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1"/>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ФХД'!$GP$66</definedName>
    <definedName name="B_FHD_CHECK_INDEX_2">'Показатели ФХД'!$GP$68</definedName>
    <definedName name="B_FHD_COSTS_INDEX_1">'Показатели ФХД'!$H$65:$GN$65</definedName>
    <definedName name="B_FHD_COSTS_INDEX_2">'Показатели ФХД'!$H$67:$GN$67</definedName>
    <definedName name="B_FHD_DATA_TOP80_ACTIVITY">'Показатели ФХД'!$H$81:$GN$81</definedName>
    <definedName name="B_FHD_diff_1">'Показатели ФХД'!$I$25:$I$27</definedName>
    <definedName name="B_FHD_FLAG_DIFFERENTIATION">'Показатели ФХД'!$H$24:$GN$24</definedName>
    <definedName name="B_FHD_FLAG_INDEX_1">'Показатели ФХД'!$H$66:$GN$66</definedName>
    <definedName name="B_FHD_FLAG_INDEX_2">'Показатели ФХД'!$H$68:$GN$68</definedName>
    <definedName name="B_FHD_TKO_DATA_TOP80_ACTIVITY">'ТКО. Показатели ФХД'!$H$43:$GN$43</definedName>
    <definedName name="B_FHD_TKO_diff_1">'ТКО. Показатели ФХД'!$I$10:$I$12</definedName>
    <definedName name="B_FHD_TKO_FLAG_DIFFERENTIATION">'ТКО. Показатели ФХД'!$H$9:$GN$9</definedName>
    <definedName name="B_FHD_TKO_TRANS_DATA_TOP80_ACTIVITY">'ТКО. Транс. Показатели ФХД'!$H$35:$GN$35</definedName>
    <definedName name="B_FHD_TKO_TRANS_diff_1">'ТКО. Транс. Показатели ФХД'!$I$10:$I$12</definedName>
    <definedName name="B_FHD_TKO_TRANS_FLAG_DIFFERENTIATION">'ТКО. Транс. Показатели ФХД'!$H$9:$GN$9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&gt;20%'!$D$13:$S$1697</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&gt;20%'!$V$11:$V$1697</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ОТЭП'!$L$9:$GS$9</definedName>
    <definedName name="B_OTEP_HEAT_DATA_TOP80_ACTIVITY">'Показатели ОТЭП'!$L$15:$GS$15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территорий'!$E$72:$I$72</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Дифференциация!$I$12:$I$221</definedName>
    <definedName name="DIFFERENTIATION_AREA_ID">Дифференциация!$U$11:$U$222</definedName>
    <definedName name="DIFFERENTIATION_CheckC">Дифференциация!$D$12:$M$221</definedName>
    <definedName name="DIFFERENTIATION_fieldMarker">Дифференциация!$W$12:$W$221</definedName>
    <definedName name="DIFFERENTIATION_ID">TEHSHEET!$E$57</definedName>
    <definedName name="DIFFERENTIATION_ID_DIFF">Дифференциация!$O$12:$O$221</definedName>
    <definedName name="DIFFERENTIATION_SYSTEM">Дифференциация!$M$12:$M$221</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Дифференциация!$Q$12:$Q$221</definedName>
    <definedName name="DIFFERENTIATION_UNMERGE_SYSTEM">Дифференциация!$R$12:$R$221</definedName>
    <definedName name="DIFFERENTIATION_UNMERGE_VD">Дифференциация!$P$12:$P$221</definedName>
    <definedName name="DIFFERENTIATION_VD">Дифференциация!$E$12:$E$221</definedName>
    <definedName name="DIFFERENTIATION_VD_ID">Дифференциация!$V$11:$V$222</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Ограничения!$F$36:$NS$36</definedName>
    <definedName name="flag_Q_LIMIT_p4">Ограничения!$F$38:$NS$38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Дифференциация!$G$12:$G$221</definedName>
    <definedName name="pDel_DIFFERENTIATION_SYSTEM">Дифференциация!$K$12:$K$221</definedName>
    <definedName name="pDel_DIFFERENTIATION_VD">Дифференциация!$C$12:$C$221</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территорий'!$C$12:$C$72</definedName>
    <definedName name="pDel_LT_MO">'Список территорий'!$D$11:$D$72</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ФХД'!$GN$24</definedName>
    <definedName name="pIns_B_FHD_TKO_2">'ТКО. Показатели ФХД'!$F$34</definedName>
    <definedName name="pIns_B_FHD_TKO_DIFFERENTIATION">'ТКО. Показатели ФХД'!$GN$9</definedName>
    <definedName name="pIns_B_FHD_TKO_TRANS_2">'ТКО. Транс. Показатели ФХД'!$F$29</definedName>
    <definedName name="pIns_B_FHD_TKO_TRANS_DIFFERENTIATION">'ТКО. Транс. Показатели ФХД'!$GN$9</definedName>
    <definedName name="pIns_B_FHD20_DIFFERENTIATION">'Показатели ФХД &gt;20%'!$D$1697</definedName>
    <definedName name="pIns_B_KNE_DIFFERENTIATION">'Показатели КНЭ'!$NS$6</definedName>
    <definedName name="pIns_B_OTEP_2">'Показатели ОТЭП'!$J$18</definedName>
    <definedName name="pIns_B_OTEP_DIFFERENTIATION">'Показатели ОТЭП'!$GR$9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территорий'!$G$72</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Ограничения!$NS$25</definedName>
    <definedName name="pIns_Q_PH_DIFFERENTIATION">'Потребительские характеристики'!$NS$8</definedName>
    <definedName name="pIns_Q_TP_1">ТП!$E$22</definedName>
    <definedName name="pIns_Q_TP_DIFFERENTIATION">ТП!$GM$8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Ограничения!$NS$26</definedName>
    <definedName name="pNote_Q_PH">'Потребительские характеристики'!$NS$9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Ограничения!$E$32:$NS$39</definedName>
    <definedName name="Q_LIMIT_diff_1">Ограничения!$I$26:$J$28</definedName>
    <definedName name="Q_LIMIT_p3">Ограничения!$F$36:$NS$37</definedName>
    <definedName name="Q_LIMIT_p4">Ограничения!$F$38:$NS$39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ФХД'!$GN$131</definedName>
    <definedName name="tblEnd_1_B_FHD_TKO">'ТКО. Показатели ФХД'!$GN$47</definedName>
    <definedName name="tblEnd_1_B_FHD_TKO_TRANS">'ТКО. Транс. Показатели ФХД'!$GN$38</definedName>
    <definedName name="tblEnd_1_B_KNE">'Показатели КНЭ'!$J$101</definedName>
    <definedName name="tblEnd_1_B_OTEP">'Показатели ОТЭП'!$GR$34</definedName>
    <definedName name="tblEnd_1_B_STANDARTS">'Стандарты качества'!$L$13</definedName>
    <definedName name="tblEnd_1_CHANGE_INFO">'Сведения об изменении'!$E$14</definedName>
    <definedName name="tblEnd_1_DIFFERENTIATION">Дифференциация!$M$222</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Ограничения!$NS$40</definedName>
    <definedName name="tblEnd_1_Q_PH">'Потребительские характеристики'!$NS$21</definedName>
    <definedName name="tblEnd_1_Q_TP">ТП!$GM$23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территорий'!$I$73</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территорий'!$E$11:$I$72</definedName>
    <definedName name="TERRITORY_ID">TEHSHEET!$E$56</definedName>
    <definedName name="TERRITORY_LIST_ID">'Список территорий'!$F$11:$F$72</definedName>
    <definedName name="TERRITORY_MO_LIST">'Список территорий'!$H$11:$H$72</definedName>
    <definedName name="TERRITORY_MR_LIST">'Список территорий'!$G$11:$G$72</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Дифференциация!$F$12:$F$221</definedName>
    <definedName name="Y_N_DIFFERENTIATION_SYSTEM">Дифференциация!$J$12:$J$221</definedName>
    <definedName name="YEAR_IP_LIST">TEHSHEET!$BE$2:$BE$72</definedName>
    <definedName name="year_list">TEHSHEET!$C$2:$C$6</definedName>
    <definedName name="year_list1">TEHSHEET!$B$2:$B$27</definedName>
    <definedName name="REESTR_IP_RANGE">REESTR_IP!$A$2:$I$45</definedName>
    <definedName name="VD_LIST">REESTR_VED!$A$2:$B$11</definedName>
    <definedName name="VD_ID_LIST">REESTR_VED!$A$2:$A$11</definedName>
    <definedName name="VD_NAME_LIST">REESTR_VED!$B$2:$B$11</definedName>
    <definedName name="et_B_FHD20_1">et_union_hor!$127:$135</definedName>
    <definedName name="ter_5">'Список территорий'!$G$16:$I$16</definedName>
    <definedName name="ter_51">'Список территорий'!$G$19:$I$19</definedName>
    <definedName name="ter_511">'Список территорий'!$G$22:$I$22</definedName>
    <definedName name="ter_5111">'Список территорий'!$G$25:$I$25</definedName>
    <definedName name="ter_51111">'Список территорий'!$G$28:$I$28</definedName>
    <definedName name="ter_511111">'Список территорий'!$G$31:$I$31</definedName>
    <definedName name="ter_5111111">'Список территорий'!$G$34:$I$34</definedName>
    <definedName name="ter_51111111">'Список территорий'!$G$37:$I$37</definedName>
    <definedName name="ter_511111111">'Список территорий'!$G$40:$I$40</definedName>
    <definedName name="ter_5111111111">'Список территорий'!$G$43:$I$43</definedName>
    <definedName name="ter_51111111111">'Список территорий'!$G$46:$I$46</definedName>
    <definedName name="ter_511111111111">'Список территорий'!$G$49:$I$49</definedName>
    <definedName name="ter_5111111111111">'Список территорий'!$G$52:$I$52</definedName>
    <definedName name="ter_51111111111111">'Список территорий'!$G$55:$I$55</definedName>
    <definedName name="ter_511111111111111">'Список территорий'!$G$58:$I$58</definedName>
    <definedName name="ter_5111111111111111">'Список территорий'!$G$61:$I$61</definedName>
    <definedName name="ter_51111111111111111">'Список территорий'!$G$64:$I$64</definedName>
    <definedName name="ter_511111111111111111">'Список территорий'!$G$67:$I$67</definedName>
    <definedName name="ter_5111111111111111111">'Список территорий'!$G$70:$I$70</definedName>
    <definedName name="Q_PH_diff_5">'Потребительские характеристики'!$K$9:$L$11</definedName>
    <definedName name="Q_TP_diff_5">ТП!$I$9:$I$11</definedName>
    <definedName name="Q_Limit_diff_5">Ограничения!$K$26:$L$28</definedName>
    <definedName name="B_FHD_diff_5">'Показатели ФХД'!$J$25:$J$27</definedName>
    <definedName name="B_OTEP_diff_5">'Показатели ОТЭП'!$N$10:$N$12</definedName>
    <definedName name="B_FHD20_diff_5">'Показатели ФХД &gt;20%'!$H$23:$R$25</definedName>
    <definedName name="B_KNE_diff_5">'Показатели КНЭ'!$K$7:$L$9</definedName>
    <definedName name="B_FHD_TKO_diff_5">'ТКО. Показатели ФХД'!$J$10:$J$12</definedName>
    <definedName name="B_FHD_TKO_TRANS_diff_5">'ТКО. Транс. Показатели ФХД'!$J$10:$J$12</definedName>
    <definedName name="Q_PH_diff_51">'Потребительские характеристики'!$M$9:$N$11</definedName>
    <definedName name="Q_TP_diff_51">ТП!$J$9:$J$11</definedName>
    <definedName name="Q_Limit_diff_51">Ограничения!$M$26:$N$28</definedName>
    <definedName name="B_FHD_diff_51">'Показатели ФХД'!$K$25:$K$27</definedName>
    <definedName name="B_OTEP_diff_51">'Показатели ОТЭП'!$O$10:$O$12</definedName>
    <definedName name="B_FHD20_diff_51">'Показатели ФХД &gt;20%'!$H$32:$R$34</definedName>
    <definedName name="B_KNE_diff_51">'Показатели КНЭ'!$M$7:$N$9</definedName>
    <definedName name="B_FHD_TKO_diff_51">'ТКО. Показатели ФХД'!$K$10:$K$12</definedName>
    <definedName name="B_FHD_TKO_TRANS_diff_51">'ТКО. Транс. Показатели ФХД'!$K$10:$K$12</definedName>
    <definedName name="Q_PH_diff_511">'Потребительские характеристики'!$O$9:$P$11</definedName>
    <definedName name="Q_TP_diff_511">ТП!$K$9:$K$11</definedName>
    <definedName name="Q_Limit_diff_511">Ограничения!$O$26:$P$28</definedName>
    <definedName name="B_FHD_diff_511">'Показатели ФХД'!$L$25:$L$27</definedName>
    <definedName name="B_OTEP_diff_511">'Показатели ОТЭП'!$P$10:$P$12</definedName>
    <definedName name="B_FHD20_diff_511">'Показатели ФХД &gt;20%'!$H$41:$R$43</definedName>
    <definedName name="B_KNE_diff_511">'Показатели КНЭ'!$O$7:$P$9</definedName>
    <definedName name="B_FHD_TKO_diff_511">'ТКО. Показатели ФХД'!$L$10:$L$12</definedName>
    <definedName name="B_FHD_TKO_TRANS_diff_511">'ТКО. Транс. Показатели ФХД'!$L$10:$L$12</definedName>
    <definedName name="Q_PH_diff_5111">'Потребительские характеристики'!$Q$9:$R$11</definedName>
    <definedName name="Q_TP_diff_5111">ТП!$L$9:$L$11</definedName>
    <definedName name="Q_Limit_diff_5111">Ограничения!$Q$26:$R$28</definedName>
    <definedName name="B_FHD_diff_5111">'Показатели ФХД'!$M$25:$M$27</definedName>
    <definedName name="B_OTEP_diff_5111">'Показатели ОТЭП'!$Q$10:$Q$12</definedName>
    <definedName name="B_FHD20_diff_5111">'Показатели ФХД &gt;20%'!$H$50:$R$52</definedName>
    <definedName name="B_KNE_diff_5111">'Показатели КНЭ'!$Q$7:$R$9</definedName>
    <definedName name="B_FHD_TKO_diff_5111">'ТКО. Показатели ФХД'!$M$10:$M$12</definedName>
    <definedName name="B_FHD_TKO_TRANS_diff_5111">'ТКО. Транс. Показатели ФХД'!$M$10:$M$12</definedName>
    <definedName name="Q_PH_diff_51111">'Потребительские характеристики'!$S$9:$T$11</definedName>
    <definedName name="Q_TP_diff_51111">ТП!$M$9:$M$11</definedName>
    <definedName name="Q_Limit_diff_51111">Ограничения!$S$26:$T$28</definedName>
    <definedName name="B_FHD_diff_51111">'Показатели ФХД'!$N$25:$N$27</definedName>
    <definedName name="B_OTEP_diff_51111">'Показатели ОТЭП'!$R$10:$R$12</definedName>
    <definedName name="B_FHD20_diff_51111">'Показатели ФХД &gt;20%'!$H$59:$R$61</definedName>
    <definedName name="B_KNE_diff_51111">'Показатели КНЭ'!$S$7:$T$9</definedName>
    <definedName name="B_FHD_TKO_diff_51111">'ТКО. Показатели ФХД'!$N$10:$N$12</definedName>
    <definedName name="B_FHD_TKO_TRANS_diff_51111">'ТКО. Транс. Показатели ФХД'!$N$10:$N$12</definedName>
    <definedName name="Q_PH_diff_511111">'Потребительские характеристики'!$U$9:$V$11</definedName>
    <definedName name="Q_TP_diff_511111">ТП!$N$9:$N$11</definedName>
    <definedName name="Q_Limit_diff_511111">Ограничения!$U$26:$V$28</definedName>
    <definedName name="B_FHD_diff_511111">'Показатели ФХД'!$O$25:$O$27</definedName>
    <definedName name="B_OTEP_diff_511111">'Показатели ОТЭП'!$S$10:$S$12</definedName>
    <definedName name="B_FHD20_diff_511111">'Показатели ФХД &gt;20%'!$H$68:$R$70</definedName>
    <definedName name="B_KNE_diff_511111">'Показатели КНЭ'!$U$7:$V$9</definedName>
    <definedName name="B_FHD_TKO_diff_511111">'ТКО. Показатели ФХД'!$O$10:$O$12</definedName>
    <definedName name="B_FHD_TKO_TRANS_diff_511111">'ТКО. Транс. Показатели ФХД'!$O$10:$O$12</definedName>
    <definedName name="Q_PH_diff_5111111">'Потребительские характеристики'!$W$9:$X$11</definedName>
    <definedName name="Q_TP_diff_5111111">ТП!$O$9:$O$11</definedName>
    <definedName name="Q_Limit_diff_5111111">Ограничения!$W$26:$X$28</definedName>
    <definedName name="B_FHD_diff_5111111">'Показатели ФХД'!$P$25:$P$27</definedName>
    <definedName name="B_OTEP_diff_5111111">'Показатели ОТЭП'!$T$10:$T$12</definedName>
    <definedName name="B_FHD20_diff_5111111">'Показатели ФХД &gt;20%'!$H$77:$R$79</definedName>
    <definedName name="B_KNE_diff_5111111">'Показатели КНЭ'!$W$7:$X$9</definedName>
    <definedName name="B_FHD_TKO_diff_5111111">'ТКО. Показатели ФХД'!$P$10:$P$12</definedName>
    <definedName name="B_FHD_TKO_TRANS_diff_5111111">'ТКО. Транс. Показатели ФХД'!$P$10:$P$12</definedName>
    <definedName name="Q_PH_diff_51111111">'Потребительские характеристики'!$Y$9:$Z$11</definedName>
    <definedName name="Q_TP_diff_51111111">ТП!$P$9:$P$11</definedName>
    <definedName name="Q_Limit_diff_51111111">Ограничения!$Y$26:$Z$28</definedName>
    <definedName name="B_FHD_diff_51111111">'Показатели ФХД'!$Q$25:$Q$27</definedName>
    <definedName name="B_OTEP_diff_51111111">'Показатели ОТЭП'!$U$10:$U$12</definedName>
    <definedName name="B_FHD20_diff_51111111">'Показатели ФХД &gt;20%'!$H$86:$R$88</definedName>
    <definedName name="B_KNE_diff_51111111">'Показатели КНЭ'!$Y$7:$Z$9</definedName>
    <definedName name="B_FHD_TKO_diff_51111111">'ТКО. Показатели ФХД'!$Q$10:$Q$12</definedName>
    <definedName name="B_FHD_TKO_TRANS_diff_51111111">'ТКО. Транс. Показатели ФХД'!$Q$10:$Q$12</definedName>
    <definedName name="Q_PH_diff_511111111">'Потребительские характеристики'!$AA$9:$AB$11</definedName>
    <definedName name="Q_TP_diff_511111111">ТП!$Q$9:$Q$11</definedName>
    <definedName name="Q_Limit_diff_511111111">Ограничения!$AA$26:$AB$28</definedName>
    <definedName name="B_FHD_diff_511111111">'Показатели ФХД'!$R$25:$R$27</definedName>
    <definedName name="B_OTEP_diff_511111111">'Показатели ОТЭП'!$V$10:$V$12</definedName>
    <definedName name="B_FHD20_diff_511111111">'Показатели ФХД &gt;20%'!$H$95:$R$97</definedName>
    <definedName name="B_KNE_diff_511111111">'Показатели КНЭ'!$AA$7:$AB$9</definedName>
    <definedName name="B_FHD_TKO_diff_511111111">'ТКО. Показатели ФХД'!$R$10:$R$12</definedName>
    <definedName name="B_FHD_TKO_TRANS_diff_511111111">'ТКО. Транс. Показатели ФХД'!$R$10:$R$12</definedName>
    <definedName name="Q_PH_diff_5111111111">'Потребительские характеристики'!$AC$9:$AD$11</definedName>
    <definedName name="Q_TP_diff_5111111111">ТП!$R$9:$R$11</definedName>
    <definedName name="Q_Limit_diff_5111111111">Ограничения!$AC$26:$AD$28</definedName>
    <definedName name="B_FHD_diff_5111111111">'Показатели ФХД'!$S$25:$S$27</definedName>
    <definedName name="B_OTEP_diff_5111111111">'Показатели ОТЭП'!$W$10:$W$12</definedName>
    <definedName name="B_FHD20_diff_5111111111">'Показатели ФХД &gt;20%'!$H$104:$R$106</definedName>
    <definedName name="B_KNE_diff_5111111111">'Показатели КНЭ'!$AC$7:$AD$9</definedName>
    <definedName name="B_FHD_TKO_diff_5111111111">'ТКО. Показатели ФХД'!$S$10:$S$12</definedName>
    <definedName name="B_FHD_TKO_TRANS_diff_5111111111">'ТКО. Транс. Показатели ФХД'!$S$10:$S$12</definedName>
    <definedName name="Q_PH_diff_51111111111">'Потребительские характеристики'!$AE$9:$AF$11</definedName>
    <definedName name="Q_TP_diff_51111111111">ТП!$S$9:$S$11</definedName>
    <definedName name="Q_Limit_diff_51111111111">Ограничения!$AE$26:$AF$28</definedName>
    <definedName name="B_FHD_diff_51111111111">'Показатели ФХД'!$T$25:$T$27</definedName>
    <definedName name="B_OTEP_diff_51111111111">'Показатели ОТЭП'!$X$10:$X$12</definedName>
    <definedName name="B_FHD20_diff_51111111111">'Показатели ФХД &gt;20%'!$H$113:$R$115</definedName>
    <definedName name="B_KNE_diff_51111111111">'Показатели КНЭ'!$AE$7:$AF$9</definedName>
    <definedName name="B_FHD_TKO_diff_51111111111">'ТКО. Показатели ФХД'!$T$10:$T$12</definedName>
    <definedName name="B_FHD_TKO_TRANS_diff_51111111111">'ТКО. Транс. Показатели ФХД'!$T$10:$T$12</definedName>
    <definedName name="Q_PH_diff_511111111111">'Потребительские характеристики'!$AG$9:$AH$11</definedName>
    <definedName name="Q_TP_diff_511111111111">ТП!$T$9:$T$11</definedName>
    <definedName name="Q_Limit_diff_511111111111">Ограничения!$AG$26:$AH$28</definedName>
    <definedName name="B_FHD_diff_511111111111">'Показатели ФХД'!$U$25:$U$27</definedName>
    <definedName name="B_OTEP_diff_511111111111">'Показатели ОТЭП'!$Y$10:$Y$12</definedName>
    <definedName name="B_FHD20_diff_511111111111">'Показатели ФХД &gt;20%'!$H$122:$R$124</definedName>
    <definedName name="B_KNE_diff_511111111111">'Показатели КНЭ'!$AG$7:$AH$9</definedName>
    <definedName name="B_FHD_TKO_diff_511111111111">'ТКО. Показатели ФХД'!$U$10:$U$12</definedName>
    <definedName name="B_FHD_TKO_TRANS_diff_511111111111">'ТКО. Транс. Показатели ФХД'!$U$10:$U$12</definedName>
    <definedName name="Q_PH_diff_5111111111111">'Потребительские характеристики'!$AI$9:$AJ$11</definedName>
    <definedName name="Q_TP_diff_5111111111111">ТП!$U$9:$U$11</definedName>
    <definedName name="Q_Limit_diff_5111111111111">Ограничения!$AI$26:$AJ$28</definedName>
    <definedName name="B_FHD_diff_5111111111111">'Показатели ФХД'!$V$25:$V$27</definedName>
    <definedName name="B_OTEP_diff_5111111111111">'Показатели ОТЭП'!$Z$10:$Z$12</definedName>
    <definedName name="B_FHD20_diff_5111111111111">'Показатели ФХД &gt;20%'!$H$131:$R$133</definedName>
    <definedName name="B_KNE_diff_5111111111111">'Показатели КНЭ'!$AI$7:$AJ$9</definedName>
    <definedName name="B_FHD_TKO_diff_5111111111111">'ТКО. Показатели ФХД'!$V$10:$V$12</definedName>
    <definedName name="B_FHD_TKO_TRANS_diff_5111111111111">'ТКО. Транс. Показатели ФХД'!$V$10:$V$12</definedName>
    <definedName name="Q_PH_diff_51111111111111">'Потребительские характеристики'!$AK$9:$AL$11</definedName>
    <definedName name="Q_TP_diff_51111111111111">ТП!$V$9:$V$11</definedName>
    <definedName name="Q_Limit_diff_51111111111111">Ограничения!$AK$26:$AL$28</definedName>
    <definedName name="B_FHD_diff_51111111111111">'Показатели ФХД'!$W$25:$W$27</definedName>
    <definedName name="B_OTEP_diff_51111111111111">'Показатели ОТЭП'!$AA$10:$AA$12</definedName>
    <definedName name="B_FHD20_diff_51111111111111">'Показатели ФХД &gt;20%'!$H$140:$R$142</definedName>
    <definedName name="B_KNE_diff_51111111111111">'Показатели КНЭ'!$AK$7:$AL$9</definedName>
    <definedName name="B_FHD_TKO_diff_51111111111111">'ТКО. Показатели ФХД'!$W$10:$W$12</definedName>
    <definedName name="B_FHD_TKO_TRANS_diff_51111111111111">'ТКО. Транс. Показатели ФХД'!$W$10:$W$12</definedName>
    <definedName name="Q_PH_diff_511111111111111">'Потребительские характеристики'!$AM$9:$AN$11</definedName>
    <definedName name="Q_TP_diff_511111111111111">ТП!$W$9:$W$11</definedName>
    <definedName name="Q_Limit_diff_511111111111111">Ограничения!$AM$26:$AN$28</definedName>
    <definedName name="B_FHD_diff_511111111111111">'Показатели ФХД'!$X$25:$X$27</definedName>
    <definedName name="B_OTEP_diff_511111111111111">'Показатели ОТЭП'!$AB$10:$AB$12</definedName>
    <definedName name="B_FHD20_diff_511111111111111">'Показатели ФХД &gt;20%'!$H$149:$R$151</definedName>
    <definedName name="B_KNE_diff_511111111111111">'Показатели КНЭ'!$AM$7:$AN$9</definedName>
    <definedName name="B_FHD_TKO_diff_511111111111111">'ТКО. Показатели ФХД'!$X$10:$X$12</definedName>
    <definedName name="B_FHD_TKO_TRANS_diff_511111111111111">'ТКО. Транс. Показатели ФХД'!$X$10:$X$12</definedName>
    <definedName name="Q_PH_diff_5111111111111111">'Потребительские характеристики'!$AO$9:$AP$11</definedName>
    <definedName name="Q_TP_diff_5111111111111111">ТП!$X$9:$X$11</definedName>
    <definedName name="Q_Limit_diff_5111111111111111">Ограничения!$AO$26:$AP$28</definedName>
    <definedName name="B_FHD_diff_5111111111111111">'Показатели ФХД'!$Y$25:$Y$27</definedName>
    <definedName name="B_OTEP_diff_5111111111111111">'Показатели ОТЭП'!$AC$10:$AC$12</definedName>
    <definedName name="B_FHD20_diff_5111111111111111">'Показатели ФХД &gt;20%'!$H$158:$R$160</definedName>
    <definedName name="B_KNE_diff_5111111111111111">'Показатели КНЭ'!$AO$7:$AP$9</definedName>
    <definedName name="B_FHD_TKO_diff_5111111111111111">'ТКО. Показатели ФХД'!$Y$10:$Y$12</definedName>
    <definedName name="B_FHD_TKO_TRANS_diff_5111111111111111">'ТКО. Транс. Показатели ФХД'!$Y$10:$Y$12</definedName>
    <definedName name="Q_PH_diff_51111111111111111">'Потребительские характеристики'!$AQ$9:$AR$11</definedName>
    <definedName name="Q_TP_diff_51111111111111111">ТП!$Y$9:$Y$11</definedName>
    <definedName name="Q_Limit_diff_51111111111111111">Ограничения!$AQ$26:$AR$28</definedName>
    <definedName name="B_FHD_diff_51111111111111111">'Показатели ФХД'!$Z$25:$Z$27</definedName>
    <definedName name="B_OTEP_diff_51111111111111111">'Показатели ОТЭП'!$AD$10:$AD$12</definedName>
    <definedName name="B_FHD20_diff_51111111111111111">'Показатели ФХД &gt;20%'!$H$167:$R$169</definedName>
    <definedName name="B_KNE_diff_51111111111111111">'Показатели КНЭ'!$AQ$7:$AR$9</definedName>
    <definedName name="B_FHD_TKO_diff_51111111111111111">'ТКО. Показатели ФХД'!$Z$10:$Z$12</definedName>
    <definedName name="B_FHD_TKO_TRANS_diff_51111111111111111">'ТКО. Транс. Показатели ФХД'!$Z$10:$Z$12</definedName>
    <definedName name="Q_PH_diff_511111111111111111">'Потребительские характеристики'!$AS$9:$AT$11</definedName>
    <definedName name="Q_TP_diff_511111111111111111">ТП!$Z$9:$Z$11</definedName>
    <definedName name="Q_Limit_diff_511111111111111111">Ограничения!$AS$26:$AT$28</definedName>
    <definedName name="B_FHD_diff_511111111111111111">'Показатели ФХД'!$AA$25:$AA$27</definedName>
    <definedName name="B_OTEP_diff_511111111111111111">'Показатели ОТЭП'!$AE$10:$AE$12</definedName>
    <definedName name="B_FHD20_diff_511111111111111111">'Показатели ФХД &gt;20%'!$H$176:$R$178</definedName>
    <definedName name="B_KNE_diff_511111111111111111">'Показатели КНЭ'!$AS$7:$AT$9</definedName>
    <definedName name="B_FHD_TKO_diff_511111111111111111">'ТКО. Показатели ФХД'!$AA$10:$AA$12</definedName>
    <definedName name="B_FHD_TKO_TRANS_diff_511111111111111111">'ТКО. Транс. Показатели ФХД'!$AA$10:$AA$12</definedName>
    <definedName name="Q_PH_diff_5111111111111111111">'Потребительские характеристики'!$AU$9:$AV$11</definedName>
    <definedName name="Q_TP_diff_5111111111111111111">ТП!$AA$9:$AA$11</definedName>
    <definedName name="Q_Limit_diff_5111111111111111111">Ограничения!$AU$26:$AV$28</definedName>
    <definedName name="B_FHD_diff_5111111111111111111">'Показатели ФХД'!$AB$25:$AB$27</definedName>
    <definedName name="B_OTEP_diff_5111111111111111111">'Показатели ОТЭП'!$AF$10:$AF$12</definedName>
    <definedName name="B_FHD20_diff_5111111111111111111">'Показатели ФХД &gt;20%'!$H$185:$R$187</definedName>
    <definedName name="B_KNE_diff_5111111111111111111">'Показатели КНЭ'!$AU$7:$AV$9</definedName>
    <definedName name="B_FHD_TKO_diff_5111111111111111111">'ТКО. Показатели ФХД'!$AB$10:$AB$12</definedName>
    <definedName name="B_FHD_TKO_TRANS_diff_5111111111111111111">'ТКО. Транс. Показатели ФХД'!$AB$10:$AB$12</definedName>
    <definedName name="Q_PH_diff_51111111111111111111">'Потребительские характеристики'!$AW$9:$AX$11</definedName>
    <definedName name="Q_TP_diff_51111111111111111111">ТП!$AB$9:$AB$11</definedName>
    <definedName name="Q_Limit_diff_51111111111111111111">Ограничения!$AW$26:$AX$28</definedName>
    <definedName name="B_FHD_diff_51111111111111111111">'Показатели ФХД'!$AC$25:$AC$27</definedName>
    <definedName name="B_OTEP_diff_51111111111111111111">'Показатели ОТЭП'!$AG$10:$AG$12</definedName>
    <definedName name="B_FHD20_diff_51111111111111111111">'Показатели ФХД &gt;20%'!$H$194:$R$196</definedName>
    <definedName name="B_KNE_diff_51111111111111111111">'Показатели КНЭ'!$AW$7:$AX$9</definedName>
    <definedName name="B_FHD_TKO_diff_51111111111111111111">'ТКО. Показатели ФХД'!$AC$10:$AC$12</definedName>
    <definedName name="B_FHD_TKO_TRANS_diff_51111111111111111111">'ТКО. Транс. Показатели ФХД'!$AC$10:$AC$12</definedName>
    <definedName name="Q_PH_diff_511111111111111111111">'Потребительские характеристики'!$AY$9:$AZ$11</definedName>
    <definedName name="Q_TP_diff_511111111111111111111">ТП!$AC$9:$AC$11</definedName>
    <definedName name="Q_Limit_diff_511111111111111111111">Ограничения!$AY$26:$AZ$28</definedName>
    <definedName name="B_FHD_diff_511111111111111111111">'Показатели ФХД'!$AD$25:$AD$27</definedName>
    <definedName name="B_OTEP_diff_511111111111111111111">'Показатели ОТЭП'!$AH$10:$AH$12</definedName>
    <definedName name="B_FHD20_diff_511111111111111111111">'Показатели ФХД &gt;20%'!$H$203:$R$205</definedName>
    <definedName name="B_KNE_diff_511111111111111111111">'Показатели КНЭ'!$AY$7:$AZ$9</definedName>
    <definedName name="B_FHD_TKO_diff_511111111111111111111">'ТКО. Показатели ФХД'!$AD$10:$AD$12</definedName>
    <definedName name="B_FHD_TKO_TRANS_diff_511111111111111111111">'ТКО. Транс. Показатели ФХД'!$AD$10:$AD$12</definedName>
    <definedName name="Q_PH_diff_5111111111111111111111">'Потребительские характеристики'!$BA$9:$BB$11</definedName>
    <definedName name="Q_TP_diff_5111111111111111111111">ТП!$AD$9:$AD$11</definedName>
    <definedName name="Q_Limit_diff_5111111111111111111111">Ограничения!$BA$26:$BB$28</definedName>
    <definedName name="B_FHD_diff_5111111111111111111111">'Показатели ФХД'!$AE$25:$AE$27</definedName>
    <definedName name="B_OTEP_diff_5111111111111111111111">'Показатели ОТЭП'!$AI$10:$AI$12</definedName>
    <definedName name="B_FHD20_diff_5111111111111111111111">'Показатели ФХД &gt;20%'!$H$212:$R$214</definedName>
    <definedName name="B_KNE_diff_5111111111111111111111">'Показатели КНЭ'!$BA$7:$BB$9</definedName>
    <definedName name="B_FHD_TKO_diff_5111111111111111111111">'ТКО. Показатели ФХД'!$AE$10:$AE$12</definedName>
    <definedName name="B_FHD_TKO_TRANS_diff_5111111111111111111111">'ТКО. Транс. Показатели ФХД'!$AE$10:$AE$12</definedName>
    <definedName name="Q_PH_diff_51111111111111111111111">'Потребительские характеристики'!$BC$9:$BD$11</definedName>
    <definedName name="Q_TP_diff_51111111111111111111111">ТП!$AE$9:$AE$11</definedName>
    <definedName name="Q_Limit_diff_51111111111111111111111">Ограничения!$BC$26:$BD$28</definedName>
    <definedName name="B_FHD_diff_51111111111111111111111">'Показатели ФХД'!$AF$25:$AF$27</definedName>
    <definedName name="B_OTEP_diff_51111111111111111111111">'Показатели ОТЭП'!$AJ$10:$AJ$12</definedName>
    <definedName name="B_FHD20_diff_51111111111111111111111">'Показатели ФХД &gt;20%'!$H$221:$R$223</definedName>
    <definedName name="B_KNE_diff_51111111111111111111111">'Показатели КНЭ'!$BC$7:$BD$9</definedName>
    <definedName name="B_FHD_TKO_diff_51111111111111111111111">'ТКО. Показатели ФХД'!$AF$10:$AF$12</definedName>
    <definedName name="B_FHD_TKO_TRANS_diff_51111111111111111111111">'ТКО. Транс. Показатели ФХД'!$AF$10:$AF$12</definedName>
    <definedName name="Q_PH_diff_511111111111111111111111">'Потребительские характеристики'!$BE$9:$BF$11</definedName>
    <definedName name="Q_TP_diff_511111111111111111111111">ТП!$AF$9:$AF$11</definedName>
    <definedName name="Q_Limit_diff_511111111111111111111111">Ограничения!$BE$26:$BF$28</definedName>
    <definedName name="B_FHD_diff_511111111111111111111111">'Показатели ФХД'!$AG$25:$AG$27</definedName>
    <definedName name="B_OTEP_diff_511111111111111111111111">'Показатели ОТЭП'!$AK$10:$AK$12</definedName>
    <definedName name="B_FHD20_diff_511111111111111111111111">'Показатели ФХД &gt;20%'!$H$230:$R$232</definedName>
    <definedName name="B_KNE_diff_511111111111111111111111">'Показатели КНЭ'!$BE$7:$BF$9</definedName>
    <definedName name="B_FHD_TKO_diff_511111111111111111111111">'ТКО. Показатели ФХД'!$AG$10:$AG$12</definedName>
    <definedName name="B_FHD_TKO_TRANS_diff_511111111111111111111111">'ТКО. Транс. Показатели ФХД'!$AG$10:$AG$12</definedName>
    <definedName name="Q_PH_diff_5111111111111111111111111">'Потребительские характеристики'!$BG$9:$BH$11</definedName>
    <definedName name="Q_TP_diff_5111111111111111111111111">ТП!$AG$9:$AG$11</definedName>
    <definedName name="Q_Limit_diff_5111111111111111111111111">Ограничения!$BG$26:$BH$28</definedName>
    <definedName name="B_FHD_diff_5111111111111111111111111">'Показатели ФХД'!$AH$25:$AH$27</definedName>
    <definedName name="B_OTEP_diff_5111111111111111111111111">'Показатели ОТЭП'!$AL$10:$AL$12</definedName>
    <definedName name="B_FHD20_diff_5111111111111111111111111">'Показатели ФХД &gt;20%'!$H$239:$R$241</definedName>
    <definedName name="B_KNE_diff_5111111111111111111111111">'Показатели КНЭ'!$BG$7:$BH$9</definedName>
    <definedName name="B_FHD_TKO_diff_5111111111111111111111111">'ТКО. Показатели ФХД'!$AH$10:$AH$12</definedName>
    <definedName name="B_FHD_TKO_TRANS_diff_5111111111111111111111111">'ТКО. Транс. Показатели ФХД'!$AH$10:$AH$12</definedName>
    <definedName name="Q_PH_diff_51111111111111111111111111">'Потребительские характеристики'!$BI$9:$BJ$11</definedName>
    <definedName name="Q_TP_diff_51111111111111111111111111">ТП!$AH$9:$AH$11</definedName>
    <definedName name="Q_Limit_diff_51111111111111111111111111">Ограничения!$BI$26:$BJ$28</definedName>
    <definedName name="B_FHD_diff_51111111111111111111111111">'Показатели ФХД'!$AI$25:$AI$27</definedName>
    <definedName name="B_OTEP_diff_51111111111111111111111111">'Показатели ОТЭП'!$AM$10:$AM$12</definedName>
    <definedName name="B_FHD20_diff_51111111111111111111111111">'Показатели ФХД &gt;20%'!$H$248:$R$250</definedName>
    <definedName name="B_KNE_diff_51111111111111111111111111">'Показатели КНЭ'!$BI$7:$BJ$9</definedName>
    <definedName name="B_FHD_TKO_diff_51111111111111111111111111">'ТКО. Показатели ФХД'!$AI$10:$AI$12</definedName>
    <definedName name="B_FHD_TKO_TRANS_diff_51111111111111111111111111">'ТКО. Транс. Показатели ФХД'!$AI$10:$AI$12</definedName>
    <definedName name="Q_PH_diff_511111111111111111111111111">'Потребительские характеристики'!$BK$9:$BL$11</definedName>
    <definedName name="Q_TP_diff_511111111111111111111111111">ТП!$AI$9:$AI$11</definedName>
    <definedName name="Q_Limit_diff_511111111111111111111111111">Ограничения!$BK$26:$BL$28</definedName>
    <definedName name="B_FHD_diff_511111111111111111111111111">'Показатели ФХД'!$AJ$25:$AJ$27</definedName>
    <definedName name="B_OTEP_diff_511111111111111111111111111">'Показатели ОТЭП'!$AN$10:$AN$12</definedName>
    <definedName name="B_FHD20_diff_511111111111111111111111111">'Показатели ФХД &gt;20%'!$H$257:$R$259</definedName>
    <definedName name="B_KNE_diff_511111111111111111111111111">'Показатели КНЭ'!$BK$7:$BL$9</definedName>
    <definedName name="B_FHD_TKO_diff_511111111111111111111111111">'ТКО. Показатели ФХД'!$AJ$10:$AJ$12</definedName>
    <definedName name="B_FHD_TKO_TRANS_diff_511111111111111111111111111">'ТКО. Транс. Показатели ФХД'!$AJ$10:$AJ$12</definedName>
    <definedName name="Q_PH_diff_5111111111111111111111111111">'Потребительские характеристики'!$BM$9:$BN$11</definedName>
    <definedName name="Q_TP_diff_5111111111111111111111111111">ТП!$AJ$9:$AJ$11</definedName>
    <definedName name="Q_Limit_diff_5111111111111111111111111111">Ограничения!$BM$26:$BN$28</definedName>
    <definedName name="B_FHD_diff_5111111111111111111111111111">'Показатели ФХД'!$AK$25:$AK$27</definedName>
    <definedName name="B_OTEP_diff_5111111111111111111111111111">'Показатели ОТЭП'!$AO$10:$AO$12</definedName>
    <definedName name="B_FHD20_diff_5111111111111111111111111111">'Показатели ФХД &gt;20%'!$H$266:$R$268</definedName>
    <definedName name="B_KNE_diff_5111111111111111111111111111">'Показатели КНЭ'!$BM$7:$BN$9</definedName>
    <definedName name="B_FHD_TKO_diff_5111111111111111111111111111">'ТКО. Показатели ФХД'!$AK$10:$AK$12</definedName>
    <definedName name="B_FHD_TKO_TRANS_diff_5111111111111111111111111111">'ТКО. Транс. Показатели ФХД'!$AK$10:$AK$12</definedName>
    <definedName name="Q_PH_diff_51111111111111111111111111111">'Потребительские характеристики'!$BO$9:$BP$11</definedName>
    <definedName name="Q_TP_diff_51111111111111111111111111111">ТП!$AK$9:$AK$11</definedName>
    <definedName name="Q_Limit_diff_51111111111111111111111111111">Ограничения!$BO$26:$BP$28</definedName>
    <definedName name="B_FHD_diff_51111111111111111111111111111">'Показатели ФХД'!$AL$25:$AL$27</definedName>
    <definedName name="B_OTEP_diff_51111111111111111111111111111">'Показатели ОТЭП'!$AP$10:$AP$12</definedName>
    <definedName name="B_FHD20_diff_51111111111111111111111111111">'Показатели ФХД &gt;20%'!$H$275:$R$277</definedName>
    <definedName name="B_KNE_diff_51111111111111111111111111111">'Показатели КНЭ'!$BO$7:$BP$9</definedName>
    <definedName name="B_FHD_TKO_diff_51111111111111111111111111111">'ТКО. Показатели ФХД'!$AL$10:$AL$12</definedName>
    <definedName name="B_FHD_TKO_TRANS_diff_51111111111111111111111111111">'ТКО. Транс. Показатели ФХД'!$AL$10:$AL$12</definedName>
    <definedName name="Q_PH_diff_511111111111111111111111111111">'Потребительские характеристики'!$BQ$9:$BR$11</definedName>
    <definedName name="Q_TP_diff_511111111111111111111111111111">ТП!$AL$9:$AL$11</definedName>
    <definedName name="Q_Limit_diff_511111111111111111111111111111">Ограничения!$BQ$26:$BR$28</definedName>
    <definedName name="B_FHD_diff_511111111111111111111111111111">'Показатели ФХД'!$AM$25:$AM$27</definedName>
    <definedName name="B_OTEP_diff_511111111111111111111111111111">'Показатели ОТЭП'!$AQ$10:$AQ$12</definedName>
    <definedName name="B_FHD20_diff_511111111111111111111111111111">'Показатели ФХД &gt;20%'!$H$284:$R$286</definedName>
    <definedName name="B_KNE_diff_511111111111111111111111111111">'Показатели КНЭ'!$BQ$7:$BR$9</definedName>
    <definedName name="B_FHD_TKO_diff_511111111111111111111111111111">'ТКО. Показатели ФХД'!$AM$10:$AM$12</definedName>
    <definedName name="B_FHD_TKO_TRANS_diff_511111111111111111111111111111">'ТКО. Транс. Показатели ФХД'!$AM$10:$AM$12</definedName>
    <definedName name="Q_PH_diff_5111111111111111111111111111111">'Потребительские характеристики'!$BS$9:$BT$11</definedName>
    <definedName name="Q_TP_diff_5111111111111111111111111111111">ТП!$AM$9:$AM$11</definedName>
    <definedName name="Q_Limit_diff_5111111111111111111111111111111">Ограничения!$BS$26:$BT$28</definedName>
    <definedName name="B_FHD_diff_5111111111111111111111111111111">'Показатели ФХД'!$AN$25:$AN$27</definedName>
    <definedName name="B_OTEP_diff_5111111111111111111111111111111">'Показатели ОТЭП'!$AR$10:$AR$12</definedName>
    <definedName name="B_FHD20_diff_5111111111111111111111111111111">'Показатели ФХД &gt;20%'!$H$293:$R$295</definedName>
    <definedName name="B_KNE_diff_5111111111111111111111111111111">'Показатели КНЭ'!$BS$7:$BT$9</definedName>
    <definedName name="B_FHD_TKO_diff_5111111111111111111111111111111">'ТКО. Показатели ФХД'!$AN$10:$AN$12</definedName>
    <definedName name="B_FHD_TKO_TRANS_diff_5111111111111111111111111111111">'ТКО. Транс. Показатели ФХД'!$AN$10:$AN$12</definedName>
    <definedName name="Q_PH_diff_51111111111111111111111111111111">'Потребительские характеристики'!$BU$9:$BV$11</definedName>
    <definedName name="Q_TP_diff_51111111111111111111111111111111">ТП!$AN$9:$AN$11</definedName>
    <definedName name="Q_Limit_diff_51111111111111111111111111111111">Ограничения!$BU$26:$BV$28</definedName>
    <definedName name="B_FHD_diff_51111111111111111111111111111111">'Показатели ФХД'!$AO$25:$AO$27</definedName>
    <definedName name="B_OTEP_diff_51111111111111111111111111111111">'Показатели ОТЭП'!$AS$10:$AS$12</definedName>
    <definedName name="B_FHD20_diff_51111111111111111111111111111111">'Показатели ФХД &gt;20%'!$H$302:$R$304</definedName>
    <definedName name="B_KNE_diff_51111111111111111111111111111111">'Показатели КНЭ'!$BU$7:$BV$9</definedName>
    <definedName name="B_FHD_TKO_diff_51111111111111111111111111111111">'ТКО. Показатели ФХД'!$AO$10:$AO$12</definedName>
    <definedName name="B_FHD_TKO_TRANS_diff_51111111111111111111111111111111">'ТКО. Транс. Показатели ФХД'!$AO$10:$AO$12</definedName>
    <definedName name="Q_PH_diff_511111111111111111111111111111111">'Потребительские характеристики'!$BW$9:$BX$11</definedName>
    <definedName name="Q_TP_diff_511111111111111111111111111111111">ТП!$AO$9:$AO$11</definedName>
    <definedName name="Q_Limit_diff_511111111111111111111111111111111">Ограничения!$BW$26:$BX$28</definedName>
    <definedName name="B_FHD_diff_511111111111111111111111111111111">'Показатели ФХД'!$AP$25:$AP$27</definedName>
    <definedName name="B_OTEP_diff_511111111111111111111111111111111">'Показатели ОТЭП'!$AT$10:$AT$12</definedName>
    <definedName name="B_FHD20_diff_511111111111111111111111111111111">'Показатели ФХД &gt;20%'!$H$311:$R$313</definedName>
    <definedName name="B_KNE_diff_511111111111111111111111111111111">'Показатели КНЭ'!$BW$7:$BX$9</definedName>
    <definedName name="B_FHD_TKO_diff_511111111111111111111111111111111">'ТКО. Показатели ФХД'!$AP$10:$AP$12</definedName>
    <definedName name="B_FHD_TKO_TRANS_diff_511111111111111111111111111111111">'ТКО. Транс. Показатели ФХД'!$AP$10:$AP$12</definedName>
    <definedName name="Q_PH_diff_5111111111111111111111111111111111">'Потребительские характеристики'!$BY$9:$BZ$11</definedName>
    <definedName name="Q_TP_diff_5111111111111111111111111111111111">ТП!$AP$9:$AP$11</definedName>
    <definedName name="Q_Limit_diff_5111111111111111111111111111111111">Ограничения!$BY$26:$BZ$28</definedName>
    <definedName name="B_FHD_diff_5111111111111111111111111111111111">'Показатели ФХД'!$AQ$25:$AQ$27</definedName>
    <definedName name="B_OTEP_diff_5111111111111111111111111111111111">'Показатели ОТЭП'!$AU$10:$AU$12</definedName>
    <definedName name="B_FHD20_diff_5111111111111111111111111111111111">'Показатели ФХД &gt;20%'!$H$320:$R$322</definedName>
    <definedName name="B_KNE_diff_5111111111111111111111111111111111">'Показатели КНЭ'!$BY$7:$BZ$9</definedName>
    <definedName name="B_FHD_TKO_diff_5111111111111111111111111111111111">'ТКО. Показатели ФХД'!$AQ$10:$AQ$12</definedName>
    <definedName name="B_FHD_TKO_TRANS_diff_5111111111111111111111111111111111">'ТКО. Транс. Показатели ФХД'!$AQ$10:$AQ$12</definedName>
    <definedName name="Q_PH_diff_51111111111111111111111111111111111">'Потребительские характеристики'!$CA$9:$CB$11</definedName>
    <definedName name="Q_TP_diff_51111111111111111111111111111111111">ТП!$AQ$9:$AQ$11</definedName>
    <definedName name="Q_Limit_diff_51111111111111111111111111111111111">Ограничения!$CA$26:$CB$28</definedName>
    <definedName name="B_FHD_diff_51111111111111111111111111111111111">'Показатели ФХД'!$AR$25:$AR$27</definedName>
    <definedName name="B_OTEP_diff_51111111111111111111111111111111111">'Показатели ОТЭП'!$AV$10:$AV$12</definedName>
    <definedName name="B_FHD20_diff_51111111111111111111111111111111111">'Показатели ФХД &gt;20%'!$H$329:$R$331</definedName>
    <definedName name="B_KNE_diff_51111111111111111111111111111111111">'Показатели КНЭ'!$CA$7:$CB$9</definedName>
    <definedName name="B_FHD_TKO_diff_51111111111111111111111111111111111">'ТКО. Показатели ФХД'!$AR$10:$AR$12</definedName>
    <definedName name="B_FHD_TKO_TRANS_diff_51111111111111111111111111111111111">'ТКО. Транс. Показатели ФХД'!$AR$10:$AR$12</definedName>
    <definedName name="Q_PH_diff_511111111111111111111111111111111111">'Потребительские характеристики'!$CC$9:$CD$11</definedName>
    <definedName name="Q_TP_diff_511111111111111111111111111111111111">ТП!$AR$9:$AR$11</definedName>
    <definedName name="Q_Limit_diff_511111111111111111111111111111111111">Ограничения!$CC$26:$CD$28</definedName>
    <definedName name="B_FHD_diff_511111111111111111111111111111111111">'Показатели ФХД'!$AS$25:$AS$27</definedName>
    <definedName name="B_OTEP_diff_511111111111111111111111111111111111">'Показатели ОТЭП'!$AW$10:$AW$12</definedName>
    <definedName name="B_FHD20_diff_511111111111111111111111111111111111">'Показатели ФХД &gt;20%'!$H$338:$R$340</definedName>
    <definedName name="B_KNE_diff_511111111111111111111111111111111111">'Показатели КНЭ'!$CC$7:$CD$9</definedName>
    <definedName name="B_FHD_TKO_diff_511111111111111111111111111111111111">'ТКО. Показатели ФХД'!$AS$10:$AS$12</definedName>
    <definedName name="B_FHD_TKO_TRANS_diff_511111111111111111111111111111111111">'ТКО. Транс. Показатели ФХД'!$AS$10:$AS$12</definedName>
    <definedName name="Q_PH_diff_5111111111111111111111111111111111111">'Потребительские характеристики'!$CE$9:$CF$11</definedName>
    <definedName name="Q_TP_diff_5111111111111111111111111111111111111">ТП!$AS$9:$AS$11</definedName>
    <definedName name="Q_Limit_diff_5111111111111111111111111111111111111">Ограничения!$CE$26:$CF$28</definedName>
    <definedName name="B_FHD_diff_5111111111111111111111111111111111111">'Показатели ФХД'!$AT$25:$AT$27</definedName>
    <definedName name="B_OTEP_diff_5111111111111111111111111111111111111">'Показатели ОТЭП'!$AX$10:$AX$12</definedName>
    <definedName name="B_FHD20_diff_5111111111111111111111111111111111111">'Показатели ФХД &gt;20%'!$H$347:$R$349</definedName>
    <definedName name="B_KNE_diff_5111111111111111111111111111111111111">'Показатели КНЭ'!$CE$7:$CF$9</definedName>
    <definedName name="B_FHD_TKO_diff_5111111111111111111111111111111111111">'ТКО. Показатели ФХД'!$AT$10:$AT$12</definedName>
    <definedName name="B_FHD_TKO_TRANS_diff_5111111111111111111111111111111111111">'ТКО. Транс. Показатели ФХД'!$AT$10:$AT$12</definedName>
    <definedName name="Q_PH_diff_51111111111111111111111111111111111111">'Потребительские характеристики'!$CG$9:$CH$11</definedName>
    <definedName name="Q_TP_diff_51111111111111111111111111111111111111">ТП!$AT$9:$AT$11</definedName>
    <definedName name="Q_Limit_diff_51111111111111111111111111111111111111">Ограничения!$CG$26:$CH$28</definedName>
    <definedName name="B_FHD_diff_51111111111111111111111111111111111111">'Показатели ФХД'!$AU$25:$AU$27</definedName>
    <definedName name="B_OTEP_diff_51111111111111111111111111111111111111">'Показатели ОТЭП'!$AY$10:$AY$12</definedName>
    <definedName name="B_FHD20_diff_51111111111111111111111111111111111111">'Показатели ФХД &gt;20%'!$H$356:$R$358</definedName>
    <definedName name="B_KNE_diff_51111111111111111111111111111111111111">'Показатели КНЭ'!$CG$7:$CH$9</definedName>
    <definedName name="B_FHD_TKO_diff_51111111111111111111111111111111111111">'ТКО. Показатели ФХД'!$AU$10:$AU$12</definedName>
    <definedName name="B_FHD_TKO_TRANS_diff_51111111111111111111111111111111111111">'ТКО. Транс. Показатели ФХД'!$AU$10:$AU$12</definedName>
    <definedName name="Q_PH_diff_511111111111111111111111111111111111111">'Потребительские характеристики'!$CI$9:$CJ$11</definedName>
    <definedName name="Q_TP_diff_511111111111111111111111111111111111111">ТП!$AU$9:$AU$11</definedName>
    <definedName name="Q_Limit_diff_511111111111111111111111111111111111111">Ограничения!$CI$26:$CJ$28</definedName>
    <definedName name="B_FHD_diff_511111111111111111111111111111111111111">'Показатели ФХД'!$AV$25:$AV$27</definedName>
    <definedName name="B_OTEP_diff_511111111111111111111111111111111111111">'Показатели ОТЭП'!$AZ$10:$AZ$12</definedName>
    <definedName name="B_FHD20_diff_511111111111111111111111111111111111111">'Показатели ФХД &gt;20%'!$H$365:$R$367</definedName>
    <definedName name="B_KNE_diff_511111111111111111111111111111111111111">'Показатели КНЭ'!$CI$7:$CJ$9</definedName>
    <definedName name="B_FHD_TKO_diff_511111111111111111111111111111111111111">'ТКО. Показатели ФХД'!$AV$10:$AV$12</definedName>
    <definedName name="B_FHD_TKO_TRANS_diff_511111111111111111111111111111111111111">'ТКО. Транс. Показатели ФХД'!$AV$10:$AV$12</definedName>
    <definedName name="Q_PH_diff_5111111111111111111111111111111111111111">'Потребительские характеристики'!$CK$9:$CL$11</definedName>
    <definedName name="Q_TP_diff_5111111111111111111111111111111111111111">ТП!$AV$9:$AV$11</definedName>
    <definedName name="Q_Limit_diff_5111111111111111111111111111111111111111">Ограничения!$CK$26:$CL$28</definedName>
    <definedName name="B_FHD_diff_5111111111111111111111111111111111111111">'Показатели ФХД'!$AW$25:$AW$27</definedName>
    <definedName name="B_OTEP_diff_5111111111111111111111111111111111111111">'Показатели ОТЭП'!$BA$10:$BA$12</definedName>
    <definedName name="B_FHD20_diff_5111111111111111111111111111111111111111">'Показатели ФХД &gt;20%'!$H$374:$R$376</definedName>
    <definedName name="B_KNE_diff_5111111111111111111111111111111111111111">'Показатели КНЭ'!$CK$7:$CL$9</definedName>
    <definedName name="B_FHD_TKO_diff_5111111111111111111111111111111111111111">'ТКО. Показатели ФХД'!$AW$10:$AW$12</definedName>
    <definedName name="B_FHD_TKO_TRANS_diff_5111111111111111111111111111111111111111">'ТКО. Транс. Показатели ФХД'!$AW$10:$AW$12</definedName>
    <definedName name="Q_PH_diff_51111111111111111111111111111111111111111">'Потребительские характеристики'!$CM$9:$CN$11</definedName>
    <definedName name="Q_TP_diff_51111111111111111111111111111111111111111">ТП!$AW$9:$AW$11</definedName>
    <definedName name="Q_Limit_diff_51111111111111111111111111111111111111111">Ограничения!$CM$26:$CN$28</definedName>
    <definedName name="B_FHD_diff_51111111111111111111111111111111111111111">'Показатели ФХД'!$AX$25:$AX$27</definedName>
    <definedName name="B_OTEP_diff_51111111111111111111111111111111111111111">'Показатели ОТЭП'!$BB$10:$BB$12</definedName>
    <definedName name="B_FHD20_diff_51111111111111111111111111111111111111111">'Показатели ФХД &gt;20%'!$H$383:$R$385</definedName>
    <definedName name="B_KNE_diff_51111111111111111111111111111111111111111">'Показатели КНЭ'!$CM$7:$CN$9</definedName>
    <definedName name="B_FHD_TKO_diff_51111111111111111111111111111111111111111">'ТКО. Показатели ФХД'!$AX$10:$AX$12</definedName>
    <definedName name="B_FHD_TKO_TRANS_diff_51111111111111111111111111111111111111111">'ТКО. Транс. Показатели ФХД'!$AX$10:$AX$12</definedName>
    <definedName name="Q_PH_diff_511111111111111111111111111111111111111111">'Потребительские характеристики'!$CO$9:$CP$11</definedName>
    <definedName name="Q_TP_diff_511111111111111111111111111111111111111111">ТП!$AX$9:$AX$11</definedName>
    <definedName name="Q_Limit_diff_511111111111111111111111111111111111111111">Ограничения!$CO$26:$CP$28</definedName>
    <definedName name="B_FHD_diff_511111111111111111111111111111111111111111">'Показатели ФХД'!$AY$25:$AY$27</definedName>
    <definedName name="B_OTEP_diff_511111111111111111111111111111111111111111">'Показатели ОТЭП'!$BC$10:$BC$12</definedName>
    <definedName name="B_FHD20_diff_511111111111111111111111111111111111111111">'Показатели ФХД &gt;20%'!$H$392:$R$394</definedName>
    <definedName name="B_KNE_diff_511111111111111111111111111111111111111111">'Показатели КНЭ'!$CO$7:$CP$9</definedName>
    <definedName name="B_FHD_TKO_diff_511111111111111111111111111111111111111111">'ТКО. Показатели ФХД'!$AY$10:$AY$12</definedName>
    <definedName name="B_FHD_TKO_TRANS_diff_511111111111111111111111111111111111111111">'ТКО. Транс. Показатели ФХД'!$AY$10:$AY$12</definedName>
    <definedName name="Q_PH_diff_5111111111111111111111111111111111111111111">'Потребительские характеристики'!$CQ$9:$CR$11</definedName>
    <definedName name="Q_TP_diff_5111111111111111111111111111111111111111111">ТП!$AY$9:$AY$11</definedName>
    <definedName name="Q_Limit_diff_5111111111111111111111111111111111111111111">Ограничения!$CQ$26:$CR$28</definedName>
    <definedName name="B_FHD_diff_5111111111111111111111111111111111111111111">'Показатели ФХД'!$AZ$25:$AZ$27</definedName>
    <definedName name="B_OTEP_diff_5111111111111111111111111111111111111111111">'Показатели ОТЭП'!$BD$10:$BD$12</definedName>
    <definedName name="B_FHD20_diff_5111111111111111111111111111111111111111111">'Показатели ФХД &gt;20%'!$H$401:$R$403</definedName>
    <definedName name="B_KNE_diff_5111111111111111111111111111111111111111111">'Показатели КНЭ'!$CQ$7:$CR$9</definedName>
    <definedName name="B_FHD_TKO_diff_5111111111111111111111111111111111111111111">'ТКО. Показатели ФХД'!$AZ$10:$AZ$12</definedName>
    <definedName name="B_FHD_TKO_TRANS_diff_5111111111111111111111111111111111111111111">'ТКО. Транс. Показатели ФХД'!$AZ$10:$AZ$12</definedName>
    <definedName name="Q_PH_diff_51111111111111111111111111111111111111111111">'Потребительские характеристики'!$CS$9:$CT$11</definedName>
    <definedName name="Q_TP_diff_51111111111111111111111111111111111111111111">ТП!$AZ$9:$AZ$11</definedName>
    <definedName name="Q_Limit_diff_51111111111111111111111111111111111111111111">Ограничения!$CS$26:$CT$28</definedName>
    <definedName name="B_FHD_diff_51111111111111111111111111111111111111111111">'Показатели ФХД'!$BA$25:$BA$27</definedName>
    <definedName name="B_OTEP_diff_51111111111111111111111111111111111111111111">'Показатели ОТЭП'!$BE$10:$BE$12</definedName>
    <definedName name="B_FHD20_diff_51111111111111111111111111111111111111111111">'Показатели ФХД &gt;20%'!$H$410:$R$412</definedName>
    <definedName name="B_KNE_diff_51111111111111111111111111111111111111111111">'Показатели КНЭ'!$CS$7:$CT$9</definedName>
    <definedName name="B_FHD_TKO_diff_51111111111111111111111111111111111111111111">'ТКО. Показатели ФХД'!$BA$10:$BA$12</definedName>
    <definedName name="B_FHD_TKO_TRANS_diff_51111111111111111111111111111111111111111111">'ТКО. Транс. Показатели ФХД'!$BA$10:$BA$12</definedName>
    <definedName name="Q_PH_diff_511111111111111111111111111111111111111111111">'Потребительские характеристики'!$CU$9:$CV$11</definedName>
    <definedName name="Q_TP_diff_511111111111111111111111111111111111111111111">ТП!$BA$9:$BA$11</definedName>
    <definedName name="Q_Limit_diff_511111111111111111111111111111111111111111111">Ограничения!$CU$26:$CV$28</definedName>
    <definedName name="B_FHD_diff_511111111111111111111111111111111111111111111">'Показатели ФХД'!$BB$25:$BB$27</definedName>
    <definedName name="B_OTEP_diff_511111111111111111111111111111111111111111111">'Показатели ОТЭП'!$BF$10:$BF$12</definedName>
    <definedName name="B_FHD20_diff_511111111111111111111111111111111111111111111">'Показатели ФХД &gt;20%'!$H$419:$R$421</definedName>
    <definedName name="B_KNE_diff_511111111111111111111111111111111111111111111">'Показатели КНЭ'!$CU$7:$CV$9</definedName>
    <definedName name="B_FHD_TKO_diff_511111111111111111111111111111111111111111111">'ТКО. Показатели ФХД'!$BB$10:$BB$12</definedName>
    <definedName name="B_FHD_TKO_TRANS_diff_511111111111111111111111111111111111111111111">'ТКО. Транс. Показатели ФХД'!$BB$10:$BB$12</definedName>
    <definedName name="Q_PH_diff_5111111111111111111111111111111111111111111111">'Потребительские характеристики'!$CW$9:$CX$11</definedName>
    <definedName name="Q_TP_diff_5111111111111111111111111111111111111111111111">ТП!$BB$9:$BB$11</definedName>
    <definedName name="Q_Limit_diff_5111111111111111111111111111111111111111111111">Ограничения!$CW$26:$CX$28</definedName>
    <definedName name="B_FHD_diff_5111111111111111111111111111111111111111111111">'Показатели ФХД'!$BC$25:$BC$27</definedName>
    <definedName name="B_OTEP_diff_5111111111111111111111111111111111111111111111">'Показатели ОТЭП'!$BG$10:$BG$12</definedName>
    <definedName name="B_FHD20_diff_5111111111111111111111111111111111111111111111">'Показатели ФХД &gt;20%'!$H$428:$R$430</definedName>
    <definedName name="B_KNE_diff_5111111111111111111111111111111111111111111111">'Показатели КНЭ'!$CW$7:$CX$9</definedName>
    <definedName name="B_FHD_TKO_diff_5111111111111111111111111111111111111111111111">'ТКО. Показатели ФХД'!$BC$10:$BC$12</definedName>
    <definedName name="B_FHD_TKO_TRANS_diff_5111111111111111111111111111111111111111111111">'ТКО. Транс. Показатели ФХД'!$BC$10:$BC$12</definedName>
    <definedName name="Q_PH_diff_51111111111111111111111111111111111111111111111">'Потребительские характеристики'!$CY$9:$CZ$11</definedName>
    <definedName name="Q_TP_diff_51111111111111111111111111111111111111111111111">ТП!$BC$9:$BC$11</definedName>
    <definedName name="Q_Limit_diff_51111111111111111111111111111111111111111111111">Ограничения!$CY$26:$CZ$28</definedName>
    <definedName name="B_FHD_diff_51111111111111111111111111111111111111111111111">'Показатели ФХД'!$BD$25:$BD$27</definedName>
    <definedName name="B_OTEP_diff_51111111111111111111111111111111111111111111111">'Показатели ОТЭП'!$BH$10:$BH$12</definedName>
    <definedName name="B_FHD20_diff_51111111111111111111111111111111111111111111111">'Показатели ФХД &gt;20%'!$H$437:$R$439</definedName>
    <definedName name="B_KNE_diff_51111111111111111111111111111111111111111111111">'Показатели КНЭ'!$CY$7:$CZ$9</definedName>
    <definedName name="B_FHD_TKO_diff_51111111111111111111111111111111111111111111111">'ТКО. Показатели ФХД'!$BD$10:$BD$12</definedName>
    <definedName name="B_FHD_TKO_TRANS_diff_51111111111111111111111111111111111111111111111">'ТКО. Транс. Показатели ФХД'!$BD$10:$BD$12</definedName>
    <definedName name="Q_PH_diff_511111111111111111111111111111111111111111111111">'Потребительские характеристики'!$DA$9:$DB$11</definedName>
    <definedName name="Q_TP_diff_511111111111111111111111111111111111111111111111">ТП!$BD$9:$BD$11</definedName>
    <definedName name="Q_Limit_diff_511111111111111111111111111111111111111111111111">Ограничения!$DA$26:$DB$28</definedName>
    <definedName name="B_FHD_diff_511111111111111111111111111111111111111111111111">'Показатели ФХД'!$BE$25:$BE$27</definedName>
    <definedName name="B_OTEP_diff_511111111111111111111111111111111111111111111111">'Показатели ОТЭП'!$BI$10:$BI$12</definedName>
    <definedName name="B_FHD20_diff_511111111111111111111111111111111111111111111111">'Показатели ФХД &gt;20%'!$H$446:$R$448</definedName>
    <definedName name="B_KNE_diff_511111111111111111111111111111111111111111111111">'Показатели КНЭ'!$DA$7:$DB$9</definedName>
    <definedName name="B_FHD_TKO_diff_511111111111111111111111111111111111111111111111">'ТКО. Показатели ФХД'!$BE$10:$BE$12</definedName>
    <definedName name="B_FHD_TKO_TRANS_diff_511111111111111111111111111111111111111111111111">'ТКО. Транс. Показатели ФХД'!$BE$10:$BE$12</definedName>
    <definedName name="Q_PH_diff_5111111111111111111111111111111111111111111111111">'Потребительские характеристики'!$DC$9:$DD$11</definedName>
    <definedName name="Q_TP_diff_5111111111111111111111111111111111111111111111111">ТП!$BE$9:$BE$11</definedName>
    <definedName name="Q_Limit_diff_5111111111111111111111111111111111111111111111111">Ограничения!$DC$26:$DD$28</definedName>
    <definedName name="B_FHD_diff_5111111111111111111111111111111111111111111111111">'Показатели ФХД'!$BF$25:$BF$27</definedName>
    <definedName name="B_OTEP_diff_5111111111111111111111111111111111111111111111111">'Показатели ОТЭП'!$BJ$10:$BJ$12</definedName>
    <definedName name="B_FHD20_diff_5111111111111111111111111111111111111111111111111">'Показатели ФХД &gt;20%'!$H$455:$R$457</definedName>
    <definedName name="B_KNE_diff_5111111111111111111111111111111111111111111111111">'Показатели КНЭ'!$DC$7:$DD$9</definedName>
    <definedName name="B_FHD_TKO_diff_5111111111111111111111111111111111111111111111111">'ТКО. Показатели ФХД'!$BF$10:$BF$12</definedName>
    <definedName name="B_FHD_TKO_TRANS_diff_5111111111111111111111111111111111111111111111111">'ТКО. Транс. Показатели ФХД'!$BF$10:$BF$12</definedName>
    <definedName name="Q_PH_diff_51111111111111111111111111111111111111111111111111">'Потребительские характеристики'!$DE$9:$DF$11</definedName>
    <definedName name="Q_TP_diff_51111111111111111111111111111111111111111111111111">ТП!$BF$9:$BF$11</definedName>
    <definedName name="Q_Limit_diff_51111111111111111111111111111111111111111111111111">Ограничения!$DE$26:$DF$28</definedName>
    <definedName name="B_FHD_diff_51111111111111111111111111111111111111111111111111">'Показатели ФХД'!$BG$25:$BG$27</definedName>
    <definedName name="B_OTEP_diff_51111111111111111111111111111111111111111111111111">'Показатели ОТЭП'!$BK$10:$BK$12</definedName>
    <definedName name="B_FHD20_diff_51111111111111111111111111111111111111111111111111">'Показатели ФХД &gt;20%'!$H$464:$R$466</definedName>
    <definedName name="B_KNE_diff_51111111111111111111111111111111111111111111111111">'Показатели КНЭ'!$DE$7:$DF$9</definedName>
    <definedName name="B_FHD_TKO_diff_51111111111111111111111111111111111111111111111111">'ТКО. Показатели ФХД'!$BG$10:$BG$12</definedName>
    <definedName name="B_FHD_TKO_TRANS_diff_51111111111111111111111111111111111111111111111111">'ТКО. Транс. Показатели ФХД'!$BG$10:$BG$12</definedName>
    <definedName name="Q_PH_diff_511111111111111111111111111111111111111111111111111">'Потребительские характеристики'!$DG$9:$DH$11</definedName>
    <definedName name="Q_TP_diff_511111111111111111111111111111111111111111111111111">ТП!$BG$9:$BG$11</definedName>
    <definedName name="Q_Limit_diff_511111111111111111111111111111111111111111111111111">Ограничения!$DG$26:$DH$28</definedName>
    <definedName name="B_FHD_diff_511111111111111111111111111111111111111111111111111">'Показатели ФХД'!$BH$25:$BH$27</definedName>
    <definedName name="B_OTEP_diff_511111111111111111111111111111111111111111111111111">'Показатели ОТЭП'!$BL$10:$BL$12</definedName>
    <definedName name="B_FHD20_diff_511111111111111111111111111111111111111111111111111">'Показатели ФХД &gt;20%'!$H$473:$R$475</definedName>
    <definedName name="B_KNE_diff_511111111111111111111111111111111111111111111111111">'Показатели КНЭ'!$DG$7:$DH$9</definedName>
    <definedName name="B_FHD_TKO_diff_511111111111111111111111111111111111111111111111111">'ТКО. Показатели ФХД'!$BH$10:$BH$12</definedName>
    <definedName name="B_FHD_TKO_TRANS_diff_511111111111111111111111111111111111111111111111111">'ТКО. Транс. Показатели ФХД'!$BH$10:$BH$12</definedName>
    <definedName name="Q_PH_diff_5111111111111111111111111111111111111111111111111111">'Потребительские характеристики'!$DI$9:$DJ$11</definedName>
    <definedName name="Q_TP_diff_5111111111111111111111111111111111111111111111111111">ТП!$BH$9:$BH$11</definedName>
    <definedName name="Q_Limit_diff_5111111111111111111111111111111111111111111111111111">Ограничения!$DI$26:$DJ$28</definedName>
    <definedName name="B_FHD_diff_5111111111111111111111111111111111111111111111111111">'Показатели ФХД'!$BI$25:$BI$27</definedName>
    <definedName name="B_OTEP_diff_5111111111111111111111111111111111111111111111111111">'Показатели ОТЭП'!$BM$10:$BM$12</definedName>
    <definedName name="B_FHD20_diff_5111111111111111111111111111111111111111111111111111">'Показатели ФХД &gt;20%'!$H$482:$R$484</definedName>
    <definedName name="B_KNE_diff_5111111111111111111111111111111111111111111111111111">'Показатели КНЭ'!$DI$7:$DJ$9</definedName>
    <definedName name="B_FHD_TKO_diff_5111111111111111111111111111111111111111111111111111">'ТКО. Показатели ФХД'!$BI$10:$BI$12</definedName>
    <definedName name="B_FHD_TKO_TRANS_diff_5111111111111111111111111111111111111111111111111111">'ТКО. Транс. Показатели ФХД'!$BI$10:$BI$12</definedName>
    <definedName name="Q_PH_diff_51111111111111111111111111111111111111111111111111111">'Потребительские характеристики'!$DK$9:$DL$11</definedName>
    <definedName name="Q_TP_diff_51111111111111111111111111111111111111111111111111111">ТП!$BI$9:$BI$11</definedName>
    <definedName name="Q_Limit_diff_51111111111111111111111111111111111111111111111111111">Ограничения!$DK$26:$DL$28</definedName>
    <definedName name="B_FHD_diff_51111111111111111111111111111111111111111111111111111">'Показатели ФХД'!$BJ$25:$BJ$27</definedName>
    <definedName name="B_OTEP_diff_51111111111111111111111111111111111111111111111111111">'Показатели ОТЭП'!$BN$10:$BN$12</definedName>
    <definedName name="B_FHD20_diff_51111111111111111111111111111111111111111111111111111">'Показатели ФХД &gt;20%'!$H$491:$R$493</definedName>
    <definedName name="B_KNE_diff_51111111111111111111111111111111111111111111111111111">'Показатели КНЭ'!$DK$7:$DL$9</definedName>
    <definedName name="B_FHD_TKO_diff_51111111111111111111111111111111111111111111111111111">'ТКО. Показатели ФХД'!$BJ$10:$BJ$12</definedName>
    <definedName name="B_FHD_TKO_TRANS_diff_51111111111111111111111111111111111111111111111111111">'ТКО. Транс. Показатели ФХД'!$BJ$10:$BJ$12</definedName>
    <definedName name="Q_PH_diff_511111111111111111111111111111111111111111111111111111">'Потребительские характеристики'!$DM$9:$DN$11</definedName>
    <definedName name="Q_TP_diff_511111111111111111111111111111111111111111111111111111">ТП!$BJ$9:$BJ$11</definedName>
    <definedName name="Q_Limit_diff_511111111111111111111111111111111111111111111111111111">Ограничения!$DM$26:$DN$28</definedName>
    <definedName name="B_FHD_diff_511111111111111111111111111111111111111111111111111111">'Показатели ФХД'!$BK$25:$BK$27</definedName>
    <definedName name="B_OTEP_diff_511111111111111111111111111111111111111111111111111111">'Показатели ОТЭП'!$BO$10:$BO$12</definedName>
    <definedName name="B_FHD20_diff_511111111111111111111111111111111111111111111111111111">'Показатели ФХД &gt;20%'!$H$500:$R$502</definedName>
    <definedName name="B_KNE_diff_511111111111111111111111111111111111111111111111111111">'Показатели КНЭ'!$DM$7:$DN$9</definedName>
    <definedName name="B_FHD_TKO_diff_511111111111111111111111111111111111111111111111111111">'ТКО. Показатели ФХД'!$BK$10:$BK$12</definedName>
    <definedName name="B_FHD_TKO_TRANS_diff_511111111111111111111111111111111111111111111111111111">'ТКО. Транс. Показатели ФХД'!$BK$10:$BK$12</definedName>
    <definedName name="Q_PH_diff_5111111111111111111111111111111111111111111111111111111">'Потребительские характеристики'!$DO$9:$DP$11</definedName>
    <definedName name="Q_TP_diff_5111111111111111111111111111111111111111111111111111111">ТП!$BK$9:$BK$11</definedName>
    <definedName name="Q_Limit_diff_5111111111111111111111111111111111111111111111111111111">Ограничения!$DO$26:$DP$28</definedName>
    <definedName name="B_FHD_diff_5111111111111111111111111111111111111111111111111111111">'Показатели ФХД'!$BL$25:$BL$27</definedName>
    <definedName name="B_OTEP_diff_5111111111111111111111111111111111111111111111111111111">'Показатели ОТЭП'!$BP$10:$BP$12</definedName>
    <definedName name="B_FHD20_diff_5111111111111111111111111111111111111111111111111111111">'Показатели ФХД &gt;20%'!$H$509:$R$511</definedName>
    <definedName name="B_KNE_diff_5111111111111111111111111111111111111111111111111111111">'Показатели КНЭ'!$DO$7:$DP$9</definedName>
    <definedName name="B_FHD_TKO_diff_5111111111111111111111111111111111111111111111111111111">'ТКО. Показатели ФХД'!$BL$10:$BL$12</definedName>
    <definedName name="B_FHD_TKO_TRANS_diff_5111111111111111111111111111111111111111111111111111111">'ТКО. Транс. Показатели ФХД'!$BL$10:$BL$12</definedName>
    <definedName name="Q_PH_diff_51111111111111111111111111111111111111111111111111111111">'Потребительские характеристики'!$DQ$9:$DR$11</definedName>
    <definedName name="Q_TP_diff_51111111111111111111111111111111111111111111111111111111">ТП!$BL$9:$BL$11</definedName>
    <definedName name="Q_Limit_diff_51111111111111111111111111111111111111111111111111111111">Ограничения!$DQ$26:$DR$28</definedName>
    <definedName name="B_FHD_diff_51111111111111111111111111111111111111111111111111111111">'Показатели ФХД'!$BM$25:$BM$27</definedName>
    <definedName name="B_OTEP_diff_51111111111111111111111111111111111111111111111111111111">'Показатели ОТЭП'!$BQ$10:$BQ$12</definedName>
    <definedName name="B_FHD20_diff_51111111111111111111111111111111111111111111111111111111">'Показатели ФХД &gt;20%'!$H$518:$R$520</definedName>
    <definedName name="B_KNE_diff_51111111111111111111111111111111111111111111111111111111">'Показатели КНЭ'!$DQ$7:$DR$9</definedName>
    <definedName name="B_FHD_TKO_diff_51111111111111111111111111111111111111111111111111111111">'ТКО. Показатели ФХД'!$BM$10:$BM$12</definedName>
    <definedName name="B_FHD_TKO_TRANS_diff_51111111111111111111111111111111111111111111111111111111">'ТКО. Транс. Показатели ФХД'!$BM$10:$BM$12</definedName>
    <definedName name="Q_PH_diff_511111111111111111111111111111111111111111111111111111111">'Потребительские характеристики'!$DS$9:$DT$11</definedName>
    <definedName name="Q_TP_diff_511111111111111111111111111111111111111111111111111111111">ТП!$BM$9:$BM$11</definedName>
    <definedName name="Q_Limit_diff_511111111111111111111111111111111111111111111111111111111">Ограничения!$DS$26:$DT$28</definedName>
    <definedName name="B_FHD_diff_511111111111111111111111111111111111111111111111111111111">'Показатели ФХД'!$BN$25:$BN$27</definedName>
    <definedName name="B_OTEP_diff_511111111111111111111111111111111111111111111111111111111">'Показатели ОТЭП'!$BR$10:$BR$12</definedName>
    <definedName name="B_FHD20_diff_511111111111111111111111111111111111111111111111111111111">'Показатели ФХД &gt;20%'!$H$527:$R$529</definedName>
    <definedName name="B_KNE_diff_511111111111111111111111111111111111111111111111111111111">'Показатели КНЭ'!$DS$7:$DT$9</definedName>
    <definedName name="B_FHD_TKO_diff_511111111111111111111111111111111111111111111111111111111">'ТКО. Показатели ФХД'!$BN$10:$BN$12</definedName>
    <definedName name="B_FHD_TKO_TRANS_diff_511111111111111111111111111111111111111111111111111111111">'ТКО. Транс. Показатели ФХД'!$BN$10:$BN$12</definedName>
    <definedName name="Q_PH_diff_5111111111111111111111111111111111111111111111111111111111">'Потребительские характеристики'!$DU$9:$DV$11</definedName>
    <definedName name="Q_TP_diff_5111111111111111111111111111111111111111111111111111111111">ТП!$BN$9:$BN$11</definedName>
    <definedName name="Q_Limit_diff_5111111111111111111111111111111111111111111111111111111111">Ограничения!$DU$26:$DV$28</definedName>
    <definedName name="B_FHD_diff_5111111111111111111111111111111111111111111111111111111111">'Показатели ФХД'!$BO$25:$BO$27</definedName>
    <definedName name="B_OTEP_diff_5111111111111111111111111111111111111111111111111111111111">'Показатели ОТЭП'!$BS$10:$BS$12</definedName>
    <definedName name="B_FHD20_diff_5111111111111111111111111111111111111111111111111111111111">'Показатели ФХД &gt;20%'!$H$536:$R$538</definedName>
    <definedName name="B_KNE_diff_5111111111111111111111111111111111111111111111111111111111">'Показатели КНЭ'!$DU$7:$DV$9</definedName>
    <definedName name="B_FHD_TKO_diff_5111111111111111111111111111111111111111111111111111111111">'ТКО. Показатели ФХД'!$BO$10:$BO$12</definedName>
    <definedName name="B_FHD_TKO_TRANS_diff_5111111111111111111111111111111111111111111111111111111111">'ТКО. Транс. Показатели ФХД'!$BO$10:$BO$12</definedName>
    <definedName name="Q_PH_diff_51111111111111111111111111111111111111111111111111111111111">'Потребительские характеристики'!$DW$9:$DX$11</definedName>
    <definedName name="Q_TP_diff_51111111111111111111111111111111111111111111111111111111111">ТП!$BO$9:$BO$11</definedName>
    <definedName name="Q_Limit_diff_51111111111111111111111111111111111111111111111111111111111">Ограничения!$DW$26:$DX$28</definedName>
    <definedName name="B_FHD_diff_51111111111111111111111111111111111111111111111111111111111">'Показатели ФХД'!$BP$25:$BP$27</definedName>
    <definedName name="B_OTEP_diff_51111111111111111111111111111111111111111111111111111111111">'Показатели ОТЭП'!$BT$10:$BT$12</definedName>
    <definedName name="B_FHD20_diff_51111111111111111111111111111111111111111111111111111111111">'Показатели ФХД &gt;20%'!$H$545:$R$547</definedName>
    <definedName name="B_KNE_diff_51111111111111111111111111111111111111111111111111111111111">'Показатели КНЭ'!$DW$7:$DX$9</definedName>
    <definedName name="B_FHD_TKO_diff_51111111111111111111111111111111111111111111111111111111111">'ТКО. Показатели ФХД'!$BP$10:$BP$12</definedName>
    <definedName name="B_FHD_TKO_TRANS_diff_51111111111111111111111111111111111111111111111111111111111">'ТКО. Транс. Показатели ФХД'!$BP$10:$BP$12</definedName>
    <definedName name="Q_PH_diff_511111111111111111111111111111111111111111111111111111111111">'Потребительские характеристики'!$DY$9:$DZ$11</definedName>
    <definedName name="Q_TP_diff_511111111111111111111111111111111111111111111111111111111111">ТП!$BP$9:$BP$11</definedName>
    <definedName name="Q_Limit_diff_511111111111111111111111111111111111111111111111111111111111">Ограничения!$DY$26:$DZ$28</definedName>
    <definedName name="B_FHD_diff_511111111111111111111111111111111111111111111111111111111111">'Показатели ФХД'!$BQ$25:$BQ$27</definedName>
    <definedName name="B_OTEP_diff_511111111111111111111111111111111111111111111111111111111111">'Показатели ОТЭП'!$BU$10:$BU$12</definedName>
    <definedName name="B_FHD20_diff_511111111111111111111111111111111111111111111111111111111111">'Показатели ФХД &gt;20%'!$H$554:$R$556</definedName>
    <definedName name="B_KNE_diff_511111111111111111111111111111111111111111111111111111111111">'Показатели КНЭ'!$DY$7:$DZ$9</definedName>
    <definedName name="B_FHD_TKO_diff_511111111111111111111111111111111111111111111111111111111111">'ТКО. Показатели ФХД'!$BQ$10:$BQ$12</definedName>
    <definedName name="B_FHD_TKO_TRANS_diff_511111111111111111111111111111111111111111111111111111111111">'ТКО. Транс. Показатели ФХД'!$BQ$10:$BQ$12</definedName>
    <definedName name="Q_PH_diff_5111111111111111111111111111111111111111111111111111111111111">'Потребительские характеристики'!$EA$9:$EB$11</definedName>
    <definedName name="Q_TP_diff_5111111111111111111111111111111111111111111111111111111111111">ТП!$BQ$9:$BQ$11</definedName>
    <definedName name="Q_Limit_diff_5111111111111111111111111111111111111111111111111111111111111">Ограничения!$EA$26:$EB$28</definedName>
    <definedName name="B_FHD_diff_5111111111111111111111111111111111111111111111111111111111111">'Показатели ФХД'!$BR$25:$BR$27</definedName>
    <definedName name="B_OTEP_diff_5111111111111111111111111111111111111111111111111111111111111">'Показатели ОТЭП'!$BV$10:$BV$12</definedName>
    <definedName name="B_FHD20_diff_5111111111111111111111111111111111111111111111111111111111111">'Показатели ФХД &gt;20%'!$H$563:$R$565</definedName>
    <definedName name="B_KNE_diff_5111111111111111111111111111111111111111111111111111111111111">'Показатели КНЭ'!$EA$7:$EB$9</definedName>
    <definedName name="B_FHD_TKO_diff_5111111111111111111111111111111111111111111111111111111111111">'ТКО. Показатели ФХД'!$BR$10:$BR$12</definedName>
    <definedName name="B_FHD_TKO_TRANS_diff_5111111111111111111111111111111111111111111111111111111111111">'ТКО. Транс. Показатели ФХД'!$BR$10:$BR$12</definedName>
    <definedName name="Q_PH_diff_51111111111111111111111111111111111111111111111111111111111111">'Потребительские характеристики'!$EC$9:$ED$11</definedName>
    <definedName name="Q_TP_diff_51111111111111111111111111111111111111111111111111111111111111">ТП!$BR$9:$BR$11</definedName>
    <definedName name="Q_Limit_diff_51111111111111111111111111111111111111111111111111111111111111">Ограничения!$EC$26:$ED$28</definedName>
    <definedName name="B_FHD_diff_51111111111111111111111111111111111111111111111111111111111111">'Показатели ФХД'!$BS$25:$BS$27</definedName>
    <definedName name="B_OTEP_diff_51111111111111111111111111111111111111111111111111111111111111">'Показатели ОТЭП'!$BW$10:$BW$12</definedName>
    <definedName name="B_FHD20_diff_51111111111111111111111111111111111111111111111111111111111111">'Показатели ФХД &gt;20%'!$H$572:$R$574</definedName>
    <definedName name="B_KNE_diff_51111111111111111111111111111111111111111111111111111111111111">'Показатели КНЭ'!$EC$7:$ED$9</definedName>
    <definedName name="B_FHD_TKO_diff_51111111111111111111111111111111111111111111111111111111111111">'ТКО. Показатели ФХД'!$BS$10:$BS$12</definedName>
    <definedName name="B_FHD_TKO_TRANS_diff_51111111111111111111111111111111111111111111111111111111111111">'ТКО. Транс. Показатели ФХД'!$BS$10:$BS$12</definedName>
    <definedName name="Q_PH_diff_511111111111111111111111111111111111111111111111111111111111111">'Потребительские характеристики'!$EE$9:$EF$11</definedName>
    <definedName name="Q_TP_diff_511111111111111111111111111111111111111111111111111111111111111">ТП!$BS$9:$BS$11</definedName>
    <definedName name="Q_Limit_diff_511111111111111111111111111111111111111111111111111111111111111">Ограничения!$EE$26:$EF$28</definedName>
    <definedName name="B_FHD_diff_511111111111111111111111111111111111111111111111111111111111111">'Показатели ФХД'!$BT$25:$BT$27</definedName>
    <definedName name="B_OTEP_diff_511111111111111111111111111111111111111111111111111111111111111">'Показатели ОТЭП'!$BX$10:$BX$12</definedName>
    <definedName name="B_FHD20_diff_511111111111111111111111111111111111111111111111111111111111111">'Показатели ФХД &gt;20%'!$H$581:$R$583</definedName>
    <definedName name="B_KNE_diff_511111111111111111111111111111111111111111111111111111111111111">'Показатели КНЭ'!$EE$7:$EF$9</definedName>
    <definedName name="B_FHD_TKO_diff_511111111111111111111111111111111111111111111111111111111111111">'ТКО. Показатели ФХД'!$BT$10:$BT$12</definedName>
    <definedName name="B_FHD_TKO_TRANS_diff_511111111111111111111111111111111111111111111111111111111111111">'ТКО. Транс. Показатели ФХД'!$BT$10:$BT$12</definedName>
    <definedName name="Q_PH_diff_5111111111111111111111111111111111111111111111111111111111111111">'Потребительские характеристики'!$EG$9:$EH$11</definedName>
    <definedName name="Q_TP_diff_5111111111111111111111111111111111111111111111111111111111111111">ТП!$BT$9:$BT$11</definedName>
    <definedName name="Q_Limit_diff_5111111111111111111111111111111111111111111111111111111111111111">Ограничения!$EG$26:$EH$28</definedName>
    <definedName name="B_FHD_diff_5111111111111111111111111111111111111111111111111111111111111111">'Показатели ФХД'!$BU$25:$BU$27</definedName>
    <definedName name="B_OTEP_diff_5111111111111111111111111111111111111111111111111111111111111111">'Показатели ОТЭП'!$BY$10:$BY$12</definedName>
    <definedName name="B_FHD20_diff_5111111111111111111111111111111111111111111111111111111111111111">'Показатели ФХД &gt;20%'!$H$590:$R$592</definedName>
    <definedName name="B_KNE_diff_5111111111111111111111111111111111111111111111111111111111111111">'Показатели КНЭ'!$EG$7:$EH$9</definedName>
    <definedName name="B_FHD_TKO_diff_5111111111111111111111111111111111111111111111111111111111111111">'ТКО. Показатели ФХД'!$BU$10:$BU$12</definedName>
    <definedName name="B_FHD_TKO_TRANS_diff_5111111111111111111111111111111111111111111111111111111111111111">'ТКО. Транс. Показатели ФХД'!$BU$10:$BU$12</definedName>
    <definedName name="Q_PH_diff_51111111111111111111111111111111111111111111111111111111111111111">'Потребительские характеристики'!$EI$9:$EJ$11</definedName>
    <definedName name="Q_TP_diff_51111111111111111111111111111111111111111111111111111111111111111">ТП!$BU$9:$BU$11</definedName>
    <definedName name="Q_Limit_diff_51111111111111111111111111111111111111111111111111111111111111111">Ограничения!$EI$26:$EJ$28</definedName>
    <definedName name="B_FHD_diff_51111111111111111111111111111111111111111111111111111111111111111">'Показатели ФХД'!$BV$25:$BV$27</definedName>
    <definedName name="B_OTEP_diff_51111111111111111111111111111111111111111111111111111111111111111">'Показатели ОТЭП'!$BZ$10:$BZ$12</definedName>
    <definedName name="B_FHD20_diff_51111111111111111111111111111111111111111111111111111111111111111">'Показатели ФХД &gt;20%'!$H$599:$R$601</definedName>
    <definedName name="B_KNE_diff_51111111111111111111111111111111111111111111111111111111111111111">'Показатели КНЭ'!$EI$7:$EJ$9</definedName>
    <definedName name="B_FHD_TKO_diff_51111111111111111111111111111111111111111111111111111111111111111">'ТКО. Показатели ФХД'!$BV$10:$BV$12</definedName>
    <definedName name="B_FHD_TKO_TRANS_diff_51111111111111111111111111111111111111111111111111111111111111111">'ТКО. Транс. Показатели ФХД'!$BV$10:$BV$12</definedName>
    <definedName name="Q_PH_diff_511111111111111111111111111111111111111111111111111111111111111111">'Потребительские характеристики'!$EK$9:$EL$11</definedName>
    <definedName name="Q_TP_diff_511111111111111111111111111111111111111111111111111111111111111111">ТП!$BV$9:$BV$11</definedName>
    <definedName name="Q_Limit_diff_511111111111111111111111111111111111111111111111111111111111111111">Ограничения!$EK$26:$EL$28</definedName>
    <definedName name="B_FHD_diff_511111111111111111111111111111111111111111111111111111111111111111">'Показатели ФХД'!$BW$25:$BW$27</definedName>
    <definedName name="B_OTEP_diff_511111111111111111111111111111111111111111111111111111111111111111">'Показатели ОТЭП'!$CA$10:$CA$12</definedName>
    <definedName name="B_FHD20_diff_511111111111111111111111111111111111111111111111111111111111111111">'Показатели ФХД &gt;20%'!$H$608:$R$610</definedName>
    <definedName name="B_KNE_diff_511111111111111111111111111111111111111111111111111111111111111111">'Показатели КНЭ'!$EK$7:$EL$9</definedName>
    <definedName name="B_FHD_TKO_diff_511111111111111111111111111111111111111111111111111111111111111111">'ТКО. Показатели ФХД'!$BW$10:$BW$12</definedName>
    <definedName name="B_FHD_TKO_TRANS_diff_511111111111111111111111111111111111111111111111111111111111111111">'ТКО. Транс. Показатели ФХД'!$BW$10:$BW$12</definedName>
    <definedName name="Q_PH_diff_5111111111111111111111111111111111111111111111111111111111111111111">'Потребительские характеристики'!$EM$9:$EN$11</definedName>
    <definedName name="Q_TP_diff_5111111111111111111111111111111111111111111111111111111111111111111">ТП!$BW$9:$BW$11</definedName>
    <definedName name="Q_Limit_diff_5111111111111111111111111111111111111111111111111111111111111111111">Ограничения!$EM$26:$EN$28</definedName>
    <definedName name="B_FHD_diff_5111111111111111111111111111111111111111111111111111111111111111111">'Показатели ФХД'!$BX$25:$BX$27</definedName>
    <definedName name="B_OTEP_diff_5111111111111111111111111111111111111111111111111111111111111111111">'Показатели ОТЭП'!$CB$10:$CB$12</definedName>
    <definedName name="B_FHD20_diff_5111111111111111111111111111111111111111111111111111111111111111111">'Показатели ФХД &gt;20%'!$H$617:$R$619</definedName>
    <definedName name="B_KNE_diff_5111111111111111111111111111111111111111111111111111111111111111111">'Показатели КНЭ'!$EM$7:$EN$9</definedName>
    <definedName name="B_FHD_TKO_diff_5111111111111111111111111111111111111111111111111111111111111111111">'ТКО. Показатели ФХД'!$BX$10:$BX$12</definedName>
    <definedName name="B_FHD_TKO_TRANS_diff_5111111111111111111111111111111111111111111111111111111111111111111">'ТКО. Транс. Показатели ФХД'!$BX$10:$BX$12</definedName>
    <definedName name="Q_PH_diff_51111111111111111111111111111111111111111111111111111111111111111111">'Потребительские характеристики'!$EO$9:$EP$11</definedName>
    <definedName name="Q_TP_diff_51111111111111111111111111111111111111111111111111111111111111111111">ТП!$BX$9:$BX$11</definedName>
    <definedName name="Q_Limit_diff_51111111111111111111111111111111111111111111111111111111111111111111">Ограничения!$EO$26:$EP$28</definedName>
    <definedName name="B_FHD_diff_51111111111111111111111111111111111111111111111111111111111111111111">'Показатели ФХД'!$BY$25:$BY$27</definedName>
    <definedName name="B_OTEP_diff_51111111111111111111111111111111111111111111111111111111111111111111">'Показатели ОТЭП'!$CC$10:$CC$12</definedName>
    <definedName name="B_FHD20_diff_51111111111111111111111111111111111111111111111111111111111111111111">'Показатели ФХД &gt;20%'!$H$626:$R$628</definedName>
    <definedName name="B_KNE_diff_51111111111111111111111111111111111111111111111111111111111111111111">'Показатели КНЭ'!$EO$7:$EP$9</definedName>
    <definedName name="B_FHD_TKO_diff_51111111111111111111111111111111111111111111111111111111111111111111">'ТКО. Показатели ФХД'!$BY$10:$BY$12</definedName>
    <definedName name="B_FHD_TKO_TRANS_diff_51111111111111111111111111111111111111111111111111111111111111111111">'ТКО. Транс. Показатели ФХД'!$BY$10:$BY$12</definedName>
    <definedName name="Q_PH_diff_511111111111111111111111111111111111111111111111111111111111111111111">'Потребительские характеристики'!$EQ$9:$ER$11</definedName>
    <definedName name="Q_TP_diff_511111111111111111111111111111111111111111111111111111111111111111111">ТП!$BY$9:$BY$11</definedName>
    <definedName name="Q_Limit_diff_511111111111111111111111111111111111111111111111111111111111111111111">Ограничения!$EQ$26:$ER$28</definedName>
    <definedName name="B_FHD_diff_511111111111111111111111111111111111111111111111111111111111111111111">'Показатели ФХД'!$BZ$25:$BZ$27</definedName>
    <definedName name="B_OTEP_diff_511111111111111111111111111111111111111111111111111111111111111111111">'Показатели ОТЭП'!$CD$10:$CD$12</definedName>
    <definedName name="B_FHD20_diff_511111111111111111111111111111111111111111111111111111111111111111111">'Показатели ФХД &gt;20%'!$H$635:$R$637</definedName>
    <definedName name="B_KNE_diff_511111111111111111111111111111111111111111111111111111111111111111111">'Показатели КНЭ'!$EQ$7:$ER$9</definedName>
    <definedName name="B_FHD_TKO_diff_511111111111111111111111111111111111111111111111111111111111111111111">'ТКО. Показатели ФХД'!$BZ$10:$BZ$12</definedName>
    <definedName name="B_FHD_TKO_TRANS_diff_511111111111111111111111111111111111111111111111111111111111111111111">'ТКО. Транс. Показатели ФХД'!$BZ$10:$BZ$12</definedName>
    <definedName name="Q_PH_diff_5111111111111111111111111111111111111111111111111111111111111111111111">'Потребительские характеристики'!$ES$9:$ET$11</definedName>
    <definedName name="Q_TP_diff_5111111111111111111111111111111111111111111111111111111111111111111111">ТП!$BZ$9:$BZ$11</definedName>
    <definedName name="Q_Limit_diff_5111111111111111111111111111111111111111111111111111111111111111111111">Ограничения!$ES$26:$ET$28</definedName>
    <definedName name="B_FHD_diff_5111111111111111111111111111111111111111111111111111111111111111111111">'Показатели ФХД'!$CA$25:$CA$27</definedName>
    <definedName name="B_OTEP_diff_5111111111111111111111111111111111111111111111111111111111111111111111">'Показатели ОТЭП'!$CE$10:$CE$12</definedName>
    <definedName name="B_FHD20_diff_5111111111111111111111111111111111111111111111111111111111111111111111">'Показатели ФХД &gt;20%'!$H$644:$R$646</definedName>
    <definedName name="B_KNE_diff_5111111111111111111111111111111111111111111111111111111111111111111111">'Показатели КНЭ'!$ES$7:$ET$9</definedName>
    <definedName name="B_FHD_TKO_diff_5111111111111111111111111111111111111111111111111111111111111111111111">'ТКО. Показатели ФХД'!$CA$10:$CA$12</definedName>
    <definedName name="B_FHD_TKO_TRANS_diff_5111111111111111111111111111111111111111111111111111111111111111111111">'ТКО. Транс. Показатели ФХД'!$CA$10:$CA$12</definedName>
    <definedName name="Q_PH_diff_51111111111111111111111111111111111111111111111111111111111111111111111">'Потребительские характеристики'!$EU$9:$EV$11</definedName>
    <definedName name="Q_TP_diff_51111111111111111111111111111111111111111111111111111111111111111111111">ТП!$CA$9:$CA$11</definedName>
    <definedName name="Q_Limit_diff_51111111111111111111111111111111111111111111111111111111111111111111111">Ограничения!$EU$26:$EV$28</definedName>
    <definedName name="B_FHD_diff_51111111111111111111111111111111111111111111111111111111111111111111111">'Показатели ФХД'!$CB$25:$CB$27</definedName>
    <definedName name="B_OTEP_diff_51111111111111111111111111111111111111111111111111111111111111111111111">'Показатели ОТЭП'!$CF$10:$CF$12</definedName>
    <definedName name="B_FHD20_diff_51111111111111111111111111111111111111111111111111111111111111111111111">'Показатели ФХД &gt;20%'!$H$653:$R$655</definedName>
    <definedName name="B_KNE_diff_51111111111111111111111111111111111111111111111111111111111111111111111">'Показатели КНЭ'!$EU$7:$EV$9</definedName>
    <definedName name="B_FHD_TKO_diff_51111111111111111111111111111111111111111111111111111111111111111111111">'ТКО. Показатели ФХД'!$CB$10:$CB$12</definedName>
    <definedName name="B_FHD_TKO_TRANS_diff_51111111111111111111111111111111111111111111111111111111111111111111111">'ТКО. Транс. Показатели ФХД'!$CB$10:$CB$12</definedName>
    <definedName name="Q_PH_diff_511111111111111111111111111111111111111111111111111111111111111111111111">'Потребительские характеристики'!$EW$9:$EX$11</definedName>
    <definedName name="Q_TP_diff_511111111111111111111111111111111111111111111111111111111111111111111111">ТП!$CB$9:$CB$11</definedName>
    <definedName name="Q_Limit_diff_511111111111111111111111111111111111111111111111111111111111111111111111">Ограничения!$EW$26:$EX$28</definedName>
    <definedName name="B_FHD_diff_511111111111111111111111111111111111111111111111111111111111111111111111">'Показатели ФХД'!$CC$25:$CC$27</definedName>
    <definedName name="B_OTEP_diff_511111111111111111111111111111111111111111111111111111111111111111111111">'Показатели ОТЭП'!$CG$10:$CG$12</definedName>
    <definedName name="B_FHD20_diff_511111111111111111111111111111111111111111111111111111111111111111111111">'Показатели ФХД &gt;20%'!$H$662:$R$664</definedName>
    <definedName name="B_KNE_diff_511111111111111111111111111111111111111111111111111111111111111111111111">'Показатели КНЭ'!$EW$7:$EX$9</definedName>
    <definedName name="B_FHD_TKO_diff_511111111111111111111111111111111111111111111111111111111111111111111111">'ТКО. Показатели ФХД'!$CC$10:$CC$12</definedName>
    <definedName name="B_FHD_TKO_TRANS_diff_511111111111111111111111111111111111111111111111111111111111111111111111">'ТКО. Транс. Показатели ФХД'!$CC$10:$CC$12</definedName>
    <definedName name="Q_PH_diff_5111111111111111111111111111111111111111111111111111111111111111111111111">'Потребительские характеристики'!$EY$9:$EZ$11</definedName>
    <definedName name="Q_TP_diff_5111111111111111111111111111111111111111111111111111111111111111111111111">ТП!$CC$9:$CC$11</definedName>
    <definedName name="Q_Limit_diff_5111111111111111111111111111111111111111111111111111111111111111111111111">Ограничения!$EY$26:$EZ$28</definedName>
    <definedName name="B_FHD_diff_5111111111111111111111111111111111111111111111111111111111111111111111111">'Показатели ФХД'!$CD$25:$CD$27</definedName>
    <definedName name="B_OTEP_diff_5111111111111111111111111111111111111111111111111111111111111111111111111">'Показатели ОТЭП'!$CH$10:$CH$12</definedName>
    <definedName name="B_FHD20_diff_5111111111111111111111111111111111111111111111111111111111111111111111111">'Показатели ФХД &gt;20%'!$H$671:$R$673</definedName>
    <definedName name="B_KNE_diff_5111111111111111111111111111111111111111111111111111111111111111111111111">'Показатели КНЭ'!$EY$7:$EZ$9</definedName>
    <definedName name="B_FHD_TKO_diff_5111111111111111111111111111111111111111111111111111111111111111111111111">'ТКО. Показатели ФХД'!$CD$10:$CD$12</definedName>
    <definedName name="B_FHD_TKO_TRANS_diff_5111111111111111111111111111111111111111111111111111111111111111111111111">'ТКО. Транс. Показатели ФХД'!$CD$10:$CD$12</definedName>
    <definedName name="Q_PH_diff_51111111111111111111111111111111111111111111111111111111111111111111111111">'Потребительские характеристики'!$FA$9:$FB$11</definedName>
    <definedName name="Q_TP_diff_51111111111111111111111111111111111111111111111111111111111111111111111111">ТП!$CD$9:$CD$11</definedName>
    <definedName name="Q_Limit_diff_51111111111111111111111111111111111111111111111111111111111111111111111111">Ограничения!$FA$26:$FB$28</definedName>
    <definedName name="B_FHD_diff_51111111111111111111111111111111111111111111111111111111111111111111111111">'Показатели ФХД'!$CE$25:$CE$27</definedName>
    <definedName name="B_OTEP_diff_51111111111111111111111111111111111111111111111111111111111111111111111111">'Показатели ОТЭП'!$CI$10:$CI$12</definedName>
    <definedName name="B_FHD20_diff_51111111111111111111111111111111111111111111111111111111111111111111111111">'Показатели ФХД &gt;20%'!$H$680:$R$682</definedName>
    <definedName name="B_KNE_diff_51111111111111111111111111111111111111111111111111111111111111111111111111">'Показатели КНЭ'!$FA$7:$FB$9</definedName>
    <definedName name="B_FHD_TKO_diff_51111111111111111111111111111111111111111111111111111111111111111111111111">'ТКО. Показатели ФХД'!$CE$10:$CE$12</definedName>
    <definedName name="B_FHD_TKO_TRANS_diff_51111111111111111111111111111111111111111111111111111111111111111111111111">'ТКО. Транс. Показатели ФХД'!$CE$10:$CE$12</definedName>
    <definedName name="Q_PH_diff_511111111111111111111111111111111111111111111111111111111111111111111111111">'Потребительские характеристики'!$FC$9:$FD$11</definedName>
    <definedName name="Q_TP_diff_511111111111111111111111111111111111111111111111111111111111111111111111111">ТП!$CE$9:$CE$11</definedName>
    <definedName name="Q_Limit_diff_511111111111111111111111111111111111111111111111111111111111111111111111111">Ограничения!$FC$26:$FD$28</definedName>
    <definedName name="B_FHD_diff_511111111111111111111111111111111111111111111111111111111111111111111111111">'Показатели ФХД'!$CF$25:$CF$27</definedName>
    <definedName name="B_OTEP_diff_511111111111111111111111111111111111111111111111111111111111111111111111111">'Показатели ОТЭП'!$CJ$10:$CJ$12</definedName>
    <definedName name="B_FHD20_diff_511111111111111111111111111111111111111111111111111111111111111111111111111">'Показатели ФХД &gt;20%'!$H$689:$R$691</definedName>
    <definedName name="B_KNE_diff_511111111111111111111111111111111111111111111111111111111111111111111111111">'Показатели КНЭ'!$FC$7:$FD$9</definedName>
    <definedName name="B_FHD_TKO_diff_511111111111111111111111111111111111111111111111111111111111111111111111111">'ТКО. Показатели ФХД'!$CF$10:$CF$12</definedName>
    <definedName name="B_FHD_TKO_TRANS_diff_511111111111111111111111111111111111111111111111111111111111111111111111111">'ТКО. Транс. Показатели ФХД'!$CF$10:$CF$12</definedName>
    <definedName name="Q_PH_diff_5111111111111111111111111111111111111111111111111111111111111111111111111111">'Потребительские характеристики'!$FE$9:$FF$11</definedName>
    <definedName name="Q_TP_diff_5111111111111111111111111111111111111111111111111111111111111111111111111111">ТП!$CF$9:$CF$11</definedName>
    <definedName name="Q_Limit_diff_5111111111111111111111111111111111111111111111111111111111111111111111111111">Ограничения!$FE$26:$FF$28</definedName>
    <definedName name="B_FHD_diff_5111111111111111111111111111111111111111111111111111111111111111111111111111">'Показатели ФХД'!$CG$25:$CG$27</definedName>
    <definedName name="B_OTEP_diff_5111111111111111111111111111111111111111111111111111111111111111111111111111">'Показатели ОТЭП'!$CK$10:$CK$12</definedName>
    <definedName name="B_FHD20_diff_5111111111111111111111111111111111111111111111111111111111111111111111111111">'Показатели ФХД &gt;20%'!$H$698:$R$700</definedName>
    <definedName name="B_KNE_diff_5111111111111111111111111111111111111111111111111111111111111111111111111111">'Показатели КНЭ'!$FE$7:$FF$9</definedName>
    <definedName name="B_FHD_TKO_diff_5111111111111111111111111111111111111111111111111111111111111111111111111111">'ТКО. Показатели ФХД'!$CG$10:$CG$12</definedName>
    <definedName name="B_FHD_TKO_TRANS_diff_5111111111111111111111111111111111111111111111111111111111111111111111111111">'ТКО. Транс. Показатели ФХД'!$CG$10:$CG$12</definedName>
    <definedName name="Q_PH_diff_51111111111111111111111111111111111111111111111111111111111111111111111111111">'Потребительские характеристики'!$FG$9:$FH$11</definedName>
    <definedName name="Q_TP_diff_51111111111111111111111111111111111111111111111111111111111111111111111111111">ТП!$CG$9:$CG$11</definedName>
    <definedName name="Q_Limit_diff_51111111111111111111111111111111111111111111111111111111111111111111111111111">Ограничения!$FG$26:$FH$28</definedName>
    <definedName name="B_FHD_diff_51111111111111111111111111111111111111111111111111111111111111111111111111111">'Показатели ФХД'!$CH$25:$CH$27</definedName>
    <definedName name="B_OTEP_diff_51111111111111111111111111111111111111111111111111111111111111111111111111111">'Показатели ОТЭП'!$CL$10:$CL$12</definedName>
    <definedName name="B_FHD20_diff_51111111111111111111111111111111111111111111111111111111111111111111111111111">'Показатели ФХД &gt;20%'!$H$707:$R$709</definedName>
    <definedName name="B_KNE_diff_51111111111111111111111111111111111111111111111111111111111111111111111111111">'Показатели КНЭ'!$FG$7:$FH$9</definedName>
    <definedName name="B_FHD_TKO_diff_51111111111111111111111111111111111111111111111111111111111111111111111111111">'ТКО. Показатели ФХД'!$CH$10:$CH$12</definedName>
    <definedName name="B_FHD_TKO_TRANS_diff_51111111111111111111111111111111111111111111111111111111111111111111111111111">'ТКО. Транс. Показатели ФХД'!$CH$10:$CH$12</definedName>
    <definedName name="Q_PH_diff_511111111111111111111111111111111111111111111111111111111111111111111111111111">'Потребительские характеристики'!$FI$9:$FJ$11</definedName>
    <definedName name="Q_TP_diff_511111111111111111111111111111111111111111111111111111111111111111111111111111">ТП!$CH$9:$CH$11</definedName>
    <definedName name="Q_Limit_diff_511111111111111111111111111111111111111111111111111111111111111111111111111111">Ограничения!$FI$26:$FJ$28</definedName>
    <definedName name="B_FHD_diff_511111111111111111111111111111111111111111111111111111111111111111111111111111">'Показатели ФХД'!$CI$25:$CI$27</definedName>
    <definedName name="B_OTEP_diff_511111111111111111111111111111111111111111111111111111111111111111111111111111">'Показатели ОТЭП'!$CM$10:$CM$12</definedName>
    <definedName name="B_FHD20_diff_511111111111111111111111111111111111111111111111111111111111111111111111111111">'Показатели ФХД &gt;20%'!$H$716:$R$718</definedName>
    <definedName name="B_KNE_diff_511111111111111111111111111111111111111111111111111111111111111111111111111111">'Показатели КНЭ'!$FI$7:$FJ$9</definedName>
    <definedName name="B_FHD_TKO_diff_511111111111111111111111111111111111111111111111111111111111111111111111111111">'ТКО. Показатели ФХД'!$CI$10:$CI$12</definedName>
    <definedName name="B_FHD_TKO_TRANS_diff_511111111111111111111111111111111111111111111111111111111111111111111111111111">'ТКО. Транс. Показатели ФХД'!$CI$10:$CI$12</definedName>
    <definedName name="Q_PH_diff_5111111111111111111111111111111111111111111111111111111111111111111111111111111">'Потребительские характеристики'!$FK$9:$FL$11</definedName>
    <definedName name="Q_TP_diff_5111111111111111111111111111111111111111111111111111111111111111111111111111111">ТП!$CI$9:$CI$11</definedName>
    <definedName name="Q_Limit_diff_5111111111111111111111111111111111111111111111111111111111111111111111111111111">Ограничения!$FK$26:$FL$28</definedName>
    <definedName name="B_FHD_diff_5111111111111111111111111111111111111111111111111111111111111111111111111111111">'Показатели ФХД'!$CJ$25:$CJ$27</definedName>
    <definedName name="B_OTEP_diff_5111111111111111111111111111111111111111111111111111111111111111111111111111111">'Показатели ОТЭП'!$CN$10:$CN$12</definedName>
    <definedName name="B_FHD20_diff_5111111111111111111111111111111111111111111111111111111111111111111111111111111">'Показатели ФХД &gt;20%'!$H$725:$R$727</definedName>
    <definedName name="B_KNE_diff_5111111111111111111111111111111111111111111111111111111111111111111111111111111">'Показатели КНЭ'!$FK$7:$FL$9</definedName>
    <definedName name="B_FHD_TKO_diff_5111111111111111111111111111111111111111111111111111111111111111111111111111111">'ТКО. Показатели ФХД'!$CJ$10:$CJ$12</definedName>
    <definedName name="B_FHD_TKO_TRANS_diff_5111111111111111111111111111111111111111111111111111111111111111111111111111111">'ТКО. Транс. Показатели ФХД'!$CJ$10:$CJ$12</definedName>
    <definedName name="Q_PH_diff_51111111111111111111111111111111111111111111111111111111111111111111111111111111">'Потребительские характеристики'!$FM$9:$FN$11</definedName>
    <definedName name="Q_TP_diff_51111111111111111111111111111111111111111111111111111111111111111111111111111111">ТП!$CJ$9:$CJ$11</definedName>
    <definedName name="Q_Limit_diff_51111111111111111111111111111111111111111111111111111111111111111111111111111111">Ограничения!$FM$26:$FN$28</definedName>
    <definedName name="B_FHD_diff_51111111111111111111111111111111111111111111111111111111111111111111111111111111">'Показатели ФХД'!$CK$25:$CK$27</definedName>
    <definedName name="B_OTEP_diff_51111111111111111111111111111111111111111111111111111111111111111111111111111111">'Показатели ОТЭП'!$CO$10:$CO$12</definedName>
    <definedName name="B_FHD20_diff_51111111111111111111111111111111111111111111111111111111111111111111111111111111">'Показатели ФХД &gt;20%'!$H$734:$R$736</definedName>
    <definedName name="B_KNE_diff_51111111111111111111111111111111111111111111111111111111111111111111111111111111">'Показатели КНЭ'!$FM$7:$FN$9</definedName>
    <definedName name="B_FHD_TKO_diff_51111111111111111111111111111111111111111111111111111111111111111111111111111111">'ТКО. Показатели ФХД'!$CK$10:$CK$12</definedName>
    <definedName name="B_FHD_TKO_TRANS_diff_51111111111111111111111111111111111111111111111111111111111111111111111111111111">'ТКО. Транс. Показатели ФХД'!$CK$10:$CK$12</definedName>
    <definedName name="Q_PH_diff_511111111111111111111111111111111111111111111111111111111111111111111111111111111">'Потребительские характеристики'!$FO$9:$FP$11</definedName>
    <definedName name="Q_TP_diff_511111111111111111111111111111111111111111111111111111111111111111111111111111111">ТП!$CK$9:$CK$11</definedName>
    <definedName name="Q_Limit_diff_511111111111111111111111111111111111111111111111111111111111111111111111111111111">Ограничения!$FO$26:$FP$28</definedName>
    <definedName name="B_FHD_diff_511111111111111111111111111111111111111111111111111111111111111111111111111111111">'Показатели ФХД'!$CL$25:$CL$27</definedName>
    <definedName name="B_OTEP_diff_511111111111111111111111111111111111111111111111111111111111111111111111111111111">'Показатели ОТЭП'!$CP$10:$CP$12</definedName>
    <definedName name="B_FHD20_diff_511111111111111111111111111111111111111111111111111111111111111111111111111111111">'Показатели ФХД &gt;20%'!$H$743:$R$745</definedName>
    <definedName name="B_KNE_diff_511111111111111111111111111111111111111111111111111111111111111111111111111111111">'Показатели КНЭ'!$FO$7:$FP$9</definedName>
    <definedName name="B_FHD_TKO_diff_511111111111111111111111111111111111111111111111111111111111111111111111111111111">'ТКО. Показатели ФХД'!$CL$10:$CL$12</definedName>
    <definedName name="B_FHD_TKO_TRANS_diff_511111111111111111111111111111111111111111111111111111111111111111111111111111111">'ТКО. Транс. Показатели ФХД'!$CL$10:$CL$12</definedName>
    <definedName name="Q_PH_diff_5111111111111111111111111111111111111111111111111111111111111111111111111111111111">'Потребительские характеристики'!$FQ$9:$FR$11</definedName>
    <definedName name="Q_TP_diff_5111111111111111111111111111111111111111111111111111111111111111111111111111111111">ТП!$CL$9:$CL$11</definedName>
    <definedName name="Q_Limit_diff_5111111111111111111111111111111111111111111111111111111111111111111111111111111111">Ограничения!$FQ$26:$FR$28</definedName>
    <definedName name="B_FHD_diff_5111111111111111111111111111111111111111111111111111111111111111111111111111111111">'Показатели ФХД'!$CM$25:$CM$27</definedName>
    <definedName name="B_OTEP_diff_5111111111111111111111111111111111111111111111111111111111111111111111111111111111">'Показатели ОТЭП'!$CQ$10:$CQ$12</definedName>
    <definedName name="B_FHD20_diff_5111111111111111111111111111111111111111111111111111111111111111111111111111111111">'Показатели ФХД &gt;20%'!$H$752:$R$754</definedName>
    <definedName name="B_KNE_diff_5111111111111111111111111111111111111111111111111111111111111111111111111111111111">'Показатели КНЭ'!$FQ$7:$FR$9</definedName>
    <definedName name="B_FHD_TKO_diff_5111111111111111111111111111111111111111111111111111111111111111111111111111111111">'ТКО. Показатели ФХД'!$CM$10:$CM$12</definedName>
    <definedName name="B_FHD_TKO_TRANS_diff_5111111111111111111111111111111111111111111111111111111111111111111111111111111111">'ТКО. Транс. Показатели ФХД'!$CM$10:$CM$12</definedName>
    <definedName name="Q_PH_diff_51111111111111111111111111111111111111111111111111111111111111111111111111111111111">'Потребительские характеристики'!$FS$9:$FT$11</definedName>
    <definedName name="Q_TP_diff_51111111111111111111111111111111111111111111111111111111111111111111111111111111111">ТП!$CM$9:$CM$11</definedName>
    <definedName name="Q_Limit_diff_51111111111111111111111111111111111111111111111111111111111111111111111111111111111">Ограничения!$FS$26:$FT$28</definedName>
    <definedName name="B_FHD_diff_51111111111111111111111111111111111111111111111111111111111111111111111111111111111">'Показатели ФХД'!$CN$25:$CN$27</definedName>
    <definedName name="B_OTEP_diff_51111111111111111111111111111111111111111111111111111111111111111111111111111111111">'Показатели ОТЭП'!$CR$10:$CR$12</definedName>
    <definedName name="B_FHD20_diff_51111111111111111111111111111111111111111111111111111111111111111111111111111111111">'Показатели ФХД &gt;20%'!$H$761:$R$763</definedName>
    <definedName name="B_KNE_diff_51111111111111111111111111111111111111111111111111111111111111111111111111111111111">'Показатели КНЭ'!$FS$7:$FT$9</definedName>
    <definedName name="B_FHD_TKO_diff_51111111111111111111111111111111111111111111111111111111111111111111111111111111111">'ТКО. Показатели ФХД'!$CN$10:$CN$12</definedName>
    <definedName name="B_FHD_TKO_TRANS_diff_51111111111111111111111111111111111111111111111111111111111111111111111111111111111">'ТКО. Транс. Показатели ФХД'!$CN$10:$CN$12</definedName>
    <definedName name="Q_PH_diff_511111111111111111111111111111111111111111111111111111111111111111111111111111111111">'Потребительские характеристики'!$FU$9:$FV$11</definedName>
    <definedName name="Q_TP_diff_511111111111111111111111111111111111111111111111111111111111111111111111111111111111">ТП!$CN$9:$CN$11</definedName>
    <definedName name="Q_Limit_diff_511111111111111111111111111111111111111111111111111111111111111111111111111111111111">Ограничения!$FU$26:$FV$28</definedName>
    <definedName name="B_FHD_diff_511111111111111111111111111111111111111111111111111111111111111111111111111111111111">'Показатели ФХД'!$CO$25:$CO$27</definedName>
    <definedName name="B_OTEP_diff_511111111111111111111111111111111111111111111111111111111111111111111111111111111111">'Показатели ОТЭП'!$CS$10:$CS$12</definedName>
    <definedName name="B_FHD20_diff_511111111111111111111111111111111111111111111111111111111111111111111111111111111111">'Показатели ФХД &gt;20%'!$H$770:$R$772</definedName>
    <definedName name="B_KNE_diff_511111111111111111111111111111111111111111111111111111111111111111111111111111111111">'Показатели КНЭ'!$FU$7:$FV$9</definedName>
    <definedName name="B_FHD_TKO_diff_511111111111111111111111111111111111111111111111111111111111111111111111111111111111">'ТКО. Показатели ФХД'!$CO$10:$CO$12</definedName>
    <definedName name="B_FHD_TKO_TRANS_diff_511111111111111111111111111111111111111111111111111111111111111111111111111111111111">'ТКО. Транс. Показатели ФХД'!$CO$10:$CO$12</definedName>
    <definedName name="Q_PH_diff_5111111111111111111111111111111111111111111111111111111111111111111111111111111111111">'Потребительские характеристики'!$FW$9:$FX$11</definedName>
    <definedName name="Q_TP_diff_5111111111111111111111111111111111111111111111111111111111111111111111111111111111111">ТП!$CO$9:$CO$11</definedName>
    <definedName name="Q_Limit_diff_5111111111111111111111111111111111111111111111111111111111111111111111111111111111111">Ограничения!$FW$26:$FX$28</definedName>
    <definedName name="B_FHD_diff_5111111111111111111111111111111111111111111111111111111111111111111111111111111111111">'Показатели ФХД'!$CP$25:$CP$27</definedName>
    <definedName name="B_OTEP_diff_5111111111111111111111111111111111111111111111111111111111111111111111111111111111111">'Показатели ОТЭП'!$CT$10:$CT$12</definedName>
    <definedName name="B_FHD20_diff_5111111111111111111111111111111111111111111111111111111111111111111111111111111111111">'Показатели ФХД &gt;20%'!$H$779:$R$781</definedName>
    <definedName name="B_KNE_diff_5111111111111111111111111111111111111111111111111111111111111111111111111111111111111">'Показатели КНЭ'!$FW$7:$FX$9</definedName>
    <definedName name="B_FHD_TKO_diff_5111111111111111111111111111111111111111111111111111111111111111111111111111111111111">'ТКО. Показатели ФХД'!$CP$10:$CP$12</definedName>
    <definedName name="B_FHD_TKO_TRANS_diff_5111111111111111111111111111111111111111111111111111111111111111111111111111111111111">'ТКО. Транс. Показатели ФХД'!$CP$10:$CP$12</definedName>
    <definedName name="Q_PH_diff_51111111111111111111111111111111111111111111111111111111111111111111111111111111111111">'Потребительские характеристики'!$FY$9:$FZ$11</definedName>
    <definedName name="Q_TP_diff_51111111111111111111111111111111111111111111111111111111111111111111111111111111111111">ТП!$CP$9:$CP$11</definedName>
    <definedName name="Q_Limit_diff_51111111111111111111111111111111111111111111111111111111111111111111111111111111111111">Ограничения!$FY$26:$FZ$28</definedName>
    <definedName name="B_FHD_diff_51111111111111111111111111111111111111111111111111111111111111111111111111111111111111">'Показатели ФХД'!$CQ$25:$CQ$27</definedName>
    <definedName name="B_OTEP_diff_51111111111111111111111111111111111111111111111111111111111111111111111111111111111111">'Показатели ОТЭП'!$CU$10:$CU$12</definedName>
    <definedName name="B_FHD20_diff_51111111111111111111111111111111111111111111111111111111111111111111111111111111111111">'Показатели ФХД &gt;20%'!$H$788:$R$790</definedName>
    <definedName name="B_KNE_diff_51111111111111111111111111111111111111111111111111111111111111111111111111111111111111">'Показатели КНЭ'!$FY$7:$FZ$9</definedName>
    <definedName name="B_FHD_TKO_diff_51111111111111111111111111111111111111111111111111111111111111111111111111111111111111">'ТКО. Показатели ФХД'!$CQ$10:$CQ$12</definedName>
    <definedName name="B_FHD_TKO_TRANS_diff_51111111111111111111111111111111111111111111111111111111111111111111111111111111111111">'ТКО. Транс. Показатели ФХД'!$CQ$10:$CQ$12</definedName>
    <definedName name="Q_PH_diff_511111111111111111111111111111111111111111111111111111111111111111111111111111111111111">'Потребительские характеристики'!$GA$9:$GB$11</definedName>
    <definedName name="Q_TP_diff_511111111111111111111111111111111111111111111111111111111111111111111111111111111111111">ТП!$CQ$9:$CQ$11</definedName>
    <definedName name="Q_Limit_diff_511111111111111111111111111111111111111111111111111111111111111111111111111111111111111">Ограничения!$GA$26:$GB$28</definedName>
    <definedName name="B_FHD_diff_511111111111111111111111111111111111111111111111111111111111111111111111111111111111111">'Показатели ФХД'!$CR$25:$CR$27</definedName>
    <definedName name="B_OTEP_diff_511111111111111111111111111111111111111111111111111111111111111111111111111111111111111">'Показатели ОТЭП'!$CV$10:$CV$12</definedName>
    <definedName name="B_FHD20_diff_511111111111111111111111111111111111111111111111111111111111111111111111111111111111111">'Показатели ФХД &gt;20%'!$H$797:$R$799</definedName>
    <definedName name="B_KNE_diff_511111111111111111111111111111111111111111111111111111111111111111111111111111111111111">'Показатели КНЭ'!$GA$7:$GB$9</definedName>
    <definedName name="B_FHD_TKO_diff_511111111111111111111111111111111111111111111111111111111111111111111111111111111111111">'ТКО. Показатели ФХД'!$CR$10:$CR$12</definedName>
    <definedName name="B_FHD_TKO_TRANS_diff_511111111111111111111111111111111111111111111111111111111111111111111111111111111111111">'ТКО. Транс. Показатели ФХД'!$CR$10:$CR$12</definedName>
    <definedName name="Q_PH_diff_5111111111111111111111111111111111111111111111111111111111111111111111111111111111111111">'Потребительские характеристики'!$GC$9:$GD$11</definedName>
    <definedName name="Q_TP_diff_5111111111111111111111111111111111111111111111111111111111111111111111111111111111111111">ТП!$CR$9:$CR$11</definedName>
    <definedName name="Q_Limit_diff_5111111111111111111111111111111111111111111111111111111111111111111111111111111111111111">Ограничения!$GC$26:$GD$28</definedName>
    <definedName name="B_FHD_diff_5111111111111111111111111111111111111111111111111111111111111111111111111111111111111111">'Показатели ФХД'!$CS$25:$CS$27</definedName>
    <definedName name="B_OTEP_diff_5111111111111111111111111111111111111111111111111111111111111111111111111111111111111111">'Показатели ОТЭП'!$CW$10:$CW$12</definedName>
    <definedName name="B_FHD20_diff_5111111111111111111111111111111111111111111111111111111111111111111111111111111111111111">'Показатели ФХД &gt;20%'!$H$806:$R$808</definedName>
    <definedName name="B_KNE_diff_5111111111111111111111111111111111111111111111111111111111111111111111111111111111111111">'Показатели КНЭ'!$GC$7:$GD$9</definedName>
    <definedName name="B_FHD_TKO_diff_5111111111111111111111111111111111111111111111111111111111111111111111111111111111111111">'ТКО. Показатели ФХД'!$CS$10:$CS$12</definedName>
    <definedName name="B_FHD_TKO_TRANS_diff_5111111111111111111111111111111111111111111111111111111111111111111111111111111111111111">'ТКО. Транс. Показатели ФХД'!$CS$10:$CS$12</definedName>
    <definedName name="Q_PH_diff_51111111111111111111111111111111111111111111111111111111111111111111111111111111111111111">'Потребительские характеристики'!$GE$9:$GF$11</definedName>
    <definedName name="Q_TP_diff_51111111111111111111111111111111111111111111111111111111111111111111111111111111111111111">ТП!$CS$9:$CS$11</definedName>
    <definedName name="Q_Limit_diff_51111111111111111111111111111111111111111111111111111111111111111111111111111111111111111">Ограничения!$GE$26:$GF$28</definedName>
    <definedName name="B_FHD_diff_51111111111111111111111111111111111111111111111111111111111111111111111111111111111111111">'Показатели ФХД'!$CT$25:$CT$27</definedName>
    <definedName name="B_OTEP_diff_51111111111111111111111111111111111111111111111111111111111111111111111111111111111111111">'Показатели ОТЭП'!$CX$10:$CX$12</definedName>
    <definedName name="B_FHD20_diff_51111111111111111111111111111111111111111111111111111111111111111111111111111111111111111">'Показатели ФХД &gt;20%'!$H$815:$R$817</definedName>
    <definedName name="B_KNE_diff_51111111111111111111111111111111111111111111111111111111111111111111111111111111111111111">'Показатели КНЭ'!$GE$7:$GF$9</definedName>
    <definedName name="B_FHD_TKO_diff_51111111111111111111111111111111111111111111111111111111111111111111111111111111111111111">'ТКО. Показатели ФХД'!$CT$10:$CT$12</definedName>
    <definedName name="B_FHD_TKO_TRANS_diff_51111111111111111111111111111111111111111111111111111111111111111111111111111111111111111">'ТКО. Транс. Показатели ФХД'!$CT$10:$CT$12</definedName>
    <definedName name="Q_PH_diff_511111111111111111111111111111111111111111111111111111111111111111111111111111111111111111">'Потребительские характеристики'!$GG$9:$GH$11</definedName>
    <definedName name="Q_TP_diff_511111111111111111111111111111111111111111111111111111111111111111111111111111111111111111">ТП!$CT$9:$CT$11</definedName>
    <definedName name="Q_Limit_diff_511111111111111111111111111111111111111111111111111111111111111111111111111111111111111111">Ограничения!$GG$26:$GH$28</definedName>
    <definedName name="B_FHD_diff_511111111111111111111111111111111111111111111111111111111111111111111111111111111111111111">'Показатели ФХД'!$CU$25:$CU$27</definedName>
    <definedName name="B_OTEP_diff_511111111111111111111111111111111111111111111111111111111111111111111111111111111111111111">'Показатели ОТЭП'!$CY$10:$CY$12</definedName>
    <definedName name="B_FHD20_diff_511111111111111111111111111111111111111111111111111111111111111111111111111111111111111111">'Показатели ФХД &gt;20%'!$H$824:$R$826</definedName>
    <definedName name="B_KNE_diff_511111111111111111111111111111111111111111111111111111111111111111111111111111111111111111">'Показатели КНЭ'!$GG$7:$GH$9</definedName>
    <definedName name="B_FHD_TKO_diff_511111111111111111111111111111111111111111111111111111111111111111111111111111111111111111">'ТКО. Показатели ФХД'!$CU$10:$CU$12</definedName>
    <definedName name="B_FHD_TKO_TRANS_diff_511111111111111111111111111111111111111111111111111111111111111111111111111111111111111111">'ТКО. Транс. Показатели ФХД'!$CU$10:$CU$12</definedName>
    <definedName name="Q_PH_diff_5111111111111111111111111111111111111111111111111111111111111111111111111111111111111111111">'Потребительские характеристики'!$GI$9:$GJ$11</definedName>
    <definedName name="Q_TP_diff_5111111111111111111111111111111111111111111111111111111111111111111111111111111111111111111">ТП!$CU$9:$CU$11</definedName>
    <definedName name="Q_Limit_diff_5111111111111111111111111111111111111111111111111111111111111111111111111111111111111111111">Ограничения!$GI$26:$GJ$28</definedName>
    <definedName name="B_FHD_diff_5111111111111111111111111111111111111111111111111111111111111111111111111111111111111111111">'Показатели ФХД'!$CV$25:$CV$27</definedName>
    <definedName name="B_OTEP_diff_5111111111111111111111111111111111111111111111111111111111111111111111111111111111111111111">'Показатели ОТЭП'!$CZ$10:$CZ$12</definedName>
    <definedName name="B_FHD20_diff_5111111111111111111111111111111111111111111111111111111111111111111111111111111111111111111">'Показатели ФХД &gt;20%'!$H$833:$R$835</definedName>
    <definedName name="B_KNE_diff_5111111111111111111111111111111111111111111111111111111111111111111111111111111111111111111">'Показатели КНЭ'!$GI$7:$GJ$9</definedName>
    <definedName name="B_FHD_TKO_diff_5111111111111111111111111111111111111111111111111111111111111111111111111111111111111111111">'ТКО. Показатели ФХД'!$CV$10:$CV$12</definedName>
    <definedName name="B_FHD_TKO_TRANS_diff_5111111111111111111111111111111111111111111111111111111111111111111111111111111111111111111">'ТКО. Транс. Показатели ФХД'!$CV$10:$CV$12</definedName>
    <definedName name="Q_PH_diff_51111111111111111111111111111111111111111111111111111111111111111111111111111111111111111111">'Потребительские характеристики'!$GK$9:$GL$11</definedName>
    <definedName name="Q_TP_diff_51111111111111111111111111111111111111111111111111111111111111111111111111111111111111111111">ТП!$CV$9:$CV$11</definedName>
    <definedName name="Q_Limit_diff_51111111111111111111111111111111111111111111111111111111111111111111111111111111111111111111">Ограничения!$GK$26:$GL$28</definedName>
    <definedName name="B_FHD_diff_51111111111111111111111111111111111111111111111111111111111111111111111111111111111111111111">'Показатели ФХД'!$CW$25:$CW$27</definedName>
    <definedName name="B_OTEP_diff_51111111111111111111111111111111111111111111111111111111111111111111111111111111111111111111">'Показатели ОТЭП'!$DA$10:$DA$12</definedName>
    <definedName name="B_FHD20_diff_51111111111111111111111111111111111111111111111111111111111111111111111111111111111111111111">'Показатели ФХД &gt;20%'!$H$842:$R$844</definedName>
    <definedName name="B_KNE_diff_51111111111111111111111111111111111111111111111111111111111111111111111111111111111111111111">'Показатели КНЭ'!$GK$7:$GL$9</definedName>
    <definedName name="B_FHD_TKO_diff_51111111111111111111111111111111111111111111111111111111111111111111111111111111111111111111">'ТКО. Показатели ФХД'!$CW$10:$CW$12</definedName>
    <definedName name="B_FHD_TKO_TRANS_diff_51111111111111111111111111111111111111111111111111111111111111111111111111111111111111111111">'ТКО. Транс. Показатели ФХД'!$CW$10:$CW$12</definedName>
    <definedName name="Q_PH_diff_511111111111111111111111111111111111111111111111111111111111111111111111111111111111111111111">'Потребительские характеристики'!$GM$9:$GN$11</definedName>
    <definedName name="Q_TP_diff_511111111111111111111111111111111111111111111111111111111111111111111111111111111111111111111">ТП!$CW$9:$CW$11</definedName>
    <definedName name="Q_Limit_diff_511111111111111111111111111111111111111111111111111111111111111111111111111111111111111111111">Ограничения!$GM$26:$GN$28</definedName>
    <definedName name="B_FHD_diff_511111111111111111111111111111111111111111111111111111111111111111111111111111111111111111111">'Показатели ФХД'!$CX$25:$CX$27</definedName>
    <definedName name="B_OTEP_diff_511111111111111111111111111111111111111111111111111111111111111111111111111111111111111111111">'Показатели ОТЭП'!$DB$10:$DB$12</definedName>
    <definedName name="B_FHD20_diff_511111111111111111111111111111111111111111111111111111111111111111111111111111111111111111111">'Показатели ФХД &gt;20%'!$H$851:$R$853</definedName>
    <definedName name="B_KNE_diff_511111111111111111111111111111111111111111111111111111111111111111111111111111111111111111111">'Показатели КНЭ'!$GM$7:$GN$9</definedName>
    <definedName name="B_FHD_TKO_diff_511111111111111111111111111111111111111111111111111111111111111111111111111111111111111111111">'ТКО. Показатели ФХД'!$CX$10:$CX$12</definedName>
    <definedName name="B_FHD_TKO_TRANS_diff_511111111111111111111111111111111111111111111111111111111111111111111111111111111111111111111">'ТКО. Транс. Показатели ФХД'!$CX$10:$CX$12</definedName>
    <definedName name="Q_PH_diff_5111111111111111111111111111111111111111111111111111111111111111111111111111111111111111111111">'Потребительские характеристики'!$GO$9:$GP$11</definedName>
    <definedName name="Q_TP_diff_5111111111111111111111111111111111111111111111111111111111111111111111111111111111111111111111">ТП!$CX$9:$CX$11</definedName>
    <definedName name="Q_Limit_diff_5111111111111111111111111111111111111111111111111111111111111111111111111111111111111111111111">Ограничения!$GO$26:$GP$28</definedName>
    <definedName name="B_FHD_diff_5111111111111111111111111111111111111111111111111111111111111111111111111111111111111111111111">'Показатели ФХД'!$CY$25:$CY$27</definedName>
    <definedName name="B_OTEP_diff_5111111111111111111111111111111111111111111111111111111111111111111111111111111111111111111111">'Показатели ОТЭП'!$DC$10:$DC$12</definedName>
    <definedName name="B_FHD20_diff_5111111111111111111111111111111111111111111111111111111111111111111111111111111111111111111111">'Показатели ФХД &gt;20%'!$H$860:$R$862</definedName>
    <definedName name="B_KNE_diff_5111111111111111111111111111111111111111111111111111111111111111111111111111111111111111111111">'Показатели КНЭ'!$GO$7:$GP$9</definedName>
    <definedName name="B_FHD_TKO_diff_5111111111111111111111111111111111111111111111111111111111111111111111111111111111111111111111">'ТКО. Показатели ФХД'!$CY$10:$CY$12</definedName>
    <definedName name="B_FHD_TKO_TRANS_diff_5111111111111111111111111111111111111111111111111111111111111111111111111111111111111111111111">'ТКО. Транс. Показатели ФХД'!$CY$10:$CY$12</definedName>
    <definedName name="Q_PH_diff_51111111111111111111111111111111111111111111111111111111111111111111111111111111111111111111111">'Потребительские характеристики'!$GQ$9:$GR$11</definedName>
    <definedName name="Q_TP_diff_51111111111111111111111111111111111111111111111111111111111111111111111111111111111111111111111">ТП!$CY$9:$CY$11</definedName>
    <definedName name="Q_Limit_diff_51111111111111111111111111111111111111111111111111111111111111111111111111111111111111111111111">Ограничения!$GQ$26:$GR$28</definedName>
    <definedName name="B_FHD_diff_51111111111111111111111111111111111111111111111111111111111111111111111111111111111111111111111">'Показатели ФХД'!$CZ$25:$CZ$27</definedName>
    <definedName name="B_OTEP_diff_51111111111111111111111111111111111111111111111111111111111111111111111111111111111111111111111">'Показатели ОТЭП'!$DD$10:$DD$12</definedName>
    <definedName name="B_FHD20_diff_51111111111111111111111111111111111111111111111111111111111111111111111111111111111111111111111">'Показатели ФХД &gt;20%'!$H$869:$R$871</definedName>
    <definedName name="B_KNE_diff_51111111111111111111111111111111111111111111111111111111111111111111111111111111111111111111111">'Показатели КНЭ'!$GQ$7:$GR$9</definedName>
    <definedName name="B_FHD_TKO_diff_51111111111111111111111111111111111111111111111111111111111111111111111111111111111111111111111">'ТКО. Показатели ФХД'!$CZ$10:$CZ$12</definedName>
    <definedName name="B_FHD_TKO_TRANS_diff_51111111111111111111111111111111111111111111111111111111111111111111111111111111111111111111111">'ТКО. Транс. Показатели ФХД'!$CZ$10:$CZ$12</definedName>
    <definedName name="Q_PH_diff_511111111111111111111111111111111111111111111111111111111111111111111111111111111111111111111111">'Потребительские характеристики'!$GS$9:$GT$11</definedName>
    <definedName name="Q_TP_diff_511111111111111111111111111111111111111111111111111111111111111111111111111111111111111111111111">ТП!$CZ$9:$CZ$11</definedName>
    <definedName name="Q_Limit_diff_511111111111111111111111111111111111111111111111111111111111111111111111111111111111111111111111">Ограничения!$GS$26:$GT$28</definedName>
    <definedName name="B_FHD_diff_511111111111111111111111111111111111111111111111111111111111111111111111111111111111111111111111">'Показатели ФХД'!$DA$25:$DA$27</definedName>
    <definedName name="B_OTEP_diff_511111111111111111111111111111111111111111111111111111111111111111111111111111111111111111111111">'Показатели ОТЭП'!$DE$10:$DE$12</definedName>
    <definedName name="B_FHD20_diff_511111111111111111111111111111111111111111111111111111111111111111111111111111111111111111111111">'Показатели ФХД &gt;20%'!$H$878:$R$880</definedName>
    <definedName name="B_KNE_diff_511111111111111111111111111111111111111111111111111111111111111111111111111111111111111111111111">'Показатели КНЭ'!$GS$7:$GT$9</definedName>
    <definedName name="B_FHD_TKO_diff_511111111111111111111111111111111111111111111111111111111111111111111111111111111111111111111111">'ТКО. Показатели ФХД'!$DA$10:$DA$12</definedName>
    <definedName name="B_FHD_TKO_TRANS_diff_511111111111111111111111111111111111111111111111111111111111111111111111111111111111111111111111">'ТКО. Транс. Показатели ФХД'!$DA$10:$DA$12</definedName>
    <definedName name="Q_PH_diff_5111111111111111111111111111111111111111111111111111111111111111111111111111111111111111111111111">'Потребительские характеристики'!$GU$9:$GV$11</definedName>
    <definedName name="Q_TP_diff_5111111111111111111111111111111111111111111111111111111111111111111111111111111111111111111111111">ТП!$DA$9:$DA$11</definedName>
    <definedName name="Q_Limit_diff_5111111111111111111111111111111111111111111111111111111111111111111111111111111111111111111111111">Ограничения!$GU$26:$GV$28</definedName>
    <definedName name="B_FHD_diff_5111111111111111111111111111111111111111111111111111111111111111111111111111111111111111111111111">'Показатели ФХД'!$DB$25:$DB$27</definedName>
    <definedName name="B_OTEP_diff_5111111111111111111111111111111111111111111111111111111111111111111111111111111111111111111111111">'Показатели ОТЭП'!$DF$10:$DF$12</definedName>
    <definedName name="B_FHD20_diff_5111111111111111111111111111111111111111111111111111111111111111111111111111111111111111111111111">'Показатели ФХД &gt;20%'!$H$887:$R$889</definedName>
    <definedName name="B_KNE_diff_5111111111111111111111111111111111111111111111111111111111111111111111111111111111111111111111111">'Показатели КНЭ'!$GU$7:$GV$9</definedName>
    <definedName name="B_FHD_TKO_diff_5111111111111111111111111111111111111111111111111111111111111111111111111111111111111111111111111">'ТКО. Показатели ФХД'!$DB$10:$DB$12</definedName>
    <definedName name="B_FHD_TKO_TRANS_diff_5111111111111111111111111111111111111111111111111111111111111111111111111111111111111111111111111">'ТКО. Транс. Показатели ФХД'!$DB$10:$DB$12</definedName>
    <definedName name="Q_PH_diff_51111111111111111111111111111111111111111111111111111111111111111111111111111111111111111111111111">'Потребительские характеристики'!$GW$9:$GX$11</definedName>
    <definedName name="Q_TP_diff_51111111111111111111111111111111111111111111111111111111111111111111111111111111111111111111111111">ТП!$DB$9:$DB$11</definedName>
    <definedName name="Q_Limit_diff_51111111111111111111111111111111111111111111111111111111111111111111111111111111111111111111111111">Ограничения!$GW$26:$GX$28</definedName>
    <definedName name="B_FHD_diff_51111111111111111111111111111111111111111111111111111111111111111111111111111111111111111111111111">'Показатели ФХД'!$DC$25:$DC$27</definedName>
    <definedName name="B_OTEP_diff_51111111111111111111111111111111111111111111111111111111111111111111111111111111111111111111111111">'Показатели ОТЭП'!$DG$10:$DG$12</definedName>
    <definedName name="B_FHD20_diff_51111111111111111111111111111111111111111111111111111111111111111111111111111111111111111111111111">'Показатели ФХД &gt;20%'!$H$896:$R$898</definedName>
    <definedName name="B_KNE_diff_51111111111111111111111111111111111111111111111111111111111111111111111111111111111111111111111111">'Показатели КНЭ'!$GW$7:$GX$9</definedName>
    <definedName name="B_FHD_TKO_diff_51111111111111111111111111111111111111111111111111111111111111111111111111111111111111111111111111">'ТКО. Показатели ФХД'!$DC$10:$DC$12</definedName>
    <definedName name="B_FHD_TKO_TRANS_diff_51111111111111111111111111111111111111111111111111111111111111111111111111111111111111111111111111">'ТКО. Транс. Показатели ФХД'!$DC$10:$DC$12</definedName>
    <definedName name="Q_PH_diff_511111111111111111111111111111111111111111111111111111111111111111111111111111111111111111111111111">'Потребительские характеристики'!$GY$9:$GZ$11</definedName>
    <definedName name="Q_TP_diff_511111111111111111111111111111111111111111111111111111111111111111111111111111111111111111111111111">ТП!$DC$9:$DC$11</definedName>
    <definedName name="Q_Limit_diff_511111111111111111111111111111111111111111111111111111111111111111111111111111111111111111111111111">Ограничения!$GY$26:$GZ$28</definedName>
    <definedName name="B_FHD_diff_511111111111111111111111111111111111111111111111111111111111111111111111111111111111111111111111111">'Показатели ФХД'!$DD$25:$DD$27</definedName>
    <definedName name="B_OTEP_diff_511111111111111111111111111111111111111111111111111111111111111111111111111111111111111111111111111">'Показатели ОТЭП'!$DH$10:$DH$12</definedName>
    <definedName name="B_FHD20_diff_511111111111111111111111111111111111111111111111111111111111111111111111111111111111111111111111111">'Показатели ФХД &gt;20%'!$H$905:$R$907</definedName>
    <definedName name="B_KNE_diff_511111111111111111111111111111111111111111111111111111111111111111111111111111111111111111111111111">'Показатели КНЭ'!$GY$7:$GZ$9</definedName>
    <definedName name="B_FHD_TKO_diff_511111111111111111111111111111111111111111111111111111111111111111111111111111111111111111111111111">'ТКО. Показатели ФХД'!$DD$10:$DD$12</definedName>
    <definedName name="B_FHD_TKO_TRANS_diff_511111111111111111111111111111111111111111111111111111111111111111111111111111111111111111111111111">'ТКО. Транс. Показатели ФХД'!$DD$10:$DD$12</definedName>
    <definedName name="Q_PH_diff_5111111111111111111111111111111111111111111111111111111111111111111111111111111111111111111111111111">'Потребительские характеристики'!$HA$9:$HB$11</definedName>
    <definedName name="Q_TP_diff_5111111111111111111111111111111111111111111111111111111111111111111111111111111111111111111111111111">ТП!$DD$9:$DD$11</definedName>
    <definedName name="Q_Limit_diff_5111111111111111111111111111111111111111111111111111111111111111111111111111111111111111111111111111">Ограничения!$HA$26:$HB$28</definedName>
    <definedName name="B_FHD_diff_5111111111111111111111111111111111111111111111111111111111111111111111111111111111111111111111111111">'Показатели ФХД'!$DE$25:$DE$27</definedName>
    <definedName name="B_OTEP_diff_5111111111111111111111111111111111111111111111111111111111111111111111111111111111111111111111111111">'Показатели ОТЭП'!$DI$10:$DI$12</definedName>
    <definedName name="B_FHD20_diff_5111111111111111111111111111111111111111111111111111111111111111111111111111111111111111111111111111">'Показатели ФХД &gt;20%'!$H$914:$R$916</definedName>
    <definedName name="B_KNE_diff_5111111111111111111111111111111111111111111111111111111111111111111111111111111111111111111111111111">'Показатели КНЭ'!$HA$7:$HB$9</definedName>
    <definedName name="B_FHD_TKO_diff_5111111111111111111111111111111111111111111111111111111111111111111111111111111111111111111111111111">'ТКО. Показатели ФХД'!$DE$10:$DE$12</definedName>
    <definedName name="B_FHD_TKO_TRANS_diff_5111111111111111111111111111111111111111111111111111111111111111111111111111111111111111111111111111">'ТКО. Транс. Показатели ФХД'!$DE$10:$DE$12</definedName>
    <definedName name="Q_PH_diff_51111111111111111111111111111111111111111111111111111111111111111111111111111111111111111111111111111">'Потребительские характеристики'!$HC$9:$HD$11</definedName>
    <definedName name="Q_TP_diff_51111111111111111111111111111111111111111111111111111111111111111111111111111111111111111111111111111">ТП!$DE$9:$DE$11</definedName>
    <definedName name="Q_Limit_diff_51111111111111111111111111111111111111111111111111111111111111111111111111111111111111111111111111111">Ограничения!$HC$26:$HD$28</definedName>
    <definedName name="B_FHD_diff_51111111111111111111111111111111111111111111111111111111111111111111111111111111111111111111111111111">'Показатели ФХД'!$DF$25:$DF$27</definedName>
    <definedName name="B_OTEP_diff_51111111111111111111111111111111111111111111111111111111111111111111111111111111111111111111111111111">'Показатели ОТЭП'!$DJ$10:$DJ$12</definedName>
    <definedName name="B_FHD20_diff_51111111111111111111111111111111111111111111111111111111111111111111111111111111111111111111111111111">'Показатели ФХД &gt;20%'!$H$923:$R$925</definedName>
    <definedName name="B_KNE_diff_51111111111111111111111111111111111111111111111111111111111111111111111111111111111111111111111111111">'Показатели КНЭ'!$HC$7:$HD$9</definedName>
    <definedName name="B_FHD_TKO_diff_51111111111111111111111111111111111111111111111111111111111111111111111111111111111111111111111111111">'ТКО. Показатели ФХД'!$DF$10:$DF$12</definedName>
    <definedName name="B_FHD_TKO_TRANS_diff_51111111111111111111111111111111111111111111111111111111111111111111111111111111111111111111111111111">'ТКО. Транс. Показатели ФХД'!$DF$10:$DF$12</definedName>
    <definedName name="Q_PH_diff_511111111111111111111111111111111111111111111111111111111111111111111111111111111111111111111111111111">'Потребительские характеристики'!$HE$9:$HF$11</definedName>
    <definedName name="Q_TP_diff_511111111111111111111111111111111111111111111111111111111111111111111111111111111111111111111111111111">ТП!$DF$9:$DF$11</definedName>
    <definedName name="Q_Limit_diff_511111111111111111111111111111111111111111111111111111111111111111111111111111111111111111111111111111">Ограничения!$HE$26:$HF$28</definedName>
    <definedName name="B_FHD_diff_511111111111111111111111111111111111111111111111111111111111111111111111111111111111111111111111111111">'Показатели ФХД'!$DG$25:$DG$27</definedName>
    <definedName name="B_OTEP_diff_511111111111111111111111111111111111111111111111111111111111111111111111111111111111111111111111111111">'Показатели ОТЭП'!$DK$10:$DK$12</definedName>
    <definedName name="B_FHD20_diff_511111111111111111111111111111111111111111111111111111111111111111111111111111111111111111111111111111">'Показатели ФХД &gt;20%'!$H$932:$R$934</definedName>
    <definedName name="B_KNE_diff_511111111111111111111111111111111111111111111111111111111111111111111111111111111111111111111111111111">'Показатели КНЭ'!$HE$7:$HF$9</definedName>
    <definedName name="B_FHD_TKO_diff_511111111111111111111111111111111111111111111111111111111111111111111111111111111111111111111111111111">'ТКО. Показатели ФХД'!$DG$10:$DG$12</definedName>
    <definedName name="B_FHD_TKO_TRANS_diff_511111111111111111111111111111111111111111111111111111111111111111111111111111111111111111111111111111">'ТКО. Транс. Показатели ФХД'!$DG$10:$DG$12</definedName>
    <definedName name="Q_PH_diff_5111111111111111111111111111111111111111111111111111111111111111111111111111111111111111111111111111111">'Потребительские характеристики'!$HG$9:$HH$11</definedName>
    <definedName name="Q_TP_diff_5111111111111111111111111111111111111111111111111111111111111111111111111111111111111111111111111111111">ТП!$DG$9:$DG$11</definedName>
    <definedName name="Q_Limit_diff_5111111111111111111111111111111111111111111111111111111111111111111111111111111111111111111111111111111">Ограничения!$HG$26:$HH$28</definedName>
    <definedName name="B_FHD_diff_5111111111111111111111111111111111111111111111111111111111111111111111111111111111111111111111111111111">'Показатели ФХД'!$DH$25:$DH$27</definedName>
    <definedName name="B_OTEP_diff_5111111111111111111111111111111111111111111111111111111111111111111111111111111111111111111111111111111">'Показатели ОТЭП'!$DL$10:$DL$12</definedName>
    <definedName name="B_FHD20_diff_5111111111111111111111111111111111111111111111111111111111111111111111111111111111111111111111111111111">'Показатели ФХД &gt;20%'!$H$941:$R$943</definedName>
    <definedName name="B_KNE_diff_5111111111111111111111111111111111111111111111111111111111111111111111111111111111111111111111111111111">'Показатели КНЭ'!$HG$7:$HH$9</definedName>
    <definedName name="B_FHD_TKO_diff_5111111111111111111111111111111111111111111111111111111111111111111111111111111111111111111111111111111">'ТКО. Показатели ФХД'!$DH$10:$DH$12</definedName>
    <definedName name="B_FHD_TKO_TRANS_diff_5111111111111111111111111111111111111111111111111111111111111111111111111111111111111111111111111111111">'ТКО. Транс. Показатели ФХД'!$DH$10:$DH$12</definedName>
    <definedName name="Q_PH_diff_51111111111111111111111111111111111111111111111111111111111111111111111111111111111111111111111111111111">'Потребительские характеристики'!$HI$9:$HJ$11</definedName>
    <definedName name="Q_TP_diff_51111111111111111111111111111111111111111111111111111111111111111111111111111111111111111111111111111111">ТП!$DH$9:$DH$11</definedName>
    <definedName name="Q_Limit_diff_51111111111111111111111111111111111111111111111111111111111111111111111111111111111111111111111111111111">Ограничения!$HI$26:$HJ$28</definedName>
    <definedName name="B_FHD_diff_51111111111111111111111111111111111111111111111111111111111111111111111111111111111111111111111111111111">'Показатели ФХД'!$DI$25:$DI$27</definedName>
    <definedName name="B_OTEP_diff_51111111111111111111111111111111111111111111111111111111111111111111111111111111111111111111111111111111">'Показатели ОТЭП'!$DM$10:$DM$12</definedName>
    <definedName name="B_FHD20_diff_51111111111111111111111111111111111111111111111111111111111111111111111111111111111111111111111111111111">'Показатели ФХД &gt;20%'!$H$950:$R$952</definedName>
    <definedName name="B_KNE_diff_51111111111111111111111111111111111111111111111111111111111111111111111111111111111111111111111111111111">'Показатели КНЭ'!$HI$7:$HJ$9</definedName>
    <definedName name="B_FHD_TKO_diff_51111111111111111111111111111111111111111111111111111111111111111111111111111111111111111111111111111111">'ТКО. Показатели ФХД'!$DI$10:$DI$12</definedName>
    <definedName name="B_FHD_TKO_TRANS_diff_51111111111111111111111111111111111111111111111111111111111111111111111111111111111111111111111111111111">'ТКО. Транс. Показатели ФХД'!$DI$10:$DI$12</definedName>
    <definedName name="Q_PH_diff_511111111111111111111111111111111111111111111111111111111111111111111111111111111111111111111111111111111">'Потребительские характеристики'!$HK$9:$HL$11</definedName>
    <definedName name="Q_TP_diff_511111111111111111111111111111111111111111111111111111111111111111111111111111111111111111111111111111111">ТП!$DI$9:$DI$11</definedName>
    <definedName name="Q_Limit_diff_511111111111111111111111111111111111111111111111111111111111111111111111111111111111111111111111111111111">Ограничения!$HK$26:$HL$28</definedName>
    <definedName name="B_FHD_diff_511111111111111111111111111111111111111111111111111111111111111111111111111111111111111111111111111111111">'Показатели ФХД'!$DJ$25:$DJ$27</definedName>
    <definedName name="B_OTEP_diff_511111111111111111111111111111111111111111111111111111111111111111111111111111111111111111111111111111111">'Показатели ОТЭП'!$DN$10:$DN$12</definedName>
    <definedName name="B_FHD20_diff_511111111111111111111111111111111111111111111111111111111111111111111111111111111111111111111111111111111">'Показатели ФХД &gt;20%'!$H$959:$R$961</definedName>
    <definedName name="B_KNE_diff_511111111111111111111111111111111111111111111111111111111111111111111111111111111111111111111111111111111">'Показатели КНЭ'!$HK$7:$HL$9</definedName>
    <definedName name="B_FHD_TKO_diff_511111111111111111111111111111111111111111111111111111111111111111111111111111111111111111111111111111111">'ТКО. Показатели ФХД'!$DJ$10:$DJ$12</definedName>
    <definedName name="B_FHD_TKO_TRANS_diff_511111111111111111111111111111111111111111111111111111111111111111111111111111111111111111111111111111111">'ТКО. Транс. Показатели ФХД'!$DJ$10:$DJ$12</definedName>
    <definedName name="Q_PH_diff_5111111111111111111111111111111111111111111111111111111111111111111111111111111111111111111111111111111111">'Потребительские характеристики'!$HM$9:$HN$11</definedName>
    <definedName name="Q_TP_diff_5111111111111111111111111111111111111111111111111111111111111111111111111111111111111111111111111111111111">ТП!$DJ$9:$DJ$11</definedName>
    <definedName name="Q_Limit_diff_5111111111111111111111111111111111111111111111111111111111111111111111111111111111111111111111111111111111">Ограничения!$HM$26:$HN$28</definedName>
    <definedName name="B_FHD_diff_5111111111111111111111111111111111111111111111111111111111111111111111111111111111111111111111111111111111">'Показатели ФХД'!$DK$25:$DK$27</definedName>
    <definedName name="B_OTEP_diff_5111111111111111111111111111111111111111111111111111111111111111111111111111111111111111111111111111111111">'Показатели ОТЭП'!$DO$10:$DO$12</definedName>
    <definedName name="B_FHD20_diff_5111111111111111111111111111111111111111111111111111111111111111111111111111111111111111111111111111111111">'Показатели ФХД &gt;20%'!$H$968:$R$970</definedName>
    <definedName name="B_KNE_diff_5111111111111111111111111111111111111111111111111111111111111111111111111111111111111111111111111111111111">'Показатели КНЭ'!$HM$7:$HN$9</definedName>
    <definedName name="B_FHD_TKO_diff_5111111111111111111111111111111111111111111111111111111111111111111111111111111111111111111111111111111111">'ТКО. Показатели ФХД'!$DK$10:$DK$12</definedName>
    <definedName name="B_FHD_TKO_TRANS_diff_5111111111111111111111111111111111111111111111111111111111111111111111111111111111111111111111111111111111">'ТКО. Транс. Показатели ФХД'!$DK$10:$DK$12</definedName>
    <definedName name="Q_PH_diff_51111111111111111111111111111111111111111111111111111111111111111111111111111111111111111111111111111111111">'Потребительские характеристики'!$HO$9:$HP$11</definedName>
    <definedName name="Q_TP_diff_51111111111111111111111111111111111111111111111111111111111111111111111111111111111111111111111111111111111">ТП!$DK$9:$DK$11</definedName>
    <definedName name="Q_Limit_diff_51111111111111111111111111111111111111111111111111111111111111111111111111111111111111111111111111111111111">Ограничения!$HO$26:$HP$28</definedName>
    <definedName name="B_FHD_diff_51111111111111111111111111111111111111111111111111111111111111111111111111111111111111111111111111111111111">'Показатели ФХД'!$DL$25:$DL$27</definedName>
    <definedName name="B_OTEP_diff_51111111111111111111111111111111111111111111111111111111111111111111111111111111111111111111111111111111111">'Показатели ОТЭП'!$DP$10:$DP$12</definedName>
    <definedName name="B_FHD20_diff_51111111111111111111111111111111111111111111111111111111111111111111111111111111111111111111111111111111111">'Показатели ФХД &gt;20%'!$H$977:$R$979</definedName>
    <definedName name="B_KNE_diff_51111111111111111111111111111111111111111111111111111111111111111111111111111111111111111111111111111111111">'Показатели КНЭ'!$HO$7:$HP$9</definedName>
    <definedName name="B_FHD_TKO_diff_51111111111111111111111111111111111111111111111111111111111111111111111111111111111111111111111111111111111">'ТКО. Показатели ФХД'!$DL$10:$DL$12</definedName>
    <definedName name="B_FHD_TKO_TRANS_diff_51111111111111111111111111111111111111111111111111111111111111111111111111111111111111111111111111111111111">'ТКО. Транс. Показатели ФХД'!$DL$10:$DL$12</definedName>
    <definedName name="Q_PH_diff_511111111111111111111111111111111111111111111111111111111111111111111111111111111111111111111111111111111111">'Потребительские характеристики'!$HQ$9:$HR$11</definedName>
    <definedName name="Q_TP_diff_511111111111111111111111111111111111111111111111111111111111111111111111111111111111111111111111111111111111">ТП!$DL$9:$DL$11</definedName>
    <definedName name="Q_Limit_diff_511111111111111111111111111111111111111111111111111111111111111111111111111111111111111111111111111111111111">Ограничения!$HQ$26:$HR$28</definedName>
    <definedName name="B_FHD_diff_511111111111111111111111111111111111111111111111111111111111111111111111111111111111111111111111111111111111">'Показатели ФХД'!$DM$25:$DM$27</definedName>
    <definedName name="B_OTEP_diff_511111111111111111111111111111111111111111111111111111111111111111111111111111111111111111111111111111111111">'Показатели ОТЭП'!$DQ$10:$DQ$12</definedName>
    <definedName name="B_FHD20_diff_511111111111111111111111111111111111111111111111111111111111111111111111111111111111111111111111111111111111">'Показатели ФХД &gt;20%'!$H$986:$R$988</definedName>
    <definedName name="B_KNE_diff_511111111111111111111111111111111111111111111111111111111111111111111111111111111111111111111111111111111111">'Показатели КНЭ'!$HQ$7:$HR$9</definedName>
    <definedName name="B_FHD_TKO_diff_511111111111111111111111111111111111111111111111111111111111111111111111111111111111111111111111111111111111">'ТКО. Показатели ФХД'!$DM$10:$DM$12</definedName>
    <definedName name="B_FHD_TKO_TRANS_diff_511111111111111111111111111111111111111111111111111111111111111111111111111111111111111111111111111111111111">'ТКО. Транс. Показатели ФХД'!$DM$10:$DM$12</definedName>
    <definedName name="Q_PH_diff_5111111111111111111111111111111111111111111111111111111111111111111111111111111111111111111111111111111111111">'Потребительские характеристики'!$HS$9:$HT$11</definedName>
    <definedName name="Q_TP_diff_5111111111111111111111111111111111111111111111111111111111111111111111111111111111111111111111111111111111111">ТП!$DM$9:$DM$11</definedName>
    <definedName name="Q_Limit_diff_5111111111111111111111111111111111111111111111111111111111111111111111111111111111111111111111111111111111111">Ограничения!$HS$26:$HT$28</definedName>
    <definedName name="B_FHD_diff_5111111111111111111111111111111111111111111111111111111111111111111111111111111111111111111111111111111111111">'Показатели ФХД'!$DN$25:$DN$27</definedName>
    <definedName name="B_OTEP_diff_5111111111111111111111111111111111111111111111111111111111111111111111111111111111111111111111111111111111111">'Показатели ОТЭП'!$DR$10:$DR$12</definedName>
    <definedName name="B_FHD20_diff_5111111111111111111111111111111111111111111111111111111111111111111111111111111111111111111111111111111111111">'Показатели ФХД &gt;20%'!$H$995:$R$997</definedName>
    <definedName name="B_KNE_diff_5111111111111111111111111111111111111111111111111111111111111111111111111111111111111111111111111111111111111">'Показатели КНЭ'!$HS$7:$HT$9</definedName>
    <definedName name="B_FHD_TKO_diff_5111111111111111111111111111111111111111111111111111111111111111111111111111111111111111111111111111111111111">'ТКО. Показатели ФХД'!$DN$10:$DN$12</definedName>
    <definedName name="B_FHD_TKO_TRANS_diff_5111111111111111111111111111111111111111111111111111111111111111111111111111111111111111111111111111111111111">'ТКО. Транс. Показатели ФХД'!$DN$10:$DN$12</definedName>
    <definedName name="Q_PH_diff_51111111111111111111111111111111111111111111111111111111111111111111111111111111111111111111111111111111111111">'Потребительские характеристики'!$HU$9:$HV$11</definedName>
    <definedName name="Q_TP_diff_51111111111111111111111111111111111111111111111111111111111111111111111111111111111111111111111111111111111111">ТП!$DN$9:$DN$11</definedName>
    <definedName name="Q_Limit_diff_51111111111111111111111111111111111111111111111111111111111111111111111111111111111111111111111111111111111111">Ограничения!$HU$26:$HV$28</definedName>
    <definedName name="B_FHD_diff_51111111111111111111111111111111111111111111111111111111111111111111111111111111111111111111111111111111111111">'Показатели ФХД'!$DO$25:$DO$27</definedName>
    <definedName name="B_OTEP_diff_51111111111111111111111111111111111111111111111111111111111111111111111111111111111111111111111111111111111111">'Показатели ОТЭП'!$DS$10:$DS$12</definedName>
    <definedName name="B_FHD20_diff_51111111111111111111111111111111111111111111111111111111111111111111111111111111111111111111111111111111111111">'Показатели ФХД &gt;20%'!$H$1004:$R$1006</definedName>
    <definedName name="B_KNE_diff_51111111111111111111111111111111111111111111111111111111111111111111111111111111111111111111111111111111111111">'Показатели КНЭ'!$HU$7:$HV$9</definedName>
    <definedName name="B_FHD_TKO_diff_51111111111111111111111111111111111111111111111111111111111111111111111111111111111111111111111111111111111111">'ТКО. Показатели ФХД'!$DO$10:$DO$12</definedName>
    <definedName name="B_FHD_TKO_TRANS_diff_51111111111111111111111111111111111111111111111111111111111111111111111111111111111111111111111111111111111111">'ТКО. Транс. Показатели ФХД'!$DO$10:$DO$12</definedName>
    <definedName name="Q_PH_diff_511111111111111111111111111111111111111111111111111111111111111111111111111111111111111111111111111111111111111">'Потребительские характеристики'!$HW$9:$HX$11</definedName>
    <definedName name="Q_TP_diff_511111111111111111111111111111111111111111111111111111111111111111111111111111111111111111111111111111111111111">ТП!$DO$9:$DO$11</definedName>
    <definedName name="Q_Limit_diff_511111111111111111111111111111111111111111111111111111111111111111111111111111111111111111111111111111111111111">Ограничения!$HW$26:$HX$28</definedName>
    <definedName name="B_FHD_diff_511111111111111111111111111111111111111111111111111111111111111111111111111111111111111111111111111111111111111">'Показатели ФХД'!$DP$25:$DP$27</definedName>
    <definedName name="B_OTEP_diff_511111111111111111111111111111111111111111111111111111111111111111111111111111111111111111111111111111111111111">'Показатели ОТЭП'!$DT$10:$DT$12</definedName>
    <definedName name="B_FHD20_diff_511111111111111111111111111111111111111111111111111111111111111111111111111111111111111111111111111111111111111">'Показатели ФХД &gt;20%'!$H$1013:$R$1015</definedName>
    <definedName name="B_KNE_diff_511111111111111111111111111111111111111111111111111111111111111111111111111111111111111111111111111111111111111">'Показатели КНЭ'!$HW$7:$HX$9</definedName>
    <definedName name="B_FHD_TKO_diff_511111111111111111111111111111111111111111111111111111111111111111111111111111111111111111111111111111111111111">'ТКО. Показатели ФХД'!$DP$10:$DP$12</definedName>
    <definedName name="B_FHD_TKO_TRANS_diff_511111111111111111111111111111111111111111111111111111111111111111111111111111111111111111111111111111111111111">'ТКО. Транс. Показатели ФХД'!$DP$10:$DP$12</definedName>
    <definedName name="Q_PH_diff_5111111111111111111111111111111111111111111111111111111111111111111111111111111111111111111111111111111111111111">'Потребительские характеристики'!$HY$9:$HZ$11</definedName>
    <definedName name="Q_TP_diff_5111111111111111111111111111111111111111111111111111111111111111111111111111111111111111111111111111111111111111">ТП!$DP$9:$DP$11</definedName>
    <definedName name="Q_Limit_diff_5111111111111111111111111111111111111111111111111111111111111111111111111111111111111111111111111111111111111111">Ограничения!$HY$26:$HZ$28</definedName>
    <definedName name="B_FHD_diff_5111111111111111111111111111111111111111111111111111111111111111111111111111111111111111111111111111111111111111">'Показатели ФХД'!$DQ$25:$DQ$27</definedName>
    <definedName name="B_OTEP_diff_5111111111111111111111111111111111111111111111111111111111111111111111111111111111111111111111111111111111111111">'Показатели ОТЭП'!$DU$10:$DU$12</definedName>
    <definedName name="B_FHD20_diff_5111111111111111111111111111111111111111111111111111111111111111111111111111111111111111111111111111111111111111">'Показатели ФХД &gt;20%'!$H$1022:$R$1024</definedName>
    <definedName name="B_KNE_diff_5111111111111111111111111111111111111111111111111111111111111111111111111111111111111111111111111111111111111111">'Показатели КНЭ'!$HY$7:$HZ$9</definedName>
    <definedName name="B_FHD_TKO_diff_5111111111111111111111111111111111111111111111111111111111111111111111111111111111111111111111111111111111111111">'ТКО. Показатели ФХД'!$DQ$10:$DQ$12</definedName>
    <definedName name="B_FHD_TKO_TRANS_diff_5111111111111111111111111111111111111111111111111111111111111111111111111111111111111111111111111111111111111111">'ТКО. Транс. Показатели ФХД'!$DQ$10:$DQ$12</definedName>
    <definedName name="Q_PH_diff_51111111111111111111111111111111111111111111111111111111111111111111111111111111111111111111111111111111111111111">'Потребительские характеристики'!$IA$9:$IB$11</definedName>
    <definedName name="Q_TP_diff_51111111111111111111111111111111111111111111111111111111111111111111111111111111111111111111111111111111111111111">ТП!$DQ$9:$DQ$11</definedName>
    <definedName name="Q_Limit_diff_51111111111111111111111111111111111111111111111111111111111111111111111111111111111111111111111111111111111111111">Ограничения!$IA$26:$IB$28</definedName>
    <definedName name="B_FHD_diff_51111111111111111111111111111111111111111111111111111111111111111111111111111111111111111111111111111111111111111">'Показатели ФХД'!$DR$25:$DR$27</definedName>
    <definedName name="B_OTEP_diff_51111111111111111111111111111111111111111111111111111111111111111111111111111111111111111111111111111111111111111">'Показатели ОТЭП'!$DV$10:$DV$12</definedName>
    <definedName name="B_FHD20_diff_51111111111111111111111111111111111111111111111111111111111111111111111111111111111111111111111111111111111111111">'Показатели ФХД &gt;20%'!$H$1031:$R$1033</definedName>
    <definedName name="B_KNE_diff_51111111111111111111111111111111111111111111111111111111111111111111111111111111111111111111111111111111111111111">'Показатели КНЭ'!$IA$7:$IB$9</definedName>
    <definedName name="B_FHD_TKO_diff_51111111111111111111111111111111111111111111111111111111111111111111111111111111111111111111111111111111111111111">'ТКО. Показатели ФХД'!$DR$10:$DR$12</definedName>
    <definedName name="B_FHD_TKO_TRANS_diff_51111111111111111111111111111111111111111111111111111111111111111111111111111111111111111111111111111111111111111">'ТКО. Транс. Показатели ФХД'!$DR$10:$DR$12</definedName>
    <definedName name="Q_PH_diff_511111111111111111111111111111111111111111111111111111111111111111111111111111111111111111111111111111111111111111">'Потребительские характеристики'!$IC$9:$ID$11</definedName>
    <definedName name="Q_TP_diff_511111111111111111111111111111111111111111111111111111111111111111111111111111111111111111111111111111111111111111">ТП!$DR$9:$DR$11</definedName>
    <definedName name="Q_Limit_diff_511111111111111111111111111111111111111111111111111111111111111111111111111111111111111111111111111111111111111111">Ограничения!$IC$26:$ID$28</definedName>
    <definedName name="B_FHD_diff_511111111111111111111111111111111111111111111111111111111111111111111111111111111111111111111111111111111111111111">'Показатели ФХД'!$DS$25:$DS$27</definedName>
    <definedName name="B_OTEP_diff_511111111111111111111111111111111111111111111111111111111111111111111111111111111111111111111111111111111111111111">'Показатели ОТЭП'!$DW$10:$DW$12</definedName>
    <definedName name="B_FHD20_diff_511111111111111111111111111111111111111111111111111111111111111111111111111111111111111111111111111111111111111111">'Показатели ФХД &gt;20%'!$H$1040:$R$1042</definedName>
    <definedName name="B_KNE_diff_511111111111111111111111111111111111111111111111111111111111111111111111111111111111111111111111111111111111111111">'Показатели КНЭ'!$IC$7:$ID$9</definedName>
    <definedName name="B_FHD_TKO_diff_511111111111111111111111111111111111111111111111111111111111111111111111111111111111111111111111111111111111111111">'ТКО. Показатели ФХД'!$DS$10:$DS$12</definedName>
    <definedName name="B_FHD_TKO_TRANS_diff_511111111111111111111111111111111111111111111111111111111111111111111111111111111111111111111111111111111111111111">'ТКО. Транс. Показатели ФХД'!$DS$10:$DS$12</definedName>
    <definedName name="Q_PH_diff_5111111111111111111111111111111111111111111111111111111111111111111111111111111111111111111111111111111111111111111">'Потребительские характеристики'!$IE$9:$IF$11</definedName>
    <definedName name="Q_TP_diff_5111111111111111111111111111111111111111111111111111111111111111111111111111111111111111111111111111111111111111111">ТП!$DS$9:$DS$11</definedName>
    <definedName name="Q_Limit_diff_5111111111111111111111111111111111111111111111111111111111111111111111111111111111111111111111111111111111111111111">Ограничения!$IE$26:$IF$28</definedName>
    <definedName name="B_FHD_diff_5111111111111111111111111111111111111111111111111111111111111111111111111111111111111111111111111111111111111111111">'Показатели ФХД'!$DT$25:$DT$27</definedName>
    <definedName name="B_OTEP_diff_5111111111111111111111111111111111111111111111111111111111111111111111111111111111111111111111111111111111111111111">'Показатели ОТЭП'!$DX$10:$DX$12</definedName>
    <definedName name="B_FHD20_diff_5111111111111111111111111111111111111111111111111111111111111111111111111111111111111111111111111111111111111111111">'Показатели ФХД &gt;20%'!$H$1049:$R$1051</definedName>
    <definedName name="B_KNE_diff_5111111111111111111111111111111111111111111111111111111111111111111111111111111111111111111111111111111111111111111">'Показатели КНЭ'!$IE$7:$IF$9</definedName>
    <definedName name="B_FHD_TKO_diff_5111111111111111111111111111111111111111111111111111111111111111111111111111111111111111111111111111111111111111111">'ТКО. Показатели ФХД'!$DT$10:$DT$12</definedName>
    <definedName name="B_FHD_TKO_TRANS_diff_5111111111111111111111111111111111111111111111111111111111111111111111111111111111111111111111111111111111111111111">'ТКО. Транс. Показатели ФХД'!$DT$10:$DT$12</definedName>
    <definedName name="Q_PH_diff_51111111111111111111111111111111111111111111111111111111111111111111111111111111111111111111111111111111111111111111">'Потребительские характеристики'!$IG$9:$IH$11</definedName>
    <definedName name="Q_TP_diff_51111111111111111111111111111111111111111111111111111111111111111111111111111111111111111111111111111111111111111111">ТП!$DT$9:$DT$11</definedName>
    <definedName name="Q_Limit_diff_51111111111111111111111111111111111111111111111111111111111111111111111111111111111111111111111111111111111111111111">Ограничения!$IG$26:$IH$28</definedName>
    <definedName name="B_FHD_diff_51111111111111111111111111111111111111111111111111111111111111111111111111111111111111111111111111111111111111111111">'Показатели ФХД'!$DU$25:$DU$27</definedName>
    <definedName name="B_OTEP_diff_51111111111111111111111111111111111111111111111111111111111111111111111111111111111111111111111111111111111111111111">'Показатели ОТЭП'!$DY$10:$DY$12</definedName>
    <definedName name="B_FHD20_diff_51111111111111111111111111111111111111111111111111111111111111111111111111111111111111111111111111111111111111111111">'Показатели ФХД &gt;20%'!$H$1058:$R$1060</definedName>
    <definedName name="B_KNE_diff_51111111111111111111111111111111111111111111111111111111111111111111111111111111111111111111111111111111111111111111">'Показатели КНЭ'!$IG$7:$IH$9</definedName>
    <definedName name="B_FHD_TKO_diff_51111111111111111111111111111111111111111111111111111111111111111111111111111111111111111111111111111111111111111111">'ТКО. Показатели ФХД'!$DU$10:$DU$12</definedName>
    <definedName name="B_FHD_TKO_TRANS_diff_51111111111111111111111111111111111111111111111111111111111111111111111111111111111111111111111111111111111111111111">'ТКО. Транс. Показатели ФХД'!$DU$10:$DU$12</definedName>
    <definedName name="Q_PH_diff_511111111111111111111111111111111111111111111111111111111111111111111111111111111111111111111111111111111111111111111">'Потребительские характеристики'!$II$9:$IJ$11</definedName>
    <definedName name="Q_TP_diff_511111111111111111111111111111111111111111111111111111111111111111111111111111111111111111111111111111111111111111111">ТП!$DU$9:$DU$11</definedName>
    <definedName name="Q_Limit_diff_511111111111111111111111111111111111111111111111111111111111111111111111111111111111111111111111111111111111111111111">Ограничения!$II$26:$IJ$28</definedName>
    <definedName name="B_FHD_diff_511111111111111111111111111111111111111111111111111111111111111111111111111111111111111111111111111111111111111111111">'Показатели ФХД'!$DV$25:$DV$27</definedName>
    <definedName name="B_OTEP_diff_511111111111111111111111111111111111111111111111111111111111111111111111111111111111111111111111111111111111111111111">'Показатели ОТЭП'!$DZ$10:$DZ$12</definedName>
    <definedName name="B_FHD20_diff_511111111111111111111111111111111111111111111111111111111111111111111111111111111111111111111111111111111111111111111">'Показатели ФХД &gt;20%'!$H$1067:$R$1069</definedName>
    <definedName name="B_KNE_diff_511111111111111111111111111111111111111111111111111111111111111111111111111111111111111111111111111111111111111111111">'Показатели КНЭ'!$II$7:$IJ$9</definedName>
    <definedName name="B_FHD_TKO_diff_511111111111111111111111111111111111111111111111111111111111111111111111111111111111111111111111111111111111111111111">'ТКО. Показатели ФХД'!$DV$10:$DV$12</definedName>
    <definedName name="B_FHD_TKO_TRANS_diff_511111111111111111111111111111111111111111111111111111111111111111111111111111111111111111111111111111111111111111111">'ТКО. Транс. Показатели ФХД'!$DV$10:$DV$12</definedName>
    <definedName name="Q_PH_diff_5111111111111111111111111111111111111111111111111111111111111111111111111111111111111111111111111111111111111111111111">'Потребительские характеристики'!$IK$9:$IL$11</definedName>
    <definedName name="Q_TP_diff_5111111111111111111111111111111111111111111111111111111111111111111111111111111111111111111111111111111111111111111111">ТП!$DV$9:$DV$11</definedName>
    <definedName name="Q_Limit_diff_5111111111111111111111111111111111111111111111111111111111111111111111111111111111111111111111111111111111111111111111">Ограничения!$IK$26:$IL$28</definedName>
    <definedName name="B_FHD_diff_5111111111111111111111111111111111111111111111111111111111111111111111111111111111111111111111111111111111111111111111">'Показатели ФХД'!$DW$25:$DW$27</definedName>
    <definedName name="B_OTEP_diff_5111111111111111111111111111111111111111111111111111111111111111111111111111111111111111111111111111111111111111111111">'Показатели ОТЭП'!$EA$10:$EA$12</definedName>
    <definedName name="B_FHD20_diff_5111111111111111111111111111111111111111111111111111111111111111111111111111111111111111111111111111111111111111111111">'Показатели ФХД &gt;20%'!$H$1076:$R$1078</definedName>
    <definedName name="B_KNE_diff_5111111111111111111111111111111111111111111111111111111111111111111111111111111111111111111111111111111111111111111111">'Показатели КНЭ'!$IK$7:$IL$9</definedName>
    <definedName name="B_FHD_TKO_diff_5111111111111111111111111111111111111111111111111111111111111111111111111111111111111111111111111111111111111111111111">'ТКО. Показатели ФХД'!$DW$10:$DW$12</definedName>
    <definedName name="B_FHD_TKO_TRANS_diff_5111111111111111111111111111111111111111111111111111111111111111111111111111111111111111111111111111111111111111111111">'ТКО. Транс. Показатели ФХД'!$DW$10:$DW$12</definedName>
    <definedName name="Q_PH_diff_51111111111111111111111111111111111111111111111111111111111111111111111111111111111111111111111111111111111111111111111">'Потребительские характеристики'!$IM$9:$IN$11</definedName>
    <definedName name="Q_TP_diff_51111111111111111111111111111111111111111111111111111111111111111111111111111111111111111111111111111111111111111111111">ТП!$DW$9:$DW$11</definedName>
    <definedName name="Q_Limit_diff_51111111111111111111111111111111111111111111111111111111111111111111111111111111111111111111111111111111111111111111111">Ограничения!$IM$26:$IN$28</definedName>
    <definedName name="B_FHD_diff_51111111111111111111111111111111111111111111111111111111111111111111111111111111111111111111111111111111111111111111111">'Показатели ФХД'!$DX$25:$DX$27</definedName>
    <definedName name="B_OTEP_diff_51111111111111111111111111111111111111111111111111111111111111111111111111111111111111111111111111111111111111111111111">'Показатели ОТЭП'!$EB$10:$EB$12</definedName>
    <definedName name="B_FHD20_diff_51111111111111111111111111111111111111111111111111111111111111111111111111111111111111111111111111111111111111111111111">'Показатели ФХД &gt;20%'!$H$1085:$R$1087</definedName>
    <definedName name="B_KNE_diff_51111111111111111111111111111111111111111111111111111111111111111111111111111111111111111111111111111111111111111111111">'Показатели КНЭ'!$IM$7:$IN$9</definedName>
    <definedName name="B_FHD_TKO_diff_51111111111111111111111111111111111111111111111111111111111111111111111111111111111111111111111111111111111111111111111">'ТКО. Показатели ФХД'!$DX$10:$DX$12</definedName>
    <definedName name="B_FHD_TKO_TRANS_diff_51111111111111111111111111111111111111111111111111111111111111111111111111111111111111111111111111111111111111111111111">'ТКО. Транс. Показатели ФХД'!$DX$10:$DX$12</definedName>
    <definedName name="Q_PH_diff_511111111111111111111111111111111111111111111111111111111111111111111111111111111111111111111111111111111111111111111111">'Потребительские характеристики'!$IO$9:$IP$11</definedName>
    <definedName name="Q_TP_diff_511111111111111111111111111111111111111111111111111111111111111111111111111111111111111111111111111111111111111111111111">ТП!$DX$9:$DX$11</definedName>
    <definedName name="Q_Limit_diff_511111111111111111111111111111111111111111111111111111111111111111111111111111111111111111111111111111111111111111111111">Ограничения!$IO$26:$IP$28</definedName>
    <definedName name="B_FHD_diff_511111111111111111111111111111111111111111111111111111111111111111111111111111111111111111111111111111111111111111111111">'Показатели ФХД'!$DY$25:$DY$27</definedName>
    <definedName name="B_OTEP_diff_511111111111111111111111111111111111111111111111111111111111111111111111111111111111111111111111111111111111111111111111">'Показатели ОТЭП'!$EC$10:$EC$12</definedName>
    <definedName name="B_FHD20_diff_511111111111111111111111111111111111111111111111111111111111111111111111111111111111111111111111111111111111111111111111">'Показатели ФХД &gt;20%'!$H$1094:$R$1096</definedName>
    <definedName name="B_KNE_diff_511111111111111111111111111111111111111111111111111111111111111111111111111111111111111111111111111111111111111111111111">'Показатели КНЭ'!$IO$7:$IP$9</definedName>
    <definedName name="B_FHD_TKO_diff_511111111111111111111111111111111111111111111111111111111111111111111111111111111111111111111111111111111111111111111111">'ТКО. Показатели ФХД'!$DY$10:$DY$12</definedName>
    <definedName name="B_FHD_TKO_TRANS_diff_511111111111111111111111111111111111111111111111111111111111111111111111111111111111111111111111111111111111111111111111">'ТКО. Транс. Показатели ФХД'!$DY$10:$DY$12</definedName>
    <definedName name="Q_PH_diff_5111111111111111111111111111111111111111111111111111111111111111111111111111111111111111111111111111111111111111111111111">'Потребительские характеристики'!$IQ$9:$IR$11</definedName>
    <definedName name="Q_TP_diff_5111111111111111111111111111111111111111111111111111111111111111111111111111111111111111111111111111111111111111111111111">ТП!$DY$9:$DY$11</definedName>
    <definedName name="Q_Limit_diff_5111111111111111111111111111111111111111111111111111111111111111111111111111111111111111111111111111111111111111111111111">Ограничения!$IQ$26:$IR$28</definedName>
    <definedName name="B_FHD_diff_5111111111111111111111111111111111111111111111111111111111111111111111111111111111111111111111111111111111111111111111111">'Показатели ФХД'!$DZ$25:$DZ$27</definedName>
    <definedName name="B_OTEP_diff_5111111111111111111111111111111111111111111111111111111111111111111111111111111111111111111111111111111111111111111111111">'Показатели ОТЭП'!$ED$10:$ED$12</definedName>
    <definedName name="B_FHD20_diff_5111111111111111111111111111111111111111111111111111111111111111111111111111111111111111111111111111111111111111111111111">'Показатели ФХД &gt;20%'!$H$1103:$R$1105</definedName>
    <definedName name="B_KNE_diff_5111111111111111111111111111111111111111111111111111111111111111111111111111111111111111111111111111111111111111111111111">'Показатели КНЭ'!$IQ$7:$IR$9</definedName>
    <definedName name="B_FHD_TKO_diff_5111111111111111111111111111111111111111111111111111111111111111111111111111111111111111111111111111111111111111111111111">'ТКО. Показатели ФХД'!$DZ$10:$DZ$12</definedName>
    <definedName name="B_FHD_TKO_TRANS_diff_5111111111111111111111111111111111111111111111111111111111111111111111111111111111111111111111111111111111111111111111111">'ТКО. Транс. Показатели ФХД'!$DZ$10:$DZ$12</definedName>
    <definedName name="Q_PH_diff_51111111111111111111111111111111111111111111111111111111111111111111111111111111111111111111111111111111111111111111111111">'Потребительские характеристики'!$IS$9:$IT$11</definedName>
    <definedName name="Q_TP_diff_51111111111111111111111111111111111111111111111111111111111111111111111111111111111111111111111111111111111111111111111111">ТП!$DZ$9:$DZ$11</definedName>
    <definedName name="Q_Limit_diff_51111111111111111111111111111111111111111111111111111111111111111111111111111111111111111111111111111111111111111111111111">Ограничения!$IS$26:$IT$28</definedName>
    <definedName name="B_FHD_diff_51111111111111111111111111111111111111111111111111111111111111111111111111111111111111111111111111111111111111111111111111">'Показатели ФХД'!$EA$25:$EA$27</definedName>
    <definedName name="B_OTEP_diff_51111111111111111111111111111111111111111111111111111111111111111111111111111111111111111111111111111111111111111111111111">'Показатели ОТЭП'!$EE$10:$EE$12</definedName>
    <definedName name="B_FHD20_diff_51111111111111111111111111111111111111111111111111111111111111111111111111111111111111111111111111111111111111111111111111">'Показатели ФХД &gt;20%'!$H$1112:$R$1114</definedName>
    <definedName name="B_KNE_diff_51111111111111111111111111111111111111111111111111111111111111111111111111111111111111111111111111111111111111111111111111">'Показатели КНЭ'!$IS$7:$IT$9</definedName>
    <definedName name="B_FHD_TKO_diff_51111111111111111111111111111111111111111111111111111111111111111111111111111111111111111111111111111111111111111111111111">'ТКО. Показатели ФХД'!$EA$10:$EA$12</definedName>
    <definedName name="B_FHD_TKO_TRANS_diff_51111111111111111111111111111111111111111111111111111111111111111111111111111111111111111111111111111111111111111111111111">'ТКО. Транс. Показатели ФХД'!$EA$10:$EA$12</definedName>
    <definedName name="Q_PH_diff_511111111111111111111111111111111111111111111111111111111111111111111111111111111111111111111111111111111111111111111111111">'Потребительские характеристики'!$IU$9:$IV$11</definedName>
    <definedName name="Q_TP_diff_511111111111111111111111111111111111111111111111111111111111111111111111111111111111111111111111111111111111111111111111111">ТП!$EA$9:$EA$11</definedName>
    <definedName name="Q_Limit_diff_511111111111111111111111111111111111111111111111111111111111111111111111111111111111111111111111111111111111111111111111111">Ограничения!$IU$26:$IV$28</definedName>
    <definedName name="B_FHD_diff_511111111111111111111111111111111111111111111111111111111111111111111111111111111111111111111111111111111111111111111111111">'Показатели ФХД'!$EB$25:$EB$27</definedName>
    <definedName name="B_OTEP_diff_511111111111111111111111111111111111111111111111111111111111111111111111111111111111111111111111111111111111111111111111111">'Показатели ОТЭП'!$EF$10:$EF$12</definedName>
    <definedName name="B_FHD20_diff_511111111111111111111111111111111111111111111111111111111111111111111111111111111111111111111111111111111111111111111111111">'Показатели ФХД &gt;20%'!$H$1121:$R$1123</definedName>
    <definedName name="B_KNE_diff_511111111111111111111111111111111111111111111111111111111111111111111111111111111111111111111111111111111111111111111111111">'Показатели КНЭ'!$IU$7:$IV$9</definedName>
    <definedName name="B_FHD_TKO_diff_511111111111111111111111111111111111111111111111111111111111111111111111111111111111111111111111111111111111111111111111111">'ТКО. Показатели ФХД'!$EB$10:$EB$12</definedName>
    <definedName name="B_FHD_TKO_TRANS_diff_511111111111111111111111111111111111111111111111111111111111111111111111111111111111111111111111111111111111111111111111111">'ТКО. Транс. Показатели ФХД'!$EB$10:$EB$12</definedName>
    <definedName name="Q_PH_diff_5111111111111111111111111111111111111111111111111111111111111111111111111111111111111111111111111111111111111111111111111111">'Потребительские характеристики'!$IW$9:$IX$11</definedName>
    <definedName name="Q_TP_diff_5111111111111111111111111111111111111111111111111111111111111111111111111111111111111111111111111111111111111111111111111111">ТП!$EB$9:$EB$11</definedName>
    <definedName name="Q_Limit_diff_5111111111111111111111111111111111111111111111111111111111111111111111111111111111111111111111111111111111111111111111111111">Ограничения!$IW$26:$IX$28</definedName>
    <definedName name="B_FHD_diff_5111111111111111111111111111111111111111111111111111111111111111111111111111111111111111111111111111111111111111111111111111">'Показатели ФХД'!$EC$25:$EC$27</definedName>
    <definedName name="B_OTEP_diff_5111111111111111111111111111111111111111111111111111111111111111111111111111111111111111111111111111111111111111111111111111">'Показатели ОТЭП'!$EG$10:$EG$12</definedName>
    <definedName name="B_FHD20_diff_5111111111111111111111111111111111111111111111111111111111111111111111111111111111111111111111111111111111111111111111111111">'Показатели ФХД &gt;20%'!$H$1130:$R$1132</definedName>
    <definedName name="B_KNE_diff_5111111111111111111111111111111111111111111111111111111111111111111111111111111111111111111111111111111111111111111111111111">'Показатели КНЭ'!$IW$7:$IX$9</definedName>
    <definedName name="B_FHD_TKO_diff_5111111111111111111111111111111111111111111111111111111111111111111111111111111111111111111111111111111111111111111111111111">'ТКО. Показатели ФХД'!$EC$10:$EC$12</definedName>
    <definedName name="B_FHD_TKO_TRANS_diff_5111111111111111111111111111111111111111111111111111111111111111111111111111111111111111111111111111111111111111111111111111">'ТКО. Транс. Показатели ФХД'!$EC$10:$EC$12</definedName>
    <definedName name="Q_PH_diff_51111111111111111111111111111111111111111111111111111111111111111111111111111111111111111111111111111111111111111111111111111">'Потребительские характеристики'!$IY$9:$IZ$11</definedName>
    <definedName name="Q_TP_diff_51111111111111111111111111111111111111111111111111111111111111111111111111111111111111111111111111111111111111111111111111111">ТП!$EC$9:$EC$11</definedName>
    <definedName name="Q_Limit_diff_51111111111111111111111111111111111111111111111111111111111111111111111111111111111111111111111111111111111111111111111111111">Ограничения!$IY$26:$IZ$28</definedName>
    <definedName name="B_FHD_diff_51111111111111111111111111111111111111111111111111111111111111111111111111111111111111111111111111111111111111111111111111111">'Показатели ФХД'!$ED$25:$ED$27</definedName>
    <definedName name="B_OTEP_diff_51111111111111111111111111111111111111111111111111111111111111111111111111111111111111111111111111111111111111111111111111111">'Показатели ОТЭП'!$EH$10:$EH$12</definedName>
    <definedName name="B_FHD20_diff_51111111111111111111111111111111111111111111111111111111111111111111111111111111111111111111111111111111111111111111111111111">'Показатели ФХД &gt;20%'!$H$1139:$R$1141</definedName>
    <definedName name="B_KNE_diff_51111111111111111111111111111111111111111111111111111111111111111111111111111111111111111111111111111111111111111111111111111">'Показатели КНЭ'!$IY$7:$IZ$9</definedName>
    <definedName name="B_FHD_TKO_diff_51111111111111111111111111111111111111111111111111111111111111111111111111111111111111111111111111111111111111111111111111111">'ТКО. Показатели ФХД'!$ED$10:$ED$12</definedName>
    <definedName name="B_FHD_TKO_TRANS_diff_51111111111111111111111111111111111111111111111111111111111111111111111111111111111111111111111111111111111111111111111111111">'ТКО. Транс. Показатели ФХД'!$ED$10:$ED$12</definedName>
    <definedName name="Q_PH_diff_511111111111111111111111111111111111111111111111111111111111111111111111111111111111111111111111111111111111111111111111111111">'Потребительские характеристики'!$JA$9:$JB$11</definedName>
    <definedName name="Q_TP_diff_511111111111111111111111111111111111111111111111111111111111111111111111111111111111111111111111111111111111111111111111111111">ТП!$ED$9:$ED$11</definedName>
    <definedName name="Q_Limit_diff_511111111111111111111111111111111111111111111111111111111111111111111111111111111111111111111111111111111111111111111111111111">Ограничения!$JA$26:$JB$28</definedName>
    <definedName name="B_FHD_diff_511111111111111111111111111111111111111111111111111111111111111111111111111111111111111111111111111111111111111111111111111111">'Показатели ФХД'!$EE$25:$EE$27</definedName>
    <definedName name="B_OTEP_diff_511111111111111111111111111111111111111111111111111111111111111111111111111111111111111111111111111111111111111111111111111111">'Показатели ОТЭП'!$EI$10:$EI$12</definedName>
    <definedName name="B_FHD20_diff_511111111111111111111111111111111111111111111111111111111111111111111111111111111111111111111111111111111111111111111111111111">'Показатели ФХД &gt;20%'!$H$1148:$R$1150</definedName>
    <definedName name="B_KNE_diff_511111111111111111111111111111111111111111111111111111111111111111111111111111111111111111111111111111111111111111111111111111">'Показатели КНЭ'!$JA$7:$JB$9</definedName>
    <definedName name="B_FHD_TKO_diff_511111111111111111111111111111111111111111111111111111111111111111111111111111111111111111111111111111111111111111111111111111">'ТКО. Показатели ФХД'!$EE$10:$EE$12</definedName>
    <definedName name="B_FHD_TKO_TRANS_diff_511111111111111111111111111111111111111111111111111111111111111111111111111111111111111111111111111111111111111111111111111111">'ТКО. Транс. Показатели ФХД'!$EE$10:$EE$12</definedName>
    <definedName name="Q_PH_diff_5111111111111111111111111111111111111111111111111111111111111111111111111111111111111111111111111111111111111111111111111111111">'Потребительские характеристики'!$JC$9:$JD$11</definedName>
    <definedName name="Q_TP_diff_5111111111111111111111111111111111111111111111111111111111111111111111111111111111111111111111111111111111111111111111111111111">ТП!$EE$9:$EE$11</definedName>
    <definedName name="Q_Limit_diff_5111111111111111111111111111111111111111111111111111111111111111111111111111111111111111111111111111111111111111111111111111111">Ограничения!$JC$26:$JD$28</definedName>
    <definedName name="B_FHD_diff_5111111111111111111111111111111111111111111111111111111111111111111111111111111111111111111111111111111111111111111111111111111">'Показатели ФХД'!$EF$25:$EF$27</definedName>
    <definedName name="B_OTEP_diff_5111111111111111111111111111111111111111111111111111111111111111111111111111111111111111111111111111111111111111111111111111111">'Показатели ОТЭП'!$EJ$10:$EJ$12</definedName>
    <definedName name="B_FHD20_diff_5111111111111111111111111111111111111111111111111111111111111111111111111111111111111111111111111111111111111111111111111111111">'Показатели ФХД &gt;20%'!$H$1157:$R$1159</definedName>
    <definedName name="B_KNE_diff_5111111111111111111111111111111111111111111111111111111111111111111111111111111111111111111111111111111111111111111111111111111">'Показатели КНЭ'!$JC$7:$JD$9</definedName>
    <definedName name="B_FHD_TKO_diff_5111111111111111111111111111111111111111111111111111111111111111111111111111111111111111111111111111111111111111111111111111111">'ТКО. Показатели ФХД'!$EF$10:$EF$12</definedName>
    <definedName name="B_FHD_TKO_TRANS_diff_5111111111111111111111111111111111111111111111111111111111111111111111111111111111111111111111111111111111111111111111111111111">'ТКО. Транс. Показатели ФХД'!$EF$10:$EF$12</definedName>
    <definedName name="Q_PH_diff_51111111111111111111111111111111111111111111111111111111111111111111111111111111111111111111111111111111111111111111111111111111">'Потребительские характеристики'!$JE$9:$JF$11</definedName>
    <definedName name="Q_TP_diff_51111111111111111111111111111111111111111111111111111111111111111111111111111111111111111111111111111111111111111111111111111111">ТП!$EF$9:$EF$11</definedName>
    <definedName name="Q_Limit_diff_51111111111111111111111111111111111111111111111111111111111111111111111111111111111111111111111111111111111111111111111111111111">Ограничения!$JE$26:$JF$28</definedName>
    <definedName name="B_FHD_diff_51111111111111111111111111111111111111111111111111111111111111111111111111111111111111111111111111111111111111111111111111111111">'Показатели ФХД'!$EG$25:$EG$27</definedName>
    <definedName name="B_OTEP_diff_51111111111111111111111111111111111111111111111111111111111111111111111111111111111111111111111111111111111111111111111111111111">'Показатели ОТЭП'!$EK$10:$EK$12</definedName>
    <definedName name="B_FHD20_diff_51111111111111111111111111111111111111111111111111111111111111111111111111111111111111111111111111111111111111111111111111111111">'Показатели ФХД &gt;20%'!$H$1166:$R$1168</definedName>
    <definedName name="B_KNE_diff_51111111111111111111111111111111111111111111111111111111111111111111111111111111111111111111111111111111111111111111111111111111">'Показатели КНЭ'!$JE$7:$JF$9</definedName>
    <definedName name="B_FHD_TKO_diff_51111111111111111111111111111111111111111111111111111111111111111111111111111111111111111111111111111111111111111111111111111111">'ТКО. Показатели ФХД'!$EG$10:$EG$12</definedName>
    <definedName name="B_FHD_TKO_TRANS_diff_51111111111111111111111111111111111111111111111111111111111111111111111111111111111111111111111111111111111111111111111111111111">'ТКО. Транс. Показатели ФХД'!$EG$10:$EG$12</definedName>
    <definedName name="Q_PH_diff_511111111111111111111111111111111111111111111111111111111111111111111111111111111111111111111111111111111111111111111111111111111">'Потребительские характеристики'!$JG$9:$JH$11</definedName>
    <definedName name="Q_TP_diff_511111111111111111111111111111111111111111111111111111111111111111111111111111111111111111111111111111111111111111111111111111111">ТП!$EG$9:$EG$11</definedName>
    <definedName name="Q_Limit_diff_511111111111111111111111111111111111111111111111111111111111111111111111111111111111111111111111111111111111111111111111111111111">Ограничения!$JG$26:$JH$28</definedName>
    <definedName name="B_FHD_diff_511111111111111111111111111111111111111111111111111111111111111111111111111111111111111111111111111111111111111111111111111111111">'Показатели ФХД'!$EH$25:$EH$27</definedName>
    <definedName name="B_OTEP_diff_511111111111111111111111111111111111111111111111111111111111111111111111111111111111111111111111111111111111111111111111111111111">'Показатели ОТЭП'!$EL$10:$EL$12</definedName>
    <definedName name="B_FHD20_diff_511111111111111111111111111111111111111111111111111111111111111111111111111111111111111111111111111111111111111111111111111111111">'Показатели ФХД &gt;20%'!$H$1175:$R$1177</definedName>
    <definedName name="B_KNE_diff_511111111111111111111111111111111111111111111111111111111111111111111111111111111111111111111111111111111111111111111111111111111">'Показатели КНЭ'!$JG$7:$JH$9</definedName>
    <definedName name="B_FHD_TKO_diff_511111111111111111111111111111111111111111111111111111111111111111111111111111111111111111111111111111111111111111111111111111111">'ТКО. Показатели ФХД'!$EH$10:$EH$12</definedName>
    <definedName name="B_FHD_TKO_TRANS_diff_511111111111111111111111111111111111111111111111111111111111111111111111111111111111111111111111111111111111111111111111111111111">'ТКО. Транс. Показатели ФХД'!$EH$10:$EH$12</definedName>
    <definedName name="Q_PH_diff_5111111111111111111111111111111111111111111111111111111111111111111111111111111111111111111111111111111111111111111111111111111111">'Потребительские характеристики'!$JI$9:$JJ$11</definedName>
    <definedName name="Q_TP_diff_5111111111111111111111111111111111111111111111111111111111111111111111111111111111111111111111111111111111111111111111111111111111">ТП!$EH$9:$EH$11</definedName>
    <definedName name="Q_Limit_diff_5111111111111111111111111111111111111111111111111111111111111111111111111111111111111111111111111111111111111111111111111111111111">Ограничения!$JI$26:$JJ$28</definedName>
    <definedName name="B_FHD_diff_5111111111111111111111111111111111111111111111111111111111111111111111111111111111111111111111111111111111111111111111111111111111">'Показатели ФХД'!$EI$25:$EI$27</definedName>
    <definedName name="B_OTEP_diff_5111111111111111111111111111111111111111111111111111111111111111111111111111111111111111111111111111111111111111111111111111111111">'Показатели ОТЭП'!$EM$10:$EM$12</definedName>
    <definedName name="B_FHD20_diff_5111111111111111111111111111111111111111111111111111111111111111111111111111111111111111111111111111111111111111111111111111111111">'Показатели ФХД &gt;20%'!$H$1184:$R$1186</definedName>
    <definedName name="B_KNE_diff_5111111111111111111111111111111111111111111111111111111111111111111111111111111111111111111111111111111111111111111111111111111111">'Показатели КНЭ'!$JI$7:$JJ$9</definedName>
    <definedName name="B_FHD_TKO_diff_5111111111111111111111111111111111111111111111111111111111111111111111111111111111111111111111111111111111111111111111111111111111">'ТКО. Показатели ФХД'!$EI$10:$EI$12</definedName>
    <definedName name="B_FHD_TKO_TRANS_diff_5111111111111111111111111111111111111111111111111111111111111111111111111111111111111111111111111111111111111111111111111111111111">'ТКО. Транс. Показатели ФХД'!$EI$10:$EI$12</definedName>
    <definedName name="Q_PH_diff_51111111111111111111111111111111111111111111111111111111111111111111111111111111111111111111111111111111111111111111111111111111111">'Потребительские характеристики'!$JK$9:$JL$11</definedName>
    <definedName name="Q_TP_diff_51111111111111111111111111111111111111111111111111111111111111111111111111111111111111111111111111111111111111111111111111111111111">ТП!$EI$9:$EI$11</definedName>
    <definedName name="Q_Limit_diff_51111111111111111111111111111111111111111111111111111111111111111111111111111111111111111111111111111111111111111111111111111111111">Ограничения!$JK$26:$JL$28</definedName>
    <definedName name="B_FHD_diff_51111111111111111111111111111111111111111111111111111111111111111111111111111111111111111111111111111111111111111111111111111111111">'Показатели ФХД'!$EJ$25:$EJ$27</definedName>
    <definedName name="B_OTEP_diff_51111111111111111111111111111111111111111111111111111111111111111111111111111111111111111111111111111111111111111111111111111111111">'Показатели ОТЭП'!$EN$10:$EN$12</definedName>
    <definedName name="B_FHD20_diff_51111111111111111111111111111111111111111111111111111111111111111111111111111111111111111111111111111111111111111111111111111111111">'Показатели ФХД &gt;20%'!$H$1193:$R$1195</definedName>
    <definedName name="B_KNE_diff_51111111111111111111111111111111111111111111111111111111111111111111111111111111111111111111111111111111111111111111111111111111111">'Показатели КНЭ'!$JK$7:$JL$9</definedName>
    <definedName name="B_FHD_TKO_diff_51111111111111111111111111111111111111111111111111111111111111111111111111111111111111111111111111111111111111111111111111111111111">'ТКО. Показатели ФХД'!$EJ$10:$EJ$12</definedName>
    <definedName name="B_FHD_TKO_TRANS_diff_51111111111111111111111111111111111111111111111111111111111111111111111111111111111111111111111111111111111111111111111111111111111">'ТКО. Транс. Показатели ФХД'!$EJ$10:$EJ$12</definedName>
    <definedName name="Q_PH_diff_511111111111111111111111111111111111111111111111111111111111111111111111111111111111111111111111111111111111111111111111111111111111">'Потребительские характеристики'!$JM$9:$JN$11</definedName>
    <definedName name="Q_TP_diff_511111111111111111111111111111111111111111111111111111111111111111111111111111111111111111111111111111111111111111111111111111111111">ТП!$EJ$9:$EJ$11</definedName>
    <definedName name="Q_Limit_diff_511111111111111111111111111111111111111111111111111111111111111111111111111111111111111111111111111111111111111111111111111111111111">Ограничения!$JM$26:$JN$28</definedName>
    <definedName name="B_FHD_diff_511111111111111111111111111111111111111111111111111111111111111111111111111111111111111111111111111111111111111111111111111111111111">'Показатели ФХД'!$EK$25:$EK$27</definedName>
    <definedName name="B_OTEP_diff_511111111111111111111111111111111111111111111111111111111111111111111111111111111111111111111111111111111111111111111111111111111111">'Показатели ОТЭП'!$EO$10:$EO$12</definedName>
    <definedName name="B_FHD20_diff_511111111111111111111111111111111111111111111111111111111111111111111111111111111111111111111111111111111111111111111111111111111111">'Показатели ФХД &gt;20%'!$H$1202:$R$1204</definedName>
    <definedName name="B_KNE_diff_511111111111111111111111111111111111111111111111111111111111111111111111111111111111111111111111111111111111111111111111111111111111">'Показатели КНЭ'!$JM$7:$JN$9</definedName>
    <definedName name="B_FHD_TKO_diff_511111111111111111111111111111111111111111111111111111111111111111111111111111111111111111111111111111111111111111111111111111111111">'ТКО. Показатели ФХД'!$EK$10:$EK$12</definedName>
    <definedName name="B_FHD_TKO_TRANS_diff_511111111111111111111111111111111111111111111111111111111111111111111111111111111111111111111111111111111111111111111111111111111111">'ТКО. Транс. Показатели ФХД'!$EK$10:$EK$12</definedName>
    <definedName name="Q_PH_diff_5111111111111111111111111111111111111111111111111111111111111111111111111111111111111111111111111111111111111111111111111111111111111">'Потребительские характеристики'!$JO$9:$JP$11</definedName>
    <definedName name="Q_TP_diff_5111111111111111111111111111111111111111111111111111111111111111111111111111111111111111111111111111111111111111111111111111111111111">ТП!$EK$9:$EK$11</definedName>
    <definedName name="Q_Limit_diff_5111111111111111111111111111111111111111111111111111111111111111111111111111111111111111111111111111111111111111111111111111111111111">Ограничения!$JO$26:$JP$28</definedName>
    <definedName name="B_FHD_diff_5111111111111111111111111111111111111111111111111111111111111111111111111111111111111111111111111111111111111111111111111111111111111">'Показатели ФХД'!$EL$25:$EL$27</definedName>
    <definedName name="B_OTEP_diff_5111111111111111111111111111111111111111111111111111111111111111111111111111111111111111111111111111111111111111111111111111111111111">'Показатели ОТЭП'!$EP$10:$EP$12</definedName>
    <definedName name="B_FHD20_diff_5111111111111111111111111111111111111111111111111111111111111111111111111111111111111111111111111111111111111111111111111111111111111">'Показатели ФХД &gt;20%'!$H$1211:$R$1213</definedName>
    <definedName name="B_KNE_diff_5111111111111111111111111111111111111111111111111111111111111111111111111111111111111111111111111111111111111111111111111111111111111">'Показатели КНЭ'!$JO$7:$JP$9</definedName>
    <definedName name="B_FHD_TKO_diff_5111111111111111111111111111111111111111111111111111111111111111111111111111111111111111111111111111111111111111111111111111111111111">'ТКО. Показатели ФХД'!$EL$10:$EL$12</definedName>
    <definedName name="B_FHD_TKO_TRANS_diff_5111111111111111111111111111111111111111111111111111111111111111111111111111111111111111111111111111111111111111111111111111111111111">'ТКО. Транс. Показатели ФХД'!$EL$10:$EL$12</definedName>
    <definedName name="Q_PH_diff_51111111111111111111111111111111111111111111111111111111111111111111111111111111111111111111111111111111111111111111111111111111111111">'Потребительские характеристики'!$JQ$9:$JR$11</definedName>
    <definedName name="Q_TP_diff_51111111111111111111111111111111111111111111111111111111111111111111111111111111111111111111111111111111111111111111111111111111111111">ТП!$EL$9:$EL$11</definedName>
    <definedName name="Q_Limit_diff_51111111111111111111111111111111111111111111111111111111111111111111111111111111111111111111111111111111111111111111111111111111111111">Ограничения!$JQ$26:$JR$28</definedName>
    <definedName name="B_FHD_diff_51111111111111111111111111111111111111111111111111111111111111111111111111111111111111111111111111111111111111111111111111111111111111">'Показатели ФХД'!$EM$25:$EM$27</definedName>
    <definedName name="B_OTEP_diff_51111111111111111111111111111111111111111111111111111111111111111111111111111111111111111111111111111111111111111111111111111111111111">'Показатели ОТЭП'!$EQ$10:$EQ$12</definedName>
    <definedName name="B_FHD20_diff_51111111111111111111111111111111111111111111111111111111111111111111111111111111111111111111111111111111111111111111111111111111111111">'Показатели ФХД &gt;20%'!$H$1220:$R$1222</definedName>
    <definedName name="B_KNE_diff_51111111111111111111111111111111111111111111111111111111111111111111111111111111111111111111111111111111111111111111111111111111111111">'Показатели КНЭ'!$JQ$7:$JR$9</definedName>
    <definedName name="B_FHD_TKO_diff_51111111111111111111111111111111111111111111111111111111111111111111111111111111111111111111111111111111111111111111111111111111111111">'ТКО. Показатели ФХД'!$EM$10:$EM$12</definedName>
    <definedName name="B_FHD_TKO_TRANS_diff_51111111111111111111111111111111111111111111111111111111111111111111111111111111111111111111111111111111111111111111111111111111111111">'ТКО. Транс. Показатели ФХД'!$EM$10:$EM$12</definedName>
    <definedName name="Q_PH_diff_511111111111111111111111111111111111111111111111111111111111111111111111111111111111111111111111111111111111111111111111111111111111111">'Потребительские характеристики'!$JS$9:$JT$11</definedName>
    <definedName name="Q_TP_diff_511111111111111111111111111111111111111111111111111111111111111111111111111111111111111111111111111111111111111111111111111111111111111">ТП!$EM$9:$EM$11</definedName>
    <definedName name="Q_Limit_diff_511111111111111111111111111111111111111111111111111111111111111111111111111111111111111111111111111111111111111111111111111111111111111">Ограничения!$JS$26:$JT$28</definedName>
    <definedName name="B_FHD_diff_511111111111111111111111111111111111111111111111111111111111111111111111111111111111111111111111111111111111111111111111111111111111111">'Показатели ФХД'!$EN$25:$EN$27</definedName>
    <definedName name="B_OTEP_diff_511111111111111111111111111111111111111111111111111111111111111111111111111111111111111111111111111111111111111111111111111111111111111">'Показатели ОТЭП'!$ER$10:$ER$12</definedName>
    <definedName name="B_FHD20_diff_511111111111111111111111111111111111111111111111111111111111111111111111111111111111111111111111111111111111111111111111111111111111111">'Показатели ФХД &gt;20%'!$H$1229:$R$1231</definedName>
    <definedName name="B_KNE_diff_511111111111111111111111111111111111111111111111111111111111111111111111111111111111111111111111111111111111111111111111111111111111111">'Показатели КНЭ'!$JS$7:$JT$9</definedName>
    <definedName name="B_FHD_TKO_diff_511111111111111111111111111111111111111111111111111111111111111111111111111111111111111111111111111111111111111111111111111111111111111">'ТКО. Показатели ФХД'!$EN$10:$EN$12</definedName>
    <definedName name="B_FHD_TKO_TRANS_diff_511111111111111111111111111111111111111111111111111111111111111111111111111111111111111111111111111111111111111111111111111111111111111">'ТКО. Транс. Показатели ФХД'!$EN$10:$EN$12</definedName>
    <definedName name="Q_PH_diff_5111111111111111111111111111111111111111111111111111111111111111111111111111111111111111111111111111111111111111111111111111111111111111">'Потребительские характеристики'!$JU$9:$JV$11</definedName>
    <definedName name="Q_TP_diff_5111111111111111111111111111111111111111111111111111111111111111111111111111111111111111111111111111111111111111111111111111111111111111">ТП!$EN$9:$EN$11</definedName>
    <definedName name="Q_Limit_diff_5111111111111111111111111111111111111111111111111111111111111111111111111111111111111111111111111111111111111111111111111111111111111111">Ограничения!$JU$26:$JV$28</definedName>
    <definedName name="B_FHD_diff_5111111111111111111111111111111111111111111111111111111111111111111111111111111111111111111111111111111111111111111111111111111111111111">'Показатели ФХД'!$EO$25:$EO$27</definedName>
    <definedName name="B_OTEP_diff_5111111111111111111111111111111111111111111111111111111111111111111111111111111111111111111111111111111111111111111111111111111111111111">'Показатели ОТЭП'!$ES$10:$ES$12</definedName>
    <definedName name="B_FHD20_diff_5111111111111111111111111111111111111111111111111111111111111111111111111111111111111111111111111111111111111111111111111111111111111111">'Показатели ФХД &gt;20%'!$H$1238:$R$1240</definedName>
    <definedName name="B_KNE_diff_5111111111111111111111111111111111111111111111111111111111111111111111111111111111111111111111111111111111111111111111111111111111111111">'Показатели КНЭ'!$JU$7:$JV$9</definedName>
    <definedName name="B_FHD_TKO_diff_5111111111111111111111111111111111111111111111111111111111111111111111111111111111111111111111111111111111111111111111111111111111111111">'ТКО. Показатели ФХД'!$EO$10:$EO$12</definedName>
    <definedName name="B_FHD_TKO_TRANS_diff_5111111111111111111111111111111111111111111111111111111111111111111111111111111111111111111111111111111111111111111111111111111111111111">'ТКО. Транс. Показатели ФХД'!$EO$10:$EO$12</definedName>
    <definedName name="Q_PH_diff_51111111111111111111111111111111111111111111111111111111111111111111111111111111111111111111111111111111111111111111111111111111111111111">'Потребительские характеристики'!$JW$9:$JX$11</definedName>
    <definedName name="Q_TP_diff_51111111111111111111111111111111111111111111111111111111111111111111111111111111111111111111111111111111111111111111111111111111111111111">ТП!$EO$9:$EO$11</definedName>
    <definedName name="Q_Limit_diff_51111111111111111111111111111111111111111111111111111111111111111111111111111111111111111111111111111111111111111111111111111111111111111">Ограничения!$JW$26:$JX$28</definedName>
    <definedName name="B_FHD_diff_51111111111111111111111111111111111111111111111111111111111111111111111111111111111111111111111111111111111111111111111111111111111111111">'Показатели ФХД'!$EP$25:$EP$27</definedName>
    <definedName name="B_OTEP_diff_51111111111111111111111111111111111111111111111111111111111111111111111111111111111111111111111111111111111111111111111111111111111111111">'Показатели ОТЭП'!$ET$10:$ET$12</definedName>
    <definedName name="B_FHD20_diff_51111111111111111111111111111111111111111111111111111111111111111111111111111111111111111111111111111111111111111111111111111111111111111">'Показатели ФХД &gt;20%'!$H$1247:$R$1249</definedName>
    <definedName name="B_KNE_diff_51111111111111111111111111111111111111111111111111111111111111111111111111111111111111111111111111111111111111111111111111111111111111111">'Показатели КНЭ'!$JW$7:$JX$9</definedName>
    <definedName name="B_FHD_TKO_diff_51111111111111111111111111111111111111111111111111111111111111111111111111111111111111111111111111111111111111111111111111111111111111111">'ТКО. Показатели ФХД'!$EP$10:$EP$12</definedName>
    <definedName name="B_FHD_TKO_TRANS_diff_51111111111111111111111111111111111111111111111111111111111111111111111111111111111111111111111111111111111111111111111111111111111111111">'ТКО. Транс. Показатели ФХД'!$EP$10:$EP$12</definedName>
    <definedName name="Q_PH_diff_511111111111111111111111111111111111111111111111111111111111111111111111111111111111111111111111111111111111111111111111111111111111111111">'Потребительские характеристики'!$JY$9:$JZ$11</definedName>
    <definedName name="Q_TP_diff_511111111111111111111111111111111111111111111111111111111111111111111111111111111111111111111111111111111111111111111111111111111111111111">ТП!$EP$9:$EP$11</definedName>
    <definedName name="Q_Limit_diff_511111111111111111111111111111111111111111111111111111111111111111111111111111111111111111111111111111111111111111111111111111111111111111">Ограничения!$JY$26:$JZ$28</definedName>
    <definedName name="B_FHD_diff_511111111111111111111111111111111111111111111111111111111111111111111111111111111111111111111111111111111111111111111111111111111111111111">'Показатели ФХД'!$EQ$25:$EQ$27</definedName>
    <definedName name="B_OTEP_diff_511111111111111111111111111111111111111111111111111111111111111111111111111111111111111111111111111111111111111111111111111111111111111111">'Показатели ОТЭП'!$EU$10:$EU$12</definedName>
    <definedName name="B_FHD20_diff_511111111111111111111111111111111111111111111111111111111111111111111111111111111111111111111111111111111111111111111111111111111111111111">'Показатели ФХД &gt;20%'!$H$1256:$R$1258</definedName>
    <definedName name="B_KNE_diff_511111111111111111111111111111111111111111111111111111111111111111111111111111111111111111111111111111111111111111111111111111111111111111">'Показатели КНЭ'!$JY$7:$JZ$9</definedName>
    <definedName name="B_FHD_TKO_diff_511111111111111111111111111111111111111111111111111111111111111111111111111111111111111111111111111111111111111111111111111111111111111111">'ТКО. Показатели ФХД'!$EQ$10:$EQ$12</definedName>
    <definedName name="B_FHD_TKO_TRANS_diff_511111111111111111111111111111111111111111111111111111111111111111111111111111111111111111111111111111111111111111111111111111111111111111">'ТКО. Транс. Показатели ФХД'!$EQ$10:$EQ$12</definedName>
    <definedName name="Q_PH_diff_5111111111111111111111111111111111111111111111111111111111111111111111111111111111111111111111111111111111111111111111111111111111111111111">'Потребительские характеристики'!$KA$9:$KB$11</definedName>
    <definedName name="Q_TP_diff_5111111111111111111111111111111111111111111111111111111111111111111111111111111111111111111111111111111111111111111111111111111111111111111">ТП!$EQ$9:$EQ$11</definedName>
    <definedName name="Q_Limit_diff_5111111111111111111111111111111111111111111111111111111111111111111111111111111111111111111111111111111111111111111111111111111111111111111">Ограничения!$KA$26:$KB$28</definedName>
    <definedName name="B_FHD_diff_5111111111111111111111111111111111111111111111111111111111111111111111111111111111111111111111111111111111111111111111111111111111111111111">'Показатели ФХД'!$ER$25:$ER$27</definedName>
    <definedName name="B_OTEP_diff_5111111111111111111111111111111111111111111111111111111111111111111111111111111111111111111111111111111111111111111111111111111111111111111">'Показатели ОТЭП'!$EV$10:$EV$12</definedName>
    <definedName name="B_FHD20_diff_5111111111111111111111111111111111111111111111111111111111111111111111111111111111111111111111111111111111111111111111111111111111111111111">'Показатели ФХД &gt;20%'!$H$1265:$R$1267</definedName>
    <definedName name="B_KNE_diff_5111111111111111111111111111111111111111111111111111111111111111111111111111111111111111111111111111111111111111111111111111111111111111111">'Показатели КНЭ'!$KA$7:$KB$9</definedName>
    <definedName name="B_FHD_TKO_diff_5111111111111111111111111111111111111111111111111111111111111111111111111111111111111111111111111111111111111111111111111111111111111111111">'ТКО. Показатели ФХД'!$ER$10:$ER$12</definedName>
    <definedName name="B_FHD_TKO_TRANS_diff_5111111111111111111111111111111111111111111111111111111111111111111111111111111111111111111111111111111111111111111111111111111111111111111">'ТКО. Транс. Показатели ФХД'!$ER$10:$ER$12</definedName>
    <definedName name="Q_PH_diff_51111111111111111111111111111111111111111111111111111111111111111111111111111111111111111111111111111111111111111111111111111111111111111111">'Потребительские характеристики'!$KC$9:$KD$11</definedName>
    <definedName name="Q_TP_diff_51111111111111111111111111111111111111111111111111111111111111111111111111111111111111111111111111111111111111111111111111111111111111111111">ТП!$ER$9:$ER$11</definedName>
    <definedName name="Q_Limit_diff_51111111111111111111111111111111111111111111111111111111111111111111111111111111111111111111111111111111111111111111111111111111111111111111">Ограничения!$KC$26:$KD$28</definedName>
    <definedName name="B_FHD_diff_51111111111111111111111111111111111111111111111111111111111111111111111111111111111111111111111111111111111111111111111111111111111111111111">'Показатели ФХД'!$ES$25:$ES$27</definedName>
    <definedName name="B_OTEP_diff_51111111111111111111111111111111111111111111111111111111111111111111111111111111111111111111111111111111111111111111111111111111111111111111">'Показатели ОТЭП'!$EW$10:$EW$12</definedName>
    <definedName name="B_FHD20_diff_51111111111111111111111111111111111111111111111111111111111111111111111111111111111111111111111111111111111111111111111111111111111111111111">'Показатели ФХД &gt;20%'!$H$1274:$R$1276</definedName>
    <definedName name="B_KNE_diff_51111111111111111111111111111111111111111111111111111111111111111111111111111111111111111111111111111111111111111111111111111111111111111111">'Показатели КНЭ'!$KC$7:$KD$9</definedName>
    <definedName name="B_FHD_TKO_diff_51111111111111111111111111111111111111111111111111111111111111111111111111111111111111111111111111111111111111111111111111111111111111111111">'ТКО. Показатели ФХД'!$ES$10:$ES$12</definedName>
    <definedName name="B_FHD_TKO_TRANS_diff_51111111111111111111111111111111111111111111111111111111111111111111111111111111111111111111111111111111111111111111111111111111111111111111">'ТКО. Транс. Показатели ФХД'!$ES$10:$ES$12</definedName>
    <definedName name="Q_PH_diff_511111111111111111111111111111111111111111111111111111111111111111111111111111111111111111111111111111111111111111111111111111111111111111111">'Потребительские характеристики'!$KE$9:$KF$11</definedName>
    <definedName name="Q_TP_diff_511111111111111111111111111111111111111111111111111111111111111111111111111111111111111111111111111111111111111111111111111111111111111111111">ТП!$ES$9:$ES$11</definedName>
    <definedName name="Q_Limit_diff_511111111111111111111111111111111111111111111111111111111111111111111111111111111111111111111111111111111111111111111111111111111111111111111">Ограничения!$KE$26:$KF$28</definedName>
    <definedName name="B_FHD_diff_511111111111111111111111111111111111111111111111111111111111111111111111111111111111111111111111111111111111111111111111111111111111111111111">'Показатели ФХД'!$ET$25:$ET$27</definedName>
    <definedName name="B_OTEP_diff_511111111111111111111111111111111111111111111111111111111111111111111111111111111111111111111111111111111111111111111111111111111111111111111">'Показатели ОТЭП'!$EX$10:$EX$12</definedName>
    <definedName name="B_FHD20_diff_511111111111111111111111111111111111111111111111111111111111111111111111111111111111111111111111111111111111111111111111111111111111111111111">'Показатели ФХД &gt;20%'!$H$1283:$R$1285</definedName>
    <definedName name="B_KNE_diff_511111111111111111111111111111111111111111111111111111111111111111111111111111111111111111111111111111111111111111111111111111111111111111111">'Показатели КНЭ'!$KE$7:$KF$9</definedName>
    <definedName name="B_FHD_TKO_diff_511111111111111111111111111111111111111111111111111111111111111111111111111111111111111111111111111111111111111111111111111111111111111111111">'ТКО. Показатели ФХД'!$ET$10:$ET$12</definedName>
    <definedName name="B_FHD_TKO_TRANS_diff_511111111111111111111111111111111111111111111111111111111111111111111111111111111111111111111111111111111111111111111111111111111111111111111">'ТКО. Транс. Показатели ФХД'!$ET$10:$ET$12</definedName>
    <definedName name="Q_PH_diff_5111111111111111111111111111111111111111111111111111111111111111111111111111111111111111111111111111111111111111111111111111111111111111111111">'Потребительские характеристики'!$KG$9:$KH$11</definedName>
    <definedName name="Q_TP_diff_5111111111111111111111111111111111111111111111111111111111111111111111111111111111111111111111111111111111111111111111111111111111111111111111">ТП!$ET$9:$ET$11</definedName>
    <definedName name="Q_Limit_diff_5111111111111111111111111111111111111111111111111111111111111111111111111111111111111111111111111111111111111111111111111111111111111111111111">Ограничения!$KG$26:$KH$28</definedName>
    <definedName name="B_FHD_diff_5111111111111111111111111111111111111111111111111111111111111111111111111111111111111111111111111111111111111111111111111111111111111111111111">'Показатели ФХД'!$EU$25:$EU$27</definedName>
    <definedName name="B_OTEP_diff_5111111111111111111111111111111111111111111111111111111111111111111111111111111111111111111111111111111111111111111111111111111111111111111111">'Показатели ОТЭП'!$EY$10:$EY$12</definedName>
    <definedName name="B_FHD20_diff_5111111111111111111111111111111111111111111111111111111111111111111111111111111111111111111111111111111111111111111111111111111111111111111111">'Показатели ФХД &gt;20%'!$H$1292:$R$1294</definedName>
    <definedName name="B_KNE_diff_5111111111111111111111111111111111111111111111111111111111111111111111111111111111111111111111111111111111111111111111111111111111111111111111">'Показатели КНЭ'!$KG$7:$KH$9</definedName>
    <definedName name="B_FHD_TKO_diff_5111111111111111111111111111111111111111111111111111111111111111111111111111111111111111111111111111111111111111111111111111111111111111111111">'ТКО. Показатели ФХД'!$EU$10:$EU$12</definedName>
    <definedName name="B_FHD_TKO_TRANS_diff_5111111111111111111111111111111111111111111111111111111111111111111111111111111111111111111111111111111111111111111111111111111111111111111111">'ТКО. Транс. Показатели ФХД'!$EU$10:$EU$12</definedName>
    <definedName name="Q_PH_diff_51111111111111111111111111111111111111111111111111111111111111111111111111111111111111111111111111111111111111111111111111111111111111111111111">'Потребительские характеристики'!$KI$9:$KJ$11</definedName>
    <definedName name="Q_TP_diff_51111111111111111111111111111111111111111111111111111111111111111111111111111111111111111111111111111111111111111111111111111111111111111111111">ТП!$EU$9:$EU$11</definedName>
    <definedName name="Q_Limit_diff_51111111111111111111111111111111111111111111111111111111111111111111111111111111111111111111111111111111111111111111111111111111111111111111111">Ограничения!$KI$26:$KJ$28</definedName>
    <definedName name="B_FHD_diff_51111111111111111111111111111111111111111111111111111111111111111111111111111111111111111111111111111111111111111111111111111111111111111111111">'Показатели ФХД'!$EV$25:$EV$27</definedName>
    <definedName name="B_OTEP_diff_51111111111111111111111111111111111111111111111111111111111111111111111111111111111111111111111111111111111111111111111111111111111111111111111">'Показатели ОТЭП'!$EZ$10:$EZ$12</definedName>
    <definedName name="B_FHD20_diff_51111111111111111111111111111111111111111111111111111111111111111111111111111111111111111111111111111111111111111111111111111111111111111111111">'Показатели ФХД &gt;20%'!$H$1301:$R$1303</definedName>
    <definedName name="B_KNE_diff_51111111111111111111111111111111111111111111111111111111111111111111111111111111111111111111111111111111111111111111111111111111111111111111111">'Показатели КНЭ'!$KI$7:$KJ$9</definedName>
    <definedName name="B_FHD_TKO_diff_51111111111111111111111111111111111111111111111111111111111111111111111111111111111111111111111111111111111111111111111111111111111111111111111">'ТКО. Показатели ФХД'!$EV$10:$EV$12</definedName>
    <definedName name="B_FHD_TKO_TRANS_diff_51111111111111111111111111111111111111111111111111111111111111111111111111111111111111111111111111111111111111111111111111111111111111111111111">'ТКО. Транс. Показатели ФХД'!$EV$10:$EV$12</definedName>
    <definedName name="Q_PH_diff_511111111111111111111111111111111111111111111111111111111111111111111111111111111111111111111111111111111111111111111111111111111111111111111111">'Потребительские характеристики'!$KK$9:$KL$11</definedName>
    <definedName name="Q_TP_diff_511111111111111111111111111111111111111111111111111111111111111111111111111111111111111111111111111111111111111111111111111111111111111111111111">ТП!$EV$9:$EV$11</definedName>
    <definedName name="Q_Limit_diff_511111111111111111111111111111111111111111111111111111111111111111111111111111111111111111111111111111111111111111111111111111111111111111111111">Ограничения!$KK$26:$KL$28</definedName>
    <definedName name="B_FHD_diff_511111111111111111111111111111111111111111111111111111111111111111111111111111111111111111111111111111111111111111111111111111111111111111111111">'Показатели ФХД'!$EW$25:$EW$27</definedName>
    <definedName name="B_OTEP_diff_511111111111111111111111111111111111111111111111111111111111111111111111111111111111111111111111111111111111111111111111111111111111111111111111">'Показатели ОТЭП'!$FA$10:$FA$12</definedName>
    <definedName name="B_FHD20_diff_511111111111111111111111111111111111111111111111111111111111111111111111111111111111111111111111111111111111111111111111111111111111111111111111">'Показатели ФХД &gt;20%'!$H$1310:$R$1312</definedName>
    <definedName name="B_KNE_diff_511111111111111111111111111111111111111111111111111111111111111111111111111111111111111111111111111111111111111111111111111111111111111111111111">'Показатели КНЭ'!$KK$7:$KL$9</definedName>
    <definedName name="B_FHD_TKO_diff_511111111111111111111111111111111111111111111111111111111111111111111111111111111111111111111111111111111111111111111111111111111111111111111111">'ТКО. Показатели ФХД'!$EW$10:$EW$12</definedName>
    <definedName name="B_FHD_TKO_TRANS_diff_511111111111111111111111111111111111111111111111111111111111111111111111111111111111111111111111111111111111111111111111111111111111111111111111">'ТКО. Транс. Показатели ФХД'!$EW$10:$EW$12</definedName>
    <definedName name="Q_PH_diff_5111111111111111111111111111111111111111111111111111111111111111111111111111111111111111111111111111111111111111111111111111111111111111111111111">'Потребительские характеристики'!$KM$9:$KN$11</definedName>
    <definedName name="Q_TP_diff_5111111111111111111111111111111111111111111111111111111111111111111111111111111111111111111111111111111111111111111111111111111111111111111111111">ТП!$EW$9:$EW$11</definedName>
    <definedName name="Q_Limit_diff_5111111111111111111111111111111111111111111111111111111111111111111111111111111111111111111111111111111111111111111111111111111111111111111111111">Ограничения!$KM$26:$KN$28</definedName>
    <definedName name="B_FHD_diff_5111111111111111111111111111111111111111111111111111111111111111111111111111111111111111111111111111111111111111111111111111111111111111111111111">'Показатели ФХД'!$EX$25:$EX$27</definedName>
    <definedName name="B_OTEP_diff_5111111111111111111111111111111111111111111111111111111111111111111111111111111111111111111111111111111111111111111111111111111111111111111111111">'Показатели ОТЭП'!$FB$10:$FB$12</definedName>
    <definedName name="B_FHD20_diff_5111111111111111111111111111111111111111111111111111111111111111111111111111111111111111111111111111111111111111111111111111111111111111111111111">'Показатели ФХД &gt;20%'!$H$1319:$R$1321</definedName>
    <definedName name="B_KNE_diff_5111111111111111111111111111111111111111111111111111111111111111111111111111111111111111111111111111111111111111111111111111111111111111111111111">'Показатели КНЭ'!$KM$7:$KN$9</definedName>
    <definedName name="B_FHD_TKO_diff_5111111111111111111111111111111111111111111111111111111111111111111111111111111111111111111111111111111111111111111111111111111111111111111111111">'ТКО. Показатели ФХД'!$EX$10:$EX$12</definedName>
    <definedName name="B_FHD_TKO_TRANS_diff_5111111111111111111111111111111111111111111111111111111111111111111111111111111111111111111111111111111111111111111111111111111111111111111111111">'ТКО. Транс. Показатели ФХД'!$EX$10:$EX$12</definedName>
    <definedName name="Q_PH_diff_511111111111111111111111111111111111111111111111111111111111111111111111111111111111111111111111111111111111111111111111111111111111111111111111111">'Потребительские характеристики'!$KO$9:$KP$11</definedName>
    <definedName name="Q_TP_diff_511111111111111111111111111111111111111111111111111111111111111111111111111111111111111111111111111111111111111111111111111111111111111111111111111">ТП!$EX$9:$EX$11</definedName>
    <definedName name="Q_Limit_diff_511111111111111111111111111111111111111111111111111111111111111111111111111111111111111111111111111111111111111111111111111111111111111111111111111">Ограничения!$KO$26:$KP$28</definedName>
    <definedName name="B_FHD_diff_511111111111111111111111111111111111111111111111111111111111111111111111111111111111111111111111111111111111111111111111111111111111111111111111111">'Показатели ФХД'!$EY$25:$EY$27</definedName>
    <definedName name="B_OTEP_diff_511111111111111111111111111111111111111111111111111111111111111111111111111111111111111111111111111111111111111111111111111111111111111111111111111">'Показатели ОТЭП'!$FC$10:$FC$12</definedName>
    <definedName name="B_FHD20_diff_511111111111111111111111111111111111111111111111111111111111111111111111111111111111111111111111111111111111111111111111111111111111111111111111111">'Показатели ФХД &gt;20%'!$H$1328:$R$1330</definedName>
    <definedName name="B_KNE_diff_511111111111111111111111111111111111111111111111111111111111111111111111111111111111111111111111111111111111111111111111111111111111111111111111111">'Показатели КНЭ'!$KO$7:$KP$9</definedName>
    <definedName name="B_FHD_TKO_diff_511111111111111111111111111111111111111111111111111111111111111111111111111111111111111111111111111111111111111111111111111111111111111111111111111">'ТКО. Показатели ФХД'!$EY$10:$EY$12</definedName>
    <definedName name="B_FHD_TKO_TRANS_diff_511111111111111111111111111111111111111111111111111111111111111111111111111111111111111111111111111111111111111111111111111111111111111111111111111">'ТКО. Транс. Показатели ФХД'!$EY$10:$EY$12</definedName>
    <definedName name="Q_PH_diff_5111111111111111111111111111111111111111111111111111111111111111111111111111111111111111111111111111111111111111111111111111111111111111111111111111">'Потребительские характеристики'!$KQ$9:$KR$11</definedName>
    <definedName name="Q_TP_diff_5111111111111111111111111111111111111111111111111111111111111111111111111111111111111111111111111111111111111111111111111111111111111111111111111111">ТП!$EY$9:$EY$11</definedName>
    <definedName name="Q_Limit_diff_5111111111111111111111111111111111111111111111111111111111111111111111111111111111111111111111111111111111111111111111111111111111111111111111111111">Ограничения!$KQ$26:$KR$28</definedName>
    <definedName name="B_FHD_diff_5111111111111111111111111111111111111111111111111111111111111111111111111111111111111111111111111111111111111111111111111111111111111111111111111111">'Показатели ФХД'!$EZ$25:$EZ$27</definedName>
    <definedName name="B_OTEP_diff_5111111111111111111111111111111111111111111111111111111111111111111111111111111111111111111111111111111111111111111111111111111111111111111111111111">'Показатели ОТЭП'!$FD$10:$FD$12</definedName>
    <definedName name="B_FHD20_diff_5111111111111111111111111111111111111111111111111111111111111111111111111111111111111111111111111111111111111111111111111111111111111111111111111111">'Показатели ФХД &gt;20%'!$H$1337:$R$1339</definedName>
    <definedName name="B_KNE_diff_5111111111111111111111111111111111111111111111111111111111111111111111111111111111111111111111111111111111111111111111111111111111111111111111111111">'Показатели КНЭ'!$KQ$7:$KR$9</definedName>
    <definedName name="B_FHD_TKO_diff_5111111111111111111111111111111111111111111111111111111111111111111111111111111111111111111111111111111111111111111111111111111111111111111111111111">'ТКО. Показатели ФХД'!$EZ$10:$EZ$12</definedName>
    <definedName name="B_FHD_TKO_TRANS_diff_5111111111111111111111111111111111111111111111111111111111111111111111111111111111111111111111111111111111111111111111111111111111111111111111111111">'ТКО. Транс. Показатели ФХД'!$EZ$10:$EZ$12</definedName>
    <definedName name="Q_PH_diff_51111111111111111111111111111111111111111111111111111111111111111111111111111111111111111111111111111111111111111111111111111111111111111111111111111">'Потребительские характеристики'!$KS$9:$KT$11</definedName>
    <definedName name="Q_TP_diff_51111111111111111111111111111111111111111111111111111111111111111111111111111111111111111111111111111111111111111111111111111111111111111111111111111">ТП!$EZ$9:$EZ$11</definedName>
    <definedName name="Q_Limit_diff_51111111111111111111111111111111111111111111111111111111111111111111111111111111111111111111111111111111111111111111111111111111111111111111111111111">Ограничения!$KS$26:$KT$28</definedName>
    <definedName name="B_FHD_diff_51111111111111111111111111111111111111111111111111111111111111111111111111111111111111111111111111111111111111111111111111111111111111111111111111111">'Показатели ФХД'!$FA$25:$FA$27</definedName>
    <definedName name="B_OTEP_diff_51111111111111111111111111111111111111111111111111111111111111111111111111111111111111111111111111111111111111111111111111111111111111111111111111111">'Показатели ОТЭП'!$FE$10:$FE$12</definedName>
    <definedName name="B_FHD20_diff_51111111111111111111111111111111111111111111111111111111111111111111111111111111111111111111111111111111111111111111111111111111111111111111111111111">'Показатели ФХД &gt;20%'!$H$1346:$R$1348</definedName>
    <definedName name="B_KNE_diff_51111111111111111111111111111111111111111111111111111111111111111111111111111111111111111111111111111111111111111111111111111111111111111111111111111">'Показатели КНЭ'!$KS$7:$KT$9</definedName>
    <definedName name="B_FHD_TKO_diff_51111111111111111111111111111111111111111111111111111111111111111111111111111111111111111111111111111111111111111111111111111111111111111111111111111">'ТКО. Показатели ФХД'!$FA$10:$FA$12</definedName>
    <definedName name="B_FHD_TKO_TRANS_diff_51111111111111111111111111111111111111111111111111111111111111111111111111111111111111111111111111111111111111111111111111111111111111111111111111111">'ТКО. Транс. Показатели ФХД'!$FA$10:$FA$12</definedName>
    <definedName name="Q_PH_diff_511111111111111111111111111111111111111111111111111111111111111111111111111111111111111111111111111111111111111111111111111111111111111111111111111111">'Потребительские характеристики'!$KU$9:$KV$11</definedName>
    <definedName name="Q_TP_diff_511111111111111111111111111111111111111111111111111111111111111111111111111111111111111111111111111111111111111111111111111111111111111111111111111111">ТП!$FA$9:$FA$11</definedName>
    <definedName name="Q_Limit_diff_511111111111111111111111111111111111111111111111111111111111111111111111111111111111111111111111111111111111111111111111111111111111111111111111111111">Ограничения!$KU$26:$KV$28</definedName>
    <definedName name="B_FHD_diff_511111111111111111111111111111111111111111111111111111111111111111111111111111111111111111111111111111111111111111111111111111111111111111111111111111">'Показатели ФХД'!$FB$25:$FB$27</definedName>
    <definedName name="B_OTEP_diff_511111111111111111111111111111111111111111111111111111111111111111111111111111111111111111111111111111111111111111111111111111111111111111111111111111">'Показатели ОТЭП'!$FF$10:$FF$12</definedName>
    <definedName name="B_FHD20_diff_511111111111111111111111111111111111111111111111111111111111111111111111111111111111111111111111111111111111111111111111111111111111111111111111111111">'Показатели ФХД &gt;20%'!$H$1355:$R$1357</definedName>
    <definedName name="B_KNE_diff_511111111111111111111111111111111111111111111111111111111111111111111111111111111111111111111111111111111111111111111111111111111111111111111111111111">'Показатели КНЭ'!$KU$7:$KV$9</definedName>
    <definedName name="B_FHD_TKO_diff_511111111111111111111111111111111111111111111111111111111111111111111111111111111111111111111111111111111111111111111111111111111111111111111111111111">'ТКО. Показатели ФХД'!$FB$10:$FB$12</definedName>
    <definedName name="B_FHD_TKO_TRANS_diff_511111111111111111111111111111111111111111111111111111111111111111111111111111111111111111111111111111111111111111111111111111111111111111111111111111">'ТКО. Транс. Показатели ФХД'!$FB$10:$FB$12</definedName>
    <definedName name="Q_PH_diff_5111111111111111111111111111111111111111111111111111111111111111111111111111111111111111111111111111111111111111111111111111111111111111111111111111111">'Потребительские характеристики'!$KW$9:$KX$11</definedName>
    <definedName name="Q_TP_diff_5111111111111111111111111111111111111111111111111111111111111111111111111111111111111111111111111111111111111111111111111111111111111111111111111111111">ТП!$FB$9:$FB$11</definedName>
    <definedName name="Q_Limit_diff_5111111111111111111111111111111111111111111111111111111111111111111111111111111111111111111111111111111111111111111111111111111111111111111111111111111">Ограничения!$KW$26:$KX$28</definedName>
    <definedName name="B_FHD_diff_5111111111111111111111111111111111111111111111111111111111111111111111111111111111111111111111111111111111111111111111111111111111111111111111111111111">'Показатели ФХД'!$FC$25:$FC$27</definedName>
    <definedName name="B_OTEP_diff_5111111111111111111111111111111111111111111111111111111111111111111111111111111111111111111111111111111111111111111111111111111111111111111111111111111">'Показатели ОТЭП'!$FG$10:$FG$12</definedName>
    <definedName name="B_FHD20_diff_5111111111111111111111111111111111111111111111111111111111111111111111111111111111111111111111111111111111111111111111111111111111111111111111111111111">'Показатели ФХД &gt;20%'!$H$1364:$R$1366</definedName>
    <definedName name="B_KNE_diff_5111111111111111111111111111111111111111111111111111111111111111111111111111111111111111111111111111111111111111111111111111111111111111111111111111111">'Показатели КНЭ'!$KW$7:$KX$9</definedName>
    <definedName name="B_FHD_TKO_diff_5111111111111111111111111111111111111111111111111111111111111111111111111111111111111111111111111111111111111111111111111111111111111111111111111111111">'ТКО. Показатели ФХД'!$FC$10:$FC$12</definedName>
    <definedName name="B_FHD_TKO_TRANS_diff_5111111111111111111111111111111111111111111111111111111111111111111111111111111111111111111111111111111111111111111111111111111111111111111111111111111">'ТКО. Транс. Показатели ФХД'!$FC$10:$FC$12</definedName>
    <definedName name="Q_PH_diff_51111111111111111111111111111111111111111111111111111111111111111111111111111111111111111111111111111111111111111111111111111111111111111111111111111111">'Потребительские характеристики'!$KY$9:$KZ$11</definedName>
    <definedName name="Q_TP_diff_51111111111111111111111111111111111111111111111111111111111111111111111111111111111111111111111111111111111111111111111111111111111111111111111111111111">ТП!$FC$9:$FC$11</definedName>
    <definedName name="Q_Limit_diff_51111111111111111111111111111111111111111111111111111111111111111111111111111111111111111111111111111111111111111111111111111111111111111111111111111111">Ограничения!$KY$26:$KZ$28</definedName>
    <definedName name="B_FHD_diff_51111111111111111111111111111111111111111111111111111111111111111111111111111111111111111111111111111111111111111111111111111111111111111111111111111111">'Показатели ФХД'!$FD$25:$FD$27</definedName>
    <definedName name="B_OTEP_diff_51111111111111111111111111111111111111111111111111111111111111111111111111111111111111111111111111111111111111111111111111111111111111111111111111111111">'Показатели ОТЭП'!$FH$10:$FH$12</definedName>
    <definedName name="B_FHD20_diff_51111111111111111111111111111111111111111111111111111111111111111111111111111111111111111111111111111111111111111111111111111111111111111111111111111111">'Показатели ФХД &gt;20%'!$H$1373:$R$1375</definedName>
    <definedName name="B_KNE_diff_51111111111111111111111111111111111111111111111111111111111111111111111111111111111111111111111111111111111111111111111111111111111111111111111111111111">'Показатели КНЭ'!$KY$7:$KZ$9</definedName>
    <definedName name="B_FHD_TKO_diff_51111111111111111111111111111111111111111111111111111111111111111111111111111111111111111111111111111111111111111111111111111111111111111111111111111111">'ТКО. Показатели ФХД'!$FD$10:$FD$12</definedName>
    <definedName name="B_FHD_TKO_TRANS_diff_51111111111111111111111111111111111111111111111111111111111111111111111111111111111111111111111111111111111111111111111111111111111111111111111111111111">'ТКО. Транс. Показатели ФХД'!$FD$10:$FD$12</definedName>
    <definedName name="Q_PH_diff_511111111111111111111111111111111111111111111111111111111111111111111111111111111111111111111111111111111111111111111111111111111111111111111111111111111">'Потребительские характеристики'!$LA$9:$LB$11</definedName>
    <definedName name="Q_TP_diff_511111111111111111111111111111111111111111111111111111111111111111111111111111111111111111111111111111111111111111111111111111111111111111111111111111111">ТП!$FD$9:$FD$11</definedName>
    <definedName name="Q_Limit_diff_511111111111111111111111111111111111111111111111111111111111111111111111111111111111111111111111111111111111111111111111111111111111111111111111111111111">Ограничения!$LA$26:$LB$28</definedName>
    <definedName name="B_FHD_diff_511111111111111111111111111111111111111111111111111111111111111111111111111111111111111111111111111111111111111111111111111111111111111111111111111111111">'Показатели ФХД'!$FE$25:$FE$27</definedName>
    <definedName name="B_OTEP_diff_511111111111111111111111111111111111111111111111111111111111111111111111111111111111111111111111111111111111111111111111111111111111111111111111111111111">'Показатели ОТЭП'!$FI$10:$FI$12</definedName>
    <definedName name="B_FHD20_diff_511111111111111111111111111111111111111111111111111111111111111111111111111111111111111111111111111111111111111111111111111111111111111111111111111111111">'Показатели ФХД &gt;20%'!$H$1382:$R$1384</definedName>
    <definedName name="B_KNE_diff_511111111111111111111111111111111111111111111111111111111111111111111111111111111111111111111111111111111111111111111111111111111111111111111111111111111">'Показатели КНЭ'!$LA$7:$LB$9</definedName>
    <definedName name="B_FHD_TKO_diff_511111111111111111111111111111111111111111111111111111111111111111111111111111111111111111111111111111111111111111111111111111111111111111111111111111111">'ТКО. Показатели ФХД'!$FE$10:$FE$12</definedName>
    <definedName name="B_FHD_TKO_TRANS_diff_511111111111111111111111111111111111111111111111111111111111111111111111111111111111111111111111111111111111111111111111111111111111111111111111111111111">'ТКО. Транс. Показатели ФХД'!$FE$10:$FE$12</definedName>
    <definedName name="Q_PH_diff_5111111111111111111111111111111111111111111111111111111111111111111111111111111111111111111111111111111111111111111111111111111111111111111111111111111111">'Потребительские характеристики'!$LC$9:$LD$11</definedName>
    <definedName name="Q_TP_diff_5111111111111111111111111111111111111111111111111111111111111111111111111111111111111111111111111111111111111111111111111111111111111111111111111111111111">ТП!$FE$9:$FE$11</definedName>
    <definedName name="Q_Limit_diff_5111111111111111111111111111111111111111111111111111111111111111111111111111111111111111111111111111111111111111111111111111111111111111111111111111111111">Ограничения!$LC$26:$LD$28</definedName>
    <definedName name="B_FHD_diff_5111111111111111111111111111111111111111111111111111111111111111111111111111111111111111111111111111111111111111111111111111111111111111111111111111111111">'Показатели ФХД'!$FF$25:$FF$27</definedName>
    <definedName name="B_OTEP_diff_5111111111111111111111111111111111111111111111111111111111111111111111111111111111111111111111111111111111111111111111111111111111111111111111111111111111">'Показатели ОТЭП'!$FJ$10:$FJ$12</definedName>
    <definedName name="B_FHD20_diff_5111111111111111111111111111111111111111111111111111111111111111111111111111111111111111111111111111111111111111111111111111111111111111111111111111111111">'Показатели ФХД &gt;20%'!$H$1391:$R$1393</definedName>
    <definedName name="B_KNE_diff_5111111111111111111111111111111111111111111111111111111111111111111111111111111111111111111111111111111111111111111111111111111111111111111111111111111111">'Показатели КНЭ'!$LC$7:$LD$9</definedName>
    <definedName name="B_FHD_TKO_diff_5111111111111111111111111111111111111111111111111111111111111111111111111111111111111111111111111111111111111111111111111111111111111111111111111111111111">'ТКО. Показатели ФХД'!$FF$10:$FF$12</definedName>
    <definedName name="B_FHD_TKO_TRANS_diff_5111111111111111111111111111111111111111111111111111111111111111111111111111111111111111111111111111111111111111111111111111111111111111111111111111111111">'ТКО. Транс. Показатели ФХД'!$FF$10:$FF$12</definedName>
    <definedName name="Q_PH_diff_51111111111111111111111111111111111111111111111111111111111111111111111111111111111111111111111111111111111111111111111111111111111111111111111111111111111">'Потребительские характеристики'!$LE$9:$LF$11</definedName>
    <definedName name="Q_TP_diff_51111111111111111111111111111111111111111111111111111111111111111111111111111111111111111111111111111111111111111111111111111111111111111111111111111111111">ТП!$FF$9:$FF$11</definedName>
    <definedName name="Q_Limit_diff_51111111111111111111111111111111111111111111111111111111111111111111111111111111111111111111111111111111111111111111111111111111111111111111111111111111111">Ограничения!$LE$26:$LF$28</definedName>
    <definedName name="B_FHD_diff_51111111111111111111111111111111111111111111111111111111111111111111111111111111111111111111111111111111111111111111111111111111111111111111111111111111111">'Показатели ФХД'!$FG$25:$FG$27</definedName>
    <definedName name="B_OTEP_diff_51111111111111111111111111111111111111111111111111111111111111111111111111111111111111111111111111111111111111111111111111111111111111111111111111111111111">'Показатели ОТЭП'!$FK$10:$FK$12</definedName>
    <definedName name="B_FHD20_diff_51111111111111111111111111111111111111111111111111111111111111111111111111111111111111111111111111111111111111111111111111111111111111111111111111111111111">'Показатели ФХД &gt;20%'!$H$1400:$R$1402</definedName>
    <definedName name="B_KNE_diff_51111111111111111111111111111111111111111111111111111111111111111111111111111111111111111111111111111111111111111111111111111111111111111111111111111111111">'Показатели КНЭ'!$LE$7:$LF$9</definedName>
    <definedName name="B_FHD_TKO_diff_51111111111111111111111111111111111111111111111111111111111111111111111111111111111111111111111111111111111111111111111111111111111111111111111111111111111">'ТКО. Показатели ФХД'!$FG$10:$FG$12</definedName>
    <definedName name="B_FHD_TKO_TRANS_diff_51111111111111111111111111111111111111111111111111111111111111111111111111111111111111111111111111111111111111111111111111111111111111111111111111111111111">'ТКО. Транс. Показатели ФХД'!$FG$10:$FG$12</definedName>
    <definedName name="Q_PH_diff_511111111111111111111111111111111111111111111111111111111111111111111111111111111111111111111111111111111111111111111111111111111111111111111111111111111111">'Потребительские характеристики'!$LG$9:$LH$11</definedName>
    <definedName name="Q_TP_diff_511111111111111111111111111111111111111111111111111111111111111111111111111111111111111111111111111111111111111111111111111111111111111111111111111111111111">ТП!$FG$9:$FG$11</definedName>
    <definedName name="Q_Limit_diff_511111111111111111111111111111111111111111111111111111111111111111111111111111111111111111111111111111111111111111111111111111111111111111111111111111111111">Ограничения!$LG$26:$LH$28</definedName>
    <definedName name="B_FHD_diff_511111111111111111111111111111111111111111111111111111111111111111111111111111111111111111111111111111111111111111111111111111111111111111111111111111111111">'Показатели ФХД'!$FH$25:$FH$27</definedName>
    <definedName name="B_OTEP_diff_511111111111111111111111111111111111111111111111111111111111111111111111111111111111111111111111111111111111111111111111111111111111111111111111111111111111">'Показатели ОТЭП'!$FL$10:$FL$12</definedName>
    <definedName name="B_FHD20_diff_511111111111111111111111111111111111111111111111111111111111111111111111111111111111111111111111111111111111111111111111111111111111111111111111111111111111">'Показатели ФХД &gt;20%'!$H$1409:$R$1411</definedName>
    <definedName name="B_KNE_diff_511111111111111111111111111111111111111111111111111111111111111111111111111111111111111111111111111111111111111111111111111111111111111111111111111111111111">'Показатели КНЭ'!$LG$7:$LH$9</definedName>
    <definedName name="B_FHD_TKO_diff_511111111111111111111111111111111111111111111111111111111111111111111111111111111111111111111111111111111111111111111111111111111111111111111111111111111111">'ТКО. Показатели ФХД'!$FH$10:$FH$12</definedName>
    <definedName name="B_FHD_TKO_TRANS_diff_511111111111111111111111111111111111111111111111111111111111111111111111111111111111111111111111111111111111111111111111111111111111111111111111111111111111">'ТКО. Транс. Показатели ФХД'!$FH$10:$FH$12</definedName>
    <definedName name="Q_PH_diff_5111111111111111111111111111111111111111111111111111111111111111111111111111111111111111111111111111111111111111111111111111111111111111111111111111111111111">'Потребительские характеристики'!$LI$9:$LJ$11</definedName>
    <definedName name="Q_TP_diff_5111111111111111111111111111111111111111111111111111111111111111111111111111111111111111111111111111111111111111111111111111111111111111111111111111111111111">ТП!$FH$9:$FH$11</definedName>
    <definedName name="Q_Limit_diff_5111111111111111111111111111111111111111111111111111111111111111111111111111111111111111111111111111111111111111111111111111111111111111111111111111111111111">Ограничения!$LI$26:$LJ$28</definedName>
    <definedName name="B_FHD_diff_5111111111111111111111111111111111111111111111111111111111111111111111111111111111111111111111111111111111111111111111111111111111111111111111111111111111111">'Показатели ФХД'!$FI$25:$FI$27</definedName>
    <definedName name="B_OTEP_diff_5111111111111111111111111111111111111111111111111111111111111111111111111111111111111111111111111111111111111111111111111111111111111111111111111111111111111">'Показатели ОТЭП'!$FM$10:$FM$12</definedName>
    <definedName name="B_FHD20_diff_5111111111111111111111111111111111111111111111111111111111111111111111111111111111111111111111111111111111111111111111111111111111111111111111111111111111111">'Показатели ФХД &gt;20%'!$H$1418:$R$1420</definedName>
    <definedName name="B_KNE_diff_5111111111111111111111111111111111111111111111111111111111111111111111111111111111111111111111111111111111111111111111111111111111111111111111111111111111111">'Показатели КНЭ'!$LI$7:$LJ$9</definedName>
    <definedName name="B_FHD_TKO_diff_5111111111111111111111111111111111111111111111111111111111111111111111111111111111111111111111111111111111111111111111111111111111111111111111111111111111111">'ТКО. Показатели ФХД'!$FI$10:$FI$12</definedName>
    <definedName name="B_FHD_TKO_TRANS_diff_5111111111111111111111111111111111111111111111111111111111111111111111111111111111111111111111111111111111111111111111111111111111111111111111111111111111111">'ТКО. Транс. Показатели ФХД'!$FI$10:$FI$12</definedName>
    <definedName name="Q_PH_diff_51111111111111111111111111111111111111111111111111111111111111111111111111111111111111111111111111111111111111111111111111111111111111111111111111111111111111">'Потребительские характеристики'!$LK$9:$LL$11</definedName>
    <definedName name="Q_TP_diff_51111111111111111111111111111111111111111111111111111111111111111111111111111111111111111111111111111111111111111111111111111111111111111111111111111111111111">ТП!$FI$9:$FI$11</definedName>
    <definedName name="Q_Limit_diff_51111111111111111111111111111111111111111111111111111111111111111111111111111111111111111111111111111111111111111111111111111111111111111111111111111111111111">Ограничения!$LK$26:$LL$28</definedName>
    <definedName name="B_FHD_diff_51111111111111111111111111111111111111111111111111111111111111111111111111111111111111111111111111111111111111111111111111111111111111111111111111111111111111">'Показатели ФХД'!$FJ$25:$FJ$27</definedName>
    <definedName name="B_OTEP_diff_51111111111111111111111111111111111111111111111111111111111111111111111111111111111111111111111111111111111111111111111111111111111111111111111111111111111111">'Показатели ОТЭП'!$FN$10:$FN$12</definedName>
    <definedName name="B_FHD20_diff_51111111111111111111111111111111111111111111111111111111111111111111111111111111111111111111111111111111111111111111111111111111111111111111111111111111111111">'Показатели ФХД &gt;20%'!$H$1427:$R$1429</definedName>
    <definedName name="B_KNE_diff_51111111111111111111111111111111111111111111111111111111111111111111111111111111111111111111111111111111111111111111111111111111111111111111111111111111111111">'Показатели КНЭ'!$LK$7:$LL$9</definedName>
    <definedName name="B_FHD_TKO_diff_51111111111111111111111111111111111111111111111111111111111111111111111111111111111111111111111111111111111111111111111111111111111111111111111111111111111111">'ТКО. Показатели ФХД'!$FJ$10:$FJ$12</definedName>
    <definedName name="B_FHD_TKO_TRANS_diff_51111111111111111111111111111111111111111111111111111111111111111111111111111111111111111111111111111111111111111111111111111111111111111111111111111111111111">'ТКО. Транс. Показатели ФХД'!$FJ$10:$FJ$12</definedName>
    <definedName name="Q_PH_diff_511111111111111111111111111111111111111111111111111111111111111111111111111111111111111111111111111111111111111111111111111111111111111111111111111111111111111">'Потребительские характеристики'!$LM$9:$LN$11</definedName>
    <definedName name="Q_TP_diff_511111111111111111111111111111111111111111111111111111111111111111111111111111111111111111111111111111111111111111111111111111111111111111111111111111111111111">ТП!$FJ$9:$FJ$11</definedName>
    <definedName name="Q_Limit_diff_511111111111111111111111111111111111111111111111111111111111111111111111111111111111111111111111111111111111111111111111111111111111111111111111111111111111111">Ограничения!$LM$26:$LN$28</definedName>
    <definedName name="B_FHD_diff_511111111111111111111111111111111111111111111111111111111111111111111111111111111111111111111111111111111111111111111111111111111111111111111111111111111111111">'Показатели ФХД'!$FK$25:$FK$27</definedName>
    <definedName name="B_OTEP_diff_511111111111111111111111111111111111111111111111111111111111111111111111111111111111111111111111111111111111111111111111111111111111111111111111111111111111111">'Показатели ОТЭП'!$FO$10:$FO$12</definedName>
    <definedName name="B_FHD20_diff_511111111111111111111111111111111111111111111111111111111111111111111111111111111111111111111111111111111111111111111111111111111111111111111111111111111111111">'Показатели ФХД &gt;20%'!$H$1436:$R$1438</definedName>
    <definedName name="B_KNE_diff_511111111111111111111111111111111111111111111111111111111111111111111111111111111111111111111111111111111111111111111111111111111111111111111111111111111111111">'Показатели КНЭ'!$LM$7:$LN$9</definedName>
    <definedName name="B_FHD_TKO_diff_511111111111111111111111111111111111111111111111111111111111111111111111111111111111111111111111111111111111111111111111111111111111111111111111111111111111111">'ТКО. Показатели ФХД'!$FK$10:$FK$12</definedName>
    <definedName name="B_FHD_TKO_TRANS_diff_511111111111111111111111111111111111111111111111111111111111111111111111111111111111111111111111111111111111111111111111111111111111111111111111111111111111111">'ТКО. Транс. Показатели ФХД'!$FK$10:$FK$12</definedName>
    <definedName name="Q_PH_diff_5111111111111111111111111111111111111111111111111111111111111111111111111111111111111111111111111111111111111111111111111111111111111111111111111111111111111111">'Потребительские характеристики'!$LO$9:$LP$11</definedName>
    <definedName name="Q_TP_diff_5111111111111111111111111111111111111111111111111111111111111111111111111111111111111111111111111111111111111111111111111111111111111111111111111111111111111111">ТП!$FK$9:$FK$11</definedName>
    <definedName name="Q_Limit_diff_5111111111111111111111111111111111111111111111111111111111111111111111111111111111111111111111111111111111111111111111111111111111111111111111111111111111111111">Ограничения!$LO$26:$LP$28</definedName>
    <definedName name="B_FHD_diff_5111111111111111111111111111111111111111111111111111111111111111111111111111111111111111111111111111111111111111111111111111111111111111111111111111111111111111">'Показатели ФХД'!$FL$25:$FL$27</definedName>
    <definedName name="B_OTEP_diff_5111111111111111111111111111111111111111111111111111111111111111111111111111111111111111111111111111111111111111111111111111111111111111111111111111111111111111">'Показатели ОТЭП'!$FP$10:$FP$12</definedName>
    <definedName name="B_FHD20_diff_5111111111111111111111111111111111111111111111111111111111111111111111111111111111111111111111111111111111111111111111111111111111111111111111111111111111111111">'Показатели ФХД &gt;20%'!$H$1445:$R$1447</definedName>
    <definedName name="B_KNE_diff_5111111111111111111111111111111111111111111111111111111111111111111111111111111111111111111111111111111111111111111111111111111111111111111111111111111111111111">'Показатели КНЭ'!$LO$7:$LP$9</definedName>
    <definedName name="B_FHD_TKO_diff_5111111111111111111111111111111111111111111111111111111111111111111111111111111111111111111111111111111111111111111111111111111111111111111111111111111111111111">'ТКО. Показатели ФХД'!$FL$10:$FL$12</definedName>
    <definedName name="B_FHD_TKO_TRANS_diff_5111111111111111111111111111111111111111111111111111111111111111111111111111111111111111111111111111111111111111111111111111111111111111111111111111111111111111">'ТКО. Транс. Показатели ФХД'!$FL$10:$FL$12</definedName>
    <definedName name="Q_PH_diff_51111111111111111111111111111111111111111111111111111111111111111111111111111111111111111111111111111111111111111111111111111111111111111111111111111111111111111">'Потребительские характеристики'!$LQ$9:$LR$11</definedName>
    <definedName name="Q_TP_diff_51111111111111111111111111111111111111111111111111111111111111111111111111111111111111111111111111111111111111111111111111111111111111111111111111111111111111111">ТП!$FL$9:$FL$11</definedName>
    <definedName name="Q_Limit_diff_51111111111111111111111111111111111111111111111111111111111111111111111111111111111111111111111111111111111111111111111111111111111111111111111111111111111111111">Ограничения!$LQ$26:$LR$28</definedName>
    <definedName name="B_FHD_diff_51111111111111111111111111111111111111111111111111111111111111111111111111111111111111111111111111111111111111111111111111111111111111111111111111111111111111111">'Показатели ФХД'!$FM$25:$FM$27</definedName>
    <definedName name="B_OTEP_diff_51111111111111111111111111111111111111111111111111111111111111111111111111111111111111111111111111111111111111111111111111111111111111111111111111111111111111111">'Показатели ОТЭП'!$FQ$10:$FQ$12</definedName>
    <definedName name="B_FHD20_diff_51111111111111111111111111111111111111111111111111111111111111111111111111111111111111111111111111111111111111111111111111111111111111111111111111111111111111111">'Показатели ФХД &gt;20%'!$H$1454:$R$1456</definedName>
    <definedName name="B_KNE_diff_51111111111111111111111111111111111111111111111111111111111111111111111111111111111111111111111111111111111111111111111111111111111111111111111111111111111111111">'Показатели КНЭ'!$LQ$7:$LR$9</definedName>
    <definedName name="B_FHD_TKO_diff_51111111111111111111111111111111111111111111111111111111111111111111111111111111111111111111111111111111111111111111111111111111111111111111111111111111111111111">'ТКО. Показатели ФХД'!$FM$10:$FM$12</definedName>
    <definedName name="B_FHD_TKO_TRANS_diff_51111111111111111111111111111111111111111111111111111111111111111111111111111111111111111111111111111111111111111111111111111111111111111111111111111111111111111">'ТКО. Транс. Показатели ФХД'!$FM$10:$FM$12</definedName>
    <definedName name="Q_PH_diff_511111111111111111111111111111111111111111111111111111111111111111111111111111111111111111111111111111111111111111111111111111111111111111111111111111111111111111">'Потребительские характеристики'!$LS$9:$LT$11</definedName>
    <definedName name="Q_TP_diff_511111111111111111111111111111111111111111111111111111111111111111111111111111111111111111111111111111111111111111111111111111111111111111111111111111111111111111">ТП!$FM$9:$FM$11</definedName>
    <definedName name="Q_Limit_diff_511111111111111111111111111111111111111111111111111111111111111111111111111111111111111111111111111111111111111111111111111111111111111111111111111111111111111111">Ограничения!$LS$26:$LT$28</definedName>
    <definedName name="B_FHD_diff_511111111111111111111111111111111111111111111111111111111111111111111111111111111111111111111111111111111111111111111111111111111111111111111111111111111111111111">'Показатели ФХД'!$FN$25:$FN$27</definedName>
    <definedName name="B_OTEP_diff_511111111111111111111111111111111111111111111111111111111111111111111111111111111111111111111111111111111111111111111111111111111111111111111111111111111111111111">'Показатели ОТЭП'!$FR$10:$FR$12</definedName>
    <definedName name="B_FHD20_diff_511111111111111111111111111111111111111111111111111111111111111111111111111111111111111111111111111111111111111111111111111111111111111111111111111111111111111111">'Показатели ФХД &gt;20%'!$H$1463:$R$1465</definedName>
    <definedName name="B_KNE_diff_511111111111111111111111111111111111111111111111111111111111111111111111111111111111111111111111111111111111111111111111111111111111111111111111111111111111111111">'Показатели КНЭ'!$LS$7:$LT$9</definedName>
    <definedName name="B_FHD_TKO_diff_511111111111111111111111111111111111111111111111111111111111111111111111111111111111111111111111111111111111111111111111111111111111111111111111111111111111111111">'ТКО. Показатели ФХД'!$FN$10:$FN$12</definedName>
    <definedName name="B_FHD_TKO_TRANS_diff_511111111111111111111111111111111111111111111111111111111111111111111111111111111111111111111111111111111111111111111111111111111111111111111111111111111111111111">'ТКО. Транс. Показатели ФХД'!$FN$10:$FN$12</definedName>
    <definedName name="Q_PH_diff_5111111111111111111111111111111111111111111111111111111111111111111111111111111111111111111111111111111111111111111111111111111111111111111111111111111111111111111">'Потребительские характеристики'!$LU$9:$LV$11</definedName>
    <definedName name="Q_TP_diff_5111111111111111111111111111111111111111111111111111111111111111111111111111111111111111111111111111111111111111111111111111111111111111111111111111111111111111111">ТП!$FN$9:$FN$11</definedName>
    <definedName name="Q_Limit_diff_5111111111111111111111111111111111111111111111111111111111111111111111111111111111111111111111111111111111111111111111111111111111111111111111111111111111111111111">Ограничения!$LU$26:$LV$28</definedName>
    <definedName name="B_FHD_diff_5111111111111111111111111111111111111111111111111111111111111111111111111111111111111111111111111111111111111111111111111111111111111111111111111111111111111111111">'Показатели ФХД'!$FO$25:$FO$27</definedName>
    <definedName name="B_OTEP_diff_5111111111111111111111111111111111111111111111111111111111111111111111111111111111111111111111111111111111111111111111111111111111111111111111111111111111111111111">'Показатели ОТЭП'!$FS$10:$FS$12</definedName>
    <definedName name="B_FHD20_diff_5111111111111111111111111111111111111111111111111111111111111111111111111111111111111111111111111111111111111111111111111111111111111111111111111111111111111111111">'Показатели ФХД &gt;20%'!$H$1472:$R$1474</definedName>
    <definedName name="B_KNE_diff_5111111111111111111111111111111111111111111111111111111111111111111111111111111111111111111111111111111111111111111111111111111111111111111111111111111111111111111">'Показатели КНЭ'!$LU$7:$LV$9</definedName>
    <definedName name="B_FHD_TKO_diff_5111111111111111111111111111111111111111111111111111111111111111111111111111111111111111111111111111111111111111111111111111111111111111111111111111111111111111111">'ТКО. Показатели ФХД'!$FO$10:$FO$12</definedName>
    <definedName name="B_FHD_TKO_TRANS_diff_5111111111111111111111111111111111111111111111111111111111111111111111111111111111111111111111111111111111111111111111111111111111111111111111111111111111111111111">'ТКО. Транс. Показатели ФХД'!$FO$10:$FO$12</definedName>
    <definedName name="Q_PH_diff_51111111111111111111111111111111111111111111111111111111111111111111111111111111111111111111111111111111111111111111111111111111111111111111111111111111111111111111">'Потребительские характеристики'!$LW$9:$LX$11</definedName>
    <definedName name="Q_TP_diff_51111111111111111111111111111111111111111111111111111111111111111111111111111111111111111111111111111111111111111111111111111111111111111111111111111111111111111111">ТП!$FO$9:$FO$11</definedName>
    <definedName name="Q_Limit_diff_51111111111111111111111111111111111111111111111111111111111111111111111111111111111111111111111111111111111111111111111111111111111111111111111111111111111111111111">Ограничения!$LW$26:$LX$28</definedName>
    <definedName name="B_FHD_diff_51111111111111111111111111111111111111111111111111111111111111111111111111111111111111111111111111111111111111111111111111111111111111111111111111111111111111111111">'Показатели ФХД'!$FP$25:$FP$27</definedName>
    <definedName name="B_OTEP_diff_51111111111111111111111111111111111111111111111111111111111111111111111111111111111111111111111111111111111111111111111111111111111111111111111111111111111111111111">'Показатели ОТЭП'!$FT$10:$FT$12</definedName>
    <definedName name="B_FHD20_diff_51111111111111111111111111111111111111111111111111111111111111111111111111111111111111111111111111111111111111111111111111111111111111111111111111111111111111111111">'Показатели ФХД &gt;20%'!$H$1481:$R$1483</definedName>
    <definedName name="B_KNE_diff_51111111111111111111111111111111111111111111111111111111111111111111111111111111111111111111111111111111111111111111111111111111111111111111111111111111111111111111">'Показатели КНЭ'!$LW$7:$LX$9</definedName>
    <definedName name="B_FHD_TKO_diff_51111111111111111111111111111111111111111111111111111111111111111111111111111111111111111111111111111111111111111111111111111111111111111111111111111111111111111111">'ТКО. Показатели ФХД'!$FP$10:$FP$12</definedName>
    <definedName name="B_FHD_TKO_TRANS_diff_51111111111111111111111111111111111111111111111111111111111111111111111111111111111111111111111111111111111111111111111111111111111111111111111111111111111111111111">'ТКО. Транс. Показатели ФХД'!$FP$10:$FP$12</definedName>
    <definedName name="Q_PH_diff_511111111111111111111111111111111111111111111111111111111111111111111111111111111111111111111111111111111111111111111111111111111111111111111111111111111111111111111">'Потребительские характеристики'!$LY$9:$LZ$11</definedName>
    <definedName name="Q_TP_diff_511111111111111111111111111111111111111111111111111111111111111111111111111111111111111111111111111111111111111111111111111111111111111111111111111111111111111111111">ТП!$FP$9:$FP$11</definedName>
    <definedName name="Q_Limit_diff_511111111111111111111111111111111111111111111111111111111111111111111111111111111111111111111111111111111111111111111111111111111111111111111111111111111111111111111">Ограничения!$LY$26:$LZ$28</definedName>
    <definedName name="B_FHD_diff_511111111111111111111111111111111111111111111111111111111111111111111111111111111111111111111111111111111111111111111111111111111111111111111111111111111111111111111">'Показатели ФХД'!$FQ$25:$FQ$27</definedName>
    <definedName name="B_OTEP_diff_511111111111111111111111111111111111111111111111111111111111111111111111111111111111111111111111111111111111111111111111111111111111111111111111111111111111111111111">'Показатели ОТЭП'!$FU$10:$FU$12</definedName>
    <definedName name="B_FHD20_diff_511111111111111111111111111111111111111111111111111111111111111111111111111111111111111111111111111111111111111111111111111111111111111111111111111111111111111111111">'Показатели ФХД &gt;20%'!$H$1490:$R$1492</definedName>
    <definedName name="B_KNE_diff_511111111111111111111111111111111111111111111111111111111111111111111111111111111111111111111111111111111111111111111111111111111111111111111111111111111111111111111">'Показатели КНЭ'!$LY$7:$LZ$9</definedName>
    <definedName name="B_FHD_TKO_diff_511111111111111111111111111111111111111111111111111111111111111111111111111111111111111111111111111111111111111111111111111111111111111111111111111111111111111111111">'ТКО. Показатели ФХД'!$FQ$10:$FQ$12</definedName>
    <definedName name="B_FHD_TKO_TRANS_diff_511111111111111111111111111111111111111111111111111111111111111111111111111111111111111111111111111111111111111111111111111111111111111111111111111111111111111111111">'ТКО. Транс. Показатели ФХД'!$FQ$10:$FQ$12</definedName>
    <definedName name="Q_PH_diff_5111111111111111111111111111111111111111111111111111111111111111111111111111111111111111111111111111111111111111111111111111111111111111111111111111111111111111111111">'Потребительские характеристики'!$MA$9:$MB$11</definedName>
    <definedName name="Q_TP_diff_5111111111111111111111111111111111111111111111111111111111111111111111111111111111111111111111111111111111111111111111111111111111111111111111111111111111111111111111">ТП!$FQ$9:$FQ$11</definedName>
    <definedName name="Q_Limit_diff_5111111111111111111111111111111111111111111111111111111111111111111111111111111111111111111111111111111111111111111111111111111111111111111111111111111111111111111111">Ограничения!$MA$26:$MB$28</definedName>
    <definedName name="B_FHD_diff_5111111111111111111111111111111111111111111111111111111111111111111111111111111111111111111111111111111111111111111111111111111111111111111111111111111111111111111111">'Показатели ФХД'!$FR$25:$FR$27</definedName>
    <definedName name="B_OTEP_diff_5111111111111111111111111111111111111111111111111111111111111111111111111111111111111111111111111111111111111111111111111111111111111111111111111111111111111111111111">'Показатели ОТЭП'!$FV$10:$FV$12</definedName>
    <definedName name="B_FHD20_diff_5111111111111111111111111111111111111111111111111111111111111111111111111111111111111111111111111111111111111111111111111111111111111111111111111111111111111111111111">'Показатели ФХД &gt;20%'!$H$1499:$R$1501</definedName>
    <definedName name="B_KNE_diff_5111111111111111111111111111111111111111111111111111111111111111111111111111111111111111111111111111111111111111111111111111111111111111111111111111111111111111111111">'Показатели КНЭ'!$MA$7:$MB$9</definedName>
    <definedName name="B_FHD_TKO_diff_5111111111111111111111111111111111111111111111111111111111111111111111111111111111111111111111111111111111111111111111111111111111111111111111111111111111111111111111">'ТКО. Показатели ФХД'!$FR$10:$FR$12</definedName>
    <definedName name="B_FHD_TKO_TRANS_diff_5111111111111111111111111111111111111111111111111111111111111111111111111111111111111111111111111111111111111111111111111111111111111111111111111111111111111111111111">'ТКО. Транс. Показатели ФХД'!$FR$10:$FR$12</definedName>
    <definedName name="Q_PH_diff_51111111111111111111111111111111111111111111111111111111111111111111111111111111111111111111111111111111111111111111111111111111111111111111111111111111111111111111111">'Потребительские характеристики'!$MC$9:$MD$11</definedName>
    <definedName name="Q_TP_diff_51111111111111111111111111111111111111111111111111111111111111111111111111111111111111111111111111111111111111111111111111111111111111111111111111111111111111111111111">ТП!$FR$9:$FR$11</definedName>
    <definedName name="Q_Limit_diff_51111111111111111111111111111111111111111111111111111111111111111111111111111111111111111111111111111111111111111111111111111111111111111111111111111111111111111111111">Ограничения!$MC$26:$MD$28</definedName>
    <definedName name="B_FHD_diff_51111111111111111111111111111111111111111111111111111111111111111111111111111111111111111111111111111111111111111111111111111111111111111111111111111111111111111111111">'Показатели ФХД'!$FS$25:$FS$27</definedName>
    <definedName name="B_OTEP_diff_51111111111111111111111111111111111111111111111111111111111111111111111111111111111111111111111111111111111111111111111111111111111111111111111111111111111111111111111">'Показатели ОТЭП'!$FW$10:$FW$12</definedName>
    <definedName name="B_FHD20_diff_51111111111111111111111111111111111111111111111111111111111111111111111111111111111111111111111111111111111111111111111111111111111111111111111111111111111111111111111">'Показатели ФХД &gt;20%'!$H$1508:$R$1510</definedName>
    <definedName name="B_KNE_diff_51111111111111111111111111111111111111111111111111111111111111111111111111111111111111111111111111111111111111111111111111111111111111111111111111111111111111111111111">'Показатели КНЭ'!$MC$7:$MD$9</definedName>
    <definedName name="B_FHD_TKO_diff_51111111111111111111111111111111111111111111111111111111111111111111111111111111111111111111111111111111111111111111111111111111111111111111111111111111111111111111111">'ТКО. Показатели ФХД'!$FS$10:$FS$12</definedName>
    <definedName name="B_FHD_TKO_TRANS_diff_51111111111111111111111111111111111111111111111111111111111111111111111111111111111111111111111111111111111111111111111111111111111111111111111111111111111111111111111">'ТКО. Транс. Показатели ФХД'!$FS$10:$FS$12</definedName>
    <definedName name="Q_PH_diff_511111111111111111111111111111111111111111111111111111111111111111111111111111111111111111111111111111111111111111111111111111111111111111111111111111111111111111111111">'Потребительские характеристики'!$ME$9:$MF$11</definedName>
    <definedName name="Q_TP_diff_511111111111111111111111111111111111111111111111111111111111111111111111111111111111111111111111111111111111111111111111111111111111111111111111111111111111111111111111">ТП!$FS$9:$FS$11</definedName>
    <definedName name="Q_Limit_diff_511111111111111111111111111111111111111111111111111111111111111111111111111111111111111111111111111111111111111111111111111111111111111111111111111111111111111111111111">Ограничения!$ME$26:$MF$28</definedName>
    <definedName name="B_FHD_diff_511111111111111111111111111111111111111111111111111111111111111111111111111111111111111111111111111111111111111111111111111111111111111111111111111111111111111111111111">'Показатели ФХД'!$FT$25:$FT$27</definedName>
    <definedName name="B_OTEP_diff_511111111111111111111111111111111111111111111111111111111111111111111111111111111111111111111111111111111111111111111111111111111111111111111111111111111111111111111111">'Показатели ОТЭП'!$FX$10:$FX$12</definedName>
    <definedName name="B_FHD20_diff_511111111111111111111111111111111111111111111111111111111111111111111111111111111111111111111111111111111111111111111111111111111111111111111111111111111111111111111111">'Показатели ФХД &gt;20%'!$H$1517:$R$1519</definedName>
    <definedName name="B_KNE_diff_511111111111111111111111111111111111111111111111111111111111111111111111111111111111111111111111111111111111111111111111111111111111111111111111111111111111111111111111">'Показатели КНЭ'!$ME$7:$MF$9</definedName>
    <definedName name="B_FHD_TKO_diff_511111111111111111111111111111111111111111111111111111111111111111111111111111111111111111111111111111111111111111111111111111111111111111111111111111111111111111111111">'ТКО. Показатели ФХД'!$FT$10:$FT$12</definedName>
    <definedName name="B_FHD_TKO_TRANS_diff_511111111111111111111111111111111111111111111111111111111111111111111111111111111111111111111111111111111111111111111111111111111111111111111111111111111111111111111111">'ТКО. Транс. Показатели ФХД'!$FT$10:$FT$12</definedName>
    <definedName name="Q_PH_diff_5111111111111111111111111111111111111111111111111111111111111111111111111111111111111111111111111111111111111111111111111111111111111111111111111111111111111111111111111">'Потребительские характеристики'!$MG$9:$MH$11</definedName>
    <definedName name="Q_TP_diff_5111111111111111111111111111111111111111111111111111111111111111111111111111111111111111111111111111111111111111111111111111111111111111111111111111111111111111111111111">ТП!$FT$9:$FT$11</definedName>
    <definedName name="Q_Limit_diff_5111111111111111111111111111111111111111111111111111111111111111111111111111111111111111111111111111111111111111111111111111111111111111111111111111111111111111111111111">Ограничения!$MG$26:$MH$28</definedName>
    <definedName name="B_FHD_diff_5111111111111111111111111111111111111111111111111111111111111111111111111111111111111111111111111111111111111111111111111111111111111111111111111111111111111111111111111">'Показатели ФХД'!$FU$25:$FU$27</definedName>
    <definedName name="B_OTEP_diff_5111111111111111111111111111111111111111111111111111111111111111111111111111111111111111111111111111111111111111111111111111111111111111111111111111111111111111111111111">'Показатели ОТЭП'!$FY$10:$FY$12</definedName>
    <definedName name="B_FHD20_diff_5111111111111111111111111111111111111111111111111111111111111111111111111111111111111111111111111111111111111111111111111111111111111111111111111111111111111111111111111">'Показатели ФХД &gt;20%'!$H$1526:$R$1528</definedName>
    <definedName name="B_KNE_diff_5111111111111111111111111111111111111111111111111111111111111111111111111111111111111111111111111111111111111111111111111111111111111111111111111111111111111111111111111">'Показатели КНЭ'!$MG$7:$MH$9</definedName>
    <definedName name="B_FHD_TKO_diff_5111111111111111111111111111111111111111111111111111111111111111111111111111111111111111111111111111111111111111111111111111111111111111111111111111111111111111111111111">'ТКО. Показатели ФХД'!$FU$10:$FU$12</definedName>
    <definedName name="B_FHD_TKO_TRANS_diff_5111111111111111111111111111111111111111111111111111111111111111111111111111111111111111111111111111111111111111111111111111111111111111111111111111111111111111111111111">'ТКО. Транс. Показатели ФХД'!$FU$10:$FU$12</definedName>
    <definedName name="Q_PH_diff_51111111111111111111111111111111111111111111111111111111111111111111111111111111111111111111111111111111111111111111111111111111111111111111111111111111111111111111111111">'Потребительские характеристики'!$MI$9:$MJ$11</definedName>
    <definedName name="Q_TP_diff_51111111111111111111111111111111111111111111111111111111111111111111111111111111111111111111111111111111111111111111111111111111111111111111111111111111111111111111111111">ТП!$FU$9:$FU$11</definedName>
    <definedName name="Q_Limit_diff_51111111111111111111111111111111111111111111111111111111111111111111111111111111111111111111111111111111111111111111111111111111111111111111111111111111111111111111111111">Ограничения!$MI$26:$MJ$28</definedName>
    <definedName name="B_FHD_diff_51111111111111111111111111111111111111111111111111111111111111111111111111111111111111111111111111111111111111111111111111111111111111111111111111111111111111111111111111">'Показатели ФХД'!$FV$25:$FV$27</definedName>
    <definedName name="B_OTEP_diff_51111111111111111111111111111111111111111111111111111111111111111111111111111111111111111111111111111111111111111111111111111111111111111111111111111111111111111111111111">'Показатели ОТЭП'!$FZ$10:$FZ$12</definedName>
    <definedName name="B_FHD20_diff_51111111111111111111111111111111111111111111111111111111111111111111111111111111111111111111111111111111111111111111111111111111111111111111111111111111111111111111111111">'Показатели ФХД &gt;20%'!$H$1535:$R$1537</definedName>
    <definedName name="B_KNE_diff_51111111111111111111111111111111111111111111111111111111111111111111111111111111111111111111111111111111111111111111111111111111111111111111111111111111111111111111111111">'Показатели КНЭ'!$MI$7:$MJ$9</definedName>
    <definedName name="B_FHD_TKO_diff_51111111111111111111111111111111111111111111111111111111111111111111111111111111111111111111111111111111111111111111111111111111111111111111111111111111111111111111111111">'ТКО. Показатели ФХД'!$FV$10:$FV$12</definedName>
    <definedName name="B_FHD_TKO_TRANS_diff_51111111111111111111111111111111111111111111111111111111111111111111111111111111111111111111111111111111111111111111111111111111111111111111111111111111111111111111111111">'ТКО. Транс. Показатели ФХД'!$FV$10:$FV$12</definedName>
    <definedName name="Q_PH_diff_511111111111111111111111111111111111111111111111111111111111111111111111111111111111111111111111111111111111111111111111111111111111111111111111111111111111111111111111111">'Потребительские характеристики'!$MK$9:$ML$11</definedName>
    <definedName name="Q_TP_diff_511111111111111111111111111111111111111111111111111111111111111111111111111111111111111111111111111111111111111111111111111111111111111111111111111111111111111111111111111">ТП!$FV$9:$FV$11</definedName>
    <definedName name="Q_Limit_diff_511111111111111111111111111111111111111111111111111111111111111111111111111111111111111111111111111111111111111111111111111111111111111111111111111111111111111111111111111">Ограничения!$MK$26:$ML$28</definedName>
    <definedName name="B_FHD_diff_511111111111111111111111111111111111111111111111111111111111111111111111111111111111111111111111111111111111111111111111111111111111111111111111111111111111111111111111111">'Показатели ФХД'!$FW$25:$FW$27</definedName>
    <definedName name="B_OTEP_diff_511111111111111111111111111111111111111111111111111111111111111111111111111111111111111111111111111111111111111111111111111111111111111111111111111111111111111111111111111">'Показатели ОТЭП'!$GA$10:$GA$12</definedName>
    <definedName name="B_FHD20_diff_511111111111111111111111111111111111111111111111111111111111111111111111111111111111111111111111111111111111111111111111111111111111111111111111111111111111111111111111111">'Показатели ФХД &gt;20%'!$H$1544:$R$1546</definedName>
    <definedName name="B_KNE_diff_511111111111111111111111111111111111111111111111111111111111111111111111111111111111111111111111111111111111111111111111111111111111111111111111111111111111111111111111111">'Показатели КНЭ'!$MK$7:$ML$9</definedName>
    <definedName name="B_FHD_TKO_diff_511111111111111111111111111111111111111111111111111111111111111111111111111111111111111111111111111111111111111111111111111111111111111111111111111111111111111111111111111">'ТКО. Показатели ФХД'!$FW$10:$FW$12</definedName>
    <definedName name="B_FHD_TKO_TRANS_diff_511111111111111111111111111111111111111111111111111111111111111111111111111111111111111111111111111111111111111111111111111111111111111111111111111111111111111111111111111">'ТКО. Транс. Показатели ФХД'!$FW$10:$FW$12</definedName>
    <definedName name="Q_PH_diff_5111111111111111111111111111111111111111111111111111111111111111111111111111111111111111111111111111111111111111111111111111111111111111111111111111111111111111111111111111">'Потребительские характеристики'!$MM$9:$MN$11</definedName>
    <definedName name="Q_TP_diff_5111111111111111111111111111111111111111111111111111111111111111111111111111111111111111111111111111111111111111111111111111111111111111111111111111111111111111111111111111">ТП!$FW$9:$FW$11</definedName>
    <definedName name="Q_Limit_diff_5111111111111111111111111111111111111111111111111111111111111111111111111111111111111111111111111111111111111111111111111111111111111111111111111111111111111111111111111111">Ограничения!$MM$26:$MN$28</definedName>
    <definedName name="B_FHD_diff_5111111111111111111111111111111111111111111111111111111111111111111111111111111111111111111111111111111111111111111111111111111111111111111111111111111111111111111111111111">'Показатели ФХД'!$FX$25:$FX$27</definedName>
    <definedName name="B_OTEP_diff_5111111111111111111111111111111111111111111111111111111111111111111111111111111111111111111111111111111111111111111111111111111111111111111111111111111111111111111111111111">'Показатели ОТЭП'!$GB$10:$GB$12</definedName>
    <definedName name="B_FHD20_diff_5111111111111111111111111111111111111111111111111111111111111111111111111111111111111111111111111111111111111111111111111111111111111111111111111111111111111111111111111111">'Показатели ФХД &gt;20%'!$H$1553:$R$1555</definedName>
    <definedName name="B_KNE_diff_5111111111111111111111111111111111111111111111111111111111111111111111111111111111111111111111111111111111111111111111111111111111111111111111111111111111111111111111111111">'Показатели КНЭ'!$MM$7:$MN$9</definedName>
    <definedName name="B_FHD_TKO_diff_5111111111111111111111111111111111111111111111111111111111111111111111111111111111111111111111111111111111111111111111111111111111111111111111111111111111111111111111111111">'ТКО. Показатели ФХД'!$FX$10:$FX$12</definedName>
    <definedName name="B_FHD_TKO_TRANS_diff_5111111111111111111111111111111111111111111111111111111111111111111111111111111111111111111111111111111111111111111111111111111111111111111111111111111111111111111111111111">'ТКО. Транс. Показатели ФХД'!$FX$10:$FX$12</definedName>
    <definedName name="Q_PH_diff_51111111111111111111111111111111111111111111111111111111111111111111111111111111111111111111111111111111111111111111111111111111111111111111111111111111111111111111111111111">'Потребительские характеристики'!$MO$9:$MP$11</definedName>
    <definedName name="Q_TP_diff_51111111111111111111111111111111111111111111111111111111111111111111111111111111111111111111111111111111111111111111111111111111111111111111111111111111111111111111111111111">ТП!$FX$9:$FX$11</definedName>
    <definedName name="Q_Limit_diff_51111111111111111111111111111111111111111111111111111111111111111111111111111111111111111111111111111111111111111111111111111111111111111111111111111111111111111111111111111">Ограничения!$MO$26:$MP$28</definedName>
    <definedName name="B_FHD_diff_51111111111111111111111111111111111111111111111111111111111111111111111111111111111111111111111111111111111111111111111111111111111111111111111111111111111111111111111111111">'Показатели ФХД'!$FY$25:$FY$27</definedName>
    <definedName name="B_OTEP_diff_51111111111111111111111111111111111111111111111111111111111111111111111111111111111111111111111111111111111111111111111111111111111111111111111111111111111111111111111111111">'Показатели ОТЭП'!$GC$10:$GC$12</definedName>
    <definedName name="B_FHD20_diff_51111111111111111111111111111111111111111111111111111111111111111111111111111111111111111111111111111111111111111111111111111111111111111111111111111111111111111111111111111">'Показатели ФХД &gt;20%'!$H$1562:$R$1564</definedName>
    <definedName name="B_KNE_diff_51111111111111111111111111111111111111111111111111111111111111111111111111111111111111111111111111111111111111111111111111111111111111111111111111111111111111111111111111111">'Показатели КНЭ'!$MO$7:$MP$9</definedName>
    <definedName name="B_FHD_TKO_diff_51111111111111111111111111111111111111111111111111111111111111111111111111111111111111111111111111111111111111111111111111111111111111111111111111111111111111111111111111111">'ТКО. Показатели ФХД'!$FY$10:$FY$12</definedName>
    <definedName name="B_FHD_TKO_TRANS_diff_51111111111111111111111111111111111111111111111111111111111111111111111111111111111111111111111111111111111111111111111111111111111111111111111111111111111111111111111111111">'ТКО. Транс. Показатели ФХД'!$FY$10:$FY$12</definedName>
    <definedName name="Q_PH_diff_511111111111111111111111111111111111111111111111111111111111111111111111111111111111111111111111111111111111111111111111111111111111111111111111111111111111111111111111111111">'Потребительские характеристики'!$MQ$9:$MR$11</definedName>
    <definedName name="Q_TP_diff_511111111111111111111111111111111111111111111111111111111111111111111111111111111111111111111111111111111111111111111111111111111111111111111111111111111111111111111111111111">ТП!$FY$9:$FY$11</definedName>
    <definedName name="Q_Limit_diff_511111111111111111111111111111111111111111111111111111111111111111111111111111111111111111111111111111111111111111111111111111111111111111111111111111111111111111111111111111">Ограничения!$MQ$26:$MR$28</definedName>
    <definedName name="B_FHD_diff_511111111111111111111111111111111111111111111111111111111111111111111111111111111111111111111111111111111111111111111111111111111111111111111111111111111111111111111111111111">'Показатели ФХД'!$FZ$25:$FZ$27</definedName>
    <definedName name="B_OTEP_diff_511111111111111111111111111111111111111111111111111111111111111111111111111111111111111111111111111111111111111111111111111111111111111111111111111111111111111111111111111111">'Показатели ОТЭП'!$GD$10:$GD$12</definedName>
    <definedName name="B_FHD20_diff_511111111111111111111111111111111111111111111111111111111111111111111111111111111111111111111111111111111111111111111111111111111111111111111111111111111111111111111111111111">'Показатели ФХД &gt;20%'!$H$1571:$R$1573</definedName>
    <definedName name="B_KNE_diff_511111111111111111111111111111111111111111111111111111111111111111111111111111111111111111111111111111111111111111111111111111111111111111111111111111111111111111111111111111">'Показатели КНЭ'!$MQ$7:$MR$9</definedName>
    <definedName name="B_FHD_TKO_diff_511111111111111111111111111111111111111111111111111111111111111111111111111111111111111111111111111111111111111111111111111111111111111111111111111111111111111111111111111111">'ТКО. Показатели ФХД'!$FZ$10:$FZ$12</definedName>
    <definedName name="B_FHD_TKO_TRANS_diff_511111111111111111111111111111111111111111111111111111111111111111111111111111111111111111111111111111111111111111111111111111111111111111111111111111111111111111111111111111">'ТКО. Транс. Показатели ФХД'!$FZ$10:$FZ$12</definedName>
    <definedName name="Q_PH_diff_5111111111111111111111111111111111111111111111111111111111111111111111111111111111111111111111111111111111111111111111111111111111111111111111111111111111111111111111111111111">'Потребительские характеристики'!$MS$9:$MT$11</definedName>
    <definedName name="Q_TP_diff_5111111111111111111111111111111111111111111111111111111111111111111111111111111111111111111111111111111111111111111111111111111111111111111111111111111111111111111111111111111">ТП!$FZ$9:$FZ$11</definedName>
    <definedName name="Q_Limit_diff_5111111111111111111111111111111111111111111111111111111111111111111111111111111111111111111111111111111111111111111111111111111111111111111111111111111111111111111111111111111">Ограничения!$MS$26:$MT$28</definedName>
    <definedName name="B_FHD_diff_5111111111111111111111111111111111111111111111111111111111111111111111111111111111111111111111111111111111111111111111111111111111111111111111111111111111111111111111111111111">'Показатели ФХД'!$GA$25:$GA$27</definedName>
    <definedName name="B_OTEP_diff_5111111111111111111111111111111111111111111111111111111111111111111111111111111111111111111111111111111111111111111111111111111111111111111111111111111111111111111111111111111">'Показатели ОТЭП'!$GE$10:$GE$12</definedName>
    <definedName name="B_FHD20_diff_5111111111111111111111111111111111111111111111111111111111111111111111111111111111111111111111111111111111111111111111111111111111111111111111111111111111111111111111111111111">'Показатели ФХД &gt;20%'!$H$1580:$R$1582</definedName>
    <definedName name="B_KNE_diff_5111111111111111111111111111111111111111111111111111111111111111111111111111111111111111111111111111111111111111111111111111111111111111111111111111111111111111111111111111111">'Показатели КНЭ'!$MS$7:$MT$9</definedName>
    <definedName name="B_FHD_TKO_diff_5111111111111111111111111111111111111111111111111111111111111111111111111111111111111111111111111111111111111111111111111111111111111111111111111111111111111111111111111111111">'ТКО. Показатели ФХД'!$GA$10:$GA$12</definedName>
    <definedName name="B_FHD_TKO_TRANS_diff_5111111111111111111111111111111111111111111111111111111111111111111111111111111111111111111111111111111111111111111111111111111111111111111111111111111111111111111111111111111">'ТКО. Транс. Показатели ФХД'!$GA$10:$GA$12</definedName>
    <definedName name="Q_PH_diff_51111111111111111111111111111111111111111111111111111111111111111111111111111111111111111111111111111111111111111111111111111111111111111111111111111111111111111111111111111111">'Потребительские характеристики'!$MU$9:$MV$11</definedName>
    <definedName name="Q_TP_diff_51111111111111111111111111111111111111111111111111111111111111111111111111111111111111111111111111111111111111111111111111111111111111111111111111111111111111111111111111111111">ТП!$GA$9:$GA$11</definedName>
    <definedName name="Q_Limit_diff_51111111111111111111111111111111111111111111111111111111111111111111111111111111111111111111111111111111111111111111111111111111111111111111111111111111111111111111111111111111">Ограничения!$MU$26:$MV$28</definedName>
    <definedName name="B_FHD_diff_51111111111111111111111111111111111111111111111111111111111111111111111111111111111111111111111111111111111111111111111111111111111111111111111111111111111111111111111111111111">'Показатели ФХД'!$GB$25:$GB$27</definedName>
    <definedName name="B_OTEP_diff_51111111111111111111111111111111111111111111111111111111111111111111111111111111111111111111111111111111111111111111111111111111111111111111111111111111111111111111111111111111">'Показатели ОТЭП'!$GF$10:$GF$12</definedName>
    <definedName name="B_FHD20_diff_51111111111111111111111111111111111111111111111111111111111111111111111111111111111111111111111111111111111111111111111111111111111111111111111111111111111111111111111111111111">'Показатели ФХД &gt;20%'!$H$1589:$R$1591</definedName>
    <definedName name="B_KNE_diff_51111111111111111111111111111111111111111111111111111111111111111111111111111111111111111111111111111111111111111111111111111111111111111111111111111111111111111111111111111111">'Показатели КНЭ'!$MU$7:$MV$9</definedName>
    <definedName name="B_FHD_TKO_diff_51111111111111111111111111111111111111111111111111111111111111111111111111111111111111111111111111111111111111111111111111111111111111111111111111111111111111111111111111111111">'ТКО. Показатели ФХД'!$GB$10:$GB$12</definedName>
    <definedName name="B_FHD_TKO_TRANS_diff_51111111111111111111111111111111111111111111111111111111111111111111111111111111111111111111111111111111111111111111111111111111111111111111111111111111111111111111111111111111">'ТКО. Транс. Показатели ФХД'!$GB$10:$GB$12</definedName>
    <definedName name="Q_PH_diff_511111111111111111111111111111111111111111111111111111111111111111111111111111111111111111111111111111111111111111111111111111111111111111111111111111111111111111111111111111111">'Потребительские характеристики'!$MW$9:$MX$11</definedName>
    <definedName name="Q_TP_diff_511111111111111111111111111111111111111111111111111111111111111111111111111111111111111111111111111111111111111111111111111111111111111111111111111111111111111111111111111111111">ТП!$GB$9:$GB$11</definedName>
    <definedName name="Q_Limit_diff_511111111111111111111111111111111111111111111111111111111111111111111111111111111111111111111111111111111111111111111111111111111111111111111111111111111111111111111111111111111">Ограничения!$MW$26:$MX$28</definedName>
    <definedName name="B_FHD_diff_511111111111111111111111111111111111111111111111111111111111111111111111111111111111111111111111111111111111111111111111111111111111111111111111111111111111111111111111111111111">'Показатели ФХД'!$GC$25:$GC$27</definedName>
    <definedName name="B_OTEP_diff_511111111111111111111111111111111111111111111111111111111111111111111111111111111111111111111111111111111111111111111111111111111111111111111111111111111111111111111111111111111">'Показатели ОТЭП'!$GG$10:$GG$12</definedName>
    <definedName name="B_FHD20_diff_511111111111111111111111111111111111111111111111111111111111111111111111111111111111111111111111111111111111111111111111111111111111111111111111111111111111111111111111111111111">'Показатели ФХД &gt;20%'!$H$1598:$R$1600</definedName>
    <definedName name="B_KNE_diff_511111111111111111111111111111111111111111111111111111111111111111111111111111111111111111111111111111111111111111111111111111111111111111111111111111111111111111111111111111111">'Показатели КНЭ'!$MW$7:$MX$9</definedName>
    <definedName name="B_FHD_TKO_diff_511111111111111111111111111111111111111111111111111111111111111111111111111111111111111111111111111111111111111111111111111111111111111111111111111111111111111111111111111111111">'ТКО. Показатели ФХД'!$GC$10:$GC$12</definedName>
    <definedName name="B_FHD_TKO_TRANS_diff_511111111111111111111111111111111111111111111111111111111111111111111111111111111111111111111111111111111111111111111111111111111111111111111111111111111111111111111111111111111">'ТКО. Транс. Показатели ФХД'!$GC$10:$GC$12</definedName>
    <definedName name="Q_PH_diff_5111111111111111111111111111111111111111111111111111111111111111111111111111111111111111111111111111111111111111111111111111111111111111111111111111111111111111111111111111111111">'Потребительские характеристики'!$MY$9:$MZ$11</definedName>
    <definedName name="Q_TP_diff_5111111111111111111111111111111111111111111111111111111111111111111111111111111111111111111111111111111111111111111111111111111111111111111111111111111111111111111111111111111111">ТП!$GC$9:$GC$11</definedName>
    <definedName name="Q_Limit_diff_5111111111111111111111111111111111111111111111111111111111111111111111111111111111111111111111111111111111111111111111111111111111111111111111111111111111111111111111111111111111">Ограничения!$MY$26:$MZ$28</definedName>
    <definedName name="B_FHD_diff_5111111111111111111111111111111111111111111111111111111111111111111111111111111111111111111111111111111111111111111111111111111111111111111111111111111111111111111111111111111111">'Показатели ФХД'!$GD$25:$GD$27</definedName>
    <definedName name="B_OTEP_diff_5111111111111111111111111111111111111111111111111111111111111111111111111111111111111111111111111111111111111111111111111111111111111111111111111111111111111111111111111111111111">'Показатели ОТЭП'!$GH$10:$GH$12</definedName>
    <definedName name="B_FHD20_diff_5111111111111111111111111111111111111111111111111111111111111111111111111111111111111111111111111111111111111111111111111111111111111111111111111111111111111111111111111111111111">'Показатели ФХД &gt;20%'!$H$1607:$R$1609</definedName>
    <definedName name="B_KNE_diff_5111111111111111111111111111111111111111111111111111111111111111111111111111111111111111111111111111111111111111111111111111111111111111111111111111111111111111111111111111111111">'Показатели КНЭ'!$MY$7:$MZ$9</definedName>
    <definedName name="B_FHD_TKO_diff_5111111111111111111111111111111111111111111111111111111111111111111111111111111111111111111111111111111111111111111111111111111111111111111111111111111111111111111111111111111111">'ТКО. Показатели ФХД'!$GD$10:$GD$12</definedName>
    <definedName name="B_FHD_TKO_TRANS_diff_5111111111111111111111111111111111111111111111111111111111111111111111111111111111111111111111111111111111111111111111111111111111111111111111111111111111111111111111111111111111">'ТКО. Транс. Показатели ФХД'!$GD$10:$GD$12</definedName>
    <definedName name="Q_PH_diff_51111111111111111111111111111111111111111111111111111111111111111111111111111111111111111111111111111111111111111111111111111111111111111111111111111111111111111111111111111111111">'Потребительские характеристики'!$NA$9:$NB$11</definedName>
    <definedName name="Q_TP_diff_51111111111111111111111111111111111111111111111111111111111111111111111111111111111111111111111111111111111111111111111111111111111111111111111111111111111111111111111111111111111">ТП!$GD$9:$GD$11</definedName>
    <definedName name="Q_Limit_diff_51111111111111111111111111111111111111111111111111111111111111111111111111111111111111111111111111111111111111111111111111111111111111111111111111111111111111111111111111111111111">Ограничения!$NA$26:$NB$28</definedName>
    <definedName name="B_FHD_diff_51111111111111111111111111111111111111111111111111111111111111111111111111111111111111111111111111111111111111111111111111111111111111111111111111111111111111111111111111111111111">'Показатели ФХД'!$GE$25:$GE$27</definedName>
    <definedName name="B_OTEP_diff_51111111111111111111111111111111111111111111111111111111111111111111111111111111111111111111111111111111111111111111111111111111111111111111111111111111111111111111111111111111111">'Показатели ОТЭП'!$GI$10:$GI$12</definedName>
    <definedName name="B_FHD20_diff_51111111111111111111111111111111111111111111111111111111111111111111111111111111111111111111111111111111111111111111111111111111111111111111111111111111111111111111111111111111111">'Показатели ФХД &gt;20%'!$H$1616:$R$1618</definedName>
    <definedName name="B_KNE_diff_51111111111111111111111111111111111111111111111111111111111111111111111111111111111111111111111111111111111111111111111111111111111111111111111111111111111111111111111111111111111">'Показатели КНЭ'!$NA$7:$NB$9</definedName>
    <definedName name="B_FHD_TKO_diff_51111111111111111111111111111111111111111111111111111111111111111111111111111111111111111111111111111111111111111111111111111111111111111111111111111111111111111111111111111111111">'ТКО. Показатели ФХД'!$GE$10:$GE$12</definedName>
    <definedName name="B_FHD_TKO_TRANS_diff_51111111111111111111111111111111111111111111111111111111111111111111111111111111111111111111111111111111111111111111111111111111111111111111111111111111111111111111111111111111111">'ТКО. Транс. Показатели ФХД'!$GE$10:$GE$12</definedName>
    <definedName name="Q_PH_diff_511111111111111111111111111111111111111111111111111111111111111111111111111111111111111111111111111111111111111111111111111111111111111111111111111111111111111111111111111111111111">'Потребительские характеристики'!$NC$9:$ND$11</definedName>
    <definedName name="Q_TP_diff_511111111111111111111111111111111111111111111111111111111111111111111111111111111111111111111111111111111111111111111111111111111111111111111111111111111111111111111111111111111111">ТП!$GE$9:$GE$11</definedName>
    <definedName name="Q_Limit_diff_511111111111111111111111111111111111111111111111111111111111111111111111111111111111111111111111111111111111111111111111111111111111111111111111111111111111111111111111111111111111">Ограничения!$NC$26:$ND$28</definedName>
    <definedName name="B_FHD_diff_511111111111111111111111111111111111111111111111111111111111111111111111111111111111111111111111111111111111111111111111111111111111111111111111111111111111111111111111111111111111">'Показатели ФХД'!$GF$25:$GF$27</definedName>
    <definedName name="B_OTEP_diff_511111111111111111111111111111111111111111111111111111111111111111111111111111111111111111111111111111111111111111111111111111111111111111111111111111111111111111111111111111111111">'Показатели ОТЭП'!$GJ$10:$GJ$12</definedName>
    <definedName name="B_FHD20_diff_511111111111111111111111111111111111111111111111111111111111111111111111111111111111111111111111111111111111111111111111111111111111111111111111111111111111111111111111111111111111">'Показатели ФХД &gt;20%'!$H$1625:$R$1627</definedName>
    <definedName name="B_KNE_diff_511111111111111111111111111111111111111111111111111111111111111111111111111111111111111111111111111111111111111111111111111111111111111111111111111111111111111111111111111111111111">'Показатели КНЭ'!$NC$7:$ND$9</definedName>
    <definedName name="B_FHD_TKO_diff_511111111111111111111111111111111111111111111111111111111111111111111111111111111111111111111111111111111111111111111111111111111111111111111111111111111111111111111111111111111111">'ТКО. Показатели ФХД'!$GF$10:$GF$12</definedName>
    <definedName name="B_FHD_TKO_TRANS_diff_511111111111111111111111111111111111111111111111111111111111111111111111111111111111111111111111111111111111111111111111111111111111111111111111111111111111111111111111111111111111">'ТКО. Транс. Показатели ФХД'!$GF$10:$GF$12</definedName>
    <definedName name="Q_PH_diff_5111111111111111111111111111111111111111111111111111111111111111111111111111111111111111111111111111111111111111111111111111111111111111111111111111111111111111111111111111111111111">'Потребительские характеристики'!$NE$9:$NF$11</definedName>
    <definedName name="Q_TP_diff_5111111111111111111111111111111111111111111111111111111111111111111111111111111111111111111111111111111111111111111111111111111111111111111111111111111111111111111111111111111111111">ТП!$GF$9:$GF$11</definedName>
    <definedName name="Q_Limit_diff_5111111111111111111111111111111111111111111111111111111111111111111111111111111111111111111111111111111111111111111111111111111111111111111111111111111111111111111111111111111111111">Ограничения!$NE$26:$NF$28</definedName>
    <definedName name="B_FHD_diff_5111111111111111111111111111111111111111111111111111111111111111111111111111111111111111111111111111111111111111111111111111111111111111111111111111111111111111111111111111111111111">'Показатели ФХД'!$GG$25:$GG$27</definedName>
    <definedName name="B_OTEP_diff_5111111111111111111111111111111111111111111111111111111111111111111111111111111111111111111111111111111111111111111111111111111111111111111111111111111111111111111111111111111111111">'Показатели ОТЭП'!$GK$10:$GK$12</definedName>
    <definedName name="B_FHD20_diff_5111111111111111111111111111111111111111111111111111111111111111111111111111111111111111111111111111111111111111111111111111111111111111111111111111111111111111111111111111111111111">'Показатели ФХД &gt;20%'!$H$1634:$R$1636</definedName>
    <definedName name="B_KNE_diff_5111111111111111111111111111111111111111111111111111111111111111111111111111111111111111111111111111111111111111111111111111111111111111111111111111111111111111111111111111111111111">'Показатели КНЭ'!$NE$7:$NF$9</definedName>
    <definedName name="B_FHD_TKO_diff_5111111111111111111111111111111111111111111111111111111111111111111111111111111111111111111111111111111111111111111111111111111111111111111111111111111111111111111111111111111111111">'ТКО. Показатели ФХД'!$GG$10:$GG$12</definedName>
    <definedName name="B_FHD_TKO_TRANS_diff_5111111111111111111111111111111111111111111111111111111111111111111111111111111111111111111111111111111111111111111111111111111111111111111111111111111111111111111111111111111111111">'ТКО. Транс. Показатели ФХД'!$GG$10:$GG$12</definedName>
    <definedName name="Q_PH_diff_51111111111111111111111111111111111111111111111111111111111111111111111111111111111111111111111111111111111111111111111111111111111111111111111111111111111111111111111111111111111111">'Потребительские характеристики'!$NG$9:$NH$11</definedName>
    <definedName name="Q_TP_diff_51111111111111111111111111111111111111111111111111111111111111111111111111111111111111111111111111111111111111111111111111111111111111111111111111111111111111111111111111111111111111">ТП!$GG$9:$GG$11</definedName>
    <definedName name="Q_Limit_diff_51111111111111111111111111111111111111111111111111111111111111111111111111111111111111111111111111111111111111111111111111111111111111111111111111111111111111111111111111111111111111">Ограничения!$NG$26:$NH$28</definedName>
    <definedName name="B_FHD_diff_51111111111111111111111111111111111111111111111111111111111111111111111111111111111111111111111111111111111111111111111111111111111111111111111111111111111111111111111111111111111111">'Показатели ФХД'!$GH$25:$GH$27</definedName>
    <definedName name="B_OTEP_diff_51111111111111111111111111111111111111111111111111111111111111111111111111111111111111111111111111111111111111111111111111111111111111111111111111111111111111111111111111111111111111">'Показатели ОТЭП'!$GL$10:$GL$12</definedName>
    <definedName name="B_FHD20_diff_51111111111111111111111111111111111111111111111111111111111111111111111111111111111111111111111111111111111111111111111111111111111111111111111111111111111111111111111111111111111111">'Показатели ФХД &gt;20%'!$H$1643:$R$1645</definedName>
    <definedName name="B_KNE_diff_51111111111111111111111111111111111111111111111111111111111111111111111111111111111111111111111111111111111111111111111111111111111111111111111111111111111111111111111111111111111111">'Показатели КНЭ'!$NG$7:$NH$9</definedName>
    <definedName name="B_FHD_TKO_diff_51111111111111111111111111111111111111111111111111111111111111111111111111111111111111111111111111111111111111111111111111111111111111111111111111111111111111111111111111111111111111">'ТКО. Показатели ФХД'!$GH$10:$GH$12</definedName>
    <definedName name="B_FHD_TKO_TRANS_diff_51111111111111111111111111111111111111111111111111111111111111111111111111111111111111111111111111111111111111111111111111111111111111111111111111111111111111111111111111111111111111">'ТКО. Транс. Показатели ФХД'!$GH$10:$GH$12</definedName>
    <definedName name="Q_PH_diff_511111111111111111111111111111111111111111111111111111111111111111111111111111111111111111111111111111111111111111111111111111111111111111111111111111111111111111111111111111111111111">'Потребительские характеристики'!$NI$9:$NJ$11</definedName>
    <definedName name="Q_TP_diff_511111111111111111111111111111111111111111111111111111111111111111111111111111111111111111111111111111111111111111111111111111111111111111111111111111111111111111111111111111111111111">ТП!$GH$9:$GH$11</definedName>
    <definedName name="Q_Limit_diff_511111111111111111111111111111111111111111111111111111111111111111111111111111111111111111111111111111111111111111111111111111111111111111111111111111111111111111111111111111111111111">Ограничения!$NI$26:$NJ$28</definedName>
    <definedName name="B_FHD_diff_511111111111111111111111111111111111111111111111111111111111111111111111111111111111111111111111111111111111111111111111111111111111111111111111111111111111111111111111111111111111111">'Показатели ФХД'!$GI$25:$GI$27</definedName>
    <definedName name="B_OTEP_diff_511111111111111111111111111111111111111111111111111111111111111111111111111111111111111111111111111111111111111111111111111111111111111111111111111111111111111111111111111111111111111">'Показатели ОТЭП'!$GM$10:$GM$12</definedName>
    <definedName name="B_FHD20_diff_511111111111111111111111111111111111111111111111111111111111111111111111111111111111111111111111111111111111111111111111111111111111111111111111111111111111111111111111111111111111111">'Показатели ФХД &gt;20%'!$H$1652:$R$1654</definedName>
    <definedName name="B_KNE_diff_511111111111111111111111111111111111111111111111111111111111111111111111111111111111111111111111111111111111111111111111111111111111111111111111111111111111111111111111111111111111111">'Показатели КНЭ'!$NI$7:$NJ$9</definedName>
    <definedName name="B_FHD_TKO_diff_511111111111111111111111111111111111111111111111111111111111111111111111111111111111111111111111111111111111111111111111111111111111111111111111111111111111111111111111111111111111111">'ТКО. Показатели ФХД'!$GI$10:$GI$12</definedName>
    <definedName name="B_FHD_TKO_TRANS_diff_511111111111111111111111111111111111111111111111111111111111111111111111111111111111111111111111111111111111111111111111111111111111111111111111111111111111111111111111111111111111111">'ТКО. Транс. Показатели ФХД'!$GI$10:$GI$12</definedName>
    <definedName name="Q_PH_diff_5111111111111111111111111111111111111111111111111111111111111111111111111111111111111111111111111111111111111111111111111111111111111111111111111111111111111111111111111111111111111111">'Потребительские характеристики'!$NK$9:$NL$11</definedName>
    <definedName name="Q_TP_diff_5111111111111111111111111111111111111111111111111111111111111111111111111111111111111111111111111111111111111111111111111111111111111111111111111111111111111111111111111111111111111111">ТП!$GI$9:$GI$11</definedName>
    <definedName name="Q_Limit_diff_5111111111111111111111111111111111111111111111111111111111111111111111111111111111111111111111111111111111111111111111111111111111111111111111111111111111111111111111111111111111111111">Ограничения!$NK$26:$NL$28</definedName>
    <definedName name="B_FHD_diff_5111111111111111111111111111111111111111111111111111111111111111111111111111111111111111111111111111111111111111111111111111111111111111111111111111111111111111111111111111111111111111">'Показатели ФХД'!$GJ$25:$GJ$27</definedName>
    <definedName name="B_OTEP_diff_5111111111111111111111111111111111111111111111111111111111111111111111111111111111111111111111111111111111111111111111111111111111111111111111111111111111111111111111111111111111111111">'Показатели ОТЭП'!$GN$10:$GN$12</definedName>
    <definedName name="B_FHD20_diff_5111111111111111111111111111111111111111111111111111111111111111111111111111111111111111111111111111111111111111111111111111111111111111111111111111111111111111111111111111111111111111">'Показатели ФХД &gt;20%'!$H$1661:$R$1663</definedName>
    <definedName name="B_KNE_diff_5111111111111111111111111111111111111111111111111111111111111111111111111111111111111111111111111111111111111111111111111111111111111111111111111111111111111111111111111111111111111111">'Показатели КНЭ'!$NK$7:$NL$9</definedName>
    <definedName name="B_FHD_TKO_diff_5111111111111111111111111111111111111111111111111111111111111111111111111111111111111111111111111111111111111111111111111111111111111111111111111111111111111111111111111111111111111111">'ТКО. Показатели ФХД'!$GJ$10:$GJ$12</definedName>
    <definedName name="B_FHD_TKO_TRANS_diff_5111111111111111111111111111111111111111111111111111111111111111111111111111111111111111111111111111111111111111111111111111111111111111111111111111111111111111111111111111111111111111">'ТКО. Транс. Показатели ФХД'!$GJ$10:$GJ$12</definedName>
    <definedName name="Q_PH_diff_51111111111111111111111111111111111111111111111111111111111111111111111111111111111111111111111111111111111111111111111111111111111111111111111111111111111111111111111111111111111111111">'Потребительские характеристики'!$NM$9:$NN$11</definedName>
    <definedName name="Q_TP_diff_51111111111111111111111111111111111111111111111111111111111111111111111111111111111111111111111111111111111111111111111111111111111111111111111111111111111111111111111111111111111111111">ТП!$GJ$9:$GJ$11</definedName>
    <definedName name="Q_Limit_diff_51111111111111111111111111111111111111111111111111111111111111111111111111111111111111111111111111111111111111111111111111111111111111111111111111111111111111111111111111111111111111111">Ограничения!$NM$26:$NN$28</definedName>
    <definedName name="B_FHD_diff_51111111111111111111111111111111111111111111111111111111111111111111111111111111111111111111111111111111111111111111111111111111111111111111111111111111111111111111111111111111111111111">'Показатели ФХД'!$GK$25:$GK$27</definedName>
    <definedName name="B_OTEP_diff_51111111111111111111111111111111111111111111111111111111111111111111111111111111111111111111111111111111111111111111111111111111111111111111111111111111111111111111111111111111111111111">'Показатели ОТЭП'!$GO$10:$GO$12</definedName>
    <definedName name="B_FHD20_diff_51111111111111111111111111111111111111111111111111111111111111111111111111111111111111111111111111111111111111111111111111111111111111111111111111111111111111111111111111111111111111111">'Показатели ФХД &gt;20%'!$H$1670:$R$1672</definedName>
    <definedName name="B_KNE_diff_51111111111111111111111111111111111111111111111111111111111111111111111111111111111111111111111111111111111111111111111111111111111111111111111111111111111111111111111111111111111111111">'Показатели КНЭ'!$NM$7:$NN$9</definedName>
    <definedName name="B_FHD_TKO_diff_51111111111111111111111111111111111111111111111111111111111111111111111111111111111111111111111111111111111111111111111111111111111111111111111111111111111111111111111111111111111111111">'ТКО. Показатели ФХД'!$GK$10:$GK$12</definedName>
    <definedName name="B_FHD_TKO_TRANS_diff_51111111111111111111111111111111111111111111111111111111111111111111111111111111111111111111111111111111111111111111111111111111111111111111111111111111111111111111111111111111111111111">'ТКО. Транс. Показатели ФХД'!$GK$10:$GK$12</definedName>
    <definedName name="Q_PH_diff_511111111111111111111111111111111111111111111111111111111111111111111111111111111111111111111111111111111111111111111111111111111111111111111111111111111111111111111111111111111111111111">'Потребительские характеристики'!$NO$9:$NP$11</definedName>
    <definedName name="Q_TP_diff_511111111111111111111111111111111111111111111111111111111111111111111111111111111111111111111111111111111111111111111111111111111111111111111111111111111111111111111111111111111111111111">ТП!$GK$9:$GK$11</definedName>
    <definedName name="Q_Limit_diff_511111111111111111111111111111111111111111111111111111111111111111111111111111111111111111111111111111111111111111111111111111111111111111111111111111111111111111111111111111111111111111">Ограничения!$NO$26:$NP$28</definedName>
    <definedName name="B_FHD_diff_511111111111111111111111111111111111111111111111111111111111111111111111111111111111111111111111111111111111111111111111111111111111111111111111111111111111111111111111111111111111111111">'Показатели ФХД'!$GL$25:$GL$27</definedName>
    <definedName name="B_OTEP_diff_511111111111111111111111111111111111111111111111111111111111111111111111111111111111111111111111111111111111111111111111111111111111111111111111111111111111111111111111111111111111111111">'Показатели ОТЭП'!$GP$10:$GP$12</definedName>
    <definedName name="B_FHD20_diff_511111111111111111111111111111111111111111111111111111111111111111111111111111111111111111111111111111111111111111111111111111111111111111111111111111111111111111111111111111111111111111">'Показатели ФХД &gt;20%'!$H$1679:$R$1681</definedName>
    <definedName name="B_KNE_diff_511111111111111111111111111111111111111111111111111111111111111111111111111111111111111111111111111111111111111111111111111111111111111111111111111111111111111111111111111111111111111111">'Показатели КНЭ'!$NO$7:$NP$9</definedName>
    <definedName name="B_FHD_TKO_diff_511111111111111111111111111111111111111111111111111111111111111111111111111111111111111111111111111111111111111111111111111111111111111111111111111111111111111111111111111111111111111111">'ТКО. Показатели ФХД'!$GL$10:$GL$12</definedName>
    <definedName name="B_FHD_TKO_TRANS_diff_511111111111111111111111111111111111111111111111111111111111111111111111111111111111111111111111111111111111111111111111111111111111111111111111111111111111111111111111111111111111111111">'ТКО. Транс. Показатели ФХД'!$GL$10:$GL$12</definedName>
    <definedName name="DESCRIPTION_TERRITORY">REESTR_DS!$B$2:$B$21</definedName>
    <definedName name="Q_PH_diff_5111111111111111111111111111111111111111111111111111111111111111111111111111111111111111111111111111111111111111111111111111111111111111111111111111111111111111111111111111111111111111111">'Потребительские характеристики'!$NQ$9:$NR$11</definedName>
    <definedName name="Q_TP_diff_5111111111111111111111111111111111111111111111111111111111111111111111111111111111111111111111111111111111111111111111111111111111111111111111111111111111111111111111111111111111111111111">ТП!$GL$9:$GL$11</definedName>
    <definedName name="Q_Limit_diff_5111111111111111111111111111111111111111111111111111111111111111111111111111111111111111111111111111111111111111111111111111111111111111111111111111111111111111111111111111111111111111111">Ограничения!$NQ$26:$NR$28</definedName>
    <definedName name="B_FHD_diff_5111111111111111111111111111111111111111111111111111111111111111111111111111111111111111111111111111111111111111111111111111111111111111111111111111111111111111111111111111111111111111111">'Показатели ФХД'!$GM$25:$GM$27</definedName>
    <definedName name="B_OTEP_diff_5111111111111111111111111111111111111111111111111111111111111111111111111111111111111111111111111111111111111111111111111111111111111111111111111111111111111111111111111111111111111111111">'Показатели ОТЭП'!$GQ$10:$GQ$12</definedName>
    <definedName name="B_FHD20_diff_5111111111111111111111111111111111111111111111111111111111111111111111111111111111111111111111111111111111111111111111111111111111111111111111111111111111111111111111111111111111111111111">'Показатели ФХД &gt;20%'!$H$1688:$R$1690</definedName>
    <definedName name="B_KNE_diff_5111111111111111111111111111111111111111111111111111111111111111111111111111111111111111111111111111111111111111111111111111111111111111111111111111111111111111111111111111111111111111111">'Показатели КНЭ'!$NQ$7:$NR$9</definedName>
    <definedName name="B_FHD_TKO_diff_5111111111111111111111111111111111111111111111111111111111111111111111111111111111111111111111111111111111111111111111111111111111111111111111111111111111111111111111111111111111111111111">'ТКО. Показатели ФХД'!$GM$10:$GM$12</definedName>
    <definedName name="B_FHD_TKO_TRANS_diff_5111111111111111111111111111111111111111111111111111111111111111111111111111111111111111111111111111111111111111111111111111111111111111111111111111111111111111111111111111111111111111111">'ТКО. Транс. Показатели ФХД'!$GM$10:$GM$12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<sst xmlns="http://schemas.openxmlformats.org/spreadsheetml/2006/main" count="35861" uniqueCount="5322">
  <si>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</si>
  <si>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</si>
  <si>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</si>
  <si>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</si>
  <si>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</si>
  <si>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</si>
  <si>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</si>
  <si>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</si>
  <si>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</si>
  <si>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</si>
  <si>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</si>
  <si>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</si>
  <si>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</si>
  <si>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28262360</t>
  </si>
  <si>
    <t>Flag_Row_Size</t>
  </si>
  <si>
    <t>Субъект РФ</t>
  </si>
  <si>
    <t>Самарская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</si>
  <si>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</si>
  <si>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</si>
  <si>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</si>
  <si>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</si>
  <si>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</si>
  <si>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</si>
  <si>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</si>
  <si>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</si>
  <si>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</si>
  <si>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</si>
  <si>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</si>
  <si>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</si>
  <si>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</si>
  <si>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</si>
  <si>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</si>
  <si>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</si>
  <si>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</si>
  <si>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</si>
  <si>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</si>
  <si>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</si>
  <si>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</si>
  <si>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</si>
  <si>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</si>
  <si>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</si>
  <si>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</si>
  <si>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</si>
  <si>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</si>
  <si>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</si>
  <si>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</si>
  <si>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ООО "СамРЭК-Эксплуатация"</t>
  </si>
  <si>
    <t>Наименование (описание) обособленного подразделения</t>
  </si>
  <si>
    <t>ИНН</t>
  </si>
  <si>
    <t>6315648332</t>
  </si>
  <si>
    <t>КПП</t>
  </si>
  <si>
    <t>631201001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</si>
  <si>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</si>
  <si>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</si>
  <si>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</si>
  <si>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</si>
  <si>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</si>
  <si>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</si>
  <si>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</si>
  <si>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</si>
  <si>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</si>
  <si>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</si>
  <si>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</si>
  <si>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</si>
  <si>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</si>
  <si>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</si>
  <si>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</si>
  <si>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</si>
  <si>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</si>
  <si>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</si>
  <si>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443080, г. Самара, Московское шоссе, д. 55, оф. 216</t>
  </si>
  <si>
    <t>Фамилия, имя, отчество руководителя</t>
  </si>
  <si>
    <t>Федоров Константин Юрьевич</t>
  </si>
  <si>
    <t>Ответственный за заполнение формы</t>
  </si>
  <si>
    <t>Фамилия, имя, отчество</t>
  </si>
  <si>
    <t>Зверева Лариса Михайловна</t>
  </si>
  <si>
    <t>Должность</t>
  </si>
  <si>
    <t>экономист</t>
  </si>
  <si>
    <t>Контактный телефон</t>
  </si>
  <si>
    <t>(848)627-96-90</t>
  </si>
  <si>
    <t>E-mail</t>
  </si>
  <si>
    <t>zverevalm@yandex.ru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</si>
  <si>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</si>
  <si>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</si>
  <si>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</si>
  <si>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</si>
  <si>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</si>
  <si>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</si>
  <si>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</si>
  <si>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</si>
  <si>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</si>
  <si>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</si>
  <si>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</si>
  <si>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</si>
  <si>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</si>
  <si>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</si>
  <si>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</si>
  <si>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</si>
  <si>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</si>
  <si>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75</t>
  </si>
  <si>
    <t>Елховский муниципальный район</t>
  </si>
  <si>
    <t>36615000</t>
  </si>
  <si>
    <t>Добавить МО</t>
  </si>
  <si>
    <t>2</t>
  </si>
  <si>
    <t>×</t>
  </si>
  <si>
    <t>ter_5</t>
  </si>
  <si>
    <t>83</t>
  </si>
  <si>
    <t>Исаклинский муниципальный район</t>
  </si>
  <si>
    <t>36616000</t>
  </si>
  <si>
    <t>ter_51</t>
  </si>
  <si>
    <t>134</t>
  </si>
  <si>
    <t>Кошкинский муниципальный район</t>
  </si>
  <si>
    <t>36624000</t>
  </si>
  <si>
    <t>ter_511</t>
  </si>
  <si>
    <t>236</t>
  </si>
  <si>
    <t>Ставропольский муниципальный район</t>
  </si>
  <si>
    <t>36640000</t>
  </si>
  <si>
    <t>5</t>
  </si>
  <si>
    <t>ter_5111</t>
  </si>
  <si>
    <t>35</t>
  </si>
  <si>
    <t>Большечерниговский муниципальный район</t>
  </si>
  <si>
    <t>36610000</t>
  </si>
  <si>
    <t>ter_51111</t>
  </si>
  <si>
    <t>185</t>
  </si>
  <si>
    <t>Пестравский муниципальный район</t>
  </si>
  <si>
    <t>36632000</t>
  </si>
  <si>
    <t>ter_511111</t>
  </si>
  <si>
    <t>Безенчукский муниципальный район</t>
  </si>
  <si>
    <t>36604000</t>
  </si>
  <si>
    <t>8</t>
  </si>
  <si>
    <t>ter_5111111</t>
  </si>
  <si>
    <t>277</t>
  </si>
  <si>
    <t>Хворостянский муниципальный район</t>
  </si>
  <si>
    <t>36644000</t>
  </si>
  <si>
    <t>9</t>
  </si>
  <si>
    <t>ter_51111111</t>
  </si>
  <si>
    <t>99</t>
  </si>
  <si>
    <t>Кинель-Черкасский муниципальный район</t>
  </si>
  <si>
    <t>36620000</t>
  </si>
  <si>
    <t>10</t>
  </si>
  <si>
    <t>ter_511111111</t>
  </si>
  <si>
    <t>194</t>
  </si>
  <si>
    <t>Похвистневский муниципальный район</t>
  </si>
  <si>
    <t>36634000</t>
  </si>
  <si>
    <t>11</t>
  </si>
  <si>
    <t>ter_5111111111</t>
  </si>
  <si>
    <t>330</t>
  </si>
  <si>
    <t>городской округ Похвистнево</t>
  </si>
  <si>
    <t>36727000</t>
  </si>
  <si>
    <t>12</t>
  </si>
  <si>
    <t>ter_51111111111</t>
  </si>
  <si>
    <t>329</t>
  </si>
  <si>
    <t>городской округ Отрадный</t>
  </si>
  <si>
    <t>36724000</t>
  </si>
  <si>
    <t>13</t>
  </si>
  <si>
    <t>ter_511111111111</t>
  </si>
  <si>
    <t>210</t>
  </si>
  <si>
    <t>Приволжский муниципальный район</t>
  </si>
  <si>
    <t>36636000</t>
  </si>
  <si>
    <t>14</t>
  </si>
  <si>
    <t>ter_5111111111111</t>
  </si>
  <si>
    <t>343</t>
  </si>
  <si>
    <t>городской округ Чапаевск</t>
  </si>
  <si>
    <t>36750000</t>
  </si>
  <si>
    <t>15</t>
  </si>
  <si>
    <t>ter_51111111111111</t>
  </si>
  <si>
    <t>327</t>
  </si>
  <si>
    <t>городской округ Новокуйбышевск</t>
  </si>
  <si>
    <t>36713000</t>
  </si>
  <si>
    <t>16</t>
  </si>
  <si>
    <t>ter_511111111111111</t>
  </si>
  <si>
    <t>59</t>
  </si>
  <si>
    <t>Волжский муниципальный район</t>
  </si>
  <si>
    <t>36614000</t>
  </si>
  <si>
    <t>17</t>
  </si>
  <si>
    <t>ter_5111111111111111</t>
  </si>
  <si>
    <t>328</t>
  </si>
  <si>
    <t>городской округ Октябрьск</t>
  </si>
  <si>
    <t>36718000</t>
  </si>
  <si>
    <t>18</t>
  </si>
  <si>
    <t>ter_51111111111111111</t>
  </si>
  <si>
    <t>312</t>
  </si>
  <si>
    <t>Шигонский муниципальный район</t>
  </si>
  <si>
    <t>36650000</t>
  </si>
  <si>
    <t>19</t>
  </si>
  <si>
    <t>ter_511111111111111111</t>
  </si>
  <si>
    <t>114</t>
  </si>
  <si>
    <t>Кинельский муниципальный район</t>
  </si>
  <si>
    <t>36618000</t>
  </si>
  <si>
    <t>20</t>
  </si>
  <si>
    <t>ter_5111111111111111111</t>
  </si>
  <si>
    <t>175</t>
  </si>
  <si>
    <t>Нефтегорский муниципальный район</t>
  </si>
  <si>
    <t>36630000</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</si>
  <si>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</si>
  <si>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</si>
  <si>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</si>
  <si>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</si>
  <si>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</si>
  <si>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</si>
  <si>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</si>
  <si>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ID_DIFF</t>
  </si>
  <si>
    <t>VD</t>
  </si>
  <si>
    <t>AREA</t>
  </si>
  <si>
    <t>SYSTEM</t>
  </si>
  <si>
    <t>с. Никитинка, ул. Никитинская, 8, котельная № 1-20</t>
  </si>
  <si>
    <t>diff_1</t>
  </si>
  <si>
    <t>4190064</t>
  </si>
  <si>
    <t>a</t>
  </si>
  <si>
    <t>с. Никитинка, ул. Никитинская, 8, котельная № 1-21</t>
  </si>
  <si>
    <t>diff_5</t>
  </si>
  <si>
    <t>с. Елховка, центральная котельная, ул. Матвея Завадского, 39а, котельная № 1-22</t>
  </si>
  <si>
    <t>diff_51</t>
  </si>
  <si>
    <t>с. Березовка, квартал 2, д.8, котельная № 1-23</t>
  </si>
  <si>
    <t>diff_511</t>
  </si>
  <si>
    <t>с. Березовка, ул. Комсомольская, д. 36Б, котельная № 1-24</t>
  </si>
  <si>
    <t>diff_5111</t>
  </si>
  <si>
    <t>с. Красные Дома, ул. Почтовая, 30Б, котельная № 1-25</t>
  </si>
  <si>
    <t>diff_51111</t>
  </si>
  <si>
    <t>с. Красные Дома, ул. Почтовая, 32Б, котельная № 1-26</t>
  </si>
  <si>
    <t>diff_511111</t>
  </si>
  <si>
    <t>с. Красные Дома, ул. Школьная, 25А, котельная № 1-27</t>
  </si>
  <si>
    <t>diff_5111111</t>
  </si>
  <si>
    <t>с. Красные Дома, ул. Школьная, 27А, котельная № 1-28</t>
  </si>
  <si>
    <t>diff_51111111</t>
  </si>
  <si>
    <t>с. Красные Дома, ул. Школьная, 29А, котельная № 1-29</t>
  </si>
  <si>
    <t>diff_511111111</t>
  </si>
  <si>
    <t>с. Красные Дома, ул. Школьная, 31А, котельная № 1-30</t>
  </si>
  <si>
    <t>diff_5111111111</t>
  </si>
  <si>
    <t>с. Красные Дома, ул. Школьная, 33А, котельная № 1-31</t>
  </si>
  <si>
    <t>diff_51111111111</t>
  </si>
  <si>
    <t>с. Знаменка, ул. Набережная, 1А, котельная 1-32</t>
  </si>
  <si>
    <t>diff_511111111111</t>
  </si>
  <si>
    <t>с. Елховка, ул.Школьная, 8А, котельная 1-33</t>
  </si>
  <si>
    <t>diff_5111111111111</t>
  </si>
  <si>
    <t>Добавить централизованную систему</t>
  </si>
  <si>
    <t>п. Исаклы, котельная № 1-1</t>
  </si>
  <si>
    <t>diff_51111111111111</t>
  </si>
  <si>
    <t>п. Исаклы, ул Комсомольская, котельная № 1-2</t>
  </si>
  <si>
    <t>diff_511111111111111</t>
  </si>
  <si>
    <t>с. Б.Константиновка, ул. Центральная, 54А, котельная № 1-3</t>
  </si>
  <si>
    <t>diff_5111111111111111</t>
  </si>
  <si>
    <t>с. Б.Константиновка, ул. Центральная, 52А(сдк), котельная № 1-4</t>
  </si>
  <si>
    <t>diff_51111111111111111</t>
  </si>
  <si>
    <t>с. Кошки, ул. Первомайская, (д/с), котельная № 1-5</t>
  </si>
  <si>
    <t>diff_511111111111111111</t>
  </si>
  <si>
    <t>с. Мамыково, ул. Центральная, 24, котельная № 1-6</t>
  </si>
  <si>
    <t>diff_5111111111111111111</t>
  </si>
  <si>
    <t>с. Новое Фейзулово, ул. Центральная, 45, котельная № 1-7</t>
  </si>
  <si>
    <t>diff_51111111111111111111</t>
  </si>
  <si>
    <t>с. Рахмановка, ул. Школьная, 6г, котельная № 1-8</t>
  </si>
  <si>
    <t>diff_511111111111111111111</t>
  </si>
  <si>
    <t>с. Русская Васильевка, ул. Луговая, 1 (школа), котельная № 1-9</t>
  </si>
  <si>
    <t>diff_5111111111111111111111</t>
  </si>
  <si>
    <t>с. Русская Васильевка, ул. Специалистов, 1 (сдк), котельная № 1-10</t>
  </si>
  <si>
    <t>diff_51111111111111111111111</t>
  </si>
  <si>
    <t>с. Ивановка, ул. Центральная, 4А (сдк), котельная № 1-11</t>
  </si>
  <si>
    <t>diff_511111111111111111111111</t>
  </si>
  <si>
    <t>с. Ивановка, ул. Центральная, 2А (школак), котельная № 1-12</t>
  </si>
  <si>
    <t>diff_5111111111111111111111111</t>
  </si>
  <si>
    <t>с. Ивановка, ул. Центральная, 3А (домк), котельная № 1-13</t>
  </si>
  <si>
    <t>diff_51111111111111111111111111</t>
  </si>
  <si>
    <t>с. Тенеево. ул. Центральная, 31 (школа), котельная № 1-14</t>
  </si>
  <si>
    <t>diff_511111111111111111111111111</t>
  </si>
  <si>
    <t>с. Тенеево. ул. Центральная, 38 (сдк), котельная № 1-15</t>
  </si>
  <si>
    <t>diff_5111111111111111111111111111</t>
  </si>
  <si>
    <t>с. Кошки, д/с Теремок, котельная № 1-16</t>
  </si>
  <si>
    <t>diff_51111111111111111111111111111</t>
  </si>
  <si>
    <t>с. Кошки, д/с Радуга, котельная № 1-17</t>
  </si>
  <si>
    <t>diff_511111111111111111111111111111</t>
  </si>
  <si>
    <t>с. Кошки, ст. Подгрузная, ул. Пионерская, 3 (школа), котельная № 1-18</t>
  </si>
  <si>
    <t>diff_5111111111111111111111111111111</t>
  </si>
  <si>
    <t>с. Кошки, ст. Подгрузная, ул. Спортивная, 8А (д/с Родничока), котельная № 1-19</t>
  </si>
  <si>
    <t>diff_51111111111111111111111111111111</t>
  </si>
  <si>
    <t>с. В.Белозерки, ул. Мира, котельная № 2-1</t>
  </si>
  <si>
    <t>diff_511111111111111111111111111111111</t>
  </si>
  <si>
    <t>с. В.Белозерки, ул. Щербакова, котельная № 2-2</t>
  </si>
  <si>
    <t>diff_5111111111111111111111111111111111</t>
  </si>
  <si>
    <t>с. В.Белозерки, пер. Восточный, котельная № 2-3</t>
  </si>
  <si>
    <t>diff_51111111111111111111111111111111111</t>
  </si>
  <si>
    <t>с. В.Белозерки, пер. Западный, котельная № 2-4</t>
  </si>
  <si>
    <t>diff_511111111111111111111111111111111111</t>
  </si>
  <si>
    <t>с. Большая Черниговка, Микрорайон, 24Б, котельная № 3-1</t>
  </si>
  <si>
    <t>diff_5111111111111111111111111111111111111</t>
  </si>
  <si>
    <t>п. Глушицкий, ул. Шоссейная, 11, котельная № 3-2</t>
  </si>
  <si>
    <t>diff_51111111111111111111111111111111111111</t>
  </si>
  <si>
    <t>п. Полянский, ул. Центральная, 34Б, котельная 3-3</t>
  </si>
  <si>
    <t>diff_511111111111111111111111111111111111111</t>
  </si>
  <si>
    <t>с. Майское, ул. Специалистов, 12А, котельная № 3-4</t>
  </si>
  <si>
    <t>diff_5111111111111111111111111111111111111111</t>
  </si>
  <si>
    <t>пгт Безенчук, ул. Центральная, 9А, котельная № 4-1</t>
  </si>
  <si>
    <t>diff_51111111111111111111111111111111111111111</t>
  </si>
  <si>
    <t>с. Песочное, ул. Центральная, котельная № 4-2</t>
  </si>
  <si>
    <t>diff_5111111111111111111111111111111111111111111</t>
  </si>
  <si>
    <t>пгт Безенчук, ул. Луговцева, 57, котельная № 4-3</t>
  </si>
  <si>
    <t>diff_51111111111111111111111111111111111111111111</t>
  </si>
  <si>
    <t>пгт Безенчук, ул. Степная, 1, котельная № 4-4</t>
  </si>
  <si>
    <t>diff_511111111111111111111111111111111111111111111</t>
  </si>
  <si>
    <t>пгт Безенчук, ул. Советскаяа, 184, котельная № 4-5</t>
  </si>
  <si>
    <t>diff_5111111111111111111111111111111111111111111111</t>
  </si>
  <si>
    <t>пгт Безенчук, ул. Садовая, 1А, котельная № 4-6</t>
  </si>
  <si>
    <t>diff_51111111111111111111111111111111111111111111111</t>
  </si>
  <si>
    <t>пгт Безенчук, ул. Солодухина, 167, котельная № 4-7</t>
  </si>
  <si>
    <t>diff_511111111111111111111111111111111111111111111111</t>
  </si>
  <si>
    <t>пгт Безенчук, ул. Быковцева, 77в, котельная № 4-8</t>
  </si>
  <si>
    <t>diff_5111111111111111111111111111111111111111111111111</t>
  </si>
  <si>
    <t>пгт Безенчук, ул. Быковцева, 66, котельная № 4-9</t>
  </si>
  <si>
    <t>diff_51111111111111111111111111111111111111111111111111</t>
  </si>
  <si>
    <t>с. Осинки, ул. Л.Толстого, котельная № 4-10</t>
  </si>
  <si>
    <t>diff_511111111111111111111111111111111111111111111111111</t>
  </si>
  <si>
    <t>с. Осинки, ул. Комсомольская, 1, котельная № 4-11</t>
  </si>
  <si>
    <t>diff_5111111111111111111111111111111111111111111111111111</t>
  </si>
  <si>
    <t>с. Осинки, ул. Комсомольская, 2, котельная № 4-12</t>
  </si>
  <si>
    <t>diff_51111111111111111111111111111111111111111111111111111</t>
  </si>
  <si>
    <t>с. Осинки, ул. Комсомольская, 3, котельная № 4-13</t>
  </si>
  <si>
    <t>diff_511111111111111111111111111111111111111111111111111111</t>
  </si>
  <si>
    <t>с. Осинки, ул. Комсомольская, 42, котельная № 4-14</t>
  </si>
  <si>
    <t>diff_5111111111111111111111111111111111111111111111111111111</t>
  </si>
  <si>
    <t>с. Ольгино, ул. Северная, 7а, котельная № 4-15</t>
  </si>
  <si>
    <t>diff_51111111111111111111111111111111111111111111111111111111</t>
  </si>
  <si>
    <t>с. Прибой, ул. Гаражная, 4, котельная № 4-16</t>
  </si>
  <si>
    <t>diff_511111111111111111111111111111111111111111111111111111111</t>
  </si>
  <si>
    <t>с. Прибой, ул. Овражная, 4, котельная № 4-17</t>
  </si>
  <si>
    <t>diff_5111111111111111111111111111111111111111111111111111111111</t>
  </si>
  <si>
    <t>с. Екатериновка, ул. Фабричная, 25А, котельная № 4-19</t>
  </si>
  <si>
    <t>diff_51111111111111111111111111111111111111111111111111111111111</t>
  </si>
  <si>
    <t>с. Екатериновка, ул. Фабричная, 40А, котельная № 4-20</t>
  </si>
  <si>
    <t>diff_511111111111111111111111111111111111111111111111111111111111</t>
  </si>
  <si>
    <t>ст. Звезда, ул. Железнодорожная, 9А, котельная № 4-21</t>
  </si>
  <si>
    <t>diff_5111111111111111111111111111111111111111111111111111111111111</t>
  </si>
  <si>
    <t>21</t>
  </si>
  <si>
    <t>с. Натальино, ул. Школьная, 13А, котельная № 4-22</t>
  </si>
  <si>
    <t>diff_51111111111111111111111111111111111111111111111111111111111111</t>
  </si>
  <si>
    <t>22</t>
  </si>
  <si>
    <t>с. Сосновка,  котельная № 4-23</t>
  </si>
  <si>
    <t>diff_511111111111111111111111111111111111111111111111111111111111111</t>
  </si>
  <si>
    <t>23</t>
  </si>
  <si>
    <t>с. Красноселки, ул. Центральная, 6А, котельная № 4-24</t>
  </si>
  <si>
    <t>diff_5111111111111111111111111111111111111111111111111111111111111111</t>
  </si>
  <si>
    <t>24</t>
  </si>
  <si>
    <t>с. Переволоки, ул. Центральная, 33, 35, котельная № 4-28</t>
  </si>
  <si>
    <t>diff_51111111111111111111111111111111111111111111111111111111111111111</t>
  </si>
  <si>
    <t>25</t>
  </si>
  <si>
    <t>с. Переволоки, ул. Центральная, 37, 39, котельная № 4-29</t>
  </si>
  <si>
    <t>diff_511111111111111111111111111111111111111111111111111111111111111111</t>
  </si>
  <si>
    <t>26</t>
  </si>
  <si>
    <t>с. Переволоки, ул. Центральная, (сдк), котельная № 4-30</t>
  </si>
  <si>
    <t>diff_5111111111111111111111111111111111111111111111111111111111111111111</t>
  </si>
  <si>
    <t>27</t>
  </si>
  <si>
    <t>с. Переволоки, ул. Школьная, (школа, д/с), котельная № 4-31</t>
  </si>
  <si>
    <t>diff_51111111111111111111111111111111111111111111111111111111111111111111</t>
  </si>
  <si>
    <t>28</t>
  </si>
  <si>
    <t>с. С. Залесье, д.3, котельная № 4-32</t>
  </si>
  <si>
    <t>diff_511111111111111111111111111111111111111111111111111111111111111111111</t>
  </si>
  <si>
    <t>29</t>
  </si>
  <si>
    <t>с. Покровка, ул. Центральная, 1А, котельная № 4-33</t>
  </si>
  <si>
    <t>diff_5111111111111111111111111111111111111111111111111111111111111111111111</t>
  </si>
  <si>
    <t>30</t>
  </si>
  <si>
    <t>с. Новомихайловка, ул. Центральная, 1, котельная № 4-36</t>
  </si>
  <si>
    <t>diff_51111111111111111111111111111111111111111111111111111111111111111111111</t>
  </si>
  <si>
    <t>31</t>
  </si>
  <si>
    <t>с. Новомихайловка, ул. Центральная, 6, котельная № 4-37</t>
  </si>
  <si>
    <t>diff_511111111111111111111111111111111111111111111111111111111111111111111111</t>
  </si>
  <si>
    <t>32</t>
  </si>
  <si>
    <t>с. Новомихайловка, ул. Центральная, 14, котельная № 4-38</t>
  </si>
  <si>
    <t>diff_5111111111111111111111111111111111111111111111111111111111111111111111111</t>
  </si>
  <si>
    <t>33</t>
  </si>
  <si>
    <t>с. Новомихайловка, ул. Фасадная, 3, котельная № 4-39</t>
  </si>
  <si>
    <t>diff_51111111111111111111111111111111111111111111111111111111111111111111111111</t>
  </si>
  <si>
    <t>34</t>
  </si>
  <si>
    <t>с. Александровка, ул. Центральная, 44 (сдк), котельная № 4-40</t>
  </si>
  <si>
    <t>diff_511111111111111111111111111111111111111111111111111111111111111111111111111</t>
  </si>
  <si>
    <t>с. Преображенка, ул. Тополинаяя, 13, котельная № 4-42</t>
  </si>
  <si>
    <t>diff_5111111111111111111111111111111111111111111111111111111111111111111111111111</t>
  </si>
  <si>
    <t>36</t>
  </si>
  <si>
    <t>с. Преображенка, ул. Тополинаяя, 15, котельная № 4-43</t>
  </si>
  <si>
    <t>diff_51111111111111111111111111111111111111111111111111111111111111111111111111111</t>
  </si>
  <si>
    <t>37</t>
  </si>
  <si>
    <t>ст. Звезда, тепловые сети № 4-44</t>
  </si>
  <si>
    <t>diff_511111111111111111111111111111111111111111111111111111111111111111111111111111</t>
  </si>
  <si>
    <t>38</t>
  </si>
  <si>
    <t>п. Разинский, тепловые сети № 4-45</t>
  </si>
  <si>
    <t>diff_5111111111111111111111111111111111111111111111111111111111111111111111111111111</t>
  </si>
  <si>
    <t>39</t>
  </si>
  <si>
    <t>п. Привольный, тепловые сети № 4-46</t>
  </si>
  <si>
    <t>diff_51111111111111111111111111111111111111111111111111111111111111111111111111111111</t>
  </si>
  <si>
    <t>40</t>
  </si>
  <si>
    <t>п. Дружба, тепловые сети № 4-47</t>
  </si>
  <si>
    <t>diff_511111111111111111111111111111111111111111111111111111111111111111111111111111111</t>
  </si>
  <si>
    <t>с. Владимировка, ул. Солнечная, котельная № 4-34</t>
  </si>
  <si>
    <t>diff_511111111111111111111111111111111111111111</t>
  </si>
  <si>
    <t>с. Владимировка, ул. Максима Горького, котельная № 4-35</t>
  </si>
  <si>
    <t>diff_5111111111111111111111111111111111111111111111111111111111111111111111111111111111</t>
  </si>
  <si>
    <t>с. Кинель-Черкассы, ул. Революционная, 76, котельная № 6-1</t>
  </si>
  <si>
    <t>diff_51111111111111111111111111111111111111111111111111111111111111111111111111111111111</t>
  </si>
  <si>
    <t>с. Репьевка, ул. Победы, 4, котельная № 6-2</t>
  </si>
  <si>
    <t>diff_511111111111111111111111111111111111111111111111111111111111111111111111111111111111</t>
  </si>
  <si>
    <t>с. Садгород, ул. Ленина, 43, котельная № 6-3</t>
  </si>
  <si>
    <t>diff_5111111111111111111111111111111111111111111111111111111111111111111111111111111111111</t>
  </si>
  <si>
    <t>с. Тимашево, ул. Молодежная, 15д, котельная № 6-4</t>
  </si>
  <si>
    <t>diff_51111111111111111111111111111111111111111111111111111111111111111111111111111111111111</t>
  </si>
  <si>
    <t>с. Кинель-Черкассы (ГИБДД), ул. Механизаторов, 1, котельная № 6-5</t>
  </si>
  <si>
    <t>diff_511111111111111111111111111111111111111111111111111111111111111111111111111111111111111</t>
  </si>
  <si>
    <t>с. Кинель-Черкассы (библиотека), ул. Красноармейская, 115а, котельная № 6-6</t>
  </si>
  <si>
    <t>diff_5111111111111111111111111111111111111111111111111111111111111111111111111111111111111111</t>
  </si>
  <si>
    <t>с. Березняки, ул. Первомайская, 11, котельная № 6-7</t>
  </si>
  <si>
    <t>diff_51111111111111111111111111111111111111111111111111111111111111111111111111111111111111111</t>
  </si>
  <si>
    <t>с. Дубовый Колок, ул. Центральная, 8а, котельная № 6-8</t>
  </si>
  <si>
    <t>diff_511111111111111111111111111111111111111111111111111111111111111111111111111111111111111111</t>
  </si>
  <si>
    <t>с. Семеновка, ул. Советская, 2б, котельная № 6-9</t>
  </si>
  <si>
    <t>diff_5111111111111111111111111111111111111111111111111111111111111111111111111111111111111111111</t>
  </si>
  <si>
    <t>с. Красная Горка, ул. Чапаевская, 71, котельная № 6-10</t>
  </si>
  <si>
    <t>diff_51111111111111111111111111111111111111111111111111111111111111111111111111111111111111111111</t>
  </si>
  <si>
    <t>с. Кинель-Черкассы (УФМС), ул. Красноармейская, 107, котельная № 6-11</t>
  </si>
  <si>
    <t>diff_511111111111111111111111111111111111111111111111111111111111111111111111111111111111111111111</t>
  </si>
  <si>
    <t>с. Кинель-Черкассы (д/с Голубь), ул. Нефтяников, 9, котельная № 6-12</t>
  </si>
  <si>
    <t>diff_5111111111111111111111111111111111111111111111111111111111111111111111111111111111111111111111</t>
  </si>
  <si>
    <t>с. Кинель-Черкассы (д/с Огонек), ул. Авиационная, 7в, котельная № 6-13</t>
  </si>
  <si>
    <t>diff_51111111111111111111111111111111111111111111111111111111111111111111111111111111111111111111111</t>
  </si>
  <si>
    <t>с. Тимашево (школа), ул. Комсомольская, 31А, котельная № 6-14</t>
  </si>
  <si>
    <t>diff_511111111111111111111111111111111111111111111111111111111111111111111111111111111111111111111111</t>
  </si>
  <si>
    <t>с. Муханово , ул. Больничная, 25, котельная № 6-15</t>
  </si>
  <si>
    <t>diff_5111111111111111111111111111111111111111111111111111111111111111111111111111111111111111111111111</t>
  </si>
  <si>
    <t>с. Муханово (школа) , ул. Школьная, 1/1, котельная № 6-16</t>
  </si>
  <si>
    <t>diff_51111111111111111111111111111111111111111111111111111111111111111111111111111111111111111111111111</t>
  </si>
  <si>
    <t>с. Муханово (клуб) , ул. Школьная, 1/1А, котельная № 6-17</t>
  </si>
  <si>
    <t>diff_511111111111111111111111111111111111111111111111111111111111111111111111111111111111111111111111111</t>
  </si>
  <si>
    <t>с. Муханово (ж/дом) , ул. Школьная, 1/1Б, котельная № 6-18</t>
  </si>
  <si>
    <t>diff_5111111111111111111111111111111111111111111111111111111111111111111111111111111111111111111111111111</t>
  </si>
  <si>
    <t>с. Кротовка (АПС) , ул. Дачная, котельная № 6-19</t>
  </si>
  <si>
    <t>diff_51111111111111111111111111111111111111111111111111111111111111111111111111111111111111111111111111111</t>
  </si>
  <si>
    <t>с. Кротовка (ЛДПС) , ул. Нефтяников, 7, котельная № 6-20</t>
  </si>
  <si>
    <t>diff_511111111111111111111111111111111111111111111111111111111111111111111111111111111111111111111111111111</t>
  </si>
  <si>
    <t>с. Кротовка (больница) , ул. Мичуринская, 2А, котельная № 6-21</t>
  </si>
  <si>
    <t>diff_5111111111111111111111111111111111111111111111111111111111111111111111111111111111111111111111111111111</t>
  </si>
  <si>
    <t>с. Александровка, ул. Спортивная, 8, котельная № 6-22</t>
  </si>
  <si>
    <t>diff_51111111111111111111111111111111111111111111111111111111111111111111111111111111111111111111111111111111</t>
  </si>
  <si>
    <t>с. Б. Сарабай, ул. Черемушки, 2А, котельная № 6-23</t>
  </si>
  <si>
    <t>diff_511111111111111111111111111111111111111111111111111111111111111111111111111111111111111111111111111111111</t>
  </si>
  <si>
    <t>с. Кабановка, ул. Крыгина, 1ж, котельная № 6-24</t>
  </si>
  <si>
    <t>diff_5111111111111111111111111111111111111111111111111111111111111111111111111111111111111111111111111111111111</t>
  </si>
  <si>
    <t>с. Богородское, ул. Молодежнаяа, 1а, котельная № 6-25</t>
  </si>
  <si>
    <t>diff_51111111111111111111111111111111111111111111111111111111111111111111111111111111111111111111111111111111111</t>
  </si>
  <si>
    <t>с. Богородское, ул. Центральная, 159а, котельная № 6-26</t>
  </si>
  <si>
    <t>diff_511111111111111111111111111111111111111111111111111111111111111111111111111111111111111111111111111111111111</t>
  </si>
  <si>
    <t>с. Лозовка, ул. Центральная, 4а, котельная № 6-27</t>
  </si>
  <si>
    <t>diff_5111111111111111111111111111111111111111111111111111111111111111111111111111111111111111111111111111111111111</t>
  </si>
  <si>
    <t>с. Лозовка (клуб), ул. Центральная, 1а, котельная № 6-28</t>
  </si>
  <si>
    <t>diff_51111111111111111111111111111111111111111111111111111111111111111111111111111111111111111111111111111111111111</t>
  </si>
  <si>
    <t>с. Новые Ключи(школа), ул. Советская, 38А, котельная № 6-29</t>
  </si>
  <si>
    <t>diff_511111111111111111111111111111111111111111111111111111111111111111111111111111111111111111111111111111111111111</t>
  </si>
  <si>
    <t>с. Новые Ключи(клуб), ул. Советская, 38А, котельная № 6-30</t>
  </si>
  <si>
    <t>diff_5111111111111111111111111111111111111111111111111111111111111111111111111111111111111111111111111111111111111111</t>
  </si>
  <si>
    <t>п. Первомайский, ул. Садовая, 28, котельная № 6-31</t>
  </si>
  <si>
    <t>diff_51111111111111111111111111111111111111111111111111111111111111111111111111111111111111111111111111111111111111111</t>
  </si>
  <si>
    <t>с. Черновка, ул. Школьная, 33, котельная № 6-32</t>
  </si>
  <si>
    <t>diff_511111111111111111111111111111111111111111111111111111111111111111111111111111111111111111111111111111111111111111</t>
  </si>
  <si>
    <t>с. Кинель-Черкассы, ул. Механизаторов, 16А, котельная № 6-33</t>
  </si>
  <si>
    <t>diff_5111111111111111111111111111111111111111111111111111111111111111111111111111111111111111111111111111111111111111111</t>
  </si>
  <si>
    <t>с.  Ерзовка, ул. Центральная, 66, котельная № 6-34</t>
  </si>
  <si>
    <t>diff_51111111111111111111111111111111111111111111111111111111111111111111111111111111111111111111111111111111111111111111</t>
  </si>
  <si>
    <t>с.  Коханы (КДЦ), ул. Советская, 32А, котельная № 6-35</t>
  </si>
  <si>
    <t>diff_511111111111111111111111111111111111111111111111111111111111111111111111111111111111111111111111111111111111111111111</t>
  </si>
  <si>
    <t>с.  Полудни (школа), ул. Солнечная, 92А, котельная № 6-36</t>
  </si>
  <si>
    <t>diff_5111111111111111111111111111111111111111111111111111111111111111111111111111111111111111111111111111111111111111111111</t>
  </si>
  <si>
    <t>с.  Вязники, ул. Школьная, 9А, котельная № 6-37</t>
  </si>
  <si>
    <t>diff_51111111111111111111111111111111111111111111111111111111111111111111111111111111111111111111111111111111111111111111111</t>
  </si>
  <si>
    <t>с. Среднее Аверкино, ул. Школьная, 13А, котельная № 6-38</t>
  </si>
  <si>
    <t>diff_511111111111111111111111111111111111111111111111111111111111111111111111111111111111111111111111111111111111111111111111</t>
  </si>
  <si>
    <t>с. Среднее Аверкино, ул. Школьная, 64Б, котельная № 6-39</t>
  </si>
  <si>
    <t>diff_5111111111111111111111111111111111111111111111111111111111111111111111111111111111111111111111111111111111111111111111111</t>
  </si>
  <si>
    <t>с. Красные Ключи, ул. Школьная, 14Б, котельная № 6-40</t>
  </si>
  <si>
    <t>diff_51111111111111111111111111111111111111111111111111111111111111111111111111111111111111111111111111111111111111111111111111</t>
  </si>
  <si>
    <t>с. Кротково, ул. Ленина, 46Б, котельная № 6-41</t>
  </si>
  <si>
    <t>diff_511111111111111111111111111111111111111111111111111111111111111111111111111111111111111111111111111111111111111111111111111</t>
  </si>
  <si>
    <t>с. Первомайск, ул. Первомайская, 46Б, котельная № 6-42</t>
  </si>
  <si>
    <t>diff_5111111111111111111111111111111111111111111111111111111111111111111111111111111111111111111111111111111111111111111111111111</t>
  </si>
  <si>
    <t>п. Венера, ул. Центральная, 1А, котельная № 6-43</t>
  </si>
  <si>
    <t>diff_51111111111111111111111111111111111111111111111111111111111111111111111111111111111111111111111111111111111111111111111111111</t>
  </si>
  <si>
    <t>г.о. Отрадный, ЦЗН, ул. Молодогвардейская, 16А, котельная № 6-44</t>
  </si>
  <si>
    <t>diff_511111111111111111111111111111111111111111111111111111111111111111111111111111111111111111111111111111111111111111111111111111</t>
  </si>
  <si>
    <t>п. Приволжье, ул. Парковая, котельная № 7-1</t>
  </si>
  <si>
    <t>diff_5111111111111111111111111111111111111111111111111111111111111111111111111111111111111111111111111111111111111111111111111111111</t>
  </si>
  <si>
    <t>п. Приволжье, ул.Комарова, котельная № 7-2</t>
  </si>
  <si>
    <t>diff_51111111111111111111111111111111111111111111111111111111111111111111111111111111111111111111111111111111111111111111111111111111</t>
  </si>
  <si>
    <t>п. Приволжье, ул. Молодежная, котельная № 7-3</t>
  </si>
  <si>
    <t>diff_511111111111111111111111111111111111111111111111111111111111111111111111111111111111111111111111111111111111111111111111111111111</t>
  </si>
  <si>
    <t>п. Приволжье, ул. Советская, котельная № 7-4</t>
  </si>
  <si>
    <t>diff_5111111111111111111111111111111111111111111111111111111111111111111111111111111111111111111111111111111111111111111111111111111111</t>
  </si>
  <si>
    <t>п. Ильмень, ул. Молодежная, котельная № 7-5</t>
  </si>
  <si>
    <t>diff_51111111111111111111111111111111111111111111111111111111111111111111111111111111111111111111111111111111111111111111111111111111111</t>
  </si>
  <si>
    <t>п. Ильмень, ул. Почтовая, котельная № 7-6</t>
  </si>
  <si>
    <t>diff_511111111111111111111111111111111111111111111111111111111111111111111111111111111111111111111111111111111111111111111111111111111111</t>
  </si>
  <si>
    <t>п. Ильмень, ул. Школьная, котельная № 7-7</t>
  </si>
  <si>
    <t>diff_5111111111111111111111111111111111111111111111111111111111111111111111111111111111111111111111111111111111111111111111111111111111111</t>
  </si>
  <si>
    <t>п. Новоспасский, ул. Мира, котельная № 7-8</t>
  </si>
  <si>
    <t>diff_51111111111111111111111111111111111111111111111111111111111111111111111111111111111111111111111111111111111111111111111111111111111111</t>
  </si>
  <si>
    <t>п. Новоспасский, ул. Магистральная, котельная № 7-9</t>
  </si>
  <si>
    <t>diff_511111111111111111111111111111111111111111111111111111111111111111111111111111111111111111111111111111111111111111111111111111111111111</t>
  </si>
  <si>
    <t>п. Новоспасский, пер. Пугачева, котельная № 7-10</t>
  </si>
  <si>
    <t>diff_5111111111111111111111111111111111111111111111111111111111111111111111111111111111111111111111111111111111111111111111111111111111111111</t>
  </si>
  <si>
    <t>п. Новоспасский, ул. Школьная, котельная № 7-11</t>
  </si>
  <si>
    <t>diff_51111111111111111111111111111111111111111111111111111111111111111111111111111111111111111111111111111111111111111111111111111111111111111</t>
  </si>
  <si>
    <t>п. Новоспасский, ул. Ленина, котельная № 7-12</t>
  </si>
  <si>
    <t>diff_511111111111111111111111111111111111111111111111111111111111111111111111111111111111111111111111111111111111111111111111111111111111111111</t>
  </si>
  <si>
    <t>п. Обшаровка, ул. Лычева, котельная № 7-13</t>
  </si>
  <si>
    <t>diff_5111111111111111111111111111111111111111111111111111111111111111111111111111111111111111111111111111111111111111111111111111111111111111111</t>
  </si>
  <si>
    <t>п. Обшаровка, ул. Терешковой, котельная № 7-14</t>
  </si>
  <si>
    <t>diff_51111111111111111111111111111111111111111111111111111111111111111111111111111111111111111111111111111111111111111111111111111111111111111111</t>
  </si>
  <si>
    <t>п. Обшаровка, ул. Спортивная, котельная № 7-15</t>
  </si>
  <si>
    <t>diff_511111111111111111111111111111111111111111111111111111111111111111111111111111111111111111111111111111111111111111111111111111111111111111111</t>
  </si>
  <si>
    <t>п. Обшаровка, ул. Строителей, котельная № 7-16</t>
  </si>
  <si>
    <t>diff_5111111111111111111111111111111111111111111111111111111111111111111111111111111111111111111111111111111111111111111111111111111111111111111111</t>
  </si>
  <si>
    <t>п. Обшаровка, ул. Советская, котельная № 7-17</t>
  </si>
  <si>
    <t>diff_51111111111111111111111111111111111111111111111111111111111111111111111111111111111111111111111111111111111111111111111111111111111111111111111</t>
  </si>
  <si>
    <t>п. Обшаровка, ул. Щорса, котельная № 7-18</t>
  </si>
  <si>
    <t>diff_511111111111111111111111111111111111111111111111111111111111111111111111111111111111111111111111111111111111111111111111111111111111111111111111</t>
  </si>
  <si>
    <t>г. Чапаевск, ул. С.Лазо, котельная № 8-1</t>
  </si>
  <si>
    <t>diff_5111111111111111111111111111111111111111111111111111111111111111111111111111111111111111111111111111111111111111111111111111111111111111111111111</t>
  </si>
  <si>
    <t>пос. Маяк, ул. Дорожная,1а, котельная № 8-2</t>
  </si>
  <si>
    <t>diff_511111111111111111111111111111111111111111111111111111111111111111111111111111111111111111111111111111111111111111111111111111111111111111111111111</t>
  </si>
  <si>
    <t>пос. Шмидта, ул. Школьная, 4Б, котельная № 8-3</t>
  </si>
  <si>
    <t>diff_5111111111111111111111111111111111111111111111111111111111111111111111111111111111111111111111111111111111111111111111111111111111111111111111111111</t>
  </si>
  <si>
    <t>пос. Гранный, котельная № 8-4</t>
  </si>
  <si>
    <t>diff_51111111111111111111111111111111111111111111111111111111111111111111111111111111111111111111111111111111111111111111111111111111111111111111111111111</t>
  </si>
  <si>
    <t>п. Журавли, ул. Школьная,/Молодежная, котельная № 5-1</t>
  </si>
  <si>
    <t>diff_511111111111111111111111111111111111111111111111111111111111111111111111111111111111111111111111111111111111111111111111111111111111111111111111111111</t>
  </si>
  <si>
    <t>п. Калинка, ул. Советская, котельная № 5-2</t>
  </si>
  <si>
    <t>diff_5111111111111111111111111111111111111111111111111111111111111111111111111111111111111111111111111111111111111111111111111111111111111111111111111111111</t>
  </si>
  <si>
    <t>с. Лопатино, ул. Школьная, котельная № 5-3</t>
  </si>
  <si>
    <t>diff_51111111111111111111111111111111111111111111111111111111111111111111111111111111111111111111111111111111111111111111111111111111111111111111111111111111</t>
  </si>
  <si>
    <t>с. Сухая Вязовка, ул. Школьная, котельная № 5-4</t>
  </si>
  <si>
    <t>diff_511111111111111111111111111111111111111111111111111111111111111111111111111111111111111111111111111111111111111111111111111111111111111111111111111111111</t>
  </si>
  <si>
    <t>с. Сухая Вязовка, ул. Молодежная, котельная № 5-5</t>
  </si>
  <si>
    <t>diff_5111111111111111111111111111111111111111111111111111111111111111111111111111111111111111111111111111111111111111111111111111111111111111111111111111111111</t>
  </si>
  <si>
    <t>с. Черноречье, ул. Мира, котельная № 5-6</t>
  </si>
  <si>
    <t>diff_51111111111111111111111111111111111111111111111111111111111111111111111111111111111111111111111111111111111111111111111111111111111111111111111111111111111</t>
  </si>
  <si>
    <t>с. Черноречье, ул. Кустарная, котельная № 5-7</t>
  </si>
  <si>
    <t>diff_511111111111111111111111111111111111111111111111111111111111111111111111111111111111111111111111111111111111111111111111111111111111111111111111111111111111</t>
  </si>
  <si>
    <t>с. Яицкое, ул. Яицкая, котельная № 5-8</t>
  </si>
  <si>
    <t>diff_5111111111111111111111111111111111111111111111111111111111111111111111111111111111111111111111111111111111111111111111111111111111111111111111111111111111111</t>
  </si>
  <si>
    <t>г.о. Октябрьск, пос. Спортивый, котельная № 11-1</t>
  </si>
  <si>
    <t>diff_51111111111111111111111111111111111111111111111111111111111111111111111111111111111111111111111111111111111111111111111111111111111111111111111111111111111111</t>
  </si>
  <si>
    <t>г.о. Октябрьск, ул. Пионерская (совхоз), котельная № 11-2</t>
  </si>
  <si>
    <t>diff_511111111111111111111111111111111111111111111111111111111111111111111111111111111111111111111111111111111111111111111111111111111111111111111111111111111111111</t>
  </si>
  <si>
    <t>г.о. Октябрьск, ул. Куйбышева, 21А, котельная № 11-3</t>
  </si>
  <si>
    <t>diff_5111111111111111111111111111111111111111111111111111111111111111111111111111111111111111111111111111111111111111111111111111111111111111111111111111111111111111</t>
  </si>
  <si>
    <t>г.о. Октябрьск, ул. Волго-Донская, 9, котельная № 11-4</t>
  </si>
  <si>
    <t>diff_51111111111111111111111111111111111111111111111111111111111111111111111111111111111111111111111111111111111111111111111111111111111111111111111111111111111111111</t>
  </si>
  <si>
    <t>г.о. Октябрьск, п.Первомайский, ул. Вологина, котельная № 11-5</t>
  </si>
  <si>
    <t>diff_511111111111111111111111111111111111111111111111111111111111111111111111111111111111111111111111111111111111111111111111111111111111111111111111111111111111111111</t>
  </si>
  <si>
    <t>г.о. Октябрьск, ул. Кирова, 12, котельная № 11-6</t>
  </si>
  <si>
    <t>diff_5111111111111111111111111111111111111111111111111111111111111111111111111111111111111111111111111111111111111111111111111111111111111111111111111111111111111111111</t>
  </si>
  <si>
    <t>г.о. Октябрьск, ул. Пролетарская, котельная № 11-7</t>
  </si>
  <si>
    <t>diff_51111111111111111111111111111111111111111111111111111111111111111111111111111111111111111111111111111111111111111111111111111111111111111111111111111111111111111111</t>
  </si>
  <si>
    <t>г.о. Октябрьск, ул. Красногорская, котельная № 11-8</t>
  </si>
  <si>
    <t>diff_511111111111111111111111111111111111111111111111111111111111111111111111111111111111111111111111111111111111111111111111111111111111111111111111111111111111111111111</t>
  </si>
  <si>
    <t>г.о. Октябрьск, ул. Третьего Октября, правая Волга, котельная № 11-9</t>
  </si>
  <si>
    <t>diff_5111111111111111111111111111111111111111111111111111111111111111111111111111111111111111111111111111111111111111111111111111111111111111111111111111111111111111111111</t>
  </si>
  <si>
    <t>с. Маза, ул. Калинина, 46А, котельная № 11-11</t>
  </si>
  <si>
    <t>diff_51111111111111111111111111111111111111111111111111111111111111111111111111111111111111111111111111111111111111111111111111111111111111111111111111111111111111111111111</t>
  </si>
  <si>
    <t>пос. Пионерский, ул. Советская, 20Г, котельная № 11-12</t>
  </si>
  <si>
    <t>diff_511111111111111111111111111111111111111111111111111111111111111111111111111111111111111111111111111111111111111111111111111111111111111111111111111111111111111111111111</t>
  </si>
  <si>
    <t>пос. Пионерский, ул. Гагарина, 10Г, котельная № 11-13</t>
  </si>
  <si>
    <t>diff_5111111111111111111111111111111111111111111111111111111111111111111111111111111111111111111111111111111111111111111111111111111111111111111111111111111111111111111111111</t>
  </si>
  <si>
    <t>пос. Пионерский, ул. Советская, 23В, котельная № 11-14</t>
  </si>
  <si>
    <t>diff_51111111111111111111111111111111111111111111111111111111111111111111111111111111111111111111111111111111111111111111111111111111111111111111111111111111111111111111111111</t>
  </si>
  <si>
    <t>пос. Пионерский, ул. Гагарина, 15Г, котельная № 11-15</t>
  </si>
  <si>
    <t>diff_511111111111111111111111111111111111111111111111111111111111111111111111111111111111111111111111111111111111111111111111111111111111111111111111111111111111111111111111111</t>
  </si>
  <si>
    <t>пос. Пионерский, ул. Советская, 4Д, котельная № 11-16</t>
  </si>
  <si>
    <t>diff_5111111111111111111111111111111111111111111111111111111111111111111111111111111111111111111111111111111111111111111111111111111111111111111111111111111111111111111111111111</t>
  </si>
  <si>
    <t>пос. Пионерский, ул. Гагарина, 14В, котельная № 11-17</t>
  </si>
  <si>
    <t>diff_51111111111111111111111111111111111111111111111111111111111111111111111111111111111111111111111111111111111111111111111111111111111111111111111111111111111111111111111111111</t>
  </si>
  <si>
    <t>пос. Пионерский, ул. Кооперативная, 9В, котельная № 11-18</t>
  </si>
  <si>
    <t>diff_511111111111111111111111111111111111111111111111111111111111111111111111111111111111111111111111111111111111111111111111111111111111111111111111111111111111111111111111111111</t>
  </si>
  <si>
    <t>пос. Пионерский, ул. Кооперативная, 18В, котельная № 11-19</t>
  </si>
  <si>
    <t>diff_5111111111111111111111111111111111111111111111111111111111111111111111111111111111111111111111111111111111111111111111111111111111111111111111111111111111111111111111111111111</t>
  </si>
  <si>
    <t>пос. Береговой, ул. Школьная, 3В, котельная № 11-21</t>
  </si>
  <si>
    <t>diff_51111111111111111111111111111111111111111111111111111111111111111111111111111111111111111111111111111111111111111111111111111111111111111111111111111111111111111111111111111111</t>
  </si>
  <si>
    <t>пос. Береговой, ул. Школьная, 2ГВ, котельная № 11-22</t>
  </si>
  <si>
    <t>diff_511111111111111111111111111111111111111111111111111111111111111111111111111111111111111111111111111111111111111111111111111111111111111111111111111111111111111111111111111111111</t>
  </si>
  <si>
    <t>пос. Береговой, ул. Торговая, 6В, котельная № 11-23</t>
  </si>
  <si>
    <t>diff_5111111111111111111111111111111111111111111111111111111111111111111111111111111111111111111111111111111111111111111111111111111111111111111111111111111111111111111111111111111111</t>
  </si>
  <si>
    <t>пос. Береговой, ул. Торговая, 9Б, котельная № 11-24</t>
  </si>
  <si>
    <t>diff_51111111111111111111111111111111111111111111111111111111111111111111111111111111111111111111111111111111111111111111111111111111111111111111111111111111111111111111111111111111111</t>
  </si>
  <si>
    <t>с. Суринск, ул. Нагорная, 35Б, котельная № 11-25</t>
  </si>
  <si>
    <t>diff_511111111111111111111111111111111111111111111111111111111111111111111111111111111111111111111111111111111111111111111111111111111111111111111111111111111111111111111111111111111111</t>
  </si>
  <si>
    <t>с. Суринск, ул. Нагорная, 37Б, котельная № 11-26</t>
  </si>
  <si>
    <t>diff_5111111111111111111111111111111111111111111111111111111111111111111111111111111111111111111111111111111111111111111111111111111111111111111111111111111111111111111111111111111111111</t>
  </si>
  <si>
    <t>с. Суринск, ул. Мельничная, 47Б, котельная № 11-27</t>
  </si>
  <si>
    <t>diff_51111111111111111111111111111111111111111111111111111111111111111111111111111111111111111111111111111111111111111111111111111111111111111111111111111111111111111111111111111111111111</t>
  </si>
  <si>
    <t>с. Суринск, ул. Мельничная, 48Б, котельная № 11-28</t>
  </si>
  <si>
    <t>diff_511111111111111111111111111111111111111111111111111111111111111111111111111111111111111111111111111111111111111111111111111111111111111111111111111111111111111111111111111111111111111</t>
  </si>
  <si>
    <t>с. Байядерково, ул. Центральная, 112Б, котельная № 11-29</t>
  </si>
  <si>
    <t>diff_5111111111111111111111111111111111111111111111111111111111111111111111111111111111111111111111111111111111111111111111111111111111111111111111111111111111111111111111111111111111111111</t>
  </si>
  <si>
    <t>с. Малая Малышевка, ул. Молодежная, 26, котельная № 5-9</t>
  </si>
  <si>
    <t>diff_51111111111111111111111111111111111111111111111111111111111111111111111111111111111111111111111111111111111111111111111111111111111111111111111111111111111111111111111111111111111111111</t>
  </si>
  <si>
    <t>п. Дмитриевка, котельная № 5-10</t>
  </si>
  <si>
    <t>diff_511111111111111111111111111111111111111111111111111111111111111111111111111111111111111111111111111111111111111111111111111111111111111111111111111111111111111111111111111111111111111111</t>
  </si>
  <si>
    <t>п. Дмитриевка, котельная № 5-11</t>
  </si>
  <si>
    <t>diff_5111111111111111111111111111111111111111111111111111111111111111111111111111111111111111111111111111111111111111111111111111111111111111111111111111111111111111111111111111111111111111111</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</si>
  <si>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</si>
  <si>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</si>
  <si>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</si>
  <si>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</si>
  <si>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</si>
  <si>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</si>
  <si>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</si>
  <si>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</si>
  <si>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</si>
  <si>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</si>
  <si>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</si>
  <si>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</si>
  <si>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</si>
  <si>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</si>
  <si>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</si>
  <si>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</si>
  <si>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</si>
  <si>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</si>
  <si>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</si>
  <si>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</si>
  <si>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</si>
  <si>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</si>
  <si>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</si>
  <si>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</si>
  <si>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</si>
  <si>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</si>
  <si>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</si>
  <si>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</si>
  <si>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</si>
  <si>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</si>
  <si>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</si>
  <si>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</si>
  <si>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</si>
  <si>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</si>
  <si>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</si>
  <si>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</si>
  <si>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</si>
  <si>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</si>
  <si>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</si>
  <si>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</si>
  <si>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</si>
  <si>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</si>
  <si>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</si>
  <si>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</si>
  <si>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</si>
  <si>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</si>
  <si>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</si>
  <si>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</si>
  <si>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</si>
  <si>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</si>
  <si>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</si>
  <si>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</si>
  <si>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</si>
  <si>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</si>
  <si>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</si>
  <si>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</si>
  <si>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</si>
  <si>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</si>
  <si>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</si>
  <si>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</si>
  <si>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</si>
  <si>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</si>
  <si>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</si>
  <si>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</si>
  <si>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</si>
  <si>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</si>
  <si>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</si>
  <si>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</si>
  <si>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</si>
  <si>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</si>
  <si>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</si>
  <si>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</si>
  <si>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</si>
  <si>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</si>
  <si>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</si>
  <si>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</si>
  <si>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</si>
  <si>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</si>
  <si>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</si>
  <si>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</si>
  <si>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</si>
  <si>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</si>
  <si>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</si>
  <si>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</si>
  <si>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</si>
  <si>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</si>
  <si>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</si>
  <si>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</si>
  <si>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</si>
  <si>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</si>
  <si>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</si>
  <si>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</si>
  <si>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</si>
  <si>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</si>
  <si>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</si>
  <si>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</si>
  <si>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</si>
  <si>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</si>
  <si>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</si>
  <si>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</si>
  <si>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</si>
  <si>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</si>
  <si>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</si>
  <si>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</si>
  <si>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</si>
  <si>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</si>
  <si>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</si>
  <si>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</si>
  <si>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</si>
  <si>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</si>
  <si>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</si>
  <si>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</si>
  <si>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</si>
  <si>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</si>
  <si>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</si>
  <si>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</si>
  <si>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</si>
  <si>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</si>
  <si>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</si>
  <si>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</si>
  <si>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</si>
  <si>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</si>
  <si>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</si>
  <si>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</si>
  <si>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</si>
  <si>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</si>
  <si>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</si>
  <si>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</si>
  <si>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</si>
  <si>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</si>
  <si>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</si>
  <si>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</si>
  <si>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</si>
  <si>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</si>
  <si>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</si>
  <si>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</si>
  <si>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</si>
  <si>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</si>
  <si>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</si>
  <si>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</si>
  <si>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</si>
  <si>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</si>
  <si>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</si>
  <si>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</si>
  <si>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</si>
  <si>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</si>
  <si>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</si>
  <si>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</si>
  <si>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</si>
  <si>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</si>
  <si>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</si>
  <si>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</si>
  <si>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</si>
  <si>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</si>
  <si>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</si>
  <si>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</si>
  <si>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</si>
  <si>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</si>
  <si>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</si>
  <si>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</si>
  <si>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</si>
  <si>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</si>
  <si>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</si>
  <si>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</si>
  <si>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</si>
  <si>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</si>
  <si>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</si>
  <si>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</si>
  <si>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</si>
  <si>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</si>
  <si>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</si>
  <si>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</si>
  <si>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</si>
  <si>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</si>
  <si>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</si>
  <si>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</si>
  <si>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</si>
  <si>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</si>
  <si>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</si>
  <si>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</si>
  <si>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</si>
  <si>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</si>
  <si>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</si>
  <si>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</si>
  <si>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</si>
  <si>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</si>
  <si>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</si>
  <si>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</si>
  <si>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</si>
  <si>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</si>
  <si>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</si>
  <si>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</si>
  <si>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</si>
  <si>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</si>
  <si>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</si>
  <si>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</si>
  <si>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</si>
  <si>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</si>
  <si>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</si>
  <si>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</si>
  <si>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</si>
  <si>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</si>
  <si>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</si>
  <si>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</si>
  <si>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</si>
  <si>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</si>
  <si>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</si>
  <si>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</si>
  <si>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</si>
  <si>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</si>
  <si>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</si>
  <si>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</si>
  <si>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</si>
  <si>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</si>
  <si>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</si>
  <si>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</si>
  <si>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</si>
  <si>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</si>
  <si>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</si>
  <si>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</si>
  <si>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</si>
  <si>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</si>
  <si>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</si>
  <si>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</si>
  <si>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</si>
  <si>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</si>
  <si>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</si>
  <si>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</si>
  <si>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</si>
  <si>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</si>
  <si>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</si>
  <si>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</si>
  <si>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</si>
  <si>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</si>
  <si>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</si>
  <si>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</si>
  <si>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</si>
  <si>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</si>
  <si>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</si>
  <si>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</si>
  <si>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</si>
  <si>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</si>
  <si>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</si>
  <si>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</si>
  <si>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</si>
  <si>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</si>
  <si>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</si>
  <si>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</si>
  <si>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</si>
  <si>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</si>
  <si>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</si>
  <si>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</si>
  <si>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</si>
  <si>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</si>
  <si>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</si>
  <si>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</si>
  <si>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</si>
  <si>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</si>
  <si>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</si>
  <si>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</si>
  <si>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</si>
  <si>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</si>
  <si>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</si>
  <si>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</si>
  <si>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</si>
  <si>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</si>
  <si>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</si>
  <si>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</si>
  <si>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</si>
  <si>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</si>
  <si>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</si>
  <si>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</si>
  <si>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</si>
  <si>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</si>
  <si>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</si>
  <si>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</si>
  <si>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</si>
  <si>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</si>
  <si>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</si>
  <si>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</si>
  <si>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</si>
  <si>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</si>
  <si>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</si>
  <si>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</si>
  <si>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</si>
  <si>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</si>
  <si>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</si>
  <si>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</si>
  <si>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</si>
  <si>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</si>
  <si>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</si>
  <si>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</si>
  <si>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</si>
  <si>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</si>
  <si>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</si>
  <si>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</si>
  <si>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</si>
  <si>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</si>
  <si>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</si>
  <si>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</si>
  <si>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</si>
  <si>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</si>
  <si>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</si>
  <si>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</si>
  <si>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</si>
  <si>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</si>
  <si>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</si>
  <si>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</si>
  <si>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</si>
  <si>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</si>
  <si>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</si>
  <si>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</si>
  <si>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</si>
  <si>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</si>
  <si>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</si>
  <si>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</si>
  <si>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</si>
  <si>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</si>
  <si>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</si>
  <si>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</si>
  <si>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</si>
  <si>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</si>
  <si>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</si>
  <si>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</si>
  <si>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</si>
  <si>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</si>
  <si>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</si>
  <si>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</si>
  <si>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</si>
  <si>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</si>
  <si>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</si>
  <si>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</si>
  <si>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</si>
  <si>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</si>
  <si>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</si>
  <si>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</si>
  <si>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</si>
  <si>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</si>
  <si>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</si>
  <si>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</si>
  <si>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</si>
  <si>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</si>
  <si>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</si>
  <si>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</si>
  <si>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</si>
  <si>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</si>
  <si>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</si>
  <si>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</si>
  <si>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</si>
  <si>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</si>
  <si>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</si>
  <si>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</si>
  <si>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</si>
  <si>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</si>
  <si>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</si>
  <si>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</si>
  <si>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</si>
  <si>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</si>
  <si>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</si>
  <si>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</si>
  <si>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</si>
  <si>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</si>
  <si>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</si>
  <si>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</si>
  <si>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</si>
  <si>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</si>
  <si>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</si>
  <si>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</si>
  <si>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</si>
  <si>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</si>
  <si>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</si>
  <si>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</si>
  <si>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</si>
  <si>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</si>
  <si>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</si>
  <si>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</si>
  <si>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</si>
  <si>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</si>
  <si>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</si>
  <si>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</si>
  <si>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</si>
  <si>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</si>
  <si>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</si>
  <si>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</si>
  <si>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</si>
  <si>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</si>
  <si>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</si>
  <si>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</si>
  <si>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</si>
  <si>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</si>
  <si>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</si>
  <si>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</si>
  <si>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</si>
  <si>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</si>
  <si>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</si>
  <si>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</si>
  <si>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</si>
  <si>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</si>
  <si>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</si>
  <si>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</si>
  <si>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</si>
  <si>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</si>
  <si>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</si>
  <si>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</si>
  <si>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</si>
  <si>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</si>
  <si>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</si>
  <si>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</si>
  <si>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</si>
  <si>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</si>
  <si>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</si>
  <si>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</si>
  <si>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</si>
  <si>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</si>
  <si>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</si>
  <si>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</si>
  <si>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</si>
  <si>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</si>
  <si>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</si>
  <si>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</si>
  <si>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</si>
  <si>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</si>
  <si>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</si>
  <si>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</si>
  <si>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</si>
  <si>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</si>
  <si>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</si>
  <si>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</si>
  <si>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</si>
  <si>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</si>
  <si>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</si>
  <si>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</si>
  <si>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</si>
  <si>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</si>
  <si>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</si>
  <si>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</si>
  <si>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</si>
  <si>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</si>
  <si>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</si>
  <si>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</si>
  <si>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</si>
  <si>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</si>
  <si>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</si>
  <si>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</si>
  <si>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</si>
  <si>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</si>
  <si>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</si>
  <si>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</si>
  <si>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</si>
  <si>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</si>
  <si>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</si>
  <si>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</si>
  <si>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</si>
  <si>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</si>
  <si>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</si>
  <si>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</si>
  <si>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</si>
  <si>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</si>
  <si>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</si>
  <si>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</si>
  <si>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</si>
  <si>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</si>
  <si>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</si>
  <si>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</si>
  <si>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</si>
  <si>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</si>
  <si>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</si>
  <si>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</si>
  <si>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</si>
  <si>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</si>
  <si>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</si>
  <si>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</si>
  <si>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</si>
  <si>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</si>
  <si>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</si>
  <si>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</si>
  <si>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</si>
  <si>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</si>
  <si>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</si>
  <si>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</si>
  <si>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</si>
  <si>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</si>
  <si>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</si>
  <si>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</si>
  <si>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</si>
  <si>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</si>
  <si>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</si>
  <si>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</si>
  <si>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111</t>
  </si>
  <si>
    <t>1111</t>
  </si>
  <si>
    <t>11111</t>
  </si>
  <si>
    <t>111111</t>
  </si>
  <si>
    <t>1111111</t>
  </si>
  <si>
    <t>11111111</t>
  </si>
  <si>
    <t>111111111</t>
  </si>
  <si>
    <t>1111111111</t>
  </si>
  <si>
    <t>11111111111</t>
  </si>
  <si>
    <t>111111111111</t>
  </si>
  <si>
    <t>1111111111111</t>
  </si>
  <si>
    <t>11111111111111</t>
  </si>
  <si>
    <t>111111111111111</t>
  </si>
  <si>
    <t>1111111111111111</t>
  </si>
  <si>
    <t>11111111111111111</t>
  </si>
  <si>
    <t>111111111111111111</t>
  </si>
  <si>
    <t>1111111111111111111</t>
  </si>
  <si>
    <t>11111111111111111111</t>
  </si>
  <si>
    <t>111111111111111111111</t>
  </si>
  <si>
    <t>1111111111111111111111</t>
  </si>
  <si>
    <t>11111111111111111111111</t>
  </si>
  <si>
    <t>111111111111111111111111</t>
  </si>
  <si>
    <t>1111111111111111111111111</t>
  </si>
  <si>
    <t>11111111111111111111111111</t>
  </si>
  <si>
    <t>111111111111111111111111111</t>
  </si>
  <si>
    <t>1111111111111111111111111111</t>
  </si>
  <si>
    <t>11111111111111111111111111111</t>
  </si>
  <si>
    <t>111111111111111111111111111111</t>
  </si>
  <si>
    <t>1111111111111111111111111111111</t>
  </si>
  <si>
    <t>11111111111111111111111111111111</t>
  </si>
  <si>
    <t>111111111111111111111111111111111</t>
  </si>
  <si>
    <t>1111111111111111111111111111111111</t>
  </si>
  <si>
    <t>11111111111111111111111111111111111</t>
  </si>
  <si>
    <t>111111111111111111111111111111111111</t>
  </si>
  <si>
    <t>1111111111111111111111111111111111111</t>
  </si>
  <si>
    <t>11111111111111111111111111111111111111</t>
  </si>
  <si>
    <t>111111111111111111111111111111111111111</t>
  </si>
  <si>
    <t>1111111111111111111111111111111111111111</t>
  </si>
  <si>
    <t>11111111111111111111111111111111111111111</t>
  </si>
  <si>
    <t>111111111111111111111111111111111111111111</t>
  </si>
  <si>
    <t>1111111111111111111111111111111111111111111</t>
  </si>
  <si>
    <t>11111111111111111111111111111111111111111111</t>
  </si>
  <si>
    <t>111111111111111111111111111111111111111111111</t>
  </si>
  <si>
    <t>1111111111111111111111111111111111111111111111</t>
  </si>
  <si>
    <t>11111111111111111111111111111111111111111111111</t>
  </si>
  <si>
    <t>111111111111111111111111111111111111111111111111</t>
  </si>
  <si>
    <t>1111111111111111111111111111111111111111111111111</t>
  </si>
  <si>
    <t>11111111111111111111111111111111111111111111111111</t>
  </si>
  <si>
    <t>111111111111111111111111111111111111111111111111111</t>
  </si>
  <si>
    <t>1111111111111111111111111111111111111111111111111111</t>
  </si>
  <si>
    <t>11111111111111111111111111111111111111111111111111111</t>
  </si>
  <si>
    <t>111111111111111111111111111111111111111111111111111111</t>
  </si>
  <si>
    <t>1111111111111111111111111111111111111111111111111111111</t>
  </si>
  <si>
    <t>11111111111111111111111111111111111111111111111111111111</t>
  </si>
  <si>
    <t>111111111111111111111111111111111111111111111111111111111</t>
  </si>
  <si>
    <t>1111111111111111111111111111111111111111111111111111111111</t>
  </si>
  <si>
    <t>11111111111111111111111111111111111111111111111111111111111</t>
  </si>
  <si>
    <t>111111111111111111111111111111111111111111111111111111111111</t>
  </si>
  <si>
    <t>1111111111111111111111111111111111111111111111111111111111111</t>
  </si>
  <si>
    <t>11111111111111111111111111111111111111111111111111111111111111</t>
  </si>
  <si>
    <t>111111111111111111111111111111111111111111111111111111111111111</t>
  </si>
  <si>
    <t>1111111111111111111111111111111111111111111111111111111111111111</t>
  </si>
  <si>
    <t>11111111111111111111111111111111111111111111111111111111111111111</t>
  </si>
  <si>
    <t>111111111111111111111111111111111111111111111111111111111111111111</t>
  </si>
  <si>
    <t>1111111111111111111111111111111111111111111111111111111111111111111</t>
  </si>
  <si>
    <t>11111111111111111111111111111111111111111111111111111111111111111111</t>
  </si>
  <si>
    <t>111111111111111111111111111111111111111111111111111111111111111111111</t>
  </si>
  <si>
    <t>1111111111111111111111111111111111111111111111111111111111111111111111</t>
  </si>
  <si>
    <t>11111111111111111111111111111111111111111111111111111111111111111111111</t>
  </si>
  <si>
    <t>111111111111111111111111111111111111111111111111111111111111111111111111</t>
  </si>
  <si>
    <t>1111111111111111111111111111111111111111111111111111111111111111111111111</t>
  </si>
  <si>
    <t>11111111111111111111111111111111111111111111111111111111111111111111111111</t>
  </si>
  <si>
    <t>111111111111111111111111111111111111111111111111111111111111111111111111111</t>
  </si>
  <si>
    <t>1111111111111111111111111111111111111111111111111111111111111111111111111111</t>
  </si>
  <si>
    <t>11111111111111111111111111111111111111111111111111111111111111111111111111111</t>
  </si>
  <si>
    <t>111111111111111111111111111111111111111111111111111111111111111111111111111111</t>
  </si>
  <si>
    <t>1111111111111111111111111111111111111111111111111111111111111111111111111111111</t>
  </si>
  <si>
    <t>11111111111111111111111111111111111111111111111111111111111111111111111111111111</t>
  </si>
  <si>
    <t>111111111111111111111111111111111111111111111111111111111111111111111111111111111</t>
  </si>
  <si>
    <t>1111111111111111111111111111111111111111111111111111111111111111111111111111111111</t>
  </si>
  <si>
    <t>11111111111111111111111111111111111111111111111111111111111111111111111111111111111</t>
  </si>
  <si>
    <t>111111111111111111111111111111111111111111111111111111111111111111111111111111111111</t>
  </si>
  <si>
    <t>1111111111111111111111111111111111111111111111111111111111111111111111111111111111111</t>
  </si>
  <si>
    <t>11111111111111111111111111111111111111111111111111111111111111111111111111111111111111</t>
  </si>
  <si>
    <t>111111111111111111111111111111111111111111111111111111111111111111111111111111111111111</t>
  </si>
  <si>
    <t>1111111111111111111111111111111111111111111111111111111111111111111111111111111111111111</t>
  </si>
  <si>
    <t>11111111111111111111111111111111111111111111111111111111111111111111111111111111111111111</t>
  </si>
  <si>
    <t>111111111111111111111111111111111111111111111111111111111111111111111111111111111111111111</t>
  </si>
  <si>
    <t>1111111111111111111111111111111111111111111111111111111111111111111111111111111111111111111</t>
  </si>
  <si>
    <t>11111111111111111111111111111111111111111111111111111111111111111111111111111111111111111111</t>
  </si>
  <si>
    <t>111111111111111111111111111111111111111111111111111111111111111111111111111111111111111111111</t>
  </si>
  <si>
    <t>1111111111111111111111111111111111111111111111111111111111111111111111111111111111111111111111</t>
  </si>
  <si>
    <t>11111111111111111111111111111111111111111111111111111111111111111111111111111111111111111111111</t>
  </si>
  <si>
    <t>111111111111111111111111111111111111111111111111111111111111111111111111111111111111111111111111</t>
  </si>
  <si>
    <t>1111111111111111111111111111111111111111111111111111111111111111111111111111111111111111111111111</t>
  </si>
  <si>
    <t>11111111111111111111111111111111111111111111111111111111111111111111111111111111111111111111111111</t>
  </si>
  <si>
    <t>111111111111111111111111111111111111111111111111111111111111111111111111111111111111111111111111111</t>
  </si>
  <si>
    <t>1111111111111111111111111111111111111111111111111111111111111111111111111111111111111111111111111111</t>
  </si>
  <si>
    <t>11111111111111111111111111111111111111111111111111111111111111111111111111111111111111111111111111111</t>
  </si>
  <si>
    <t>111111111111111111111111111111111111111111111111111111111111111111111111111111111111111111111111111111</t>
  </si>
  <si>
    <t>1111111111111111111111111111111111111111111111111111111111111111111111111111111111111111111111111111111</t>
  </si>
  <si>
    <t>11111111111111111111111111111111111111111111111111111111111111111111111111111111111111111111111111111111</t>
  </si>
  <si>
    <t>111111111111111111111111111111111111111111111111111111111111111111111111111111111111111111111111111111111</t>
  </si>
  <si>
    <t>1111111111111111111111111111111111111111111111111111111111111111111111111111111111111111111111111111111111</t>
  </si>
  <si>
    <t>11111111111111111111111111111111111111111111111111111111111111111111111111111111111111111111111111111111111</t>
  </si>
  <si>
    <t>111111111111111111111111111111111111111111111111111111111111111111111111111111111111111111111111111111111111</t>
  </si>
  <si>
    <t>1111111111111111111111111111111111111111111111111111111111111111111111111111111111111111111111111111111111111</t>
  </si>
  <si>
    <t>11111111111111111111111111111111111111111111111111111111111111111111111111111111111111111111111111111111111111</t>
  </si>
  <si>
    <t>111111111111111111111111111111111111111111111111111111111111111111111111111111111111111111111111111111111111111</t>
  </si>
  <si>
    <t>1111111111111111111111111111111111111111111111111111111111111111111111111111111111111111111111111111111111111111</t>
  </si>
  <si>
    <t>11111111111111111111111111111111111111111111111111111111111111111111111111111111111111111111111111111111111111111</t>
  </si>
  <si>
    <t>111111111111111111111111111111111111111111111111111111111111111111111111111111111111111111111111111111111111111111</t>
  </si>
  <si>
    <t>1111111111111111111111111111111111111111111111111111111111111111111111111111111111111111111111111111111111111111111</t>
  </si>
  <si>
    <t>11111111111111111111111111111111111111111111111111111111111111111111111111111111111111111111111111111111111111111111</t>
  </si>
  <si>
    <t>111111111111111111111111111111111111111111111111111111111111111111111111111111111111111111111111111111111111111111111</t>
  </si>
  <si>
    <t>1111111111111111111111111111111111111111111111111111111111111111111111111111111111111111111111111111111111111111111111</t>
  </si>
  <si>
    <t>11111111111111111111111111111111111111111111111111111111111111111111111111111111111111111111111111111111111111111111111</t>
  </si>
  <si>
    <t>111111111111111111111111111111111111111111111111111111111111111111111111111111111111111111111111111111111111111111111111</t>
  </si>
  <si>
    <t>1111111111111111111111111111111111111111111111111111111111111111111111111111111111111111111111111111111111111111111111111</t>
  </si>
  <si>
    <t>11111111111111111111111111111111111111111111111111111111111111111111111111111111111111111111111111111111111111111111111111</t>
  </si>
  <si>
    <t>111111111111111111111111111111111111111111111111111111111111111111111111111111111111111111111111111111111111111111111111111</t>
  </si>
  <si>
    <t>1111111111111111111111111111111111111111111111111111111111111111111111111111111111111111111111111111111111111111111111111111</t>
  </si>
  <si>
    <t>11111111111111111111111111111111111111111111111111111111111111111111111111111111111111111111111111111111111111111111111111111</t>
  </si>
  <si>
    <t>111111111111111111111111111111111111111111111111111111111111111111111111111111111111111111111111111111111111111111111111111111</t>
  </si>
  <si>
    <t>1111111111111111111111111111111111111111111111111111111111111111111111111111111111111111111111111111111111111111111111111111111</t>
  </si>
  <si>
    <t>11111111111111111111111111111111111111111111111111111111111111111111111111111111111111111111111111111111111111111111111111111111</t>
  </si>
  <si>
    <t>111111111111111111111111111111111111111111111111111111111111111111111111111111111111111111111111111111111111111111111111111111111</t>
  </si>
  <si>
    <t>1111111111111111111111111111111111111111111111111111111111111111111111111111111111111111111111111111111111111111111111111111111111</t>
  </si>
  <si>
    <t>11111111111111111111111111111111111111111111111111111111111111111111111111111111111111111111111111111111111111111111111111111111111</t>
  </si>
  <si>
    <t>111111111111111111111111111111111111111111111111111111111111111111111111111111111111111111111111111111111111111111111111111111111111</t>
  </si>
  <si>
    <t>1111111111111111111111111111111111111111111111111111111111111111111111111111111111111111111111111111111111111111111111111111111111111</t>
  </si>
  <si>
    <t>11111111111111111111111111111111111111111111111111111111111111111111111111111111111111111111111111111111111111111111111111111111111111</t>
  </si>
  <si>
    <t>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</si>
  <si>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</si>
  <si>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</si>
  <si>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</si>
  <si>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</si>
  <si>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</si>
  <si>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</si>
  <si>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</si>
  <si>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</si>
  <si>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</si>
  <si>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</si>
  <si>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</si>
  <si>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</si>
  <si>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</si>
  <si>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</si>
  <si>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</si>
  <si>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</si>
  <si>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</si>
  <si>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</si>
  <si>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</si>
  <si>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</si>
  <si>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</si>
  <si>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</si>
  <si>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</si>
  <si>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</si>
  <si>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</si>
  <si>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</si>
  <si>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</si>
  <si>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</si>
  <si>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</si>
  <si>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</si>
  <si>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</si>
  <si>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</si>
  <si>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</si>
  <si>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</si>
  <si>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</si>
  <si>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</si>
  <si>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</si>
  <si>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</si>
  <si>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</si>
  <si>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</si>
  <si>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</si>
  <si>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</si>
  <si>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</si>
  <si>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</si>
  <si>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</si>
  <si>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</si>
  <si>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</si>
  <si>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</si>
  <si>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</si>
  <si>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</si>
  <si>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</si>
  <si>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1111111111111111111111111111111111111111111111111111111111111111111111111111111111111111111111111111111111111111111111111111111111111111111111111111111111111111111111111111111111111111111</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</si>
  <si>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</si>
  <si>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</si>
  <si>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</si>
  <si>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</si>
  <si>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</si>
  <si>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</si>
  <si>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</si>
  <si>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</si>
  <si>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</si>
  <si>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</si>
  <si>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</si>
  <si>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</si>
  <si>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</si>
  <si>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</si>
  <si>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</si>
  <si>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</si>
  <si>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</si>
  <si>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</si>
  <si>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</si>
  <si>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</si>
  <si>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</si>
  <si>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</si>
  <si>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</si>
  <si>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</si>
  <si>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</si>
  <si>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</si>
  <si>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</si>
  <si>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</si>
  <si>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</si>
  <si>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</si>
  <si>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</si>
  <si>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</si>
  <si>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</si>
  <si>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</si>
  <si>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</si>
  <si>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</si>
  <si>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</si>
  <si>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</si>
  <si>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</si>
  <si>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</si>
  <si>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</si>
  <si>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</si>
  <si>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</si>
  <si>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</si>
  <si>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</si>
  <si>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</si>
  <si>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</si>
  <si>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</si>
  <si>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</si>
  <si>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</si>
  <si>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</si>
  <si>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</si>
  <si>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</si>
  <si>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</si>
  <si>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</si>
  <si>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</si>
  <si>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</si>
  <si>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</si>
  <si>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</si>
  <si>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</si>
  <si>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</si>
  <si>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</si>
  <si>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</si>
  <si>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</si>
  <si>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</si>
  <si>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</si>
  <si>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</si>
  <si>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</si>
  <si>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</si>
  <si>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</si>
  <si>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</si>
  <si>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</si>
  <si>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</si>
  <si>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</si>
  <si>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</si>
  <si>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</si>
  <si>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</si>
  <si>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</si>
  <si>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</si>
  <si>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</si>
  <si>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</si>
  <si>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</si>
  <si>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</si>
  <si>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</si>
  <si>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</si>
  <si>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</si>
  <si>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</si>
  <si>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</si>
  <si>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</si>
  <si>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</si>
  <si>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</si>
  <si>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</si>
  <si>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</si>
  <si>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</si>
  <si>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</si>
  <si>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</si>
  <si>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</si>
  <si>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</si>
  <si>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</si>
  <si>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</si>
  <si>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</si>
  <si>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</si>
  <si>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</si>
  <si>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</si>
  <si>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</si>
  <si>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</si>
  <si>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</si>
  <si>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</si>
  <si>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</si>
  <si>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</si>
  <si>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</si>
  <si>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</si>
  <si>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</si>
  <si>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</si>
  <si>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</si>
  <si>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</si>
  <si>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</si>
  <si>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</si>
  <si>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</si>
  <si>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</si>
  <si>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</si>
  <si>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</si>
  <si>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</si>
  <si>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</si>
  <si>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</si>
  <si>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</si>
  <si>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</si>
  <si>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</si>
  <si>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</si>
  <si>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</si>
  <si>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</si>
  <si>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</si>
  <si>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</si>
  <si>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</si>
  <si>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</si>
  <si>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</si>
  <si>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</si>
  <si>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</si>
  <si>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</si>
  <si>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</si>
  <si>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</si>
  <si>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</si>
  <si>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</si>
  <si>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</si>
  <si>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</si>
  <si>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</si>
  <si>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</si>
  <si>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</si>
  <si>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</si>
  <si>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</si>
  <si>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</si>
  <si>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</si>
  <si>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</si>
  <si>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</si>
  <si>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</si>
  <si>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</si>
  <si>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</si>
  <si>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</si>
  <si>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</si>
  <si>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</si>
  <si>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</si>
  <si>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</si>
  <si>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</si>
  <si>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</si>
  <si>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</si>
  <si>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</si>
  <si>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</si>
  <si>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</si>
  <si>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</si>
  <si>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</si>
  <si>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</si>
  <si>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</si>
  <si>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</si>
  <si>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</si>
  <si>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</si>
  <si>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</si>
  <si>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</si>
  <si>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</si>
  <si>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</si>
  <si>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</si>
  <si>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</si>
  <si>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</si>
  <si>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</si>
  <si>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</si>
  <si>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</si>
  <si>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</si>
  <si>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</si>
  <si>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</si>
  <si>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</si>
  <si>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</si>
  <si>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</si>
  <si>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</si>
  <si>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</si>
  <si>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</si>
  <si>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</si>
  <si>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</si>
  <si>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</si>
  <si>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</si>
  <si>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</si>
  <si>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</si>
  <si>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</si>
  <si>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</si>
  <si>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</si>
  <si>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</si>
  <si>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</si>
  <si>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</si>
  <si>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</si>
  <si>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</si>
  <si>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</si>
  <si>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</si>
  <si>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</si>
  <si>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</si>
  <si>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</si>
  <si>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</si>
  <si>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</si>
  <si>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</si>
  <si>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</si>
  <si>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</si>
  <si>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</si>
  <si>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</si>
  <si>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</si>
  <si>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</si>
  <si>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</si>
  <si>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</si>
  <si>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</si>
  <si>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</si>
  <si>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</si>
  <si>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</si>
  <si>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</si>
  <si>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</si>
  <si>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</si>
  <si>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</si>
  <si>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</si>
  <si>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</si>
  <si>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</si>
  <si>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</si>
  <si>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</si>
  <si>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</si>
  <si>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</si>
  <si>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</si>
  <si>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</si>
  <si>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</si>
  <si>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</si>
  <si>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</si>
  <si>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</si>
  <si>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</si>
  <si>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</si>
  <si>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</si>
  <si>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</si>
  <si>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</si>
  <si>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</si>
  <si>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</si>
  <si>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</si>
  <si>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</si>
  <si>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</si>
  <si>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</si>
  <si>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</si>
  <si>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</si>
  <si>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</si>
  <si>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</si>
  <si>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</si>
  <si>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</si>
  <si>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</si>
  <si>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</si>
  <si>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</si>
  <si>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</si>
  <si>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</si>
  <si>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</si>
  <si>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</si>
  <si>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</si>
  <si>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</si>
  <si>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</si>
  <si>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</si>
  <si>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</si>
  <si>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</si>
  <si>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</si>
  <si>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</si>
  <si>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</si>
  <si>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</si>
  <si>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</si>
  <si>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</si>
  <si>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</si>
  <si>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</si>
  <si>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</si>
  <si>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</si>
  <si>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</si>
  <si>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</si>
  <si>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</si>
  <si>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</si>
  <si>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</si>
  <si>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</si>
  <si>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</si>
  <si>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</si>
  <si>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</si>
  <si>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</si>
  <si>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</si>
  <si>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</si>
  <si>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</si>
  <si>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</si>
  <si>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</si>
  <si>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</si>
  <si>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</si>
  <si>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</si>
  <si>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</si>
  <si>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</si>
  <si>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</si>
  <si>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</si>
  <si>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</si>
  <si>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</si>
  <si>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</si>
  <si>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</si>
  <si>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</si>
  <si>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</si>
  <si>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</si>
  <si>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</si>
  <si>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</si>
  <si>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</si>
  <si>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</si>
  <si>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</si>
  <si>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</si>
  <si>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</si>
  <si>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</si>
  <si>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</si>
  <si>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</si>
  <si>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</si>
  <si>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</si>
  <si>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</si>
  <si>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</si>
  <si>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</si>
  <si>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</si>
  <si>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</si>
  <si>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</si>
  <si>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</si>
  <si>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</si>
  <si>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</si>
  <si>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</si>
  <si>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</si>
  <si>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</si>
  <si>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</si>
  <si>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</si>
  <si>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</si>
  <si>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</si>
  <si>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</si>
  <si>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</si>
  <si>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</si>
  <si>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</si>
  <si>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</si>
  <si>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</si>
  <si>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</si>
  <si>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</si>
  <si>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</si>
  <si>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</si>
  <si>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</si>
  <si>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</si>
  <si>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</si>
  <si>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</si>
  <si>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</si>
  <si>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</si>
  <si>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</si>
  <si>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</si>
  <si>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</si>
  <si>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</si>
  <si>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</si>
  <si>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</si>
  <si>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</si>
  <si>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</si>
  <si>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</si>
  <si>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</si>
  <si>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</si>
  <si>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</si>
  <si>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</si>
  <si>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</si>
  <si>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</si>
  <si>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</si>
  <si>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</si>
  <si>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</si>
  <si>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</si>
  <si>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</si>
  <si>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</si>
  <si>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</si>
  <si>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</si>
  <si>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</si>
  <si>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</si>
  <si>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</si>
  <si>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</si>
  <si>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</si>
  <si>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</si>
  <si>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</si>
  <si>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</si>
  <si>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</si>
  <si>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</si>
  <si>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</si>
  <si>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</si>
  <si>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</si>
  <si>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</si>
  <si>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</si>
  <si>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</si>
  <si>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</si>
  <si>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</si>
  <si>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</si>
  <si>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</si>
  <si>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</si>
  <si>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</si>
  <si>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</si>
  <si>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</si>
  <si>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</si>
  <si>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</si>
  <si>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</si>
  <si>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</si>
  <si>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</si>
  <si>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</si>
  <si>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</si>
  <si>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</si>
  <si>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</si>
  <si>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</si>
  <si>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</si>
  <si>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</si>
  <si>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</si>
  <si>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</si>
  <si>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</si>
  <si>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</si>
  <si>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</si>
  <si>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</si>
  <si>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</si>
  <si>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</si>
  <si>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</si>
  <si>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</si>
  <si>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</si>
  <si>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</si>
  <si>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</si>
  <si>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</si>
  <si>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</si>
  <si>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</si>
  <si>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</si>
  <si>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</si>
  <si>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</si>
  <si>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</si>
  <si>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</si>
  <si>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</si>
  <si>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</si>
  <si>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</si>
  <si>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</si>
  <si>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</si>
  <si>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</si>
  <si>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</si>
  <si>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</si>
  <si>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</si>
  <si>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</si>
  <si>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</si>
  <si>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</si>
  <si>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</si>
  <si>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</si>
  <si>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</si>
  <si>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</si>
  <si>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</si>
  <si>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</si>
  <si>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</si>
  <si>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</si>
  <si>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</si>
  <si>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</si>
  <si>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</si>
  <si>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</si>
  <si>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</si>
  <si>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</si>
  <si>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</si>
  <si>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</si>
  <si>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</si>
  <si>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</si>
  <si>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</si>
  <si>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</si>
  <si>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</si>
  <si>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</si>
  <si>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</si>
  <si>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</si>
  <si>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</si>
  <si>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</si>
  <si>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</si>
  <si>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</si>
  <si>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</si>
  <si>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</si>
  <si>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</si>
  <si>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</si>
  <si>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</si>
  <si>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</si>
  <si>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</si>
  <si>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</si>
  <si>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</si>
  <si>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</si>
  <si>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</si>
  <si>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</si>
  <si>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</si>
  <si>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</si>
  <si>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</si>
  <si>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</si>
  <si>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</si>
  <si>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</si>
  <si>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</si>
  <si>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</si>
  <si>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</si>
  <si>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</si>
  <si>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</si>
  <si>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</si>
  <si>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</si>
  <si>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</si>
  <si>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</si>
  <si>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</si>
  <si>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</si>
  <si>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</si>
  <si>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</si>
  <si>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</si>
  <si>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</si>
  <si>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</si>
  <si>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</si>
  <si>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</si>
  <si>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</si>
  <si>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</si>
  <si>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</si>
  <si>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</si>
  <si>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</si>
  <si>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</si>
  <si>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</si>
  <si>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</si>
  <si>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</si>
  <si>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</si>
  <si>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</si>
  <si>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</si>
  <si>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</si>
  <si>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</si>
  <si>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</si>
  <si>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</si>
  <si>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</si>
  <si>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</si>
  <si>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</si>
  <si>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</si>
  <si>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</si>
  <si>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</si>
  <si>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</si>
  <si>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</si>
  <si>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</si>
  <si>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</si>
  <si>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</si>
  <si>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</si>
  <si>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</si>
  <si>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</si>
  <si>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</si>
  <si>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</si>
  <si>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</si>
  <si>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</si>
  <si>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</si>
  <si>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</si>
  <si>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</si>
  <si>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</si>
  <si>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</si>
  <si>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</si>
  <si>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</si>
  <si>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</si>
  <si>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</si>
  <si>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</si>
  <si>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</si>
  <si>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</si>
  <si>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</si>
  <si>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</si>
  <si>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</si>
  <si>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</si>
  <si>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</si>
  <si>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</si>
  <si>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</si>
  <si>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</si>
  <si>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</si>
  <si>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</si>
  <si>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</si>
  <si>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</si>
  <si>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</si>
  <si>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</si>
  <si>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</si>
  <si>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</si>
  <si>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</si>
  <si>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</si>
  <si>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</si>
  <si>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</si>
  <si>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</si>
  <si>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</si>
  <si>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</si>
  <si>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</si>
  <si>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</si>
  <si>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</si>
  <si>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</si>
  <si>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</si>
  <si>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</si>
  <si>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</si>
  <si>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</si>
  <si>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</si>
  <si>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</si>
  <si>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</si>
  <si>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</si>
  <si>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</si>
  <si>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</si>
  <si>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</si>
  <si>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</si>
  <si>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</si>
  <si>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</si>
  <si>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</si>
  <si>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</si>
  <si>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</si>
  <si>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</si>
  <si>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</si>
  <si>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</si>
  <si>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</si>
  <si>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</si>
  <si>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</si>
  <si>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</si>
  <si>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</si>
  <si>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</si>
  <si>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</si>
  <si>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</si>
  <si>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</si>
  <si>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</si>
  <si>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</si>
  <si>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</si>
  <si>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</si>
  <si>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</si>
  <si>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</si>
  <si>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</si>
  <si>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</si>
  <si>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</si>
  <si>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</si>
  <si>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</si>
  <si>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</si>
  <si>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</si>
  <si>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</si>
  <si>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</si>
  <si>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</si>
  <si>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</si>
  <si>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</si>
  <si>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</si>
  <si>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</si>
  <si>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</si>
  <si>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</si>
  <si>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</si>
  <si>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</si>
  <si>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</si>
  <si>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</si>
  <si>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</si>
  <si>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</si>
  <si>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</si>
  <si>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</si>
  <si>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</si>
  <si>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</si>
  <si>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</si>
  <si>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</si>
  <si>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</si>
  <si>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</si>
  <si>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</si>
  <si>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</si>
  <si>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</si>
  <si>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</si>
  <si>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</si>
  <si>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</si>
  <si>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</si>
  <si>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</si>
  <si>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</si>
  <si>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</si>
  <si>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</si>
  <si>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</si>
  <si>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</si>
  <si>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</si>
  <si>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</si>
  <si>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</si>
  <si>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</si>
  <si>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</si>
  <si>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</si>
  <si>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</si>
  <si>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</si>
  <si>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</si>
  <si>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</si>
  <si>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</si>
  <si>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</si>
  <si>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</si>
  <si>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</si>
  <si>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</si>
  <si>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</si>
  <si>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</si>
  <si>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</si>
  <si>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</si>
  <si>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</si>
  <si>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</si>
  <si>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</si>
  <si>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</si>
  <si>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</si>
  <si>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</si>
  <si>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</si>
  <si>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</si>
  <si>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</si>
  <si>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</si>
  <si>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</si>
  <si>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</si>
  <si>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</si>
  <si>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</si>
  <si>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</si>
  <si>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</si>
  <si>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</si>
  <si>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</si>
  <si>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</si>
  <si>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</si>
  <si>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</si>
  <si>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</si>
  <si>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</si>
  <si>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</si>
  <si>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</si>
  <si>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</si>
  <si>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</si>
  <si>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</si>
  <si>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</si>
  <si>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</si>
  <si>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</si>
  <si>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</si>
  <si>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</si>
  <si>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</si>
  <si>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</si>
  <si>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</si>
  <si>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</si>
  <si>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</si>
  <si>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</si>
  <si>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</si>
  <si>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</si>
  <si>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</si>
  <si>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</si>
  <si>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</si>
  <si>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</si>
  <si>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</si>
  <si>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</si>
  <si>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</si>
  <si>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</si>
  <si>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</si>
  <si>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</si>
  <si>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</si>
  <si>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</si>
  <si>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</si>
  <si>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</si>
  <si>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</si>
  <si>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</si>
  <si>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</si>
  <si>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</si>
  <si>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</si>
  <si>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</si>
  <si>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</si>
  <si>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</si>
  <si>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</si>
  <si>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</si>
  <si>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</si>
  <si>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</si>
  <si>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</si>
  <si>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</si>
  <si>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</si>
  <si>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</si>
  <si>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</si>
  <si>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</si>
  <si>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</si>
  <si>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</si>
  <si>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</si>
  <si>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</si>
  <si>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</si>
  <si>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</si>
  <si>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</si>
  <si>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</si>
  <si>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</si>
  <si>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</si>
  <si>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</si>
  <si>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</si>
  <si>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</si>
  <si>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</si>
  <si>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</si>
  <si>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</si>
  <si>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</si>
  <si>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</si>
  <si>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</si>
  <si>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</si>
  <si>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</si>
  <si>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</si>
  <si>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</si>
  <si>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</si>
  <si>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</si>
  <si>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</si>
  <si>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</si>
  <si>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</si>
  <si>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</si>
  <si>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</si>
  <si>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</si>
  <si>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</si>
  <si>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</si>
  <si>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</si>
  <si>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</si>
  <si>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</si>
  <si>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</si>
  <si>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</si>
  <si>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</si>
  <si>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</si>
  <si>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</si>
  <si>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</si>
  <si>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</si>
  <si>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</si>
  <si>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</si>
  <si>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</si>
  <si>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</si>
  <si>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</si>
  <si>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</si>
  <si>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</si>
  <si>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</si>
  <si>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</si>
  <si>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</si>
  <si>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</si>
  <si>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</si>
  <si>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</si>
  <si>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</si>
  <si>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</si>
  <si>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</si>
  <si>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</si>
  <si>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</si>
  <si>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</si>
  <si>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</si>
  <si>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</si>
  <si>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</si>
  <si>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</si>
  <si>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</si>
  <si>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</si>
  <si>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</si>
  <si>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</si>
  <si>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</si>
  <si>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</si>
  <si>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</si>
  <si>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</si>
  <si>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</si>
  <si>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</si>
  <si>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</si>
  <si>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</si>
  <si>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</si>
  <si>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</si>
  <si>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</si>
  <si>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</si>
  <si>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</si>
  <si>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</si>
  <si>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</si>
  <si>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</si>
  <si>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</si>
  <si>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</si>
  <si>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</si>
  <si>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</si>
  <si>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</si>
  <si>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</si>
  <si>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</si>
  <si>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</si>
  <si>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</si>
  <si>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</si>
  <si>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</si>
  <si>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</si>
  <si>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</si>
  <si>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</si>
  <si>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</si>
  <si>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</si>
  <si>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</si>
  <si>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</si>
  <si>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</si>
  <si>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</si>
  <si>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</si>
  <si>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</si>
  <si>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</si>
  <si>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</si>
  <si>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</si>
  <si>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</si>
  <si>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</si>
  <si>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</si>
  <si>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</si>
  <si>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</si>
  <si>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</si>
  <si>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</si>
  <si>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</si>
  <si>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</si>
  <si>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</si>
  <si>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</si>
  <si>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</si>
  <si>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</si>
  <si>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</si>
  <si>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</si>
  <si>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</si>
  <si>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</si>
  <si>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</si>
  <si>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</si>
  <si>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</si>
  <si>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</si>
  <si>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</si>
  <si>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</si>
  <si>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</si>
  <si>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</si>
  <si>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</si>
  <si>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</si>
  <si>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</si>
  <si>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</si>
  <si>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</si>
  <si>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</si>
  <si>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</si>
  <si>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</si>
  <si>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</si>
  <si>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</si>
  <si>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</si>
  <si>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</si>
  <si>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</si>
  <si>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</si>
  <si>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</si>
  <si>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</si>
  <si>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</si>
  <si>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</si>
  <si>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</si>
  <si>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</si>
  <si>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</si>
  <si>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</si>
  <si>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</si>
  <si>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</si>
  <si>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</si>
  <si>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</si>
  <si>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</si>
  <si>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</si>
  <si>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</si>
  <si>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</si>
  <si>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</si>
  <si>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</si>
  <si>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</si>
  <si>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</si>
  <si>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электроэнергия (СН2)</t>
  </si>
  <si>
    <t>Сбыт. Теплоноситель</t>
  </si>
  <si>
    <t>Кемеровская область</t>
  </si>
  <si>
    <t>электроэнергия (ВН)</t>
  </si>
  <si>
    <t>Подключение (технологическое присоединение) к системе теплоснабжения</t>
  </si>
  <si>
    <t>Кировская область</t>
  </si>
  <si>
    <t>Текущая дата</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</si>
  <si>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</si>
  <si>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</si>
  <si>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</si>
  <si>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</si>
  <si>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</si>
  <si>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</si>
  <si>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</si>
  <si>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Краснодарский край</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</si>
  <si>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</si>
  <si>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</si>
  <si>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население</t>
  </si>
  <si>
    <t xml:space="preserve">  Иные бюджетные средства</t>
  </si>
  <si>
    <t>Курганская область</t>
  </si>
  <si>
    <t>Виды деятельности</t>
  </si>
  <si>
    <t>https://appsrv.regportal-tariff.ru/procwsxls/</t>
  </si>
  <si>
    <t>Курская область</t>
  </si>
  <si>
    <t>Ленинградская область</t>
  </si>
  <si>
    <t>Липецкая область</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</si>
  <si>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</si>
  <si>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</si>
  <si>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</si>
  <si>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</si>
  <si>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</si>
  <si>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</si>
  <si>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</si>
  <si>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</si>
  <si>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Московская область</t>
  </si>
  <si>
    <t>холодного водоснабжения</t>
  </si>
  <si>
    <t>холодное водоснабжение</t>
  </si>
  <si>
    <t>HEAT_FIN_SRC_VLD_LIST</t>
  </si>
  <si>
    <t>VSNA_FIN_SRC_VLD_LIST</t>
  </si>
  <si>
    <t>VOTV_FIN_SRC_VLD_LIST</t>
  </si>
  <si>
    <t>OTKO_FIN_SRC_VLD_LIST</t>
  </si>
  <si>
    <t>Мурманская область</t>
  </si>
  <si>
    <t>водоотведения</t>
  </si>
  <si>
    <t>водоотведение</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</si>
  <si>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</si>
  <si>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</si>
  <si>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</si>
  <si>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</si>
  <si>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</si>
  <si>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</si>
  <si>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</si>
  <si>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</si>
  <si>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</si>
  <si>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PT_TN_LIST</t>
  </si>
  <si>
    <t>Прочие амортизационные отчисления</t>
  </si>
  <si>
    <t>Новгородская область</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</si>
  <si>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</si>
  <si>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</si>
  <si>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</si>
  <si>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</si>
  <si>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</si>
  <si>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</si>
  <si>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</si>
  <si>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</si>
  <si>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</si>
  <si>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</si>
  <si>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</si>
  <si>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</si>
  <si>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</si>
  <si>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</si>
  <si>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</si>
  <si>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</si>
  <si>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</si>
  <si>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</si>
  <si>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</si>
  <si>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</si>
  <si>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</si>
  <si>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</si>
  <si>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</si>
  <si>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</si>
  <si>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</si>
  <si>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</si>
  <si>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</si>
  <si>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</si>
  <si>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</si>
  <si>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</si>
  <si>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</si>
  <si>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</si>
  <si>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</si>
  <si>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</si>
  <si>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</si>
  <si>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</si>
  <si>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</si>
  <si>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</si>
  <si>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</si>
  <si>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</si>
  <si>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</si>
  <si>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</si>
  <si>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</si>
  <si>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</si>
  <si>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</si>
  <si>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</si>
  <si>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</si>
  <si>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</si>
  <si>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</si>
  <si>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</si>
  <si>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</si>
  <si>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</si>
  <si>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</si>
  <si>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</si>
  <si>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</si>
  <si>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</si>
  <si>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</si>
  <si>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</si>
  <si>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</si>
  <si>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</si>
  <si>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</si>
  <si>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51111111111111111111</t>
  </si>
  <si>
    <t>начинать только с 2, остальное по умолчанию</t>
  </si>
  <si>
    <t>54</t>
  </si>
  <si>
    <t>Республика Калмыкия</t>
  </si>
  <si>
    <t>DIFFERENTIATION_ID</t>
  </si>
  <si>
    <t>51111111111111111111111111111111111111111111111111111111111111111111111111111111111111111111111111111111111111111111111111111111111111111111111111111111111111111111111111111111111111111111</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</si>
  <si>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</si>
  <si>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</si>
  <si>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</si>
  <si>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</si>
  <si>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</si>
  <si>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</si>
  <si>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</si>
  <si>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</si>
  <si>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</si>
  <si>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</si>
  <si>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</si>
  <si>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</si>
  <si>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</si>
  <si>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</si>
  <si>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</si>
  <si>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</si>
  <si>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</si>
  <si>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</si>
  <si>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</si>
  <si>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</si>
  <si>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</si>
  <si>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</si>
  <si>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</si>
  <si>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</si>
  <si>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</si>
  <si>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</si>
  <si>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</si>
  <si>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</si>
  <si>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</si>
  <si>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</si>
  <si>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</si>
  <si>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</si>
  <si>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</si>
  <si>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</si>
  <si>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</si>
  <si>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</si>
  <si>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</si>
  <si>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</si>
  <si>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</si>
  <si>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</si>
  <si>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</si>
  <si>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</si>
  <si>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</si>
  <si>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</si>
  <si>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</si>
  <si>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</si>
  <si>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</si>
  <si>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</si>
  <si>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</si>
  <si>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</si>
  <si>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</si>
  <si>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</si>
  <si>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</si>
  <si>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</si>
  <si>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</si>
  <si>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</si>
  <si>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</si>
  <si>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</si>
  <si>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</si>
  <si>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</si>
  <si>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</si>
  <si>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</si>
  <si>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</si>
  <si>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</si>
  <si>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</si>
  <si>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</si>
  <si>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</si>
  <si>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</si>
  <si>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</si>
  <si>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</si>
  <si>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</si>
  <si>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</si>
  <si>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</si>
  <si>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</si>
  <si>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</si>
  <si>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</si>
  <si>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</si>
  <si>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</si>
  <si>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</si>
  <si>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</si>
  <si>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</si>
  <si>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</si>
  <si>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</si>
  <si>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</si>
  <si>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</si>
  <si>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</si>
  <si>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</si>
  <si>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</si>
  <si>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</si>
  <si>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</si>
  <si>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</si>
  <si>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</si>
  <si>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</si>
  <si>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</si>
  <si>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</si>
  <si>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</si>
  <si>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</si>
  <si>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</si>
  <si>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</si>
  <si>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</si>
  <si>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</si>
  <si>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</si>
  <si>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</si>
  <si>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</si>
  <si>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</si>
  <si>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</si>
  <si>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</si>
  <si>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</si>
  <si>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</si>
  <si>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</si>
  <si>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</si>
  <si>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</si>
  <si>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</si>
  <si>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</si>
  <si>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</si>
  <si>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</si>
  <si>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</si>
  <si>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</si>
  <si>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</si>
  <si>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</si>
  <si>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</si>
  <si>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</si>
  <si>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</si>
  <si>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</si>
  <si>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</si>
  <si>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</si>
  <si>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</si>
  <si>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</si>
  <si>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</si>
  <si>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</si>
  <si>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</si>
  <si>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</si>
  <si>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</si>
  <si>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</si>
  <si>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</si>
  <si>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</si>
  <si>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</si>
  <si>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</si>
  <si>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</si>
  <si>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</si>
  <si>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</si>
  <si>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</si>
  <si>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</si>
  <si>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</si>
  <si>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</si>
  <si>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</si>
  <si>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</si>
  <si>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</si>
  <si>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</si>
  <si>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</si>
  <si>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</si>
  <si>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</si>
  <si>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</si>
  <si>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</si>
  <si>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</si>
  <si>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</si>
  <si>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</si>
  <si>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</si>
  <si>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</si>
  <si>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</si>
  <si>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</si>
  <si>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</si>
  <si>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</si>
  <si>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</si>
  <si>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</si>
  <si>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</si>
  <si>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</si>
  <si>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</si>
  <si>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</si>
  <si>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</si>
  <si>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</si>
  <si>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</si>
  <si>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</si>
  <si>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</si>
  <si>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</si>
  <si>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</si>
  <si>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</si>
  <si>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</si>
  <si>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</si>
  <si>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</si>
  <si>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</si>
  <si>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</si>
  <si>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</si>
  <si>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</si>
  <si>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</si>
  <si>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</si>
  <si>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</si>
  <si>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</si>
  <si>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</si>
  <si>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</si>
  <si>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</si>
  <si>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</si>
  <si>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</si>
  <si>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</si>
  <si>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</si>
  <si>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</si>
  <si>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</si>
  <si>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</si>
  <si>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</si>
  <si>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</si>
  <si>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</si>
  <si>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</si>
  <si>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</si>
  <si>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</si>
  <si>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</si>
  <si>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</si>
  <si>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</si>
  <si>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</si>
  <si>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</si>
  <si>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</si>
  <si>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</si>
  <si>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</si>
  <si>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</si>
  <si>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</si>
  <si>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</si>
  <si>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</si>
  <si>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</si>
  <si>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</si>
  <si>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</si>
  <si>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</si>
  <si>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</si>
  <si>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</si>
  <si>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</si>
  <si>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</si>
  <si>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</si>
  <si>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</si>
  <si>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</si>
  <si>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</si>
  <si>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</si>
  <si>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</si>
  <si>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</si>
  <si>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</si>
  <si>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</si>
  <si>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</si>
  <si>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</si>
  <si>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</si>
  <si>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</si>
  <si>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</si>
  <si>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</si>
  <si>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</si>
  <si>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</si>
  <si>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</si>
  <si>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</si>
  <si>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</si>
  <si>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</si>
  <si>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</si>
  <si>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</si>
  <si>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</si>
  <si>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</si>
  <si>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</si>
  <si>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</si>
  <si>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</si>
  <si>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</si>
  <si>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</si>
  <si>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</si>
  <si>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</si>
  <si>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</si>
  <si>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</si>
  <si>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</si>
  <si>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</si>
  <si>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</si>
  <si>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</si>
  <si>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</si>
  <si>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</si>
  <si>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</si>
  <si>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</si>
  <si>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</si>
  <si>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</si>
  <si>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</si>
  <si>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</si>
  <si>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</si>
  <si>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</si>
  <si>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</si>
  <si>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</si>
  <si>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</si>
  <si>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</si>
  <si>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</si>
  <si>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</si>
  <si>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</si>
  <si>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</si>
  <si>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</si>
  <si>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</si>
  <si>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</si>
  <si>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</si>
  <si>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</si>
  <si>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</si>
  <si>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</si>
  <si>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</si>
  <si>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</si>
  <si>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</si>
  <si>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</si>
  <si>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</si>
  <si>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</si>
  <si>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</si>
  <si>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</si>
  <si>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</si>
  <si>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</si>
  <si>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</si>
  <si>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</si>
  <si>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</si>
  <si>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</si>
  <si>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</si>
  <si>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</si>
  <si>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</si>
  <si>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</si>
  <si>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</si>
  <si>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</si>
  <si>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</si>
  <si>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</si>
  <si>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</si>
  <si>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</si>
  <si>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</si>
  <si>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</si>
  <si>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</si>
  <si>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</si>
  <si>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</si>
  <si>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</si>
  <si>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</si>
  <si>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</si>
  <si>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</si>
  <si>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</si>
  <si>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</si>
  <si>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</si>
  <si>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</si>
  <si>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</si>
  <si>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</si>
  <si>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</si>
  <si>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</si>
  <si>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</si>
  <si>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</si>
  <si>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</si>
  <si>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</si>
  <si>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</si>
  <si>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</si>
  <si>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</si>
  <si>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</si>
  <si>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</si>
  <si>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</si>
  <si>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</si>
  <si>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</si>
  <si>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</si>
  <si>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</si>
  <si>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</si>
  <si>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</si>
  <si>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</si>
  <si>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</si>
  <si>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</si>
  <si>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</si>
  <si>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</si>
  <si>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</si>
  <si>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</si>
  <si>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</si>
  <si>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</si>
  <si>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</si>
  <si>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</si>
  <si>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</si>
  <si>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</si>
  <si>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</si>
  <si>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</si>
  <si>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</si>
  <si>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</si>
  <si>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</si>
  <si>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</si>
  <si>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</si>
  <si>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</si>
  <si>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</si>
  <si>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</si>
  <si>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</si>
  <si>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</si>
  <si>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</si>
  <si>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</si>
  <si>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</si>
  <si>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</si>
  <si>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</si>
  <si>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</si>
  <si>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</si>
  <si>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</si>
  <si>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</si>
  <si>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</si>
  <si>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</si>
  <si>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</si>
  <si>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</si>
  <si>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</si>
  <si>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</si>
  <si>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</si>
  <si>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</si>
  <si>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</si>
  <si>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</si>
  <si>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</si>
  <si>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</si>
  <si>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</si>
  <si>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</si>
  <si>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</si>
  <si>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</si>
  <si>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</si>
  <si>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</si>
  <si>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</si>
  <si>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</si>
  <si>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</si>
  <si>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</si>
  <si>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</si>
  <si>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</si>
  <si>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</si>
  <si>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</si>
  <si>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</si>
  <si>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</si>
  <si>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</si>
  <si>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</si>
  <si>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</si>
  <si>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</si>
  <si>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</si>
  <si>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</si>
  <si>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</si>
  <si>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</si>
  <si>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</si>
  <si>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</si>
  <si>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</si>
  <si>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</si>
  <si>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</si>
  <si>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</si>
  <si>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</si>
  <si>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</si>
  <si>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</si>
  <si>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</si>
  <si>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</si>
  <si>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</si>
  <si>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</si>
  <si>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</si>
  <si>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</si>
  <si>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</si>
  <si>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</si>
  <si>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</si>
  <si>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</si>
  <si>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</si>
  <si>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</si>
  <si>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</si>
  <si>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</si>
  <si>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</si>
  <si>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</si>
  <si>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</si>
  <si>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</si>
  <si>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</si>
  <si>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</si>
  <si>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</si>
  <si>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</si>
  <si>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</si>
  <si>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</si>
  <si>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</si>
  <si>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</si>
  <si>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</si>
  <si>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</si>
  <si>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</si>
  <si>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</si>
  <si>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</si>
  <si>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</si>
  <si>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</si>
  <si>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</si>
  <si>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</si>
  <si>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</si>
  <si>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</si>
  <si>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</si>
  <si>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</si>
  <si>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</si>
  <si>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</si>
  <si>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</si>
  <si>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</si>
  <si>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</si>
  <si>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</si>
  <si>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</si>
  <si>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</si>
  <si>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</si>
  <si>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</si>
  <si>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</si>
  <si>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</si>
  <si>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</si>
  <si>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</si>
  <si>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</si>
  <si>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</si>
  <si>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</si>
  <si>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</si>
  <si>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</si>
  <si>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</si>
  <si>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</si>
  <si>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</si>
  <si>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</si>
  <si>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</si>
  <si>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</si>
  <si>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</si>
  <si>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</si>
  <si>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</si>
  <si>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</si>
  <si>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</si>
  <si>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</si>
  <si>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</si>
  <si>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</si>
  <si>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</si>
  <si>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</si>
  <si>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</si>
  <si>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</si>
  <si>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</si>
  <si>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</si>
  <si>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</si>
  <si>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</si>
  <si>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</si>
  <si>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</si>
  <si>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</si>
  <si>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</si>
  <si>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</si>
  <si>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</si>
  <si>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</si>
  <si>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</si>
  <si>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</si>
  <si>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</si>
  <si>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</si>
  <si>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</si>
  <si>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</si>
  <si>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</si>
  <si>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</si>
  <si>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</si>
  <si>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</si>
  <si>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</si>
  <si>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</si>
  <si>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</si>
  <si>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</si>
  <si>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</si>
  <si>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</si>
  <si>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</si>
  <si>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</si>
  <si>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</si>
  <si>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</si>
  <si>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</si>
  <si>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</si>
  <si>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</si>
  <si>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</si>
  <si>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</si>
  <si>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</si>
  <si>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</si>
  <si>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</si>
  <si>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</si>
  <si>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</si>
  <si>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</si>
  <si>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</si>
  <si>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</si>
  <si>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</si>
  <si>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</si>
  <si>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</si>
  <si>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</si>
  <si>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</si>
  <si>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</si>
  <si>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</si>
  <si>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</si>
  <si>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</si>
  <si>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</si>
  <si>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</si>
  <si>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2638</t>
  </si>
  <si>
    <t>31436971</t>
  </si>
  <si>
    <t>"Чапаевский механический завод" - филиал ФКП  "Научно-производственное объединение"Казанский завод точного машиностроения"</t>
  </si>
  <si>
    <t>1654001773</t>
  </si>
  <si>
    <t>633043001</t>
  </si>
  <si>
    <t>08-07-2020 00:00:00</t>
  </si>
  <si>
    <t>26485500</t>
  </si>
  <si>
    <t>АО  “Сызранский нефтеперерабатывающий завод”</t>
  </si>
  <si>
    <t>6325004584</t>
  </si>
  <si>
    <t>997250001</t>
  </si>
  <si>
    <t>24-06-1994 00:00:00</t>
  </si>
  <si>
    <t>27755319</t>
  </si>
  <si>
    <t>АО "ВолгаУралТранс"</t>
  </si>
  <si>
    <t>6317023248</t>
  </si>
  <si>
    <t>631701001</t>
  </si>
  <si>
    <t>26485475</t>
  </si>
  <si>
    <t>АО "Газпром теплоэнерго Самара"</t>
  </si>
  <si>
    <t>6322036965</t>
  </si>
  <si>
    <t>30354412</t>
  </si>
  <si>
    <t>АО "Главное управление жилищно-коммунального хозяйства"</t>
  </si>
  <si>
    <t>5116000922</t>
  </si>
  <si>
    <t>631743001</t>
  </si>
  <si>
    <t>26485575</t>
  </si>
  <si>
    <t>АО "КНПЗ"</t>
  </si>
  <si>
    <t>6314006396</t>
  </si>
  <si>
    <t>15-10-2002 00:00:00</t>
  </si>
  <si>
    <t>26485577</t>
  </si>
  <si>
    <t>АО "МАК"</t>
  </si>
  <si>
    <t>6313036408</t>
  </si>
  <si>
    <t>631301001</t>
  </si>
  <si>
    <t>26485720</t>
  </si>
  <si>
    <t>АО "ННК"</t>
  </si>
  <si>
    <t>6330017980</t>
  </si>
  <si>
    <t>631050001</t>
  </si>
  <si>
    <t>26322430</t>
  </si>
  <si>
    <t>АО "Похвистневоэнерго"</t>
  </si>
  <si>
    <t>6372020696</t>
  </si>
  <si>
    <t>637201001</t>
  </si>
  <si>
    <t>26485687</t>
  </si>
  <si>
    <t>АО "РКЦ "Прогресс"</t>
  </si>
  <si>
    <t>6312139922</t>
  </si>
  <si>
    <t>997450001</t>
  </si>
  <si>
    <t>26322473</t>
  </si>
  <si>
    <t>АО "СМЗ"</t>
  </si>
  <si>
    <t>6310000160</t>
  </si>
  <si>
    <t>997550001</t>
  </si>
  <si>
    <t>26485611</t>
  </si>
  <si>
    <t>АО "Салют"</t>
  </si>
  <si>
    <t>6313034986</t>
  </si>
  <si>
    <t>28823140</t>
  </si>
  <si>
    <t>АО "Самаранефтегаз"</t>
  </si>
  <si>
    <t>6315229162</t>
  </si>
  <si>
    <t>26772152</t>
  </si>
  <si>
    <t>АО "ТРАНСНЕФТЬ-ПРИКАМЬЕ"</t>
  </si>
  <si>
    <t>1645000340</t>
  </si>
  <si>
    <t>590502001</t>
  </si>
  <si>
    <t>15-06-2004 00:00:00</t>
  </si>
  <si>
    <t>26485381</t>
  </si>
  <si>
    <t>АО "Теплоэнергокомпания"</t>
  </si>
  <si>
    <t>6330033728</t>
  </si>
  <si>
    <t>633001001</t>
  </si>
  <si>
    <t>30949378</t>
  </si>
  <si>
    <t>АО "Транснефть - Прикамье" Ромашкинское РНУ</t>
  </si>
  <si>
    <t>164902000</t>
  </si>
  <si>
    <t>26322502</t>
  </si>
  <si>
    <t>АО “Авиакор - авиационный завод”</t>
  </si>
  <si>
    <t>6312040056</t>
  </si>
  <si>
    <t>26485550</t>
  </si>
  <si>
    <t>АО “Волгабурмаш”</t>
  </si>
  <si>
    <t>6314041136</t>
  </si>
  <si>
    <t>631401001</t>
  </si>
  <si>
    <t>26485187</t>
  </si>
  <si>
    <t>АО “Газэнергострой”</t>
  </si>
  <si>
    <t>6315354893</t>
  </si>
  <si>
    <t>631501001</t>
  </si>
  <si>
    <t>26485541</t>
  </si>
  <si>
    <t>АО “МЯГКАЯ КРОВЛЯ”</t>
  </si>
  <si>
    <t>6311012433</t>
  </si>
  <si>
    <t>631101001</t>
  </si>
  <si>
    <t>26485717</t>
  </si>
  <si>
    <t>АО “Новокуйбышевский нефтеперерабатывающий завод”</t>
  </si>
  <si>
    <t>6330000553</t>
  </si>
  <si>
    <t>997150001</t>
  </si>
  <si>
    <t>26485379</t>
  </si>
  <si>
    <t>АО “ПРОМСИНТЕЗ”</t>
  </si>
  <si>
    <t>6335007320</t>
  </si>
  <si>
    <t>26485308</t>
  </si>
  <si>
    <t>АО “РЭУ” “Самарский”</t>
  </si>
  <si>
    <t>7714783092</t>
  </si>
  <si>
    <t>631143001</t>
  </si>
  <si>
    <t>26485395</t>
  </si>
  <si>
    <t>АО “ТЕВИС”</t>
  </si>
  <si>
    <t>6320000561</t>
  </si>
  <si>
    <t>632001001</t>
  </si>
  <si>
    <t>31023294</t>
  </si>
  <si>
    <t>АО «Самаранефтепродукт»</t>
  </si>
  <si>
    <t>6317019121</t>
  </si>
  <si>
    <t>26322535</t>
  </si>
  <si>
    <t>АО «Транснефть-Приволга»</t>
  </si>
  <si>
    <t>6317024749</t>
  </si>
  <si>
    <t>560202001</t>
  </si>
  <si>
    <t>26485294</t>
  </si>
  <si>
    <t>АО «Транснефть-Приволга» (филиал РНУ)</t>
  </si>
  <si>
    <t>631702003</t>
  </si>
  <si>
    <t>31014933</t>
  </si>
  <si>
    <t>ГАУ «ЦИК СО»</t>
  </si>
  <si>
    <t>6315856452</t>
  </si>
  <si>
    <t>31192245</t>
  </si>
  <si>
    <t>ГБПОУ "Кинель-Черкасский сельскохозяйственный техникум"</t>
  </si>
  <si>
    <t>6372000146</t>
  </si>
  <si>
    <t>28047698</t>
  </si>
  <si>
    <t>ГБУ СО "Самарский областной геронтологический центр"</t>
  </si>
  <si>
    <t>6313011273</t>
  </si>
  <si>
    <t>28497155</t>
  </si>
  <si>
    <t>ГБУЗ "Самарский областной клинический наркологический диспансер"</t>
  </si>
  <si>
    <t>6314010307</t>
  </si>
  <si>
    <t>26485532</t>
  </si>
  <si>
    <t>ГБУЗ “Cамарская областная клиническая станция переливания крови”</t>
  </si>
  <si>
    <t>6316003425</t>
  </si>
  <si>
    <t>631601001</t>
  </si>
  <si>
    <t>ДЕПАРТАМЕНТ ЦЕНОВОГО И ТАРИФНОГО РЕГУЛИРОВАНИЯ САМАРСКОЙ ОБЛАСТИ</t>
  </si>
  <si>
    <t>6317132631</t>
  </si>
  <si>
    <t>26485566</t>
  </si>
  <si>
    <t>Дирекция по тепловодоснабжению – структурное подразделение КбшЖД – Филиала ОАО "РЖД"</t>
  </si>
  <si>
    <t>7708503727</t>
  </si>
  <si>
    <t>631131048</t>
  </si>
  <si>
    <t>28823281</t>
  </si>
  <si>
    <t>ЗАО "КОММУН-ЭНЕРГО"</t>
  </si>
  <si>
    <t>6318237549</t>
  </si>
  <si>
    <t>631801001</t>
  </si>
  <si>
    <t>28455520</t>
  </si>
  <si>
    <t>ЗАО "Кинельский хлебозавод"</t>
  </si>
  <si>
    <t>6350021946</t>
  </si>
  <si>
    <t>635001001</t>
  </si>
  <si>
    <t>26774814</t>
  </si>
  <si>
    <t>ЗАО "Энергетика и связь строительства</t>
  </si>
  <si>
    <t>6320005633</t>
  </si>
  <si>
    <t>632401001</t>
  </si>
  <si>
    <t>16-08-2002 00:00:00</t>
  </si>
  <si>
    <t>26485546</t>
  </si>
  <si>
    <t>ЗАО “Самарский завод Нефтемаш”</t>
  </si>
  <si>
    <t>6314007537</t>
  </si>
  <si>
    <t>26485128</t>
  </si>
  <si>
    <t>ЗАО “Северный ключ”</t>
  </si>
  <si>
    <t>6379000674</t>
  </si>
  <si>
    <t>635701001</t>
  </si>
  <si>
    <t>26485548</t>
  </si>
  <si>
    <t>ЗАО фирма “Галантерея”</t>
  </si>
  <si>
    <t>6312014313</t>
  </si>
  <si>
    <t>28237568</t>
  </si>
  <si>
    <t>ИП Гращенков В.В.</t>
  </si>
  <si>
    <t>637200358828</t>
  </si>
  <si>
    <t>31516697</t>
  </si>
  <si>
    <t>ИП Каменских О.С.</t>
  </si>
  <si>
    <t>632517403647</t>
  </si>
  <si>
    <t>31432165</t>
  </si>
  <si>
    <t>ИП Марзан Н.А.</t>
  </si>
  <si>
    <t>637200051650</t>
  </si>
  <si>
    <t>27-03-2006 00:00:00</t>
  </si>
  <si>
    <t>28546014</t>
  </si>
  <si>
    <t>ИП Самородов С.Ф.</t>
  </si>
  <si>
    <t>637101834265</t>
  </si>
  <si>
    <t>31347327</t>
  </si>
  <si>
    <t>ИЭВБ РАН – филиал СамНЦ РАН</t>
  </si>
  <si>
    <t>6316032112</t>
  </si>
  <si>
    <t>632443001</t>
  </si>
  <si>
    <t>01-07-2019 00:00:00</t>
  </si>
  <si>
    <t>26485289</t>
  </si>
  <si>
    <t>КРУ АО "Транснефть - Дружба"</t>
  </si>
  <si>
    <t>3235002178</t>
  </si>
  <si>
    <t>636232001</t>
  </si>
  <si>
    <t>26812367</t>
  </si>
  <si>
    <t>Куйбышевская дирекция  по тепловодоснабжению структурное подразделение Центральной дирекции по тепловодоснабжению филиала ПАО «РЖД»</t>
  </si>
  <si>
    <t>631145034</t>
  </si>
  <si>
    <t>31228932</t>
  </si>
  <si>
    <t>МАУ Исаклинский "ЦОСОР"</t>
  </si>
  <si>
    <t>6381019577</t>
  </si>
  <si>
    <t>638101001</t>
  </si>
  <si>
    <t>22-05-2012 00:00:00</t>
  </si>
  <si>
    <t>31447715</t>
  </si>
  <si>
    <t>МАУ с.п. Ивашевка "Ивашевское"</t>
  </si>
  <si>
    <t>6325076236</t>
  </si>
  <si>
    <t>632501001</t>
  </si>
  <si>
    <t>26485819</t>
  </si>
  <si>
    <t>МБУ "Управление и обслуживание муниципального хозяйства муниципального района Кинельский"</t>
  </si>
  <si>
    <t>6350013590</t>
  </si>
  <si>
    <t>31433850</t>
  </si>
  <si>
    <t>МКП "ЖКХ Варламово"</t>
  </si>
  <si>
    <t>6325074768</t>
  </si>
  <si>
    <t>22-07-2020 00:00:00</t>
  </si>
  <si>
    <t>26641429</t>
  </si>
  <si>
    <t>МКП “Волжское”</t>
  </si>
  <si>
    <t>6325053743</t>
  </si>
  <si>
    <t>01-01-2011 00:00:00</t>
  </si>
  <si>
    <t>26798577</t>
  </si>
  <si>
    <t>МКП ЖКХ "Бобровское"</t>
  </si>
  <si>
    <t>6350013543</t>
  </si>
  <si>
    <t>28982060</t>
  </si>
  <si>
    <t>МП "УК ЖКХ" муниципального района Шигонский</t>
  </si>
  <si>
    <t>6325042903</t>
  </si>
  <si>
    <t>26485278</t>
  </si>
  <si>
    <t>МП “ПО ЖКХ” Клявлинского района</t>
  </si>
  <si>
    <t>6373002805</t>
  </si>
  <si>
    <t>637301001</t>
  </si>
  <si>
    <t>26485104</t>
  </si>
  <si>
    <t>МП “Шенталинское ПОЖКХ”</t>
  </si>
  <si>
    <t>6386000298</t>
  </si>
  <si>
    <t>638601001</t>
  </si>
  <si>
    <t>28792378</t>
  </si>
  <si>
    <t>МП г.о.Самара "Инженерная служба"</t>
  </si>
  <si>
    <t>6315701071</t>
  </si>
  <si>
    <t>27271268</t>
  </si>
  <si>
    <t>МП м.р. Ставропольский "СтавропольРесурсСервис"</t>
  </si>
  <si>
    <t>6382061363</t>
  </si>
  <si>
    <t>638201001</t>
  </si>
  <si>
    <t>18-04-2011 00:00:00</t>
  </si>
  <si>
    <t>27567358</t>
  </si>
  <si>
    <t>МУП "Балашейское ЖКХ"</t>
  </si>
  <si>
    <t>6325056600</t>
  </si>
  <si>
    <t>30872457</t>
  </si>
  <si>
    <t>МУП "Волжские теплосети"</t>
  </si>
  <si>
    <t>6330073167</t>
  </si>
  <si>
    <t>28155005</t>
  </si>
  <si>
    <t>МУП "Жилищно-коммунальная служба муниципального района Алексеевский Самарской области"</t>
  </si>
  <si>
    <t>6377015989</t>
  </si>
  <si>
    <t>637701001</t>
  </si>
  <si>
    <t>31369139</t>
  </si>
  <si>
    <t>МУП "Кротовка"</t>
  </si>
  <si>
    <t>6372023810</t>
  </si>
  <si>
    <t>27-12-2019 00:00:00</t>
  </si>
  <si>
    <t>27-06-2024 00:00:00</t>
  </si>
  <si>
    <t>27622893</t>
  </si>
  <si>
    <t>МУП "Тепло Волжского района"</t>
  </si>
  <si>
    <t>6330050917</t>
  </si>
  <si>
    <t>28-12-2011 00:00:00</t>
  </si>
  <si>
    <t>30899146</t>
  </si>
  <si>
    <t>МУП "Теплообеспечение"</t>
  </si>
  <si>
    <t>6330075220</t>
  </si>
  <si>
    <t>28940223</t>
  </si>
  <si>
    <t>МУП "Теплоснабжение"</t>
  </si>
  <si>
    <t>6375193457</t>
  </si>
  <si>
    <t>637501001</t>
  </si>
  <si>
    <t>27500837</t>
  </si>
  <si>
    <t>МУП "Теплоэнергосеть"</t>
  </si>
  <si>
    <t>6375194411</t>
  </si>
  <si>
    <t>28817364</t>
  </si>
  <si>
    <t>МУП "Юбилейный" Волжского района</t>
  </si>
  <si>
    <t>6330061860</t>
  </si>
  <si>
    <t>26485191</t>
  </si>
  <si>
    <t>МУП “Волжское ЖКХ”</t>
  </si>
  <si>
    <t>6376002176</t>
  </si>
  <si>
    <t>637601001</t>
  </si>
  <si>
    <t>26485216</t>
  </si>
  <si>
    <t>МУП “ЖИЛКОМСЕРВИС”</t>
  </si>
  <si>
    <t>6376017704</t>
  </si>
  <si>
    <t>26485139</t>
  </si>
  <si>
    <t>МУП “ЖКХ “Утевское”</t>
  </si>
  <si>
    <t>6377001070</t>
  </si>
  <si>
    <t>26485135</t>
  </si>
  <si>
    <t>МУП “ЖКХ Пестравского района”</t>
  </si>
  <si>
    <t>6378000209</t>
  </si>
  <si>
    <t>26485496</t>
  </si>
  <si>
    <t>МУП “ЖЭС” г.о. Сызрань</t>
  </si>
  <si>
    <t>6325028472</t>
  </si>
  <si>
    <t>26485224</t>
  </si>
  <si>
    <t>МУП “КОММУНАЛЬНИК”</t>
  </si>
  <si>
    <t>6376016605</t>
  </si>
  <si>
    <t>26485332</t>
  </si>
  <si>
    <t>МУП “КомХоз”</t>
  </si>
  <si>
    <t>6369012303</t>
  </si>
  <si>
    <t>636901001</t>
  </si>
  <si>
    <t>26485237</t>
  </si>
  <si>
    <t>МУП “МИРНЕНСКОЕ ЖКХ”</t>
  </si>
  <si>
    <t>6376003719</t>
  </si>
  <si>
    <t>26485110</t>
  </si>
  <si>
    <t>МУП “Райжилкомхоз Сызранского района”</t>
  </si>
  <si>
    <t>6325043985</t>
  </si>
  <si>
    <t>30-05-2007 00:00:00</t>
  </si>
  <si>
    <t>14-03-2024 00:00:00</t>
  </si>
  <si>
    <t>26485371</t>
  </si>
  <si>
    <t>МУП “Тепло” (Борский район)</t>
  </si>
  <si>
    <t>6377011293</t>
  </si>
  <si>
    <t>26485108</t>
  </si>
  <si>
    <t>МУП “Тепло” Хворостянского района</t>
  </si>
  <si>
    <t>6362015369</t>
  </si>
  <si>
    <t>636201001</t>
  </si>
  <si>
    <t>26485268</t>
  </si>
  <si>
    <t>МУП “Теплосеть”</t>
  </si>
  <si>
    <t>6381010704</t>
  </si>
  <si>
    <t>28534239</t>
  </si>
  <si>
    <t>МУП «Волжское ЖКХ»</t>
  </si>
  <si>
    <t>6330061891</t>
  </si>
  <si>
    <t>26485771</t>
  </si>
  <si>
    <t>МУП Алексеевский комбинат коммунальных предприятий и благоустройства</t>
  </si>
  <si>
    <t>6350000400</t>
  </si>
  <si>
    <t>02-05-2024 00:00:00</t>
  </si>
  <si>
    <t>26485797</t>
  </si>
  <si>
    <t>МУП Большеглушицкого района Самарской области ПОЖКХ</t>
  </si>
  <si>
    <t>6364000199</t>
  </si>
  <si>
    <t>636401001</t>
  </si>
  <si>
    <t>26485226</t>
  </si>
  <si>
    <t>МУП КРАСНОЯРСКОЕ ЖКХ</t>
  </si>
  <si>
    <t>6376002095</t>
  </si>
  <si>
    <t>26485100</t>
  </si>
  <si>
    <t>МУП Усольское ЖКХ</t>
  </si>
  <si>
    <t>6387003855</t>
  </si>
  <si>
    <t>638701001</t>
  </si>
  <si>
    <t>26485131</t>
  </si>
  <si>
    <t>МУПП ЖКХ Похвистневского района</t>
  </si>
  <si>
    <t>6379000089</t>
  </si>
  <si>
    <t>31472246</t>
  </si>
  <si>
    <t>Муниципальное автономное учреждение сельского поселения Рамено муниципального района Сызранский Самарской области «Благоустройство»</t>
  </si>
  <si>
    <t>6325076451</t>
  </si>
  <si>
    <t>28456055</t>
  </si>
  <si>
    <t>ОАО "Главное управление обустройства войск" - филиал 1245 УНР"</t>
  </si>
  <si>
    <t>7703702341</t>
  </si>
  <si>
    <t>631843001</t>
  </si>
  <si>
    <t>26485670</t>
  </si>
  <si>
    <t>ОАО “1253 ЦРБ РЛВ”</t>
  </si>
  <si>
    <t>6313535005</t>
  </si>
  <si>
    <t>26485674</t>
  </si>
  <si>
    <t>ОАО Самарский завод “Экран”</t>
  </si>
  <si>
    <t>6319033724</t>
  </si>
  <si>
    <t>631901001</t>
  </si>
  <si>
    <t>27708360</t>
  </si>
  <si>
    <t>ООО "АВИАСПЕЦМОНТАЖ"</t>
  </si>
  <si>
    <t>6312054482</t>
  </si>
  <si>
    <t>27675710</t>
  </si>
  <si>
    <t>ООО "АВТОГРАД-ВОДОКАНАЛ"</t>
  </si>
  <si>
    <t>6321280368</t>
  </si>
  <si>
    <t>632101001</t>
  </si>
  <si>
    <t>26322451</t>
  </si>
  <si>
    <t>ООО "БИАКСПЛЕН"</t>
  </si>
  <si>
    <t>5244013331</t>
  </si>
  <si>
    <t>28454874</t>
  </si>
  <si>
    <t>ООО "Баня"</t>
  </si>
  <si>
    <t>6362013530</t>
  </si>
  <si>
    <t>30894809</t>
  </si>
  <si>
    <t>ООО "Вертикальная линия-С"</t>
  </si>
  <si>
    <t>6316146286</t>
  </si>
  <si>
    <t>28436415</t>
  </si>
  <si>
    <t>ООО "Волгатеплоснаб"</t>
  </si>
  <si>
    <t>6316178168</t>
  </si>
  <si>
    <t>31649047</t>
  </si>
  <si>
    <t>ООО "ГС"</t>
  </si>
  <si>
    <t>6330098563</t>
  </si>
  <si>
    <t>26-10-2022 00:00:00</t>
  </si>
  <si>
    <t>26527683</t>
  </si>
  <si>
    <t>ООО "Газпром трансгаз Самара" (филиал  Управление по эксплуатации зданий и сооружений)</t>
  </si>
  <si>
    <t>6315000291</t>
  </si>
  <si>
    <t>631643004</t>
  </si>
  <si>
    <t>26527673</t>
  </si>
  <si>
    <t>ООО "Газпром трансгаз Самара" (филиал Управление технологического транспорта и специальной техники)</t>
  </si>
  <si>
    <t>631643002</t>
  </si>
  <si>
    <t>28263191</t>
  </si>
  <si>
    <t>ООО "Долина-Центр-С"</t>
  </si>
  <si>
    <t>6316079449</t>
  </si>
  <si>
    <t>30984296</t>
  </si>
  <si>
    <t>ООО "ЗПП-Энерго"</t>
  </si>
  <si>
    <t>6312073196</t>
  </si>
  <si>
    <t>31222831</t>
  </si>
  <si>
    <t>ООО "Инжиниринг сетеком"</t>
  </si>
  <si>
    <t>6312188567</t>
  </si>
  <si>
    <t>31447723</t>
  </si>
  <si>
    <t>ООО "КОНСУЛЬТАНТ"</t>
  </si>
  <si>
    <t>6312131948</t>
  </si>
  <si>
    <t>25-10-2013 00:00:00</t>
  </si>
  <si>
    <t>27883109</t>
  </si>
  <si>
    <t>ООО "Комфорт Дом"</t>
  </si>
  <si>
    <t>6324016308</t>
  </si>
  <si>
    <t>31513663</t>
  </si>
  <si>
    <t>ООО "Кошелев менеджмент"</t>
  </si>
  <si>
    <t>7327072119</t>
  </si>
  <si>
    <t>14-04-2014 00:00:00</t>
  </si>
  <si>
    <t>31365983</t>
  </si>
  <si>
    <t>ООО "Красноярская ТЭК"</t>
  </si>
  <si>
    <t>6376027942</t>
  </si>
  <si>
    <t>02-12-2019 00:00:00</t>
  </si>
  <si>
    <t>31446203</t>
  </si>
  <si>
    <t>ООО "Криста"</t>
  </si>
  <si>
    <t>6325014053</t>
  </si>
  <si>
    <t>30-08-2002 00:00:00</t>
  </si>
  <si>
    <t>31426402</t>
  </si>
  <si>
    <t>ООО "Нефтегаз"</t>
  </si>
  <si>
    <t>6319141600</t>
  </si>
  <si>
    <t>23-05-2007 00:00:00</t>
  </si>
  <si>
    <t>31043222</t>
  </si>
  <si>
    <t>ООО "Олимп-А"</t>
  </si>
  <si>
    <t>6318006439</t>
  </si>
  <si>
    <t>30873436</t>
  </si>
  <si>
    <t>ООО "Промышленные технологии"</t>
  </si>
  <si>
    <t>6316174766</t>
  </si>
  <si>
    <t>26383164</t>
  </si>
  <si>
    <t>ООО "СВГК"</t>
  </si>
  <si>
    <t>6314012801</t>
  </si>
  <si>
    <t>31388770</t>
  </si>
  <si>
    <t>ООО "СП Лидер"</t>
  </si>
  <si>
    <t>6330072879</t>
  </si>
  <si>
    <t>22-07-2016 00:00:00</t>
  </si>
  <si>
    <t>28262841</t>
  </si>
  <si>
    <t>ООО "СПЕЦАВТОМАТИКА"</t>
  </si>
  <si>
    <t>6323074392</t>
  </si>
  <si>
    <t>28815798</t>
  </si>
  <si>
    <t>ООО "СТО"</t>
  </si>
  <si>
    <t>6316129795</t>
  </si>
  <si>
    <t>26322492</t>
  </si>
  <si>
    <t>ООО "СТРОММАШИНА"</t>
  </si>
  <si>
    <t>6318128028</t>
  </si>
  <si>
    <t>31438609</t>
  </si>
  <si>
    <t>ООО "СТЭК"</t>
  </si>
  <si>
    <t>6312195268</t>
  </si>
  <si>
    <t>25-08-2020 00:00:00</t>
  </si>
  <si>
    <t>31442128</t>
  </si>
  <si>
    <t>ООО "СамРЭК-Нефтегорск"</t>
  </si>
  <si>
    <t>6377011590</t>
  </si>
  <si>
    <t>10-09-2020 00:00:00</t>
  </si>
  <si>
    <t>31432962</t>
  </si>
  <si>
    <t>ООО "СамРЭК-Тепло Жигулевск"</t>
  </si>
  <si>
    <t>6382079233</t>
  </si>
  <si>
    <t>12-04-2019 00:00:00</t>
  </si>
  <si>
    <t>31256251</t>
  </si>
  <si>
    <t>ООО "СамЭК"</t>
  </si>
  <si>
    <t>6316236941</t>
  </si>
  <si>
    <t>11-08-2017 00:00:00</t>
  </si>
  <si>
    <t>31214686</t>
  </si>
  <si>
    <t>ООО "СамараТоргРесурс"</t>
  </si>
  <si>
    <t>6372008434</t>
  </si>
  <si>
    <t>26852799</t>
  </si>
  <si>
    <t>ООО "Сервисная коммунальная компания"</t>
  </si>
  <si>
    <t>6381013776</t>
  </si>
  <si>
    <t>01-05-2011 00:00:00</t>
  </si>
  <si>
    <t>27900400</t>
  </si>
  <si>
    <t>ООО "Степной"</t>
  </si>
  <si>
    <t>6375194299</t>
  </si>
  <si>
    <t>31516993</t>
  </si>
  <si>
    <t>ООО "ТЕПЛОРЕСУРС"</t>
  </si>
  <si>
    <t>1324003589</t>
  </si>
  <si>
    <t>27-11-2020 00:00:00</t>
  </si>
  <si>
    <t>31752680</t>
  </si>
  <si>
    <t>ООО "ТЕПЛОСФЕРА"</t>
  </si>
  <si>
    <t>6316287287</t>
  </si>
  <si>
    <t>01-04-2024 00:00:00</t>
  </si>
  <si>
    <t>30842819</t>
  </si>
  <si>
    <t>ООО "Телекомстрой"</t>
  </si>
  <si>
    <t>6316110709</t>
  </si>
  <si>
    <t>31443583</t>
  </si>
  <si>
    <t>ООО "Тепловые сети"</t>
  </si>
  <si>
    <t>6320038678</t>
  </si>
  <si>
    <t>23-09-2020 00:00:00</t>
  </si>
  <si>
    <t>31528723</t>
  </si>
  <si>
    <t>ООО "Теплогенерация"</t>
  </si>
  <si>
    <t>6314039641</t>
  </si>
  <si>
    <t>26485397</t>
  </si>
  <si>
    <t>ООО "Тольяттикаучук"</t>
  </si>
  <si>
    <t>6323049893</t>
  </si>
  <si>
    <t>14-05-1999 00:00:00</t>
  </si>
  <si>
    <t>28817169</t>
  </si>
  <si>
    <t>ООО "УК "Промкомстрой"</t>
  </si>
  <si>
    <t>6325058004</t>
  </si>
  <si>
    <t>27357607</t>
  </si>
  <si>
    <t>ООО "Уют"</t>
  </si>
  <si>
    <t>6350005366</t>
  </si>
  <si>
    <t>02-06-2011 00:00:00</t>
  </si>
  <si>
    <t>30988931</t>
  </si>
  <si>
    <t>ООО "ЭНЕРГО"</t>
  </si>
  <si>
    <t>6312072114</t>
  </si>
  <si>
    <t>30404841</t>
  </si>
  <si>
    <t>ООО "ЭНЕРГОПРОМСЕРВИС"</t>
  </si>
  <si>
    <t>5256133538</t>
  </si>
  <si>
    <t>525601001</t>
  </si>
  <si>
    <t>26836331</t>
  </si>
  <si>
    <t>ООО "Энергетик"</t>
  </si>
  <si>
    <t>6325033916</t>
  </si>
  <si>
    <t>31081937</t>
  </si>
  <si>
    <t>ООО "ЭнергоСтандарт"</t>
  </si>
  <si>
    <t>6325071333</t>
  </si>
  <si>
    <t>28874702</t>
  </si>
  <si>
    <t>ООО "Энергоресурс"</t>
  </si>
  <si>
    <t>6317101591</t>
  </si>
  <si>
    <t>30875705</t>
  </si>
  <si>
    <t>ООО "Юг сети"</t>
  </si>
  <si>
    <t>6319163931</t>
  </si>
  <si>
    <t>26550519</t>
  </si>
  <si>
    <t>ООО “Бизнес Инфо”</t>
  </si>
  <si>
    <t>6316141200</t>
  </si>
  <si>
    <t>26485817</t>
  </si>
  <si>
    <t>ООО “Бытсервис”</t>
  </si>
  <si>
    <t>6375192848</t>
  </si>
  <si>
    <t>26485685</t>
  </si>
  <si>
    <t>ООО “ВЭТ”</t>
  </si>
  <si>
    <t>6318160247</t>
  </si>
  <si>
    <t>26641438</t>
  </si>
  <si>
    <t>ООО “ГОТЭ”</t>
  </si>
  <si>
    <t>6372014533</t>
  </si>
  <si>
    <t>26485708</t>
  </si>
  <si>
    <t>ООО “Газпром ПХГ” филиал - “Похвистневское управление подземного хранения газа”</t>
  </si>
  <si>
    <t>5003065767</t>
  </si>
  <si>
    <t>635702001</t>
  </si>
  <si>
    <t>26527675</t>
  </si>
  <si>
    <t>ООО “Газпром трансгаз Самара” (филиал Сергиевское линейное производственное управление магистральных газопроводов)</t>
  </si>
  <si>
    <t>638132001</t>
  </si>
  <si>
    <t>26527677</t>
  </si>
  <si>
    <t>ООО “Газпром трансгаз Самара” (филиал Сызранское линейное производственное управление магистральных газопроводов)</t>
  </si>
  <si>
    <t>638303001</t>
  </si>
  <si>
    <t>26527679</t>
  </si>
  <si>
    <t>ООО “Газпром трансгаз Самара” (филиал Тольяттинское линейное производственное управление магистральных газопроводов)</t>
  </si>
  <si>
    <t>638232003</t>
  </si>
  <si>
    <t>26485554</t>
  </si>
  <si>
    <t>ООО “ЗИМ-Энерго”</t>
  </si>
  <si>
    <t>6316138623</t>
  </si>
  <si>
    <t>26485645</t>
  </si>
  <si>
    <t>ООО “Завод приборных подшипников”</t>
  </si>
  <si>
    <t>6367032625</t>
  </si>
  <si>
    <t>26485765</t>
  </si>
  <si>
    <t>ООО “КСК г. Отрадного”</t>
  </si>
  <si>
    <t>6372008843</t>
  </si>
  <si>
    <t>26485239</t>
  </si>
  <si>
    <t>ООО “Коммунарское коммунальное хозяйство”</t>
  </si>
  <si>
    <t>6376120878</t>
  </si>
  <si>
    <t>26485300</t>
  </si>
  <si>
    <t>ООО “Росна Сервис”</t>
  </si>
  <si>
    <t>6372018810</t>
  </si>
  <si>
    <t>26641460</t>
  </si>
  <si>
    <t>ООО “Сети”</t>
  </si>
  <si>
    <t>6381013102</t>
  </si>
  <si>
    <t>26641444</t>
  </si>
  <si>
    <t>ООО “Солидарность”</t>
  </si>
  <si>
    <t>6372014847</t>
  </si>
  <si>
    <t>26485303</t>
  </si>
  <si>
    <t>ООО “Стройсервис”</t>
  </si>
  <si>
    <t>6372003203</t>
  </si>
  <si>
    <t>26485325</t>
  </si>
  <si>
    <t>ООО “Теплосеть”</t>
  </si>
  <si>
    <t>6350011458</t>
  </si>
  <si>
    <t>26485804</t>
  </si>
  <si>
    <t>ООО “Фрунзенское”</t>
  </si>
  <si>
    <t>6375193810</t>
  </si>
  <si>
    <t>26485246</t>
  </si>
  <si>
    <t>ООО “ЭНЕРГОЗАВОД”</t>
  </si>
  <si>
    <t>6376012939</t>
  </si>
  <si>
    <t>26485662</t>
  </si>
  <si>
    <t>ООО “Электрощит” - Энерготехстрой”</t>
  </si>
  <si>
    <t>6313132888</t>
  </si>
  <si>
    <t>31600281</t>
  </si>
  <si>
    <t>ООО «Акварель-Тепло»</t>
  </si>
  <si>
    <t>6316273894</t>
  </si>
  <si>
    <t>31600286</t>
  </si>
  <si>
    <t>ООО «Альтернатива»</t>
  </si>
  <si>
    <t>6319241040</t>
  </si>
  <si>
    <t>31161569</t>
  </si>
  <si>
    <t>ООО «ВолгоРентГрупп»</t>
  </si>
  <si>
    <t>6319211624</t>
  </si>
  <si>
    <t>26641462</t>
  </si>
  <si>
    <t>ООО «ЖКХ пос. Октябрьский»</t>
  </si>
  <si>
    <t>6372014318</t>
  </si>
  <si>
    <t>30876209</t>
  </si>
  <si>
    <t>ООО «Коммунальные технологии»</t>
  </si>
  <si>
    <t>6375001596</t>
  </si>
  <si>
    <t>31361967</t>
  </si>
  <si>
    <t>ООО «СТЭК»</t>
  </si>
  <si>
    <t>6317007060</t>
  </si>
  <si>
    <t>31211254</t>
  </si>
  <si>
    <t>ООО «УК «Гарант-Сервис»</t>
  </si>
  <si>
    <t>6377000799</t>
  </si>
  <si>
    <t>31088933</t>
  </si>
  <si>
    <t>ООО «Эталон»</t>
  </si>
  <si>
    <t>6325036811</t>
  </si>
  <si>
    <t>31346732</t>
  </si>
  <si>
    <t>ООО ТД"Респект"</t>
  </si>
  <si>
    <t>6322028844</t>
  </si>
  <si>
    <t>31739439</t>
  </si>
  <si>
    <t>ООО ТЭК "НЕФТЕГАЗ"</t>
  </si>
  <si>
    <t>6312202268</t>
  </si>
  <si>
    <t>19-02-2020 00:00:00</t>
  </si>
  <si>
    <t>26485298</t>
  </si>
  <si>
    <t>ООО фирма “ЗаДуМКа”</t>
  </si>
  <si>
    <t>6372003764</t>
  </si>
  <si>
    <t>31361889</t>
  </si>
  <si>
    <t>Общество с ограниченной ответственностью «Кинельская теплоэнергетическая компания»</t>
  </si>
  <si>
    <t>6350025690</t>
  </si>
  <si>
    <t>01-12-2019 00:00:00</t>
  </si>
  <si>
    <t>26318979</t>
  </si>
  <si>
    <t>ПАО "Самараэнерго"</t>
  </si>
  <si>
    <t>6315222985</t>
  </si>
  <si>
    <t>997650001</t>
  </si>
  <si>
    <t>26322448</t>
  </si>
  <si>
    <t>ПАО “АВТОВАЗ”</t>
  </si>
  <si>
    <t>6320002223</t>
  </si>
  <si>
    <t>997850001</t>
  </si>
  <si>
    <t>26322468</t>
  </si>
  <si>
    <t>ПАО “Завод имени А.М. Тарасова”</t>
  </si>
  <si>
    <t>6319017480</t>
  </si>
  <si>
    <t>26485603</t>
  </si>
  <si>
    <t>ПАО “КУЗНЕЦОВ”</t>
  </si>
  <si>
    <t>6319033379</t>
  </si>
  <si>
    <t>31231988</t>
  </si>
  <si>
    <t>ФГБУ "СКК "Приволжский" Министерства обороны Российской Федерации</t>
  </si>
  <si>
    <t>7420003536</t>
  </si>
  <si>
    <t>26485102</t>
  </si>
  <si>
    <t>ФГБУ “Санаторий “Волжский утес имени академика Е.И. Чазова"</t>
  </si>
  <si>
    <t>6387002139</t>
  </si>
  <si>
    <t>26485122</t>
  </si>
  <si>
    <t>ФГБУЗ МРЦ "Сергиевские минеральные воды" ФМБА России</t>
  </si>
  <si>
    <t>6381000103</t>
  </si>
  <si>
    <t>26784998</t>
  </si>
  <si>
    <t>ФКП "Самарский завод "Коммунар"</t>
  </si>
  <si>
    <t>6367080065</t>
  </si>
  <si>
    <t>636701001</t>
  </si>
  <si>
    <t>23-10-2000 00:00:00</t>
  </si>
  <si>
    <t>28491424</t>
  </si>
  <si>
    <t>ФКУ "Приволжское окружное управление материально-технического снабжения МВД РФ"</t>
  </si>
  <si>
    <t>6317007278</t>
  </si>
  <si>
    <t>27-07-1999 00:00:00</t>
  </si>
  <si>
    <t>27901240</t>
  </si>
  <si>
    <t>ФКУ ИК-10 УФСИН России по Самарской области</t>
  </si>
  <si>
    <t>6376000757</t>
  </si>
  <si>
    <t>26485356</t>
  </si>
  <si>
    <t>ФКУ ИК-13 УФСИН России по Самарской области</t>
  </si>
  <si>
    <t>6367080308</t>
  </si>
  <si>
    <t>28452326</t>
  </si>
  <si>
    <t>ФКУ ИК-15 УФСИН России по Самарской области</t>
  </si>
  <si>
    <t>6314015873</t>
  </si>
  <si>
    <t>28493642</t>
  </si>
  <si>
    <t>ФКУ ИК-16 УФСИН России по Самарской области</t>
  </si>
  <si>
    <t>6322016239</t>
  </si>
  <si>
    <t>28462598</t>
  </si>
  <si>
    <t>ФКУ ИК-26 УФСИН России по Самарской области</t>
  </si>
  <si>
    <t>6367080298</t>
  </si>
  <si>
    <t>28463454</t>
  </si>
  <si>
    <t>ФКУ ИК-28 УФСИН России по Самарской области</t>
  </si>
  <si>
    <t>6367080280</t>
  </si>
  <si>
    <t>28047414</t>
  </si>
  <si>
    <t>ФКУ ИК-5 УФСИН России по Самарской области</t>
  </si>
  <si>
    <t>6314015880</t>
  </si>
  <si>
    <t>26485668</t>
  </si>
  <si>
    <t>ФКУ ИК-6 УФСИН России по Самарской области</t>
  </si>
  <si>
    <t>6313010110</t>
  </si>
  <si>
    <t>31338641</t>
  </si>
  <si>
    <t>Федеральное государственное бюджетное учреждение науки Самарского федерального исследовательского центра Российской акадмемии наук</t>
  </si>
  <si>
    <t>27540016</t>
  </si>
  <si>
    <t>Филиал "Самарский" ПАО "Т Плюс"</t>
  </si>
  <si>
    <t>6315376946</t>
  </si>
  <si>
    <t>631543004</t>
  </si>
  <si>
    <t>30837527</t>
  </si>
  <si>
    <t>Филиал «Молочный Комбинат «САМАРАЛАКТО» АО «ДАНОН РОССИЯ»</t>
  </si>
  <si>
    <t>7714626332</t>
  </si>
  <si>
    <t>631802001</t>
  </si>
  <si>
    <t>30847621</t>
  </si>
  <si>
    <t>Филиал АО «Транснефть – Приволга» ЦБПО</t>
  </si>
  <si>
    <t>633002001</t>
  </si>
  <si>
    <t>30914574</t>
  </si>
  <si>
    <t>Филиал ФГБУ "ЦЖКУ" МИНОБОРОНЫ РОССИИ (по ЦВО)</t>
  </si>
  <si>
    <t>7729314745</t>
  </si>
  <si>
    <t>667043001</t>
  </si>
  <si>
    <t>26485106</t>
  </si>
  <si>
    <t>Челно – Вершинское МУП ПОЖКХ</t>
  </si>
  <si>
    <t>6385000802</t>
  </si>
  <si>
    <t>638501001</t>
  </si>
  <si>
    <t>26485769</t>
  </si>
  <si>
    <t>МУП г.о. Октябрьск “Жилищное управление”</t>
  </si>
  <si>
    <t>6325037090</t>
  </si>
  <si>
    <t>30385470</t>
  </si>
  <si>
    <t>АО "Водные технологии"</t>
  </si>
  <si>
    <t>3328462474</t>
  </si>
  <si>
    <t>13-06-2024 00:00:00</t>
  </si>
  <si>
    <t>26783848</t>
  </si>
  <si>
    <t>АО "Водоканал"</t>
  </si>
  <si>
    <t>6377011416</t>
  </si>
  <si>
    <t>16-03-2010 00:00:00</t>
  </si>
  <si>
    <t>28490252</t>
  </si>
  <si>
    <t>АО "Октябрьская хлебная база"</t>
  </si>
  <si>
    <t>6355001118</t>
  </si>
  <si>
    <t>635501001</t>
  </si>
  <si>
    <t>30918061</t>
  </si>
  <si>
    <t>АО "Особая экономическая зона промышленно-производственного типа "Тольятти"</t>
  </si>
  <si>
    <t>6321345424</t>
  </si>
  <si>
    <t>31446212</t>
  </si>
  <si>
    <t>Администрация с.п. Липовка</t>
  </si>
  <si>
    <t>6362012390</t>
  </si>
  <si>
    <t>31423170</t>
  </si>
  <si>
    <t>ИП Ярцев М.С.</t>
  </si>
  <si>
    <t>632501273880</t>
  </si>
  <si>
    <t>27-06-2014 00:00:00</t>
  </si>
  <si>
    <t>31390473</t>
  </si>
  <si>
    <t>КРУ АО"Транснефть-Дружба" ЛПДС "Воскресенка"</t>
  </si>
  <si>
    <t>633045001</t>
  </si>
  <si>
    <t>31448270</t>
  </si>
  <si>
    <t>МАУ "Служба ЖКХ и благоустройства"</t>
  </si>
  <si>
    <t>6325076162</t>
  </si>
  <si>
    <t>09-09-2020 00:00:00</t>
  </si>
  <si>
    <t>31452465</t>
  </si>
  <si>
    <t>МАУ с.п. Жемковка "Благоустройство"</t>
  </si>
  <si>
    <t>6325076290</t>
  </si>
  <si>
    <t>31452472</t>
  </si>
  <si>
    <t>МАУ с.п. Чекалино "Благоустройство"</t>
  </si>
  <si>
    <t>6325076074</t>
  </si>
  <si>
    <t>31451236</t>
  </si>
  <si>
    <t>МАУ сельского поселения Заборовка "Благоустройство"</t>
  </si>
  <si>
    <t>6325076250</t>
  </si>
  <si>
    <t>31565582</t>
  </si>
  <si>
    <t>МКП "Водолей"</t>
  </si>
  <si>
    <t>6330093244</t>
  </si>
  <si>
    <t>28536044</t>
  </si>
  <si>
    <t>МКП ЖКХ "Благоустройство"</t>
  </si>
  <si>
    <t>6350020861</t>
  </si>
  <si>
    <t>26381101</t>
  </si>
  <si>
    <t>МП "Производственное объединение жилищно-коммунального хозяйства муниципального района Кошкинский"</t>
  </si>
  <si>
    <t>6374000825</t>
  </si>
  <si>
    <t>637401001</t>
  </si>
  <si>
    <t>28160669</t>
  </si>
  <si>
    <t>МП "Сервис"</t>
  </si>
  <si>
    <t>6369010930</t>
  </si>
  <si>
    <t>30354190</t>
  </si>
  <si>
    <t>МП г.о. Самара "Самараводоканал"</t>
  </si>
  <si>
    <t>6316029945</t>
  </si>
  <si>
    <t>31476415</t>
  </si>
  <si>
    <t>МУП "Абашево"</t>
  </si>
  <si>
    <t>6330092667</t>
  </si>
  <si>
    <t>26374894</t>
  </si>
  <si>
    <t>МУП "Акчал"</t>
  </si>
  <si>
    <t>6381011401</t>
  </si>
  <si>
    <t>31464825</t>
  </si>
  <si>
    <t>МУП "ВОДА"</t>
  </si>
  <si>
    <t>6330092191</t>
  </si>
  <si>
    <t>06-11-2020 00:00:00</t>
  </si>
  <si>
    <t>27937337</t>
  </si>
  <si>
    <t>МУП "Вода"</t>
  </si>
  <si>
    <t>6377014880</t>
  </si>
  <si>
    <t>30894268</t>
  </si>
  <si>
    <t>МУП "Вода-16"</t>
  </si>
  <si>
    <t>6330074114</t>
  </si>
  <si>
    <t>28869900</t>
  </si>
  <si>
    <t>МУП "Водоканал Подстепки"</t>
  </si>
  <si>
    <t>6382067750</t>
  </si>
  <si>
    <t>27540133</t>
  </si>
  <si>
    <t>МУП "Водоканал"</t>
  </si>
  <si>
    <t>6330043412</t>
  </si>
  <si>
    <t>01-02-2011 00:00:00</t>
  </si>
  <si>
    <t>27973110</t>
  </si>
  <si>
    <t>МУП "ВодоканалСервис"</t>
  </si>
  <si>
    <t>6330052128</t>
  </si>
  <si>
    <t>01-05-2012 00:00:00</t>
  </si>
  <si>
    <t>26374889</t>
  </si>
  <si>
    <t>МУП "Водолей"</t>
  </si>
  <si>
    <t>6381010863</t>
  </si>
  <si>
    <t>26374844</t>
  </si>
  <si>
    <t>МУП "Водопроводно-канализационное хозяйство</t>
  </si>
  <si>
    <t>6357020250</t>
  </si>
  <si>
    <t>26777219</t>
  </si>
  <si>
    <t>МУП "Водоснабжение"</t>
  </si>
  <si>
    <t>6375193506</t>
  </si>
  <si>
    <t>28823110</t>
  </si>
  <si>
    <t>МУП "Волга"</t>
  </si>
  <si>
    <t>6330061877</t>
  </si>
  <si>
    <t>31676759</t>
  </si>
  <si>
    <t>МУП "Дубрава"</t>
  </si>
  <si>
    <t>6330099239</t>
  </si>
  <si>
    <t>15-02-2023 00:00:00</t>
  </si>
  <si>
    <t>30802531</t>
  </si>
  <si>
    <t>МУП "ЖКХ - Васильевка"</t>
  </si>
  <si>
    <t>6381030620</t>
  </si>
  <si>
    <t>27951707</t>
  </si>
  <si>
    <t>МУП "ЖКХ-Денискино"</t>
  </si>
  <si>
    <t>6381019390</t>
  </si>
  <si>
    <t>31159016</t>
  </si>
  <si>
    <t>МУП "ЖКХ-Каменка"</t>
  </si>
  <si>
    <t>6381030549</t>
  </si>
  <si>
    <t>28535012</t>
  </si>
  <si>
    <t>МУП "ЖКХ-Салейкино"</t>
  </si>
  <si>
    <t>6381030475</t>
  </si>
  <si>
    <t>28428270</t>
  </si>
  <si>
    <t>МУП "ЖКХ-Туарма"</t>
  </si>
  <si>
    <t>6381030154</t>
  </si>
  <si>
    <t>30946548</t>
  </si>
  <si>
    <t>МУП "Жилкомхоз"</t>
  </si>
  <si>
    <t>6376020626</t>
  </si>
  <si>
    <t>26374891</t>
  </si>
  <si>
    <t>МУП "Исток" сельское поселение Новое-Аделяково</t>
  </si>
  <si>
    <t>6381011063</t>
  </si>
  <si>
    <t>26803081</t>
  </si>
  <si>
    <t>МУП "Исток" сельское поселение Эштебенькино</t>
  </si>
  <si>
    <t>6381011391</t>
  </si>
  <si>
    <t>31435216</t>
  </si>
  <si>
    <t>МУП "Исток", сельское поселение Масленниково</t>
  </si>
  <si>
    <t>6330089103</t>
  </si>
  <si>
    <t>04-12-2019 00:00:00</t>
  </si>
  <si>
    <t>26802940</t>
  </si>
  <si>
    <t>МУП "Меркурий"</t>
  </si>
  <si>
    <t>6381011680</t>
  </si>
  <si>
    <t>638100001</t>
  </si>
  <si>
    <t>21-09-2007 00:00:00</t>
  </si>
  <si>
    <t>30803150</t>
  </si>
  <si>
    <t>МУП "Надежда"</t>
  </si>
  <si>
    <t>6381030348</t>
  </si>
  <si>
    <t>31735987</t>
  </si>
  <si>
    <t>МУП "Новотулка"</t>
  </si>
  <si>
    <t>6330101061</t>
  </si>
  <si>
    <t>29-11-2023 00:00:00</t>
  </si>
  <si>
    <t>31346717</t>
  </si>
  <si>
    <t>МУП "Обшаровский Водоканал"</t>
  </si>
  <si>
    <t>6330086350</t>
  </si>
  <si>
    <t>03-04-2019 00:00:00</t>
  </si>
  <si>
    <t>28545946</t>
  </si>
  <si>
    <t>МУП "Петра Дубрава"</t>
  </si>
  <si>
    <t>6330061820</t>
  </si>
  <si>
    <t>31036255</t>
  </si>
  <si>
    <t>МУП "Подъем-Михайловское жилищно-коммунальное хозяйство"</t>
  </si>
  <si>
    <t>6330077027</t>
  </si>
  <si>
    <t>31659340</t>
  </si>
  <si>
    <t>МУП "Приволжский Водоканал"</t>
  </si>
  <si>
    <t>6330098764</t>
  </si>
  <si>
    <t>23-11-2022 00:00:00</t>
  </si>
  <si>
    <t>28819333</t>
  </si>
  <si>
    <t>МУП "Прогресс"</t>
  </si>
  <si>
    <t>6330062126</t>
  </si>
  <si>
    <t>31403301</t>
  </si>
  <si>
    <t>МУП "Родник"</t>
  </si>
  <si>
    <t>6330087988</t>
  </si>
  <si>
    <t>26803079</t>
  </si>
  <si>
    <t>6381011232</t>
  </si>
  <si>
    <t>27946161</t>
  </si>
  <si>
    <t>6381011352</t>
  </si>
  <si>
    <t>27567296</t>
  </si>
  <si>
    <t>МУП "Смышляевское"</t>
  </si>
  <si>
    <t>6367057958</t>
  </si>
  <si>
    <t>31449513</t>
  </si>
  <si>
    <t>МУП "Союз"</t>
  </si>
  <si>
    <t>6330089015</t>
  </si>
  <si>
    <t>27-11-2019 00:00:00</t>
  </si>
  <si>
    <t>26374893</t>
  </si>
  <si>
    <t>МУП "Старт"</t>
  </si>
  <si>
    <t>6381011360</t>
  </si>
  <si>
    <t>31036629</t>
  </si>
  <si>
    <t>МУП "Суховязовское"</t>
  </si>
  <si>
    <t>6330077034</t>
  </si>
  <si>
    <t>28967133</t>
  </si>
  <si>
    <t>МУП "Управление ЖКХ" Борского района</t>
  </si>
  <si>
    <t>6366006069</t>
  </si>
  <si>
    <t>636601001</t>
  </si>
  <si>
    <t>31516629</t>
  </si>
  <si>
    <t>МУП "Ягодное"</t>
  </si>
  <si>
    <t>6382082807</t>
  </si>
  <si>
    <t>28535855</t>
  </si>
  <si>
    <t>МУП «Воскресенское»</t>
  </si>
  <si>
    <t>6330062020</t>
  </si>
  <si>
    <t>30832182</t>
  </si>
  <si>
    <t>МУП «ЖКХ – Артюшкино»</t>
  </si>
  <si>
    <t>6381030161</t>
  </si>
  <si>
    <t>31219026</t>
  </si>
  <si>
    <t>МУП «ЖКХ-Старая Шентала»</t>
  </si>
  <si>
    <t>6381030450</t>
  </si>
  <si>
    <t>28534882</t>
  </si>
  <si>
    <t>МУП «Подстепновка»</t>
  </si>
  <si>
    <t>6330060947</t>
  </si>
  <si>
    <t>28535867</t>
  </si>
  <si>
    <t>МУП «Рождествено»</t>
  </si>
  <si>
    <t>6330061556</t>
  </si>
  <si>
    <t>28535043</t>
  </si>
  <si>
    <t>МУП Водолей</t>
  </si>
  <si>
    <t>6381030757</t>
  </si>
  <si>
    <t>26801702</t>
  </si>
  <si>
    <t>МУП ЖКХ "Исток"</t>
  </si>
  <si>
    <t>6369012293</t>
  </si>
  <si>
    <t>16-07-2009 00:00:00</t>
  </si>
  <si>
    <t>28869887</t>
  </si>
  <si>
    <t>МУП ЖКХ "Коммунальщик"</t>
  </si>
  <si>
    <t>6382067630</t>
  </si>
  <si>
    <t>26485318</t>
  </si>
  <si>
    <t>МУП ЖКХ “Малышевка”</t>
  </si>
  <si>
    <t>6371004885</t>
  </si>
  <si>
    <t>637101001</t>
  </si>
  <si>
    <t>28534892</t>
  </si>
  <si>
    <t>МУП ЖКХ сельского поселения Дубовый Умет</t>
  </si>
  <si>
    <t>6330061806</t>
  </si>
  <si>
    <t>31403251</t>
  </si>
  <si>
    <t>МУП СП Хворостянска "Мир"</t>
  </si>
  <si>
    <t>6330087924</t>
  </si>
  <si>
    <t>01-01-2020 00:00:00</t>
  </si>
  <si>
    <t>27712102</t>
  </si>
  <si>
    <t>МУП сельского поселения Волжский Утес "Жилищно-коммунальное хозяйство Утес"</t>
  </si>
  <si>
    <t>6325997413</t>
  </si>
  <si>
    <t>28460751</t>
  </si>
  <si>
    <t>Муниципальное предприятие "Жилищно-коммунальное хозяйство Тимофеевское"</t>
  </si>
  <si>
    <t>6382064205</t>
  </si>
  <si>
    <t>28874521</t>
  </si>
  <si>
    <t>Муниципальное унитарное предприятие жилищно-коммунального хозяйства сельского поселения Курумоч</t>
  </si>
  <si>
    <t>6330063874</t>
  </si>
  <si>
    <t>26374826</t>
  </si>
  <si>
    <t>Новокуйбышевский МУП "Водоканал"</t>
  </si>
  <si>
    <t>6330002381</t>
  </si>
  <si>
    <t>26374864</t>
  </si>
  <si>
    <t>ОАО "Георгиевский элеватор"</t>
  </si>
  <si>
    <t>6371001901</t>
  </si>
  <si>
    <t>01-02-1993 00:00:00</t>
  </si>
  <si>
    <t>26381078</t>
  </si>
  <si>
    <t>ОАО "Новокуйбышевские очистные сооружения"</t>
  </si>
  <si>
    <t>6330024522</t>
  </si>
  <si>
    <t>28145005</t>
  </si>
  <si>
    <t>ООО "Аква-Строй"</t>
  </si>
  <si>
    <t>6313539031</t>
  </si>
  <si>
    <t>613301001</t>
  </si>
  <si>
    <t>27937315</t>
  </si>
  <si>
    <t>ООО "Богатовское коммунальное хозяйство"</t>
  </si>
  <si>
    <t>6377015315</t>
  </si>
  <si>
    <t>31658274</t>
  </si>
  <si>
    <t>ООО "ВКС"</t>
  </si>
  <si>
    <t>6316282271</t>
  </si>
  <si>
    <t>27566459</t>
  </si>
  <si>
    <t>ООО "Владимирское"</t>
  </si>
  <si>
    <t>6330053202</t>
  </si>
  <si>
    <t>30924132</t>
  </si>
  <si>
    <t>ООО "Водеко"</t>
  </si>
  <si>
    <t>6312135727</t>
  </si>
  <si>
    <t>31682513</t>
  </si>
  <si>
    <t>ООО "Водоканал Регион"</t>
  </si>
  <si>
    <t>6320073947</t>
  </si>
  <si>
    <t>06-04-2023 00:00:00</t>
  </si>
  <si>
    <t>30933675</t>
  </si>
  <si>
    <t>ООО "Водоканал"</t>
  </si>
  <si>
    <t>6330076954</t>
  </si>
  <si>
    <t>26798591</t>
  </si>
  <si>
    <t>ООО "ВодоканалСервис"</t>
  </si>
  <si>
    <t>6372009815</t>
  </si>
  <si>
    <t>31423701</t>
  </si>
  <si>
    <t>ООО "Грейнрус Трейд"</t>
  </si>
  <si>
    <t>7704316187</t>
  </si>
  <si>
    <t>770401001</t>
  </si>
  <si>
    <t>08-05-2015 00:00:00</t>
  </si>
  <si>
    <t>31228946</t>
  </si>
  <si>
    <t>ООО "Диалог плюс"</t>
  </si>
  <si>
    <t>6315640774</t>
  </si>
  <si>
    <t>13-12-2011 00:00:00</t>
  </si>
  <si>
    <t>31481702</t>
  </si>
  <si>
    <t>ООО "ЖЭРП Поволжское"</t>
  </si>
  <si>
    <t>6324090541</t>
  </si>
  <si>
    <t>03-04-2018 00:00:00</t>
  </si>
  <si>
    <t>27794280</t>
  </si>
  <si>
    <t>ООО "Исток"</t>
  </si>
  <si>
    <t>6311132762</t>
  </si>
  <si>
    <t>18-04-2012 00:00:00</t>
  </si>
  <si>
    <t>31041051</t>
  </si>
  <si>
    <t>ООО "ЛДВ"</t>
  </si>
  <si>
    <t>6324059936</t>
  </si>
  <si>
    <t>27566477</t>
  </si>
  <si>
    <t>ООО "Новотульское"</t>
  </si>
  <si>
    <t>6330053107</t>
  </si>
  <si>
    <t>26801687</t>
  </si>
  <si>
    <t>ООО "Родник"</t>
  </si>
  <si>
    <t>6369012230</t>
  </si>
  <si>
    <t>04-06-2009 00:00:00</t>
  </si>
  <si>
    <t>26779513</t>
  </si>
  <si>
    <t>ООО "Романовское"</t>
  </si>
  <si>
    <t>6362015094</t>
  </si>
  <si>
    <t>18-03-2009 00:00:00</t>
  </si>
  <si>
    <t>31359226</t>
  </si>
  <si>
    <t>ООО "Русь"</t>
  </si>
  <si>
    <t>6330088702</t>
  </si>
  <si>
    <t>633001000</t>
  </si>
  <si>
    <t>06-12-2019 00:00:00</t>
  </si>
  <si>
    <t>31401097</t>
  </si>
  <si>
    <t>31628204</t>
  </si>
  <si>
    <t>ООО "СамРЭК-Водоснабжение"</t>
  </si>
  <si>
    <t>6381020815</t>
  </si>
  <si>
    <t>27945272</t>
  </si>
  <si>
    <t>ООО "Самарские коммунальные системы"</t>
  </si>
  <si>
    <t>6312110828</t>
  </si>
  <si>
    <t>31540518</t>
  </si>
  <si>
    <t>ООО "Сантехснаб"</t>
  </si>
  <si>
    <t>6319189457</t>
  </si>
  <si>
    <t>26374821</t>
  </si>
  <si>
    <t>ООО "Сызраньводоканал"</t>
  </si>
  <si>
    <t>6325028144</t>
  </si>
  <si>
    <t>28547365</t>
  </si>
  <si>
    <t>ООО "УК Уютный поселок"</t>
  </si>
  <si>
    <t>6321299697</t>
  </si>
  <si>
    <t>31544283</t>
  </si>
  <si>
    <t>ООО "ЭКОС-С"</t>
  </si>
  <si>
    <t>6319107510</t>
  </si>
  <si>
    <t>31463942</t>
  </si>
  <si>
    <t>ООО "Юбилейная"</t>
  </si>
  <si>
    <t>6311096190</t>
  </si>
  <si>
    <t>30438878</t>
  </si>
  <si>
    <t>ООО "Юником"</t>
  </si>
  <si>
    <t>6350011480</t>
  </si>
  <si>
    <t>26641452</t>
  </si>
  <si>
    <t>ООО “ВоКС”</t>
  </si>
  <si>
    <t>6312101799</t>
  </si>
  <si>
    <t>26641470</t>
  </si>
  <si>
    <t>ООО “СовМежХоз”</t>
  </si>
  <si>
    <t>6369011980</t>
  </si>
  <si>
    <t>30387249</t>
  </si>
  <si>
    <t>ООО «БелОпока»</t>
  </si>
  <si>
    <t>6315567443</t>
  </si>
  <si>
    <t>30801371</t>
  </si>
  <si>
    <t>ООО «Водоканал»</t>
  </si>
  <si>
    <t>6312131916</t>
  </si>
  <si>
    <t>31156375</t>
  </si>
  <si>
    <t>6382064220</t>
  </si>
  <si>
    <t>26781302</t>
  </si>
  <si>
    <t>ПАО "КуйбышевАзот"</t>
  </si>
  <si>
    <t>6320005915</t>
  </si>
  <si>
    <t>14-12-1992 00:00:00</t>
  </si>
  <si>
    <t>31492316</t>
  </si>
  <si>
    <t>СПК "Антоновский"</t>
  </si>
  <si>
    <t>6377008519</t>
  </si>
  <si>
    <t>30354094</t>
  </si>
  <si>
    <t>Самарский областной фонд поддержки индивидуального жилищного строительства на селе</t>
  </si>
  <si>
    <t>6316042424</t>
  </si>
  <si>
    <t>31156291</t>
  </si>
  <si>
    <t>ФГКУ комбинат «Энергия» Росрезерва</t>
  </si>
  <si>
    <t>6362004720</t>
  </si>
  <si>
    <t>26798861</t>
  </si>
  <si>
    <t>АО "Тольяттиазот"</t>
  </si>
  <si>
    <t>6320004728</t>
  </si>
  <si>
    <t>31516702</t>
  </si>
  <si>
    <t>АО «Авиаагрегат»</t>
  </si>
  <si>
    <t>6319031396</t>
  </si>
  <si>
    <t>30398817</t>
  </si>
  <si>
    <t>АО «ПО КХ г.о. Тольятти»</t>
  </si>
  <si>
    <t>6324014124</t>
  </si>
  <si>
    <t>30403609</t>
  </si>
  <si>
    <t>ЗАО "Нефтефлот"</t>
  </si>
  <si>
    <t>6314010931</t>
  </si>
  <si>
    <t>31734630</t>
  </si>
  <si>
    <t>ИП Зинин</t>
  </si>
  <si>
    <t>637606299316</t>
  </si>
  <si>
    <t>13-06-2023 00:00:00</t>
  </si>
  <si>
    <t>28875201</t>
  </si>
  <si>
    <t>МП городского округа Самара "Инженерные системы"</t>
  </si>
  <si>
    <t>6315946321</t>
  </si>
  <si>
    <t>28974646</t>
  </si>
  <si>
    <t>МУП Чистый поселок</t>
  </si>
  <si>
    <t>6330053474</t>
  </si>
  <si>
    <t>31213195</t>
  </si>
  <si>
    <t>ООО "Волжский магистральный коллектор"</t>
  </si>
  <si>
    <t>6350025355</t>
  </si>
  <si>
    <t>26798594</t>
  </si>
  <si>
    <t>ООО "Строй Быт Сервис"</t>
  </si>
  <si>
    <t>6372014396</t>
  </si>
  <si>
    <t>27775925</t>
  </si>
  <si>
    <t>ООО "ТрансЭкоСервис"</t>
  </si>
  <si>
    <t>6377011670</t>
  </si>
  <si>
    <t>28983650</t>
  </si>
  <si>
    <t>6376021010</t>
  </si>
  <si>
    <t>11-04-2011 00:00:00</t>
  </si>
  <si>
    <t>28874710</t>
  </si>
  <si>
    <t>Филиал АО «Водные технологии» «Самарский»</t>
  </si>
  <si>
    <t>631443001</t>
  </si>
  <si>
    <t>26382631</t>
  </si>
  <si>
    <t>АО "Завод по переработке ТБО"</t>
  </si>
  <si>
    <t>6321139037</t>
  </si>
  <si>
    <t>31698188</t>
  </si>
  <si>
    <t>АО "СпецАвтоТранс"</t>
  </si>
  <si>
    <t>6311080916</t>
  </si>
  <si>
    <t>14-11-2005 00:00:00</t>
  </si>
  <si>
    <t>31690651</t>
  </si>
  <si>
    <t>АО "Чистый город"</t>
  </si>
  <si>
    <t>6330041486</t>
  </si>
  <si>
    <t>29-07-2010 00:00:00</t>
  </si>
  <si>
    <t>26783846</t>
  </si>
  <si>
    <t>АО "ЭКОЛОГИЯ"</t>
  </si>
  <si>
    <t>6330041849</t>
  </si>
  <si>
    <t>26382630</t>
  </si>
  <si>
    <t>АО "Экология - Сервис"</t>
  </si>
  <si>
    <t>6316077064</t>
  </si>
  <si>
    <t>31060806</t>
  </si>
  <si>
    <t>АО "Экопром"</t>
  </si>
  <si>
    <t>6325072104</t>
  </si>
  <si>
    <t>31365445</t>
  </si>
  <si>
    <t>АО Экотехнопарк «Зелененький»</t>
  </si>
  <si>
    <t>6316187660</t>
  </si>
  <si>
    <t>31699668</t>
  </si>
  <si>
    <t>ГКП Самарской области "АСАДО"</t>
  </si>
  <si>
    <t>6315800650</t>
  </si>
  <si>
    <t>23-12-2003 00:00:00</t>
  </si>
  <si>
    <t>26774971</t>
  </si>
  <si>
    <t>Государственное унитарное предприятие Самарской области "Экология"</t>
  </si>
  <si>
    <t>6316029448</t>
  </si>
  <si>
    <t>31699557</t>
  </si>
  <si>
    <t>ИП Максимов А.А.</t>
  </si>
  <si>
    <t>631104490406</t>
  </si>
  <si>
    <t>29-05-2019 00:00:00</t>
  </si>
  <si>
    <t>31699561</t>
  </si>
  <si>
    <t>ИП Монахов А.Б.</t>
  </si>
  <si>
    <t>771589018601</t>
  </si>
  <si>
    <t>09-04-2019 00:00:00</t>
  </si>
  <si>
    <t>31699484</t>
  </si>
  <si>
    <t>ИП Павлов</t>
  </si>
  <si>
    <t>631800760632</t>
  </si>
  <si>
    <t>31699243</t>
  </si>
  <si>
    <t>МБУ "Зеленстрой"</t>
  </si>
  <si>
    <t>6324010190</t>
  </si>
  <si>
    <t>09-06-2010 00:00:00</t>
  </si>
  <si>
    <t>30915749</t>
  </si>
  <si>
    <t>МБУ "Служба благоустройства и содержания г.о. Кинель"</t>
  </si>
  <si>
    <t>6350023647</t>
  </si>
  <si>
    <t>31699619</t>
  </si>
  <si>
    <t>МП г.о. "СПЕЦРЕМСТРОЙЗЕЛЕНХОЗ"</t>
  </si>
  <si>
    <t>6319005572</t>
  </si>
  <si>
    <t>21-07-1992 00:00:00</t>
  </si>
  <si>
    <t>31699577</t>
  </si>
  <si>
    <t>МП г.о. Самара "Жиллидер"</t>
  </si>
  <si>
    <t>6318301113</t>
  </si>
  <si>
    <t>18-06-1997 00:00:00</t>
  </si>
  <si>
    <t>31699591</t>
  </si>
  <si>
    <t>МУП "ЖКХ Безенчук"</t>
  </si>
  <si>
    <t>6330043317</t>
  </si>
  <si>
    <t>21-01-2011 00:00:00</t>
  </si>
  <si>
    <t>26382634</t>
  </si>
  <si>
    <t>МУП г.о. Чапаевск "ВиЗО"</t>
  </si>
  <si>
    <t>6330032185</t>
  </si>
  <si>
    <t>22-01-2007 00:00:00</t>
  </si>
  <si>
    <t>26802169</t>
  </si>
  <si>
    <t>ООО "Автотранссервис"</t>
  </si>
  <si>
    <t>6381009917</t>
  </si>
  <si>
    <t>31398328</t>
  </si>
  <si>
    <t>ООО "Атия"</t>
  </si>
  <si>
    <t>6311181512</t>
  </si>
  <si>
    <t>03-09-2018 00:00:00</t>
  </si>
  <si>
    <t>26318982</t>
  </si>
  <si>
    <t>ООО "Волжский энергосервис"</t>
  </si>
  <si>
    <t>6376062915</t>
  </si>
  <si>
    <t>31690032</t>
  </si>
  <si>
    <t>ООО "ДАКАНТ"</t>
  </si>
  <si>
    <t>6311181470</t>
  </si>
  <si>
    <t>31-08-2019 00:00:00</t>
  </si>
  <si>
    <t>31699771</t>
  </si>
  <si>
    <t>ООО "ЖКС"</t>
  </si>
  <si>
    <t>6330072646</t>
  </si>
  <si>
    <t>29-06-2016 00:00:00</t>
  </si>
  <si>
    <t>31699565</t>
  </si>
  <si>
    <t>ООО "Жилсервис"</t>
  </si>
  <si>
    <t>6313543447</t>
  </si>
  <si>
    <t>16-07-2012 00:00:00</t>
  </si>
  <si>
    <t>31699691</t>
  </si>
  <si>
    <t>ООО "КОНОР"</t>
  </si>
  <si>
    <t>5047191582</t>
  </si>
  <si>
    <t>504701001</t>
  </si>
  <si>
    <t>07-11-2016 00:00:00</t>
  </si>
  <si>
    <t>31337231</t>
  </si>
  <si>
    <t>ООО "Компаньон-Самара"</t>
  </si>
  <si>
    <t>6316168635</t>
  </si>
  <si>
    <t>31699658</t>
  </si>
  <si>
    <t>ООО "НПФ "Муниципал"</t>
  </si>
  <si>
    <t>6315557124</t>
  </si>
  <si>
    <t>03-08-2001 00:00:00</t>
  </si>
  <si>
    <t>31346724</t>
  </si>
  <si>
    <t>ООО "РИКАСТ"</t>
  </si>
  <si>
    <t>6311181488</t>
  </si>
  <si>
    <t>31699788</t>
  </si>
  <si>
    <t>ООО "Рассвет"</t>
  </si>
  <si>
    <t>6315646984</t>
  </si>
  <si>
    <t>28-11-2012 00:00:00</t>
  </si>
  <si>
    <t>28456550</t>
  </si>
  <si>
    <t>ООО "Резерв"</t>
  </si>
  <si>
    <t>6312081863</t>
  </si>
  <si>
    <t>31699459</t>
  </si>
  <si>
    <t>ООО "САМАРАЭКОТРАНС"</t>
  </si>
  <si>
    <t>6318038102</t>
  </si>
  <si>
    <t>30-08-2018 00:00:00</t>
  </si>
  <si>
    <t>31699750</t>
  </si>
  <si>
    <t>ООО "СМУ-2"</t>
  </si>
  <si>
    <t>6380000990</t>
  </si>
  <si>
    <t>638001001</t>
  </si>
  <si>
    <t>23-01-1996 00:00:00</t>
  </si>
  <si>
    <t>28799510</t>
  </si>
  <si>
    <t>ООО "Сервис-Благоустройство"</t>
  </si>
  <si>
    <t>6372014251</t>
  </si>
  <si>
    <t>31699606</t>
  </si>
  <si>
    <t>ООО "Содействие"</t>
  </si>
  <si>
    <t>6375194683</t>
  </si>
  <si>
    <t>12-01-2011 00:00:00</t>
  </si>
  <si>
    <t>31699676</t>
  </si>
  <si>
    <t>ООО "СтройЭкоТранс"</t>
  </si>
  <si>
    <t>6316211023</t>
  </si>
  <si>
    <t>21-07-2015 00:00:00</t>
  </si>
  <si>
    <t>31690088</t>
  </si>
  <si>
    <t>ООО "ТрансРесурс"</t>
  </si>
  <si>
    <t>6314045606</t>
  </si>
  <si>
    <t>06-07-2018 00:00:00</t>
  </si>
  <si>
    <t>31699572</t>
  </si>
  <si>
    <t>ООО "Трансэко"</t>
  </si>
  <si>
    <t>6313535260</t>
  </si>
  <si>
    <t>25-08-2009 00:00:00</t>
  </si>
  <si>
    <t>31699630</t>
  </si>
  <si>
    <t>ООО "Универсал сервис"</t>
  </si>
  <si>
    <t>6318003928</t>
  </si>
  <si>
    <t>30-03-2015 00:00:00</t>
  </si>
  <si>
    <t>31059877</t>
  </si>
  <si>
    <t>ООО "ФАВОРИТ-1"</t>
  </si>
  <si>
    <t>6325066206</t>
  </si>
  <si>
    <t>27568482</t>
  </si>
  <si>
    <t>ООО "Чистый город"</t>
  </si>
  <si>
    <t>6330042056</t>
  </si>
  <si>
    <t>26805306</t>
  </si>
  <si>
    <t>ООО "ЭКОЛАЙН"</t>
  </si>
  <si>
    <t>6323077548</t>
  </si>
  <si>
    <t>31699587</t>
  </si>
  <si>
    <t>ООО "ЭКОМЕД"</t>
  </si>
  <si>
    <t>6311160520</t>
  </si>
  <si>
    <t>05-10-2015 00:00:00</t>
  </si>
  <si>
    <t>27568502</t>
  </si>
  <si>
    <t>ООО "Эко Рециклинг Групп"</t>
  </si>
  <si>
    <t>6323110065</t>
  </si>
  <si>
    <t>31699467</t>
  </si>
  <si>
    <t>ООО "ЭкоЛог"</t>
  </si>
  <si>
    <t>6316209715</t>
  </si>
  <si>
    <t>16-06-2015 00:00:00</t>
  </si>
  <si>
    <t>30957737</t>
  </si>
  <si>
    <t>ООО "ЭкоРесурсПоволжье"</t>
  </si>
  <si>
    <t>6324061822</t>
  </si>
  <si>
    <t>31699792</t>
  </si>
  <si>
    <t>ООО "ЭкоТранс"</t>
  </si>
  <si>
    <t>6316211665</t>
  </si>
  <si>
    <t>13-08-2015 00:00:00</t>
  </si>
  <si>
    <t>30878848</t>
  </si>
  <si>
    <t>ООО "Экосервис"</t>
  </si>
  <si>
    <t>6371005663</t>
  </si>
  <si>
    <t>26808189</t>
  </si>
  <si>
    <t>ООО "Экосервис-2"</t>
  </si>
  <si>
    <t>6376012791</t>
  </si>
  <si>
    <t>28875181</t>
  </si>
  <si>
    <t>ООО "ЭнергоРесурс"</t>
  </si>
  <si>
    <t>6311143429</t>
  </si>
  <si>
    <t>31249414</t>
  </si>
  <si>
    <t>ООО «ЭкоСтройРесурс»</t>
  </si>
  <si>
    <t>6316186232</t>
  </si>
  <si>
    <t>28875015</t>
  </si>
  <si>
    <t>ООО НПФ "ПОЛИГОН"</t>
  </si>
  <si>
    <t>6376012657</t>
  </si>
  <si>
    <t>31699582</t>
  </si>
  <si>
    <t>ООО ТП "Шмель"</t>
  </si>
  <si>
    <t>6321254840</t>
  </si>
  <si>
    <t>14-10-2010 00:00:00</t>
  </si>
  <si>
    <t>31361899</t>
  </si>
  <si>
    <t>Общество с ограниченной ответственностью "Экоиндустрия"</t>
  </si>
  <si>
    <t>6317072630</t>
  </si>
  <si>
    <t>NSRF</t>
  </si>
  <si>
    <t>MR_NAME</t>
  </si>
  <si>
    <t>OKTMO_MR_NAME</t>
  </si>
  <si>
    <t>MO_NAME</t>
  </si>
  <si>
    <t>OKTMO_NAME</t>
  </si>
  <si>
    <t>TYPE</t>
  </si>
  <si>
    <t>MR_ID</t>
  </si>
  <si>
    <t>Алексеевский муниципальный район</t>
  </si>
  <si>
    <t>36602000</t>
  </si>
  <si>
    <t>муниципальный район</t>
  </si>
  <si>
    <t>сельское поселение Авангард</t>
  </si>
  <si>
    <t>36602404</t>
  </si>
  <si>
    <t>сельское поселение</t>
  </si>
  <si>
    <t>сельское поселение Алексеевка</t>
  </si>
  <si>
    <t>36602408</t>
  </si>
  <si>
    <t>сельское поселение Гавриловка</t>
  </si>
  <si>
    <t>36602412</t>
  </si>
  <si>
    <t>сельское поселение Герасимовка</t>
  </si>
  <si>
    <t>36602416</t>
  </si>
  <si>
    <t>сельское поселение Летниково</t>
  </si>
  <si>
    <t>36602420</t>
  </si>
  <si>
    <t>городское поселение Безенчук</t>
  </si>
  <si>
    <t>36604151</t>
  </si>
  <si>
    <t>городское поселение, в состав которого входит поселок</t>
  </si>
  <si>
    <t>городское поселение Осинки</t>
  </si>
  <si>
    <t>36604157</t>
  </si>
  <si>
    <t>сельское поселение Васильевка</t>
  </si>
  <si>
    <t>36604408</t>
  </si>
  <si>
    <t>сельское поселение Екатериновка</t>
  </si>
  <si>
    <t>36604412</t>
  </si>
  <si>
    <t>сельское поселение Звезда</t>
  </si>
  <si>
    <t>36604416</t>
  </si>
  <si>
    <t>сельское поселение Купино</t>
  </si>
  <si>
    <t>36604420</t>
  </si>
  <si>
    <t>сельское поселение Натальино</t>
  </si>
  <si>
    <t>36604424</t>
  </si>
  <si>
    <t>сельское поселение Ольгино</t>
  </si>
  <si>
    <t>36604440</t>
  </si>
  <si>
    <t>сельское поселение Переволоки</t>
  </si>
  <si>
    <t>36604428</t>
  </si>
  <si>
    <t>сельское поселение Песочное</t>
  </si>
  <si>
    <t>36604430</t>
  </si>
  <si>
    <t>сельское поселение Преполовенка</t>
  </si>
  <si>
    <t>36604432</t>
  </si>
  <si>
    <t>сельское поселение Прибой</t>
  </si>
  <si>
    <t>36604436</t>
  </si>
  <si>
    <t>Богатовский муниципальный район</t>
  </si>
  <si>
    <t>36606000</t>
  </si>
  <si>
    <t>сельское поселение Арзамасцевка</t>
  </si>
  <si>
    <t>36606404</t>
  </si>
  <si>
    <t>сельское поселение Богатое</t>
  </si>
  <si>
    <t>36606408</t>
  </si>
  <si>
    <t>сельское поселение Виловатое</t>
  </si>
  <si>
    <t>36606412</t>
  </si>
  <si>
    <t>сельское поселение Максимовка</t>
  </si>
  <si>
    <t>36606416</t>
  </si>
  <si>
    <t>сельское поселение Печинено</t>
  </si>
  <si>
    <t>36606420</t>
  </si>
  <si>
    <t>Большеглушицкий муниципальный район</t>
  </si>
  <si>
    <t>36608000</t>
  </si>
  <si>
    <t>сельское поселение Александровка</t>
  </si>
  <si>
    <t>36608404</t>
  </si>
  <si>
    <t>сельское поселение Большая Глушица</t>
  </si>
  <si>
    <t>36608408</t>
  </si>
  <si>
    <t>сельское поселение Большая Дергуновка</t>
  </si>
  <si>
    <t>36608412</t>
  </si>
  <si>
    <t>сельское поселение Малая Глушица</t>
  </si>
  <si>
    <t>36608416</t>
  </si>
  <si>
    <t>сельское поселение Мокша</t>
  </si>
  <si>
    <t>36608418</t>
  </si>
  <si>
    <t>сельское поселение Новопавловка</t>
  </si>
  <si>
    <t>36608420</t>
  </si>
  <si>
    <t>сельское поселение Фрунзенское</t>
  </si>
  <si>
    <t>36608424</t>
  </si>
  <si>
    <t>сельское поселение Южное</t>
  </si>
  <si>
    <t>36608428</t>
  </si>
  <si>
    <t>сельское поселение Августовка</t>
  </si>
  <si>
    <t>36610404</t>
  </si>
  <si>
    <t>сельское поселение Большая Черниговка</t>
  </si>
  <si>
    <t>36610412</t>
  </si>
  <si>
    <t>сельское поселение Восточный</t>
  </si>
  <si>
    <t>36610416</t>
  </si>
  <si>
    <t>сельское поселение Глушицкий</t>
  </si>
  <si>
    <t>36610408</t>
  </si>
  <si>
    <t>сельское поселение Краснооктябрьский</t>
  </si>
  <si>
    <t>36610420</t>
  </si>
  <si>
    <t>сельское поселение Пензено</t>
  </si>
  <si>
    <t>36610424</t>
  </si>
  <si>
    <t>сельское поселение Петровский</t>
  </si>
  <si>
    <t>36610426</t>
  </si>
  <si>
    <t>сельское поселение Поляков</t>
  </si>
  <si>
    <t>36610427</t>
  </si>
  <si>
    <t>сельское поселение Украинка</t>
  </si>
  <si>
    <t>36610428</t>
  </si>
  <si>
    <t>Борский муниципальный район</t>
  </si>
  <si>
    <t>36612000</t>
  </si>
  <si>
    <t>сельское поселение Большое Алдаркино</t>
  </si>
  <si>
    <t>36612404</t>
  </si>
  <si>
    <t>сельское поселение Борское</t>
  </si>
  <si>
    <t>36612408</t>
  </si>
  <si>
    <t>сельское поселение Гвардейцы</t>
  </si>
  <si>
    <t>36612412</t>
  </si>
  <si>
    <t>сельское поселение Долматовка</t>
  </si>
  <si>
    <t>36612416</t>
  </si>
  <si>
    <t>сельское поселение Заплавное</t>
  </si>
  <si>
    <t>36612420</t>
  </si>
  <si>
    <t>сельское поселение Коноваловка</t>
  </si>
  <si>
    <t>36612424</t>
  </si>
  <si>
    <t>сельское поселение Новоборское</t>
  </si>
  <si>
    <t>36612434</t>
  </si>
  <si>
    <t>сельское поселение Новый Кутулук</t>
  </si>
  <si>
    <t>36612432</t>
  </si>
  <si>
    <t>сельское поселение Петровка</t>
  </si>
  <si>
    <t>36612436</t>
  </si>
  <si>
    <t>сельское поселение Подгорное</t>
  </si>
  <si>
    <t>36612440</t>
  </si>
  <si>
    <t>сельское поселение Подсолнечное</t>
  </si>
  <si>
    <t>36612444</t>
  </si>
  <si>
    <t>сельское поселение Таволжанка</t>
  </si>
  <si>
    <t>36612453</t>
  </si>
  <si>
    <t>сельское поселение Усманка</t>
  </si>
  <si>
    <t>36612456</t>
  </si>
  <si>
    <t>городское поселение Петра Дубрава</t>
  </si>
  <si>
    <t>36614155</t>
  </si>
  <si>
    <t>60</t>
  </si>
  <si>
    <t>городское поселение Рощинский</t>
  </si>
  <si>
    <t>36614156</t>
  </si>
  <si>
    <t>61</t>
  </si>
  <si>
    <t>городское поселение Смышляевка</t>
  </si>
  <si>
    <t>36614157</t>
  </si>
  <si>
    <t>62</t>
  </si>
  <si>
    <t>сельское поселение Верхняя Подстепновка</t>
  </si>
  <si>
    <t>36614403</t>
  </si>
  <si>
    <t>63</t>
  </si>
  <si>
    <t>сельское поселение Воскресенка</t>
  </si>
  <si>
    <t>36614404</t>
  </si>
  <si>
    <t>64</t>
  </si>
  <si>
    <t>сельское поселение Дубовый умет</t>
  </si>
  <si>
    <t>36614416</t>
  </si>
  <si>
    <t>65</t>
  </si>
  <si>
    <t>сельское поселение Курумоч</t>
  </si>
  <si>
    <t>36614420</t>
  </si>
  <si>
    <t>сельское поселение Лопатино</t>
  </si>
  <si>
    <t>36614421</t>
  </si>
  <si>
    <t>67</t>
  </si>
  <si>
    <t>сельское поселение Подъем-Михайловка</t>
  </si>
  <si>
    <t>36614432</t>
  </si>
  <si>
    <t>сельское поселение Просвет</t>
  </si>
  <si>
    <t>36614436</t>
  </si>
  <si>
    <t>69</t>
  </si>
  <si>
    <t>сельское поселение Рождествено</t>
  </si>
  <si>
    <t>36614440</t>
  </si>
  <si>
    <t>70</t>
  </si>
  <si>
    <t>сельское поселение Спиридоновка</t>
  </si>
  <si>
    <t>36614444</t>
  </si>
  <si>
    <t>71</t>
  </si>
  <si>
    <t>сельское поселение Сухая Вязовка</t>
  </si>
  <si>
    <t>36614448</t>
  </si>
  <si>
    <t>72</t>
  </si>
  <si>
    <t>сельское поселение Черновский</t>
  </si>
  <si>
    <t>36614452</t>
  </si>
  <si>
    <t>73</t>
  </si>
  <si>
    <t>сельское поселение Черноречье</t>
  </si>
  <si>
    <t>36614456</t>
  </si>
  <si>
    <t>74</t>
  </si>
  <si>
    <t>сельское поселение Березовка</t>
  </si>
  <si>
    <t>36615405</t>
  </si>
  <si>
    <t>76</t>
  </si>
  <si>
    <t>сельское поселение Елховка</t>
  </si>
  <si>
    <t>36615420</t>
  </si>
  <si>
    <t>77</t>
  </si>
  <si>
    <t>сельское поселение Красное Поселение</t>
  </si>
  <si>
    <t>36615440</t>
  </si>
  <si>
    <t>78</t>
  </si>
  <si>
    <t>сельское поселение Красные Дома</t>
  </si>
  <si>
    <t>36615435</t>
  </si>
  <si>
    <t>79</t>
  </si>
  <si>
    <t>сельское поселение Никитинка</t>
  </si>
  <si>
    <t>36615450</t>
  </si>
  <si>
    <t>80</t>
  </si>
  <si>
    <t>сельское поселение Сухие Аврали</t>
  </si>
  <si>
    <t>36615460</t>
  </si>
  <si>
    <t>81</t>
  </si>
  <si>
    <t>сельское поселение Теплый Стан</t>
  </si>
  <si>
    <t>36615465</t>
  </si>
  <si>
    <t>82</t>
  </si>
  <si>
    <t>сельское поселение Большое Микушкино</t>
  </si>
  <si>
    <t>36616420</t>
  </si>
  <si>
    <t>84</t>
  </si>
  <si>
    <t>сельское поселение Два Ключа</t>
  </si>
  <si>
    <t>36616404</t>
  </si>
  <si>
    <t>85</t>
  </si>
  <si>
    <t>сельское поселение Исаклы</t>
  </si>
  <si>
    <t>36616408</t>
  </si>
  <si>
    <t>86</t>
  </si>
  <si>
    <t>сельское поселение Ключи</t>
  </si>
  <si>
    <t>36616416</t>
  </si>
  <si>
    <t>87</t>
  </si>
  <si>
    <t>сельское поселение Мордово-Ишуткино</t>
  </si>
  <si>
    <t>36616412</t>
  </si>
  <si>
    <t>88</t>
  </si>
  <si>
    <t>сельское поселение Новое Ганькино</t>
  </si>
  <si>
    <t>36616428</t>
  </si>
  <si>
    <t>89</t>
  </si>
  <si>
    <t>сельское поселение Новое Якушкино</t>
  </si>
  <si>
    <t>36616432</t>
  </si>
  <si>
    <t>90</t>
  </si>
  <si>
    <t>сельское поселение Старое Вечканово</t>
  </si>
  <si>
    <t>36616436</t>
  </si>
  <si>
    <t>91</t>
  </si>
  <si>
    <t>Камышлинский муниципальный район</t>
  </si>
  <si>
    <t>36617000</t>
  </si>
  <si>
    <t>92</t>
  </si>
  <si>
    <t>сельское поселение Байтуган</t>
  </si>
  <si>
    <t>36617404</t>
  </si>
  <si>
    <t>93</t>
  </si>
  <si>
    <t>сельское поселение Балыкла</t>
  </si>
  <si>
    <t>36617408</t>
  </si>
  <si>
    <t>94</t>
  </si>
  <si>
    <t>сельское поселение Ермаково</t>
  </si>
  <si>
    <t>36617416</t>
  </si>
  <si>
    <t>95</t>
  </si>
  <si>
    <t>сельское поселение Камышла</t>
  </si>
  <si>
    <t>36617420</t>
  </si>
  <si>
    <t>96</t>
  </si>
  <si>
    <t>сельское поселение Новое Усманово</t>
  </si>
  <si>
    <t>36617436</t>
  </si>
  <si>
    <t>97</t>
  </si>
  <si>
    <t>сельское поселение Старое Усманово</t>
  </si>
  <si>
    <t>36617458</t>
  </si>
  <si>
    <t>98</t>
  </si>
  <si>
    <t>Межселенная территория Кинель-Черкасского муниципального района, включающая территорию чересполосного земельного участка</t>
  </si>
  <si>
    <t>36620701</t>
  </si>
  <si>
    <t>межселенная территория</t>
  </si>
  <si>
    <t>100</t>
  </si>
  <si>
    <t>36620404</t>
  </si>
  <si>
    <t>101</t>
  </si>
  <si>
    <t>сельское поселение Березняки</t>
  </si>
  <si>
    <t>36620408</t>
  </si>
  <si>
    <t>102</t>
  </si>
  <si>
    <t>сельское поселение Ерзовка</t>
  </si>
  <si>
    <t>36620420</t>
  </si>
  <si>
    <t>103</t>
  </si>
  <si>
    <t>сельское поселение Кабановка</t>
  </si>
  <si>
    <t>36620428</t>
  </si>
  <si>
    <t>104</t>
  </si>
  <si>
    <t>сельское поселение Кинель-Черкассы</t>
  </si>
  <si>
    <t>36620432</t>
  </si>
  <si>
    <t>105</t>
  </si>
  <si>
    <t>сельское поселение Красная Горка</t>
  </si>
  <si>
    <t>36620440</t>
  </si>
  <si>
    <t>106</t>
  </si>
  <si>
    <t>сельское поселение Кротовка</t>
  </si>
  <si>
    <t>36620444</t>
  </si>
  <si>
    <t>107</t>
  </si>
  <si>
    <t>сельское поселение Муханово</t>
  </si>
  <si>
    <t>36620448</t>
  </si>
  <si>
    <t>108</t>
  </si>
  <si>
    <t>сельское поселение Новые Ключи</t>
  </si>
  <si>
    <t>36620452</t>
  </si>
  <si>
    <t>109</t>
  </si>
  <si>
    <t>36620453</t>
  </si>
  <si>
    <t>110</t>
  </si>
  <si>
    <t>сельское поселение Садгород</t>
  </si>
  <si>
    <t>36620458</t>
  </si>
  <si>
    <t>сельское поселение Тимашево</t>
  </si>
  <si>
    <t>36620466</t>
  </si>
  <si>
    <t>112</t>
  </si>
  <si>
    <t>сельское поселение Черновка</t>
  </si>
  <si>
    <t>36620468</t>
  </si>
  <si>
    <t>113</t>
  </si>
  <si>
    <t>сельское поселение Алакаевка</t>
  </si>
  <si>
    <t>36618404</t>
  </si>
  <si>
    <t>115</t>
  </si>
  <si>
    <t>сельское поселение Бобровка</t>
  </si>
  <si>
    <t>36618408</t>
  </si>
  <si>
    <t>116</t>
  </si>
  <si>
    <t>сельское поселение Богдановка</t>
  </si>
  <si>
    <t>36618412</t>
  </si>
  <si>
    <t>117</t>
  </si>
  <si>
    <t>сельское поселение Георгиевка</t>
  </si>
  <si>
    <t>36618416</t>
  </si>
  <si>
    <t>118</t>
  </si>
  <si>
    <t>сельское поселение Домашка</t>
  </si>
  <si>
    <t>36618420</t>
  </si>
  <si>
    <t>119</t>
  </si>
  <si>
    <t>сельское поселение Кинельский</t>
  </si>
  <si>
    <t>36618424</t>
  </si>
  <si>
    <t>120</t>
  </si>
  <si>
    <t>сельское поселение Комсомольский</t>
  </si>
  <si>
    <t>36618428</t>
  </si>
  <si>
    <t>121</t>
  </si>
  <si>
    <t>сельское поселение Красносамарское</t>
  </si>
  <si>
    <t>36618432</t>
  </si>
  <si>
    <t>122</t>
  </si>
  <si>
    <t>сельское поселение Малая Малышевка</t>
  </si>
  <si>
    <t>36618436</t>
  </si>
  <si>
    <t>123</t>
  </si>
  <si>
    <t>сельское поселение Новый Сарбай</t>
  </si>
  <si>
    <t>36618440</t>
  </si>
  <si>
    <t>124</t>
  </si>
  <si>
    <t>сельское поселение Сколково</t>
  </si>
  <si>
    <t>36618444</t>
  </si>
  <si>
    <t>125</t>
  </si>
  <si>
    <t>сельское поселение Чубовка</t>
  </si>
  <si>
    <t>36618448</t>
  </si>
  <si>
    <t>126</t>
  </si>
  <si>
    <t>Клявлинский муниципальный район</t>
  </si>
  <si>
    <t>36622000</t>
  </si>
  <si>
    <t>127</t>
  </si>
  <si>
    <t>сельское поселение Борискино-Игар</t>
  </si>
  <si>
    <t>36622412</t>
  </si>
  <si>
    <t>128</t>
  </si>
  <si>
    <t>сельское поселение Назаровка</t>
  </si>
  <si>
    <t>36622460</t>
  </si>
  <si>
    <t>129</t>
  </si>
  <si>
    <t>сельское поселение Старое Семенкино</t>
  </si>
  <si>
    <t>36622452</t>
  </si>
  <si>
    <t>130</t>
  </si>
  <si>
    <t>сельское поселение Старый Маклауш</t>
  </si>
  <si>
    <t>36622448</t>
  </si>
  <si>
    <t>131</t>
  </si>
  <si>
    <t>сельское поселение Черный Ключ</t>
  </si>
  <si>
    <t>36622468</t>
  </si>
  <si>
    <t>132</t>
  </si>
  <si>
    <t>сельское поселение станция Клявлино</t>
  </si>
  <si>
    <t>36622424</t>
  </si>
  <si>
    <t>133</t>
  </si>
  <si>
    <t>сельское поселение Большая Константиновка</t>
  </si>
  <si>
    <t>36624408</t>
  </si>
  <si>
    <t>135</t>
  </si>
  <si>
    <t>сельское поселение Большая Романовка</t>
  </si>
  <si>
    <t>36624412</t>
  </si>
  <si>
    <t>136</t>
  </si>
  <si>
    <t>сельское поселение Большое Ермаково</t>
  </si>
  <si>
    <t>36624424</t>
  </si>
  <si>
    <t>137</t>
  </si>
  <si>
    <t>сельское поселение Кошки</t>
  </si>
  <si>
    <t>36624432</t>
  </si>
  <si>
    <t>138</t>
  </si>
  <si>
    <t>сельское поселение Надеждино</t>
  </si>
  <si>
    <t>36624448</t>
  </si>
  <si>
    <t>139</t>
  </si>
  <si>
    <t>сельское поселение Нижняя Быковка</t>
  </si>
  <si>
    <t>36624452</t>
  </si>
  <si>
    <t>140</t>
  </si>
  <si>
    <t>сельское поселение Новая Кармала</t>
  </si>
  <si>
    <t>36624428</t>
  </si>
  <si>
    <t>141</t>
  </si>
  <si>
    <t>сельское поселение Орловка</t>
  </si>
  <si>
    <t>36624458</t>
  </si>
  <si>
    <t>142</t>
  </si>
  <si>
    <t>сельское поселение Русская Васильевка</t>
  </si>
  <si>
    <t>36624416</t>
  </si>
  <si>
    <t>143</t>
  </si>
  <si>
    <t>сельское поселение Старое Максимкино</t>
  </si>
  <si>
    <t>36624464</t>
  </si>
  <si>
    <t>144</t>
  </si>
  <si>
    <t>сельское поселение Степная Шентала</t>
  </si>
  <si>
    <t>36624468</t>
  </si>
  <si>
    <t>145</t>
  </si>
  <si>
    <t>сельское поселение Четыровка</t>
  </si>
  <si>
    <t>36624480</t>
  </si>
  <si>
    <t>146</t>
  </si>
  <si>
    <t>сельское поселение Шпановка</t>
  </si>
  <si>
    <t>36624484</t>
  </si>
  <si>
    <t>147</t>
  </si>
  <si>
    <t>Красноармейский муниципальный район</t>
  </si>
  <si>
    <t>36626000</t>
  </si>
  <si>
    <t>148</t>
  </si>
  <si>
    <t>сельское поселение Алексеевский</t>
  </si>
  <si>
    <t>36626402</t>
  </si>
  <si>
    <t>149</t>
  </si>
  <si>
    <t>сельское поселение Андросовка</t>
  </si>
  <si>
    <t>36626404</t>
  </si>
  <si>
    <t>150</t>
  </si>
  <si>
    <t>сельское поселение Волчанка</t>
  </si>
  <si>
    <t>36626408</t>
  </si>
  <si>
    <t>151</t>
  </si>
  <si>
    <t>сельское поселение Гражданский</t>
  </si>
  <si>
    <t>36626412</t>
  </si>
  <si>
    <t>152</t>
  </si>
  <si>
    <t>сельское поселение Кировский</t>
  </si>
  <si>
    <t>36626416</t>
  </si>
  <si>
    <t>153</t>
  </si>
  <si>
    <t>сельское поселение Колывань</t>
  </si>
  <si>
    <t>36626420</t>
  </si>
  <si>
    <t>154</t>
  </si>
  <si>
    <t>сельское поселение Красноармейское</t>
  </si>
  <si>
    <t>36626424</t>
  </si>
  <si>
    <t>155</t>
  </si>
  <si>
    <t>сельское поселение Криволучье-Ивановка</t>
  </si>
  <si>
    <t>36626426</t>
  </si>
  <si>
    <t>156</t>
  </si>
  <si>
    <t>сельское поселение Куйбышевский</t>
  </si>
  <si>
    <t>36626428</t>
  </si>
  <si>
    <t>157</t>
  </si>
  <si>
    <t>сельское поселение Ленинский</t>
  </si>
  <si>
    <t>36626432</t>
  </si>
  <si>
    <t>158</t>
  </si>
  <si>
    <t>сельское поселение Павловка</t>
  </si>
  <si>
    <t>36626434</t>
  </si>
  <si>
    <t>159</t>
  </si>
  <si>
    <t>сельское поселение Чапаевский</t>
  </si>
  <si>
    <t>36626436</t>
  </si>
  <si>
    <t>160</t>
  </si>
  <si>
    <t>Красноярский муниципальный район</t>
  </si>
  <si>
    <t>36628000</t>
  </si>
  <si>
    <t>161</t>
  </si>
  <si>
    <t>городское поселение Волжский</t>
  </si>
  <si>
    <t>36628155</t>
  </si>
  <si>
    <t>162</t>
  </si>
  <si>
    <t>городское поселение Мирный</t>
  </si>
  <si>
    <t>36628158</t>
  </si>
  <si>
    <t>163</t>
  </si>
  <si>
    <t>городское поселение Новосемейкино</t>
  </si>
  <si>
    <t>36628163</t>
  </si>
  <si>
    <t>164</t>
  </si>
  <si>
    <t>сельское поселение Большая Каменка</t>
  </si>
  <si>
    <t>36628404</t>
  </si>
  <si>
    <t>165</t>
  </si>
  <si>
    <t>сельское поселение Большая Раковка</t>
  </si>
  <si>
    <t>36628408</t>
  </si>
  <si>
    <t>166</t>
  </si>
  <si>
    <t>сельское поселение Коммунарский</t>
  </si>
  <si>
    <t>36628412</t>
  </si>
  <si>
    <t>167</t>
  </si>
  <si>
    <t>сельское поселение Красный Яр</t>
  </si>
  <si>
    <t>36628416</t>
  </si>
  <si>
    <t>168</t>
  </si>
  <si>
    <t>сельское поселение Новый Буян</t>
  </si>
  <si>
    <t>36628420</t>
  </si>
  <si>
    <t>169</t>
  </si>
  <si>
    <t>сельское поселение Светлое Поле</t>
  </si>
  <si>
    <t>36628424</t>
  </si>
  <si>
    <t>170</t>
  </si>
  <si>
    <t>сельское поселение Старая Бинарадка</t>
  </si>
  <si>
    <t>36628428</t>
  </si>
  <si>
    <t>171</t>
  </si>
  <si>
    <t>сельское поселение Хилково</t>
  </si>
  <si>
    <t>36628432</t>
  </si>
  <si>
    <t>172</t>
  </si>
  <si>
    <t>сельское поселение Хорошенькое</t>
  </si>
  <si>
    <t>36628436</t>
  </si>
  <si>
    <t>173</t>
  </si>
  <si>
    <t>сельское поселение Шилан</t>
  </si>
  <si>
    <t>36628440</t>
  </si>
  <si>
    <t>174</t>
  </si>
  <si>
    <t>городское поселение Нефтегорск</t>
  </si>
  <si>
    <t>36630101</t>
  </si>
  <si>
    <t>городское поселение, в состав которого входит город</t>
  </si>
  <si>
    <t>176</t>
  </si>
  <si>
    <t>сельское поселение Бариновка</t>
  </si>
  <si>
    <t>36630402</t>
  </si>
  <si>
    <t>177</t>
  </si>
  <si>
    <t>36630404</t>
  </si>
  <si>
    <t>178</t>
  </si>
  <si>
    <t>сельское поселение Дмитриевка</t>
  </si>
  <si>
    <t>36630408</t>
  </si>
  <si>
    <t>179</t>
  </si>
  <si>
    <t>сельское поселение Зуевка</t>
  </si>
  <si>
    <t>36630412</t>
  </si>
  <si>
    <t>180</t>
  </si>
  <si>
    <t>сельское поселение Кулешовка</t>
  </si>
  <si>
    <t>36630413</t>
  </si>
  <si>
    <t>181</t>
  </si>
  <si>
    <t>сельское поселение Покровка</t>
  </si>
  <si>
    <t>36630414</t>
  </si>
  <si>
    <t>182</t>
  </si>
  <si>
    <t>сельское поселение Семеновка</t>
  </si>
  <si>
    <t>36630416</t>
  </si>
  <si>
    <t>183</t>
  </si>
  <si>
    <t>сельское поселение Утевка</t>
  </si>
  <si>
    <t>36630420</t>
  </si>
  <si>
    <t>184</t>
  </si>
  <si>
    <t>сельское поселение Высокое</t>
  </si>
  <si>
    <t>36632404</t>
  </si>
  <si>
    <t>186</t>
  </si>
  <si>
    <t>сельское поселение Красная Поляна</t>
  </si>
  <si>
    <t>36632408</t>
  </si>
  <si>
    <t>187</t>
  </si>
  <si>
    <t>сельское поселение Майское</t>
  </si>
  <si>
    <t>36632412</t>
  </si>
  <si>
    <t>188</t>
  </si>
  <si>
    <t>сельское поселение Марьевка</t>
  </si>
  <si>
    <t>36632416</t>
  </si>
  <si>
    <t>189</t>
  </si>
  <si>
    <t>сельское поселение Михайло-Овсянка</t>
  </si>
  <si>
    <t>36632420</t>
  </si>
  <si>
    <t>190</t>
  </si>
  <si>
    <t>сельское поселение Мосты</t>
  </si>
  <si>
    <t>36632424</t>
  </si>
  <si>
    <t>191</t>
  </si>
  <si>
    <t>сельское поселение Падовка</t>
  </si>
  <si>
    <t>36632428</t>
  </si>
  <si>
    <t>192</t>
  </si>
  <si>
    <t>сельское поселение Пестравка</t>
  </si>
  <si>
    <t>36632432</t>
  </si>
  <si>
    <t>193</t>
  </si>
  <si>
    <t>сельское поселение Алькино</t>
  </si>
  <si>
    <t>36634408</t>
  </si>
  <si>
    <t>195</t>
  </si>
  <si>
    <t>сельское поселение Большой Толкай</t>
  </si>
  <si>
    <t>36634412</t>
  </si>
  <si>
    <t>196</t>
  </si>
  <si>
    <t>сельское поселение Красные Ключи</t>
  </si>
  <si>
    <t>36634426</t>
  </si>
  <si>
    <t>197</t>
  </si>
  <si>
    <t>сельское поселение Кротково</t>
  </si>
  <si>
    <t>36634428</t>
  </si>
  <si>
    <t>198</t>
  </si>
  <si>
    <t>сельское поселение Малое Ибряйкино</t>
  </si>
  <si>
    <t>36634420</t>
  </si>
  <si>
    <t>199</t>
  </si>
  <si>
    <t>сельское поселение Малый Толкай</t>
  </si>
  <si>
    <t>36634432</t>
  </si>
  <si>
    <t>200</t>
  </si>
  <si>
    <t>сельское поселение Мочалеевка</t>
  </si>
  <si>
    <t>36634436</t>
  </si>
  <si>
    <t>201</t>
  </si>
  <si>
    <t>сельское поселение Новое Мансуркино</t>
  </si>
  <si>
    <t>36634440</t>
  </si>
  <si>
    <t>202</t>
  </si>
  <si>
    <t>сельское поселение Подбельск</t>
  </si>
  <si>
    <t>36634444</t>
  </si>
  <si>
    <t>203</t>
  </si>
  <si>
    <t>сельское поселение Рысайкино</t>
  </si>
  <si>
    <t>36634446</t>
  </si>
  <si>
    <t>204</t>
  </si>
  <si>
    <t>сельское поселение Савруха</t>
  </si>
  <si>
    <t>36634448</t>
  </si>
  <si>
    <t>205</t>
  </si>
  <si>
    <t>сельское поселение Среднее Аверкино</t>
  </si>
  <si>
    <t>36634404</t>
  </si>
  <si>
    <t>206</t>
  </si>
  <si>
    <t>сельское поселение Староганькино</t>
  </si>
  <si>
    <t>36634460</t>
  </si>
  <si>
    <t>207</t>
  </si>
  <si>
    <t>сельское поселение Старопохвистнево</t>
  </si>
  <si>
    <t>36634468</t>
  </si>
  <si>
    <t>208</t>
  </si>
  <si>
    <t>сельское поселение Старый Аманак</t>
  </si>
  <si>
    <t>36634456</t>
  </si>
  <si>
    <t>209</t>
  </si>
  <si>
    <t>сельское поселение Давыдовка</t>
  </si>
  <si>
    <t>36636404</t>
  </si>
  <si>
    <t>211</t>
  </si>
  <si>
    <t>сельское поселение Заволжье</t>
  </si>
  <si>
    <t>36636405</t>
  </si>
  <si>
    <t>212</t>
  </si>
  <si>
    <t>сельское поселение Ильмень</t>
  </si>
  <si>
    <t>36636406</t>
  </si>
  <si>
    <t>213</t>
  </si>
  <si>
    <t>сельское поселение Новоспасский</t>
  </si>
  <si>
    <t>36636415</t>
  </si>
  <si>
    <t>214</t>
  </si>
  <si>
    <t>сельское поселение Обшаровка</t>
  </si>
  <si>
    <t>36636408</t>
  </si>
  <si>
    <t>215</t>
  </si>
  <si>
    <t>сельское поселение Приволжье</t>
  </si>
  <si>
    <t>36636412</t>
  </si>
  <si>
    <t>216</t>
  </si>
  <si>
    <t>сельское поселение Спасское</t>
  </si>
  <si>
    <t>36636416</t>
  </si>
  <si>
    <t>217</t>
  </si>
  <si>
    <t>Сергиевский муниципальный район</t>
  </si>
  <si>
    <t>36638000</t>
  </si>
  <si>
    <t>218</t>
  </si>
  <si>
    <t>городское поселение Суходол</t>
  </si>
  <si>
    <t>36638158</t>
  </si>
  <si>
    <t>219</t>
  </si>
  <si>
    <t>сельское поселение Антоновка</t>
  </si>
  <si>
    <t>36638403</t>
  </si>
  <si>
    <t>220</t>
  </si>
  <si>
    <t>сельское поселение Верхняя Орлянка</t>
  </si>
  <si>
    <t>36638404</t>
  </si>
  <si>
    <t>221</t>
  </si>
  <si>
    <t>сельское поселение Воротнее</t>
  </si>
  <si>
    <t>36638406</t>
  </si>
  <si>
    <t>222</t>
  </si>
  <si>
    <t>сельское поселение Елшанка</t>
  </si>
  <si>
    <t>36638408</t>
  </si>
  <si>
    <t>223</t>
  </si>
  <si>
    <t>сельское поселение Захаркино</t>
  </si>
  <si>
    <t>36638409</t>
  </si>
  <si>
    <t>224</t>
  </si>
  <si>
    <t>сельское поселение Калиновка</t>
  </si>
  <si>
    <t>36638410</t>
  </si>
  <si>
    <t>225</t>
  </si>
  <si>
    <t>сельское поселение Кандабулак</t>
  </si>
  <si>
    <t>36638412</t>
  </si>
  <si>
    <t>226</t>
  </si>
  <si>
    <t>сельское поселение Кармало-Аделяково</t>
  </si>
  <si>
    <t>36638416</t>
  </si>
  <si>
    <t>227</t>
  </si>
  <si>
    <t>сельское поселение Красносельское</t>
  </si>
  <si>
    <t>36638420</t>
  </si>
  <si>
    <t>228</t>
  </si>
  <si>
    <t>сельское поселение Кутузовский</t>
  </si>
  <si>
    <t>36638424</t>
  </si>
  <si>
    <t>229</t>
  </si>
  <si>
    <t>сельское поселение Липовка</t>
  </si>
  <si>
    <t>36638426</t>
  </si>
  <si>
    <t>230</t>
  </si>
  <si>
    <t>сельское поселение Светлодольск</t>
  </si>
  <si>
    <t>36638430</t>
  </si>
  <si>
    <t>231</t>
  </si>
  <si>
    <t>сельское поселение Сергиевск</t>
  </si>
  <si>
    <t>36638432</t>
  </si>
  <si>
    <t>232</t>
  </si>
  <si>
    <t>сельское поселение Серноводск</t>
  </si>
  <si>
    <t>36638435</t>
  </si>
  <si>
    <t>233</t>
  </si>
  <si>
    <t>сельское поселение Сургут</t>
  </si>
  <si>
    <t>36638438</t>
  </si>
  <si>
    <t>234</t>
  </si>
  <si>
    <t>36638444</t>
  </si>
  <si>
    <t>235</t>
  </si>
  <si>
    <t>36640403</t>
  </si>
  <si>
    <t>237</t>
  </si>
  <si>
    <t>сельское поселение Бахилово</t>
  </si>
  <si>
    <t>36640406</t>
  </si>
  <si>
    <t>238</t>
  </si>
  <si>
    <t>сельское поселение Большая Рязань</t>
  </si>
  <si>
    <t>36640409</t>
  </si>
  <si>
    <t>239</t>
  </si>
  <si>
    <t>36640412</t>
  </si>
  <si>
    <t>240</t>
  </si>
  <si>
    <t>сельское поселение Верхнее Санчелеево</t>
  </si>
  <si>
    <t>36640415</t>
  </si>
  <si>
    <t>241</t>
  </si>
  <si>
    <t>сельское поселение Верхние Белозерки</t>
  </si>
  <si>
    <t>36640414</t>
  </si>
  <si>
    <t>242</t>
  </si>
  <si>
    <t>сельское поселение Выселки</t>
  </si>
  <si>
    <t>36640418</t>
  </si>
  <si>
    <t>243</t>
  </si>
  <si>
    <t>сельское поселение Жигули</t>
  </si>
  <si>
    <t>36640421</t>
  </si>
  <si>
    <t>244</t>
  </si>
  <si>
    <t>сельское поселение Кирилловка</t>
  </si>
  <si>
    <t>36640423</t>
  </si>
  <si>
    <t>245</t>
  </si>
  <si>
    <t>сельское поселение Луначарский</t>
  </si>
  <si>
    <t>36640424</t>
  </si>
  <si>
    <t>246</t>
  </si>
  <si>
    <t>сельское поселение Мусорка</t>
  </si>
  <si>
    <t>36640427</t>
  </si>
  <si>
    <t>247</t>
  </si>
  <si>
    <t>сельское поселение Нижнее Санчелеево</t>
  </si>
  <si>
    <t>36640430</t>
  </si>
  <si>
    <t>248</t>
  </si>
  <si>
    <t>сельское поселение Новая Бинарадка</t>
  </si>
  <si>
    <t>36640433</t>
  </si>
  <si>
    <t>249</t>
  </si>
  <si>
    <t>сельское поселение Осиновка</t>
  </si>
  <si>
    <t>36640439</t>
  </si>
  <si>
    <t>250</t>
  </si>
  <si>
    <t>сельское поселение Пискалы</t>
  </si>
  <si>
    <t>36640436</t>
  </si>
  <si>
    <t>251</t>
  </si>
  <si>
    <t>сельское поселение Подстепки</t>
  </si>
  <si>
    <t>36640440</t>
  </si>
  <si>
    <t>252</t>
  </si>
  <si>
    <t>сельское поселение Приморский</t>
  </si>
  <si>
    <t>36640442</t>
  </si>
  <si>
    <t>253</t>
  </si>
  <si>
    <t>сельское поселение Севрюкаево</t>
  </si>
  <si>
    <t>36640448</t>
  </si>
  <si>
    <t>254</t>
  </si>
  <si>
    <t>сельское поселение Сосновый Солонец</t>
  </si>
  <si>
    <t>36640451</t>
  </si>
  <si>
    <t>255</t>
  </si>
  <si>
    <t>сельское поселение Ташелка</t>
  </si>
  <si>
    <t>36640454</t>
  </si>
  <si>
    <t>256</t>
  </si>
  <si>
    <t>сельское поселение Тимофеевка</t>
  </si>
  <si>
    <t>36640445</t>
  </si>
  <si>
    <t>257</t>
  </si>
  <si>
    <t>сельское поселение Узюково</t>
  </si>
  <si>
    <t>36640457</t>
  </si>
  <si>
    <t>258</t>
  </si>
  <si>
    <t>сельское поселение Хрящевка</t>
  </si>
  <si>
    <t>36640460</t>
  </si>
  <si>
    <t>259</t>
  </si>
  <si>
    <t>сельское поселение Ягодное</t>
  </si>
  <si>
    <t>36640463</t>
  </si>
  <si>
    <t>260</t>
  </si>
  <si>
    <t>Сызранский муниципальный район</t>
  </si>
  <si>
    <t>36642000</t>
  </si>
  <si>
    <t>261</t>
  </si>
  <si>
    <t>городское поселение Балашейка</t>
  </si>
  <si>
    <t>36642154</t>
  </si>
  <si>
    <t>262</t>
  </si>
  <si>
    <t>городское поселение Междуреченск</t>
  </si>
  <si>
    <t>36642156</t>
  </si>
  <si>
    <t>263</t>
  </si>
  <si>
    <t>сельское поселение Варламово</t>
  </si>
  <si>
    <t>36642406</t>
  </si>
  <si>
    <t>264</t>
  </si>
  <si>
    <t>сельское поселение Волжское</t>
  </si>
  <si>
    <t>36642408</t>
  </si>
  <si>
    <t>265</t>
  </si>
  <si>
    <t>сельское поселение Жемковка</t>
  </si>
  <si>
    <t>36642412</t>
  </si>
  <si>
    <t>266</t>
  </si>
  <si>
    <t>сельское поселение Заборовка</t>
  </si>
  <si>
    <t>36642416</t>
  </si>
  <si>
    <t>267</t>
  </si>
  <si>
    <t>сельское поселение Ивашевка</t>
  </si>
  <si>
    <t>36642418</t>
  </si>
  <si>
    <t>268</t>
  </si>
  <si>
    <t>сельское поселение Новая Рачейка</t>
  </si>
  <si>
    <t>36642424</t>
  </si>
  <si>
    <t>269</t>
  </si>
  <si>
    <t>сельское поселение Новозаборовский</t>
  </si>
  <si>
    <t>36642426</t>
  </si>
  <si>
    <t>270</t>
  </si>
  <si>
    <t>сельское поселение Печерское</t>
  </si>
  <si>
    <t>36642428</t>
  </si>
  <si>
    <t>271</t>
  </si>
  <si>
    <t>сельское поселение Рамено</t>
  </si>
  <si>
    <t>36642431</t>
  </si>
  <si>
    <t>272</t>
  </si>
  <si>
    <t>сельское поселение Старая Рачейка</t>
  </si>
  <si>
    <t>36642436</t>
  </si>
  <si>
    <t>273</t>
  </si>
  <si>
    <t>сельское поселение Троицкое</t>
  </si>
  <si>
    <t>36642440</t>
  </si>
  <si>
    <t>274</t>
  </si>
  <si>
    <t>сельское поселение Усинское</t>
  </si>
  <si>
    <t>36642444</t>
  </si>
  <si>
    <t>275</t>
  </si>
  <si>
    <t>сельское поселение Чекалино</t>
  </si>
  <si>
    <t>36642449</t>
  </si>
  <si>
    <t>276</t>
  </si>
  <si>
    <t>сельское поселение Абашево</t>
  </si>
  <si>
    <t>36644402</t>
  </si>
  <si>
    <t>278</t>
  </si>
  <si>
    <t>сельское поселение Владимировка</t>
  </si>
  <si>
    <t>36644403</t>
  </si>
  <si>
    <t>279</t>
  </si>
  <si>
    <t>36644406</t>
  </si>
  <si>
    <t>280</t>
  </si>
  <si>
    <t>сельское поселение Масленниково</t>
  </si>
  <si>
    <t>36644408</t>
  </si>
  <si>
    <t>281</t>
  </si>
  <si>
    <t>сельское поселение Новокуровка</t>
  </si>
  <si>
    <t>36644416</t>
  </si>
  <si>
    <t>282</t>
  </si>
  <si>
    <t>сельское поселение Новотулка</t>
  </si>
  <si>
    <t>36644420</t>
  </si>
  <si>
    <t>283</t>
  </si>
  <si>
    <t>сельское поселение Прогресс</t>
  </si>
  <si>
    <t>36644421</t>
  </si>
  <si>
    <t>284</t>
  </si>
  <si>
    <t>сельское поселение Романовка</t>
  </si>
  <si>
    <t>36644422</t>
  </si>
  <si>
    <t>285</t>
  </si>
  <si>
    <t>сельское поселение Соловьево</t>
  </si>
  <si>
    <t>36644425</t>
  </si>
  <si>
    <t>286</t>
  </si>
  <si>
    <t>сельское поселение Студенецы</t>
  </si>
  <si>
    <t>36644423</t>
  </si>
  <si>
    <t>287</t>
  </si>
  <si>
    <t>сельское поселение Хворостянка</t>
  </si>
  <si>
    <t>36644424</t>
  </si>
  <si>
    <t>288</t>
  </si>
  <si>
    <t>Челно-Вершинский муниципальный район</t>
  </si>
  <si>
    <t>36646000</t>
  </si>
  <si>
    <t>289</t>
  </si>
  <si>
    <t>сельское поселение Девлезеркино</t>
  </si>
  <si>
    <t>36646404</t>
  </si>
  <si>
    <t>290</t>
  </si>
  <si>
    <t>сельское поселение Каменный Брод</t>
  </si>
  <si>
    <t>36646412</t>
  </si>
  <si>
    <t>291</t>
  </si>
  <si>
    <t>сельское поселение Краснояриха</t>
  </si>
  <si>
    <t>36646416</t>
  </si>
  <si>
    <t>292</t>
  </si>
  <si>
    <t>сельское поселение Красный Строитель</t>
  </si>
  <si>
    <t>36646408</t>
  </si>
  <si>
    <t>293</t>
  </si>
  <si>
    <t>сельское поселение Новое Аделяково</t>
  </si>
  <si>
    <t>36646419</t>
  </si>
  <si>
    <t>294</t>
  </si>
  <si>
    <t>сельское поселение Озерки</t>
  </si>
  <si>
    <t>36646420</t>
  </si>
  <si>
    <t>295</t>
  </si>
  <si>
    <t>сельское поселение Сиделькино</t>
  </si>
  <si>
    <t>36646424</t>
  </si>
  <si>
    <t>296</t>
  </si>
  <si>
    <t>сельское поселение Токмакла</t>
  </si>
  <si>
    <t>36646428</t>
  </si>
  <si>
    <t>297</t>
  </si>
  <si>
    <t>сельское поселение Челно-Вершины</t>
  </si>
  <si>
    <t>36646432</t>
  </si>
  <si>
    <t>298</t>
  </si>
  <si>
    <t>сельское поселение Чувашское Урметьево</t>
  </si>
  <si>
    <t>36646440</t>
  </si>
  <si>
    <t>299</t>
  </si>
  <si>
    <t>сельское поселение Эштебенькино</t>
  </si>
  <si>
    <t>36646444</t>
  </si>
  <si>
    <t>300</t>
  </si>
  <si>
    <t>Шенталинский муниципальный район</t>
  </si>
  <si>
    <t>36648000</t>
  </si>
  <si>
    <t>301</t>
  </si>
  <si>
    <t>сельское поселение Артюшкино</t>
  </si>
  <si>
    <t>36648404</t>
  </si>
  <si>
    <t>302</t>
  </si>
  <si>
    <t>36648432</t>
  </si>
  <si>
    <t>303</t>
  </si>
  <si>
    <t>сельское поселение Денискино</t>
  </si>
  <si>
    <t>36648408</t>
  </si>
  <si>
    <t>304</t>
  </si>
  <si>
    <t>сельское поселение Каменка</t>
  </si>
  <si>
    <t>36648412</t>
  </si>
  <si>
    <t>305</t>
  </si>
  <si>
    <t>сельское поселение Канаш</t>
  </si>
  <si>
    <t>36648414</t>
  </si>
  <si>
    <t>306</t>
  </si>
  <si>
    <t>сельское поселение Салейкино</t>
  </si>
  <si>
    <t>36648424</t>
  </si>
  <si>
    <t>307</t>
  </si>
  <si>
    <t>сельское поселение Старая Шентала</t>
  </si>
  <si>
    <t>36648440</t>
  </si>
  <si>
    <t>308</t>
  </si>
  <si>
    <t>сельское поселение Туарма</t>
  </si>
  <si>
    <t>36648444</t>
  </si>
  <si>
    <t>309</t>
  </si>
  <si>
    <t>сельское поселение Четырла</t>
  </si>
  <si>
    <t>36648446</t>
  </si>
  <si>
    <t>310</t>
  </si>
  <si>
    <t>сельское поселение Шентала</t>
  </si>
  <si>
    <t>36648448</t>
  </si>
  <si>
    <t>311</t>
  </si>
  <si>
    <t>сельское поселение Береговой</t>
  </si>
  <si>
    <t>36650416</t>
  </si>
  <si>
    <t>313</t>
  </si>
  <si>
    <t>сельское поселение Бичевная</t>
  </si>
  <si>
    <t>36650406</t>
  </si>
  <si>
    <t>314</t>
  </si>
  <si>
    <t>сельское поселение Волжский Утес</t>
  </si>
  <si>
    <t>36650407</t>
  </si>
  <si>
    <t>315</t>
  </si>
  <si>
    <t>сельское поселение Малячкино</t>
  </si>
  <si>
    <t>36650410</t>
  </si>
  <si>
    <t>316</t>
  </si>
  <si>
    <t>сельское поселение Муранка</t>
  </si>
  <si>
    <t>36650411</t>
  </si>
  <si>
    <t>317</t>
  </si>
  <si>
    <t>сельское поселение Новодевичье</t>
  </si>
  <si>
    <t>36650412</t>
  </si>
  <si>
    <t>318</t>
  </si>
  <si>
    <t>сельское поселение Пионерский</t>
  </si>
  <si>
    <t>36650420</t>
  </si>
  <si>
    <t>319</t>
  </si>
  <si>
    <t>сельское поселение Подвалье</t>
  </si>
  <si>
    <t>36650424</t>
  </si>
  <si>
    <t>320</t>
  </si>
  <si>
    <t>сельское поселение Суринск</t>
  </si>
  <si>
    <t>36650432</t>
  </si>
  <si>
    <t>321</t>
  </si>
  <si>
    <t>сельское поселение Тайдаково</t>
  </si>
  <si>
    <t>36650436</t>
  </si>
  <si>
    <t>322</t>
  </si>
  <si>
    <t>сельское поселение Усолье</t>
  </si>
  <si>
    <t>36650440</t>
  </si>
  <si>
    <t>323</t>
  </si>
  <si>
    <t>сельское поселение Шигоны</t>
  </si>
  <si>
    <t>36650444</t>
  </si>
  <si>
    <t>324</t>
  </si>
  <si>
    <t>городской округ Жигулевск</t>
  </si>
  <si>
    <t>36704000</t>
  </si>
  <si>
    <t>городской округ</t>
  </si>
  <si>
    <t>325</t>
  </si>
  <si>
    <t>городской округ Кинель</t>
  </si>
  <si>
    <t>36708000</t>
  </si>
  <si>
    <t>326</t>
  </si>
  <si>
    <t>городской округ Самара</t>
  </si>
  <si>
    <t>36701000</t>
  </si>
  <si>
    <t>Железнодорожный</t>
  </si>
  <si>
    <t>36701305</t>
  </si>
  <si>
    <t>внутригородской район</t>
  </si>
  <si>
    <t>331</t>
  </si>
  <si>
    <t>Кировский</t>
  </si>
  <si>
    <t>36701310</t>
  </si>
  <si>
    <t>332</t>
  </si>
  <si>
    <t>Красноглинский</t>
  </si>
  <si>
    <t>36701315</t>
  </si>
  <si>
    <t>333</t>
  </si>
  <si>
    <t>Куйбышевский</t>
  </si>
  <si>
    <t>36701320</t>
  </si>
  <si>
    <t>334</t>
  </si>
  <si>
    <t>Ленинский</t>
  </si>
  <si>
    <t>36701325</t>
  </si>
  <si>
    <t>335</t>
  </si>
  <si>
    <t>Октябрьский</t>
  </si>
  <si>
    <t>36701330</t>
  </si>
  <si>
    <t>336</t>
  </si>
  <si>
    <t>Промышленный</t>
  </si>
  <si>
    <t>36701335</t>
  </si>
  <si>
    <t>337</t>
  </si>
  <si>
    <t>Самарский</t>
  </si>
  <si>
    <t>36701340</t>
  </si>
  <si>
    <t>338</t>
  </si>
  <si>
    <t>Советский</t>
  </si>
  <si>
    <t>36701345</t>
  </si>
  <si>
    <t>339</t>
  </si>
  <si>
    <t>городской округ с внутригородским делением</t>
  </si>
  <si>
    <t>340</t>
  </si>
  <si>
    <t>городской округ Сызрань</t>
  </si>
  <si>
    <t>36735000</t>
  </si>
  <si>
    <t>341</t>
  </si>
  <si>
    <t>городской округ Тольятти</t>
  </si>
  <si>
    <t>36740000</t>
  </si>
  <si>
    <t>342</t>
  </si>
  <si>
    <t>NUMBER_POINT</t>
  </si>
  <si>
    <t>INVP_NAME</t>
  </si>
  <si>
    <t>INVP_ID</t>
  </si>
  <si>
    <t>L_START_DATE</t>
  </si>
  <si>
    <t>L_END_DATE</t>
  </si>
  <si>
    <t>L_DECISION_NAME</t>
  </si>
  <si>
    <t>L_DECISION_TYPE</t>
  </si>
  <si>
    <t>L_DECISION_NMBR</t>
  </si>
  <si>
    <t>L_DECISION_DATE</t>
  </si>
  <si>
    <t>Инвестиционная программа № 104 от 27.06.2022 Филиал "Самарский" ПАО "Т Плюс" в сфере теплоснабжения по реконструкции и техническому перевооружению единого комплекса объектов, на территории городского округа Сызрань на 2023 год</t>
  </si>
  <si>
    <t>01.01.2023</t>
  </si>
  <si>
    <t>31.12.2023</t>
  </si>
  <si>
    <t>Инвестиционная программа № 108 от 29.07.2021 ООО "СамРЭК-Эксплуатация" в сфере теплоснабжения по модернизации системы теплоснабжения, на территории муниципального района Пестравский на 2022-2023 годы</t>
  </si>
  <si>
    <t>01.01.2022</t>
  </si>
  <si>
    <t>Инвестиционная программа № 122 от 31.08.2021 АО "Теплоэнергокомпания" в сфере теплоснабжения по модернизации, развитию и техническому перевооружению имущественного комплекса, на территории городского округа Чапаевск на 2022-2023 годы</t>
  </si>
  <si>
    <t>Инвестиционная программа № 131 от 17.09.2021 ООО "СамРЭК-Тепло Жигулевск" в сфере теплоснабжения по реконструкции системы теплоснабжения, на территории городского округа Жигулевск на 2021-2030 годы</t>
  </si>
  <si>
    <t>17.09.2021</t>
  </si>
  <si>
    <t>31.12.2030</t>
  </si>
  <si>
    <t>Инвестиционная программа № 158 от 26.10.2021 ООО "СамРЭК-Эксплуатация" в сфере теплоснабжения по модернизации системы теплоснабжения, на территории муниципального района Большечерниговский на 2022-2023 годы</t>
  </si>
  <si>
    <t>Инвестиционная программа № 159 от 27.10.2021 ООО "СамРЭК-Эксплуатация" в сфере теплоснабжения по модернизации систем теплоснабжения, на территории муниципального района Кинель-Черкасский на 2022-2023 годы</t>
  </si>
  <si>
    <t>Инвестиционная программа № 159 от 27.10.2021 ООО "СамРЭК-Эксплуатация" в сфере теплоснабжения по модернизации системы теплоснабжения, на территории муниципального района Кинель-Черкасский на 2022 год</t>
  </si>
  <si>
    <t>31.12.2022</t>
  </si>
  <si>
    <t>Инвестиционная программа № 160 от 27.10.2021 ООО "СамРЭК-Эксплуатация" в сфере теплоснабжения по модернизации системы теплоснабжения, на территории муниципального района Кинельский на 2022-2023 годы</t>
  </si>
  <si>
    <t>Инвестиционная программа № 161 от 27.10.2021 ООО "СамРЭК-Эксплуатация" в сфере теплоснабжения по модернизации системы теплоснабжения, на территории муниципального района Исаклинский на 2022-2023 годы</t>
  </si>
  <si>
    <t>Инвестиционная программа № 177 от 17.10.2022 ООО "СамРЭК-Тепло Жигулевск" в сфере теплоснабжения по модернизации систем теплоснабжения, на территории городского округа Жигулевск на 2022-2046 годы</t>
  </si>
  <si>
    <t>17.10.2022</t>
  </si>
  <si>
    <t>31.12.2046</t>
  </si>
  <si>
    <t>Инвестиционная программа № 181 от 29.10.2021 МУП "Тепло Волжского района" в сфере теплоснабжения по модернизации, реконструкции и техническому перевооружению систем инженерной инфраструктуры, на территории муниципального района Волжский на 2022-2023 годы</t>
  </si>
  <si>
    <t>Инвестиционная программа № 191 от 30.01.2020 Филиал "Самарский" ПАО "Т Плюс" в сфере теплоснабжения по модернизации, реконструкции и техническому перевооружению единого комплекса объектов, на территории городского округа на 2021 год</t>
  </si>
  <si>
    <t>01.01.2021</t>
  </si>
  <si>
    <t>31.12.2021</t>
  </si>
  <si>
    <t>Инвестиционная программа № 204 от 08.12.2021 ООО "ТЕПЛОРЕСУРС" в сфере теплоснабжения в отношении теплоэнергетического комплекса на 2022-2027 годы</t>
  </si>
  <si>
    <t>31.12.2027</t>
  </si>
  <si>
    <t>Инвестиционная программа № 205 от 25.10.2022 МУП "Теплообеспечение" в сфере теплоснабжения по модернизации объектов, на территории муниципального района Волжский на 2023-2025 годы</t>
  </si>
  <si>
    <t>31.12.2025</t>
  </si>
  <si>
    <t>Инвестиционная программа № 207 от 24.10.2023 ООО "СамРЭК-Эксплуатация" в сфере теплоснабжения по модернизации систем теплоснабжения, на территории муниципального района Кинельский на 2024-2028 годы</t>
  </si>
  <si>
    <t>01.01.2024</t>
  </si>
  <si>
    <t>31.12.2028</t>
  </si>
  <si>
    <t>Инвестиционная программа № 207 от 30.10.2020 ООО "СамРЭК-Эксплуатация" в сфере теплоснабжения по модернизации систем теплоснабжения, на территории муниципального района Волжский на 2021-2023 годы</t>
  </si>
  <si>
    <t>Инвестиционная программа № 207 от 30.10.2020 ООО "СамРЭК-Эксплуатация" в сфере теплоснабжения по модернизации систем теплоснабжения, на территории муниципального района Кошкинский на 2021-2023 годы</t>
  </si>
  <si>
    <t>Инвестиционная программа № 208 от 24.10.2023 ООО "СамРЭК-Эксплуатация" в сфере теплоснабжения по модернизации систем теплоснабжения, на территории муниципального района Нефтегорский на 2024 год</t>
  </si>
  <si>
    <t>31.12.2024</t>
  </si>
  <si>
    <t>Инвестиционная программа № 208 от 24.10.2023 ООО "СамРЭК-Эксплуатация" в сфере теплоснабжения по модернизации систем теплоснабжения, на территории муниципального района Нефтегорский на 2024-2028 годы</t>
  </si>
  <si>
    <t>Инвестиционная программа № 208 от 30.10.2020 ООО "СамРЭК-Эксплуатация" в сфере теплоснабжения по модернизации систем теплоснабжения, на территории муниципального района Нефтегорский на 2021-2023 годы</t>
  </si>
  <si>
    <t>Инвестиционная программа № 209 от 24.10.2023 ООО "СамРЭК-Эксплуатация" в сфере теплоснабжения по модернизации систем теплоснабжения, на территории муниципального района Хворостянский на 2024-2028 годы</t>
  </si>
  <si>
    <t>Инвестиционная программа № 210 от 24.10.2023 ООО "СамРЭК-Эксплуатация" в сфере теплоснабжения по модернизации систем теплоснабжения, на территории муниципального района Похвистневский на 2024-2028 годы</t>
  </si>
  <si>
    <t>Инвестиционная программа № 210 от 30.10.2020 ООО "СамРЭК-Эксплуатация" в сфере теплоснабжения по модернизации систем теплоснабжения, на территории муниципального района Похвистневский на 2021-2023 годы</t>
  </si>
  <si>
    <t>Инвестиционная программа № 211 от 25.10.2023 ООО "СамРЭК-Эксплуатация" в сфере теплоснабжения по модернизации систем теплоснабжения, на территории городского округа Чапаевск на 2024-2028 годы</t>
  </si>
  <si>
    <t>Инвестиционная программа № 211 от 30.10.2020 ООО "СамРЭК-Эксплуатация" в сфере теплоснабжения по модернизации систем теплоснабжения, на территории муниципального района Кошкинский на 2021-2023 годы</t>
  </si>
  <si>
    <t>Инвестиционная программа № 212 от 25.10.2023 ООО "СамРЭК-Эксплуатация" в сфере теплоснабжения по модернизации систем теплоснабжения, на территории муниципального района Пестравский на 2024-2028 годы</t>
  </si>
  <si>
    <t>Инвестиционная программа № 214 от 26.10.2023 ООО "СамРЭК-Эксплуатация" в сфере теплоснабжения по модернизации систем теплоснабжения, на территории муниципального района Шигонский на 2024-2028 годы</t>
  </si>
  <si>
    <t>Инвестиционная программа № 215 от 26.10.2023 ООО "СамРЭК-Эксплуатация" в сфере теплоснабжения по модернизации систем теплоснабжения, на территории муниципального района Волжский на 2024-2028 годы</t>
  </si>
  <si>
    <t>Инвестиционная программа № 216 от 26.10.2023 ООО "СамРЭК-Эксплуатация" в сфере теплоснабжения по модернизации систем теплоснабжения, на территории муниципального района Елховский на 2024-2028 годы</t>
  </si>
  <si>
    <t>Инвестиционная программа № 217 от 26.10.2023 ООО "СамРЭК-Эксплуатация" в сфере теплоснабжения по модернизации систем теплоснабжения, на территории муниципального района Ставропольский на 2024-2028 годы</t>
  </si>
  <si>
    <t>Инвестиционная программа № 226 от 26.10.2023 Филиал "Самарский" ПАО "Т Плюс" в сфере теплоснабжения по строительству и техническому перевооружению единого комплекса объектов, на территории городского округа Сызрань на 2024 год</t>
  </si>
  <si>
    <t>Инвестиционная программа № 227 от 27.10.2023 ООО "СамРЭК-Эксплуатация" в сфере теплоснабжения по модернизации систем теплоснабжения, на территории муниципального района Большечерниговский на 2024-2028 годы</t>
  </si>
  <si>
    <t>Инвестиционная программа № 227 от 27.10.2023 ООО "СамРЭК-Эксплуатация" в сфере теплоснабжения по модернизации систем теплоснабжения, на территории муниципального района Исаклинский на 2024-2028 годы</t>
  </si>
  <si>
    <t>Инвестиционная программа № 228 от 27.10.2023 ООО "СамРЭК-Эксплуатация" в сфере теплоснабжения по модернизации систем теплоснабжения, на территории муниципального района Исаклинский на 2024-2028 годы</t>
  </si>
  <si>
    <t>Инвестиционная программа № 229 от 27.10.2023 ООО "СамРЭК-Эксплуатация" в сфере теплоснабжения по модернизации систем теплоснабжения, на территории муниципального района Кошкинский на 2024-2028 годы</t>
  </si>
  <si>
    <t>Инвестиционная программа № 253 от 23.11.2023 ООО "СамРЭК-Эксплуатация" в сфере теплоснабжения по модернизации систем теплоснабжения, на территории муниципального района Безенчукский на 2023-2032 годы</t>
  </si>
  <si>
    <t>23.11.2023</t>
  </si>
  <si>
    <t>31.12.2032</t>
  </si>
  <si>
    <t>Инвестиционная программа № 370/7/9248 от 21.09.2021 ООО "СТЭК" в сфере теплоснабжения по строительству, реконструкции и модернизации имущественного комплекса, на территории городского поселения Рощинский, Волжский муниципальный район на 2021-2025 годы</t>
  </si>
  <si>
    <t>21.09.2021</t>
  </si>
  <si>
    <t>Инвестиционная программа № 84 от 22.05.2020 ООО "Красноярская ТЭК" в сфере теплоснабжения по модернизации, развитию и техническому перевооружению имущественного комплекса, на территории муниципального района Красноярский на 2022-2030 годы</t>
  </si>
  <si>
    <t>Инвестиционная программа от 20.02.2023 ООО "ТЕПЛОРЕСУРС" в сфере теплоснабжения по модернизации и реконструкции систем коммунальной инфраструктуры, на территории муниципального района Елховский на 2023-2038 годы</t>
  </si>
  <si>
    <t>20.02.2023</t>
  </si>
  <si>
    <t>31.12.2038</t>
  </si>
  <si>
    <t>Инвестиционная программа от 20.05.2020 ООО "Красноярская ТЭК" в сфере теплоснабжения и горячего водоснабжения по модернизации, реконструкции и техническому перевооружению систем инженерной инфраструктуры, на территории муниципального района Красноярский на 2022-2036 годы</t>
  </si>
  <si>
    <t>31.12.2036</t>
  </si>
  <si>
    <t>Инвестиционная программа от 22.05.2020 ООО "Красноярская ТЭК" в сфере теплоснабжения и горячего водоснабжения по модернизации, развитию и техническому перевооружению имущественного комплекса, на территории муниципального района Красноярский на 2022-2036 годы</t>
  </si>
  <si>
    <t>Инвестиционная программа от 22.05.2020 ООО "Красноярская ТЭК" в сфере теплоснабжения и горячего водоснабжения по модернизации, развитию и техническому перевооружению объектов, на территории муниципального района Красноярский на 2022-2036 годы</t>
  </si>
  <si>
    <t>Инвестиционная программа от 22.05.2020 Общество с ограниченной ответственностью «Кинельская теплоэнергетическая компания» в сфере теплоснабжения по модернизации, реконструкции и техническому перевооружению объектов, на территории городского округа Кинель на 2022-2030 годы</t>
  </si>
  <si>
    <t>Инвестиционная программа от 28.10.2021 Филиал "Самарский" ПАО "Т Плюс" в сфере теплоснабжения по модернизации, реконструкции и техническому перевооружению объектов на 2022 год</t>
  </si>
  <si>
    <t>TER_NAME</t>
  </si>
  <si>
    <t>Территория 1</t>
  </si>
  <si>
    <t>Территория 2</t>
  </si>
  <si>
    <t>Территория 3</t>
  </si>
  <si>
    <t>Территория 4</t>
  </si>
  <si>
    <t>Территория 5</t>
  </si>
  <si>
    <t>Территория 6</t>
  </si>
  <si>
    <t>Территория 7</t>
  </si>
  <si>
    <t>Территория 8</t>
  </si>
  <si>
    <t>Территория 9</t>
  </si>
  <si>
    <t>Территория 10</t>
  </si>
  <si>
    <t>Территория 11</t>
  </si>
  <si>
    <t>Территория 12</t>
  </si>
  <si>
    <t>Территория 13</t>
  </si>
  <si>
    <t>Территория 14</t>
  </si>
  <si>
    <t>Территория 15</t>
  </si>
  <si>
    <t>Территория 16</t>
  </si>
  <si>
    <t>Территория 17</t>
  </si>
  <si>
    <t>Территория 18</t>
  </si>
  <si>
    <t>Территория 19</t>
  </si>
  <si>
    <t>Территория 20</t>
  </si>
  <si>
    <t>ID_TARIFF_NAME</t>
  </si>
  <si>
    <t>TARIFF_NAME</t>
  </si>
  <si>
    <t>VED_NAME</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</si>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</sst>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04" formatCode="_-* #,##0.00\ _₽_-;\-* #,##0.00\ _₽_-;_-* &quot;-&quot;??\ _₽_-;_-@_-"/>
    <numFmt numFmtId="205" formatCode="_-* #,##0\ _₽_-;\-* #,##0\ _₽_-;_-* &quot;-&quot;\ _₽_-;_-@_-"/>
    <numFmt numFmtId="206" formatCode="_-* #,##0.00\ &quot;₽&quot;_-;\-* #,##0.00\ &quot;₽&quot;_-;_-* &quot;-&quot;??\ &quot;₽&quot;_-;_-@_-"/>
    <numFmt numFmtId="207" formatCode="_-* #,##0\ &quot;₽&quot;_-;\-* #,##0\ &quot;₽&quot;_-;_-* &quot;-&quot;\ &quot;₽&quot;_-;_-@_-"/>
    <numFmt numFmtId="208" formatCode="_-* #,##0.00[$€-1]_-;\-* #,##0.00[$€-1]_-;_-* &quot;-&quot;??[$€-1]_-"/>
    <numFmt numFmtId="209" formatCode="#,##0.0"/>
    <numFmt numFmtId="210" formatCode="#,##0.000"/>
    <numFmt numFmtId="211" formatCode="#,##0.0000"/>
    <numFmt numFmtId="212" formatCode="dd\.mm\.yyyy"/>
    <numFmt numFmtId="213" formatCode="000000"/>
    <numFmt numFmtId="214"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04" fontId="6" fillId="0" borderId="0" applyFont="0" applyFill="0" applyBorder="0" applyNumberFormat="1">
      <alignment vertical="top"/>
    </xf>
    <xf numFmtId="205" fontId="6" fillId="0" borderId="0" applyFont="0" applyFill="0" applyBorder="0" applyNumberFormat="1">
      <alignment vertical="top"/>
    </xf>
    <xf numFmtId="206" fontId="6" fillId="0" borderId="0" applyFont="0" applyFill="0" applyBorder="0" applyNumberFormat="1">
      <alignment vertical="top"/>
    </xf>
    <xf numFmtId="207"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08" fontId="20" fillId="0" borderId="0" applyFont="1" applyFill="0" applyBorder="0" applyNumberFormat="1"/>
    <xf numFmtId="38" fontId="21" fillId="0" borderId="0" applyFont="1" applyFill="0" applyBorder="0" applyNumberFormat="1">
      <alignment vertical="top"/>
    </xf>
    <xf numFmtId="209" fontId="22" fillId="33" borderId="0" applyFont="1" applyFill="1" applyBorder="0" applyNumberFormat="1">
      <protection locked="0"/>
    </xf>
    <xf numFmtId="0" fontId="23" fillId="0" borderId="0" applyFont="1" applyFill="0" applyBorder="0">
      <alignment vertical="center"/>
    </xf>
    <xf numFmtId="210" fontId="22" fillId="33" borderId="0" applyFont="1" applyFill="1" applyBorder="0" applyNumberFormat="1">
      <protection locked="0"/>
    </xf>
    <xf numFmtId="211"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6000">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04" fontId="6" fillId="0" borderId="0" xfId="28" applyFont="0" applyNumberFormat="1">
      <alignment vertical="top"/>
    </xf>
    <xf numFmtId="205" fontId="6" fillId="0" borderId="0" xfId="29" applyFont="0" applyNumberFormat="1">
      <alignment vertical="top"/>
    </xf>
    <xf numFmtId="206" fontId="6" fillId="0" borderId="0" xfId="30" applyFont="0" applyNumberFormat="1">
      <alignment vertical="top"/>
    </xf>
    <xf numFmtId="207"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08" fontId="20" fillId="0" borderId="0" xfId="49" applyFont="1" applyNumberFormat="1"/>
    <xf numFmtId="38" fontId="21" fillId="0" borderId="0" xfId="50" applyFont="1" applyNumberFormat="1">
      <alignment vertical="top"/>
    </xf>
    <xf numFmtId="209" fontId="22" fillId="33" borderId="0" xfId="51" applyFont="1" applyFill="1" applyNumberFormat="1">
      <protection locked="0"/>
    </xf>
    <xf numFmtId="0" fontId="23" fillId="0" borderId="0" xfId="52" applyFont="1">
      <alignment vertical="center"/>
    </xf>
    <xf numFmtId="210" fontId="22" fillId="33" borderId="0" xfId="53" applyFont="1" applyFill="1" applyNumberFormat="1">
      <protection locked="0"/>
    </xf>
    <xf numFmtId="211"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13"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10"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11"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11"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11"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13"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11"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11" fontId="22" fillId="39" borderId="13" xfId="0" applyFont="1" applyFill="1" applyBorder="1" applyNumberFormat="1">
      <alignment horizontal="right" vertical="center" wrapText="1"/>
      <protection locked="0"/>
    </xf>
    <xf numFmtId="211"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10"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210"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210"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210" fontId="47" fillId="0" borderId="12" xfId="0" applyFont="1" applyBorder="1" applyNumberFormat="1">
      <alignment horizontal="right" vertical="center" wrapText="1"/>
    </xf>
    <xf numFmtId="210"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210"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13"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13"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13"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12" fontId="0" fillId="39" borderId="12" xfId="0" applyFont="1" applyFill="1" applyBorder="1" applyNumberFormat="1">
      <alignment horizontal="left" vertical="center" wrapText="1" indent="1"/>
      <protection locked="0"/>
    </xf>
    <xf numFmtId="212" fontId="0" fillId="0" borderId="12" xfId="0" applyFont="1" applyBorder="1" applyNumberFormat="1">
      <alignment horizontal="left" vertical="center" wrapText="1" indent="1"/>
    </xf>
    <xf numFmtId="212" fontId="0" fillId="39" borderId="12" xfId="0" applyFont="1" applyFill="1" applyBorder="1" applyNumberFormat="1">
      <alignment horizontal="center" vertical="center" wrapText="1"/>
      <protection locked="0"/>
    </xf>
    <xf numFmtId="212" fontId="47" fillId="0" borderId="0" xfId="0" applyFont="1" applyNumberFormat="1">
      <alignment horizontal="center" vertical="center" wrapText="1"/>
    </xf>
    <xf numFmtId="212" fontId="47" fillId="0" borderId="12" xfId="0" applyFont="1" applyBorder="1" applyNumberFormat="1">
      <alignment horizontal="center" vertical="center" wrapText="1"/>
    </xf>
    <xf numFmtId="212" fontId="0" fillId="39" borderId="12" xfId="0" applyFont="1" applyFill="1" applyBorder="1" applyNumberFormat="1">
      <alignment horizontal="left" vertical="center" wrapText="1"/>
      <protection locked="0"/>
    </xf>
    <xf numFmtId="212" fontId="0" fillId="36" borderId="12" xfId="0" applyFont="1" applyFill="1" applyBorder="1" applyNumberFormat="1">
      <alignment horizontal="left" vertical="center" wrapText="1" indent="1"/>
      <protection locked="0"/>
    </xf>
    <xf numFmtId="212"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12" fontId="0" fillId="39" borderId="14" xfId="0" applyFont="1" applyFill="1" applyBorder="1" applyNumberFormat="1">
      <alignment horizontal="left" vertical="center" wrapText="1"/>
      <protection locked="0"/>
    </xf>
    <xf numFmtId="212"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12"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13"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13"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13" fontId="44" fillId="0" borderId="19" xfId="0" applyFont="1" applyBorder="1" applyNumberFormat="1">
      <alignment horizontal="center" vertical="center" wrapText="1"/>
    </xf>
    <xf numFmtId="213" fontId="44" fillId="0" borderId="20" xfId="0" applyFont="1" applyBorder="1" applyNumberFormat="1">
      <alignment horizontal="center" vertical="center" wrapText="1"/>
    </xf>
    <xf numFmtId="214" fontId="22" fillId="39" borderId="12" xfId="0" applyFont="1" applyFill="1" applyBorder="1" applyNumberFormat="1">
      <alignment horizontal="left" vertical="center" wrapText="1" indent="1"/>
      <protection locked="0"/>
    </xf>
    <xf numFmtId="212"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12"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12"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10"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12" fontId="22" fillId="34" borderId="12" xfId="0" applyFont="1" applyFill="1" applyBorder="1" applyNumberFormat="1">
      <alignment horizontal="left" vertical="center" wrapText="1" indent="1"/>
    </xf>
    <xf numFmtId="212"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12"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12"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12"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13" fontId="22" fillId="0" borderId="17" xfId="0" applyFont="1" applyBorder="1" applyNumberFormat="1">
      <alignment horizontal="center" vertical="center" wrapText="1"/>
    </xf>
    <xf numFmtId="213" fontId="22" fillId="0" borderId="23" xfId="0" applyFont="1" applyBorder="1" applyNumberFormat="1">
      <alignment horizontal="center" vertical="center" wrapText="1"/>
    </xf>
    <xf numFmtId="213" fontId="22" fillId="0" borderId="14" xfId="0" applyFont="1" applyBorder="1" applyNumberFormat="1">
      <alignment horizontal="center" vertical="center" wrapText="1"/>
    </xf>
    <xf numFmtId="213" fontId="22" fillId="0" borderId="15" xfId="0" applyFont="1" applyBorder="1" applyNumberFormat="1">
      <alignment horizontal="center" vertical="center" wrapText="1"/>
    </xf>
    <xf numFmtId="213"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13" fontId="22" fillId="0" borderId="36" xfId="0" applyFont="1" applyBorder="1" applyNumberFormat="1">
      <alignment horizontal="center" vertical="center" wrapText="1"/>
    </xf>
    <xf numFmtId="213" fontId="22" fillId="0" borderId="12" xfId="0" applyFont="1" applyBorder="1" applyNumberFormat="1">
      <alignment horizontal="center" vertical="center" wrapText="1"/>
    </xf>
    <xf numFmtId="213"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12"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12"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12"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75" fillId="39"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212" fontId="0" fillId="0" borderId="12" xfId="0" applyFont="1" applyBorder="1" applyNumberFormat="1">
      <alignment horizontal="left" vertical="center" wrapText="1" inden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49" fontId="22" fillId="36" borderId="14" xfId="0" applyFont="1" applyFill="1" applyBorder="1" applyNumberFormat="1">
      <alignment horizontal="left" vertical="center" wrapText="1"/>
      <protection locked="0"/>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BBBFD8-7639-CFBC-4F5E-0.9CA90DFC}"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5997" width="5.421875" customWidth="1"/>
    <col min="2" max="2" style="5997" width="9.140625" customWidth="1"/>
    <col min="3" max="3" style="5997" width="16.421875" customWidth="1"/>
    <col min="4" max="25" style="5997" width="6.28125" customWidth="1"/>
    <col min="26" max="28" style="5997" width="11.00390625"/>
  </cols>
  <sheetData>
    <row customHeight="1" ht="15.75">
      <c r="A1" s="1709"/>
      <c r="B1" s="1710"/>
      <c r="C1" s="1710"/>
      <c r="D1" s="1710"/>
      <c r="E1" s="1710"/>
      <c r="F1" s="1710"/>
      <c r="G1" s="1710"/>
      <c r="H1" s="1710"/>
      <c r="I1" s="1710"/>
      <c r="J1" s="1710"/>
      <c r="K1" s="1710"/>
      <c r="L1" s="1710"/>
      <c r="M1" s="1710"/>
      <c r="N1" s="1710"/>
      <c r="O1" s="1710"/>
      <c r="P1" s="1710"/>
      <c r="Q1" s="1710"/>
      <c r="R1" s="1710"/>
      <c r="S1" s="1710"/>
      <c r="T1" s="1710"/>
      <c r="U1" s="1710"/>
      <c r="V1" s="1710"/>
      <c r="W1" s="1710"/>
      <c r="X1" s="1710"/>
      <c r="Y1" s="1711"/>
      <c r="Z1" s="1710"/>
      <c r="AA1" s="1712" t="s">
        <v>0</v>
      </c>
      <c r="AB1" s="1710"/>
    </row>
    <row customHeight="1" ht="17.25">
      <c r="A2" s="1710"/>
      <c r="B2" s="2086" t="s">
        <v>1</v>
      </c>
      <c r="C2" s="2086"/>
      <c r="D2" s="2086"/>
      <c r="E2" s="2086"/>
      <c r="F2" s="2086"/>
      <c r="G2" s="2086"/>
      <c r="H2" s="2086"/>
      <c r="I2" s="2086"/>
      <c r="J2" s="2086"/>
      <c r="K2" s="2086"/>
      <c r="L2" s="2086"/>
      <c r="M2" s="2086"/>
      <c r="N2" s="2086"/>
      <c r="O2" s="2086"/>
      <c r="P2" s="2086"/>
      <c r="Q2" s="1714"/>
      <c r="R2" s="1714"/>
      <c r="S2" s="1714"/>
      <c r="T2" s="1714"/>
      <c r="U2" s="1714"/>
      <c r="V2" s="1715"/>
      <c r="W2" s="1714"/>
      <c r="X2" s="1714"/>
      <c r="Y2" s="1711"/>
      <c r="Z2" s="1710"/>
      <c r="AA2" s="1712"/>
      <c r="AB2" s="1710"/>
    </row>
    <row customHeight="1" ht="15.75">
      <c r="A3" s="1710"/>
      <c r="B3" s="2087" t="s">
        <v>2</v>
      </c>
      <c r="C3" s="2087"/>
      <c r="D3" s="2087"/>
      <c r="E3" s="2087"/>
      <c r="F3" s="2087"/>
      <c r="G3" s="2087"/>
      <c r="H3" s="2087"/>
      <c r="I3" s="2087"/>
      <c r="J3" s="2087"/>
      <c r="K3" s="2087"/>
      <c r="L3" s="2087"/>
      <c r="M3" s="2087"/>
      <c r="N3" s="2087"/>
      <c r="O3" s="2087"/>
      <c r="P3" s="2087"/>
      <c r="Q3" s="1715"/>
      <c r="R3" s="1715"/>
      <c r="S3" s="1714"/>
      <c r="T3" s="1714"/>
      <c r="U3" s="1714"/>
      <c r="V3" s="1715"/>
      <c r="W3" s="1715"/>
      <c r="X3" s="1715"/>
      <c r="Y3" s="1715"/>
      <c r="Z3" s="1710"/>
      <c r="AA3" s="1712"/>
      <c r="AB3" s="1710"/>
    </row>
    <row customHeight="1" ht="17.25">
      <c r="A4" s="1710"/>
      <c r="B4" s="1716"/>
      <c r="C4" s="1710"/>
      <c r="D4" s="1715"/>
      <c r="E4" s="1715"/>
      <c r="F4" s="1715"/>
      <c r="G4" s="1715"/>
      <c r="H4" s="1715"/>
      <c r="I4" s="1715"/>
      <c r="J4" s="1715"/>
      <c r="K4" s="1715"/>
      <c r="L4" s="1715"/>
      <c r="M4" s="1715"/>
      <c r="N4" s="1715"/>
      <c r="O4" s="1715"/>
      <c r="P4" s="1715"/>
      <c r="Q4" s="1715"/>
      <c r="R4" s="1715"/>
      <c r="S4" s="1715"/>
      <c r="T4" s="1715"/>
      <c r="U4" s="1715"/>
      <c r="V4" s="1715"/>
      <c r="W4" s="1715"/>
      <c r="X4" s="1715"/>
      <c r="Y4" s="1715"/>
      <c r="Z4" s="1710"/>
      <c r="AA4" s="1712"/>
      <c r="AB4" s="1710"/>
    </row>
    <row customHeight="1" ht="22.5">
      <c r="A5" s="1717"/>
      <c r="B5" s="2088"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89"/>
      <c r="D5" s="2089"/>
      <c r="E5" s="2089"/>
      <c r="F5" s="2089"/>
      <c r="G5" s="2089"/>
      <c r="H5" s="2089"/>
      <c r="I5" s="2089"/>
      <c r="J5" s="2089"/>
      <c r="K5" s="2089"/>
      <c r="L5" s="2089"/>
      <c r="M5" s="2089"/>
      <c r="N5" s="2089"/>
      <c r="O5" s="2089"/>
      <c r="P5" s="2089"/>
      <c r="Q5" s="2089"/>
      <c r="R5" s="2089"/>
      <c r="S5" s="2089"/>
      <c r="T5" s="2089"/>
      <c r="U5" s="2089"/>
      <c r="V5" s="2089"/>
      <c r="W5" s="2089"/>
      <c r="X5" s="2089"/>
      <c r="Y5" s="2090"/>
      <c r="Z5" s="1717"/>
      <c r="AA5" s="1712"/>
      <c r="AB5" s="1717"/>
    </row>
    <row customHeight="1" ht="15">
      <c r="A6" s="1718"/>
      <c r="B6" s="2091" t="s">
        <v>3</v>
      </c>
      <c r="C6" s="2092"/>
      <c r="D6" s="1719"/>
      <c r="E6" s="1719"/>
      <c r="F6" s="1719"/>
      <c r="G6" s="1719"/>
      <c r="H6" s="1719"/>
      <c r="I6" s="1719"/>
      <c r="J6" s="1719"/>
      <c r="K6" s="1719"/>
      <c r="L6" s="1719"/>
      <c r="M6" s="1719"/>
      <c r="N6" s="1719"/>
      <c r="O6" s="1719"/>
      <c r="P6" s="1719"/>
      <c r="Q6" s="1719"/>
      <c r="R6" s="1719"/>
      <c r="S6" s="1719"/>
      <c r="T6" s="1719"/>
      <c r="U6" s="1719"/>
      <c r="V6" s="1719"/>
      <c r="W6" s="1719"/>
      <c r="X6" s="1719"/>
      <c r="Y6" s="1720"/>
      <c r="Z6" s="1721"/>
      <c r="AA6" s="1722"/>
      <c r="AB6" s="1722"/>
    </row>
    <row customHeight="1" ht="15">
      <c r="A7" s="1718"/>
      <c r="B7" s="2091"/>
      <c r="C7" s="2092"/>
      <c r="D7" s="1719"/>
      <c r="E7" s="1719"/>
      <c r="F7" s="1723"/>
      <c r="G7" s="1723"/>
      <c r="H7" s="1723"/>
      <c r="I7" s="1723"/>
      <c r="J7" s="1723"/>
      <c r="K7" s="1723"/>
      <c r="L7" s="1723"/>
      <c r="M7" s="1723"/>
      <c r="N7" s="1723"/>
      <c r="O7" s="1719"/>
      <c r="P7" s="1723"/>
      <c r="Q7" s="1723"/>
      <c r="R7" s="1723"/>
      <c r="S7" s="1723"/>
      <c r="T7" s="1723"/>
      <c r="U7" s="1723"/>
      <c r="V7" s="1723"/>
      <c r="W7" s="1723"/>
      <c r="X7" s="1723"/>
      <c r="Y7" s="1720"/>
      <c r="Z7" s="1721"/>
      <c r="AA7" s="1722"/>
      <c r="AB7" s="1722"/>
    </row>
    <row customHeight="1" ht="15">
      <c r="A8" s="1718"/>
      <c r="B8" s="2091"/>
      <c r="C8" s="2092"/>
      <c r="D8" s="1724"/>
      <c r="E8" s="1725" t="s">
        <v>4</v>
      </c>
      <c r="F8" s="2094" t="s">
        <v>5</v>
      </c>
      <c r="G8" s="2095"/>
      <c r="H8" s="2095"/>
      <c r="I8" s="2095"/>
      <c r="J8" s="2095"/>
      <c r="K8" s="2095"/>
      <c r="L8" s="2095"/>
      <c r="M8" s="2095"/>
      <c r="N8" s="1724"/>
      <c r="O8" s="1726" t="s">
        <v>4</v>
      </c>
      <c r="P8" s="2096" t="s">
        <v>6</v>
      </c>
      <c r="Q8" s="2097"/>
      <c r="R8" s="2097"/>
      <c r="S8" s="2097"/>
      <c r="T8" s="2097"/>
      <c r="U8" s="2097"/>
      <c r="V8" s="2097"/>
      <c r="W8" s="2097"/>
      <c r="X8" s="2097"/>
      <c r="Y8" s="1720"/>
      <c r="Z8" s="1721"/>
      <c r="AA8" s="1722"/>
      <c r="AB8" s="1722"/>
    </row>
    <row customHeight="1" ht="15">
      <c r="A9" s="1718"/>
      <c r="B9" s="2091"/>
      <c r="C9" s="2092"/>
      <c r="D9" s="1724"/>
      <c r="E9" s="1727" t="s">
        <v>4</v>
      </c>
      <c r="F9" s="2094" t="s">
        <v>7</v>
      </c>
      <c r="G9" s="2095"/>
      <c r="H9" s="2095"/>
      <c r="I9" s="2095"/>
      <c r="J9" s="2095"/>
      <c r="K9" s="2095"/>
      <c r="L9" s="2095"/>
      <c r="M9" s="2095"/>
      <c r="N9" s="1724"/>
      <c r="O9" s="1728" t="s">
        <v>4</v>
      </c>
      <c r="P9" s="2096" t="s">
        <v>8</v>
      </c>
      <c r="Q9" s="2097"/>
      <c r="R9" s="2097"/>
      <c r="S9" s="2097"/>
      <c r="T9" s="2097"/>
      <c r="U9" s="2097"/>
      <c r="V9" s="2097"/>
      <c r="W9" s="2097"/>
      <c r="X9" s="2097"/>
      <c r="Y9" s="1720"/>
      <c r="Z9" s="1721"/>
      <c r="AA9" s="1722"/>
      <c r="AB9" s="1722"/>
    </row>
    <row customHeight="1" ht="30">
      <c r="A10" s="1718"/>
      <c r="B10" s="2091"/>
      <c r="C10" s="2093"/>
      <c r="D10" s="1729"/>
      <c r="E10" s="1730"/>
      <c r="F10" s="1723"/>
      <c r="G10" s="1723"/>
      <c r="H10" s="1723"/>
      <c r="I10" s="1723"/>
      <c r="J10" s="1723"/>
      <c r="K10" s="1723"/>
      <c r="L10" s="1723"/>
      <c r="M10" s="1723"/>
      <c r="N10" s="1723"/>
      <c r="O10" s="1730"/>
      <c r="P10" s="1723"/>
      <c r="Q10" s="1723"/>
      <c r="R10" s="1723"/>
      <c r="S10" s="1723"/>
      <c r="T10" s="1723"/>
      <c r="U10" s="1723"/>
      <c r="V10" s="1723"/>
      <c r="W10" s="1723"/>
      <c r="X10" s="1723"/>
      <c r="Y10" s="1720"/>
      <c r="Z10" s="1721"/>
      <c r="AA10" s="1722"/>
      <c r="AB10" s="1722"/>
    </row>
    <row customHeight="1" ht="19.5">
      <c r="A11" s="1718"/>
      <c r="B11" s="2098" t="s">
        <v>9</v>
      </c>
      <c r="C11" s="2099"/>
      <c r="D11" s="1724"/>
      <c r="E11" s="1731"/>
      <c r="F11" s="1731"/>
      <c r="G11" s="1731"/>
      <c r="H11" s="1731"/>
      <c r="I11" s="1731"/>
      <c r="J11" s="1731"/>
      <c r="K11" s="1731"/>
      <c r="L11" s="1731"/>
      <c r="M11" s="1731"/>
      <c r="N11" s="1731"/>
      <c r="O11" s="1731"/>
      <c r="P11" s="1731"/>
      <c r="Q11" s="1731"/>
      <c r="R11" s="1731"/>
      <c r="S11" s="1731"/>
      <c r="T11" s="1731"/>
      <c r="U11" s="1731"/>
      <c r="V11" s="1731"/>
      <c r="W11" s="1731"/>
      <c r="X11" s="1731"/>
      <c r="Y11" s="1720"/>
      <c r="Z11" s="1721"/>
      <c r="AA11" s="1722"/>
      <c r="AB11" s="1722"/>
    </row>
    <row customHeight="1" ht="69">
      <c r="A12" s="1718"/>
      <c r="B12" s="2091"/>
      <c r="C12" s="2093"/>
      <c r="D12" s="1732"/>
      <c r="E12" s="2095" t="s">
        <v>10</v>
      </c>
      <c r="F12" s="2095"/>
      <c r="G12" s="2095"/>
      <c r="H12" s="2095"/>
      <c r="I12" s="2095"/>
      <c r="J12" s="2095"/>
      <c r="K12" s="2095"/>
      <c r="L12" s="2095"/>
      <c r="M12" s="2095"/>
      <c r="N12" s="2095"/>
      <c r="O12" s="2095"/>
      <c r="P12" s="2095"/>
      <c r="Q12" s="2095"/>
      <c r="R12" s="2095"/>
      <c r="S12" s="2095"/>
      <c r="T12" s="2095"/>
      <c r="U12" s="2095"/>
      <c r="V12" s="2095"/>
      <c r="W12" s="2095"/>
      <c r="X12" s="2095"/>
      <c r="Y12" s="1720"/>
      <c r="Z12" s="1721"/>
      <c r="AA12" s="1722"/>
      <c r="AB12" s="1722"/>
    </row>
    <row customHeight="1" ht="15">
      <c r="A13" s="1718"/>
      <c r="B13" s="2098" t="s">
        <v>11</v>
      </c>
      <c r="C13" s="2099"/>
      <c r="D13" s="1719"/>
      <c r="E13" s="1731"/>
      <c r="F13" s="1731"/>
      <c r="G13" s="1731"/>
      <c r="H13" s="1731"/>
      <c r="I13" s="1731"/>
      <c r="J13" s="1731"/>
      <c r="K13" s="1731"/>
      <c r="L13" s="1731"/>
      <c r="M13" s="1731"/>
      <c r="N13" s="1731"/>
      <c r="O13" s="1731"/>
      <c r="P13" s="1731"/>
      <c r="Q13" s="1731"/>
      <c r="R13" s="1731"/>
      <c r="S13" s="1731"/>
      <c r="T13" s="1731"/>
      <c r="U13" s="1731"/>
      <c r="V13" s="1731"/>
      <c r="W13" s="1731"/>
      <c r="X13" s="1731"/>
      <c r="Y13" s="1720"/>
      <c r="Z13" s="1721"/>
      <c r="AA13" s="1722"/>
      <c r="AB13" s="1722"/>
    </row>
    <row customHeight="1" ht="57">
      <c r="A14" s="1718"/>
      <c r="B14" s="2091"/>
      <c r="C14" s="2092"/>
      <c r="D14" s="1724"/>
      <c r="E14" s="2102" t="s">
        <v>12</v>
      </c>
      <c r="F14" s="2102"/>
      <c r="G14" s="2102"/>
      <c r="H14" s="2102"/>
      <c r="I14" s="2102"/>
      <c r="J14" s="2102"/>
      <c r="K14" s="2102"/>
      <c r="L14" s="2102"/>
      <c r="M14" s="2102"/>
      <c r="N14" s="2102"/>
      <c r="O14" s="2102"/>
      <c r="P14" s="2102"/>
      <c r="Q14" s="2102"/>
      <c r="R14" s="2102"/>
      <c r="S14" s="2102"/>
      <c r="T14" s="2102"/>
      <c r="U14" s="2102"/>
      <c r="V14" s="2102"/>
      <c r="W14" s="2102"/>
      <c r="X14" s="2102"/>
      <c r="Y14" s="1720"/>
      <c r="Z14" s="1721"/>
      <c r="AA14" s="1722"/>
      <c r="AB14" s="1722"/>
    </row>
    <row customHeight="1" ht="16.5">
      <c r="A15" s="1718"/>
      <c r="B15" s="2100"/>
      <c r="C15" s="2101"/>
      <c r="D15" s="1733"/>
      <c r="E15" s="1734"/>
      <c r="F15" s="1734"/>
      <c r="G15" s="1734"/>
      <c r="H15" s="1734"/>
      <c r="I15" s="1734"/>
      <c r="J15" s="1734"/>
      <c r="K15" s="1734"/>
      <c r="L15" s="1734"/>
      <c r="M15" s="1734"/>
      <c r="N15" s="1734"/>
      <c r="O15" s="1734"/>
      <c r="P15" s="1734"/>
      <c r="Q15" s="1734"/>
      <c r="R15" s="1734"/>
      <c r="S15" s="1734"/>
      <c r="T15" s="1734"/>
      <c r="U15" s="1734"/>
      <c r="V15" s="1734"/>
      <c r="W15" s="1734"/>
      <c r="X15" s="1734"/>
      <c r="Y15" s="1735"/>
      <c r="Z15" s="1721"/>
      <c r="AA15" s="1736"/>
      <c r="AB15" s="1722"/>
    </row>
    <row customHeight="1" ht="95.25">
      <c r="A16" s="1710"/>
      <c r="B16" s="2102"/>
      <c r="C16" s="2103"/>
      <c r="D16" s="2103"/>
      <c r="E16" s="2103"/>
      <c r="F16" s="2103"/>
      <c r="G16" s="2103"/>
      <c r="H16" s="2103"/>
      <c r="I16" s="2103"/>
      <c r="J16" s="2103"/>
      <c r="K16" s="2103"/>
      <c r="L16" s="2103"/>
      <c r="M16" s="2103"/>
      <c r="N16" s="2103"/>
      <c r="O16" s="2103"/>
      <c r="P16" s="2103"/>
      <c r="Q16" s="2103"/>
      <c r="R16" s="2103"/>
      <c r="S16" s="2103"/>
      <c r="T16" s="2103"/>
      <c r="U16" s="2103"/>
      <c r="V16" s="2103"/>
      <c r="W16" s="2103"/>
      <c r="X16" s="2103"/>
      <c r="Y16" s="2103"/>
      <c r="Z16" s="1710"/>
      <c r="AA16" s="1712"/>
      <c r="AB16" s="1710"/>
    </row>
    <row customHeight="1" ht="14.25">
      <c r="A17" s="1710"/>
      <c r="B17" s="1710"/>
      <c r="C17" s="1710"/>
      <c r="D17" s="1710"/>
      <c r="E17" s="1710"/>
      <c r="F17" s="1710"/>
      <c r="G17" s="1710"/>
      <c r="H17" s="1710"/>
      <c r="I17" s="1710"/>
      <c r="J17" s="1710"/>
      <c r="K17" s="1710"/>
      <c r="L17" s="1710"/>
      <c r="M17" s="1710"/>
      <c r="N17" s="1710"/>
      <c r="O17" s="1710"/>
      <c r="P17" s="1710"/>
      <c r="Q17" s="1710"/>
      <c r="R17" s="1710"/>
      <c r="S17" s="1710"/>
      <c r="T17" s="1710"/>
      <c r="U17" s="1710"/>
      <c r="V17" s="1710"/>
      <c r="W17" s="1710"/>
      <c r="X17" s="1710"/>
      <c r="Y17" s="1711"/>
      <c r="Z17" s="1710"/>
      <c r="AA17" s="1712"/>
      <c r="AB17" s="1710"/>
    </row>
    <row customHeight="1" ht="14.25">
      <c r="A18" s="1710"/>
      <c r="B18" s="1710"/>
      <c r="C18" s="1710"/>
      <c r="D18" s="1710"/>
      <c r="E18" s="1710"/>
      <c r="F18" s="1710"/>
      <c r="G18" s="1710"/>
      <c r="H18" s="1710"/>
      <c r="I18" s="1710"/>
      <c r="J18" s="1710"/>
      <c r="K18" s="1710"/>
      <c r="L18" s="1710"/>
      <c r="M18" s="1710"/>
      <c r="N18" s="1710"/>
      <c r="O18" s="1710"/>
      <c r="P18" s="1710"/>
      <c r="Q18" s="1710"/>
      <c r="R18" s="1710"/>
      <c r="S18" s="1710"/>
      <c r="T18" s="1710"/>
      <c r="U18" s="1710"/>
      <c r="V18" s="1710"/>
      <c r="W18" s="1710"/>
      <c r="X18" s="1710"/>
      <c r="Y18" s="1711"/>
      <c r="Z18" s="1710"/>
      <c r="AA18" s="1712"/>
      <c r="AB18" s="1710"/>
    </row>
    <row customHeight="1" ht="14.25">
      <c r="A19" s="1710"/>
      <c r="B19" s="1710"/>
      <c r="C19" s="1710"/>
      <c r="D19" s="1710"/>
      <c r="E19" s="1710"/>
      <c r="F19" s="1710"/>
      <c r="G19" s="1710"/>
      <c r="H19" s="1710"/>
      <c r="I19" s="1710"/>
      <c r="J19" s="1710"/>
      <c r="K19" s="1710"/>
      <c r="L19" s="1710"/>
      <c r="M19" s="1710"/>
      <c r="N19" s="1710"/>
      <c r="O19" s="1710"/>
      <c r="P19" s="1710"/>
      <c r="Q19" s="1710"/>
      <c r="R19" s="1710"/>
      <c r="S19" s="1710"/>
      <c r="T19" s="1710"/>
      <c r="U19" s="1710"/>
      <c r="V19" s="1710"/>
      <c r="W19" s="1710"/>
      <c r="X19" s="1710"/>
      <c r="Y19" s="1711"/>
      <c r="Z19" s="1710"/>
      <c r="AA19" s="1712"/>
      <c r="AB19" s="1710"/>
    </row>
    <row customHeight="1" ht="14.25">
      <c r="A20" s="1710"/>
      <c r="B20" s="1710"/>
      <c r="C20" s="1710"/>
      <c r="D20" s="1710"/>
      <c r="E20" s="1710"/>
      <c r="F20" s="1710"/>
      <c r="G20" s="1710"/>
      <c r="H20" s="1710"/>
      <c r="I20" s="1710"/>
      <c r="J20" s="1710"/>
      <c r="K20" s="1710"/>
      <c r="L20" s="1710"/>
      <c r="M20" s="1710"/>
      <c r="N20" s="1710"/>
      <c r="O20" s="1710"/>
      <c r="P20" s="1710"/>
      <c r="Q20" s="1710"/>
      <c r="R20" s="1710"/>
      <c r="S20" s="1710"/>
      <c r="T20" s="1710"/>
      <c r="U20" s="1710"/>
      <c r="V20" s="1710"/>
      <c r="W20" s="1710"/>
      <c r="X20" s="1710"/>
      <c r="Y20" s="1711"/>
      <c r="Z20" s="1710"/>
      <c r="AA20" s="1712"/>
      <c r="AB20" s="1710"/>
    </row>
    <row customHeight="1" ht="14.25">
      <c r="A21" s="1710"/>
      <c r="B21" s="1710"/>
      <c r="C21" s="1710"/>
      <c r="D21" s="1710"/>
      <c r="E21" s="1710"/>
      <c r="F21" s="1710"/>
      <c r="G21" s="1710"/>
      <c r="H21" s="1710"/>
      <c r="I21" s="1710"/>
      <c r="J21" s="1710"/>
      <c r="K21" s="1710"/>
      <c r="L21" s="1710"/>
      <c r="M21" s="1710"/>
      <c r="N21" s="1710"/>
      <c r="O21" s="1710"/>
      <c r="P21" s="1710"/>
      <c r="Q21" s="1710"/>
      <c r="R21" s="1710"/>
      <c r="S21" s="1710"/>
      <c r="T21" s="1710"/>
      <c r="U21" s="1710"/>
      <c r="V21" s="1710"/>
      <c r="W21" s="1710"/>
      <c r="X21" s="1710"/>
      <c r="Y21" s="1711"/>
      <c r="Z21" s="1710"/>
      <c r="AA21" s="1712"/>
      <c r="AB21" s="1710"/>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13114D-E025-B4FF-FF94-0.6CA63C3E}"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41" width="9.140625" hidden="1" customWidth="1"/>
    <col min="2" max="3" style="1644" width="9.140625" hidden="1" customWidth="1"/>
    <col min="4" max="4" style="1851" width="3.00390625" customWidth="1"/>
    <col min="5" max="5" style="1644" width="6.00390625" customWidth="1"/>
    <col min="6" max="6" style="1644" width="1.7109375" hidden="1" customWidth="1"/>
    <col min="7" max="8" style="1644" width="30.00390625" customWidth="1"/>
    <col min="9" max="9" style="1644" width="8.00390625" customWidth="1"/>
    <col min="10" max="10" style="1644" width="12.140625" customWidth="1"/>
    <col min="11" max="11" style="1644" width="46.00390625" customWidth="1"/>
    <col min="12" max="12" style="1644" width="100.00390625" customWidth="1"/>
    <col min="13" max="13" style="1828" width="7.00390625" customWidth="1"/>
    <col min="14" max="22" style="1644" width="10.00390625" customWidth="1"/>
    <col min="23" max="23" style="1644" width="10.57421875" hidden="1"/>
  </cols>
  <sheetData>
    <row s="1651" customFormat="1" customHeight="1" ht="5.25" hidden="1">
      <c r="C1" s="520"/>
      <c r="D1" s="503"/>
      <c r="F1" s="520"/>
      <c r="G1" s="498" t="s">
        <v>83</v>
      </c>
      <c r="H1" s="498" t="s">
        <v>84</v>
      </c>
      <c r="I1" s="498" t="s">
        <v>85</v>
      </c>
      <c r="P1" s="498" t="s">
        <v>83</v>
      </c>
      <c r="Q1" s="498" t="s">
        <v>84</v>
      </c>
      <c r="R1" s="498" t="s">
        <v>85</v>
      </c>
      <c r="W1" s="498" t="s">
        <v>14</v>
      </c>
    </row>
    <row s="1651" customFormat="1" customHeight="1" ht="5.25" hidden="1">
      <c r="C2" s="520"/>
      <c r="D2" s="503"/>
      <c r="F2" s="520"/>
      <c r="W2" s="498">
        <v>0</v>
      </c>
    </row>
    <row s="1621" customFormat="1" customHeight="1" ht="5.25">
      <c r="A3" s="488"/>
      <c r="D3" s="495"/>
      <c r="E3" s="490"/>
      <c r="F3" s="490"/>
      <c r="G3" s="490"/>
      <c r="H3" s="490"/>
      <c r="I3" s="491"/>
      <c r="J3" s="492"/>
      <c r="K3" s="492"/>
      <c r="L3" s="492"/>
      <c r="W3" s="489">
        <v>5</v>
      </c>
    </row>
    <row customHeight="1" ht="23.25">
      <c r="D4" s="459"/>
      <c r="E4" s="2247" t="s">
        <v>861</v>
      </c>
      <c r="F4" s="2247"/>
      <c r="G4" s="2248"/>
      <c r="H4" s="2248"/>
      <c r="I4" s="2249"/>
      <c r="J4" s="500"/>
      <c r="K4" s="462"/>
      <c r="L4" s="462"/>
      <c r="W4" s="456">
        <v>22</v>
      </c>
    </row>
    <row s="1644" customFormat="1" customHeight="1" ht="18">
      <c r="A5" s="768"/>
      <c r="D5" s="831"/>
      <c r="E5" s="2223" t="str">
        <f>IF(org=0,"Не определено",org)</f>
        <v>ООО "СамРЭК-Эксплуатация"</v>
      </c>
      <c r="F5" s="2223"/>
      <c r="G5" s="2224"/>
      <c r="H5" s="2224"/>
      <c r="I5" s="2225"/>
      <c r="J5" s="500"/>
      <c r="K5" s="462"/>
      <c r="L5" s="462"/>
      <c r="M5" s="516"/>
      <c r="W5" s="767">
        <v>17</v>
      </c>
    </row>
    <row s="1621" customFormat="1" customHeight="1" ht="11.549999999999999">
      <c r="A6" s="488"/>
      <c r="D6" s="495"/>
      <c r="E6" s="490"/>
      <c r="F6" s="490"/>
      <c r="G6" s="493"/>
      <c r="H6" s="493"/>
      <c r="I6" s="494"/>
      <c r="J6" s="494"/>
      <c r="K6" s="761"/>
      <c r="L6" s="494"/>
      <c r="W6" s="489">
        <v>11</v>
      </c>
    </row>
    <row customHeight="1" ht="14.699999999999998">
      <c r="D7" s="459"/>
      <c r="E7" s="2217" t="s">
        <v>773</v>
      </c>
      <c r="F7" s="2217"/>
      <c r="G7" s="2218"/>
      <c r="H7" s="2218"/>
      <c r="I7" s="2218"/>
      <c r="J7" s="2218"/>
      <c r="K7" s="2218"/>
      <c r="L7" s="2232" t="s">
        <v>774</v>
      </c>
      <c r="W7" s="456">
        <v>14</v>
      </c>
    </row>
    <row customHeight="1" ht="48.29999999999999">
      <c r="D8" s="459"/>
      <c r="E8" s="482" t="s">
        <v>88</v>
      </c>
      <c r="F8" s="832"/>
      <c r="G8" s="474" t="s">
        <v>86</v>
      </c>
      <c r="H8" s="474" t="s">
        <v>87</v>
      </c>
      <c r="I8" s="423" t="s">
        <v>85</v>
      </c>
      <c r="J8" s="423" t="s">
        <v>862</v>
      </c>
      <c r="K8" s="423" t="s">
        <v>863</v>
      </c>
      <c r="L8" s="2232"/>
      <c r="W8" s="456">
        <v>46</v>
      </c>
    </row>
    <row customHeight="1" ht="12" hidden="1">
      <c r="D9" s="496"/>
      <c r="E9" s="502"/>
      <c r="F9" s="839"/>
      <c r="G9" s="502"/>
      <c r="H9" s="502"/>
      <c r="I9" s="502"/>
      <c r="J9" s="502"/>
      <c r="K9" s="502"/>
      <c r="L9" s="502"/>
      <c r="M9" s="456"/>
      <c r="W9" s="456">
        <v>0</v>
      </c>
    </row>
    <row customHeight="1" ht="14.25" hidden="1">
      <c r="A10" s="514"/>
      <c r="B10" s="514"/>
      <c r="D10" s="515"/>
      <c r="E10" s="521">
        <v>0</v>
      </c>
      <c r="F10" s="830"/>
      <c r="G10" s="517"/>
      <c r="H10" s="517"/>
      <c r="I10" s="517"/>
      <c r="J10" s="517"/>
      <c r="K10" s="517"/>
      <c r="L10" s="2230" t="s">
        <v>864</v>
      </c>
      <c r="M10" s="516"/>
      <c r="N10" s="514"/>
      <c r="O10" s="514"/>
      <c r="P10" s="514"/>
      <c r="Q10" s="514"/>
      <c r="R10" s="514"/>
      <c r="S10" s="514"/>
      <c r="T10" s="514"/>
      <c r="U10" s="514"/>
      <c r="V10" s="514"/>
      <c r="W10" s="456">
        <v>0</v>
      </c>
    </row>
    <row customHeight="1" ht="15" hidden="1">
      <c r="A11" s="2108"/>
      <c r="B11" s="513"/>
      <c r="C11" s="513"/>
      <c r="D11" s="874"/>
      <c r="E11" s="522"/>
      <c r="F11" s="522"/>
      <c r="G11" s="522"/>
      <c r="H11" s="522"/>
      <c r="I11" s="523"/>
      <c r="J11" s="524"/>
      <c r="K11" s="722"/>
      <c r="L11" s="2250"/>
      <c r="M11" s="520"/>
      <c r="N11" s="520"/>
      <c r="O11" s="520"/>
      <c r="P11" s="525"/>
      <c r="Q11" s="525"/>
      <c r="R11" s="526"/>
      <c r="S11" s="520"/>
      <c r="T11" s="520"/>
      <c r="U11" s="520"/>
      <c r="V11" s="520"/>
      <c r="W11" s="456">
        <v>0</v>
      </c>
    </row>
    <row s="1621" customFormat="1" customHeight="1" ht="15">
      <c r="A12" s="2108"/>
      <c r="B12" s="513"/>
      <c r="C12" s="513"/>
      <c r="D12" s="875"/>
      <c r="E12" s="832">
        <v>1</v>
      </c>
      <c r="F12" s="873">
        <v>23</v>
      </c>
      <c r="G12" s="872"/>
      <c r="H12" s="802"/>
      <c r="I12" s="800"/>
      <c r="J12" s="529" t="s">
        <v>66</v>
      </c>
      <c r="K12" s="1173" t="s">
        <v>22</v>
      </c>
      <c r="L12" s="2250"/>
      <c r="M12" s="520"/>
      <c r="N12" s="520"/>
      <c r="O12" s="520"/>
      <c r="P12" s="525" t="s">
        <v>865</v>
      </c>
      <c r="Q12" s="525" t="s">
        <v>866</v>
      </c>
      <c r="R12" s="526" t="s">
        <v>867</v>
      </c>
      <c r="S12" s="520" t="s">
        <v>868</v>
      </c>
      <c r="T12" s="520"/>
      <c r="U12" s="520"/>
      <c r="V12" s="520"/>
      <c r="W12" s="489">
        <v>14</v>
      </c>
    </row>
    <row customHeight="1" ht="15.75">
      <c r="A13" s="2108"/>
      <c r="B13" s="514"/>
      <c r="D13" s="515"/>
      <c r="E13" s="414"/>
      <c r="F13" s="538"/>
      <c r="G13" s="425" t="s">
        <v>102</v>
      </c>
      <c r="H13" s="413"/>
      <c r="I13" s="413"/>
      <c r="J13" s="413"/>
      <c r="K13" s="412"/>
      <c r="L13" s="2231"/>
      <c r="M13" s="518"/>
      <c r="N13" s="514"/>
      <c r="O13" s="514"/>
      <c r="P13" s="514"/>
      <c r="Q13" s="514"/>
      <c r="R13" s="514"/>
      <c r="S13" s="514"/>
      <c r="T13" s="514"/>
      <c r="U13" s="514"/>
      <c r="V13" s="514"/>
      <c r="W13" s="456">
        <v>15</v>
      </c>
    </row>
    <row customHeight="1" ht="11.549999999999999">
      <c r="A14" s="488"/>
      <c r="B14" s="489"/>
      <c r="C14" s="489"/>
      <c r="D14" s="504"/>
      <c r="E14" s="489"/>
      <c r="F14" s="489"/>
      <c r="G14" s="489"/>
      <c r="H14" s="489"/>
      <c r="I14" s="489"/>
      <c r="J14" s="489"/>
      <c r="K14" s="489"/>
      <c r="L14" s="489"/>
      <c r="M14" s="489"/>
      <c r="N14" s="489"/>
      <c r="O14" s="489"/>
      <c r="P14" s="489"/>
      <c r="Q14" s="489"/>
      <c r="R14" s="489"/>
      <c r="S14" s="489"/>
      <c r="T14" s="489"/>
      <c r="U14" s="489"/>
      <c r="V14" s="489"/>
      <c r="W14" s="456">
        <v>11</v>
      </c>
    </row>
    <row customHeight="1" ht="14.699999999999998">
      <c r="D15" s="475"/>
      <c r="E15" s="345"/>
      <c r="F15" s="345"/>
      <c r="G15" s="673"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75"/>
      <c r="I15" s="475"/>
      <c r="J15" s="475"/>
      <c r="K15" s="475"/>
      <c r="L15" s="475"/>
      <c r="W15" s="456">
        <v>14</v>
      </c>
    </row>
    <row customHeight="1" ht="14.699999999999998">
      <c r="W16" s="456">
        <v>14</v>
      </c>
    </row>
    <row customHeight="1" ht="14.699999999999998">
      <c r="W17" s="456">
        <v>14</v>
      </c>
    </row>
    <row customHeight="1" ht="14.699999999999998">
      <c r="G18" s="514"/>
      <c r="W18" s="456">
        <v>14</v>
      </c>
    </row>
    <row customHeight="1" ht="22.5" hidden="1">
      <c r="A19" s="458" t="s">
        <v>82</v>
      </c>
      <c r="B19" s="456">
        <v>0</v>
      </c>
      <c r="C19" s="767">
        <v>0</v>
      </c>
      <c r="D19" s="460">
        <v>3</v>
      </c>
      <c r="E19" s="456">
        <v>6</v>
      </c>
      <c r="F19" s="767">
        <v>0</v>
      </c>
      <c r="G19" s="456">
        <v>30</v>
      </c>
      <c r="H19" s="456">
        <v>30</v>
      </c>
      <c r="I19" s="456">
        <v>8</v>
      </c>
      <c r="J19" s="456">
        <v>12</v>
      </c>
      <c r="K19" s="456">
        <v>46</v>
      </c>
      <c r="L19" s="456">
        <v>100</v>
      </c>
      <c r="M19" s="461">
        <v>7</v>
      </c>
      <c r="N19" s="456">
        <v>10</v>
      </c>
      <c r="O19" s="456">
        <v>10</v>
      </c>
      <c r="P19" s="456">
        <v>10</v>
      </c>
      <c r="Q19" s="456">
        <v>10</v>
      </c>
      <c r="R19" s="456">
        <v>10</v>
      </c>
      <c r="S19" s="456">
        <v>10</v>
      </c>
      <c r="T19" s="456">
        <v>10</v>
      </c>
      <c r="U19" s="456">
        <v>10</v>
      </c>
      <c r="V19" s="456">
        <v>10</v>
      </c>
      <c r="W19" s="456">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5D330A-8072-A437-4022-0.78EEC51C}"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2" style="1644" width="24.7109375" hidden="1" customWidth="1"/>
    <col min="23" max="23" style="1644" width="0.140625" hidden="1" customWidth="1"/>
    <col min="24" max="25" style="1644" width="24.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24.7109375" customWidth="1"/>
    <col min="31" max="31" style="1644" width="0.140625" customWidth="1"/>
    <col min="32" max="33" style="1644" width="24.00390625" customWidth="1"/>
    <col min="34" max="34" style="1644" width="11.00390625" customWidth="1"/>
    <col min="35" max="35" style="1644" width="3.7109375" customWidth="1"/>
    <col min="36" max="36" style="1644" width="11.00390625" customWidth="1"/>
    <col min="37" max="37" style="1644" width="8.57421875" hidden="1" customWidth="1"/>
    <col min="38" max="38" style="1644" width="4.00390625" customWidth="1"/>
    <col min="39" max="39" style="1644" width="115.00390625" customWidth="1"/>
    <col min="40" max="44" style="1651" width="10.00390625" customWidth="1"/>
    <col min="45" max="45" style="1644" width="10.57421875" hidden="1"/>
  </cols>
  <sheetData>
    <row customHeight="1" ht="22.5" hidden="1">
      <c r="Y1" s="336"/>
      <c r="Z1" s="336"/>
      <c r="AG1" s="336"/>
      <c r="AH1" s="336"/>
      <c r="AS1" s="1164" t="s">
        <v>14</v>
      </c>
    </row>
    <row customHeight="1" ht="21" hidden="1">
      <c r="A2" s="1372"/>
      <c r="B2" s="1372"/>
      <c r="C2" s="1372"/>
      <c r="D2" s="1372"/>
      <c r="E2" s="2267">
        <v>1</v>
      </c>
      <c r="F2" s="1372"/>
      <c r="G2" s="1372"/>
      <c r="H2" s="1372"/>
      <c r="I2" s="1372"/>
      <c r="J2" s="1372"/>
      <c r="K2" s="1372"/>
      <c r="L2" s="1373"/>
      <c r="M2" s="1374"/>
      <c r="N2" s="1374"/>
      <c r="O2" s="1374"/>
      <c r="P2" s="370"/>
      <c r="Q2" s="369"/>
      <c r="R2" s="364"/>
      <c r="S2" s="1318">
        <f>INDEX(PT_DIFFERENTIATION_NUM_NTAR,MATCH(A2,PT_DIFFERENTIATION_NTAR_ID,0))</f>
      </c>
      <c r="T2" s="307" t="s">
        <v>604</v>
      </c>
      <c r="U2" s="309"/>
      <c r="V2" s="2251"/>
      <c r="W2" s="2252"/>
      <c r="X2" s="2252"/>
      <c r="Y2" s="2252"/>
      <c r="Z2" s="2252"/>
      <c r="AA2" s="2252"/>
      <c r="AB2" s="2252"/>
      <c r="AC2" s="2253"/>
      <c r="AD2" s="2251">
        <f>INDEX(PT_DIFFERENTIATION_NTAR,MATCH(A2,PT_DIFFERENTIATION_NTAR_ID,0))</f>
      </c>
      <c r="AE2" s="2252"/>
      <c r="AF2" s="2252"/>
      <c r="AG2" s="2252"/>
      <c r="AH2" s="2252"/>
      <c r="AI2" s="2252"/>
      <c r="AJ2" s="2252"/>
      <c r="AK2" s="2252"/>
      <c r="AL2" s="2253"/>
      <c r="AM2" s="1267" t="s">
        <v>869</v>
      </c>
      <c r="AO2" s="509"/>
      <c r="AP2" s="509" t="str">
        <f>IF(T2="","",T2)</f>
        <v>Наименование тарифа</v>
      </c>
      <c r="AQ2" s="509"/>
      <c r="AR2" s="509"/>
      <c r="AS2" s="1164">
        <v>0</v>
      </c>
    </row>
    <row customHeight="1" ht="21" hidden="1">
      <c r="A3" s="1372"/>
      <c r="B3" s="1372"/>
      <c r="C3" s="1372"/>
      <c r="D3" s="1372"/>
      <c r="E3" s="2268"/>
      <c r="F3" s="2267">
        <v>1</v>
      </c>
      <c r="G3" s="1372"/>
      <c r="H3" s="1372"/>
      <c r="I3" s="1372"/>
      <c r="J3" s="1372"/>
      <c r="K3" s="1372"/>
      <c r="L3" s="1373"/>
      <c r="M3" s="1374"/>
      <c r="N3" s="1374"/>
      <c r="O3" s="1374"/>
      <c r="P3" s="1313"/>
      <c r="Q3" s="361"/>
      <c r="R3" s="362"/>
      <c r="S3" s="1318">
        <f>INDEX(PT_DIFFERENTIATION_NUM_TER,MATCH(B3,PT_DIFFERENTIATION_TER_ID,0))</f>
      </c>
      <c r="T3" s="317" t="s">
        <v>870</v>
      </c>
      <c r="U3" s="309"/>
      <c r="V3" s="2251"/>
      <c r="W3" s="2252"/>
      <c r="X3" s="2252"/>
      <c r="Y3" s="2252"/>
      <c r="Z3" s="2252"/>
      <c r="AA3" s="2252"/>
      <c r="AB3" s="2252"/>
      <c r="AC3" s="2253"/>
      <c r="AD3" s="2251">
        <f>INDEX(PT_DIFFERENTIATION_TER,MATCH(B3,PT_DIFFERENTIATION_TER_ID,0))</f>
      </c>
      <c r="AE3" s="2252"/>
      <c r="AF3" s="2252"/>
      <c r="AG3" s="2252"/>
      <c r="AH3" s="2252"/>
      <c r="AI3" s="2252"/>
      <c r="AJ3" s="2252"/>
      <c r="AK3" s="2252"/>
      <c r="AL3" s="2253"/>
      <c r="AM3" s="1267" t="s">
        <v>871</v>
      </c>
      <c r="AO3" s="509"/>
      <c r="AP3" s="509" t="str">
        <f>IF(T3="","",T3)</f>
        <v>Территория действия тарифа</v>
      </c>
      <c r="AQ3" s="509"/>
      <c r="AR3" s="509"/>
      <c r="AS3" s="1164">
        <v>0</v>
      </c>
    </row>
    <row customHeight="1" ht="23.25" hidden="1">
      <c r="A4" s="1372"/>
      <c r="B4" s="1372"/>
      <c r="C4" s="1372"/>
      <c r="D4" s="1372"/>
      <c r="E4" s="2268"/>
      <c r="F4" s="2268"/>
      <c r="G4" s="2267">
        <v>1</v>
      </c>
      <c r="H4" s="1372"/>
      <c r="I4" s="1372"/>
      <c r="J4" s="1372"/>
      <c r="K4" s="1372"/>
      <c r="L4" s="1373"/>
      <c r="M4" s="1374"/>
      <c r="N4" s="1374"/>
      <c r="O4" s="1374"/>
      <c r="P4" s="363"/>
      <c r="Q4" s="361"/>
      <c r="R4" s="362"/>
      <c r="S4" s="1318">
        <f>INDEX(PT_DIFFERENTIATION_NUM_CS,MATCH(C4,PT_DIFFERENTIATION_CS_ID,0))</f>
      </c>
      <c r="T4" s="318" t="s">
        <v>872</v>
      </c>
      <c r="U4" s="309"/>
      <c r="V4" s="2251"/>
      <c r="W4" s="2252"/>
      <c r="X4" s="2252"/>
      <c r="Y4" s="2252"/>
      <c r="Z4" s="2252"/>
      <c r="AA4" s="2252"/>
      <c r="AB4" s="2252"/>
      <c r="AC4" s="2253"/>
      <c r="AD4" s="2251">
        <f>INDEX(PT_DIFFERENTIATION_CS,MATCH(C4,PT_DIFFERENTIATION_CS_ID,0))</f>
      </c>
      <c r="AE4" s="2252"/>
      <c r="AF4" s="2252"/>
      <c r="AG4" s="2252"/>
      <c r="AH4" s="2252"/>
      <c r="AI4" s="2252"/>
      <c r="AJ4" s="2252"/>
      <c r="AK4" s="2252"/>
      <c r="AL4" s="2253"/>
      <c r="AM4" s="1267" t="s">
        <v>873</v>
      </c>
      <c r="AO4" s="509"/>
      <c r="AP4" s="509" t="str">
        <f>IF(T4="","",T4)</f>
        <v>Наименование системы теплоснабжения </v>
      </c>
      <c r="AQ4" s="509"/>
      <c r="AR4" s="509"/>
      <c r="AS4" s="1164">
        <v>0</v>
      </c>
    </row>
    <row customHeight="1" ht="21" hidden="1">
      <c r="A5" s="1372"/>
      <c r="B5" s="1372"/>
      <c r="C5" s="1372"/>
      <c r="D5" s="1372"/>
      <c r="E5" s="2268"/>
      <c r="F5" s="2268"/>
      <c r="G5" s="2268"/>
      <c r="H5" s="2267">
        <v>1</v>
      </c>
      <c r="I5" s="1372"/>
      <c r="J5" s="1372"/>
      <c r="K5" s="1372"/>
      <c r="L5" s="1373"/>
      <c r="M5" s="1374"/>
      <c r="N5" s="1374"/>
      <c r="O5" s="1374"/>
      <c r="P5" s="363"/>
      <c r="Q5" s="361"/>
      <c r="R5" s="362"/>
      <c r="S5" s="1318">
        <f>INDEX(PT_DIFFERENTIATION_NUM_IST_TE,MATCH(D5,PT_DIFFERENTIATION_IST_TE_ID,0))</f>
      </c>
      <c r="T5" s="319" t="s">
        <v>874</v>
      </c>
      <c r="U5" s="309"/>
      <c r="V5" s="2251"/>
      <c r="W5" s="2252"/>
      <c r="X5" s="2252"/>
      <c r="Y5" s="2252"/>
      <c r="Z5" s="2252"/>
      <c r="AA5" s="2252"/>
      <c r="AB5" s="2252"/>
      <c r="AC5" s="2253"/>
      <c r="AD5" s="2251">
        <f>INDEX(PT_DIFFERENTIATION_IST_TE,MATCH(D5,PT_DIFFERENTIATION_IST_TE_ID,0))</f>
      </c>
      <c r="AE5" s="2252"/>
      <c r="AF5" s="2252"/>
      <c r="AG5" s="2252"/>
      <c r="AH5" s="2252"/>
      <c r="AI5" s="2252"/>
      <c r="AJ5" s="2252"/>
      <c r="AK5" s="2252"/>
      <c r="AL5" s="2253"/>
      <c r="AM5" s="1267" t="s">
        <v>875</v>
      </c>
      <c r="AO5" s="509"/>
      <c r="AP5" s="509" t="str">
        <f>IF(T5="","",T5)</f>
        <v>Источник тепловой энергии  </v>
      </c>
      <c r="AQ5" s="509"/>
      <c r="AR5" s="509"/>
      <c r="AS5" s="1164">
        <v>0</v>
      </c>
    </row>
    <row customHeight="1" ht="47.25" hidden="1">
      <c r="A6" s="1372"/>
      <c r="B6" s="1372"/>
      <c r="C6" s="1372"/>
      <c r="D6" s="1372"/>
      <c r="E6" s="2268"/>
      <c r="F6" s="2268"/>
      <c r="G6" s="2268"/>
      <c r="H6" s="2268"/>
      <c r="I6" s="2265">
        <f>S5&amp;".1"</f>
      </c>
      <c r="J6" s="1372"/>
      <c r="K6" s="1372"/>
      <c r="L6" s="1373" t="s">
        <v>876</v>
      </c>
      <c r="M6" s="546"/>
      <c r="P6" s="2266">
        <v>1</v>
      </c>
      <c r="Q6" s="1314"/>
      <c r="R6" s="365"/>
      <c r="S6" s="1318">
        <f>$I6</f>
      </c>
      <c r="T6" s="294" t="s">
        <v>877</v>
      </c>
      <c r="U6" s="309"/>
      <c r="V6" s="2254"/>
      <c r="W6" s="2255"/>
      <c r="X6" s="2255"/>
      <c r="Y6" s="2255"/>
      <c r="Z6" s="2255"/>
      <c r="AA6" s="2255"/>
      <c r="AB6" s="2255"/>
      <c r="AC6" s="2256"/>
      <c r="AD6" s="2254"/>
      <c r="AE6" s="2255"/>
      <c r="AF6" s="2255"/>
      <c r="AG6" s="2255"/>
      <c r="AH6" s="2255"/>
      <c r="AI6" s="2255"/>
      <c r="AJ6" s="2255"/>
      <c r="AK6" s="2255"/>
      <c r="AL6" s="2256"/>
      <c r="AM6" s="1267" t="s">
        <v>878</v>
      </c>
      <c r="AO6" s="509"/>
      <c r="AP6" s="509" t="str">
        <f>IF(T6="","",T6)</f>
        <v>Схема подключения теплопотребляющей установки к коллектору источника тепловой энергии</v>
      </c>
      <c r="AQ6" s="509"/>
      <c r="AR6" s="509"/>
      <c r="AS6" s="1164">
        <v>0</v>
      </c>
    </row>
    <row customHeight="1" ht="21" hidden="1">
      <c r="A7" s="1372"/>
      <c r="B7" s="1372"/>
      <c r="C7" s="1372"/>
      <c r="D7" s="1372"/>
      <c r="E7" s="2268"/>
      <c r="F7" s="2268"/>
      <c r="G7" s="2268"/>
      <c r="H7" s="2268"/>
      <c r="I7" s="2295"/>
      <c r="J7" s="2265">
        <f>I6&amp;".1"</f>
      </c>
      <c r="K7" s="1372"/>
      <c r="L7" s="1373" t="s">
        <v>879</v>
      </c>
      <c r="M7" s="546"/>
      <c r="N7" s="1375"/>
      <c r="P7" s="2266"/>
      <c r="Q7" s="2266">
        <v>1</v>
      </c>
      <c r="R7" s="366"/>
      <c r="S7" s="1318">
        <f>$J7</f>
      </c>
      <c r="T7" s="295" t="s">
        <v>880</v>
      </c>
      <c r="U7" s="309"/>
      <c r="V7" s="2254"/>
      <c r="W7" s="2255"/>
      <c r="X7" s="2255"/>
      <c r="Y7" s="2255"/>
      <c r="Z7" s="2255"/>
      <c r="AA7" s="2255"/>
      <c r="AB7" s="2255"/>
      <c r="AC7" s="2256"/>
      <c r="AD7" s="2254"/>
      <c r="AE7" s="2255"/>
      <c r="AF7" s="2255"/>
      <c r="AG7" s="2255"/>
      <c r="AH7" s="2255"/>
      <c r="AI7" s="2255"/>
      <c r="AJ7" s="2255"/>
      <c r="AK7" s="2255"/>
      <c r="AL7" s="2256"/>
      <c r="AM7" s="1267" t="s">
        <v>881</v>
      </c>
      <c r="AO7" s="509"/>
      <c r="AP7" s="509" t="str">
        <f>IF(T7="","",T7)</f>
        <v>Группа потребителей</v>
      </c>
      <c r="AQ7" s="509"/>
      <c r="AR7" s="509"/>
      <c r="AS7" s="1164">
        <v>0</v>
      </c>
    </row>
    <row customHeight="1" ht="21" hidden="1">
      <c r="A8" s="1372"/>
      <c r="B8" s="1372"/>
      <c r="C8" s="1372"/>
      <c r="D8" s="1372"/>
      <c r="E8" s="2268"/>
      <c r="F8" s="2268"/>
      <c r="G8" s="2268"/>
      <c r="H8" s="2268"/>
      <c r="I8" s="2295"/>
      <c r="J8" s="2295"/>
      <c r="K8" s="2265">
        <f>J7&amp;".1"</f>
      </c>
      <c r="L8" s="1373" t="s">
        <v>882</v>
      </c>
      <c r="M8" s="546"/>
      <c r="N8" s="1375"/>
      <c r="O8" s="1375"/>
      <c r="P8" s="2266"/>
      <c r="Q8" s="2266"/>
      <c r="R8" s="366">
        <v>1</v>
      </c>
      <c r="S8" s="1318">
        <f>$K8</f>
      </c>
      <c r="T8" s="1356"/>
      <c r="U8" s="309"/>
      <c r="V8" s="760"/>
      <c r="W8" s="334"/>
      <c r="X8" s="760"/>
      <c r="Y8" s="1266"/>
      <c r="Z8" s="2274"/>
      <c r="AA8" s="2116" t="s">
        <v>66</v>
      </c>
      <c r="AB8" s="2274"/>
      <c r="AC8" s="2116" t="s">
        <v>66</v>
      </c>
      <c r="AD8" s="760"/>
      <c r="AE8" s="334"/>
      <c r="AF8" s="760"/>
      <c r="AG8" s="1266"/>
      <c r="AH8" s="2274"/>
      <c r="AI8" s="2116" t="s">
        <v>66</v>
      </c>
      <c r="AJ8" s="2274"/>
      <c r="AK8" s="2116" t="s">
        <v>66</v>
      </c>
      <c r="AL8" s="334"/>
      <c r="AM8" s="2262" t="s">
        <v>883</v>
      </c>
      <c r="AN8" s="520">
        <f>STRCHECKDATE(V9:AL9)</f>
      </c>
      <c r="AO8" s="509"/>
      <c r="AP8" s="509" t="str">
        <f>IF(T8="","",T8)</f>
        <v/>
      </c>
      <c r="AQ8" s="509"/>
      <c r="AR8" s="509"/>
      <c r="AS8" s="1164">
        <v>0</v>
      </c>
    </row>
    <row customHeight="1" ht="0.75" hidden="1">
      <c r="A9" s="1372"/>
      <c r="B9" s="1372"/>
      <c r="C9" s="1372"/>
      <c r="D9" s="1372"/>
      <c r="E9" s="2268"/>
      <c r="F9" s="2268"/>
      <c r="G9" s="2268"/>
      <c r="H9" s="2268"/>
      <c r="I9" s="2295"/>
      <c r="J9" s="2295"/>
      <c r="K9" s="2265"/>
      <c r="L9" s="1373"/>
      <c r="M9" s="546"/>
      <c r="N9" s="1375"/>
      <c r="O9" s="1375"/>
      <c r="P9" s="2266"/>
      <c r="Q9" s="2266"/>
      <c r="R9" s="366"/>
      <c r="S9" s="1315"/>
      <c r="T9" s="309"/>
      <c r="U9" s="309"/>
      <c r="V9" s="334"/>
      <c r="W9" s="334"/>
      <c r="X9" s="334"/>
      <c r="Y9" s="337" t="str">
        <f>Z8&amp;"-"&amp;AB8</f>
        <v>-</v>
      </c>
      <c r="Z9" s="2275"/>
      <c r="AA9" s="2116"/>
      <c r="AB9" s="2275"/>
      <c r="AC9" s="2116"/>
      <c r="AD9" s="334"/>
      <c r="AE9" s="334"/>
      <c r="AF9" s="334"/>
      <c r="AG9" s="337" t="str">
        <f>AH8&amp;"-"&amp;AJ8</f>
        <v>-</v>
      </c>
      <c r="AH9" s="2275"/>
      <c r="AI9" s="2116"/>
      <c r="AJ9" s="2275"/>
      <c r="AK9" s="2116"/>
      <c r="AL9" s="334"/>
      <c r="AM9" s="2263"/>
      <c r="AO9" s="509"/>
      <c r="AP9" s="509" t="str">
        <f>IF(T9="","",T9)</f>
        <v/>
      </c>
      <c r="AQ9" s="509"/>
      <c r="AR9" s="509"/>
      <c r="AS9" s="1164">
        <v>0</v>
      </c>
    </row>
    <row customHeight="1" ht="15" hidden="1">
      <c r="A10" s="1372"/>
      <c r="B10" s="1372"/>
      <c r="C10" s="1372"/>
      <c r="D10" s="1372"/>
      <c r="E10" s="2268"/>
      <c r="F10" s="2268"/>
      <c r="G10" s="2268"/>
      <c r="H10" s="2268"/>
      <c r="I10" s="2295"/>
      <c r="J10" s="2265"/>
      <c r="K10" s="1372"/>
      <c r="L10" s="1373"/>
      <c r="M10" s="546"/>
      <c r="N10" s="1375"/>
      <c r="P10" s="2266"/>
      <c r="Q10" s="2266"/>
      <c r="R10" s="365"/>
      <c r="S10" s="1287"/>
      <c r="T10" s="297" t="s">
        <v>884</v>
      </c>
      <c r="U10" s="376"/>
      <c r="V10" s="376"/>
      <c r="W10" s="376"/>
      <c r="X10" s="376"/>
      <c r="Y10" s="376"/>
      <c r="Z10" s="376"/>
      <c r="AA10" s="376"/>
      <c r="AB10" s="376"/>
      <c r="AC10" s="376"/>
      <c r="AD10" s="376"/>
      <c r="AE10" s="376"/>
      <c r="AF10" s="376"/>
      <c r="AG10" s="376"/>
      <c r="AH10" s="376"/>
      <c r="AI10" s="376"/>
      <c r="AJ10" s="376"/>
      <c r="AK10" s="376"/>
      <c r="AL10" s="333"/>
      <c r="AM10" s="2264"/>
      <c r="AO10" s="509"/>
      <c r="AP10" s="509" t="str">
        <f>IF(T10="","",T10)</f>
        <v>Добавить вид теплоносителя (параметры теплоносителя)</v>
      </c>
      <c r="AQ10" s="509"/>
      <c r="AR10" s="509"/>
      <c r="AS10" s="1164">
        <v>0</v>
      </c>
    </row>
    <row customHeight="1" ht="15" hidden="1">
      <c r="A11" s="1372"/>
      <c r="B11" s="1372"/>
      <c r="C11" s="1372"/>
      <c r="D11" s="1372"/>
      <c r="E11" s="2268"/>
      <c r="F11" s="2268"/>
      <c r="G11" s="2268"/>
      <c r="H11" s="2268"/>
      <c r="I11" s="2265"/>
      <c r="J11" s="1372"/>
      <c r="K11" s="1372"/>
      <c r="L11" s="1373"/>
      <c r="M11" s="546"/>
      <c r="P11" s="2266"/>
      <c r="Q11" s="1314"/>
      <c r="R11" s="365"/>
      <c r="S11" s="1287"/>
      <c r="T11" s="296" t="s">
        <v>885</v>
      </c>
      <c r="U11" s="376"/>
      <c r="V11" s="376"/>
      <c r="W11" s="376"/>
      <c r="X11" s="376"/>
      <c r="Y11" s="376"/>
      <c r="Z11" s="376"/>
      <c r="AA11" s="376"/>
      <c r="AB11" s="376"/>
      <c r="AC11" s="375"/>
      <c r="AD11" s="376"/>
      <c r="AE11" s="376"/>
      <c r="AF11" s="376"/>
      <c r="AG11" s="376"/>
      <c r="AH11" s="376"/>
      <c r="AI11" s="376"/>
      <c r="AJ11" s="376"/>
      <c r="AK11" s="375"/>
      <c r="AL11" s="376"/>
      <c r="AM11" s="312"/>
      <c r="AO11" s="509"/>
      <c r="AP11" s="509" t="str">
        <f>IF(T11="","",T11)</f>
        <v>Добавить группу потребителей</v>
      </c>
      <c r="AQ11" s="509"/>
      <c r="AR11" s="509"/>
      <c r="AS11" s="1164">
        <v>0</v>
      </c>
    </row>
    <row customHeight="1" ht="14.25" hidden="1">
      <c r="A12" s="1372"/>
      <c r="B12" s="1372"/>
      <c r="C12" s="1372"/>
      <c r="D12" s="1372"/>
      <c r="E12" s="2268"/>
      <c r="F12" s="2268"/>
      <c r="G12" s="2268"/>
      <c r="H12" s="2267"/>
      <c r="I12" s="1372"/>
      <c r="J12" s="1372"/>
      <c r="K12" s="1372"/>
      <c r="L12" s="1373"/>
      <c r="M12" s="1374"/>
      <c r="N12" s="1374"/>
      <c r="O12" s="546"/>
      <c r="P12" s="369"/>
      <c r="Q12" s="384"/>
      <c r="R12" s="364"/>
      <c r="S12" s="1287"/>
      <c r="T12" s="374" t="s">
        <v>886</v>
      </c>
      <c r="U12" s="376"/>
      <c r="V12" s="376"/>
      <c r="W12" s="376"/>
      <c r="X12" s="376"/>
      <c r="Y12" s="376"/>
      <c r="Z12" s="376"/>
      <c r="AA12" s="376"/>
      <c r="AB12" s="376"/>
      <c r="AC12" s="375"/>
      <c r="AD12" s="376"/>
      <c r="AE12" s="376"/>
      <c r="AF12" s="376"/>
      <c r="AG12" s="376"/>
      <c r="AH12" s="376"/>
      <c r="AI12" s="376"/>
      <c r="AJ12" s="376"/>
      <c r="AK12" s="375"/>
      <c r="AL12" s="376"/>
      <c r="AM12" s="312"/>
      <c r="AO12" s="509"/>
      <c r="AP12" s="509" t="str">
        <f>IF(T12="","",T12)</f>
        <v>Добавить схему подключения</v>
      </c>
      <c r="AQ12" s="509"/>
      <c r="AR12" s="509"/>
      <c r="AS12" s="1164">
        <v>0</v>
      </c>
    </row>
    <row s="1651" customFormat="1" customHeight="1" ht="0.75" hidden="1">
      <c r="A13" s="1323"/>
      <c r="B13" s="1323"/>
      <c r="C13" s="1323"/>
      <c r="D13" s="1323"/>
      <c r="E13" s="2268"/>
      <c r="F13" s="2268"/>
      <c r="G13" s="2267"/>
      <c r="H13" s="1323"/>
      <c r="I13" s="1323"/>
      <c r="J13" s="1323"/>
      <c r="K13" s="1323"/>
      <c r="L13" s="1348"/>
      <c r="M13" s="1324"/>
      <c r="N13" s="1324"/>
      <c r="P13" s="1325"/>
      <c r="Q13" s="1326"/>
      <c r="R13" s="1325"/>
      <c r="S13" s="1327"/>
      <c r="T13" s="1328" t="s">
        <v>887</v>
      </c>
      <c r="U13" s="1329"/>
      <c r="V13" s="1329"/>
      <c r="W13" s="1329"/>
      <c r="X13" s="1329"/>
      <c r="Y13" s="1329"/>
      <c r="Z13" s="1329"/>
      <c r="AA13" s="1329"/>
      <c r="AB13" s="1329"/>
      <c r="AC13" s="1329"/>
      <c r="AD13" s="1329"/>
      <c r="AE13" s="1329"/>
      <c r="AF13" s="1329"/>
      <c r="AG13" s="1329"/>
      <c r="AH13" s="1329"/>
      <c r="AI13" s="1329"/>
      <c r="AJ13" s="1329"/>
      <c r="AK13" s="1329"/>
      <c r="AL13" s="1329"/>
      <c r="AM13" s="1329"/>
      <c r="AO13" s="798"/>
      <c r="AP13" s="798" t="str">
        <f>IF(T13="","",T13)</f>
        <v>Добавить источник для дифференциации</v>
      </c>
      <c r="AQ13" s="798"/>
      <c r="AR13" s="798"/>
      <c r="AS13" s="527">
        <v>0</v>
      </c>
    </row>
    <row s="1651" customFormat="1" customHeight="1" ht="0.75" hidden="1">
      <c r="A14" s="1323"/>
      <c r="B14" s="1323"/>
      <c r="C14" s="1323"/>
      <c r="D14" s="1323"/>
      <c r="E14" s="2268"/>
      <c r="F14" s="2267"/>
      <c r="G14" s="1323"/>
      <c r="H14" s="1323"/>
      <c r="I14" s="1323"/>
      <c r="J14" s="1323"/>
      <c r="K14" s="1323"/>
      <c r="L14" s="1348"/>
      <c r="M14" s="1330"/>
      <c r="N14" s="1330"/>
      <c r="P14" s="1325"/>
      <c r="Q14" s="1326"/>
      <c r="R14" s="1325"/>
      <c r="S14" s="1331"/>
      <c r="T14" s="1332" t="s">
        <v>888</v>
      </c>
      <c r="U14" s="1333"/>
      <c r="V14" s="1333"/>
      <c r="W14" s="1333"/>
      <c r="X14" s="1333"/>
      <c r="Y14" s="1333"/>
      <c r="Z14" s="1333"/>
      <c r="AA14" s="1333"/>
      <c r="AB14" s="1333"/>
      <c r="AC14" s="1333"/>
      <c r="AD14" s="1333"/>
      <c r="AE14" s="1333"/>
      <c r="AF14" s="1333"/>
      <c r="AG14" s="1333"/>
      <c r="AH14" s="1333"/>
      <c r="AI14" s="1333"/>
      <c r="AJ14" s="1333"/>
      <c r="AK14" s="1333"/>
      <c r="AL14" s="1333"/>
      <c r="AM14" s="1333"/>
      <c r="AO14" s="798"/>
      <c r="AP14" s="798" t="str">
        <f>IF(T14="","",T14)</f>
        <v>Добавить централизованную систему для дифференциации</v>
      </c>
      <c r="AQ14" s="798"/>
      <c r="AR14" s="798"/>
      <c r="AS14" s="527">
        <v>0</v>
      </c>
    </row>
    <row s="1651" customFormat="1" customHeight="1" ht="0.75" hidden="1">
      <c r="A15" s="1323"/>
      <c r="B15" s="1323"/>
      <c r="C15" s="1323"/>
      <c r="D15" s="1323"/>
      <c r="E15" s="2267"/>
      <c r="F15" s="1323"/>
      <c r="G15" s="1323"/>
      <c r="H15" s="1323"/>
      <c r="I15" s="1323"/>
      <c r="J15" s="1323"/>
      <c r="K15" s="1323"/>
      <c r="L15" s="1348"/>
      <c r="M15" s="1330"/>
      <c r="N15" s="1330"/>
      <c r="P15" s="1325"/>
      <c r="Q15" s="1326"/>
      <c r="R15" s="1325"/>
      <c r="S15" s="1331"/>
      <c r="T15" s="1334" t="s">
        <v>889</v>
      </c>
      <c r="U15" s="1333"/>
      <c r="V15" s="1333"/>
      <c r="W15" s="1333"/>
      <c r="X15" s="1333"/>
      <c r="Y15" s="1333"/>
      <c r="Z15" s="1333"/>
      <c r="AA15" s="1333"/>
      <c r="AB15" s="1333"/>
      <c r="AC15" s="1333"/>
      <c r="AD15" s="1333"/>
      <c r="AE15" s="1333"/>
      <c r="AF15" s="1333"/>
      <c r="AG15" s="1333"/>
      <c r="AH15" s="1333"/>
      <c r="AI15" s="1333"/>
      <c r="AJ15" s="1333"/>
      <c r="AK15" s="1333"/>
      <c r="AL15" s="1333"/>
      <c r="AM15" s="1333"/>
      <c r="AO15" s="798"/>
      <c r="AP15" s="798" t="str">
        <f>IF(T15="","",T15)</f>
        <v>Добавить территорию для дифференциации</v>
      </c>
      <c r="AQ15" s="798"/>
      <c r="AR15" s="798"/>
      <c r="AS15" s="527">
        <v>0</v>
      </c>
    </row>
    <row customHeight="1" ht="14.25" hidden="1">
      <c r="AC16" s="336"/>
      <c r="AK16" s="336"/>
      <c r="AS16" s="1164">
        <v>0</v>
      </c>
    </row>
    <row customHeight="1" ht="14.25" hidden="1">
      <c r="P17" s="1320"/>
      <c r="AD17" s="1369"/>
      <c r="AE17" s="1369"/>
      <c r="AF17" s="1369"/>
      <c r="AG17" s="1370"/>
      <c r="AH17" s="2276"/>
      <c r="AI17" s="2277" t="s">
        <v>66</v>
      </c>
      <c r="AJ17" s="2276"/>
      <c r="AK17" s="2277" t="s">
        <v>66</v>
      </c>
      <c r="AS17" s="1164">
        <v>0</v>
      </c>
    </row>
    <row customHeight="1" ht="14.25" hidden="1">
      <c r="P18" s="1320"/>
      <c r="AD18" s="1369"/>
      <c r="AE18" s="1369"/>
      <c r="AF18" s="1369"/>
      <c r="AG18" s="337" t="str">
        <f>AH17&amp;"-"&amp;AJ17</f>
        <v>-</v>
      </c>
      <c r="AH18" s="2277"/>
      <c r="AI18" s="2277"/>
      <c r="AJ18" s="2277"/>
      <c r="AK18" s="2277"/>
      <c r="AS18" s="1164">
        <v>0</v>
      </c>
    </row>
    <row customHeight="1" ht="14.25" hidden="1">
      <c r="P19" s="1320"/>
      <c r="AK19" s="336"/>
      <c r="AS19" s="1164">
        <v>0</v>
      </c>
    </row>
    <row s="1375" customFormat="1" customHeight="1" ht="22.5" hidden="1">
      <c r="L20" s="1338"/>
      <c r="M20" s="1371"/>
      <c r="N20" s="1371"/>
      <c r="O20" s="1376" t="s">
        <v>890</v>
      </c>
      <c r="P20" s="1371"/>
      <c r="Q20" s="1380"/>
      <c r="R20" s="1380"/>
      <c r="S20" s="738"/>
      <c r="Z20" s="1376"/>
      <c r="AB20" s="1376"/>
      <c r="AC20" s="1375"/>
      <c r="AH20" s="1376"/>
      <c r="AJ20" s="1376"/>
      <c r="AK20" s="1375"/>
      <c r="AN20" s="520"/>
      <c r="AO20" s="520"/>
      <c r="AP20" s="520"/>
      <c r="AQ20" s="520"/>
      <c r="AR20" s="520"/>
      <c r="AS20" s="1169">
        <v>0</v>
      </c>
    </row>
    <row s="1375" customFormat="1" customHeight="1" ht="14.25" hidden="1">
      <c r="L21" s="1338"/>
      <c r="M21" s="1371"/>
      <c r="N21" s="1371"/>
      <c r="O21" s="1371"/>
      <c r="P21" s="1371"/>
      <c r="Q21" s="1380"/>
      <c r="R21" s="1380"/>
      <c r="S21" s="738"/>
      <c r="AC21" s="1375"/>
      <c r="AK21" s="1375"/>
      <c r="AN21" s="520"/>
      <c r="AO21" s="520"/>
      <c r="AP21" s="520"/>
      <c r="AQ21" s="520"/>
      <c r="AR21" s="520"/>
      <c r="AS21" s="1169">
        <v>0</v>
      </c>
    </row>
    <row s="1375" customFormat="1" customHeight="1" ht="14.25" hidden="1">
      <c r="L22" s="1338"/>
      <c r="M22" s="1371"/>
      <c r="N22" s="1371"/>
      <c r="O22" s="1373" t="s">
        <v>891</v>
      </c>
      <c r="P22" s="1371"/>
      <c r="Q22" s="1380"/>
      <c r="R22" s="1380"/>
      <c r="S22" s="738"/>
      <c r="T22" s="1169" t="s">
        <v>892</v>
      </c>
      <c r="AA22" s="195" t="s">
        <v>893</v>
      </c>
      <c r="AC22" s="195" t="s">
        <v>894</v>
      </c>
      <c r="AD22" s="1169" t="s">
        <v>892</v>
      </c>
      <c r="AI22" s="195" t="s">
        <v>895</v>
      </c>
      <c r="AK22" s="195" t="s">
        <v>894</v>
      </c>
      <c r="AN22" s="520"/>
      <c r="AO22" s="520"/>
      <c r="AP22" s="520"/>
      <c r="AQ22" s="520"/>
      <c r="AR22" s="520"/>
      <c r="AS22" s="1169">
        <v>0</v>
      </c>
    </row>
    <row customHeight="1" ht="14.25" hidden="1">
      <c r="O23" s="1373"/>
      <c r="P23" s="1320"/>
      <c r="AS23" s="1164">
        <v>0</v>
      </c>
    </row>
    <row customHeight="1" ht="14.25" hidden="1">
      <c r="O24" s="1373"/>
      <c r="P24" s="1320"/>
      <c r="AS24" s="1164">
        <v>0</v>
      </c>
    </row>
    <row customHeight="1" ht="14.699999999999998">
      <c r="Q25" s="385"/>
      <c r="R25" s="385"/>
      <c r="S25" s="1284"/>
      <c r="T25" s="372"/>
      <c r="U25" s="372"/>
      <c r="V25" s="518"/>
      <c r="W25" s="518"/>
      <c r="X25" s="518"/>
      <c r="Y25" s="518"/>
      <c r="Z25" s="518"/>
      <c r="AA25" s="518"/>
      <c r="AB25" s="518"/>
      <c r="AC25" s="518"/>
      <c r="AD25" s="518"/>
      <c r="AE25" s="518"/>
      <c r="AF25" s="518"/>
      <c r="AG25" s="518"/>
      <c r="AH25" s="518"/>
      <c r="AI25" s="518"/>
      <c r="AJ25" s="518"/>
      <c r="AK25" s="518"/>
      <c r="AS25" s="1164">
        <v>14</v>
      </c>
    </row>
    <row customHeight="1" ht="14.699999999999998">
      <c r="Q26" s="385"/>
      <c r="R26" s="385"/>
      <c r="S26" s="225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7"/>
      <c r="U26" s="2257"/>
      <c r="V26" s="2257"/>
      <c r="W26" s="2257"/>
      <c r="X26" s="2257"/>
      <c r="Y26" s="2257"/>
      <c r="Z26" s="2257"/>
      <c r="AA26" s="2257"/>
      <c r="AB26" s="2257"/>
      <c r="AC26" s="2257"/>
      <c r="AD26" s="2257"/>
      <c r="AE26" s="2257"/>
      <c r="AF26" s="2257"/>
      <c r="AG26" s="2257"/>
      <c r="AH26" s="2257"/>
      <c r="AI26" s="2257"/>
      <c r="AJ26" s="2257"/>
      <c r="AK26" s="1252"/>
      <c r="AS26" s="1164">
        <v>14</v>
      </c>
    </row>
    <row customHeight="1" ht="14.699999999999998">
      <c r="Q27" s="385"/>
      <c r="R27" s="385"/>
      <c r="S27" s="2258" t="str">
        <f>IF(org=0,"Не определено",org)</f>
        <v>ООО "СамРЭК-Эксплуатация"</v>
      </c>
      <c r="T27" s="2258"/>
      <c r="U27" s="2258"/>
      <c r="V27" s="2258"/>
      <c r="W27" s="2258"/>
      <c r="X27" s="2258"/>
      <c r="Y27" s="2258"/>
      <c r="Z27" s="2258"/>
      <c r="AA27" s="2258"/>
      <c r="AB27" s="2258"/>
      <c r="AC27" s="2258"/>
      <c r="AD27" s="2258"/>
      <c r="AE27" s="2258"/>
      <c r="AF27" s="2258"/>
      <c r="AG27" s="2258"/>
      <c r="AH27" s="2258"/>
      <c r="AI27" s="2258"/>
      <c r="AJ27" s="2258"/>
      <c r="AK27" s="1252"/>
      <c r="AS27" s="1164">
        <v>14</v>
      </c>
    </row>
    <row customHeight="1" ht="14.25" hidden="1">
      <c r="Q28" s="385"/>
      <c r="R28" s="385"/>
      <c r="S28" s="1284"/>
      <c r="T28" s="372"/>
      <c r="U28" s="372"/>
      <c r="V28" s="331"/>
      <c r="W28" s="331"/>
      <c r="X28" s="331"/>
      <c r="Y28" s="331"/>
      <c r="Z28" s="331"/>
      <c r="AA28" s="331"/>
      <c r="AB28" s="331"/>
      <c r="AC28" s="331"/>
      <c r="AD28" s="331"/>
      <c r="AE28" s="331"/>
      <c r="AF28" s="331"/>
      <c r="AG28" s="331"/>
      <c r="AH28" s="331"/>
      <c r="AI28" s="331"/>
      <c r="AJ28" s="331"/>
      <c r="AK28" s="331"/>
      <c r="AL28" s="518"/>
      <c r="AS28" s="1164">
        <v>0</v>
      </c>
    </row>
    <row s="1862" customFormat="1" customHeight="1" ht="25.5" hidden="1">
      <c r="A29" s="1377"/>
      <c r="B29" s="1377"/>
      <c r="C29" s="1377"/>
      <c r="D29" s="1377"/>
      <c r="E29" s="1377"/>
      <c r="F29" s="1377"/>
      <c r="G29" s="1377"/>
      <c r="H29" s="1377"/>
      <c r="I29" s="1377"/>
      <c r="J29" s="1377"/>
      <c r="K29" s="1377"/>
      <c r="L29" s="1378"/>
      <c r="M29" s="1377"/>
      <c r="N29" s="1377"/>
      <c r="O29" s="1377"/>
      <c r="S29" s="2259" t="s">
        <v>42</v>
      </c>
      <c r="T29" s="2259"/>
      <c r="U29" s="1381"/>
      <c r="V29" s="2260" t="str">
        <f>IF(TITLE_NAME_OR_PR_CHANGE="",IF(TITLE_NAME_OR_PR="","",TITLE_NAME_OR_PR),TITLE_NAME_OR_PR_CHANGE)</f>
        <v/>
      </c>
      <c r="W29" s="2260"/>
      <c r="X29" s="2260"/>
      <c r="Y29" s="2260"/>
      <c r="Z29" s="2260"/>
      <c r="AA29" s="2260"/>
      <c r="AB29" s="2260"/>
      <c r="AC29" s="335"/>
      <c r="AD29" s="2260" t="str">
        <f>IF(TITLE_NAME_OR_PR_CHANGE="",IF(TITLE_NAME_OR_PR="","",TITLE_NAME_OR_PR),TITLE_NAME_OR_PR_CHANGE)</f>
        <v/>
      </c>
      <c r="AE29" s="2260"/>
      <c r="AF29" s="2260"/>
      <c r="AG29" s="2260"/>
      <c r="AH29" s="2260"/>
      <c r="AI29" s="2260"/>
      <c r="AJ29" s="2260"/>
      <c r="AK29" s="335"/>
      <c r="AL29" s="335"/>
      <c r="AM29" s="289"/>
      <c r="AN29" s="377"/>
      <c r="AO29" s="377"/>
      <c r="AP29" s="377"/>
      <c r="AQ29" s="377"/>
      <c r="AR29" s="377"/>
      <c r="AS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896</v>
      </c>
      <c r="T30" s="2259"/>
      <c r="U30" s="1381"/>
      <c r="V30" s="2273" t="str">
        <f>IF(TITLE_DATE_PR_CHANGE="",IF(TITLE_DATE_PR="","",TITLE_DATE_PR),TITLE_DATE_PR_CHANGE)</f>
        <v/>
      </c>
      <c r="W30" s="2273"/>
      <c r="X30" s="2273"/>
      <c r="Y30" s="2273"/>
      <c r="Z30" s="2273"/>
      <c r="AA30" s="2273"/>
      <c r="AB30" s="2273"/>
      <c r="AC30" s="335"/>
      <c r="AD30" s="2273" t="str">
        <f>IF(TITLE_DATE_PR_CHANGE="",IF(TITLE_DATE_PR="","",TITLE_DATE_PR),TITLE_DATE_PR_CHANGE)</f>
        <v/>
      </c>
      <c r="AE30" s="2273"/>
      <c r="AF30" s="2273"/>
      <c r="AG30" s="2273"/>
      <c r="AH30" s="2273"/>
      <c r="AI30" s="2273"/>
      <c r="AJ30" s="2273"/>
      <c r="AK30" s="335"/>
      <c r="AL30" s="335"/>
      <c r="AM30" s="289"/>
      <c r="AN30" s="377"/>
      <c r="AO30" s="377"/>
      <c r="AP30" s="377"/>
      <c r="AQ30" s="377"/>
      <c r="AR30" s="377"/>
      <c r="AS30" s="427">
        <v>0</v>
      </c>
    </row>
    <row s="1862" customFormat="1" customHeight="1" ht="18.75" hidden="1">
      <c r="A31" s="1377"/>
      <c r="B31" s="1377"/>
      <c r="C31" s="1377"/>
      <c r="D31" s="1377"/>
      <c r="E31" s="1377"/>
      <c r="F31" s="1377"/>
      <c r="G31" s="1377"/>
      <c r="H31" s="1377"/>
      <c r="I31" s="1377"/>
      <c r="J31" s="1377"/>
      <c r="K31" s="1377"/>
      <c r="L31" s="1378"/>
      <c r="M31" s="1377"/>
      <c r="N31" s="1377"/>
      <c r="O31" s="1377"/>
      <c r="S31" s="2259" t="s">
        <v>897</v>
      </c>
      <c r="T31" s="2259"/>
      <c r="U31" s="1381"/>
      <c r="V31" s="2260" t="str">
        <f>IF(TITLE_NUMBER_PR_CHANGE="",IF(TITLE_NUMBER_PR="","",TITLE_NUMBER_PR),TITLE_NUMBER_PR_CHANGE)</f>
        <v/>
      </c>
      <c r="W31" s="2260"/>
      <c r="X31" s="2260"/>
      <c r="Y31" s="2260"/>
      <c r="Z31" s="2260"/>
      <c r="AA31" s="2260"/>
      <c r="AB31" s="2260"/>
      <c r="AC31" s="335"/>
      <c r="AD31" s="2260" t="str">
        <f>IF(TITLE_NUMBER_PR_CHANGE="",IF(TITLE_NUMBER_PR="","",TITLE_NUMBER_PR),TITLE_NUMBER_PR_CHANGE)</f>
        <v/>
      </c>
      <c r="AE31" s="2260"/>
      <c r="AF31" s="2260"/>
      <c r="AG31" s="2260"/>
      <c r="AH31" s="2260"/>
      <c r="AI31" s="2260"/>
      <c r="AJ31" s="2260"/>
      <c r="AK31" s="335"/>
      <c r="AL31" s="335"/>
      <c r="AM31" s="289"/>
      <c r="AN31" s="377"/>
      <c r="AO31" s="377"/>
      <c r="AP31" s="377"/>
      <c r="AQ31" s="377"/>
      <c r="AR31" s="377"/>
      <c r="AS31" s="427">
        <v>0</v>
      </c>
    </row>
    <row s="1862" customFormat="1" customHeight="1" ht="18.75" hidden="1">
      <c r="A32" s="1377"/>
      <c r="B32" s="1377"/>
      <c r="C32" s="1377"/>
      <c r="D32" s="1377"/>
      <c r="E32" s="1377"/>
      <c r="F32" s="1377"/>
      <c r="G32" s="1377"/>
      <c r="H32" s="1377"/>
      <c r="I32" s="1377"/>
      <c r="J32" s="1377"/>
      <c r="K32" s="1377"/>
      <c r="L32" s="1378"/>
      <c r="M32" s="1377"/>
      <c r="N32" s="1377"/>
      <c r="O32" s="1377"/>
      <c r="S32" s="2259" t="s">
        <v>43</v>
      </c>
      <c r="T32" s="2259"/>
      <c r="U32" s="1381"/>
      <c r="V32" s="2260" t="str">
        <f>IF(TITLE_IST_PUB_CHANGE="",IF(TITLE_IST_PUB="","",TITLE_IST_PUB),TITLE_IST_PUB_CHANGE)</f>
        <v/>
      </c>
      <c r="W32" s="2260"/>
      <c r="X32" s="2260"/>
      <c r="Y32" s="2260"/>
      <c r="Z32" s="2260"/>
      <c r="AA32" s="2260"/>
      <c r="AB32" s="2260"/>
      <c r="AC32" s="335"/>
      <c r="AD32" s="2260" t="str">
        <f>IF(TITLE_IST_PUB_CHANGE="",IF(TITLE_IST_PUB="","",TITLE_IST_PUB),TITLE_IST_PUB_CHANGE)</f>
        <v/>
      </c>
      <c r="AE32" s="2260"/>
      <c r="AF32" s="2260"/>
      <c r="AG32" s="2260"/>
      <c r="AH32" s="2260"/>
      <c r="AI32" s="2260"/>
      <c r="AJ32" s="2260"/>
      <c r="AK32" s="335"/>
      <c r="AL32" s="335"/>
      <c r="AM32" s="289"/>
      <c r="AN32" s="377"/>
      <c r="AO32" s="377"/>
      <c r="AP32" s="377"/>
      <c r="AQ32" s="377"/>
      <c r="AR32" s="377"/>
      <c r="AS32" s="427">
        <v>0</v>
      </c>
    </row>
    <row customHeight="1" ht="14.25" hidden="1">
      <c r="P33" s="1337"/>
      <c r="Q33" s="385"/>
      <c r="R33" s="385"/>
      <c r="S33" s="1284"/>
      <c r="T33" s="372"/>
      <c r="U33" s="372"/>
      <c r="V33" s="331"/>
      <c r="W33" s="331"/>
      <c r="X33" s="331"/>
      <c r="Y33" s="331"/>
      <c r="Z33" s="331"/>
      <c r="AA33" s="331"/>
      <c r="AB33" s="331"/>
      <c r="AC33" s="331"/>
      <c r="AD33" s="331"/>
      <c r="AE33" s="331"/>
      <c r="AF33" s="331"/>
      <c r="AG33" s="331"/>
      <c r="AH33" s="331"/>
      <c r="AI33" s="331"/>
      <c r="AJ33" s="331"/>
      <c r="AK33" s="331"/>
      <c r="AL33" s="518"/>
      <c r="AS33" s="1164">
        <v>0</v>
      </c>
    </row>
    <row s="1862" customFormat="1" customHeight="1" ht="18.75" hidden="1">
      <c r="A34" s="1377"/>
      <c r="B34" s="1377"/>
      <c r="C34" s="1377"/>
      <c r="D34" s="1377"/>
      <c r="E34" s="1377"/>
      <c r="F34" s="1377"/>
      <c r="G34" s="1377"/>
      <c r="H34" s="1377"/>
      <c r="I34" s="1377"/>
      <c r="J34" s="1377"/>
      <c r="K34" s="1377"/>
      <c r="L34" s="1378"/>
      <c r="M34" s="1377"/>
      <c r="N34" s="1377"/>
      <c r="O34" s="1377"/>
      <c r="S34" s="2259" t="s">
        <v>898</v>
      </c>
      <c r="T34" s="2259"/>
      <c r="U34" s="1381"/>
      <c r="V34" s="2273" t="str">
        <f>IF(TITLE_DATE_PR_CHANGE="",IF(TITLE_DATE_PR="","",TITLE_DATE_PR),TITLE_DATE_PR_CHANGE)</f>
        <v/>
      </c>
      <c r="W34" s="2273"/>
      <c r="X34" s="2273"/>
      <c r="Y34" s="2273"/>
      <c r="Z34" s="2273"/>
      <c r="AA34" s="2273"/>
      <c r="AB34" s="2273"/>
      <c r="AC34" s="335"/>
      <c r="AD34" s="2273" t="str">
        <f>IF(TITLE_DATE_PR_CHANGE="",IF(TITLE_DATE_PR="","",TITLE_DATE_PR),TITLE_DATE_PR_CHANGE)</f>
        <v/>
      </c>
      <c r="AE34" s="2273"/>
      <c r="AF34" s="2273"/>
      <c r="AG34" s="2273"/>
      <c r="AH34" s="2273"/>
      <c r="AI34" s="2273"/>
      <c r="AJ34" s="2273"/>
      <c r="AK34" s="335"/>
      <c r="AL34" s="335"/>
      <c r="AM34" s="289"/>
      <c r="AN34" s="377"/>
      <c r="AO34" s="377"/>
      <c r="AP34" s="377"/>
      <c r="AQ34" s="377"/>
      <c r="AR34" s="377"/>
      <c r="AS34" s="427">
        <v>0</v>
      </c>
    </row>
    <row s="1862" customFormat="1" customHeight="1" ht="18.75" hidden="1">
      <c r="A35" s="1377"/>
      <c r="B35" s="1377"/>
      <c r="C35" s="1377"/>
      <c r="D35" s="1377"/>
      <c r="E35" s="1377"/>
      <c r="F35" s="1377"/>
      <c r="G35" s="1377"/>
      <c r="H35" s="1377"/>
      <c r="I35" s="1377"/>
      <c r="J35" s="1377"/>
      <c r="K35" s="1377"/>
      <c r="L35" s="1378"/>
      <c r="M35" s="1377"/>
      <c r="N35" s="1377"/>
      <c r="O35" s="1377"/>
      <c r="S35" s="2259" t="s">
        <v>899</v>
      </c>
      <c r="T35" s="2259"/>
      <c r="U35" s="1381"/>
      <c r="V35" s="2260" t="str">
        <f>IF(TITLE_NUMBER_PR_CHANGE="",IF(TITLE_NUMBER_PR="","",TITLE_NUMBER_PR),TITLE_NUMBER_PR_CHANGE)</f>
        <v/>
      </c>
      <c r="W35" s="2260"/>
      <c r="X35" s="2260"/>
      <c r="Y35" s="2260"/>
      <c r="Z35" s="2260"/>
      <c r="AA35" s="2260"/>
      <c r="AB35" s="2260"/>
      <c r="AC35" s="335"/>
      <c r="AD35" s="2260" t="str">
        <f>IF(TITLE_NUMBER_PR_CHANGE="",IF(TITLE_NUMBER_PR="","",TITLE_NUMBER_PR),TITLE_NUMBER_PR_CHANGE)</f>
        <v/>
      </c>
      <c r="AE35" s="2260"/>
      <c r="AF35" s="2260"/>
      <c r="AG35" s="2260"/>
      <c r="AH35" s="2260"/>
      <c r="AI35" s="2260"/>
      <c r="AJ35" s="2260"/>
      <c r="AK35" s="335"/>
      <c r="AL35" s="335"/>
      <c r="AM35" s="289"/>
      <c r="AN35" s="377"/>
      <c r="AO35" s="377"/>
      <c r="AP35" s="377"/>
      <c r="AQ35" s="377"/>
      <c r="AR35" s="377"/>
      <c r="AS35" s="427">
        <v>0</v>
      </c>
    </row>
    <row s="1862" customFormat="1" customHeight="1" ht="0">
      <c r="A36" s="1377"/>
      <c r="B36" s="1377"/>
      <c r="C36" s="1377"/>
      <c r="D36" s="1377"/>
      <c r="E36" s="1377"/>
      <c r="F36" s="1377"/>
      <c r="G36" s="1377"/>
      <c r="H36" s="1377"/>
      <c r="I36" s="1377"/>
      <c r="J36" s="1377"/>
      <c r="K36" s="1377"/>
      <c r="L36" s="1378"/>
      <c r="M36" s="1377"/>
      <c r="N36" s="1377"/>
      <c r="O36" s="1377"/>
      <c r="S36" s="332"/>
      <c r="T36" s="332"/>
      <c r="U36" s="1228"/>
      <c r="V36" s="335"/>
      <c r="W36" s="335"/>
      <c r="X36" s="335"/>
      <c r="Y36" s="335"/>
      <c r="Z36" s="335"/>
      <c r="AA36" s="335"/>
      <c r="AB36" s="335"/>
      <c r="AC36" s="287" t="s">
        <v>900</v>
      </c>
      <c r="AD36" s="335"/>
      <c r="AE36" s="335"/>
      <c r="AF36" s="335"/>
      <c r="AG36" s="335"/>
      <c r="AH36" s="335"/>
      <c r="AI36" s="335"/>
      <c r="AJ36" s="335"/>
      <c r="AK36" s="287" t="s">
        <v>900</v>
      </c>
      <c r="AN36" s="377"/>
      <c r="AO36" s="377"/>
      <c r="AP36" s="377"/>
      <c r="AQ36" s="377"/>
      <c r="AR36" s="377"/>
      <c r="AS36" s="427">
        <v>0</v>
      </c>
    </row>
    <row customHeight="1" ht="14.699999999999998">
      <c r="Q37" s="385"/>
      <c r="R37" s="385"/>
      <c r="S37" s="1284"/>
      <c r="T37" s="372"/>
      <c r="U37" s="1253"/>
      <c r="V37" s="2261"/>
      <c r="W37" s="2261"/>
      <c r="X37" s="2261"/>
      <c r="Y37" s="2261"/>
      <c r="Z37" s="2261"/>
      <c r="AA37" s="2261"/>
      <c r="AB37" s="2261"/>
      <c r="AC37" s="2261"/>
      <c r="AD37" s="2261"/>
      <c r="AE37" s="2261"/>
      <c r="AF37" s="2261"/>
      <c r="AG37" s="2261"/>
      <c r="AH37" s="2261"/>
      <c r="AI37" s="2261"/>
      <c r="AJ37" s="2261"/>
      <c r="AK37" s="2261"/>
      <c r="AS37" s="1164">
        <v>14</v>
      </c>
    </row>
    <row customHeight="1" ht="14.699999999999998">
      <c r="Q38" s="385"/>
      <c r="R38" s="385"/>
      <c r="S38" s="2136" t="s">
        <v>773</v>
      </c>
      <c r="T38" s="2136"/>
      <c r="U38" s="2136"/>
      <c r="V38" s="2136"/>
      <c r="W38" s="2136"/>
      <c r="X38" s="2136"/>
      <c r="Y38" s="2136"/>
      <c r="Z38" s="2136"/>
      <c r="AA38" s="2136"/>
      <c r="AB38" s="2136"/>
      <c r="AC38" s="2136"/>
      <c r="AD38" s="2136"/>
      <c r="AE38" s="2136"/>
      <c r="AF38" s="2136"/>
      <c r="AG38" s="2136"/>
      <c r="AH38" s="2136"/>
      <c r="AI38" s="2136"/>
      <c r="AJ38" s="2136"/>
      <c r="AK38" s="2136"/>
      <c r="AL38" s="2136"/>
      <c r="AM38" s="2136" t="s">
        <v>774</v>
      </c>
      <c r="AS38" s="1164">
        <v>14</v>
      </c>
    </row>
    <row customHeight="1" ht="14.699999999999998">
      <c r="Q39" s="385"/>
      <c r="R39" s="385"/>
      <c r="S39" s="2282" t="s">
        <v>88</v>
      </c>
      <c r="T39" s="2218" t="s">
        <v>901</v>
      </c>
      <c r="U39" s="310"/>
      <c r="V39" s="2283" t="s">
        <v>902</v>
      </c>
      <c r="W39" s="2284"/>
      <c r="X39" s="2284"/>
      <c r="Y39" s="2284"/>
      <c r="Z39" s="2284"/>
      <c r="AA39" s="2284"/>
      <c r="AB39" s="2285"/>
      <c r="AC39" s="2286" t="s">
        <v>903</v>
      </c>
      <c r="AD39" s="2283" t="s">
        <v>902</v>
      </c>
      <c r="AE39" s="2284"/>
      <c r="AF39" s="2284"/>
      <c r="AG39" s="2284"/>
      <c r="AH39" s="2284"/>
      <c r="AI39" s="2284"/>
      <c r="AJ39" s="2285"/>
      <c r="AK39" s="2286" t="s">
        <v>904</v>
      </c>
      <c r="AL39" s="2289" t="s">
        <v>905</v>
      </c>
      <c r="AM39" s="2136"/>
      <c r="AS39" s="1164">
        <v>14</v>
      </c>
    </row>
    <row customHeight="1" ht="35.699999999999996">
      <c r="Q40" s="385"/>
      <c r="R40" s="385"/>
      <c r="S40" s="2282"/>
      <c r="T40" s="2218"/>
      <c r="U40" s="1040"/>
      <c r="V40" s="2269" t="s">
        <v>906</v>
      </c>
      <c r="W40" s="2619" t="s">
        <v>907</v>
      </c>
      <c r="X40" s="2271" t="s">
        <v>908</v>
      </c>
      <c r="Y40" s="2272"/>
      <c r="Z40" s="2271" t="s">
        <v>909</v>
      </c>
      <c r="AA40" s="2278"/>
      <c r="AB40" s="2272"/>
      <c r="AC40" s="2287"/>
      <c r="AD40" s="2269" t="s">
        <v>906</v>
      </c>
      <c r="AE40" s="2292" t="s">
        <v>907</v>
      </c>
      <c r="AF40" s="2271" t="s">
        <v>908</v>
      </c>
      <c r="AG40" s="2272"/>
      <c r="AH40" s="2271" t="s">
        <v>909</v>
      </c>
      <c r="AI40" s="2278"/>
      <c r="AJ40" s="2272"/>
      <c r="AK40" s="2287"/>
      <c r="AL40" s="2290"/>
      <c r="AM40" s="2136"/>
      <c r="AS40" s="1164">
        <v>34</v>
      </c>
    </row>
    <row customHeight="1" ht="35.699999999999996">
      <c r="A41" s="1379"/>
      <c r="B41" s="1379" t="s">
        <v>616</v>
      </c>
      <c r="C41" s="1379" t="s">
        <v>617</v>
      </c>
      <c r="D41" s="1379" t="s">
        <v>618</v>
      </c>
      <c r="E41" s="1373" t="s">
        <v>910</v>
      </c>
      <c r="F41" s="1373" t="s">
        <v>911</v>
      </c>
      <c r="G41" s="1373" t="s">
        <v>912</v>
      </c>
      <c r="H41" s="1373" t="s">
        <v>913</v>
      </c>
      <c r="I41" s="1373" t="s">
        <v>914</v>
      </c>
      <c r="J41" s="1373" t="s">
        <v>915</v>
      </c>
      <c r="K41" s="1373" t="s">
        <v>916</v>
      </c>
      <c r="L41" s="1373" t="s">
        <v>891</v>
      </c>
      <c r="Q41" s="385"/>
      <c r="R41" s="385"/>
      <c r="S41" s="2282"/>
      <c r="T41" s="2218"/>
      <c r="U41" s="311"/>
      <c r="V41" s="2270"/>
      <c r="W41" s="2293"/>
      <c r="X41" s="1231" t="s">
        <v>917</v>
      </c>
      <c r="Y41" s="1231" t="s">
        <v>918</v>
      </c>
      <c r="Z41" s="1230" t="s">
        <v>919</v>
      </c>
      <c r="AA41" s="2279" t="s">
        <v>920</v>
      </c>
      <c r="AB41" s="2280"/>
      <c r="AC41" s="2288"/>
      <c r="AD41" s="2270"/>
      <c r="AE41" s="2293"/>
      <c r="AF41" s="1231" t="s">
        <v>917</v>
      </c>
      <c r="AG41" s="1231" t="s">
        <v>918</v>
      </c>
      <c r="AH41" s="1322" t="s">
        <v>919</v>
      </c>
      <c r="AI41" s="2279" t="s">
        <v>920</v>
      </c>
      <c r="AJ41" s="2280"/>
      <c r="AK41" s="2288"/>
      <c r="AL41" s="2291"/>
      <c r="AM41" s="2136"/>
      <c r="AS41" s="1164">
        <v>34</v>
      </c>
    </row>
    <row s="1650" customFormat="1" customHeight="1" ht="11.25" hidden="1">
      <c r="A42" s="1379"/>
      <c r="B42" s="1379"/>
      <c r="C42" s="1379"/>
      <c r="D42" s="1379"/>
      <c r="E42" s="1379"/>
      <c r="F42" s="1379"/>
      <c r="G42" s="1379"/>
      <c r="H42" s="1379"/>
      <c r="I42" s="1379"/>
      <c r="J42" s="1379"/>
      <c r="K42" s="1379"/>
      <c r="L42" s="1373"/>
      <c r="M42" s="1371"/>
      <c r="N42" s="1371"/>
      <c r="O42" s="1371"/>
      <c r="P42" s="1255"/>
      <c r="Q42" s="1256"/>
      <c r="R42" s="1263">
        <v>1</v>
      </c>
      <c r="S42" s="1286" t="s">
        <v>200</v>
      </c>
      <c r="T42" s="1264" t="s">
        <v>103</v>
      </c>
      <c r="U42" s="1254" t="str">
        <f>OFFSET(U42,0,-1)</f>
        <v>2</v>
      </c>
      <c r="V42" s="1265">
        <f>OFFSET(V42,0,-1)+1</f>
        <v>3</v>
      </c>
      <c r="W42" s="1265"/>
      <c r="X42" s="1265">
        <f>OFFSET(X42,0,-1)+1</f>
        <v>1</v>
      </c>
      <c r="Y42" s="1265">
        <f>OFFSET(Y42,0,-1)+1</f>
        <v>2</v>
      </c>
      <c r="Z42" s="1265">
        <f>OFFSET(Z42,0,-1)+1</f>
        <v>3</v>
      </c>
      <c r="AA42" s="2281">
        <f>OFFSET(AA42,0,-1)+1</f>
        <v>4</v>
      </c>
      <c r="AB42" s="2281"/>
      <c r="AC42" s="1265">
        <f>OFFSET(AC42,0,-2)+1</f>
        <v>5</v>
      </c>
      <c r="AD42" s="1321">
        <f>OFFSET(AD42,0,-1)+1</f>
        <v>6</v>
      </c>
      <c r="AE42" s="1321"/>
      <c r="AF42" s="1321">
        <f>OFFSET(AF42,0,-1)+1</f>
        <v>1</v>
      </c>
      <c r="AG42" s="1321">
        <f>OFFSET(AG42,0,-1)+1</f>
        <v>2</v>
      </c>
      <c r="AH42" s="1321">
        <f>OFFSET(AH42,0,-1)+1</f>
        <v>3</v>
      </c>
      <c r="AI42" s="2281">
        <f>OFFSET(AI42,0,-1)+1</f>
        <v>4</v>
      </c>
      <c r="AJ42" s="2281"/>
      <c r="AK42" s="1321">
        <f>OFFSET(AK42,0,-2)+1</f>
        <v>5</v>
      </c>
      <c r="AL42" s="1254">
        <f>OFFSET(AL42,0,-1)</f>
        <v>5</v>
      </c>
      <c r="AM42" s="1265">
        <f>OFFSET(AM42,0,-1)+1</f>
        <v>6</v>
      </c>
      <c r="AN42" s="520"/>
      <c r="AO42" s="520"/>
      <c r="AP42" s="520"/>
      <c r="AQ42" s="520"/>
      <c r="AR42" s="520"/>
      <c r="AS42" s="505">
        <v>0</v>
      </c>
    </row>
    <row customHeight="1" ht="24">
      <c r="A43" s="1372" t="s">
        <v>631</v>
      </c>
      <c r="B43" s="1372"/>
      <c r="C43" s="1372"/>
      <c r="D43" s="1372"/>
      <c r="E43" s="2267">
        <v>1</v>
      </c>
      <c r="F43" s="1372"/>
      <c r="G43" s="1372"/>
      <c r="H43" s="1372"/>
      <c r="I43" s="1372"/>
      <c r="J43" s="1372"/>
      <c r="K43" s="1372"/>
      <c r="L43" s="1373"/>
      <c r="M43" s="1374"/>
      <c r="N43" s="1374"/>
      <c r="O43" s="1374"/>
      <c r="P43" s="370"/>
      <c r="Q43" s="369"/>
      <c r="R43" s="364"/>
      <c r="S43" s="1233">
        <f>INDEX(PT_DIFFERENTIATION_NUM_NTAR,MATCH(A43,PT_DIFFERENTIATION_NTAR_ID,0))</f>
        <v>0</v>
      </c>
      <c r="T43" s="307" t="s">
        <v>604</v>
      </c>
      <c r="U43" s="309"/>
      <c r="V43" s="2251"/>
      <c r="W43" s="2252"/>
      <c r="X43" s="2252"/>
      <c r="Y43" s="2252"/>
      <c r="Z43" s="2252"/>
      <c r="AA43" s="2252"/>
      <c r="AB43" s="2252"/>
      <c r="AC43" s="2253"/>
      <c r="AD43" s="2251" t="str">
        <f>INDEX(PT_DIFFERENTIATION_NTAR,MATCH(A43,PT_DIFFERENTIATION_NTAR_ID,0))</f>
        <v/>
      </c>
      <c r="AE43" s="2252"/>
      <c r="AF43" s="2252"/>
      <c r="AG43" s="2252"/>
      <c r="AH43" s="2252"/>
      <c r="AI43" s="2252"/>
      <c r="AJ43" s="2252"/>
      <c r="AK43" s="2252"/>
      <c r="AL43" s="2253"/>
      <c r="AM43" s="126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9"/>
      <c r="AP43" s="509" t="str">
        <f>IF(T43="","",T43)</f>
        <v>Наименование тарифа</v>
      </c>
      <c r="AQ43" s="509"/>
      <c r="AR43" s="509"/>
      <c r="AS43" s="1164">
        <v>23</v>
      </c>
    </row>
    <row customHeight="1" ht="24">
      <c r="A44" s="1372" t="s">
        <v>631</v>
      </c>
      <c r="B44" s="1372" t="s">
        <v>632</v>
      </c>
      <c r="C44" s="1372"/>
      <c r="D44" s="1372"/>
      <c r="E44" s="2268"/>
      <c r="F44" s="2267">
        <v>1</v>
      </c>
      <c r="G44" s="1372"/>
      <c r="H44" s="1372"/>
      <c r="I44" s="1372"/>
      <c r="J44" s="1372"/>
      <c r="K44" s="1372"/>
      <c r="L44" s="1373"/>
      <c r="M44" s="1374"/>
      <c r="N44" s="1374"/>
      <c r="O44" s="1374"/>
      <c r="P44" s="531"/>
      <c r="Q44" s="361"/>
      <c r="R44" s="362"/>
      <c r="S44" s="1233" t="str">
        <f>INDEX(PT_DIFFERENTIATION_NUM_TER,MATCH(B44,PT_DIFFERENTIATION_TER_ID,0))</f>
        <v>.</v>
      </c>
      <c r="T44" s="317" t="s">
        <v>870</v>
      </c>
      <c r="U44" s="309"/>
      <c r="V44" s="2251"/>
      <c r="W44" s="2252"/>
      <c r="X44" s="2252"/>
      <c r="Y44" s="2252"/>
      <c r="Z44" s="2252"/>
      <c r="AA44" s="2252"/>
      <c r="AB44" s="2252"/>
      <c r="AC44" s="2253"/>
      <c r="AD44" s="2251" t="str">
        <f>INDEX(PT_DIFFERENTIATION_TER,MATCH(B44,PT_DIFFERENTIATION_TER_ID,0))</f>
        <v/>
      </c>
      <c r="AE44" s="2252"/>
      <c r="AF44" s="2252"/>
      <c r="AG44" s="2252"/>
      <c r="AH44" s="2252"/>
      <c r="AI44" s="2252"/>
      <c r="AJ44" s="2252"/>
      <c r="AK44" s="2252"/>
      <c r="AL44" s="2253"/>
      <c r="AM44" s="1267" t="s">
        <v>871</v>
      </c>
      <c r="AO44" s="509"/>
      <c r="AP44" s="509" t="str">
        <f>IF(T44="","",T44)</f>
        <v>Территория действия тарифа</v>
      </c>
      <c r="AQ44" s="509"/>
      <c r="AR44" s="509"/>
      <c r="AS44" s="1164">
        <v>23</v>
      </c>
    </row>
    <row customHeight="1" ht="24">
      <c r="A45" s="1372" t="s">
        <v>631</v>
      </c>
      <c r="B45" s="1372" t="s">
        <v>632</v>
      </c>
      <c r="C45" s="1372" t="s">
        <v>633</v>
      </c>
      <c r="D45" s="1372"/>
      <c r="E45" s="2268"/>
      <c r="F45" s="2268"/>
      <c r="G45" s="2267">
        <v>1</v>
      </c>
      <c r="H45" s="1372"/>
      <c r="I45" s="1372"/>
      <c r="J45" s="1372"/>
      <c r="K45" s="1372"/>
      <c r="L45" s="1373"/>
      <c r="M45" s="1374"/>
      <c r="N45" s="1374"/>
      <c r="O45" s="1374"/>
      <c r="P45" s="363"/>
      <c r="Q45" s="361"/>
      <c r="R45" s="362"/>
      <c r="S45" s="1233" t="str">
        <f>INDEX(PT_DIFFERENTIATION_NUM_CS,MATCH(C45,PT_DIFFERENTIATION_CS_ID,0))</f>
        <v>..</v>
      </c>
      <c r="T45" s="318" t="s">
        <v>872</v>
      </c>
      <c r="U45" s="309"/>
      <c r="V45" s="2251"/>
      <c r="W45" s="2252"/>
      <c r="X45" s="2252"/>
      <c r="Y45" s="2252"/>
      <c r="Z45" s="2252"/>
      <c r="AA45" s="2252"/>
      <c r="AB45" s="2252"/>
      <c r="AC45" s="2253"/>
      <c r="AD45" s="2251" t="str">
        <f>INDEX(PT_DIFFERENTIATION_CS,MATCH(C45,PT_DIFFERENTIATION_CS_ID,0))</f>
        <v/>
      </c>
      <c r="AE45" s="2252"/>
      <c r="AF45" s="2252"/>
      <c r="AG45" s="2252"/>
      <c r="AH45" s="2252"/>
      <c r="AI45" s="2252"/>
      <c r="AJ45" s="2252"/>
      <c r="AK45" s="2252"/>
      <c r="AL45" s="2253"/>
      <c r="AM45" s="1267" t="s">
        <v>873</v>
      </c>
      <c r="AO45" s="509"/>
      <c r="AP45" s="509" t="str">
        <f>IF(T45="","",T45)</f>
        <v>Наименование системы теплоснабжения </v>
      </c>
      <c r="AQ45" s="509"/>
      <c r="AR45" s="509"/>
      <c r="AS45" s="1164">
        <v>23</v>
      </c>
    </row>
    <row customHeight="1" ht="24">
      <c r="A46" s="1372" t="s">
        <v>631</v>
      </c>
      <c r="B46" s="1372" t="s">
        <v>632</v>
      </c>
      <c r="C46" s="1372" t="s">
        <v>633</v>
      </c>
      <c r="D46" s="1372" t="s">
        <v>634</v>
      </c>
      <c r="E46" s="2268"/>
      <c r="F46" s="2268"/>
      <c r="G46" s="2268"/>
      <c r="H46" s="2267">
        <v>1</v>
      </c>
      <c r="I46" s="1372"/>
      <c r="J46" s="1372"/>
      <c r="K46" s="1372"/>
      <c r="L46" s="1373"/>
      <c r="M46" s="1374"/>
      <c r="N46" s="1374"/>
      <c r="O46" s="1374"/>
      <c r="P46" s="363"/>
      <c r="Q46" s="361"/>
      <c r="R46" s="362"/>
      <c r="S46" s="1233" t="str">
        <f>INDEX(PT_DIFFERENTIATION_NUM_IST_TE,MATCH(D46,PT_DIFFERENTIATION_IST_TE_ID,0))</f>
        <v>...</v>
      </c>
      <c r="T46" s="319" t="s">
        <v>874</v>
      </c>
      <c r="U46" s="309"/>
      <c r="V46" s="2251"/>
      <c r="W46" s="2252"/>
      <c r="X46" s="2252"/>
      <c r="Y46" s="2252"/>
      <c r="Z46" s="2252"/>
      <c r="AA46" s="2252"/>
      <c r="AB46" s="2252"/>
      <c r="AC46" s="2253"/>
      <c r="AD46" s="2251" t="str">
        <f>INDEX(PT_DIFFERENTIATION_IST_TE,MATCH(D46,PT_DIFFERENTIATION_IST_TE_ID,0))</f>
        <v/>
      </c>
      <c r="AE46" s="2252"/>
      <c r="AF46" s="2252"/>
      <c r="AG46" s="2252"/>
      <c r="AH46" s="2252"/>
      <c r="AI46" s="2252"/>
      <c r="AJ46" s="2252"/>
      <c r="AK46" s="2252"/>
      <c r="AL46" s="2253"/>
      <c r="AM46" s="1267" t="s">
        <v>875</v>
      </c>
      <c r="AO46" s="509"/>
      <c r="AP46" s="509" t="str">
        <f>IF(T46="","",T46)</f>
        <v>Источник тепловой энергии  </v>
      </c>
      <c r="AQ46" s="509"/>
      <c r="AR46" s="509"/>
      <c r="AS46" s="1164">
        <v>23</v>
      </c>
    </row>
    <row customHeight="1" ht="49.5">
      <c r="A47" s="1372" t="s">
        <v>631</v>
      </c>
      <c r="B47" s="1372" t="s">
        <v>632</v>
      </c>
      <c r="C47" s="1372" t="s">
        <v>633</v>
      </c>
      <c r="D47" s="1372" t="s">
        <v>634</v>
      </c>
      <c r="E47" s="2268"/>
      <c r="F47" s="2268"/>
      <c r="G47" s="2268"/>
      <c r="H47" s="2268"/>
      <c r="I47" s="2265" t="str">
        <f>S46&amp;".1"</f>
        <v>....1</v>
      </c>
      <c r="J47" s="1372"/>
      <c r="K47" s="1372"/>
      <c r="L47" s="1373" t="s">
        <v>876</v>
      </c>
      <c r="P47" s="2266">
        <v>1</v>
      </c>
      <c r="Q47" s="1229"/>
      <c r="R47" s="365"/>
      <c r="S47" s="1233" t="str">
        <f>$I47</f>
        <v>....1</v>
      </c>
      <c r="T47" s="294" t="s">
        <v>877</v>
      </c>
      <c r="U47" s="309"/>
      <c r="V47" s="2254"/>
      <c r="W47" s="2255"/>
      <c r="X47" s="2255"/>
      <c r="Y47" s="2255"/>
      <c r="Z47" s="2255"/>
      <c r="AA47" s="2255"/>
      <c r="AB47" s="2255"/>
      <c r="AC47" s="2256"/>
      <c r="AD47" s="2254"/>
      <c r="AE47" s="2255"/>
      <c r="AF47" s="2255"/>
      <c r="AG47" s="2255"/>
      <c r="AH47" s="2255"/>
      <c r="AI47" s="2255"/>
      <c r="AJ47" s="2255"/>
      <c r="AK47" s="2255"/>
      <c r="AL47" s="2256"/>
      <c r="AM47" s="1267" t="s">
        <v>878</v>
      </c>
      <c r="AO47" s="509"/>
      <c r="AP47" s="509" t="str">
        <f>IF(T47="","",T47)</f>
        <v>Схема подключения теплопотребляющей установки к коллектору источника тепловой энергии</v>
      </c>
      <c r="AQ47" s="509"/>
      <c r="AR47" s="509"/>
      <c r="AS47" s="1164">
        <v>47</v>
      </c>
    </row>
    <row customHeight="1" ht="24">
      <c r="A48" s="1372" t="s">
        <v>631</v>
      </c>
      <c r="B48" s="1372" t="s">
        <v>632</v>
      </c>
      <c r="C48" s="1372" t="s">
        <v>633</v>
      </c>
      <c r="D48" s="1372" t="s">
        <v>634</v>
      </c>
      <c r="E48" s="2268"/>
      <c r="F48" s="2268"/>
      <c r="G48" s="2268"/>
      <c r="H48" s="2268"/>
      <c r="I48" s="2295"/>
      <c r="J48" s="2265" t="str">
        <f>I47&amp;".1"</f>
        <v>....1.1</v>
      </c>
      <c r="K48" s="1372"/>
      <c r="L48" s="1373" t="s">
        <v>879</v>
      </c>
      <c r="P48" s="2266"/>
      <c r="Q48" s="2266">
        <v>1</v>
      </c>
      <c r="R48" s="366"/>
      <c r="S48" s="1233" t="str">
        <f>$J48</f>
        <v>....1.1</v>
      </c>
      <c r="T48" s="295" t="s">
        <v>880</v>
      </c>
      <c r="U48" s="309"/>
      <c r="V48" s="2254"/>
      <c r="W48" s="2255"/>
      <c r="X48" s="2255"/>
      <c r="Y48" s="2255"/>
      <c r="Z48" s="2255"/>
      <c r="AA48" s="2255"/>
      <c r="AB48" s="2255"/>
      <c r="AC48" s="2256"/>
      <c r="AD48" s="2254"/>
      <c r="AE48" s="2255"/>
      <c r="AF48" s="2255"/>
      <c r="AG48" s="2255"/>
      <c r="AH48" s="2255"/>
      <c r="AI48" s="2255"/>
      <c r="AJ48" s="2255"/>
      <c r="AK48" s="2255"/>
      <c r="AL48" s="2256"/>
      <c r="AM48" s="1267" t="s">
        <v>881</v>
      </c>
      <c r="AO48" s="509"/>
      <c r="AP48" s="509" t="str">
        <f>IF(T48="","",T48)</f>
        <v>Группа потребителей</v>
      </c>
      <c r="AQ48" s="509"/>
      <c r="AR48" s="509"/>
      <c r="AS48" s="1164">
        <v>23</v>
      </c>
    </row>
    <row customHeight="1" ht="24">
      <c r="A49" s="1372" t="s">
        <v>631</v>
      </c>
      <c r="B49" s="1372" t="s">
        <v>632</v>
      </c>
      <c r="C49" s="1372" t="s">
        <v>633</v>
      </c>
      <c r="D49" s="1372" t="s">
        <v>634</v>
      </c>
      <c r="E49" s="2268"/>
      <c r="F49" s="2268"/>
      <c r="G49" s="2268"/>
      <c r="H49" s="2268"/>
      <c r="I49" s="2295"/>
      <c r="J49" s="2295"/>
      <c r="K49" s="2265" t="str">
        <f>J48&amp;".1"</f>
        <v>....1.1.1</v>
      </c>
      <c r="L49" s="1373" t="s">
        <v>882</v>
      </c>
      <c r="P49" s="2266"/>
      <c r="Q49" s="2266"/>
      <c r="R49" s="366">
        <v>1</v>
      </c>
      <c r="S49" s="1233" t="str">
        <f>$K49</f>
        <v>....1.1.1</v>
      </c>
      <c r="T49" s="1356"/>
      <c r="U49" s="309"/>
      <c r="V49" s="760"/>
      <c r="W49" s="334"/>
      <c r="X49" s="760"/>
      <c r="Y49" s="1266"/>
      <c r="Z49" s="2274"/>
      <c r="AA49" s="2116" t="s">
        <v>66</v>
      </c>
      <c r="AB49" s="2274"/>
      <c r="AC49" s="2116" t="s">
        <v>66</v>
      </c>
      <c r="AD49" s="760"/>
      <c r="AE49" s="334"/>
      <c r="AF49" s="760"/>
      <c r="AG49" s="1266"/>
      <c r="AH49" s="2274"/>
      <c r="AI49" s="2116" t="s">
        <v>66</v>
      </c>
      <c r="AJ49" s="2296"/>
      <c r="AK49" s="2116" t="s">
        <v>66</v>
      </c>
      <c r="AL49" s="1357"/>
      <c r="AM49" s="2262" t="s">
        <v>883</v>
      </c>
      <c r="AN49" s="520">
        <f>STRCHECKDATE(V50:AL50)</f>
      </c>
      <c r="AO49" s="509"/>
      <c r="AP49" s="509" t="str">
        <f>IF(T49="","",T49)</f>
        <v/>
      </c>
      <c r="AQ49" s="509"/>
      <c r="AR49" s="509"/>
      <c r="AS49" s="1164">
        <v>23</v>
      </c>
    </row>
    <row customHeight="1" ht="1.05">
      <c r="A50" s="1372" t="s">
        <v>631</v>
      </c>
      <c r="B50" s="1372" t="s">
        <v>632</v>
      </c>
      <c r="C50" s="1372" t="s">
        <v>633</v>
      </c>
      <c r="D50" s="1372" t="s">
        <v>634</v>
      </c>
      <c r="E50" s="2268"/>
      <c r="F50" s="2268"/>
      <c r="G50" s="2268"/>
      <c r="H50" s="2268"/>
      <c r="I50" s="2295"/>
      <c r="J50" s="2295"/>
      <c r="K50" s="2265"/>
      <c r="L50" s="1373"/>
      <c r="P50" s="2266"/>
      <c r="Q50" s="2266"/>
      <c r="R50" s="366"/>
      <c r="S50" s="1232"/>
      <c r="T50" s="309"/>
      <c r="U50" s="309"/>
      <c r="V50" s="334"/>
      <c r="W50" s="334"/>
      <c r="X50" s="334"/>
      <c r="Y50" s="337" t="str">
        <f>Z49&amp;"-"&amp;AB49</f>
        <v>-</v>
      </c>
      <c r="Z50" s="2275"/>
      <c r="AA50" s="2116"/>
      <c r="AB50" s="2275"/>
      <c r="AC50" s="2116"/>
      <c r="AD50" s="334"/>
      <c r="AE50" s="334"/>
      <c r="AF50" s="334"/>
      <c r="AG50" s="337" t="str">
        <f>AH49&amp;"-"&amp;AJ49</f>
        <v>-</v>
      </c>
      <c r="AH50" s="2275"/>
      <c r="AI50" s="2116"/>
      <c r="AJ50" s="2297"/>
      <c r="AK50" s="2116"/>
      <c r="AL50" s="1358"/>
      <c r="AM50" s="2263"/>
      <c r="AO50" s="509"/>
      <c r="AP50" s="509" t="str">
        <f>IF(T50="","",T50)</f>
        <v/>
      </c>
      <c r="AQ50" s="509"/>
      <c r="AR50" s="509"/>
      <c r="AS50" s="1164">
        <v>1</v>
      </c>
    </row>
    <row customHeight="1" ht="11.549999999999999">
      <c r="A51" s="1372" t="s">
        <v>631</v>
      </c>
      <c r="B51" s="1372" t="s">
        <v>632</v>
      </c>
      <c r="C51" s="1372" t="s">
        <v>633</v>
      </c>
      <c r="D51" s="1372" t="s">
        <v>634</v>
      </c>
      <c r="E51" s="2268"/>
      <c r="F51" s="2268"/>
      <c r="G51" s="2268"/>
      <c r="H51" s="2268"/>
      <c r="I51" s="2295"/>
      <c r="J51" s="2265"/>
      <c r="K51" s="1372"/>
      <c r="L51" s="1373"/>
      <c r="P51" s="2266"/>
      <c r="Q51" s="2266"/>
      <c r="R51" s="365"/>
      <c r="S51" s="1287"/>
      <c r="T51" s="297" t="s">
        <v>884</v>
      </c>
      <c r="U51" s="376"/>
      <c r="V51" s="376"/>
      <c r="W51" s="376"/>
      <c r="X51" s="376"/>
      <c r="Y51" s="376"/>
      <c r="Z51" s="376"/>
      <c r="AA51" s="376"/>
      <c r="AB51" s="376"/>
      <c r="AC51" s="376"/>
      <c r="AD51" s="376"/>
      <c r="AE51" s="376"/>
      <c r="AF51" s="376"/>
      <c r="AG51" s="376"/>
      <c r="AH51" s="376"/>
      <c r="AI51" s="376"/>
      <c r="AJ51" s="376"/>
      <c r="AK51" s="376"/>
      <c r="AL51" s="333"/>
      <c r="AM51" s="2264"/>
      <c r="AO51" s="509"/>
      <c r="AP51" s="509" t="str">
        <f>IF(T51="","",T51)</f>
        <v>Добавить вид теплоносителя (параметры теплоносителя)</v>
      </c>
      <c r="AQ51" s="509"/>
      <c r="AR51" s="509"/>
      <c r="AS51" s="1164">
        <v>11</v>
      </c>
    </row>
    <row customHeight="1" ht="11.549999999999999">
      <c r="A52" s="1372" t="s">
        <v>631</v>
      </c>
      <c r="B52" s="1372" t="s">
        <v>632</v>
      </c>
      <c r="C52" s="1372" t="s">
        <v>633</v>
      </c>
      <c r="D52" s="1372" t="s">
        <v>634</v>
      </c>
      <c r="E52" s="2268"/>
      <c r="F52" s="2268"/>
      <c r="G52" s="2268"/>
      <c r="H52" s="2268"/>
      <c r="I52" s="2265"/>
      <c r="J52" s="1372"/>
      <c r="K52" s="1372"/>
      <c r="L52" s="1373"/>
      <c r="P52" s="2266"/>
      <c r="Q52" s="1229"/>
      <c r="R52" s="365"/>
      <c r="S52" s="1287"/>
      <c r="T52" s="296" t="s">
        <v>885</v>
      </c>
      <c r="U52" s="376"/>
      <c r="V52" s="376"/>
      <c r="W52" s="376"/>
      <c r="X52" s="376"/>
      <c r="Y52" s="376"/>
      <c r="Z52" s="376"/>
      <c r="AA52" s="376"/>
      <c r="AB52" s="376"/>
      <c r="AC52" s="375"/>
      <c r="AD52" s="376"/>
      <c r="AE52" s="376"/>
      <c r="AF52" s="376"/>
      <c r="AG52" s="376"/>
      <c r="AH52" s="376"/>
      <c r="AI52" s="376"/>
      <c r="AJ52" s="376"/>
      <c r="AK52" s="375"/>
      <c r="AL52" s="376"/>
      <c r="AM52" s="312"/>
      <c r="AO52" s="509"/>
      <c r="AP52" s="509" t="str">
        <f>IF(T52="","",T52)</f>
        <v>Добавить группу потребителей</v>
      </c>
      <c r="AQ52" s="509"/>
      <c r="AR52" s="509"/>
      <c r="AS52" s="1164">
        <v>11</v>
      </c>
    </row>
    <row customHeight="1" ht="14.699999999999998">
      <c r="A53" s="1372" t="s">
        <v>631</v>
      </c>
      <c r="B53" s="1372" t="s">
        <v>632</v>
      </c>
      <c r="C53" s="1372" t="s">
        <v>633</v>
      </c>
      <c r="D53" s="1372" t="s">
        <v>634</v>
      </c>
      <c r="E53" s="2268"/>
      <c r="F53" s="2268"/>
      <c r="G53" s="2268"/>
      <c r="H53" s="2267"/>
      <c r="I53" s="1372"/>
      <c r="J53" s="1372"/>
      <c r="K53" s="1372"/>
      <c r="L53" s="1373"/>
      <c r="M53" s="1374"/>
      <c r="N53" s="1374"/>
      <c r="O53" s="546"/>
      <c r="P53" s="369"/>
      <c r="Q53" s="384"/>
      <c r="R53" s="364"/>
      <c r="S53" s="1287"/>
      <c r="T53" s="374" t="s">
        <v>886</v>
      </c>
      <c r="U53" s="376"/>
      <c r="V53" s="376"/>
      <c r="W53" s="376"/>
      <c r="X53" s="376"/>
      <c r="Y53" s="376"/>
      <c r="Z53" s="376"/>
      <c r="AA53" s="376"/>
      <c r="AB53" s="376"/>
      <c r="AC53" s="375"/>
      <c r="AD53" s="376"/>
      <c r="AE53" s="376"/>
      <c r="AF53" s="376"/>
      <c r="AG53" s="376"/>
      <c r="AH53" s="376"/>
      <c r="AI53" s="376"/>
      <c r="AJ53" s="376"/>
      <c r="AK53" s="375"/>
      <c r="AL53" s="376"/>
      <c r="AM53" s="312"/>
      <c r="AO53" s="509"/>
      <c r="AP53" s="509" t="str">
        <f>IF(T53="","",T53)</f>
        <v>Добавить схему подключения</v>
      </c>
      <c r="AQ53" s="509"/>
      <c r="AR53" s="509"/>
      <c r="AS53" s="1164">
        <v>14</v>
      </c>
    </row>
    <row s="1651" customFormat="1" customHeight="1" ht="1.05">
      <c r="A54" s="1352" t="s">
        <v>631</v>
      </c>
      <c r="B54" s="1352" t="s">
        <v>632</v>
      </c>
      <c r="C54" s="1352" t="s">
        <v>633</v>
      </c>
      <c r="D54" s="1323"/>
      <c r="E54" s="2268"/>
      <c r="F54" s="2268"/>
      <c r="G54" s="2267"/>
      <c r="H54" s="1323"/>
      <c r="I54" s="1323"/>
      <c r="J54" s="1323"/>
      <c r="K54" s="1323"/>
      <c r="L54" s="1348"/>
      <c r="M54" s="1324"/>
      <c r="N54" s="1324"/>
      <c r="P54" s="1325"/>
      <c r="Q54" s="1326"/>
      <c r="R54" s="1325"/>
      <c r="S54" s="1331"/>
      <c r="T54" s="1334" t="s">
        <v>887</v>
      </c>
      <c r="U54" s="1333"/>
      <c r="V54" s="1333"/>
      <c r="W54" s="1333"/>
      <c r="X54" s="1333"/>
      <c r="Y54" s="1333"/>
      <c r="Z54" s="1333"/>
      <c r="AA54" s="1333"/>
      <c r="AB54" s="1333"/>
      <c r="AC54" s="1333"/>
      <c r="AD54" s="1333"/>
      <c r="AE54" s="1333"/>
      <c r="AF54" s="1333"/>
      <c r="AG54" s="1333"/>
      <c r="AH54" s="1333"/>
      <c r="AI54" s="1333"/>
      <c r="AJ54" s="1333"/>
      <c r="AK54" s="1333"/>
      <c r="AL54" s="1333"/>
      <c r="AM54" s="1333"/>
      <c r="AO54" s="798"/>
      <c r="AP54" s="798" t="str">
        <f>IF(T54="","",T54)</f>
        <v>Добавить источник для дифференциации</v>
      </c>
      <c r="AQ54" s="798"/>
      <c r="AR54" s="798"/>
      <c r="AS54" s="527">
        <v>1</v>
      </c>
    </row>
    <row s="1651" customFormat="1" customHeight="1" ht="1.05">
      <c r="A55" s="1352" t="s">
        <v>631</v>
      </c>
      <c r="B55" s="1352" t="s">
        <v>632</v>
      </c>
      <c r="C55" s="1323"/>
      <c r="D55" s="1323"/>
      <c r="E55" s="2268"/>
      <c r="F55" s="2267"/>
      <c r="G55" s="1323"/>
      <c r="H55" s="1323"/>
      <c r="I55" s="1323"/>
      <c r="J55" s="1323"/>
      <c r="K55" s="1323"/>
      <c r="L55" s="1348"/>
      <c r="M55" s="1330"/>
      <c r="N55" s="1330"/>
      <c r="P55" s="1325"/>
      <c r="Q55" s="1326"/>
      <c r="R55" s="1325"/>
      <c r="S55" s="1331"/>
      <c r="T55" s="1334" t="s">
        <v>888</v>
      </c>
      <c r="U55" s="1333"/>
      <c r="V55" s="1333"/>
      <c r="W55" s="1333"/>
      <c r="X55" s="1333"/>
      <c r="Y55" s="1333"/>
      <c r="Z55" s="1333"/>
      <c r="AA55" s="1333"/>
      <c r="AB55" s="1333"/>
      <c r="AC55" s="1333"/>
      <c r="AD55" s="1333"/>
      <c r="AE55" s="1333"/>
      <c r="AF55" s="1333"/>
      <c r="AG55" s="1333"/>
      <c r="AH55" s="1333"/>
      <c r="AI55" s="1333"/>
      <c r="AJ55" s="1333"/>
      <c r="AK55" s="1333"/>
      <c r="AL55" s="1333"/>
      <c r="AM55" s="1333"/>
      <c r="AO55" s="798"/>
      <c r="AP55" s="798" t="str">
        <f>IF(T55="","",T55)</f>
        <v>Добавить централизованную систему для дифференциации</v>
      </c>
      <c r="AQ55" s="798"/>
      <c r="AR55" s="798"/>
      <c r="AS55" s="527">
        <v>1</v>
      </c>
    </row>
    <row s="1651" customFormat="1" customHeight="1" ht="1.05">
      <c r="A56" s="1352" t="s">
        <v>631</v>
      </c>
      <c r="B56" s="1352"/>
      <c r="C56" s="1352"/>
      <c r="D56" s="1352"/>
      <c r="E56" s="2267"/>
      <c r="F56" s="1352"/>
      <c r="G56" s="1352"/>
      <c r="H56" s="1352"/>
      <c r="I56" s="1352"/>
      <c r="J56" s="1352"/>
      <c r="K56" s="1352"/>
      <c r="L56" s="1355"/>
      <c r="M56" s="1330"/>
      <c r="N56" s="1330"/>
      <c r="O56" s="527"/>
      <c r="P56" s="389"/>
      <c r="Q56" s="1353"/>
      <c r="R56" s="389"/>
      <c r="S56" s="1331"/>
      <c r="T56" s="1334" t="s">
        <v>889</v>
      </c>
      <c r="U56" s="1333"/>
      <c r="V56" s="1333"/>
      <c r="W56" s="1333"/>
      <c r="X56" s="1333"/>
      <c r="Y56" s="1333"/>
      <c r="Z56" s="1333"/>
      <c r="AA56" s="1333"/>
      <c r="AB56" s="1333"/>
      <c r="AC56" s="1333"/>
      <c r="AD56" s="1333"/>
      <c r="AE56" s="1333"/>
      <c r="AF56" s="1333"/>
      <c r="AG56" s="1333"/>
      <c r="AH56" s="1333"/>
      <c r="AI56" s="1333"/>
      <c r="AJ56" s="1333"/>
      <c r="AK56" s="1333"/>
      <c r="AL56" s="1333"/>
      <c r="AM56" s="1333"/>
      <c r="AO56" s="509"/>
      <c r="AP56" s="509" t="str">
        <f>IF(T56="","",T56)</f>
        <v>Добавить территорию для дифференциации</v>
      </c>
      <c r="AQ56" s="509"/>
      <c r="AR56" s="509"/>
      <c r="AS56" s="520">
        <v>1</v>
      </c>
    </row>
    <row s="1651" customFormat="1" customHeight="1" ht="1.05">
      <c r="A57" s="1323"/>
      <c r="B57" s="1323"/>
      <c r="C57" s="1323"/>
      <c r="D57" s="1323"/>
      <c r="E57" s="1352"/>
      <c r="F57" s="1323"/>
      <c r="G57" s="1323"/>
      <c r="H57" s="1323"/>
      <c r="I57" s="1323"/>
      <c r="J57" s="1323"/>
      <c r="K57" s="1323"/>
      <c r="L57" s="1348"/>
      <c r="M57" s="1330"/>
      <c r="N57" s="1330"/>
      <c r="P57" s="1325"/>
      <c r="Q57" s="1326"/>
      <c r="R57" s="1325"/>
      <c r="S57" s="1331"/>
      <c r="T57" s="1334" t="s">
        <v>921</v>
      </c>
      <c r="U57" s="1333"/>
      <c r="V57" s="1333"/>
      <c r="W57" s="1333"/>
      <c r="X57" s="1333"/>
      <c r="Y57" s="1333"/>
      <c r="Z57" s="1333"/>
      <c r="AA57" s="1333"/>
      <c r="AB57" s="1333"/>
      <c r="AC57" s="1333"/>
      <c r="AD57" s="1333"/>
      <c r="AE57" s="1333"/>
      <c r="AF57" s="1333"/>
      <c r="AG57" s="1333"/>
      <c r="AH57" s="1333"/>
      <c r="AI57" s="1333"/>
      <c r="AJ57" s="1333"/>
      <c r="AK57" s="1333"/>
      <c r="AL57" s="1333"/>
      <c r="AM57" s="1333"/>
      <c r="AO57" s="798"/>
      <c r="AP57" s="798" t="str">
        <f>IF(T57="","",T57)</f>
        <v>Добавить наименование тарифа</v>
      </c>
      <c r="AQ57" s="798"/>
      <c r="AR57" s="798"/>
      <c r="AS57" s="527">
        <v>1</v>
      </c>
    </row>
    <row customHeight="1" ht="11.549999999999999">
      <c r="M58" s="1169"/>
      <c r="N58" s="1169"/>
      <c r="O58" s="546"/>
      <c r="P58" s="1164"/>
      <c r="Q58" s="1164"/>
      <c r="R58" s="1164"/>
      <c r="S58" s="1164"/>
      <c r="AN58" s="1164"/>
      <c r="AO58" s="1164"/>
      <c r="AP58" s="1164"/>
      <c r="AQ58" s="1164"/>
      <c r="AR58" s="1164"/>
      <c r="AS58" s="1164">
        <v>11</v>
      </c>
    </row>
    <row customHeight="1" ht="28.5">
      <c r="O59" s="546"/>
      <c r="S59" s="1262"/>
      <c r="T59" s="2294"/>
      <c r="U59" s="2294"/>
      <c r="V59" s="2294"/>
      <c r="W59" s="2294"/>
      <c r="X59" s="2294"/>
      <c r="Y59" s="2294"/>
      <c r="Z59" s="2294"/>
      <c r="AA59" s="2294"/>
      <c r="AB59" s="2294"/>
      <c r="AC59" s="2294"/>
      <c r="AD59" s="2294"/>
      <c r="AE59" s="2294"/>
      <c r="AF59" s="2294"/>
      <c r="AG59" s="2294"/>
      <c r="AH59" s="2294"/>
      <c r="AI59" s="2294"/>
      <c r="AJ59" s="2294"/>
      <c r="AK59" s="2294"/>
      <c r="AL59" s="2294"/>
      <c r="AM59" s="2294"/>
      <c r="AS59" s="1164">
        <v>27</v>
      </c>
    </row>
    <row customHeight="1" ht="67.2">
      <c r="O60" s="546"/>
      <c r="P60" s="1312"/>
      <c r="T60" s="2294"/>
      <c r="U60" s="2294"/>
      <c r="V60" s="2294"/>
      <c r="W60" s="2294"/>
      <c r="X60" s="2294"/>
      <c r="Y60" s="2294"/>
      <c r="Z60" s="2294"/>
      <c r="AA60" s="2294"/>
      <c r="AB60" s="2294"/>
      <c r="AC60" s="2294"/>
      <c r="AD60" s="2294"/>
      <c r="AE60" s="2294"/>
      <c r="AF60" s="2294"/>
      <c r="AG60" s="2294"/>
      <c r="AH60" s="2294"/>
      <c r="AI60" s="2294"/>
      <c r="AJ60" s="2294"/>
      <c r="AK60" s="2294"/>
      <c r="AL60" s="2294"/>
      <c r="AM60" s="2294"/>
      <c r="AS60" s="1164">
        <v>64</v>
      </c>
    </row>
    <row customHeight="1" ht="14.699999999999998">
      <c r="O61" s="546"/>
      <c r="AS61" s="1164">
        <v>14</v>
      </c>
    </row>
    <row customHeight="1" ht="18.75">
      <c r="O62" s="546"/>
      <c r="P62" s="1337"/>
      <c r="S62" s="1262"/>
      <c r="T62" s="2294"/>
      <c r="U62" s="2294"/>
      <c r="V62" s="2294"/>
      <c r="W62" s="2294"/>
      <c r="X62" s="2294"/>
      <c r="Y62" s="2294"/>
      <c r="Z62" s="2294"/>
      <c r="AA62" s="2294"/>
      <c r="AB62" s="2294"/>
      <c r="AC62" s="2294"/>
      <c r="AD62" s="2294"/>
      <c r="AE62" s="2294"/>
      <c r="AF62" s="2294"/>
      <c r="AG62" s="2294"/>
      <c r="AH62" s="2294"/>
      <c r="AI62" s="2294"/>
      <c r="AJ62" s="2294"/>
      <c r="AK62" s="2294"/>
      <c r="AL62" s="2294"/>
      <c r="AM62" s="2294"/>
      <c r="AS62" s="1164">
        <v>18</v>
      </c>
    </row>
    <row customHeight="1" ht="18.75">
      <c r="O63" s="546"/>
      <c r="P63" s="1337"/>
      <c r="T63" s="2294"/>
      <c r="U63" s="2294"/>
      <c r="V63" s="2294"/>
      <c r="W63" s="2294"/>
      <c r="X63" s="2294"/>
      <c r="Y63" s="2294"/>
      <c r="Z63" s="2294"/>
      <c r="AA63" s="2294"/>
      <c r="AB63" s="2294"/>
      <c r="AC63" s="2294"/>
      <c r="AD63" s="2294"/>
      <c r="AE63" s="2294"/>
      <c r="AF63" s="2294"/>
      <c r="AG63" s="2294"/>
      <c r="AH63" s="2294"/>
      <c r="AI63" s="2294"/>
      <c r="AJ63" s="2294"/>
      <c r="AK63" s="2294"/>
      <c r="AL63" s="2294"/>
      <c r="AM63" s="2294"/>
      <c r="AS63" s="1164">
        <v>18</v>
      </c>
    </row>
    <row customHeight="1" ht="29.25">
      <c r="O64" s="546"/>
      <c r="P64" s="1337"/>
      <c r="S64" s="1262"/>
      <c r="T64" s="2294"/>
      <c r="U64" s="2294"/>
      <c r="V64" s="2294"/>
      <c r="W64" s="2294"/>
      <c r="X64" s="2294"/>
      <c r="Y64" s="2294"/>
      <c r="Z64" s="2294"/>
      <c r="AA64" s="2294"/>
      <c r="AB64" s="2294"/>
      <c r="AC64" s="2294"/>
      <c r="AD64" s="2294"/>
      <c r="AE64" s="2294"/>
      <c r="AF64" s="2294"/>
      <c r="AG64" s="2294"/>
      <c r="AH64" s="2294"/>
      <c r="AI64" s="2294"/>
      <c r="AJ64" s="2294"/>
      <c r="AK64" s="2294"/>
      <c r="AL64" s="2294"/>
      <c r="AM64" s="2294"/>
      <c r="AS64" s="1164">
        <v>28</v>
      </c>
    </row>
    <row customHeight="1" ht="22.5" hidden="1">
      <c r="A65" s="1169" t="s">
        <v>82</v>
      </c>
      <c r="B65" s="1169">
        <v>0</v>
      </c>
      <c r="C65" s="1169">
        <v>0</v>
      </c>
      <c r="D65" s="1169">
        <v>0</v>
      </c>
      <c r="E65" s="1169">
        <v>0</v>
      </c>
      <c r="F65" s="1169">
        <v>0</v>
      </c>
      <c r="G65" s="1169">
        <v>0</v>
      </c>
      <c r="H65" s="1169">
        <v>0</v>
      </c>
      <c r="I65" s="1169">
        <v>0</v>
      </c>
      <c r="J65" s="1169">
        <v>0</v>
      </c>
      <c r="K65" s="1169">
        <v>0</v>
      </c>
      <c r="L65" s="1338">
        <v>0</v>
      </c>
      <c r="M65" s="1371">
        <v>0</v>
      </c>
      <c r="N65" s="1371">
        <v>0</v>
      </c>
      <c r="O65" s="1371">
        <v>0</v>
      </c>
      <c r="P65" s="1227">
        <v>3</v>
      </c>
      <c r="Q65" s="353">
        <v>3</v>
      </c>
      <c r="R65" s="353">
        <v>3</v>
      </c>
      <c r="S65" s="590">
        <v>12</v>
      </c>
      <c r="T65" s="1164">
        <v>35</v>
      </c>
      <c r="U65" s="1164">
        <v>0</v>
      </c>
      <c r="V65" s="1164">
        <v>0</v>
      </c>
      <c r="W65" s="1164">
        <v>0</v>
      </c>
      <c r="X65" s="1164">
        <v>0</v>
      </c>
      <c r="Y65" s="1164">
        <v>0</v>
      </c>
      <c r="Z65" s="1164">
        <v>0</v>
      </c>
      <c r="AA65" s="1164">
        <v>0</v>
      </c>
      <c r="AB65" s="1164">
        <v>0</v>
      </c>
      <c r="AC65" s="1164">
        <v>0</v>
      </c>
      <c r="AD65" s="1164">
        <v>24</v>
      </c>
      <c r="AE65" s="1164">
        <v>0</v>
      </c>
      <c r="AF65" s="1164">
        <v>24</v>
      </c>
      <c r="AG65" s="1164">
        <v>24</v>
      </c>
      <c r="AH65" s="1164">
        <v>11</v>
      </c>
      <c r="AI65" s="1164">
        <v>3</v>
      </c>
      <c r="AJ65" s="1164">
        <v>11</v>
      </c>
      <c r="AK65" s="1164">
        <v>0</v>
      </c>
      <c r="AL65" s="1164">
        <v>4</v>
      </c>
      <c r="AM65" s="1164">
        <v>115</v>
      </c>
      <c r="AN65" s="520">
        <v>10</v>
      </c>
      <c r="AO65" s="520">
        <v>10</v>
      </c>
      <c r="AP65" s="520">
        <v>10</v>
      </c>
      <c r="AQ65" s="520">
        <v>10</v>
      </c>
      <c r="AR65" s="520">
        <v>10</v>
      </c>
      <c r="AS65" s="1164">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901253-65A2-8B28-C049-0.3BA0EFD3}"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1.00390625" customWidth="1"/>
    <col min="21" max="21" style="1644" width="0.140625" customWidth="1"/>
    <col min="22" max="22" style="1644" width="24.7109375" hidden="1" customWidth="1"/>
    <col min="23" max="23" style="1644" width="0.140625" hidden="1" customWidth="1"/>
    <col min="24" max="25" style="1644" width="24.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24.7109375" customWidth="1"/>
    <col min="31" max="31" style="1644" width="0.140625" customWidth="1"/>
    <col min="32" max="33" style="1644" width="24.00390625" customWidth="1"/>
    <col min="34" max="34" style="1644" width="11.00390625" customWidth="1"/>
    <col min="35" max="35" style="1644" width="3.7109375" customWidth="1"/>
    <col min="36" max="36" style="1644" width="11.00390625" customWidth="1"/>
    <col min="37" max="37" style="1644" width="8.57421875" hidden="1" customWidth="1"/>
    <col min="38" max="38" style="1644" width="4.00390625" customWidth="1"/>
    <col min="39" max="39" style="1644" width="115.00390625" customWidth="1"/>
    <col min="40" max="44" style="1651" width="10.00390625" customWidth="1"/>
    <col min="45" max="45" style="1644" width="10.57421875" hidden="1"/>
  </cols>
  <sheetData>
    <row customHeight="1" ht="22.5" hidden="1">
      <c r="Y1" s="336"/>
      <c r="Z1" s="336"/>
      <c r="AG1" s="336"/>
      <c r="AH1" s="336"/>
      <c r="AS1" s="1164" t="s">
        <v>14</v>
      </c>
    </row>
    <row customHeight="1" ht="21" hidden="1">
      <c r="A2" s="1372"/>
      <c r="B2" s="1372"/>
      <c r="C2" s="1372"/>
      <c r="D2" s="1372"/>
      <c r="E2" s="2267">
        <v>1</v>
      </c>
      <c r="F2" s="1372"/>
      <c r="G2" s="1372"/>
      <c r="H2" s="1372"/>
      <c r="I2" s="1372"/>
      <c r="J2" s="1372"/>
      <c r="K2" s="1372"/>
      <c r="L2" s="1373"/>
      <c r="M2" s="1374"/>
      <c r="N2" s="1374"/>
      <c r="O2" s="1374"/>
      <c r="P2" s="370"/>
      <c r="Q2" s="369"/>
      <c r="R2" s="364"/>
      <c r="S2" s="1345">
        <f>INDEX(PT_DIFFERENTIATION_NUM_NTAR,MATCH(A2,PT_DIFFERENTIATION_NTAR_ID,0))</f>
      </c>
      <c r="T2" s="307" t="s">
        <v>604</v>
      </c>
      <c r="U2" s="309"/>
      <c r="V2" s="2251"/>
      <c r="W2" s="2252"/>
      <c r="X2" s="2252"/>
      <c r="Y2" s="2252"/>
      <c r="Z2" s="2252"/>
      <c r="AA2" s="2252"/>
      <c r="AB2" s="2252"/>
      <c r="AC2" s="2253"/>
      <c r="AD2" s="2251">
        <f>INDEX(PT_DIFFERENTIATION_NTAR,MATCH(A2,PT_DIFFERENTIATION_NTAR_ID,0))</f>
      </c>
      <c r="AE2" s="2252"/>
      <c r="AF2" s="2252"/>
      <c r="AG2" s="2252"/>
      <c r="AH2" s="2252"/>
      <c r="AI2" s="2252"/>
      <c r="AJ2" s="2252"/>
      <c r="AK2" s="2252"/>
      <c r="AL2" s="2253"/>
      <c r="AM2" s="1267" t="s">
        <v>869</v>
      </c>
      <c r="AO2" s="509"/>
      <c r="AP2" s="509" t="str">
        <f>IF(T2="","",T2)</f>
        <v>Наименование тарифа</v>
      </c>
      <c r="AQ2" s="509"/>
      <c r="AR2" s="509"/>
      <c r="AS2" s="1164">
        <v>0</v>
      </c>
    </row>
    <row customHeight="1" ht="21" hidden="1">
      <c r="A3" s="1372"/>
      <c r="B3" s="1372"/>
      <c r="C3" s="1372"/>
      <c r="D3" s="1372"/>
      <c r="E3" s="2268"/>
      <c r="F3" s="2267">
        <v>1</v>
      </c>
      <c r="G3" s="1372"/>
      <c r="H3" s="1372"/>
      <c r="I3" s="1372"/>
      <c r="J3" s="1372"/>
      <c r="K3" s="1372"/>
      <c r="L3" s="1373"/>
      <c r="M3" s="1374"/>
      <c r="N3" s="1374"/>
      <c r="O3" s="1374"/>
      <c r="P3" s="1341"/>
      <c r="Q3" s="361"/>
      <c r="R3" s="362"/>
      <c r="S3" s="1345">
        <f>INDEX(PT_DIFFERENTIATION_NUM_TER,MATCH(B3,PT_DIFFERENTIATION_TER_ID,0))</f>
      </c>
      <c r="T3" s="317" t="s">
        <v>870</v>
      </c>
      <c r="U3" s="309"/>
      <c r="V3" s="2251"/>
      <c r="W3" s="2252"/>
      <c r="X3" s="2252"/>
      <c r="Y3" s="2252"/>
      <c r="Z3" s="2252"/>
      <c r="AA3" s="2252"/>
      <c r="AB3" s="2252"/>
      <c r="AC3" s="2253"/>
      <c r="AD3" s="2251">
        <f>INDEX(PT_DIFFERENTIATION_TER,MATCH(B3,PT_DIFFERENTIATION_TER_ID,0))</f>
      </c>
      <c r="AE3" s="2252"/>
      <c r="AF3" s="2252"/>
      <c r="AG3" s="2252"/>
      <c r="AH3" s="2252"/>
      <c r="AI3" s="2252"/>
      <c r="AJ3" s="2252"/>
      <c r="AK3" s="2252"/>
      <c r="AL3" s="2253"/>
      <c r="AM3" s="1267" t="s">
        <v>871</v>
      </c>
      <c r="AO3" s="509"/>
      <c r="AP3" s="509" t="str">
        <f>IF(T3="","",T3)</f>
        <v>Территория действия тарифа</v>
      </c>
      <c r="AQ3" s="509"/>
      <c r="AR3" s="509"/>
      <c r="AS3" s="1164">
        <v>0</v>
      </c>
    </row>
    <row customHeight="1" ht="23.25" hidden="1">
      <c r="A4" s="1372"/>
      <c r="B4" s="1372"/>
      <c r="C4" s="1372"/>
      <c r="D4" s="1372"/>
      <c r="E4" s="2268"/>
      <c r="F4" s="2268"/>
      <c r="G4" s="2267">
        <v>1</v>
      </c>
      <c r="H4" s="1372"/>
      <c r="I4" s="1372"/>
      <c r="J4" s="1372"/>
      <c r="K4" s="1372"/>
      <c r="L4" s="1373"/>
      <c r="M4" s="1374"/>
      <c r="N4" s="1374"/>
      <c r="O4" s="1374"/>
      <c r="P4" s="363"/>
      <c r="Q4" s="361"/>
      <c r="R4" s="362"/>
      <c r="S4" s="1345">
        <f>INDEX(PT_DIFFERENTIATION_NUM_CS,MATCH(C4,PT_DIFFERENTIATION_CS_ID,0))</f>
      </c>
      <c r="T4" s="318" t="s">
        <v>872</v>
      </c>
      <c r="U4" s="309"/>
      <c r="V4" s="2251"/>
      <c r="W4" s="2252"/>
      <c r="X4" s="2252"/>
      <c r="Y4" s="2252"/>
      <c r="Z4" s="2252"/>
      <c r="AA4" s="2252"/>
      <c r="AB4" s="2252"/>
      <c r="AC4" s="2253"/>
      <c r="AD4" s="2251">
        <f>INDEX(PT_DIFFERENTIATION_CS,MATCH(C4,PT_DIFFERENTIATION_CS_ID,0))</f>
      </c>
      <c r="AE4" s="2252"/>
      <c r="AF4" s="2252"/>
      <c r="AG4" s="2252"/>
      <c r="AH4" s="2252"/>
      <c r="AI4" s="2252"/>
      <c r="AJ4" s="2252"/>
      <c r="AK4" s="2252"/>
      <c r="AL4" s="2253"/>
      <c r="AM4" s="1267" t="s">
        <v>873</v>
      </c>
      <c r="AO4" s="509"/>
      <c r="AP4" s="509" t="str">
        <f>IF(T4="","",T4)</f>
        <v>Наименование системы теплоснабжения </v>
      </c>
      <c r="AQ4" s="509"/>
      <c r="AR4" s="509"/>
      <c r="AS4" s="1164">
        <v>0</v>
      </c>
    </row>
    <row customHeight="1" ht="21" hidden="1">
      <c r="A5" s="1372"/>
      <c r="B5" s="1372"/>
      <c r="C5" s="1372"/>
      <c r="D5" s="1372"/>
      <c r="E5" s="2268"/>
      <c r="F5" s="2268"/>
      <c r="G5" s="2268"/>
      <c r="H5" s="2267">
        <v>1</v>
      </c>
      <c r="I5" s="1372"/>
      <c r="J5" s="1372"/>
      <c r="K5" s="1372"/>
      <c r="L5" s="1373"/>
      <c r="M5" s="1374"/>
      <c r="N5" s="1374"/>
      <c r="O5" s="1374"/>
      <c r="P5" s="363"/>
      <c r="Q5" s="361"/>
      <c r="R5" s="362"/>
      <c r="S5" s="1345">
        <f>INDEX(PT_DIFFERENTIATION_NUM_IST_TE,MATCH(D5,PT_DIFFERENTIATION_IST_TE_ID,0))</f>
      </c>
      <c r="T5" s="319" t="s">
        <v>874</v>
      </c>
      <c r="U5" s="309"/>
      <c r="V5" s="2251"/>
      <c r="W5" s="2252"/>
      <c r="X5" s="2252"/>
      <c r="Y5" s="2252"/>
      <c r="Z5" s="2252"/>
      <c r="AA5" s="2252"/>
      <c r="AB5" s="2252"/>
      <c r="AC5" s="2253"/>
      <c r="AD5" s="2251">
        <f>INDEX(PT_DIFFERENTIATION_IST_TE,MATCH(D5,PT_DIFFERENTIATION_IST_TE_ID,0))</f>
      </c>
      <c r="AE5" s="2252"/>
      <c r="AF5" s="2252"/>
      <c r="AG5" s="2252"/>
      <c r="AH5" s="2252"/>
      <c r="AI5" s="2252"/>
      <c r="AJ5" s="2252"/>
      <c r="AK5" s="2252"/>
      <c r="AL5" s="2253"/>
      <c r="AM5" s="1267" t="s">
        <v>875</v>
      </c>
      <c r="AO5" s="509"/>
      <c r="AP5" s="509" t="str">
        <f>IF(T5="","",T5)</f>
        <v>Источник тепловой энергии  </v>
      </c>
      <c r="AQ5" s="509"/>
      <c r="AR5" s="509"/>
      <c r="AS5" s="1164">
        <v>0</v>
      </c>
    </row>
    <row customHeight="1" ht="47.25" hidden="1">
      <c r="A6" s="1372"/>
      <c r="B6" s="1372"/>
      <c r="C6" s="1372"/>
      <c r="D6" s="1372"/>
      <c r="E6" s="2268"/>
      <c r="F6" s="2268"/>
      <c r="G6" s="2268"/>
      <c r="H6" s="2268"/>
      <c r="I6" s="2265">
        <f>S5&amp;".1"</f>
      </c>
      <c r="J6" s="1372"/>
      <c r="K6" s="1372"/>
      <c r="L6" s="1373" t="s">
        <v>876</v>
      </c>
      <c r="M6" s="546"/>
      <c r="P6" s="2266">
        <v>1</v>
      </c>
      <c r="Q6" s="1340"/>
      <c r="R6" s="365"/>
      <c r="S6" s="1345">
        <f>$I6</f>
      </c>
      <c r="T6" s="294" t="s">
        <v>877</v>
      </c>
      <c r="U6" s="309"/>
      <c r="V6" s="2254"/>
      <c r="W6" s="2255"/>
      <c r="X6" s="2255"/>
      <c r="Y6" s="2255"/>
      <c r="Z6" s="2255"/>
      <c r="AA6" s="2255"/>
      <c r="AB6" s="2255"/>
      <c r="AC6" s="2256"/>
      <c r="AD6" s="2254"/>
      <c r="AE6" s="2255"/>
      <c r="AF6" s="2255"/>
      <c r="AG6" s="2255"/>
      <c r="AH6" s="2255"/>
      <c r="AI6" s="2255"/>
      <c r="AJ6" s="2255"/>
      <c r="AK6" s="2255"/>
      <c r="AL6" s="2256"/>
      <c r="AM6" s="1267" t="s">
        <v>878</v>
      </c>
      <c r="AO6" s="509"/>
      <c r="AP6" s="509" t="str">
        <f>IF(T6="","",T6)</f>
        <v>Схема подключения теплопотребляющей установки к коллектору источника тепловой энергии</v>
      </c>
      <c r="AQ6" s="509"/>
      <c r="AR6" s="509"/>
      <c r="AS6" s="1164">
        <v>0</v>
      </c>
    </row>
    <row customHeight="1" ht="21" hidden="1">
      <c r="A7" s="1372"/>
      <c r="B7" s="1372"/>
      <c r="C7" s="1372"/>
      <c r="D7" s="1372"/>
      <c r="E7" s="2268"/>
      <c r="F7" s="2268"/>
      <c r="G7" s="2268"/>
      <c r="H7" s="2268"/>
      <c r="I7" s="2295"/>
      <c r="J7" s="2265">
        <f>I6&amp;".1"</f>
      </c>
      <c r="K7" s="1372"/>
      <c r="L7" s="1373" t="s">
        <v>879</v>
      </c>
      <c r="M7" s="546"/>
      <c r="N7" s="1375"/>
      <c r="P7" s="2266"/>
      <c r="Q7" s="2266">
        <v>1</v>
      </c>
      <c r="R7" s="366"/>
      <c r="S7" s="1345">
        <f>$J7</f>
      </c>
      <c r="T7" s="295" t="s">
        <v>880</v>
      </c>
      <c r="U7" s="309"/>
      <c r="V7" s="2254"/>
      <c r="W7" s="2255"/>
      <c r="X7" s="2255"/>
      <c r="Y7" s="2255"/>
      <c r="Z7" s="2255"/>
      <c r="AA7" s="2255"/>
      <c r="AB7" s="2255"/>
      <c r="AC7" s="2256"/>
      <c r="AD7" s="2254"/>
      <c r="AE7" s="2255"/>
      <c r="AF7" s="2255"/>
      <c r="AG7" s="2255"/>
      <c r="AH7" s="2255"/>
      <c r="AI7" s="2255"/>
      <c r="AJ7" s="2255"/>
      <c r="AK7" s="2255"/>
      <c r="AL7" s="2256"/>
      <c r="AM7" s="1267" t="s">
        <v>881</v>
      </c>
      <c r="AO7" s="509"/>
      <c r="AP7" s="509" t="str">
        <f>IF(T7="","",T7)</f>
        <v>Группа потребителей</v>
      </c>
      <c r="AQ7" s="509"/>
      <c r="AR7" s="509"/>
      <c r="AS7" s="1164">
        <v>0</v>
      </c>
    </row>
    <row customHeight="1" ht="21" hidden="1">
      <c r="A8" s="1372"/>
      <c r="B8" s="1372"/>
      <c r="C8" s="1372"/>
      <c r="D8" s="1372"/>
      <c r="E8" s="2268"/>
      <c r="F8" s="2268"/>
      <c r="G8" s="2268"/>
      <c r="H8" s="2268"/>
      <c r="I8" s="2295"/>
      <c r="J8" s="2295"/>
      <c r="K8" s="2265">
        <f>J7&amp;".1"</f>
      </c>
      <c r="L8" s="1373" t="s">
        <v>882</v>
      </c>
      <c r="M8" s="546"/>
      <c r="N8" s="1375"/>
      <c r="O8" s="1375"/>
      <c r="P8" s="2266"/>
      <c r="Q8" s="2266"/>
      <c r="R8" s="366">
        <v>1</v>
      </c>
      <c r="S8" s="1345">
        <f>$K8</f>
      </c>
      <c r="T8" s="1356"/>
      <c r="U8" s="309"/>
      <c r="V8" s="760"/>
      <c r="W8" s="334"/>
      <c r="X8" s="760"/>
      <c r="Y8" s="1266"/>
      <c r="Z8" s="2274"/>
      <c r="AA8" s="2116" t="s">
        <v>66</v>
      </c>
      <c r="AB8" s="2274"/>
      <c r="AC8" s="2116" t="s">
        <v>66</v>
      </c>
      <c r="AD8" s="760"/>
      <c r="AE8" s="334"/>
      <c r="AF8" s="760"/>
      <c r="AG8" s="1266"/>
      <c r="AH8" s="2274"/>
      <c r="AI8" s="2116" t="s">
        <v>66</v>
      </c>
      <c r="AJ8" s="2274"/>
      <c r="AK8" s="2116" t="s">
        <v>66</v>
      </c>
      <c r="AL8" s="334"/>
      <c r="AM8" s="2262" t="s">
        <v>883</v>
      </c>
      <c r="AN8" s="520">
        <f>STRCHECKDATE(V9:AL9)</f>
      </c>
      <c r="AO8" s="509"/>
      <c r="AP8" s="509" t="str">
        <f>IF(T8="","",T8)</f>
        <v/>
      </c>
      <c r="AQ8" s="509"/>
      <c r="AR8" s="509"/>
      <c r="AS8" s="1164">
        <v>0</v>
      </c>
    </row>
    <row customHeight="1" ht="0.75" hidden="1">
      <c r="A9" s="1372"/>
      <c r="B9" s="1372"/>
      <c r="C9" s="1372"/>
      <c r="D9" s="1372"/>
      <c r="E9" s="2268"/>
      <c r="F9" s="2268"/>
      <c r="G9" s="2268"/>
      <c r="H9" s="2268"/>
      <c r="I9" s="2295"/>
      <c r="J9" s="2295"/>
      <c r="K9" s="2265"/>
      <c r="L9" s="1373"/>
      <c r="M9" s="546"/>
      <c r="N9" s="1375"/>
      <c r="O9" s="1375"/>
      <c r="P9" s="2266"/>
      <c r="Q9" s="2266"/>
      <c r="R9" s="366"/>
      <c r="S9" s="1351"/>
      <c r="T9" s="309"/>
      <c r="U9" s="309"/>
      <c r="V9" s="334"/>
      <c r="W9" s="334"/>
      <c r="X9" s="334"/>
      <c r="Y9" s="337" t="str">
        <f>Z8&amp;"-"&amp;AB8</f>
        <v>-</v>
      </c>
      <c r="Z9" s="2275"/>
      <c r="AA9" s="2116"/>
      <c r="AB9" s="2275"/>
      <c r="AC9" s="2116"/>
      <c r="AD9" s="334"/>
      <c r="AE9" s="334"/>
      <c r="AF9" s="334"/>
      <c r="AG9" s="337" t="str">
        <f>AH8&amp;"-"&amp;AJ8</f>
        <v>-</v>
      </c>
      <c r="AH9" s="2275"/>
      <c r="AI9" s="2116"/>
      <c r="AJ9" s="2275"/>
      <c r="AK9" s="2116"/>
      <c r="AL9" s="334"/>
      <c r="AM9" s="2263"/>
      <c r="AO9" s="509"/>
      <c r="AP9" s="509" t="str">
        <f>IF(T9="","",T9)</f>
        <v/>
      </c>
      <c r="AQ9" s="509"/>
      <c r="AR9" s="509"/>
      <c r="AS9" s="1164">
        <v>0</v>
      </c>
    </row>
    <row customHeight="1" ht="15" hidden="1">
      <c r="A10" s="1372"/>
      <c r="B10" s="1372"/>
      <c r="C10" s="1372"/>
      <c r="D10" s="1372"/>
      <c r="E10" s="2268"/>
      <c r="F10" s="2268"/>
      <c r="G10" s="2268"/>
      <c r="H10" s="2268"/>
      <c r="I10" s="2295"/>
      <c r="J10" s="2265"/>
      <c r="K10" s="1372"/>
      <c r="L10" s="1373"/>
      <c r="M10" s="546"/>
      <c r="N10" s="1375"/>
      <c r="P10" s="2266"/>
      <c r="Q10" s="2266"/>
      <c r="R10" s="365"/>
      <c r="S10" s="1287"/>
      <c r="T10" s="297" t="s">
        <v>884</v>
      </c>
      <c r="U10" s="376"/>
      <c r="V10" s="376"/>
      <c r="W10" s="376"/>
      <c r="X10" s="376"/>
      <c r="Y10" s="376"/>
      <c r="Z10" s="376"/>
      <c r="AA10" s="376"/>
      <c r="AB10" s="376"/>
      <c r="AC10" s="376"/>
      <c r="AD10" s="376"/>
      <c r="AE10" s="376"/>
      <c r="AF10" s="376"/>
      <c r="AG10" s="376"/>
      <c r="AH10" s="376"/>
      <c r="AI10" s="376"/>
      <c r="AJ10" s="376"/>
      <c r="AK10" s="376"/>
      <c r="AL10" s="333"/>
      <c r="AM10" s="2264"/>
      <c r="AO10" s="509"/>
      <c r="AP10" s="509" t="str">
        <f>IF(T10="","",T10)</f>
        <v>Добавить вид теплоносителя (параметры теплоносителя)</v>
      </c>
      <c r="AQ10" s="509"/>
      <c r="AR10" s="509"/>
      <c r="AS10" s="1164">
        <v>0</v>
      </c>
    </row>
    <row customHeight="1" ht="15" hidden="1">
      <c r="A11" s="1372"/>
      <c r="B11" s="1372"/>
      <c r="C11" s="1372"/>
      <c r="D11" s="1372"/>
      <c r="E11" s="2268"/>
      <c r="F11" s="2268"/>
      <c r="G11" s="2268"/>
      <c r="H11" s="2268"/>
      <c r="I11" s="2265"/>
      <c r="J11" s="1372"/>
      <c r="K11" s="1372"/>
      <c r="L11" s="1373"/>
      <c r="M11" s="546"/>
      <c r="P11" s="2266"/>
      <c r="Q11" s="1340"/>
      <c r="R11" s="365"/>
      <c r="S11" s="1287"/>
      <c r="T11" s="296" t="s">
        <v>885</v>
      </c>
      <c r="U11" s="376"/>
      <c r="V11" s="376"/>
      <c r="W11" s="376"/>
      <c r="X11" s="376"/>
      <c r="Y11" s="376"/>
      <c r="Z11" s="376"/>
      <c r="AA11" s="376"/>
      <c r="AB11" s="376"/>
      <c r="AC11" s="375"/>
      <c r="AD11" s="376"/>
      <c r="AE11" s="376"/>
      <c r="AF11" s="376"/>
      <c r="AG11" s="376"/>
      <c r="AH11" s="376"/>
      <c r="AI11" s="376"/>
      <c r="AJ11" s="376"/>
      <c r="AK11" s="375"/>
      <c r="AL11" s="376"/>
      <c r="AM11" s="312"/>
      <c r="AO11" s="509"/>
      <c r="AP11" s="509" t="str">
        <f>IF(T11="","",T11)</f>
        <v>Добавить группу потребителей</v>
      </c>
      <c r="AQ11" s="509"/>
      <c r="AR11" s="509"/>
      <c r="AS11" s="1164">
        <v>0</v>
      </c>
    </row>
    <row customHeight="1" ht="14.25" hidden="1">
      <c r="A12" s="1372"/>
      <c r="B12" s="1372"/>
      <c r="C12" s="1372"/>
      <c r="D12" s="1372"/>
      <c r="E12" s="2268"/>
      <c r="F12" s="2268"/>
      <c r="G12" s="2268"/>
      <c r="H12" s="2267"/>
      <c r="I12" s="1372"/>
      <c r="J12" s="1372"/>
      <c r="K12" s="1372"/>
      <c r="L12" s="1373"/>
      <c r="M12" s="1374"/>
      <c r="N12" s="1374"/>
      <c r="O12" s="546"/>
      <c r="P12" s="369"/>
      <c r="Q12" s="384"/>
      <c r="R12" s="364"/>
      <c r="S12" s="1287"/>
      <c r="T12" s="374" t="s">
        <v>886</v>
      </c>
      <c r="U12" s="376"/>
      <c r="V12" s="376"/>
      <c r="W12" s="376"/>
      <c r="X12" s="376"/>
      <c r="Y12" s="376"/>
      <c r="Z12" s="376"/>
      <c r="AA12" s="376"/>
      <c r="AB12" s="376"/>
      <c r="AC12" s="375"/>
      <c r="AD12" s="376"/>
      <c r="AE12" s="376"/>
      <c r="AF12" s="376"/>
      <c r="AG12" s="376"/>
      <c r="AH12" s="376"/>
      <c r="AI12" s="376"/>
      <c r="AJ12" s="376"/>
      <c r="AK12" s="375"/>
      <c r="AL12" s="376"/>
      <c r="AM12" s="312"/>
      <c r="AO12" s="509"/>
      <c r="AP12" s="509" t="str">
        <f>IF(T12="","",T12)</f>
        <v>Добавить схему подключения</v>
      </c>
      <c r="AQ12" s="509"/>
      <c r="AR12" s="509"/>
      <c r="AS12" s="1164">
        <v>0</v>
      </c>
    </row>
    <row s="1651" customFormat="1" customHeight="1" ht="0.75" hidden="1">
      <c r="A13" s="1323"/>
      <c r="B13" s="1323"/>
      <c r="C13" s="1323"/>
      <c r="D13" s="1323"/>
      <c r="E13" s="2268"/>
      <c r="F13" s="2268"/>
      <c r="G13" s="2267"/>
      <c r="H13" s="1323"/>
      <c r="I13" s="1323"/>
      <c r="J13" s="1323"/>
      <c r="K13" s="1323"/>
      <c r="L13" s="1348"/>
      <c r="M13" s="1324"/>
      <c r="N13" s="1324"/>
      <c r="P13" s="1325"/>
      <c r="Q13" s="1326"/>
      <c r="R13" s="1325"/>
      <c r="S13" s="1327"/>
      <c r="T13" s="1328" t="s">
        <v>887</v>
      </c>
      <c r="U13" s="1329"/>
      <c r="V13" s="1329"/>
      <c r="W13" s="1329"/>
      <c r="X13" s="1329"/>
      <c r="Y13" s="1329"/>
      <c r="Z13" s="1329"/>
      <c r="AA13" s="1329"/>
      <c r="AB13" s="1329"/>
      <c r="AC13" s="1329"/>
      <c r="AD13" s="1329"/>
      <c r="AE13" s="1329"/>
      <c r="AF13" s="1329"/>
      <c r="AG13" s="1329"/>
      <c r="AH13" s="1329"/>
      <c r="AI13" s="1329"/>
      <c r="AJ13" s="1329"/>
      <c r="AK13" s="1329"/>
      <c r="AL13" s="1329"/>
      <c r="AM13" s="1329"/>
      <c r="AO13" s="798"/>
      <c r="AP13" s="798" t="str">
        <f>IF(T13="","",T13)</f>
        <v>Добавить источник для дифференциации</v>
      </c>
      <c r="AQ13" s="798"/>
      <c r="AR13" s="798"/>
      <c r="AS13" s="527">
        <v>0</v>
      </c>
    </row>
    <row s="1651" customFormat="1" customHeight="1" ht="0.75" hidden="1">
      <c r="A14" s="1323"/>
      <c r="B14" s="1323"/>
      <c r="C14" s="1323"/>
      <c r="D14" s="1323"/>
      <c r="E14" s="2268"/>
      <c r="F14" s="2267"/>
      <c r="G14" s="1323"/>
      <c r="H14" s="1323"/>
      <c r="I14" s="1323"/>
      <c r="J14" s="1323"/>
      <c r="K14" s="1323"/>
      <c r="L14" s="1348"/>
      <c r="M14" s="1330"/>
      <c r="N14" s="1330"/>
      <c r="P14" s="1325"/>
      <c r="Q14" s="1326"/>
      <c r="R14" s="1325"/>
      <c r="S14" s="1331"/>
      <c r="T14" s="1332" t="s">
        <v>888</v>
      </c>
      <c r="U14" s="1333"/>
      <c r="V14" s="1333"/>
      <c r="W14" s="1333"/>
      <c r="X14" s="1333"/>
      <c r="Y14" s="1333"/>
      <c r="Z14" s="1333"/>
      <c r="AA14" s="1333"/>
      <c r="AB14" s="1333"/>
      <c r="AC14" s="1333"/>
      <c r="AD14" s="1333"/>
      <c r="AE14" s="1333"/>
      <c r="AF14" s="1333"/>
      <c r="AG14" s="1333"/>
      <c r="AH14" s="1333"/>
      <c r="AI14" s="1333"/>
      <c r="AJ14" s="1333"/>
      <c r="AK14" s="1333"/>
      <c r="AL14" s="1333"/>
      <c r="AM14" s="1333"/>
      <c r="AO14" s="798"/>
      <c r="AP14" s="798" t="str">
        <f>IF(T14="","",T14)</f>
        <v>Добавить централизованную систему для дифференциации</v>
      </c>
      <c r="AQ14" s="798"/>
      <c r="AR14" s="798"/>
      <c r="AS14" s="527">
        <v>0</v>
      </c>
    </row>
    <row s="1651" customFormat="1" customHeight="1" ht="0.75" hidden="1">
      <c r="A15" s="1323"/>
      <c r="B15" s="1323"/>
      <c r="C15" s="1323"/>
      <c r="D15" s="1323"/>
      <c r="E15" s="2267"/>
      <c r="F15" s="1323"/>
      <c r="G15" s="1323"/>
      <c r="H15" s="1323"/>
      <c r="I15" s="1323"/>
      <c r="J15" s="1323"/>
      <c r="K15" s="1323"/>
      <c r="L15" s="1348"/>
      <c r="M15" s="1330"/>
      <c r="N15" s="1330"/>
      <c r="P15" s="1325"/>
      <c r="Q15" s="1326"/>
      <c r="R15" s="1325"/>
      <c r="S15" s="1331"/>
      <c r="T15" s="1334" t="s">
        <v>889</v>
      </c>
      <c r="U15" s="1333"/>
      <c r="V15" s="1333"/>
      <c r="W15" s="1333"/>
      <c r="X15" s="1333"/>
      <c r="Y15" s="1333"/>
      <c r="Z15" s="1333"/>
      <c r="AA15" s="1333"/>
      <c r="AB15" s="1333"/>
      <c r="AC15" s="1333"/>
      <c r="AD15" s="1333"/>
      <c r="AE15" s="1333"/>
      <c r="AF15" s="1333"/>
      <c r="AG15" s="1333"/>
      <c r="AH15" s="1333"/>
      <c r="AI15" s="1333"/>
      <c r="AJ15" s="1333"/>
      <c r="AK15" s="1333"/>
      <c r="AL15" s="1333"/>
      <c r="AM15" s="1333"/>
      <c r="AO15" s="798"/>
      <c r="AP15" s="798" t="str">
        <f>IF(T15="","",T15)</f>
        <v>Добавить территорию для дифференциации</v>
      </c>
      <c r="AQ15" s="798"/>
      <c r="AR15" s="798"/>
      <c r="AS15" s="527">
        <v>0</v>
      </c>
    </row>
    <row customHeight="1" ht="14.25" hidden="1">
      <c r="AC16" s="336"/>
      <c r="AK16" s="336"/>
      <c r="AS16" s="1164">
        <v>0</v>
      </c>
    </row>
    <row customHeight="1" ht="14.25" hidden="1">
      <c r="AD17" s="1369"/>
      <c r="AE17" s="1369"/>
      <c r="AF17" s="1369"/>
      <c r="AG17" s="1370"/>
      <c r="AH17" s="2276"/>
      <c r="AI17" s="2277" t="s">
        <v>66</v>
      </c>
      <c r="AJ17" s="2276"/>
      <c r="AK17" s="2277" t="s">
        <v>66</v>
      </c>
      <c r="AS17" s="1164">
        <v>0</v>
      </c>
    </row>
    <row customHeight="1" ht="14.25" hidden="1">
      <c r="AD18" s="1369"/>
      <c r="AE18" s="1369"/>
      <c r="AF18" s="1369"/>
      <c r="AG18" s="337" t="str">
        <f>AH17&amp;"-"&amp;AJ17</f>
        <v>-</v>
      </c>
      <c r="AH18" s="2277"/>
      <c r="AI18" s="2277"/>
      <c r="AJ18" s="2277"/>
      <c r="AK18" s="2277"/>
      <c r="AS18" s="1164">
        <v>0</v>
      </c>
    </row>
    <row customHeight="1" ht="14.25" hidden="1">
      <c r="AK19" s="336"/>
      <c r="AS19" s="1164">
        <v>0</v>
      </c>
    </row>
    <row s="1375" customFormat="1" customHeight="1" ht="22.5" hidden="1">
      <c r="L20" s="1338"/>
      <c r="M20" s="1371"/>
      <c r="N20" s="1371"/>
      <c r="O20" s="1376" t="s">
        <v>890</v>
      </c>
      <c r="P20" s="1371"/>
      <c r="Q20" s="1380"/>
      <c r="R20" s="1380"/>
      <c r="S20" s="738"/>
      <c r="Z20" s="1376"/>
      <c r="AB20" s="1376"/>
      <c r="AC20" s="1375"/>
      <c r="AH20" s="1376"/>
      <c r="AJ20" s="1376"/>
      <c r="AK20" s="1375"/>
      <c r="AN20" s="520"/>
      <c r="AO20" s="520"/>
      <c r="AP20" s="520"/>
      <c r="AQ20" s="520"/>
      <c r="AR20" s="520"/>
      <c r="AS20" s="1169">
        <v>0</v>
      </c>
    </row>
    <row s="1375" customFormat="1" customHeight="1" ht="14.25" hidden="1">
      <c r="L21" s="1338"/>
      <c r="M21" s="1371"/>
      <c r="N21" s="1371"/>
      <c r="O21" s="1371"/>
      <c r="P21" s="1371"/>
      <c r="Q21" s="1380"/>
      <c r="R21" s="1380"/>
      <c r="S21" s="738"/>
      <c r="AC21" s="1375"/>
      <c r="AK21" s="1375"/>
      <c r="AN21" s="520"/>
      <c r="AO21" s="520"/>
      <c r="AP21" s="520"/>
      <c r="AQ21" s="520"/>
      <c r="AR21" s="520"/>
      <c r="AS21" s="1169">
        <v>0</v>
      </c>
    </row>
    <row s="1375" customFormat="1" customHeight="1" ht="14.25" hidden="1">
      <c r="L22" s="1338"/>
      <c r="M22" s="1371"/>
      <c r="N22" s="1371"/>
      <c r="O22" s="1373" t="s">
        <v>891</v>
      </c>
      <c r="P22" s="1371"/>
      <c r="Q22" s="1380"/>
      <c r="R22" s="1380"/>
      <c r="S22" s="738"/>
      <c r="T22" s="1169" t="s">
        <v>892</v>
      </c>
      <c r="AA22" s="195" t="s">
        <v>893</v>
      </c>
      <c r="AC22" s="195" t="s">
        <v>894</v>
      </c>
      <c r="AD22" s="1169" t="s">
        <v>892</v>
      </c>
      <c r="AI22" s="195" t="s">
        <v>895</v>
      </c>
      <c r="AK22" s="195" t="s">
        <v>894</v>
      </c>
      <c r="AN22" s="520"/>
      <c r="AO22" s="520"/>
      <c r="AP22" s="520"/>
      <c r="AQ22" s="520"/>
      <c r="AR22" s="520"/>
      <c r="AS22" s="1169">
        <v>0</v>
      </c>
    </row>
    <row customHeight="1" ht="14.25" hidden="1">
      <c r="O23" s="1373"/>
      <c r="AS23" s="1164">
        <v>0</v>
      </c>
    </row>
    <row customHeight="1" ht="14.25" hidden="1">
      <c r="O24" s="1373"/>
      <c r="AS24" s="1164">
        <v>0</v>
      </c>
    </row>
    <row customHeight="1" ht="14.699999999999998">
      <c r="Q25" s="385"/>
      <c r="R25" s="385"/>
      <c r="S25" s="1284"/>
      <c r="T25" s="372"/>
      <c r="U25" s="372"/>
      <c r="V25" s="518"/>
      <c r="W25" s="518"/>
      <c r="X25" s="518"/>
      <c r="Y25" s="518"/>
      <c r="Z25" s="518"/>
      <c r="AA25" s="518"/>
      <c r="AB25" s="518"/>
      <c r="AC25" s="518"/>
      <c r="AD25" s="518"/>
      <c r="AE25" s="518"/>
      <c r="AF25" s="518"/>
      <c r="AG25" s="518"/>
      <c r="AH25" s="518"/>
      <c r="AI25" s="518"/>
      <c r="AJ25" s="518"/>
      <c r="AK25" s="518"/>
      <c r="AS25" s="1164">
        <v>14</v>
      </c>
    </row>
    <row customHeight="1" ht="14.699999999999998">
      <c r="Q26" s="385"/>
      <c r="R26" s="385"/>
      <c r="S26" s="225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7"/>
      <c r="U26" s="2257"/>
      <c r="V26" s="2257"/>
      <c r="W26" s="2257"/>
      <c r="X26" s="2257"/>
      <c r="Y26" s="2257"/>
      <c r="Z26" s="2257"/>
      <c r="AA26" s="2257"/>
      <c r="AB26" s="2257"/>
      <c r="AC26" s="2257"/>
      <c r="AD26" s="2257"/>
      <c r="AE26" s="2257"/>
      <c r="AF26" s="2257"/>
      <c r="AG26" s="2257"/>
      <c r="AH26" s="2257"/>
      <c r="AI26" s="2257"/>
      <c r="AJ26" s="2257"/>
      <c r="AK26" s="1252"/>
      <c r="AS26" s="1164">
        <v>14</v>
      </c>
    </row>
    <row customHeight="1" ht="14.699999999999998">
      <c r="Q27" s="385"/>
      <c r="R27" s="385"/>
      <c r="S27" s="2258" t="str">
        <f>IF(org=0,"Не определено",org)</f>
        <v>ООО "СамРЭК-Эксплуатация"</v>
      </c>
      <c r="T27" s="2258"/>
      <c r="U27" s="2258"/>
      <c r="V27" s="2258"/>
      <c r="W27" s="2258"/>
      <c r="X27" s="2258"/>
      <c r="Y27" s="2258"/>
      <c r="Z27" s="2258"/>
      <c r="AA27" s="2258"/>
      <c r="AB27" s="2258"/>
      <c r="AC27" s="2258"/>
      <c r="AD27" s="2258"/>
      <c r="AE27" s="2258"/>
      <c r="AF27" s="2258"/>
      <c r="AG27" s="2258"/>
      <c r="AH27" s="2258"/>
      <c r="AI27" s="2258"/>
      <c r="AJ27" s="2258"/>
      <c r="AK27" s="1252"/>
      <c r="AS27" s="1164">
        <v>14</v>
      </c>
    </row>
    <row customHeight="1" ht="14.25" hidden="1">
      <c r="Q28" s="385"/>
      <c r="R28" s="385"/>
      <c r="S28" s="1284"/>
      <c r="T28" s="372"/>
      <c r="U28" s="372"/>
      <c r="V28" s="331"/>
      <c r="W28" s="331"/>
      <c r="X28" s="331"/>
      <c r="Y28" s="331"/>
      <c r="Z28" s="331"/>
      <c r="AA28" s="331"/>
      <c r="AB28" s="331"/>
      <c r="AC28" s="331"/>
      <c r="AD28" s="331"/>
      <c r="AE28" s="331"/>
      <c r="AF28" s="331"/>
      <c r="AG28" s="331"/>
      <c r="AH28" s="331"/>
      <c r="AI28" s="331"/>
      <c r="AJ28" s="331"/>
      <c r="AK28" s="331"/>
      <c r="AL28" s="518"/>
      <c r="AS28" s="1164">
        <v>0</v>
      </c>
    </row>
    <row s="1862" customFormat="1" customHeight="1" ht="25.5" hidden="1">
      <c r="A29" s="1377"/>
      <c r="B29" s="1377"/>
      <c r="C29" s="1377"/>
      <c r="D29" s="1377"/>
      <c r="E29" s="1377"/>
      <c r="F29" s="1377"/>
      <c r="G29" s="1377"/>
      <c r="H29" s="1377"/>
      <c r="I29" s="1377"/>
      <c r="J29" s="1377"/>
      <c r="K29" s="1377"/>
      <c r="L29" s="1378"/>
      <c r="M29" s="1377"/>
      <c r="N29" s="1377"/>
      <c r="O29" s="1377"/>
      <c r="S29" s="2259" t="s">
        <v>42</v>
      </c>
      <c r="T29" s="2259"/>
      <c r="U29" s="1381"/>
      <c r="V29" s="2260" t="str">
        <f>IF(TITLE_NAME_OR_PR_CHANGE="",IF(TITLE_NAME_OR_PR="","",TITLE_NAME_OR_PR),TITLE_NAME_OR_PR_CHANGE)</f>
        <v/>
      </c>
      <c r="W29" s="2260"/>
      <c r="X29" s="2260"/>
      <c r="Y29" s="2260"/>
      <c r="Z29" s="2260"/>
      <c r="AA29" s="2260"/>
      <c r="AB29" s="2260"/>
      <c r="AC29" s="335"/>
      <c r="AD29" s="2260" t="str">
        <f>IF(TITLE_NAME_OR_PR_CHANGE="",IF(TITLE_NAME_OR_PR="","",TITLE_NAME_OR_PR),TITLE_NAME_OR_PR_CHANGE)</f>
        <v/>
      </c>
      <c r="AE29" s="2260"/>
      <c r="AF29" s="2260"/>
      <c r="AG29" s="2260"/>
      <c r="AH29" s="2260"/>
      <c r="AI29" s="2260"/>
      <c r="AJ29" s="2260"/>
      <c r="AK29" s="335"/>
      <c r="AL29" s="335"/>
      <c r="AM29" s="289"/>
      <c r="AN29" s="377"/>
      <c r="AO29" s="377"/>
      <c r="AP29" s="377"/>
      <c r="AQ29" s="377"/>
      <c r="AR29" s="377"/>
      <c r="AS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896</v>
      </c>
      <c r="T30" s="2259"/>
      <c r="U30" s="1381"/>
      <c r="V30" s="2273" t="str">
        <f>IF(TITLE_DATE_PR_CHANGE="",IF(TITLE_DATE_PR="","",TITLE_DATE_PR),TITLE_DATE_PR_CHANGE)</f>
        <v/>
      </c>
      <c r="W30" s="2273"/>
      <c r="X30" s="2273"/>
      <c r="Y30" s="2273"/>
      <c r="Z30" s="2273"/>
      <c r="AA30" s="2273"/>
      <c r="AB30" s="2273"/>
      <c r="AC30" s="335"/>
      <c r="AD30" s="2273" t="str">
        <f>IF(TITLE_DATE_PR_CHANGE="",IF(TITLE_DATE_PR="","",TITLE_DATE_PR),TITLE_DATE_PR_CHANGE)</f>
        <v/>
      </c>
      <c r="AE30" s="2273"/>
      <c r="AF30" s="2273"/>
      <c r="AG30" s="2273"/>
      <c r="AH30" s="2273"/>
      <c r="AI30" s="2273"/>
      <c r="AJ30" s="2273"/>
      <c r="AK30" s="335"/>
      <c r="AL30" s="335"/>
      <c r="AM30" s="289"/>
      <c r="AN30" s="377"/>
      <c r="AO30" s="377"/>
      <c r="AP30" s="377"/>
      <c r="AQ30" s="377"/>
      <c r="AR30" s="377"/>
      <c r="AS30" s="427">
        <v>0</v>
      </c>
    </row>
    <row s="1862" customFormat="1" customHeight="1" ht="18.75" hidden="1">
      <c r="A31" s="1377"/>
      <c r="B31" s="1377"/>
      <c r="C31" s="1377"/>
      <c r="D31" s="1377"/>
      <c r="E31" s="1377"/>
      <c r="F31" s="1377"/>
      <c r="G31" s="1377"/>
      <c r="H31" s="1377"/>
      <c r="I31" s="1377"/>
      <c r="J31" s="1377"/>
      <c r="K31" s="1377"/>
      <c r="L31" s="1378"/>
      <c r="M31" s="1377"/>
      <c r="N31" s="1377"/>
      <c r="O31" s="1377"/>
      <c r="S31" s="2259" t="s">
        <v>897</v>
      </c>
      <c r="T31" s="2259"/>
      <c r="U31" s="1381"/>
      <c r="V31" s="2260" t="str">
        <f>IF(TITLE_NUMBER_PR_CHANGE="",IF(TITLE_NUMBER_PR="","",TITLE_NUMBER_PR),TITLE_NUMBER_PR_CHANGE)</f>
        <v/>
      </c>
      <c r="W31" s="2260"/>
      <c r="X31" s="2260"/>
      <c r="Y31" s="2260"/>
      <c r="Z31" s="2260"/>
      <c r="AA31" s="2260"/>
      <c r="AB31" s="2260"/>
      <c r="AC31" s="335"/>
      <c r="AD31" s="2260" t="str">
        <f>IF(TITLE_NUMBER_PR_CHANGE="",IF(TITLE_NUMBER_PR="","",TITLE_NUMBER_PR),TITLE_NUMBER_PR_CHANGE)</f>
        <v/>
      </c>
      <c r="AE31" s="2260"/>
      <c r="AF31" s="2260"/>
      <c r="AG31" s="2260"/>
      <c r="AH31" s="2260"/>
      <c r="AI31" s="2260"/>
      <c r="AJ31" s="2260"/>
      <c r="AK31" s="335"/>
      <c r="AL31" s="335"/>
      <c r="AM31" s="289"/>
      <c r="AN31" s="377"/>
      <c r="AO31" s="377"/>
      <c r="AP31" s="377"/>
      <c r="AQ31" s="377"/>
      <c r="AR31" s="377"/>
      <c r="AS31" s="427">
        <v>0</v>
      </c>
    </row>
    <row s="1862" customFormat="1" customHeight="1" ht="18.75" hidden="1">
      <c r="A32" s="1377"/>
      <c r="B32" s="1377"/>
      <c r="C32" s="1377"/>
      <c r="D32" s="1377"/>
      <c r="E32" s="1377"/>
      <c r="F32" s="1377"/>
      <c r="G32" s="1377"/>
      <c r="H32" s="1377"/>
      <c r="I32" s="1377"/>
      <c r="J32" s="1377"/>
      <c r="K32" s="1377"/>
      <c r="L32" s="1378"/>
      <c r="M32" s="1377"/>
      <c r="N32" s="1377"/>
      <c r="O32" s="1377"/>
      <c r="S32" s="2259" t="s">
        <v>43</v>
      </c>
      <c r="T32" s="2259"/>
      <c r="U32" s="1381"/>
      <c r="V32" s="2260" t="str">
        <f>IF(TITLE_IST_PUB_CHANGE="",IF(TITLE_IST_PUB="","",TITLE_IST_PUB),TITLE_IST_PUB_CHANGE)</f>
        <v/>
      </c>
      <c r="W32" s="2260"/>
      <c r="X32" s="2260"/>
      <c r="Y32" s="2260"/>
      <c r="Z32" s="2260"/>
      <c r="AA32" s="2260"/>
      <c r="AB32" s="2260"/>
      <c r="AC32" s="335"/>
      <c r="AD32" s="2260" t="str">
        <f>IF(TITLE_IST_PUB_CHANGE="",IF(TITLE_IST_PUB="","",TITLE_IST_PUB),TITLE_IST_PUB_CHANGE)</f>
        <v/>
      </c>
      <c r="AE32" s="2260"/>
      <c r="AF32" s="2260"/>
      <c r="AG32" s="2260"/>
      <c r="AH32" s="2260"/>
      <c r="AI32" s="2260"/>
      <c r="AJ32" s="2260"/>
      <c r="AK32" s="335"/>
      <c r="AL32" s="335"/>
      <c r="AM32" s="289"/>
      <c r="AN32" s="377"/>
      <c r="AO32" s="377"/>
      <c r="AP32" s="377"/>
      <c r="AQ32" s="377"/>
      <c r="AR32" s="377"/>
      <c r="AS32" s="427">
        <v>0</v>
      </c>
    </row>
    <row customHeight="1" ht="14.25" hidden="1">
      <c r="Q33" s="385"/>
      <c r="R33" s="385"/>
      <c r="S33" s="1284"/>
      <c r="T33" s="372"/>
      <c r="U33" s="372"/>
      <c r="V33" s="331"/>
      <c r="W33" s="331"/>
      <c r="X33" s="331"/>
      <c r="Y33" s="331"/>
      <c r="Z33" s="331"/>
      <c r="AA33" s="331"/>
      <c r="AB33" s="331"/>
      <c r="AC33" s="331"/>
      <c r="AD33" s="331"/>
      <c r="AE33" s="331"/>
      <c r="AF33" s="331"/>
      <c r="AG33" s="331"/>
      <c r="AH33" s="331"/>
      <c r="AI33" s="331"/>
      <c r="AJ33" s="331"/>
      <c r="AK33" s="331"/>
      <c r="AL33" s="518"/>
      <c r="AS33" s="1164">
        <v>0</v>
      </c>
    </row>
    <row s="1862" customFormat="1" customHeight="1" ht="18.75" hidden="1">
      <c r="A34" s="1377"/>
      <c r="B34" s="1377"/>
      <c r="C34" s="1377"/>
      <c r="D34" s="1377"/>
      <c r="E34" s="1377"/>
      <c r="F34" s="1377"/>
      <c r="G34" s="1377"/>
      <c r="H34" s="1377"/>
      <c r="I34" s="1377"/>
      <c r="J34" s="1377"/>
      <c r="K34" s="1377"/>
      <c r="L34" s="1378"/>
      <c r="M34" s="1377"/>
      <c r="N34" s="1377"/>
      <c r="O34" s="1377"/>
      <c r="S34" s="2259" t="s">
        <v>898</v>
      </c>
      <c r="T34" s="2259"/>
      <c r="U34" s="1381"/>
      <c r="V34" s="2273" t="str">
        <f>IF(TITLE_DATE_PR_CHANGE="",IF(TITLE_DATE_PR="","",TITLE_DATE_PR),TITLE_DATE_PR_CHANGE)</f>
        <v/>
      </c>
      <c r="W34" s="2273"/>
      <c r="X34" s="2273"/>
      <c r="Y34" s="2273"/>
      <c r="Z34" s="2273"/>
      <c r="AA34" s="2273"/>
      <c r="AB34" s="2273"/>
      <c r="AC34" s="335"/>
      <c r="AD34" s="2273" t="str">
        <f>IF(TITLE_DATE_PR_CHANGE="",IF(TITLE_DATE_PR="","",TITLE_DATE_PR),TITLE_DATE_PR_CHANGE)</f>
        <v/>
      </c>
      <c r="AE34" s="2273"/>
      <c r="AF34" s="2273"/>
      <c r="AG34" s="2273"/>
      <c r="AH34" s="2273"/>
      <c r="AI34" s="2273"/>
      <c r="AJ34" s="2273"/>
      <c r="AK34" s="335"/>
      <c r="AL34" s="335"/>
      <c r="AM34" s="289"/>
      <c r="AN34" s="377"/>
      <c r="AO34" s="377"/>
      <c r="AP34" s="377"/>
      <c r="AQ34" s="377"/>
      <c r="AR34" s="377"/>
      <c r="AS34" s="427">
        <v>0</v>
      </c>
    </row>
    <row s="1862" customFormat="1" customHeight="1" ht="18.75" hidden="1">
      <c r="A35" s="1377"/>
      <c r="B35" s="1377"/>
      <c r="C35" s="1377"/>
      <c r="D35" s="1377"/>
      <c r="E35" s="1377"/>
      <c r="F35" s="1377"/>
      <c r="G35" s="1377"/>
      <c r="H35" s="1377"/>
      <c r="I35" s="1377"/>
      <c r="J35" s="1377"/>
      <c r="K35" s="1377"/>
      <c r="L35" s="1378"/>
      <c r="M35" s="1377"/>
      <c r="N35" s="1377"/>
      <c r="O35" s="1377"/>
      <c r="S35" s="2259" t="s">
        <v>899</v>
      </c>
      <c r="T35" s="2259"/>
      <c r="U35" s="1381"/>
      <c r="V35" s="2260" t="str">
        <f>IF(TITLE_NUMBER_PR_CHANGE="",IF(TITLE_NUMBER_PR="","",TITLE_NUMBER_PR),TITLE_NUMBER_PR_CHANGE)</f>
        <v/>
      </c>
      <c r="W35" s="2260"/>
      <c r="X35" s="2260"/>
      <c r="Y35" s="2260"/>
      <c r="Z35" s="2260"/>
      <c r="AA35" s="2260"/>
      <c r="AB35" s="2260"/>
      <c r="AC35" s="335"/>
      <c r="AD35" s="2260" t="str">
        <f>IF(TITLE_NUMBER_PR_CHANGE="",IF(TITLE_NUMBER_PR="","",TITLE_NUMBER_PR),TITLE_NUMBER_PR_CHANGE)</f>
        <v/>
      </c>
      <c r="AE35" s="2260"/>
      <c r="AF35" s="2260"/>
      <c r="AG35" s="2260"/>
      <c r="AH35" s="2260"/>
      <c r="AI35" s="2260"/>
      <c r="AJ35" s="2260"/>
      <c r="AK35" s="335"/>
      <c r="AL35" s="335"/>
      <c r="AM35" s="289"/>
      <c r="AN35" s="377"/>
      <c r="AO35" s="377"/>
      <c r="AP35" s="377"/>
      <c r="AQ35" s="377"/>
      <c r="AR35" s="377"/>
      <c r="AS35" s="427">
        <v>0</v>
      </c>
    </row>
    <row s="1862" customFormat="1" customHeight="1" ht="0">
      <c r="A36" s="1377"/>
      <c r="B36" s="1377"/>
      <c r="C36" s="1377"/>
      <c r="D36" s="1377"/>
      <c r="E36" s="1377"/>
      <c r="F36" s="1377"/>
      <c r="G36" s="1377"/>
      <c r="H36" s="1377"/>
      <c r="I36" s="1377"/>
      <c r="J36" s="1377"/>
      <c r="K36" s="1377"/>
      <c r="L36" s="1378"/>
      <c r="M36" s="1377"/>
      <c r="N36" s="1377"/>
      <c r="O36" s="1377"/>
      <c r="S36" s="332"/>
      <c r="T36" s="332"/>
      <c r="U36" s="1349"/>
      <c r="V36" s="335"/>
      <c r="W36" s="335"/>
      <c r="X36" s="335"/>
      <c r="Y36" s="335"/>
      <c r="Z36" s="335"/>
      <c r="AA36" s="335"/>
      <c r="AB36" s="335"/>
      <c r="AC36" s="287" t="s">
        <v>900</v>
      </c>
      <c r="AD36" s="335"/>
      <c r="AE36" s="335"/>
      <c r="AF36" s="335"/>
      <c r="AG36" s="335"/>
      <c r="AH36" s="335"/>
      <c r="AI36" s="335"/>
      <c r="AJ36" s="335"/>
      <c r="AK36" s="287" t="s">
        <v>900</v>
      </c>
      <c r="AN36" s="377"/>
      <c r="AO36" s="377"/>
      <c r="AP36" s="377"/>
      <c r="AQ36" s="377"/>
      <c r="AR36" s="377"/>
      <c r="AS36" s="427">
        <v>0</v>
      </c>
    </row>
    <row customHeight="1" ht="14.699999999999998">
      <c r="Q37" s="385"/>
      <c r="R37" s="385"/>
      <c r="S37" s="1284"/>
      <c r="T37" s="372"/>
      <c r="U37" s="1253"/>
      <c r="V37" s="2261"/>
      <c r="W37" s="2261"/>
      <c r="X37" s="2261"/>
      <c r="Y37" s="2261"/>
      <c r="Z37" s="2261"/>
      <c r="AA37" s="2261"/>
      <c r="AB37" s="2261"/>
      <c r="AC37" s="2261"/>
      <c r="AD37" s="2261"/>
      <c r="AE37" s="2261"/>
      <c r="AF37" s="2261"/>
      <c r="AG37" s="2261"/>
      <c r="AH37" s="2261"/>
      <c r="AI37" s="2261"/>
      <c r="AJ37" s="2261"/>
      <c r="AK37" s="2261"/>
      <c r="AS37" s="1164">
        <v>14</v>
      </c>
    </row>
    <row customHeight="1" ht="14.699999999999998">
      <c r="Q38" s="385"/>
      <c r="R38" s="385"/>
      <c r="S38" s="2136" t="s">
        <v>773</v>
      </c>
      <c r="T38" s="2136"/>
      <c r="U38" s="2136"/>
      <c r="V38" s="2136"/>
      <c r="W38" s="2136"/>
      <c r="X38" s="2136"/>
      <c r="Y38" s="2136"/>
      <c r="Z38" s="2136"/>
      <c r="AA38" s="2136"/>
      <c r="AB38" s="2136"/>
      <c r="AC38" s="2136"/>
      <c r="AD38" s="2136"/>
      <c r="AE38" s="2136"/>
      <c r="AF38" s="2136"/>
      <c r="AG38" s="2136"/>
      <c r="AH38" s="2136"/>
      <c r="AI38" s="2136"/>
      <c r="AJ38" s="2136"/>
      <c r="AK38" s="2136"/>
      <c r="AL38" s="2136"/>
      <c r="AM38" s="2136" t="s">
        <v>774</v>
      </c>
      <c r="AS38" s="1164">
        <v>14</v>
      </c>
    </row>
    <row customHeight="1" ht="14.699999999999998">
      <c r="Q39" s="385"/>
      <c r="R39" s="385"/>
      <c r="S39" s="2282" t="s">
        <v>88</v>
      </c>
      <c r="T39" s="2218" t="s">
        <v>901</v>
      </c>
      <c r="U39" s="310"/>
      <c r="V39" s="2283" t="s">
        <v>902</v>
      </c>
      <c r="W39" s="2284"/>
      <c r="X39" s="2284"/>
      <c r="Y39" s="2284"/>
      <c r="Z39" s="2284"/>
      <c r="AA39" s="2284"/>
      <c r="AB39" s="2285"/>
      <c r="AC39" s="2286" t="s">
        <v>903</v>
      </c>
      <c r="AD39" s="2283" t="s">
        <v>902</v>
      </c>
      <c r="AE39" s="2284"/>
      <c r="AF39" s="2284"/>
      <c r="AG39" s="2284"/>
      <c r="AH39" s="2284"/>
      <c r="AI39" s="2284"/>
      <c r="AJ39" s="2285"/>
      <c r="AK39" s="2286" t="s">
        <v>904</v>
      </c>
      <c r="AL39" s="2289" t="s">
        <v>905</v>
      </c>
      <c r="AM39" s="2136"/>
      <c r="AS39" s="1164">
        <v>14</v>
      </c>
    </row>
    <row customHeight="1" ht="35.699999999999996">
      <c r="Q40" s="385"/>
      <c r="R40" s="385"/>
      <c r="S40" s="2282"/>
      <c r="T40" s="2218"/>
      <c r="U40" s="1040"/>
      <c r="V40" s="2269" t="s">
        <v>906</v>
      </c>
      <c r="W40" s="2292" t="s">
        <v>907</v>
      </c>
      <c r="X40" s="2271" t="s">
        <v>908</v>
      </c>
      <c r="Y40" s="2272"/>
      <c r="Z40" s="2271" t="s">
        <v>922</v>
      </c>
      <c r="AA40" s="2278"/>
      <c r="AB40" s="2272"/>
      <c r="AC40" s="2287"/>
      <c r="AD40" s="2269" t="s">
        <v>906</v>
      </c>
      <c r="AE40" s="2292" t="s">
        <v>907</v>
      </c>
      <c r="AF40" s="2271" t="s">
        <v>908</v>
      </c>
      <c r="AG40" s="2272"/>
      <c r="AH40" s="2271" t="s">
        <v>909</v>
      </c>
      <c r="AI40" s="2278"/>
      <c r="AJ40" s="2272"/>
      <c r="AK40" s="2287"/>
      <c r="AL40" s="2290"/>
      <c r="AM40" s="2136"/>
      <c r="AS40" s="1164">
        <v>34</v>
      </c>
    </row>
    <row customHeight="1" ht="35.699999999999996">
      <c r="A41" s="1379"/>
      <c r="B41" s="1379" t="s">
        <v>616</v>
      </c>
      <c r="C41" s="1379" t="s">
        <v>617</v>
      </c>
      <c r="D41" s="1379" t="s">
        <v>618</v>
      </c>
      <c r="E41" s="1373" t="s">
        <v>910</v>
      </c>
      <c r="F41" s="1373" t="s">
        <v>911</v>
      </c>
      <c r="G41" s="1373" t="s">
        <v>912</v>
      </c>
      <c r="H41" s="1373" t="s">
        <v>913</v>
      </c>
      <c r="I41" s="1373" t="s">
        <v>914</v>
      </c>
      <c r="J41" s="1373" t="s">
        <v>915</v>
      </c>
      <c r="K41" s="1373" t="s">
        <v>916</v>
      </c>
      <c r="L41" s="1373" t="s">
        <v>891</v>
      </c>
      <c r="Q41" s="385"/>
      <c r="R41" s="385"/>
      <c r="S41" s="2282"/>
      <c r="T41" s="2218"/>
      <c r="U41" s="311"/>
      <c r="V41" s="2270"/>
      <c r="W41" s="2293"/>
      <c r="X41" s="1231" t="s">
        <v>917</v>
      </c>
      <c r="Y41" s="1231" t="s">
        <v>918</v>
      </c>
      <c r="Z41" s="1347" t="s">
        <v>919</v>
      </c>
      <c r="AA41" s="2279" t="s">
        <v>920</v>
      </c>
      <c r="AB41" s="2280"/>
      <c r="AC41" s="2288"/>
      <c r="AD41" s="2270"/>
      <c r="AE41" s="2293"/>
      <c r="AF41" s="1231" t="s">
        <v>917</v>
      </c>
      <c r="AG41" s="1231" t="s">
        <v>918</v>
      </c>
      <c r="AH41" s="1347" t="s">
        <v>919</v>
      </c>
      <c r="AI41" s="2279" t="s">
        <v>920</v>
      </c>
      <c r="AJ41" s="2280"/>
      <c r="AK41" s="2288"/>
      <c r="AL41" s="2291"/>
      <c r="AM41" s="2136"/>
      <c r="AS41" s="1164">
        <v>34</v>
      </c>
    </row>
    <row s="1650" customFormat="1" customHeight="1" ht="11.25" hidden="1">
      <c r="A42" s="1379"/>
      <c r="B42" s="1379"/>
      <c r="C42" s="1379"/>
      <c r="D42" s="1379"/>
      <c r="E42" s="1379"/>
      <c r="F42" s="1379"/>
      <c r="G42" s="1379"/>
      <c r="H42" s="1379"/>
      <c r="I42" s="1379"/>
      <c r="J42" s="1379"/>
      <c r="K42" s="1379"/>
      <c r="L42" s="1373"/>
      <c r="M42" s="1371"/>
      <c r="N42" s="1371"/>
      <c r="O42" s="1371"/>
      <c r="P42" s="1255"/>
      <c r="Q42" s="1256"/>
      <c r="R42" s="1263">
        <v>1</v>
      </c>
      <c r="S42" s="1286" t="s">
        <v>200</v>
      </c>
      <c r="T42" s="1264" t="s">
        <v>103</v>
      </c>
      <c r="U42" s="1254" t="str">
        <f>OFFSET(U42,0,-1)</f>
        <v>2</v>
      </c>
      <c r="V42" s="1344">
        <f>OFFSET(V42,0,-1)+1</f>
        <v>3</v>
      </c>
      <c r="W42" s="1344"/>
      <c r="X42" s="1344">
        <f>OFFSET(X42,0,-1)+1</f>
        <v>1</v>
      </c>
      <c r="Y42" s="1344">
        <f>OFFSET(Y42,0,-1)+1</f>
        <v>2</v>
      </c>
      <c r="Z42" s="1344">
        <f>OFFSET(Z42,0,-1)+1</f>
        <v>3</v>
      </c>
      <c r="AA42" s="2281">
        <f>OFFSET(AA42,0,-1)+1</f>
        <v>4</v>
      </c>
      <c r="AB42" s="2281"/>
      <c r="AC42" s="1344">
        <f>OFFSET(AC42,0,-2)+1</f>
        <v>5</v>
      </c>
      <c r="AD42" s="1344">
        <f>OFFSET(AD42,0,-1)+1</f>
        <v>6</v>
      </c>
      <c r="AE42" s="1344"/>
      <c r="AF42" s="1344">
        <f>OFFSET(AF42,0,-1)+1</f>
        <v>1</v>
      </c>
      <c r="AG42" s="1344">
        <f>OFFSET(AG42,0,-1)+1</f>
        <v>2</v>
      </c>
      <c r="AH42" s="1344">
        <f>OFFSET(AH42,0,-1)+1</f>
        <v>3</v>
      </c>
      <c r="AI42" s="2281">
        <f>OFFSET(AI42,0,-1)+1</f>
        <v>4</v>
      </c>
      <c r="AJ42" s="2281"/>
      <c r="AK42" s="1344">
        <f>OFFSET(AK42,0,-2)+1</f>
        <v>5</v>
      </c>
      <c r="AL42" s="1254">
        <f>OFFSET(AL42,0,-1)</f>
        <v>5</v>
      </c>
      <c r="AM42" s="1344">
        <f>OFFSET(AM42,0,-1)+1</f>
        <v>6</v>
      </c>
      <c r="AN42" s="520"/>
      <c r="AO42" s="520"/>
      <c r="AP42" s="520"/>
      <c r="AQ42" s="520"/>
      <c r="AR42" s="520"/>
      <c r="AS42" s="505">
        <v>0</v>
      </c>
    </row>
    <row customHeight="1" ht="22.049999999999997">
      <c r="A43" s="1372" t="s">
        <v>636</v>
      </c>
      <c r="B43" s="1372"/>
      <c r="C43" s="1372"/>
      <c r="D43" s="1372"/>
      <c r="E43" s="2267">
        <v>1</v>
      </c>
      <c r="F43" s="1372"/>
      <c r="G43" s="1372"/>
      <c r="H43" s="1372"/>
      <c r="I43" s="1372"/>
      <c r="J43" s="1372"/>
      <c r="K43" s="1372"/>
      <c r="L43" s="1373"/>
      <c r="M43" s="1374"/>
      <c r="N43" s="1374"/>
      <c r="O43" s="1374"/>
      <c r="P43" s="370"/>
      <c r="Q43" s="369"/>
      <c r="R43" s="364"/>
      <c r="S43" s="1345">
        <f>INDEX(PT_DIFFERENTIATION_NUM_NTAR,MATCH(A43,PT_DIFFERENTIATION_NTAR_ID,0))</f>
        <v>0</v>
      </c>
      <c r="T43" s="307" t="s">
        <v>604</v>
      </c>
      <c r="U43" s="309"/>
      <c r="V43" s="2251"/>
      <c r="W43" s="2252"/>
      <c r="X43" s="2252"/>
      <c r="Y43" s="2252"/>
      <c r="Z43" s="2252"/>
      <c r="AA43" s="2252"/>
      <c r="AB43" s="2252"/>
      <c r="AC43" s="2253"/>
      <c r="AD43" s="2251" t="str">
        <f>INDEX(PT_DIFFERENTIATION_NTAR,MATCH(A43,PT_DIFFERENTIATION_NTAR_ID,0))</f>
        <v/>
      </c>
      <c r="AE43" s="2252"/>
      <c r="AF43" s="2252"/>
      <c r="AG43" s="2252"/>
      <c r="AH43" s="2252"/>
      <c r="AI43" s="2252"/>
      <c r="AJ43" s="2252"/>
      <c r="AK43" s="2252"/>
      <c r="AL43" s="2253"/>
      <c r="AM43" s="126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9"/>
      <c r="AP43" s="509" t="str">
        <f>IF(T43="","",T43)</f>
        <v>Наименование тарифа</v>
      </c>
      <c r="AQ43" s="509"/>
      <c r="AR43" s="509"/>
      <c r="AS43" s="1164">
        <v>21</v>
      </c>
    </row>
    <row customHeight="1" ht="22.049999999999997">
      <c r="A44" s="1372" t="s">
        <v>636</v>
      </c>
      <c r="B44" s="1372" t="s">
        <v>637</v>
      </c>
      <c r="C44" s="1372"/>
      <c r="D44" s="1372"/>
      <c r="E44" s="2268"/>
      <c r="F44" s="2267">
        <v>1</v>
      </c>
      <c r="G44" s="1372"/>
      <c r="H44" s="1372"/>
      <c r="I44" s="1372"/>
      <c r="J44" s="1372"/>
      <c r="K44" s="1372"/>
      <c r="L44" s="1373"/>
      <c r="M44" s="1374"/>
      <c r="N44" s="1374"/>
      <c r="O44" s="1374"/>
      <c r="P44" s="1341"/>
      <c r="Q44" s="361"/>
      <c r="R44" s="362"/>
      <c r="S44" s="1345" t="str">
        <f>INDEX(PT_DIFFERENTIATION_NUM_TER,MATCH(B44,PT_DIFFERENTIATION_TER_ID,0))</f>
        <v>.</v>
      </c>
      <c r="T44" s="317" t="s">
        <v>870</v>
      </c>
      <c r="U44" s="309"/>
      <c r="V44" s="2251"/>
      <c r="W44" s="2252"/>
      <c r="X44" s="2252"/>
      <c r="Y44" s="2252"/>
      <c r="Z44" s="2252"/>
      <c r="AA44" s="2252"/>
      <c r="AB44" s="2252"/>
      <c r="AC44" s="2253"/>
      <c r="AD44" s="2251" t="str">
        <f>INDEX(PT_DIFFERENTIATION_TER,MATCH(B44,PT_DIFFERENTIATION_TER_ID,0))</f>
        <v/>
      </c>
      <c r="AE44" s="2252"/>
      <c r="AF44" s="2252"/>
      <c r="AG44" s="2252"/>
      <c r="AH44" s="2252"/>
      <c r="AI44" s="2252"/>
      <c r="AJ44" s="2252"/>
      <c r="AK44" s="2252"/>
      <c r="AL44" s="2253"/>
      <c r="AM44" s="1267" t="s">
        <v>871</v>
      </c>
      <c r="AO44" s="509"/>
      <c r="AP44" s="509" t="str">
        <f>IF(T44="","",T44)</f>
        <v>Территория действия тарифа</v>
      </c>
      <c r="AQ44" s="509"/>
      <c r="AR44" s="509"/>
      <c r="AS44" s="1164">
        <v>21</v>
      </c>
    </row>
    <row customHeight="1" ht="24">
      <c r="A45" s="1372" t="s">
        <v>636</v>
      </c>
      <c r="B45" s="1372" t="s">
        <v>637</v>
      </c>
      <c r="C45" s="1372" t="s">
        <v>638</v>
      </c>
      <c r="D45" s="1372"/>
      <c r="E45" s="2268"/>
      <c r="F45" s="2268"/>
      <c r="G45" s="2267">
        <v>1</v>
      </c>
      <c r="H45" s="1372"/>
      <c r="I45" s="1372"/>
      <c r="J45" s="1372"/>
      <c r="K45" s="1372"/>
      <c r="L45" s="1373"/>
      <c r="M45" s="1374"/>
      <c r="N45" s="1374"/>
      <c r="O45" s="1374"/>
      <c r="P45" s="363"/>
      <c r="Q45" s="361"/>
      <c r="R45" s="362"/>
      <c r="S45" s="1345" t="str">
        <f>INDEX(PT_DIFFERENTIATION_NUM_CS,MATCH(C45,PT_DIFFERENTIATION_CS_ID,0))</f>
        <v>..</v>
      </c>
      <c r="T45" s="318" t="s">
        <v>872</v>
      </c>
      <c r="U45" s="309"/>
      <c r="V45" s="2251"/>
      <c r="W45" s="2252"/>
      <c r="X45" s="2252"/>
      <c r="Y45" s="2252"/>
      <c r="Z45" s="2252"/>
      <c r="AA45" s="2252"/>
      <c r="AB45" s="2252"/>
      <c r="AC45" s="2253"/>
      <c r="AD45" s="2251" t="str">
        <f>INDEX(PT_DIFFERENTIATION_CS,MATCH(C45,PT_DIFFERENTIATION_CS_ID,0))</f>
        <v/>
      </c>
      <c r="AE45" s="2252"/>
      <c r="AF45" s="2252"/>
      <c r="AG45" s="2252"/>
      <c r="AH45" s="2252"/>
      <c r="AI45" s="2252"/>
      <c r="AJ45" s="2252"/>
      <c r="AK45" s="2252"/>
      <c r="AL45" s="2253"/>
      <c r="AM45" s="1267" t="s">
        <v>873</v>
      </c>
      <c r="AO45" s="509"/>
      <c r="AP45" s="509" t="str">
        <f>IF(T45="","",T45)</f>
        <v>Наименование системы теплоснабжения </v>
      </c>
      <c r="AQ45" s="509"/>
      <c r="AR45" s="509"/>
      <c r="AS45" s="1164">
        <v>23</v>
      </c>
    </row>
    <row customHeight="1" ht="22.049999999999997">
      <c r="A46" s="1372" t="s">
        <v>636</v>
      </c>
      <c r="B46" s="1372" t="s">
        <v>637</v>
      </c>
      <c r="C46" s="1372" t="s">
        <v>638</v>
      </c>
      <c r="D46" s="1372" t="s">
        <v>639</v>
      </c>
      <c r="E46" s="2268"/>
      <c r="F46" s="2268"/>
      <c r="G46" s="2268"/>
      <c r="H46" s="2267">
        <v>1</v>
      </c>
      <c r="I46" s="1372"/>
      <c r="J46" s="1372"/>
      <c r="K46" s="1372"/>
      <c r="L46" s="1373"/>
      <c r="M46" s="1374"/>
      <c r="N46" s="1374"/>
      <c r="O46" s="1374"/>
      <c r="P46" s="363"/>
      <c r="Q46" s="361"/>
      <c r="R46" s="362"/>
      <c r="S46" s="1345" t="str">
        <f>INDEX(PT_DIFFERENTIATION_NUM_IST_TE,MATCH(D46,PT_DIFFERENTIATION_IST_TE_ID,0))</f>
        <v>...</v>
      </c>
      <c r="T46" s="319" t="s">
        <v>874</v>
      </c>
      <c r="U46" s="309"/>
      <c r="V46" s="2251"/>
      <c r="W46" s="2252"/>
      <c r="X46" s="2252"/>
      <c r="Y46" s="2252"/>
      <c r="Z46" s="2252"/>
      <c r="AA46" s="2252"/>
      <c r="AB46" s="2252"/>
      <c r="AC46" s="2253"/>
      <c r="AD46" s="2251" t="str">
        <f>INDEX(PT_DIFFERENTIATION_IST_TE,MATCH(D46,PT_DIFFERENTIATION_IST_TE_ID,0))</f>
        <v/>
      </c>
      <c r="AE46" s="2252"/>
      <c r="AF46" s="2252"/>
      <c r="AG46" s="2252"/>
      <c r="AH46" s="2252"/>
      <c r="AI46" s="2252"/>
      <c r="AJ46" s="2252"/>
      <c r="AK46" s="2252"/>
      <c r="AL46" s="2253"/>
      <c r="AM46" s="1267" t="s">
        <v>875</v>
      </c>
      <c r="AO46" s="509"/>
      <c r="AP46" s="509" t="str">
        <f>IF(T46="","",T46)</f>
        <v>Источник тепловой энергии  </v>
      </c>
      <c r="AQ46" s="509"/>
      <c r="AR46" s="509"/>
      <c r="AS46" s="1164">
        <v>21</v>
      </c>
    </row>
    <row customHeight="1" ht="49.5">
      <c r="A47" s="1372" t="s">
        <v>636</v>
      </c>
      <c r="B47" s="1372" t="s">
        <v>637</v>
      </c>
      <c r="C47" s="1372" t="s">
        <v>638</v>
      </c>
      <c r="D47" s="1372" t="s">
        <v>639</v>
      </c>
      <c r="E47" s="2268"/>
      <c r="F47" s="2268"/>
      <c r="G47" s="2268"/>
      <c r="H47" s="2268"/>
      <c r="I47" s="2265" t="str">
        <f>S46&amp;".1"</f>
        <v>....1</v>
      </c>
      <c r="J47" s="1372"/>
      <c r="K47" s="1372"/>
      <c r="L47" s="1373" t="s">
        <v>876</v>
      </c>
      <c r="P47" s="2266">
        <v>1</v>
      </c>
      <c r="Q47" s="1340"/>
      <c r="R47" s="365"/>
      <c r="S47" s="1345" t="str">
        <f>$I47</f>
        <v>....1</v>
      </c>
      <c r="T47" s="294" t="s">
        <v>877</v>
      </c>
      <c r="U47" s="309"/>
      <c r="V47" s="2254"/>
      <c r="W47" s="2255"/>
      <c r="X47" s="2255"/>
      <c r="Y47" s="2255"/>
      <c r="Z47" s="2255"/>
      <c r="AA47" s="2255"/>
      <c r="AB47" s="2255"/>
      <c r="AC47" s="2256"/>
      <c r="AD47" s="2254"/>
      <c r="AE47" s="2255"/>
      <c r="AF47" s="2255"/>
      <c r="AG47" s="2255"/>
      <c r="AH47" s="2255"/>
      <c r="AI47" s="2255"/>
      <c r="AJ47" s="2255"/>
      <c r="AK47" s="2255"/>
      <c r="AL47" s="2256"/>
      <c r="AM47" s="1267" t="s">
        <v>878</v>
      </c>
      <c r="AO47" s="509"/>
      <c r="AP47" s="509" t="str">
        <f>IF(T47="","",T47)</f>
        <v>Схема подключения теплопотребляющей установки к коллектору источника тепловой энергии</v>
      </c>
      <c r="AQ47" s="509"/>
      <c r="AR47" s="509"/>
      <c r="AS47" s="1164">
        <v>47</v>
      </c>
    </row>
    <row customHeight="1" ht="22.049999999999997">
      <c r="A48" s="1372" t="s">
        <v>636</v>
      </c>
      <c r="B48" s="1372" t="s">
        <v>637</v>
      </c>
      <c r="C48" s="1372" t="s">
        <v>638</v>
      </c>
      <c r="D48" s="1372" t="s">
        <v>639</v>
      </c>
      <c r="E48" s="2268"/>
      <c r="F48" s="2268"/>
      <c r="G48" s="2268"/>
      <c r="H48" s="2268"/>
      <c r="I48" s="2295"/>
      <c r="J48" s="2265" t="str">
        <f>I47&amp;".1"</f>
        <v>....1.1</v>
      </c>
      <c r="K48" s="1372"/>
      <c r="L48" s="1373" t="s">
        <v>879</v>
      </c>
      <c r="P48" s="2266"/>
      <c r="Q48" s="2266">
        <v>1</v>
      </c>
      <c r="R48" s="366"/>
      <c r="S48" s="1345" t="str">
        <f>$J48</f>
        <v>....1.1</v>
      </c>
      <c r="T48" s="295" t="s">
        <v>880</v>
      </c>
      <c r="U48" s="309"/>
      <c r="V48" s="2254"/>
      <c r="W48" s="2255"/>
      <c r="X48" s="2255"/>
      <c r="Y48" s="2255"/>
      <c r="Z48" s="2255"/>
      <c r="AA48" s="2255"/>
      <c r="AB48" s="2255"/>
      <c r="AC48" s="2256"/>
      <c r="AD48" s="2254"/>
      <c r="AE48" s="2255"/>
      <c r="AF48" s="2255"/>
      <c r="AG48" s="2255"/>
      <c r="AH48" s="2255"/>
      <c r="AI48" s="2255"/>
      <c r="AJ48" s="2255"/>
      <c r="AK48" s="2255"/>
      <c r="AL48" s="2256"/>
      <c r="AM48" s="1267" t="s">
        <v>881</v>
      </c>
      <c r="AO48" s="509"/>
      <c r="AP48" s="509" t="str">
        <f>IF(T48="","",T48)</f>
        <v>Группа потребителей</v>
      </c>
      <c r="AQ48" s="509"/>
      <c r="AR48" s="509"/>
      <c r="AS48" s="1164">
        <v>21</v>
      </c>
    </row>
    <row customHeight="1" ht="22.049999999999997">
      <c r="A49" s="1372" t="s">
        <v>636</v>
      </c>
      <c r="B49" s="1372" t="s">
        <v>637</v>
      </c>
      <c r="C49" s="1372" t="s">
        <v>638</v>
      </c>
      <c r="D49" s="1372" t="s">
        <v>639</v>
      </c>
      <c r="E49" s="2268"/>
      <c r="F49" s="2268"/>
      <c r="G49" s="2268"/>
      <c r="H49" s="2268"/>
      <c r="I49" s="2295"/>
      <c r="J49" s="2295"/>
      <c r="K49" s="2265" t="str">
        <f>J48&amp;".1"</f>
        <v>....1.1.1</v>
      </c>
      <c r="L49" s="1373" t="s">
        <v>882</v>
      </c>
      <c r="P49" s="2266"/>
      <c r="Q49" s="2266"/>
      <c r="R49" s="366">
        <v>1</v>
      </c>
      <c r="S49" s="1345" t="str">
        <f>$K49</f>
        <v>....1.1.1</v>
      </c>
      <c r="T49" s="1356"/>
      <c r="U49" s="309"/>
      <c r="V49" s="760"/>
      <c r="W49" s="334"/>
      <c r="X49" s="760"/>
      <c r="Y49" s="1266"/>
      <c r="Z49" s="2274"/>
      <c r="AA49" s="2116" t="s">
        <v>66</v>
      </c>
      <c r="AB49" s="2274"/>
      <c r="AC49" s="2116" t="s">
        <v>66</v>
      </c>
      <c r="AD49" s="760"/>
      <c r="AE49" s="334"/>
      <c r="AF49" s="760"/>
      <c r="AG49" s="1266"/>
      <c r="AH49" s="2274"/>
      <c r="AI49" s="2116" t="s">
        <v>66</v>
      </c>
      <c r="AJ49" s="2296"/>
      <c r="AK49" s="2116" t="s">
        <v>66</v>
      </c>
      <c r="AL49" s="1357"/>
      <c r="AM49" s="2262" t="s">
        <v>883</v>
      </c>
      <c r="AN49" s="520">
        <f>STRCHECKDATE(V50:AL50)</f>
      </c>
      <c r="AO49" s="509"/>
      <c r="AP49" s="509" t="str">
        <f>IF(T49="","",T49)</f>
        <v/>
      </c>
      <c r="AQ49" s="509"/>
      <c r="AR49" s="509"/>
      <c r="AS49" s="1164">
        <v>21</v>
      </c>
    </row>
    <row customHeight="1" ht="1.05">
      <c r="A50" s="1372" t="s">
        <v>636</v>
      </c>
      <c r="B50" s="1372" t="s">
        <v>637</v>
      </c>
      <c r="C50" s="1372" t="s">
        <v>638</v>
      </c>
      <c r="D50" s="1372" t="s">
        <v>639</v>
      </c>
      <c r="E50" s="2268"/>
      <c r="F50" s="2268"/>
      <c r="G50" s="2268"/>
      <c r="H50" s="2268"/>
      <c r="I50" s="2295"/>
      <c r="J50" s="2295"/>
      <c r="K50" s="2265"/>
      <c r="L50" s="1373"/>
      <c r="P50" s="2266"/>
      <c r="Q50" s="2266"/>
      <c r="R50" s="366"/>
      <c r="S50" s="1351"/>
      <c r="T50" s="309"/>
      <c r="U50" s="309"/>
      <c r="V50" s="334"/>
      <c r="W50" s="334"/>
      <c r="X50" s="334"/>
      <c r="Y50" s="337" t="str">
        <f>Z49&amp;"-"&amp;AB49</f>
        <v>-</v>
      </c>
      <c r="Z50" s="2275"/>
      <c r="AA50" s="2116"/>
      <c r="AB50" s="2275"/>
      <c r="AC50" s="2116"/>
      <c r="AD50" s="334"/>
      <c r="AE50" s="334"/>
      <c r="AF50" s="334"/>
      <c r="AG50" s="337" t="str">
        <f>AH49&amp;"-"&amp;AJ49</f>
        <v>-</v>
      </c>
      <c r="AH50" s="2275"/>
      <c r="AI50" s="2116"/>
      <c r="AJ50" s="2297"/>
      <c r="AK50" s="2116"/>
      <c r="AL50" s="1358"/>
      <c r="AM50" s="2263"/>
      <c r="AO50" s="509"/>
      <c r="AP50" s="509" t="str">
        <f>IF(T50="","",T50)</f>
        <v/>
      </c>
      <c r="AQ50" s="509"/>
      <c r="AR50" s="509"/>
      <c r="AS50" s="1164">
        <v>1</v>
      </c>
    </row>
    <row customHeight="1" ht="11.549999999999999">
      <c r="A51" s="1372" t="s">
        <v>636</v>
      </c>
      <c r="B51" s="1372" t="s">
        <v>637</v>
      </c>
      <c r="C51" s="1372" t="s">
        <v>638</v>
      </c>
      <c r="D51" s="1372" t="s">
        <v>639</v>
      </c>
      <c r="E51" s="2268"/>
      <c r="F51" s="2268"/>
      <c r="G51" s="2268"/>
      <c r="H51" s="2268"/>
      <c r="I51" s="2295"/>
      <c r="J51" s="2265"/>
      <c r="K51" s="1372"/>
      <c r="L51" s="1373"/>
      <c r="P51" s="2266"/>
      <c r="Q51" s="2266"/>
      <c r="R51" s="365"/>
      <c r="S51" s="1287"/>
      <c r="T51" s="297" t="s">
        <v>884</v>
      </c>
      <c r="U51" s="376"/>
      <c r="V51" s="376"/>
      <c r="W51" s="376"/>
      <c r="X51" s="376"/>
      <c r="Y51" s="376"/>
      <c r="Z51" s="376"/>
      <c r="AA51" s="376"/>
      <c r="AB51" s="376"/>
      <c r="AC51" s="376"/>
      <c r="AD51" s="376"/>
      <c r="AE51" s="376"/>
      <c r="AF51" s="376"/>
      <c r="AG51" s="376"/>
      <c r="AH51" s="376"/>
      <c r="AI51" s="376"/>
      <c r="AJ51" s="376"/>
      <c r="AK51" s="376"/>
      <c r="AL51" s="333"/>
      <c r="AM51" s="2264"/>
      <c r="AO51" s="509"/>
      <c r="AP51" s="509" t="str">
        <f>IF(T51="","",T51)</f>
        <v>Добавить вид теплоносителя (параметры теплоносителя)</v>
      </c>
      <c r="AQ51" s="509"/>
      <c r="AR51" s="509"/>
      <c r="AS51" s="1164">
        <v>11</v>
      </c>
    </row>
    <row customHeight="1" ht="11.549999999999999">
      <c r="A52" s="1372" t="s">
        <v>636</v>
      </c>
      <c r="B52" s="1372" t="s">
        <v>637</v>
      </c>
      <c r="C52" s="1372" t="s">
        <v>638</v>
      </c>
      <c r="D52" s="1372" t="s">
        <v>639</v>
      </c>
      <c r="E52" s="2268"/>
      <c r="F52" s="2268"/>
      <c r="G52" s="2268"/>
      <c r="H52" s="2268"/>
      <c r="I52" s="2265"/>
      <c r="J52" s="1372"/>
      <c r="K52" s="1372"/>
      <c r="L52" s="1373"/>
      <c r="P52" s="2266"/>
      <c r="Q52" s="1340"/>
      <c r="R52" s="365"/>
      <c r="S52" s="1287"/>
      <c r="T52" s="296" t="s">
        <v>885</v>
      </c>
      <c r="U52" s="376"/>
      <c r="V52" s="376"/>
      <c r="W52" s="376"/>
      <c r="X52" s="376"/>
      <c r="Y52" s="376"/>
      <c r="Z52" s="376"/>
      <c r="AA52" s="376"/>
      <c r="AB52" s="376"/>
      <c r="AC52" s="375"/>
      <c r="AD52" s="376"/>
      <c r="AE52" s="376"/>
      <c r="AF52" s="376"/>
      <c r="AG52" s="376"/>
      <c r="AH52" s="376"/>
      <c r="AI52" s="376"/>
      <c r="AJ52" s="376"/>
      <c r="AK52" s="375"/>
      <c r="AL52" s="376"/>
      <c r="AM52" s="312"/>
      <c r="AO52" s="509"/>
      <c r="AP52" s="509" t="str">
        <f>IF(T52="","",T52)</f>
        <v>Добавить группу потребителей</v>
      </c>
      <c r="AQ52" s="509"/>
      <c r="AR52" s="509"/>
      <c r="AS52" s="1164">
        <v>11</v>
      </c>
    </row>
    <row customHeight="1" ht="14.699999999999998">
      <c r="A53" s="1372" t="s">
        <v>636</v>
      </c>
      <c r="B53" s="1372" t="s">
        <v>637</v>
      </c>
      <c r="C53" s="1372" t="s">
        <v>638</v>
      </c>
      <c r="D53" s="1372" t="s">
        <v>639</v>
      </c>
      <c r="E53" s="2268"/>
      <c r="F53" s="2268"/>
      <c r="G53" s="2268"/>
      <c r="H53" s="2267"/>
      <c r="I53" s="1372"/>
      <c r="J53" s="1372"/>
      <c r="K53" s="1372"/>
      <c r="L53" s="1373"/>
      <c r="M53" s="1374"/>
      <c r="N53" s="1374"/>
      <c r="O53" s="546"/>
      <c r="P53" s="369"/>
      <c r="Q53" s="384"/>
      <c r="R53" s="364"/>
      <c r="S53" s="1287"/>
      <c r="T53" s="374" t="s">
        <v>886</v>
      </c>
      <c r="U53" s="376"/>
      <c r="V53" s="376"/>
      <c r="W53" s="376"/>
      <c r="X53" s="376"/>
      <c r="Y53" s="376"/>
      <c r="Z53" s="376"/>
      <c r="AA53" s="376"/>
      <c r="AB53" s="376"/>
      <c r="AC53" s="375"/>
      <c r="AD53" s="376"/>
      <c r="AE53" s="376"/>
      <c r="AF53" s="376"/>
      <c r="AG53" s="376"/>
      <c r="AH53" s="376"/>
      <c r="AI53" s="376"/>
      <c r="AJ53" s="376"/>
      <c r="AK53" s="375"/>
      <c r="AL53" s="376"/>
      <c r="AM53" s="312"/>
      <c r="AO53" s="509"/>
      <c r="AP53" s="509" t="str">
        <f>IF(T53="","",T53)</f>
        <v>Добавить схему подключения</v>
      </c>
      <c r="AQ53" s="509"/>
      <c r="AR53" s="509"/>
      <c r="AS53" s="1164">
        <v>14</v>
      </c>
    </row>
    <row s="1651" customFormat="1" customHeight="1" ht="1.05">
      <c r="A54" s="1352" t="s">
        <v>636</v>
      </c>
      <c r="B54" s="1352" t="s">
        <v>637</v>
      </c>
      <c r="C54" s="1352" t="s">
        <v>638</v>
      </c>
      <c r="D54" s="1323"/>
      <c r="E54" s="2268"/>
      <c r="F54" s="2268"/>
      <c r="G54" s="2267"/>
      <c r="H54" s="1323"/>
      <c r="I54" s="1323"/>
      <c r="J54" s="1323"/>
      <c r="K54" s="1323"/>
      <c r="L54" s="1348"/>
      <c r="M54" s="1324"/>
      <c r="N54" s="1324"/>
      <c r="P54" s="1325"/>
      <c r="Q54" s="1326"/>
      <c r="R54" s="1325"/>
      <c r="S54" s="1331"/>
      <c r="T54" s="1334" t="s">
        <v>887</v>
      </c>
      <c r="U54" s="1333"/>
      <c r="V54" s="1333"/>
      <c r="W54" s="1333"/>
      <c r="X54" s="1333"/>
      <c r="Y54" s="1333"/>
      <c r="Z54" s="1333"/>
      <c r="AA54" s="1333"/>
      <c r="AB54" s="1333"/>
      <c r="AC54" s="1333"/>
      <c r="AD54" s="1333"/>
      <c r="AE54" s="1333"/>
      <c r="AF54" s="1333"/>
      <c r="AG54" s="1333"/>
      <c r="AH54" s="1333"/>
      <c r="AI54" s="1333"/>
      <c r="AJ54" s="1333"/>
      <c r="AK54" s="1333"/>
      <c r="AL54" s="1333"/>
      <c r="AM54" s="1333"/>
      <c r="AO54" s="798"/>
      <c r="AP54" s="798" t="str">
        <f>IF(T54="","",T54)</f>
        <v>Добавить источник для дифференциации</v>
      </c>
      <c r="AQ54" s="798"/>
      <c r="AR54" s="798"/>
      <c r="AS54" s="527">
        <v>1</v>
      </c>
    </row>
    <row s="1651" customFormat="1" customHeight="1" ht="1.05">
      <c r="A55" s="1352" t="s">
        <v>636</v>
      </c>
      <c r="B55" s="1352" t="s">
        <v>637</v>
      </c>
      <c r="C55" s="1323"/>
      <c r="D55" s="1323"/>
      <c r="E55" s="2268"/>
      <c r="F55" s="2267"/>
      <c r="G55" s="1323"/>
      <c r="H55" s="1323"/>
      <c r="I55" s="1323"/>
      <c r="J55" s="1323"/>
      <c r="K55" s="1323"/>
      <c r="L55" s="1348"/>
      <c r="M55" s="1330"/>
      <c r="N55" s="1330"/>
      <c r="P55" s="1325"/>
      <c r="Q55" s="1326"/>
      <c r="R55" s="1325"/>
      <c r="S55" s="1331"/>
      <c r="T55" s="1334" t="s">
        <v>888</v>
      </c>
      <c r="U55" s="1333"/>
      <c r="V55" s="1333"/>
      <c r="W55" s="1333"/>
      <c r="X55" s="1333"/>
      <c r="Y55" s="1333"/>
      <c r="Z55" s="1333"/>
      <c r="AA55" s="1333"/>
      <c r="AB55" s="1333"/>
      <c r="AC55" s="1333"/>
      <c r="AD55" s="1333"/>
      <c r="AE55" s="1333"/>
      <c r="AF55" s="1333"/>
      <c r="AG55" s="1333"/>
      <c r="AH55" s="1333"/>
      <c r="AI55" s="1333"/>
      <c r="AJ55" s="1333"/>
      <c r="AK55" s="1333"/>
      <c r="AL55" s="1333"/>
      <c r="AM55" s="1333"/>
      <c r="AO55" s="798"/>
      <c r="AP55" s="798" t="str">
        <f>IF(T55="","",T55)</f>
        <v>Добавить централизованную систему для дифференциации</v>
      </c>
      <c r="AQ55" s="798"/>
      <c r="AR55" s="798"/>
      <c r="AS55" s="527">
        <v>1</v>
      </c>
    </row>
    <row s="1651" customFormat="1" customHeight="1" ht="1.05">
      <c r="A56" s="1352" t="s">
        <v>636</v>
      </c>
      <c r="B56" s="1352"/>
      <c r="C56" s="1352"/>
      <c r="D56" s="1352"/>
      <c r="E56" s="2267"/>
      <c r="F56" s="1352"/>
      <c r="G56" s="1352"/>
      <c r="H56" s="1352"/>
      <c r="I56" s="1352"/>
      <c r="J56" s="1352"/>
      <c r="K56" s="1352"/>
      <c r="L56" s="1355"/>
      <c r="M56" s="1330"/>
      <c r="N56" s="1330"/>
      <c r="O56" s="527"/>
      <c r="P56" s="389"/>
      <c r="Q56" s="1353"/>
      <c r="R56" s="389"/>
      <c r="S56" s="1331"/>
      <c r="T56" s="1334" t="s">
        <v>889</v>
      </c>
      <c r="U56" s="1333"/>
      <c r="V56" s="1333"/>
      <c r="W56" s="1333"/>
      <c r="X56" s="1333"/>
      <c r="Y56" s="1333"/>
      <c r="Z56" s="1333"/>
      <c r="AA56" s="1333"/>
      <c r="AB56" s="1333"/>
      <c r="AC56" s="1333"/>
      <c r="AD56" s="1333"/>
      <c r="AE56" s="1333"/>
      <c r="AF56" s="1333"/>
      <c r="AG56" s="1333"/>
      <c r="AH56" s="1333"/>
      <c r="AI56" s="1333"/>
      <c r="AJ56" s="1333"/>
      <c r="AK56" s="1333"/>
      <c r="AL56" s="1333"/>
      <c r="AM56" s="1333"/>
      <c r="AO56" s="509"/>
      <c r="AP56" s="509" t="str">
        <f>IF(T56="","",T56)</f>
        <v>Добавить территорию для дифференциации</v>
      </c>
      <c r="AQ56" s="509"/>
      <c r="AR56" s="509"/>
      <c r="AS56" s="520">
        <v>1</v>
      </c>
    </row>
    <row s="1651" customFormat="1" customHeight="1" ht="1.05">
      <c r="A57" s="1323"/>
      <c r="B57" s="1323"/>
      <c r="C57" s="1323"/>
      <c r="D57" s="1323"/>
      <c r="E57" s="1352"/>
      <c r="F57" s="1323"/>
      <c r="G57" s="1323"/>
      <c r="H57" s="1323"/>
      <c r="I57" s="1323"/>
      <c r="J57" s="1323"/>
      <c r="K57" s="1323"/>
      <c r="L57" s="1348"/>
      <c r="M57" s="1330"/>
      <c r="N57" s="1330"/>
      <c r="P57" s="1325"/>
      <c r="Q57" s="1326"/>
      <c r="R57" s="1325"/>
      <c r="S57" s="1331"/>
      <c r="T57" s="1334" t="s">
        <v>921</v>
      </c>
      <c r="U57" s="1333"/>
      <c r="V57" s="1333"/>
      <c r="W57" s="1333"/>
      <c r="X57" s="1333"/>
      <c r="Y57" s="1333"/>
      <c r="Z57" s="1333"/>
      <c r="AA57" s="1333"/>
      <c r="AB57" s="1333"/>
      <c r="AC57" s="1333"/>
      <c r="AD57" s="1333"/>
      <c r="AE57" s="1333"/>
      <c r="AF57" s="1333"/>
      <c r="AG57" s="1333"/>
      <c r="AH57" s="1333"/>
      <c r="AI57" s="1333"/>
      <c r="AJ57" s="1333"/>
      <c r="AK57" s="1333"/>
      <c r="AL57" s="1333"/>
      <c r="AM57" s="1333"/>
      <c r="AO57" s="798"/>
      <c r="AP57" s="798" t="str">
        <f>IF(T57="","",T57)</f>
        <v>Добавить наименование тарифа</v>
      </c>
      <c r="AQ57" s="798"/>
      <c r="AR57" s="798"/>
      <c r="AS57" s="527">
        <v>1</v>
      </c>
    </row>
    <row customHeight="1" ht="11.549999999999999">
      <c r="M58" s="1169"/>
      <c r="N58" s="1169"/>
      <c r="O58" s="546"/>
      <c r="P58" s="1164"/>
      <c r="Q58" s="1164"/>
      <c r="R58" s="1164"/>
      <c r="S58" s="1164"/>
      <c r="AN58" s="1164"/>
      <c r="AO58" s="1164"/>
      <c r="AP58" s="1164"/>
      <c r="AQ58" s="1164"/>
      <c r="AR58" s="1164"/>
      <c r="AS58" s="1164">
        <v>11</v>
      </c>
    </row>
    <row customHeight="1" ht="28.5">
      <c r="O59" s="546"/>
      <c r="S59" s="1262"/>
      <c r="T59" s="2294"/>
      <c r="U59" s="2294"/>
      <c r="V59" s="2294"/>
      <c r="W59" s="2294"/>
      <c r="X59" s="2294"/>
      <c r="Y59" s="2294"/>
      <c r="Z59" s="2294"/>
      <c r="AA59" s="2294"/>
      <c r="AB59" s="2294"/>
      <c r="AC59" s="2294"/>
      <c r="AD59" s="2294"/>
      <c r="AE59" s="2294"/>
      <c r="AF59" s="2294"/>
      <c r="AG59" s="2294"/>
      <c r="AH59" s="2294"/>
      <c r="AI59" s="2294"/>
      <c r="AJ59" s="2294"/>
      <c r="AK59" s="2294"/>
      <c r="AL59" s="2294"/>
      <c r="AM59" s="2294"/>
      <c r="AS59" s="1164">
        <v>27</v>
      </c>
    </row>
    <row customHeight="1" ht="65.25">
      <c r="O60" s="546"/>
      <c r="T60" s="2294"/>
      <c r="U60" s="2294"/>
      <c r="V60" s="2294"/>
      <c r="W60" s="2294"/>
      <c r="X60" s="2294"/>
      <c r="Y60" s="2294"/>
      <c r="Z60" s="2294"/>
      <c r="AA60" s="2294"/>
      <c r="AB60" s="2294"/>
      <c r="AC60" s="2294"/>
      <c r="AD60" s="2294"/>
      <c r="AE60" s="2294"/>
      <c r="AF60" s="2294"/>
      <c r="AG60" s="2294"/>
      <c r="AH60" s="2294"/>
      <c r="AI60" s="2294"/>
      <c r="AJ60" s="2294"/>
      <c r="AK60" s="2294"/>
      <c r="AL60" s="2294"/>
      <c r="AM60" s="2294"/>
      <c r="AS60" s="1164">
        <v>62</v>
      </c>
    </row>
    <row customHeight="1" ht="14.699999999999998">
      <c r="O61" s="546"/>
      <c r="AS61" s="1164">
        <v>14</v>
      </c>
    </row>
    <row customHeight="1" ht="18.75">
      <c r="O62" s="546"/>
      <c r="S62" s="1262"/>
      <c r="T62" s="2294"/>
      <c r="U62" s="2294"/>
      <c r="V62" s="2294"/>
      <c r="W62" s="2294"/>
      <c r="X62" s="2294"/>
      <c r="Y62" s="2294"/>
      <c r="Z62" s="2294"/>
      <c r="AA62" s="2294"/>
      <c r="AB62" s="2294"/>
      <c r="AC62" s="2294"/>
      <c r="AD62" s="2294"/>
      <c r="AE62" s="2294"/>
      <c r="AF62" s="2294"/>
      <c r="AG62" s="2294"/>
      <c r="AH62" s="2294"/>
      <c r="AI62" s="2294"/>
      <c r="AJ62" s="2294"/>
      <c r="AK62" s="2294"/>
      <c r="AL62" s="2294"/>
      <c r="AM62" s="2294"/>
      <c r="AS62" s="1164">
        <v>18</v>
      </c>
    </row>
    <row customHeight="1" ht="18.75">
      <c r="O63" s="546"/>
      <c r="T63" s="2294"/>
      <c r="U63" s="2294"/>
      <c r="V63" s="2294"/>
      <c r="W63" s="2294"/>
      <c r="X63" s="2294"/>
      <c r="Y63" s="2294"/>
      <c r="Z63" s="2294"/>
      <c r="AA63" s="2294"/>
      <c r="AB63" s="2294"/>
      <c r="AC63" s="2294"/>
      <c r="AD63" s="2294"/>
      <c r="AE63" s="2294"/>
      <c r="AF63" s="2294"/>
      <c r="AG63" s="2294"/>
      <c r="AH63" s="2294"/>
      <c r="AI63" s="2294"/>
      <c r="AJ63" s="2294"/>
      <c r="AK63" s="2294"/>
      <c r="AL63" s="2294"/>
      <c r="AM63" s="2294"/>
      <c r="AS63" s="1164">
        <v>18</v>
      </c>
    </row>
    <row customHeight="1" ht="29.25">
      <c r="O64" s="546"/>
      <c r="S64" s="1262"/>
      <c r="T64" s="2294"/>
      <c r="U64" s="2294"/>
      <c r="V64" s="2294"/>
      <c r="W64" s="2294"/>
      <c r="X64" s="2294"/>
      <c r="Y64" s="2294"/>
      <c r="Z64" s="2294"/>
      <c r="AA64" s="2294"/>
      <c r="AB64" s="2294"/>
      <c r="AC64" s="2294"/>
      <c r="AD64" s="2294"/>
      <c r="AE64" s="2294"/>
      <c r="AF64" s="2294"/>
      <c r="AG64" s="2294"/>
      <c r="AH64" s="2294"/>
      <c r="AI64" s="2294"/>
      <c r="AJ64" s="2294"/>
      <c r="AK64" s="2294"/>
      <c r="AL64" s="2294"/>
      <c r="AM64" s="2294"/>
      <c r="AS64" s="1164">
        <v>28</v>
      </c>
    </row>
    <row customHeight="1" ht="22.5" hidden="1">
      <c r="A65" s="1169" t="s">
        <v>82</v>
      </c>
      <c r="B65" s="1169">
        <v>0</v>
      </c>
      <c r="C65" s="1169">
        <v>0</v>
      </c>
      <c r="D65" s="1169">
        <v>0</v>
      </c>
      <c r="E65" s="1169">
        <v>0</v>
      </c>
      <c r="F65" s="1169">
        <v>0</v>
      </c>
      <c r="G65" s="1169">
        <v>0</v>
      </c>
      <c r="H65" s="1169">
        <v>0</v>
      </c>
      <c r="I65" s="1169">
        <v>0</v>
      </c>
      <c r="J65" s="1169">
        <v>0</v>
      </c>
      <c r="K65" s="1169">
        <v>0</v>
      </c>
      <c r="L65" s="1338">
        <v>0</v>
      </c>
      <c r="M65" s="1371">
        <v>0</v>
      </c>
      <c r="N65" s="1371">
        <v>0</v>
      </c>
      <c r="O65" s="1371">
        <v>0</v>
      </c>
      <c r="P65" s="1337">
        <v>3</v>
      </c>
      <c r="Q65" s="353">
        <v>3</v>
      </c>
      <c r="R65" s="353">
        <v>3</v>
      </c>
      <c r="S65" s="590">
        <v>12</v>
      </c>
      <c r="T65" s="1164">
        <v>31</v>
      </c>
      <c r="U65" s="1164">
        <v>0</v>
      </c>
      <c r="V65" s="1164">
        <v>0</v>
      </c>
      <c r="W65" s="1164">
        <v>0</v>
      </c>
      <c r="X65" s="1164">
        <v>0</v>
      </c>
      <c r="Y65" s="1164">
        <v>0</v>
      </c>
      <c r="Z65" s="1164">
        <v>0</v>
      </c>
      <c r="AA65" s="1164">
        <v>0</v>
      </c>
      <c r="AB65" s="1164">
        <v>0</v>
      </c>
      <c r="AC65" s="1164">
        <v>0</v>
      </c>
      <c r="AD65" s="1164">
        <v>24</v>
      </c>
      <c r="AE65" s="1164">
        <v>0</v>
      </c>
      <c r="AF65" s="1164">
        <v>24</v>
      </c>
      <c r="AG65" s="1164">
        <v>24</v>
      </c>
      <c r="AH65" s="1164">
        <v>11</v>
      </c>
      <c r="AI65" s="1164">
        <v>3</v>
      </c>
      <c r="AJ65" s="1164">
        <v>11</v>
      </c>
      <c r="AK65" s="1164">
        <v>0</v>
      </c>
      <c r="AL65" s="1164">
        <v>4</v>
      </c>
      <c r="AM65" s="1164">
        <v>115</v>
      </c>
      <c r="AN65" s="520">
        <v>10</v>
      </c>
      <c r="AO65" s="520">
        <v>10</v>
      </c>
      <c r="AP65" s="520">
        <v>10</v>
      </c>
      <c r="AQ65" s="520">
        <v>10</v>
      </c>
      <c r="AR65" s="520">
        <v>10</v>
      </c>
      <c r="AS65" s="1164">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671247-BD7C-2DCB-8CB4-0.6B934DED}"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44" width="10.57421875" hidden="1"/>
    <col min="2" max="2" style="1644" width="11.00390625" hidden="1" customWidth="1"/>
    <col min="3" max="3" style="1644" width="10.57421875" hidden="1"/>
    <col min="4" max="4" style="1644" width="11.8515625" hidden="1" customWidth="1"/>
    <col min="5" max="5" style="1644" width="10.00390625" hidden="1" customWidth="1"/>
    <col min="6" max="6" style="1644" width="8.7109375" hidden="1" customWidth="1"/>
    <col min="7" max="7" style="1644" width="7.57421875" hidden="1" customWidth="1"/>
    <col min="8" max="8" style="1644" width="11.421875" hidden="1" customWidth="1"/>
    <col min="9" max="9" style="1644" width="12.00390625" hidden="1" customWidth="1"/>
    <col min="10" max="10" style="1644" width="9.8515625" hidden="1" customWidth="1"/>
    <col min="11" max="11" style="1644" width="11.421875" hidden="1" customWidth="1"/>
    <col min="12" max="12" style="2134" width="19.140625" hidden="1" customWidth="1"/>
    <col min="13" max="14" style="2406" width="12.28125" hidden="1" customWidth="1"/>
    <col min="15" max="15" style="2406" width="23.421875" hidden="1" customWidth="1"/>
    <col min="16" max="16" style="2406" width="3.00390625" customWidth="1"/>
    <col min="17" max="18" style="353" width="3.00390625" customWidth="1"/>
    <col min="19" max="19" style="2416" width="12.00390625" customWidth="1"/>
    <col min="20" max="20" style="1644" width="31.00390625" customWidth="1"/>
    <col min="21" max="21" style="1644" width="0.140625" customWidth="1"/>
    <col min="22" max="22" style="1644" width="24.7109375" hidden="1" customWidth="1"/>
    <col min="23" max="23" style="1644" width="0.140625" hidden="1" customWidth="1"/>
    <col min="24" max="25" style="1644" width="24.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24.7109375" customWidth="1"/>
    <col min="31" max="31" style="1644" width="0.140625" customWidth="1"/>
    <col min="32" max="33" style="1644" width="24.00390625" customWidth="1"/>
    <col min="34" max="34" style="1644" width="11.00390625" customWidth="1"/>
    <col min="35" max="35" style="1644" width="3.7109375" customWidth="1"/>
    <col min="36" max="36" style="1644" width="11.00390625" customWidth="1"/>
    <col min="37" max="37" style="1644" width="8.57421875" hidden="1" customWidth="1"/>
    <col min="38" max="38" style="1644" width="4.00390625" customWidth="1"/>
    <col min="39" max="39" style="1644" width="115.00390625" customWidth="1"/>
    <col min="40" max="44" style="1651" width="10.00390625" customWidth="1"/>
    <col min="45" max="45" style="1644" width="10.57421875" hidden="1"/>
  </cols>
  <sheetData>
    <row customHeight="1" ht="22.5" hidden="1">
      <c r="AS1" s="1640" t="s">
        <v>14</v>
      </c>
    </row>
    <row customHeight="1" ht="21" hidden="1">
      <c r="A2" s="1276"/>
      <c r="B2" s="1276"/>
      <c r="C2" s="1276"/>
      <c r="D2" s="1276"/>
      <c r="E2" s="2298">
        <v>1</v>
      </c>
      <c r="F2" s="1276"/>
      <c r="G2" s="1276"/>
      <c r="H2" s="1276"/>
      <c r="I2" s="1276"/>
      <c r="J2" s="1276"/>
      <c r="K2" s="1276"/>
      <c r="L2" s="1319"/>
      <c r="M2" s="1619"/>
      <c r="N2" s="1619"/>
      <c r="O2" s="1619"/>
      <c r="P2" s="1599"/>
      <c r="Q2" s="369"/>
      <c r="R2" s="364"/>
      <c r="S2" s="1967">
        <f>INDEX(PT_DIFFERENTIATION_NUM_NTAR,MATCH(A2,PT_DIFFERENTIATION_NTAR_ID,0))</f>
      </c>
      <c r="T2" s="1534" t="s">
        <v>604</v>
      </c>
      <c r="U2" s="309"/>
      <c r="V2" s="2251"/>
      <c r="W2" s="2252"/>
      <c r="X2" s="2252"/>
      <c r="Y2" s="2252"/>
      <c r="Z2" s="2252"/>
      <c r="AA2" s="2252"/>
      <c r="AB2" s="2252"/>
      <c r="AC2" s="2253"/>
      <c r="AD2" s="2251">
        <f>INDEX(PT_DIFFERENTIATION_NTAR,MATCH(A2,PT_DIFFERENTIATION_NTAR_ID,0))</f>
      </c>
      <c r="AE2" s="2252"/>
      <c r="AF2" s="2252"/>
      <c r="AG2" s="2252"/>
      <c r="AH2" s="2252"/>
      <c r="AI2" s="2252"/>
      <c r="AJ2" s="2252"/>
      <c r="AK2" s="2252"/>
      <c r="AL2" s="2253"/>
      <c r="AM2" s="1267" t="s">
        <v>869</v>
      </c>
      <c r="AO2" s="1633"/>
      <c r="AP2" s="1633" t="str">
        <f>IF(T2="","",T2)</f>
        <v>Наименование тарифа</v>
      </c>
      <c r="AQ2" s="1633"/>
      <c r="AR2" s="1633"/>
      <c r="AS2" s="1640">
        <v>0</v>
      </c>
    </row>
    <row customHeight="1" ht="21" hidden="1">
      <c r="A3" s="1276"/>
      <c r="B3" s="1276"/>
      <c r="C3" s="1276"/>
      <c r="D3" s="1276"/>
      <c r="E3" s="2299"/>
      <c r="F3" s="2298">
        <v>1</v>
      </c>
      <c r="G3" s="1276"/>
      <c r="H3" s="1276"/>
      <c r="I3" s="1276"/>
      <c r="J3" s="1276"/>
      <c r="K3" s="1276"/>
      <c r="L3" s="1319"/>
      <c r="M3" s="1619"/>
      <c r="N3" s="1619"/>
      <c r="O3" s="1619"/>
      <c r="P3" s="1949"/>
      <c r="Q3" s="361"/>
      <c r="R3" s="362"/>
      <c r="S3" s="1967">
        <f>INDEX(PT_DIFFERENTIATION_NUM_TER,MATCH(B3,PT_DIFFERENTIATION_TER_ID,0))</f>
      </c>
      <c r="T3" s="1531" t="s">
        <v>870</v>
      </c>
      <c r="U3" s="309"/>
      <c r="V3" s="2251"/>
      <c r="W3" s="2252"/>
      <c r="X3" s="2252"/>
      <c r="Y3" s="2252"/>
      <c r="Z3" s="2252"/>
      <c r="AA3" s="2252"/>
      <c r="AB3" s="2252"/>
      <c r="AC3" s="2253"/>
      <c r="AD3" s="2251">
        <f>INDEX(PT_DIFFERENTIATION_TER,MATCH(B3,PT_DIFFERENTIATION_TER_ID,0))</f>
      </c>
      <c r="AE3" s="2252"/>
      <c r="AF3" s="2252"/>
      <c r="AG3" s="2252"/>
      <c r="AH3" s="2252"/>
      <c r="AI3" s="2252"/>
      <c r="AJ3" s="2252"/>
      <c r="AK3" s="2252"/>
      <c r="AL3" s="2253"/>
      <c r="AM3" s="1267" t="s">
        <v>871</v>
      </c>
      <c r="AO3" s="1633"/>
      <c r="AP3" s="1633" t="str">
        <f>IF(T3="","",T3)</f>
        <v>Территория действия тарифа</v>
      </c>
      <c r="AQ3" s="1633"/>
      <c r="AR3" s="1633"/>
      <c r="AS3" s="1640">
        <v>0</v>
      </c>
    </row>
    <row customHeight="1" ht="23.25" hidden="1">
      <c r="A4" s="1276"/>
      <c r="B4" s="1276"/>
      <c r="C4" s="1276"/>
      <c r="D4" s="1276"/>
      <c r="E4" s="2299"/>
      <c r="F4" s="2299"/>
      <c r="G4" s="2298">
        <v>1</v>
      </c>
      <c r="H4" s="1276"/>
      <c r="I4" s="1276"/>
      <c r="J4" s="1276"/>
      <c r="K4" s="1276"/>
      <c r="L4" s="1319"/>
      <c r="M4" s="1619"/>
      <c r="N4" s="1619"/>
      <c r="O4" s="1619"/>
      <c r="P4" s="363"/>
      <c r="Q4" s="361"/>
      <c r="R4" s="362"/>
      <c r="S4" s="1967">
        <f>INDEX(PT_DIFFERENTIATION_NUM_CS,MATCH(C4,PT_DIFFERENTIATION_CS_ID,0))</f>
      </c>
      <c r="T4" s="318" t="s">
        <v>872</v>
      </c>
      <c r="U4" s="309"/>
      <c r="V4" s="2251"/>
      <c r="W4" s="2252"/>
      <c r="X4" s="2252"/>
      <c r="Y4" s="2252"/>
      <c r="Z4" s="2252"/>
      <c r="AA4" s="2252"/>
      <c r="AB4" s="2252"/>
      <c r="AC4" s="2253"/>
      <c r="AD4" s="2251">
        <f>INDEX(PT_DIFFERENTIATION_CS,MATCH(C4,PT_DIFFERENTIATION_CS_ID,0))</f>
      </c>
      <c r="AE4" s="2252"/>
      <c r="AF4" s="2252"/>
      <c r="AG4" s="2252"/>
      <c r="AH4" s="2252"/>
      <c r="AI4" s="2252"/>
      <c r="AJ4" s="2252"/>
      <c r="AK4" s="2252"/>
      <c r="AL4" s="2253"/>
      <c r="AM4" s="1267" t="s">
        <v>873</v>
      </c>
      <c r="AO4" s="1633"/>
      <c r="AP4" s="1633" t="str">
        <f>IF(T4="","",T4)</f>
        <v>Наименование системы теплоснабжения </v>
      </c>
      <c r="AQ4" s="1633"/>
      <c r="AR4" s="1633"/>
      <c r="AS4" s="1640">
        <v>0</v>
      </c>
    </row>
    <row customHeight="1" ht="21" hidden="1">
      <c r="A5" s="1276"/>
      <c r="B5" s="1276"/>
      <c r="C5" s="1276"/>
      <c r="D5" s="1276"/>
      <c r="E5" s="2299"/>
      <c r="F5" s="2299"/>
      <c r="G5" s="2299"/>
      <c r="H5" s="2298">
        <v>1</v>
      </c>
      <c r="I5" s="1276"/>
      <c r="J5" s="1276"/>
      <c r="K5" s="1276"/>
      <c r="L5" s="1319"/>
      <c r="M5" s="1619"/>
      <c r="N5" s="1619"/>
      <c r="O5" s="1619"/>
      <c r="P5" s="363"/>
      <c r="Q5" s="361"/>
      <c r="R5" s="362"/>
      <c r="S5" s="1967">
        <f>INDEX(PT_DIFFERENTIATION_NUM_IST_TE,MATCH(D5,PT_DIFFERENTIATION_IST_TE_ID,0))</f>
      </c>
      <c r="T5" s="319" t="s">
        <v>874</v>
      </c>
      <c r="U5" s="309"/>
      <c r="V5" s="2251"/>
      <c r="W5" s="2252"/>
      <c r="X5" s="2252"/>
      <c r="Y5" s="2252"/>
      <c r="Z5" s="2252"/>
      <c r="AA5" s="2252"/>
      <c r="AB5" s="2252"/>
      <c r="AC5" s="2253"/>
      <c r="AD5" s="2251">
        <f>INDEX(PT_DIFFERENTIATION_IST_TE,MATCH(D5,PT_DIFFERENTIATION_IST_TE_ID,0))</f>
      </c>
      <c r="AE5" s="2252"/>
      <c r="AF5" s="2252"/>
      <c r="AG5" s="2252"/>
      <c r="AH5" s="2252"/>
      <c r="AI5" s="2252"/>
      <c r="AJ5" s="2252"/>
      <c r="AK5" s="2252"/>
      <c r="AL5" s="2253"/>
      <c r="AM5" s="1267" t="s">
        <v>875</v>
      </c>
      <c r="AO5" s="1633"/>
      <c r="AP5" s="1633" t="str">
        <f>IF(T5="","",T5)</f>
        <v>Источник тепловой энергии  </v>
      </c>
      <c r="AQ5" s="1633"/>
      <c r="AR5" s="1633"/>
      <c r="AS5" s="1640">
        <v>0</v>
      </c>
    </row>
    <row customHeight="1" ht="47.25" hidden="1">
      <c r="A6" s="1276"/>
      <c r="B6" s="1276"/>
      <c r="C6" s="1276"/>
      <c r="D6" s="1276"/>
      <c r="E6" s="2299"/>
      <c r="F6" s="2299"/>
      <c r="G6" s="2299"/>
      <c r="H6" s="2299"/>
      <c r="I6" s="2136">
        <f>S5&amp;".1"</f>
      </c>
      <c r="J6" s="1276"/>
      <c r="K6" s="1276"/>
      <c r="L6" s="1319" t="s">
        <v>876</v>
      </c>
      <c r="M6" s="1644"/>
      <c r="P6" s="2266">
        <v>1</v>
      </c>
      <c r="Q6" s="1963"/>
      <c r="R6" s="365"/>
      <c r="S6" s="1967">
        <f>$I6</f>
      </c>
      <c r="T6" s="294" t="s">
        <v>877</v>
      </c>
      <c r="U6" s="309"/>
      <c r="V6" s="2254"/>
      <c r="W6" s="2255"/>
      <c r="X6" s="2255"/>
      <c r="Y6" s="2255"/>
      <c r="Z6" s="2255"/>
      <c r="AA6" s="2255"/>
      <c r="AB6" s="2255"/>
      <c r="AC6" s="2256"/>
      <c r="AD6" s="2254"/>
      <c r="AE6" s="2255"/>
      <c r="AF6" s="2255"/>
      <c r="AG6" s="2255"/>
      <c r="AH6" s="2255"/>
      <c r="AI6" s="2255"/>
      <c r="AJ6" s="2255"/>
      <c r="AK6" s="2255"/>
      <c r="AL6" s="2256"/>
      <c r="AM6" s="1267" t="s">
        <v>878</v>
      </c>
      <c r="AO6" s="1633"/>
      <c r="AP6" s="1633" t="str">
        <f>IF(T6="","",T6)</f>
        <v>Схема подключения теплопотребляющей установки к коллектору источника тепловой энергии</v>
      </c>
      <c r="AQ6" s="1633"/>
      <c r="AR6" s="1633"/>
      <c r="AS6" s="1640">
        <v>0</v>
      </c>
    </row>
    <row customHeight="1" ht="21" hidden="1">
      <c r="A7" s="1276"/>
      <c r="B7" s="1276"/>
      <c r="C7" s="1276"/>
      <c r="D7" s="1276"/>
      <c r="E7" s="2299"/>
      <c r="F7" s="2299"/>
      <c r="G7" s="2299"/>
      <c r="H7" s="2299"/>
      <c r="I7" s="2110"/>
      <c r="J7" s="2136">
        <f>I6&amp;".1"</f>
      </c>
      <c r="K7" s="1276"/>
      <c r="L7" s="1319" t="s">
        <v>879</v>
      </c>
      <c r="M7" s="1644"/>
      <c r="N7" s="1640"/>
      <c r="P7" s="2266"/>
      <c r="Q7" s="2266">
        <v>1</v>
      </c>
      <c r="R7" s="366"/>
      <c r="S7" s="1967">
        <f>$J7</f>
      </c>
      <c r="T7" s="295" t="s">
        <v>880</v>
      </c>
      <c r="U7" s="309"/>
      <c r="V7" s="2254"/>
      <c r="W7" s="2255"/>
      <c r="X7" s="2255"/>
      <c r="Y7" s="2255"/>
      <c r="Z7" s="2255"/>
      <c r="AA7" s="2255"/>
      <c r="AB7" s="2255"/>
      <c r="AC7" s="2256"/>
      <c r="AD7" s="2254"/>
      <c r="AE7" s="2255"/>
      <c r="AF7" s="2255"/>
      <c r="AG7" s="2255"/>
      <c r="AH7" s="2255"/>
      <c r="AI7" s="2255"/>
      <c r="AJ7" s="2255"/>
      <c r="AK7" s="2255"/>
      <c r="AL7" s="2256"/>
      <c r="AM7" s="1267" t="s">
        <v>881</v>
      </c>
      <c r="AO7" s="1633"/>
      <c r="AP7" s="1633" t="str">
        <f>IF(T7="","",T7)</f>
        <v>Группа потребителей</v>
      </c>
      <c r="AQ7" s="1633"/>
      <c r="AR7" s="1633"/>
      <c r="AS7" s="1640">
        <v>0</v>
      </c>
    </row>
    <row customHeight="1" ht="21" hidden="1">
      <c r="A8" s="1276"/>
      <c r="B8" s="1276"/>
      <c r="C8" s="1276"/>
      <c r="D8" s="1276"/>
      <c r="E8" s="2299"/>
      <c r="F8" s="2299"/>
      <c r="G8" s="2299"/>
      <c r="H8" s="2299"/>
      <c r="I8" s="2110"/>
      <c r="J8" s="2110"/>
      <c r="K8" s="2136">
        <f>J7&amp;".1"</f>
      </c>
      <c r="L8" s="1319" t="s">
        <v>882</v>
      </c>
      <c r="M8" s="1644"/>
      <c r="N8" s="1640"/>
      <c r="O8" s="1640"/>
      <c r="P8" s="2266"/>
      <c r="Q8" s="2266"/>
      <c r="R8" s="366">
        <v>1</v>
      </c>
      <c r="S8" s="1967">
        <f>$K8</f>
      </c>
      <c r="T8" s="1356"/>
      <c r="U8" s="309"/>
      <c r="V8" s="760"/>
      <c r="W8" s="334"/>
      <c r="X8" s="760"/>
      <c r="Y8" s="1266"/>
      <c r="Z8" s="2274"/>
      <c r="AA8" s="2116" t="s">
        <v>66</v>
      </c>
      <c r="AB8" s="2274"/>
      <c r="AC8" s="2116" t="s">
        <v>66</v>
      </c>
      <c r="AD8" s="760"/>
      <c r="AE8" s="334"/>
      <c r="AF8" s="760"/>
      <c r="AG8" s="1266"/>
      <c r="AH8" s="2274"/>
      <c r="AI8" s="2116" t="s">
        <v>66</v>
      </c>
      <c r="AJ8" s="2274"/>
      <c r="AK8" s="2116" t="s">
        <v>66</v>
      </c>
      <c r="AL8" s="334"/>
      <c r="AM8" s="2262" t="s">
        <v>883</v>
      </c>
      <c r="AN8" s="1645">
        <f>STRCHECKDATE(V9:AL9)</f>
      </c>
      <c r="AO8" s="1633"/>
      <c r="AP8" s="1633" t="str">
        <f>IF(T8="","",T8)</f>
        <v/>
      </c>
      <c r="AQ8" s="1633"/>
      <c r="AR8" s="1633"/>
      <c r="AS8" s="1640">
        <v>0</v>
      </c>
    </row>
    <row customHeight="1" ht="0.75" hidden="1">
      <c r="A9" s="1276"/>
      <c r="B9" s="1276"/>
      <c r="C9" s="1276"/>
      <c r="D9" s="1276"/>
      <c r="E9" s="2299"/>
      <c r="F9" s="2299"/>
      <c r="G9" s="2299"/>
      <c r="H9" s="2299"/>
      <c r="I9" s="2110"/>
      <c r="J9" s="2110"/>
      <c r="K9" s="2136"/>
      <c r="L9" s="1319"/>
      <c r="M9" s="1644"/>
      <c r="N9" s="1640"/>
      <c r="O9" s="1640"/>
      <c r="P9" s="2266"/>
      <c r="Q9" s="2266"/>
      <c r="R9" s="366"/>
      <c r="S9" s="1976"/>
      <c r="T9" s="309"/>
      <c r="U9" s="309"/>
      <c r="V9" s="334"/>
      <c r="W9" s="334"/>
      <c r="X9" s="334"/>
      <c r="Y9" s="337" t="str">
        <f>Z8&amp;"-"&amp;AB8</f>
        <v>-</v>
      </c>
      <c r="Z9" s="2275"/>
      <c r="AA9" s="2116"/>
      <c r="AB9" s="2275"/>
      <c r="AC9" s="2116"/>
      <c r="AD9" s="334"/>
      <c r="AE9" s="334"/>
      <c r="AF9" s="334"/>
      <c r="AG9" s="337" t="str">
        <f>AH8&amp;"-"&amp;AJ8</f>
        <v>-</v>
      </c>
      <c r="AH9" s="2275"/>
      <c r="AI9" s="2116"/>
      <c r="AJ9" s="2275"/>
      <c r="AK9" s="2116"/>
      <c r="AL9" s="334"/>
      <c r="AM9" s="2263"/>
      <c r="AO9" s="1633"/>
      <c r="AP9" s="1633" t="str">
        <f>IF(T9="","",T9)</f>
        <v/>
      </c>
      <c r="AQ9" s="1633"/>
      <c r="AR9" s="1633"/>
      <c r="AS9" s="1640">
        <v>0</v>
      </c>
    </row>
    <row customHeight="1" ht="15" hidden="1">
      <c r="A10" s="1276"/>
      <c r="B10" s="1276"/>
      <c r="C10" s="1276"/>
      <c r="D10" s="1276"/>
      <c r="E10" s="2299"/>
      <c r="F10" s="2299"/>
      <c r="G10" s="2299"/>
      <c r="H10" s="2299"/>
      <c r="I10" s="2110"/>
      <c r="J10" s="2136"/>
      <c r="K10" s="1276"/>
      <c r="L10" s="1319"/>
      <c r="M10" s="1644"/>
      <c r="N10" s="1640"/>
      <c r="P10" s="2266"/>
      <c r="Q10" s="2266"/>
      <c r="R10" s="365"/>
      <c r="S10" s="1287"/>
      <c r="T10" s="297" t="s">
        <v>884</v>
      </c>
      <c r="U10" s="609"/>
      <c r="V10" s="609"/>
      <c r="W10" s="609"/>
      <c r="X10" s="609"/>
      <c r="Y10" s="609"/>
      <c r="Z10" s="609"/>
      <c r="AA10" s="609"/>
      <c r="AB10" s="609"/>
      <c r="AC10" s="609"/>
      <c r="AD10" s="609"/>
      <c r="AE10" s="609"/>
      <c r="AF10" s="609"/>
      <c r="AG10" s="609"/>
      <c r="AH10" s="609"/>
      <c r="AI10" s="609"/>
      <c r="AJ10" s="609"/>
      <c r="AK10" s="609"/>
      <c r="AL10" s="333"/>
      <c r="AM10" s="2264"/>
      <c r="AO10" s="1633"/>
      <c r="AP10" s="1633" t="str">
        <f>IF(T10="","",T10)</f>
        <v>Добавить вид теплоносителя (параметры теплоносителя)</v>
      </c>
      <c r="AQ10" s="1633"/>
      <c r="AR10" s="1633"/>
      <c r="AS10" s="1640">
        <v>0</v>
      </c>
    </row>
    <row customHeight="1" ht="15" hidden="1">
      <c r="A11" s="1276"/>
      <c r="B11" s="1276"/>
      <c r="C11" s="1276"/>
      <c r="D11" s="1276"/>
      <c r="E11" s="2299"/>
      <c r="F11" s="2299"/>
      <c r="G11" s="2299"/>
      <c r="H11" s="2299"/>
      <c r="I11" s="2136"/>
      <c r="J11" s="1276"/>
      <c r="K11" s="1276"/>
      <c r="L11" s="1319"/>
      <c r="M11" s="1644"/>
      <c r="P11" s="2266"/>
      <c r="Q11" s="1963"/>
      <c r="R11" s="365"/>
      <c r="S11" s="1287"/>
      <c r="T11" s="296" t="s">
        <v>885</v>
      </c>
      <c r="U11" s="609"/>
      <c r="V11" s="609"/>
      <c r="W11" s="609"/>
      <c r="X11" s="609"/>
      <c r="Y11" s="609"/>
      <c r="Z11" s="609"/>
      <c r="AA11" s="609"/>
      <c r="AB11" s="609"/>
      <c r="AC11" s="375"/>
      <c r="AD11" s="609"/>
      <c r="AE11" s="609"/>
      <c r="AF11" s="609"/>
      <c r="AG11" s="609"/>
      <c r="AH11" s="609"/>
      <c r="AI11" s="609"/>
      <c r="AJ11" s="609"/>
      <c r="AK11" s="375"/>
      <c r="AL11" s="609"/>
      <c r="AM11" s="312"/>
      <c r="AO11" s="1633"/>
      <c r="AP11" s="1633" t="str">
        <f>IF(T11="","",T11)</f>
        <v>Добавить группу потребителей</v>
      </c>
      <c r="AQ11" s="1633"/>
      <c r="AR11" s="1633"/>
      <c r="AS11" s="1640">
        <v>0</v>
      </c>
    </row>
    <row customHeight="1" ht="14.25" hidden="1">
      <c r="A12" s="1276"/>
      <c r="B12" s="1276"/>
      <c r="C12" s="1276"/>
      <c r="D12" s="1276"/>
      <c r="E12" s="2299"/>
      <c r="F12" s="2299"/>
      <c r="G12" s="2299"/>
      <c r="H12" s="2298"/>
      <c r="I12" s="1276"/>
      <c r="J12" s="1276"/>
      <c r="K12" s="1276"/>
      <c r="L12" s="1319"/>
      <c r="M12" s="1619"/>
      <c r="N12" s="1619"/>
      <c r="O12" s="1644"/>
      <c r="P12" s="369"/>
      <c r="Q12" s="384"/>
      <c r="R12" s="364"/>
      <c r="S12" s="1287"/>
      <c r="T12" s="374" t="s">
        <v>886</v>
      </c>
      <c r="U12" s="609"/>
      <c r="V12" s="609"/>
      <c r="W12" s="609"/>
      <c r="X12" s="609"/>
      <c r="Y12" s="609"/>
      <c r="Z12" s="609"/>
      <c r="AA12" s="609"/>
      <c r="AB12" s="609"/>
      <c r="AC12" s="375"/>
      <c r="AD12" s="609"/>
      <c r="AE12" s="609"/>
      <c r="AF12" s="609"/>
      <c r="AG12" s="609"/>
      <c r="AH12" s="609"/>
      <c r="AI12" s="609"/>
      <c r="AJ12" s="609"/>
      <c r="AK12" s="375"/>
      <c r="AL12" s="609"/>
      <c r="AM12" s="312"/>
      <c r="AO12" s="1633"/>
      <c r="AP12" s="1633" t="str">
        <f>IF(T12="","",T12)</f>
        <v>Добавить схему подключения</v>
      </c>
      <c r="AQ12" s="1633"/>
      <c r="AR12" s="1633"/>
      <c r="AS12" s="1640">
        <v>0</v>
      </c>
    </row>
    <row s="1651" customFormat="1" customHeight="1" ht="0.75" hidden="1">
      <c r="A13" s="1383"/>
      <c r="B13" s="1383"/>
      <c r="C13" s="1383"/>
      <c r="D13" s="1383"/>
      <c r="E13" s="2299"/>
      <c r="F13" s="2299"/>
      <c r="G13" s="2298"/>
      <c r="H13" s="1383"/>
      <c r="I13" s="1383"/>
      <c r="J13" s="1383"/>
      <c r="K13" s="1383"/>
      <c r="L13" s="1386"/>
      <c r="M13" s="1387"/>
      <c r="N13" s="1387"/>
      <c r="O13" s="360"/>
      <c r="P13" s="1325"/>
      <c r="Q13" s="1326"/>
      <c r="R13" s="1325"/>
      <c r="S13" s="1327"/>
      <c r="T13" s="1328" t="s">
        <v>887</v>
      </c>
      <c r="U13" s="1329"/>
      <c r="V13" s="1329"/>
      <c r="W13" s="1329"/>
      <c r="X13" s="1329"/>
      <c r="Y13" s="1329"/>
      <c r="Z13" s="1329"/>
      <c r="AA13" s="1329"/>
      <c r="AB13" s="1329"/>
      <c r="AC13" s="1329"/>
      <c r="AD13" s="1329"/>
      <c r="AE13" s="1329"/>
      <c r="AF13" s="1329"/>
      <c r="AG13" s="1329"/>
      <c r="AH13" s="1329"/>
      <c r="AI13" s="1329"/>
      <c r="AJ13" s="1329"/>
      <c r="AK13" s="1329"/>
      <c r="AL13" s="1329"/>
      <c r="AM13" s="1329"/>
      <c r="AO13" s="1260"/>
      <c r="AP13" s="1260" t="str">
        <f>IF(T13="","",T13)</f>
        <v>Добавить источник для дифференциации</v>
      </c>
      <c r="AQ13" s="1260"/>
      <c r="AR13" s="1260"/>
      <c r="AS13" s="1651">
        <v>0</v>
      </c>
    </row>
    <row s="1651" customFormat="1" customHeight="1" ht="0.75" hidden="1">
      <c r="A14" s="1383"/>
      <c r="B14" s="1383"/>
      <c r="C14" s="1383"/>
      <c r="D14" s="1383"/>
      <c r="E14" s="2299"/>
      <c r="F14" s="2298"/>
      <c r="G14" s="1383"/>
      <c r="H14" s="1383"/>
      <c r="I14" s="1383"/>
      <c r="J14" s="1383"/>
      <c r="K14" s="1383"/>
      <c r="L14" s="1386"/>
      <c r="M14" s="1388"/>
      <c r="N14" s="1388"/>
      <c r="O14" s="360"/>
      <c r="P14" s="1325"/>
      <c r="Q14" s="1326"/>
      <c r="R14" s="1325"/>
      <c r="S14" s="1331"/>
      <c r="T14" s="1332" t="s">
        <v>888</v>
      </c>
      <c r="U14" s="1333"/>
      <c r="V14" s="1333"/>
      <c r="W14" s="1333"/>
      <c r="X14" s="1333"/>
      <c r="Y14" s="1333"/>
      <c r="Z14" s="1333"/>
      <c r="AA14" s="1333"/>
      <c r="AB14" s="1333"/>
      <c r="AC14" s="1333"/>
      <c r="AD14" s="1333"/>
      <c r="AE14" s="1333"/>
      <c r="AF14" s="1333"/>
      <c r="AG14" s="1333"/>
      <c r="AH14" s="1333"/>
      <c r="AI14" s="1333"/>
      <c r="AJ14" s="1333"/>
      <c r="AK14" s="1333"/>
      <c r="AL14" s="1333"/>
      <c r="AM14" s="1333"/>
      <c r="AO14" s="1260"/>
      <c r="AP14" s="1260" t="str">
        <f>IF(T14="","",T14)</f>
        <v>Добавить централизованную систему для дифференциации</v>
      </c>
      <c r="AQ14" s="1260"/>
      <c r="AR14" s="1260"/>
      <c r="AS14" s="1651">
        <v>0</v>
      </c>
    </row>
    <row s="1651" customFormat="1" customHeight="1" ht="0.75" hidden="1">
      <c r="A15" s="1383"/>
      <c r="B15" s="1383"/>
      <c r="C15" s="1383"/>
      <c r="D15" s="1383"/>
      <c r="E15" s="2298"/>
      <c r="F15" s="1383"/>
      <c r="G15" s="1383"/>
      <c r="H15" s="1383"/>
      <c r="I15" s="1383"/>
      <c r="J15" s="1383"/>
      <c r="K15" s="1383"/>
      <c r="L15" s="1386"/>
      <c r="M15" s="1388"/>
      <c r="N15" s="1388"/>
      <c r="O15" s="360"/>
      <c r="P15" s="1325"/>
      <c r="Q15" s="1326"/>
      <c r="R15" s="1325"/>
      <c r="S15" s="1331"/>
      <c r="T15" s="1334" t="s">
        <v>889</v>
      </c>
      <c r="U15" s="1333"/>
      <c r="V15" s="1333"/>
      <c r="W15" s="1333"/>
      <c r="X15" s="1333"/>
      <c r="Y15" s="1333"/>
      <c r="Z15" s="1333"/>
      <c r="AA15" s="1333"/>
      <c r="AB15" s="1333"/>
      <c r="AC15" s="1333"/>
      <c r="AD15" s="1333"/>
      <c r="AE15" s="1333"/>
      <c r="AF15" s="1333"/>
      <c r="AG15" s="1333"/>
      <c r="AH15" s="1333"/>
      <c r="AI15" s="1333"/>
      <c r="AJ15" s="1333"/>
      <c r="AK15" s="1333"/>
      <c r="AL15" s="1333"/>
      <c r="AM15" s="1333"/>
      <c r="AO15" s="1260"/>
      <c r="AP15" s="1260" t="str">
        <f>IF(T15="","",T15)</f>
        <v>Добавить территорию для дифференциации</v>
      </c>
      <c r="AQ15" s="1260"/>
      <c r="AR15" s="1260"/>
      <c r="AS15" s="1651">
        <v>0</v>
      </c>
    </row>
    <row customHeight="1" ht="14.25" hidden="1">
      <c r="AS16" s="1640">
        <v>0</v>
      </c>
    </row>
    <row customHeight="1" ht="14.25" hidden="1">
      <c r="AD17" s="1369"/>
      <c r="AE17" s="1369"/>
      <c r="AF17" s="1369"/>
      <c r="AG17" s="1370"/>
      <c r="AH17" s="2276"/>
      <c r="AI17" s="2277" t="s">
        <v>66</v>
      </c>
      <c r="AJ17" s="2276"/>
      <c r="AK17" s="2277" t="s">
        <v>66</v>
      </c>
      <c r="AS17" s="1640">
        <v>0</v>
      </c>
    </row>
    <row customHeight="1" ht="14.25" hidden="1">
      <c r="AD18" s="1369"/>
      <c r="AE18" s="1369"/>
      <c r="AF18" s="1369"/>
      <c r="AG18" s="337" t="str">
        <f>AH17&amp;"-"&amp;AJ17</f>
        <v>-</v>
      </c>
      <c r="AH18" s="2277"/>
      <c r="AI18" s="2277"/>
      <c r="AJ18" s="2277"/>
      <c r="AK18" s="2277"/>
      <c r="AS18" s="1640">
        <v>0</v>
      </c>
    </row>
    <row customHeight="1" ht="14.25" hidden="1">
      <c r="AS19" s="1640">
        <v>0</v>
      </c>
    </row>
    <row s="1375" customFormat="1" customHeight="1" ht="14.25" hidden="1">
      <c r="A20" s="1640"/>
      <c r="B20" s="1640"/>
      <c r="C20" s="1640"/>
      <c r="D20" s="1640"/>
      <c r="E20" s="1640"/>
      <c r="F20" s="1640"/>
      <c r="G20" s="1640"/>
      <c r="H20" s="1640"/>
      <c r="I20" s="1640"/>
      <c r="J20" s="1640"/>
      <c r="K20" s="1640"/>
      <c r="L20" s="1948"/>
      <c r="M20" s="1974"/>
      <c r="N20" s="1974"/>
      <c r="O20" s="1354" t="s">
        <v>890</v>
      </c>
      <c r="P20" s="1371"/>
      <c r="Q20" s="1380"/>
      <c r="R20" s="1380"/>
      <c r="S20" s="738"/>
      <c r="Z20" s="1376"/>
      <c r="AB20" s="1376"/>
      <c r="AH20" s="1376"/>
      <c r="AJ20" s="1376"/>
      <c r="AN20" s="1645"/>
      <c r="AO20" s="1645"/>
      <c r="AP20" s="1645"/>
      <c r="AQ20" s="1645"/>
      <c r="AR20" s="1645"/>
      <c r="AS20" s="1375">
        <v>0</v>
      </c>
    </row>
    <row s="1375" customFormat="1" customHeight="1" ht="14.25" hidden="1">
      <c r="A21" s="1640"/>
      <c r="B21" s="1640"/>
      <c r="C21" s="1640"/>
      <c r="D21" s="1640"/>
      <c r="E21" s="1640"/>
      <c r="F21" s="1640"/>
      <c r="G21" s="1640"/>
      <c r="H21" s="1640"/>
      <c r="I21" s="1640"/>
      <c r="J21" s="1640"/>
      <c r="K21" s="1640"/>
      <c r="L21" s="1948"/>
      <c r="M21" s="1974"/>
      <c r="N21" s="1974"/>
      <c r="O21" s="1974"/>
      <c r="P21" s="1371"/>
      <c r="Q21" s="1380"/>
      <c r="R21" s="1380"/>
      <c r="S21" s="738"/>
      <c r="AN21" s="1645"/>
      <c r="AO21" s="1645"/>
      <c r="AP21" s="1645"/>
      <c r="AQ21" s="1645"/>
      <c r="AR21" s="1645"/>
      <c r="AS21" s="1375">
        <v>0</v>
      </c>
    </row>
    <row s="1375" customFormat="1" customHeight="1" ht="14.25" hidden="1">
      <c r="A22" s="1640"/>
      <c r="B22" s="1640"/>
      <c r="C22" s="1640"/>
      <c r="D22" s="1640"/>
      <c r="E22" s="1640"/>
      <c r="F22" s="1640"/>
      <c r="G22" s="1640"/>
      <c r="H22" s="1640"/>
      <c r="I22" s="1640"/>
      <c r="J22" s="1640"/>
      <c r="K22" s="1640"/>
      <c r="L22" s="1948"/>
      <c r="M22" s="1974"/>
      <c r="N22" s="1974"/>
      <c r="O22" s="1319" t="s">
        <v>891</v>
      </c>
      <c r="P22" s="1371"/>
      <c r="Q22" s="1380"/>
      <c r="R22" s="1380"/>
      <c r="S22" s="738"/>
      <c r="T22" s="1375" t="s">
        <v>892</v>
      </c>
      <c r="AA22" s="604" t="s">
        <v>893</v>
      </c>
      <c r="AC22" s="604" t="s">
        <v>894</v>
      </c>
      <c r="AD22" s="1375" t="s">
        <v>892</v>
      </c>
      <c r="AI22" s="604" t="s">
        <v>895</v>
      </c>
      <c r="AK22" s="604" t="s">
        <v>894</v>
      </c>
      <c r="AN22" s="1645"/>
      <c r="AO22" s="1645"/>
      <c r="AP22" s="1645"/>
      <c r="AQ22" s="1645"/>
      <c r="AR22" s="1645"/>
      <c r="AS22" s="1375">
        <v>0</v>
      </c>
    </row>
    <row customHeight="1" ht="14.25" hidden="1">
      <c r="O23" s="1319"/>
      <c r="AS23" s="1640">
        <v>0</v>
      </c>
    </row>
    <row customHeight="1" ht="14.25" hidden="1">
      <c r="O24" s="1319"/>
      <c r="AS24" s="1640">
        <v>0</v>
      </c>
    </row>
    <row customHeight="1" ht="14.699999999999998">
      <c r="Q25" s="385"/>
      <c r="R25" s="385"/>
      <c r="S25" s="1284"/>
      <c r="T25" s="466"/>
      <c r="U25" s="466"/>
      <c r="V25" s="1644"/>
      <c r="W25" s="1644"/>
      <c r="X25" s="1644"/>
      <c r="Y25" s="1644"/>
      <c r="Z25" s="1644"/>
      <c r="AA25" s="1644"/>
      <c r="AB25" s="1644"/>
      <c r="AC25" s="1644"/>
      <c r="AD25" s="1644"/>
      <c r="AE25" s="1644"/>
      <c r="AF25" s="1644"/>
      <c r="AG25" s="1644"/>
      <c r="AH25" s="1644"/>
      <c r="AI25" s="1644"/>
      <c r="AJ25" s="1644"/>
      <c r="AK25" s="1644"/>
      <c r="AS25" s="1640">
        <v>14</v>
      </c>
    </row>
    <row customHeight="1" ht="14.699999999999998">
      <c r="Q26" s="385"/>
      <c r="R26" s="385"/>
      <c r="S26" s="225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7"/>
      <c r="U26" s="2257"/>
      <c r="V26" s="2257"/>
      <c r="W26" s="2257"/>
      <c r="X26" s="2257"/>
      <c r="Y26" s="2257"/>
      <c r="Z26" s="2257"/>
      <c r="AA26" s="2257"/>
      <c r="AB26" s="2257"/>
      <c r="AC26" s="2257"/>
      <c r="AD26" s="2257"/>
      <c r="AE26" s="2257"/>
      <c r="AF26" s="2257"/>
      <c r="AG26" s="2257"/>
      <c r="AH26" s="2257"/>
      <c r="AI26" s="2257"/>
      <c r="AJ26" s="2257"/>
      <c r="AK26" s="1252"/>
      <c r="AS26" s="1640">
        <v>14</v>
      </c>
    </row>
    <row customHeight="1" ht="14.699999999999998">
      <c r="Q27" s="385"/>
      <c r="R27" s="385"/>
      <c r="S27" s="2258" t="str">
        <f>IF(org=0,"Не определено",org)</f>
        <v>ООО "СамРЭК-Эксплуатация"</v>
      </c>
      <c r="T27" s="2258"/>
      <c r="U27" s="2258"/>
      <c r="V27" s="2258"/>
      <c r="W27" s="2258"/>
      <c r="X27" s="2258"/>
      <c r="Y27" s="2258"/>
      <c r="Z27" s="2258"/>
      <c r="AA27" s="2258"/>
      <c r="AB27" s="2258"/>
      <c r="AC27" s="2258"/>
      <c r="AD27" s="2258"/>
      <c r="AE27" s="2258"/>
      <c r="AF27" s="2258"/>
      <c r="AG27" s="2258"/>
      <c r="AH27" s="2258"/>
      <c r="AI27" s="2258"/>
      <c r="AJ27" s="2258"/>
      <c r="AK27" s="1252"/>
      <c r="AS27" s="1640">
        <v>14</v>
      </c>
    </row>
    <row customHeight="1" ht="14.25" hidden="1">
      <c r="Q28" s="385"/>
      <c r="R28" s="385"/>
      <c r="S28" s="1284"/>
      <c r="T28" s="466"/>
      <c r="U28" s="466"/>
      <c r="V28" s="331"/>
      <c r="W28" s="331"/>
      <c r="X28" s="331"/>
      <c r="Y28" s="331"/>
      <c r="Z28" s="331"/>
      <c r="AA28" s="331"/>
      <c r="AB28" s="331"/>
      <c r="AC28" s="331"/>
      <c r="AD28" s="331"/>
      <c r="AE28" s="331"/>
      <c r="AF28" s="331"/>
      <c r="AG28" s="331"/>
      <c r="AH28" s="331"/>
      <c r="AI28" s="331"/>
      <c r="AJ28" s="331"/>
      <c r="AK28" s="331"/>
      <c r="AL28" s="1644"/>
      <c r="AS28" s="1640">
        <v>0</v>
      </c>
    </row>
    <row s="1862" customFormat="1" customHeight="1" ht="25.5" hidden="1">
      <c r="A29" s="1257"/>
      <c r="B29" s="1257"/>
      <c r="C29" s="1257"/>
      <c r="D29" s="1257"/>
      <c r="E29" s="1257"/>
      <c r="F29" s="1257"/>
      <c r="G29" s="1257"/>
      <c r="H29" s="1257"/>
      <c r="I29" s="1257"/>
      <c r="J29" s="1257"/>
      <c r="K29" s="1257"/>
      <c r="L29" s="1389"/>
      <c r="M29" s="1257"/>
      <c r="N29" s="1257"/>
      <c r="O29" s="1257"/>
      <c r="S29" s="2259" t="s">
        <v>42</v>
      </c>
      <c r="T29" s="2259"/>
      <c r="U29" s="1381"/>
      <c r="V29" s="2260" t="str">
        <f>IF(TITLE_NAME_OR_PR_CHANGE="",IF(TITLE_NAME_OR_PR="","",TITLE_NAME_OR_PR),TITLE_NAME_OR_PR_CHANGE)</f>
        <v/>
      </c>
      <c r="W29" s="2260"/>
      <c r="X29" s="2260"/>
      <c r="Y29" s="2260"/>
      <c r="Z29" s="2260"/>
      <c r="AA29" s="2260"/>
      <c r="AB29" s="2260"/>
      <c r="AC29" s="1644"/>
      <c r="AD29" s="2260" t="str">
        <f>IF(TITLE_NAME_OR_PR_CHANGE="",IF(TITLE_NAME_OR_PR="","",TITLE_NAME_OR_PR),TITLE_NAME_OR_PR_CHANGE)</f>
        <v/>
      </c>
      <c r="AE29" s="2260"/>
      <c r="AF29" s="2260"/>
      <c r="AG29" s="2260"/>
      <c r="AH29" s="2260"/>
      <c r="AI29" s="2260"/>
      <c r="AJ29" s="2260"/>
      <c r="AK29" s="1644"/>
      <c r="AL29" s="1644"/>
      <c r="AM29" s="289"/>
      <c r="AN29" s="377"/>
      <c r="AO29" s="377"/>
      <c r="AP29" s="377"/>
      <c r="AQ29" s="377"/>
      <c r="AR29" s="377"/>
      <c r="AS29" s="427">
        <v>0</v>
      </c>
    </row>
    <row s="1862" customFormat="1" customHeight="1" ht="18.75" hidden="1">
      <c r="A30" s="1257"/>
      <c r="B30" s="1257"/>
      <c r="C30" s="1257"/>
      <c r="D30" s="1257"/>
      <c r="E30" s="1257"/>
      <c r="F30" s="1257"/>
      <c r="G30" s="1257"/>
      <c r="H30" s="1257"/>
      <c r="I30" s="1257"/>
      <c r="J30" s="1257"/>
      <c r="K30" s="1257"/>
      <c r="L30" s="1389"/>
      <c r="M30" s="1257"/>
      <c r="N30" s="1257"/>
      <c r="O30" s="1257"/>
      <c r="S30" s="2259" t="s">
        <v>896</v>
      </c>
      <c r="T30" s="2259"/>
      <c r="U30" s="1381"/>
      <c r="V30" s="2273" t="str">
        <f>IF(TITLE_DATE_PR_CHANGE="",IF(TITLE_DATE_PR="","",TITLE_DATE_PR),TITLE_DATE_PR_CHANGE)</f>
        <v/>
      </c>
      <c r="W30" s="2273"/>
      <c r="X30" s="2273"/>
      <c r="Y30" s="2273"/>
      <c r="Z30" s="2273"/>
      <c r="AA30" s="2273"/>
      <c r="AB30" s="2273"/>
      <c r="AC30" s="1644"/>
      <c r="AD30" s="2273" t="str">
        <f>IF(TITLE_DATE_PR_CHANGE="",IF(TITLE_DATE_PR="","",TITLE_DATE_PR),TITLE_DATE_PR_CHANGE)</f>
        <v/>
      </c>
      <c r="AE30" s="2273"/>
      <c r="AF30" s="2273"/>
      <c r="AG30" s="2273"/>
      <c r="AH30" s="2273"/>
      <c r="AI30" s="2273"/>
      <c r="AJ30" s="2273"/>
      <c r="AK30" s="1644"/>
      <c r="AL30" s="1644"/>
      <c r="AM30" s="289"/>
      <c r="AN30" s="377"/>
      <c r="AO30" s="377"/>
      <c r="AP30" s="377"/>
      <c r="AQ30" s="377"/>
      <c r="AR30" s="377"/>
      <c r="AS30" s="427">
        <v>0</v>
      </c>
    </row>
    <row s="1862" customFormat="1" customHeight="1" ht="18.75" hidden="1">
      <c r="A31" s="1257"/>
      <c r="B31" s="1257"/>
      <c r="C31" s="1257"/>
      <c r="D31" s="1257"/>
      <c r="E31" s="1257"/>
      <c r="F31" s="1257"/>
      <c r="G31" s="1257"/>
      <c r="H31" s="1257"/>
      <c r="I31" s="1257"/>
      <c r="J31" s="1257"/>
      <c r="K31" s="1257"/>
      <c r="L31" s="1389"/>
      <c r="M31" s="1257"/>
      <c r="N31" s="1257"/>
      <c r="O31" s="1257"/>
      <c r="S31" s="2259" t="s">
        <v>897</v>
      </c>
      <c r="T31" s="2259"/>
      <c r="U31" s="1381"/>
      <c r="V31" s="2260" t="str">
        <f>IF(TITLE_NUMBER_PR_CHANGE="",IF(TITLE_NUMBER_PR="","",TITLE_NUMBER_PR),TITLE_NUMBER_PR_CHANGE)</f>
        <v/>
      </c>
      <c r="W31" s="2260"/>
      <c r="X31" s="2260"/>
      <c r="Y31" s="2260"/>
      <c r="Z31" s="2260"/>
      <c r="AA31" s="2260"/>
      <c r="AB31" s="2260"/>
      <c r="AC31" s="1644"/>
      <c r="AD31" s="2260" t="str">
        <f>IF(TITLE_NUMBER_PR_CHANGE="",IF(TITLE_NUMBER_PR="","",TITLE_NUMBER_PR),TITLE_NUMBER_PR_CHANGE)</f>
        <v/>
      </c>
      <c r="AE31" s="2260"/>
      <c r="AF31" s="2260"/>
      <c r="AG31" s="2260"/>
      <c r="AH31" s="2260"/>
      <c r="AI31" s="2260"/>
      <c r="AJ31" s="2260"/>
      <c r="AK31" s="1644"/>
      <c r="AL31" s="1644"/>
      <c r="AM31" s="289"/>
      <c r="AN31" s="377"/>
      <c r="AO31" s="377"/>
      <c r="AP31" s="377"/>
      <c r="AQ31" s="377"/>
      <c r="AR31" s="377"/>
      <c r="AS31" s="427">
        <v>0</v>
      </c>
    </row>
    <row s="1862" customFormat="1" customHeight="1" ht="18.75" hidden="1">
      <c r="A32" s="1257"/>
      <c r="B32" s="1257"/>
      <c r="C32" s="1257"/>
      <c r="D32" s="1257"/>
      <c r="E32" s="1257"/>
      <c r="F32" s="1257"/>
      <c r="G32" s="1257"/>
      <c r="H32" s="1257"/>
      <c r="I32" s="1257"/>
      <c r="J32" s="1257"/>
      <c r="K32" s="1257"/>
      <c r="L32" s="1389"/>
      <c r="M32" s="1257"/>
      <c r="N32" s="1257"/>
      <c r="O32" s="1257"/>
      <c r="S32" s="2259" t="s">
        <v>43</v>
      </c>
      <c r="T32" s="2259"/>
      <c r="U32" s="1381"/>
      <c r="V32" s="2260" t="str">
        <f>IF(TITLE_IST_PUB_CHANGE="",IF(TITLE_IST_PUB="","",TITLE_IST_PUB),TITLE_IST_PUB_CHANGE)</f>
        <v/>
      </c>
      <c r="W32" s="2260"/>
      <c r="X32" s="2260"/>
      <c r="Y32" s="2260"/>
      <c r="Z32" s="2260"/>
      <c r="AA32" s="2260"/>
      <c r="AB32" s="2260"/>
      <c r="AC32" s="1644"/>
      <c r="AD32" s="2260" t="str">
        <f>IF(TITLE_IST_PUB_CHANGE="",IF(TITLE_IST_PUB="","",TITLE_IST_PUB),TITLE_IST_PUB_CHANGE)</f>
        <v/>
      </c>
      <c r="AE32" s="2260"/>
      <c r="AF32" s="2260"/>
      <c r="AG32" s="2260"/>
      <c r="AH32" s="2260"/>
      <c r="AI32" s="2260"/>
      <c r="AJ32" s="2260"/>
      <c r="AK32" s="1644"/>
      <c r="AL32" s="1644"/>
      <c r="AM32" s="289"/>
      <c r="AN32" s="377"/>
      <c r="AO32" s="377"/>
      <c r="AP32" s="377"/>
      <c r="AQ32" s="377"/>
      <c r="AR32" s="377"/>
      <c r="AS32" s="427">
        <v>0</v>
      </c>
    </row>
    <row customHeight="1" ht="14.25" hidden="1">
      <c r="Q33" s="385"/>
      <c r="R33" s="385"/>
      <c r="S33" s="1284"/>
      <c r="T33" s="466"/>
      <c r="U33" s="466"/>
      <c r="V33" s="331"/>
      <c r="W33" s="331"/>
      <c r="X33" s="331"/>
      <c r="Y33" s="331"/>
      <c r="Z33" s="331"/>
      <c r="AA33" s="331"/>
      <c r="AB33" s="331"/>
      <c r="AC33" s="331"/>
      <c r="AD33" s="331"/>
      <c r="AE33" s="331"/>
      <c r="AF33" s="331"/>
      <c r="AG33" s="331"/>
      <c r="AH33" s="331"/>
      <c r="AI33" s="331"/>
      <c r="AJ33" s="331"/>
      <c r="AK33" s="331"/>
      <c r="AL33" s="1644"/>
      <c r="AS33" s="1640">
        <v>0</v>
      </c>
    </row>
    <row s="1862" customFormat="1" customHeight="1" ht="18.75" hidden="1">
      <c r="A34" s="1257"/>
      <c r="B34" s="1257"/>
      <c r="C34" s="1257"/>
      <c r="D34" s="1257"/>
      <c r="E34" s="1257"/>
      <c r="F34" s="1257"/>
      <c r="G34" s="1257"/>
      <c r="H34" s="1257"/>
      <c r="I34" s="1257"/>
      <c r="J34" s="1257"/>
      <c r="K34" s="1257"/>
      <c r="L34" s="1389"/>
      <c r="M34" s="1257"/>
      <c r="N34" s="1257"/>
      <c r="O34" s="1257"/>
      <c r="S34" s="2259" t="s">
        <v>898</v>
      </c>
      <c r="T34" s="2259"/>
      <c r="U34" s="1381"/>
      <c r="V34" s="2273" t="str">
        <f>IF(TITLE_DATE_PR_CHANGE="",IF(TITLE_DATE_PR="","",TITLE_DATE_PR),TITLE_DATE_PR_CHANGE)</f>
        <v/>
      </c>
      <c r="W34" s="2273"/>
      <c r="X34" s="2273"/>
      <c r="Y34" s="2273"/>
      <c r="Z34" s="2273"/>
      <c r="AA34" s="2273"/>
      <c r="AB34" s="2273"/>
      <c r="AC34" s="1644"/>
      <c r="AD34" s="2273" t="str">
        <f>IF(TITLE_DATE_PR_CHANGE="",IF(TITLE_DATE_PR="","",TITLE_DATE_PR),TITLE_DATE_PR_CHANGE)</f>
        <v/>
      </c>
      <c r="AE34" s="2273"/>
      <c r="AF34" s="2273"/>
      <c r="AG34" s="2273"/>
      <c r="AH34" s="2273"/>
      <c r="AI34" s="2273"/>
      <c r="AJ34" s="2273"/>
      <c r="AK34" s="1644"/>
      <c r="AL34" s="1644"/>
      <c r="AM34" s="289"/>
      <c r="AN34" s="377"/>
      <c r="AO34" s="377"/>
      <c r="AP34" s="377"/>
      <c r="AQ34" s="377"/>
      <c r="AR34" s="377"/>
      <c r="AS34" s="427">
        <v>0</v>
      </c>
    </row>
    <row s="1862" customFormat="1" customHeight="1" ht="18.75" hidden="1">
      <c r="A35" s="1257"/>
      <c r="B35" s="1257"/>
      <c r="C35" s="1257"/>
      <c r="D35" s="1257"/>
      <c r="E35" s="1257"/>
      <c r="F35" s="1257"/>
      <c r="G35" s="1257"/>
      <c r="H35" s="1257"/>
      <c r="I35" s="1257"/>
      <c r="J35" s="1257"/>
      <c r="K35" s="1257"/>
      <c r="L35" s="1389"/>
      <c r="M35" s="1257"/>
      <c r="N35" s="1257"/>
      <c r="O35" s="1257"/>
      <c r="S35" s="2259" t="s">
        <v>899</v>
      </c>
      <c r="T35" s="2259"/>
      <c r="U35" s="1381"/>
      <c r="V35" s="2260" t="str">
        <f>IF(TITLE_NUMBER_PR_CHANGE="",IF(TITLE_NUMBER_PR="","",TITLE_NUMBER_PR),TITLE_NUMBER_PR_CHANGE)</f>
        <v/>
      </c>
      <c r="W35" s="2260"/>
      <c r="X35" s="2260"/>
      <c r="Y35" s="2260"/>
      <c r="Z35" s="2260"/>
      <c r="AA35" s="2260"/>
      <c r="AB35" s="2260"/>
      <c r="AC35" s="1644"/>
      <c r="AD35" s="2260" t="str">
        <f>IF(TITLE_NUMBER_PR_CHANGE="",IF(TITLE_NUMBER_PR="","",TITLE_NUMBER_PR),TITLE_NUMBER_PR_CHANGE)</f>
        <v/>
      </c>
      <c r="AE35" s="2260"/>
      <c r="AF35" s="2260"/>
      <c r="AG35" s="2260"/>
      <c r="AH35" s="2260"/>
      <c r="AI35" s="2260"/>
      <c r="AJ35" s="2260"/>
      <c r="AK35" s="1644"/>
      <c r="AL35" s="1644"/>
      <c r="AM35" s="289"/>
      <c r="AN35" s="377"/>
      <c r="AO35" s="377"/>
      <c r="AP35" s="377"/>
      <c r="AQ35" s="377"/>
      <c r="AR35" s="377"/>
      <c r="AS35" s="427">
        <v>0</v>
      </c>
    </row>
    <row s="1862" customFormat="1" customHeight="1" ht="0">
      <c r="A36" s="1257"/>
      <c r="B36" s="1257"/>
      <c r="C36" s="1257"/>
      <c r="D36" s="1257"/>
      <c r="E36" s="1257"/>
      <c r="F36" s="1257"/>
      <c r="G36" s="1257"/>
      <c r="H36" s="1257"/>
      <c r="I36" s="1257"/>
      <c r="J36" s="1257"/>
      <c r="K36" s="1257"/>
      <c r="L36" s="1389"/>
      <c r="M36" s="1257"/>
      <c r="N36" s="1257"/>
      <c r="O36" s="1257"/>
      <c r="S36" s="1644"/>
      <c r="T36" s="1644"/>
      <c r="U36" s="1979"/>
      <c r="V36" s="1644"/>
      <c r="W36" s="1644"/>
      <c r="X36" s="1644"/>
      <c r="Y36" s="1644"/>
      <c r="Z36" s="1644"/>
      <c r="AA36" s="1644"/>
      <c r="AB36" s="1644"/>
      <c r="AC36" s="1651" t="s">
        <v>900</v>
      </c>
      <c r="AD36" s="1644"/>
      <c r="AE36" s="1644"/>
      <c r="AF36" s="1644"/>
      <c r="AG36" s="1644"/>
      <c r="AH36" s="1644"/>
      <c r="AI36" s="1644"/>
      <c r="AJ36" s="1644"/>
      <c r="AK36" s="1651" t="s">
        <v>900</v>
      </c>
      <c r="AN36" s="377"/>
      <c r="AO36" s="377"/>
      <c r="AP36" s="377"/>
      <c r="AQ36" s="377"/>
      <c r="AR36" s="377"/>
      <c r="AS36" s="427">
        <v>0</v>
      </c>
    </row>
    <row customHeight="1" ht="14.699999999999998">
      <c r="Q37" s="385"/>
      <c r="R37" s="385"/>
      <c r="S37" s="1284"/>
      <c r="T37" s="466"/>
      <c r="U37" s="1253"/>
      <c r="V37" s="2261"/>
      <c r="W37" s="2261"/>
      <c r="X37" s="2261"/>
      <c r="Y37" s="2261"/>
      <c r="Z37" s="2261"/>
      <c r="AA37" s="2261"/>
      <c r="AB37" s="2261"/>
      <c r="AC37" s="2261"/>
      <c r="AD37" s="2261"/>
      <c r="AE37" s="2261"/>
      <c r="AF37" s="2261"/>
      <c r="AG37" s="2261"/>
      <c r="AH37" s="2261"/>
      <c r="AI37" s="2261"/>
      <c r="AJ37" s="2261"/>
      <c r="AK37" s="2261"/>
      <c r="AS37" s="1640">
        <v>14</v>
      </c>
    </row>
    <row customHeight="1" ht="14.699999999999998">
      <c r="Q38" s="385"/>
      <c r="R38" s="385"/>
      <c r="S38" s="2136" t="s">
        <v>773</v>
      </c>
      <c r="T38" s="2136"/>
      <c r="U38" s="2136"/>
      <c r="V38" s="2136"/>
      <c r="W38" s="2136"/>
      <c r="X38" s="2136"/>
      <c r="Y38" s="2136"/>
      <c r="Z38" s="2136"/>
      <c r="AA38" s="2136"/>
      <c r="AB38" s="2136"/>
      <c r="AC38" s="2136"/>
      <c r="AD38" s="2136"/>
      <c r="AE38" s="2136"/>
      <c r="AF38" s="2136"/>
      <c r="AG38" s="2136"/>
      <c r="AH38" s="2136"/>
      <c r="AI38" s="2136"/>
      <c r="AJ38" s="2136"/>
      <c r="AK38" s="2136"/>
      <c r="AL38" s="2136"/>
      <c r="AM38" s="2136" t="s">
        <v>774</v>
      </c>
      <c r="AS38" s="1640">
        <v>14</v>
      </c>
    </row>
    <row customHeight="1" ht="14.699999999999998">
      <c r="Q39" s="385"/>
      <c r="R39" s="385"/>
      <c r="S39" s="2282" t="s">
        <v>88</v>
      </c>
      <c r="T39" s="2218" t="s">
        <v>901</v>
      </c>
      <c r="U39" s="346"/>
      <c r="V39" s="2283" t="s">
        <v>902</v>
      </c>
      <c r="W39" s="2284"/>
      <c r="X39" s="2284"/>
      <c r="Y39" s="2284"/>
      <c r="Z39" s="2284"/>
      <c r="AA39" s="2284"/>
      <c r="AB39" s="2285"/>
      <c r="AC39" s="2286" t="s">
        <v>903</v>
      </c>
      <c r="AD39" s="2283" t="s">
        <v>902</v>
      </c>
      <c r="AE39" s="2284"/>
      <c r="AF39" s="2284"/>
      <c r="AG39" s="2284"/>
      <c r="AH39" s="2284"/>
      <c r="AI39" s="2284"/>
      <c r="AJ39" s="2285"/>
      <c r="AK39" s="2286" t="s">
        <v>904</v>
      </c>
      <c r="AL39" s="2289" t="s">
        <v>905</v>
      </c>
      <c r="AM39" s="2136"/>
      <c r="AS39" s="1640">
        <v>14</v>
      </c>
    </row>
    <row customHeight="1" ht="35.699999999999996">
      <c r="Q40" s="385"/>
      <c r="R40" s="385"/>
      <c r="S40" s="2282"/>
      <c r="T40" s="2218"/>
      <c r="U40" s="1040"/>
      <c r="V40" s="2269" t="s">
        <v>906</v>
      </c>
      <c r="W40" s="2292" t="s">
        <v>907</v>
      </c>
      <c r="X40" s="2271" t="s">
        <v>908</v>
      </c>
      <c r="Y40" s="2272"/>
      <c r="Z40" s="2271" t="s">
        <v>922</v>
      </c>
      <c r="AA40" s="2278"/>
      <c r="AB40" s="2272"/>
      <c r="AC40" s="2287"/>
      <c r="AD40" s="2269" t="s">
        <v>906</v>
      </c>
      <c r="AE40" s="2292" t="s">
        <v>907</v>
      </c>
      <c r="AF40" s="2271" t="s">
        <v>908</v>
      </c>
      <c r="AG40" s="2272"/>
      <c r="AH40" s="2271" t="s">
        <v>909</v>
      </c>
      <c r="AI40" s="2278"/>
      <c r="AJ40" s="2272"/>
      <c r="AK40" s="2287"/>
      <c r="AL40" s="2290"/>
      <c r="AM40" s="2136"/>
      <c r="AS40" s="1640">
        <v>34</v>
      </c>
    </row>
    <row customHeight="1" ht="35.699999999999996">
      <c r="A41" s="1275"/>
      <c r="B41" s="1275" t="s">
        <v>616</v>
      </c>
      <c r="C41" s="1275" t="s">
        <v>617</v>
      </c>
      <c r="D41" s="1275" t="s">
        <v>618</v>
      </c>
      <c r="E41" s="1319" t="s">
        <v>910</v>
      </c>
      <c r="F41" s="1319" t="s">
        <v>911</v>
      </c>
      <c r="G41" s="1319" t="s">
        <v>912</v>
      </c>
      <c r="H41" s="1319" t="s">
        <v>913</v>
      </c>
      <c r="I41" s="1319" t="s">
        <v>914</v>
      </c>
      <c r="J41" s="1319" t="s">
        <v>915</v>
      </c>
      <c r="K41" s="1319" t="s">
        <v>916</v>
      </c>
      <c r="L41" s="1319" t="s">
        <v>891</v>
      </c>
      <c r="Q41" s="385"/>
      <c r="R41" s="385"/>
      <c r="S41" s="2282"/>
      <c r="T41" s="2218"/>
      <c r="U41" s="311"/>
      <c r="V41" s="2270"/>
      <c r="W41" s="2293"/>
      <c r="X41" s="1947" t="s">
        <v>917</v>
      </c>
      <c r="Y41" s="1947" t="s">
        <v>918</v>
      </c>
      <c r="Z41" s="1947" t="s">
        <v>919</v>
      </c>
      <c r="AA41" s="2279" t="s">
        <v>920</v>
      </c>
      <c r="AB41" s="2280"/>
      <c r="AC41" s="2288"/>
      <c r="AD41" s="2270"/>
      <c r="AE41" s="2293"/>
      <c r="AF41" s="1947" t="s">
        <v>917</v>
      </c>
      <c r="AG41" s="1947" t="s">
        <v>918</v>
      </c>
      <c r="AH41" s="1947" t="s">
        <v>919</v>
      </c>
      <c r="AI41" s="2279" t="s">
        <v>920</v>
      </c>
      <c r="AJ41" s="2280"/>
      <c r="AK41" s="2288"/>
      <c r="AL41" s="2291"/>
      <c r="AM41" s="2136"/>
      <c r="AS41" s="1640">
        <v>34</v>
      </c>
    </row>
    <row s="1650" customFormat="1" customHeight="1" ht="11.25" hidden="1">
      <c r="A42" s="1275"/>
      <c r="B42" s="1275"/>
      <c r="C42" s="1275"/>
      <c r="D42" s="1275"/>
      <c r="E42" s="1275"/>
      <c r="F42" s="1275"/>
      <c r="G42" s="1275"/>
      <c r="H42" s="1275"/>
      <c r="I42" s="1275"/>
      <c r="J42" s="1275"/>
      <c r="K42" s="1275"/>
      <c r="L42" s="1319"/>
      <c r="M42" s="1974"/>
      <c r="N42" s="1974"/>
      <c r="O42" s="1974"/>
      <c r="P42" s="1255"/>
      <c r="Q42" s="1256"/>
      <c r="R42" s="1263">
        <v>1</v>
      </c>
      <c r="S42" s="1286" t="s">
        <v>200</v>
      </c>
      <c r="T42" s="1264" t="s">
        <v>103</v>
      </c>
      <c r="U42" s="1254" t="str">
        <f>OFFSET(U42,0,-1)</f>
        <v>2</v>
      </c>
      <c r="V42" s="1965">
        <f>OFFSET(V42,0,-1)+1</f>
        <v>3</v>
      </c>
      <c r="W42" s="1965"/>
      <c r="X42" s="1965">
        <f>OFFSET(X42,0,-1)+1</f>
        <v>1</v>
      </c>
      <c r="Y42" s="1965">
        <f>OFFSET(Y42,0,-1)+1</f>
        <v>2</v>
      </c>
      <c r="Z42" s="1965">
        <f>OFFSET(Z42,0,-1)+1</f>
        <v>3</v>
      </c>
      <c r="AA42" s="2281">
        <f>OFFSET(AA42,0,-1)+1</f>
        <v>4</v>
      </c>
      <c r="AB42" s="2281"/>
      <c r="AC42" s="1965">
        <f>OFFSET(AC42,0,-2)+1</f>
        <v>5</v>
      </c>
      <c r="AD42" s="1965">
        <f>OFFSET(AD42,0,-1)+1</f>
        <v>6</v>
      </c>
      <c r="AE42" s="1965"/>
      <c r="AF42" s="1965">
        <f>OFFSET(AF42,0,-1)+1</f>
        <v>1</v>
      </c>
      <c r="AG42" s="1965">
        <f>OFFSET(AG42,0,-1)+1</f>
        <v>2</v>
      </c>
      <c r="AH42" s="1965">
        <f>OFFSET(AH42,0,-1)+1</f>
        <v>3</v>
      </c>
      <c r="AI42" s="2281">
        <f>OFFSET(AI42,0,-1)+1</f>
        <v>4</v>
      </c>
      <c r="AJ42" s="2281"/>
      <c r="AK42" s="1965">
        <f>OFFSET(AK42,0,-2)+1</f>
        <v>5</v>
      </c>
      <c r="AL42" s="1254">
        <f>OFFSET(AL42,0,-1)</f>
        <v>5</v>
      </c>
      <c r="AM42" s="1965">
        <f>OFFSET(AM42,0,-1)+1</f>
        <v>6</v>
      </c>
      <c r="AN42" s="1645"/>
      <c r="AO42" s="1645"/>
      <c r="AP42" s="1645"/>
      <c r="AQ42" s="1645"/>
      <c r="AR42" s="1645"/>
      <c r="AS42" s="1650">
        <v>0</v>
      </c>
    </row>
    <row customHeight="1" ht="22.049999999999997">
      <c r="A43" s="1276" t="s">
        <v>685</v>
      </c>
      <c r="B43" s="1276"/>
      <c r="C43" s="1276"/>
      <c r="D43" s="1276"/>
      <c r="E43" s="2298">
        <v>1</v>
      </c>
      <c r="F43" s="1276"/>
      <c r="G43" s="1276"/>
      <c r="H43" s="1276"/>
      <c r="I43" s="1276"/>
      <c r="J43" s="1276"/>
      <c r="K43" s="1276"/>
      <c r="L43" s="1319"/>
      <c r="M43" s="1619"/>
      <c r="N43" s="1619"/>
      <c r="O43" s="1619"/>
      <c r="P43" s="1599"/>
      <c r="Q43" s="369"/>
      <c r="R43" s="364"/>
      <c r="S43" s="1967">
        <f>INDEX(PT_DIFFERENTIATION_NUM_NTAR,MATCH(A43,PT_DIFFERENTIATION_NTAR_ID,0))</f>
        <v>0</v>
      </c>
      <c r="T43" s="1534" t="s">
        <v>604</v>
      </c>
      <c r="U43" s="309"/>
      <c r="V43" s="2251"/>
      <c r="W43" s="2252"/>
      <c r="X43" s="2252"/>
      <c r="Y43" s="2252"/>
      <c r="Z43" s="2252"/>
      <c r="AA43" s="2252"/>
      <c r="AB43" s="2252"/>
      <c r="AC43" s="2253"/>
      <c r="AD43" s="2251" t="str">
        <f>INDEX(PT_DIFFERENTIATION_NTAR,MATCH(A43,PT_DIFFERENTIATION_NTAR_ID,0))</f>
        <v/>
      </c>
      <c r="AE43" s="2252"/>
      <c r="AF43" s="2252"/>
      <c r="AG43" s="2252"/>
      <c r="AH43" s="2252"/>
      <c r="AI43" s="2252"/>
      <c r="AJ43" s="2252"/>
      <c r="AK43" s="2252"/>
      <c r="AL43" s="2253"/>
      <c r="AM43" s="126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3"/>
      <c r="AP43" s="1633" t="str">
        <f>IF(T43="","",T43)</f>
        <v>Наименование тарифа</v>
      </c>
      <c r="AQ43" s="1633"/>
      <c r="AR43" s="1633"/>
      <c r="AS43" s="1640">
        <v>21</v>
      </c>
    </row>
    <row customHeight="1" ht="22.049999999999997">
      <c r="A44" s="1276" t="s">
        <v>685</v>
      </c>
      <c r="B44" s="1276" t="s">
        <v>686</v>
      </c>
      <c r="C44" s="1276"/>
      <c r="D44" s="1276"/>
      <c r="E44" s="2299"/>
      <c r="F44" s="2298">
        <v>1</v>
      </c>
      <c r="G44" s="1276"/>
      <c r="H44" s="1276"/>
      <c r="I44" s="1276"/>
      <c r="J44" s="1276"/>
      <c r="K44" s="1276"/>
      <c r="L44" s="1319"/>
      <c r="M44" s="1619"/>
      <c r="N44" s="1619"/>
      <c r="O44" s="1619"/>
      <c r="P44" s="1949"/>
      <c r="Q44" s="361"/>
      <c r="R44" s="362"/>
      <c r="S44" s="1967" t="str">
        <f>INDEX(PT_DIFFERENTIATION_NUM_TER,MATCH(B44,PT_DIFFERENTIATION_TER_ID,0))</f>
        <v>.</v>
      </c>
      <c r="T44" s="1531" t="s">
        <v>870</v>
      </c>
      <c r="U44" s="309"/>
      <c r="V44" s="2251"/>
      <c r="W44" s="2252"/>
      <c r="X44" s="2252"/>
      <c r="Y44" s="2252"/>
      <c r="Z44" s="2252"/>
      <c r="AA44" s="2252"/>
      <c r="AB44" s="2252"/>
      <c r="AC44" s="2253"/>
      <c r="AD44" s="2251" t="str">
        <f>INDEX(PT_DIFFERENTIATION_TER,MATCH(B44,PT_DIFFERENTIATION_TER_ID,0))</f>
        <v/>
      </c>
      <c r="AE44" s="2252"/>
      <c r="AF44" s="2252"/>
      <c r="AG44" s="2252"/>
      <c r="AH44" s="2252"/>
      <c r="AI44" s="2252"/>
      <c r="AJ44" s="2252"/>
      <c r="AK44" s="2252"/>
      <c r="AL44" s="2253"/>
      <c r="AM44" s="1267" t="s">
        <v>871</v>
      </c>
      <c r="AO44" s="1633"/>
      <c r="AP44" s="1633" t="str">
        <f>IF(T44="","",T44)</f>
        <v>Территория действия тарифа</v>
      </c>
      <c r="AQ44" s="1633"/>
      <c r="AR44" s="1633"/>
      <c r="AS44" s="1640">
        <v>21</v>
      </c>
    </row>
    <row customHeight="1" ht="24">
      <c r="A45" s="1276" t="s">
        <v>685</v>
      </c>
      <c r="B45" s="1276" t="s">
        <v>686</v>
      </c>
      <c r="C45" s="1276" t="s">
        <v>687</v>
      </c>
      <c r="D45" s="1276"/>
      <c r="E45" s="2299"/>
      <c r="F45" s="2299"/>
      <c r="G45" s="2298">
        <v>1</v>
      </c>
      <c r="H45" s="1276"/>
      <c r="I45" s="1276"/>
      <c r="J45" s="1276"/>
      <c r="K45" s="1276"/>
      <c r="L45" s="1319"/>
      <c r="M45" s="1619"/>
      <c r="N45" s="1619"/>
      <c r="O45" s="1619"/>
      <c r="P45" s="363"/>
      <c r="Q45" s="361"/>
      <c r="R45" s="362"/>
      <c r="S45" s="1967" t="str">
        <f>INDEX(PT_DIFFERENTIATION_NUM_CS,MATCH(C45,PT_DIFFERENTIATION_CS_ID,0))</f>
        <v>..</v>
      </c>
      <c r="T45" s="318" t="s">
        <v>872</v>
      </c>
      <c r="U45" s="309"/>
      <c r="V45" s="2251"/>
      <c r="W45" s="2252"/>
      <c r="X45" s="2252"/>
      <c r="Y45" s="2252"/>
      <c r="Z45" s="2252"/>
      <c r="AA45" s="2252"/>
      <c r="AB45" s="2252"/>
      <c r="AC45" s="2253"/>
      <c r="AD45" s="2251" t="str">
        <f>INDEX(PT_DIFFERENTIATION_CS,MATCH(C45,PT_DIFFERENTIATION_CS_ID,0))</f>
        <v/>
      </c>
      <c r="AE45" s="2252"/>
      <c r="AF45" s="2252"/>
      <c r="AG45" s="2252"/>
      <c r="AH45" s="2252"/>
      <c r="AI45" s="2252"/>
      <c r="AJ45" s="2252"/>
      <c r="AK45" s="2252"/>
      <c r="AL45" s="2253"/>
      <c r="AM45" s="1267" t="s">
        <v>873</v>
      </c>
      <c r="AO45" s="1633"/>
      <c r="AP45" s="1633" t="str">
        <f>IF(T45="","",T45)</f>
        <v>Наименование системы теплоснабжения </v>
      </c>
      <c r="AQ45" s="1633"/>
      <c r="AR45" s="1633"/>
      <c r="AS45" s="1640">
        <v>23</v>
      </c>
    </row>
    <row customHeight="1" ht="22.049999999999997">
      <c r="A46" s="1276" t="s">
        <v>685</v>
      </c>
      <c r="B46" s="1276" t="s">
        <v>686</v>
      </c>
      <c r="C46" s="1276" t="s">
        <v>687</v>
      </c>
      <c r="D46" s="1276" t="s">
        <v>688</v>
      </c>
      <c r="E46" s="2299"/>
      <c r="F46" s="2299"/>
      <c r="G46" s="2299"/>
      <c r="H46" s="2298">
        <v>1</v>
      </c>
      <c r="I46" s="1276"/>
      <c r="J46" s="1276"/>
      <c r="K46" s="1276"/>
      <c r="L46" s="1319"/>
      <c r="M46" s="1619"/>
      <c r="N46" s="1619"/>
      <c r="O46" s="1619"/>
      <c r="P46" s="363"/>
      <c r="Q46" s="361"/>
      <c r="R46" s="362"/>
      <c r="S46" s="1967" t="str">
        <f>INDEX(PT_DIFFERENTIATION_NUM_IST_TE,MATCH(D46,PT_DIFFERENTIATION_IST_TE_ID,0))</f>
        <v>...</v>
      </c>
      <c r="T46" s="319" t="s">
        <v>874</v>
      </c>
      <c r="U46" s="309"/>
      <c r="V46" s="2251"/>
      <c r="W46" s="2252"/>
      <c r="X46" s="2252"/>
      <c r="Y46" s="2252"/>
      <c r="Z46" s="2252"/>
      <c r="AA46" s="2252"/>
      <c r="AB46" s="2252"/>
      <c r="AC46" s="2253"/>
      <c r="AD46" s="2251" t="str">
        <f>INDEX(PT_DIFFERENTIATION_IST_TE,MATCH(D46,PT_DIFFERENTIATION_IST_TE_ID,0))</f>
        <v/>
      </c>
      <c r="AE46" s="2252"/>
      <c r="AF46" s="2252"/>
      <c r="AG46" s="2252"/>
      <c r="AH46" s="2252"/>
      <c r="AI46" s="2252"/>
      <c r="AJ46" s="2252"/>
      <c r="AK46" s="2252"/>
      <c r="AL46" s="2253"/>
      <c r="AM46" s="1267" t="s">
        <v>875</v>
      </c>
      <c r="AO46" s="1633"/>
      <c r="AP46" s="1633" t="str">
        <f>IF(T46="","",T46)</f>
        <v>Источник тепловой энергии  </v>
      </c>
      <c r="AQ46" s="1633"/>
      <c r="AR46" s="1633"/>
      <c r="AS46" s="1640">
        <v>21</v>
      </c>
    </row>
    <row customHeight="1" ht="49.5">
      <c r="A47" s="1276" t="s">
        <v>685</v>
      </c>
      <c r="B47" s="1276" t="s">
        <v>686</v>
      </c>
      <c r="C47" s="1276" t="s">
        <v>687</v>
      </c>
      <c r="D47" s="1276" t="s">
        <v>688</v>
      </c>
      <c r="E47" s="2299"/>
      <c r="F47" s="2299"/>
      <c r="G47" s="2299"/>
      <c r="H47" s="2299"/>
      <c r="I47" s="2136" t="str">
        <f>S46&amp;".1"</f>
        <v>....1</v>
      </c>
      <c r="J47" s="1276"/>
      <c r="K47" s="1276"/>
      <c r="L47" s="1319" t="s">
        <v>876</v>
      </c>
      <c r="P47" s="2266">
        <v>1</v>
      </c>
      <c r="Q47" s="1963"/>
      <c r="R47" s="365"/>
      <c r="S47" s="1967" t="str">
        <f>$I47</f>
        <v>....1</v>
      </c>
      <c r="T47" s="294" t="s">
        <v>877</v>
      </c>
      <c r="U47" s="309"/>
      <c r="V47" s="2254"/>
      <c r="W47" s="2255"/>
      <c r="X47" s="2255"/>
      <c r="Y47" s="2255"/>
      <c r="Z47" s="2255"/>
      <c r="AA47" s="2255"/>
      <c r="AB47" s="2255"/>
      <c r="AC47" s="2256"/>
      <c r="AD47" s="2254"/>
      <c r="AE47" s="2255"/>
      <c r="AF47" s="2255"/>
      <c r="AG47" s="2255"/>
      <c r="AH47" s="2255"/>
      <c r="AI47" s="2255"/>
      <c r="AJ47" s="2255"/>
      <c r="AK47" s="2255"/>
      <c r="AL47" s="2256"/>
      <c r="AM47" s="1267" t="s">
        <v>878</v>
      </c>
      <c r="AO47" s="1633"/>
      <c r="AP47" s="1633" t="str">
        <f>IF(T47="","",T47)</f>
        <v>Схема подключения теплопотребляющей установки к коллектору источника тепловой энергии</v>
      </c>
      <c r="AQ47" s="1633"/>
      <c r="AR47" s="1633"/>
      <c r="AS47" s="1640">
        <v>47</v>
      </c>
    </row>
    <row customHeight="1" ht="22.049999999999997">
      <c r="A48" s="1276" t="s">
        <v>685</v>
      </c>
      <c r="B48" s="1276" t="s">
        <v>686</v>
      </c>
      <c r="C48" s="1276" t="s">
        <v>687</v>
      </c>
      <c r="D48" s="1276" t="s">
        <v>688</v>
      </c>
      <c r="E48" s="2299"/>
      <c r="F48" s="2299"/>
      <c r="G48" s="2299"/>
      <c r="H48" s="2299"/>
      <c r="I48" s="2110"/>
      <c r="J48" s="2136" t="str">
        <f>I47&amp;".1"</f>
        <v>....1.1</v>
      </c>
      <c r="K48" s="1276"/>
      <c r="L48" s="1319" t="s">
        <v>879</v>
      </c>
      <c r="P48" s="2266"/>
      <c r="Q48" s="2266">
        <v>1</v>
      </c>
      <c r="R48" s="366"/>
      <c r="S48" s="1967" t="str">
        <f>$J48</f>
        <v>....1.1</v>
      </c>
      <c r="T48" s="295" t="s">
        <v>880</v>
      </c>
      <c r="U48" s="309"/>
      <c r="V48" s="2254"/>
      <c r="W48" s="2255"/>
      <c r="X48" s="2255"/>
      <c r="Y48" s="2255"/>
      <c r="Z48" s="2255"/>
      <c r="AA48" s="2255"/>
      <c r="AB48" s="2255"/>
      <c r="AC48" s="2256"/>
      <c r="AD48" s="2254"/>
      <c r="AE48" s="2255"/>
      <c r="AF48" s="2255"/>
      <c r="AG48" s="2255"/>
      <c r="AH48" s="2255"/>
      <c r="AI48" s="2255"/>
      <c r="AJ48" s="2255"/>
      <c r="AK48" s="2255"/>
      <c r="AL48" s="2256"/>
      <c r="AM48" s="1267" t="s">
        <v>881</v>
      </c>
      <c r="AO48" s="1633"/>
      <c r="AP48" s="1633" t="str">
        <f>IF(T48="","",T48)</f>
        <v>Группа потребителей</v>
      </c>
      <c r="AQ48" s="1633"/>
      <c r="AR48" s="1633"/>
      <c r="AS48" s="1640">
        <v>21</v>
      </c>
    </row>
    <row customHeight="1" ht="22.049999999999997">
      <c r="A49" s="1276" t="s">
        <v>685</v>
      </c>
      <c r="B49" s="1276" t="s">
        <v>686</v>
      </c>
      <c r="C49" s="1276" t="s">
        <v>687</v>
      </c>
      <c r="D49" s="1276" t="s">
        <v>688</v>
      </c>
      <c r="E49" s="2299"/>
      <c r="F49" s="2299"/>
      <c r="G49" s="2299"/>
      <c r="H49" s="2299"/>
      <c r="I49" s="2110"/>
      <c r="J49" s="2110"/>
      <c r="K49" s="2136" t="str">
        <f>J48&amp;".1"</f>
        <v>....1.1.1</v>
      </c>
      <c r="L49" s="1319" t="s">
        <v>882</v>
      </c>
      <c r="P49" s="2266"/>
      <c r="Q49" s="2266"/>
      <c r="R49" s="366">
        <v>1</v>
      </c>
      <c r="S49" s="1967" t="str">
        <f>$K49</f>
        <v>....1.1.1</v>
      </c>
      <c r="T49" s="1356"/>
      <c r="U49" s="309"/>
      <c r="V49" s="760"/>
      <c r="W49" s="334"/>
      <c r="X49" s="760"/>
      <c r="Y49" s="1266"/>
      <c r="Z49" s="2274"/>
      <c r="AA49" s="2116" t="s">
        <v>66</v>
      </c>
      <c r="AB49" s="2274"/>
      <c r="AC49" s="2116" t="s">
        <v>66</v>
      </c>
      <c r="AD49" s="760"/>
      <c r="AE49" s="334"/>
      <c r="AF49" s="760"/>
      <c r="AG49" s="1266"/>
      <c r="AH49" s="2274"/>
      <c r="AI49" s="2116" t="s">
        <v>66</v>
      </c>
      <c r="AJ49" s="2296"/>
      <c r="AK49" s="2116" t="s">
        <v>66</v>
      </c>
      <c r="AL49" s="1357"/>
      <c r="AM49" s="2262" t="s">
        <v>883</v>
      </c>
      <c r="AN49" s="1645">
        <f>STRCHECKDATE(V50:AL50)</f>
      </c>
      <c r="AO49" s="1633"/>
      <c r="AP49" s="1633" t="str">
        <f>IF(T49="","",T49)</f>
        <v/>
      </c>
      <c r="AQ49" s="1633"/>
      <c r="AR49" s="1633"/>
      <c r="AS49" s="1640">
        <v>21</v>
      </c>
    </row>
    <row customHeight="1" ht="1.05">
      <c r="A50" s="1276" t="s">
        <v>685</v>
      </c>
      <c r="B50" s="1276" t="s">
        <v>686</v>
      </c>
      <c r="C50" s="1276" t="s">
        <v>687</v>
      </c>
      <c r="D50" s="1276" t="s">
        <v>688</v>
      </c>
      <c r="E50" s="2299"/>
      <c r="F50" s="2299"/>
      <c r="G50" s="2299"/>
      <c r="H50" s="2299"/>
      <c r="I50" s="2110"/>
      <c r="J50" s="2110"/>
      <c r="K50" s="2136"/>
      <c r="L50" s="1319"/>
      <c r="P50" s="2266"/>
      <c r="Q50" s="2266"/>
      <c r="R50" s="366"/>
      <c r="S50" s="1976"/>
      <c r="T50" s="309"/>
      <c r="U50" s="309"/>
      <c r="V50" s="334"/>
      <c r="W50" s="334"/>
      <c r="X50" s="334"/>
      <c r="Y50" s="337" t="str">
        <f>Z49&amp;"-"&amp;AB49</f>
        <v>-</v>
      </c>
      <c r="Z50" s="2275"/>
      <c r="AA50" s="2116"/>
      <c r="AB50" s="2275"/>
      <c r="AC50" s="2116"/>
      <c r="AD50" s="334"/>
      <c r="AE50" s="334"/>
      <c r="AF50" s="334"/>
      <c r="AG50" s="337" t="str">
        <f>AH49&amp;"-"&amp;AJ49</f>
        <v>-</v>
      </c>
      <c r="AH50" s="2275"/>
      <c r="AI50" s="2116"/>
      <c r="AJ50" s="2297"/>
      <c r="AK50" s="2116"/>
      <c r="AL50" s="1358"/>
      <c r="AM50" s="2263"/>
      <c r="AO50" s="1633"/>
      <c r="AP50" s="1633" t="str">
        <f>IF(T50="","",T50)</f>
        <v/>
      </c>
      <c r="AQ50" s="1633"/>
      <c r="AR50" s="1633"/>
      <c r="AS50" s="1640">
        <v>1</v>
      </c>
    </row>
    <row customHeight="1" ht="11.549999999999999">
      <c r="A51" s="1276" t="s">
        <v>685</v>
      </c>
      <c r="B51" s="1276" t="s">
        <v>686</v>
      </c>
      <c r="C51" s="1276" t="s">
        <v>687</v>
      </c>
      <c r="D51" s="1276" t="s">
        <v>688</v>
      </c>
      <c r="E51" s="2299"/>
      <c r="F51" s="2299"/>
      <c r="G51" s="2299"/>
      <c r="H51" s="2299"/>
      <c r="I51" s="2110"/>
      <c r="J51" s="2136"/>
      <c r="K51" s="1276"/>
      <c r="L51" s="1319"/>
      <c r="P51" s="2266"/>
      <c r="Q51" s="2266"/>
      <c r="R51" s="365"/>
      <c r="S51" s="1287"/>
      <c r="T51" s="297" t="s">
        <v>884</v>
      </c>
      <c r="U51" s="609"/>
      <c r="V51" s="609"/>
      <c r="W51" s="609"/>
      <c r="X51" s="609"/>
      <c r="Y51" s="609"/>
      <c r="Z51" s="609"/>
      <c r="AA51" s="609"/>
      <c r="AB51" s="609"/>
      <c r="AC51" s="609"/>
      <c r="AD51" s="609"/>
      <c r="AE51" s="609"/>
      <c r="AF51" s="609"/>
      <c r="AG51" s="609"/>
      <c r="AH51" s="609"/>
      <c r="AI51" s="609"/>
      <c r="AJ51" s="609"/>
      <c r="AK51" s="609"/>
      <c r="AL51" s="333"/>
      <c r="AM51" s="2264"/>
      <c r="AO51" s="1633"/>
      <c r="AP51" s="1633" t="str">
        <f>IF(T51="","",T51)</f>
        <v>Добавить вид теплоносителя (параметры теплоносителя)</v>
      </c>
      <c r="AQ51" s="1633"/>
      <c r="AR51" s="1633"/>
      <c r="AS51" s="1640">
        <v>11</v>
      </c>
    </row>
    <row customHeight="1" ht="11.549999999999999">
      <c r="A52" s="1276" t="s">
        <v>685</v>
      </c>
      <c r="B52" s="1276" t="s">
        <v>686</v>
      </c>
      <c r="C52" s="1276" t="s">
        <v>687</v>
      </c>
      <c r="D52" s="1276" t="s">
        <v>688</v>
      </c>
      <c r="E52" s="2299"/>
      <c r="F52" s="2299"/>
      <c r="G52" s="2299"/>
      <c r="H52" s="2299"/>
      <c r="I52" s="2136"/>
      <c r="J52" s="1276"/>
      <c r="K52" s="1276"/>
      <c r="L52" s="1319"/>
      <c r="P52" s="2266"/>
      <c r="Q52" s="1963"/>
      <c r="R52" s="365"/>
      <c r="S52" s="1287"/>
      <c r="T52" s="296" t="s">
        <v>885</v>
      </c>
      <c r="U52" s="609"/>
      <c r="V52" s="609"/>
      <c r="W52" s="609"/>
      <c r="X52" s="609"/>
      <c r="Y52" s="609"/>
      <c r="Z52" s="609"/>
      <c r="AA52" s="609"/>
      <c r="AB52" s="609"/>
      <c r="AC52" s="375"/>
      <c r="AD52" s="609"/>
      <c r="AE52" s="609"/>
      <c r="AF52" s="609"/>
      <c r="AG52" s="609"/>
      <c r="AH52" s="609"/>
      <c r="AI52" s="609"/>
      <c r="AJ52" s="609"/>
      <c r="AK52" s="375"/>
      <c r="AL52" s="609"/>
      <c r="AM52" s="312"/>
      <c r="AO52" s="1633"/>
      <c r="AP52" s="1633" t="str">
        <f>IF(T52="","",T52)</f>
        <v>Добавить группу потребителей</v>
      </c>
      <c r="AQ52" s="1633"/>
      <c r="AR52" s="1633"/>
      <c r="AS52" s="1640">
        <v>11</v>
      </c>
    </row>
    <row customHeight="1" ht="14.699999999999998">
      <c r="A53" s="1276" t="s">
        <v>685</v>
      </c>
      <c r="B53" s="1276" t="s">
        <v>686</v>
      </c>
      <c r="C53" s="1276" t="s">
        <v>687</v>
      </c>
      <c r="D53" s="1276" t="s">
        <v>688</v>
      </c>
      <c r="E53" s="2299"/>
      <c r="F53" s="2299"/>
      <c r="G53" s="2299"/>
      <c r="H53" s="2298"/>
      <c r="I53" s="1276"/>
      <c r="J53" s="1276"/>
      <c r="K53" s="1276"/>
      <c r="L53" s="1319"/>
      <c r="M53" s="1619"/>
      <c r="N53" s="1619"/>
      <c r="O53" s="1644"/>
      <c r="P53" s="369"/>
      <c r="Q53" s="384"/>
      <c r="R53" s="364"/>
      <c r="S53" s="1287"/>
      <c r="T53" s="374" t="s">
        <v>886</v>
      </c>
      <c r="U53" s="609"/>
      <c r="V53" s="609"/>
      <c r="W53" s="609"/>
      <c r="X53" s="609"/>
      <c r="Y53" s="609"/>
      <c r="Z53" s="609"/>
      <c r="AA53" s="609"/>
      <c r="AB53" s="609"/>
      <c r="AC53" s="375"/>
      <c r="AD53" s="609"/>
      <c r="AE53" s="609"/>
      <c r="AF53" s="609"/>
      <c r="AG53" s="609"/>
      <c r="AH53" s="609"/>
      <c r="AI53" s="609"/>
      <c r="AJ53" s="609"/>
      <c r="AK53" s="375"/>
      <c r="AL53" s="609"/>
      <c r="AM53" s="312"/>
      <c r="AO53" s="1633"/>
      <c r="AP53" s="1633" t="str">
        <f>IF(T53="","",T53)</f>
        <v>Добавить схему подключения</v>
      </c>
      <c r="AQ53" s="1633"/>
      <c r="AR53" s="1633"/>
      <c r="AS53" s="1640">
        <v>14</v>
      </c>
    </row>
    <row s="1651" customFormat="1" customHeight="1" ht="4.2">
      <c r="A54" s="1384" t="s">
        <v>685</v>
      </c>
      <c r="B54" s="1384" t="s">
        <v>686</v>
      </c>
      <c r="C54" s="1384" t="s">
        <v>687</v>
      </c>
      <c r="D54" s="1383"/>
      <c r="E54" s="2299"/>
      <c r="F54" s="2299"/>
      <c r="G54" s="2298"/>
      <c r="H54" s="1383"/>
      <c r="I54" s="1383"/>
      <c r="J54" s="1383"/>
      <c r="K54" s="1383"/>
      <c r="L54" s="1386"/>
      <c r="M54" s="1387"/>
      <c r="N54" s="1387"/>
      <c r="O54" s="360"/>
      <c r="P54" s="1325"/>
      <c r="Q54" s="1326"/>
      <c r="R54" s="1325"/>
      <c r="S54" s="1331"/>
      <c r="T54" s="1334" t="s">
        <v>887</v>
      </c>
      <c r="U54" s="1333"/>
      <c r="V54" s="1333"/>
      <c r="W54" s="1333"/>
      <c r="X54" s="1333"/>
      <c r="Y54" s="1333"/>
      <c r="Z54" s="1333"/>
      <c r="AA54" s="1333"/>
      <c r="AB54" s="1333"/>
      <c r="AC54" s="1333"/>
      <c r="AD54" s="1333"/>
      <c r="AE54" s="1333"/>
      <c r="AF54" s="1333"/>
      <c r="AG54" s="1333"/>
      <c r="AH54" s="1333"/>
      <c r="AI54" s="1333"/>
      <c r="AJ54" s="1333"/>
      <c r="AK54" s="1333"/>
      <c r="AL54" s="1333"/>
      <c r="AM54" s="1333"/>
      <c r="AO54" s="1260"/>
      <c r="AP54" s="1260" t="str">
        <f>IF(T54="","",T54)</f>
        <v>Добавить источник для дифференциации</v>
      </c>
      <c r="AQ54" s="1260"/>
      <c r="AR54" s="1260"/>
      <c r="AS54" s="1651">
        <v>4</v>
      </c>
    </row>
    <row s="1651" customFormat="1" customHeight="1" ht="4.2">
      <c r="A55" s="1384" t="s">
        <v>685</v>
      </c>
      <c r="B55" s="1384" t="s">
        <v>686</v>
      </c>
      <c r="C55" s="1383"/>
      <c r="D55" s="1383"/>
      <c r="E55" s="2299"/>
      <c r="F55" s="2298"/>
      <c r="G55" s="1383"/>
      <c r="H55" s="1383"/>
      <c r="I55" s="1383"/>
      <c r="J55" s="1383"/>
      <c r="K55" s="1383"/>
      <c r="L55" s="1386"/>
      <c r="M55" s="1388"/>
      <c r="N55" s="1388"/>
      <c r="O55" s="360"/>
      <c r="P55" s="1325"/>
      <c r="Q55" s="1326"/>
      <c r="R55" s="1325"/>
      <c r="S55" s="1331"/>
      <c r="T55" s="1334" t="s">
        <v>888</v>
      </c>
      <c r="U55" s="1333"/>
      <c r="V55" s="1333"/>
      <c r="W55" s="1333"/>
      <c r="X55" s="1333"/>
      <c r="Y55" s="1333"/>
      <c r="Z55" s="1333"/>
      <c r="AA55" s="1333"/>
      <c r="AB55" s="1333"/>
      <c r="AC55" s="1333"/>
      <c r="AD55" s="1333"/>
      <c r="AE55" s="1333"/>
      <c r="AF55" s="1333"/>
      <c r="AG55" s="1333"/>
      <c r="AH55" s="1333"/>
      <c r="AI55" s="1333"/>
      <c r="AJ55" s="1333"/>
      <c r="AK55" s="1333"/>
      <c r="AL55" s="1333"/>
      <c r="AM55" s="1333"/>
      <c r="AO55" s="1260"/>
      <c r="AP55" s="1260" t="str">
        <f>IF(T55="","",T55)</f>
        <v>Добавить централизованную систему для дифференциации</v>
      </c>
      <c r="AQ55" s="1260"/>
      <c r="AR55" s="1260"/>
      <c r="AS55" s="1651">
        <v>4</v>
      </c>
    </row>
    <row s="1651" customFormat="1" customHeight="1" ht="4.2">
      <c r="A56" s="1384" t="s">
        <v>685</v>
      </c>
      <c r="B56" s="1384"/>
      <c r="C56" s="1384"/>
      <c r="D56" s="1384"/>
      <c r="E56" s="2298"/>
      <c r="F56" s="1384"/>
      <c r="G56" s="1384"/>
      <c r="H56" s="1384"/>
      <c r="I56" s="1384"/>
      <c r="J56" s="1384"/>
      <c r="K56" s="1384"/>
      <c r="L56" s="1390"/>
      <c r="M56" s="1388"/>
      <c r="N56" s="1388"/>
      <c r="O56" s="360"/>
      <c r="P56" s="389"/>
      <c r="Q56" s="1353"/>
      <c r="R56" s="389"/>
      <c r="S56" s="1331"/>
      <c r="T56" s="1334" t="s">
        <v>889</v>
      </c>
      <c r="U56" s="1333"/>
      <c r="V56" s="1333"/>
      <c r="W56" s="1333"/>
      <c r="X56" s="1333"/>
      <c r="Y56" s="1333"/>
      <c r="Z56" s="1333"/>
      <c r="AA56" s="1333"/>
      <c r="AB56" s="1333"/>
      <c r="AC56" s="1333"/>
      <c r="AD56" s="1333"/>
      <c r="AE56" s="1333"/>
      <c r="AF56" s="1333"/>
      <c r="AG56" s="1333"/>
      <c r="AH56" s="1333"/>
      <c r="AI56" s="1333"/>
      <c r="AJ56" s="1333"/>
      <c r="AK56" s="1333"/>
      <c r="AL56" s="1333"/>
      <c r="AM56" s="1333"/>
      <c r="AO56" s="1633"/>
      <c r="AP56" s="1633" t="str">
        <f>IF(T56="","",T56)</f>
        <v>Добавить территорию для дифференциации</v>
      </c>
      <c r="AQ56" s="1633"/>
      <c r="AR56" s="1633"/>
      <c r="AS56" s="1645">
        <v>4</v>
      </c>
    </row>
    <row s="1651" customFormat="1" customHeight="1" ht="4.2">
      <c r="A57" s="1383"/>
      <c r="B57" s="1383"/>
      <c r="C57" s="1383"/>
      <c r="D57" s="1383"/>
      <c r="E57" s="1384"/>
      <c r="F57" s="1383"/>
      <c r="G57" s="1383"/>
      <c r="H57" s="1383"/>
      <c r="I57" s="1383"/>
      <c r="J57" s="1383"/>
      <c r="K57" s="1383"/>
      <c r="L57" s="1386"/>
      <c r="M57" s="1388"/>
      <c r="N57" s="1388"/>
      <c r="O57" s="360"/>
      <c r="P57" s="1325"/>
      <c r="Q57" s="1326"/>
      <c r="R57" s="1325"/>
      <c r="S57" s="1331"/>
      <c r="T57" s="1334" t="s">
        <v>921</v>
      </c>
      <c r="U57" s="1333"/>
      <c r="V57" s="1333"/>
      <c r="W57" s="1333"/>
      <c r="X57" s="1333"/>
      <c r="Y57" s="1333"/>
      <c r="Z57" s="1333"/>
      <c r="AA57" s="1333"/>
      <c r="AB57" s="1333"/>
      <c r="AC57" s="1333"/>
      <c r="AD57" s="1333"/>
      <c r="AE57" s="1333"/>
      <c r="AF57" s="1333"/>
      <c r="AG57" s="1333"/>
      <c r="AH57" s="1333"/>
      <c r="AI57" s="1333"/>
      <c r="AJ57" s="1333"/>
      <c r="AK57" s="1333"/>
      <c r="AL57" s="1333"/>
      <c r="AM57" s="1333"/>
      <c r="AO57" s="1260"/>
      <c r="AP57" s="1260" t="str">
        <f>IF(T57="","",T57)</f>
        <v>Добавить наименование тарифа</v>
      </c>
      <c r="AQ57" s="1260"/>
      <c r="AR57" s="1260"/>
      <c r="AS57" s="1651">
        <v>4</v>
      </c>
    </row>
    <row customHeight="1" ht="11.549999999999999">
      <c r="M58" s="1640"/>
      <c r="N58" s="1640"/>
      <c r="O58" s="1644"/>
      <c r="P58" s="1640"/>
      <c r="Q58" s="1640"/>
      <c r="R58" s="1640"/>
      <c r="S58" s="1640"/>
      <c r="AN58" s="1640"/>
      <c r="AO58" s="1640"/>
      <c r="AP58" s="1640"/>
      <c r="AQ58" s="1640"/>
      <c r="AR58" s="1640"/>
      <c r="AS58" s="1640">
        <v>11</v>
      </c>
    </row>
    <row customHeight="1" ht="28.5">
      <c r="O59" s="1644"/>
      <c r="S59" s="1262"/>
      <c r="T59" s="2294"/>
      <c r="U59" s="2294"/>
      <c r="V59" s="2294"/>
      <c r="W59" s="2294"/>
      <c r="X59" s="2294"/>
      <c r="Y59" s="2294"/>
      <c r="Z59" s="2294"/>
      <c r="AA59" s="2294"/>
      <c r="AB59" s="2294"/>
      <c r="AC59" s="2294"/>
      <c r="AD59" s="2294"/>
      <c r="AE59" s="2294"/>
      <c r="AF59" s="2294"/>
      <c r="AG59" s="2294"/>
      <c r="AH59" s="2294"/>
      <c r="AI59" s="2294"/>
      <c r="AJ59" s="2294"/>
      <c r="AK59" s="2294"/>
      <c r="AL59" s="2294"/>
      <c r="AM59" s="2294"/>
      <c r="AS59" s="1640">
        <v>27</v>
      </c>
    </row>
    <row customHeight="1" ht="65.25">
      <c r="O60" s="1644"/>
      <c r="T60" s="2294"/>
      <c r="U60" s="2294"/>
      <c r="V60" s="2294"/>
      <c r="W60" s="2294"/>
      <c r="X60" s="2294"/>
      <c r="Y60" s="2294"/>
      <c r="Z60" s="2294"/>
      <c r="AA60" s="2294"/>
      <c r="AB60" s="2294"/>
      <c r="AC60" s="2294"/>
      <c r="AD60" s="2294"/>
      <c r="AE60" s="2294"/>
      <c r="AF60" s="2294"/>
      <c r="AG60" s="2294"/>
      <c r="AH60" s="2294"/>
      <c r="AI60" s="2294"/>
      <c r="AJ60" s="2294"/>
      <c r="AK60" s="2294"/>
      <c r="AL60" s="2294"/>
      <c r="AM60" s="2294"/>
      <c r="AS60" s="1640">
        <v>62</v>
      </c>
    </row>
    <row customHeight="1" ht="14.699999999999998">
      <c r="O61" s="1644"/>
      <c r="AS61" s="1640">
        <v>14</v>
      </c>
    </row>
    <row customHeight="1" ht="18.75">
      <c r="O62" s="1644"/>
      <c r="S62" s="1262"/>
      <c r="T62" s="2294"/>
      <c r="U62" s="2294"/>
      <c r="V62" s="2294"/>
      <c r="W62" s="2294"/>
      <c r="X62" s="2294"/>
      <c r="Y62" s="2294"/>
      <c r="Z62" s="2294"/>
      <c r="AA62" s="2294"/>
      <c r="AB62" s="2294"/>
      <c r="AC62" s="2294"/>
      <c r="AD62" s="2294"/>
      <c r="AE62" s="2294"/>
      <c r="AF62" s="2294"/>
      <c r="AG62" s="2294"/>
      <c r="AH62" s="2294"/>
      <c r="AI62" s="2294"/>
      <c r="AJ62" s="2294"/>
      <c r="AK62" s="2294"/>
      <c r="AL62" s="2294"/>
      <c r="AM62" s="2294"/>
      <c r="AS62" s="1640">
        <v>18</v>
      </c>
    </row>
    <row customHeight="1" ht="18.75">
      <c r="O63" s="1644"/>
      <c r="T63" s="2294"/>
      <c r="U63" s="2294"/>
      <c r="V63" s="2294"/>
      <c r="W63" s="2294"/>
      <c r="X63" s="2294"/>
      <c r="Y63" s="2294"/>
      <c r="Z63" s="2294"/>
      <c r="AA63" s="2294"/>
      <c r="AB63" s="2294"/>
      <c r="AC63" s="2294"/>
      <c r="AD63" s="2294"/>
      <c r="AE63" s="2294"/>
      <c r="AF63" s="2294"/>
      <c r="AG63" s="2294"/>
      <c r="AH63" s="2294"/>
      <c r="AI63" s="2294"/>
      <c r="AJ63" s="2294"/>
      <c r="AK63" s="2294"/>
      <c r="AL63" s="2294"/>
      <c r="AM63" s="2294"/>
      <c r="AS63" s="1640">
        <v>18</v>
      </c>
    </row>
    <row customHeight="1" ht="29.25">
      <c r="O64" s="1644"/>
      <c r="S64" s="1262"/>
      <c r="T64" s="2294"/>
      <c r="U64" s="2294"/>
      <c r="V64" s="2294"/>
      <c r="W64" s="2294"/>
      <c r="X64" s="2294"/>
      <c r="Y64" s="2294"/>
      <c r="Z64" s="2294"/>
      <c r="AA64" s="2294"/>
      <c r="AB64" s="2294"/>
      <c r="AC64" s="2294"/>
      <c r="AD64" s="2294"/>
      <c r="AE64" s="2294"/>
      <c r="AF64" s="2294"/>
      <c r="AG64" s="2294"/>
      <c r="AH64" s="2294"/>
      <c r="AI64" s="2294"/>
      <c r="AJ64" s="2294"/>
      <c r="AK64" s="2294"/>
      <c r="AL64" s="2294"/>
      <c r="AM64" s="2294"/>
      <c r="AS64" s="1640">
        <v>28</v>
      </c>
    </row>
    <row customHeight="1" ht="22.5" hidden="1">
      <c r="A65" s="1640" t="s">
        <v>82</v>
      </c>
      <c r="B65" s="1640">
        <v>0</v>
      </c>
      <c r="C65" s="1640">
        <v>0</v>
      </c>
      <c r="D65" s="1640">
        <v>0</v>
      </c>
      <c r="E65" s="1640">
        <v>0</v>
      </c>
      <c r="F65" s="1640">
        <v>0</v>
      </c>
      <c r="G65" s="1640">
        <v>0</v>
      </c>
      <c r="H65" s="1640">
        <v>0</v>
      </c>
      <c r="I65" s="1640">
        <v>0</v>
      </c>
      <c r="J65" s="1640">
        <v>0</v>
      </c>
      <c r="K65" s="1640">
        <v>0</v>
      </c>
      <c r="L65" s="1948">
        <v>0</v>
      </c>
      <c r="M65" s="1974">
        <v>0</v>
      </c>
      <c r="N65" s="1974">
        <v>0</v>
      </c>
      <c r="O65" s="1974">
        <v>0</v>
      </c>
      <c r="P65" s="1974">
        <v>3</v>
      </c>
      <c r="Q65" s="353">
        <v>3</v>
      </c>
      <c r="R65" s="353">
        <v>3</v>
      </c>
      <c r="S65" s="590">
        <v>12</v>
      </c>
      <c r="T65" s="1640">
        <v>31</v>
      </c>
      <c r="U65" s="1640">
        <v>0</v>
      </c>
      <c r="V65" s="1640">
        <v>0</v>
      </c>
      <c r="W65" s="1640">
        <v>0</v>
      </c>
      <c r="X65" s="1640">
        <v>0</v>
      </c>
      <c r="Y65" s="1640">
        <v>0</v>
      </c>
      <c r="Z65" s="1640">
        <v>0</v>
      </c>
      <c r="AA65" s="1640">
        <v>0</v>
      </c>
      <c r="AB65" s="1640">
        <v>0</v>
      </c>
      <c r="AC65" s="1640">
        <v>0</v>
      </c>
      <c r="AD65" s="1640">
        <v>24</v>
      </c>
      <c r="AE65" s="1640">
        <v>0</v>
      </c>
      <c r="AF65" s="1640">
        <v>24</v>
      </c>
      <c r="AG65" s="1640">
        <v>24</v>
      </c>
      <c r="AH65" s="1640">
        <v>11</v>
      </c>
      <c r="AI65" s="1640">
        <v>3</v>
      </c>
      <c r="AJ65" s="1640">
        <v>11</v>
      </c>
      <c r="AK65" s="1640">
        <v>0</v>
      </c>
      <c r="AL65" s="1640">
        <v>4</v>
      </c>
      <c r="AM65" s="1640">
        <v>115</v>
      </c>
      <c r="AN65" s="1645">
        <v>10</v>
      </c>
      <c r="AO65" s="1645">
        <v>10</v>
      </c>
      <c r="AP65" s="1645">
        <v>10</v>
      </c>
      <c r="AQ65" s="1645">
        <v>10</v>
      </c>
      <c r="AR65" s="1645">
        <v>10</v>
      </c>
      <c r="AS65" s="1640">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51CA8F-7241-336E-A535-0.4D59D85F}"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44" width="10.57421875" hidden="1"/>
    <col min="2" max="2" style="1644" width="11.00390625" hidden="1" customWidth="1"/>
    <col min="3" max="3" style="1644" width="10.57421875" hidden="1"/>
    <col min="4" max="4" style="1644" width="11.8515625" hidden="1" customWidth="1"/>
    <col min="5" max="5" style="1644" width="10.00390625" hidden="1" customWidth="1"/>
    <col min="6" max="6" style="1644" width="8.7109375" hidden="1" customWidth="1"/>
    <col min="7" max="7" style="1644" width="7.57421875" hidden="1" customWidth="1"/>
    <col min="8" max="8" style="1644" width="11.421875" hidden="1" customWidth="1"/>
    <col min="9" max="9" style="1644" width="12.00390625" hidden="1" customWidth="1"/>
    <col min="10" max="10" style="1644" width="9.8515625" hidden="1" customWidth="1"/>
    <col min="11" max="11" style="1644" width="11.421875" hidden="1" customWidth="1"/>
    <col min="12" max="12" style="2134" width="19.140625" hidden="1" customWidth="1"/>
    <col min="13" max="14" style="2406" width="12.28125" hidden="1" customWidth="1"/>
    <col min="15" max="15" style="2406" width="23.421875" hidden="1" customWidth="1"/>
    <col min="16" max="16" style="2406" width="3.00390625" customWidth="1"/>
    <col min="17" max="18" style="353" width="3.00390625" customWidth="1"/>
    <col min="19" max="19" style="2416" width="12.00390625" customWidth="1"/>
    <col min="20" max="20" style="1644" width="31.00390625" customWidth="1"/>
    <col min="21" max="21" style="1644" width="0.140625" customWidth="1"/>
    <col min="22" max="22" style="1644" width="24.7109375" hidden="1" customWidth="1"/>
    <col min="23" max="23" style="1644" width="0.140625" hidden="1" customWidth="1"/>
    <col min="24" max="25" style="1644" width="24.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24.7109375" customWidth="1"/>
    <col min="31" max="31" style="1644" width="0.140625" customWidth="1"/>
    <col min="32" max="33" style="1644" width="24.00390625" customWidth="1"/>
    <col min="34" max="34" style="1644" width="11.00390625" customWidth="1"/>
    <col min="35" max="35" style="1644" width="3.7109375" customWidth="1"/>
    <col min="36" max="36" style="1644" width="11.00390625" customWidth="1"/>
    <col min="37" max="37" style="1644" width="8.57421875" hidden="1" customWidth="1"/>
    <col min="38" max="38" style="1644" width="4.00390625" customWidth="1"/>
    <col min="39" max="39" style="1644" width="115.00390625" customWidth="1"/>
    <col min="40" max="44" style="1651" width="10.00390625" customWidth="1"/>
    <col min="45" max="45" style="1644" width="10.57421875" hidden="1"/>
  </cols>
  <sheetData>
    <row customHeight="1" ht="22.5" hidden="1">
      <c r="AS1" s="1640" t="s">
        <v>14</v>
      </c>
    </row>
    <row customHeight="1" ht="21" hidden="1">
      <c r="A2" s="1276"/>
      <c r="B2" s="1276"/>
      <c r="C2" s="1276"/>
      <c r="D2" s="1276"/>
      <c r="E2" s="2298">
        <v>1</v>
      </c>
      <c r="F2" s="1276"/>
      <c r="G2" s="1276"/>
      <c r="H2" s="1276"/>
      <c r="I2" s="1276"/>
      <c r="J2" s="1276"/>
      <c r="K2" s="1276"/>
      <c r="L2" s="1319"/>
      <c r="M2" s="1619"/>
      <c r="N2" s="1619"/>
      <c r="O2" s="1619"/>
      <c r="P2" s="1599"/>
      <c r="Q2" s="369"/>
      <c r="R2" s="364"/>
      <c r="S2" s="1967">
        <f>INDEX(PT_DIFFERENTIATION_NUM_NTAR,MATCH(A2,PT_DIFFERENTIATION_NTAR_ID,0))</f>
      </c>
      <c r="T2" s="1534" t="s">
        <v>604</v>
      </c>
      <c r="U2" s="309"/>
      <c r="V2" s="2251"/>
      <c r="W2" s="2252"/>
      <c r="X2" s="2252"/>
      <c r="Y2" s="2252"/>
      <c r="Z2" s="2252"/>
      <c r="AA2" s="2252"/>
      <c r="AB2" s="2252"/>
      <c r="AC2" s="2253"/>
      <c r="AD2" s="2251">
        <f>INDEX(PT_DIFFERENTIATION_NTAR,MATCH(A2,PT_DIFFERENTIATION_NTAR_ID,0))</f>
      </c>
      <c r="AE2" s="2252"/>
      <c r="AF2" s="2252"/>
      <c r="AG2" s="2252"/>
      <c r="AH2" s="2252"/>
      <c r="AI2" s="2252"/>
      <c r="AJ2" s="2252"/>
      <c r="AK2" s="2252"/>
      <c r="AL2" s="2253"/>
      <c r="AM2" s="1267" t="s">
        <v>869</v>
      </c>
      <c r="AO2" s="1633"/>
      <c r="AP2" s="1633" t="str">
        <f>IF(T2="","",T2)</f>
        <v>Наименование тарифа</v>
      </c>
      <c r="AQ2" s="1633"/>
      <c r="AR2" s="1633"/>
      <c r="AS2" s="1640">
        <v>0</v>
      </c>
    </row>
    <row customHeight="1" ht="21" hidden="1">
      <c r="A3" s="1276"/>
      <c r="B3" s="1276"/>
      <c r="C3" s="1276"/>
      <c r="D3" s="1276"/>
      <c r="E3" s="2299"/>
      <c r="F3" s="2298">
        <v>1</v>
      </c>
      <c r="G3" s="1276"/>
      <c r="H3" s="1276"/>
      <c r="I3" s="1276"/>
      <c r="J3" s="1276"/>
      <c r="K3" s="1276"/>
      <c r="L3" s="1319"/>
      <c r="M3" s="1619"/>
      <c r="N3" s="1619"/>
      <c r="O3" s="1619"/>
      <c r="P3" s="1949"/>
      <c r="Q3" s="361"/>
      <c r="R3" s="362"/>
      <c r="S3" s="1967">
        <f>INDEX(PT_DIFFERENTIATION_NUM_TER,MATCH(B3,PT_DIFFERENTIATION_TER_ID,0))</f>
      </c>
      <c r="T3" s="1531" t="s">
        <v>870</v>
      </c>
      <c r="U3" s="309"/>
      <c r="V3" s="2251"/>
      <c r="W3" s="2252"/>
      <c r="X3" s="2252"/>
      <c r="Y3" s="2252"/>
      <c r="Z3" s="2252"/>
      <c r="AA3" s="2252"/>
      <c r="AB3" s="2252"/>
      <c r="AC3" s="2253"/>
      <c r="AD3" s="2251">
        <f>INDEX(PT_DIFFERENTIATION_TER,MATCH(B3,PT_DIFFERENTIATION_TER_ID,0))</f>
      </c>
      <c r="AE3" s="2252"/>
      <c r="AF3" s="2252"/>
      <c r="AG3" s="2252"/>
      <c r="AH3" s="2252"/>
      <c r="AI3" s="2252"/>
      <c r="AJ3" s="2252"/>
      <c r="AK3" s="2252"/>
      <c r="AL3" s="2253"/>
      <c r="AM3" s="1267" t="s">
        <v>871</v>
      </c>
      <c r="AO3" s="1633"/>
      <c r="AP3" s="1633" t="str">
        <f>IF(T3="","",T3)</f>
        <v>Территория действия тарифа</v>
      </c>
      <c r="AQ3" s="1633"/>
      <c r="AR3" s="1633"/>
      <c r="AS3" s="1640">
        <v>0</v>
      </c>
    </row>
    <row customHeight="1" ht="23.25" hidden="1">
      <c r="A4" s="1276"/>
      <c r="B4" s="1276"/>
      <c r="C4" s="1276"/>
      <c r="D4" s="1276"/>
      <c r="E4" s="2299"/>
      <c r="F4" s="2299"/>
      <c r="G4" s="2298">
        <v>1</v>
      </c>
      <c r="H4" s="1276"/>
      <c r="I4" s="1276"/>
      <c r="J4" s="1276"/>
      <c r="K4" s="1276"/>
      <c r="L4" s="1319"/>
      <c r="M4" s="1619"/>
      <c r="N4" s="1619"/>
      <c r="O4" s="1619"/>
      <c r="P4" s="363"/>
      <c r="Q4" s="361"/>
      <c r="R4" s="362"/>
      <c r="S4" s="1967">
        <f>INDEX(PT_DIFFERENTIATION_NUM_CS,MATCH(C4,PT_DIFFERENTIATION_CS_ID,0))</f>
      </c>
      <c r="T4" s="318" t="s">
        <v>872</v>
      </c>
      <c r="U4" s="309"/>
      <c r="V4" s="2251"/>
      <c r="W4" s="2252"/>
      <c r="X4" s="2252"/>
      <c r="Y4" s="2252"/>
      <c r="Z4" s="2252"/>
      <c r="AA4" s="2252"/>
      <c r="AB4" s="2252"/>
      <c r="AC4" s="2253"/>
      <c r="AD4" s="2251">
        <f>INDEX(PT_DIFFERENTIATION_CS,MATCH(C4,PT_DIFFERENTIATION_CS_ID,0))</f>
      </c>
      <c r="AE4" s="2252"/>
      <c r="AF4" s="2252"/>
      <c r="AG4" s="2252"/>
      <c r="AH4" s="2252"/>
      <c r="AI4" s="2252"/>
      <c r="AJ4" s="2252"/>
      <c r="AK4" s="2252"/>
      <c r="AL4" s="2253"/>
      <c r="AM4" s="1267" t="s">
        <v>873</v>
      </c>
      <c r="AO4" s="1633"/>
      <c r="AP4" s="1633" t="str">
        <f>IF(T4="","",T4)</f>
        <v>Наименование системы теплоснабжения </v>
      </c>
      <c r="AQ4" s="1633"/>
      <c r="AR4" s="1633"/>
      <c r="AS4" s="1640">
        <v>0</v>
      </c>
    </row>
    <row customHeight="1" ht="21" hidden="1">
      <c r="A5" s="1276"/>
      <c r="B5" s="1276"/>
      <c r="C5" s="1276"/>
      <c r="D5" s="1276"/>
      <c r="E5" s="2299"/>
      <c r="F5" s="2299"/>
      <c r="G5" s="2299"/>
      <c r="H5" s="2298">
        <v>1</v>
      </c>
      <c r="I5" s="1276"/>
      <c r="J5" s="1276"/>
      <c r="K5" s="1276"/>
      <c r="L5" s="1319"/>
      <c r="M5" s="1619"/>
      <c r="N5" s="1619"/>
      <c r="O5" s="1619"/>
      <c r="P5" s="363"/>
      <c r="Q5" s="361"/>
      <c r="R5" s="362"/>
      <c r="S5" s="1967">
        <f>INDEX(PT_DIFFERENTIATION_NUM_IST_TE,MATCH(D5,PT_DIFFERENTIATION_IST_TE_ID,0))</f>
      </c>
      <c r="T5" s="319" t="s">
        <v>874</v>
      </c>
      <c r="U5" s="309"/>
      <c r="V5" s="2251"/>
      <c r="W5" s="2252"/>
      <c r="X5" s="2252"/>
      <c r="Y5" s="2252"/>
      <c r="Z5" s="2252"/>
      <c r="AA5" s="2252"/>
      <c r="AB5" s="2252"/>
      <c r="AC5" s="2253"/>
      <c r="AD5" s="2251">
        <f>INDEX(PT_DIFFERENTIATION_IST_TE,MATCH(D5,PT_DIFFERENTIATION_IST_TE_ID,0))</f>
      </c>
      <c r="AE5" s="2252"/>
      <c r="AF5" s="2252"/>
      <c r="AG5" s="2252"/>
      <c r="AH5" s="2252"/>
      <c r="AI5" s="2252"/>
      <c r="AJ5" s="2252"/>
      <c r="AK5" s="2252"/>
      <c r="AL5" s="2253"/>
      <c r="AM5" s="1267" t="s">
        <v>875</v>
      </c>
      <c r="AO5" s="1633"/>
      <c r="AP5" s="1633" t="str">
        <f>IF(T5="","",T5)</f>
        <v>Источник тепловой энергии  </v>
      </c>
      <c r="AQ5" s="1633"/>
      <c r="AR5" s="1633"/>
      <c r="AS5" s="1640">
        <v>0</v>
      </c>
    </row>
    <row customHeight="1" ht="47.25" hidden="1">
      <c r="A6" s="1276"/>
      <c r="B6" s="1276"/>
      <c r="C6" s="1276"/>
      <c r="D6" s="1276"/>
      <c r="E6" s="2299"/>
      <c r="F6" s="2299"/>
      <c r="G6" s="2299"/>
      <c r="H6" s="2299"/>
      <c r="I6" s="2136">
        <f>S5&amp;".1"</f>
      </c>
      <c r="J6" s="1276"/>
      <c r="K6" s="1276"/>
      <c r="L6" s="1319" t="s">
        <v>876</v>
      </c>
      <c r="M6" s="1644"/>
      <c r="P6" s="2266">
        <v>1</v>
      </c>
      <c r="Q6" s="1963"/>
      <c r="R6" s="365"/>
      <c r="S6" s="1967">
        <f>$I6</f>
      </c>
      <c r="T6" s="294" t="s">
        <v>877</v>
      </c>
      <c r="U6" s="309"/>
      <c r="V6" s="2254"/>
      <c r="W6" s="2255"/>
      <c r="X6" s="2255"/>
      <c r="Y6" s="2255"/>
      <c r="Z6" s="2255"/>
      <c r="AA6" s="2255"/>
      <c r="AB6" s="2255"/>
      <c r="AC6" s="2256"/>
      <c r="AD6" s="2254"/>
      <c r="AE6" s="2255"/>
      <c r="AF6" s="2255"/>
      <c r="AG6" s="2255"/>
      <c r="AH6" s="2255"/>
      <c r="AI6" s="2255"/>
      <c r="AJ6" s="2255"/>
      <c r="AK6" s="2255"/>
      <c r="AL6" s="2256"/>
      <c r="AM6" s="1267" t="s">
        <v>878</v>
      </c>
      <c r="AO6" s="1633"/>
      <c r="AP6" s="1633" t="str">
        <f>IF(T6="","",T6)</f>
        <v>Схема подключения теплопотребляющей установки к коллектору источника тепловой энергии</v>
      </c>
      <c r="AQ6" s="1633"/>
      <c r="AR6" s="1633"/>
      <c r="AS6" s="1640">
        <v>0</v>
      </c>
    </row>
    <row customHeight="1" ht="21" hidden="1">
      <c r="A7" s="1276"/>
      <c r="B7" s="1276"/>
      <c r="C7" s="1276"/>
      <c r="D7" s="1276"/>
      <c r="E7" s="2299"/>
      <c r="F7" s="2299"/>
      <c r="G7" s="2299"/>
      <c r="H7" s="2299"/>
      <c r="I7" s="2110"/>
      <c r="J7" s="2136">
        <f>I6&amp;".1"</f>
      </c>
      <c r="K7" s="1276"/>
      <c r="L7" s="1319" t="s">
        <v>879</v>
      </c>
      <c r="M7" s="1644"/>
      <c r="N7" s="1640"/>
      <c r="P7" s="2266"/>
      <c r="Q7" s="2266">
        <v>1</v>
      </c>
      <c r="R7" s="366"/>
      <c r="S7" s="1967">
        <f>$J7</f>
      </c>
      <c r="T7" s="295" t="s">
        <v>880</v>
      </c>
      <c r="U7" s="309"/>
      <c r="V7" s="2254"/>
      <c r="W7" s="2255"/>
      <c r="X7" s="2255"/>
      <c r="Y7" s="2255"/>
      <c r="Z7" s="2255"/>
      <c r="AA7" s="2255"/>
      <c r="AB7" s="2255"/>
      <c r="AC7" s="2256"/>
      <c r="AD7" s="2254"/>
      <c r="AE7" s="2255"/>
      <c r="AF7" s="2255"/>
      <c r="AG7" s="2255"/>
      <c r="AH7" s="2255"/>
      <c r="AI7" s="2255"/>
      <c r="AJ7" s="2255"/>
      <c r="AK7" s="2255"/>
      <c r="AL7" s="2256"/>
      <c r="AM7" s="1267" t="s">
        <v>881</v>
      </c>
      <c r="AO7" s="1633"/>
      <c r="AP7" s="1633" t="str">
        <f>IF(T7="","",T7)</f>
        <v>Группа потребителей</v>
      </c>
      <c r="AQ7" s="1633"/>
      <c r="AR7" s="1633"/>
      <c r="AS7" s="1640">
        <v>0</v>
      </c>
    </row>
    <row customHeight="1" ht="21" hidden="1">
      <c r="A8" s="1276"/>
      <c r="B8" s="1276"/>
      <c r="C8" s="1276"/>
      <c r="D8" s="1276"/>
      <c r="E8" s="2299"/>
      <c r="F8" s="2299"/>
      <c r="G8" s="2299"/>
      <c r="H8" s="2299"/>
      <c r="I8" s="2110"/>
      <c r="J8" s="2110"/>
      <c r="K8" s="2136">
        <f>J7&amp;".1"</f>
      </c>
      <c r="L8" s="1319" t="s">
        <v>882</v>
      </c>
      <c r="M8" s="1644"/>
      <c r="N8" s="1640"/>
      <c r="O8" s="1640"/>
      <c r="P8" s="2266"/>
      <c r="Q8" s="2266"/>
      <c r="R8" s="366">
        <v>1</v>
      </c>
      <c r="S8" s="1967">
        <f>$K8</f>
      </c>
      <c r="T8" s="1356"/>
      <c r="U8" s="309"/>
      <c r="V8" s="760"/>
      <c r="W8" s="334"/>
      <c r="X8" s="760"/>
      <c r="Y8" s="1266"/>
      <c r="Z8" s="2274"/>
      <c r="AA8" s="2116" t="s">
        <v>66</v>
      </c>
      <c r="AB8" s="2274"/>
      <c r="AC8" s="2116" t="s">
        <v>66</v>
      </c>
      <c r="AD8" s="760"/>
      <c r="AE8" s="334"/>
      <c r="AF8" s="760"/>
      <c r="AG8" s="1266"/>
      <c r="AH8" s="2274"/>
      <c r="AI8" s="2116" t="s">
        <v>66</v>
      </c>
      <c r="AJ8" s="2274"/>
      <c r="AK8" s="2116" t="s">
        <v>66</v>
      </c>
      <c r="AL8" s="334"/>
      <c r="AM8" s="2262" t="s">
        <v>883</v>
      </c>
      <c r="AN8" s="1645">
        <f>STRCHECKDATE(V9:AL9)</f>
      </c>
      <c r="AO8" s="1633"/>
      <c r="AP8" s="1633" t="str">
        <f>IF(T8="","",T8)</f>
        <v/>
      </c>
      <c r="AQ8" s="1633"/>
      <c r="AR8" s="1633"/>
      <c r="AS8" s="1640">
        <v>0</v>
      </c>
    </row>
    <row customHeight="1" ht="0.75" hidden="1">
      <c r="A9" s="1276"/>
      <c r="B9" s="1276"/>
      <c r="C9" s="1276"/>
      <c r="D9" s="1276"/>
      <c r="E9" s="2299"/>
      <c r="F9" s="2299"/>
      <c r="G9" s="2299"/>
      <c r="H9" s="2299"/>
      <c r="I9" s="2110"/>
      <c r="J9" s="2110"/>
      <c r="K9" s="2136"/>
      <c r="L9" s="1319"/>
      <c r="M9" s="1644"/>
      <c r="N9" s="1640"/>
      <c r="O9" s="1640"/>
      <c r="P9" s="2266"/>
      <c r="Q9" s="2266"/>
      <c r="R9" s="366"/>
      <c r="S9" s="1976"/>
      <c r="T9" s="309"/>
      <c r="U9" s="309"/>
      <c r="V9" s="334"/>
      <c r="W9" s="334"/>
      <c r="X9" s="334"/>
      <c r="Y9" s="337" t="str">
        <f>Z8&amp;"-"&amp;AB8</f>
        <v>-</v>
      </c>
      <c r="Z9" s="2275"/>
      <c r="AA9" s="2116"/>
      <c r="AB9" s="2275"/>
      <c r="AC9" s="2116"/>
      <c r="AD9" s="334"/>
      <c r="AE9" s="334"/>
      <c r="AF9" s="334"/>
      <c r="AG9" s="337" t="str">
        <f>AH8&amp;"-"&amp;AJ8</f>
        <v>-</v>
      </c>
      <c r="AH9" s="2275"/>
      <c r="AI9" s="2116"/>
      <c r="AJ9" s="2275"/>
      <c r="AK9" s="2116"/>
      <c r="AL9" s="334"/>
      <c r="AM9" s="2263"/>
      <c r="AO9" s="1633"/>
      <c r="AP9" s="1633" t="str">
        <f>IF(T9="","",T9)</f>
        <v/>
      </c>
      <c r="AQ9" s="1633"/>
      <c r="AR9" s="1633"/>
      <c r="AS9" s="1640">
        <v>0</v>
      </c>
    </row>
    <row customHeight="1" ht="15" hidden="1">
      <c r="A10" s="1276"/>
      <c r="B10" s="1276"/>
      <c r="C10" s="1276"/>
      <c r="D10" s="1276"/>
      <c r="E10" s="2299"/>
      <c r="F10" s="2299"/>
      <c r="G10" s="2299"/>
      <c r="H10" s="2299"/>
      <c r="I10" s="2110"/>
      <c r="J10" s="2136"/>
      <c r="K10" s="1276"/>
      <c r="L10" s="1319"/>
      <c r="M10" s="1644"/>
      <c r="N10" s="1640"/>
      <c r="P10" s="2266"/>
      <c r="Q10" s="2266"/>
      <c r="R10" s="365"/>
      <c r="S10" s="1287"/>
      <c r="T10" s="297" t="s">
        <v>884</v>
      </c>
      <c r="U10" s="609"/>
      <c r="V10" s="609"/>
      <c r="W10" s="609"/>
      <c r="X10" s="609"/>
      <c r="Y10" s="609"/>
      <c r="Z10" s="609"/>
      <c r="AA10" s="609"/>
      <c r="AB10" s="609"/>
      <c r="AC10" s="609"/>
      <c r="AD10" s="609"/>
      <c r="AE10" s="609"/>
      <c r="AF10" s="609"/>
      <c r="AG10" s="609"/>
      <c r="AH10" s="609"/>
      <c r="AI10" s="609"/>
      <c r="AJ10" s="609"/>
      <c r="AK10" s="609"/>
      <c r="AL10" s="333"/>
      <c r="AM10" s="2264"/>
      <c r="AO10" s="1633"/>
      <c r="AP10" s="1633" t="str">
        <f>IF(T10="","",T10)</f>
        <v>Добавить вид теплоносителя (параметры теплоносителя)</v>
      </c>
      <c r="AQ10" s="1633"/>
      <c r="AR10" s="1633"/>
      <c r="AS10" s="1640">
        <v>0</v>
      </c>
    </row>
    <row customHeight="1" ht="15" hidden="1">
      <c r="A11" s="1276"/>
      <c r="B11" s="1276"/>
      <c r="C11" s="1276"/>
      <c r="D11" s="1276"/>
      <c r="E11" s="2299"/>
      <c r="F11" s="2299"/>
      <c r="G11" s="2299"/>
      <c r="H11" s="2299"/>
      <c r="I11" s="2136"/>
      <c r="J11" s="1276"/>
      <c r="K11" s="1276"/>
      <c r="L11" s="1319"/>
      <c r="M11" s="1644"/>
      <c r="P11" s="2266"/>
      <c r="Q11" s="1963"/>
      <c r="R11" s="365"/>
      <c r="S11" s="1287"/>
      <c r="T11" s="296" t="s">
        <v>885</v>
      </c>
      <c r="U11" s="609"/>
      <c r="V11" s="609"/>
      <c r="W11" s="609"/>
      <c r="X11" s="609"/>
      <c r="Y11" s="609"/>
      <c r="Z11" s="609"/>
      <c r="AA11" s="609"/>
      <c r="AB11" s="609"/>
      <c r="AC11" s="375"/>
      <c r="AD11" s="609"/>
      <c r="AE11" s="609"/>
      <c r="AF11" s="609"/>
      <c r="AG11" s="609"/>
      <c r="AH11" s="609"/>
      <c r="AI11" s="609"/>
      <c r="AJ11" s="609"/>
      <c r="AK11" s="375"/>
      <c r="AL11" s="609"/>
      <c r="AM11" s="312"/>
      <c r="AO11" s="1633"/>
      <c r="AP11" s="1633" t="str">
        <f>IF(T11="","",T11)</f>
        <v>Добавить группу потребителей</v>
      </c>
      <c r="AQ11" s="1633"/>
      <c r="AR11" s="1633"/>
      <c r="AS11" s="1640">
        <v>0</v>
      </c>
    </row>
    <row customHeight="1" ht="14.25" hidden="1">
      <c r="A12" s="1276"/>
      <c r="B12" s="1276"/>
      <c r="C12" s="1276"/>
      <c r="D12" s="1276"/>
      <c r="E12" s="2299"/>
      <c r="F12" s="2299"/>
      <c r="G12" s="2299"/>
      <c r="H12" s="2298"/>
      <c r="I12" s="1276"/>
      <c r="J12" s="1276"/>
      <c r="K12" s="1276"/>
      <c r="L12" s="1319"/>
      <c r="M12" s="1619"/>
      <c r="N12" s="1619"/>
      <c r="O12" s="1644"/>
      <c r="P12" s="369"/>
      <c r="Q12" s="384"/>
      <c r="R12" s="364"/>
      <c r="S12" s="1287"/>
      <c r="T12" s="374" t="s">
        <v>886</v>
      </c>
      <c r="U12" s="609"/>
      <c r="V12" s="609"/>
      <c r="W12" s="609"/>
      <c r="X12" s="609"/>
      <c r="Y12" s="609"/>
      <c r="Z12" s="609"/>
      <c r="AA12" s="609"/>
      <c r="AB12" s="609"/>
      <c r="AC12" s="375"/>
      <c r="AD12" s="609"/>
      <c r="AE12" s="609"/>
      <c r="AF12" s="609"/>
      <c r="AG12" s="609"/>
      <c r="AH12" s="609"/>
      <c r="AI12" s="609"/>
      <c r="AJ12" s="609"/>
      <c r="AK12" s="375"/>
      <c r="AL12" s="609"/>
      <c r="AM12" s="312"/>
      <c r="AO12" s="1633"/>
      <c r="AP12" s="1633" t="str">
        <f>IF(T12="","",T12)</f>
        <v>Добавить схему подключения</v>
      </c>
      <c r="AQ12" s="1633"/>
      <c r="AR12" s="1633"/>
      <c r="AS12" s="1640">
        <v>0</v>
      </c>
    </row>
    <row s="1651" customFormat="1" customHeight="1" ht="0.75" hidden="1">
      <c r="A13" s="1983"/>
      <c r="B13" s="1983"/>
      <c r="C13" s="1983"/>
      <c r="D13" s="1983"/>
      <c r="E13" s="2299"/>
      <c r="F13" s="2299"/>
      <c r="G13" s="2298"/>
      <c r="H13" s="1983"/>
      <c r="I13" s="1983"/>
      <c r="J13" s="1983"/>
      <c r="K13" s="1983"/>
      <c r="L13" s="1389"/>
      <c r="M13" s="1619"/>
      <c r="N13" s="1619"/>
      <c r="O13" s="1644"/>
      <c r="P13" s="1325"/>
      <c r="Q13" s="1326"/>
      <c r="R13" s="1325"/>
      <c r="S13" s="1327"/>
      <c r="T13" s="1328" t="s">
        <v>887</v>
      </c>
      <c r="U13" s="1329"/>
      <c r="V13" s="1329"/>
      <c r="W13" s="1329"/>
      <c r="X13" s="1329"/>
      <c r="Y13" s="1329"/>
      <c r="Z13" s="1329"/>
      <c r="AA13" s="1329"/>
      <c r="AB13" s="1329"/>
      <c r="AC13" s="1329"/>
      <c r="AD13" s="1329"/>
      <c r="AE13" s="1329"/>
      <c r="AF13" s="1329"/>
      <c r="AG13" s="1329"/>
      <c r="AH13" s="1329"/>
      <c r="AI13" s="1329"/>
      <c r="AJ13" s="1329"/>
      <c r="AK13" s="1329"/>
      <c r="AL13" s="1329"/>
      <c r="AM13" s="1329"/>
      <c r="AO13" s="1260"/>
      <c r="AP13" s="1260" t="str">
        <f>IF(T13="","",T13)</f>
        <v>Добавить источник для дифференциации</v>
      </c>
      <c r="AQ13" s="1260"/>
      <c r="AR13" s="1260"/>
      <c r="AS13" s="1651">
        <v>0</v>
      </c>
    </row>
    <row s="1651" customFormat="1" customHeight="1" ht="0.75" hidden="1">
      <c r="A14" s="1983"/>
      <c r="B14" s="1983"/>
      <c r="C14" s="1983"/>
      <c r="D14" s="1983"/>
      <c r="E14" s="2299"/>
      <c r="F14" s="2298"/>
      <c r="G14" s="1983"/>
      <c r="H14" s="1983"/>
      <c r="I14" s="1983"/>
      <c r="J14" s="1983"/>
      <c r="K14" s="1983"/>
      <c r="L14" s="1389"/>
      <c r="M14" s="1984"/>
      <c r="N14" s="1984"/>
      <c r="O14" s="1644"/>
      <c r="P14" s="1325"/>
      <c r="Q14" s="1326"/>
      <c r="R14" s="1325"/>
      <c r="S14" s="1331"/>
      <c r="T14" s="1332" t="s">
        <v>888</v>
      </c>
      <c r="U14" s="1333"/>
      <c r="V14" s="1333"/>
      <c r="W14" s="1333"/>
      <c r="X14" s="1333"/>
      <c r="Y14" s="1333"/>
      <c r="Z14" s="1333"/>
      <c r="AA14" s="1333"/>
      <c r="AB14" s="1333"/>
      <c r="AC14" s="1333"/>
      <c r="AD14" s="1333"/>
      <c r="AE14" s="1333"/>
      <c r="AF14" s="1333"/>
      <c r="AG14" s="1333"/>
      <c r="AH14" s="1333"/>
      <c r="AI14" s="1333"/>
      <c r="AJ14" s="1333"/>
      <c r="AK14" s="1333"/>
      <c r="AL14" s="1333"/>
      <c r="AM14" s="1333"/>
      <c r="AO14" s="1260"/>
      <c r="AP14" s="1260" t="str">
        <f>IF(T14="","",T14)</f>
        <v>Добавить централизованную систему для дифференциации</v>
      </c>
      <c r="AQ14" s="1260"/>
      <c r="AR14" s="1260"/>
      <c r="AS14" s="1651">
        <v>0</v>
      </c>
    </row>
    <row s="1651" customFormat="1" customHeight="1" ht="0.75" hidden="1">
      <c r="A15" s="1983"/>
      <c r="B15" s="1983"/>
      <c r="C15" s="1983"/>
      <c r="D15" s="1983"/>
      <c r="E15" s="2298"/>
      <c r="F15" s="1983"/>
      <c r="G15" s="1983"/>
      <c r="H15" s="1983"/>
      <c r="I15" s="1983"/>
      <c r="J15" s="1983"/>
      <c r="K15" s="1983"/>
      <c r="L15" s="1389"/>
      <c r="M15" s="1984"/>
      <c r="N15" s="1984"/>
      <c r="O15" s="1644"/>
      <c r="P15" s="1325"/>
      <c r="Q15" s="1326"/>
      <c r="R15" s="1325"/>
      <c r="S15" s="1331"/>
      <c r="T15" s="1334" t="s">
        <v>889</v>
      </c>
      <c r="U15" s="1333"/>
      <c r="V15" s="1333"/>
      <c r="W15" s="1333"/>
      <c r="X15" s="1333"/>
      <c r="Y15" s="1333"/>
      <c r="Z15" s="1333"/>
      <c r="AA15" s="1333"/>
      <c r="AB15" s="1333"/>
      <c r="AC15" s="1333"/>
      <c r="AD15" s="1333"/>
      <c r="AE15" s="1333"/>
      <c r="AF15" s="1333"/>
      <c r="AG15" s="1333"/>
      <c r="AH15" s="1333"/>
      <c r="AI15" s="1333"/>
      <c r="AJ15" s="1333"/>
      <c r="AK15" s="1333"/>
      <c r="AL15" s="1333"/>
      <c r="AM15" s="1333"/>
      <c r="AO15" s="1260"/>
      <c r="AP15" s="1260" t="str">
        <f>IF(T15="","",T15)</f>
        <v>Добавить территорию для дифференциации</v>
      </c>
      <c r="AQ15" s="1260"/>
      <c r="AR15" s="1260"/>
      <c r="AS15" s="1651">
        <v>0</v>
      </c>
    </row>
    <row customHeight="1" ht="14.25" hidden="1">
      <c r="AS16" s="1640">
        <v>0</v>
      </c>
    </row>
    <row customHeight="1" ht="14.25" hidden="1">
      <c r="AD17" s="1369"/>
      <c r="AE17" s="1369"/>
      <c r="AF17" s="1369"/>
      <c r="AG17" s="1370"/>
      <c r="AH17" s="2276"/>
      <c r="AI17" s="2277" t="s">
        <v>66</v>
      </c>
      <c r="AJ17" s="2276"/>
      <c r="AK17" s="2277" t="s">
        <v>66</v>
      </c>
      <c r="AS17" s="1640">
        <v>0</v>
      </c>
    </row>
    <row customHeight="1" ht="14.25" hidden="1">
      <c r="AD18" s="1369"/>
      <c r="AE18" s="1369"/>
      <c r="AF18" s="1369"/>
      <c r="AG18" s="337" t="str">
        <f>AH17&amp;"-"&amp;AJ17</f>
        <v>-</v>
      </c>
      <c r="AH18" s="2277"/>
      <c r="AI18" s="2277"/>
      <c r="AJ18" s="2277"/>
      <c r="AK18" s="2277"/>
      <c r="AS18" s="1640">
        <v>0</v>
      </c>
    </row>
    <row customHeight="1" ht="14.25" hidden="1">
      <c r="AS19" s="1640">
        <v>0</v>
      </c>
    </row>
    <row s="1375" customFormat="1" customHeight="1" ht="14.25" hidden="1">
      <c r="A20" s="1640"/>
      <c r="B20" s="1640"/>
      <c r="C20" s="1640"/>
      <c r="D20" s="1640"/>
      <c r="E20" s="1640"/>
      <c r="F20" s="1640"/>
      <c r="G20" s="1640"/>
      <c r="H20" s="1640"/>
      <c r="I20" s="1640"/>
      <c r="J20" s="1640"/>
      <c r="K20" s="1640"/>
      <c r="L20" s="1948"/>
      <c r="M20" s="1974"/>
      <c r="N20" s="1974"/>
      <c r="O20" s="1354" t="s">
        <v>890</v>
      </c>
      <c r="P20" s="1371"/>
      <c r="Q20" s="1380"/>
      <c r="R20" s="1380"/>
      <c r="S20" s="738"/>
      <c r="Z20" s="1376"/>
      <c r="AB20" s="1376"/>
      <c r="AH20" s="1376"/>
      <c r="AJ20" s="1376"/>
      <c r="AN20" s="1645"/>
      <c r="AO20" s="1645"/>
      <c r="AP20" s="1645"/>
      <c r="AQ20" s="1645"/>
      <c r="AR20" s="1645"/>
      <c r="AS20" s="1375">
        <v>0</v>
      </c>
    </row>
    <row s="1375" customFormat="1" customHeight="1" ht="14.25" hidden="1">
      <c r="A21" s="1640"/>
      <c r="B21" s="1640"/>
      <c r="C21" s="1640"/>
      <c r="D21" s="1640"/>
      <c r="E21" s="1640"/>
      <c r="F21" s="1640"/>
      <c r="G21" s="1640"/>
      <c r="H21" s="1640"/>
      <c r="I21" s="1640"/>
      <c r="J21" s="1640"/>
      <c r="K21" s="1640"/>
      <c r="L21" s="1948"/>
      <c r="M21" s="1974"/>
      <c r="N21" s="1974"/>
      <c r="O21" s="1974"/>
      <c r="P21" s="1371"/>
      <c r="Q21" s="1380"/>
      <c r="R21" s="1380"/>
      <c r="S21" s="738"/>
      <c r="AN21" s="1645"/>
      <c r="AO21" s="1645"/>
      <c r="AP21" s="1645"/>
      <c r="AQ21" s="1645"/>
      <c r="AR21" s="1645"/>
      <c r="AS21" s="1375">
        <v>0</v>
      </c>
    </row>
    <row s="1375" customFormat="1" customHeight="1" ht="14.25" hidden="1">
      <c r="A22" s="1640"/>
      <c r="B22" s="1640"/>
      <c r="C22" s="1640"/>
      <c r="D22" s="1640"/>
      <c r="E22" s="1640"/>
      <c r="F22" s="1640"/>
      <c r="G22" s="1640"/>
      <c r="H22" s="1640"/>
      <c r="I22" s="1640"/>
      <c r="J22" s="1640"/>
      <c r="K22" s="1640"/>
      <c r="L22" s="1948"/>
      <c r="M22" s="1974"/>
      <c r="N22" s="1974"/>
      <c r="O22" s="1319" t="s">
        <v>891</v>
      </c>
      <c r="P22" s="1371"/>
      <c r="Q22" s="1380"/>
      <c r="R22" s="1380"/>
      <c r="S22" s="738"/>
      <c r="T22" s="1375" t="s">
        <v>892</v>
      </c>
      <c r="AA22" s="604" t="s">
        <v>893</v>
      </c>
      <c r="AC22" s="604" t="s">
        <v>894</v>
      </c>
      <c r="AD22" s="1375" t="s">
        <v>892</v>
      </c>
      <c r="AI22" s="604" t="s">
        <v>895</v>
      </c>
      <c r="AK22" s="604" t="s">
        <v>894</v>
      </c>
      <c r="AN22" s="1645"/>
      <c r="AO22" s="1645"/>
      <c r="AP22" s="1645"/>
      <c r="AQ22" s="1645"/>
      <c r="AR22" s="1645"/>
      <c r="AS22" s="1375">
        <v>0</v>
      </c>
    </row>
    <row customHeight="1" ht="14.25" hidden="1">
      <c r="O23" s="1319"/>
      <c r="AS23" s="1640">
        <v>0</v>
      </c>
    </row>
    <row customHeight="1" ht="14.25" hidden="1">
      <c r="O24" s="1319"/>
      <c r="AS24" s="1640">
        <v>0</v>
      </c>
    </row>
    <row customHeight="1" ht="14.699999999999998">
      <c r="Q25" s="385"/>
      <c r="R25" s="385"/>
      <c r="S25" s="1284"/>
      <c r="T25" s="466"/>
      <c r="U25" s="466"/>
      <c r="V25" s="1644"/>
      <c r="W25" s="1644"/>
      <c r="X25" s="1644"/>
      <c r="Y25" s="1644"/>
      <c r="Z25" s="1644"/>
      <c r="AA25" s="1644"/>
      <c r="AB25" s="1644"/>
      <c r="AC25" s="1644"/>
      <c r="AD25" s="1644"/>
      <c r="AE25" s="1644"/>
      <c r="AF25" s="1644"/>
      <c r="AG25" s="1644"/>
      <c r="AH25" s="1644"/>
      <c r="AI25" s="1644"/>
      <c r="AJ25" s="1644"/>
      <c r="AK25" s="1644"/>
      <c r="AS25" s="1640">
        <v>14</v>
      </c>
    </row>
    <row customHeight="1" ht="14.699999999999998">
      <c r="Q26" s="385"/>
      <c r="R26" s="385"/>
      <c r="S26" s="225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7"/>
      <c r="U26" s="2257"/>
      <c r="V26" s="2257"/>
      <c r="W26" s="2257"/>
      <c r="X26" s="2257"/>
      <c r="Y26" s="2257"/>
      <c r="Z26" s="2257"/>
      <c r="AA26" s="2257"/>
      <c r="AB26" s="2257"/>
      <c r="AC26" s="2257"/>
      <c r="AD26" s="2257"/>
      <c r="AE26" s="2257"/>
      <c r="AF26" s="2257"/>
      <c r="AG26" s="2257"/>
      <c r="AH26" s="2257"/>
      <c r="AI26" s="2257"/>
      <c r="AJ26" s="2257"/>
      <c r="AK26" s="1252"/>
      <c r="AS26" s="1640">
        <v>14</v>
      </c>
    </row>
    <row customHeight="1" ht="14.699999999999998">
      <c r="Q27" s="385"/>
      <c r="R27" s="385"/>
      <c r="S27" s="2258" t="str">
        <f>IF(org=0,"Не определено",org)</f>
        <v>ООО "СамРЭК-Эксплуатация"</v>
      </c>
      <c r="T27" s="2258"/>
      <c r="U27" s="2258"/>
      <c r="V27" s="2258"/>
      <c r="W27" s="2258"/>
      <c r="X27" s="2258"/>
      <c r="Y27" s="2258"/>
      <c r="Z27" s="2258"/>
      <c r="AA27" s="2258"/>
      <c r="AB27" s="2258"/>
      <c r="AC27" s="2258"/>
      <c r="AD27" s="2258"/>
      <c r="AE27" s="2258"/>
      <c r="AF27" s="2258"/>
      <c r="AG27" s="2258"/>
      <c r="AH27" s="2258"/>
      <c r="AI27" s="2258"/>
      <c r="AJ27" s="2258"/>
      <c r="AK27" s="1252"/>
      <c r="AS27" s="1640">
        <v>14</v>
      </c>
    </row>
    <row customHeight="1" ht="14.25" hidden="1">
      <c r="Q28" s="385"/>
      <c r="R28" s="385"/>
      <c r="S28" s="1284"/>
      <c r="T28" s="466"/>
      <c r="U28" s="466"/>
      <c r="V28" s="331"/>
      <c r="W28" s="331"/>
      <c r="X28" s="331"/>
      <c r="Y28" s="331"/>
      <c r="Z28" s="331"/>
      <c r="AA28" s="331"/>
      <c r="AB28" s="331"/>
      <c r="AC28" s="331"/>
      <c r="AD28" s="331"/>
      <c r="AE28" s="331"/>
      <c r="AF28" s="331"/>
      <c r="AG28" s="331"/>
      <c r="AH28" s="331"/>
      <c r="AI28" s="331"/>
      <c r="AJ28" s="331"/>
      <c r="AK28" s="331"/>
      <c r="AL28" s="1644"/>
      <c r="AS28" s="1640">
        <v>0</v>
      </c>
    </row>
    <row s="1862" customFormat="1" customHeight="1" ht="25.5" hidden="1">
      <c r="A29" s="1257"/>
      <c r="B29" s="1257"/>
      <c r="C29" s="1257"/>
      <c r="D29" s="1257"/>
      <c r="E29" s="1257"/>
      <c r="F29" s="1257"/>
      <c r="G29" s="1257"/>
      <c r="H29" s="1257"/>
      <c r="I29" s="1257"/>
      <c r="J29" s="1257"/>
      <c r="K29" s="1257"/>
      <c r="L29" s="1389"/>
      <c r="M29" s="1257"/>
      <c r="N29" s="1257"/>
      <c r="O29" s="1257"/>
      <c r="S29" s="2259" t="s">
        <v>42</v>
      </c>
      <c r="T29" s="2259"/>
      <c r="U29" s="1381"/>
      <c r="V29" s="2260" t="str">
        <f>IF(TITLE_NAME_OR_PR_CHANGE="",IF(TITLE_NAME_OR_PR="","",TITLE_NAME_OR_PR),TITLE_NAME_OR_PR_CHANGE)</f>
        <v/>
      </c>
      <c r="W29" s="2260"/>
      <c r="X29" s="2260"/>
      <c r="Y29" s="2260"/>
      <c r="Z29" s="2260"/>
      <c r="AA29" s="2260"/>
      <c r="AB29" s="2260"/>
      <c r="AC29" s="1644"/>
      <c r="AD29" s="2260" t="str">
        <f>IF(TITLE_NAME_OR_PR_CHANGE="",IF(TITLE_NAME_OR_PR="","",TITLE_NAME_OR_PR),TITLE_NAME_OR_PR_CHANGE)</f>
        <v/>
      </c>
      <c r="AE29" s="2260"/>
      <c r="AF29" s="2260"/>
      <c r="AG29" s="2260"/>
      <c r="AH29" s="2260"/>
      <c r="AI29" s="2260"/>
      <c r="AJ29" s="2260"/>
      <c r="AK29" s="1644"/>
      <c r="AL29" s="1644"/>
      <c r="AM29" s="289"/>
      <c r="AN29" s="377"/>
      <c r="AO29" s="377"/>
      <c r="AP29" s="377"/>
      <c r="AQ29" s="377"/>
      <c r="AR29" s="377"/>
      <c r="AS29" s="427">
        <v>0</v>
      </c>
    </row>
    <row s="1862" customFormat="1" customHeight="1" ht="18.75" hidden="1">
      <c r="A30" s="1257"/>
      <c r="B30" s="1257"/>
      <c r="C30" s="1257"/>
      <c r="D30" s="1257"/>
      <c r="E30" s="1257"/>
      <c r="F30" s="1257"/>
      <c r="G30" s="1257"/>
      <c r="H30" s="1257"/>
      <c r="I30" s="1257"/>
      <c r="J30" s="1257"/>
      <c r="K30" s="1257"/>
      <c r="L30" s="1389"/>
      <c r="M30" s="1257"/>
      <c r="N30" s="1257"/>
      <c r="O30" s="1257"/>
      <c r="S30" s="2259" t="s">
        <v>896</v>
      </c>
      <c r="T30" s="2259"/>
      <c r="U30" s="1381"/>
      <c r="V30" s="2273" t="str">
        <f>IF(TITLE_DATE_PR_CHANGE="",IF(TITLE_DATE_PR="","",TITLE_DATE_PR),TITLE_DATE_PR_CHANGE)</f>
        <v/>
      </c>
      <c r="W30" s="2273"/>
      <c r="X30" s="2273"/>
      <c r="Y30" s="2273"/>
      <c r="Z30" s="2273"/>
      <c r="AA30" s="2273"/>
      <c r="AB30" s="2273"/>
      <c r="AC30" s="1644"/>
      <c r="AD30" s="2273" t="str">
        <f>IF(TITLE_DATE_PR_CHANGE="",IF(TITLE_DATE_PR="","",TITLE_DATE_PR),TITLE_DATE_PR_CHANGE)</f>
        <v/>
      </c>
      <c r="AE30" s="2273"/>
      <c r="AF30" s="2273"/>
      <c r="AG30" s="2273"/>
      <c r="AH30" s="2273"/>
      <c r="AI30" s="2273"/>
      <c r="AJ30" s="2273"/>
      <c r="AK30" s="1644"/>
      <c r="AL30" s="1644"/>
      <c r="AM30" s="289"/>
      <c r="AN30" s="377"/>
      <c r="AO30" s="377"/>
      <c r="AP30" s="377"/>
      <c r="AQ30" s="377"/>
      <c r="AR30" s="377"/>
      <c r="AS30" s="427">
        <v>0</v>
      </c>
    </row>
    <row s="1862" customFormat="1" customHeight="1" ht="18.75" hidden="1">
      <c r="A31" s="1257"/>
      <c r="B31" s="1257"/>
      <c r="C31" s="1257"/>
      <c r="D31" s="1257"/>
      <c r="E31" s="1257"/>
      <c r="F31" s="1257"/>
      <c r="G31" s="1257"/>
      <c r="H31" s="1257"/>
      <c r="I31" s="1257"/>
      <c r="J31" s="1257"/>
      <c r="K31" s="1257"/>
      <c r="L31" s="1389"/>
      <c r="M31" s="1257"/>
      <c r="N31" s="1257"/>
      <c r="O31" s="1257"/>
      <c r="S31" s="2259" t="s">
        <v>897</v>
      </c>
      <c r="T31" s="2259"/>
      <c r="U31" s="1381"/>
      <c r="V31" s="2260" t="str">
        <f>IF(TITLE_NUMBER_PR_CHANGE="",IF(TITLE_NUMBER_PR="","",TITLE_NUMBER_PR),TITLE_NUMBER_PR_CHANGE)</f>
        <v/>
      </c>
      <c r="W31" s="2260"/>
      <c r="X31" s="2260"/>
      <c r="Y31" s="2260"/>
      <c r="Z31" s="2260"/>
      <c r="AA31" s="2260"/>
      <c r="AB31" s="2260"/>
      <c r="AC31" s="1644"/>
      <c r="AD31" s="2260" t="str">
        <f>IF(TITLE_NUMBER_PR_CHANGE="",IF(TITLE_NUMBER_PR="","",TITLE_NUMBER_PR),TITLE_NUMBER_PR_CHANGE)</f>
        <v/>
      </c>
      <c r="AE31" s="2260"/>
      <c r="AF31" s="2260"/>
      <c r="AG31" s="2260"/>
      <c r="AH31" s="2260"/>
      <c r="AI31" s="2260"/>
      <c r="AJ31" s="2260"/>
      <c r="AK31" s="1644"/>
      <c r="AL31" s="1644"/>
      <c r="AM31" s="289"/>
      <c r="AN31" s="377"/>
      <c r="AO31" s="377"/>
      <c r="AP31" s="377"/>
      <c r="AQ31" s="377"/>
      <c r="AR31" s="377"/>
      <c r="AS31" s="427">
        <v>0</v>
      </c>
    </row>
    <row s="1862" customFormat="1" customHeight="1" ht="18.75" hidden="1">
      <c r="A32" s="1257"/>
      <c r="B32" s="1257"/>
      <c r="C32" s="1257"/>
      <c r="D32" s="1257"/>
      <c r="E32" s="1257"/>
      <c r="F32" s="1257"/>
      <c r="G32" s="1257"/>
      <c r="H32" s="1257"/>
      <c r="I32" s="1257"/>
      <c r="J32" s="1257"/>
      <c r="K32" s="1257"/>
      <c r="L32" s="1389"/>
      <c r="M32" s="1257"/>
      <c r="N32" s="1257"/>
      <c r="O32" s="1257"/>
      <c r="S32" s="2259" t="s">
        <v>43</v>
      </c>
      <c r="T32" s="2259"/>
      <c r="U32" s="1381"/>
      <c r="V32" s="2260" t="str">
        <f>IF(TITLE_IST_PUB_CHANGE="",IF(TITLE_IST_PUB="","",TITLE_IST_PUB),TITLE_IST_PUB_CHANGE)</f>
        <v/>
      </c>
      <c r="W32" s="2260"/>
      <c r="X32" s="2260"/>
      <c r="Y32" s="2260"/>
      <c r="Z32" s="2260"/>
      <c r="AA32" s="2260"/>
      <c r="AB32" s="2260"/>
      <c r="AC32" s="1644"/>
      <c r="AD32" s="2260" t="str">
        <f>IF(TITLE_IST_PUB_CHANGE="",IF(TITLE_IST_PUB="","",TITLE_IST_PUB),TITLE_IST_PUB_CHANGE)</f>
        <v/>
      </c>
      <c r="AE32" s="2260"/>
      <c r="AF32" s="2260"/>
      <c r="AG32" s="2260"/>
      <c r="AH32" s="2260"/>
      <c r="AI32" s="2260"/>
      <c r="AJ32" s="2260"/>
      <c r="AK32" s="1644"/>
      <c r="AL32" s="1644"/>
      <c r="AM32" s="289"/>
      <c r="AN32" s="377"/>
      <c r="AO32" s="377"/>
      <c r="AP32" s="377"/>
      <c r="AQ32" s="377"/>
      <c r="AR32" s="377"/>
      <c r="AS32" s="427">
        <v>0</v>
      </c>
    </row>
    <row customHeight="1" ht="14.25" hidden="1">
      <c r="Q33" s="385"/>
      <c r="R33" s="385"/>
      <c r="S33" s="1284"/>
      <c r="T33" s="466"/>
      <c r="U33" s="466"/>
      <c r="V33" s="331"/>
      <c r="W33" s="331"/>
      <c r="X33" s="331"/>
      <c r="Y33" s="331"/>
      <c r="Z33" s="331"/>
      <c r="AA33" s="331"/>
      <c r="AB33" s="331"/>
      <c r="AC33" s="331"/>
      <c r="AD33" s="331"/>
      <c r="AE33" s="331"/>
      <c r="AF33" s="331"/>
      <c r="AG33" s="331"/>
      <c r="AH33" s="331"/>
      <c r="AI33" s="331"/>
      <c r="AJ33" s="331"/>
      <c r="AK33" s="331"/>
      <c r="AL33" s="1644"/>
      <c r="AS33" s="1640">
        <v>0</v>
      </c>
    </row>
    <row s="1862" customFormat="1" customHeight="1" ht="18.75" hidden="1">
      <c r="A34" s="1257"/>
      <c r="B34" s="1257"/>
      <c r="C34" s="1257"/>
      <c r="D34" s="1257"/>
      <c r="E34" s="1257"/>
      <c r="F34" s="1257"/>
      <c r="G34" s="1257"/>
      <c r="H34" s="1257"/>
      <c r="I34" s="1257"/>
      <c r="J34" s="1257"/>
      <c r="K34" s="1257"/>
      <c r="L34" s="1389"/>
      <c r="M34" s="1257"/>
      <c r="N34" s="1257"/>
      <c r="O34" s="1257"/>
      <c r="S34" s="2259" t="s">
        <v>898</v>
      </c>
      <c r="T34" s="2259"/>
      <c r="U34" s="1381"/>
      <c r="V34" s="2273" t="str">
        <f>IF(TITLE_DATE_PR_CHANGE="",IF(TITLE_DATE_PR="","",TITLE_DATE_PR),TITLE_DATE_PR_CHANGE)</f>
        <v/>
      </c>
      <c r="W34" s="2273"/>
      <c r="X34" s="2273"/>
      <c r="Y34" s="2273"/>
      <c r="Z34" s="2273"/>
      <c r="AA34" s="2273"/>
      <c r="AB34" s="2273"/>
      <c r="AC34" s="1644"/>
      <c r="AD34" s="2273" t="str">
        <f>IF(TITLE_DATE_PR_CHANGE="",IF(TITLE_DATE_PR="","",TITLE_DATE_PR),TITLE_DATE_PR_CHANGE)</f>
        <v/>
      </c>
      <c r="AE34" s="2273"/>
      <c r="AF34" s="2273"/>
      <c r="AG34" s="2273"/>
      <c r="AH34" s="2273"/>
      <c r="AI34" s="2273"/>
      <c r="AJ34" s="2273"/>
      <c r="AK34" s="1644"/>
      <c r="AL34" s="1644"/>
      <c r="AM34" s="289"/>
      <c r="AN34" s="377"/>
      <c r="AO34" s="377"/>
      <c r="AP34" s="377"/>
      <c r="AQ34" s="377"/>
      <c r="AR34" s="377"/>
      <c r="AS34" s="427">
        <v>0</v>
      </c>
    </row>
    <row s="1862" customFormat="1" customHeight="1" ht="18.75" hidden="1">
      <c r="A35" s="1257"/>
      <c r="B35" s="1257"/>
      <c r="C35" s="1257"/>
      <c r="D35" s="1257"/>
      <c r="E35" s="1257"/>
      <c r="F35" s="1257"/>
      <c r="G35" s="1257"/>
      <c r="H35" s="1257"/>
      <c r="I35" s="1257"/>
      <c r="J35" s="1257"/>
      <c r="K35" s="1257"/>
      <c r="L35" s="1389"/>
      <c r="M35" s="1257"/>
      <c r="N35" s="1257"/>
      <c r="O35" s="1257"/>
      <c r="S35" s="2259" t="s">
        <v>899</v>
      </c>
      <c r="T35" s="2259"/>
      <c r="U35" s="1381"/>
      <c r="V35" s="2260" t="str">
        <f>IF(TITLE_NUMBER_PR_CHANGE="",IF(TITLE_NUMBER_PR="","",TITLE_NUMBER_PR),TITLE_NUMBER_PR_CHANGE)</f>
        <v/>
      </c>
      <c r="W35" s="2260"/>
      <c r="X35" s="2260"/>
      <c r="Y35" s="2260"/>
      <c r="Z35" s="2260"/>
      <c r="AA35" s="2260"/>
      <c r="AB35" s="2260"/>
      <c r="AC35" s="1644"/>
      <c r="AD35" s="2260" t="str">
        <f>IF(TITLE_NUMBER_PR_CHANGE="",IF(TITLE_NUMBER_PR="","",TITLE_NUMBER_PR),TITLE_NUMBER_PR_CHANGE)</f>
        <v/>
      </c>
      <c r="AE35" s="2260"/>
      <c r="AF35" s="2260"/>
      <c r="AG35" s="2260"/>
      <c r="AH35" s="2260"/>
      <c r="AI35" s="2260"/>
      <c r="AJ35" s="2260"/>
      <c r="AK35" s="1644"/>
      <c r="AL35" s="1644"/>
      <c r="AM35" s="289"/>
      <c r="AN35" s="377"/>
      <c r="AO35" s="377"/>
      <c r="AP35" s="377"/>
      <c r="AQ35" s="377"/>
      <c r="AR35" s="377"/>
      <c r="AS35" s="427">
        <v>0</v>
      </c>
    </row>
    <row s="1862" customFormat="1" customHeight="1" ht="0">
      <c r="A36" s="1257"/>
      <c r="B36" s="1257"/>
      <c r="C36" s="1257"/>
      <c r="D36" s="1257"/>
      <c r="E36" s="1257"/>
      <c r="F36" s="1257"/>
      <c r="G36" s="1257"/>
      <c r="H36" s="1257"/>
      <c r="I36" s="1257"/>
      <c r="J36" s="1257"/>
      <c r="K36" s="1257"/>
      <c r="L36" s="1389"/>
      <c r="M36" s="1257"/>
      <c r="N36" s="1257"/>
      <c r="O36" s="1257"/>
      <c r="S36" s="1644"/>
      <c r="T36" s="1644"/>
      <c r="U36" s="1979"/>
      <c r="V36" s="1644"/>
      <c r="W36" s="1644"/>
      <c r="X36" s="1644"/>
      <c r="Y36" s="1644"/>
      <c r="Z36" s="1644"/>
      <c r="AA36" s="1644"/>
      <c r="AB36" s="1644"/>
      <c r="AC36" s="1651" t="s">
        <v>900</v>
      </c>
      <c r="AD36" s="1644"/>
      <c r="AE36" s="1644"/>
      <c r="AF36" s="1644"/>
      <c r="AG36" s="1644"/>
      <c r="AH36" s="1644"/>
      <c r="AI36" s="1644"/>
      <c r="AJ36" s="1644"/>
      <c r="AK36" s="1651" t="s">
        <v>900</v>
      </c>
      <c r="AN36" s="377"/>
      <c r="AO36" s="377"/>
      <c r="AP36" s="377"/>
      <c r="AQ36" s="377"/>
      <c r="AR36" s="377"/>
      <c r="AS36" s="427">
        <v>0</v>
      </c>
    </row>
    <row customHeight="1" ht="14.699999999999998">
      <c r="Q37" s="385"/>
      <c r="R37" s="385"/>
      <c r="S37" s="1284"/>
      <c r="T37" s="466"/>
      <c r="U37" s="1253"/>
      <c r="V37" s="2261"/>
      <c r="W37" s="2261"/>
      <c r="X37" s="2261"/>
      <c r="Y37" s="2261"/>
      <c r="Z37" s="2261"/>
      <c r="AA37" s="2261"/>
      <c r="AB37" s="2261"/>
      <c r="AC37" s="2261"/>
      <c r="AD37" s="2261"/>
      <c r="AE37" s="2261"/>
      <c r="AF37" s="2261"/>
      <c r="AG37" s="2261"/>
      <c r="AH37" s="2261"/>
      <c r="AI37" s="2261"/>
      <c r="AJ37" s="2261"/>
      <c r="AK37" s="2261"/>
      <c r="AS37" s="1640">
        <v>14</v>
      </c>
    </row>
    <row customHeight="1" ht="14.699999999999998">
      <c r="Q38" s="385"/>
      <c r="R38" s="385"/>
      <c r="S38" s="2136" t="s">
        <v>773</v>
      </c>
      <c r="T38" s="2136"/>
      <c r="U38" s="2136"/>
      <c r="V38" s="2136"/>
      <c r="W38" s="2136"/>
      <c r="X38" s="2136"/>
      <c r="Y38" s="2136"/>
      <c r="Z38" s="2136"/>
      <c r="AA38" s="2136"/>
      <c r="AB38" s="2136"/>
      <c r="AC38" s="2136"/>
      <c r="AD38" s="2136"/>
      <c r="AE38" s="2136"/>
      <c r="AF38" s="2136"/>
      <c r="AG38" s="2136"/>
      <c r="AH38" s="2136"/>
      <c r="AI38" s="2136"/>
      <c r="AJ38" s="2136"/>
      <c r="AK38" s="2136"/>
      <c r="AL38" s="2136"/>
      <c r="AM38" s="2136" t="s">
        <v>774</v>
      </c>
      <c r="AS38" s="1640">
        <v>14</v>
      </c>
    </row>
    <row customHeight="1" ht="14.699999999999998">
      <c r="Q39" s="385"/>
      <c r="R39" s="385"/>
      <c r="S39" s="2282" t="s">
        <v>88</v>
      </c>
      <c r="T39" s="2218" t="s">
        <v>901</v>
      </c>
      <c r="U39" s="346"/>
      <c r="V39" s="2283" t="s">
        <v>902</v>
      </c>
      <c r="W39" s="2284"/>
      <c r="X39" s="2284"/>
      <c r="Y39" s="2284"/>
      <c r="Z39" s="2284"/>
      <c r="AA39" s="2284"/>
      <c r="AB39" s="2285"/>
      <c r="AC39" s="2286" t="s">
        <v>903</v>
      </c>
      <c r="AD39" s="2283" t="s">
        <v>902</v>
      </c>
      <c r="AE39" s="2284"/>
      <c r="AF39" s="2284"/>
      <c r="AG39" s="2284"/>
      <c r="AH39" s="2284"/>
      <c r="AI39" s="2284"/>
      <c r="AJ39" s="2285"/>
      <c r="AK39" s="2286" t="s">
        <v>904</v>
      </c>
      <c r="AL39" s="2289" t="s">
        <v>905</v>
      </c>
      <c r="AM39" s="2136"/>
      <c r="AS39" s="1640">
        <v>14</v>
      </c>
    </row>
    <row customHeight="1" ht="35.699999999999996">
      <c r="Q40" s="385"/>
      <c r="R40" s="385"/>
      <c r="S40" s="2282"/>
      <c r="T40" s="2218"/>
      <c r="U40" s="1040"/>
      <c r="V40" s="2269" t="s">
        <v>906</v>
      </c>
      <c r="W40" s="2292" t="s">
        <v>907</v>
      </c>
      <c r="X40" s="2271" t="s">
        <v>908</v>
      </c>
      <c r="Y40" s="2272"/>
      <c r="Z40" s="2271" t="s">
        <v>922</v>
      </c>
      <c r="AA40" s="2278"/>
      <c r="AB40" s="2272"/>
      <c r="AC40" s="2287"/>
      <c r="AD40" s="2269" t="s">
        <v>906</v>
      </c>
      <c r="AE40" s="2292" t="s">
        <v>907</v>
      </c>
      <c r="AF40" s="2271" t="s">
        <v>908</v>
      </c>
      <c r="AG40" s="2272"/>
      <c r="AH40" s="2271" t="s">
        <v>909</v>
      </c>
      <c r="AI40" s="2278"/>
      <c r="AJ40" s="2272"/>
      <c r="AK40" s="2287"/>
      <c r="AL40" s="2290"/>
      <c r="AM40" s="2136"/>
      <c r="AS40" s="1640">
        <v>34</v>
      </c>
    </row>
    <row customHeight="1" ht="35.699999999999996">
      <c r="A41" s="1275"/>
      <c r="B41" s="1275" t="s">
        <v>616</v>
      </c>
      <c r="C41" s="1275" t="s">
        <v>617</v>
      </c>
      <c r="D41" s="1275" t="s">
        <v>618</v>
      </c>
      <c r="E41" s="1319" t="s">
        <v>910</v>
      </c>
      <c r="F41" s="1319" t="s">
        <v>911</v>
      </c>
      <c r="G41" s="1319" t="s">
        <v>912</v>
      </c>
      <c r="H41" s="1319" t="s">
        <v>913</v>
      </c>
      <c r="I41" s="1319" t="s">
        <v>914</v>
      </c>
      <c r="J41" s="1319" t="s">
        <v>915</v>
      </c>
      <c r="K41" s="1319" t="s">
        <v>916</v>
      </c>
      <c r="L41" s="1319" t="s">
        <v>891</v>
      </c>
      <c r="Q41" s="385"/>
      <c r="R41" s="385"/>
      <c r="S41" s="2282"/>
      <c r="T41" s="2218"/>
      <c r="U41" s="311"/>
      <c r="V41" s="2270"/>
      <c r="W41" s="2293"/>
      <c r="X41" s="1947" t="s">
        <v>917</v>
      </c>
      <c r="Y41" s="1947" t="s">
        <v>918</v>
      </c>
      <c r="Z41" s="1947" t="s">
        <v>919</v>
      </c>
      <c r="AA41" s="2279" t="s">
        <v>920</v>
      </c>
      <c r="AB41" s="2280"/>
      <c r="AC41" s="2288"/>
      <c r="AD41" s="2270"/>
      <c r="AE41" s="2293"/>
      <c r="AF41" s="1947" t="s">
        <v>917</v>
      </c>
      <c r="AG41" s="1947" t="s">
        <v>918</v>
      </c>
      <c r="AH41" s="1947" t="s">
        <v>919</v>
      </c>
      <c r="AI41" s="2279" t="s">
        <v>920</v>
      </c>
      <c r="AJ41" s="2280"/>
      <c r="AK41" s="2288"/>
      <c r="AL41" s="2291"/>
      <c r="AM41" s="2136"/>
      <c r="AS41" s="1640">
        <v>34</v>
      </c>
    </row>
    <row s="1650" customFormat="1" customHeight="1" ht="11.25" hidden="1">
      <c r="A42" s="1275"/>
      <c r="B42" s="1275"/>
      <c r="C42" s="1275"/>
      <c r="D42" s="1275"/>
      <c r="E42" s="1275"/>
      <c r="F42" s="1275"/>
      <c r="G42" s="1275"/>
      <c r="H42" s="1275"/>
      <c r="I42" s="1275"/>
      <c r="J42" s="1275"/>
      <c r="K42" s="1275"/>
      <c r="L42" s="1319"/>
      <c r="M42" s="1974"/>
      <c r="N42" s="1974"/>
      <c r="O42" s="1974"/>
      <c r="P42" s="1255"/>
      <c r="Q42" s="1256"/>
      <c r="R42" s="1263">
        <v>1</v>
      </c>
      <c r="S42" s="1286" t="s">
        <v>200</v>
      </c>
      <c r="T42" s="1264" t="s">
        <v>103</v>
      </c>
      <c r="U42" s="1254" t="str">
        <f>OFFSET(U42,0,-1)</f>
        <v>2</v>
      </c>
      <c r="V42" s="1965">
        <f>OFFSET(V42,0,-1)+1</f>
        <v>3</v>
      </c>
      <c r="W42" s="1965"/>
      <c r="X42" s="1965">
        <f>OFFSET(X42,0,-1)+1</f>
        <v>1</v>
      </c>
      <c r="Y42" s="1965">
        <f>OFFSET(Y42,0,-1)+1</f>
        <v>2</v>
      </c>
      <c r="Z42" s="1965">
        <f>OFFSET(Z42,0,-1)+1</f>
        <v>3</v>
      </c>
      <c r="AA42" s="2281">
        <f>OFFSET(AA42,0,-1)+1</f>
        <v>4</v>
      </c>
      <c r="AB42" s="2281"/>
      <c r="AC42" s="1965">
        <f>OFFSET(AC42,0,-2)+1</f>
        <v>5</v>
      </c>
      <c r="AD42" s="1965">
        <f>OFFSET(AD42,0,-1)+1</f>
        <v>6</v>
      </c>
      <c r="AE42" s="1965"/>
      <c r="AF42" s="1965">
        <f>OFFSET(AF42,0,-1)+1</f>
        <v>1</v>
      </c>
      <c r="AG42" s="1965">
        <f>OFFSET(AG42,0,-1)+1</f>
        <v>2</v>
      </c>
      <c r="AH42" s="1965">
        <f>OFFSET(AH42,0,-1)+1</f>
        <v>3</v>
      </c>
      <c r="AI42" s="2281">
        <f>OFFSET(AI42,0,-1)+1</f>
        <v>4</v>
      </c>
      <c r="AJ42" s="2281"/>
      <c r="AK42" s="1965">
        <f>OFFSET(AK42,0,-2)+1</f>
        <v>5</v>
      </c>
      <c r="AL42" s="1254">
        <f>OFFSET(AL42,0,-1)</f>
        <v>5</v>
      </c>
      <c r="AM42" s="1965">
        <f>OFFSET(AM42,0,-1)+1</f>
        <v>6</v>
      </c>
      <c r="AN42" s="1645"/>
      <c r="AO42" s="1645"/>
      <c r="AP42" s="1645"/>
      <c r="AQ42" s="1645"/>
      <c r="AR42" s="1645"/>
      <c r="AS42" s="1650">
        <v>0</v>
      </c>
    </row>
    <row customHeight="1" ht="22.049999999999997">
      <c r="A43" s="1276" t="s">
        <v>685</v>
      </c>
      <c r="B43" s="1276"/>
      <c r="C43" s="1276"/>
      <c r="D43" s="1276"/>
      <c r="E43" s="2298">
        <v>1</v>
      </c>
      <c r="F43" s="1276"/>
      <c r="G43" s="1276"/>
      <c r="H43" s="1276"/>
      <c r="I43" s="1276"/>
      <c r="J43" s="1276"/>
      <c r="K43" s="1276"/>
      <c r="L43" s="1319"/>
      <c r="M43" s="1619"/>
      <c r="N43" s="1619"/>
      <c r="O43" s="1619"/>
      <c r="P43" s="1599"/>
      <c r="Q43" s="369"/>
      <c r="R43" s="364"/>
      <c r="S43" s="1967">
        <f>INDEX(PT_DIFFERENTIATION_NUM_NTAR,MATCH(A43,PT_DIFFERENTIATION_NTAR_ID,0))</f>
        <v>0</v>
      </c>
      <c r="T43" s="1534" t="s">
        <v>604</v>
      </c>
      <c r="U43" s="309"/>
      <c r="V43" s="2251"/>
      <c r="W43" s="2252"/>
      <c r="X43" s="2252"/>
      <c r="Y43" s="2252"/>
      <c r="Z43" s="2252"/>
      <c r="AA43" s="2252"/>
      <c r="AB43" s="2252"/>
      <c r="AC43" s="2253"/>
      <c r="AD43" s="2251" t="str">
        <f>INDEX(PT_DIFFERENTIATION_NTAR,MATCH(A43,PT_DIFFERENTIATION_NTAR_ID,0))</f>
        <v/>
      </c>
      <c r="AE43" s="2252"/>
      <c r="AF43" s="2252"/>
      <c r="AG43" s="2252"/>
      <c r="AH43" s="2252"/>
      <c r="AI43" s="2252"/>
      <c r="AJ43" s="2252"/>
      <c r="AK43" s="2252"/>
      <c r="AL43" s="2253"/>
      <c r="AM43" s="126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3"/>
      <c r="AP43" s="1633" t="str">
        <f>IF(T43="","",T43)</f>
        <v>Наименование тарифа</v>
      </c>
      <c r="AQ43" s="1633"/>
      <c r="AR43" s="1633"/>
      <c r="AS43" s="1640">
        <v>21</v>
      </c>
    </row>
    <row customHeight="1" ht="22.049999999999997">
      <c r="A44" s="1276" t="s">
        <v>685</v>
      </c>
      <c r="B44" s="1276" t="s">
        <v>686</v>
      </c>
      <c r="C44" s="1276"/>
      <c r="D44" s="1276"/>
      <c r="E44" s="2299"/>
      <c r="F44" s="2298">
        <v>1</v>
      </c>
      <c r="G44" s="1276"/>
      <c r="H44" s="1276"/>
      <c r="I44" s="1276"/>
      <c r="J44" s="1276"/>
      <c r="K44" s="1276"/>
      <c r="L44" s="1319"/>
      <c r="M44" s="1619"/>
      <c r="N44" s="1619"/>
      <c r="O44" s="1619"/>
      <c r="P44" s="1949"/>
      <c r="Q44" s="361"/>
      <c r="R44" s="362"/>
      <c r="S44" s="1967" t="str">
        <f>INDEX(PT_DIFFERENTIATION_NUM_TER,MATCH(B44,PT_DIFFERENTIATION_TER_ID,0))</f>
        <v>.</v>
      </c>
      <c r="T44" s="1531" t="s">
        <v>870</v>
      </c>
      <c r="U44" s="309"/>
      <c r="V44" s="2251"/>
      <c r="W44" s="2252"/>
      <c r="X44" s="2252"/>
      <c r="Y44" s="2252"/>
      <c r="Z44" s="2252"/>
      <c r="AA44" s="2252"/>
      <c r="AB44" s="2252"/>
      <c r="AC44" s="2253"/>
      <c r="AD44" s="2251" t="str">
        <f>INDEX(PT_DIFFERENTIATION_TER,MATCH(B44,PT_DIFFERENTIATION_TER_ID,0))</f>
        <v/>
      </c>
      <c r="AE44" s="2252"/>
      <c r="AF44" s="2252"/>
      <c r="AG44" s="2252"/>
      <c r="AH44" s="2252"/>
      <c r="AI44" s="2252"/>
      <c r="AJ44" s="2252"/>
      <c r="AK44" s="2252"/>
      <c r="AL44" s="2253"/>
      <c r="AM44" s="1267" t="s">
        <v>871</v>
      </c>
      <c r="AO44" s="1633"/>
      <c r="AP44" s="1633" t="str">
        <f>IF(T44="","",T44)</f>
        <v>Территория действия тарифа</v>
      </c>
      <c r="AQ44" s="1633"/>
      <c r="AR44" s="1633"/>
      <c r="AS44" s="1640">
        <v>21</v>
      </c>
    </row>
    <row customHeight="1" ht="24">
      <c r="A45" s="1276" t="s">
        <v>685</v>
      </c>
      <c r="B45" s="1276" t="s">
        <v>686</v>
      </c>
      <c r="C45" s="1276" t="s">
        <v>687</v>
      </c>
      <c r="D45" s="1276"/>
      <c r="E45" s="2299"/>
      <c r="F45" s="2299"/>
      <c r="G45" s="2298">
        <v>1</v>
      </c>
      <c r="H45" s="1276"/>
      <c r="I45" s="1276"/>
      <c r="J45" s="1276"/>
      <c r="K45" s="1276"/>
      <c r="L45" s="1319"/>
      <c r="M45" s="1619"/>
      <c r="N45" s="1619"/>
      <c r="O45" s="1619"/>
      <c r="P45" s="363"/>
      <c r="Q45" s="361"/>
      <c r="R45" s="362"/>
      <c r="S45" s="1967" t="str">
        <f>INDEX(PT_DIFFERENTIATION_NUM_CS,MATCH(C45,PT_DIFFERENTIATION_CS_ID,0))</f>
        <v>..</v>
      </c>
      <c r="T45" s="318" t="s">
        <v>872</v>
      </c>
      <c r="U45" s="309"/>
      <c r="V45" s="2251"/>
      <c r="W45" s="2252"/>
      <c r="X45" s="2252"/>
      <c r="Y45" s="2252"/>
      <c r="Z45" s="2252"/>
      <c r="AA45" s="2252"/>
      <c r="AB45" s="2252"/>
      <c r="AC45" s="2253"/>
      <c r="AD45" s="2251" t="str">
        <f>INDEX(PT_DIFFERENTIATION_CS,MATCH(C45,PT_DIFFERENTIATION_CS_ID,0))</f>
        <v/>
      </c>
      <c r="AE45" s="2252"/>
      <c r="AF45" s="2252"/>
      <c r="AG45" s="2252"/>
      <c r="AH45" s="2252"/>
      <c r="AI45" s="2252"/>
      <c r="AJ45" s="2252"/>
      <c r="AK45" s="2252"/>
      <c r="AL45" s="2253"/>
      <c r="AM45" s="1267" t="s">
        <v>873</v>
      </c>
      <c r="AO45" s="1633"/>
      <c r="AP45" s="1633" t="str">
        <f>IF(T45="","",T45)</f>
        <v>Наименование системы теплоснабжения </v>
      </c>
      <c r="AQ45" s="1633"/>
      <c r="AR45" s="1633"/>
      <c r="AS45" s="1640">
        <v>23</v>
      </c>
    </row>
    <row customHeight="1" ht="22.049999999999997">
      <c r="A46" s="1276" t="s">
        <v>685</v>
      </c>
      <c r="B46" s="1276" t="s">
        <v>686</v>
      </c>
      <c r="C46" s="1276" t="s">
        <v>687</v>
      </c>
      <c r="D46" s="1276" t="s">
        <v>688</v>
      </c>
      <c r="E46" s="2299"/>
      <c r="F46" s="2299"/>
      <c r="G46" s="2299"/>
      <c r="H46" s="2298">
        <v>1</v>
      </c>
      <c r="I46" s="1276"/>
      <c r="J46" s="1276"/>
      <c r="K46" s="1276"/>
      <c r="L46" s="1319"/>
      <c r="M46" s="1619"/>
      <c r="N46" s="1619"/>
      <c r="O46" s="1619"/>
      <c r="P46" s="363"/>
      <c r="Q46" s="361"/>
      <c r="R46" s="362"/>
      <c r="S46" s="1967" t="str">
        <f>INDEX(PT_DIFFERENTIATION_NUM_IST_TE,MATCH(D46,PT_DIFFERENTIATION_IST_TE_ID,0))</f>
        <v>...</v>
      </c>
      <c r="T46" s="319" t="s">
        <v>874</v>
      </c>
      <c r="U46" s="309"/>
      <c r="V46" s="2251"/>
      <c r="W46" s="2252"/>
      <c r="X46" s="2252"/>
      <c r="Y46" s="2252"/>
      <c r="Z46" s="2252"/>
      <c r="AA46" s="2252"/>
      <c r="AB46" s="2252"/>
      <c r="AC46" s="2253"/>
      <c r="AD46" s="2251" t="str">
        <f>INDEX(PT_DIFFERENTIATION_IST_TE,MATCH(D46,PT_DIFFERENTIATION_IST_TE_ID,0))</f>
        <v/>
      </c>
      <c r="AE46" s="2252"/>
      <c r="AF46" s="2252"/>
      <c r="AG46" s="2252"/>
      <c r="AH46" s="2252"/>
      <c r="AI46" s="2252"/>
      <c r="AJ46" s="2252"/>
      <c r="AK46" s="2252"/>
      <c r="AL46" s="2253"/>
      <c r="AM46" s="1267" t="s">
        <v>875</v>
      </c>
      <c r="AO46" s="1633"/>
      <c r="AP46" s="1633" t="str">
        <f>IF(T46="","",T46)</f>
        <v>Источник тепловой энергии  </v>
      </c>
      <c r="AQ46" s="1633"/>
      <c r="AR46" s="1633"/>
      <c r="AS46" s="1640">
        <v>21</v>
      </c>
    </row>
    <row customHeight="1" ht="49.5">
      <c r="A47" s="1276" t="s">
        <v>685</v>
      </c>
      <c r="B47" s="1276" t="s">
        <v>686</v>
      </c>
      <c r="C47" s="1276" t="s">
        <v>687</v>
      </c>
      <c r="D47" s="1276" t="s">
        <v>688</v>
      </c>
      <c r="E47" s="2299"/>
      <c r="F47" s="2299"/>
      <c r="G47" s="2299"/>
      <c r="H47" s="2299"/>
      <c r="I47" s="2136" t="str">
        <f>S46&amp;".1"</f>
        <v>....1</v>
      </c>
      <c r="J47" s="1276"/>
      <c r="K47" s="1276"/>
      <c r="L47" s="1319" t="s">
        <v>876</v>
      </c>
      <c r="P47" s="2266">
        <v>1</v>
      </c>
      <c r="Q47" s="1963"/>
      <c r="R47" s="365"/>
      <c r="S47" s="1967" t="str">
        <f>$I47</f>
        <v>....1</v>
      </c>
      <c r="T47" s="294" t="s">
        <v>877</v>
      </c>
      <c r="U47" s="309"/>
      <c r="V47" s="2254"/>
      <c r="W47" s="2255"/>
      <c r="X47" s="2255"/>
      <c r="Y47" s="2255"/>
      <c r="Z47" s="2255"/>
      <c r="AA47" s="2255"/>
      <c r="AB47" s="2255"/>
      <c r="AC47" s="2256"/>
      <c r="AD47" s="2254"/>
      <c r="AE47" s="2255"/>
      <c r="AF47" s="2255"/>
      <c r="AG47" s="2255"/>
      <c r="AH47" s="2255"/>
      <c r="AI47" s="2255"/>
      <c r="AJ47" s="2255"/>
      <c r="AK47" s="2255"/>
      <c r="AL47" s="2256"/>
      <c r="AM47" s="1267" t="s">
        <v>878</v>
      </c>
      <c r="AO47" s="1633"/>
      <c r="AP47" s="1633" t="str">
        <f>IF(T47="","",T47)</f>
        <v>Схема подключения теплопотребляющей установки к коллектору источника тепловой энергии</v>
      </c>
      <c r="AQ47" s="1633"/>
      <c r="AR47" s="1633"/>
      <c r="AS47" s="1640">
        <v>47</v>
      </c>
    </row>
    <row customHeight="1" ht="22.049999999999997">
      <c r="A48" s="1276" t="s">
        <v>685</v>
      </c>
      <c r="B48" s="1276" t="s">
        <v>686</v>
      </c>
      <c r="C48" s="1276" t="s">
        <v>687</v>
      </c>
      <c r="D48" s="1276" t="s">
        <v>688</v>
      </c>
      <c r="E48" s="2299"/>
      <c r="F48" s="2299"/>
      <c r="G48" s="2299"/>
      <c r="H48" s="2299"/>
      <c r="I48" s="2110"/>
      <c r="J48" s="2136" t="str">
        <f>I47&amp;".1"</f>
        <v>....1.1</v>
      </c>
      <c r="K48" s="1276"/>
      <c r="L48" s="1319" t="s">
        <v>879</v>
      </c>
      <c r="P48" s="2266"/>
      <c r="Q48" s="2266">
        <v>1</v>
      </c>
      <c r="R48" s="366"/>
      <c r="S48" s="1967" t="str">
        <f>$J48</f>
        <v>....1.1</v>
      </c>
      <c r="T48" s="295" t="s">
        <v>880</v>
      </c>
      <c r="U48" s="309"/>
      <c r="V48" s="2254"/>
      <c r="W48" s="2255"/>
      <c r="X48" s="2255"/>
      <c r="Y48" s="2255"/>
      <c r="Z48" s="2255"/>
      <c r="AA48" s="2255"/>
      <c r="AB48" s="2255"/>
      <c r="AC48" s="2256"/>
      <c r="AD48" s="2254"/>
      <c r="AE48" s="2255"/>
      <c r="AF48" s="2255"/>
      <c r="AG48" s="2255"/>
      <c r="AH48" s="2255"/>
      <c r="AI48" s="2255"/>
      <c r="AJ48" s="2255"/>
      <c r="AK48" s="2255"/>
      <c r="AL48" s="2256"/>
      <c r="AM48" s="1267" t="s">
        <v>881</v>
      </c>
      <c r="AO48" s="1633"/>
      <c r="AP48" s="1633" t="str">
        <f>IF(T48="","",T48)</f>
        <v>Группа потребителей</v>
      </c>
      <c r="AQ48" s="1633"/>
      <c r="AR48" s="1633"/>
      <c r="AS48" s="1640">
        <v>21</v>
      </c>
    </row>
    <row customHeight="1" ht="22.049999999999997">
      <c r="A49" s="1276" t="s">
        <v>685</v>
      </c>
      <c r="B49" s="1276" t="s">
        <v>686</v>
      </c>
      <c r="C49" s="1276" t="s">
        <v>687</v>
      </c>
      <c r="D49" s="1276" t="s">
        <v>688</v>
      </c>
      <c r="E49" s="2299"/>
      <c r="F49" s="2299"/>
      <c r="G49" s="2299"/>
      <c r="H49" s="2299"/>
      <c r="I49" s="2110"/>
      <c r="J49" s="2110"/>
      <c r="K49" s="2136" t="str">
        <f>J48&amp;".1"</f>
        <v>....1.1.1</v>
      </c>
      <c r="L49" s="1319" t="s">
        <v>882</v>
      </c>
      <c r="P49" s="2266"/>
      <c r="Q49" s="2266"/>
      <c r="R49" s="366">
        <v>1</v>
      </c>
      <c r="S49" s="1967" t="str">
        <f>$K49</f>
        <v>....1.1.1</v>
      </c>
      <c r="T49" s="1356"/>
      <c r="U49" s="309"/>
      <c r="V49" s="760"/>
      <c r="W49" s="334"/>
      <c r="X49" s="760"/>
      <c r="Y49" s="1266"/>
      <c r="Z49" s="2274"/>
      <c r="AA49" s="2116" t="s">
        <v>66</v>
      </c>
      <c r="AB49" s="2274"/>
      <c r="AC49" s="2116" t="s">
        <v>66</v>
      </c>
      <c r="AD49" s="760"/>
      <c r="AE49" s="334"/>
      <c r="AF49" s="760"/>
      <c r="AG49" s="1266"/>
      <c r="AH49" s="2274"/>
      <c r="AI49" s="2116" t="s">
        <v>66</v>
      </c>
      <c r="AJ49" s="2296"/>
      <c r="AK49" s="2116" t="s">
        <v>66</v>
      </c>
      <c r="AL49" s="1357"/>
      <c r="AM49" s="2262" t="s">
        <v>883</v>
      </c>
      <c r="AN49" s="1645">
        <f>STRCHECKDATE(V50:AL50)</f>
      </c>
      <c r="AO49" s="1633"/>
      <c r="AP49" s="1633" t="str">
        <f>IF(T49="","",T49)</f>
        <v/>
      </c>
      <c r="AQ49" s="1633"/>
      <c r="AR49" s="1633"/>
      <c r="AS49" s="1640">
        <v>21</v>
      </c>
    </row>
    <row customHeight="1" ht="1.05">
      <c r="A50" s="1276" t="s">
        <v>685</v>
      </c>
      <c r="B50" s="1276" t="s">
        <v>686</v>
      </c>
      <c r="C50" s="1276" t="s">
        <v>687</v>
      </c>
      <c r="D50" s="1276" t="s">
        <v>688</v>
      </c>
      <c r="E50" s="2299"/>
      <c r="F50" s="2299"/>
      <c r="G50" s="2299"/>
      <c r="H50" s="2299"/>
      <c r="I50" s="2110"/>
      <c r="J50" s="2110"/>
      <c r="K50" s="2136"/>
      <c r="L50" s="1319"/>
      <c r="P50" s="2266"/>
      <c r="Q50" s="2266"/>
      <c r="R50" s="366"/>
      <c r="S50" s="1976"/>
      <c r="T50" s="309"/>
      <c r="U50" s="309"/>
      <c r="V50" s="334"/>
      <c r="W50" s="334"/>
      <c r="X50" s="334"/>
      <c r="Y50" s="337" t="str">
        <f>Z49&amp;"-"&amp;AB49</f>
        <v>-</v>
      </c>
      <c r="Z50" s="2275"/>
      <c r="AA50" s="2116"/>
      <c r="AB50" s="2275"/>
      <c r="AC50" s="2116"/>
      <c r="AD50" s="334"/>
      <c r="AE50" s="334"/>
      <c r="AF50" s="334"/>
      <c r="AG50" s="337" t="str">
        <f>AH49&amp;"-"&amp;AJ49</f>
        <v>-</v>
      </c>
      <c r="AH50" s="2275"/>
      <c r="AI50" s="2116"/>
      <c r="AJ50" s="2297"/>
      <c r="AK50" s="2116"/>
      <c r="AL50" s="1358"/>
      <c r="AM50" s="2263"/>
      <c r="AO50" s="1633"/>
      <c r="AP50" s="1633" t="str">
        <f>IF(T50="","",T50)</f>
        <v/>
      </c>
      <c r="AQ50" s="1633"/>
      <c r="AR50" s="1633"/>
      <c r="AS50" s="1640">
        <v>1</v>
      </c>
    </row>
    <row customHeight="1" ht="11.549999999999999">
      <c r="A51" s="1276" t="s">
        <v>685</v>
      </c>
      <c r="B51" s="1276" t="s">
        <v>686</v>
      </c>
      <c r="C51" s="1276" t="s">
        <v>687</v>
      </c>
      <c r="D51" s="1276" t="s">
        <v>688</v>
      </c>
      <c r="E51" s="2299"/>
      <c r="F51" s="2299"/>
      <c r="G51" s="2299"/>
      <c r="H51" s="2299"/>
      <c r="I51" s="2110"/>
      <c r="J51" s="2136"/>
      <c r="K51" s="1276"/>
      <c r="L51" s="1319"/>
      <c r="P51" s="2266"/>
      <c r="Q51" s="2266"/>
      <c r="R51" s="365"/>
      <c r="S51" s="1287"/>
      <c r="T51" s="297" t="s">
        <v>884</v>
      </c>
      <c r="U51" s="609"/>
      <c r="V51" s="609"/>
      <c r="W51" s="609"/>
      <c r="X51" s="609"/>
      <c r="Y51" s="609"/>
      <c r="Z51" s="609"/>
      <c r="AA51" s="609"/>
      <c r="AB51" s="609"/>
      <c r="AC51" s="609"/>
      <c r="AD51" s="609"/>
      <c r="AE51" s="609"/>
      <c r="AF51" s="609"/>
      <c r="AG51" s="609"/>
      <c r="AH51" s="609"/>
      <c r="AI51" s="609"/>
      <c r="AJ51" s="609"/>
      <c r="AK51" s="609"/>
      <c r="AL51" s="333"/>
      <c r="AM51" s="2264"/>
      <c r="AO51" s="1633"/>
      <c r="AP51" s="1633" t="str">
        <f>IF(T51="","",T51)</f>
        <v>Добавить вид теплоносителя (параметры теплоносителя)</v>
      </c>
      <c r="AQ51" s="1633"/>
      <c r="AR51" s="1633"/>
      <c r="AS51" s="1640">
        <v>11</v>
      </c>
    </row>
    <row customHeight="1" ht="11.549999999999999">
      <c r="A52" s="1276" t="s">
        <v>685</v>
      </c>
      <c r="B52" s="1276" t="s">
        <v>686</v>
      </c>
      <c r="C52" s="1276" t="s">
        <v>687</v>
      </c>
      <c r="D52" s="1276" t="s">
        <v>688</v>
      </c>
      <c r="E52" s="2299"/>
      <c r="F52" s="2299"/>
      <c r="G52" s="2299"/>
      <c r="H52" s="2299"/>
      <c r="I52" s="2136"/>
      <c r="J52" s="1276"/>
      <c r="K52" s="1276"/>
      <c r="L52" s="1319"/>
      <c r="P52" s="2266"/>
      <c r="Q52" s="1963"/>
      <c r="R52" s="365"/>
      <c r="S52" s="1287"/>
      <c r="T52" s="296" t="s">
        <v>885</v>
      </c>
      <c r="U52" s="609"/>
      <c r="V52" s="609"/>
      <c r="W52" s="609"/>
      <c r="X52" s="609"/>
      <c r="Y52" s="609"/>
      <c r="Z52" s="609"/>
      <c r="AA52" s="609"/>
      <c r="AB52" s="609"/>
      <c r="AC52" s="375"/>
      <c r="AD52" s="609"/>
      <c r="AE52" s="609"/>
      <c r="AF52" s="609"/>
      <c r="AG52" s="609"/>
      <c r="AH52" s="609"/>
      <c r="AI52" s="609"/>
      <c r="AJ52" s="609"/>
      <c r="AK52" s="375"/>
      <c r="AL52" s="609"/>
      <c r="AM52" s="312"/>
      <c r="AO52" s="1633"/>
      <c r="AP52" s="1633" t="str">
        <f>IF(T52="","",T52)</f>
        <v>Добавить группу потребителей</v>
      </c>
      <c r="AQ52" s="1633"/>
      <c r="AR52" s="1633"/>
      <c r="AS52" s="1640">
        <v>11</v>
      </c>
    </row>
    <row customHeight="1" ht="14.699999999999998">
      <c r="A53" s="1276" t="s">
        <v>685</v>
      </c>
      <c r="B53" s="1276" t="s">
        <v>686</v>
      </c>
      <c r="C53" s="1276" t="s">
        <v>687</v>
      </c>
      <c r="D53" s="1276" t="s">
        <v>688</v>
      </c>
      <c r="E53" s="2299"/>
      <c r="F53" s="2299"/>
      <c r="G53" s="2299"/>
      <c r="H53" s="2298"/>
      <c r="I53" s="1276"/>
      <c r="J53" s="1276"/>
      <c r="K53" s="1276"/>
      <c r="L53" s="1319"/>
      <c r="M53" s="1619"/>
      <c r="N53" s="1619"/>
      <c r="O53" s="1644"/>
      <c r="P53" s="369"/>
      <c r="Q53" s="384"/>
      <c r="R53" s="364"/>
      <c r="S53" s="1287"/>
      <c r="T53" s="374" t="s">
        <v>886</v>
      </c>
      <c r="U53" s="609"/>
      <c r="V53" s="609"/>
      <c r="W53" s="609"/>
      <c r="X53" s="609"/>
      <c r="Y53" s="609"/>
      <c r="Z53" s="609"/>
      <c r="AA53" s="609"/>
      <c r="AB53" s="609"/>
      <c r="AC53" s="375"/>
      <c r="AD53" s="609"/>
      <c r="AE53" s="609"/>
      <c r="AF53" s="609"/>
      <c r="AG53" s="609"/>
      <c r="AH53" s="609"/>
      <c r="AI53" s="609"/>
      <c r="AJ53" s="609"/>
      <c r="AK53" s="375"/>
      <c r="AL53" s="609"/>
      <c r="AM53" s="312"/>
      <c r="AO53" s="1633"/>
      <c r="AP53" s="1633" t="str">
        <f>IF(T53="","",T53)</f>
        <v>Добавить схему подключения</v>
      </c>
      <c r="AQ53" s="1633"/>
      <c r="AR53" s="1633"/>
      <c r="AS53" s="1640">
        <v>14</v>
      </c>
    </row>
    <row s="1651" customFormat="1" customHeight="1" ht="1.05">
      <c r="A54" s="1276" t="s">
        <v>685</v>
      </c>
      <c r="B54" s="1276" t="s">
        <v>686</v>
      </c>
      <c r="C54" s="1276" t="s">
        <v>687</v>
      </c>
      <c r="D54" s="1983"/>
      <c r="E54" s="2299"/>
      <c r="F54" s="2299"/>
      <c r="G54" s="2298"/>
      <c r="H54" s="1983"/>
      <c r="I54" s="1983"/>
      <c r="J54" s="1983"/>
      <c r="K54" s="1983"/>
      <c r="L54" s="1389"/>
      <c r="M54" s="1619"/>
      <c r="N54" s="1619"/>
      <c r="O54" s="1644"/>
      <c r="P54" s="1325"/>
      <c r="Q54" s="1326"/>
      <c r="R54" s="1325"/>
      <c r="S54" s="1331"/>
      <c r="T54" s="1334" t="s">
        <v>887</v>
      </c>
      <c r="U54" s="1333"/>
      <c r="V54" s="1333"/>
      <c r="W54" s="1333"/>
      <c r="X54" s="1333"/>
      <c r="Y54" s="1333"/>
      <c r="Z54" s="1333"/>
      <c r="AA54" s="1333"/>
      <c r="AB54" s="1333"/>
      <c r="AC54" s="1333"/>
      <c r="AD54" s="1333"/>
      <c r="AE54" s="1333"/>
      <c r="AF54" s="1333"/>
      <c r="AG54" s="1333"/>
      <c r="AH54" s="1333"/>
      <c r="AI54" s="1333"/>
      <c r="AJ54" s="1333"/>
      <c r="AK54" s="1333"/>
      <c r="AL54" s="1333"/>
      <c r="AM54" s="1333"/>
      <c r="AO54" s="1260"/>
      <c r="AP54" s="1260" t="str">
        <f>IF(T54="","",T54)</f>
        <v>Добавить источник для дифференциации</v>
      </c>
      <c r="AQ54" s="1260"/>
      <c r="AR54" s="1260"/>
      <c r="AS54" s="1651">
        <v>1</v>
      </c>
    </row>
    <row s="1651" customFormat="1" customHeight="1" ht="1.05">
      <c r="A55" s="1276" t="s">
        <v>685</v>
      </c>
      <c r="B55" s="1276" t="s">
        <v>686</v>
      </c>
      <c r="C55" s="1983"/>
      <c r="D55" s="1983"/>
      <c r="E55" s="2299"/>
      <c r="F55" s="2298"/>
      <c r="G55" s="1983"/>
      <c r="H55" s="1983"/>
      <c r="I55" s="1983"/>
      <c r="J55" s="1983"/>
      <c r="K55" s="1983"/>
      <c r="L55" s="1389"/>
      <c r="M55" s="1984"/>
      <c r="N55" s="1984"/>
      <c r="O55" s="1644"/>
      <c r="P55" s="1325"/>
      <c r="Q55" s="1326"/>
      <c r="R55" s="1325"/>
      <c r="S55" s="1331"/>
      <c r="T55" s="1334" t="s">
        <v>888</v>
      </c>
      <c r="U55" s="1333"/>
      <c r="V55" s="1333"/>
      <c r="W55" s="1333"/>
      <c r="X55" s="1333"/>
      <c r="Y55" s="1333"/>
      <c r="Z55" s="1333"/>
      <c r="AA55" s="1333"/>
      <c r="AB55" s="1333"/>
      <c r="AC55" s="1333"/>
      <c r="AD55" s="1333"/>
      <c r="AE55" s="1333"/>
      <c r="AF55" s="1333"/>
      <c r="AG55" s="1333"/>
      <c r="AH55" s="1333"/>
      <c r="AI55" s="1333"/>
      <c r="AJ55" s="1333"/>
      <c r="AK55" s="1333"/>
      <c r="AL55" s="1333"/>
      <c r="AM55" s="1333"/>
      <c r="AO55" s="1260"/>
      <c r="AP55" s="1260" t="str">
        <f>IF(T55="","",T55)</f>
        <v>Добавить централизованную систему для дифференциации</v>
      </c>
      <c r="AQ55" s="1260"/>
      <c r="AR55" s="1260"/>
      <c r="AS55" s="1651">
        <v>1</v>
      </c>
    </row>
    <row s="1651" customFormat="1" customHeight="1" ht="1.05">
      <c r="A56" s="1276" t="s">
        <v>685</v>
      </c>
      <c r="B56" s="1276"/>
      <c r="C56" s="1276"/>
      <c r="D56" s="1276"/>
      <c r="E56" s="2298"/>
      <c r="F56" s="1276"/>
      <c r="G56" s="1276"/>
      <c r="H56" s="1276"/>
      <c r="I56" s="1276"/>
      <c r="J56" s="1276"/>
      <c r="K56" s="1276"/>
      <c r="L56" s="1319"/>
      <c r="M56" s="1984"/>
      <c r="N56" s="1984"/>
      <c r="O56" s="1644"/>
      <c r="P56" s="389"/>
      <c r="Q56" s="1353"/>
      <c r="R56" s="389"/>
      <c r="S56" s="1331"/>
      <c r="T56" s="1334" t="s">
        <v>889</v>
      </c>
      <c r="U56" s="1333"/>
      <c r="V56" s="1333"/>
      <c r="W56" s="1333"/>
      <c r="X56" s="1333"/>
      <c r="Y56" s="1333"/>
      <c r="Z56" s="1333"/>
      <c r="AA56" s="1333"/>
      <c r="AB56" s="1333"/>
      <c r="AC56" s="1333"/>
      <c r="AD56" s="1333"/>
      <c r="AE56" s="1333"/>
      <c r="AF56" s="1333"/>
      <c r="AG56" s="1333"/>
      <c r="AH56" s="1333"/>
      <c r="AI56" s="1333"/>
      <c r="AJ56" s="1333"/>
      <c r="AK56" s="1333"/>
      <c r="AL56" s="1333"/>
      <c r="AM56" s="1333"/>
      <c r="AO56" s="1633"/>
      <c r="AP56" s="1633" t="str">
        <f>IF(T56="","",T56)</f>
        <v>Добавить территорию для дифференциации</v>
      </c>
      <c r="AQ56" s="1633"/>
      <c r="AR56" s="1633"/>
      <c r="AS56" s="1645">
        <v>1</v>
      </c>
    </row>
    <row s="1651" customFormat="1" customHeight="1" ht="1.05">
      <c r="A57" s="1983"/>
      <c r="B57" s="1983"/>
      <c r="C57" s="1983"/>
      <c r="D57" s="1983"/>
      <c r="E57" s="1276"/>
      <c r="F57" s="1983"/>
      <c r="G57" s="1983"/>
      <c r="H57" s="1983"/>
      <c r="I57" s="1983"/>
      <c r="J57" s="1983"/>
      <c r="K57" s="1983"/>
      <c r="L57" s="1389"/>
      <c r="M57" s="1984"/>
      <c r="N57" s="1984"/>
      <c r="O57" s="1644"/>
      <c r="P57" s="1325"/>
      <c r="Q57" s="1326"/>
      <c r="R57" s="1325"/>
      <c r="S57" s="1331"/>
      <c r="T57" s="1334" t="s">
        <v>921</v>
      </c>
      <c r="U57" s="1333"/>
      <c r="V57" s="1333"/>
      <c r="W57" s="1333"/>
      <c r="X57" s="1333"/>
      <c r="Y57" s="1333"/>
      <c r="Z57" s="1333"/>
      <c r="AA57" s="1333"/>
      <c r="AB57" s="1333"/>
      <c r="AC57" s="1333"/>
      <c r="AD57" s="1333"/>
      <c r="AE57" s="1333"/>
      <c r="AF57" s="1333"/>
      <c r="AG57" s="1333"/>
      <c r="AH57" s="1333"/>
      <c r="AI57" s="1333"/>
      <c r="AJ57" s="1333"/>
      <c r="AK57" s="1333"/>
      <c r="AL57" s="1333"/>
      <c r="AM57" s="1333"/>
      <c r="AO57" s="1260"/>
      <c r="AP57" s="1260" t="str">
        <f>IF(T57="","",T57)</f>
        <v>Добавить наименование тарифа</v>
      </c>
      <c r="AQ57" s="1260"/>
      <c r="AR57" s="1260"/>
      <c r="AS57" s="1651">
        <v>1</v>
      </c>
    </row>
    <row customHeight="1" ht="11.549999999999999">
      <c r="M58" s="1640"/>
      <c r="N58" s="1640"/>
      <c r="O58" s="1644"/>
      <c r="P58" s="1640"/>
      <c r="Q58" s="1640"/>
      <c r="R58" s="1640"/>
      <c r="S58" s="1640"/>
      <c r="AN58" s="1640"/>
      <c r="AO58" s="1640"/>
      <c r="AP58" s="1640"/>
      <c r="AQ58" s="1640"/>
      <c r="AR58" s="1640"/>
      <c r="AS58" s="1640">
        <v>11</v>
      </c>
    </row>
    <row customHeight="1" ht="28.5">
      <c r="O59" s="1644"/>
      <c r="S59" s="1262"/>
      <c r="T59" s="2294"/>
      <c r="U59" s="2294"/>
      <c r="V59" s="2294"/>
      <c r="W59" s="2294"/>
      <c r="X59" s="2294"/>
      <c r="Y59" s="2294"/>
      <c r="Z59" s="2294"/>
      <c r="AA59" s="2294"/>
      <c r="AB59" s="2294"/>
      <c r="AC59" s="2294"/>
      <c r="AD59" s="2294"/>
      <c r="AE59" s="2294"/>
      <c r="AF59" s="2294"/>
      <c r="AG59" s="2294"/>
      <c r="AH59" s="2294"/>
      <c r="AI59" s="2294"/>
      <c r="AJ59" s="2294"/>
      <c r="AK59" s="2294"/>
      <c r="AL59" s="2294"/>
      <c r="AM59" s="2294"/>
      <c r="AS59" s="1640">
        <v>27</v>
      </c>
    </row>
    <row customHeight="1" ht="65.25">
      <c r="O60" s="1644"/>
      <c r="T60" s="2294"/>
      <c r="U60" s="2294"/>
      <c r="V60" s="2294"/>
      <c r="W60" s="2294"/>
      <c r="X60" s="2294"/>
      <c r="Y60" s="2294"/>
      <c r="Z60" s="2294"/>
      <c r="AA60" s="2294"/>
      <c r="AB60" s="2294"/>
      <c r="AC60" s="2294"/>
      <c r="AD60" s="2294"/>
      <c r="AE60" s="2294"/>
      <c r="AF60" s="2294"/>
      <c r="AG60" s="2294"/>
      <c r="AH60" s="2294"/>
      <c r="AI60" s="2294"/>
      <c r="AJ60" s="2294"/>
      <c r="AK60" s="2294"/>
      <c r="AL60" s="2294"/>
      <c r="AM60" s="2294"/>
      <c r="AS60" s="1640">
        <v>62</v>
      </c>
    </row>
    <row customHeight="1" ht="14.699999999999998">
      <c r="O61" s="1644"/>
      <c r="AS61" s="1640">
        <v>14</v>
      </c>
    </row>
    <row customHeight="1" ht="18.75">
      <c r="O62" s="1644"/>
      <c r="S62" s="1262"/>
      <c r="T62" s="2294"/>
      <c r="U62" s="2294"/>
      <c r="V62" s="2294"/>
      <c r="W62" s="2294"/>
      <c r="X62" s="2294"/>
      <c r="Y62" s="2294"/>
      <c r="Z62" s="2294"/>
      <c r="AA62" s="2294"/>
      <c r="AB62" s="2294"/>
      <c r="AC62" s="2294"/>
      <c r="AD62" s="2294"/>
      <c r="AE62" s="2294"/>
      <c r="AF62" s="2294"/>
      <c r="AG62" s="2294"/>
      <c r="AH62" s="2294"/>
      <c r="AI62" s="2294"/>
      <c r="AJ62" s="2294"/>
      <c r="AK62" s="2294"/>
      <c r="AL62" s="2294"/>
      <c r="AM62" s="2294"/>
      <c r="AS62" s="1640">
        <v>18</v>
      </c>
    </row>
    <row customHeight="1" ht="18.75">
      <c r="O63" s="1644"/>
      <c r="T63" s="2294"/>
      <c r="U63" s="2294"/>
      <c r="V63" s="2294"/>
      <c r="W63" s="2294"/>
      <c r="X63" s="2294"/>
      <c r="Y63" s="2294"/>
      <c r="Z63" s="2294"/>
      <c r="AA63" s="2294"/>
      <c r="AB63" s="2294"/>
      <c r="AC63" s="2294"/>
      <c r="AD63" s="2294"/>
      <c r="AE63" s="2294"/>
      <c r="AF63" s="2294"/>
      <c r="AG63" s="2294"/>
      <c r="AH63" s="2294"/>
      <c r="AI63" s="2294"/>
      <c r="AJ63" s="2294"/>
      <c r="AK63" s="2294"/>
      <c r="AL63" s="2294"/>
      <c r="AM63" s="2294"/>
      <c r="AS63" s="1640">
        <v>18</v>
      </c>
    </row>
    <row customHeight="1" ht="29.25">
      <c r="O64" s="1644"/>
      <c r="S64" s="1262"/>
      <c r="T64" s="2294"/>
      <c r="U64" s="2294"/>
      <c r="V64" s="2294"/>
      <c r="W64" s="2294"/>
      <c r="X64" s="2294"/>
      <c r="Y64" s="2294"/>
      <c r="Z64" s="2294"/>
      <c r="AA64" s="2294"/>
      <c r="AB64" s="2294"/>
      <c r="AC64" s="2294"/>
      <c r="AD64" s="2294"/>
      <c r="AE64" s="2294"/>
      <c r="AF64" s="2294"/>
      <c r="AG64" s="2294"/>
      <c r="AH64" s="2294"/>
      <c r="AI64" s="2294"/>
      <c r="AJ64" s="2294"/>
      <c r="AK64" s="2294"/>
      <c r="AL64" s="2294"/>
      <c r="AM64" s="2294"/>
      <c r="AS64" s="1640">
        <v>28</v>
      </c>
    </row>
    <row customHeight="1" ht="22.5" hidden="1">
      <c r="A65" s="1640" t="s">
        <v>82</v>
      </c>
      <c r="B65" s="1640">
        <v>0</v>
      </c>
      <c r="C65" s="1640">
        <v>0</v>
      </c>
      <c r="D65" s="1640">
        <v>0</v>
      </c>
      <c r="E65" s="1640">
        <v>0</v>
      </c>
      <c r="F65" s="1640">
        <v>0</v>
      </c>
      <c r="G65" s="1640">
        <v>0</v>
      </c>
      <c r="H65" s="1640">
        <v>0</v>
      </c>
      <c r="I65" s="1640">
        <v>0</v>
      </c>
      <c r="J65" s="1640">
        <v>0</v>
      </c>
      <c r="K65" s="1640">
        <v>0</v>
      </c>
      <c r="L65" s="1948">
        <v>0</v>
      </c>
      <c r="M65" s="1974">
        <v>0</v>
      </c>
      <c r="N65" s="1974">
        <v>0</v>
      </c>
      <c r="O65" s="1974">
        <v>0</v>
      </c>
      <c r="P65" s="1974">
        <v>3</v>
      </c>
      <c r="Q65" s="353">
        <v>3</v>
      </c>
      <c r="R65" s="353">
        <v>3</v>
      </c>
      <c r="S65" s="590">
        <v>12</v>
      </c>
      <c r="T65" s="1640">
        <v>31</v>
      </c>
      <c r="U65" s="1640">
        <v>0</v>
      </c>
      <c r="V65" s="1640">
        <v>0</v>
      </c>
      <c r="W65" s="1640">
        <v>0</v>
      </c>
      <c r="X65" s="1640">
        <v>0</v>
      </c>
      <c r="Y65" s="1640">
        <v>0</v>
      </c>
      <c r="Z65" s="1640">
        <v>0</v>
      </c>
      <c r="AA65" s="1640">
        <v>0</v>
      </c>
      <c r="AB65" s="1640">
        <v>0</v>
      </c>
      <c r="AC65" s="1640">
        <v>0</v>
      </c>
      <c r="AD65" s="1640">
        <v>24</v>
      </c>
      <c r="AE65" s="1640">
        <v>0</v>
      </c>
      <c r="AF65" s="1640">
        <v>24</v>
      </c>
      <c r="AG65" s="1640">
        <v>24</v>
      </c>
      <c r="AH65" s="1640">
        <v>11</v>
      </c>
      <c r="AI65" s="1640">
        <v>3</v>
      </c>
      <c r="AJ65" s="1640">
        <v>11</v>
      </c>
      <c r="AK65" s="1640">
        <v>0</v>
      </c>
      <c r="AL65" s="1640">
        <v>4</v>
      </c>
      <c r="AM65" s="1640">
        <v>115</v>
      </c>
      <c r="AN65" s="1645">
        <v>10</v>
      </c>
      <c r="AO65" s="1645">
        <v>10</v>
      </c>
      <c r="AP65" s="1645">
        <v>10</v>
      </c>
      <c r="AQ65" s="1645">
        <v>10</v>
      </c>
      <c r="AR65" s="1645">
        <v>10</v>
      </c>
      <c r="AS65" s="1640">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5119AE-CEB1-162B-6B79-0.0AC142A3}"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1.00390625" customWidth="1"/>
    <col min="21" max="21" style="1644" width="0.7109375" hidden="1" customWidth="1"/>
    <col min="22" max="22" style="1644" width="1.7109375" hidden="1" customWidth="1"/>
    <col min="23" max="23" style="1644" width="24.7109375" hidden="1" customWidth="1"/>
    <col min="24" max="25" style="1644" width="0.14062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0.140625" customWidth="1"/>
    <col min="31" max="31" style="1644" width="24.00390625" customWidth="1"/>
    <col min="32" max="33" style="1644" width="0.140625" customWidth="1"/>
    <col min="34" max="34" style="1644" width="11.00390625" customWidth="1"/>
    <col min="35" max="35" style="1644" width="3.7109375" customWidth="1"/>
    <col min="36" max="36" style="1644" width="11.00390625" customWidth="1"/>
    <col min="37" max="37" style="1644" width="8.57421875" hidden="1" customWidth="1"/>
    <col min="38" max="38" style="1644" width="4.00390625" customWidth="1"/>
    <col min="39" max="39" style="1644" width="115.00390625" customWidth="1"/>
    <col min="40" max="44" style="1651" width="10.00390625" customWidth="1"/>
    <col min="45" max="45" style="1644" width="10.57421875" hidden="1"/>
  </cols>
  <sheetData>
    <row customHeight="1" ht="22.5" hidden="1">
      <c r="Y1" s="336"/>
      <c r="Z1" s="336"/>
      <c r="AG1" s="336"/>
      <c r="AH1" s="336"/>
      <c r="AS1" s="1164" t="s">
        <v>14</v>
      </c>
    </row>
    <row customHeight="1" ht="21" hidden="1">
      <c r="A2" s="1372"/>
      <c r="B2" s="1372"/>
      <c r="C2" s="1372"/>
      <c r="D2" s="1372"/>
      <c r="E2" s="2267">
        <v>1</v>
      </c>
      <c r="F2" s="1372"/>
      <c r="G2" s="1372"/>
      <c r="H2" s="1372"/>
      <c r="I2" s="1372"/>
      <c r="J2" s="1372"/>
      <c r="K2" s="1372"/>
      <c r="L2" s="1373"/>
      <c r="M2" s="1374"/>
      <c r="N2" s="1374"/>
      <c r="O2" s="1374"/>
      <c r="P2" s="370"/>
      <c r="Q2" s="369"/>
      <c r="R2" s="364"/>
      <c r="S2" s="1345">
        <f>INDEX(PT_DIFFERENTIATION_NUM_NTAR,MATCH(A2,PT_DIFFERENTIATION_NTAR_ID,0))</f>
      </c>
      <c r="T2" s="307" t="s">
        <v>604</v>
      </c>
      <c r="U2" s="309"/>
      <c r="V2" s="2251"/>
      <c r="W2" s="2252"/>
      <c r="X2" s="2252"/>
      <c r="Y2" s="2252"/>
      <c r="Z2" s="2252"/>
      <c r="AA2" s="2252"/>
      <c r="AB2" s="2252"/>
      <c r="AC2" s="2253"/>
      <c r="AD2" s="2251">
        <f>INDEX(PT_DIFFERENTIATION_NTAR,MATCH(A2,PT_DIFFERENTIATION_NTAR_ID,0))</f>
      </c>
      <c r="AE2" s="2252"/>
      <c r="AF2" s="2252"/>
      <c r="AG2" s="2252"/>
      <c r="AH2" s="2252"/>
      <c r="AI2" s="2252"/>
      <c r="AJ2" s="2252"/>
      <c r="AK2" s="2252"/>
      <c r="AL2" s="2253"/>
      <c r="AM2" s="1267" t="s">
        <v>869</v>
      </c>
      <c r="AO2" s="509"/>
      <c r="AP2" s="509" t="str">
        <f>IF(T2="","",T2)</f>
        <v>Наименование тарифа</v>
      </c>
      <c r="AQ2" s="509"/>
      <c r="AR2" s="509"/>
      <c r="AS2" s="1164">
        <v>0</v>
      </c>
    </row>
    <row customHeight="1" ht="21" hidden="1">
      <c r="A3" s="1372"/>
      <c r="B3" s="1372"/>
      <c r="C3" s="1372"/>
      <c r="D3" s="1372"/>
      <c r="E3" s="2268"/>
      <c r="F3" s="2267">
        <v>1</v>
      </c>
      <c r="G3" s="1372"/>
      <c r="H3" s="1372"/>
      <c r="I3" s="1372"/>
      <c r="J3" s="1372"/>
      <c r="K3" s="1372"/>
      <c r="L3" s="1373"/>
      <c r="M3" s="1374"/>
      <c r="N3" s="1374"/>
      <c r="O3" s="1374"/>
      <c r="P3" s="1341"/>
      <c r="Q3" s="361"/>
      <c r="R3" s="362"/>
      <c r="S3" s="1345">
        <f>INDEX(PT_DIFFERENTIATION_NUM_TER,MATCH(B3,PT_DIFFERENTIATION_TER_ID,0))</f>
      </c>
      <c r="T3" s="317" t="s">
        <v>870</v>
      </c>
      <c r="U3" s="309"/>
      <c r="V3" s="2251"/>
      <c r="W3" s="2252"/>
      <c r="X3" s="2252"/>
      <c r="Y3" s="2252"/>
      <c r="Z3" s="2252"/>
      <c r="AA3" s="2252"/>
      <c r="AB3" s="2252"/>
      <c r="AC3" s="2253"/>
      <c r="AD3" s="2251">
        <f>INDEX(PT_DIFFERENTIATION_TER,MATCH(B3,PT_DIFFERENTIATION_TER_ID,0))</f>
      </c>
      <c r="AE3" s="2252"/>
      <c r="AF3" s="2252"/>
      <c r="AG3" s="2252"/>
      <c r="AH3" s="2252"/>
      <c r="AI3" s="2252"/>
      <c r="AJ3" s="2252"/>
      <c r="AK3" s="2252"/>
      <c r="AL3" s="2253"/>
      <c r="AM3" s="1267" t="s">
        <v>871</v>
      </c>
      <c r="AO3" s="509"/>
      <c r="AP3" s="509" t="str">
        <f>IF(T3="","",T3)</f>
        <v>Территория действия тарифа</v>
      </c>
      <c r="AQ3" s="509"/>
      <c r="AR3" s="509"/>
      <c r="AS3" s="1164">
        <v>0</v>
      </c>
    </row>
    <row customHeight="1" ht="23.25" hidden="1">
      <c r="A4" s="1372"/>
      <c r="B4" s="1372"/>
      <c r="C4" s="1372"/>
      <c r="D4" s="1372"/>
      <c r="E4" s="2268"/>
      <c r="F4" s="2268"/>
      <c r="G4" s="2267">
        <v>1</v>
      </c>
      <c r="H4" s="1372"/>
      <c r="I4" s="1372"/>
      <c r="J4" s="1372"/>
      <c r="K4" s="1372"/>
      <c r="L4" s="1373"/>
      <c r="M4" s="1374"/>
      <c r="N4" s="1374"/>
      <c r="O4" s="1374"/>
      <c r="P4" s="363"/>
      <c r="Q4" s="361"/>
      <c r="R4" s="362"/>
      <c r="S4" s="1345">
        <f>INDEX(PT_DIFFERENTIATION_NUM_CS,MATCH(C4,PT_DIFFERENTIATION_CS_ID,0))</f>
      </c>
      <c r="T4" s="318" t="s">
        <v>872</v>
      </c>
      <c r="U4" s="309"/>
      <c r="V4" s="2251"/>
      <c r="W4" s="2252"/>
      <c r="X4" s="2252"/>
      <c r="Y4" s="2252"/>
      <c r="Z4" s="2252"/>
      <c r="AA4" s="2252"/>
      <c r="AB4" s="2252"/>
      <c r="AC4" s="2253"/>
      <c r="AD4" s="2251">
        <f>INDEX(PT_DIFFERENTIATION_CS,MATCH(C4,PT_DIFFERENTIATION_CS_ID,0))</f>
      </c>
      <c r="AE4" s="2252"/>
      <c r="AF4" s="2252"/>
      <c r="AG4" s="2252"/>
      <c r="AH4" s="2252"/>
      <c r="AI4" s="2252"/>
      <c r="AJ4" s="2252"/>
      <c r="AK4" s="2252"/>
      <c r="AL4" s="2253"/>
      <c r="AM4" s="1267" t="s">
        <v>873</v>
      </c>
      <c r="AO4" s="509"/>
      <c r="AP4" s="509" t="str">
        <f>IF(T4="","",T4)</f>
        <v>Наименование системы теплоснабжения </v>
      </c>
      <c r="AQ4" s="509"/>
      <c r="AR4" s="509"/>
      <c r="AS4" s="1164">
        <v>0</v>
      </c>
    </row>
    <row customHeight="1" ht="21" hidden="1">
      <c r="A5" s="1372"/>
      <c r="B5" s="1372"/>
      <c r="C5" s="1372"/>
      <c r="D5" s="1372"/>
      <c r="E5" s="2268"/>
      <c r="F5" s="2268"/>
      <c r="G5" s="2268"/>
      <c r="H5" s="2267">
        <v>1</v>
      </c>
      <c r="I5" s="1372"/>
      <c r="J5" s="1372"/>
      <c r="K5" s="1372"/>
      <c r="L5" s="1373"/>
      <c r="M5" s="1374"/>
      <c r="N5" s="1374"/>
      <c r="O5" s="1374"/>
      <c r="P5" s="363"/>
      <c r="Q5" s="361"/>
      <c r="R5" s="362"/>
      <c r="S5" s="1345">
        <f>INDEX(PT_DIFFERENTIATION_NUM_IST_TE,MATCH(D5,PT_DIFFERENTIATION_IST_TE_ID,0))</f>
      </c>
      <c r="T5" s="319" t="s">
        <v>874</v>
      </c>
      <c r="U5" s="309"/>
      <c r="V5" s="2251"/>
      <c r="W5" s="2252"/>
      <c r="X5" s="2252"/>
      <c r="Y5" s="2252"/>
      <c r="Z5" s="2252"/>
      <c r="AA5" s="2252"/>
      <c r="AB5" s="2252"/>
      <c r="AC5" s="2253"/>
      <c r="AD5" s="2251">
        <f>INDEX(PT_DIFFERENTIATION_IST_TE,MATCH(D5,PT_DIFFERENTIATION_IST_TE_ID,0))</f>
      </c>
      <c r="AE5" s="2252"/>
      <c r="AF5" s="2252"/>
      <c r="AG5" s="2252"/>
      <c r="AH5" s="2252"/>
      <c r="AI5" s="2252"/>
      <c r="AJ5" s="2252"/>
      <c r="AK5" s="2252"/>
      <c r="AL5" s="2253"/>
      <c r="AM5" s="1267" t="s">
        <v>875</v>
      </c>
      <c r="AO5" s="509"/>
      <c r="AP5" s="509" t="str">
        <f>IF(T5="","",T5)</f>
        <v>Источник тепловой энергии  </v>
      </c>
      <c r="AQ5" s="509"/>
      <c r="AR5" s="509"/>
      <c r="AS5" s="1164">
        <v>0</v>
      </c>
    </row>
    <row customHeight="1" ht="47.25" hidden="1">
      <c r="A6" s="1372"/>
      <c r="B6" s="1372"/>
      <c r="C6" s="1372"/>
      <c r="D6" s="1372"/>
      <c r="E6" s="2268"/>
      <c r="F6" s="2268"/>
      <c r="G6" s="2268"/>
      <c r="H6" s="2268"/>
      <c r="I6" s="2265">
        <f>S5&amp;".1"</f>
      </c>
      <c r="J6" s="1372"/>
      <c r="K6" s="1372"/>
      <c r="L6" s="1373" t="s">
        <v>876</v>
      </c>
      <c r="M6" s="546"/>
      <c r="P6" s="2266">
        <v>1</v>
      </c>
      <c r="Q6" s="1340"/>
      <c r="R6" s="365"/>
      <c r="S6" s="1345">
        <f>$I6</f>
      </c>
      <c r="T6" s="294" t="s">
        <v>877</v>
      </c>
      <c r="U6" s="309"/>
      <c r="V6" s="2254"/>
      <c r="W6" s="2255"/>
      <c r="X6" s="2255"/>
      <c r="Y6" s="2255"/>
      <c r="Z6" s="2255"/>
      <c r="AA6" s="2255"/>
      <c r="AB6" s="2255"/>
      <c r="AC6" s="2256"/>
      <c r="AD6" s="2254"/>
      <c r="AE6" s="2255"/>
      <c r="AF6" s="2255"/>
      <c r="AG6" s="2255"/>
      <c r="AH6" s="2255"/>
      <c r="AI6" s="2255"/>
      <c r="AJ6" s="2255"/>
      <c r="AK6" s="2255"/>
      <c r="AL6" s="2256"/>
      <c r="AM6" s="1267" t="s">
        <v>878</v>
      </c>
      <c r="AO6" s="509"/>
      <c r="AP6" s="509" t="str">
        <f>IF(T6="","",T6)</f>
        <v>Схема подключения теплопотребляющей установки к коллектору источника тепловой энергии</v>
      </c>
      <c r="AQ6" s="509"/>
      <c r="AR6" s="509"/>
      <c r="AS6" s="1164">
        <v>0</v>
      </c>
    </row>
    <row customHeight="1" ht="21" hidden="1">
      <c r="A7" s="1372"/>
      <c r="B7" s="1372"/>
      <c r="C7" s="1372"/>
      <c r="D7" s="1372"/>
      <c r="E7" s="2268"/>
      <c r="F7" s="2268"/>
      <c r="G7" s="2268"/>
      <c r="H7" s="2268"/>
      <c r="I7" s="2295"/>
      <c r="J7" s="2265">
        <f>I6&amp;".1"</f>
      </c>
      <c r="K7" s="1372"/>
      <c r="L7" s="1373" t="s">
        <v>879</v>
      </c>
      <c r="M7" s="546"/>
      <c r="N7" s="1375"/>
      <c r="P7" s="2266"/>
      <c r="Q7" s="2266">
        <v>1</v>
      </c>
      <c r="R7" s="366"/>
      <c r="S7" s="1345">
        <f>$J7</f>
      </c>
      <c r="T7" s="295" t="s">
        <v>880</v>
      </c>
      <c r="U7" s="309"/>
      <c r="V7" s="2254"/>
      <c r="W7" s="2255"/>
      <c r="X7" s="2255"/>
      <c r="Y7" s="2255"/>
      <c r="Z7" s="2255"/>
      <c r="AA7" s="2255"/>
      <c r="AB7" s="2255"/>
      <c r="AC7" s="2256"/>
      <c r="AD7" s="2254"/>
      <c r="AE7" s="2255"/>
      <c r="AF7" s="2255"/>
      <c r="AG7" s="2255"/>
      <c r="AH7" s="2255"/>
      <c r="AI7" s="2255"/>
      <c r="AJ7" s="2255"/>
      <c r="AK7" s="2255"/>
      <c r="AL7" s="2256"/>
      <c r="AM7" s="1267" t="s">
        <v>881</v>
      </c>
      <c r="AO7" s="509"/>
      <c r="AP7" s="509" t="str">
        <f>IF(T7="","",T7)</f>
        <v>Группа потребителей</v>
      </c>
      <c r="AQ7" s="509"/>
      <c r="AR7" s="509"/>
      <c r="AS7" s="1164">
        <v>0</v>
      </c>
    </row>
    <row customHeight="1" ht="21" hidden="1">
      <c r="A8" s="1372"/>
      <c r="B8" s="1372"/>
      <c r="C8" s="1372"/>
      <c r="D8" s="1372"/>
      <c r="E8" s="2268"/>
      <c r="F8" s="2268"/>
      <c r="G8" s="2268"/>
      <c r="H8" s="2268"/>
      <c r="I8" s="2295"/>
      <c r="J8" s="2295"/>
      <c r="K8" s="2265">
        <f>J7&amp;".1"</f>
      </c>
      <c r="L8" s="1373" t="s">
        <v>882</v>
      </c>
      <c r="M8" s="546"/>
      <c r="N8" s="1375"/>
      <c r="O8" s="1375"/>
      <c r="P8" s="2266"/>
      <c r="Q8" s="2266"/>
      <c r="R8" s="366">
        <v>1</v>
      </c>
      <c r="S8" s="1345">
        <f>$K8</f>
      </c>
      <c r="T8" s="1356"/>
      <c r="U8" s="309"/>
      <c r="V8" s="334"/>
      <c r="W8" s="760"/>
      <c r="X8" s="334"/>
      <c r="Y8" s="393"/>
      <c r="Z8" s="2274"/>
      <c r="AA8" s="2116" t="s">
        <v>66</v>
      </c>
      <c r="AB8" s="2274"/>
      <c r="AC8" s="2116" t="s">
        <v>66</v>
      </c>
      <c r="AD8" s="334"/>
      <c r="AE8" s="760"/>
      <c r="AF8" s="334"/>
      <c r="AG8" s="393"/>
      <c r="AH8" s="2274"/>
      <c r="AI8" s="2116" t="s">
        <v>66</v>
      </c>
      <c r="AJ8" s="2274"/>
      <c r="AK8" s="2116" t="s">
        <v>66</v>
      </c>
      <c r="AL8" s="334"/>
      <c r="AM8" s="2262" t="s">
        <v>883</v>
      </c>
      <c r="AN8" s="520">
        <f>STRCHECKDATE(V9:AL9)</f>
      </c>
      <c r="AO8" s="509"/>
      <c r="AP8" s="509" t="str">
        <f>IF(T8="","",T8)</f>
        <v/>
      </c>
      <c r="AQ8" s="509"/>
      <c r="AR8" s="509"/>
      <c r="AS8" s="1164">
        <v>0</v>
      </c>
    </row>
    <row customHeight="1" ht="0.75" hidden="1">
      <c r="A9" s="1372"/>
      <c r="B9" s="1372"/>
      <c r="C9" s="1372"/>
      <c r="D9" s="1372"/>
      <c r="E9" s="2268"/>
      <c r="F9" s="2268"/>
      <c r="G9" s="2268"/>
      <c r="H9" s="2268"/>
      <c r="I9" s="2295"/>
      <c r="J9" s="2295"/>
      <c r="K9" s="2265"/>
      <c r="L9" s="1373"/>
      <c r="M9" s="546"/>
      <c r="N9" s="1375"/>
      <c r="O9" s="1375"/>
      <c r="P9" s="2266"/>
      <c r="Q9" s="2266"/>
      <c r="R9" s="366"/>
      <c r="S9" s="1351"/>
      <c r="T9" s="309"/>
      <c r="U9" s="309"/>
      <c r="V9" s="334"/>
      <c r="W9" s="334"/>
      <c r="X9" s="334"/>
      <c r="Y9" s="337" t="str">
        <f>Z8&amp;"-"&amp;AB8</f>
        <v>-</v>
      </c>
      <c r="Z9" s="2275"/>
      <c r="AA9" s="2116"/>
      <c r="AB9" s="2275"/>
      <c r="AC9" s="2116"/>
      <c r="AD9" s="334"/>
      <c r="AE9" s="334"/>
      <c r="AF9" s="334"/>
      <c r="AG9" s="337" t="str">
        <f>AH8&amp;"-"&amp;AJ8</f>
        <v>-</v>
      </c>
      <c r="AH9" s="2275"/>
      <c r="AI9" s="2116"/>
      <c r="AJ9" s="2275"/>
      <c r="AK9" s="2116"/>
      <c r="AL9" s="334"/>
      <c r="AM9" s="2263"/>
      <c r="AO9" s="509"/>
      <c r="AP9" s="509" t="str">
        <f>IF(T9="","",T9)</f>
        <v/>
      </c>
      <c r="AQ9" s="509"/>
      <c r="AR9" s="509"/>
      <c r="AS9" s="1164">
        <v>0</v>
      </c>
    </row>
    <row customHeight="1" ht="15" hidden="1">
      <c r="A10" s="1372"/>
      <c r="B10" s="1372"/>
      <c r="C10" s="1372"/>
      <c r="D10" s="1372"/>
      <c r="E10" s="2268"/>
      <c r="F10" s="2268"/>
      <c r="G10" s="2268"/>
      <c r="H10" s="2268"/>
      <c r="I10" s="2295"/>
      <c r="J10" s="2265"/>
      <c r="K10" s="1372"/>
      <c r="L10" s="1373"/>
      <c r="M10" s="546"/>
      <c r="N10" s="1375"/>
      <c r="P10" s="2266"/>
      <c r="Q10" s="2266"/>
      <c r="R10" s="365"/>
      <c r="S10" s="1287"/>
      <c r="T10" s="297" t="s">
        <v>884</v>
      </c>
      <c r="U10" s="376"/>
      <c r="V10" s="376"/>
      <c r="W10" s="376"/>
      <c r="X10" s="376"/>
      <c r="Y10" s="376"/>
      <c r="Z10" s="376"/>
      <c r="AA10" s="376"/>
      <c r="AB10" s="376"/>
      <c r="AC10" s="376"/>
      <c r="AD10" s="376"/>
      <c r="AE10" s="376"/>
      <c r="AF10" s="376"/>
      <c r="AG10" s="376"/>
      <c r="AH10" s="376"/>
      <c r="AI10" s="376"/>
      <c r="AJ10" s="376"/>
      <c r="AK10" s="376"/>
      <c r="AL10" s="333"/>
      <c r="AM10" s="2264"/>
      <c r="AO10" s="509"/>
      <c r="AP10" s="509" t="str">
        <f>IF(T10="","",T10)</f>
        <v>Добавить вид теплоносителя (параметры теплоносителя)</v>
      </c>
      <c r="AQ10" s="509"/>
      <c r="AR10" s="509"/>
      <c r="AS10" s="1164">
        <v>0</v>
      </c>
    </row>
    <row customHeight="1" ht="15" hidden="1">
      <c r="A11" s="1372"/>
      <c r="B11" s="1372"/>
      <c r="C11" s="1372"/>
      <c r="D11" s="1372"/>
      <c r="E11" s="2268"/>
      <c r="F11" s="2268"/>
      <c r="G11" s="2268"/>
      <c r="H11" s="2268"/>
      <c r="I11" s="2265"/>
      <c r="J11" s="1372"/>
      <c r="K11" s="1372"/>
      <c r="L11" s="1373"/>
      <c r="M11" s="546"/>
      <c r="P11" s="2266"/>
      <c r="Q11" s="1340"/>
      <c r="R11" s="365"/>
      <c r="S11" s="1287"/>
      <c r="T11" s="296" t="s">
        <v>885</v>
      </c>
      <c r="U11" s="376"/>
      <c r="V11" s="376"/>
      <c r="W11" s="376"/>
      <c r="X11" s="376"/>
      <c r="Y11" s="376"/>
      <c r="Z11" s="376"/>
      <c r="AA11" s="376"/>
      <c r="AB11" s="376"/>
      <c r="AC11" s="375"/>
      <c r="AD11" s="376"/>
      <c r="AE11" s="376"/>
      <c r="AF11" s="376"/>
      <c r="AG11" s="376"/>
      <c r="AH11" s="376"/>
      <c r="AI11" s="376"/>
      <c r="AJ11" s="376"/>
      <c r="AK11" s="375"/>
      <c r="AL11" s="376"/>
      <c r="AM11" s="312"/>
      <c r="AO11" s="509"/>
      <c r="AP11" s="509" t="str">
        <f>IF(T11="","",T11)</f>
        <v>Добавить группу потребителей</v>
      </c>
      <c r="AQ11" s="509"/>
      <c r="AR11" s="509"/>
      <c r="AS11" s="1164">
        <v>0</v>
      </c>
    </row>
    <row customHeight="1" ht="14.25" hidden="1">
      <c r="A12" s="1372"/>
      <c r="B12" s="1372"/>
      <c r="C12" s="1372"/>
      <c r="D12" s="1372"/>
      <c r="E12" s="2268"/>
      <c r="F12" s="2268"/>
      <c r="G12" s="2268"/>
      <c r="H12" s="2267"/>
      <c r="I12" s="1372"/>
      <c r="J12" s="1372"/>
      <c r="K12" s="1372"/>
      <c r="L12" s="1373"/>
      <c r="M12" s="1374"/>
      <c r="N12" s="1374"/>
      <c r="O12" s="546"/>
      <c r="P12" s="369"/>
      <c r="Q12" s="384"/>
      <c r="R12" s="364"/>
      <c r="S12" s="1287"/>
      <c r="T12" s="374" t="s">
        <v>886</v>
      </c>
      <c r="U12" s="376"/>
      <c r="V12" s="376"/>
      <c r="W12" s="376"/>
      <c r="X12" s="376"/>
      <c r="Y12" s="376"/>
      <c r="Z12" s="376"/>
      <c r="AA12" s="376"/>
      <c r="AB12" s="376"/>
      <c r="AC12" s="375"/>
      <c r="AD12" s="376"/>
      <c r="AE12" s="376"/>
      <c r="AF12" s="376"/>
      <c r="AG12" s="376"/>
      <c r="AH12" s="376"/>
      <c r="AI12" s="376"/>
      <c r="AJ12" s="376"/>
      <c r="AK12" s="375"/>
      <c r="AL12" s="376"/>
      <c r="AM12" s="312"/>
      <c r="AO12" s="509"/>
      <c r="AP12" s="509" t="str">
        <f>IF(T12="","",T12)</f>
        <v>Добавить схему подключения</v>
      </c>
      <c r="AQ12" s="509"/>
      <c r="AR12" s="509"/>
      <c r="AS12" s="1164">
        <v>0</v>
      </c>
    </row>
    <row s="1651" customFormat="1" customHeight="1" ht="0.75" hidden="1">
      <c r="A13" s="1323"/>
      <c r="B13" s="1323"/>
      <c r="C13" s="1323"/>
      <c r="D13" s="1323"/>
      <c r="E13" s="2268"/>
      <c r="F13" s="2268"/>
      <c r="G13" s="2267"/>
      <c r="H13" s="1323"/>
      <c r="I13" s="1323"/>
      <c r="J13" s="1323"/>
      <c r="K13" s="1323"/>
      <c r="L13" s="1348"/>
      <c r="M13" s="1324"/>
      <c r="N13" s="1324"/>
      <c r="P13" s="1325"/>
      <c r="Q13" s="1326"/>
      <c r="R13" s="1325"/>
      <c r="S13" s="1327"/>
      <c r="T13" s="1328" t="s">
        <v>887</v>
      </c>
      <c r="U13" s="1329"/>
      <c r="V13" s="1329"/>
      <c r="W13" s="1329"/>
      <c r="X13" s="1329"/>
      <c r="Y13" s="1329"/>
      <c r="Z13" s="1329"/>
      <c r="AA13" s="1329"/>
      <c r="AB13" s="1329"/>
      <c r="AC13" s="1329"/>
      <c r="AD13" s="1329"/>
      <c r="AE13" s="1329"/>
      <c r="AF13" s="1329"/>
      <c r="AG13" s="1329"/>
      <c r="AH13" s="1329"/>
      <c r="AI13" s="1329"/>
      <c r="AJ13" s="1329"/>
      <c r="AK13" s="1329"/>
      <c r="AL13" s="1329"/>
      <c r="AM13" s="1329"/>
      <c r="AO13" s="798"/>
      <c r="AP13" s="798" t="str">
        <f>IF(T13="","",T13)</f>
        <v>Добавить источник для дифференциации</v>
      </c>
      <c r="AQ13" s="798"/>
      <c r="AR13" s="798"/>
      <c r="AS13" s="527">
        <v>0</v>
      </c>
    </row>
    <row s="1651" customFormat="1" customHeight="1" ht="0.75" hidden="1">
      <c r="A14" s="1323"/>
      <c r="B14" s="1323"/>
      <c r="C14" s="1323"/>
      <c r="D14" s="1323"/>
      <c r="E14" s="2268"/>
      <c r="F14" s="2267"/>
      <c r="G14" s="1323"/>
      <c r="H14" s="1323"/>
      <c r="I14" s="1323"/>
      <c r="J14" s="1323"/>
      <c r="K14" s="1323"/>
      <c r="L14" s="1348"/>
      <c r="M14" s="1330"/>
      <c r="N14" s="1330"/>
      <c r="P14" s="1325"/>
      <c r="Q14" s="1326"/>
      <c r="R14" s="1325"/>
      <c r="S14" s="1331"/>
      <c r="T14" s="1332" t="s">
        <v>888</v>
      </c>
      <c r="U14" s="1333"/>
      <c r="V14" s="1333"/>
      <c r="W14" s="1333"/>
      <c r="X14" s="1333"/>
      <c r="Y14" s="1333"/>
      <c r="Z14" s="1333"/>
      <c r="AA14" s="1333"/>
      <c r="AB14" s="1333"/>
      <c r="AC14" s="1333"/>
      <c r="AD14" s="1333"/>
      <c r="AE14" s="1333"/>
      <c r="AF14" s="1333"/>
      <c r="AG14" s="1333"/>
      <c r="AH14" s="1333"/>
      <c r="AI14" s="1333"/>
      <c r="AJ14" s="1333"/>
      <c r="AK14" s="1333"/>
      <c r="AL14" s="1333"/>
      <c r="AM14" s="1333"/>
      <c r="AO14" s="798"/>
      <c r="AP14" s="798" t="str">
        <f>IF(T14="","",T14)</f>
        <v>Добавить централизованную систему для дифференциации</v>
      </c>
      <c r="AQ14" s="798"/>
      <c r="AR14" s="798"/>
      <c r="AS14" s="527">
        <v>0</v>
      </c>
    </row>
    <row s="1651" customFormat="1" customHeight="1" ht="0.75" hidden="1">
      <c r="A15" s="1323"/>
      <c r="B15" s="1323"/>
      <c r="C15" s="1323"/>
      <c r="D15" s="1323"/>
      <c r="E15" s="2267"/>
      <c r="F15" s="1323"/>
      <c r="G15" s="1323"/>
      <c r="H15" s="1323"/>
      <c r="I15" s="1323"/>
      <c r="J15" s="1323"/>
      <c r="K15" s="1323"/>
      <c r="L15" s="1348"/>
      <c r="M15" s="1330"/>
      <c r="N15" s="1330"/>
      <c r="P15" s="1325"/>
      <c r="Q15" s="1326"/>
      <c r="R15" s="1325"/>
      <c r="S15" s="1331"/>
      <c r="T15" s="1334" t="s">
        <v>889</v>
      </c>
      <c r="U15" s="1333"/>
      <c r="V15" s="1333"/>
      <c r="W15" s="1333"/>
      <c r="X15" s="1333"/>
      <c r="Y15" s="1333"/>
      <c r="Z15" s="1333"/>
      <c r="AA15" s="1333"/>
      <c r="AB15" s="1333"/>
      <c r="AC15" s="1333"/>
      <c r="AD15" s="1333"/>
      <c r="AE15" s="1333"/>
      <c r="AF15" s="1333"/>
      <c r="AG15" s="1333"/>
      <c r="AH15" s="1333"/>
      <c r="AI15" s="1333"/>
      <c r="AJ15" s="1333"/>
      <c r="AK15" s="1333"/>
      <c r="AL15" s="1333"/>
      <c r="AM15" s="1333"/>
      <c r="AO15" s="798"/>
      <c r="AP15" s="798" t="str">
        <f>IF(T15="","",T15)</f>
        <v>Добавить территорию для дифференциации</v>
      </c>
      <c r="AQ15" s="798"/>
      <c r="AR15" s="798"/>
      <c r="AS15" s="527">
        <v>0</v>
      </c>
    </row>
    <row customHeight="1" ht="14.25" hidden="1">
      <c r="AC16" s="336"/>
      <c r="AK16" s="336"/>
      <c r="AS16" s="1164">
        <v>0</v>
      </c>
    </row>
    <row customHeight="1" ht="14.25" hidden="1">
      <c r="AD17" s="1369"/>
      <c r="AE17" s="1369"/>
      <c r="AF17" s="1369"/>
      <c r="AG17" s="1370"/>
      <c r="AH17" s="2276"/>
      <c r="AI17" s="2277" t="s">
        <v>66</v>
      </c>
      <c r="AJ17" s="2276"/>
      <c r="AK17" s="2277" t="s">
        <v>66</v>
      </c>
      <c r="AS17" s="1164">
        <v>0</v>
      </c>
    </row>
    <row customHeight="1" ht="14.25" hidden="1">
      <c r="AD18" s="1369"/>
      <c r="AE18" s="1369"/>
      <c r="AF18" s="1369"/>
      <c r="AG18" s="337" t="str">
        <f>AH17&amp;"-"&amp;AJ17</f>
        <v>-</v>
      </c>
      <c r="AH18" s="2277"/>
      <c r="AI18" s="2277"/>
      <c r="AJ18" s="2277"/>
      <c r="AK18" s="2277"/>
      <c r="AS18" s="1164">
        <v>0</v>
      </c>
    </row>
    <row customHeight="1" ht="14.25" hidden="1">
      <c r="AK19" s="336"/>
      <c r="AS19" s="1164">
        <v>0</v>
      </c>
    </row>
    <row s="1375" customFormat="1" customHeight="1" ht="22.5" hidden="1">
      <c r="L20" s="1338"/>
      <c r="M20" s="1371"/>
      <c r="N20" s="1371"/>
      <c r="O20" s="1376" t="s">
        <v>890</v>
      </c>
      <c r="P20" s="1371"/>
      <c r="Q20" s="1380"/>
      <c r="R20" s="1380"/>
      <c r="S20" s="738"/>
      <c r="Z20" s="1376"/>
      <c r="AB20" s="1376"/>
      <c r="AC20" s="1375"/>
      <c r="AH20" s="1376"/>
      <c r="AJ20" s="1376"/>
      <c r="AK20" s="1375"/>
      <c r="AN20" s="520"/>
      <c r="AO20" s="520"/>
      <c r="AP20" s="520"/>
      <c r="AQ20" s="520"/>
      <c r="AR20" s="520"/>
      <c r="AS20" s="1169">
        <v>0</v>
      </c>
    </row>
    <row s="1375" customFormat="1" customHeight="1" ht="14.25" hidden="1">
      <c r="L21" s="1338"/>
      <c r="M21" s="1371"/>
      <c r="N21" s="1371"/>
      <c r="O21" s="1371"/>
      <c r="P21" s="1371"/>
      <c r="Q21" s="1380"/>
      <c r="R21" s="1380"/>
      <c r="S21" s="738"/>
      <c r="AC21" s="1375"/>
      <c r="AK21" s="1375"/>
      <c r="AN21" s="520"/>
      <c r="AO21" s="520"/>
      <c r="AP21" s="520"/>
      <c r="AQ21" s="520"/>
      <c r="AR21" s="520"/>
      <c r="AS21" s="1169">
        <v>0</v>
      </c>
    </row>
    <row s="1375" customFormat="1" customHeight="1" ht="33.75" hidden="1">
      <c r="L22" s="1338"/>
      <c r="M22" s="1371"/>
      <c r="N22" s="1371"/>
      <c r="O22" s="1373" t="s">
        <v>891</v>
      </c>
      <c r="P22" s="1371"/>
      <c r="Q22" s="1380"/>
      <c r="R22" s="1380"/>
      <c r="S22" s="738"/>
      <c r="T22" s="1169" t="s">
        <v>892</v>
      </c>
      <c r="AA22" s="195" t="s">
        <v>893</v>
      </c>
      <c r="AC22" s="195" t="s">
        <v>894</v>
      </c>
      <c r="AD22" s="1169" t="s">
        <v>892</v>
      </c>
      <c r="AI22" s="195" t="s">
        <v>895</v>
      </c>
      <c r="AK22" s="195" t="s">
        <v>894</v>
      </c>
      <c r="AN22" s="520"/>
      <c r="AO22" s="520"/>
      <c r="AP22" s="520"/>
      <c r="AQ22" s="520"/>
      <c r="AR22" s="520"/>
      <c r="AS22" s="1169">
        <v>0</v>
      </c>
    </row>
    <row customHeight="1" ht="14.25" hidden="1">
      <c r="O23" s="1373"/>
      <c r="AS23" s="1164">
        <v>0</v>
      </c>
    </row>
    <row customHeight="1" ht="14.25" hidden="1">
      <c r="O24" s="1373"/>
      <c r="AS24" s="1164">
        <v>0</v>
      </c>
    </row>
    <row customHeight="1" ht="14.699999999999998">
      <c r="Q25" s="385"/>
      <c r="R25" s="385"/>
      <c r="S25" s="1284"/>
      <c r="T25" s="372"/>
      <c r="U25" s="372"/>
      <c r="V25" s="518"/>
      <c r="W25" s="518"/>
      <c r="X25" s="518"/>
      <c r="Y25" s="518"/>
      <c r="Z25" s="518"/>
      <c r="AA25" s="518"/>
      <c r="AB25" s="518"/>
      <c r="AC25" s="518"/>
      <c r="AD25" s="518"/>
      <c r="AE25" s="518"/>
      <c r="AF25" s="518"/>
      <c r="AG25" s="518"/>
      <c r="AH25" s="518"/>
      <c r="AI25" s="518"/>
      <c r="AJ25" s="518"/>
      <c r="AK25" s="518"/>
      <c r="AS25" s="1164">
        <v>14</v>
      </c>
    </row>
    <row customHeight="1" ht="29.25">
      <c r="Q26" s="385"/>
      <c r="R26" s="385"/>
      <c r="S26" s="225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7"/>
      <c r="U26" s="2257"/>
      <c r="V26" s="2257"/>
      <c r="W26" s="2257"/>
      <c r="X26" s="2257"/>
      <c r="Y26" s="2257"/>
      <c r="Z26" s="2257"/>
      <c r="AA26" s="2257"/>
      <c r="AB26" s="2257"/>
      <c r="AC26" s="2257"/>
      <c r="AD26" s="2257"/>
      <c r="AE26" s="2257"/>
      <c r="AF26" s="2257"/>
      <c r="AG26" s="2257"/>
      <c r="AH26" s="2257"/>
      <c r="AI26" s="2257"/>
      <c r="AJ26" s="2257"/>
      <c r="AK26" s="1252"/>
      <c r="AS26" s="1164">
        <v>28</v>
      </c>
    </row>
    <row customHeight="1" ht="14.699999999999998">
      <c r="Q27" s="385"/>
      <c r="R27" s="385"/>
      <c r="S27" s="2258" t="str">
        <f>IF(org=0,"Не определено",org)</f>
        <v>ООО "СамРЭК-Эксплуатация"</v>
      </c>
      <c r="T27" s="2258"/>
      <c r="U27" s="2258"/>
      <c r="V27" s="2258"/>
      <c r="W27" s="2258"/>
      <c r="X27" s="2258"/>
      <c r="Y27" s="2258"/>
      <c r="Z27" s="2258"/>
      <c r="AA27" s="2258"/>
      <c r="AB27" s="2258"/>
      <c r="AC27" s="2258"/>
      <c r="AD27" s="2258"/>
      <c r="AE27" s="2258"/>
      <c r="AF27" s="2258"/>
      <c r="AG27" s="2258"/>
      <c r="AH27" s="2258"/>
      <c r="AI27" s="2258"/>
      <c r="AJ27" s="2258"/>
      <c r="AK27" s="1252"/>
      <c r="AS27" s="1164">
        <v>14</v>
      </c>
    </row>
    <row customHeight="1" ht="14.25" hidden="1">
      <c r="Q28" s="385"/>
      <c r="R28" s="385"/>
      <c r="S28" s="1284"/>
      <c r="T28" s="372"/>
      <c r="U28" s="372"/>
      <c r="V28" s="331"/>
      <c r="W28" s="331"/>
      <c r="X28" s="331"/>
      <c r="Y28" s="331"/>
      <c r="Z28" s="331"/>
      <c r="AA28" s="331"/>
      <c r="AB28" s="331"/>
      <c r="AC28" s="331"/>
      <c r="AD28" s="331"/>
      <c r="AE28" s="331"/>
      <c r="AF28" s="331"/>
      <c r="AG28" s="331"/>
      <c r="AH28" s="331"/>
      <c r="AI28" s="331"/>
      <c r="AJ28" s="331"/>
      <c r="AK28" s="331"/>
      <c r="AL28" s="518"/>
      <c r="AS28" s="1164">
        <v>0</v>
      </c>
    </row>
    <row s="1862" customFormat="1" customHeight="1" ht="25.5" hidden="1">
      <c r="A29" s="1377"/>
      <c r="B29" s="1377"/>
      <c r="C29" s="1377"/>
      <c r="D29" s="1377"/>
      <c r="E29" s="1377"/>
      <c r="F29" s="1377"/>
      <c r="G29" s="1377"/>
      <c r="H29" s="1377"/>
      <c r="I29" s="1377"/>
      <c r="J29" s="1377"/>
      <c r="K29" s="1377"/>
      <c r="L29" s="1378"/>
      <c r="M29" s="1377"/>
      <c r="N29" s="1377"/>
      <c r="O29" s="1377"/>
      <c r="S29" s="2259" t="s">
        <v>42</v>
      </c>
      <c r="T29" s="2259"/>
      <c r="U29" s="1381"/>
      <c r="V29" s="2260" t="str">
        <f>IF(TITLE_NAME_OR_PR_CHANGE="",IF(TITLE_NAME_OR_PR="","",TITLE_NAME_OR_PR),TITLE_NAME_OR_PR_CHANGE)</f>
        <v/>
      </c>
      <c r="W29" s="2260"/>
      <c r="X29" s="2260"/>
      <c r="Y29" s="2260"/>
      <c r="Z29" s="2260"/>
      <c r="AA29" s="2260"/>
      <c r="AB29" s="2260"/>
      <c r="AC29" s="335"/>
      <c r="AD29" s="2260" t="str">
        <f>IF(TITLE_NAME_OR_PR_CHANGE="",IF(TITLE_NAME_OR_PR="","",TITLE_NAME_OR_PR),TITLE_NAME_OR_PR_CHANGE)</f>
        <v/>
      </c>
      <c r="AE29" s="2260"/>
      <c r="AF29" s="2260"/>
      <c r="AG29" s="2260"/>
      <c r="AH29" s="2260"/>
      <c r="AI29" s="2260"/>
      <c r="AJ29" s="2260"/>
      <c r="AK29" s="335"/>
      <c r="AL29" s="335"/>
      <c r="AM29" s="289"/>
      <c r="AN29" s="377"/>
      <c r="AO29" s="377"/>
      <c r="AP29" s="377"/>
      <c r="AQ29" s="377"/>
      <c r="AR29" s="377"/>
      <c r="AS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896</v>
      </c>
      <c r="T30" s="2259"/>
      <c r="U30" s="1381"/>
      <c r="V30" s="2273" t="str">
        <f>IF(TITLE_DATE_PR_CHANGE="",IF(TITLE_DATE_PR="","",TITLE_DATE_PR),TITLE_DATE_PR_CHANGE)</f>
        <v/>
      </c>
      <c r="W30" s="2273"/>
      <c r="X30" s="2273"/>
      <c r="Y30" s="2273"/>
      <c r="Z30" s="2273"/>
      <c r="AA30" s="2273"/>
      <c r="AB30" s="2273"/>
      <c r="AC30" s="335"/>
      <c r="AD30" s="2273" t="str">
        <f>IF(TITLE_DATE_PR_CHANGE="",IF(TITLE_DATE_PR="","",TITLE_DATE_PR),TITLE_DATE_PR_CHANGE)</f>
        <v/>
      </c>
      <c r="AE30" s="2273"/>
      <c r="AF30" s="2273"/>
      <c r="AG30" s="2273"/>
      <c r="AH30" s="2273"/>
      <c r="AI30" s="2273"/>
      <c r="AJ30" s="2273"/>
      <c r="AK30" s="335"/>
      <c r="AL30" s="335"/>
      <c r="AM30" s="289"/>
      <c r="AN30" s="377"/>
      <c r="AO30" s="377"/>
      <c r="AP30" s="377"/>
      <c r="AQ30" s="377"/>
      <c r="AR30" s="377"/>
      <c r="AS30" s="427">
        <v>0</v>
      </c>
    </row>
    <row s="1862" customFormat="1" customHeight="1" ht="18.75" hidden="1">
      <c r="A31" s="1377"/>
      <c r="B31" s="1377"/>
      <c r="C31" s="1377"/>
      <c r="D31" s="1377"/>
      <c r="E31" s="1377"/>
      <c r="F31" s="1377"/>
      <c r="G31" s="1377"/>
      <c r="H31" s="1377"/>
      <c r="I31" s="1377"/>
      <c r="J31" s="1377"/>
      <c r="K31" s="1377"/>
      <c r="L31" s="1378"/>
      <c r="M31" s="1377"/>
      <c r="N31" s="1377"/>
      <c r="O31" s="1377"/>
      <c r="S31" s="2259" t="s">
        <v>897</v>
      </c>
      <c r="T31" s="2259"/>
      <c r="U31" s="1381"/>
      <c r="V31" s="2260" t="str">
        <f>IF(TITLE_NUMBER_PR_CHANGE="",IF(TITLE_NUMBER_PR="","",TITLE_NUMBER_PR),TITLE_NUMBER_PR_CHANGE)</f>
        <v/>
      </c>
      <c r="W31" s="2260"/>
      <c r="X31" s="2260"/>
      <c r="Y31" s="2260"/>
      <c r="Z31" s="2260"/>
      <c r="AA31" s="2260"/>
      <c r="AB31" s="2260"/>
      <c r="AC31" s="335"/>
      <c r="AD31" s="2260" t="str">
        <f>IF(TITLE_NUMBER_PR_CHANGE="",IF(TITLE_NUMBER_PR="","",TITLE_NUMBER_PR),TITLE_NUMBER_PR_CHANGE)</f>
        <v/>
      </c>
      <c r="AE31" s="2260"/>
      <c r="AF31" s="2260"/>
      <c r="AG31" s="2260"/>
      <c r="AH31" s="2260"/>
      <c r="AI31" s="2260"/>
      <c r="AJ31" s="2260"/>
      <c r="AK31" s="335"/>
      <c r="AL31" s="335"/>
      <c r="AM31" s="289"/>
      <c r="AN31" s="377"/>
      <c r="AO31" s="377"/>
      <c r="AP31" s="377"/>
      <c r="AQ31" s="377"/>
      <c r="AR31" s="377"/>
      <c r="AS31" s="427">
        <v>0</v>
      </c>
    </row>
    <row s="1862" customFormat="1" customHeight="1" ht="18.75" hidden="1">
      <c r="A32" s="1377"/>
      <c r="B32" s="1377"/>
      <c r="C32" s="1377"/>
      <c r="D32" s="1377"/>
      <c r="E32" s="1377"/>
      <c r="F32" s="1377"/>
      <c r="G32" s="1377"/>
      <c r="H32" s="1377"/>
      <c r="I32" s="1377"/>
      <c r="J32" s="1377"/>
      <c r="K32" s="1377"/>
      <c r="L32" s="1378"/>
      <c r="M32" s="1377"/>
      <c r="N32" s="1377"/>
      <c r="O32" s="1377"/>
      <c r="S32" s="2259" t="s">
        <v>43</v>
      </c>
      <c r="T32" s="2259"/>
      <c r="U32" s="1381"/>
      <c r="V32" s="2260" t="str">
        <f>IF(TITLE_IST_PUB_CHANGE="",IF(TITLE_IST_PUB="","",TITLE_IST_PUB),TITLE_IST_PUB_CHANGE)</f>
        <v/>
      </c>
      <c r="W32" s="2260"/>
      <c r="X32" s="2260"/>
      <c r="Y32" s="2260"/>
      <c r="Z32" s="2260"/>
      <c r="AA32" s="2260"/>
      <c r="AB32" s="2260"/>
      <c r="AC32" s="335"/>
      <c r="AD32" s="2260" t="str">
        <f>IF(TITLE_IST_PUB_CHANGE="",IF(TITLE_IST_PUB="","",TITLE_IST_PUB),TITLE_IST_PUB_CHANGE)</f>
        <v/>
      </c>
      <c r="AE32" s="2260"/>
      <c r="AF32" s="2260"/>
      <c r="AG32" s="2260"/>
      <c r="AH32" s="2260"/>
      <c r="AI32" s="2260"/>
      <c r="AJ32" s="2260"/>
      <c r="AK32" s="335"/>
      <c r="AL32" s="335"/>
      <c r="AM32" s="289"/>
      <c r="AN32" s="377"/>
      <c r="AO32" s="377"/>
      <c r="AP32" s="377"/>
      <c r="AQ32" s="377"/>
      <c r="AR32" s="377"/>
      <c r="AS32" s="427">
        <v>0</v>
      </c>
    </row>
    <row customHeight="1" ht="14.25" hidden="1">
      <c r="Q33" s="385"/>
      <c r="R33" s="385"/>
      <c r="S33" s="1284"/>
      <c r="T33" s="372"/>
      <c r="U33" s="372"/>
      <c r="V33" s="331"/>
      <c r="W33" s="331"/>
      <c r="X33" s="331"/>
      <c r="Y33" s="331"/>
      <c r="Z33" s="331"/>
      <c r="AA33" s="331"/>
      <c r="AB33" s="331"/>
      <c r="AC33" s="331"/>
      <c r="AD33" s="331"/>
      <c r="AE33" s="331"/>
      <c r="AF33" s="331"/>
      <c r="AG33" s="331"/>
      <c r="AH33" s="331"/>
      <c r="AI33" s="331"/>
      <c r="AJ33" s="331"/>
      <c r="AK33" s="331"/>
      <c r="AL33" s="518"/>
      <c r="AS33" s="1164">
        <v>0</v>
      </c>
    </row>
    <row s="1862" customFormat="1" customHeight="1" ht="18.75" hidden="1">
      <c r="A34" s="1377"/>
      <c r="B34" s="1377"/>
      <c r="C34" s="1377"/>
      <c r="D34" s="1377"/>
      <c r="E34" s="1377"/>
      <c r="F34" s="1377"/>
      <c r="G34" s="1377"/>
      <c r="H34" s="1377"/>
      <c r="I34" s="1377"/>
      <c r="J34" s="1377"/>
      <c r="K34" s="1377"/>
      <c r="L34" s="1378"/>
      <c r="M34" s="1377"/>
      <c r="N34" s="1377"/>
      <c r="O34" s="1377"/>
      <c r="S34" s="2259" t="s">
        <v>898</v>
      </c>
      <c r="T34" s="2259"/>
      <c r="U34" s="1381"/>
      <c r="V34" s="2273" t="str">
        <f>IF(TITLE_DATE_PR_CHANGE="",IF(TITLE_DATE_PR="","",TITLE_DATE_PR),TITLE_DATE_PR_CHANGE)</f>
        <v/>
      </c>
      <c r="W34" s="2273"/>
      <c r="X34" s="2273"/>
      <c r="Y34" s="2273"/>
      <c r="Z34" s="2273"/>
      <c r="AA34" s="2273"/>
      <c r="AB34" s="2273"/>
      <c r="AC34" s="335"/>
      <c r="AD34" s="2273" t="str">
        <f>IF(TITLE_DATE_PR_CHANGE="",IF(TITLE_DATE_PR="","",TITLE_DATE_PR),TITLE_DATE_PR_CHANGE)</f>
        <v/>
      </c>
      <c r="AE34" s="2273"/>
      <c r="AF34" s="2273"/>
      <c r="AG34" s="2273"/>
      <c r="AH34" s="2273"/>
      <c r="AI34" s="2273"/>
      <c r="AJ34" s="2273"/>
      <c r="AK34" s="335"/>
      <c r="AL34" s="335"/>
      <c r="AM34" s="289"/>
      <c r="AN34" s="377"/>
      <c r="AO34" s="377"/>
      <c r="AP34" s="377"/>
      <c r="AQ34" s="377"/>
      <c r="AR34" s="377"/>
      <c r="AS34" s="427">
        <v>0</v>
      </c>
    </row>
    <row s="1862" customFormat="1" customHeight="1" ht="18.75" hidden="1">
      <c r="A35" s="1377"/>
      <c r="B35" s="1377"/>
      <c r="C35" s="1377"/>
      <c r="D35" s="1377"/>
      <c r="E35" s="1377"/>
      <c r="F35" s="1377"/>
      <c r="G35" s="1377"/>
      <c r="H35" s="1377"/>
      <c r="I35" s="1377"/>
      <c r="J35" s="1377"/>
      <c r="K35" s="1377"/>
      <c r="L35" s="1378"/>
      <c r="M35" s="1377"/>
      <c r="N35" s="1377"/>
      <c r="O35" s="1377"/>
      <c r="S35" s="2259" t="s">
        <v>899</v>
      </c>
      <c r="T35" s="2259"/>
      <c r="U35" s="1381"/>
      <c r="V35" s="2260" t="str">
        <f>IF(TITLE_NUMBER_PR_CHANGE="",IF(TITLE_NUMBER_PR="","",TITLE_NUMBER_PR),TITLE_NUMBER_PR_CHANGE)</f>
        <v/>
      </c>
      <c r="W35" s="2260"/>
      <c r="X35" s="2260"/>
      <c r="Y35" s="2260"/>
      <c r="Z35" s="2260"/>
      <c r="AA35" s="2260"/>
      <c r="AB35" s="2260"/>
      <c r="AC35" s="335"/>
      <c r="AD35" s="2260" t="str">
        <f>IF(TITLE_NUMBER_PR_CHANGE="",IF(TITLE_NUMBER_PR="","",TITLE_NUMBER_PR),TITLE_NUMBER_PR_CHANGE)</f>
        <v/>
      </c>
      <c r="AE35" s="2260"/>
      <c r="AF35" s="2260"/>
      <c r="AG35" s="2260"/>
      <c r="AH35" s="2260"/>
      <c r="AI35" s="2260"/>
      <c r="AJ35" s="2260"/>
      <c r="AK35" s="335"/>
      <c r="AL35" s="335"/>
      <c r="AM35" s="289"/>
      <c r="AN35" s="377"/>
      <c r="AO35" s="377"/>
      <c r="AP35" s="377"/>
      <c r="AQ35" s="377"/>
      <c r="AR35" s="377"/>
      <c r="AS35" s="427">
        <v>0</v>
      </c>
    </row>
    <row s="1862" customFormat="1" customHeight="1" ht="0">
      <c r="A36" s="1377"/>
      <c r="B36" s="1377"/>
      <c r="C36" s="1377"/>
      <c r="D36" s="1377"/>
      <c r="E36" s="1377"/>
      <c r="F36" s="1377"/>
      <c r="G36" s="1377"/>
      <c r="H36" s="1377"/>
      <c r="I36" s="1377"/>
      <c r="J36" s="1377"/>
      <c r="K36" s="1377"/>
      <c r="L36" s="1378"/>
      <c r="M36" s="1377"/>
      <c r="N36" s="1377"/>
      <c r="O36" s="1377"/>
      <c r="S36" s="332"/>
      <c r="T36" s="332"/>
      <c r="U36" s="1349"/>
      <c r="V36" s="335"/>
      <c r="W36" s="335"/>
      <c r="X36" s="335"/>
      <c r="Y36" s="335"/>
      <c r="Z36" s="335"/>
      <c r="AA36" s="335"/>
      <c r="AB36" s="335"/>
      <c r="AC36" s="287" t="s">
        <v>900</v>
      </c>
      <c r="AD36" s="335"/>
      <c r="AE36" s="335"/>
      <c r="AF36" s="335"/>
      <c r="AG36" s="335"/>
      <c r="AH36" s="335"/>
      <c r="AI36" s="335"/>
      <c r="AJ36" s="335"/>
      <c r="AK36" s="287" t="s">
        <v>900</v>
      </c>
      <c r="AN36" s="377"/>
      <c r="AO36" s="377"/>
      <c r="AP36" s="377"/>
      <c r="AQ36" s="377"/>
      <c r="AR36" s="377"/>
      <c r="AS36" s="427">
        <v>0</v>
      </c>
    </row>
    <row customHeight="1" ht="14.699999999999998">
      <c r="Q37" s="385"/>
      <c r="R37" s="385"/>
      <c r="S37" s="1284"/>
      <c r="T37" s="372"/>
      <c r="U37" s="1253"/>
      <c r="V37" s="2261"/>
      <c r="W37" s="2261"/>
      <c r="X37" s="2261"/>
      <c r="Y37" s="2261"/>
      <c r="Z37" s="2261"/>
      <c r="AA37" s="2261"/>
      <c r="AB37" s="2261"/>
      <c r="AC37" s="2261"/>
      <c r="AD37" s="2261"/>
      <c r="AE37" s="2261"/>
      <c r="AF37" s="2261"/>
      <c r="AG37" s="2261"/>
      <c r="AH37" s="2261"/>
      <c r="AI37" s="2261"/>
      <c r="AJ37" s="2261"/>
      <c r="AK37" s="2261"/>
      <c r="AS37" s="1164">
        <v>14</v>
      </c>
    </row>
    <row customHeight="1" ht="14.699999999999998">
      <c r="Q38" s="385"/>
      <c r="R38" s="385"/>
      <c r="S38" s="2136" t="s">
        <v>773</v>
      </c>
      <c r="T38" s="2136"/>
      <c r="U38" s="2136"/>
      <c r="V38" s="2136"/>
      <c r="W38" s="2136"/>
      <c r="X38" s="2136"/>
      <c r="Y38" s="2136"/>
      <c r="Z38" s="2136"/>
      <c r="AA38" s="2136"/>
      <c r="AB38" s="2136"/>
      <c r="AC38" s="2136"/>
      <c r="AD38" s="2136"/>
      <c r="AE38" s="2136"/>
      <c r="AF38" s="2136"/>
      <c r="AG38" s="2136"/>
      <c r="AH38" s="2136"/>
      <c r="AI38" s="2136"/>
      <c r="AJ38" s="2136"/>
      <c r="AK38" s="2136"/>
      <c r="AL38" s="2136"/>
      <c r="AM38" s="2136" t="s">
        <v>774</v>
      </c>
      <c r="AS38" s="1164">
        <v>14</v>
      </c>
    </row>
    <row customHeight="1" ht="14.699999999999998">
      <c r="Q39" s="385"/>
      <c r="R39" s="385"/>
      <c r="S39" s="2282" t="s">
        <v>88</v>
      </c>
      <c r="T39" s="2218" t="s">
        <v>901</v>
      </c>
      <c r="U39" s="310"/>
      <c r="V39" s="2283" t="s">
        <v>902</v>
      </c>
      <c r="W39" s="2284"/>
      <c r="X39" s="2300"/>
      <c r="Y39" s="2300"/>
      <c r="Z39" s="2284"/>
      <c r="AA39" s="2284"/>
      <c r="AB39" s="2285"/>
      <c r="AC39" s="2286" t="s">
        <v>903</v>
      </c>
      <c r="AD39" s="2283" t="s">
        <v>902</v>
      </c>
      <c r="AE39" s="2284"/>
      <c r="AF39" s="2300"/>
      <c r="AG39" s="2300"/>
      <c r="AH39" s="2284"/>
      <c r="AI39" s="2284"/>
      <c r="AJ39" s="2285"/>
      <c r="AK39" s="2286" t="s">
        <v>904</v>
      </c>
      <c r="AL39" s="2289" t="s">
        <v>905</v>
      </c>
      <c r="AM39" s="2136"/>
      <c r="AS39" s="1164">
        <v>14</v>
      </c>
    </row>
    <row customHeight="1" ht="24">
      <c r="Q40" s="385"/>
      <c r="R40" s="385"/>
      <c r="S40" s="2282"/>
      <c r="T40" s="2218"/>
      <c r="U40" s="1040"/>
      <c r="V40" s="2301" t="s">
        <v>906</v>
      </c>
      <c r="W40" s="2303" t="s">
        <v>907</v>
      </c>
      <c r="X40" s="1385" t="s">
        <v>908</v>
      </c>
      <c r="Y40" s="1385"/>
      <c r="Z40" s="2278" t="s">
        <v>909</v>
      </c>
      <c r="AA40" s="2278"/>
      <c r="AB40" s="2272"/>
      <c r="AC40" s="2287"/>
      <c r="AD40" s="2301" t="s">
        <v>906</v>
      </c>
      <c r="AE40" s="2303" t="s">
        <v>907</v>
      </c>
      <c r="AF40" s="1385" t="s">
        <v>908</v>
      </c>
      <c r="AG40" s="1385"/>
      <c r="AH40" s="2278" t="s">
        <v>909</v>
      </c>
      <c r="AI40" s="2278"/>
      <c r="AJ40" s="2272"/>
      <c r="AK40" s="2287"/>
      <c r="AL40" s="2290"/>
      <c r="AM40" s="2136"/>
      <c r="AS40" s="1164">
        <v>23</v>
      </c>
    </row>
    <row s="1275" customFormat="1" customHeight="1" ht="24">
      <c r="A41" s="1379"/>
      <c r="B41" s="1379" t="s">
        <v>616</v>
      </c>
      <c r="C41" s="1379" t="s">
        <v>617</v>
      </c>
      <c r="D41" s="1379" t="s">
        <v>618</v>
      </c>
      <c r="E41" s="1373" t="s">
        <v>910</v>
      </c>
      <c r="F41" s="1373" t="s">
        <v>911</v>
      </c>
      <c r="G41" s="1373" t="s">
        <v>912</v>
      </c>
      <c r="H41" s="1373" t="s">
        <v>913</v>
      </c>
      <c r="I41" s="1373" t="s">
        <v>914</v>
      </c>
      <c r="J41" s="1373" t="s">
        <v>915</v>
      </c>
      <c r="K41" s="1373" t="s">
        <v>916</v>
      </c>
      <c r="L41" s="1373" t="s">
        <v>891</v>
      </c>
      <c r="M41" s="1371"/>
      <c r="N41" s="1371"/>
      <c r="O41" s="1371"/>
      <c r="P41" s="1337"/>
      <c r="Q41" s="385"/>
      <c r="R41" s="385"/>
      <c r="S41" s="2282"/>
      <c r="T41" s="2218"/>
      <c r="U41" s="311"/>
      <c r="V41" s="2302"/>
      <c r="W41" s="2304"/>
      <c r="X41" s="1382" t="s">
        <v>917</v>
      </c>
      <c r="Y41" s="1382" t="s">
        <v>918</v>
      </c>
      <c r="Z41" s="1343" t="s">
        <v>919</v>
      </c>
      <c r="AA41" s="2279" t="s">
        <v>920</v>
      </c>
      <c r="AB41" s="2280"/>
      <c r="AC41" s="2288"/>
      <c r="AD41" s="2302"/>
      <c r="AE41" s="2304"/>
      <c r="AF41" s="1382" t="s">
        <v>917</v>
      </c>
      <c r="AG41" s="1382" t="s">
        <v>918</v>
      </c>
      <c r="AH41" s="1343" t="s">
        <v>919</v>
      </c>
      <c r="AI41" s="2279" t="s">
        <v>920</v>
      </c>
      <c r="AJ41" s="2280"/>
      <c r="AK41" s="2288"/>
      <c r="AL41" s="2291"/>
      <c r="AM41" s="2136"/>
      <c r="AN41" s="520"/>
      <c r="AO41" s="509"/>
      <c r="AP41" s="509"/>
      <c r="AQ41" s="509"/>
      <c r="AR41" s="509"/>
      <c r="AS41" s="591">
        <v>23</v>
      </c>
    </row>
    <row s="1650" customFormat="1" customHeight="1" ht="11.25" hidden="1">
      <c r="A42" s="1379"/>
      <c r="B42" s="1379"/>
      <c r="C42" s="1379"/>
      <c r="D42" s="1379"/>
      <c r="E42" s="1379"/>
      <c r="F42" s="1379"/>
      <c r="G42" s="1379"/>
      <c r="H42" s="1379"/>
      <c r="I42" s="1379"/>
      <c r="J42" s="1379"/>
      <c r="K42" s="1379"/>
      <c r="L42" s="1373"/>
      <c r="M42" s="1371"/>
      <c r="N42" s="1371"/>
      <c r="O42" s="1371"/>
      <c r="P42" s="1255"/>
      <c r="Q42" s="1256"/>
      <c r="R42" s="1263">
        <v>1</v>
      </c>
      <c r="S42" s="1286" t="s">
        <v>200</v>
      </c>
      <c r="T42" s="1264" t="s">
        <v>103</v>
      </c>
      <c r="U42" s="1254" t="str">
        <f>OFFSET(U42,0,-1)</f>
        <v>2</v>
      </c>
      <c r="V42" s="1344">
        <f>OFFSET(V42,0,-1)+1</f>
        <v>3</v>
      </c>
      <c r="W42" s="1344"/>
      <c r="X42" s="1350">
        <f>OFFSET(X42,0,-1)+1</f>
        <v>1</v>
      </c>
      <c r="Y42" s="1350">
        <f>OFFSET(Y42,0,-1)+1</f>
        <v>2</v>
      </c>
      <c r="Z42" s="1344">
        <f>OFFSET(Z42,0,-1)+1</f>
        <v>3</v>
      </c>
      <c r="AA42" s="2281">
        <f>OFFSET(AA42,0,-1)+1</f>
        <v>4</v>
      </c>
      <c r="AB42" s="2281"/>
      <c r="AC42" s="1344">
        <f>OFFSET(AC42,0,-2)+1</f>
        <v>5</v>
      </c>
      <c r="AD42" s="1344">
        <f>OFFSET(AD42,0,-1)+1</f>
        <v>6</v>
      </c>
      <c r="AE42" s="1344"/>
      <c r="AF42" s="1350">
        <f>OFFSET(AF42,0,-1)+1</f>
        <v>1</v>
      </c>
      <c r="AG42" s="1350">
        <f>OFFSET(AG42,0,-1)+1</f>
        <v>2</v>
      </c>
      <c r="AH42" s="1344">
        <f>OFFSET(AH42,0,-1)+1</f>
        <v>3</v>
      </c>
      <c r="AI42" s="2281">
        <f>OFFSET(AI42,0,-1)+1</f>
        <v>4</v>
      </c>
      <c r="AJ42" s="2281"/>
      <c r="AK42" s="1344">
        <f>OFFSET(AK42,0,-2)+1</f>
        <v>5</v>
      </c>
      <c r="AL42" s="1254">
        <f>OFFSET(AL42,0,-1)</f>
        <v>5</v>
      </c>
      <c r="AM42" s="1344">
        <f>OFFSET(AM42,0,-1)+1</f>
        <v>6</v>
      </c>
      <c r="AN42" s="520"/>
      <c r="AO42" s="520"/>
      <c r="AP42" s="520"/>
      <c r="AQ42" s="520"/>
      <c r="AR42" s="520"/>
      <c r="AS42" s="505">
        <v>0</v>
      </c>
    </row>
    <row customHeight="1" ht="22.049999999999997">
      <c r="A43" s="1372" t="s">
        <v>667</v>
      </c>
      <c r="B43" s="1372"/>
      <c r="C43" s="1372"/>
      <c r="D43" s="1372"/>
      <c r="E43" s="2267">
        <v>1</v>
      </c>
      <c r="F43" s="1372"/>
      <c r="G43" s="1372"/>
      <c r="H43" s="1372"/>
      <c r="I43" s="1372"/>
      <c r="J43" s="1372"/>
      <c r="K43" s="1372"/>
      <c r="L43" s="1373"/>
      <c r="M43" s="1374"/>
      <c r="N43" s="1374"/>
      <c r="O43" s="1374"/>
      <c r="P43" s="370"/>
      <c r="Q43" s="369"/>
      <c r="R43" s="364"/>
      <c r="S43" s="1345">
        <f>INDEX(PT_DIFFERENTIATION_NUM_NTAR,MATCH(A43,PT_DIFFERENTIATION_NTAR_ID,0))</f>
        <v>0</v>
      </c>
      <c r="T43" s="307" t="s">
        <v>604</v>
      </c>
      <c r="U43" s="309"/>
      <c r="V43" s="2251"/>
      <c r="W43" s="2252"/>
      <c r="X43" s="2252"/>
      <c r="Y43" s="2252"/>
      <c r="Z43" s="2252"/>
      <c r="AA43" s="2252"/>
      <c r="AB43" s="2252"/>
      <c r="AC43" s="2253"/>
      <c r="AD43" s="2251" t="str">
        <f>INDEX(PT_DIFFERENTIATION_NTAR,MATCH(A43,PT_DIFFERENTIATION_NTAR_ID,0))</f>
        <v/>
      </c>
      <c r="AE43" s="2252"/>
      <c r="AF43" s="2252"/>
      <c r="AG43" s="2252"/>
      <c r="AH43" s="2252"/>
      <c r="AI43" s="2252"/>
      <c r="AJ43" s="2252"/>
      <c r="AK43" s="2252"/>
      <c r="AL43" s="2253"/>
      <c r="AM43" s="126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9"/>
      <c r="AP43" s="509" t="str">
        <f>IF(T43="","",T43)</f>
        <v>Наименование тарифа</v>
      </c>
      <c r="AQ43" s="509"/>
      <c r="AR43" s="509"/>
      <c r="AS43" s="1164">
        <v>21</v>
      </c>
    </row>
    <row customHeight="1" ht="22.049999999999997">
      <c r="A44" s="1372" t="s">
        <v>667</v>
      </c>
      <c r="B44" s="1372" t="s">
        <v>668</v>
      </c>
      <c r="C44" s="1372"/>
      <c r="D44" s="1372"/>
      <c r="E44" s="2268"/>
      <c r="F44" s="2267">
        <v>1</v>
      </c>
      <c r="G44" s="1372"/>
      <c r="H44" s="1372"/>
      <c r="I44" s="1372"/>
      <c r="J44" s="1372"/>
      <c r="K44" s="1372"/>
      <c r="L44" s="1373"/>
      <c r="M44" s="1374"/>
      <c r="N44" s="1374"/>
      <c r="O44" s="1374"/>
      <c r="P44" s="1341"/>
      <c r="Q44" s="361"/>
      <c r="R44" s="362"/>
      <c r="S44" s="1345" t="str">
        <f>INDEX(PT_DIFFERENTIATION_NUM_TER,MATCH(B44,PT_DIFFERENTIATION_TER_ID,0))</f>
        <v>.</v>
      </c>
      <c r="T44" s="317" t="s">
        <v>870</v>
      </c>
      <c r="U44" s="309"/>
      <c r="V44" s="2251"/>
      <c r="W44" s="2252"/>
      <c r="X44" s="2252"/>
      <c r="Y44" s="2252"/>
      <c r="Z44" s="2252"/>
      <c r="AA44" s="2252"/>
      <c r="AB44" s="2252"/>
      <c r="AC44" s="2253"/>
      <c r="AD44" s="2251" t="str">
        <f>INDEX(PT_DIFFERENTIATION_TER,MATCH(B44,PT_DIFFERENTIATION_TER_ID,0))</f>
        <v/>
      </c>
      <c r="AE44" s="2252"/>
      <c r="AF44" s="2252"/>
      <c r="AG44" s="2252"/>
      <c r="AH44" s="2252"/>
      <c r="AI44" s="2252"/>
      <c r="AJ44" s="2252"/>
      <c r="AK44" s="2252"/>
      <c r="AL44" s="2253"/>
      <c r="AM44" s="1267" t="s">
        <v>871</v>
      </c>
      <c r="AO44" s="509"/>
      <c r="AP44" s="509" t="str">
        <f>IF(T44="","",T44)</f>
        <v>Территория действия тарифа</v>
      </c>
      <c r="AQ44" s="509"/>
      <c r="AR44" s="509"/>
      <c r="AS44" s="1164">
        <v>21</v>
      </c>
    </row>
    <row customHeight="1" ht="24">
      <c r="A45" s="1372" t="s">
        <v>667</v>
      </c>
      <c r="B45" s="1372" t="s">
        <v>668</v>
      </c>
      <c r="C45" s="1372" t="s">
        <v>669</v>
      </c>
      <c r="D45" s="1372"/>
      <c r="E45" s="2268"/>
      <c r="F45" s="2268"/>
      <c r="G45" s="2267">
        <v>1</v>
      </c>
      <c r="H45" s="1372"/>
      <c r="I45" s="1372"/>
      <c r="J45" s="1372"/>
      <c r="K45" s="1372"/>
      <c r="L45" s="1373"/>
      <c r="M45" s="1374"/>
      <c r="N45" s="1374"/>
      <c r="O45" s="1374"/>
      <c r="P45" s="363"/>
      <c r="Q45" s="361"/>
      <c r="R45" s="362"/>
      <c r="S45" s="1345" t="str">
        <f>INDEX(PT_DIFFERENTIATION_NUM_CS,MATCH(C45,PT_DIFFERENTIATION_CS_ID,0))</f>
        <v>..</v>
      </c>
      <c r="T45" s="318" t="s">
        <v>872</v>
      </c>
      <c r="U45" s="309"/>
      <c r="V45" s="2251"/>
      <c r="W45" s="2252"/>
      <c r="X45" s="2252"/>
      <c r="Y45" s="2252"/>
      <c r="Z45" s="2252"/>
      <c r="AA45" s="2252"/>
      <c r="AB45" s="2252"/>
      <c r="AC45" s="2253"/>
      <c r="AD45" s="2251" t="str">
        <f>INDEX(PT_DIFFERENTIATION_CS,MATCH(C45,PT_DIFFERENTIATION_CS_ID,0))</f>
        <v/>
      </c>
      <c r="AE45" s="2252"/>
      <c r="AF45" s="2252"/>
      <c r="AG45" s="2252"/>
      <c r="AH45" s="2252"/>
      <c r="AI45" s="2252"/>
      <c r="AJ45" s="2252"/>
      <c r="AK45" s="2252"/>
      <c r="AL45" s="2253"/>
      <c r="AM45" s="1267" t="s">
        <v>873</v>
      </c>
      <c r="AO45" s="509"/>
      <c r="AP45" s="509" t="str">
        <f>IF(T45="","",T45)</f>
        <v>Наименование системы теплоснабжения </v>
      </c>
      <c r="AQ45" s="509"/>
      <c r="AR45" s="509"/>
      <c r="AS45" s="1164">
        <v>23</v>
      </c>
    </row>
    <row customHeight="1" ht="22.049999999999997">
      <c r="A46" s="1372" t="s">
        <v>667</v>
      </c>
      <c r="B46" s="1372" t="s">
        <v>668</v>
      </c>
      <c r="C46" s="1372" t="s">
        <v>669</v>
      </c>
      <c r="D46" s="1372" t="s">
        <v>670</v>
      </c>
      <c r="E46" s="2268"/>
      <c r="F46" s="2268"/>
      <c r="G46" s="2268"/>
      <c r="H46" s="2267">
        <v>1</v>
      </c>
      <c r="I46" s="1372"/>
      <c r="J46" s="1372"/>
      <c r="K46" s="1372"/>
      <c r="L46" s="1373"/>
      <c r="M46" s="1374"/>
      <c r="N46" s="1374"/>
      <c r="O46" s="1374"/>
      <c r="P46" s="363"/>
      <c r="Q46" s="361"/>
      <c r="R46" s="362"/>
      <c r="S46" s="1345" t="str">
        <f>INDEX(PT_DIFFERENTIATION_NUM_IST_TE,MATCH(D46,PT_DIFFERENTIATION_IST_TE_ID,0))</f>
        <v>...</v>
      </c>
      <c r="T46" s="319" t="s">
        <v>874</v>
      </c>
      <c r="U46" s="309"/>
      <c r="V46" s="2251"/>
      <c r="W46" s="2252"/>
      <c r="X46" s="2252"/>
      <c r="Y46" s="2252"/>
      <c r="Z46" s="2252"/>
      <c r="AA46" s="2252"/>
      <c r="AB46" s="2252"/>
      <c r="AC46" s="2253"/>
      <c r="AD46" s="2251" t="str">
        <f>INDEX(PT_DIFFERENTIATION_IST_TE,MATCH(D46,PT_DIFFERENTIATION_IST_TE_ID,0))</f>
        <v/>
      </c>
      <c r="AE46" s="2252"/>
      <c r="AF46" s="2252"/>
      <c r="AG46" s="2252"/>
      <c r="AH46" s="2252"/>
      <c r="AI46" s="2252"/>
      <c r="AJ46" s="2252"/>
      <c r="AK46" s="2252"/>
      <c r="AL46" s="2253"/>
      <c r="AM46" s="1267" t="s">
        <v>875</v>
      </c>
      <c r="AO46" s="509"/>
      <c r="AP46" s="509" t="str">
        <f>IF(T46="","",T46)</f>
        <v>Источник тепловой энергии  </v>
      </c>
      <c r="AQ46" s="509"/>
      <c r="AR46" s="509"/>
      <c r="AS46" s="1164">
        <v>21</v>
      </c>
    </row>
    <row customHeight="1" ht="49.5">
      <c r="A47" s="1372" t="s">
        <v>667</v>
      </c>
      <c r="B47" s="1372" t="s">
        <v>668</v>
      </c>
      <c r="C47" s="1372" t="s">
        <v>669</v>
      </c>
      <c r="D47" s="1372" t="s">
        <v>670</v>
      </c>
      <c r="E47" s="2268"/>
      <c r="F47" s="2268"/>
      <c r="G47" s="2268"/>
      <c r="H47" s="2268"/>
      <c r="I47" s="2265" t="str">
        <f>S46&amp;".1"</f>
        <v>....1</v>
      </c>
      <c r="J47" s="1372"/>
      <c r="K47" s="1372"/>
      <c r="L47" s="1373" t="s">
        <v>876</v>
      </c>
      <c r="P47" s="2266">
        <v>1</v>
      </c>
      <c r="Q47" s="1340"/>
      <c r="R47" s="365"/>
      <c r="S47" s="1345" t="str">
        <f>$I47</f>
        <v>....1</v>
      </c>
      <c r="T47" s="294" t="s">
        <v>877</v>
      </c>
      <c r="U47" s="309"/>
      <c r="V47" s="2254"/>
      <c r="W47" s="2255"/>
      <c r="X47" s="2255"/>
      <c r="Y47" s="2255"/>
      <c r="Z47" s="2255"/>
      <c r="AA47" s="2255"/>
      <c r="AB47" s="2255"/>
      <c r="AC47" s="2256"/>
      <c r="AD47" s="2254"/>
      <c r="AE47" s="2255"/>
      <c r="AF47" s="2255"/>
      <c r="AG47" s="2255"/>
      <c r="AH47" s="2255"/>
      <c r="AI47" s="2255"/>
      <c r="AJ47" s="2255"/>
      <c r="AK47" s="2255"/>
      <c r="AL47" s="2256"/>
      <c r="AM47" s="1267" t="s">
        <v>878</v>
      </c>
      <c r="AO47" s="509"/>
      <c r="AP47" s="509" t="str">
        <f>IF(T47="","",T47)</f>
        <v>Схема подключения теплопотребляющей установки к коллектору источника тепловой энергии</v>
      </c>
      <c r="AQ47" s="509"/>
      <c r="AR47" s="509"/>
      <c r="AS47" s="1164">
        <v>47</v>
      </c>
    </row>
    <row customHeight="1" ht="22.049999999999997">
      <c r="A48" s="1372" t="s">
        <v>667</v>
      </c>
      <c r="B48" s="1372" t="s">
        <v>668</v>
      </c>
      <c r="C48" s="1372" t="s">
        <v>669</v>
      </c>
      <c r="D48" s="1372" t="s">
        <v>670</v>
      </c>
      <c r="E48" s="2268"/>
      <c r="F48" s="2268"/>
      <c r="G48" s="2268"/>
      <c r="H48" s="2268"/>
      <c r="I48" s="2295"/>
      <c r="J48" s="2265" t="str">
        <f>I47&amp;".1"</f>
        <v>....1.1</v>
      </c>
      <c r="K48" s="1372"/>
      <c r="L48" s="1373" t="s">
        <v>879</v>
      </c>
      <c r="P48" s="2266"/>
      <c r="Q48" s="2266">
        <v>1</v>
      </c>
      <c r="R48" s="366"/>
      <c r="S48" s="1345" t="str">
        <f>$J48</f>
        <v>....1.1</v>
      </c>
      <c r="T48" s="295" t="s">
        <v>880</v>
      </c>
      <c r="U48" s="309"/>
      <c r="V48" s="2254"/>
      <c r="W48" s="2255"/>
      <c r="X48" s="2255"/>
      <c r="Y48" s="2255"/>
      <c r="Z48" s="2255"/>
      <c r="AA48" s="2255"/>
      <c r="AB48" s="2255"/>
      <c r="AC48" s="2256"/>
      <c r="AD48" s="2254"/>
      <c r="AE48" s="2255"/>
      <c r="AF48" s="2255"/>
      <c r="AG48" s="2255"/>
      <c r="AH48" s="2255"/>
      <c r="AI48" s="2255"/>
      <c r="AJ48" s="2255"/>
      <c r="AK48" s="2255"/>
      <c r="AL48" s="2256"/>
      <c r="AM48" s="1267" t="s">
        <v>881</v>
      </c>
      <c r="AO48" s="509"/>
      <c r="AP48" s="509" t="str">
        <f>IF(T48="","",T48)</f>
        <v>Группа потребителей</v>
      </c>
      <c r="AQ48" s="509"/>
      <c r="AR48" s="509"/>
      <c r="AS48" s="1164">
        <v>21</v>
      </c>
    </row>
    <row customHeight="1" ht="22.049999999999997">
      <c r="A49" s="1372" t="s">
        <v>667</v>
      </c>
      <c r="B49" s="1372" t="s">
        <v>668</v>
      </c>
      <c r="C49" s="1372" t="s">
        <v>669</v>
      </c>
      <c r="D49" s="1372" t="s">
        <v>670</v>
      </c>
      <c r="E49" s="2268"/>
      <c r="F49" s="2268"/>
      <c r="G49" s="2268"/>
      <c r="H49" s="2268"/>
      <c r="I49" s="2295"/>
      <c r="J49" s="2295"/>
      <c r="K49" s="2265" t="str">
        <f>J48&amp;".1"</f>
        <v>....1.1.1</v>
      </c>
      <c r="L49" s="1373" t="s">
        <v>882</v>
      </c>
      <c r="P49" s="2266"/>
      <c r="Q49" s="2266"/>
      <c r="R49" s="366">
        <v>1</v>
      </c>
      <c r="S49" s="1345" t="str">
        <f>$K49</f>
        <v>....1.1.1</v>
      </c>
      <c r="T49" s="1356"/>
      <c r="U49" s="309"/>
      <c r="V49" s="334"/>
      <c r="W49" s="760"/>
      <c r="X49" s="334"/>
      <c r="Y49" s="393"/>
      <c r="Z49" s="2274"/>
      <c r="AA49" s="2116" t="s">
        <v>66</v>
      </c>
      <c r="AB49" s="2274"/>
      <c r="AC49" s="2116" t="s">
        <v>66</v>
      </c>
      <c r="AD49" s="334"/>
      <c r="AE49" s="760"/>
      <c r="AF49" s="334"/>
      <c r="AG49" s="393"/>
      <c r="AH49" s="2274"/>
      <c r="AI49" s="2116" t="s">
        <v>66</v>
      </c>
      <c r="AJ49" s="2296"/>
      <c r="AK49" s="2116" t="s">
        <v>66</v>
      </c>
      <c r="AL49" s="1357"/>
      <c r="AM49" s="2262" t="s">
        <v>883</v>
      </c>
      <c r="AN49" s="520">
        <f>STRCHECKDATE(V50:AL50)</f>
      </c>
      <c r="AO49" s="509"/>
      <c r="AP49" s="509" t="str">
        <f>IF(T49="","",T49)</f>
        <v/>
      </c>
      <c r="AQ49" s="509"/>
      <c r="AR49" s="509"/>
      <c r="AS49" s="1164">
        <v>21</v>
      </c>
    </row>
    <row customHeight="1" ht="1.05">
      <c r="A50" s="1372" t="s">
        <v>667</v>
      </c>
      <c r="B50" s="1372" t="s">
        <v>668</v>
      </c>
      <c r="C50" s="1372" t="s">
        <v>669</v>
      </c>
      <c r="D50" s="1372" t="s">
        <v>670</v>
      </c>
      <c r="E50" s="2268"/>
      <c r="F50" s="2268"/>
      <c r="G50" s="2268"/>
      <c r="H50" s="2268"/>
      <c r="I50" s="2295"/>
      <c r="J50" s="2295"/>
      <c r="K50" s="2265"/>
      <c r="L50" s="1373"/>
      <c r="P50" s="2266"/>
      <c r="Q50" s="2266"/>
      <c r="R50" s="366"/>
      <c r="S50" s="1351"/>
      <c r="T50" s="309"/>
      <c r="U50" s="309"/>
      <c r="V50" s="334"/>
      <c r="W50" s="334"/>
      <c r="X50" s="334"/>
      <c r="Y50" s="337" t="str">
        <f>Z49&amp;"-"&amp;AB49</f>
        <v>-</v>
      </c>
      <c r="Z50" s="2275"/>
      <c r="AA50" s="2116"/>
      <c r="AB50" s="2275"/>
      <c r="AC50" s="2116"/>
      <c r="AD50" s="334"/>
      <c r="AE50" s="334"/>
      <c r="AF50" s="334"/>
      <c r="AG50" s="337" t="str">
        <f>AH49&amp;"-"&amp;AJ49</f>
        <v>-</v>
      </c>
      <c r="AH50" s="2275"/>
      <c r="AI50" s="2116"/>
      <c r="AJ50" s="2297"/>
      <c r="AK50" s="2116"/>
      <c r="AL50" s="1358"/>
      <c r="AM50" s="2263"/>
      <c r="AO50" s="509"/>
      <c r="AP50" s="509" t="str">
        <f>IF(T50="","",T50)</f>
        <v/>
      </c>
      <c r="AQ50" s="509"/>
      <c r="AR50" s="509"/>
      <c r="AS50" s="1164">
        <v>1</v>
      </c>
    </row>
    <row customHeight="1" ht="11.549999999999999">
      <c r="A51" s="1372" t="s">
        <v>667</v>
      </c>
      <c r="B51" s="1372" t="s">
        <v>668</v>
      </c>
      <c r="C51" s="1372" t="s">
        <v>669</v>
      </c>
      <c r="D51" s="1372" t="s">
        <v>670</v>
      </c>
      <c r="E51" s="2268"/>
      <c r="F51" s="2268"/>
      <c r="G51" s="2268"/>
      <c r="H51" s="2268"/>
      <c r="I51" s="2295"/>
      <c r="J51" s="2265"/>
      <c r="K51" s="1372"/>
      <c r="L51" s="1373"/>
      <c r="P51" s="2266"/>
      <c r="Q51" s="2266"/>
      <c r="R51" s="365"/>
      <c r="S51" s="1287"/>
      <c r="T51" s="297" t="s">
        <v>884</v>
      </c>
      <c r="U51" s="376"/>
      <c r="V51" s="376"/>
      <c r="W51" s="376"/>
      <c r="X51" s="376"/>
      <c r="Y51" s="376"/>
      <c r="Z51" s="376"/>
      <c r="AA51" s="376"/>
      <c r="AB51" s="376"/>
      <c r="AC51" s="376"/>
      <c r="AD51" s="376"/>
      <c r="AE51" s="376"/>
      <c r="AF51" s="376"/>
      <c r="AG51" s="376"/>
      <c r="AH51" s="376"/>
      <c r="AI51" s="376"/>
      <c r="AJ51" s="376"/>
      <c r="AK51" s="376"/>
      <c r="AL51" s="333"/>
      <c r="AM51" s="2264"/>
      <c r="AO51" s="509"/>
      <c r="AP51" s="509" t="str">
        <f>IF(T51="","",T51)</f>
        <v>Добавить вид теплоносителя (параметры теплоносителя)</v>
      </c>
      <c r="AQ51" s="509"/>
      <c r="AR51" s="509"/>
      <c r="AS51" s="1164">
        <v>11</v>
      </c>
    </row>
    <row customHeight="1" ht="11.549999999999999">
      <c r="A52" s="1372" t="s">
        <v>667</v>
      </c>
      <c r="B52" s="1372" t="s">
        <v>668</v>
      </c>
      <c r="C52" s="1372" t="s">
        <v>669</v>
      </c>
      <c r="D52" s="1372" t="s">
        <v>670</v>
      </c>
      <c r="E52" s="2268"/>
      <c r="F52" s="2268"/>
      <c r="G52" s="2268"/>
      <c r="H52" s="2268"/>
      <c r="I52" s="2265"/>
      <c r="J52" s="1372"/>
      <c r="K52" s="1372"/>
      <c r="L52" s="1373"/>
      <c r="P52" s="2266"/>
      <c r="Q52" s="1340"/>
      <c r="R52" s="365"/>
      <c r="S52" s="1287"/>
      <c r="T52" s="296" t="s">
        <v>885</v>
      </c>
      <c r="U52" s="376"/>
      <c r="V52" s="376"/>
      <c r="W52" s="376"/>
      <c r="X52" s="376"/>
      <c r="Y52" s="376"/>
      <c r="Z52" s="376"/>
      <c r="AA52" s="376"/>
      <c r="AB52" s="376"/>
      <c r="AC52" s="375"/>
      <c r="AD52" s="376"/>
      <c r="AE52" s="376"/>
      <c r="AF52" s="376"/>
      <c r="AG52" s="376"/>
      <c r="AH52" s="376"/>
      <c r="AI52" s="376"/>
      <c r="AJ52" s="376"/>
      <c r="AK52" s="375"/>
      <c r="AL52" s="376"/>
      <c r="AM52" s="312"/>
      <c r="AO52" s="509"/>
      <c r="AP52" s="509" t="str">
        <f>IF(T52="","",T52)</f>
        <v>Добавить группу потребителей</v>
      </c>
      <c r="AQ52" s="509"/>
      <c r="AR52" s="509"/>
      <c r="AS52" s="1164">
        <v>11</v>
      </c>
    </row>
    <row customHeight="1" ht="14.699999999999998">
      <c r="A53" s="1372" t="s">
        <v>667</v>
      </c>
      <c r="B53" s="1372" t="s">
        <v>668</v>
      </c>
      <c r="C53" s="1372" t="s">
        <v>669</v>
      </c>
      <c r="D53" s="1372" t="s">
        <v>670</v>
      </c>
      <c r="E53" s="2268"/>
      <c r="F53" s="2268"/>
      <c r="G53" s="2268"/>
      <c r="H53" s="2267"/>
      <c r="I53" s="1372"/>
      <c r="J53" s="1372"/>
      <c r="K53" s="1372"/>
      <c r="L53" s="1373"/>
      <c r="M53" s="1374"/>
      <c r="N53" s="1374"/>
      <c r="O53" s="546"/>
      <c r="P53" s="369"/>
      <c r="Q53" s="384"/>
      <c r="R53" s="364"/>
      <c r="S53" s="1287"/>
      <c r="T53" s="374" t="s">
        <v>886</v>
      </c>
      <c r="U53" s="376"/>
      <c r="V53" s="376"/>
      <c r="W53" s="376"/>
      <c r="X53" s="376"/>
      <c r="Y53" s="376"/>
      <c r="Z53" s="376"/>
      <c r="AA53" s="376"/>
      <c r="AB53" s="376"/>
      <c r="AC53" s="375"/>
      <c r="AD53" s="376"/>
      <c r="AE53" s="376"/>
      <c r="AF53" s="376"/>
      <c r="AG53" s="376"/>
      <c r="AH53" s="376"/>
      <c r="AI53" s="376"/>
      <c r="AJ53" s="376"/>
      <c r="AK53" s="375"/>
      <c r="AL53" s="376"/>
      <c r="AM53" s="312"/>
      <c r="AO53" s="509"/>
      <c r="AP53" s="509" t="str">
        <f>IF(T53="","",T53)</f>
        <v>Добавить схему подключения</v>
      </c>
      <c r="AQ53" s="509"/>
      <c r="AR53" s="509"/>
      <c r="AS53" s="1164">
        <v>14</v>
      </c>
    </row>
    <row s="1651" customFormat="1" customHeight="1" ht="1.05">
      <c r="A54" s="1352" t="s">
        <v>667</v>
      </c>
      <c r="B54" s="1352" t="s">
        <v>668</v>
      </c>
      <c r="C54" s="1352" t="s">
        <v>669</v>
      </c>
      <c r="D54" s="1323"/>
      <c r="E54" s="2268"/>
      <c r="F54" s="2268"/>
      <c r="G54" s="2267"/>
      <c r="H54" s="1323"/>
      <c r="I54" s="1323"/>
      <c r="J54" s="1323"/>
      <c r="K54" s="1323"/>
      <c r="L54" s="1348"/>
      <c r="M54" s="1324"/>
      <c r="N54" s="1324"/>
      <c r="P54" s="1325"/>
      <c r="Q54" s="1326"/>
      <c r="R54" s="1325"/>
      <c r="S54" s="1331"/>
      <c r="T54" s="1334" t="s">
        <v>887</v>
      </c>
      <c r="U54" s="1333"/>
      <c r="V54" s="1333"/>
      <c r="W54" s="1333"/>
      <c r="X54" s="1333"/>
      <c r="Y54" s="1333"/>
      <c r="Z54" s="1333"/>
      <c r="AA54" s="1333"/>
      <c r="AB54" s="1333"/>
      <c r="AC54" s="1333"/>
      <c r="AD54" s="1333"/>
      <c r="AE54" s="1333"/>
      <c r="AF54" s="1333"/>
      <c r="AG54" s="1333"/>
      <c r="AH54" s="1333"/>
      <c r="AI54" s="1333"/>
      <c r="AJ54" s="1333"/>
      <c r="AK54" s="1333"/>
      <c r="AL54" s="1333"/>
      <c r="AM54" s="1333"/>
      <c r="AO54" s="798"/>
      <c r="AP54" s="798" t="str">
        <f>IF(T54="","",T54)</f>
        <v>Добавить источник для дифференциации</v>
      </c>
      <c r="AQ54" s="798"/>
      <c r="AR54" s="798"/>
      <c r="AS54" s="527">
        <v>1</v>
      </c>
    </row>
    <row s="1651" customFormat="1" customHeight="1" ht="1.05">
      <c r="A55" s="1352" t="s">
        <v>667</v>
      </c>
      <c r="B55" s="1352" t="s">
        <v>668</v>
      </c>
      <c r="C55" s="1323"/>
      <c r="D55" s="1323"/>
      <c r="E55" s="2268"/>
      <c r="F55" s="2267"/>
      <c r="G55" s="1323"/>
      <c r="H55" s="1323"/>
      <c r="I55" s="1323"/>
      <c r="J55" s="1323"/>
      <c r="K55" s="1323"/>
      <c r="L55" s="1348"/>
      <c r="M55" s="1330"/>
      <c r="N55" s="1330"/>
      <c r="P55" s="1325"/>
      <c r="Q55" s="1326"/>
      <c r="R55" s="1325"/>
      <c r="S55" s="1331"/>
      <c r="T55" s="1334" t="s">
        <v>888</v>
      </c>
      <c r="U55" s="1333"/>
      <c r="V55" s="1333"/>
      <c r="W55" s="1333"/>
      <c r="X55" s="1333"/>
      <c r="Y55" s="1333"/>
      <c r="Z55" s="1333"/>
      <c r="AA55" s="1333"/>
      <c r="AB55" s="1333"/>
      <c r="AC55" s="1333"/>
      <c r="AD55" s="1333"/>
      <c r="AE55" s="1333"/>
      <c r="AF55" s="1333"/>
      <c r="AG55" s="1333"/>
      <c r="AH55" s="1333"/>
      <c r="AI55" s="1333"/>
      <c r="AJ55" s="1333"/>
      <c r="AK55" s="1333"/>
      <c r="AL55" s="1333"/>
      <c r="AM55" s="1333"/>
      <c r="AO55" s="798"/>
      <c r="AP55" s="798" t="str">
        <f>IF(T55="","",T55)</f>
        <v>Добавить централизованную систему для дифференциации</v>
      </c>
      <c r="AQ55" s="798"/>
      <c r="AR55" s="798"/>
      <c r="AS55" s="527">
        <v>1</v>
      </c>
    </row>
    <row s="1651" customFormat="1" customHeight="1" ht="1.05">
      <c r="A56" s="1352" t="s">
        <v>667</v>
      </c>
      <c r="B56" s="1352"/>
      <c r="C56" s="1352"/>
      <c r="D56" s="1352"/>
      <c r="E56" s="2267"/>
      <c r="F56" s="1352"/>
      <c r="G56" s="1352"/>
      <c r="H56" s="1352"/>
      <c r="I56" s="1352"/>
      <c r="J56" s="1352"/>
      <c r="K56" s="1352"/>
      <c r="L56" s="1355"/>
      <c r="M56" s="1330"/>
      <c r="N56" s="1330"/>
      <c r="O56" s="527"/>
      <c r="P56" s="389"/>
      <c r="Q56" s="1353"/>
      <c r="R56" s="389"/>
      <c r="S56" s="1331"/>
      <c r="T56" s="1334" t="s">
        <v>889</v>
      </c>
      <c r="U56" s="1333"/>
      <c r="V56" s="1333"/>
      <c r="W56" s="1333"/>
      <c r="X56" s="1333"/>
      <c r="Y56" s="1333"/>
      <c r="Z56" s="1333"/>
      <c r="AA56" s="1333"/>
      <c r="AB56" s="1333"/>
      <c r="AC56" s="1333"/>
      <c r="AD56" s="1333"/>
      <c r="AE56" s="1333"/>
      <c r="AF56" s="1333"/>
      <c r="AG56" s="1333"/>
      <c r="AH56" s="1333"/>
      <c r="AI56" s="1333"/>
      <c r="AJ56" s="1333"/>
      <c r="AK56" s="1333"/>
      <c r="AL56" s="1333"/>
      <c r="AM56" s="1333"/>
      <c r="AO56" s="509"/>
      <c r="AP56" s="509" t="str">
        <f>IF(T56="","",T56)</f>
        <v>Добавить территорию для дифференциации</v>
      </c>
      <c r="AQ56" s="509"/>
      <c r="AR56" s="509"/>
      <c r="AS56" s="520">
        <v>1</v>
      </c>
    </row>
    <row s="1651" customFormat="1" customHeight="1" ht="1.05">
      <c r="A57" s="1323"/>
      <c r="B57" s="1323"/>
      <c r="C57" s="1323"/>
      <c r="D57" s="1323"/>
      <c r="E57" s="1352"/>
      <c r="F57" s="1323"/>
      <c r="G57" s="1323"/>
      <c r="H57" s="1323"/>
      <c r="I57" s="1323"/>
      <c r="J57" s="1323"/>
      <c r="K57" s="1323"/>
      <c r="L57" s="1348"/>
      <c r="M57" s="1330"/>
      <c r="N57" s="1330"/>
      <c r="P57" s="1325"/>
      <c r="Q57" s="1326"/>
      <c r="R57" s="1325"/>
      <c r="S57" s="1331"/>
      <c r="T57" s="1334" t="s">
        <v>921</v>
      </c>
      <c r="U57" s="1333"/>
      <c r="V57" s="1333"/>
      <c r="W57" s="1333"/>
      <c r="X57" s="1333"/>
      <c r="Y57" s="1333"/>
      <c r="Z57" s="1333"/>
      <c r="AA57" s="1333"/>
      <c r="AB57" s="1333"/>
      <c r="AC57" s="1333"/>
      <c r="AD57" s="1333"/>
      <c r="AE57" s="1333"/>
      <c r="AF57" s="1333"/>
      <c r="AG57" s="1333"/>
      <c r="AH57" s="1333"/>
      <c r="AI57" s="1333"/>
      <c r="AJ57" s="1333"/>
      <c r="AK57" s="1333"/>
      <c r="AL57" s="1333"/>
      <c r="AM57" s="1333"/>
      <c r="AO57" s="798"/>
      <c r="AP57" s="798" t="str">
        <f>IF(T57="","",T57)</f>
        <v>Добавить наименование тарифа</v>
      </c>
      <c r="AQ57" s="798"/>
      <c r="AR57" s="798"/>
      <c r="AS57" s="527">
        <v>1</v>
      </c>
    </row>
    <row customHeight="1" ht="11.549999999999999">
      <c r="M58" s="1169"/>
      <c r="N58" s="1169"/>
      <c r="O58" s="546"/>
      <c r="P58" s="1164"/>
      <c r="Q58" s="1164"/>
      <c r="R58" s="1164"/>
      <c r="S58" s="1164"/>
      <c r="AN58" s="1164"/>
      <c r="AO58" s="1164"/>
      <c r="AP58" s="1164"/>
      <c r="AQ58" s="1164"/>
      <c r="AR58" s="1164"/>
      <c r="AS58" s="1164">
        <v>11</v>
      </c>
    </row>
    <row customHeight="1" ht="28.5">
      <c r="O59" s="546"/>
      <c r="S59" s="1262"/>
      <c r="T59" s="2294"/>
      <c r="U59" s="2294"/>
      <c r="V59" s="2294"/>
      <c r="W59" s="2294"/>
      <c r="X59" s="2294"/>
      <c r="Y59" s="2294"/>
      <c r="Z59" s="2294"/>
      <c r="AA59" s="2294"/>
      <c r="AB59" s="2294"/>
      <c r="AC59" s="2294"/>
      <c r="AD59" s="2294"/>
      <c r="AE59" s="2294"/>
      <c r="AF59" s="2294"/>
      <c r="AG59" s="2294"/>
      <c r="AH59" s="2294"/>
      <c r="AI59" s="2294"/>
      <c r="AJ59" s="2294"/>
      <c r="AK59" s="2294"/>
      <c r="AL59" s="2294"/>
      <c r="AM59" s="2294"/>
      <c r="AS59" s="1164">
        <v>27</v>
      </c>
    </row>
    <row customHeight="1" ht="78.75">
      <c r="O60" s="546"/>
      <c r="T60" s="2294"/>
      <c r="U60" s="2294"/>
      <c r="V60" s="2294"/>
      <c r="W60" s="2294"/>
      <c r="X60" s="2294"/>
      <c r="Y60" s="2294"/>
      <c r="Z60" s="2294"/>
      <c r="AA60" s="2294"/>
      <c r="AB60" s="2294"/>
      <c r="AC60" s="2294"/>
      <c r="AD60" s="2294"/>
      <c r="AE60" s="2294"/>
      <c r="AF60" s="2294"/>
      <c r="AG60" s="2294"/>
      <c r="AH60" s="2294"/>
      <c r="AI60" s="2294"/>
      <c r="AJ60" s="2294"/>
      <c r="AK60" s="2294"/>
      <c r="AL60" s="2294"/>
      <c r="AM60" s="2294"/>
      <c r="AS60" s="1164">
        <v>75</v>
      </c>
    </row>
    <row customHeight="1" ht="14.699999999999998">
      <c r="O61" s="546"/>
      <c r="AS61" s="1164">
        <v>14</v>
      </c>
    </row>
    <row customHeight="1" ht="18.75">
      <c r="O62" s="546"/>
      <c r="S62" s="1262"/>
      <c r="T62" s="2294"/>
      <c r="U62" s="2294"/>
      <c r="V62" s="2294"/>
      <c r="W62" s="2294"/>
      <c r="X62" s="2294"/>
      <c r="Y62" s="2294"/>
      <c r="Z62" s="2294"/>
      <c r="AA62" s="2294"/>
      <c r="AB62" s="2294"/>
      <c r="AC62" s="2294"/>
      <c r="AD62" s="2294"/>
      <c r="AE62" s="2294"/>
      <c r="AF62" s="2294"/>
      <c r="AG62" s="2294"/>
      <c r="AH62" s="2294"/>
      <c r="AI62" s="2294"/>
      <c r="AJ62" s="2294"/>
      <c r="AK62" s="2294"/>
      <c r="AL62" s="2294"/>
      <c r="AM62" s="2294"/>
      <c r="AS62" s="1164">
        <v>18</v>
      </c>
    </row>
    <row customHeight="1" ht="18.75">
      <c r="O63" s="546"/>
      <c r="T63" s="2294"/>
      <c r="U63" s="2294"/>
      <c r="V63" s="2294"/>
      <c r="W63" s="2294"/>
      <c r="X63" s="2294"/>
      <c r="Y63" s="2294"/>
      <c r="Z63" s="2294"/>
      <c r="AA63" s="2294"/>
      <c r="AB63" s="2294"/>
      <c r="AC63" s="2294"/>
      <c r="AD63" s="2294"/>
      <c r="AE63" s="2294"/>
      <c r="AF63" s="2294"/>
      <c r="AG63" s="2294"/>
      <c r="AH63" s="2294"/>
      <c r="AI63" s="2294"/>
      <c r="AJ63" s="2294"/>
      <c r="AK63" s="2294"/>
      <c r="AL63" s="2294"/>
      <c r="AM63" s="2294"/>
      <c r="AS63" s="1164">
        <v>18</v>
      </c>
    </row>
    <row customHeight="1" ht="39.75">
      <c r="O64" s="546"/>
      <c r="S64" s="1262"/>
      <c r="T64" s="2294"/>
      <c r="U64" s="2294"/>
      <c r="V64" s="2294"/>
      <c r="W64" s="2294"/>
      <c r="X64" s="2294"/>
      <c r="Y64" s="2294"/>
      <c r="Z64" s="2294"/>
      <c r="AA64" s="2294"/>
      <c r="AB64" s="2294"/>
      <c r="AC64" s="2294"/>
      <c r="AD64" s="2294"/>
      <c r="AE64" s="2294"/>
      <c r="AF64" s="2294"/>
      <c r="AG64" s="2294"/>
      <c r="AH64" s="2294"/>
      <c r="AI64" s="2294"/>
      <c r="AJ64" s="2294"/>
      <c r="AK64" s="2294"/>
      <c r="AL64" s="2294"/>
      <c r="AM64" s="2294"/>
      <c r="AS64" s="1164">
        <v>38</v>
      </c>
    </row>
    <row customHeight="1" ht="22.5" hidden="1">
      <c r="A65" s="1169" t="s">
        <v>82</v>
      </c>
      <c r="B65" s="1169">
        <v>0</v>
      </c>
      <c r="C65" s="1169">
        <v>0</v>
      </c>
      <c r="D65" s="1169">
        <v>0</v>
      </c>
      <c r="E65" s="1169">
        <v>0</v>
      </c>
      <c r="F65" s="1169">
        <v>0</v>
      </c>
      <c r="G65" s="1169">
        <v>0</v>
      </c>
      <c r="H65" s="1169">
        <v>0</v>
      </c>
      <c r="I65" s="1169">
        <v>0</v>
      </c>
      <c r="J65" s="1169">
        <v>0</v>
      </c>
      <c r="K65" s="1169">
        <v>0</v>
      </c>
      <c r="L65" s="1338">
        <v>0</v>
      </c>
      <c r="M65" s="1371">
        <v>0</v>
      </c>
      <c r="N65" s="1371">
        <v>0</v>
      </c>
      <c r="O65" s="1371">
        <v>0</v>
      </c>
      <c r="P65" s="1337">
        <v>3</v>
      </c>
      <c r="Q65" s="353">
        <v>3</v>
      </c>
      <c r="R65" s="353">
        <v>3</v>
      </c>
      <c r="S65" s="590">
        <v>12</v>
      </c>
      <c r="T65" s="1164">
        <v>31</v>
      </c>
      <c r="U65" s="1164">
        <v>0</v>
      </c>
      <c r="V65" s="1164">
        <v>0</v>
      </c>
      <c r="W65" s="1164">
        <v>0</v>
      </c>
      <c r="X65" s="1164">
        <v>0</v>
      </c>
      <c r="Y65" s="1164">
        <v>0</v>
      </c>
      <c r="Z65" s="1164">
        <v>0</v>
      </c>
      <c r="AA65" s="1164">
        <v>0</v>
      </c>
      <c r="AB65" s="1164">
        <v>0</v>
      </c>
      <c r="AC65" s="1164">
        <v>0</v>
      </c>
      <c r="AD65" s="1164">
        <v>0</v>
      </c>
      <c r="AE65" s="1164">
        <v>24</v>
      </c>
      <c r="AF65" s="1164">
        <v>0</v>
      </c>
      <c r="AG65" s="1164">
        <v>0</v>
      </c>
      <c r="AH65" s="1164">
        <v>11</v>
      </c>
      <c r="AI65" s="1164">
        <v>3</v>
      </c>
      <c r="AJ65" s="1164">
        <v>11</v>
      </c>
      <c r="AK65" s="1164">
        <v>0</v>
      </c>
      <c r="AL65" s="1164">
        <v>4</v>
      </c>
      <c r="AM65" s="1164">
        <v>115</v>
      </c>
      <c r="AN65" s="520">
        <v>10</v>
      </c>
      <c r="AO65" s="520">
        <v>10</v>
      </c>
      <c r="AP65" s="520">
        <v>10</v>
      </c>
      <c r="AQ65" s="520">
        <v>10</v>
      </c>
      <c r="AR65" s="520">
        <v>10</v>
      </c>
      <c r="AS65" s="1164">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8DF553-19F7-5586-BBE2-0.91CF3B2B}"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2406" width="3.7109375" hidden="1" customWidth="1"/>
    <col min="17" max="18" style="353" width="3.00390625" customWidth="1"/>
    <col min="19" max="19" style="2416" width="12.00390625" customWidth="1"/>
    <col min="20" max="20" style="1644" width="31.00390625" customWidth="1"/>
    <col min="21" max="21" style="1644" width="0.140625" customWidth="1"/>
    <col min="22" max="22" style="1644" width="24.7109375" hidden="1" customWidth="1"/>
    <col min="23" max="23" style="1644" width="0.140625" hidden="1" customWidth="1"/>
    <col min="24" max="25" style="1644" width="24.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24.7109375" customWidth="1"/>
    <col min="31" max="31" style="1644" width="0.140625" customWidth="1"/>
    <col min="32" max="33" style="1644" width="24.00390625" customWidth="1"/>
    <col min="34" max="34" style="1644" width="11.00390625" customWidth="1"/>
    <col min="35" max="35" style="1644" width="3.7109375" customWidth="1"/>
    <col min="36" max="36" style="1644" width="11.00390625" customWidth="1"/>
    <col min="37" max="37" style="1644" width="8.57421875" hidden="1" customWidth="1"/>
    <col min="38" max="38" style="1644" width="4.00390625" customWidth="1"/>
    <col min="39" max="39" style="1644" width="115.00390625" customWidth="1"/>
    <col min="40" max="44" style="1651" width="10.00390625" customWidth="1"/>
    <col min="45" max="45" style="1644" width="8.421875" hidden="1" customWidth="1"/>
  </cols>
  <sheetData>
    <row customHeight="1" ht="22.5" hidden="1">
      <c r="Y1" s="336"/>
      <c r="Z1" s="336"/>
      <c r="AG1" s="336"/>
      <c r="AH1" s="336"/>
      <c r="AS1" s="1164" t="s">
        <v>14</v>
      </c>
    </row>
    <row customHeight="1" ht="21" hidden="1">
      <c r="A2" s="1372"/>
      <c r="B2" s="1372"/>
      <c r="C2" s="1372"/>
      <c r="D2" s="1372"/>
      <c r="E2" s="2267">
        <v>1</v>
      </c>
      <c r="F2" s="1372"/>
      <c r="G2" s="1372"/>
      <c r="H2" s="1372"/>
      <c r="I2" s="1372"/>
      <c r="J2" s="1372"/>
      <c r="K2" s="1372"/>
      <c r="L2" s="1373"/>
      <c r="M2" s="1374"/>
      <c r="N2" s="1374"/>
      <c r="O2" s="1374"/>
      <c r="P2" s="370"/>
      <c r="Q2" s="369"/>
      <c r="R2" s="364"/>
      <c r="S2" s="1345">
        <f>INDEX(PT_DIFFERENTIATION_NUM_NTAR,MATCH(A2,PT_DIFFERENTIATION_NTAR_ID,0))</f>
      </c>
      <c r="T2" s="307" t="s">
        <v>604</v>
      </c>
      <c r="U2" s="309"/>
      <c r="V2" s="2251"/>
      <c r="W2" s="2252"/>
      <c r="X2" s="2252"/>
      <c r="Y2" s="2252"/>
      <c r="Z2" s="2252"/>
      <c r="AA2" s="2252"/>
      <c r="AB2" s="2252"/>
      <c r="AC2" s="2253"/>
      <c r="AD2" s="2251">
        <f>INDEX(PT_DIFFERENTIATION_NTAR,MATCH(A2,PT_DIFFERENTIATION_NTAR_ID,0))</f>
      </c>
      <c r="AE2" s="2252"/>
      <c r="AF2" s="2252"/>
      <c r="AG2" s="2252"/>
      <c r="AH2" s="2252"/>
      <c r="AI2" s="2252"/>
      <c r="AJ2" s="2252"/>
      <c r="AK2" s="2252"/>
      <c r="AL2" s="2253"/>
      <c r="AM2" s="1267" t="s">
        <v>869</v>
      </c>
      <c r="AO2" s="509"/>
      <c r="AP2" s="509" t="str">
        <f>IF(T2="","",T2)</f>
        <v>Наименование тарифа</v>
      </c>
      <c r="AQ2" s="509"/>
      <c r="AR2" s="509"/>
      <c r="AS2" s="1164">
        <v>0</v>
      </c>
    </row>
    <row customHeight="1" ht="21" hidden="1">
      <c r="A3" s="1372"/>
      <c r="B3" s="1372"/>
      <c r="C3" s="1372"/>
      <c r="D3" s="1372"/>
      <c r="E3" s="2268"/>
      <c r="F3" s="2267">
        <v>1</v>
      </c>
      <c r="G3" s="1372"/>
      <c r="H3" s="1372"/>
      <c r="I3" s="1372"/>
      <c r="J3" s="1372"/>
      <c r="K3" s="1372"/>
      <c r="L3" s="1373"/>
      <c r="M3" s="1374"/>
      <c r="N3" s="1374"/>
      <c r="O3" s="1374"/>
      <c r="P3" s="1341"/>
      <c r="Q3" s="361"/>
      <c r="R3" s="362"/>
      <c r="S3" s="1345">
        <f>INDEX(PT_DIFFERENTIATION_NUM_TER,MATCH(B3,PT_DIFFERENTIATION_TER_ID,0))</f>
      </c>
      <c r="T3" s="317" t="s">
        <v>870</v>
      </c>
      <c r="U3" s="309"/>
      <c r="V3" s="2251"/>
      <c r="W3" s="2252"/>
      <c r="X3" s="2252"/>
      <c r="Y3" s="2252"/>
      <c r="Z3" s="2252"/>
      <c r="AA3" s="2252"/>
      <c r="AB3" s="2252"/>
      <c r="AC3" s="2253"/>
      <c r="AD3" s="2251">
        <f>INDEX(PT_DIFFERENTIATION_TER,MATCH(B3,PT_DIFFERENTIATION_TER_ID,0))</f>
      </c>
      <c r="AE3" s="2252"/>
      <c r="AF3" s="2252"/>
      <c r="AG3" s="2252"/>
      <c r="AH3" s="2252"/>
      <c r="AI3" s="2252"/>
      <c r="AJ3" s="2252"/>
      <c r="AK3" s="2252"/>
      <c r="AL3" s="2253"/>
      <c r="AM3" s="1267" t="s">
        <v>871</v>
      </c>
      <c r="AO3" s="509"/>
      <c r="AP3" s="509" t="str">
        <f>IF(T3="","",T3)</f>
        <v>Территория действия тарифа</v>
      </c>
      <c r="AQ3" s="509"/>
      <c r="AR3" s="509"/>
      <c r="AS3" s="1164">
        <v>0</v>
      </c>
    </row>
    <row customHeight="1" ht="23.25" hidden="1">
      <c r="A4" s="1372"/>
      <c r="B4" s="1372"/>
      <c r="C4" s="1372"/>
      <c r="D4" s="1372"/>
      <c r="E4" s="2268"/>
      <c r="F4" s="2268"/>
      <c r="G4" s="2267">
        <v>1</v>
      </c>
      <c r="H4" s="1372"/>
      <c r="I4" s="1372"/>
      <c r="J4" s="1372"/>
      <c r="K4" s="1372"/>
      <c r="L4" s="1373"/>
      <c r="M4" s="1374"/>
      <c r="N4" s="1374"/>
      <c r="O4" s="1374"/>
      <c r="P4" s="363"/>
      <c r="Q4" s="361"/>
      <c r="R4" s="362"/>
      <c r="S4" s="1345">
        <f>INDEX(PT_DIFFERENTIATION_NUM_CS,MATCH(C4,PT_DIFFERENTIATION_CS_ID,0))</f>
      </c>
      <c r="T4" s="318" t="s">
        <v>872</v>
      </c>
      <c r="U4" s="309"/>
      <c r="V4" s="2251"/>
      <c r="W4" s="2252"/>
      <c r="X4" s="2252"/>
      <c r="Y4" s="2252"/>
      <c r="Z4" s="2252"/>
      <c r="AA4" s="2252"/>
      <c r="AB4" s="2252"/>
      <c r="AC4" s="2253"/>
      <c r="AD4" s="2251">
        <f>INDEX(PT_DIFFERENTIATION_CS,MATCH(C4,PT_DIFFERENTIATION_CS_ID,0))</f>
      </c>
      <c r="AE4" s="2252"/>
      <c r="AF4" s="2252"/>
      <c r="AG4" s="2252"/>
      <c r="AH4" s="2252"/>
      <c r="AI4" s="2252"/>
      <c r="AJ4" s="2252"/>
      <c r="AK4" s="2252"/>
      <c r="AL4" s="2253"/>
      <c r="AM4" s="1267" t="s">
        <v>873</v>
      </c>
      <c r="AO4" s="509"/>
      <c r="AP4" s="509" t="str">
        <f>IF(T4="","",T4)</f>
        <v>Наименование системы теплоснабжения </v>
      </c>
      <c r="AQ4" s="509"/>
      <c r="AR4" s="509"/>
      <c r="AS4" s="1164">
        <v>0</v>
      </c>
    </row>
    <row customHeight="1" ht="21" hidden="1">
      <c r="A5" s="1372"/>
      <c r="B5" s="1372"/>
      <c r="C5" s="1372"/>
      <c r="D5" s="1372"/>
      <c r="E5" s="2268"/>
      <c r="F5" s="2268"/>
      <c r="G5" s="2268"/>
      <c r="H5" s="2267">
        <v>1</v>
      </c>
      <c r="I5" s="1372"/>
      <c r="J5" s="1372"/>
      <c r="K5" s="1372"/>
      <c r="L5" s="1373"/>
      <c r="M5" s="1374"/>
      <c r="N5" s="1374"/>
      <c r="O5" s="1374"/>
      <c r="P5" s="363"/>
      <c r="Q5" s="361"/>
      <c r="R5" s="362"/>
      <c r="S5" s="1345">
        <f>INDEX(PT_DIFFERENTIATION_NUM_IST_TE,MATCH(D5,PT_DIFFERENTIATION_IST_TE_ID,0))</f>
      </c>
      <c r="T5" s="319" t="s">
        <v>874</v>
      </c>
      <c r="U5" s="309"/>
      <c r="V5" s="2251"/>
      <c r="W5" s="2252"/>
      <c r="X5" s="2252"/>
      <c r="Y5" s="2252"/>
      <c r="Z5" s="2252"/>
      <c r="AA5" s="2252"/>
      <c r="AB5" s="2252"/>
      <c r="AC5" s="2253"/>
      <c r="AD5" s="2251">
        <f>INDEX(PT_DIFFERENTIATION_IST_TE,MATCH(D5,PT_DIFFERENTIATION_IST_TE_ID,0))</f>
      </c>
      <c r="AE5" s="2252"/>
      <c r="AF5" s="2252"/>
      <c r="AG5" s="2252"/>
      <c r="AH5" s="2252"/>
      <c r="AI5" s="2252"/>
      <c r="AJ5" s="2252"/>
      <c r="AK5" s="2252"/>
      <c r="AL5" s="2253"/>
      <c r="AM5" s="1267" t="s">
        <v>875</v>
      </c>
      <c r="AO5" s="509"/>
      <c r="AP5" s="509" t="str">
        <f>IF(T5="","",T5)</f>
        <v>Источник тепловой энергии  </v>
      </c>
      <c r="AQ5" s="509"/>
      <c r="AR5" s="509"/>
      <c r="AS5" s="1164">
        <v>0</v>
      </c>
    </row>
    <row customHeight="1" ht="14.25" hidden="1">
      <c r="A6" s="1372"/>
      <c r="B6" s="1372"/>
      <c r="C6" s="1372"/>
      <c r="D6" s="1372"/>
      <c r="E6" s="2268"/>
      <c r="F6" s="2268"/>
      <c r="G6" s="2268"/>
      <c r="H6" s="2268"/>
      <c r="I6" s="2265">
        <f>S5&amp;".1"</f>
      </c>
      <c r="J6" s="1372"/>
      <c r="K6" s="1372"/>
      <c r="L6" s="1373" t="s">
        <v>876</v>
      </c>
      <c r="M6" s="546"/>
      <c r="P6" s="2266">
        <v>1</v>
      </c>
      <c r="Q6" s="1340"/>
      <c r="R6" s="365"/>
      <c r="S6" s="1051"/>
      <c r="T6" s="1392"/>
      <c r="U6" s="1393"/>
      <c r="V6" s="2305"/>
      <c r="W6" s="2306"/>
      <c r="X6" s="2306"/>
      <c r="Y6" s="2306"/>
      <c r="Z6" s="2306"/>
      <c r="AA6" s="2306"/>
      <c r="AB6" s="2306"/>
      <c r="AC6" s="2307"/>
      <c r="AD6" s="2305"/>
      <c r="AE6" s="2306"/>
      <c r="AF6" s="2306"/>
      <c r="AG6" s="2306"/>
      <c r="AH6" s="2306"/>
      <c r="AI6" s="2306"/>
      <c r="AJ6" s="2306"/>
      <c r="AK6" s="2306"/>
      <c r="AL6" s="2307"/>
      <c r="AM6" s="1394"/>
      <c r="AO6" s="509"/>
      <c r="AP6" s="509" t="str">
        <f>IF(T6="","",T6)</f>
        <v/>
      </c>
      <c r="AQ6" s="509"/>
      <c r="AR6" s="509"/>
      <c r="AS6" s="1164">
        <v>0</v>
      </c>
    </row>
    <row customHeight="1" ht="21" hidden="1">
      <c r="A7" s="1372"/>
      <c r="B7" s="1372"/>
      <c r="C7" s="1372"/>
      <c r="D7" s="1372"/>
      <c r="E7" s="2268"/>
      <c r="F7" s="2268"/>
      <c r="G7" s="2268"/>
      <c r="H7" s="2268"/>
      <c r="I7" s="2295"/>
      <c r="J7" s="2265">
        <f>I6&amp;".1"</f>
      </c>
      <c r="K7" s="1372"/>
      <c r="L7" s="1373" t="s">
        <v>879</v>
      </c>
      <c r="M7" s="546"/>
      <c r="N7" s="1375"/>
      <c r="P7" s="2266"/>
      <c r="Q7" s="2266">
        <v>1</v>
      </c>
      <c r="R7" s="366"/>
      <c r="S7" s="1345">
        <f>$J7</f>
      </c>
      <c r="T7" s="295" t="s">
        <v>880</v>
      </c>
      <c r="U7" s="309"/>
      <c r="V7" s="2254"/>
      <c r="W7" s="2255"/>
      <c r="X7" s="2255"/>
      <c r="Y7" s="2255"/>
      <c r="Z7" s="2255"/>
      <c r="AA7" s="2255"/>
      <c r="AB7" s="2255"/>
      <c r="AC7" s="2256"/>
      <c r="AD7" s="2254"/>
      <c r="AE7" s="2255"/>
      <c r="AF7" s="2255"/>
      <c r="AG7" s="2255"/>
      <c r="AH7" s="2255"/>
      <c r="AI7" s="2255"/>
      <c r="AJ7" s="2255"/>
      <c r="AK7" s="2255"/>
      <c r="AL7" s="2256"/>
      <c r="AM7" s="1267" t="s">
        <v>881</v>
      </c>
      <c r="AO7" s="509"/>
      <c r="AP7" s="509" t="str">
        <f>IF(T7="","",T7)</f>
        <v>Группа потребителей</v>
      </c>
      <c r="AQ7" s="509"/>
      <c r="AR7" s="509"/>
      <c r="AS7" s="1164">
        <v>0</v>
      </c>
    </row>
    <row customHeight="1" ht="21" hidden="1">
      <c r="A8" s="1372"/>
      <c r="B8" s="1372"/>
      <c r="C8" s="1372"/>
      <c r="D8" s="1372"/>
      <c r="E8" s="2268"/>
      <c r="F8" s="2268"/>
      <c r="G8" s="2268"/>
      <c r="H8" s="2268"/>
      <c r="I8" s="2295"/>
      <c r="J8" s="2295"/>
      <c r="K8" s="2265">
        <f>J7&amp;".1"</f>
      </c>
      <c r="L8" s="1373" t="s">
        <v>882</v>
      </c>
      <c r="M8" s="546"/>
      <c r="N8" s="1375"/>
      <c r="O8" s="1375"/>
      <c r="P8" s="2266"/>
      <c r="Q8" s="2266"/>
      <c r="R8" s="366">
        <v>1</v>
      </c>
      <c r="S8" s="1345">
        <f>$K8</f>
      </c>
      <c r="T8" s="1356"/>
      <c r="U8" s="309"/>
      <c r="V8" s="760"/>
      <c r="W8" s="334"/>
      <c r="X8" s="760"/>
      <c r="Y8" s="1266"/>
      <c r="Z8" s="2274"/>
      <c r="AA8" s="2116" t="s">
        <v>66</v>
      </c>
      <c r="AB8" s="2274"/>
      <c r="AC8" s="2116" t="s">
        <v>66</v>
      </c>
      <c r="AD8" s="760"/>
      <c r="AE8" s="334"/>
      <c r="AF8" s="760"/>
      <c r="AG8" s="1266"/>
      <c r="AH8" s="2274"/>
      <c r="AI8" s="2116" t="s">
        <v>66</v>
      </c>
      <c r="AJ8" s="2274"/>
      <c r="AK8" s="2116" t="s">
        <v>66</v>
      </c>
      <c r="AL8" s="334"/>
      <c r="AM8" s="2262" t="s">
        <v>883</v>
      </c>
      <c r="AN8" s="520">
        <f>STRCHECKDATE(V9:AL9)</f>
      </c>
      <c r="AO8" s="509"/>
      <c r="AP8" s="509" t="str">
        <f>IF(T8="","",T8)</f>
        <v/>
      </c>
      <c r="AQ8" s="509"/>
      <c r="AR8" s="509"/>
      <c r="AS8" s="1164">
        <v>0</v>
      </c>
    </row>
    <row customHeight="1" ht="0.75" hidden="1">
      <c r="A9" s="1372"/>
      <c r="B9" s="1372"/>
      <c r="C9" s="1372"/>
      <c r="D9" s="1372"/>
      <c r="E9" s="2268"/>
      <c r="F9" s="2268"/>
      <c r="G9" s="2268"/>
      <c r="H9" s="2268"/>
      <c r="I9" s="2295"/>
      <c r="J9" s="2295"/>
      <c r="K9" s="2265"/>
      <c r="L9" s="1373"/>
      <c r="M9" s="546"/>
      <c r="N9" s="1375"/>
      <c r="O9" s="1375"/>
      <c r="P9" s="2266"/>
      <c r="Q9" s="2266"/>
      <c r="R9" s="366"/>
      <c r="S9" s="1351"/>
      <c r="T9" s="309"/>
      <c r="U9" s="309"/>
      <c r="V9" s="334"/>
      <c r="W9" s="334"/>
      <c r="X9" s="334"/>
      <c r="Y9" s="337" t="str">
        <f>Z8&amp;"-"&amp;AB8</f>
        <v>-</v>
      </c>
      <c r="Z9" s="2275"/>
      <c r="AA9" s="2116"/>
      <c r="AB9" s="2275"/>
      <c r="AC9" s="2116"/>
      <c r="AD9" s="334"/>
      <c r="AE9" s="334"/>
      <c r="AF9" s="334"/>
      <c r="AG9" s="337" t="str">
        <f>AH8&amp;"-"&amp;AJ8</f>
        <v>-</v>
      </c>
      <c r="AH9" s="2275"/>
      <c r="AI9" s="2116"/>
      <c r="AJ9" s="2275"/>
      <c r="AK9" s="2116"/>
      <c r="AL9" s="334"/>
      <c r="AM9" s="2263"/>
      <c r="AO9" s="509"/>
      <c r="AP9" s="509" t="str">
        <f>IF(T9="","",T9)</f>
        <v/>
      </c>
      <c r="AQ9" s="509"/>
      <c r="AR9" s="509"/>
      <c r="AS9" s="1164">
        <v>0</v>
      </c>
    </row>
    <row customHeight="1" ht="15" hidden="1">
      <c r="A10" s="1372"/>
      <c r="B10" s="1372"/>
      <c r="C10" s="1372"/>
      <c r="D10" s="1372"/>
      <c r="E10" s="2268"/>
      <c r="F10" s="2268"/>
      <c r="G10" s="2268"/>
      <c r="H10" s="2268"/>
      <c r="I10" s="2295"/>
      <c r="J10" s="2265"/>
      <c r="K10" s="1372"/>
      <c r="L10" s="1373"/>
      <c r="M10" s="546"/>
      <c r="N10" s="1375"/>
      <c r="P10" s="2266"/>
      <c r="Q10" s="2266"/>
      <c r="R10" s="365"/>
      <c r="S10" s="1287"/>
      <c r="T10" s="296" t="s">
        <v>884</v>
      </c>
      <c r="U10" s="376"/>
      <c r="V10" s="376"/>
      <c r="W10" s="376"/>
      <c r="X10" s="376"/>
      <c r="Y10" s="376"/>
      <c r="Z10" s="376"/>
      <c r="AA10" s="376"/>
      <c r="AB10" s="376"/>
      <c r="AC10" s="376"/>
      <c r="AD10" s="376"/>
      <c r="AE10" s="376"/>
      <c r="AF10" s="376"/>
      <c r="AG10" s="376"/>
      <c r="AH10" s="376"/>
      <c r="AI10" s="376"/>
      <c r="AJ10" s="376"/>
      <c r="AK10" s="376"/>
      <c r="AL10" s="333"/>
      <c r="AM10" s="2264"/>
      <c r="AO10" s="509"/>
      <c r="AP10" s="509" t="str">
        <f>IF(T10="","",T10)</f>
        <v>Добавить вид теплоносителя (параметры теплоносителя)</v>
      </c>
      <c r="AQ10" s="509"/>
      <c r="AR10" s="509"/>
      <c r="AS10" s="1164">
        <v>0</v>
      </c>
    </row>
    <row customHeight="1" ht="15" hidden="1">
      <c r="A11" s="1372"/>
      <c r="B11" s="1372"/>
      <c r="C11" s="1372"/>
      <c r="D11" s="1372"/>
      <c r="E11" s="2268"/>
      <c r="F11" s="2268"/>
      <c r="G11" s="2268"/>
      <c r="H11" s="2268"/>
      <c r="I11" s="2265"/>
      <c r="J11" s="1372"/>
      <c r="K11" s="1372"/>
      <c r="L11" s="1373"/>
      <c r="M11" s="546"/>
      <c r="P11" s="2266"/>
      <c r="Q11" s="1340"/>
      <c r="R11" s="365"/>
      <c r="S11" s="1287"/>
      <c r="T11" s="374" t="s">
        <v>885</v>
      </c>
      <c r="U11" s="376"/>
      <c r="V11" s="376"/>
      <c r="W11" s="376"/>
      <c r="X11" s="376"/>
      <c r="Y11" s="376"/>
      <c r="Z11" s="376"/>
      <c r="AA11" s="376"/>
      <c r="AB11" s="376"/>
      <c r="AC11" s="375"/>
      <c r="AD11" s="376"/>
      <c r="AE11" s="376"/>
      <c r="AF11" s="376"/>
      <c r="AG11" s="376"/>
      <c r="AH11" s="376"/>
      <c r="AI11" s="376"/>
      <c r="AJ11" s="376"/>
      <c r="AK11" s="375"/>
      <c r="AL11" s="376"/>
      <c r="AM11" s="312"/>
      <c r="AO11" s="509"/>
      <c r="AP11" s="509" t="str">
        <f>IF(T11="","",T11)</f>
        <v>Добавить группу потребителей</v>
      </c>
      <c r="AQ11" s="509"/>
      <c r="AR11" s="509"/>
      <c r="AS11" s="1164">
        <v>0</v>
      </c>
    </row>
    <row customHeight="1" ht="14.25" hidden="1">
      <c r="A12" s="1372"/>
      <c r="B12" s="1372"/>
      <c r="C12" s="1372"/>
      <c r="D12" s="1372"/>
      <c r="E12" s="2268"/>
      <c r="F12" s="2268"/>
      <c r="G12" s="2268"/>
      <c r="H12" s="2267"/>
      <c r="I12" s="1372"/>
      <c r="J12" s="1372"/>
      <c r="K12" s="1372"/>
      <c r="L12" s="1373"/>
      <c r="M12" s="1374"/>
      <c r="N12" s="1374"/>
      <c r="O12" s="546"/>
      <c r="P12" s="369"/>
      <c r="Q12" s="384"/>
      <c r="R12" s="364"/>
      <c r="S12" s="1395"/>
      <c r="T12" s="1396"/>
      <c r="U12" s="1397"/>
      <c r="V12" s="1397"/>
      <c r="W12" s="1397"/>
      <c r="X12" s="1397"/>
      <c r="Y12" s="1397"/>
      <c r="Z12" s="1397"/>
      <c r="AA12" s="1397"/>
      <c r="AB12" s="1397"/>
      <c r="AC12" s="1397"/>
      <c r="AD12" s="1397"/>
      <c r="AE12" s="1397"/>
      <c r="AF12" s="1397"/>
      <c r="AG12" s="1397"/>
      <c r="AH12" s="1397"/>
      <c r="AI12" s="1397"/>
      <c r="AJ12" s="1397"/>
      <c r="AK12" s="1397"/>
      <c r="AL12" s="1397"/>
      <c r="AM12" s="1398"/>
      <c r="AO12" s="509"/>
      <c r="AP12" s="509" t="str">
        <f>IF(T12="","",T12)</f>
        <v/>
      </c>
      <c r="AQ12" s="509"/>
      <c r="AR12" s="509"/>
      <c r="AS12" s="1164">
        <v>0</v>
      </c>
    </row>
    <row s="1651" customFormat="1" customHeight="1" ht="0.75" hidden="1">
      <c r="A13" s="1323"/>
      <c r="B13" s="1323"/>
      <c r="C13" s="1323"/>
      <c r="D13" s="1323"/>
      <c r="E13" s="2268"/>
      <c r="F13" s="2268"/>
      <c r="G13" s="2267"/>
      <c r="H13" s="1323"/>
      <c r="I13" s="1323"/>
      <c r="J13" s="1323"/>
      <c r="K13" s="1323"/>
      <c r="L13" s="1348"/>
      <c r="M13" s="1324"/>
      <c r="N13" s="1324"/>
      <c r="P13" s="1325"/>
      <c r="Q13" s="1326"/>
      <c r="R13" s="1325"/>
      <c r="S13" s="1327"/>
      <c r="T13" s="1328" t="s">
        <v>887</v>
      </c>
      <c r="U13" s="1329"/>
      <c r="V13" s="1329"/>
      <c r="W13" s="1329"/>
      <c r="X13" s="1329"/>
      <c r="Y13" s="1329"/>
      <c r="Z13" s="1329"/>
      <c r="AA13" s="1329"/>
      <c r="AB13" s="1329"/>
      <c r="AC13" s="1329"/>
      <c r="AD13" s="1329"/>
      <c r="AE13" s="1329"/>
      <c r="AF13" s="1329"/>
      <c r="AG13" s="1329"/>
      <c r="AH13" s="1329"/>
      <c r="AI13" s="1329"/>
      <c r="AJ13" s="1329"/>
      <c r="AK13" s="1329"/>
      <c r="AL13" s="1329"/>
      <c r="AM13" s="1329"/>
      <c r="AO13" s="798"/>
      <c r="AP13" s="798" t="str">
        <f>IF(T13="","",T13)</f>
        <v>Добавить источник для дифференциации</v>
      </c>
      <c r="AQ13" s="798"/>
      <c r="AR13" s="798"/>
      <c r="AS13" s="527">
        <v>0</v>
      </c>
    </row>
    <row s="1651" customFormat="1" customHeight="1" ht="0.75" hidden="1">
      <c r="A14" s="1323"/>
      <c r="B14" s="1323"/>
      <c r="C14" s="1323"/>
      <c r="D14" s="1323"/>
      <c r="E14" s="2268"/>
      <c r="F14" s="2267"/>
      <c r="G14" s="1323"/>
      <c r="H14" s="1323"/>
      <c r="I14" s="1323"/>
      <c r="J14" s="1323"/>
      <c r="K14" s="1323"/>
      <c r="L14" s="1348"/>
      <c r="M14" s="1330"/>
      <c r="N14" s="1330"/>
      <c r="P14" s="1325"/>
      <c r="Q14" s="1326"/>
      <c r="R14" s="1325"/>
      <c r="S14" s="1331"/>
      <c r="T14" s="1332" t="s">
        <v>888</v>
      </c>
      <c r="U14" s="1333"/>
      <c r="V14" s="1333"/>
      <c r="W14" s="1333"/>
      <c r="X14" s="1333"/>
      <c r="Y14" s="1333"/>
      <c r="Z14" s="1333"/>
      <c r="AA14" s="1333"/>
      <c r="AB14" s="1333"/>
      <c r="AC14" s="1333"/>
      <c r="AD14" s="1333"/>
      <c r="AE14" s="1333"/>
      <c r="AF14" s="1333"/>
      <c r="AG14" s="1333"/>
      <c r="AH14" s="1333"/>
      <c r="AI14" s="1333"/>
      <c r="AJ14" s="1333"/>
      <c r="AK14" s="1333"/>
      <c r="AL14" s="1333"/>
      <c r="AM14" s="1333"/>
      <c r="AO14" s="798"/>
      <c r="AP14" s="798" t="str">
        <f>IF(T14="","",T14)</f>
        <v>Добавить централизованную систему для дифференциации</v>
      </c>
      <c r="AQ14" s="798"/>
      <c r="AR14" s="798"/>
      <c r="AS14" s="527">
        <v>0</v>
      </c>
    </row>
    <row s="1651" customFormat="1" customHeight="1" ht="0.75" hidden="1">
      <c r="A15" s="1323"/>
      <c r="B15" s="1323"/>
      <c r="C15" s="1323"/>
      <c r="D15" s="1323"/>
      <c r="E15" s="2267"/>
      <c r="F15" s="1323"/>
      <c r="G15" s="1323"/>
      <c r="H15" s="1323"/>
      <c r="I15" s="1323"/>
      <c r="J15" s="1323"/>
      <c r="K15" s="1323"/>
      <c r="L15" s="1348"/>
      <c r="M15" s="1330"/>
      <c r="N15" s="1330"/>
      <c r="P15" s="1325"/>
      <c r="Q15" s="1326"/>
      <c r="R15" s="1325"/>
      <c r="S15" s="1331"/>
      <c r="T15" s="1334" t="s">
        <v>889</v>
      </c>
      <c r="U15" s="1333"/>
      <c r="V15" s="1333"/>
      <c r="W15" s="1333"/>
      <c r="X15" s="1333"/>
      <c r="Y15" s="1333"/>
      <c r="Z15" s="1333"/>
      <c r="AA15" s="1333"/>
      <c r="AB15" s="1333"/>
      <c r="AC15" s="1333"/>
      <c r="AD15" s="1333"/>
      <c r="AE15" s="1333"/>
      <c r="AF15" s="1333"/>
      <c r="AG15" s="1333"/>
      <c r="AH15" s="1333"/>
      <c r="AI15" s="1333"/>
      <c r="AJ15" s="1333"/>
      <c r="AK15" s="1333"/>
      <c r="AL15" s="1333"/>
      <c r="AM15" s="1333"/>
      <c r="AO15" s="798"/>
      <c r="AP15" s="798" t="str">
        <f>IF(T15="","",T15)</f>
        <v>Добавить территорию для дифференциации</v>
      </c>
      <c r="AQ15" s="798"/>
      <c r="AR15" s="798"/>
      <c r="AS15" s="527">
        <v>0</v>
      </c>
    </row>
    <row customHeight="1" ht="14.25" hidden="1">
      <c r="AC16" s="336"/>
      <c r="AK16" s="336"/>
      <c r="AS16" s="1164">
        <v>0</v>
      </c>
    </row>
    <row customHeight="1" ht="14.25" hidden="1">
      <c r="AD17" s="1369"/>
      <c r="AE17" s="1369"/>
      <c r="AF17" s="1369"/>
      <c r="AG17" s="1370"/>
      <c r="AH17" s="2276"/>
      <c r="AI17" s="2277" t="s">
        <v>66</v>
      </c>
      <c r="AJ17" s="2276"/>
      <c r="AK17" s="2277" t="s">
        <v>66</v>
      </c>
      <c r="AS17" s="1164">
        <v>0</v>
      </c>
    </row>
    <row customHeight="1" ht="14.25" hidden="1">
      <c r="AD18" s="1369"/>
      <c r="AE18" s="1369"/>
      <c r="AF18" s="1369"/>
      <c r="AG18" s="337" t="str">
        <f>AH17&amp;"-"&amp;AJ17</f>
        <v>-</v>
      </c>
      <c r="AH18" s="2277"/>
      <c r="AI18" s="2277"/>
      <c r="AJ18" s="2277"/>
      <c r="AK18" s="2277"/>
      <c r="AS18" s="1164">
        <v>0</v>
      </c>
    </row>
    <row customHeight="1" ht="14.25" hidden="1">
      <c r="AK19" s="336"/>
      <c r="AS19" s="1164">
        <v>0</v>
      </c>
    </row>
    <row s="1375" customFormat="1" customHeight="1" ht="22.5" hidden="1">
      <c r="L20" s="1338"/>
      <c r="M20" s="1371"/>
      <c r="N20" s="1371"/>
      <c r="O20" s="1376" t="s">
        <v>890</v>
      </c>
      <c r="P20" s="1371"/>
      <c r="Q20" s="1380"/>
      <c r="R20" s="1380"/>
      <c r="S20" s="738"/>
      <c r="Z20" s="1376"/>
      <c r="AB20" s="1376"/>
      <c r="AC20" s="1375"/>
      <c r="AH20" s="1376"/>
      <c r="AJ20" s="1376"/>
      <c r="AK20" s="1375"/>
      <c r="AN20" s="520"/>
      <c r="AO20" s="520"/>
      <c r="AP20" s="520"/>
      <c r="AQ20" s="520"/>
      <c r="AR20" s="520"/>
      <c r="AS20" s="1169">
        <v>0</v>
      </c>
    </row>
    <row s="1375" customFormat="1" customHeight="1" ht="14.25" hidden="1">
      <c r="L21" s="1338"/>
      <c r="M21" s="1371"/>
      <c r="N21" s="1371"/>
      <c r="O21" s="1371"/>
      <c r="P21" s="1371"/>
      <c r="Q21" s="1380"/>
      <c r="R21" s="1380"/>
      <c r="S21" s="738"/>
      <c r="AC21" s="1375"/>
      <c r="AK21" s="1375"/>
      <c r="AN21" s="520"/>
      <c r="AO21" s="520"/>
      <c r="AP21" s="520"/>
      <c r="AQ21" s="520"/>
      <c r="AR21" s="520"/>
      <c r="AS21" s="1169">
        <v>0</v>
      </c>
    </row>
    <row s="1375" customFormat="1" customHeight="1" ht="14.25" hidden="1">
      <c r="L22" s="1338"/>
      <c r="M22" s="1371"/>
      <c r="N22" s="1371"/>
      <c r="O22" s="1373" t="s">
        <v>891</v>
      </c>
      <c r="P22" s="1371"/>
      <c r="Q22" s="1380"/>
      <c r="R22" s="1380"/>
      <c r="S22" s="738"/>
      <c r="T22" s="1169" t="s">
        <v>892</v>
      </c>
      <c r="AA22" s="195" t="s">
        <v>893</v>
      </c>
      <c r="AC22" s="195" t="s">
        <v>894</v>
      </c>
      <c r="AD22" s="1169" t="s">
        <v>892</v>
      </c>
      <c r="AI22" s="195" t="s">
        <v>895</v>
      </c>
      <c r="AK22" s="195" t="s">
        <v>894</v>
      </c>
      <c r="AN22" s="520"/>
      <c r="AO22" s="520"/>
      <c r="AP22" s="520"/>
      <c r="AQ22" s="520"/>
      <c r="AR22" s="520"/>
      <c r="AS22" s="1169">
        <v>0</v>
      </c>
    </row>
    <row customHeight="1" ht="14.25" hidden="1">
      <c r="O23" s="1373"/>
      <c r="AS23" s="1164">
        <v>0</v>
      </c>
    </row>
    <row customHeight="1" ht="14.25" hidden="1">
      <c r="O24" s="1373"/>
      <c r="AS24" s="1164">
        <v>0</v>
      </c>
    </row>
    <row customHeight="1" ht="14.699999999999998">
      <c r="Q25" s="385"/>
      <c r="R25" s="385"/>
      <c r="S25" s="1284"/>
      <c r="T25" s="372"/>
      <c r="U25" s="372"/>
      <c r="V25" s="518"/>
      <c r="W25" s="518"/>
      <c r="X25" s="518"/>
      <c r="Y25" s="518"/>
      <c r="Z25" s="518"/>
      <c r="AA25" s="518"/>
      <c r="AB25" s="518"/>
      <c r="AC25" s="518"/>
      <c r="AD25" s="518"/>
      <c r="AE25" s="518"/>
      <c r="AF25" s="518"/>
      <c r="AG25" s="518"/>
      <c r="AH25" s="518"/>
      <c r="AI25" s="518"/>
      <c r="AJ25" s="518"/>
      <c r="AK25" s="518"/>
      <c r="AS25" s="1164">
        <v>14</v>
      </c>
    </row>
    <row customHeight="1" ht="63">
      <c r="Q26" s="385"/>
      <c r="R26" s="385"/>
      <c r="S26" s="225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7"/>
      <c r="U26" s="2257"/>
      <c r="V26" s="2257"/>
      <c r="W26" s="2257"/>
      <c r="X26" s="2257"/>
      <c r="Y26" s="2257"/>
      <c r="Z26" s="2257"/>
      <c r="AA26" s="2257"/>
      <c r="AB26" s="2257"/>
      <c r="AC26" s="2257"/>
      <c r="AD26" s="2257"/>
      <c r="AE26" s="2257"/>
      <c r="AF26" s="2257"/>
      <c r="AG26" s="2257"/>
      <c r="AH26" s="2257"/>
      <c r="AI26" s="2257"/>
      <c r="AJ26" s="2257"/>
      <c r="AK26" s="1252"/>
      <c r="AS26" s="1164">
        <v>60</v>
      </c>
    </row>
    <row customHeight="1" ht="14.699999999999998">
      <c r="Q27" s="385"/>
      <c r="R27" s="385"/>
      <c r="S27" s="2258" t="str">
        <f>IF(org=0,"Не определено",org)</f>
        <v>ООО "СамРЭК-Эксплуатация"</v>
      </c>
      <c r="T27" s="2258"/>
      <c r="U27" s="2258"/>
      <c r="V27" s="2258"/>
      <c r="W27" s="2258"/>
      <c r="X27" s="2258"/>
      <c r="Y27" s="2258"/>
      <c r="Z27" s="2258"/>
      <c r="AA27" s="2258"/>
      <c r="AB27" s="2258"/>
      <c r="AC27" s="2258"/>
      <c r="AD27" s="2258"/>
      <c r="AE27" s="2258"/>
      <c r="AF27" s="2258"/>
      <c r="AG27" s="2258"/>
      <c r="AH27" s="2258"/>
      <c r="AI27" s="2258"/>
      <c r="AJ27" s="2258"/>
      <c r="AK27" s="1252"/>
      <c r="AS27" s="1164">
        <v>14</v>
      </c>
    </row>
    <row customHeight="1" ht="14.25" hidden="1">
      <c r="Q28" s="385"/>
      <c r="R28" s="385"/>
      <c r="S28" s="1284"/>
      <c r="T28" s="372"/>
      <c r="U28" s="372"/>
      <c r="V28" s="331"/>
      <c r="W28" s="331"/>
      <c r="X28" s="331"/>
      <c r="Y28" s="331"/>
      <c r="Z28" s="331"/>
      <c r="AA28" s="331"/>
      <c r="AB28" s="331"/>
      <c r="AC28" s="331"/>
      <c r="AD28" s="331"/>
      <c r="AE28" s="331"/>
      <c r="AF28" s="331"/>
      <c r="AG28" s="331"/>
      <c r="AH28" s="331"/>
      <c r="AI28" s="331"/>
      <c r="AJ28" s="331"/>
      <c r="AK28" s="331"/>
      <c r="AL28" s="518"/>
      <c r="AS28" s="1164">
        <v>0</v>
      </c>
    </row>
    <row s="1862" customFormat="1" customHeight="1" ht="25.5" hidden="1">
      <c r="A29" s="1377"/>
      <c r="B29" s="1377"/>
      <c r="C29" s="1377"/>
      <c r="D29" s="1377"/>
      <c r="E29" s="1377"/>
      <c r="F29" s="1377"/>
      <c r="G29" s="1377"/>
      <c r="H29" s="1377"/>
      <c r="I29" s="1377"/>
      <c r="J29" s="1377"/>
      <c r="K29" s="1377"/>
      <c r="L29" s="1378"/>
      <c r="M29" s="1377"/>
      <c r="N29" s="1377"/>
      <c r="O29" s="1377"/>
      <c r="S29" s="2259" t="s">
        <v>42</v>
      </c>
      <c r="T29" s="2259"/>
      <c r="U29" s="1381"/>
      <c r="V29" s="2260" t="str">
        <f>IF(TITLE_NAME_OR_PR_CHANGE="",IF(TITLE_NAME_OR_PR="","",TITLE_NAME_OR_PR),TITLE_NAME_OR_PR_CHANGE)</f>
        <v/>
      </c>
      <c r="W29" s="2260"/>
      <c r="X29" s="2260"/>
      <c r="Y29" s="2260"/>
      <c r="Z29" s="2260"/>
      <c r="AA29" s="2260"/>
      <c r="AB29" s="2260"/>
      <c r="AC29" s="335"/>
      <c r="AD29" s="2260" t="str">
        <f>IF(TITLE_NAME_OR_PR_CHANGE="",IF(TITLE_NAME_OR_PR="","",TITLE_NAME_OR_PR),TITLE_NAME_OR_PR_CHANGE)</f>
        <v/>
      </c>
      <c r="AE29" s="2260"/>
      <c r="AF29" s="2260"/>
      <c r="AG29" s="2260"/>
      <c r="AH29" s="2260"/>
      <c r="AI29" s="2260"/>
      <c r="AJ29" s="2260"/>
      <c r="AK29" s="335"/>
      <c r="AL29" s="335"/>
      <c r="AM29" s="289"/>
      <c r="AN29" s="377"/>
      <c r="AO29" s="377"/>
      <c r="AP29" s="377"/>
      <c r="AQ29" s="377"/>
      <c r="AR29" s="377"/>
      <c r="AS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896</v>
      </c>
      <c r="T30" s="2259"/>
      <c r="U30" s="1381"/>
      <c r="V30" s="2273" t="str">
        <f>IF(TITLE_DATE_PR_CHANGE="",IF(TITLE_DATE_PR="","",TITLE_DATE_PR),TITLE_DATE_PR_CHANGE)</f>
        <v/>
      </c>
      <c r="W30" s="2273"/>
      <c r="X30" s="2273"/>
      <c r="Y30" s="2273"/>
      <c r="Z30" s="2273"/>
      <c r="AA30" s="2273"/>
      <c r="AB30" s="2273"/>
      <c r="AC30" s="335"/>
      <c r="AD30" s="2273" t="str">
        <f>IF(TITLE_DATE_PR_CHANGE="",IF(TITLE_DATE_PR="","",TITLE_DATE_PR),TITLE_DATE_PR_CHANGE)</f>
        <v/>
      </c>
      <c r="AE30" s="2273"/>
      <c r="AF30" s="2273"/>
      <c r="AG30" s="2273"/>
      <c r="AH30" s="2273"/>
      <c r="AI30" s="2273"/>
      <c r="AJ30" s="2273"/>
      <c r="AK30" s="335"/>
      <c r="AL30" s="335"/>
      <c r="AM30" s="289"/>
      <c r="AN30" s="377"/>
      <c r="AO30" s="377"/>
      <c r="AP30" s="377"/>
      <c r="AQ30" s="377"/>
      <c r="AR30" s="377"/>
      <c r="AS30" s="427">
        <v>0</v>
      </c>
    </row>
    <row s="1862" customFormat="1" customHeight="1" ht="18.75" hidden="1">
      <c r="A31" s="1377"/>
      <c r="B31" s="1377"/>
      <c r="C31" s="1377"/>
      <c r="D31" s="1377"/>
      <c r="E31" s="1377"/>
      <c r="F31" s="1377"/>
      <c r="G31" s="1377"/>
      <c r="H31" s="1377"/>
      <c r="I31" s="1377"/>
      <c r="J31" s="1377"/>
      <c r="K31" s="1377"/>
      <c r="L31" s="1378"/>
      <c r="M31" s="1377"/>
      <c r="N31" s="1377"/>
      <c r="O31" s="1377"/>
      <c r="S31" s="2259" t="s">
        <v>897</v>
      </c>
      <c r="T31" s="2259"/>
      <c r="U31" s="1381"/>
      <c r="V31" s="2260" t="str">
        <f>IF(TITLE_NUMBER_PR_CHANGE="",IF(TITLE_NUMBER_PR="","",TITLE_NUMBER_PR),TITLE_NUMBER_PR_CHANGE)</f>
        <v/>
      </c>
      <c r="W31" s="2260"/>
      <c r="X31" s="2260"/>
      <c r="Y31" s="2260"/>
      <c r="Z31" s="2260"/>
      <c r="AA31" s="2260"/>
      <c r="AB31" s="2260"/>
      <c r="AC31" s="335"/>
      <c r="AD31" s="2260" t="str">
        <f>IF(TITLE_NUMBER_PR_CHANGE="",IF(TITLE_NUMBER_PR="","",TITLE_NUMBER_PR),TITLE_NUMBER_PR_CHANGE)</f>
        <v/>
      </c>
      <c r="AE31" s="2260"/>
      <c r="AF31" s="2260"/>
      <c r="AG31" s="2260"/>
      <c r="AH31" s="2260"/>
      <c r="AI31" s="2260"/>
      <c r="AJ31" s="2260"/>
      <c r="AK31" s="335"/>
      <c r="AL31" s="335"/>
      <c r="AM31" s="289"/>
      <c r="AN31" s="377"/>
      <c r="AO31" s="377"/>
      <c r="AP31" s="377"/>
      <c r="AQ31" s="377"/>
      <c r="AR31" s="377"/>
      <c r="AS31" s="427">
        <v>0</v>
      </c>
    </row>
    <row s="1862" customFormat="1" customHeight="1" ht="18.75" hidden="1">
      <c r="A32" s="1377"/>
      <c r="B32" s="1377"/>
      <c r="C32" s="1377"/>
      <c r="D32" s="1377"/>
      <c r="E32" s="1377"/>
      <c r="F32" s="1377"/>
      <c r="G32" s="1377"/>
      <c r="H32" s="1377"/>
      <c r="I32" s="1377"/>
      <c r="J32" s="1377"/>
      <c r="K32" s="1377"/>
      <c r="L32" s="1378"/>
      <c r="M32" s="1377"/>
      <c r="N32" s="1377"/>
      <c r="O32" s="1377"/>
      <c r="S32" s="2259" t="s">
        <v>43</v>
      </c>
      <c r="T32" s="2259"/>
      <c r="U32" s="1381"/>
      <c r="V32" s="2260" t="str">
        <f>IF(TITLE_IST_PUB_CHANGE="",IF(TITLE_IST_PUB="","",TITLE_IST_PUB),TITLE_IST_PUB_CHANGE)</f>
        <v/>
      </c>
      <c r="W32" s="2260"/>
      <c r="X32" s="2260"/>
      <c r="Y32" s="2260"/>
      <c r="Z32" s="2260"/>
      <c r="AA32" s="2260"/>
      <c r="AB32" s="2260"/>
      <c r="AC32" s="335"/>
      <c r="AD32" s="2260" t="str">
        <f>IF(TITLE_IST_PUB_CHANGE="",IF(TITLE_IST_PUB="","",TITLE_IST_PUB),TITLE_IST_PUB_CHANGE)</f>
        <v/>
      </c>
      <c r="AE32" s="2260"/>
      <c r="AF32" s="2260"/>
      <c r="AG32" s="2260"/>
      <c r="AH32" s="2260"/>
      <c r="AI32" s="2260"/>
      <c r="AJ32" s="2260"/>
      <c r="AK32" s="335"/>
      <c r="AL32" s="335"/>
      <c r="AM32" s="289"/>
      <c r="AN32" s="377"/>
      <c r="AO32" s="377"/>
      <c r="AP32" s="377"/>
      <c r="AQ32" s="377"/>
      <c r="AR32" s="377"/>
      <c r="AS32" s="427">
        <v>0</v>
      </c>
    </row>
    <row customHeight="1" ht="14.25" hidden="1">
      <c r="Q33" s="385"/>
      <c r="R33" s="385"/>
      <c r="S33" s="1284"/>
      <c r="T33" s="372"/>
      <c r="U33" s="372"/>
      <c r="V33" s="331"/>
      <c r="W33" s="331"/>
      <c r="X33" s="331"/>
      <c r="Y33" s="331"/>
      <c r="Z33" s="331"/>
      <c r="AA33" s="331"/>
      <c r="AB33" s="331"/>
      <c r="AC33" s="331"/>
      <c r="AD33" s="331"/>
      <c r="AE33" s="331"/>
      <c r="AF33" s="331"/>
      <c r="AG33" s="331"/>
      <c r="AH33" s="331"/>
      <c r="AI33" s="331"/>
      <c r="AJ33" s="331"/>
      <c r="AK33" s="331"/>
      <c r="AL33" s="518"/>
      <c r="AS33" s="1164">
        <v>0</v>
      </c>
    </row>
    <row s="1862" customFormat="1" customHeight="1" ht="18.75" hidden="1">
      <c r="A34" s="1377"/>
      <c r="B34" s="1377"/>
      <c r="C34" s="1377"/>
      <c r="D34" s="1377"/>
      <c r="E34" s="1377"/>
      <c r="F34" s="1377"/>
      <c r="G34" s="1377"/>
      <c r="H34" s="1377"/>
      <c r="I34" s="1377"/>
      <c r="J34" s="1377"/>
      <c r="K34" s="1377"/>
      <c r="L34" s="1378"/>
      <c r="M34" s="1377"/>
      <c r="N34" s="1377"/>
      <c r="O34" s="1377"/>
      <c r="S34" s="2259" t="s">
        <v>898</v>
      </c>
      <c r="T34" s="2259"/>
      <c r="U34" s="1381"/>
      <c r="V34" s="2273" t="str">
        <f>IF(TITLE_DATE_PR_CHANGE="",IF(TITLE_DATE_PR="","",TITLE_DATE_PR),TITLE_DATE_PR_CHANGE)</f>
        <v/>
      </c>
      <c r="W34" s="2273"/>
      <c r="X34" s="2273"/>
      <c r="Y34" s="2273"/>
      <c r="Z34" s="2273"/>
      <c r="AA34" s="2273"/>
      <c r="AB34" s="2273"/>
      <c r="AC34" s="335"/>
      <c r="AD34" s="2273" t="str">
        <f>IF(TITLE_DATE_PR_CHANGE="",IF(TITLE_DATE_PR="","",TITLE_DATE_PR),TITLE_DATE_PR_CHANGE)</f>
        <v/>
      </c>
      <c r="AE34" s="2273"/>
      <c r="AF34" s="2273"/>
      <c r="AG34" s="2273"/>
      <c r="AH34" s="2273"/>
      <c r="AI34" s="2273"/>
      <c r="AJ34" s="2273"/>
      <c r="AK34" s="335"/>
      <c r="AL34" s="335"/>
      <c r="AM34" s="289"/>
      <c r="AN34" s="377"/>
      <c r="AO34" s="377"/>
      <c r="AP34" s="377"/>
      <c r="AQ34" s="377"/>
      <c r="AR34" s="377"/>
      <c r="AS34" s="427">
        <v>0</v>
      </c>
    </row>
    <row s="1862" customFormat="1" customHeight="1" ht="18.75" hidden="1">
      <c r="A35" s="1377"/>
      <c r="B35" s="1377"/>
      <c r="C35" s="1377"/>
      <c r="D35" s="1377"/>
      <c r="E35" s="1377"/>
      <c r="F35" s="1377"/>
      <c r="G35" s="1377"/>
      <c r="H35" s="1377"/>
      <c r="I35" s="1377"/>
      <c r="J35" s="1377"/>
      <c r="K35" s="1377"/>
      <c r="L35" s="1378"/>
      <c r="M35" s="1377"/>
      <c r="N35" s="1377"/>
      <c r="O35" s="1377"/>
      <c r="S35" s="2259" t="s">
        <v>899</v>
      </c>
      <c r="T35" s="2259"/>
      <c r="U35" s="1381"/>
      <c r="V35" s="2260" t="str">
        <f>IF(TITLE_NUMBER_PR_CHANGE="",IF(TITLE_NUMBER_PR="","",TITLE_NUMBER_PR),TITLE_NUMBER_PR_CHANGE)</f>
        <v/>
      </c>
      <c r="W35" s="2260"/>
      <c r="X35" s="2260"/>
      <c r="Y35" s="2260"/>
      <c r="Z35" s="2260"/>
      <c r="AA35" s="2260"/>
      <c r="AB35" s="2260"/>
      <c r="AC35" s="335"/>
      <c r="AD35" s="2260" t="str">
        <f>IF(TITLE_NUMBER_PR_CHANGE="",IF(TITLE_NUMBER_PR="","",TITLE_NUMBER_PR),TITLE_NUMBER_PR_CHANGE)</f>
        <v/>
      </c>
      <c r="AE35" s="2260"/>
      <c r="AF35" s="2260"/>
      <c r="AG35" s="2260"/>
      <c r="AH35" s="2260"/>
      <c r="AI35" s="2260"/>
      <c r="AJ35" s="2260"/>
      <c r="AK35" s="335"/>
      <c r="AL35" s="335"/>
      <c r="AM35" s="289"/>
      <c r="AN35" s="377"/>
      <c r="AO35" s="377"/>
      <c r="AP35" s="377"/>
      <c r="AQ35" s="377"/>
      <c r="AR35" s="377"/>
      <c r="AS35" s="427">
        <v>0</v>
      </c>
    </row>
    <row s="1862" customFormat="1" customHeight="1" ht="0">
      <c r="A36" s="1377"/>
      <c r="B36" s="1377"/>
      <c r="C36" s="1377"/>
      <c r="D36" s="1377"/>
      <c r="E36" s="1377"/>
      <c r="F36" s="1377"/>
      <c r="G36" s="1377"/>
      <c r="H36" s="1377"/>
      <c r="I36" s="1377"/>
      <c r="J36" s="1377"/>
      <c r="K36" s="1377"/>
      <c r="L36" s="1378"/>
      <c r="M36" s="1377"/>
      <c r="N36" s="1377"/>
      <c r="O36" s="1377"/>
      <c r="S36" s="332"/>
      <c r="T36" s="332"/>
      <c r="U36" s="1349"/>
      <c r="V36" s="335"/>
      <c r="W36" s="335"/>
      <c r="X36" s="335"/>
      <c r="Y36" s="335"/>
      <c r="Z36" s="335"/>
      <c r="AA36" s="335"/>
      <c r="AB36" s="335"/>
      <c r="AC36" s="287" t="s">
        <v>900</v>
      </c>
      <c r="AD36" s="335"/>
      <c r="AE36" s="335"/>
      <c r="AF36" s="335"/>
      <c r="AG36" s="335"/>
      <c r="AH36" s="335"/>
      <c r="AI36" s="335"/>
      <c r="AJ36" s="335"/>
      <c r="AK36" s="287" t="s">
        <v>900</v>
      </c>
      <c r="AN36" s="377"/>
      <c r="AO36" s="377"/>
      <c r="AP36" s="377"/>
      <c r="AQ36" s="377"/>
      <c r="AR36" s="377"/>
      <c r="AS36" s="427">
        <v>0</v>
      </c>
    </row>
    <row customHeight="1" ht="14.699999999999998">
      <c r="Q37" s="385"/>
      <c r="R37" s="385"/>
      <c r="S37" s="1284"/>
      <c r="T37" s="372"/>
      <c r="U37" s="1253"/>
      <c r="V37" s="2261"/>
      <c r="W37" s="2261"/>
      <c r="X37" s="2261"/>
      <c r="Y37" s="2261"/>
      <c r="Z37" s="2261"/>
      <c r="AA37" s="2261"/>
      <c r="AB37" s="2261"/>
      <c r="AC37" s="2261"/>
      <c r="AD37" s="2261"/>
      <c r="AE37" s="2261"/>
      <c r="AF37" s="2261"/>
      <c r="AG37" s="2261"/>
      <c r="AH37" s="2261"/>
      <c r="AI37" s="2261"/>
      <c r="AJ37" s="2261"/>
      <c r="AK37" s="2261"/>
      <c r="AS37" s="1164">
        <v>14</v>
      </c>
    </row>
    <row customHeight="1" ht="14.699999999999998">
      <c r="Q38" s="385"/>
      <c r="R38" s="385"/>
      <c r="S38" s="2136" t="s">
        <v>773</v>
      </c>
      <c r="T38" s="2136"/>
      <c r="U38" s="2136"/>
      <c r="V38" s="2136"/>
      <c r="W38" s="2136"/>
      <c r="X38" s="2136"/>
      <c r="Y38" s="2136"/>
      <c r="Z38" s="2136"/>
      <c r="AA38" s="2136"/>
      <c r="AB38" s="2136"/>
      <c r="AC38" s="2136"/>
      <c r="AD38" s="2136"/>
      <c r="AE38" s="2136"/>
      <c r="AF38" s="2136"/>
      <c r="AG38" s="2136"/>
      <c r="AH38" s="2136"/>
      <c r="AI38" s="2136"/>
      <c r="AJ38" s="2136"/>
      <c r="AK38" s="2136"/>
      <c r="AL38" s="2136"/>
      <c r="AM38" s="2136" t="s">
        <v>774</v>
      </c>
      <c r="AS38" s="1164">
        <v>14</v>
      </c>
    </row>
    <row customHeight="1" ht="14.699999999999998">
      <c r="Q39" s="385"/>
      <c r="R39" s="385"/>
      <c r="S39" s="2282" t="s">
        <v>88</v>
      </c>
      <c r="T39" s="2218" t="s">
        <v>901</v>
      </c>
      <c r="U39" s="310"/>
      <c r="V39" s="2283" t="s">
        <v>902</v>
      </c>
      <c r="W39" s="2284"/>
      <c r="X39" s="2284"/>
      <c r="Y39" s="2284"/>
      <c r="Z39" s="2284"/>
      <c r="AA39" s="2284"/>
      <c r="AB39" s="2285"/>
      <c r="AC39" s="2286" t="s">
        <v>903</v>
      </c>
      <c r="AD39" s="2283" t="s">
        <v>902</v>
      </c>
      <c r="AE39" s="2284"/>
      <c r="AF39" s="2284"/>
      <c r="AG39" s="2284"/>
      <c r="AH39" s="2284"/>
      <c r="AI39" s="2284"/>
      <c r="AJ39" s="2285"/>
      <c r="AK39" s="2286" t="s">
        <v>904</v>
      </c>
      <c r="AL39" s="2289" t="s">
        <v>905</v>
      </c>
      <c r="AM39" s="2136"/>
      <c r="AS39" s="1164">
        <v>14</v>
      </c>
    </row>
    <row customHeight="1" ht="35.699999999999996">
      <c r="Q40" s="385"/>
      <c r="R40" s="385"/>
      <c r="S40" s="2282"/>
      <c r="T40" s="2218"/>
      <c r="U40" s="1040"/>
      <c r="V40" s="2269" t="s">
        <v>906</v>
      </c>
      <c r="W40" s="2292"/>
      <c r="X40" s="2271" t="s">
        <v>908</v>
      </c>
      <c r="Y40" s="2272"/>
      <c r="Z40" s="2271" t="s">
        <v>909</v>
      </c>
      <c r="AA40" s="2278"/>
      <c r="AB40" s="2272"/>
      <c r="AC40" s="2287"/>
      <c r="AD40" s="2269" t="s">
        <v>923</v>
      </c>
      <c r="AE40" s="2292"/>
      <c r="AF40" s="2271" t="s">
        <v>908</v>
      </c>
      <c r="AG40" s="2272"/>
      <c r="AH40" s="2271" t="s">
        <v>909</v>
      </c>
      <c r="AI40" s="2278"/>
      <c r="AJ40" s="2272"/>
      <c r="AK40" s="2287"/>
      <c r="AL40" s="2290"/>
      <c r="AM40" s="2136"/>
      <c r="AS40" s="1164">
        <v>34</v>
      </c>
    </row>
    <row customHeight="1" ht="35.699999999999996">
      <c r="A41" s="1379"/>
      <c r="B41" s="1379" t="s">
        <v>616</v>
      </c>
      <c r="C41" s="1379" t="s">
        <v>617</v>
      </c>
      <c r="D41" s="1379" t="s">
        <v>618</v>
      </c>
      <c r="E41" s="1373" t="s">
        <v>910</v>
      </c>
      <c r="F41" s="1373" t="s">
        <v>911</v>
      </c>
      <c r="G41" s="1373" t="s">
        <v>912</v>
      </c>
      <c r="H41" s="1373" t="s">
        <v>913</v>
      </c>
      <c r="I41" s="1373" t="s">
        <v>914</v>
      </c>
      <c r="J41" s="1373" t="s">
        <v>915</v>
      </c>
      <c r="K41" s="1373" t="s">
        <v>916</v>
      </c>
      <c r="L41" s="1373" t="s">
        <v>891</v>
      </c>
      <c r="Q41" s="385"/>
      <c r="R41" s="385"/>
      <c r="S41" s="2282"/>
      <c r="T41" s="2218"/>
      <c r="U41" s="311"/>
      <c r="V41" s="2270"/>
      <c r="W41" s="2293"/>
      <c r="X41" s="1231" t="s">
        <v>917</v>
      </c>
      <c r="Y41" s="1231" t="s">
        <v>918</v>
      </c>
      <c r="Z41" s="1347" t="s">
        <v>919</v>
      </c>
      <c r="AA41" s="2279" t="s">
        <v>920</v>
      </c>
      <c r="AB41" s="2280"/>
      <c r="AC41" s="2288"/>
      <c r="AD41" s="2270"/>
      <c r="AE41" s="2293"/>
      <c r="AF41" s="1231" t="s">
        <v>917</v>
      </c>
      <c r="AG41" s="1231" t="s">
        <v>918</v>
      </c>
      <c r="AH41" s="1347" t="s">
        <v>919</v>
      </c>
      <c r="AI41" s="2279" t="s">
        <v>920</v>
      </c>
      <c r="AJ41" s="2280"/>
      <c r="AK41" s="2288"/>
      <c r="AL41" s="2291"/>
      <c r="AM41" s="2136"/>
      <c r="AS41" s="1164">
        <v>34</v>
      </c>
    </row>
    <row s="1650" customFormat="1" customHeight="1" ht="11.25" hidden="1">
      <c r="A42" s="1379"/>
      <c r="B42" s="1379"/>
      <c r="C42" s="1379"/>
      <c r="D42" s="1379"/>
      <c r="E42" s="1379"/>
      <c r="F42" s="1379"/>
      <c r="G42" s="1379"/>
      <c r="H42" s="1379"/>
      <c r="I42" s="1379"/>
      <c r="J42" s="1379"/>
      <c r="K42" s="1379"/>
      <c r="L42" s="1373"/>
      <c r="M42" s="1371"/>
      <c r="N42" s="1371"/>
      <c r="O42" s="1371"/>
      <c r="P42" s="1255"/>
      <c r="Q42" s="1256"/>
      <c r="R42" s="1263">
        <v>1</v>
      </c>
      <c r="S42" s="1286" t="s">
        <v>200</v>
      </c>
      <c r="T42" s="1264" t="s">
        <v>103</v>
      </c>
      <c r="U42" s="1254" t="str">
        <f>OFFSET(U42,0,-1)</f>
        <v>2</v>
      </c>
      <c r="V42" s="1344">
        <f>OFFSET(V42,0,-1)+1</f>
        <v>3</v>
      </c>
      <c r="W42" s="1344"/>
      <c r="X42" s="1344">
        <f>OFFSET(X42,0,-1)+1</f>
        <v>1</v>
      </c>
      <c r="Y42" s="1344">
        <f>OFFSET(Y42,0,-1)+1</f>
        <v>2</v>
      </c>
      <c r="Z42" s="1344">
        <f>OFFSET(Z42,0,-1)+1</f>
        <v>3</v>
      </c>
      <c r="AA42" s="2281">
        <f>OFFSET(AA42,0,-1)+1</f>
        <v>4</v>
      </c>
      <c r="AB42" s="2281"/>
      <c r="AC42" s="1344">
        <f>OFFSET(AC42,0,-2)+1</f>
        <v>5</v>
      </c>
      <c r="AD42" s="1344">
        <f>OFFSET(AD42,0,-1)+1</f>
        <v>6</v>
      </c>
      <c r="AE42" s="1344"/>
      <c r="AF42" s="1344">
        <f>OFFSET(AF42,0,-1)+1</f>
        <v>1</v>
      </c>
      <c r="AG42" s="1344">
        <f>OFFSET(AG42,0,-1)+1</f>
        <v>2</v>
      </c>
      <c r="AH42" s="1344">
        <f>OFFSET(AH42,0,-1)+1</f>
        <v>3</v>
      </c>
      <c r="AI42" s="2281">
        <f>OFFSET(AI42,0,-1)+1</f>
        <v>4</v>
      </c>
      <c r="AJ42" s="2281"/>
      <c r="AK42" s="1344">
        <f>OFFSET(AK42,0,-2)+1</f>
        <v>5</v>
      </c>
      <c r="AL42" s="1254">
        <f>OFFSET(AL42,0,-1)</f>
        <v>5</v>
      </c>
      <c r="AM42" s="1344">
        <f>OFFSET(AM42,0,-1)+1</f>
        <v>6</v>
      </c>
      <c r="AN42" s="520"/>
      <c r="AO42" s="520"/>
      <c r="AP42" s="520"/>
      <c r="AQ42" s="520"/>
      <c r="AR42" s="520"/>
      <c r="AS42" s="505">
        <v>0</v>
      </c>
    </row>
    <row customHeight="1" ht="22.049999999999997">
      <c r="A43" s="1372" t="s">
        <v>643</v>
      </c>
      <c r="B43" s="1372"/>
      <c r="C43" s="1372"/>
      <c r="D43" s="1372"/>
      <c r="E43" s="2267">
        <v>1</v>
      </c>
      <c r="F43" s="1372"/>
      <c r="G43" s="1372"/>
      <c r="H43" s="1372"/>
      <c r="I43" s="1372"/>
      <c r="J43" s="1372"/>
      <c r="K43" s="1372"/>
      <c r="L43" s="1373"/>
      <c r="M43" s="1374"/>
      <c r="N43" s="1374"/>
      <c r="O43" s="1374"/>
      <c r="P43" s="370"/>
      <c r="Q43" s="369"/>
      <c r="R43" s="364"/>
      <c r="S43" s="1345">
        <f>INDEX(PT_DIFFERENTIATION_NUM_NTAR,MATCH(A43,PT_DIFFERENTIATION_NTAR_ID,0))</f>
        <v>0</v>
      </c>
      <c r="T43" s="307" t="s">
        <v>604</v>
      </c>
      <c r="U43" s="309"/>
      <c r="V43" s="2251"/>
      <c r="W43" s="2252"/>
      <c r="X43" s="2252"/>
      <c r="Y43" s="2252"/>
      <c r="Z43" s="2252"/>
      <c r="AA43" s="2252"/>
      <c r="AB43" s="2252"/>
      <c r="AC43" s="2253"/>
      <c r="AD43" s="2251" t="str">
        <f>INDEX(PT_DIFFERENTIATION_NTAR,MATCH(A43,PT_DIFFERENTIATION_NTAR_ID,0))</f>
        <v/>
      </c>
      <c r="AE43" s="2252"/>
      <c r="AF43" s="2252"/>
      <c r="AG43" s="2252"/>
      <c r="AH43" s="2252"/>
      <c r="AI43" s="2252"/>
      <c r="AJ43" s="2252"/>
      <c r="AK43" s="2252"/>
      <c r="AL43" s="2253"/>
      <c r="AM43" s="126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9"/>
      <c r="AP43" s="509" t="str">
        <f>IF(T43="","",T43)</f>
        <v>Наименование тарифа</v>
      </c>
      <c r="AQ43" s="509"/>
      <c r="AR43" s="509"/>
      <c r="AS43" s="1164">
        <v>21</v>
      </c>
    </row>
    <row customHeight="1" ht="22.049999999999997">
      <c r="A44" s="1372" t="s">
        <v>643</v>
      </c>
      <c r="B44" s="1372" t="s">
        <v>644</v>
      </c>
      <c r="C44" s="1372"/>
      <c r="D44" s="1372"/>
      <c r="E44" s="2268"/>
      <c r="F44" s="2267">
        <v>1</v>
      </c>
      <c r="G44" s="1372"/>
      <c r="H44" s="1372"/>
      <c r="I44" s="1372"/>
      <c r="J44" s="1372"/>
      <c r="K44" s="1372"/>
      <c r="L44" s="1373"/>
      <c r="M44" s="1374"/>
      <c r="N44" s="1374"/>
      <c r="O44" s="1374"/>
      <c r="P44" s="1341"/>
      <c r="Q44" s="361"/>
      <c r="R44" s="362"/>
      <c r="S44" s="1345" t="str">
        <f>INDEX(PT_DIFFERENTIATION_NUM_TER,MATCH(B44,PT_DIFFERENTIATION_TER_ID,0))</f>
        <v>.</v>
      </c>
      <c r="T44" s="317" t="s">
        <v>870</v>
      </c>
      <c r="U44" s="309"/>
      <c r="V44" s="2251"/>
      <c r="W44" s="2252"/>
      <c r="X44" s="2252"/>
      <c r="Y44" s="2252"/>
      <c r="Z44" s="2252"/>
      <c r="AA44" s="2252"/>
      <c r="AB44" s="2252"/>
      <c r="AC44" s="2253"/>
      <c r="AD44" s="2251" t="str">
        <f>INDEX(PT_DIFFERENTIATION_TER,MATCH(B44,PT_DIFFERENTIATION_TER_ID,0))</f>
        <v/>
      </c>
      <c r="AE44" s="2252"/>
      <c r="AF44" s="2252"/>
      <c r="AG44" s="2252"/>
      <c r="AH44" s="2252"/>
      <c r="AI44" s="2252"/>
      <c r="AJ44" s="2252"/>
      <c r="AK44" s="2252"/>
      <c r="AL44" s="2253"/>
      <c r="AM44" s="1267" t="s">
        <v>871</v>
      </c>
      <c r="AO44" s="509"/>
      <c r="AP44" s="509" t="str">
        <f>IF(T44="","",T44)</f>
        <v>Территория действия тарифа</v>
      </c>
      <c r="AQ44" s="509"/>
      <c r="AR44" s="509"/>
      <c r="AS44" s="1164">
        <v>21</v>
      </c>
    </row>
    <row customHeight="1" ht="24">
      <c r="A45" s="1372" t="s">
        <v>643</v>
      </c>
      <c r="B45" s="1372" t="s">
        <v>644</v>
      </c>
      <c r="C45" s="1372" t="s">
        <v>645</v>
      </c>
      <c r="D45" s="1372"/>
      <c r="E45" s="2268"/>
      <c r="F45" s="2268"/>
      <c r="G45" s="2267">
        <v>1</v>
      </c>
      <c r="H45" s="1372"/>
      <c r="I45" s="1372"/>
      <c r="J45" s="1372"/>
      <c r="K45" s="1372"/>
      <c r="L45" s="1373"/>
      <c r="M45" s="1374"/>
      <c r="N45" s="1374"/>
      <c r="O45" s="1374"/>
      <c r="P45" s="363"/>
      <c r="Q45" s="361"/>
      <c r="R45" s="362"/>
      <c r="S45" s="1345" t="str">
        <f>INDEX(PT_DIFFERENTIATION_NUM_CS,MATCH(C45,PT_DIFFERENTIATION_CS_ID,0))</f>
        <v>..</v>
      </c>
      <c r="T45" s="318" t="s">
        <v>872</v>
      </c>
      <c r="U45" s="309"/>
      <c r="V45" s="2251"/>
      <c r="W45" s="2252"/>
      <c r="X45" s="2252"/>
      <c r="Y45" s="2252"/>
      <c r="Z45" s="2252"/>
      <c r="AA45" s="2252"/>
      <c r="AB45" s="2252"/>
      <c r="AC45" s="2253"/>
      <c r="AD45" s="2251" t="str">
        <f>INDEX(PT_DIFFERENTIATION_CS,MATCH(C45,PT_DIFFERENTIATION_CS_ID,0))</f>
        <v/>
      </c>
      <c r="AE45" s="2252"/>
      <c r="AF45" s="2252"/>
      <c r="AG45" s="2252"/>
      <c r="AH45" s="2252"/>
      <c r="AI45" s="2252"/>
      <c r="AJ45" s="2252"/>
      <c r="AK45" s="2252"/>
      <c r="AL45" s="2253"/>
      <c r="AM45" s="1267" t="s">
        <v>873</v>
      </c>
      <c r="AO45" s="509"/>
      <c r="AP45" s="509" t="str">
        <f>IF(T45="","",T45)</f>
        <v>Наименование системы теплоснабжения </v>
      </c>
      <c r="AQ45" s="509"/>
      <c r="AR45" s="509"/>
      <c r="AS45" s="1164">
        <v>23</v>
      </c>
    </row>
    <row customHeight="1" ht="22.049999999999997">
      <c r="A46" s="1372" t="s">
        <v>643</v>
      </c>
      <c r="B46" s="1372" t="s">
        <v>644</v>
      </c>
      <c r="C46" s="1372" t="s">
        <v>645</v>
      </c>
      <c r="D46" s="1372" t="s">
        <v>646</v>
      </c>
      <c r="E46" s="2268"/>
      <c r="F46" s="2268"/>
      <c r="G46" s="2268"/>
      <c r="H46" s="2267">
        <v>1</v>
      </c>
      <c r="I46" s="1372"/>
      <c r="J46" s="1372"/>
      <c r="K46" s="1372"/>
      <c r="L46" s="1373"/>
      <c r="M46" s="1374"/>
      <c r="N46" s="1374"/>
      <c r="O46" s="1374"/>
      <c r="P46" s="363"/>
      <c r="Q46" s="361"/>
      <c r="R46" s="362"/>
      <c r="S46" s="1345" t="str">
        <f>INDEX(PT_DIFFERENTIATION_NUM_IST_TE,MATCH(D46,PT_DIFFERENTIATION_IST_TE_ID,0))</f>
        <v>...</v>
      </c>
      <c r="T46" s="319" t="s">
        <v>874</v>
      </c>
      <c r="U46" s="309"/>
      <c r="V46" s="2251"/>
      <c r="W46" s="2252"/>
      <c r="X46" s="2252"/>
      <c r="Y46" s="2252"/>
      <c r="Z46" s="2252"/>
      <c r="AA46" s="2252"/>
      <c r="AB46" s="2252"/>
      <c r="AC46" s="2253"/>
      <c r="AD46" s="2251" t="str">
        <f>INDEX(PT_DIFFERENTIATION_IST_TE,MATCH(D46,PT_DIFFERENTIATION_IST_TE_ID,0))</f>
        <v/>
      </c>
      <c r="AE46" s="2252"/>
      <c r="AF46" s="2252"/>
      <c r="AG46" s="2252"/>
      <c r="AH46" s="2252"/>
      <c r="AI46" s="2252"/>
      <c r="AJ46" s="2252"/>
      <c r="AK46" s="2252"/>
      <c r="AL46" s="2253"/>
      <c r="AM46" s="1267" t="s">
        <v>875</v>
      </c>
      <c r="AO46" s="509"/>
      <c r="AP46" s="509" t="str">
        <f>IF(T46="","",T46)</f>
        <v>Источник тепловой энергии  </v>
      </c>
      <c r="AQ46" s="509"/>
      <c r="AR46" s="509"/>
      <c r="AS46" s="1164">
        <v>21</v>
      </c>
    </row>
    <row s="1651" customFormat="1" customHeight="1" ht="0">
      <c r="A47" s="1352" t="s">
        <v>643</v>
      </c>
      <c r="B47" s="1352" t="s">
        <v>644</v>
      </c>
      <c r="C47" s="1352" t="s">
        <v>645</v>
      </c>
      <c r="D47" s="1352" t="s">
        <v>646</v>
      </c>
      <c r="E47" s="2268"/>
      <c r="F47" s="2268"/>
      <c r="G47" s="2268"/>
      <c r="H47" s="2268"/>
      <c r="I47" s="2265" t="str">
        <f>S46&amp;".1"</f>
        <v>....1</v>
      </c>
      <c r="J47" s="1352"/>
      <c r="K47" s="1352"/>
      <c r="L47" s="1355" t="s">
        <v>876</v>
      </c>
      <c r="M47" s="519"/>
      <c r="N47" s="519"/>
      <c r="O47" s="519"/>
      <c r="P47" s="2266">
        <v>1</v>
      </c>
      <c r="Q47" s="1340"/>
      <c r="R47" s="365"/>
      <c r="S47" s="1051"/>
      <c r="T47" s="1392"/>
      <c r="U47" s="1393"/>
      <c r="V47" s="2305"/>
      <c r="W47" s="2306"/>
      <c r="X47" s="2306"/>
      <c r="Y47" s="2306"/>
      <c r="Z47" s="2306"/>
      <c r="AA47" s="2306"/>
      <c r="AB47" s="2306"/>
      <c r="AC47" s="2307"/>
      <c r="AD47" s="2305"/>
      <c r="AE47" s="2306"/>
      <c r="AF47" s="2306"/>
      <c r="AG47" s="2306"/>
      <c r="AH47" s="2306"/>
      <c r="AI47" s="2306"/>
      <c r="AJ47" s="2306"/>
      <c r="AK47" s="2306"/>
      <c r="AL47" s="2307"/>
      <c r="AM47" s="1394"/>
      <c r="AO47" s="509"/>
      <c r="AP47" s="509" t="str">
        <f>IF(T47="","",T47)</f>
        <v/>
      </c>
      <c r="AQ47" s="509"/>
      <c r="AR47" s="509"/>
      <c r="AS47" s="520">
        <v>0</v>
      </c>
    </row>
    <row customHeight="1" ht="22.049999999999997">
      <c r="A48" s="1372" t="s">
        <v>643</v>
      </c>
      <c r="B48" s="1372" t="s">
        <v>644</v>
      </c>
      <c r="C48" s="1372" t="s">
        <v>645</v>
      </c>
      <c r="D48" s="1372" t="s">
        <v>646</v>
      </c>
      <c r="E48" s="2268"/>
      <c r="F48" s="2268"/>
      <c r="G48" s="2268"/>
      <c r="H48" s="2268"/>
      <c r="I48" s="2295"/>
      <c r="J48" s="2265" t="str">
        <f>S46&amp;".1"</f>
        <v>....1</v>
      </c>
      <c r="K48" s="1372"/>
      <c r="L48" s="1373" t="s">
        <v>879</v>
      </c>
      <c r="P48" s="2266"/>
      <c r="Q48" s="2266">
        <v>1</v>
      </c>
      <c r="R48" s="366"/>
      <c r="S48" s="1345" t="str">
        <f>$J48</f>
        <v>....1</v>
      </c>
      <c r="T48" s="295" t="s">
        <v>880</v>
      </c>
      <c r="U48" s="309"/>
      <c r="V48" s="2254"/>
      <c r="W48" s="2255"/>
      <c r="X48" s="2255"/>
      <c r="Y48" s="2255"/>
      <c r="Z48" s="2255"/>
      <c r="AA48" s="2255"/>
      <c r="AB48" s="2255"/>
      <c r="AC48" s="2256"/>
      <c r="AD48" s="2254"/>
      <c r="AE48" s="2255"/>
      <c r="AF48" s="2255"/>
      <c r="AG48" s="2255"/>
      <c r="AH48" s="2255"/>
      <c r="AI48" s="2255"/>
      <c r="AJ48" s="2255"/>
      <c r="AK48" s="2255"/>
      <c r="AL48" s="2256"/>
      <c r="AM48" s="1267" t="s">
        <v>881</v>
      </c>
      <c r="AO48" s="509"/>
      <c r="AP48" s="509" t="str">
        <f>IF(T48="","",T48)</f>
        <v>Группа потребителей</v>
      </c>
      <c r="AQ48" s="509"/>
      <c r="AR48" s="509"/>
      <c r="AS48" s="1164">
        <v>21</v>
      </c>
    </row>
    <row customHeight="1" ht="22.049999999999997">
      <c r="A49" s="1372" t="s">
        <v>643</v>
      </c>
      <c r="B49" s="1372" t="s">
        <v>644</v>
      </c>
      <c r="C49" s="1372" t="s">
        <v>645</v>
      </c>
      <c r="D49" s="1372" t="s">
        <v>646</v>
      </c>
      <c r="E49" s="2268"/>
      <c r="F49" s="2268"/>
      <c r="G49" s="2268"/>
      <c r="H49" s="2268"/>
      <c r="I49" s="2295"/>
      <c r="J49" s="2295"/>
      <c r="K49" s="2265" t="str">
        <f>J48&amp;".1"</f>
        <v>....1.1</v>
      </c>
      <c r="L49" s="1373" t="s">
        <v>882</v>
      </c>
      <c r="P49" s="2266"/>
      <c r="Q49" s="2266"/>
      <c r="R49" s="366">
        <v>1</v>
      </c>
      <c r="S49" s="1345" t="str">
        <f>$K49</f>
        <v>....1.1</v>
      </c>
      <c r="T49" s="1356"/>
      <c r="U49" s="309"/>
      <c r="V49" s="760"/>
      <c r="W49" s="334"/>
      <c r="X49" s="760"/>
      <c r="Y49" s="1266"/>
      <c r="Z49" s="2274"/>
      <c r="AA49" s="2116" t="s">
        <v>66</v>
      </c>
      <c r="AB49" s="2274"/>
      <c r="AC49" s="2116" t="s">
        <v>66</v>
      </c>
      <c r="AD49" s="760"/>
      <c r="AE49" s="334"/>
      <c r="AF49" s="760"/>
      <c r="AG49" s="1266"/>
      <c r="AH49" s="2274"/>
      <c r="AI49" s="2116" t="s">
        <v>66</v>
      </c>
      <c r="AJ49" s="2296"/>
      <c r="AK49" s="2116" t="s">
        <v>66</v>
      </c>
      <c r="AL49" s="1357"/>
      <c r="AM49" s="2262" t="s">
        <v>924</v>
      </c>
      <c r="AN49" s="520">
        <f>STRCHECKDATE(V50:AL50)</f>
      </c>
      <c r="AO49" s="509"/>
      <c r="AP49" s="509" t="str">
        <f>IF(T49="","",T49)</f>
        <v/>
      </c>
      <c r="AQ49" s="509"/>
      <c r="AR49" s="509"/>
      <c r="AS49" s="1164">
        <v>21</v>
      </c>
    </row>
    <row customHeight="1" ht="1.05">
      <c r="A50" s="1372" t="s">
        <v>643</v>
      </c>
      <c r="B50" s="1372" t="s">
        <v>644</v>
      </c>
      <c r="C50" s="1372" t="s">
        <v>645</v>
      </c>
      <c r="D50" s="1372" t="s">
        <v>646</v>
      </c>
      <c r="E50" s="2268"/>
      <c r="F50" s="2268"/>
      <c r="G50" s="2268"/>
      <c r="H50" s="2268"/>
      <c r="I50" s="2295"/>
      <c r="J50" s="2295"/>
      <c r="K50" s="2265"/>
      <c r="L50" s="1373"/>
      <c r="P50" s="2266"/>
      <c r="Q50" s="2266"/>
      <c r="R50" s="366"/>
      <c r="S50" s="1351"/>
      <c r="T50" s="309"/>
      <c r="U50" s="309"/>
      <c r="V50" s="334"/>
      <c r="W50" s="334"/>
      <c r="X50" s="334"/>
      <c r="Y50" s="337" t="str">
        <f>Z49&amp;"-"&amp;AB49</f>
        <v>-</v>
      </c>
      <c r="Z50" s="2275"/>
      <c r="AA50" s="2116"/>
      <c r="AB50" s="2275"/>
      <c r="AC50" s="2116"/>
      <c r="AD50" s="334"/>
      <c r="AE50" s="334"/>
      <c r="AF50" s="334"/>
      <c r="AG50" s="337" t="str">
        <f>AH49&amp;"-"&amp;AJ49</f>
        <v>-</v>
      </c>
      <c r="AH50" s="2275"/>
      <c r="AI50" s="2116"/>
      <c r="AJ50" s="2297"/>
      <c r="AK50" s="2116"/>
      <c r="AL50" s="1358"/>
      <c r="AM50" s="2263"/>
      <c r="AO50" s="509"/>
      <c r="AP50" s="509" t="str">
        <f>IF(T50="","",T50)</f>
        <v/>
      </c>
      <c r="AQ50" s="509"/>
      <c r="AR50" s="509"/>
      <c r="AS50" s="1164">
        <v>1</v>
      </c>
    </row>
    <row customHeight="1" ht="11.549999999999999">
      <c r="A51" s="1372" t="s">
        <v>643</v>
      </c>
      <c r="B51" s="1372" t="s">
        <v>644</v>
      </c>
      <c r="C51" s="1372" t="s">
        <v>645</v>
      </c>
      <c r="D51" s="1372" t="s">
        <v>646</v>
      </c>
      <c r="E51" s="2268"/>
      <c r="F51" s="2268"/>
      <c r="G51" s="2268"/>
      <c r="H51" s="2268"/>
      <c r="I51" s="2295"/>
      <c r="J51" s="2265"/>
      <c r="K51" s="1372"/>
      <c r="L51" s="1373"/>
      <c r="P51" s="2266"/>
      <c r="Q51" s="2266"/>
      <c r="R51" s="365"/>
      <c r="S51" s="1287"/>
      <c r="T51" s="296" t="s">
        <v>884</v>
      </c>
      <c r="U51" s="376"/>
      <c r="V51" s="376"/>
      <c r="W51" s="376"/>
      <c r="X51" s="376"/>
      <c r="Y51" s="376"/>
      <c r="Z51" s="376"/>
      <c r="AA51" s="376"/>
      <c r="AB51" s="376"/>
      <c r="AC51" s="376"/>
      <c r="AD51" s="376"/>
      <c r="AE51" s="376"/>
      <c r="AF51" s="376"/>
      <c r="AG51" s="376"/>
      <c r="AH51" s="376"/>
      <c r="AI51" s="376"/>
      <c r="AJ51" s="376"/>
      <c r="AK51" s="376"/>
      <c r="AL51" s="333"/>
      <c r="AM51" s="2264"/>
      <c r="AO51" s="509"/>
      <c r="AP51" s="509" t="str">
        <f>IF(T51="","",T51)</f>
        <v>Добавить вид теплоносителя (параметры теплоносителя)</v>
      </c>
      <c r="AQ51" s="509"/>
      <c r="AR51" s="509"/>
      <c r="AS51" s="1164">
        <v>11</v>
      </c>
    </row>
    <row customHeight="1" ht="11.549999999999999">
      <c r="A52" s="1372" t="s">
        <v>643</v>
      </c>
      <c r="B52" s="1372" t="s">
        <v>644</v>
      </c>
      <c r="C52" s="1372" t="s">
        <v>645</v>
      </c>
      <c r="D52" s="1372" t="s">
        <v>646</v>
      </c>
      <c r="E52" s="2268"/>
      <c r="F52" s="2268"/>
      <c r="G52" s="2268"/>
      <c r="H52" s="2268"/>
      <c r="I52" s="2265"/>
      <c r="J52" s="1372"/>
      <c r="K52" s="1372"/>
      <c r="L52" s="1373"/>
      <c r="P52" s="2266"/>
      <c r="Q52" s="1340"/>
      <c r="R52" s="365"/>
      <c r="S52" s="1287"/>
      <c r="T52" s="374" t="s">
        <v>885</v>
      </c>
      <c r="U52" s="376"/>
      <c r="V52" s="376"/>
      <c r="W52" s="376"/>
      <c r="X52" s="376"/>
      <c r="Y52" s="376"/>
      <c r="Z52" s="376"/>
      <c r="AA52" s="376"/>
      <c r="AB52" s="376"/>
      <c r="AC52" s="375"/>
      <c r="AD52" s="376"/>
      <c r="AE52" s="376"/>
      <c r="AF52" s="376"/>
      <c r="AG52" s="376"/>
      <c r="AH52" s="376"/>
      <c r="AI52" s="376"/>
      <c r="AJ52" s="376"/>
      <c r="AK52" s="375"/>
      <c r="AL52" s="376"/>
      <c r="AM52" s="312"/>
      <c r="AO52" s="509"/>
      <c r="AP52" s="509" t="str">
        <f>IF(T52="","",T52)</f>
        <v>Добавить группу потребителей</v>
      </c>
      <c r="AQ52" s="509"/>
      <c r="AR52" s="509"/>
      <c r="AS52" s="1164">
        <v>11</v>
      </c>
    </row>
    <row customHeight="1" ht="0">
      <c r="A53" s="1372" t="s">
        <v>643</v>
      </c>
      <c r="B53" s="1372" t="s">
        <v>644</v>
      </c>
      <c r="C53" s="1372" t="s">
        <v>645</v>
      </c>
      <c r="D53" s="1372" t="s">
        <v>646</v>
      </c>
      <c r="E53" s="2268"/>
      <c r="F53" s="2268"/>
      <c r="G53" s="2268"/>
      <c r="H53" s="2267"/>
      <c r="I53" s="1372"/>
      <c r="J53" s="1372"/>
      <c r="K53" s="1372"/>
      <c r="L53" s="1373"/>
      <c r="M53" s="1374"/>
      <c r="N53" s="1374"/>
      <c r="O53" s="546"/>
      <c r="P53" s="369"/>
      <c r="Q53" s="384"/>
      <c r="R53" s="364"/>
      <c r="S53" s="1395"/>
      <c r="T53" s="1396"/>
      <c r="U53" s="1397"/>
      <c r="V53" s="1397"/>
      <c r="W53" s="1397"/>
      <c r="X53" s="1397"/>
      <c r="Y53" s="1397"/>
      <c r="Z53" s="1397"/>
      <c r="AA53" s="1397"/>
      <c r="AB53" s="1397"/>
      <c r="AC53" s="1397"/>
      <c r="AD53" s="1397"/>
      <c r="AE53" s="1397"/>
      <c r="AF53" s="1397"/>
      <c r="AG53" s="1397"/>
      <c r="AH53" s="1397"/>
      <c r="AI53" s="1397"/>
      <c r="AJ53" s="1397"/>
      <c r="AK53" s="1397"/>
      <c r="AL53" s="1397"/>
      <c r="AM53" s="1398"/>
      <c r="AO53" s="509"/>
      <c r="AP53" s="509" t="str">
        <f>IF(T53="","",T53)</f>
        <v/>
      </c>
      <c r="AQ53" s="509"/>
      <c r="AR53" s="509"/>
      <c r="AS53" s="1164">
        <v>0</v>
      </c>
    </row>
    <row s="1651" customFormat="1" customHeight="1" ht="1.05">
      <c r="A54" s="1352" t="s">
        <v>643</v>
      </c>
      <c r="B54" s="1352" t="s">
        <v>644</v>
      </c>
      <c r="C54" s="1352" t="s">
        <v>645</v>
      </c>
      <c r="D54" s="1323"/>
      <c r="E54" s="2268"/>
      <c r="F54" s="2268"/>
      <c r="G54" s="2267"/>
      <c r="H54" s="1323"/>
      <c r="I54" s="1323"/>
      <c r="J54" s="1323"/>
      <c r="K54" s="1323"/>
      <c r="L54" s="1348"/>
      <c r="M54" s="1324"/>
      <c r="N54" s="1324"/>
      <c r="P54" s="1325"/>
      <c r="Q54" s="1326"/>
      <c r="R54" s="1325"/>
      <c r="S54" s="1331"/>
      <c r="T54" s="1334" t="s">
        <v>887</v>
      </c>
      <c r="U54" s="1333"/>
      <c r="V54" s="1333"/>
      <c r="W54" s="1333"/>
      <c r="X54" s="1333"/>
      <c r="Y54" s="1333"/>
      <c r="Z54" s="1333"/>
      <c r="AA54" s="1333"/>
      <c r="AB54" s="1333"/>
      <c r="AC54" s="1333"/>
      <c r="AD54" s="1333"/>
      <c r="AE54" s="1333"/>
      <c r="AF54" s="1333"/>
      <c r="AG54" s="1333"/>
      <c r="AH54" s="1333"/>
      <c r="AI54" s="1333"/>
      <c r="AJ54" s="1333"/>
      <c r="AK54" s="1333"/>
      <c r="AL54" s="1333"/>
      <c r="AM54" s="1333"/>
      <c r="AO54" s="798"/>
      <c r="AP54" s="798" t="str">
        <f>IF(T54="","",T54)</f>
        <v>Добавить источник для дифференциации</v>
      </c>
      <c r="AQ54" s="798"/>
      <c r="AR54" s="798"/>
      <c r="AS54" s="527">
        <v>1</v>
      </c>
    </row>
    <row s="1651" customFormat="1" customHeight="1" ht="1.05">
      <c r="A55" s="1352" t="s">
        <v>643</v>
      </c>
      <c r="B55" s="1352" t="s">
        <v>644</v>
      </c>
      <c r="C55" s="1323"/>
      <c r="D55" s="1323"/>
      <c r="E55" s="2268"/>
      <c r="F55" s="2267"/>
      <c r="G55" s="1323"/>
      <c r="H55" s="1323"/>
      <c r="I55" s="1323"/>
      <c r="J55" s="1323"/>
      <c r="K55" s="1323"/>
      <c r="L55" s="1348"/>
      <c r="M55" s="1330"/>
      <c r="N55" s="1330"/>
      <c r="P55" s="1325"/>
      <c r="Q55" s="1326"/>
      <c r="R55" s="1325"/>
      <c r="S55" s="1331"/>
      <c r="T55" s="1334" t="s">
        <v>888</v>
      </c>
      <c r="U55" s="1333"/>
      <c r="V55" s="1333"/>
      <c r="W55" s="1333"/>
      <c r="X55" s="1333"/>
      <c r="Y55" s="1333"/>
      <c r="Z55" s="1333"/>
      <c r="AA55" s="1333"/>
      <c r="AB55" s="1333"/>
      <c r="AC55" s="1333"/>
      <c r="AD55" s="1333"/>
      <c r="AE55" s="1333"/>
      <c r="AF55" s="1333"/>
      <c r="AG55" s="1333"/>
      <c r="AH55" s="1333"/>
      <c r="AI55" s="1333"/>
      <c r="AJ55" s="1333"/>
      <c r="AK55" s="1333"/>
      <c r="AL55" s="1333"/>
      <c r="AM55" s="1333"/>
      <c r="AO55" s="798"/>
      <c r="AP55" s="798" t="str">
        <f>IF(T55="","",T55)</f>
        <v>Добавить централизованную систему для дифференциации</v>
      </c>
      <c r="AQ55" s="798"/>
      <c r="AR55" s="798"/>
      <c r="AS55" s="527">
        <v>1</v>
      </c>
    </row>
    <row s="1651" customFormat="1" customHeight="1" ht="1.05">
      <c r="A56" s="1352" t="s">
        <v>643</v>
      </c>
      <c r="B56" s="1352"/>
      <c r="C56" s="1352"/>
      <c r="D56" s="1352"/>
      <c r="E56" s="2267"/>
      <c r="F56" s="1352"/>
      <c r="G56" s="1352"/>
      <c r="H56" s="1352"/>
      <c r="I56" s="1352"/>
      <c r="J56" s="1352"/>
      <c r="K56" s="1352"/>
      <c r="L56" s="1355"/>
      <c r="M56" s="1330"/>
      <c r="N56" s="1330"/>
      <c r="O56" s="527"/>
      <c r="P56" s="389"/>
      <c r="Q56" s="1353"/>
      <c r="R56" s="389"/>
      <c r="S56" s="1331"/>
      <c r="T56" s="1334" t="s">
        <v>889</v>
      </c>
      <c r="U56" s="1333"/>
      <c r="V56" s="1333"/>
      <c r="W56" s="1333"/>
      <c r="X56" s="1333"/>
      <c r="Y56" s="1333"/>
      <c r="Z56" s="1333"/>
      <c r="AA56" s="1333"/>
      <c r="AB56" s="1333"/>
      <c r="AC56" s="1333"/>
      <c r="AD56" s="1333"/>
      <c r="AE56" s="1333"/>
      <c r="AF56" s="1333"/>
      <c r="AG56" s="1333"/>
      <c r="AH56" s="1333"/>
      <c r="AI56" s="1333"/>
      <c r="AJ56" s="1333"/>
      <c r="AK56" s="1333"/>
      <c r="AL56" s="1333"/>
      <c r="AM56" s="1333"/>
      <c r="AO56" s="509"/>
      <c r="AP56" s="509" t="str">
        <f>IF(T56="","",T56)</f>
        <v>Добавить территорию для дифференциации</v>
      </c>
      <c r="AQ56" s="509"/>
      <c r="AR56" s="509"/>
      <c r="AS56" s="520">
        <v>1</v>
      </c>
    </row>
    <row s="1651" customFormat="1" customHeight="1" ht="1.05">
      <c r="A57" s="1323"/>
      <c r="B57" s="1323"/>
      <c r="C57" s="1323"/>
      <c r="D57" s="1323"/>
      <c r="E57" s="1352"/>
      <c r="F57" s="1323"/>
      <c r="G57" s="1323"/>
      <c r="H57" s="1323"/>
      <c r="I57" s="1323"/>
      <c r="J57" s="1323"/>
      <c r="K57" s="1323"/>
      <c r="L57" s="1348"/>
      <c r="M57" s="1330"/>
      <c r="N57" s="1330"/>
      <c r="P57" s="1325"/>
      <c r="Q57" s="1326"/>
      <c r="R57" s="1325"/>
      <c r="S57" s="1331"/>
      <c r="T57" s="1334" t="s">
        <v>921</v>
      </c>
      <c r="U57" s="1333"/>
      <c r="V57" s="1333"/>
      <c r="W57" s="1333"/>
      <c r="X57" s="1333"/>
      <c r="Y57" s="1333"/>
      <c r="Z57" s="1333"/>
      <c r="AA57" s="1333"/>
      <c r="AB57" s="1333"/>
      <c r="AC57" s="1333"/>
      <c r="AD57" s="1333"/>
      <c r="AE57" s="1333"/>
      <c r="AF57" s="1333"/>
      <c r="AG57" s="1333"/>
      <c r="AH57" s="1333"/>
      <c r="AI57" s="1333"/>
      <c r="AJ57" s="1333"/>
      <c r="AK57" s="1333"/>
      <c r="AL57" s="1333"/>
      <c r="AM57" s="1333"/>
      <c r="AO57" s="798"/>
      <c r="AP57" s="798" t="str">
        <f>IF(T57="","",T57)</f>
        <v>Добавить наименование тарифа</v>
      </c>
      <c r="AQ57" s="798"/>
      <c r="AR57" s="798"/>
      <c r="AS57" s="527">
        <v>1</v>
      </c>
    </row>
    <row customHeight="1" ht="11.549999999999999">
      <c r="M58" s="1169"/>
      <c r="N58" s="1169"/>
      <c r="O58" s="546"/>
      <c r="P58" s="1164"/>
      <c r="Q58" s="1164"/>
      <c r="R58" s="1164"/>
      <c r="S58" s="1164"/>
      <c r="AN58" s="1164"/>
      <c r="AO58" s="1164"/>
      <c r="AP58" s="1164"/>
      <c r="AQ58" s="1164"/>
      <c r="AR58" s="1164"/>
      <c r="AS58" s="1164">
        <v>11</v>
      </c>
    </row>
    <row customHeight="1" ht="19.95">
      <c r="O59" s="546"/>
      <c r="S59" s="1262"/>
      <c r="T59" s="2294"/>
      <c r="U59" s="2294"/>
      <c r="V59" s="2294"/>
      <c r="W59" s="2294"/>
      <c r="X59" s="2294"/>
      <c r="Y59" s="2294"/>
      <c r="Z59" s="2294"/>
      <c r="AA59" s="2294"/>
      <c r="AB59" s="2294"/>
      <c r="AC59" s="2294"/>
      <c r="AD59" s="2294"/>
      <c r="AE59" s="2294"/>
      <c r="AF59" s="2294"/>
      <c r="AG59" s="2294"/>
      <c r="AH59" s="2294"/>
      <c r="AI59" s="2294"/>
      <c r="AJ59" s="2294"/>
      <c r="AK59" s="2294"/>
      <c r="AL59" s="2294"/>
      <c r="AM59" s="2294"/>
      <c r="AS59" s="1164">
        <v>19</v>
      </c>
    </row>
    <row customHeight="1" ht="29.25">
      <c r="O60" s="546"/>
      <c r="T60" s="2294"/>
      <c r="U60" s="2294"/>
      <c r="V60" s="2294"/>
      <c r="W60" s="2294"/>
      <c r="X60" s="2294"/>
      <c r="Y60" s="2294"/>
      <c r="Z60" s="2294"/>
      <c r="AA60" s="2294"/>
      <c r="AB60" s="2294"/>
      <c r="AC60" s="2294"/>
      <c r="AD60" s="2294"/>
      <c r="AE60" s="2294"/>
      <c r="AF60" s="2294"/>
      <c r="AG60" s="2294"/>
      <c r="AH60" s="2294"/>
      <c r="AI60" s="2294"/>
      <c r="AJ60" s="2294"/>
      <c r="AK60" s="2294"/>
      <c r="AL60" s="2294"/>
      <c r="AM60" s="2294"/>
      <c r="AS60" s="1164">
        <v>28</v>
      </c>
    </row>
    <row customHeight="1" ht="42">
      <c r="O61" s="546"/>
      <c r="T61" s="2294"/>
      <c r="U61" s="2294"/>
      <c r="V61" s="2294"/>
      <c r="W61" s="2294"/>
      <c r="X61" s="2294"/>
      <c r="Y61" s="2294"/>
      <c r="Z61" s="2294"/>
      <c r="AA61" s="2294"/>
      <c r="AB61" s="2294"/>
      <c r="AC61" s="2294"/>
      <c r="AD61" s="2294"/>
      <c r="AE61" s="2294"/>
      <c r="AF61" s="2294"/>
      <c r="AG61" s="2294"/>
      <c r="AH61" s="2294"/>
      <c r="AI61" s="2294"/>
      <c r="AJ61" s="2294"/>
      <c r="AK61" s="2294"/>
      <c r="AL61" s="2294"/>
      <c r="AM61" s="2294"/>
      <c r="AS61" s="1164">
        <v>40</v>
      </c>
    </row>
    <row customHeight="1" ht="14.699999999999998">
      <c r="O62" s="546"/>
      <c r="AS62" s="1164">
        <v>14</v>
      </c>
    </row>
    <row customHeight="1" ht="21">
      <c r="O63" s="546"/>
      <c r="S63" s="1262"/>
      <c r="T63" s="2308"/>
      <c r="U63" s="2294"/>
      <c r="V63" s="2294"/>
      <c r="W63" s="2294"/>
      <c r="X63" s="2294"/>
      <c r="Y63" s="2294"/>
      <c r="Z63" s="2294"/>
      <c r="AA63" s="2294"/>
      <c r="AB63" s="2294"/>
      <c r="AC63" s="2294"/>
      <c r="AD63" s="2294"/>
      <c r="AE63" s="2294"/>
      <c r="AF63" s="2294"/>
      <c r="AG63" s="2294"/>
      <c r="AH63" s="2294"/>
      <c r="AI63" s="2294"/>
      <c r="AJ63" s="2294"/>
      <c r="AK63" s="2294"/>
      <c r="AL63" s="2294"/>
      <c r="AM63" s="2294"/>
      <c r="AS63" s="1164">
        <v>20</v>
      </c>
    </row>
    <row customHeight="1" ht="29.25">
      <c r="O64" s="546"/>
      <c r="T64" s="2294"/>
      <c r="U64" s="2294"/>
      <c r="V64" s="2294"/>
      <c r="W64" s="2294"/>
      <c r="X64" s="2294"/>
      <c r="Y64" s="2294"/>
      <c r="Z64" s="2294"/>
      <c r="AA64" s="2294"/>
      <c r="AB64" s="2294"/>
      <c r="AC64" s="2294"/>
      <c r="AD64" s="2294"/>
      <c r="AE64" s="2294"/>
      <c r="AF64" s="2294"/>
      <c r="AG64" s="2294"/>
      <c r="AH64" s="2294"/>
      <c r="AI64" s="2294"/>
      <c r="AJ64" s="2294"/>
      <c r="AK64" s="2294"/>
      <c r="AL64" s="2294"/>
      <c r="AM64" s="2294"/>
      <c r="AS64" s="1164">
        <v>28</v>
      </c>
    </row>
    <row customHeight="1" ht="35.699999999999996">
      <c r="T65" s="2294"/>
      <c r="U65" s="2294"/>
      <c r="V65" s="2294"/>
      <c r="W65" s="2294"/>
      <c r="X65" s="2294"/>
      <c r="Y65" s="2294"/>
      <c r="Z65" s="2294"/>
      <c r="AA65" s="2294"/>
      <c r="AB65" s="2294"/>
      <c r="AC65" s="2294"/>
      <c r="AD65" s="2294"/>
      <c r="AE65" s="2294"/>
      <c r="AF65" s="2294"/>
      <c r="AG65" s="2294"/>
      <c r="AH65" s="2294"/>
      <c r="AI65" s="2294"/>
      <c r="AJ65" s="2294"/>
      <c r="AK65" s="2294"/>
      <c r="AL65" s="2294"/>
      <c r="AM65" s="2294"/>
      <c r="AS65" s="1164">
        <v>34</v>
      </c>
    </row>
    <row customHeight="1" ht="22.5" hidden="1">
      <c r="A66" s="1169" t="s">
        <v>82</v>
      </c>
      <c r="B66" s="1169">
        <v>0</v>
      </c>
      <c r="C66" s="1169">
        <v>0</v>
      </c>
      <c r="D66" s="1169">
        <v>0</v>
      </c>
      <c r="E66" s="1169">
        <v>0</v>
      </c>
      <c r="F66" s="1169">
        <v>0</v>
      </c>
      <c r="G66" s="1169">
        <v>0</v>
      </c>
      <c r="H66" s="1169">
        <v>0</v>
      </c>
      <c r="I66" s="1169">
        <v>0</v>
      </c>
      <c r="J66" s="1169">
        <v>0</v>
      </c>
      <c r="K66" s="1169">
        <v>0</v>
      </c>
      <c r="L66" s="1338">
        <v>0</v>
      </c>
      <c r="M66" s="1371">
        <v>0</v>
      </c>
      <c r="N66" s="1371">
        <v>0</v>
      </c>
      <c r="O66" s="1371">
        <v>0</v>
      </c>
      <c r="P66" s="1337">
        <v>0</v>
      </c>
      <c r="Q66" s="353">
        <v>3</v>
      </c>
      <c r="R66" s="353">
        <v>3</v>
      </c>
      <c r="S66" s="590">
        <v>12</v>
      </c>
      <c r="T66" s="1164">
        <v>31</v>
      </c>
      <c r="U66" s="1164">
        <v>0</v>
      </c>
      <c r="V66" s="1164">
        <v>0</v>
      </c>
      <c r="W66" s="1164">
        <v>0</v>
      </c>
      <c r="X66" s="1164">
        <v>0</v>
      </c>
      <c r="Y66" s="1164">
        <v>0</v>
      </c>
      <c r="Z66" s="1164">
        <v>0</v>
      </c>
      <c r="AA66" s="1164">
        <v>0</v>
      </c>
      <c r="AB66" s="1164">
        <v>0</v>
      </c>
      <c r="AC66" s="1164">
        <v>0</v>
      </c>
      <c r="AD66" s="1164">
        <v>24</v>
      </c>
      <c r="AE66" s="1164">
        <v>0</v>
      </c>
      <c r="AF66" s="1164">
        <v>24</v>
      </c>
      <c r="AG66" s="1164">
        <v>24</v>
      </c>
      <c r="AH66" s="1164">
        <v>11</v>
      </c>
      <c r="AI66" s="1164">
        <v>3</v>
      </c>
      <c r="AJ66" s="1164">
        <v>11</v>
      </c>
      <c r="AK66" s="1164">
        <v>0</v>
      </c>
      <c r="AL66" s="1164">
        <v>4</v>
      </c>
      <c r="AM66" s="1164">
        <v>115</v>
      </c>
      <c r="AN66" s="520">
        <v>10</v>
      </c>
      <c r="AO66" s="520">
        <v>10</v>
      </c>
      <c r="AP66" s="520">
        <v>10</v>
      </c>
      <c r="AQ66" s="520">
        <v>10</v>
      </c>
      <c r="AR66" s="520">
        <v>10</v>
      </c>
      <c r="AS66" s="1164">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AD11F7-577B-2EFE-0472-0.8C921476}"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2406" width="3.7109375" hidden="1" customWidth="1"/>
    <col min="17" max="18" style="353" width="3.00390625" customWidth="1"/>
    <col min="19" max="19" style="2416" width="12.00390625" customWidth="1"/>
    <col min="20" max="20" style="1644" width="31.00390625" customWidth="1"/>
    <col min="21" max="21" style="1644" width="0.140625" customWidth="1"/>
    <col min="22" max="22" style="1644" width="24.7109375" hidden="1" customWidth="1"/>
    <col min="23" max="23" style="1644" width="0.140625" hidden="1" customWidth="1"/>
    <col min="24" max="25" style="1644" width="24.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24.7109375" customWidth="1"/>
    <col min="31" max="31" style="1644" width="0.140625" customWidth="1"/>
    <col min="32" max="33" style="1644" width="24.00390625" customWidth="1"/>
    <col min="34" max="34" style="1644" width="11.00390625" customWidth="1"/>
    <col min="35" max="35" style="1644" width="3.7109375" customWidth="1"/>
    <col min="36" max="36" style="1644" width="11.00390625" customWidth="1"/>
    <col min="37" max="37" style="1644" width="8.57421875" hidden="1" customWidth="1"/>
    <col min="38" max="38" style="1644" width="4.00390625" customWidth="1"/>
    <col min="39" max="39" style="1644" width="115.00390625" customWidth="1"/>
    <col min="40" max="44" style="1651" width="10.00390625" customWidth="1"/>
    <col min="45" max="45" style="1644" width="10.57421875" hidden="1"/>
  </cols>
  <sheetData>
    <row customHeight="1" ht="22.5" hidden="1">
      <c r="A1" s="1880"/>
      <c r="Y1" s="336"/>
      <c r="Z1" s="336"/>
      <c r="AG1" s="336"/>
      <c r="AH1" s="336"/>
      <c r="AS1" s="1164" t="s">
        <v>14</v>
      </c>
    </row>
    <row customHeight="1" ht="21" hidden="1">
      <c r="A2" s="1372"/>
      <c r="B2" s="1372"/>
      <c r="C2" s="1372"/>
      <c r="D2" s="1372"/>
      <c r="E2" s="2267">
        <v>1</v>
      </c>
      <c r="F2" s="1372"/>
      <c r="G2" s="1372"/>
      <c r="H2" s="1372"/>
      <c r="I2" s="1372"/>
      <c r="J2" s="1372"/>
      <c r="K2" s="1372"/>
      <c r="L2" s="1373"/>
      <c r="M2" s="1374"/>
      <c r="N2" s="1374"/>
      <c r="O2" s="1374"/>
      <c r="P2" s="370"/>
      <c r="Q2" s="369"/>
      <c r="R2" s="364"/>
      <c r="S2" s="1345">
        <f>INDEX(PT_DIFFERENTIATION_NUM_NTAR,MATCH(A2,PT_DIFFERENTIATION_NTAR_ID,0))</f>
      </c>
      <c r="T2" s="307" t="s">
        <v>604</v>
      </c>
      <c r="U2" s="309"/>
      <c r="V2" s="2251"/>
      <c r="W2" s="2252"/>
      <c r="X2" s="2252"/>
      <c r="Y2" s="2252"/>
      <c r="Z2" s="2252"/>
      <c r="AA2" s="2252"/>
      <c r="AB2" s="2252"/>
      <c r="AC2" s="2253"/>
      <c r="AD2" s="2251">
        <f>INDEX(PT_DIFFERENTIATION_NTAR,MATCH(A2,PT_DIFFERENTIATION_NTAR_ID,0))</f>
      </c>
      <c r="AE2" s="2252"/>
      <c r="AF2" s="2252"/>
      <c r="AG2" s="2252"/>
      <c r="AH2" s="2252"/>
      <c r="AI2" s="2252"/>
      <c r="AJ2" s="2252"/>
      <c r="AK2" s="2252"/>
      <c r="AL2" s="2253"/>
      <c r="AM2" s="1267" t="s">
        <v>869</v>
      </c>
      <c r="AO2" s="509"/>
      <c r="AP2" s="509" t="str">
        <f>IF(T2="","",T2)</f>
        <v>Наименование тарифа</v>
      </c>
      <c r="AQ2" s="509"/>
      <c r="AR2" s="509"/>
      <c r="AS2" s="1164">
        <v>0</v>
      </c>
    </row>
    <row customHeight="1" ht="21" hidden="1">
      <c r="A3" s="1372"/>
      <c r="B3" s="1372"/>
      <c r="C3" s="1372"/>
      <c r="D3" s="1372"/>
      <c r="E3" s="2268"/>
      <c r="F3" s="2267">
        <v>1</v>
      </c>
      <c r="G3" s="1372"/>
      <c r="H3" s="1372"/>
      <c r="I3" s="1372"/>
      <c r="J3" s="1372"/>
      <c r="K3" s="1372"/>
      <c r="L3" s="1373"/>
      <c r="M3" s="1374"/>
      <c r="N3" s="1374"/>
      <c r="O3" s="1374"/>
      <c r="P3" s="1341"/>
      <c r="Q3" s="361"/>
      <c r="R3" s="362"/>
      <c r="S3" s="1345">
        <f>INDEX(PT_DIFFERENTIATION_NUM_TER,MATCH(B3,PT_DIFFERENTIATION_TER_ID,0))</f>
      </c>
      <c r="T3" s="317" t="s">
        <v>870</v>
      </c>
      <c r="U3" s="309"/>
      <c r="V3" s="2251"/>
      <c r="W3" s="2252"/>
      <c r="X3" s="2252"/>
      <c r="Y3" s="2252"/>
      <c r="Z3" s="2252"/>
      <c r="AA3" s="2252"/>
      <c r="AB3" s="2252"/>
      <c r="AC3" s="2253"/>
      <c r="AD3" s="2251">
        <f>INDEX(PT_DIFFERENTIATION_TER,MATCH(B3,PT_DIFFERENTIATION_TER_ID,0))</f>
      </c>
      <c r="AE3" s="2252"/>
      <c r="AF3" s="2252"/>
      <c r="AG3" s="2252"/>
      <c r="AH3" s="2252"/>
      <c r="AI3" s="2252"/>
      <c r="AJ3" s="2252"/>
      <c r="AK3" s="2252"/>
      <c r="AL3" s="2253"/>
      <c r="AM3" s="1267" t="s">
        <v>871</v>
      </c>
      <c r="AO3" s="509"/>
      <c r="AP3" s="509" t="str">
        <f>IF(T3="","",T3)</f>
        <v>Территория действия тарифа</v>
      </c>
      <c r="AQ3" s="509"/>
      <c r="AR3" s="509"/>
      <c r="AS3" s="1164">
        <v>0</v>
      </c>
    </row>
    <row customHeight="1" ht="23.25" hidden="1">
      <c r="A4" s="1372"/>
      <c r="B4" s="1372"/>
      <c r="C4" s="1372"/>
      <c r="D4" s="1372"/>
      <c r="E4" s="2268"/>
      <c r="F4" s="2268"/>
      <c r="G4" s="2267">
        <v>1</v>
      </c>
      <c r="H4" s="1372"/>
      <c r="I4" s="1372"/>
      <c r="J4" s="1372"/>
      <c r="K4" s="1372"/>
      <c r="L4" s="1373"/>
      <c r="M4" s="1374"/>
      <c r="N4" s="1374"/>
      <c r="O4" s="1374"/>
      <c r="P4" s="363"/>
      <c r="Q4" s="361"/>
      <c r="R4" s="362"/>
      <c r="S4" s="2017">
        <f>INDEX(PT_DIFFERENTIATION_NUM_CS,MATCH(C4,PT_DIFFERENTIATION_CS_ID,0))</f>
      </c>
      <c r="T4" s="2021" t="s">
        <v>872</v>
      </c>
      <c r="U4" s="2022"/>
      <c r="V4" s="2309"/>
      <c r="W4" s="2310"/>
      <c r="X4" s="2310"/>
      <c r="Y4" s="2310"/>
      <c r="Z4" s="2310"/>
      <c r="AA4" s="2310"/>
      <c r="AB4" s="2310"/>
      <c r="AC4" s="2311"/>
      <c r="AD4" s="2309">
        <f>INDEX(PT_DIFFERENTIATION_CS,MATCH(C4,PT_DIFFERENTIATION_CS_ID,0))</f>
      </c>
      <c r="AE4" s="2310"/>
      <c r="AF4" s="2310"/>
      <c r="AG4" s="2310"/>
      <c r="AH4" s="2310"/>
      <c r="AI4" s="2310"/>
      <c r="AJ4" s="2310"/>
      <c r="AK4" s="2310"/>
      <c r="AL4" s="2311"/>
      <c r="AM4" s="1267" t="s">
        <v>873</v>
      </c>
      <c r="AO4" s="509"/>
      <c r="AP4" s="509" t="str">
        <f>IF(T4="","",T4)</f>
        <v>Наименование системы теплоснабжения </v>
      </c>
      <c r="AQ4" s="509"/>
      <c r="AR4" s="509"/>
      <c r="AS4" s="1164">
        <v>0</v>
      </c>
    </row>
    <row customHeight="1" ht="21" hidden="1">
      <c r="A5" s="1372"/>
      <c r="B5" s="1372"/>
      <c r="C5" s="1372"/>
      <c r="D5" s="1372"/>
      <c r="E5" s="2268"/>
      <c r="F5" s="2268"/>
      <c r="G5" s="2268"/>
      <c r="H5" s="2267">
        <v>1</v>
      </c>
      <c r="I5" s="1372"/>
      <c r="J5" s="1372"/>
      <c r="K5" s="1372"/>
      <c r="L5" s="1373"/>
      <c r="M5" s="1374"/>
      <c r="N5" s="1374"/>
      <c r="O5" s="1374"/>
      <c r="P5" s="363"/>
      <c r="Q5" s="361"/>
      <c r="R5" s="1644"/>
      <c r="S5" s="2016">
        <f>INDEX(PT_DIFFERENTIATION_NUM_IST_TE,MATCH(D5,PT_DIFFERENTIATION_IST_TE_ID,0))</f>
      </c>
      <c r="T5" s="319" t="s">
        <v>874</v>
      </c>
      <c r="U5" s="309"/>
      <c r="V5" s="2312"/>
      <c r="W5" s="2312"/>
      <c r="X5" s="2312"/>
      <c r="Y5" s="2312"/>
      <c r="Z5" s="2312"/>
      <c r="AA5" s="2312"/>
      <c r="AB5" s="2312"/>
      <c r="AC5" s="2312"/>
      <c r="AD5" s="2312">
        <f>INDEX(PT_DIFFERENTIATION_IST_TE,MATCH(D5,PT_DIFFERENTIATION_IST_TE_ID,0))</f>
      </c>
      <c r="AE5" s="2312"/>
      <c r="AF5" s="2312"/>
      <c r="AG5" s="2312"/>
      <c r="AH5" s="2312"/>
      <c r="AI5" s="2312"/>
      <c r="AJ5" s="2312"/>
      <c r="AK5" s="2312"/>
      <c r="AL5" s="2312"/>
      <c r="AM5" s="2019" t="s">
        <v>875</v>
      </c>
      <c r="AO5" s="509"/>
      <c r="AP5" s="509" t="str">
        <f>IF(T5="","",T5)</f>
        <v>Источник тепловой энергии  </v>
      </c>
      <c r="AQ5" s="509"/>
      <c r="AR5" s="509"/>
      <c r="AS5" s="1164">
        <v>0</v>
      </c>
    </row>
    <row customHeight="1" ht="0.75" hidden="1">
      <c r="A6" s="1372"/>
      <c r="B6" s="1372"/>
      <c r="C6" s="1372"/>
      <c r="D6" s="1372"/>
      <c r="E6" s="2268"/>
      <c r="F6" s="2268"/>
      <c r="G6" s="2268"/>
      <c r="H6" s="2268"/>
      <c r="I6" s="2265">
        <f>S5&amp;".1"</f>
      </c>
      <c r="J6" s="1372"/>
      <c r="K6" s="1372"/>
      <c r="L6" s="1373" t="s">
        <v>876</v>
      </c>
      <c r="M6" s="546"/>
      <c r="P6" s="2266">
        <v>1</v>
      </c>
      <c r="Q6" s="1340"/>
      <c r="R6" s="2015"/>
      <c r="S6" s="1051"/>
      <c r="T6" s="1392"/>
      <c r="U6" s="1393"/>
      <c r="V6" s="2313"/>
      <c r="W6" s="2313"/>
      <c r="X6" s="2313"/>
      <c r="Y6" s="2313"/>
      <c r="Z6" s="2313"/>
      <c r="AA6" s="2313"/>
      <c r="AB6" s="2313"/>
      <c r="AC6" s="2313"/>
      <c r="AD6" s="2313"/>
      <c r="AE6" s="2313"/>
      <c r="AF6" s="2313"/>
      <c r="AG6" s="2313"/>
      <c r="AH6" s="2313"/>
      <c r="AI6" s="2313"/>
      <c r="AJ6" s="2313"/>
      <c r="AK6" s="2313"/>
      <c r="AL6" s="2313"/>
      <c r="AM6" s="2020"/>
      <c r="AO6" s="509"/>
      <c r="AP6" s="509" t="str">
        <f>IF(T6="","",T6)</f>
        <v/>
      </c>
      <c r="AQ6" s="509"/>
      <c r="AR6" s="509"/>
      <c r="AS6" s="1164">
        <v>0</v>
      </c>
    </row>
    <row customHeight="1" ht="84" hidden="1">
      <c r="A7" s="1372"/>
      <c r="B7" s="1372"/>
      <c r="C7" s="1372"/>
      <c r="D7" s="1372"/>
      <c r="E7" s="2268"/>
      <c r="F7" s="2268"/>
      <c r="G7" s="2268"/>
      <c r="H7" s="2268"/>
      <c r="I7" s="2295"/>
      <c r="J7" s="2265">
        <f>I6&amp;".1"</f>
      </c>
      <c r="K7" s="1372"/>
      <c r="L7" s="1373" t="s">
        <v>879</v>
      </c>
      <c r="M7" s="546"/>
      <c r="N7" s="1375"/>
      <c r="P7" s="2266"/>
      <c r="Q7" s="2266">
        <v>1</v>
      </c>
      <c r="R7" s="1651"/>
      <c r="S7" s="2016">
        <f>$J7</f>
      </c>
      <c r="T7" s="295" t="s">
        <v>880</v>
      </c>
      <c r="U7" s="309"/>
      <c r="V7" s="2314"/>
      <c r="W7" s="2314"/>
      <c r="X7" s="2314"/>
      <c r="Y7" s="2314"/>
      <c r="Z7" s="2314"/>
      <c r="AA7" s="2314"/>
      <c r="AB7" s="2314"/>
      <c r="AC7" s="2314"/>
      <c r="AD7" s="2314"/>
      <c r="AE7" s="2314"/>
      <c r="AF7" s="2314"/>
      <c r="AG7" s="2314"/>
      <c r="AH7" s="2314"/>
      <c r="AI7" s="2314"/>
      <c r="AJ7" s="2314"/>
      <c r="AK7" s="2314"/>
      <c r="AL7" s="2314"/>
      <c r="AM7" s="2019" t="s">
        <v>881</v>
      </c>
      <c r="AO7" s="509"/>
      <c r="AP7" s="509" t="str">
        <f>IF(T7="","",T7)</f>
        <v>Группа потребителей</v>
      </c>
      <c r="AQ7" s="509"/>
      <c r="AR7" s="509"/>
      <c r="AS7" s="1164">
        <v>0</v>
      </c>
    </row>
    <row customHeight="1" ht="11.25" hidden="1">
      <c r="A8" s="1372"/>
      <c r="B8" s="1372"/>
      <c r="C8" s="1372"/>
      <c r="D8" s="1372"/>
      <c r="E8" s="2268"/>
      <c r="F8" s="2268"/>
      <c r="G8" s="2268"/>
      <c r="H8" s="2268"/>
      <c r="I8" s="2295"/>
      <c r="J8" s="2295"/>
      <c r="K8" s="2265">
        <f>J7&amp;".1"</f>
      </c>
      <c r="L8" s="1373" t="s">
        <v>882</v>
      </c>
      <c r="M8" s="546"/>
      <c r="N8" s="1375"/>
      <c r="O8" s="1375"/>
      <c r="P8" s="2266"/>
      <c r="Q8" s="2266"/>
      <c r="R8" s="366">
        <v>1</v>
      </c>
      <c r="S8" s="2018">
        <f>$K8</f>
      </c>
      <c r="T8" s="2023"/>
      <c r="U8" s="2024"/>
      <c r="V8" s="2025"/>
      <c r="W8" s="1358"/>
      <c r="X8" s="2025"/>
      <c r="Y8" s="2026"/>
      <c r="Z8" s="2315"/>
      <c r="AA8" s="2121" t="s">
        <v>66</v>
      </c>
      <c r="AB8" s="2315"/>
      <c r="AC8" s="2121" t="s">
        <v>66</v>
      </c>
      <c r="AD8" s="2025"/>
      <c r="AE8" s="1358"/>
      <c r="AF8" s="2025"/>
      <c r="AG8" s="2026"/>
      <c r="AH8" s="2315"/>
      <c r="AI8" s="2121" t="s">
        <v>66</v>
      </c>
      <c r="AJ8" s="2315"/>
      <c r="AK8" s="2121" t="s">
        <v>66</v>
      </c>
      <c r="AL8" s="1358"/>
      <c r="AM8" s="2262" t="s">
        <v>883</v>
      </c>
      <c r="AN8" s="520">
        <f>STRCHECKDATE(V9:AL9)</f>
      </c>
      <c r="AO8" s="509"/>
      <c r="AP8" s="509" t="str">
        <f>IF(T8="","",T8)</f>
        <v/>
      </c>
      <c r="AQ8" s="509"/>
      <c r="AR8" s="509"/>
      <c r="AS8" s="1164">
        <v>0</v>
      </c>
    </row>
    <row customHeight="1" ht="0.75" hidden="1">
      <c r="A9" s="1372"/>
      <c r="B9" s="1372"/>
      <c r="C9" s="1372"/>
      <c r="D9" s="1372"/>
      <c r="E9" s="2268"/>
      <c r="F9" s="2268"/>
      <c r="G9" s="2268"/>
      <c r="H9" s="2268"/>
      <c r="I9" s="2295"/>
      <c r="J9" s="2295"/>
      <c r="K9" s="2265"/>
      <c r="L9" s="1373"/>
      <c r="M9" s="546"/>
      <c r="N9" s="1375"/>
      <c r="O9" s="1375"/>
      <c r="P9" s="2266"/>
      <c r="Q9" s="2266"/>
      <c r="R9" s="366"/>
      <c r="S9" s="1351"/>
      <c r="T9" s="309"/>
      <c r="U9" s="309"/>
      <c r="V9" s="334"/>
      <c r="W9" s="334"/>
      <c r="X9" s="334"/>
      <c r="Y9" s="337" t="str">
        <f>Z8&amp;"-"&amp;AB8</f>
        <v>-</v>
      </c>
      <c r="Z9" s="2275"/>
      <c r="AA9" s="2116"/>
      <c r="AB9" s="2275"/>
      <c r="AC9" s="2116"/>
      <c r="AD9" s="334"/>
      <c r="AE9" s="334"/>
      <c r="AF9" s="334"/>
      <c r="AG9" s="337" t="str">
        <f>AH8&amp;"-"&amp;AJ8</f>
        <v>-</v>
      </c>
      <c r="AH9" s="2275"/>
      <c r="AI9" s="2116"/>
      <c r="AJ9" s="2275"/>
      <c r="AK9" s="2116"/>
      <c r="AL9" s="334"/>
      <c r="AM9" s="2263"/>
      <c r="AO9" s="509"/>
      <c r="AP9" s="509" t="str">
        <f>IF(T9="","",T9)</f>
        <v/>
      </c>
      <c r="AQ9" s="509"/>
      <c r="AR9" s="509"/>
      <c r="AS9" s="1164">
        <v>0</v>
      </c>
    </row>
    <row customHeight="1" ht="11.25" hidden="1">
      <c r="A10" s="1372"/>
      <c r="B10" s="1372"/>
      <c r="C10" s="1372"/>
      <c r="D10" s="1372"/>
      <c r="E10" s="2268"/>
      <c r="F10" s="2268"/>
      <c r="G10" s="2268"/>
      <c r="H10" s="2268"/>
      <c r="I10" s="2295"/>
      <c r="J10" s="2265"/>
      <c r="K10" s="1372"/>
      <c r="L10" s="1373"/>
      <c r="M10" s="546"/>
      <c r="N10" s="1375"/>
      <c r="P10" s="2266"/>
      <c r="Q10" s="2266"/>
      <c r="R10" s="365"/>
      <c r="S10" s="1287"/>
      <c r="T10" s="296" t="s">
        <v>884</v>
      </c>
      <c r="U10" s="376"/>
      <c r="V10" s="376"/>
      <c r="W10" s="376"/>
      <c r="X10" s="376"/>
      <c r="Y10" s="376"/>
      <c r="Z10" s="376"/>
      <c r="AA10" s="376"/>
      <c r="AB10" s="376"/>
      <c r="AC10" s="376"/>
      <c r="AD10" s="376"/>
      <c r="AE10" s="376"/>
      <c r="AF10" s="376"/>
      <c r="AG10" s="376"/>
      <c r="AH10" s="376"/>
      <c r="AI10" s="376"/>
      <c r="AJ10" s="376"/>
      <c r="AK10" s="376"/>
      <c r="AL10" s="333"/>
      <c r="AM10" s="2264"/>
      <c r="AO10" s="509"/>
      <c r="AP10" s="509" t="str">
        <f>IF(T10="","",T10)</f>
        <v>Добавить вид теплоносителя (параметры теплоносителя)</v>
      </c>
      <c r="AQ10" s="509"/>
      <c r="AR10" s="509"/>
      <c r="AS10" s="1164">
        <v>0</v>
      </c>
    </row>
    <row customHeight="1" ht="11.25" hidden="1">
      <c r="A11" s="1372"/>
      <c r="B11" s="1372"/>
      <c r="C11" s="1372"/>
      <c r="D11" s="1372"/>
      <c r="E11" s="2268"/>
      <c r="F11" s="2268"/>
      <c r="G11" s="2268"/>
      <c r="H11" s="2268"/>
      <c r="I11" s="2265"/>
      <c r="J11" s="1372"/>
      <c r="K11" s="1372"/>
      <c r="L11" s="1373"/>
      <c r="M11" s="546"/>
      <c r="P11" s="2266"/>
      <c r="Q11" s="1340"/>
      <c r="R11" s="365"/>
      <c r="S11" s="1287"/>
      <c r="T11" s="374" t="s">
        <v>885</v>
      </c>
      <c r="U11" s="376"/>
      <c r="V11" s="376"/>
      <c r="W11" s="376"/>
      <c r="X11" s="376"/>
      <c r="Y11" s="376"/>
      <c r="Z11" s="376"/>
      <c r="AA11" s="376"/>
      <c r="AB11" s="376"/>
      <c r="AC11" s="375"/>
      <c r="AD11" s="376"/>
      <c r="AE11" s="376"/>
      <c r="AF11" s="376"/>
      <c r="AG11" s="376"/>
      <c r="AH11" s="376"/>
      <c r="AI11" s="376"/>
      <c r="AJ11" s="376"/>
      <c r="AK11" s="375"/>
      <c r="AL11" s="376"/>
      <c r="AM11" s="312"/>
      <c r="AO11" s="509"/>
      <c r="AP11" s="509" t="str">
        <f>IF(T11="","",T11)</f>
        <v>Добавить группу потребителей</v>
      </c>
      <c r="AQ11" s="509"/>
      <c r="AR11" s="509"/>
      <c r="AS11" s="1164">
        <v>0</v>
      </c>
    </row>
    <row customHeight="1" ht="0.75" hidden="1">
      <c r="A12" s="1372"/>
      <c r="B12" s="1372"/>
      <c r="C12" s="1372"/>
      <c r="D12" s="1372"/>
      <c r="E12" s="2268"/>
      <c r="F12" s="2268"/>
      <c r="G12" s="2268"/>
      <c r="H12" s="2267"/>
      <c r="I12" s="1372"/>
      <c r="J12" s="1372"/>
      <c r="K12" s="1372"/>
      <c r="L12" s="1373"/>
      <c r="M12" s="1374"/>
      <c r="N12" s="1374"/>
      <c r="O12" s="546"/>
      <c r="P12" s="369"/>
      <c r="Q12" s="384"/>
      <c r="R12" s="364"/>
      <c r="S12" s="1395"/>
      <c r="T12" s="1396"/>
      <c r="U12" s="1397"/>
      <c r="V12" s="1397"/>
      <c r="W12" s="1397"/>
      <c r="X12" s="1397"/>
      <c r="Y12" s="1397"/>
      <c r="Z12" s="1397"/>
      <c r="AA12" s="1397"/>
      <c r="AB12" s="1397"/>
      <c r="AC12" s="1397"/>
      <c r="AD12" s="1397"/>
      <c r="AE12" s="1397"/>
      <c r="AF12" s="1397"/>
      <c r="AG12" s="1397"/>
      <c r="AH12" s="1397"/>
      <c r="AI12" s="1397"/>
      <c r="AJ12" s="1397"/>
      <c r="AK12" s="1397"/>
      <c r="AL12" s="1397"/>
      <c r="AM12" s="1398"/>
      <c r="AO12" s="509"/>
      <c r="AP12" s="509" t="str">
        <f>IF(T12="","",T12)</f>
        <v/>
      </c>
      <c r="AQ12" s="509"/>
      <c r="AR12" s="509"/>
      <c r="AS12" s="1164">
        <v>0</v>
      </c>
    </row>
    <row s="1651" customFormat="1" customHeight="1" ht="0.75" hidden="1">
      <c r="A13" s="1323"/>
      <c r="B13" s="1323"/>
      <c r="C13" s="1323"/>
      <c r="D13" s="1323"/>
      <c r="E13" s="2268"/>
      <c r="F13" s="2268"/>
      <c r="G13" s="2267"/>
      <c r="H13" s="1323"/>
      <c r="I13" s="1323"/>
      <c r="J13" s="1323"/>
      <c r="K13" s="1323"/>
      <c r="L13" s="1348"/>
      <c r="M13" s="1324"/>
      <c r="N13" s="1324"/>
      <c r="P13" s="1325"/>
      <c r="Q13" s="1326"/>
      <c r="R13" s="1325"/>
      <c r="S13" s="1327"/>
      <c r="T13" s="1328" t="s">
        <v>887</v>
      </c>
      <c r="U13" s="1329"/>
      <c r="V13" s="1329"/>
      <c r="W13" s="1329"/>
      <c r="X13" s="1329"/>
      <c r="Y13" s="1329"/>
      <c r="Z13" s="1329"/>
      <c r="AA13" s="1329"/>
      <c r="AB13" s="1329"/>
      <c r="AC13" s="1329"/>
      <c r="AD13" s="1329"/>
      <c r="AE13" s="1329"/>
      <c r="AF13" s="1329"/>
      <c r="AG13" s="1329"/>
      <c r="AH13" s="1329"/>
      <c r="AI13" s="1329"/>
      <c r="AJ13" s="1329"/>
      <c r="AK13" s="1329"/>
      <c r="AL13" s="1329"/>
      <c r="AM13" s="1329"/>
      <c r="AO13" s="798"/>
      <c r="AP13" s="798" t="str">
        <f>IF(T13="","",T13)</f>
        <v>Добавить источник для дифференциации</v>
      </c>
      <c r="AQ13" s="798"/>
      <c r="AR13" s="798"/>
      <c r="AS13" s="527">
        <v>0</v>
      </c>
    </row>
    <row s="1651" customFormat="1" customHeight="1" ht="0.75" hidden="1">
      <c r="A14" s="1323"/>
      <c r="B14" s="1323"/>
      <c r="C14" s="1323"/>
      <c r="D14" s="1323"/>
      <c r="E14" s="2268"/>
      <c r="F14" s="2267"/>
      <c r="G14" s="1323"/>
      <c r="H14" s="1323"/>
      <c r="I14" s="1323"/>
      <c r="J14" s="1323"/>
      <c r="K14" s="1323"/>
      <c r="L14" s="1348"/>
      <c r="M14" s="1330"/>
      <c r="N14" s="1330"/>
      <c r="P14" s="1325"/>
      <c r="Q14" s="1326"/>
      <c r="R14" s="1325"/>
      <c r="S14" s="1331"/>
      <c r="T14" s="1332" t="s">
        <v>888</v>
      </c>
      <c r="U14" s="1333"/>
      <c r="V14" s="1333"/>
      <c r="W14" s="1333"/>
      <c r="X14" s="1333"/>
      <c r="Y14" s="1333"/>
      <c r="Z14" s="1333"/>
      <c r="AA14" s="1333"/>
      <c r="AB14" s="1333"/>
      <c r="AC14" s="1333"/>
      <c r="AD14" s="1333"/>
      <c r="AE14" s="1333"/>
      <c r="AF14" s="1333"/>
      <c r="AG14" s="1333"/>
      <c r="AH14" s="1333"/>
      <c r="AI14" s="1333"/>
      <c r="AJ14" s="1333"/>
      <c r="AK14" s="1333"/>
      <c r="AL14" s="1333"/>
      <c r="AM14" s="1333"/>
      <c r="AO14" s="798"/>
      <c r="AP14" s="798" t="str">
        <f>IF(T14="","",T14)</f>
        <v>Добавить централизованную систему для дифференциации</v>
      </c>
      <c r="AQ14" s="798"/>
      <c r="AR14" s="798"/>
      <c r="AS14" s="527">
        <v>0</v>
      </c>
    </row>
    <row s="1651" customFormat="1" customHeight="1" ht="0.75" hidden="1">
      <c r="A15" s="1323"/>
      <c r="B15" s="1323"/>
      <c r="C15" s="1323"/>
      <c r="D15" s="1323"/>
      <c r="E15" s="2267"/>
      <c r="F15" s="1323"/>
      <c r="G15" s="1323"/>
      <c r="H15" s="1323"/>
      <c r="I15" s="1323"/>
      <c r="J15" s="1323"/>
      <c r="K15" s="1323"/>
      <c r="L15" s="1348"/>
      <c r="M15" s="1330"/>
      <c r="N15" s="1330"/>
      <c r="P15" s="1325"/>
      <c r="Q15" s="1326"/>
      <c r="R15" s="1325"/>
      <c r="S15" s="1331"/>
      <c r="T15" s="1334" t="s">
        <v>889</v>
      </c>
      <c r="U15" s="1333"/>
      <c r="V15" s="1333"/>
      <c r="W15" s="1333"/>
      <c r="X15" s="1333"/>
      <c r="Y15" s="1333"/>
      <c r="Z15" s="1333"/>
      <c r="AA15" s="1333"/>
      <c r="AB15" s="1333"/>
      <c r="AC15" s="1333"/>
      <c r="AD15" s="1333"/>
      <c r="AE15" s="1333"/>
      <c r="AF15" s="1333"/>
      <c r="AG15" s="1333"/>
      <c r="AH15" s="1333"/>
      <c r="AI15" s="1333"/>
      <c r="AJ15" s="1333"/>
      <c r="AK15" s="1333"/>
      <c r="AL15" s="1333"/>
      <c r="AM15" s="1333"/>
      <c r="AO15" s="798"/>
      <c r="AP15" s="798" t="str">
        <f>IF(T15="","",T15)</f>
        <v>Добавить территорию для дифференциации</v>
      </c>
      <c r="AQ15" s="798"/>
      <c r="AR15" s="798"/>
      <c r="AS15" s="527">
        <v>0</v>
      </c>
    </row>
    <row customHeight="1" ht="14.25" hidden="1">
      <c r="AC16" s="336"/>
      <c r="AK16" s="336"/>
      <c r="AS16" s="1164">
        <v>0</v>
      </c>
    </row>
    <row customHeight="1" ht="14.25" hidden="1">
      <c r="AD17" s="1369"/>
      <c r="AE17" s="1369"/>
      <c r="AF17" s="1369"/>
      <c r="AG17" s="1370"/>
      <c r="AH17" s="2276"/>
      <c r="AI17" s="2277" t="s">
        <v>66</v>
      </c>
      <c r="AJ17" s="2276"/>
      <c r="AK17" s="2277" t="s">
        <v>66</v>
      </c>
      <c r="AS17" s="1164">
        <v>0</v>
      </c>
    </row>
    <row customHeight="1" ht="14.25" hidden="1">
      <c r="AD18" s="1369"/>
      <c r="AE18" s="1369"/>
      <c r="AF18" s="1369"/>
      <c r="AG18" s="337" t="str">
        <f>AH17&amp;"-"&amp;AJ17</f>
        <v>-</v>
      </c>
      <c r="AH18" s="2277"/>
      <c r="AI18" s="2277"/>
      <c r="AJ18" s="2277"/>
      <c r="AK18" s="2277"/>
      <c r="AS18" s="1164">
        <v>0</v>
      </c>
    </row>
    <row customHeight="1" ht="14.25" hidden="1">
      <c r="AK19" s="336"/>
      <c r="AS19" s="1164">
        <v>0</v>
      </c>
    </row>
    <row s="1375" customFormat="1" customHeight="1" ht="22.5" hidden="1">
      <c r="L20" s="1338"/>
      <c r="M20" s="1371"/>
      <c r="N20" s="1371"/>
      <c r="O20" s="1376" t="s">
        <v>890</v>
      </c>
      <c r="P20" s="1371"/>
      <c r="Q20" s="1380"/>
      <c r="R20" s="1380"/>
      <c r="S20" s="738"/>
      <c r="Z20" s="1376"/>
      <c r="AB20" s="1376"/>
      <c r="AC20" s="1375"/>
      <c r="AH20" s="1376"/>
      <c r="AJ20" s="1376"/>
      <c r="AK20" s="1375"/>
      <c r="AN20" s="520"/>
      <c r="AO20" s="520"/>
      <c r="AP20" s="520"/>
      <c r="AQ20" s="520"/>
      <c r="AR20" s="520"/>
      <c r="AS20" s="1169">
        <v>0</v>
      </c>
    </row>
    <row s="1375" customFormat="1" customHeight="1" ht="14.25" hidden="1">
      <c r="L21" s="1338"/>
      <c r="M21" s="1371"/>
      <c r="N21" s="1371"/>
      <c r="O21" s="1371"/>
      <c r="P21" s="1371"/>
      <c r="Q21" s="1380"/>
      <c r="R21" s="1380"/>
      <c r="S21" s="738"/>
      <c r="AC21" s="1375"/>
      <c r="AK21" s="1375"/>
      <c r="AN21" s="520"/>
      <c r="AO21" s="520"/>
      <c r="AP21" s="520"/>
      <c r="AQ21" s="520"/>
      <c r="AR21" s="520"/>
      <c r="AS21" s="1169">
        <v>0</v>
      </c>
    </row>
    <row s="1375" customFormat="1" customHeight="1" ht="14.25" hidden="1">
      <c r="L22" s="1338"/>
      <c r="M22" s="1371"/>
      <c r="N22" s="1371"/>
      <c r="O22" s="1373" t="s">
        <v>891</v>
      </c>
      <c r="P22" s="1371"/>
      <c r="Q22" s="1380"/>
      <c r="R22" s="1380"/>
      <c r="S22" s="738"/>
      <c r="T22" s="1169" t="s">
        <v>892</v>
      </c>
      <c r="AA22" s="195" t="s">
        <v>893</v>
      </c>
      <c r="AC22" s="195" t="s">
        <v>894</v>
      </c>
      <c r="AD22" s="1169" t="s">
        <v>892</v>
      </c>
      <c r="AI22" s="195" t="s">
        <v>895</v>
      </c>
      <c r="AK22" s="195" t="s">
        <v>894</v>
      </c>
      <c r="AN22" s="520"/>
      <c r="AO22" s="520"/>
      <c r="AP22" s="520"/>
      <c r="AQ22" s="520"/>
      <c r="AR22" s="520"/>
      <c r="AS22" s="1169">
        <v>0</v>
      </c>
    </row>
    <row customHeight="1" ht="14.25" hidden="1">
      <c r="O23" s="1373"/>
      <c r="AS23" s="1164">
        <v>0</v>
      </c>
    </row>
    <row customHeight="1" ht="14.25" hidden="1">
      <c r="O24" s="1373"/>
      <c r="AS24" s="1164">
        <v>0</v>
      </c>
    </row>
    <row customHeight="1" ht="14.699999999999998">
      <c r="Q25" s="385"/>
      <c r="R25" s="385"/>
      <c r="S25" s="1284"/>
      <c r="T25" s="372"/>
      <c r="U25" s="372"/>
      <c r="V25" s="518"/>
      <c r="W25" s="518"/>
      <c r="X25" s="518"/>
      <c r="Y25" s="518"/>
      <c r="Z25" s="518"/>
      <c r="AA25" s="518"/>
      <c r="AB25" s="518"/>
      <c r="AC25" s="518"/>
      <c r="AD25" s="518"/>
      <c r="AE25" s="518"/>
      <c r="AF25" s="518"/>
      <c r="AG25" s="518"/>
      <c r="AH25" s="518"/>
      <c r="AI25" s="518"/>
      <c r="AJ25" s="518"/>
      <c r="AK25" s="518"/>
      <c r="AS25" s="1164">
        <v>14</v>
      </c>
    </row>
    <row customHeight="1" ht="54.75">
      <c r="Q26" s="385"/>
      <c r="R26" s="385"/>
      <c r="S26" s="231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6"/>
      <c r="U26" s="2316"/>
      <c r="V26" s="2316"/>
      <c r="W26" s="2316"/>
      <c r="X26" s="2316"/>
      <c r="Y26" s="2316"/>
      <c r="Z26" s="2316"/>
      <c r="AA26" s="2316"/>
      <c r="AB26" s="2316"/>
      <c r="AC26" s="2316"/>
      <c r="AD26" s="2316"/>
      <c r="AE26" s="2316"/>
      <c r="AF26" s="2316"/>
      <c r="AG26" s="2316"/>
      <c r="AH26" s="2316"/>
      <c r="AI26" s="2316"/>
      <c r="AJ26" s="2316"/>
      <c r="AK26" s="1252"/>
      <c r="AS26" s="1164">
        <v>52</v>
      </c>
    </row>
    <row customHeight="1" ht="14.699999999999998">
      <c r="Q27" s="385"/>
      <c r="R27" s="385"/>
      <c r="S27" s="2258" t="str">
        <f>IF(org=0,"Не определено",org)</f>
        <v>ООО "СамРЭК-Эксплуатация"</v>
      </c>
      <c r="T27" s="2258"/>
      <c r="U27" s="2258"/>
      <c r="V27" s="2258"/>
      <c r="W27" s="2258"/>
      <c r="X27" s="2258"/>
      <c r="Y27" s="2258"/>
      <c r="Z27" s="2258"/>
      <c r="AA27" s="2258"/>
      <c r="AB27" s="2258"/>
      <c r="AC27" s="2258"/>
      <c r="AD27" s="2258"/>
      <c r="AE27" s="2258"/>
      <c r="AF27" s="2258"/>
      <c r="AG27" s="2258"/>
      <c r="AH27" s="2258"/>
      <c r="AI27" s="2258"/>
      <c r="AJ27" s="2258"/>
      <c r="AK27" s="1252"/>
      <c r="AS27" s="1164">
        <v>14</v>
      </c>
    </row>
    <row customHeight="1" ht="14.25" hidden="1">
      <c r="Q28" s="385"/>
      <c r="R28" s="385"/>
      <c r="S28" s="1284"/>
      <c r="T28" s="372"/>
      <c r="U28" s="372"/>
      <c r="V28" s="331"/>
      <c r="W28" s="331"/>
      <c r="X28" s="331"/>
      <c r="Y28" s="331"/>
      <c r="Z28" s="331"/>
      <c r="AA28" s="331"/>
      <c r="AB28" s="331"/>
      <c r="AC28" s="331"/>
      <c r="AD28" s="331"/>
      <c r="AE28" s="331"/>
      <c r="AF28" s="331"/>
      <c r="AG28" s="331"/>
      <c r="AH28" s="331"/>
      <c r="AI28" s="331"/>
      <c r="AJ28" s="331"/>
      <c r="AK28" s="331"/>
      <c r="AL28" s="518"/>
      <c r="AS28" s="1164">
        <v>0</v>
      </c>
    </row>
    <row s="1862" customFormat="1" customHeight="1" ht="25.5" hidden="1">
      <c r="A29" s="1377"/>
      <c r="B29" s="1377"/>
      <c r="C29" s="1377"/>
      <c r="D29" s="1377"/>
      <c r="E29" s="1377"/>
      <c r="F29" s="1377"/>
      <c r="G29" s="1377"/>
      <c r="H29" s="1377"/>
      <c r="I29" s="1377"/>
      <c r="J29" s="1377"/>
      <c r="K29" s="1377"/>
      <c r="L29" s="1378"/>
      <c r="M29" s="1377"/>
      <c r="N29" s="1377"/>
      <c r="O29" s="1377"/>
      <c r="S29" s="2259" t="s">
        <v>42</v>
      </c>
      <c r="T29" s="2259"/>
      <c r="U29" s="1381"/>
      <c r="V29" s="2260" t="str">
        <f>IF(TITLE_NAME_OR_PR_CHANGE="",IF(TITLE_NAME_OR_PR="","",TITLE_NAME_OR_PR),TITLE_NAME_OR_PR_CHANGE)</f>
        <v/>
      </c>
      <c r="W29" s="2260"/>
      <c r="X29" s="2260"/>
      <c r="Y29" s="2260"/>
      <c r="Z29" s="2260"/>
      <c r="AA29" s="2260"/>
      <c r="AB29" s="2260"/>
      <c r="AC29" s="335"/>
      <c r="AD29" s="2260" t="str">
        <f>IF(TITLE_NAME_OR_PR_CHANGE="",IF(TITLE_NAME_OR_PR="","",TITLE_NAME_OR_PR),TITLE_NAME_OR_PR_CHANGE)</f>
        <v/>
      </c>
      <c r="AE29" s="2260"/>
      <c r="AF29" s="2260"/>
      <c r="AG29" s="2260"/>
      <c r="AH29" s="2260"/>
      <c r="AI29" s="2260"/>
      <c r="AJ29" s="2260"/>
      <c r="AK29" s="335"/>
      <c r="AL29" s="335"/>
      <c r="AM29" s="289"/>
      <c r="AN29" s="377"/>
      <c r="AO29" s="377"/>
      <c r="AP29" s="377"/>
      <c r="AQ29" s="377"/>
      <c r="AR29" s="377"/>
      <c r="AS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896</v>
      </c>
      <c r="T30" s="2259"/>
      <c r="U30" s="1381"/>
      <c r="V30" s="2273" t="str">
        <f>IF(TITLE_DATE_PR_CHANGE="",IF(TITLE_DATE_PR="","",TITLE_DATE_PR),TITLE_DATE_PR_CHANGE)</f>
        <v/>
      </c>
      <c r="W30" s="2273"/>
      <c r="X30" s="2273"/>
      <c r="Y30" s="2273"/>
      <c r="Z30" s="2273"/>
      <c r="AA30" s="2273"/>
      <c r="AB30" s="2273"/>
      <c r="AC30" s="335"/>
      <c r="AD30" s="2273" t="str">
        <f>IF(TITLE_DATE_PR_CHANGE="",IF(TITLE_DATE_PR="","",TITLE_DATE_PR),TITLE_DATE_PR_CHANGE)</f>
        <v/>
      </c>
      <c r="AE30" s="2273"/>
      <c r="AF30" s="2273"/>
      <c r="AG30" s="2273"/>
      <c r="AH30" s="2273"/>
      <c r="AI30" s="2273"/>
      <c r="AJ30" s="2273"/>
      <c r="AK30" s="335"/>
      <c r="AL30" s="335"/>
      <c r="AM30" s="289"/>
      <c r="AN30" s="377"/>
      <c r="AO30" s="377"/>
      <c r="AP30" s="377"/>
      <c r="AQ30" s="377"/>
      <c r="AR30" s="377"/>
      <c r="AS30" s="427">
        <v>0</v>
      </c>
    </row>
    <row s="1862" customFormat="1" customHeight="1" ht="18.75" hidden="1">
      <c r="A31" s="1377"/>
      <c r="B31" s="1377"/>
      <c r="C31" s="1377"/>
      <c r="D31" s="1377"/>
      <c r="E31" s="1377"/>
      <c r="F31" s="1377"/>
      <c r="G31" s="1377"/>
      <c r="H31" s="1377"/>
      <c r="I31" s="1377"/>
      <c r="J31" s="1377"/>
      <c r="K31" s="1377"/>
      <c r="L31" s="1378"/>
      <c r="M31" s="1377"/>
      <c r="N31" s="1377"/>
      <c r="O31" s="1377"/>
      <c r="S31" s="2259" t="s">
        <v>897</v>
      </c>
      <c r="T31" s="2259"/>
      <c r="U31" s="1381"/>
      <c r="V31" s="2260" t="str">
        <f>IF(TITLE_NUMBER_PR_CHANGE="",IF(TITLE_NUMBER_PR="","",TITLE_NUMBER_PR),TITLE_NUMBER_PR_CHANGE)</f>
        <v/>
      </c>
      <c r="W31" s="2260"/>
      <c r="X31" s="2260"/>
      <c r="Y31" s="2260"/>
      <c r="Z31" s="2260"/>
      <c r="AA31" s="2260"/>
      <c r="AB31" s="2260"/>
      <c r="AC31" s="335"/>
      <c r="AD31" s="2260" t="str">
        <f>IF(TITLE_NUMBER_PR_CHANGE="",IF(TITLE_NUMBER_PR="","",TITLE_NUMBER_PR),TITLE_NUMBER_PR_CHANGE)</f>
        <v/>
      </c>
      <c r="AE31" s="2260"/>
      <c r="AF31" s="2260"/>
      <c r="AG31" s="2260"/>
      <c r="AH31" s="2260"/>
      <c r="AI31" s="2260"/>
      <c r="AJ31" s="2260"/>
      <c r="AK31" s="335"/>
      <c r="AL31" s="335"/>
      <c r="AM31" s="289"/>
      <c r="AN31" s="377"/>
      <c r="AO31" s="377"/>
      <c r="AP31" s="377"/>
      <c r="AQ31" s="377"/>
      <c r="AR31" s="377"/>
      <c r="AS31" s="427">
        <v>0</v>
      </c>
    </row>
    <row s="1862" customFormat="1" customHeight="1" ht="18.75" hidden="1">
      <c r="A32" s="1377"/>
      <c r="B32" s="1377"/>
      <c r="C32" s="1377"/>
      <c r="D32" s="1377"/>
      <c r="E32" s="1377"/>
      <c r="F32" s="1377"/>
      <c r="G32" s="1377"/>
      <c r="H32" s="1377"/>
      <c r="I32" s="1377"/>
      <c r="J32" s="1377"/>
      <c r="K32" s="1377"/>
      <c r="L32" s="1378"/>
      <c r="M32" s="1377"/>
      <c r="N32" s="1377"/>
      <c r="O32" s="1377"/>
      <c r="S32" s="2259" t="s">
        <v>43</v>
      </c>
      <c r="T32" s="2259"/>
      <c r="U32" s="1381"/>
      <c r="V32" s="2260" t="str">
        <f>IF(TITLE_IST_PUB_CHANGE="",IF(TITLE_IST_PUB="","",TITLE_IST_PUB),TITLE_IST_PUB_CHANGE)</f>
        <v/>
      </c>
      <c r="W32" s="2260"/>
      <c r="X32" s="2260"/>
      <c r="Y32" s="2260"/>
      <c r="Z32" s="2260"/>
      <c r="AA32" s="2260"/>
      <c r="AB32" s="2260"/>
      <c r="AC32" s="335"/>
      <c r="AD32" s="2260" t="str">
        <f>IF(TITLE_IST_PUB_CHANGE="",IF(TITLE_IST_PUB="","",TITLE_IST_PUB),TITLE_IST_PUB_CHANGE)</f>
        <v/>
      </c>
      <c r="AE32" s="2260"/>
      <c r="AF32" s="2260"/>
      <c r="AG32" s="2260"/>
      <c r="AH32" s="2260"/>
      <c r="AI32" s="2260"/>
      <c r="AJ32" s="2260"/>
      <c r="AK32" s="335"/>
      <c r="AL32" s="335"/>
      <c r="AM32" s="289"/>
      <c r="AN32" s="377"/>
      <c r="AO32" s="377"/>
      <c r="AP32" s="377"/>
      <c r="AQ32" s="377"/>
      <c r="AR32" s="377"/>
      <c r="AS32" s="427">
        <v>0</v>
      </c>
    </row>
    <row customHeight="1" ht="14.25" hidden="1">
      <c r="Q33" s="385"/>
      <c r="R33" s="385"/>
      <c r="S33" s="1284"/>
      <c r="T33" s="372"/>
      <c r="U33" s="372"/>
      <c r="V33" s="331"/>
      <c r="W33" s="331"/>
      <c r="X33" s="331"/>
      <c r="Y33" s="331"/>
      <c r="Z33" s="331"/>
      <c r="AA33" s="331"/>
      <c r="AB33" s="331"/>
      <c r="AC33" s="331"/>
      <c r="AD33" s="331"/>
      <c r="AE33" s="331"/>
      <c r="AF33" s="331"/>
      <c r="AG33" s="331"/>
      <c r="AH33" s="331"/>
      <c r="AI33" s="331"/>
      <c r="AJ33" s="331"/>
      <c r="AK33" s="331"/>
      <c r="AL33" s="518"/>
      <c r="AS33" s="1164">
        <v>0</v>
      </c>
    </row>
    <row s="1862" customFormat="1" customHeight="1" ht="18.75" hidden="1">
      <c r="A34" s="1377"/>
      <c r="B34" s="1377"/>
      <c r="C34" s="1377"/>
      <c r="D34" s="1377"/>
      <c r="E34" s="1377"/>
      <c r="F34" s="1377"/>
      <c r="G34" s="1377"/>
      <c r="H34" s="1377"/>
      <c r="I34" s="1377"/>
      <c r="J34" s="1377"/>
      <c r="K34" s="1377"/>
      <c r="L34" s="1378"/>
      <c r="M34" s="1377"/>
      <c r="N34" s="1377"/>
      <c r="O34" s="1377"/>
      <c r="S34" s="2259" t="s">
        <v>898</v>
      </c>
      <c r="T34" s="2259"/>
      <c r="U34" s="1381"/>
      <c r="V34" s="2273" t="str">
        <f>IF(TITLE_DATE_PR_CHANGE="",IF(TITLE_DATE_PR="","",TITLE_DATE_PR),TITLE_DATE_PR_CHANGE)</f>
        <v/>
      </c>
      <c r="W34" s="2273"/>
      <c r="X34" s="2273"/>
      <c r="Y34" s="2273"/>
      <c r="Z34" s="2273"/>
      <c r="AA34" s="2273"/>
      <c r="AB34" s="2273"/>
      <c r="AC34" s="335"/>
      <c r="AD34" s="2273" t="str">
        <f>IF(TITLE_DATE_PR_CHANGE="",IF(TITLE_DATE_PR="","",TITLE_DATE_PR),TITLE_DATE_PR_CHANGE)</f>
        <v/>
      </c>
      <c r="AE34" s="2273"/>
      <c r="AF34" s="2273"/>
      <c r="AG34" s="2273"/>
      <c r="AH34" s="2273"/>
      <c r="AI34" s="2273"/>
      <c r="AJ34" s="2273"/>
      <c r="AK34" s="335"/>
      <c r="AL34" s="335"/>
      <c r="AM34" s="289"/>
      <c r="AN34" s="377"/>
      <c r="AO34" s="377"/>
      <c r="AP34" s="377"/>
      <c r="AQ34" s="377"/>
      <c r="AR34" s="377"/>
      <c r="AS34" s="427">
        <v>0</v>
      </c>
    </row>
    <row s="1862" customFormat="1" customHeight="1" ht="18.75" hidden="1">
      <c r="A35" s="1377"/>
      <c r="B35" s="1377"/>
      <c r="C35" s="1377"/>
      <c r="D35" s="1377"/>
      <c r="E35" s="1377"/>
      <c r="F35" s="1377"/>
      <c r="G35" s="1377"/>
      <c r="H35" s="1377"/>
      <c r="I35" s="1377"/>
      <c r="J35" s="1377"/>
      <c r="K35" s="1377"/>
      <c r="L35" s="1378"/>
      <c r="M35" s="1377"/>
      <c r="N35" s="1377"/>
      <c r="O35" s="1377"/>
      <c r="S35" s="2259" t="s">
        <v>899</v>
      </c>
      <c r="T35" s="2259"/>
      <c r="U35" s="1381"/>
      <c r="V35" s="2260" t="str">
        <f>IF(TITLE_NUMBER_PR_CHANGE="",IF(TITLE_NUMBER_PR="","",TITLE_NUMBER_PR),TITLE_NUMBER_PR_CHANGE)</f>
        <v/>
      </c>
      <c r="W35" s="2260"/>
      <c r="X35" s="2260"/>
      <c r="Y35" s="2260"/>
      <c r="Z35" s="2260"/>
      <c r="AA35" s="2260"/>
      <c r="AB35" s="2260"/>
      <c r="AC35" s="335"/>
      <c r="AD35" s="2260" t="str">
        <f>IF(TITLE_NUMBER_PR_CHANGE="",IF(TITLE_NUMBER_PR="","",TITLE_NUMBER_PR),TITLE_NUMBER_PR_CHANGE)</f>
        <v/>
      </c>
      <c r="AE35" s="2260"/>
      <c r="AF35" s="2260"/>
      <c r="AG35" s="2260"/>
      <c r="AH35" s="2260"/>
      <c r="AI35" s="2260"/>
      <c r="AJ35" s="2260"/>
      <c r="AK35" s="335"/>
      <c r="AL35" s="335"/>
      <c r="AM35" s="289"/>
      <c r="AN35" s="377"/>
      <c r="AO35" s="377"/>
      <c r="AP35" s="377"/>
      <c r="AQ35" s="377"/>
      <c r="AR35" s="377"/>
      <c r="AS35" s="427">
        <v>0</v>
      </c>
    </row>
    <row s="1862" customFormat="1" customHeight="1" ht="0">
      <c r="A36" s="1377"/>
      <c r="B36" s="1377"/>
      <c r="C36" s="1377"/>
      <c r="D36" s="1377"/>
      <c r="E36" s="1377"/>
      <c r="F36" s="1377"/>
      <c r="G36" s="1377"/>
      <c r="H36" s="1377"/>
      <c r="I36" s="1377"/>
      <c r="J36" s="1377"/>
      <c r="K36" s="1377"/>
      <c r="L36" s="1378"/>
      <c r="M36" s="1377"/>
      <c r="N36" s="1377"/>
      <c r="O36" s="1377"/>
      <c r="S36" s="332"/>
      <c r="T36" s="332"/>
      <c r="U36" s="1349"/>
      <c r="V36" s="335"/>
      <c r="W36" s="335"/>
      <c r="X36" s="335"/>
      <c r="Y36" s="335"/>
      <c r="Z36" s="335"/>
      <c r="AA36" s="335"/>
      <c r="AB36" s="335"/>
      <c r="AC36" s="287" t="s">
        <v>900</v>
      </c>
      <c r="AD36" s="335"/>
      <c r="AE36" s="335"/>
      <c r="AF36" s="335"/>
      <c r="AG36" s="335"/>
      <c r="AH36" s="335"/>
      <c r="AI36" s="335"/>
      <c r="AJ36" s="335"/>
      <c r="AK36" s="287" t="s">
        <v>900</v>
      </c>
      <c r="AN36" s="377"/>
      <c r="AO36" s="377"/>
      <c r="AP36" s="377"/>
      <c r="AQ36" s="377"/>
      <c r="AR36" s="377"/>
      <c r="AS36" s="427">
        <v>0</v>
      </c>
    </row>
    <row customHeight="1" ht="14.699999999999998">
      <c r="Q37" s="385"/>
      <c r="R37" s="385"/>
      <c r="S37" s="1284"/>
      <c r="T37" s="372"/>
      <c r="U37" s="1253"/>
      <c r="V37" s="2261"/>
      <c r="W37" s="2261"/>
      <c r="X37" s="2261"/>
      <c r="Y37" s="2261"/>
      <c r="Z37" s="2261"/>
      <c r="AA37" s="2261"/>
      <c r="AB37" s="2261"/>
      <c r="AC37" s="2261"/>
      <c r="AD37" s="2261"/>
      <c r="AE37" s="2261"/>
      <c r="AF37" s="2261"/>
      <c r="AG37" s="2261"/>
      <c r="AH37" s="2261"/>
      <c r="AI37" s="2261"/>
      <c r="AJ37" s="2261"/>
      <c r="AK37" s="2261"/>
      <c r="AS37" s="1164">
        <v>14</v>
      </c>
    </row>
    <row customHeight="1" ht="14.699999999999998">
      <c r="Q38" s="385"/>
      <c r="R38" s="385"/>
      <c r="S38" s="2136" t="s">
        <v>773</v>
      </c>
      <c r="T38" s="2136"/>
      <c r="U38" s="2136"/>
      <c r="V38" s="2136"/>
      <c r="W38" s="2136"/>
      <c r="X38" s="2136"/>
      <c r="Y38" s="2136"/>
      <c r="Z38" s="2136"/>
      <c r="AA38" s="2136"/>
      <c r="AB38" s="2136"/>
      <c r="AC38" s="2136"/>
      <c r="AD38" s="2136"/>
      <c r="AE38" s="2136"/>
      <c r="AF38" s="2136"/>
      <c r="AG38" s="2136"/>
      <c r="AH38" s="2136"/>
      <c r="AI38" s="2136"/>
      <c r="AJ38" s="2136"/>
      <c r="AK38" s="2136"/>
      <c r="AL38" s="2136"/>
      <c r="AM38" s="2136" t="s">
        <v>774</v>
      </c>
      <c r="AS38" s="1164">
        <v>14</v>
      </c>
    </row>
    <row customHeight="1" ht="14.699999999999998">
      <c r="Q39" s="385"/>
      <c r="R39" s="385"/>
      <c r="S39" s="2282" t="s">
        <v>88</v>
      </c>
      <c r="T39" s="2218" t="s">
        <v>901</v>
      </c>
      <c r="U39" s="310"/>
      <c r="V39" s="2283" t="s">
        <v>902</v>
      </c>
      <c r="W39" s="2284"/>
      <c r="X39" s="2284"/>
      <c r="Y39" s="2284"/>
      <c r="Z39" s="2284"/>
      <c r="AA39" s="2284"/>
      <c r="AB39" s="2285"/>
      <c r="AC39" s="2286" t="s">
        <v>903</v>
      </c>
      <c r="AD39" s="2283" t="s">
        <v>902</v>
      </c>
      <c r="AE39" s="2284"/>
      <c r="AF39" s="2284"/>
      <c r="AG39" s="2284"/>
      <c r="AH39" s="2284"/>
      <c r="AI39" s="2284"/>
      <c r="AJ39" s="2285"/>
      <c r="AK39" s="2286" t="s">
        <v>904</v>
      </c>
      <c r="AL39" s="2289" t="s">
        <v>905</v>
      </c>
      <c r="AM39" s="2136"/>
      <c r="AS39" s="1164">
        <v>14</v>
      </c>
    </row>
    <row customHeight="1" ht="35.699999999999996">
      <c r="Q40" s="385"/>
      <c r="R40" s="385"/>
      <c r="S40" s="2282"/>
      <c r="T40" s="2218"/>
      <c r="U40" s="1040"/>
      <c r="V40" s="2269" t="s">
        <v>906</v>
      </c>
      <c r="W40" s="2292"/>
      <c r="X40" s="2271" t="s">
        <v>908</v>
      </c>
      <c r="Y40" s="2272"/>
      <c r="Z40" s="2271" t="s">
        <v>909</v>
      </c>
      <c r="AA40" s="2278"/>
      <c r="AB40" s="2272"/>
      <c r="AC40" s="2287"/>
      <c r="AD40" s="2269" t="s">
        <v>923</v>
      </c>
      <c r="AE40" s="2292"/>
      <c r="AF40" s="2271" t="s">
        <v>908</v>
      </c>
      <c r="AG40" s="2272"/>
      <c r="AH40" s="2271" t="s">
        <v>909</v>
      </c>
      <c r="AI40" s="2278"/>
      <c r="AJ40" s="2272"/>
      <c r="AK40" s="2287"/>
      <c r="AL40" s="2290"/>
      <c r="AM40" s="2136"/>
      <c r="AS40" s="1164">
        <v>34</v>
      </c>
    </row>
    <row customHeight="1" ht="35.699999999999996">
      <c r="A41" s="1379"/>
      <c r="B41" s="1379" t="s">
        <v>616</v>
      </c>
      <c r="C41" s="1379" t="s">
        <v>617</v>
      </c>
      <c r="D41" s="1379" t="s">
        <v>618</v>
      </c>
      <c r="E41" s="1373" t="s">
        <v>910</v>
      </c>
      <c r="F41" s="1373" t="s">
        <v>911</v>
      </c>
      <c r="G41" s="1373" t="s">
        <v>912</v>
      </c>
      <c r="H41" s="1373" t="s">
        <v>913</v>
      </c>
      <c r="I41" s="1373" t="s">
        <v>914</v>
      </c>
      <c r="J41" s="1373" t="s">
        <v>915</v>
      </c>
      <c r="K41" s="1373" t="s">
        <v>916</v>
      </c>
      <c r="L41" s="1373" t="s">
        <v>891</v>
      </c>
      <c r="Q41" s="385"/>
      <c r="R41" s="385"/>
      <c r="S41" s="2282"/>
      <c r="T41" s="2218"/>
      <c r="U41" s="311"/>
      <c r="V41" s="2270"/>
      <c r="W41" s="2293"/>
      <c r="X41" s="1231" t="s">
        <v>917</v>
      </c>
      <c r="Y41" s="1231" t="s">
        <v>918</v>
      </c>
      <c r="Z41" s="1347" t="s">
        <v>919</v>
      </c>
      <c r="AA41" s="2279" t="s">
        <v>920</v>
      </c>
      <c r="AB41" s="2280"/>
      <c r="AC41" s="2288"/>
      <c r="AD41" s="2270"/>
      <c r="AE41" s="2293"/>
      <c r="AF41" s="1231" t="s">
        <v>917</v>
      </c>
      <c r="AG41" s="1231" t="s">
        <v>918</v>
      </c>
      <c r="AH41" s="1347" t="s">
        <v>919</v>
      </c>
      <c r="AI41" s="2279" t="s">
        <v>920</v>
      </c>
      <c r="AJ41" s="2280"/>
      <c r="AK41" s="2288"/>
      <c r="AL41" s="2291"/>
      <c r="AM41" s="2136"/>
      <c r="AS41" s="1164">
        <v>34</v>
      </c>
    </row>
    <row s="1650" customFormat="1" customHeight="1" ht="11.25" hidden="1">
      <c r="A42" s="1379"/>
      <c r="B42" s="1379"/>
      <c r="C42" s="1379"/>
      <c r="D42" s="1379"/>
      <c r="E42" s="1379"/>
      <c r="F42" s="1379"/>
      <c r="G42" s="1379"/>
      <c r="H42" s="1379"/>
      <c r="I42" s="1379"/>
      <c r="J42" s="1379"/>
      <c r="K42" s="1379"/>
      <c r="L42" s="1373"/>
      <c r="M42" s="1371"/>
      <c r="N42" s="1371"/>
      <c r="O42" s="1371"/>
      <c r="P42" s="1255"/>
      <c r="Q42" s="1256"/>
      <c r="R42" s="1263">
        <v>1</v>
      </c>
      <c r="S42" s="1286" t="s">
        <v>200</v>
      </c>
      <c r="T42" s="1264" t="s">
        <v>103</v>
      </c>
      <c r="U42" s="1254" t="str">
        <f>OFFSET(U42,0,-1)</f>
        <v>2</v>
      </c>
      <c r="V42" s="1344">
        <f>OFFSET(V42,0,-1)+1</f>
        <v>3</v>
      </c>
      <c r="W42" s="1344"/>
      <c r="X42" s="1344">
        <f>OFFSET(X42,0,-1)+1</f>
        <v>1</v>
      </c>
      <c r="Y42" s="1344">
        <f>OFFSET(Y42,0,-1)+1</f>
        <v>2</v>
      </c>
      <c r="Z42" s="1344">
        <f>OFFSET(Z42,0,-1)+1</f>
        <v>3</v>
      </c>
      <c r="AA42" s="2281">
        <f>OFFSET(AA42,0,-1)+1</f>
        <v>4</v>
      </c>
      <c r="AB42" s="2281"/>
      <c r="AC42" s="1344">
        <f>OFFSET(AC42,0,-2)+1</f>
        <v>5</v>
      </c>
      <c r="AD42" s="1344">
        <f>OFFSET(AD42,0,-1)+1</f>
        <v>6</v>
      </c>
      <c r="AE42" s="1344"/>
      <c r="AF42" s="1344">
        <f>OFFSET(AF42,0,-1)+1</f>
        <v>1</v>
      </c>
      <c r="AG42" s="1344">
        <f>OFFSET(AG42,0,-1)+1</f>
        <v>2</v>
      </c>
      <c r="AH42" s="1344">
        <f>OFFSET(AH42,0,-1)+1</f>
        <v>3</v>
      </c>
      <c r="AI42" s="2281">
        <f>OFFSET(AI42,0,-1)+1</f>
        <v>4</v>
      </c>
      <c r="AJ42" s="2281"/>
      <c r="AK42" s="1344">
        <f>OFFSET(AK42,0,-2)+1</f>
        <v>5</v>
      </c>
      <c r="AL42" s="1254">
        <f>OFFSET(AL42,0,-1)</f>
        <v>5</v>
      </c>
      <c r="AM42" s="1344">
        <f>OFFSET(AM42,0,-1)+1</f>
        <v>6</v>
      </c>
      <c r="AN42" s="520"/>
      <c r="AO42" s="520"/>
      <c r="AP42" s="520"/>
      <c r="AQ42" s="520"/>
      <c r="AR42" s="520"/>
      <c r="AS42" s="505">
        <v>0</v>
      </c>
    </row>
    <row customHeight="1" ht="22.049999999999997">
      <c r="A43" s="1372" t="s">
        <v>655</v>
      </c>
      <c r="B43" s="1372"/>
      <c r="C43" s="1372"/>
      <c r="D43" s="1372"/>
      <c r="E43" s="2267">
        <v>1</v>
      </c>
      <c r="F43" s="1372"/>
      <c r="G43" s="1372"/>
      <c r="H43" s="1372"/>
      <c r="I43" s="1372"/>
      <c r="J43" s="1372"/>
      <c r="K43" s="1372"/>
      <c r="L43" s="1373"/>
      <c r="M43" s="1374"/>
      <c r="N43" s="1374"/>
      <c r="O43" s="1374"/>
      <c r="P43" s="370"/>
      <c r="Q43" s="369"/>
      <c r="R43" s="364"/>
      <c r="S43" s="1345">
        <f>INDEX(PT_DIFFERENTIATION_NUM_NTAR,MATCH(A43,PT_DIFFERENTIATION_NTAR_ID,0))</f>
        <v>0</v>
      </c>
      <c r="T43" s="307" t="s">
        <v>604</v>
      </c>
      <c r="U43" s="309"/>
      <c r="V43" s="2251"/>
      <c r="W43" s="2252"/>
      <c r="X43" s="2252"/>
      <c r="Y43" s="2252"/>
      <c r="Z43" s="2252"/>
      <c r="AA43" s="2252"/>
      <c r="AB43" s="2252"/>
      <c r="AC43" s="2253"/>
      <c r="AD43" s="2251" t="str">
        <f>INDEX(PT_DIFFERENTIATION_NTAR,MATCH(A43,PT_DIFFERENTIATION_NTAR_ID,0))</f>
        <v/>
      </c>
      <c r="AE43" s="2252"/>
      <c r="AF43" s="2252"/>
      <c r="AG43" s="2252"/>
      <c r="AH43" s="2252"/>
      <c r="AI43" s="2252"/>
      <c r="AJ43" s="2252"/>
      <c r="AK43" s="2252"/>
      <c r="AL43" s="2253"/>
      <c r="AM43" s="126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9"/>
      <c r="AP43" s="509" t="str">
        <f>IF(T43="","",T43)</f>
        <v>Наименование тарифа</v>
      </c>
      <c r="AQ43" s="509"/>
      <c r="AR43" s="509"/>
      <c r="AS43" s="1164">
        <v>21</v>
      </c>
    </row>
    <row customHeight="1" ht="22.049999999999997">
      <c r="A44" s="1372" t="s">
        <v>655</v>
      </c>
      <c r="B44" s="1372" t="s">
        <v>656</v>
      </c>
      <c r="C44" s="1372"/>
      <c r="D44" s="1372"/>
      <c r="E44" s="2268"/>
      <c r="F44" s="2267">
        <v>1</v>
      </c>
      <c r="G44" s="1372"/>
      <c r="H44" s="1372"/>
      <c r="I44" s="1372"/>
      <c r="J44" s="1372"/>
      <c r="K44" s="1372"/>
      <c r="L44" s="1373"/>
      <c r="M44" s="1374"/>
      <c r="N44" s="1374"/>
      <c r="O44" s="1374"/>
      <c r="P44" s="1341"/>
      <c r="Q44" s="361"/>
      <c r="R44" s="362"/>
      <c r="S44" s="1345" t="str">
        <f>INDEX(PT_DIFFERENTIATION_NUM_TER,MATCH(B44,PT_DIFFERENTIATION_TER_ID,0))</f>
        <v>.</v>
      </c>
      <c r="T44" s="317" t="s">
        <v>870</v>
      </c>
      <c r="U44" s="309"/>
      <c r="V44" s="2251"/>
      <c r="W44" s="2252"/>
      <c r="X44" s="2252"/>
      <c r="Y44" s="2252"/>
      <c r="Z44" s="2252"/>
      <c r="AA44" s="2252"/>
      <c r="AB44" s="2252"/>
      <c r="AC44" s="2253"/>
      <c r="AD44" s="2251" t="str">
        <f>INDEX(PT_DIFFERENTIATION_TER,MATCH(B44,PT_DIFFERENTIATION_TER_ID,0))</f>
        <v/>
      </c>
      <c r="AE44" s="2252"/>
      <c r="AF44" s="2252"/>
      <c r="AG44" s="2252"/>
      <c r="AH44" s="2252"/>
      <c r="AI44" s="2252"/>
      <c r="AJ44" s="2252"/>
      <c r="AK44" s="2252"/>
      <c r="AL44" s="2253"/>
      <c r="AM44" s="1267" t="s">
        <v>871</v>
      </c>
      <c r="AO44" s="509"/>
      <c r="AP44" s="509" t="str">
        <f>IF(T44="","",T44)</f>
        <v>Территория действия тарифа</v>
      </c>
      <c r="AQ44" s="509"/>
      <c r="AR44" s="509"/>
      <c r="AS44" s="1164">
        <v>21</v>
      </c>
    </row>
    <row customHeight="1" ht="24">
      <c r="A45" s="1372" t="s">
        <v>655</v>
      </c>
      <c r="B45" s="1372" t="s">
        <v>656</v>
      </c>
      <c r="C45" s="1372" t="s">
        <v>657</v>
      </c>
      <c r="D45" s="1372"/>
      <c r="E45" s="2268"/>
      <c r="F45" s="2268"/>
      <c r="G45" s="2267">
        <v>1</v>
      </c>
      <c r="H45" s="1372"/>
      <c r="I45" s="1372"/>
      <c r="J45" s="1372"/>
      <c r="K45" s="1372"/>
      <c r="L45" s="1373"/>
      <c r="M45" s="1374"/>
      <c r="N45" s="1374"/>
      <c r="O45" s="1374"/>
      <c r="P45" s="363"/>
      <c r="Q45" s="361"/>
      <c r="R45" s="362"/>
      <c r="S45" s="1345" t="str">
        <f>INDEX(PT_DIFFERENTIATION_NUM_CS,MATCH(C45,PT_DIFFERENTIATION_CS_ID,0))</f>
        <v>..</v>
      </c>
      <c r="T45" s="318" t="s">
        <v>872</v>
      </c>
      <c r="U45" s="309"/>
      <c r="V45" s="2251"/>
      <c r="W45" s="2252"/>
      <c r="X45" s="2252"/>
      <c r="Y45" s="2252"/>
      <c r="Z45" s="2252"/>
      <c r="AA45" s="2252"/>
      <c r="AB45" s="2252"/>
      <c r="AC45" s="2253"/>
      <c r="AD45" s="2251" t="str">
        <f>INDEX(PT_DIFFERENTIATION_CS,MATCH(C45,PT_DIFFERENTIATION_CS_ID,0))</f>
        <v/>
      </c>
      <c r="AE45" s="2252"/>
      <c r="AF45" s="2252"/>
      <c r="AG45" s="2252"/>
      <c r="AH45" s="2252"/>
      <c r="AI45" s="2252"/>
      <c r="AJ45" s="2252"/>
      <c r="AK45" s="2252"/>
      <c r="AL45" s="2253"/>
      <c r="AM45" s="1267" t="s">
        <v>873</v>
      </c>
      <c r="AO45" s="509"/>
      <c r="AP45" s="509" t="str">
        <f>IF(T45="","",T45)</f>
        <v>Наименование системы теплоснабжения </v>
      </c>
      <c r="AQ45" s="509"/>
      <c r="AR45" s="509"/>
      <c r="AS45" s="1164">
        <v>23</v>
      </c>
    </row>
    <row customHeight="1" ht="22.049999999999997">
      <c r="A46" s="1372" t="s">
        <v>655</v>
      </c>
      <c r="B46" s="1372" t="s">
        <v>656</v>
      </c>
      <c r="C46" s="1372" t="s">
        <v>657</v>
      </c>
      <c r="D46" s="1372" t="s">
        <v>658</v>
      </c>
      <c r="E46" s="2268"/>
      <c r="F46" s="2268"/>
      <c r="G46" s="2268"/>
      <c r="H46" s="2267">
        <v>1</v>
      </c>
      <c r="I46" s="1372"/>
      <c r="J46" s="1372"/>
      <c r="K46" s="1372"/>
      <c r="L46" s="1373"/>
      <c r="M46" s="1374"/>
      <c r="N46" s="1374"/>
      <c r="O46" s="1374"/>
      <c r="P46" s="363"/>
      <c r="Q46" s="361"/>
      <c r="R46" s="362"/>
      <c r="S46" s="1345" t="str">
        <f>INDEX(PT_DIFFERENTIATION_NUM_IST_TE,MATCH(D46,PT_DIFFERENTIATION_IST_TE_ID,0))</f>
        <v>...</v>
      </c>
      <c r="T46" s="319" t="s">
        <v>874</v>
      </c>
      <c r="U46" s="309"/>
      <c r="V46" s="2251"/>
      <c r="W46" s="2252"/>
      <c r="X46" s="2252"/>
      <c r="Y46" s="2252"/>
      <c r="Z46" s="2252"/>
      <c r="AA46" s="2252"/>
      <c r="AB46" s="2252"/>
      <c r="AC46" s="2253"/>
      <c r="AD46" s="2251" t="str">
        <f>INDEX(PT_DIFFERENTIATION_IST_TE,MATCH(D46,PT_DIFFERENTIATION_IST_TE_ID,0))</f>
        <v/>
      </c>
      <c r="AE46" s="2252"/>
      <c r="AF46" s="2252"/>
      <c r="AG46" s="2252"/>
      <c r="AH46" s="2252"/>
      <c r="AI46" s="2252"/>
      <c r="AJ46" s="2252"/>
      <c r="AK46" s="2252"/>
      <c r="AL46" s="2253"/>
      <c r="AM46" s="1267" t="s">
        <v>875</v>
      </c>
      <c r="AO46" s="509"/>
      <c r="AP46" s="509" t="str">
        <f>IF(T46="","",T46)</f>
        <v>Источник тепловой энергии  </v>
      </c>
      <c r="AQ46" s="509"/>
      <c r="AR46" s="509"/>
      <c r="AS46" s="1164">
        <v>21</v>
      </c>
    </row>
    <row s="1651" customFormat="1" customHeight="1" ht="0">
      <c r="A47" s="1352" t="s">
        <v>655</v>
      </c>
      <c r="B47" s="1352" t="s">
        <v>656</v>
      </c>
      <c r="C47" s="1352" t="s">
        <v>657</v>
      </c>
      <c r="D47" s="1352" t="s">
        <v>658</v>
      </c>
      <c r="E47" s="2268"/>
      <c r="F47" s="2268"/>
      <c r="G47" s="2268"/>
      <c r="H47" s="2268"/>
      <c r="I47" s="2265" t="str">
        <f>S46&amp;".1"</f>
        <v>....1</v>
      </c>
      <c r="J47" s="1352"/>
      <c r="K47" s="1352"/>
      <c r="L47" s="1355" t="s">
        <v>876</v>
      </c>
      <c r="M47" s="519"/>
      <c r="N47" s="519"/>
      <c r="O47" s="519"/>
      <c r="P47" s="2266">
        <v>1</v>
      </c>
      <c r="Q47" s="1340"/>
      <c r="R47" s="365"/>
      <c r="S47" s="1051"/>
      <c r="T47" s="1392"/>
      <c r="U47" s="1393"/>
      <c r="V47" s="2305"/>
      <c r="W47" s="2306"/>
      <c r="X47" s="2306"/>
      <c r="Y47" s="2306"/>
      <c r="Z47" s="2306"/>
      <c r="AA47" s="2306"/>
      <c r="AB47" s="2306"/>
      <c r="AC47" s="2307"/>
      <c r="AD47" s="2305"/>
      <c r="AE47" s="2306"/>
      <c r="AF47" s="2306"/>
      <c r="AG47" s="2306"/>
      <c r="AH47" s="2306"/>
      <c r="AI47" s="2306"/>
      <c r="AJ47" s="2306"/>
      <c r="AK47" s="2306"/>
      <c r="AL47" s="2307"/>
      <c r="AM47" s="1394"/>
      <c r="AO47" s="509"/>
      <c r="AP47" s="509" t="str">
        <f>IF(T47="","",T47)</f>
        <v/>
      </c>
      <c r="AQ47" s="509"/>
      <c r="AR47" s="509"/>
      <c r="AS47" s="520">
        <v>0</v>
      </c>
    </row>
    <row customHeight="1" ht="22.049999999999997">
      <c r="A48" s="1372" t="s">
        <v>655</v>
      </c>
      <c r="B48" s="1372" t="s">
        <v>656</v>
      </c>
      <c r="C48" s="1372" t="s">
        <v>657</v>
      </c>
      <c r="D48" s="1372" t="s">
        <v>658</v>
      </c>
      <c r="E48" s="2268"/>
      <c r="F48" s="2268"/>
      <c r="G48" s="2268"/>
      <c r="H48" s="2268"/>
      <c r="I48" s="2295"/>
      <c r="J48" s="2265" t="str">
        <f>S46&amp;".1"</f>
        <v>....1</v>
      </c>
      <c r="K48" s="1372"/>
      <c r="L48" s="1373" t="s">
        <v>879</v>
      </c>
      <c r="P48" s="2266"/>
      <c r="Q48" s="2266">
        <v>1</v>
      </c>
      <c r="R48" s="366"/>
      <c r="S48" s="1345" t="str">
        <f>$J48</f>
        <v>....1</v>
      </c>
      <c r="T48" s="295" t="s">
        <v>880</v>
      </c>
      <c r="U48" s="309"/>
      <c r="V48" s="2254"/>
      <c r="W48" s="2255"/>
      <c r="X48" s="2255"/>
      <c r="Y48" s="2255"/>
      <c r="Z48" s="2255"/>
      <c r="AA48" s="2255"/>
      <c r="AB48" s="2255"/>
      <c r="AC48" s="2256"/>
      <c r="AD48" s="2254"/>
      <c r="AE48" s="2255"/>
      <c r="AF48" s="2255"/>
      <c r="AG48" s="2255"/>
      <c r="AH48" s="2255"/>
      <c r="AI48" s="2255"/>
      <c r="AJ48" s="2255"/>
      <c r="AK48" s="2255"/>
      <c r="AL48" s="2256"/>
      <c r="AM48" s="1267" t="s">
        <v>881</v>
      </c>
      <c r="AO48" s="509"/>
      <c r="AP48" s="509" t="str">
        <f>IF(T48="","",T48)</f>
        <v>Группа потребителей</v>
      </c>
      <c r="AQ48" s="509"/>
      <c r="AR48" s="509"/>
      <c r="AS48" s="1164">
        <v>21</v>
      </c>
    </row>
    <row customHeight="1" ht="22.049999999999997">
      <c r="A49" s="1372" t="s">
        <v>655</v>
      </c>
      <c r="B49" s="1372" t="s">
        <v>656</v>
      </c>
      <c r="C49" s="1372" t="s">
        <v>657</v>
      </c>
      <c r="D49" s="1372" t="s">
        <v>658</v>
      </c>
      <c r="E49" s="2268"/>
      <c r="F49" s="2268"/>
      <c r="G49" s="2268"/>
      <c r="H49" s="2268"/>
      <c r="I49" s="2295"/>
      <c r="J49" s="2295"/>
      <c r="K49" s="2265" t="str">
        <f>J48&amp;".1"</f>
        <v>....1.1</v>
      </c>
      <c r="L49" s="1373" t="s">
        <v>882</v>
      </c>
      <c r="P49" s="2266"/>
      <c r="Q49" s="2266"/>
      <c r="R49" s="366">
        <v>1</v>
      </c>
      <c r="S49" s="1345" t="str">
        <f>$K49</f>
        <v>....1.1</v>
      </c>
      <c r="T49" s="1356"/>
      <c r="U49" s="309"/>
      <c r="V49" s="760"/>
      <c r="W49" s="334"/>
      <c r="X49" s="760"/>
      <c r="Y49" s="1266"/>
      <c r="Z49" s="2274"/>
      <c r="AA49" s="2116" t="s">
        <v>66</v>
      </c>
      <c r="AB49" s="2274"/>
      <c r="AC49" s="2116" t="s">
        <v>66</v>
      </c>
      <c r="AD49" s="760"/>
      <c r="AE49" s="334"/>
      <c r="AF49" s="760"/>
      <c r="AG49" s="1266"/>
      <c r="AH49" s="2274"/>
      <c r="AI49" s="2116" t="s">
        <v>66</v>
      </c>
      <c r="AJ49" s="2296"/>
      <c r="AK49" s="2116" t="s">
        <v>66</v>
      </c>
      <c r="AL49" s="1357"/>
      <c r="AM49" s="2262" t="s">
        <v>924</v>
      </c>
      <c r="AN49" s="520">
        <f>STRCHECKDATE(V50:AL50)</f>
      </c>
      <c r="AO49" s="509"/>
      <c r="AP49" s="509" t="str">
        <f>IF(T49="","",T49)</f>
        <v/>
      </c>
      <c r="AQ49" s="509"/>
      <c r="AR49" s="509"/>
      <c r="AS49" s="1164">
        <v>21</v>
      </c>
    </row>
    <row customHeight="1" ht="1.05">
      <c r="A50" s="1372" t="s">
        <v>655</v>
      </c>
      <c r="B50" s="1372" t="s">
        <v>656</v>
      </c>
      <c r="C50" s="1372" t="s">
        <v>657</v>
      </c>
      <c r="D50" s="1372" t="s">
        <v>658</v>
      </c>
      <c r="E50" s="2268"/>
      <c r="F50" s="2268"/>
      <c r="G50" s="2268"/>
      <c r="H50" s="2268"/>
      <c r="I50" s="2295"/>
      <c r="J50" s="2295"/>
      <c r="K50" s="2265"/>
      <c r="L50" s="1373"/>
      <c r="P50" s="2266"/>
      <c r="Q50" s="2266"/>
      <c r="R50" s="366"/>
      <c r="S50" s="1351"/>
      <c r="T50" s="309"/>
      <c r="U50" s="309"/>
      <c r="V50" s="334"/>
      <c r="W50" s="334"/>
      <c r="X50" s="334"/>
      <c r="Y50" s="337" t="str">
        <f>Z49&amp;"-"&amp;AB49</f>
        <v>-</v>
      </c>
      <c r="Z50" s="2275"/>
      <c r="AA50" s="2116"/>
      <c r="AB50" s="2275"/>
      <c r="AC50" s="2116"/>
      <c r="AD50" s="334"/>
      <c r="AE50" s="334"/>
      <c r="AF50" s="334"/>
      <c r="AG50" s="337" t="str">
        <f>AH49&amp;"-"&amp;AJ49</f>
        <v>-</v>
      </c>
      <c r="AH50" s="2275"/>
      <c r="AI50" s="2116"/>
      <c r="AJ50" s="2297"/>
      <c r="AK50" s="2116"/>
      <c r="AL50" s="1358"/>
      <c r="AM50" s="2263"/>
      <c r="AO50" s="509"/>
      <c r="AP50" s="509" t="str">
        <f>IF(T50="","",T50)</f>
        <v/>
      </c>
      <c r="AQ50" s="509"/>
      <c r="AR50" s="509"/>
      <c r="AS50" s="1164">
        <v>1</v>
      </c>
    </row>
    <row customHeight="1" ht="11.549999999999999">
      <c r="A51" s="1372" t="s">
        <v>655</v>
      </c>
      <c r="B51" s="1372" t="s">
        <v>656</v>
      </c>
      <c r="C51" s="1372" t="s">
        <v>657</v>
      </c>
      <c r="D51" s="1372" t="s">
        <v>658</v>
      </c>
      <c r="E51" s="2268"/>
      <c r="F51" s="2268"/>
      <c r="G51" s="2268"/>
      <c r="H51" s="2268"/>
      <c r="I51" s="2295"/>
      <c r="J51" s="2265"/>
      <c r="K51" s="1372"/>
      <c r="L51" s="1373"/>
      <c r="P51" s="2266"/>
      <c r="Q51" s="2266"/>
      <c r="R51" s="365"/>
      <c r="S51" s="1287"/>
      <c r="T51" s="296" t="s">
        <v>884</v>
      </c>
      <c r="U51" s="376"/>
      <c r="V51" s="376"/>
      <c r="W51" s="376"/>
      <c r="X51" s="376"/>
      <c r="Y51" s="376"/>
      <c r="Z51" s="376"/>
      <c r="AA51" s="376"/>
      <c r="AB51" s="376"/>
      <c r="AC51" s="376"/>
      <c r="AD51" s="376"/>
      <c r="AE51" s="376"/>
      <c r="AF51" s="376"/>
      <c r="AG51" s="376"/>
      <c r="AH51" s="376"/>
      <c r="AI51" s="376"/>
      <c r="AJ51" s="376"/>
      <c r="AK51" s="376"/>
      <c r="AL51" s="333"/>
      <c r="AM51" s="2264"/>
      <c r="AO51" s="509"/>
      <c r="AP51" s="509" t="str">
        <f>IF(T51="","",T51)</f>
        <v>Добавить вид теплоносителя (параметры теплоносителя)</v>
      </c>
      <c r="AQ51" s="509"/>
      <c r="AR51" s="509"/>
      <c r="AS51" s="1164">
        <v>11</v>
      </c>
    </row>
    <row customHeight="1" ht="11.549999999999999">
      <c r="A52" s="1372" t="s">
        <v>655</v>
      </c>
      <c r="B52" s="1372" t="s">
        <v>656</v>
      </c>
      <c r="C52" s="1372" t="s">
        <v>657</v>
      </c>
      <c r="D52" s="1372" t="s">
        <v>658</v>
      </c>
      <c r="E52" s="2268"/>
      <c r="F52" s="2268"/>
      <c r="G52" s="2268"/>
      <c r="H52" s="2268"/>
      <c r="I52" s="2265"/>
      <c r="J52" s="1372"/>
      <c r="K52" s="1372"/>
      <c r="L52" s="1373"/>
      <c r="P52" s="2266"/>
      <c r="Q52" s="1340"/>
      <c r="R52" s="365"/>
      <c r="S52" s="1287"/>
      <c r="T52" s="374" t="s">
        <v>885</v>
      </c>
      <c r="U52" s="376"/>
      <c r="V52" s="376"/>
      <c r="W52" s="376"/>
      <c r="X52" s="376"/>
      <c r="Y52" s="376"/>
      <c r="Z52" s="376"/>
      <c r="AA52" s="376"/>
      <c r="AB52" s="376"/>
      <c r="AC52" s="375"/>
      <c r="AD52" s="376"/>
      <c r="AE52" s="376"/>
      <c r="AF52" s="376"/>
      <c r="AG52" s="376"/>
      <c r="AH52" s="376"/>
      <c r="AI52" s="376"/>
      <c r="AJ52" s="376"/>
      <c r="AK52" s="375"/>
      <c r="AL52" s="376"/>
      <c r="AM52" s="312"/>
      <c r="AO52" s="509"/>
      <c r="AP52" s="509" t="str">
        <f>IF(T52="","",T52)</f>
        <v>Добавить группу потребителей</v>
      </c>
      <c r="AQ52" s="509"/>
      <c r="AR52" s="509"/>
      <c r="AS52" s="1164">
        <v>11</v>
      </c>
    </row>
    <row customHeight="1" ht="0">
      <c r="A53" s="1372" t="s">
        <v>655</v>
      </c>
      <c r="B53" s="1372" t="s">
        <v>656</v>
      </c>
      <c r="C53" s="1372" t="s">
        <v>657</v>
      </c>
      <c r="D53" s="1372" t="s">
        <v>658</v>
      </c>
      <c r="E53" s="2268"/>
      <c r="F53" s="2268"/>
      <c r="G53" s="2268"/>
      <c r="H53" s="2267"/>
      <c r="I53" s="1372"/>
      <c r="J53" s="1372"/>
      <c r="K53" s="1372"/>
      <c r="L53" s="1373"/>
      <c r="M53" s="1374"/>
      <c r="N53" s="1374"/>
      <c r="O53" s="546"/>
      <c r="P53" s="369"/>
      <c r="Q53" s="384"/>
      <c r="R53" s="364"/>
      <c r="S53" s="1395"/>
      <c r="T53" s="1396"/>
      <c r="U53" s="1397"/>
      <c r="V53" s="1397"/>
      <c r="W53" s="1397"/>
      <c r="X53" s="1397"/>
      <c r="Y53" s="1397"/>
      <c r="Z53" s="1397"/>
      <c r="AA53" s="1397"/>
      <c r="AB53" s="1397"/>
      <c r="AC53" s="1397"/>
      <c r="AD53" s="1397"/>
      <c r="AE53" s="1397"/>
      <c r="AF53" s="1397"/>
      <c r="AG53" s="1397"/>
      <c r="AH53" s="1397"/>
      <c r="AI53" s="1397"/>
      <c r="AJ53" s="1397"/>
      <c r="AK53" s="1397"/>
      <c r="AL53" s="1397"/>
      <c r="AM53" s="1398"/>
      <c r="AO53" s="509"/>
      <c r="AP53" s="509" t="str">
        <f>IF(T53="","",T53)</f>
        <v/>
      </c>
      <c r="AQ53" s="509"/>
      <c r="AR53" s="509"/>
      <c r="AS53" s="1164">
        <v>0</v>
      </c>
    </row>
    <row s="1651" customFormat="1" customHeight="1" ht="1.05">
      <c r="A54" s="1352" t="s">
        <v>655</v>
      </c>
      <c r="B54" s="1352" t="s">
        <v>656</v>
      </c>
      <c r="C54" s="1352" t="s">
        <v>657</v>
      </c>
      <c r="D54" s="1323"/>
      <c r="E54" s="2268"/>
      <c r="F54" s="2268"/>
      <c r="G54" s="2267"/>
      <c r="H54" s="1323"/>
      <c r="I54" s="1323"/>
      <c r="J54" s="1323"/>
      <c r="K54" s="1323"/>
      <c r="L54" s="1348"/>
      <c r="M54" s="1324"/>
      <c r="N54" s="1324"/>
      <c r="P54" s="1325"/>
      <c r="Q54" s="1326"/>
      <c r="R54" s="1325"/>
      <c r="S54" s="1331"/>
      <c r="T54" s="1334" t="s">
        <v>887</v>
      </c>
      <c r="U54" s="1333"/>
      <c r="V54" s="1333"/>
      <c r="W54" s="1333"/>
      <c r="X54" s="1333"/>
      <c r="Y54" s="1333"/>
      <c r="Z54" s="1333"/>
      <c r="AA54" s="1333"/>
      <c r="AB54" s="1333"/>
      <c r="AC54" s="1333"/>
      <c r="AD54" s="1333"/>
      <c r="AE54" s="1333"/>
      <c r="AF54" s="1333"/>
      <c r="AG54" s="1333"/>
      <c r="AH54" s="1333"/>
      <c r="AI54" s="1333"/>
      <c r="AJ54" s="1333"/>
      <c r="AK54" s="1333"/>
      <c r="AL54" s="1333"/>
      <c r="AM54" s="1333"/>
      <c r="AO54" s="798"/>
      <c r="AP54" s="798" t="str">
        <f>IF(T54="","",T54)</f>
        <v>Добавить источник для дифференциации</v>
      </c>
      <c r="AQ54" s="798"/>
      <c r="AR54" s="798"/>
      <c r="AS54" s="527">
        <v>1</v>
      </c>
    </row>
    <row s="1651" customFormat="1" customHeight="1" ht="1.05">
      <c r="A55" s="1352" t="s">
        <v>655</v>
      </c>
      <c r="B55" s="1352" t="s">
        <v>656</v>
      </c>
      <c r="C55" s="1323"/>
      <c r="D55" s="1323"/>
      <c r="E55" s="2268"/>
      <c r="F55" s="2267"/>
      <c r="G55" s="1323"/>
      <c r="H55" s="1323"/>
      <c r="I55" s="1323"/>
      <c r="J55" s="1323"/>
      <c r="K55" s="1323"/>
      <c r="L55" s="1348"/>
      <c r="M55" s="1330"/>
      <c r="N55" s="1330"/>
      <c r="P55" s="1325"/>
      <c r="Q55" s="1326"/>
      <c r="R55" s="1325"/>
      <c r="S55" s="1331"/>
      <c r="T55" s="1334" t="s">
        <v>888</v>
      </c>
      <c r="U55" s="1333"/>
      <c r="V55" s="1333"/>
      <c r="W55" s="1333"/>
      <c r="X55" s="1333"/>
      <c r="Y55" s="1333"/>
      <c r="Z55" s="1333"/>
      <c r="AA55" s="1333"/>
      <c r="AB55" s="1333"/>
      <c r="AC55" s="1333"/>
      <c r="AD55" s="1333"/>
      <c r="AE55" s="1333"/>
      <c r="AF55" s="1333"/>
      <c r="AG55" s="1333"/>
      <c r="AH55" s="1333"/>
      <c r="AI55" s="1333"/>
      <c r="AJ55" s="1333"/>
      <c r="AK55" s="1333"/>
      <c r="AL55" s="1333"/>
      <c r="AM55" s="1333"/>
      <c r="AO55" s="798"/>
      <c r="AP55" s="798" t="str">
        <f>IF(T55="","",T55)</f>
        <v>Добавить централизованную систему для дифференциации</v>
      </c>
      <c r="AQ55" s="798"/>
      <c r="AR55" s="798"/>
      <c r="AS55" s="527">
        <v>1</v>
      </c>
    </row>
    <row s="1651" customFormat="1" customHeight="1" ht="1.05">
      <c r="A56" s="1352" t="s">
        <v>655</v>
      </c>
      <c r="B56" s="1352"/>
      <c r="C56" s="1352"/>
      <c r="D56" s="1352"/>
      <c r="E56" s="2267"/>
      <c r="F56" s="1352"/>
      <c r="G56" s="1352"/>
      <c r="H56" s="1352"/>
      <c r="I56" s="1352"/>
      <c r="J56" s="1352"/>
      <c r="K56" s="1352"/>
      <c r="L56" s="1355"/>
      <c r="M56" s="1330"/>
      <c r="N56" s="1330"/>
      <c r="O56" s="527"/>
      <c r="P56" s="389"/>
      <c r="Q56" s="1353"/>
      <c r="R56" s="389"/>
      <c r="S56" s="1331"/>
      <c r="T56" s="1334" t="s">
        <v>889</v>
      </c>
      <c r="U56" s="1333"/>
      <c r="V56" s="1333"/>
      <c r="W56" s="1333"/>
      <c r="X56" s="1333"/>
      <c r="Y56" s="1333"/>
      <c r="Z56" s="1333"/>
      <c r="AA56" s="1333"/>
      <c r="AB56" s="1333"/>
      <c r="AC56" s="1333"/>
      <c r="AD56" s="1333"/>
      <c r="AE56" s="1333"/>
      <c r="AF56" s="1333"/>
      <c r="AG56" s="1333"/>
      <c r="AH56" s="1333"/>
      <c r="AI56" s="1333"/>
      <c r="AJ56" s="1333"/>
      <c r="AK56" s="1333"/>
      <c r="AL56" s="1333"/>
      <c r="AM56" s="1333"/>
      <c r="AO56" s="509"/>
      <c r="AP56" s="509" t="str">
        <f>IF(T56="","",T56)</f>
        <v>Добавить территорию для дифференциации</v>
      </c>
      <c r="AQ56" s="509"/>
      <c r="AR56" s="509"/>
      <c r="AS56" s="520">
        <v>1</v>
      </c>
    </row>
    <row s="1651" customFormat="1" customHeight="1" ht="1.05">
      <c r="A57" s="1323"/>
      <c r="B57" s="1323"/>
      <c r="C57" s="1323"/>
      <c r="D57" s="1323"/>
      <c r="E57" s="1352"/>
      <c r="F57" s="1323"/>
      <c r="G57" s="1323"/>
      <c r="H57" s="1323"/>
      <c r="I57" s="1323"/>
      <c r="J57" s="1323"/>
      <c r="K57" s="1323"/>
      <c r="L57" s="1348"/>
      <c r="M57" s="1330"/>
      <c r="N57" s="1330"/>
      <c r="P57" s="1325"/>
      <c r="Q57" s="1326"/>
      <c r="R57" s="1325"/>
      <c r="S57" s="1331"/>
      <c r="T57" s="1334" t="s">
        <v>921</v>
      </c>
      <c r="U57" s="1333"/>
      <c r="V57" s="1333"/>
      <c r="W57" s="1333"/>
      <c r="X57" s="1333"/>
      <c r="Y57" s="1333"/>
      <c r="Z57" s="1333"/>
      <c r="AA57" s="1333"/>
      <c r="AB57" s="1333"/>
      <c r="AC57" s="1333"/>
      <c r="AD57" s="1333"/>
      <c r="AE57" s="1333"/>
      <c r="AF57" s="1333"/>
      <c r="AG57" s="1333"/>
      <c r="AH57" s="1333"/>
      <c r="AI57" s="1333"/>
      <c r="AJ57" s="1333"/>
      <c r="AK57" s="1333"/>
      <c r="AL57" s="1333"/>
      <c r="AM57" s="1333"/>
      <c r="AO57" s="798"/>
      <c r="AP57" s="798" t="str">
        <f>IF(T57="","",T57)</f>
        <v>Добавить наименование тарифа</v>
      </c>
      <c r="AQ57" s="798"/>
      <c r="AR57" s="798"/>
      <c r="AS57" s="527">
        <v>1</v>
      </c>
    </row>
    <row customHeight="1" ht="11.549999999999999">
      <c r="M58" s="1169"/>
      <c r="N58" s="1169"/>
      <c r="O58" s="546"/>
      <c r="P58" s="1164"/>
      <c r="Q58" s="1164"/>
      <c r="R58" s="1164"/>
      <c r="S58" s="1164"/>
      <c r="AN58" s="1164"/>
      <c r="AO58" s="1164"/>
      <c r="AP58" s="1164"/>
      <c r="AQ58" s="1164"/>
      <c r="AR58" s="1164"/>
      <c r="AS58" s="1164">
        <v>11</v>
      </c>
    </row>
    <row customHeight="1" ht="23.25">
      <c r="O59" s="546"/>
      <c r="S59" s="1262"/>
      <c r="T59" s="2294"/>
      <c r="U59" s="2294"/>
      <c r="V59" s="2294"/>
      <c r="W59" s="2294"/>
      <c r="X59" s="2294"/>
      <c r="Y59" s="2294"/>
      <c r="Z59" s="2294"/>
      <c r="AA59" s="2294"/>
      <c r="AB59" s="2294"/>
      <c r="AC59" s="2294"/>
      <c r="AD59" s="2294"/>
      <c r="AE59" s="2294"/>
      <c r="AF59" s="2294"/>
      <c r="AG59" s="2294"/>
      <c r="AH59" s="2294"/>
      <c r="AI59" s="2294"/>
      <c r="AJ59" s="2294"/>
      <c r="AK59" s="2294"/>
      <c r="AL59" s="2294"/>
      <c r="AM59" s="2294"/>
      <c r="AS59" s="1164">
        <v>22</v>
      </c>
    </row>
    <row customHeight="1" ht="30.45">
      <c r="O60" s="546"/>
      <c r="T60" s="2294"/>
      <c r="U60" s="2294"/>
      <c r="V60" s="2294"/>
      <c r="W60" s="2294"/>
      <c r="X60" s="2294"/>
      <c r="Y60" s="2294"/>
      <c r="Z60" s="2294"/>
      <c r="AA60" s="2294"/>
      <c r="AB60" s="2294"/>
      <c r="AC60" s="2294"/>
      <c r="AD60" s="2294"/>
      <c r="AE60" s="2294"/>
      <c r="AF60" s="2294"/>
      <c r="AG60" s="2294"/>
      <c r="AH60" s="2294"/>
      <c r="AI60" s="2294"/>
      <c r="AJ60" s="2294"/>
      <c r="AK60" s="2294"/>
      <c r="AL60" s="2294"/>
      <c r="AM60" s="2294"/>
      <c r="AS60" s="1164">
        <v>29</v>
      </c>
    </row>
    <row customHeight="1" ht="42">
      <c r="O61" s="546"/>
      <c r="T61" s="2294"/>
      <c r="U61" s="2294"/>
      <c r="V61" s="2294"/>
      <c r="W61" s="2294"/>
      <c r="X61" s="2294"/>
      <c r="Y61" s="2294"/>
      <c r="Z61" s="2294"/>
      <c r="AA61" s="2294"/>
      <c r="AB61" s="2294"/>
      <c r="AC61" s="2294"/>
      <c r="AD61" s="2294"/>
      <c r="AE61" s="2294"/>
      <c r="AF61" s="2294"/>
      <c r="AG61" s="2294"/>
      <c r="AH61" s="2294"/>
      <c r="AI61" s="2294"/>
      <c r="AJ61" s="2294"/>
      <c r="AK61" s="2294"/>
      <c r="AL61" s="2294"/>
      <c r="AM61" s="2294"/>
      <c r="AS61" s="1164">
        <v>40</v>
      </c>
    </row>
    <row customHeight="1" ht="14.699999999999998">
      <c r="O62" s="546"/>
      <c r="AS62" s="1164">
        <v>14</v>
      </c>
    </row>
    <row customHeight="1" ht="21">
      <c r="O63" s="546"/>
      <c r="S63" s="1262"/>
      <c r="T63" s="2308"/>
      <c r="U63" s="2294"/>
      <c r="V63" s="2294"/>
      <c r="W63" s="2294"/>
      <c r="X63" s="2294"/>
      <c r="Y63" s="2294"/>
      <c r="Z63" s="2294"/>
      <c r="AA63" s="2294"/>
      <c r="AB63" s="2294"/>
      <c r="AC63" s="2294"/>
      <c r="AD63" s="2294"/>
      <c r="AE63" s="2294"/>
      <c r="AF63" s="2294"/>
      <c r="AG63" s="2294"/>
      <c r="AH63" s="2294"/>
      <c r="AI63" s="2294"/>
      <c r="AJ63" s="2294"/>
      <c r="AK63" s="2294"/>
      <c r="AL63" s="2294"/>
      <c r="AM63" s="2294"/>
      <c r="AS63" s="1164">
        <v>20</v>
      </c>
    </row>
    <row customHeight="1" ht="29.25">
      <c r="O64" s="546"/>
      <c r="T64" s="2294"/>
      <c r="U64" s="2294"/>
      <c r="V64" s="2294"/>
      <c r="W64" s="2294"/>
      <c r="X64" s="2294"/>
      <c r="Y64" s="2294"/>
      <c r="Z64" s="2294"/>
      <c r="AA64" s="2294"/>
      <c r="AB64" s="2294"/>
      <c r="AC64" s="2294"/>
      <c r="AD64" s="2294"/>
      <c r="AE64" s="2294"/>
      <c r="AF64" s="2294"/>
      <c r="AG64" s="2294"/>
      <c r="AH64" s="2294"/>
      <c r="AI64" s="2294"/>
      <c r="AJ64" s="2294"/>
      <c r="AK64" s="2294"/>
      <c r="AL64" s="2294"/>
      <c r="AM64" s="2294"/>
      <c r="AS64" s="1164">
        <v>28</v>
      </c>
    </row>
    <row customHeight="1" ht="35.699999999999996">
      <c r="T65" s="2294"/>
      <c r="U65" s="2294"/>
      <c r="V65" s="2294"/>
      <c r="W65" s="2294"/>
      <c r="X65" s="2294"/>
      <c r="Y65" s="2294"/>
      <c r="Z65" s="2294"/>
      <c r="AA65" s="2294"/>
      <c r="AB65" s="2294"/>
      <c r="AC65" s="2294"/>
      <c r="AD65" s="2294"/>
      <c r="AE65" s="2294"/>
      <c r="AF65" s="2294"/>
      <c r="AG65" s="2294"/>
      <c r="AH65" s="2294"/>
      <c r="AI65" s="2294"/>
      <c r="AJ65" s="2294"/>
      <c r="AK65" s="2294"/>
      <c r="AL65" s="2294"/>
      <c r="AM65" s="2294"/>
      <c r="AS65" s="1164">
        <v>34</v>
      </c>
    </row>
    <row customHeight="1" ht="22.5" hidden="1">
      <c r="A66" s="1169" t="s">
        <v>82</v>
      </c>
      <c r="B66" s="1169">
        <v>0</v>
      </c>
      <c r="C66" s="1169">
        <v>0</v>
      </c>
      <c r="D66" s="1169">
        <v>0</v>
      </c>
      <c r="E66" s="1169">
        <v>0</v>
      </c>
      <c r="F66" s="1169">
        <v>0</v>
      </c>
      <c r="G66" s="1169">
        <v>0</v>
      </c>
      <c r="H66" s="1169">
        <v>0</v>
      </c>
      <c r="I66" s="1169">
        <v>0</v>
      </c>
      <c r="J66" s="1169">
        <v>0</v>
      </c>
      <c r="K66" s="1169">
        <v>0</v>
      </c>
      <c r="L66" s="1338">
        <v>0</v>
      </c>
      <c r="M66" s="1371">
        <v>0</v>
      </c>
      <c r="N66" s="1371">
        <v>0</v>
      </c>
      <c r="O66" s="1371">
        <v>0</v>
      </c>
      <c r="P66" s="1337">
        <v>0</v>
      </c>
      <c r="Q66" s="353">
        <v>3</v>
      </c>
      <c r="R66" s="353">
        <v>3</v>
      </c>
      <c r="S66" s="590">
        <v>12</v>
      </c>
      <c r="T66" s="1164">
        <v>31</v>
      </c>
      <c r="U66" s="1164">
        <v>0</v>
      </c>
      <c r="V66" s="1164">
        <v>0</v>
      </c>
      <c r="W66" s="1164">
        <v>0</v>
      </c>
      <c r="X66" s="1164">
        <v>0</v>
      </c>
      <c r="Y66" s="1164">
        <v>0</v>
      </c>
      <c r="Z66" s="1164">
        <v>0</v>
      </c>
      <c r="AA66" s="1164">
        <v>0</v>
      </c>
      <c r="AB66" s="1164">
        <v>0</v>
      </c>
      <c r="AC66" s="1164">
        <v>0</v>
      </c>
      <c r="AD66" s="1164">
        <v>24</v>
      </c>
      <c r="AE66" s="1164">
        <v>0</v>
      </c>
      <c r="AF66" s="1164">
        <v>24</v>
      </c>
      <c r="AG66" s="1164">
        <v>24</v>
      </c>
      <c r="AH66" s="1164">
        <v>11</v>
      </c>
      <c r="AI66" s="1164">
        <v>3</v>
      </c>
      <c r="AJ66" s="1164">
        <v>11</v>
      </c>
      <c r="AK66" s="1164">
        <v>0</v>
      </c>
      <c r="AL66" s="1164">
        <v>4</v>
      </c>
      <c r="AM66" s="1164">
        <v>115</v>
      </c>
      <c r="AN66" s="520">
        <v>10</v>
      </c>
      <c r="AO66" s="520">
        <v>10</v>
      </c>
      <c r="AP66" s="520">
        <v>10</v>
      </c>
      <c r="AQ66" s="520">
        <v>10</v>
      </c>
      <c r="AR66" s="520">
        <v>10</v>
      </c>
      <c r="AS66" s="1164">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56862A-F466-295D-E7A3-0.570972D7}"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2406" width="3.7109375" hidden="1" customWidth="1"/>
    <col min="17" max="18" style="353" width="3.00390625" customWidth="1"/>
    <col min="19" max="19" style="2416" width="12.00390625" customWidth="1"/>
    <col min="20" max="20" style="1644" width="31.00390625" customWidth="1"/>
    <col min="21" max="21" style="1644" width="0.140625" customWidth="1"/>
    <col min="22" max="22" style="1644" width="24.7109375" hidden="1" customWidth="1"/>
    <col min="23" max="23" style="1644" width="0.140625" hidden="1" customWidth="1"/>
    <col min="24" max="25" style="1644" width="24.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24.7109375" customWidth="1"/>
    <col min="31" max="31" style="1644" width="0.140625" customWidth="1"/>
    <col min="32" max="33" style="1644" width="24.00390625" customWidth="1"/>
    <col min="34" max="34" style="1644" width="11.00390625" customWidth="1"/>
    <col min="35" max="35" style="1644" width="3.7109375" customWidth="1"/>
    <col min="36" max="36" style="1644" width="11.00390625" customWidth="1"/>
    <col min="37" max="37" style="1644" width="8.57421875" hidden="1" customWidth="1"/>
    <col min="38" max="38" style="1644" width="4.00390625" customWidth="1"/>
    <col min="39" max="39" style="1644" width="115.00390625" customWidth="1"/>
    <col min="40" max="44" style="1651" width="10.00390625" customWidth="1"/>
    <col min="45" max="45" style="1644" width="10.57421875" hidden="1"/>
  </cols>
  <sheetData>
    <row customHeight="1" ht="22.5" hidden="1">
      <c r="Y1" s="336"/>
      <c r="Z1" s="336"/>
      <c r="AG1" s="336"/>
      <c r="AH1" s="336"/>
      <c r="AS1" s="1164" t="s">
        <v>14</v>
      </c>
    </row>
    <row customHeight="1" ht="21" hidden="1">
      <c r="A2" s="1372"/>
      <c r="B2" s="1372"/>
      <c r="C2" s="1372"/>
      <c r="D2" s="1372"/>
      <c r="E2" s="2267">
        <v>1</v>
      </c>
      <c r="F2" s="1372"/>
      <c r="G2" s="1372"/>
      <c r="H2" s="1372"/>
      <c r="I2" s="1372"/>
      <c r="J2" s="1372"/>
      <c r="K2" s="1372"/>
      <c r="L2" s="1373"/>
      <c r="M2" s="1374"/>
      <c r="N2" s="1374"/>
      <c r="O2" s="1374"/>
      <c r="P2" s="370"/>
      <c r="Q2" s="369"/>
      <c r="R2" s="364"/>
      <c r="S2" s="1345">
        <f>INDEX(PT_DIFFERENTIATION_NUM_NTAR,MATCH(A2,PT_DIFFERENTIATION_NTAR_ID,0))</f>
      </c>
      <c r="T2" s="307" t="s">
        <v>604</v>
      </c>
      <c r="U2" s="309"/>
      <c r="V2" s="2251"/>
      <c r="W2" s="2252"/>
      <c r="X2" s="2252"/>
      <c r="Y2" s="2252"/>
      <c r="Z2" s="2252"/>
      <c r="AA2" s="2252"/>
      <c r="AB2" s="2252"/>
      <c r="AC2" s="2253"/>
      <c r="AD2" s="2251">
        <f>INDEX(PT_DIFFERENTIATION_NTAR,MATCH(A2,PT_DIFFERENTIATION_NTAR_ID,0))</f>
      </c>
      <c r="AE2" s="2252"/>
      <c r="AF2" s="2252"/>
      <c r="AG2" s="2252"/>
      <c r="AH2" s="2252"/>
      <c r="AI2" s="2252"/>
      <c r="AJ2" s="2252"/>
      <c r="AK2" s="2252"/>
      <c r="AL2" s="2253"/>
      <c r="AM2" s="1267" t="s">
        <v>869</v>
      </c>
      <c r="AO2" s="509"/>
      <c r="AP2" s="509" t="str">
        <f>IF(T2="","",T2)</f>
        <v>Наименование тарифа</v>
      </c>
      <c r="AQ2" s="509"/>
      <c r="AR2" s="509"/>
      <c r="AS2" s="1164">
        <v>0</v>
      </c>
    </row>
    <row customHeight="1" ht="21" hidden="1">
      <c r="A3" s="1372"/>
      <c r="B3" s="1372"/>
      <c r="C3" s="1372"/>
      <c r="D3" s="1372"/>
      <c r="E3" s="2268"/>
      <c r="F3" s="2267">
        <v>1</v>
      </c>
      <c r="G3" s="1372"/>
      <c r="H3" s="1372"/>
      <c r="I3" s="1372"/>
      <c r="J3" s="1372"/>
      <c r="K3" s="1372"/>
      <c r="L3" s="1373"/>
      <c r="M3" s="1374"/>
      <c r="N3" s="1374"/>
      <c r="O3" s="1374"/>
      <c r="P3" s="1341"/>
      <c r="Q3" s="361"/>
      <c r="R3" s="362"/>
      <c r="S3" s="1345">
        <f>INDEX(PT_DIFFERENTIATION_NUM_TER,MATCH(B3,PT_DIFFERENTIATION_TER_ID,0))</f>
      </c>
      <c r="T3" s="317" t="s">
        <v>870</v>
      </c>
      <c r="U3" s="309"/>
      <c r="V3" s="2251"/>
      <c r="W3" s="2252"/>
      <c r="X3" s="2252"/>
      <c r="Y3" s="2252"/>
      <c r="Z3" s="2252"/>
      <c r="AA3" s="2252"/>
      <c r="AB3" s="2252"/>
      <c r="AC3" s="2253"/>
      <c r="AD3" s="2251">
        <f>INDEX(PT_DIFFERENTIATION_TER,MATCH(B3,PT_DIFFERENTIATION_TER_ID,0))</f>
      </c>
      <c r="AE3" s="2252"/>
      <c r="AF3" s="2252"/>
      <c r="AG3" s="2252"/>
      <c r="AH3" s="2252"/>
      <c r="AI3" s="2252"/>
      <c r="AJ3" s="2252"/>
      <c r="AK3" s="2252"/>
      <c r="AL3" s="2253"/>
      <c r="AM3" s="1267" t="s">
        <v>871</v>
      </c>
      <c r="AO3" s="509"/>
      <c r="AP3" s="509" t="str">
        <f>IF(T3="","",T3)</f>
        <v>Территория действия тарифа</v>
      </c>
      <c r="AQ3" s="509"/>
      <c r="AR3" s="509"/>
      <c r="AS3" s="1164">
        <v>0</v>
      </c>
    </row>
    <row customHeight="1" ht="23.25" hidden="1">
      <c r="A4" s="1372"/>
      <c r="B4" s="1372"/>
      <c r="C4" s="1372"/>
      <c r="D4" s="1372"/>
      <c r="E4" s="2268"/>
      <c r="F4" s="2268"/>
      <c r="G4" s="2267">
        <v>1</v>
      </c>
      <c r="H4" s="1372"/>
      <c r="I4" s="1372"/>
      <c r="J4" s="1372"/>
      <c r="K4" s="1372"/>
      <c r="L4" s="1373"/>
      <c r="M4" s="1374"/>
      <c r="N4" s="1374"/>
      <c r="O4" s="1374"/>
      <c r="P4" s="363"/>
      <c r="Q4" s="361"/>
      <c r="R4" s="362"/>
      <c r="S4" s="1345">
        <f>INDEX(PT_DIFFERENTIATION_NUM_CS,MATCH(C4,PT_DIFFERENTIATION_CS_ID,0))</f>
      </c>
      <c r="T4" s="318" t="s">
        <v>872</v>
      </c>
      <c r="U4" s="309"/>
      <c r="V4" s="2251"/>
      <c r="W4" s="2252"/>
      <c r="X4" s="2252"/>
      <c r="Y4" s="2252"/>
      <c r="Z4" s="2252"/>
      <c r="AA4" s="2252"/>
      <c r="AB4" s="2252"/>
      <c r="AC4" s="2253"/>
      <c r="AD4" s="2251">
        <f>INDEX(PT_DIFFERENTIATION_CS,MATCH(C4,PT_DIFFERENTIATION_CS_ID,0))</f>
      </c>
      <c r="AE4" s="2252"/>
      <c r="AF4" s="2252"/>
      <c r="AG4" s="2252"/>
      <c r="AH4" s="2252"/>
      <c r="AI4" s="2252"/>
      <c r="AJ4" s="2252"/>
      <c r="AK4" s="2252"/>
      <c r="AL4" s="2253"/>
      <c r="AM4" s="1267" t="s">
        <v>873</v>
      </c>
      <c r="AO4" s="509"/>
      <c r="AP4" s="509" t="str">
        <f>IF(T4="","",T4)</f>
        <v>Наименование системы теплоснабжения </v>
      </c>
      <c r="AQ4" s="509"/>
      <c r="AR4" s="509"/>
      <c r="AS4" s="1164">
        <v>0</v>
      </c>
    </row>
    <row customHeight="1" ht="21" hidden="1">
      <c r="A5" s="1372"/>
      <c r="B5" s="1372"/>
      <c r="C5" s="1372"/>
      <c r="D5" s="1372"/>
      <c r="E5" s="2268"/>
      <c r="F5" s="2268"/>
      <c r="G5" s="2268"/>
      <c r="H5" s="2267">
        <v>1</v>
      </c>
      <c r="I5" s="1372"/>
      <c r="J5" s="1372"/>
      <c r="K5" s="1372"/>
      <c r="L5" s="1373"/>
      <c r="M5" s="1374"/>
      <c r="N5" s="1374"/>
      <c r="O5" s="1374"/>
      <c r="P5" s="363"/>
      <c r="Q5" s="361"/>
      <c r="R5" s="362"/>
      <c r="S5" s="1345">
        <f>INDEX(PT_DIFFERENTIATION_NUM_IST_TE,MATCH(D5,PT_DIFFERENTIATION_IST_TE_ID,0))</f>
      </c>
      <c r="T5" s="319" t="s">
        <v>874</v>
      </c>
      <c r="U5" s="309"/>
      <c r="V5" s="2251"/>
      <c r="W5" s="2252"/>
      <c r="X5" s="2252"/>
      <c r="Y5" s="2252"/>
      <c r="Z5" s="2252"/>
      <c r="AA5" s="2252"/>
      <c r="AB5" s="2252"/>
      <c r="AC5" s="2253"/>
      <c r="AD5" s="2251">
        <f>INDEX(PT_DIFFERENTIATION_IST_TE,MATCH(D5,PT_DIFFERENTIATION_IST_TE_ID,0))</f>
      </c>
      <c r="AE5" s="2252"/>
      <c r="AF5" s="2252"/>
      <c r="AG5" s="2252"/>
      <c r="AH5" s="2252"/>
      <c r="AI5" s="2252"/>
      <c r="AJ5" s="2252"/>
      <c r="AK5" s="2252"/>
      <c r="AL5" s="2253"/>
      <c r="AM5" s="1267" t="s">
        <v>875</v>
      </c>
      <c r="AO5" s="509"/>
      <c r="AP5" s="509" t="str">
        <f>IF(T5="","",T5)</f>
        <v>Источник тепловой энергии  </v>
      </c>
      <c r="AQ5" s="509"/>
      <c r="AR5" s="509"/>
      <c r="AS5" s="1164">
        <v>0</v>
      </c>
    </row>
    <row customHeight="1" ht="14.25" hidden="1">
      <c r="A6" s="1372"/>
      <c r="B6" s="1372"/>
      <c r="C6" s="1372"/>
      <c r="D6" s="1372"/>
      <c r="E6" s="2268"/>
      <c r="F6" s="2268"/>
      <c r="G6" s="2268"/>
      <c r="H6" s="2268"/>
      <c r="I6" s="2265">
        <f>S5&amp;".1"</f>
      </c>
      <c r="J6" s="1372"/>
      <c r="K6" s="1372"/>
      <c r="L6" s="1373" t="s">
        <v>876</v>
      </c>
      <c r="M6" s="546"/>
      <c r="P6" s="2266">
        <v>1</v>
      </c>
      <c r="Q6" s="1340"/>
      <c r="R6" s="365"/>
      <c r="S6" s="1051"/>
      <c r="T6" s="1392"/>
      <c r="U6" s="1393"/>
      <c r="V6" s="2305"/>
      <c r="W6" s="2306"/>
      <c r="X6" s="2306"/>
      <c r="Y6" s="2306"/>
      <c r="Z6" s="2306"/>
      <c r="AA6" s="2306"/>
      <c r="AB6" s="2306"/>
      <c r="AC6" s="2307"/>
      <c r="AD6" s="2305"/>
      <c r="AE6" s="2306"/>
      <c r="AF6" s="2306"/>
      <c r="AG6" s="2306"/>
      <c r="AH6" s="2306"/>
      <c r="AI6" s="2306"/>
      <c r="AJ6" s="2306"/>
      <c r="AK6" s="2306"/>
      <c r="AL6" s="2307"/>
      <c r="AM6" s="1394"/>
      <c r="AO6" s="509"/>
      <c r="AP6" s="509" t="str">
        <f>IF(T6="","",T6)</f>
        <v/>
      </c>
      <c r="AQ6" s="509"/>
      <c r="AR6" s="509"/>
      <c r="AS6" s="1164">
        <v>0</v>
      </c>
    </row>
    <row customHeight="1" ht="21" hidden="1">
      <c r="A7" s="1372"/>
      <c r="B7" s="1372"/>
      <c r="C7" s="1372"/>
      <c r="D7" s="1372"/>
      <c r="E7" s="2268"/>
      <c r="F7" s="2268"/>
      <c r="G7" s="2268"/>
      <c r="H7" s="2268"/>
      <c r="I7" s="2295"/>
      <c r="J7" s="2265">
        <f>I6&amp;".1"</f>
      </c>
      <c r="K7" s="1372"/>
      <c r="L7" s="1373" t="s">
        <v>879</v>
      </c>
      <c r="M7" s="546"/>
      <c r="N7" s="1375"/>
      <c r="P7" s="2266"/>
      <c r="Q7" s="2266">
        <v>1</v>
      </c>
      <c r="R7" s="366"/>
      <c r="S7" s="1345">
        <f>$J7</f>
      </c>
      <c r="T7" s="295" t="s">
        <v>880</v>
      </c>
      <c r="U7" s="309"/>
      <c r="V7" s="2254"/>
      <c r="W7" s="2255"/>
      <c r="X7" s="2255"/>
      <c r="Y7" s="2255"/>
      <c r="Z7" s="2255"/>
      <c r="AA7" s="2255"/>
      <c r="AB7" s="2255"/>
      <c r="AC7" s="2256"/>
      <c r="AD7" s="2254"/>
      <c r="AE7" s="2255"/>
      <c r="AF7" s="2255"/>
      <c r="AG7" s="2255"/>
      <c r="AH7" s="2255"/>
      <c r="AI7" s="2255"/>
      <c r="AJ7" s="2255"/>
      <c r="AK7" s="2255"/>
      <c r="AL7" s="2256"/>
      <c r="AM7" s="1267" t="s">
        <v>881</v>
      </c>
      <c r="AO7" s="509"/>
      <c r="AP7" s="509" t="str">
        <f>IF(T7="","",T7)</f>
        <v>Группа потребителей</v>
      </c>
      <c r="AQ7" s="509"/>
      <c r="AR7" s="509"/>
      <c r="AS7" s="1164">
        <v>0</v>
      </c>
    </row>
    <row customHeight="1" ht="21" hidden="1">
      <c r="A8" s="1372"/>
      <c r="B8" s="1372"/>
      <c r="C8" s="1372"/>
      <c r="D8" s="1372"/>
      <c r="E8" s="2268"/>
      <c r="F8" s="2268"/>
      <c r="G8" s="2268"/>
      <c r="H8" s="2268"/>
      <c r="I8" s="2295"/>
      <c r="J8" s="2295"/>
      <c r="K8" s="2265">
        <f>J7&amp;".1"</f>
      </c>
      <c r="L8" s="1373" t="s">
        <v>882</v>
      </c>
      <c r="M8" s="546"/>
      <c r="N8" s="1375"/>
      <c r="O8" s="1375"/>
      <c r="P8" s="2266"/>
      <c r="Q8" s="2266"/>
      <c r="R8" s="366">
        <v>1</v>
      </c>
      <c r="S8" s="1345">
        <f>$K8</f>
      </c>
      <c r="T8" s="1356"/>
      <c r="U8" s="309"/>
      <c r="V8" s="760"/>
      <c r="W8" s="334"/>
      <c r="X8" s="760"/>
      <c r="Y8" s="1266"/>
      <c r="Z8" s="2274"/>
      <c r="AA8" s="2116" t="s">
        <v>66</v>
      </c>
      <c r="AB8" s="2274"/>
      <c r="AC8" s="2116" t="s">
        <v>66</v>
      </c>
      <c r="AD8" s="760"/>
      <c r="AE8" s="334"/>
      <c r="AF8" s="760"/>
      <c r="AG8" s="1266"/>
      <c r="AH8" s="2274"/>
      <c r="AI8" s="2116" t="s">
        <v>66</v>
      </c>
      <c r="AJ8" s="2274"/>
      <c r="AK8" s="2116" t="s">
        <v>66</v>
      </c>
      <c r="AL8" s="334"/>
      <c r="AM8" s="2262" t="s">
        <v>883</v>
      </c>
      <c r="AN8" s="520">
        <f>STRCHECKDATE(V9:AL9)</f>
      </c>
      <c r="AO8" s="509"/>
      <c r="AP8" s="509" t="str">
        <f>IF(T8="","",T8)</f>
        <v/>
      </c>
      <c r="AQ8" s="509"/>
      <c r="AR8" s="509"/>
      <c r="AS8" s="1164">
        <v>0</v>
      </c>
    </row>
    <row customHeight="1" ht="14.25" hidden="1">
      <c r="A9" s="1372"/>
      <c r="B9" s="1372"/>
      <c r="C9" s="1372"/>
      <c r="D9" s="1372"/>
      <c r="E9" s="2268"/>
      <c r="F9" s="2268"/>
      <c r="G9" s="2268"/>
      <c r="H9" s="2268"/>
      <c r="I9" s="2295"/>
      <c r="J9" s="2295"/>
      <c r="K9" s="2265"/>
      <c r="L9" s="1373"/>
      <c r="M9" s="546"/>
      <c r="N9" s="1375"/>
      <c r="O9" s="1375"/>
      <c r="P9" s="2266"/>
      <c r="Q9" s="2266"/>
      <c r="R9" s="366"/>
      <c r="S9" s="1351"/>
      <c r="T9" s="309"/>
      <c r="U9" s="309"/>
      <c r="V9" s="334"/>
      <c r="W9" s="334"/>
      <c r="X9" s="334"/>
      <c r="Y9" s="337" t="str">
        <f>Z8&amp;"-"&amp;AB8</f>
        <v>-</v>
      </c>
      <c r="Z9" s="2275"/>
      <c r="AA9" s="2116"/>
      <c r="AB9" s="2275"/>
      <c r="AC9" s="2116"/>
      <c r="AD9" s="334"/>
      <c r="AE9" s="334"/>
      <c r="AF9" s="334"/>
      <c r="AG9" s="337" t="str">
        <f>AH8&amp;"-"&amp;AJ8</f>
        <v>-</v>
      </c>
      <c r="AH9" s="2275"/>
      <c r="AI9" s="2116"/>
      <c r="AJ9" s="2275"/>
      <c r="AK9" s="2116"/>
      <c r="AL9" s="334"/>
      <c r="AM9" s="2263"/>
      <c r="AO9" s="509"/>
      <c r="AP9" s="509" t="str">
        <f>IF(T9="","",T9)</f>
        <v/>
      </c>
      <c r="AQ9" s="509"/>
      <c r="AR9" s="509"/>
      <c r="AS9" s="1164">
        <v>0</v>
      </c>
    </row>
    <row customHeight="1" ht="15" hidden="1">
      <c r="A10" s="1372"/>
      <c r="B10" s="1372"/>
      <c r="C10" s="1372"/>
      <c r="D10" s="1372"/>
      <c r="E10" s="2268"/>
      <c r="F10" s="2268"/>
      <c r="G10" s="2268"/>
      <c r="H10" s="2268"/>
      <c r="I10" s="2295"/>
      <c r="J10" s="2265"/>
      <c r="K10" s="1372"/>
      <c r="L10" s="1373"/>
      <c r="M10" s="546"/>
      <c r="N10" s="1375"/>
      <c r="P10" s="2266"/>
      <c r="Q10" s="2266"/>
      <c r="R10" s="365"/>
      <c r="S10" s="1287"/>
      <c r="T10" s="296" t="s">
        <v>884</v>
      </c>
      <c r="U10" s="376"/>
      <c r="V10" s="376"/>
      <c r="W10" s="376"/>
      <c r="X10" s="376"/>
      <c r="Y10" s="376"/>
      <c r="Z10" s="376"/>
      <c r="AA10" s="376"/>
      <c r="AB10" s="376"/>
      <c r="AC10" s="376"/>
      <c r="AD10" s="376"/>
      <c r="AE10" s="376"/>
      <c r="AF10" s="376"/>
      <c r="AG10" s="376"/>
      <c r="AH10" s="376"/>
      <c r="AI10" s="376"/>
      <c r="AJ10" s="376"/>
      <c r="AK10" s="376"/>
      <c r="AL10" s="333"/>
      <c r="AM10" s="2264"/>
      <c r="AO10" s="509"/>
      <c r="AP10" s="509" t="str">
        <f>IF(T10="","",T10)</f>
        <v>Добавить вид теплоносителя (параметры теплоносителя)</v>
      </c>
      <c r="AQ10" s="509"/>
      <c r="AR10" s="509"/>
      <c r="AS10" s="1164">
        <v>0</v>
      </c>
    </row>
    <row customHeight="1" ht="11.25" hidden="1">
      <c r="A11" s="1372"/>
      <c r="B11" s="1372"/>
      <c r="C11" s="1372"/>
      <c r="D11" s="1372"/>
      <c r="E11" s="2268"/>
      <c r="F11" s="2268"/>
      <c r="G11" s="2268"/>
      <c r="H11" s="2268"/>
      <c r="I11" s="2265"/>
      <c r="J11" s="1372"/>
      <c r="K11" s="1372"/>
      <c r="L11" s="1373"/>
      <c r="M11" s="546"/>
      <c r="P11" s="2266"/>
      <c r="Q11" s="1340"/>
      <c r="R11" s="365"/>
      <c r="S11" s="1287"/>
      <c r="T11" s="374" t="s">
        <v>885</v>
      </c>
      <c r="U11" s="376"/>
      <c r="V11" s="376"/>
      <c r="W11" s="376"/>
      <c r="X11" s="376"/>
      <c r="Y11" s="376"/>
      <c r="Z11" s="376"/>
      <c r="AA11" s="376"/>
      <c r="AB11" s="376"/>
      <c r="AC11" s="375"/>
      <c r="AD11" s="376"/>
      <c r="AE11" s="376"/>
      <c r="AF11" s="376"/>
      <c r="AG11" s="376"/>
      <c r="AH11" s="376"/>
      <c r="AI11" s="376"/>
      <c r="AJ11" s="376"/>
      <c r="AK11" s="375"/>
      <c r="AL11" s="376"/>
      <c r="AM11" s="312"/>
      <c r="AO11" s="509"/>
      <c r="AP11" s="509" t="str">
        <f>IF(T11="","",T11)</f>
        <v>Добавить группу потребителей</v>
      </c>
      <c r="AQ11" s="509"/>
      <c r="AR11" s="509"/>
      <c r="AS11" s="1164">
        <v>0</v>
      </c>
    </row>
    <row customHeight="1" ht="14.25" hidden="1">
      <c r="A12" s="1372"/>
      <c r="B12" s="1372"/>
      <c r="C12" s="1372"/>
      <c r="D12" s="1372"/>
      <c r="E12" s="2268"/>
      <c r="F12" s="2268"/>
      <c r="G12" s="2268"/>
      <c r="H12" s="2267"/>
      <c r="I12" s="1372"/>
      <c r="J12" s="1372"/>
      <c r="K12" s="1372"/>
      <c r="L12" s="1373"/>
      <c r="M12" s="1374"/>
      <c r="N12" s="1374"/>
      <c r="O12" s="546"/>
      <c r="P12" s="369"/>
      <c r="Q12" s="384"/>
      <c r="R12" s="364"/>
      <c r="S12" s="1395"/>
      <c r="T12" s="1396"/>
      <c r="U12" s="1397"/>
      <c r="V12" s="1397"/>
      <c r="W12" s="1397"/>
      <c r="X12" s="1397"/>
      <c r="Y12" s="1397"/>
      <c r="Z12" s="1397"/>
      <c r="AA12" s="1397"/>
      <c r="AB12" s="1397"/>
      <c r="AC12" s="1397"/>
      <c r="AD12" s="1397"/>
      <c r="AE12" s="1397"/>
      <c r="AF12" s="1397"/>
      <c r="AG12" s="1397"/>
      <c r="AH12" s="1397"/>
      <c r="AI12" s="1397"/>
      <c r="AJ12" s="1397"/>
      <c r="AK12" s="1397"/>
      <c r="AL12" s="1397"/>
      <c r="AM12" s="1398"/>
      <c r="AO12" s="509"/>
      <c r="AP12" s="509" t="str">
        <f>IF(T12="","",T12)</f>
        <v/>
      </c>
      <c r="AQ12" s="509"/>
      <c r="AR12" s="509"/>
      <c r="AS12" s="1164">
        <v>0</v>
      </c>
    </row>
    <row s="1651" customFormat="1" customHeight="1" ht="14.25" hidden="1">
      <c r="A13" s="1323"/>
      <c r="B13" s="1323"/>
      <c r="C13" s="1323"/>
      <c r="D13" s="1323"/>
      <c r="E13" s="2268"/>
      <c r="F13" s="2268"/>
      <c r="G13" s="2267"/>
      <c r="H13" s="1323"/>
      <c r="I13" s="1323"/>
      <c r="J13" s="1323"/>
      <c r="K13" s="1323"/>
      <c r="L13" s="1348"/>
      <c r="M13" s="1324"/>
      <c r="N13" s="1324"/>
      <c r="P13" s="1325"/>
      <c r="Q13" s="1326"/>
      <c r="R13" s="1325"/>
      <c r="S13" s="1327"/>
      <c r="T13" s="1328" t="s">
        <v>887</v>
      </c>
      <c r="U13" s="1329"/>
      <c r="V13" s="1329"/>
      <c r="W13" s="1329"/>
      <c r="X13" s="1329"/>
      <c r="Y13" s="1329"/>
      <c r="Z13" s="1329"/>
      <c r="AA13" s="1329"/>
      <c r="AB13" s="1329"/>
      <c r="AC13" s="1329"/>
      <c r="AD13" s="1329"/>
      <c r="AE13" s="1329"/>
      <c r="AF13" s="1329"/>
      <c r="AG13" s="1329"/>
      <c r="AH13" s="1329"/>
      <c r="AI13" s="1329"/>
      <c r="AJ13" s="1329"/>
      <c r="AK13" s="1329"/>
      <c r="AL13" s="1329"/>
      <c r="AM13" s="1329"/>
      <c r="AO13" s="798"/>
      <c r="AP13" s="798" t="str">
        <f>IF(T13="","",T13)</f>
        <v>Добавить источник для дифференциации</v>
      </c>
      <c r="AQ13" s="798"/>
      <c r="AR13" s="798"/>
      <c r="AS13" s="527">
        <v>0</v>
      </c>
    </row>
    <row s="1651" customFormat="1" customHeight="1" ht="14.25" hidden="1">
      <c r="A14" s="1323"/>
      <c r="B14" s="1323"/>
      <c r="C14" s="1323"/>
      <c r="D14" s="1323"/>
      <c r="E14" s="2268"/>
      <c r="F14" s="2267"/>
      <c r="G14" s="1323"/>
      <c r="H14" s="1323"/>
      <c r="I14" s="1323"/>
      <c r="J14" s="1323"/>
      <c r="K14" s="1323"/>
      <c r="L14" s="1348"/>
      <c r="M14" s="1330"/>
      <c r="N14" s="1330"/>
      <c r="P14" s="1325"/>
      <c r="Q14" s="1326"/>
      <c r="R14" s="1325"/>
      <c r="S14" s="1331"/>
      <c r="T14" s="1332" t="s">
        <v>888</v>
      </c>
      <c r="U14" s="1333"/>
      <c r="V14" s="1333"/>
      <c r="W14" s="1333"/>
      <c r="X14" s="1333"/>
      <c r="Y14" s="1333"/>
      <c r="Z14" s="1333"/>
      <c r="AA14" s="1333"/>
      <c r="AB14" s="1333"/>
      <c r="AC14" s="1333"/>
      <c r="AD14" s="1333"/>
      <c r="AE14" s="1333"/>
      <c r="AF14" s="1333"/>
      <c r="AG14" s="1333"/>
      <c r="AH14" s="1333"/>
      <c r="AI14" s="1333"/>
      <c r="AJ14" s="1333"/>
      <c r="AK14" s="1333"/>
      <c r="AL14" s="1333"/>
      <c r="AM14" s="1333"/>
      <c r="AO14" s="798"/>
      <c r="AP14" s="798" t="str">
        <f>IF(T14="","",T14)</f>
        <v>Добавить централизованную систему для дифференциации</v>
      </c>
      <c r="AQ14" s="798"/>
      <c r="AR14" s="798"/>
      <c r="AS14" s="527">
        <v>0</v>
      </c>
    </row>
    <row s="1651" customFormat="1" customHeight="1" ht="14.25" hidden="1">
      <c r="A15" s="1323"/>
      <c r="B15" s="1323"/>
      <c r="C15" s="1323"/>
      <c r="D15" s="1323"/>
      <c r="E15" s="2267"/>
      <c r="F15" s="1323"/>
      <c r="G15" s="1323"/>
      <c r="H15" s="1323"/>
      <c r="I15" s="1323"/>
      <c r="J15" s="1323"/>
      <c r="K15" s="1323"/>
      <c r="L15" s="1348"/>
      <c r="M15" s="1330"/>
      <c r="N15" s="1330"/>
      <c r="P15" s="1325"/>
      <c r="Q15" s="1326"/>
      <c r="R15" s="1325"/>
      <c r="S15" s="1331"/>
      <c r="T15" s="1334" t="s">
        <v>889</v>
      </c>
      <c r="U15" s="1333"/>
      <c r="V15" s="1333"/>
      <c r="W15" s="1333"/>
      <c r="X15" s="1333"/>
      <c r="Y15" s="1333"/>
      <c r="Z15" s="1333"/>
      <c r="AA15" s="1333"/>
      <c r="AB15" s="1333"/>
      <c r="AC15" s="1333"/>
      <c r="AD15" s="1333"/>
      <c r="AE15" s="1333"/>
      <c r="AF15" s="1333"/>
      <c r="AG15" s="1333"/>
      <c r="AH15" s="1333"/>
      <c r="AI15" s="1333"/>
      <c r="AJ15" s="1333"/>
      <c r="AK15" s="1333"/>
      <c r="AL15" s="1333"/>
      <c r="AM15" s="1333"/>
      <c r="AO15" s="798"/>
      <c r="AP15" s="798" t="str">
        <f>IF(T15="","",T15)</f>
        <v>Добавить территорию для дифференциации</v>
      </c>
      <c r="AQ15" s="798"/>
      <c r="AR15" s="798"/>
      <c r="AS15" s="527">
        <v>0</v>
      </c>
    </row>
    <row customHeight="1" ht="14.25" hidden="1">
      <c r="AC16" s="336"/>
      <c r="AK16" s="336"/>
      <c r="AS16" s="1164">
        <v>0</v>
      </c>
    </row>
    <row customHeight="1" ht="14.25" hidden="1">
      <c r="AD17" s="1369"/>
      <c r="AE17" s="1369"/>
      <c r="AF17" s="1369"/>
      <c r="AG17" s="1370"/>
      <c r="AH17" s="2276"/>
      <c r="AI17" s="2277" t="s">
        <v>66</v>
      </c>
      <c r="AJ17" s="2276"/>
      <c r="AK17" s="2277" t="s">
        <v>66</v>
      </c>
      <c r="AS17" s="1164">
        <v>0</v>
      </c>
    </row>
    <row customHeight="1" ht="14.25" hidden="1">
      <c r="AD18" s="1369"/>
      <c r="AE18" s="1369"/>
      <c r="AF18" s="1369"/>
      <c r="AG18" s="337" t="str">
        <f>AH17&amp;"-"&amp;AJ17</f>
        <v>-</v>
      </c>
      <c r="AH18" s="2277"/>
      <c r="AI18" s="2277"/>
      <c r="AJ18" s="2277"/>
      <c r="AK18" s="2277"/>
      <c r="AS18" s="1164">
        <v>0</v>
      </c>
    </row>
    <row customHeight="1" ht="14.25" hidden="1">
      <c r="AK19" s="336"/>
      <c r="AS19" s="1164">
        <v>0</v>
      </c>
    </row>
    <row s="1375" customFormat="1" customHeight="1" ht="22.5" hidden="1">
      <c r="L20" s="1338"/>
      <c r="M20" s="1371"/>
      <c r="N20" s="1371"/>
      <c r="O20" s="1376" t="s">
        <v>890</v>
      </c>
      <c r="P20" s="1371"/>
      <c r="Q20" s="1380"/>
      <c r="R20" s="1380"/>
      <c r="S20" s="738"/>
      <c r="Z20" s="1376"/>
      <c r="AB20" s="1376"/>
      <c r="AC20" s="1375"/>
      <c r="AH20" s="1376"/>
      <c r="AJ20" s="1376"/>
      <c r="AK20" s="1375"/>
      <c r="AN20" s="520"/>
      <c r="AO20" s="520"/>
      <c r="AP20" s="520"/>
      <c r="AQ20" s="520"/>
      <c r="AR20" s="520"/>
      <c r="AS20" s="1169">
        <v>0</v>
      </c>
    </row>
    <row s="1375" customFormat="1" customHeight="1" ht="14.25" hidden="1">
      <c r="L21" s="1338"/>
      <c r="M21" s="1371"/>
      <c r="N21" s="1371"/>
      <c r="O21" s="1371"/>
      <c r="P21" s="1371"/>
      <c r="Q21" s="1380"/>
      <c r="R21" s="1380"/>
      <c r="S21" s="738"/>
      <c r="AC21" s="1375"/>
      <c r="AK21" s="1375"/>
      <c r="AN21" s="520"/>
      <c r="AO21" s="520"/>
      <c r="AP21" s="520"/>
      <c r="AQ21" s="520"/>
      <c r="AR21" s="520"/>
      <c r="AS21" s="1169">
        <v>0</v>
      </c>
    </row>
    <row s="1375" customFormat="1" customHeight="1" ht="14.25" hidden="1">
      <c r="L22" s="1338"/>
      <c r="M22" s="1371"/>
      <c r="N22" s="1371"/>
      <c r="O22" s="1373" t="s">
        <v>891</v>
      </c>
      <c r="P22" s="1371"/>
      <c r="Q22" s="1380"/>
      <c r="R22" s="1380"/>
      <c r="S22" s="738"/>
      <c r="T22" s="1169" t="s">
        <v>892</v>
      </c>
      <c r="AA22" s="195" t="s">
        <v>893</v>
      </c>
      <c r="AC22" s="195" t="s">
        <v>894</v>
      </c>
      <c r="AD22" s="1169" t="s">
        <v>892</v>
      </c>
      <c r="AI22" s="195" t="s">
        <v>895</v>
      </c>
      <c r="AK22" s="195" t="s">
        <v>894</v>
      </c>
      <c r="AN22" s="520"/>
      <c r="AO22" s="520"/>
      <c r="AP22" s="520"/>
      <c r="AQ22" s="520"/>
      <c r="AR22" s="520"/>
      <c r="AS22" s="1169">
        <v>0</v>
      </c>
    </row>
    <row customHeight="1" ht="14.25" hidden="1">
      <c r="O23" s="1373"/>
      <c r="AS23" s="1164">
        <v>0</v>
      </c>
    </row>
    <row customHeight="1" ht="14.25" hidden="1">
      <c r="O24" s="1373"/>
      <c r="AS24" s="1164">
        <v>0</v>
      </c>
    </row>
    <row customHeight="1" ht="14.699999999999998">
      <c r="Q25" s="385"/>
      <c r="R25" s="385"/>
      <c r="S25" s="1284"/>
      <c r="T25" s="372"/>
      <c r="U25" s="372"/>
      <c r="V25" s="518"/>
      <c r="W25" s="518"/>
      <c r="X25" s="518"/>
      <c r="Y25" s="518"/>
      <c r="Z25" s="518"/>
      <c r="AA25" s="518"/>
      <c r="AB25" s="518"/>
      <c r="AC25" s="518"/>
      <c r="AD25" s="518"/>
      <c r="AE25" s="518"/>
      <c r="AF25" s="518"/>
      <c r="AG25" s="518"/>
      <c r="AH25" s="518"/>
      <c r="AI25" s="518"/>
      <c r="AJ25" s="518"/>
      <c r="AK25" s="518"/>
      <c r="AS25" s="1164">
        <v>14</v>
      </c>
    </row>
    <row customHeight="1" ht="53.54999999999999">
      <c r="Q26" s="385"/>
      <c r="R26" s="385"/>
      <c r="S26" s="225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7"/>
      <c r="U26" s="2257"/>
      <c r="V26" s="2257"/>
      <c r="W26" s="2257"/>
      <c r="X26" s="2257"/>
      <c r="Y26" s="2257"/>
      <c r="Z26" s="2257"/>
      <c r="AA26" s="2257"/>
      <c r="AB26" s="2257"/>
      <c r="AC26" s="2257"/>
      <c r="AD26" s="2257"/>
      <c r="AE26" s="2257"/>
      <c r="AF26" s="2257"/>
      <c r="AG26" s="2257"/>
      <c r="AH26" s="2257"/>
      <c r="AI26" s="2257"/>
      <c r="AJ26" s="2257"/>
      <c r="AK26" s="1252"/>
      <c r="AS26" s="1164">
        <v>51</v>
      </c>
    </row>
    <row customHeight="1" ht="14.699999999999998">
      <c r="Q27" s="385"/>
      <c r="R27" s="385"/>
      <c r="S27" s="2258" t="str">
        <f>IF(org=0,"Не определено",org)</f>
        <v>ООО "СамРЭК-Эксплуатация"</v>
      </c>
      <c r="T27" s="2258"/>
      <c r="U27" s="2258"/>
      <c r="V27" s="2258"/>
      <c r="W27" s="2258"/>
      <c r="X27" s="2258"/>
      <c r="Y27" s="2258"/>
      <c r="Z27" s="2258"/>
      <c r="AA27" s="2258"/>
      <c r="AB27" s="2258"/>
      <c r="AC27" s="2258"/>
      <c r="AD27" s="2258"/>
      <c r="AE27" s="2258"/>
      <c r="AF27" s="2258"/>
      <c r="AG27" s="2258"/>
      <c r="AH27" s="2258"/>
      <c r="AI27" s="2258"/>
      <c r="AJ27" s="2258"/>
      <c r="AK27" s="1252"/>
      <c r="AS27" s="1164">
        <v>14</v>
      </c>
    </row>
    <row customHeight="1" ht="14.25" hidden="1">
      <c r="Q28" s="385"/>
      <c r="R28" s="385"/>
      <c r="S28" s="1284"/>
      <c r="T28" s="372"/>
      <c r="U28" s="372"/>
      <c r="V28" s="331"/>
      <c r="W28" s="331"/>
      <c r="X28" s="331"/>
      <c r="Y28" s="331"/>
      <c r="Z28" s="331"/>
      <c r="AA28" s="331"/>
      <c r="AB28" s="331"/>
      <c r="AC28" s="331"/>
      <c r="AD28" s="331"/>
      <c r="AE28" s="331"/>
      <c r="AF28" s="331"/>
      <c r="AG28" s="331"/>
      <c r="AH28" s="331"/>
      <c r="AI28" s="331"/>
      <c r="AJ28" s="331"/>
      <c r="AK28" s="331"/>
      <c r="AL28" s="518"/>
      <c r="AS28" s="1164">
        <v>0</v>
      </c>
    </row>
    <row s="1862" customFormat="1" customHeight="1" ht="25.5" hidden="1">
      <c r="A29" s="1377"/>
      <c r="B29" s="1377"/>
      <c r="C29" s="1377"/>
      <c r="D29" s="1377"/>
      <c r="E29" s="1377"/>
      <c r="F29" s="1377"/>
      <c r="G29" s="1377"/>
      <c r="H29" s="1377"/>
      <c r="I29" s="1377"/>
      <c r="J29" s="1377"/>
      <c r="K29" s="1377"/>
      <c r="L29" s="1378"/>
      <c r="M29" s="1377"/>
      <c r="N29" s="1377"/>
      <c r="O29" s="1377"/>
      <c r="S29" s="2259" t="s">
        <v>42</v>
      </c>
      <c r="T29" s="2259"/>
      <c r="U29" s="1381"/>
      <c r="V29" s="2260" t="str">
        <f>IF(TITLE_NAME_OR_PR_CHANGE="",IF(TITLE_NAME_OR_PR="","",TITLE_NAME_OR_PR),TITLE_NAME_OR_PR_CHANGE)</f>
        <v/>
      </c>
      <c r="W29" s="2260"/>
      <c r="X29" s="2260"/>
      <c r="Y29" s="2260"/>
      <c r="Z29" s="2260"/>
      <c r="AA29" s="2260"/>
      <c r="AB29" s="2260"/>
      <c r="AC29" s="335"/>
      <c r="AD29" s="2260" t="str">
        <f>IF(TITLE_NAME_OR_PR_CHANGE="",IF(TITLE_NAME_OR_PR="","",TITLE_NAME_OR_PR),TITLE_NAME_OR_PR_CHANGE)</f>
        <v/>
      </c>
      <c r="AE29" s="2260"/>
      <c r="AF29" s="2260"/>
      <c r="AG29" s="2260"/>
      <c r="AH29" s="2260"/>
      <c r="AI29" s="2260"/>
      <c r="AJ29" s="2260"/>
      <c r="AK29" s="335"/>
      <c r="AL29" s="335"/>
      <c r="AM29" s="289"/>
      <c r="AN29" s="377"/>
      <c r="AO29" s="377"/>
      <c r="AP29" s="377"/>
      <c r="AQ29" s="377"/>
      <c r="AR29" s="377"/>
      <c r="AS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896</v>
      </c>
      <c r="T30" s="2259"/>
      <c r="U30" s="1381"/>
      <c r="V30" s="2273" t="str">
        <f>IF(TITLE_DATE_PR_CHANGE="",IF(TITLE_DATE_PR="","",TITLE_DATE_PR),TITLE_DATE_PR_CHANGE)</f>
        <v/>
      </c>
      <c r="W30" s="2273"/>
      <c r="X30" s="2273"/>
      <c r="Y30" s="2273"/>
      <c r="Z30" s="2273"/>
      <c r="AA30" s="2273"/>
      <c r="AB30" s="2273"/>
      <c r="AC30" s="335"/>
      <c r="AD30" s="2273" t="str">
        <f>IF(TITLE_DATE_PR_CHANGE="",IF(TITLE_DATE_PR="","",TITLE_DATE_PR),TITLE_DATE_PR_CHANGE)</f>
        <v/>
      </c>
      <c r="AE30" s="2273"/>
      <c r="AF30" s="2273"/>
      <c r="AG30" s="2273"/>
      <c r="AH30" s="2273"/>
      <c r="AI30" s="2273"/>
      <c r="AJ30" s="2273"/>
      <c r="AK30" s="335"/>
      <c r="AL30" s="335"/>
      <c r="AM30" s="289"/>
      <c r="AN30" s="377"/>
      <c r="AO30" s="377"/>
      <c r="AP30" s="377"/>
      <c r="AQ30" s="377"/>
      <c r="AR30" s="377"/>
      <c r="AS30" s="427">
        <v>0</v>
      </c>
    </row>
    <row s="1862" customFormat="1" customHeight="1" ht="18.75" hidden="1">
      <c r="A31" s="1377"/>
      <c r="B31" s="1377"/>
      <c r="C31" s="1377"/>
      <c r="D31" s="1377"/>
      <c r="E31" s="1377"/>
      <c r="F31" s="1377"/>
      <c r="G31" s="1377"/>
      <c r="H31" s="1377"/>
      <c r="I31" s="1377"/>
      <c r="J31" s="1377"/>
      <c r="K31" s="1377"/>
      <c r="L31" s="1378"/>
      <c r="M31" s="1377"/>
      <c r="N31" s="1377"/>
      <c r="O31" s="1377"/>
      <c r="S31" s="2259" t="s">
        <v>897</v>
      </c>
      <c r="T31" s="2259"/>
      <c r="U31" s="1381"/>
      <c r="V31" s="2260" t="str">
        <f>IF(TITLE_NUMBER_PR_CHANGE="",IF(TITLE_NUMBER_PR="","",TITLE_NUMBER_PR),TITLE_NUMBER_PR_CHANGE)</f>
        <v/>
      </c>
      <c r="W31" s="2260"/>
      <c r="X31" s="2260"/>
      <c r="Y31" s="2260"/>
      <c r="Z31" s="2260"/>
      <c r="AA31" s="2260"/>
      <c r="AB31" s="2260"/>
      <c r="AC31" s="335"/>
      <c r="AD31" s="2260" t="str">
        <f>IF(TITLE_NUMBER_PR_CHANGE="",IF(TITLE_NUMBER_PR="","",TITLE_NUMBER_PR),TITLE_NUMBER_PR_CHANGE)</f>
        <v/>
      </c>
      <c r="AE31" s="2260"/>
      <c r="AF31" s="2260"/>
      <c r="AG31" s="2260"/>
      <c r="AH31" s="2260"/>
      <c r="AI31" s="2260"/>
      <c r="AJ31" s="2260"/>
      <c r="AK31" s="335"/>
      <c r="AL31" s="335"/>
      <c r="AM31" s="289"/>
      <c r="AN31" s="377"/>
      <c r="AO31" s="377"/>
      <c r="AP31" s="377"/>
      <c r="AQ31" s="377"/>
      <c r="AR31" s="377"/>
      <c r="AS31" s="427">
        <v>0</v>
      </c>
    </row>
    <row s="1862" customFormat="1" customHeight="1" ht="18.75" hidden="1">
      <c r="A32" s="1377"/>
      <c r="B32" s="1377"/>
      <c r="C32" s="1377"/>
      <c r="D32" s="1377"/>
      <c r="E32" s="1377"/>
      <c r="F32" s="1377"/>
      <c r="G32" s="1377"/>
      <c r="H32" s="1377"/>
      <c r="I32" s="1377"/>
      <c r="J32" s="1377"/>
      <c r="K32" s="1377"/>
      <c r="L32" s="1378"/>
      <c r="M32" s="1377"/>
      <c r="N32" s="1377"/>
      <c r="O32" s="1377"/>
      <c r="S32" s="2259" t="s">
        <v>43</v>
      </c>
      <c r="T32" s="2259"/>
      <c r="U32" s="1381"/>
      <c r="V32" s="2260" t="str">
        <f>IF(TITLE_IST_PUB_CHANGE="",IF(TITLE_IST_PUB="","",TITLE_IST_PUB),TITLE_IST_PUB_CHANGE)</f>
        <v/>
      </c>
      <c r="W32" s="2260"/>
      <c r="X32" s="2260"/>
      <c r="Y32" s="2260"/>
      <c r="Z32" s="2260"/>
      <c r="AA32" s="2260"/>
      <c r="AB32" s="2260"/>
      <c r="AC32" s="335"/>
      <c r="AD32" s="2260" t="str">
        <f>IF(TITLE_IST_PUB_CHANGE="",IF(TITLE_IST_PUB="","",TITLE_IST_PUB),TITLE_IST_PUB_CHANGE)</f>
        <v/>
      </c>
      <c r="AE32" s="2260"/>
      <c r="AF32" s="2260"/>
      <c r="AG32" s="2260"/>
      <c r="AH32" s="2260"/>
      <c r="AI32" s="2260"/>
      <c r="AJ32" s="2260"/>
      <c r="AK32" s="335"/>
      <c r="AL32" s="335"/>
      <c r="AM32" s="289"/>
      <c r="AN32" s="377"/>
      <c r="AO32" s="377"/>
      <c r="AP32" s="377"/>
      <c r="AQ32" s="377"/>
      <c r="AR32" s="377"/>
      <c r="AS32" s="427">
        <v>0</v>
      </c>
    </row>
    <row customHeight="1" ht="14.25" hidden="1">
      <c r="Q33" s="385"/>
      <c r="R33" s="385"/>
      <c r="S33" s="1284"/>
      <c r="T33" s="372"/>
      <c r="U33" s="372"/>
      <c r="V33" s="331"/>
      <c r="W33" s="331"/>
      <c r="X33" s="331"/>
      <c r="Y33" s="331"/>
      <c r="Z33" s="331"/>
      <c r="AA33" s="331"/>
      <c r="AB33" s="331"/>
      <c r="AC33" s="331"/>
      <c r="AD33" s="331"/>
      <c r="AE33" s="331"/>
      <c r="AF33" s="331"/>
      <c r="AG33" s="331"/>
      <c r="AH33" s="331"/>
      <c r="AI33" s="331"/>
      <c r="AJ33" s="331"/>
      <c r="AK33" s="331"/>
      <c r="AL33" s="518"/>
      <c r="AS33" s="1164">
        <v>0</v>
      </c>
    </row>
    <row s="1862" customFormat="1" customHeight="1" ht="18.75" hidden="1">
      <c r="A34" s="1377"/>
      <c r="B34" s="1377"/>
      <c r="C34" s="1377"/>
      <c r="D34" s="1377"/>
      <c r="E34" s="1377"/>
      <c r="F34" s="1377"/>
      <c r="G34" s="1377"/>
      <c r="H34" s="1377"/>
      <c r="I34" s="1377"/>
      <c r="J34" s="1377"/>
      <c r="K34" s="1377"/>
      <c r="L34" s="1378"/>
      <c r="M34" s="1377"/>
      <c r="N34" s="1377"/>
      <c r="O34" s="1377"/>
      <c r="S34" s="2259" t="s">
        <v>898</v>
      </c>
      <c r="T34" s="2259"/>
      <c r="U34" s="1381"/>
      <c r="V34" s="2273" t="str">
        <f>IF(TITLE_DATE_PR_CHANGE="",IF(TITLE_DATE_PR="","",TITLE_DATE_PR),TITLE_DATE_PR_CHANGE)</f>
        <v/>
      </c>
      <c r="W34" s="2273"/>
      <c r="X34" s="2273"/>
      <c r="Y34" s="2273"/>
      <c r="Z34" s="2273"/>
      <c r="AA34" s="2273"/>
      <c r="AB34" s="2273"/>
      <c r="AC34" s="335"/>
      <c r="AD34" s="2273" t="str">
        <f>IF(TITLE_DATE_PR_CHANGE="",IF(TITLE_DATE_PR="","",TITLE_DATE_PR),TITLE_DATE_PR_CHANGE)</f>
        <v/>
      </c>
      <c r="AE34" s="2273"/>
      <c r="AF34" s="2273"/>
      <c r="AG34" s="2273"/>
      <c r="AH34" s="2273"/>
      <c r="AI34" s="2273"/>
      <c r="AJ34" s="2273"/>
      <c r="AK34" s="335"/>
      <c r="AL34" s="335"/>
      <c r="AM34" s="289"/>
      <c r="AN34" s="377"/>
      <c r="AO34" s="377"/>
      <c r="AP34" s="377"/>
      <c r="AQ34" s="377"/>
      <c r="AR34" s="377"/>
      <c r="AS34" s="427">
        <v>0</v>
      </c>
    </row>
    <row s="1862" customFormat="1" customHeight="1" ht="25.5" hidden="1">
      <c r="A35" s="1377"/>
      <c r="B35" s="1377"/>
      <c r="C35" s="1377"/>
      <c r="D35" s="1377"/>
      <c r="E35" s="1377"/>
      <c r="F35" s="1377"/>
      <c r="G35" s="1377"/>
      <c r="H35" s="1377"/>
      <c r="I35" s="1377"/>
      <c r="J35" s="1377"/>
      <c r="K35" s="1377"/>
      <c r="L35" s="1378"/>
      <c r="M35" s="1377"/>
      <c r="N35" s="1377"/>
      <c r="O35" s="1377"/>
      <c r="S35" s="2259" t="s">
        <v>899</v>
      </c>
      <c r="T35" s="2259"/>
      <c r="U35" s="1381"/>
      <c r="V35" s="2260" t="str">
        <f>IF(TITLE_NUMBER_PR_CHANGE="",IF(TITLE_NUMBER_PR="","",TITLE_NUMBER_PR),TITLE_NUMBER_PR_CHANGE)</f>
        <v/>
      </c>
      <c r="W35" s="2260"/>
      <c r="X35" s="2260"/>
      <c r="Y35" s="2260"/>
      <c r="Z35" s="2260"/>
      <c r="AA35" s="2260"/>
      <c r="AB35" s="2260"/>
      <c r="AC35" s="335"/>
      <c r="AD35" s="2260" t="str">
        <f>IF(TITLE_NUMBER_PR_CHANGE="",IF(TITLE_NUMBER_PR="","",TITLE_NUMBER_PR),TITLE_NUMBER_PR_CHANGE)</f>
        <v/>
      </c>
      <c r="AE35" s="2260"/>
      <c r="AF35" s="2260"/>
      <c r="AG35" s="2260"/>
      <c r="AH35" s="2260"/>
      <c r="AI35" s="2260"/>
      <c r="AJ35" s="2260"/>
      <c r="AK35" s="335"/>
      <c r="AL35" s="335"/>
      <c r="AM35" s="289"/>
      <c r="AN35" s="377"/>
      <c r="AO35" s="377"/>
      <c r="AP35" s="377"/>
      <c r="AQ35" s="377"/>
      <c r="AR35" s="377"/>
      <c r="AS35" s="427">
        <v>0</v>
      </c>
    </row>
    <row s="1862" customFormat="1" customHeight="1" ht="0">
      <c r="A36" s="1377"/>
      <c r="B36" s="1377"/>
      <c r="C36" s="1377"/>
      <c r="D36" s="1377"/>
      <c r="E36" s="1377"/>
      <c r="F36" s="1377"/>
      <c r="G36" s="1377"/>
      <c r="H36" s="1377"/>
      <c r="I36" s="1377"/>
      <c r="J36" s="1377"/>
      <c r="K36" s="1377"/>
      <c r="L36" s="1378"/>
      <c r="M36" s="1377"/>
      <c r="N36" s="1377"/>
      <c r="O36" s="1377"/>
      <c r="S36" s="332"/>
      <c r="T36" s="332"/>
      <c r="U36" s="1349"/>
      <c r="V36" s="335"/>
      <c r="W36" s="335"/>
      <c r="X36" s="335"/>
      <c r="Y36" s="335"/>
      <c r="Z36" s="335"/>
      <c r="AA36" s="335"/>
      <c r="AB36" s="335"/>
      <c r="AC36" s="287" t="s">
        <v>900</v>
      </c>
      <c r="AD36" s="335"/>
      <c r="AE36" s="335"/>
      <c r="AF36" s="335"/>
      <c r="AG36" s="335"/>
      <c r="AH36" s="335"/>
      <c r="AI36" s="335"/>
      <c r="AJ36" s="335"/>
      <c r="AK36" s="287" t="s">
        <v>900</v>
      </c>
      <c r="AN36" s="377"/>
      <c r="AO36" s="377"/>
      <c r="AP36" s="377"/>
      <c r="AQ36" s="377"/>
      <c r="AR36" s="377"/>
      <c r="AS36" s="427">
        <v>0</v>
      </c>
    </row>
    <row customHeight="1" ht="14.699999999999998">
      <c r="Q37" s="385"/>
      <c r="R37" s="385"/>
      <c r="S37" s="1284"/>
      <c r="T37" s="372"/>
      <c r="U37" s="1253"/>
      <c r="V37" s="2261"/>
      <c r="W37" s="2261"/>
      <c r="X37" s="2261"/>
      <c r="Y37" s="2261"/>
      <c r="Z37" s="2261"/>
      <c r="AA37" s="2261"/>
      <c r="AB37" s="2261"/>
      <c r="AC37" s="2261"/>
      <c r="AD37" s="2261"/>
      <c r="AE37" s="2261"/>
      <c r="AF37" s="2261"/>
      <c r="AG37" s="2261"/>
      <c r="AH37" s="2261"/>
      <c r="AI37" s="2261"/>
      <c r="AJ37" s="2261"/>
      <c r="AK37" s="2261"/>
      <c r="AS37" s="1164">
        <v>14</v>
      </c>
    </row>
    <row customHeight="1" ht="14.699999999999998">
      <c r="Q38" s="385"/>
      <c r="R38" s="385"/>
      <c r="S38" s="2136" t="s">
        <v>773</v>
      </c>
      <c r="T38" s="2136"/>
      <c r="U38" s="2136"/>
      <c r="V38" s="2136"/>
      <c r="W38" s="2136"/>
      <c r="X38" s="2136"/>
      <c r="Y38" s="2136"/>
      <c r="Z38" s="2136"/>
      <c r="AA38" s="2136"/>
      <c r="AB38" s="2136"/>
      <c r="AC38" s="2136"/>
      <c r="AD38" s="2136"/>
      <c r="AE38" s="2136"/>
      <c r="AF38" s="2136"/>
      <c r="AG38" s="2136"/>
      <c r="AH38" s="2136"/>
      <c r="AI38" s="2136"/>
      <c r="AJ38" s="2136"/>
      <c r="AK38" s="2136"/>
      <c r="AL38" s="2136"/>
      <c r="AM38" s="2136" t="s">
        <v>774</v>
      </c>
      <c r="AS38" s="1164">
        <v>14</v>
      </c>
    </row>
    <row customHeight="1" ht="14.699999999999998">
      <c r="Q39" s="385"/>
      <c r="R39" s="385"/>
      <c r="S39" s="2282" t="s">
        <v>88</v>
      </c>
      <c r="T39" s="2218" t="s">
        <v>901</v>
      </c>
      <c r="U39" s="310"/>
      <c r="V39" s="2283" t="s">
        <v>902</v>
      </c>
      <c r="W39" s="2284"/>
      <c r="X39" s="2284"/>
      <c r="Y39" s="2284"/>
      <c r="Z39" s="2284"/>
      <c r="AA39" s="2284"/>
      <c r="AB39" s="2285"/>
      <c r="AC39" s="2286" t="s">
        <v>903</v>
      </c>
      <c r="AD39" s="2283" t="s">
        <v>902</v>
      </c>
      <c r="AE39" s="2284"/>
      <c r="AF39" s="2284"/>
      <c r="AG39" s="2284"/>
      <c r="AH39" s="2284"/>
      <c r="AI39" s="2284"/>
      <c r="AJ39" s="2285"/>
      <c r="AK39" s="2286" t="s">
        <v>904</v>
      </c>
      <c r="AL39" s="2289" t="s">
        <v>905</v>
      </c>
      <c r="AM39" s="2136"/>
      <c r="AS39" s="1164">
        <v>14</v>
      </c>
    </row>
    <row customHeight="1" ht="35.699999999999996">
      <c r="Q40" s="385"/>
      <c r="R40" s="385"/>
      <c r="S40" s="2282"/>
      <c r="T40" s="2218"/>
      <c r="U40" s="1040"/>
      <c r="V40" s="2269" t="s">
        <v>906</v>
      </c>
      <c r="W40" s="2292"/>
      <c r="X40" s="2271" t="s">
        <v>908</v>
      </c>
      <c r="Y40" s="2272"/>
      <c r="Z40" s="2271" t="s">
        <v>909</v>
      </c>
      <c r="AA40" s="2278"/>
      <c r="AB40" s="2272"/>
      <c r="AC40" s="2287"/>
      <c r="AD40" s="2269" t="s">
        <v>923</v>
      </c>
      <c r="AE40" s="2292"/>
      <c r="AF40" s="2271" t="s">
        <v>908</v>
      </c>
      <c r="AG40" s="2272"/>
      <c r="AH40" s="2271" t="s">
        <v>909</v>
      </c>
      <c r="AI40" s="2278"/>
      <c r="AJ40" s="2272"/>
      <c r="AK40" s="2287"/>
      <c r="AL40" s="2290"/>
      <c r="AM40" s="2136"/>
      <c r="AS40" s="1164">
        <v>34</v>
      </c>
    </row>
    <row customHeight="1" ht="35.699999999999996">
      <c r="A41" s="1379"/>
      <c r="B41" s="1379" t="s">
        <v>616</v>
      </c>
      <c r="C41" s="1379" t="s">
        <v>617</v>
      </c>
      <c r="D41" s="1379" t="s">
        <v>618</v>
      </c>
      <c r="E41" s="1373" t="s">
        <v>910</v>
      </c>
      <c r="F41" s="1373" t="s">
        <v>911</v>
      </c>
      <c r="G41" s="1373" t="s">
        <v>912</v>
      </c>
      <c r="H41" s="1373" t="s">
        <v>913</v>
      </c>
      <c r="I41" s="1373" t="s">
        <v>914</v>
      </c>
      <c r="J41" s="1373" t="s">
        <v>915</v>
      </c>
      <c r="K41" s="1373" t="s">
        <v>916</v>
      </c>
      <c r="L41" s="1373" t="s">
        <v>891</v>
      </c>
      <c r="Q41" s="385"/>
      <c r="R41" s="385"/>
      <c r="S41" s="2282"/>
      <c r="T41" s="2218"/>
      <c r="U41" s="311"/>
      <c r="V41" s="2270"/>
      <c r="W41" s="2293"/>
      <c r="X41" s="1231" t="s">
        <v>917</v>
      </c>
      <c r="Y41" s="1231" t="s">
        <v>918</v>
      </c>
      <c r="Z41" s="1347" t="s">
        <v>919</v>
      </c>
      <c r="AA41" s="2279" t="s">
        <v>920</v>
      </c>
      <c r="AB41" s="2280"/>
      <c r="AC41" s="2288"/>
      <c r="AD41" s="2270"/>
      <c r="AE41" s="2293"/>
      <c r="AF41" s="1231" t="s">
        <v>917</v>
      </c>
      <c r="AG41" s="1231" t="s">
        <v>918</v>
      </c>
      <c r="AH41" s="1347" t="s">
        <v>919</v>
      </c>
      <c r="AI41" s="2279" t="s">
        <v>920</v>
      </c>
      <c r="AJ41" s="2280"/>
      <c r="AK41" s="2288"/>
      <c r="AL41" s="2291"/>
      <c r="AM41" s="2136"/>
      <c r="AS41" s="1164">
        <v>34</v>
      </c>
    </row>
    <row s="1650" customFormat="1" customHeight="1" ht="11.25" hidden="1">
      <c r="A42" s="1379"/>
      <c r="B42" s="1379"/>
      <c r="C42" s="1379"/>
      <c r="D42" s="1379"/>
      <c r="E42" s="1379"/>
      <c r="F42" s="1379"/>
      <c r="G42" s="1379"/>
      <c r="H42" s="1379"/>
      <c r="I42" s="1379"/>
      <c r="J42" s="1379"/>
      <c r="K42" s="1379"/>
      <c r="L42" s="1373"/>
      <c r="M42" s="1371"/>
      <c r="N42" s="1371"/>
      <c r="O42" s="1371"/>
      <c r="P42" s="1255"/>
      <c r="Q42" s="1256"/>
      <c r="R42" s="1263">
        <v>1</v>
      </c>
      <c r="S42" s="1286" t="s">
        <v>200</v>
      </c>
      <c r="T42" s="1264" t="s">
        <v>103</v>
      </c>
      <c r="U42" s="1254" t="str">
        <f>OFFSET(U42,0,-1)</f>
        <v>2</v>
      </c>
      <c r="V42" s="1344">
        <f>OFFSET(V42,0,-1)+1</f>
        <v>3</v>
      </c>
      <c r="W42" s="1344"/>
      <c r="X42" s="1344">
        <f>OFFSET(X42,0,-1)+1</f>
        <v>1</v>
      </c>
      <c r="Y42" s="1344">
        <f>OFFSET(Y42,0,-1)+1</f>
        <v>2</v>
      </c>
      <c r="Z42" s="1344">
        <f>OFFSET(Z42,0,-1)+1</f>
        <v>3</v>
      </c>
      <c r="AA42" s="2281">
        <f>OFFSET(AA42,0,-1)+1</f>
        <v>4</v>
      </c>
      <c r="AB42" s="2281"/>
      <c r="AC42" s="1344">
        <f>OFFSET(AC42,0,-2)+1</f>
        <v>5</v>
      </c>
      <c r="AD42" s="1344">
        <f>OFFSET(AD42,0,-1)+1</f>
        <v>6</v>
      </c>
      <c r="AE42" s="1344"/>
      <c r="AF42" s="1344">
        <f>OFFSET(AF42,0,-1)+1</f>
        <v>1</v>
      </c>
      <c r="AG42" s="1344">
        <f>OFFSET(AG42,0,-1)+1</f>
        <v>2</v>
      </c>
      <c r="AH42" s="1344">
        <f>OFFSET(AH42,0,-1)+1</f>
        <v>3</v>
      </c>
      <c r="AI42" s="2281">
        <f>OFFSET(AI42,0,-1)+1</f>
        <v>4</v>
      </c>
      <c r="AJ42" s="2281"/>
      <c r="AK42" s="1344">
        <f>OFFSET(AK42,0,-2)+1</f>
        <v>5</v>
      </c>
      <c r="AL42" s="1254">
        <f>OFFSET(AL42,0,-1)</f>
        <v>5</v>
      </c>
      <c r="AM42" s="1344">
        <f>OFFSET(AM42,0,-1)+1</f>
        <v>6</v>
      </c>
      <c r="AN42" s="520"/>
      <c r="AO42" s="520"/>
      <c r="AP42" s="520"/>
      <c r="AQ42" s="520"/>
      <c r="AR42" s="520"/>
      <c r="AS42" s="505">
        <v>0</v>
      </c>
    </row>
    <row customHeight="1" ht="22.049999999999997">
      <c r="A43" s="1372" t="s">
        <v>661</v>
      </c>
      <c r="B43" s="1372"/>
      <c r="C43" s="1372"/>
      <c r="D43" s="1372"/>
      <c r="E43" s="2267">
        <v>1</v>
      </c>
      <c r="F43" s="1372"/>
      <c r="G43" s="1372"/>
      <c r="H43" s="1372"/>
      <c r="I43" s="1372"/>
      <c r="J43" s="1372"/>
      <c r="K43" s="1372"/>
      <c r="L43" s="1373"/>
      <c r="M43" s="1374"/>
      <c r="N43" s="1374"/>
      <c r="O43" s="1374"/>
      <c r="P43" s="370"/>
      <c r="Q43" s="369"/>
      <c r="R43" s="364"/>
      <c r="S43" s="1345">
        <f>INDEX(PT_DIFFERENTIATION_NUM_NTAR,MATCH(A43,PT_DIFFERENTIATION_NTAR_ID,0))</f>
        <v>0</v>
      </c>
      <c r="T43" s="307" t="s">
        <v>604</v>
      </c>
      <c r="U43" s="309"/>
      <c r="V43" s="2251"/>
      <c r="W43" s="2252"/>
      <c r="X43" s="2252"/>
      <c r="Y43" s="2252"/>
      <c r="Z43" s="2252"/>
      <c r="AA43" s="2252"/>
      <c r="AB43" s="2252"/>
      <c r="AC43" s="2253"/>
      <c r="AD43" s="2251" t="str">
        <f>INDEX(PT_DIFFERENTIATION_NTAR,MATCH(A43,PT_DIFFERENTIATION_NTAR_ID,0))</f>
        <v/>
      </c>
      <c r="AE43" s="2252"/>
      <c r="AF43" s="2252"/>
      <c r="AG43" s="2252"/>
      <c r="AH43" s="2252"/>
      <c r="AI43" s="2252"/>
      <c r="AJ43" s="2252"/>
      <c r="AK43" s="2252"/>
      <c r="AL43" s="2253"/>
      <c r="AM43" s="126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9"/>
      <c r="AP43" s="509" t="str">
        <f>IF(T43="","",T43)</f>
        <v>Наименование тарифа</v>
      </c>
      <c r="AQ43" s="509"/>
      <c r="AR43" s="509"/>
      <c r="AS43" s="1164">
        <v>21</v>
      </c>
    </row>
    <row customHeight="1" ht="22.049999999999997">
      <c r="A44" s="1372" t="s">
        <v>661</v>
      </c>
      <c r="B44" s="1372" t="s">
        <v>662</v>
      </c>
      <c r="C44" s="1372"/>
      <c r="D44" s="1372"/>
      <c r="E44" s="2268"/>
      <c r="F44" s="2267">
        <v>1</v>
      </c>
      <c r="G44" s="1372"/>
      <c r="H44" s="1372"/>
      <c r="I44" s="1372"/>
      <c r="J44" s="1372"/>
      <c r="K44" s="1372"/>
      <c r="L44" s="1373"/>
      <c r="M44" s="1374"/>
      <c r="N44" s="1374"/>
      <c r="O44" s="1374"/>
      <c r="P44" s="1341"/>
      <c r="Q44" s="361"/>
      <c r="R44" s="362"/>
      <c r="S44" s="1345" t="str">
        <f>INDEX(PT_DIFFERENTIATION_NUM_TER,MATCH(B44,PT_DIFFERENTIATION_TER_ID,0))</f>
        <v>.</v>
      </c>
      <c r="T44" s="317" t="s">
        <v>870</v>
      </c>
      <c r="U44" s="309"/>
      <c r="V44" s="2251"/>
      <c r="W44" s="2252"/>
      <c r="X44" s="2252"/>
      <c r="Y44" s="2252"/>
      <c r="Z44" s="2252"/>
      <c r="AA44" s="2252"/>
      <c r="AB44" s="2252"/>
      <c r="AC44" s="2253"/>
      <c r="AD44" s="2251" t="str">
        <f>INDEX(PT_DIFFERENTIATION_TER,MATCH(B44,PT_DIFFERENTIATION_TER_ID,0))</f>
        <v/>
      </c>
      <c r="AE44" s="2252"/>
      <c r="AF44" s="2252"/>
      <c r="AG44" s="2252"/>
      <c r="AH44" s="2252"/>
      <c r="AI44" s="2252"/>
      <c r="AJ44" s="2252"/>
      <c r="AK44" s="2252"/>
      <c r="AL44" s="2253"/>
      <c r="AM44" s="1267" t="s">
        <v>871</v>
      </c>
      <c r="AO44" s="509"/>
      <c r="AP44" s="509" t="str">
        <f>IF(T44="","",T44)</f>
        <v>Территория действия тарифа</v>
      </c>
      <c r="AQ44" s="509"/>
      <c r="AR44" s="509"/>
      <c r="AS44" s="1164">
        <v>21</v>
      </c>
    </row>
    <row customHeight="1" ht="24">
      <c r="A45" s="1372" t="s">
        <v>661</v>
      </c>
      <c r="B45" s="1372" t="s">
        <v>662</v>
      </c>
      <c r="C45" s="1372" t="s">
        <v>663</v>
      </c>
      <c r="D45" s="1372"/>
      <c r="E45" s="2268"/>
      <c r="F45" s="2268"/>
      <c r="G45" s="2267">
        <v>1</v>
      </c>
      <c r="H45" s="1372"/>
      <c r="I45" s="1372"/>
      <c r="J45" s="1372"/>
      <c r="K45" s="1372"/>
      <c r="L45" s="1373"/>
      <c r="M45" s="1374"/>
      <c r="N45" s="1374"/>
      <c r="O45" s="1374"/>
      <c r="P45" s="363"/>
      <c r="Q45" s="361"/>
      <c r="R45" s="362"/>
      <c r="S45" s="1345" t="str">
        <f>INDEX(PT_DIFFERENTIATION_NUM_CS,MATCH(C45,PT_DIFFERENTIATION_CS_ID,0))</f>
        <v>..</v>
      </c>
      <c r="T45" s="318" t="s">
        <v>872</v>
      </c>
      <c r="U45" s="309"/>
      <c r="V45" s="2251"/>
      <c r="W45" s="2252"/>
      <c r="X45" s="2252"/>
      <c r="Y45" s="2252"/>
      <c r="Z45" s="2252"/>
      <c r="AA45" s="2252"/>
      <c r="AB45" s="2252"/>
      <c r="AC45" s="2253"/>
      <c r="AD45" s="2251" t="str">
        <f>INDEX(PT_DIFFERENTIATION_CS,MATCH(C45,PT_DIFFERENTIATION_CS_ID,0))</f>
        <v/>
      </c>
      <c r="AE45" s="2252"/>
      <c r="AF45" s="2252"/>
      <c r="AG45" s="2252"/>
      <c r="AH45" s="2252"/>
      <c r="AI45" s="2252"/>
      <c r="AJ45" s="2252"/>
      <c r="AK45" s="2252"/>
      <c r="AL45" s="2253"/>
      <c r="AM45" s="1267" t="s">
        <v>873</v>
      </c>
      <c r="AO45" s="509"/>
      <c r="AP45" s="509" t="str">
        <f>IF(T45="","",T45)</f>
        <v>Наименование системы теплоснабжения </v>
      </c>
      <c r="AQ45" s="509"/>
      <c r="AR45" s="509"/>
      <c r="AS45" s="1164">
        <v>23</v>
      </c>
    </row>
    <row customHeight="1" ht="22.049999999999997">
      <c r="A46" s="1372" t="s">
        <v>661</v>
      </c>
      <c r="B46" s="1372" t="s">
        <v>662</v>
      </c>
      <c r="C46" s="1372" t="s">
        <v>663</v>
      </c>
      <c r="D46" s="1372" t="s">
        <v>664</v>
      </c>
      <c r="E46" s="2268"/>
      <c r="F46" s="2268"/>
      <c r="G46" s="2268"/>
      <c r="H46" s="2267">
        <v>1</v>
      </c>
      <c r="I46" s="1372"/>
      <c r="J46" s="1372"/>
      <c r="K46" s="1372"/>
      <c r="L46" s="1373"/>
      <c r="M46" s="1374"/>
      <c r="N46" s="1374"/>
      <c r="O46" s="1374"/>
      <c r="P46" s="363"/>
      <c r="Q46" s="361"/>
      <c r="R46" s="362"/>
      <c r="S46" s="1345" t="str">
        <f>INDEX(PT_DIFFERENTIATION_NUM_IST_TE,MATCH(D46,PT_DIFFERENTIATION_IST_TE_ID,0))</f>
        <v>...</v>
      </c>
      <c r="T46" s="319" t="s">
        <v>874</v>
      </c>
      <c r="U46" s="309"/>
      <c r="V46" s="2251"/>
      <c r="W46" s="2252"/>
      <c r="X46" s="2252"/>
      <c r="Y46" s="2252"/>
      <c r="Z46" s="2252"/>
      <c r="AA46" s="2252"/>
      <c r="AB46" s="2252"/>
      <c r="AC46" s="2253"/>
      <c r="AD46" s="2251" t="str">
        <f>INDEX(PT_DIFFERENTIATION_IST_TE,MATCH(D46,PT_DIFFERENTIATION_IST_TE_ID,0))</f>
        <v/>
      </c>
      <c r="AE46" s="2252"/>
      <c r="AF46" s="2252"/>
      <c r="AG46" s="2252"/>
      <c r="AH46" s="2252"/>
      <c r="AI46" s="2252"/>
      <c r="AJ46" s="2252"/>
      <c r="AK46" s="2252"/>
      <c r="AL46" s="2253"/>
      <c r="AM46" s="1267" t="s">
        <v>875</v>
      </c>
      <c r="AO46" s="509"/>
      <c r="AP46" s="509" t="str">
        <f>IF(T46="","",T46)</f>
        <v>Источник тепловой энергии  </v>
      </c>
      <c r="AQ46" s="509"/>
      <c r="AR46" s="509"/>
      <c r="AS46" s="1164">
        <v>21</v>
      </c>
    </row>
    <row s="1651" customFormat="1" customHeight="1" ht="0">
      <c r="A47" s="1352" t="s">
        <v>661</v>
      </c>
      <c r="B47" s="1352" t="s">
        <v>662</v>
      </c>
      <c r="C47" s="1352" t="s">
        <v>663</v>
      </c>
      <c r="D47" s="1352" t="s">
        <v>664</v>
      </c>
      <c r="E47" s="2268"/>
      <c r="F47" s="2268"/>
      <c r="G47" s="2268"/>
      <c r="H47" s="2268"/>
      <c r="I47" s="2265" t="str">
        <f>S46&amp;".1"</f>
        <v>....1</v>
      </c>
      <c r="J47" s="1352"/>
      <c r="K47" s="1352"/>
      <c r="L47" s="1355" t="s">
        <v>876</v>
      </c>
      <c r="M47" s="519"/>
      <c r="N47" s="519"/>
      <c r="O47" s="519"/>
      <c r="P47" s="2266">
        <v>1</v>
      </c>
      <c r="Q47" s="1340"/>
      <c r="R47" s="365"/>
      <c r="S47" s="1051"/>
      <c r="T47" s="1392"/>
      <c r="U47" s="1393"/>
      <c r="V47" s="2305"/>
      <c r="W47" s="2306"/>
      <c r="X47" s="2306"/>
      <c r="Y47" s="2306"/>
      <c r="Z47" s="2306"/>
      <c r="AA47" s="2306"/>
      <c r="AB47" s="2306"/>
      <c r="AC47" s="2307"/>
      <c r="AD47" s="2305"/>
      <c r="AE47" s="2306"/>
      <c r="AF47" s="2306"/>
      <c r="AG47" s="2306"/>
      <c r="AH47" s="2306"/>
      <c r="AI47" s="2306"/>
      <c r="AJ47" s="2306"/>
      <c r="AK47" s="2306"/>
      <c r="AL47" s="2307"/>
      <c r="AM47" s="1394"/>
      <c r="AO47" s="509"/>
      <c r="AP47" s="509" t="str">
        <f>IF(T47="","",T47)</f>
        <v/>
      </c>
      <c r="AQ47" s="509"/>
      <c r="AR47" s="509"/>
      <c r="AS47" s="520">
        <v>0</v>
      </c>
    </row>
    <row customHeight="1" ht="22.049999999999997">
      <c r="A48" s="1372" t="s">
        <v>661</v>
      </c>
      <c r="B48" s="1372" t="s">
        <v>662</v>
      </c>
      <c r="C48" s="1372" t="s">
        <v>663</v>
      </c>
      <c r="D48" s="1372" t="s">
        <v>664</v>
      </c>
      <c r="E48" s="2268"/>
      <c r="F48" s="2268"/>
      <c r="G48" s="2268"/>
      <c r="H48" s="2268"/>
      <c r="I48" s="2295"/>
      <c r="J48" s="2265" t="str">
        <f>S46&amp;".1"</f>
        <v>....1</v>
      </c>
      <c r="K48" s="1372"/>
      <c r="L48" s="1373" t="s">
        <v>879</v>
      </c>
      <c r="P48" s="2266"/>
      <c r="Q48" s="2266">
        <v>1</v>
      </c>
      <c r="R48" s="366"/>
      <c r="S48" s="1345" t="str">
        <f>$J48</f>
        <v>....1</v>
      </c>
      <c r="T48" s="295" t="s">
        <v>880</v>
      </c>
      <c r="U48" s="309"/>
      <c r="V48" s="2254"/>
      <c r="W48" s="2255"/>
      <c r="X48" s="2255"/>
      <c r="Y48" s="2255"/>
      <c r="Z48" s="2255"/>
      <c r="AA48" s="2255"/>
      <c r="AB48" s="2255"/>
      <c r="AC48" s="2256"/>
      <c r="AD48" s="2254"/>
      <c r="AE48" s="2255"/>
      <c r="AF48" s="2255"/>
      <c r="AG48" s="2255"/>
      <c r="AH48" s="2255"/>
      <c r="AI48" s="2255"/>
      <c r="AJ48" s="2255"/>
      <c r="AK48" s="2255"/>
      <c r="AL48" s="2256"/>
      <c r="AM48" s="1267" t="s">
        <v>881</v>
      </c>
      <c r="AO48" s="509"/>
      <c r="AP48" s="509" t="str">
        <f>IF(T48="","",T48)</f>
        <v>Группа потребителей</v>
      </c>
      <c r="AQ48" s="509"/>
      <c r="AR48" s="509"/>
      <c r="AS48" s="1164">
        <v>21</v>
      </c>
    </row>
    <row customHeight="1" ht="22.049999999999997">
      <c r="A49" s="1372" t="s">
        <v>661</v>
      </c>
      <c r="B49" s="1372" t="s">
        <v>662</v>
      </c>
      <c r="C49" s="1372" t="s">
        <v>663</v>
      </c>
      <c r="D49" s="1372" t="s">
        <v>664</v>
      </c>
      <c r="E49" s="2268"/>
      <c r="F49" s="2268"/>
      <c r="G49" s="2268"/>
      <c r="H49" s="2268"/>
      <c r="I49" s="2295"/>
      <c r="J49" s="2295"/>
      <c r="K49" s="2265" t="str">
        <f>J48&amp;".1"</f>
        <v>....1.1</v>
      </c>
      <c r="L49" s="1373" t="s">
        <v>882</v>
      </c>
      <c r="P49" s="2266"/>
      <c r="Q49" s="2266"/>
      <c r="R49" s="366">
        <v>1</v>
      </c>
      <c r="S49" s="1345" t="str">
        <f>$K49</f>
        <v>....1.1</v>
      </c>
      <c r="T49" s="1356"/>
      <c r="U49" s="309"/>
      <c r="V49" s="760"/>
      <c r="W49" s="334"/>
      <c r="X49" s="760"/>
      <c r="Y49" s="1266"/>
      <c r="Z49" s="2274"/>
      <c r="AA49" s="2116" t="s">
        <v>66</v>
      </c>
      <c r="AB49" s="2274"/>
      <c r="AC49" s="2116" t="s">
        <v>66</v>
      </c>
      <c r="AD49" s="760"/>
      <c r="AE49" s="334"/>
      <c r="AF49" s="760"/>
      <c r="AG49" s="1266"/>
      <c r="AH49" s="2274"/>
      <c r="AI49" s="2116" t="s">
        <v>66</v>
      </c>
      <c r="AJ49" s="2296"/>
      <c r="AK49" s="2116" t="s">
        <v>66</v>
      </c>
      <c r="AL49" s="1357"/>
      <c r="AM49" s="2262" t="s">
        <v>924</v>
      </c>
      <c r="AN49" s="520">
        <f>STRCHECKDATE(V50:AL50)</f>
      </c>
      <c r="AO49" s="509"/>
      <c r="AP49" s="509" t="str">
        <f>IF(T49="","",T49)</f>
        <v/>
      </c>
      <c r="AQ49" s="509"/>
      <c r="AR49" s="509"/>
      <c r="AS49" s="1164">
        <v>21</v>
      </c>
    </row>
    <row customHeight="1" ht="0">
      <c r="A50" s="1372" t="s">
        <v>661</v>
      </c>
      <c r="B50" s="1372" t="s">
        <v>662</v>
      </c>
      <c r="C50" s="1372" t="s">
        <v>663</v>
      </c>
      <c r="D50" s="1372" t="s">
        <v>664</v>
      </c>
      <c r="E50" s="2268"/>
      <c r="F50" s="2268"/>
      <c r="G50" s="2268"/>
      <c r="H50" s="2268"/>
      <c r="I50" s="2295"/>
      <c r="J50" s="2295"/>
      <c r="K50" s="2265"/>
      <c r="L50" s="1373"/>
      <c r="P50" s="2266"/>
      <c r="Q50" s="2266"/>
      <c r="R50" s="366"/>
      <c r="S50" s="1351"/>
      <c r="T50" s="309"/>
      <c r="U50" s="309"/>
      <c r="V50" s="334"/>
      <c r="W50" s="334"/>
      <c r="X50" s="334"/>
      <c r="Y50" s="337" t="str">
        <f>Z49&amp;"-"&amp;AB49</f>
        <v>-</v>
      </c>
      <c r="Z50" s="2275"/>
      <c r="AA50" s="2116"/>
      <c r="AB50" s="2275"/>
      <c r="AC50" s="2116"/>
      <c r="AD50" s="334"/>
      <c r="AE50" s="334"/>
      <c r="AF50" s="334"/>
      <c r="AG50" s="337" t="str">
        <f>AH49&amp;"-"&amp;AJ49</f>
        <v>-</v>
      </c>
      <c r="AH50" s="2275"/>
      <c r="AI50" s="2116"/>
      <c r="AJ50" s="2297"/>
      <c r="AK50" s="2116"/>
      <c r="AL50" s="1358"/>
      <c r="AM50" s="2263"/>
      <c r="AO50" s="509"/>
      <c r="AP50" s="509" t="str">
        <f>IF(T50="","",T50)</f>
        <v/>
      </c>
      <c r="AQ50" s="509"/>
      <c r="AR50" s="509"/>
      <c r="AS50" s="1164">
        <v>0</v>
      </c>
    </row>
    <row customHeight="1" ht="11.549999999999999">
      <c r="A51" s="1372" t="s">
        <v>661</v>
      </c>
      <c r="B51" s="1372" t="s">
        <v>662</v>
      </c>
      <c r="C51" s="1372" t="s">
        <v>663</v>
      </c>
      <c r="D51" s="1372" t="s">
        <v>664</v>
      </c>
      <c r="E51" s="2268"/>
      <c r="F51" s="2268"/>
      <c r="G51" s="2268"/>
      <c r="H51" s="2268"/>
      <c r="I51" s="2295"/>
      <c r="J51" s="2265"/>
      <c r="K51" s="1372"/>
      <c r="L51" s="1373"/>
      <c r="P51" s="2266"/>
      <c r="Q51" s="2266"/>
      <c r="R51" s="365"/>
      <c r="S51" s="1287"/>
      <c r="T51" s="296" t="s">
        <v>884</v>
      </c>
      <c r="U51" s="376"/>
      <c r="V51" s="376"/>
      <c r="W51" s="376"/>
      <c r="X51" s="376"/>
      <c r="Y51" s="376"/>
      <c r="Z51" s="376"/>
      <c r="AA51" s="376"/>
      <c r="AB51" s="376"/>
      <c r="AC51" s="376"/>
      <c r="AD51" s="376"/>
      <c r="AE51" s="376"/>
      <c r="AF51" s="376"/>
      <c r="AG51" s="376"/>
      <c r="AH51" s="376"/>
      <c r="AI51" s="376"/>
      <c r="AJ51" s="376"/>
      <c r="AK51" s="376"/>
      <c r="AL51" s="333"/>
      <c r="AM51" s="2264"/>
      <c r="AO51" s="509"/>
      <c r="AP51" s="509" t="str">
        <f>IF(T51="","",T51)</f>
        <v>Добавить вид теплоносителя (параметры теплоносителя)</v>
      </c>
      <c r="AQ51" s="509"/>
      <c r="AR51" s="509"/>
      <c r="AS51" s="1164">
        <v>11</v>
      </c>
    </row>
    <row customHeight="1" ht="11.549999999999999">
      <c r="A52" s="1372" t="s">
        <v>661</v>
      </c>
      <c r="B52" s="1372" t="s">
        <v>662</v>
      </c>
      <c r="C52" s="1372" t="s">
        <v>663</v>
      </c>
      <c r="D52" s="1372" t="s">
        <v>664</v>
      </c>
      <c r="E52" s="2268"/>
      <c r="F52" s="2268"/>
      <c r="G52" s="2268"/>
      <c r="H52" s="2268"/>
      <c r="I52" s="2265"/>
      <c r="J52" s="1372"/>
      <c r="K52" s="1372"/>
      <c r="L52" s="1373"/>
      <c r="P52" s="2266"/>
      <c r="Q52" s="1340"/>
      <c r="R52" s="365"/>
      <c r="S52" s="1287"/>
      <c r="T52" s="374" t="s">
        <v>885</v>
      </c>
      <c r="U52" s="376"/>
      <c r="V52" s="376"/>
      <c r="W52" s="376"/>
      <c r="X52" s="376"/>
      <c r="Y52" s="376"/>
      <c r="Z52" s="376"/>
      <c r="AA52" s="376"/>
      <c r="AB52" s="376"/>
      <c r="AC52" s="375"/>
      <c r="AD52" s="376"/>
      <c r="AE52" s="376"/>
      <c r="AF52" s="376"/>
      <c r="AG52" s="376"/>
      <c r="AH52" s="376"/>
      <c r="AI52" s="376"/>
      <c r="AJ52" s="376"/>
      <c r="AK52" s="375"/>
      <c r="AL52" s="376"/>
      <c r="AM52" s="312"/>
      <c r="AO52" s="509"/>
      <c r="AP52" s="509" t="str">
        <f>IF(T52="","",T52)</f>
        <v>Добавить группу потребителей</v>
      </c>
      <c r="AQ52" s="509"/>
      <c r="AR52" s="509"/>
      <c r="AS52" s="1164">
        <v>11</v>
      </c>
    </row>
    <row customHeight="1" ht="0">
      <c r="A53" s="1372" t="s">
        <v>661</v>
      </c>
      <c r="B53" s="1372" t="s">
        <v>662</v>
      </c>
      <c r="C53" s="1372" t="s">
        <v>663</v>
      </c>
      <c r="D53" s="1372" t="s">
        <v>664</v>
      </c>
      <c r="E53" s="2268"/>
      <c r="F53" s="2268"/>
      <c r="G53" s="2268"/>
      <c r="H53" s="2267"/>
      <c r="I53" s="1372"/>
      <c r="J53" s="1372"/>
      <c r="K53" s="1372"/>
      <c r="L53" s="1373"/>
      <c r="M53" s="1374"/>
      <c r="N53" s="1374"/>
      <c r="O53" s="546"/>
      <c r="P53" s="369"/>
      <c r="Q53" s="384"/>
      <c r="R53" s="364"/>
      <c r="S53" s="1395"/>
      <c r="T53" s="1396"/>
      <c r="U53" s="1397"/>
      <c r="V53" s="1397"/>
      <c r="W53" s="1397"/>
      <c r="X53" s="1397"/>
      <c r="Y53" s="1397"/>
      <c r="Z53" s="1397"/>
      <c r="AA53" s="1397"/>
      <c r="AB53" s="1397"/>
      <c r="AC53" s="1397"/>
      <c r="AD53" s="1397"/>
      <c r="AE53" s="1397"/>
      <c r="AF53" s="1397"/>
      <c r="AG53" s="1397"/>
      <c r="AH53" s="1397"/>
      <c r="AI53" s="1397"/>
      <c r="AJ53" s="1397"/>
      <c r="AK53" s="1397"/>
      <c r="AL53" s="1397"/>
      <c r="AM53" s="1398"/>
      <c r="AO53" s="509"/>
      <c r="AP53" s="509" t="str">
        <f>IF(T53="","",T53)</f>
        <v/>
      </c>
      <c r="AQ53" s="509"/>
      <c r="AR53" s="509"/>
      <c r="AS53" s="1164">
        <v>0</v>
      </c>
    </row>
    <row s="1651" customFormat="1" customHeight="1" ht="0">
      <c r="A54" s="1352" t="s">
        <v>661</v>
      </c>
      <c r="B54" s="1352" t="s">
        <v>662</v>
      </c>
      <c r="C54" s="1352" t="s">
        <v>663</v>
      </c>
      <c r="D54" s="1323"/>
      <c r="E54" s="2268"/>
      <c r="F54" s="2268"/>
      <c r="G54" s="2267"/>
      <c r="H54" s="1323"/>
      <c r="I54" s="1323"/>
      <c r="J54" s="1323"/>
      <c r="K54" s="1323"/>
      <c r="L54" s="1348"/>
      <c r="M54" s="1324"/>
      <c r="N54" s="1324"/>
      <c r="P54" s="1325"/>
      <c r="Q54" s="1326"/>
      <c r="R54" s="1325"/>
      <c r="S54" s="1331"/>
      <c r="T54" s="1334" t="s">
        <v>887</v>
      </c>
      <c r="U54" s="1333"/>
      <c r="V54" s="1333"/>
      <c r="W54" s="1333"/>
      <c r="X54" s="1333"/>
      <c r="Y54" s="1333"/>
      <c r="Z54" s="1333"/>
      <c r="AA54" s="1333"/>
      <c r="AB54" s="1333"/>
      <c r="AC54" s="1333"/>
      <c r="AD54" s="1333"/>
      <c r="AE54" s="1333"/>
      <c r="AF54" s="1333"/>
      <c r="AG54" s="1333"/>
      <c r="AH54" s="1333"/>
      <c r="AI54" s="1333"/>
      <c r="AJ54" s="1333"/>
      <c r="AK54" s="1333"/>
      <c r="AL54" s="1333"/>
      <c r="AM54" s="1333"/>
      <c r="AO54" s="798"/>
      <c r="AP54" s="798" t="str">
        <f>IF(T54="","",T54)</f>
        <v>Добавить источник для дифференциации</v>
      </c>
      <c r="AQ54" s="798"/>
      <c r="AR54" s="798"/>
      <c r="AS54" s="527">
        <v>0</v>
      </c>
    </row>
    <row s="1651" customFormat="1" customHeight="1" ht="0">
      <c r="A55" s="1352" t="s">
        <v>661</v>
      </c>
      <c r="B55" s="1352" t="s">
        <v>662</v>
      </c>
      <c r="C55" s="1323"/>
      <c r="D55" s="1323"/>
      <c r="E55" s="2268"/>
      <c r="F55" s="2267"/>
      <c r="G55" s="1323"/>
      <c r="H55" s="1323"/>
      <c r="I55" s="1323"/>
      <c r="J55" s="1323"/>
      <c r="K55" s="1323"/>
      <c r="L55" s="1348"/>
      <c r="M55" s="1330"/>
      <c r="N55" s="1330"/>
      <c r="P55" s="1325"/>
      <c r="Q55" s="1326"/>
      <c r="R55" s="1325"/>
      <c r="S55" s="1331"/>
      <c r="T55" s="1334" t="s">
        <v>888</v>
      </c>
      <c r="U55" s="1333"/>
      <c r="V55" s="1333"/>
      <c r="W55" s="1333"/>
      <c r="X55" s="1333"/>
      <c r="Y55" s="1333"/>
      <c r="Z55" s="1333"/>
      <c r="AA55" s="1333"/>
      <c r="AB55" s="1333"/>
      <c r="AC55" s="1333"/>
      <c r="AD55" s="1333"/>
      <c r="AE55" s="1333"/>
      <c r="AF55" s="1333"/>
      <c r="AG55" s="1333"/>
      <c r="AH55" s="1333"/>
      <c r="AI55" s="1333"/>
      <c r="AJ55" s="1333"/>
      <c r="AK55" s="1333"/>
      <c r="AL55" s="1333"/>
      <c r="AM55" s="1333"/>
      <c r="AO55" s="798"/>
      <c r="AP55" s="798" t="str">
        <f>IF(T55="","",T55)</f>
        <v>Добавить централизованную систему для дифференциации</v>
      </c>
      <c r="AQ55" s="798"/>
      <c r="AR55" s="798"/>
      <c r="AS55" s="527">
        <v>0</v>
      </c>
    </row>
    <row s="1651" customFormat="1" customHeight="1" ht="0">
      <c r="A56" s="1352" t="s">
        <v>661</v>
      </c>
      <c r="B56" s="1352"/>
      <c r="C56" s="1352"/>
      <c r="D56" s="1352"/>
      <c r="E56" s="2267"/>
      <c r="F56" s="1352"/>
      <c r="G56" s="1352"/>
      <c r="H56" s="1352"/>
      <c r="I56" s="1352"/>
      <c r="J56" s="1352"/>
      <c r="K56" s="1352"/>
      <c r="L56" s="1355"/>
      <c r="M56" s="1330"/>
      <c r="N56" s="1330"/>
      <c r="O56" s="527"/>
      <c r="P56" s="389"/>
      <c r="Q56" s="1353"/>
      <c r="R56" s="389"/>
      <c r="S56" s="1331"/>
      <c r="T56" s="1334" t="s">
        <v>889</v>
      </c>
      <c r="U56" s="1333"/>
      <c r="V56" s="1333"/>
      <c r="W56" s="1333"/>
      <c r="X56" s="1333"/>
      <c r="Y56" s="1333"/>
      <c r="Z56" s="1333"/>
      <c r="AA56" s="1333"/>
      <c r="AB56" s="1333"/>
      <c r="AC56" s="1333"/>
      <c r="AD56" s="1333"/>
      <c r="AE56" s="1333"/>
      <c r="AF56" s="1333"/>
      <c r="AG56" s="1333"/>
      <c r="AH56" s="1333"/>
      <c r="AI56" s="1333"/>
      <c r="AJ56" s="1333"/>
      <c r="AK56" s="1333"/>
      <c r="AL56" s="1333"/>
      <c r="AM56" s="1333"/>
      <c r="AO56" s="509"/>
      <c r="AP56" s="509" t="str">
        <f>IF(T56="","",T56)</f>
        <v>Добавить территорию для дифференциации</v>
      </c>
      <c r="AQ56" s="509"/>
      <c r="AR56" s="509"/>
      <c r="AS56" s="520">
        <v>0</v>
      </c>
    </row>
    <row s="1651" customFormat="1" customHeight="1" ht="4.2">
      <c r="A57" s="1323"/>
      <c r="B57" s="1323"/>
      <c r="C57" s="1323"/>
      <c r="D57" s="1323"/>
      <c r="E57" s="1352"/>
      <c r="F57" s="1323"/>
      <c r="G57" s="1323"/>
      <c r="H57" s="1323"/>
      <c r="I57" s="1323"/>
      <c r="J57" s="1323"/>
      <c r="K57" s="1323"/>
      <c r="L57" s="1348"/>
      <c r="M57" s="1330"/>
      <c r="N57" s="1330"/>
      <c r="P57" s="1325"/>
      <c r="Q57" s="1326"/>
      <c r="R57" s="1325"/>
      <c r="S57" s="1331"/>
      <c r="T57" s="1334" t="s">
        <v>921</v>
      </c>
      <c r="U57" s="1333"/>
      <c r="V57" s="1333"/>
      <c r="W57" s="1333"/>
      <c r="X57" s="1333"/>
      <c r="Y57" s="1333"/>
      <c r="Z57" s="1333"/>
      <c r="AA57" s="1333"/>
      <c r="AB57" s="1333"/>
      <c r="AC57" s="1333"/>
      <c r="AD57" s="1333"/>
      <c r="AE57" s="1333"/>
      <c r="AF57" s="1333"/>
      <c r="AG57" s="1333"/>
      <c r="AH57" s="1333"/>
      <c r="AI57" s="1333"/>
      <c r="AJ57" s="1333"/>
      <c r="AK57" s="1333"/>
      <c r="AL57" s="1333"/>
      <c r="AM57" s="1333"/>
      <c r="AO57" s="798"/>
      <c r="AP57" s="798" t="str">
        <f>IF(T57="","",T57)</f>
        <v>Добавить наименование тарифа</v>
      </c>
      <c r="AQ57" s="798"/>
      <c r="AR57" s="798"/>
      <c r="AS57" s="527">
        <v>4</v>
      </c>
    </row>
    <row customHeight="1" ht="11.549999999999999">
      <c r="M58" s="1169"/>
      <c r="N58" s="1169"/>
      <c r="O58" s="546"/>
      <c r="P58" s="1164"/>
      <c r="Q58" s="1164"/>
      <c r="R58" s="1164"/>
      <c r="S58" s="1164"/>
      <c r="AN58" s="1164"/>
      <c r="AO58" s="1164"/>
      <c r="AP58" s="1164"/>
      <c r="AQ58" s="1164"/>
      <c r="AR58" s="1164"/>
      <c r="AS58" s="1164">
        <v>11</v>
      </c>
    </row>
    <row customHeight="1" ht="14.699999999999998">
      <c r="O59" s="546"/>
      <c r="S59" s="1262"/>
      <c r="T59" s="2294"/>
      <c r="U59" s="2294"/>
      <c r="V59" s="2294"/>
      <c r="W59" s="2294"/>
      <c r="X59" s="2294"/>
      <c r="Y59" s="2294"/>
      <c r="Z59" s="2294"/>
      <c r="AA59" s="2294"/>
      <c r="AB59" s="2294"/>
      <c r="AC59" s="2294"/>
      <c r="AD59" s="2294"/>
      <c r="AE59" s="2294"/>
      <c r="AF59" s="2294"/>
      <c r="AG59" s="2294"/>
      <c r="AH59" s="2294"/>
      <c r="AI59" s="2294"/>
      <c r="AJ59" s="2294"/>
      <c r="AK59" s="2294"/>
      <c r="AL59" s="2294"/>
      <c r="AM59" s="2294"/>
      <c r="AS59" s="1164">
        <v>14</v>
      </c>
    </row>
    <row customHeight="1" ht="14.699999999999998">
      <c r="O60" s="546"/>
      <c r="T60" s="2294"/>
      <c r="U60" s="2294"/>
      <c r="V60" s="2294"/>
      <c r="W60" s="2294"/>
      <c r="X60" s="2294"/>
      <c r="Y60" s="2294"/>
      <c r="Z60" s="2294"/>
      <c r="AA60" s="2294"/>
      <c r="AB60" s="2294"/>
      <c r="AC60" s="2294"/>
      <c r="AD60" s="2294"/>
      <c r="AE60" s="2294"/>
      <c r="AF60" s="2294"/>
      <c r="AG60" s="2294"/>
      <c r="AH60" s="2294"/>
      <c r="AI60" s="2294"/>
      <c r="AJ60" s="2294"/>
      <c r="AK60" s="2294"/>
      <c r="AL60" s="2294"/>
      <c r="AM60" s="2294"/>
      <c r="AS60" s="1164">
        <v>14</v>
      </c>
    </row>
    <row customHeight="1" ht="14.699999999999998">
      <c r="O61" s="546"/>
      <c r="T61" s="2294"/>
      <c r="U61" s="2294"/>
      <c r="V61" s="2294"/>
      <c r="W61" s="2294"/>
      <c r="X61" s="2294"/>
      <c r="Y61" s="2294"/>
      <c r="Z61" s="2294"/>
      <c r="AA61" s="2294"/>
      <c r="AB61" s="2294"/>
      <c r="AC61" s="2294"/>
      <c r="AD61" s="2294"/>
      <c r="AE61" s="2294"/>
      <c r="AF61" s="2294"/>
      <c r="AG61" s="2294"/>
      <c r="AH61" s="2294"/>
      <c r="AI61" s="2294"/>
      <c r="AJ61" s="2294"/>
      <c r="AK61" s="2294"/>
      <c r="AL61" s="2294"/>
      <c r="AM61" s="2294"/>
      <c r="AS61" s="1164">
        <v>14</v>
      </c>
    </row>
    <row customHeight="1" ht="14.699999999999998">
      <c r="O62" s="546"/>
      <c r="AS62" s="1164">
        <v>14</v>
      </c>
    </row>
    <row customHeight="1" ht="14.699999999999998">
      <c r="O63" s="546"/>
      <c r="S63" s="1262"/>
      <c r="T63" s="2308"/>
      <c r="U63" s="2294"/>
      <c r="V63" s="2294"/>
      <c r="W63" s="2294"/>
      <c r="X63" s="2294"/>
      <c r="Y63" s="2294"/>
      <c r="Z63" s="2294"/>
      <c r="AA63" s="2294"/>
      <c r="AB63" s="2294"/>
      <c r="AC63" s="2294"/>
      <c r="AD63" s="2294"/>
      <c r="AE63" s="2294"/>
      <c r="AF63" s="2294"/>
      <c r="AG63" s="2294"/>
      <c r="AH63" s="2294"/>
      <c r="AI63" s="2294"/>
      <c r="AJ63" s="2294"/>
      <c r="AK63" s="2294"/>
      <c r="AL63" s="2294"/>
      <c r="AM63" s="2294"/>
      <c r="AS63" s="1164">
        <v>14</v>
      </c>
    </row>
    <row customHeight="1" ht="14.699999999999998">
      <c r="O64" s="546"/>
      <c r="T64" s="2294"/>
      <c r="U64" s="2294"/>
      <c r="V64" s="2294"/>
      <c r="W64" s="2294"/>
      <c r="X64" s="2294"/>
      <c r="Y64" s="2294"/>
      <c r="Z64" s="2294"/>
      <c r="AA64" s="2294"/>
      <c r="AB64" s="2294"/>
      <c r="AC64" s="2294"/>
      <c r="AD64" s="2294"/>
      <c r="AE64" s="2294"/>
      <c r="AF64" s="2294"/>
      <c r="AG64" s="2294"/>
      <c r="AH64" s="2294"/>
      <c r="AI64" s="2294"/>
      <c r="AJ64" s="2294"/>
      <c r="AK64" s="2294"/>
      <c r="AL64" s="2294"/>
      <c r="AM64" s="2294"/>
      <c r="AS64" s="1164">
        <v>14</v>
      </c>
    </row>
    <row customHeight="1" ht="14.699999999999998">
      <c r="T65" s="2294"/>
      <c r="U65" s="2294"/>
      <c r="V65" s="2294"/>
      <c r="W65" s="2294"/>
      <c r="X65" s="2294"/>
      <c r="Y65" s="2294"/>
      <c r="Z65" s="2294"/>
      <c r="AA65" s="2294"/>
      <c r="AB65" s="2294"/>
      <c r="AC65" s="2294"/>
      <c r="AD65" s="2294"/>
      <c r="AE65" s="2294"/>
      <c r="AF65" s="2294"/>
      <c r="AG65" s="2294"/>
      <c r="AH65" s="2294"/>
      <c r="AI65" s="2294"/>
      <c r="AJ65" s="2294"/>
      <c r="AK65" s="2294"/>
      <c r="AL65" s="2294"/>
      <c r="AM65" s="2294"/>
      <c r="AS65" s="1164">
        <v>14</v>
      </c>
    </row>
    <row customHeight="1" ht="22.5" hidden="1">
      <c r="A66" s="1169" t="s">
        <v>82</v>
      </c>
      <c r="B66" s="1169">
        <v>0</v>
      </c>
      <c r="C66" s="1169">
        <v>0</v>
      </c>
      <c r="D66" s="1169">
        <v>0</v>
      </c>
      <c r="E66" s="1169">
        <v>0</v>
      </c>
      <c r="F66" s="1169">
        <v>0</v>
      </c>
      <c r="G66" s="1169">
        <v>0</v>
      </c>
      <c r="H66" s="1169">
        <v>0</v>
      </c>
      <c r="I66" s="1169">
        <v>0</v>
      </c>
      <c r="J66" s="1169">
        <v>0</v>
      </c>
      <c r="K66" s="1169">
        <v>0</v>
      </c>
      <c r="L66" s="1338">
        <v>0</v>
      </c>
      <c r="M66" s="1371">
        <v>0</v>
      </c>
      <c r="N66" s="1371">
        <v>0</v>
      </c>
      <c r="O66" s="1371">
        <v>0</v>
      </c>
      <c r="P66" s="1337">
        <v>0</v>
      </c>
      <c r="Q66" s="353">
        <v>3</v>
      </c>
      <c r="R66" s="353">
        <v>3</v>
      </c>
      <c r="S66" s="590">
        <v>12</v>
      </c>
      <c r="T66" s="1164">
        <v>31</v>
      </c>
      <c r="U66" s="1164">
        <v>0</v>
      </c>
      <c r="V66" s="1164">
        <v>0</v>
      </c>
      <c r="W66" s="1164">
        <v>0</v>
      </c>
      <c r="X66" s="1164">
        <v>0</v>
      </c>
      <c r="Y66" s="1164">
        <v>0</v>
      </c>
      <c r="Z66" s="1164">
        <v>0</v>
      </c>
      <c r="AA66" s="1164">
        <v>0</v>
      </c>
      <c r="AB66" s="1164">
        <v>0</v>
      </c>
      <c r="AC66" s="1164">
        <v>0</v>
      </c>
      <c r="AD66" s="1164">
        <v>24</v>
      </c>
      <c r="AE66" s="1164">
        <v>0</v>
      </c>
      <c r="AF66" s="1164">
        <v>24</v>
      </c>
      <c r="AG66" s="1164">
        <v>24</v>
      </c>
      <c r="AH66" s="1164">
        <v>11</v>
      </c>
      <c r="AI66" s="1164">
        <v>3</v>
      </c>
      <c r="AJ66" s="1164">
        <v>11</v>
      </c>
      <c r="AK66" s="1164">
        <v>0</v>
      </c>
      <c r="AL66" s="1164">
        <v>4</v>
      </c>
      <c r="AM66" s="1164">
        <v>115</v>
      </c>
      <c r="AN66" s="520">
        <v>10</v>
      </c>
      <c r="AO66" s="520">
        <v>10</v>
      </c>
      <c r="AP66" s="520">
        <v>10</v>
      </c>
      <c r="AQ66" s="520">
        <v>10</v>
      </c>
      <c r="AR66" s="520">
        <v>10</v>
      </c>
      <c r="AS66" s="1164">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25DF21-E3D4-581D-209A-0.B9E8467B}"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44" width="10.57421875" hidden="1"/>
    <col min="2" max="2" style="1644" width="11.00390625" hidden="1" customWidth="1"/>
    <col min="3" max="3" style="1644" width="10.57421875" hidden="1"/>
    <col min="4" max="4" style="1644" width="11.8515625" hidden="1" customWidth="1"/>
    <col min="5" max="5" style="1644" width="10.00390625" hidden="1" customWidth="1"/>
    <col min="6" max="6" style="1644" width="8.7109375" hidden="1" customWidth="1"/>
    <col min="7" max="7" style="1644" width="7.57421875" hidden="1" customWidth="1"/>
    <col min="8" max="8" style="1644" width="11.421875" hidden="1" customWidth="1"/>
    <col min="9" max="9" style="1644" width="12.00390625" hidden="1" customWidth="1"/>
    <col min="10" max="10" style="1644" width="9.8515625" hidden="1" customWidth="1"/>
    <col min="11" max="12" style="1644" width="11.421875" hidden="1" customWidth="1"/>
    <col min="13" max="13" style="2134" width="19.140625" hidden="1" customWidth="1"/>
    <col min="14" max="15" style="2406" width="12.28125" hidden="1" customWidth="1"/>
    <col min="16" max="16" style="2406" width="23.421875" hidden="1" customWidth="1"/>
    <col min="17" max="17" style="2406" width="3.7109375" hidden="1" customWidth="1"/>
    <col min="18" max="20" style="353" width="3.00390625" customWidth="1"/>
    <col min="21" max="21" style="2416" width="12.00390625" customWidth="1"/>
    <col min="22" max="22" style="1644" width="31.00390625" customWidth="1"/>
    <col min="23" max="23" style="1644" width="0.140625" customWidth="1"/>
    <col min="24" max="28" style="1644" width="21.7109375" hidden="1" customWidth="1"/>
    <col min="29" max="29" style="1644" width="11.7109375" hidden="1" customWidth="1"/>
    <col min="30" max="30" style="1644" width="3.7109375" hidden="1" customWidth="1"/>
    <col min="31" max="31" style="1644" width="11.7109375" hidden="1" customWidth="1"/>
    <col min="32" max="32" style="1644" width="8.57421875" hidden="1" customWidth="1"/>
    <col min="33" max="33" style="1644" width="21.7109375" customWidth="1"/>
    <col min="34" max="37" style="1644" width="21.00390625" customWidth="1"/>
    <col min="38" max="38" style="1644" width="11.00390625" customWidth="1"/>
    <col min="39" max="39" style="1644" width="3.7109375" customWidth="1"/>
    <col min="40" max="40" style="1644" width="11.00390625" customWidth="1"/>
    <col min="41" max="41" style="1644" width="8.57421875" hidden="1" customWidth="1"/>
    <col min="42" max="42" style="1644" width="4.00390625" customWidth="1"/>
    <col min="43" max="43" style="1644" width="115.00390625" customWidth="1"/>
    <col min="44" max="48" style="1651" width="10.00390625" customWidth="1"/>
    <col min="49" max="49" style="1644" width="10.57421875" hidden="1"/>
  </cols>
  <sheetData>
    <row customHeight="1" ht="22.5" hidden="1">
      <c r="AB1" s="336"/>
      <c r="AC1" s="336"/>
      <c r="AK1" s="336"/>
      <c r="AL1" s="336"/>
      <c r="AW1" s="1164" t="s">
        <v>14</v>
      </c>
    </row>
    <row customHeight="1" ht="21" hidden="1">
      <c r="A2" s="1276"/>
      <c r="B2" s="1276"/>
      <c r="C2" s="1276"/>
      <c r="D2" s="1276"/>
      <c r="E2" s="2298">
        <v>1</v>
      </c>
      <c r="F2" s="1276"/>
      <c r="G2" s="1276"/>
      <c r="H2" s="1276"/>
      <c r="I2" s="1276"/>
      <c r="J2" s="1276"/>
      <c r="K2" s="1276"/>
      <c r="L2" s="1276"/>
      <c r="M2" s="1319"/>
      <c r="N2" s="697"/>
      <c r="O2" s="697"/>
      <c r="P2" s="697"/>
      <c r="Q2" s="370"/>
      <c r="R2" s="369"/>
      <c r="S2" s="369"/>
      <c r="T2" s="364"/>
      <c r="U2" s="1345">
        <f>INDEX(PT_DIFFERENTIATION_NUM_NTAR,MATCH(A2,PT_DIFFERENTIATION_NTAR_ID,0))</f>
      </c>
      <c r="V2" s="307" t="s">
        <v>604</v>
      </c>
      <c r="W2" s="309"/>
      <c r="X2" s="2251"/>
      <c r="Y2" s="2252"/>
      <c r="Z2" s="2252"/>
      <c r="AA2" s="2252"/>
      <c r="AB2" s="2252"/>
      <c r="AC2" s="2252"/>
      <c r="AD2" s="2252"/>
      <c r="AE2" s="2252"/>
      <c r="AF2" s="2253"/>
      <c r="AG2" s="2251">
        <f>INDEX(PT_DIFFERENTIATION_NTAR,MATCH(A2,PT_DIFFERENTIATION_NTAR_ID,0))</f>
      </c>
      <c r="AH2" s="2252"/>
      <c r="AI2" s="2252"/>
      <c r="AJ2" s="2252"/>
      <c r="AK2" s="2252"/>
      <c r="AL2" s="2252"/>
      <c r="AM2" s="2252"/>
      <c r="AN2" s="2252"/>
      <c r="AO2" s="2252"/>
      <c r="AP2" s="2253"/>
      <c r="AQ2" s="1267" t="s">
        <v>869</v>
      </c>
      <c r="AS2" s="509"/>
      <c r="AT2" s="509" t="str">
        <f>IF(V2="","",V2)</f>
        <v>Наименование тарифа</v>
      </c>
      <c r="AU2" s="509"/>
      <c r="AV2" s="509"/>
      <c r="AW2" s="1164">
        <v>0</v>
      </c>
    </row>
    <row customHeight="1" ht="21" hidden="1">
      <c r="A3" s="1276"/>
      <c r="B3" s="1276"/>
      <c r="C3" s="1276"/>
      <c r="D3" s="1276"/>
      <c r="E3" s="2299"/>
      <c r="F3" s="2298">
        <v>1</v>
      </c>
      <c r="G3" s="1276"/>
      <c r="H3" s="1276"/>
      <c r="I3" s="1276"/>
      <c r="J3" s="1276"/>
      <c r="K3" s="1276"/>
      <c r="L3" s="1276"/>
      <c r="M3" s="1319"/>
      <c r="N3" s="697"/>
      <c r="O3" s="697"/>
      <c r="P3" s="697"/>
      <c r="Q3" s="1341"/>
      <c r="R3" s="361"/>
      <c r="S3" s="518"/>
      <c r="T3" s="362"/>
      <c r="U3" s="1345">
        <f>INDEX(PT_DIFFERENTIATION_NUM_TER,MATCH(B3,PT_DIFFERENTIATION_TER_ID,0))</f>
      </c>
      <c r="V3" s="317" t="s">
        <v>870</v>
      </c>
      <c r="W3" s="309"/>
      <c r="X3" s="2251"/>
      <c r="Y3" s="2252"/>
      <c r="Z3" s="2252"/>
      <c r="AA3" s="2252"/>
      <c r="AB3" s="2252"/>
      <c r="AC3" s="2252"/>
      <c r="AD3" s="2252"/>
      <c r="AE3" s="2252"/>
      <c r="AF3" s="2253"/>
      <c r="AG3" s="2251">
        <f>INDEX(PT_DIFFERENTIATION_TER,MATCH(B3,PT_DIFFERENTIATION_TER_ID,0))</f>
      </c>
      <c r="AH3" s="2252"/>
      <c r="AI3" s="2252"/>
      <c r="AJ3" s="2252"/>
      <c r="AK3" s="2252"/>
      <c r="AL3" s="2252"/>
      <c r="AM3" s="2252"/>
      <c r="AN3" s="2252"/>
      <c r="AO3" s="2252"/>
      <c r="AP3" s="2253"/>
      <c r="AQ3" s="1267" t="s">
        <v>871</v>
      </c>
      <c r="AS3" s="509"/>
      <c r="AT3" s="509" t="str">
        <f>IF(V3="","",V3)</f>
        <v>Территория действия тарифа</v>
      </c>
      <c r="AU3" s="509"/>
      <c r="AV3" s="509"/>
      <c r="AW3" s="1164">
        <v>0</v>
      </c>
    </row>
    <row customHeight="1" ht="22.5" hidden="1">
      <c r="A4" s="1276"/>
      <c r="B4" s="1276"/>
      <c r="C4" s="1276"/>
      <c r="D4" s="1276"/>
      <c r="E4" s="2299"/>
      <c r="F4" s="2299"/>
      <c r="G4" s="2298">
        <v>1</v>
      </c>
      <c r="H4" s="1276"/>
      <c r="I4" s="1276"/>
      <c r="J4" s="1276"/>
      <c r="K4" s="1276"/>
      <c r="L4" s="1276"/>
      <c r="M4" s="1319"/>
      <c r="N4" s="697"/>
      <c r="O4" s="697"/>
      <c r="P4" s="697"/>
      <c r="Q4" s="363"/>
      <c r="R4" s="361"/>
      <c r="S4" s="518"/>
      <c r="T4" s="362"/>
      <c r="U4" s="1345">
        <f>INDEX(PT_DIFFERENTIATION_NUM_CS,MATCH(C4,PT_DIFFERENTIATION_CS_ID,0))</f>
      </c>
      <c r="V4" s="318" t="s">
        <v>872</v>
      </c>
      <c r="W4" s="309"/>
      <c r="X4" s="2251"/>
      <c r="Y4" s="2252"/>
      <c r="Z4" s="2252"/>
      <c r="AA4" s="2252"/>
      <c r="AB4" s="2252"/>
      <c r="AC4" s="2252"/>
      <c r="AD4" s="2252"/>
      <c r="AE4" s="2252"/>
      <c r="AF4" s="2253"/>
      <c r="AG4" s="2251">
        <f>INDEX(PT_DIFFERENTIATION_CS,MATCH(C4,PT_DIFFERENTIATION_CS_ID,0))</f>
      </c>
      <c r="AH4" s="2252"/>
      <c r="AI4" s="2252"/>
      <c r="AJ4" s="2252"/>
      <c r="AK4" s="2252"/>
      <c r="AL4" s="2252"/>
      <c r="AM4" s="2252"/>
      <c r="AN4" s="2252"/>
      <c r="AO4" s="2252"/>
      <c r="AP4" s="2253"/>
      <c r="AQ4" s="1267" t="s">
        <v>873</v>
      </c>
      <c r="AS4" s="509"/>
      <c r="AT4" s="509" t="str">
        <f>IF(V4="","",V4)</f>
        <v>Наименование системы теплоснабжения </v>
      </c>
      <c r="AU4" s="509"/>
      <c r="AV4" s="509"/>
      <c r="AW4" s="1164">
        <v>0</v>
      </c>
    </row>
    <row customHeight="1" ht="21" hidden="1">
      <c r="A5" s="1276"/>
      <c r="B5" s="1276"/>
      <c r="C5" s="1276"/>
      <c r="D5" s="1276"/>
      <c r="E5" s="2299"/>
      <c r="F5" s="2299"/>
      <c r="G5" s="2299"/>
      <c r="H5" s="2298">
        <v>1</v>
      </c>
      <c r="I5" s="1276"/>
      <c r="J5" s="1276"/>
      <c r="K5" s="1276"/>
      <c r="L5" s="1276"/>
      <c r="M5" s="1319"/>
      <c r="N5" s="697"/>
      <c r="O5" s="697"/>
      <c r="P5" s="697"/>
      <c r="Q5" s="363"/>
      <c r="R5" s="361"/>
      <c r="S5" s="518"/>
      <c r="T5" s="362"/>
      <c r="U5" s="1345">
        <f>INDEX(PT_DIFFERENTIATION_NUM_IST_TE,MATCH(D5,PT_DIFFERENTIATION_IST_TE_ID,0))</f>
      </c>
      <c r="V5" s="319" t="s">
        <v>874</v>
      </c>
      <c r="W5" s="309"/>
      <c r="X5" s="2251"/>
      <c r="Y5" s="2252"/>
      <c r="Z5" s="2252"/>
      <c r="AA5" s="2252"/>
      <c r="AB5" s="2252"/>
      <c r="AC5" s="2252"/>
      <c r="AD5" s="2252"/>
      <c r="AE5" s="2252"/>
      <c r="AF5" s="2253"/>
      <c r="AG5" s="2251">
        <f>INDEX(PT_DIFFERENTIATION_IST_TE,MATCH(D5,PT_DIFFERENTIATION_IST_TE_ID,0))</f>
      </c>
      <c r="AH5" s="2252"/>
      <c r="AI5" s="2252"/>
      <c r="AJ5" s="2252"/>
      <c r="AK5" s="2252"/>
      <c r="AL5" s="2252"/>
      <c r="AM5" s="2252"/>
      <c r="AN5" s="2252"/>
      <c r="AO5" s="2252"/>
      <c r="AP5" s="2253"/>
      <c r="AQ5" s="1267" t="s">
        <v>875</v>
      </c>
      <c r="AS5" s="509"/>
      <c r="AT5" s="509" t="str">
        <f>IF(V5="","",V5)</f>
        <v>Источник тепловой энергии  </v>
      </c>
      <c r="AU5" s="509"/>
      <c r="AV5" s="509"/>
      <c r="AW5" s="1164">
        <v>0</v>
      </c>
    </row>
    <row customHeight="1" ht="14.25" hidden="1">
      <c r="A6" s="1276"/>
      <c r="B6" s="1276"/>
      <c r="C6" s="1276"/>
      <c r="D6" s="1276"/>
      <c r="E6" s="2299"/>
      <c r="F6" s="2299"/>
      <c r="G6" s="2299"/>
      <c r="H6" s="2299"/>
      <c r="I6" s="2136">
        <f>U5&amp;".1"</f>
      </c>
      <c r="J6" s="1276"/>
      <c r="K6" s="1276"/>
      <c r="L6" s="1276"/>
      <c r="M6" s="1319" t="s">
        <v>876</v>
      </c>
      <c r="N6" s="518"/>
      <c r="Q6" s="2266">
        <v>1</v>
      </c>
      <c r="R6" s="1340"/>
      <c r="S6" s="1340"/>
      <c r="T6" s="365"/>
      <c r="U6" s="1051"/>
      <c r="V6" s="1392"/>
      <c r="W6" s="1393"/>
      <c r="X6" s="2305"/>
      <c r="Y6" s="2306"/>
      <c r="Z6" s="2306"/>
      <c r="AA6" s="2306"/>
      <c r="AB6" s="2306"/>
      <c r="AC6" s="2306"/>
      <c r="AD6" s="2306"/>
      <c r="AE6" s="2306"/>
      <c r="AF6" s="2307"/>
      <c r="AG6" s="2305"/>
      <c r="AH6" s="2306"/>
      <c r="AI6" s="2306"/>
      <c r="AJ6" s="2306"/>
      <c r="AK6" s="2306"/>
      <c r="AL6" s="2306"/>
      <c r="AM6" s="2306"/>
      <c r="AN6" s="2306"/>
      <c r="AO6" s="2306"/>
      <c r="AP6" s="2307"/>
      <c r="AQ6" s="1394"/>
      <c r="AS6" s="509"/>
      <c r="AT6" s="509" t="str">
        <f>IF(V6="","",V6)</f>
        <v/>
      </c>
      <c r="AU6" s="509"/>
      <c r="AV6" s="509"/>
      <c r="AW6" s="1164">
        <v>0</v>
      </c>
    </row>
    <row customHeight="1" ht="21" hidden="1">
      <c r="A7" s="1276"/>
      <c r="B7" s="1276"/>
      <c r="C7" s="1276"/>
      <c r="D7" s="1276"/>
      <c r="E7" s="2299"/>
      <c r="F7" s="2299"/>
      <c r="G7" s="2299"/>
      <c r="H7" s="2299"/>
      <c r="I7" s="2110"/>
      <c r="J7" s="2136">
        <f>I6&amp;".1"</f>
      </c>
      <c r="K7" s="1276"/>
      <c r="L7" s="1276"/>
      <c r="M7" s="1319" t="s">
        <v>879</v>
      </c>
      <c r="N7" s="518"/>
      <c r="O7" s="336"/>
      <c r="Q7" s="2266"/>
      <c r="R7" s="2266">
        <v>1</v>
      </c>
      <c r="S7" s="527"/>
      <c r="T7" s="366"/>
      <c r="U7" s="1345">
        <f>$J7</f>
      </c>
      <c r="V7" s="295" t="s">
        <v>880</v>
      </c>
      <c r="W7" s="309"/>
      <c r="X7" s="2254"/>
      <c r="Y7" s="2255"/>
      <c r="Z7" s="2255"/>
      <c r="AA7" s="2255"/>
      <c r="AB7" s="2255"/>
      <c r="AC7" s="2244"/>
      <c r="AD7" s="2244"/>
      <c r="AE7" s="2244"/>
      <c r="AF7" s="2317"/>
      <c r="AG7" s="2254"/>
      <c r="AH7" s="2255"/>
      <c r="AI7" s="2255"/>
      <c r="AJ7" s="2255"/>
      <c r="AK7" s="2255"/>
      <c r="AL7" s="2255"/>
      <c r="AM7" s="2255"/>
      <c r="AN7" s="2255"/>
      <c r="AO7" s="2255"/>
      <c r="AP7" s="2256"/>
      <c r="AQ7" s="1267" t="s">
        <v>881</v>
      </c>
      <c r="AS7" s="509"/>
      <c r="AT7" s="509" t="str">
        <f>IF(V7="","",V7)</f>
        <v>Группа потребителей</v>
      </c>
      <c r="AU7" s="509"/>
      <c r="AV7" s="509"/>
      <c r="AW7" s="1164">
        <v>0</v>
      </c>
    </row>
    <row customHeight="1" ht="21" hidden="1">
      <c r="A8" s="1276"/>
      <c r="B8" s="1276"/>
      <c r="C8" s="1276"/>
      <c r="D8" s="1276"/>
      <c r="E8" s="2299"/>
      <c r="F8" s="2299"/>
      <c r="G8" s="2299"/>
      <c r="H8" s="2299"/>
      <c r="I8" s="2110"/>
      <c r="J8" s="2110"/>
      <c r="K8" s="2136">
        <f>J7&amp;".1"</f>
      </c>
      <c r="L8" s="148"/>
      <c r="M8" s="1319" t="s">
        <v>882</v>
      </c>
      <c r="N8" s="518"/>
      <c r="O8" s="336"/>
      <c r="P8" s="336"/>
      <c r="Q8" s="2266"/>
      <c r="R8" s="2266"/>
      <c r="S8" s="2266">
        <v>1</v>
      </c>
      <c r="T8" s="366"/>
      <c r="U8" s="1345">
        <f>$K8</f>
      </c>
      <c r="V8" s="1356"/>
      <c r="W8" s="309"/>
      <c r="X8" s="760"/>
      <c r="Y8" s="760"/>
      <c r="Z8" s="760"/>
      <c r="AA8" s="760"/>
      <c r="AB8" s="1414"/>
      <c r="AC8" s="2274"/>
      <c r="AD8" s="2116" t="s">
        <v>66</v>
      </c>
      <c r="AE8" s="2274"/>
      <c r="AF8" s="2116" t="s">
        <v>66</v>
      </c>
      <c r="AG8" s="1416"/>
      <c r="AH8" s="760"/>
      <c r="AI8" s="760"/>
      <c r="AJ8" s="760"/>
      <c r="AK8" s="1266"/>
      <c r="AL8" s="2274"/>
      <c r="AM8" s="2116" t="s">
        <v>66</v>
      </c>
      <c r="AN8" s="2274"/>
      <c r="AO8" s="2116" t="s">
        <v>66</v>
      </c>
      <c r="AP8" s="334"/>
      <c r="AQ8" s="1316" t="s">
        <v>925</v>
      </c>
      <c r="AR8" s="520">
        <f>STRCHECKDATE(X10:AP10)</f>
      </c>
      <c r="AS8" s="509"/>
      <c r="AT8" s="509" t="str">
        <f>IF(V8="","",V8)</f>
        <v/>
      </c>
      <c r="AU8" s="509"/>
      <c r="AV8" s="509"/>
      <c r="AW8" s="1164">
        <v>0</v>
      </c>
    </row>
    <row customHeight="1" ht="21" hidden="1">
      <c r="A9" s="1276"/>
      <c r="B9" s="1276"/>
      <c r="C9" s="1276"/>
      <c r="D9" s="1276"/>
      <c r="E9" s="2299"/>
      <c r="F9" s="2299"/>
      <c r="G9" s="2299"/>
      <c r="H9" s="2299"/>
      <c r="I9" s="2110"/>
      <c r="J9" s="2110"/>
      <c r="K9" s="2110"/>
      <c r="L9" s="2136">
        <f>K8&amp;".1"</f>
      </c>
      <c r="M9" s="1319"/>
      <c r="N9" s="518"/>
      <c r="O9" s="336"/>
      <c r="P9" s="336"/>
      <c r="Q9" s="2266"/>
      <c r="R9" s="2266"/>
      <c r="S9" s="2266"/>
      <c r="T9" s="366"/>
      <c r="U9" s="1345">
        <f>$L9</f>
      </c>
      <c r="V9" s="1400"/>
      <c r="W9" s="309"/>
      <c r="X9" s="334"/>
      <c r="Y9" s="760"/>
      <c r="Z9" s="760"/>
      <c r="AA9" s="760"/>
      <c r="AB9" s="1414"/>
      <c r="AC9" s="2318"/>
      <c r="AD9" s="2116"/>
      <c r="AE9" s="2318"/>
      <c r="AF9" s="2116"/>
      <c r="AG9" s="1416"/>
      <c r="AH9" s="760"/>
      <c r="AI9" s="760"/>
      <c r="AJ9" s="760"/>
      <c r="AK9" s="1266"/>
      <c r="AL9" s="2318"/>
      <c r="AM9" s="2116"/>
      <c r="AN9" s="2318"/>
      <c r="AO9" s="2116"/>
      <c r="AP9" s="334"/>
      <c r="AQ9" s="2262" t="s">
        <v>926</v>
      </c>
      <c r="AS9" s="509"/>
      <c r="AT9" s="509"/>
      <c r="AU9" s="509"/>
      <c r="AV9" s="509"/>
      <c r="AW9" s="1164">
        <v>0</v>
      </c>
    </row>
    <row customHeight="1" ht="14.25" hidden="1">
      <c r="A10" s="1276"/>
      <c r="B10" s="1276"/>
      <c r="C10" s="1276"/>
      <c r="D10" s="1276"/>
      <c r="E10" s="2299"/>
      <c r="F10" s="2299"/>
      <c r="G10" s="2299"/>
      <c r="H10" s="2299"/>
      <c r="I10" s="2110"/>
      <c r="J10" s="2110"/>
      <c r="K10" s="2110"/>
      <c r="L10" s="2136"/>
      <c r="M10" s="1319"/>
      <c r="N10" s="518"/>
      <c r="O10" s="336"/>
      <c r="P10" s="336"/>
      <c r="Q10" s="2266"/>
      <c r="R10" s="2266"/>
      <c r="S10" s="2266"/>
      <c r="T10" s="366"/>
      <c r="U10" s="1351"/>
      <c r="V10" s="309"/>
      <c r="W10" s="309"/>
      <c r="X10" s="334"/>
      <c r="Y10" s="334"/>
      <c r="Z10" s="334"/>
      <c r="AA10" s="334"/>
      <c r="AB10" s="1415" t="str">
        <f>AC8&amp;"-"&amp;AE8</f>
        <v>-</v>
      </c>
      <c r="AC10" s="2318"/>
      <c r="AD10" s="2116"/>
      <c r="AE10" s="2318"/>
      <c r="AF10" s="2116"/>
      <c r="AG10" s="1391"/>
      <c r="AH10" s="334"/>
      <c r="AI10" s="334"/>
      <c r="AJ10" s="334"/>
      <c r="AK10" s="337" t="str">
        <f>AL8&amp;"-"&amp;AN8</f>
        <v>-</v>
      </c>
      <c r="AL10" s="2318"/>
      <c r="AM10" s="2116"/>
      <c r="AN10" s="2318"/>
      <c r="AO10" s="2116"/>
      <c r="AP10" s="334"/>
      <c r="AQ10" s="2263"/>
      <c r="AS10" s="509"/>
      <c r="AT10" s="509" t="str">
        <f>IF(V10="","",V10)</f>
        <v/>
      </c>
      <c r="AU10" s="509"/>
      <c r="AV10" s="509"/>
      <c r="AW10" s="1164">
        <v>0</v>
      </c>
    </row>
    <row customHeight="1" ht="11.25" hidden="1">
      <c r="A11" s="1276"/>
      <c r="B11" s="1276"/>
      <c r="C11" s="1276"/>
      <c r="D11" s="1276"/>
      <c r="E11" s="2299"/>
      <c r="F11" s="2299"/>
      <c r="G11" s="2299"/>
      <c r="H11" s="2299"/>
      <c r="I11" s="2110"/>
      <c r="J11" s="2110"/>
      <c r="K11" s="2136"/>
      <c r="L11" s="1276"/>
      <c r="M11" s="1319"/>
      <c r="N11" s="518"/>
      <c r="O11" s="336"/>
      <c r="P11" s="336"/>
      <c r="Q11" s="2266"/>
      <c r="R11" s="2266"/>
      <c r="S11" s="2266"/>
      <c r="T11" s="366"/>
      <c r="U11" s="1287"/>
      <c r="V11" s="297" t="s">
        <v>927</v>
      </c>
      <c r="W11" s="1401"/>
      <c r="X11" s="1402"/>
      <c r="Y11" s="1402"/>
      <c r="Z11" s="1402"/>
      <c r="AA11" s="1402"/>
      <c r="AB11" s="1403"/>
      <c r="AC11" s="2318"/>
      <c r="AD11" s="2116"/>
      <c r="AE11" s="2318"/>
      <c r="AF11" s="2116"/>
      <c r="AG11" s="1402"/>
      <c r="AH11" s="1402"/>
      <c r="AI11" s="1402"/>
      <c r="AJ11" s="1402"/>
      <c r="AK11" s="1403"/>
      <c r="AL11" s="2318"/>
      <c r="AM11" s="2116"/>
      <c r="AN11" s="2318"/>
      <c r="AO11" s="2116"/>
      <c r="AP11" s="1404"/>
      <c r="AQ11" s="2263"/>
      <c r="AS11" s="509"/>
      <c r="AT11" s="509"/>
      <c r="AU11" s="509"/>
      <c r="AV11" s="509"/>
      <c r="AW11" s="1164">
        <v>0</v>
      </c>
    </row>
    <row customHeight="1" ht="15" hidden="1">
      <c r="A12" s="1276"/>
      <c r="B12" s="1276"/>
      <c r="C12" s="1276"/>
      <c r="D12" s="1276"/>
      <c r="E12" s="2299"/>
      <c r="F12" s="2299"/>
      <c r="G12" s="2299"/>
      <c r="H12" s="2299"/>
      <c r="I12" s="2110"/>
      <c r="J12" s="2136"/>
      <c r="K12" s="1276"/>
      <c r="L12" s="1276"/>
      <c r="M12" s="1319"/>
      <c r="N12" s="518"/>
      <c r="O12" s="336"/>
      <c r="Q12" s="2266"/>
      <c r="R12" s="2266"/>
      <c r="S12" s="1340"/>
      <c r="T12" s="365"/>
      <c r="U12" s="1287"/>
      <c r="V12" s="296" t="s">
        <v>884</v>
      </c>
      <c r="W12" s="376"/>
      <c r="X12" s="376"/>
      <c r="Y12" s="376"/>
      <c r="Z12" s="376"/>
      <c r="AA12" s="376"/>
      <c r="AB12" s="376"/>
      <c r="AC12" s="1417"/>
      <c r="AD12" s="1417"/>
      <c r="AE12" s="1417"/>
      <c r="AF12" s="1417"/>
      <c r="AG12" s="376"/>
      <c r="AH12" s="376"/>
      <c r="AI12" s="376"/>
      <c r="AJ12" s="376"/>
      <c r="AK12" s="376"/>
      <c r="AL12" s="376"/>
      <c r="AM12" s="376"/>
      <c r="AN12" s="376"/>
      <c r="AO12" s="376"/>
      <c r="AP12" s="333"/>
      <c r="AQ12" s="2264"/>
      <c r="AS12" s="509"/>
      <c r="AT12" s="509" t="str">
        <f>IF(V12="","",V12)</f>
        <v>Добавить вид теплоносителя (параметры теплоносителя)</v>
      </c>
      <c r="AU12" s="509"/>
      <c r="AV12" s="509"/>
      <c r="AW12" s="1164">
        <v>0</v>
      </c>
    </row>
    <row customHeight="1" ht="11.25" hidden="1">
      <c r="A13" s="1276"/>
      <c r="B13" s="1276"/>
      <c r="C13" s="1276"/>
      <c r="D13" s="1276"/>
      <c r="E13" s="2299"/>
      <c r="F13" s="2299"/>
      <c r="G13" s="2299"/>
      <c r="H13" s="2299"/>
      <c r="I13" s="2136"/>
      <c r="J13" s="1276"/>
      <c r="K13" s="1276"/>
      <c r="L13" s="1276"/>
      <c r="M13" s="1319"/>
      <c r="N13" s="518"/>
      <c r="Q13" s="2266"/>
      <c r="R13" s="1340"/>
      <c r="S13" s="1340"/>
      <c r="T13" s="365"/>
      <c r="U13" s="1287"/>
      <c r="V13" s="374" t="s">
        <v>885</v>
      </c>
      <c r="W13" s="376"/>
      <c r="X13" s="376"/>
      <c r="Y13" s="376"/>
      <c r="Z13" s="376"/>
      <c r="AA13" s="376"/>
      <c r="AB13" s="376"/>
      <c r="AC13" s="376"/>
      <c r="AD13" s="376"/>
      <c r="AE13" s="376"/>
      <c r="AF13" s="375"/>
      <c r="AG13" s="376"/>
      <c r="AH13" s="376"/>
      <c r="AI13" s="376"/>
      <c r="AJ13" s="376"/>
      <c r="AK13" s="376"/>
      <c r="AL13" s="376"/>
      <c r="AM13" s="376"/>
      <c r="AN13" s="376"/>
      <c r="AO13" s="375"/>
      <c r="AP13" s="376"/>
      <c r="AQ13" s="312"/>
      <c r="AS13" s="509"/>
      <c r="AT13" s="509" t="str">
        <f>IF(V13="","",V13)</f>
        <v>Добавить группу потребителей</v>
      </c>
      <c r="AU13" s="509"/>
      <c r="AV13" s="509"/>
      <c r="AW13" s="1164">
        <v>0</v>
      </c>
    </row>
    <row customHeight="1" ht="14.25" hidden="1">
      <c r="A14" s="1276"/>
      <c r="B14" s="1276"/>
      <c r="C14" s="1276"/>
      <c r="D14" s="1276"/>
      <c r="E14" s="2299"/>
      <c r="F14" s="2299"/>
      <c r="G14" s="2299"/>
      <c r="H14" s="2298"/>
      <c r="I14" s="1276"/>
      <c r="J14" s="1276"/>
      <c r="K14" s="1276"/>
      <c r="L14" s="1276"/>
      <c r="M14" s="1319"/>
      <c r="N14" s="697"/>
      <c r="O14" s="697"/>
      <c r="P14" s="518"/>
      <c r="Q14" s="369"/>
      <c r="R14" s="384"/>
      <c r="S14" s="364"/>
      <c r="T14" s="369"/>
      <c r="U14" s="1395"/>
      <c r="V14" s="1396"/>
      <c r="W14" s="1397"/>
      <c r="X14" s="1397"/>
      <c r="Y14" s="1397"/>
      <c r="Z14" s="1397"/>
      <c r="AA14" s="1397"/>
      <c r="AB14" s="1397"/>
      <c r="AC14" s="1397"/>
      <c r="AD14" s="1397"/>
      <c r="AE14" s="1397"/>
      <c r="AF14" s="1397"/>
      <c r="AG14" s="1397"/>
      <c r="AH14" s="1397"/>
      <c r="AI14" s="1397"/>
      <c r="AJ14" s="1397"/>
      <c r="AK14" s="1397"/>
      <c r="AL14" s="1397"/>
      <c r="AM14" s="1397"/>
      <c r="AN14" s="1397"/>
      <c r="AO14" s="1397"/>
      <c r="AP14" s="1397"/>
      <c r="AQ14" s="1398"/>
      <c r="AS14" s="509"/>
      <c r="AT14" s="509" t="str">
        <f>IF(V14="","",V14)</f>
        <v/>
      </c>
      <c r="AU14" s="509"/>
      <c r="AV14" s="509"/>
      <c r="AW14" s="1164">
        <v>0</v>
      </c>
    </row>
    <row s="1651" customFormat="1" customHeight="1" ht="14.25" hidden="1">
      <c r="A15" s="1383"/>
      <c r="B15" s="1383"/>
      <c r="C15" s="1383"/>
      <c r="D15" s="1383"/>
      <c r="E15" s="2299"/>
      <c r="F15" s="2299"/>
      <c r="G15" s="2298"/>
      <c r="H15" s="1383"/>
      <c r="I15" s="1383"/>
      <c r="J15" s="1383"/>
      <c r="K15" s="1383"/>
      <c r="L15" s="1383"/>
      <c r="M15" s="1386"/>
      <c r="N15" s="1387"/>
      <c r="O15" s="1387"/>
      <c r="P15" s="360"/>
      <c r="Q15" s="1325"/>
      <c r="R15" s="1326"/>
      <c r="S15" s="1325"/>
      <c r="T15" s="1325"/>
      <c r="U15" s="1327"/>
      <c r="V15" s="1328" t="s">
        <v>887</v>
      </c>
      <c r="W15" s="1329"/>
      <c r="X15" s="1329"/>
      <c r="Y15" s="1329"/>
      <c r="Z15" s="1329"/>
      <c r="AA15" s="1329"/>
      <c r="AB15" s="1329"/>
      <c r="AC15" s="1329"/>
      <c r="AD15" s="1329"/>
      <c r="AE15" s="1329"/>
      <c r="AF15" s="1329"/>
      <c r="AG15" s="1329"/>
      <c r="AH15" s="1329"/>
      <c r="AI15" s="1329"/>
      <c r="AJ15" s="1329"/>
      <c r="AK15" s="1329"/>
      <c r="AL15" s="1329"/>
      <c r="AM15" s="1329"/>
      <c r="AN15" s="1329"/>
      <c r="AO15" s="1329"/>
      <c r="AP15" s="1329"/>
      <c r="AQ15" s="1329"/>
      <c r="AS15" s="798"/>
      <c r="AT15" s="798" t="str">
        <f>IF(V15="","",V15)</f>
        <v>Добавить источник для дифференциации</v>
      </c>
      <c r="AU15" s="798"/>
      <c r="AV15" s="798"/>
      <c r="AW15" s="527">
        <v>0</v>
      </c>
    </row>
    <row s="1651" customFormat="1" customHeight="1" ht="14.25" hidden="1">
      <c r="A16" s="1383"/>
      <c r="B16" s="1383"/>
      <c r="C16" s="1383"/>
      <c r="D16" s="1383"/>
      <c r="E16" s="2299"/>
      <c r="F16" s="2298"/>
      <c r="G16" s="1383"/>
      <c r="H16" s="1383"/>
      <c r="I16" s="1383"/>
      <c r="J16" s="1383"/>
      <c r="K16" s="1383"/>
      <c r="L16" s="1383"/>
      <c r="M16" s="1386"/>
      <c r="N16" s="1388"/>
      <c r="O16" s="1388"/>
      <c r="P16" s="360"/>
      <c r="Q16" s="1325"/>
      <c r="R16" s="1326"/>
      <c r="S16" s="1325"/>
      <c r="T16" s="1325"/>
      <c r="U16" s="1331"/>
      <c r="V16" s="1332" t="s">
        <v>888</v>
      </c>
      <c r="W16" s="1333"/>
      <c r="X16" s="1333"/>
      <c r="Y16" s="1333"/>
      <c r="Z16" s="1333"/>
      <c r="AA16" s="1333"/>
      <c r="AB16" s="1333"/>
      <c r="AC16" s="1333"/>
      <c r="AD16" s="1333"/>
      <c r="AE16" s="1333"/>
      <c r="AF16" s="1333"/>
      <c r="AG16" s="1333"/>
      <c r="AH16" s="1333"/>
      <c r="AI16" s="1333"/>
      <c r="AJ16" s="1333"/>
      <c r="AK16" s="1333"/>
      <c r="AL16" s="1333"/>
      <c r="AM16" s="1333"/>
      <c r="AN16" s="1333"/>
      <c r="AO16" s="1333"/>
      <c r="AP16" s="1333"/>
      <c r="AQ16" s="1333"/>
      <c r="AS16" s="798"/>
      <c r="AT16" s="798" t="str">
        <f>IF(V16="","",V16)</f>
        <v>Добавить централизованную систему для дифференциации</v>
      </c>
      <c r="AU16" s="798"/>
      <c r="AV16" s="798"/>
      <c r="AW16" s="527">
        <v>0</v>
      </c>
    </row>
    <row s="1651" customFormat="1" customHeight="1" ht="14.25" hidden="1">
      <c r="A17" s="1383"/>
      <c r="B17" s="1383"/>
      <c r="C17" s="1383"/>
      <c r="D17" s="1383"/>
      <c r="E17" s="2298"/>
      <c r="F17" s="1383"/>
      <c r="G17" s="1383"/>
      <c r="H17" s="1383"/>
      <c r="I17" s="1383"/>
      <c r="J17" s="1383"/>
      <c r="K17" s="1383"/>
      <c r="L17" s="1383"/>
      <c r="M17" s="1386"/>
      <c r="N17" s="1388"/>
      <c r="O17" s="1388"/>
      <c r="P17" s="360"/>
      <c r="Q17" s="1325"/>
      <c r="R17" s="1326"/>
      <c r="S17" s="1325"/>
      <c r="T17" s="1325"/>
      <c r="U17" s="1331"/>
      <c r="V17" s="1334" t="s">
        <v>889</v>
      </c>
      <c r="W17" s="1333"/>
      <c r="X17" s="1333"/>
      <c r="Y17" s="1333"/>
      <c r="Z17" s="1333"/>
      <c r="AA17" s="1333"/>
      <c r="AB17" s="1333"/>
      <c r="AC17" s="1333"/>
      <c r="AD17" s="1333"/>
      <c r="AE17" s="1333"/>
      <c r="AF17" s="1333"/>
      <c r="AG17" s="1333"/>
      <c r="AH17" s="1333"/>
      <c r="AI17" s="1333"/>
      <c r="AJ17" s="1333"/>
      <c r="AK17" s="1333"/>
      <c r="AL17" s="1333"/>
      <c r="AM17" s="1333"/>
      <c r="AN17" s="1333"/>
      <c r="AO17" s="1333"/>
      <c r="AP17" s="1333"/>
      <c r="AQ17" s="1333"/>
      <c r="AS17" s="798"/>
      <c r="AT17" s="798" t="str">
        <f>IF(V17="","",V17)</f>
        <v>Добавить территорию для дифференциации</v>
      </c>
      <c r="AU17" s="798"/>
      <c r="AV17" s="798"/>
      <c r="AW17" s="527">
        <v>0</v>
      </c>
    </row>
    <row customHeight="1" ht="14.25" hidden="1">
      <c r="AF18" s="336"/>
      <c r="AO18" s="336"/>
      <c r="AW18" s="1164">
        <v>0</v>
      </c>
    </row>
    <row customHeight="1" ht="14.25" hidden="1">
      <c r="AG19" s="1369"/>
      <c r="AH19" s="1369"/>
      <c r="AI19" s="1369"/>
      <c r="AJ19" s="1369"/>
      <c r="AK19" s="1370"/>
      <c r="AL19" s="2276"/>
      <c r="AM19" s="2277" t="s">
        <v>66</v>
      </c>
      <c r="AN19" s="2276"/>
      <c r="AO19" s="2277" t="s">
        <v>66</v>
      </c>
      <c r="AW19" s="1164">
        <v>0</v>
      </c>
    </row>
    <row customHeight="1" ht="14.25" hidden="1">
      <c r="AG20" s="1369"/>
      <c r="AH20" s="1369"/>
      <c r="AI20" s="1369"/>
      <c r="AJ20" s="1369"/>
      <c r="AK20" s="1370"/>
      <c r="AL20" s="2276"/>
      <c r="AM20" s="2277"/>
      <c r="AN20" s="2276"/>
      <c r="AO20" s="2277"/>
      <c r="AW20" s="1164">
        <v>0</v>
      </c>
    </row>
    <row customHeight="1" ht="14.25" hidden="1">
      <c r="AG21" s="1369"/>
      <c r="AH21" s="1369"/>
      <c r="AI21" s="1369"/>
      <c r="AJ21" s="1369"/>
      <c r="AK21" s="1370"/>
      <c r="AL21" s="2276"/>
      <c r="AM21" s="2277"/>
      <c r="AN21" s="2276"/>
      <c r="AO21" s="2277"/>
      <c r="AW21" s="1164">
        <v>0</v>
      </c>
    </row>
    <row customHeight="1" ht="14.25" hidden="1">
      <c r="AG22" s="1369"/>
      <c r="AH22" s="1369"/>
      <c r="AI22" s="1369"/>
      <c r="AJ22" s="1369"/>
      <c r="AK22" s="337" t="str">
        <f>AL19&amp;"-"&amp;AN19</f>
        <v>-</v>
      </c>
      <c r="AL22" s="2277"/>
      <c r="AM22" s="2277"/>
      <c r="AN22" s="2277"/>
      <c r="AO22" s="2277"/>
      <c r="AW22" s="1164">
        <v>0</v>
      </c>
    </row>
    <row customHeight="1" ht="14.25" hidden="1">
      <c r="AO23" s="336"/>
      <c r="AW23" s="1164">
        <v>0</v>
      </c>
    </row>
    <row s="1375" customFormat="1" customHeight="1" ht="22.5" hidden="1">
      <c r="A24" s="1164"/>
      <c r="B24" s="1164"/>
      <c r="C24" s="1164"/>
      <c r="D24" s="1164"/>
      <c r="E24" s="1164"/>
      <c r="F24" s="1164"/>
      <c r="G24" s="1164"/>
      <c r="H24" s="1164"/>
      <c r="I24" s="1164"/>
      <c r="J24" s="1164"/>
      <c r="K24" s="1164"/>
      <c r="L24" s="1164"/>
      <c r="M24" s="1336"/>
      <c r="N24" s="1337"/>
      <c r="O24" s="1337"/>
      <c r="P24" s="1354" t="s">
        <v>890</v>
      </c>
      <c r="Q24" s="1371"/>
      <c r="R24" s="1380"/>
      <c r="S24" s="1380"/>
      <c r="T24" s="1380"/>
      <c r="U24" s="738"/>
      <c r="AC24" s="1376"/>
      <c r="AE24" s="1376"/>
      <c r="AF24" s="1375"/>
      <c r="AL24" s="1376"/>
      <c r="AN24" s="1376"/>
      <c r="AO24" s="1375"/>
      <c r="AR24" s="520"/>
      <c r="AS24" s="520"/>
      <c r="AT24" s="520"/>
      <c r="AU24" s="520"/>
      <c r="AV24" s="520"/>
      <c r="AW24" s="1169">
        <v>0</v>
      </c>
    </row>
    <row s="1375" customFormat="1" customHeight="1" ht="14.25" hidden="1">
      <c r="A25" s="1164"/>
      <c r="B25" s="1164"/>
      <c r="C25" s="1164"/>
      <c r="D25" s="1164"/>
      <c r="E25" s="1164"/>
      <c r="F25" s="1164"/>
      <c r="G25" s="1164"/>
      <c r="H25" s="1164"/>
      <c r="I25" s="1164"/>
      <c r="J25" s="1164"/>
      <c r="K25" s="1164"/>
      <c r="L25" s="1164"/>
      <c r="M25" s="1336"/>
      <c r="N25" s="1337"/>
      <c r="O25" s="1337"/>
      <c r="P25" s="1337"/>
      <c r="Q25" s="1371"/>
      <c r="R25" s="1380"/>
      <c r="S25" s="1380"/>
      <c r="T25" s="1380"/>
      <c r="U25" s="738"/>
      <c r="AF25" s="1375"/>
      <c r="AO25" s="1375"/>
      <c r="AR25" s="520"/>
      <c r="AS25" s="520"/>
      <c r="AT25" s="520"/>
      <c r="AU25" s="520"/>
      <c r="AV25" s="520"/>
      <c r="AW25" s="1169">
        <v>0</v>
      </c>
    </row>
    <row s="1375" customFormat="1" customHeight="1" ht="14.25" hidden="1">
      <c r="A26" s="1164"/>
      <c r="B26" s="1164"/>
      <c r="C26" s="1164"/>
      <c r="D26" s="1164"/>
      <c r="E26" s="1164"/>
      <c r="F26" s="1164"/>
      <c r="G26" s="1164"/>
      <c r="H26" s="1164"/>
      <c r="I26" s="1164"/>
      <c r="J26" s="1164"/>
      <c r="K26" s="1164"/>
      <c r="L26" s="1164"/>
      <c r="M26" s="1336"/>
      <c r="N26" s="1337"/>
      <c r="O26" s="1337"/>
      <c r="P26" s="1319" t="s">
        <v>891</v>
      </c>
      <c r="Q26" s="1371"/>
      <c r="R26" s="1380"/>
      <c r="S26" s="1380"/>
      <c r="T26" s="1380"/>
      <c r="U26" s="738"/>
      <c r="V26" s="1169" t="s">
        <v>892</v>
      </c>
      <c r="AD26" s="195" t="s">
        <v>893</v>
      </c>
      <c r="AF26" s="195" t="s">
        <v>894</v>
      </c>
      <c r="AG26" s="1169" t="s">
        <v>892</v>
      </c>
      <c r="AM26" s="195" t="s">
        <v>895</v>
      </c>
      <c r="AO26" s="195" t="s">
        <v>894</v>
      </c>
      <c r="AR26" s="520"/>
      <c r="AS26" s="520"/>
      <c r="AT26" s="520"/>
      <c r="AU26" s="520"/>
      <c r="AV26" s="520"/>
      <c r="AW26" s="1169">
        <v>0</v>
      </c>
    </row>
    <row customHeight="1" ht="14.25" hidden="1">
      <c r="P27" s="1319"/>
      <c r="AW27" s="1164">
        <v>0</v>
      </c>
    </row>
    <row customHeight="1" ht="14.25" hidden="1">
      <c r="P28" s="1319"/>
      <c r="AW28" s="1164">
        <v>0</v>
      </c>
    </row>
    <row customHeight="1" ht="14.699999999999998">
      <c r="R29" s="385"/>
      <c r="S29" s="385"/>
      <c r="T29" s="385"/>
      <c r="U29" s="1284"/>
      <c r="V29" s="372"/>
      <c r="W29" s="372"/>
      <c r="X29" s="518"/>
      <c r="Y29" s="518"/>
      <c r="Z29" s="518"/>
      <c r="AA29" s="518"/>
      <c r="AB29" s="518"/>
      <c r="AC29" s="518"/>
      <c r="AD29" s="518"/>
      <c r="AE29" s="518"/>
      <c r="AF29" s="518"/>
      <c r="AG29" s="518"/>
      <c r="AH29" s="518"/>
      <c r="AI29" s="518"/>
      <c r="AJ29" s="518"/>
      <c r="AK29" s="518"/>
      <c r="AL29" s="518"/>
      <c r="AM29" s="518"/>
      <c r="AN29" s="518"/>
      <c r="AO29" s="518"/>
      <c r="AW29" s="1164">
        <v>14</v>
      </c>
    </row>
    <row customHeight="1" ht="56.699999999999996">
      <c r="R30" s="385"/>
      <c r="S30" s="385"/>
      <c r="T30" s="385"/>
      <c r="U30" s="2257"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7"/>
      <c r="W30" s="2257"/>
      <c r="X30" s="2257"/>
      <c r="Y30" s="2257"/>
      <c r="Z30" s="2257"/>
      <c r="AA30" s="2257"/>
      <c r="AB30" s="2257"/>
      <c r="AC30" s="2257"/>
      <c r="AD30" s="2257"/>
      <c r="AE30" s="2257"/>
      <c r="AF30" s="2257"/>
      <c r="AG30" s="2257"/>
      <c r="AH30" s="2257"/>
      <c r="AI30" s="2257"/>
      <c r="AJ30" s="2257"/>
      <c r="AK30" s="2257"/>
      <c r="AL30" s="2257"/>
      <c r="AM30" s="2257"/>
      <c r="AN30" s="2257"/>
      <c r="AO30" s="1252"/>
      <c r="AW30" s="1164">
        <v>54</v>
      </c>
    </row>
    <row customHeight="1" ht="14.699999999999998">
      <c r="R31" s="385"/>
      <c r="S31" s="385"/>
      <c r="T31" s="385"/>
      <c r="U31" s="2258" t="str">
        <f>IF(org=0,"Не определено",org)</f>
        <v>ООО "СамРЭК-Эксплуатация"</v>
      </c>
      <c r="V31" s="2258"/>
      <c r="W31" s="2258"/>
      <c r="X31" s="2258"/>
      <c r="Y31" s="2258"/>
      <c r="Z31" s="2258"/>
      <c r="AA31" s="2258"/>
      <c r="AB31" s="2258"/>
      <c r="AC31" s="2258"/>
      <c r="AD31" s="2258"/>
      <c r="AE31" s="2258"/>
      <c r="AF31" s="2258"/>
      <c r="AG31" s="2258"/>
      <c r="AH31" s="2258"/>
      <c r="AI31" s="2258"/>
      <c r="AJ31" s="2258"/>
      <c r="AK31" s="2258"/>
      <c r="AL31" s="2258"/>
      <c r="AM31" s="2258"/>
      <c r="AN31" s="2258"/>
      <c r="AO31" s="1252"/>
      <c r="AW31" s="1164">
        <v>14</v>
      </c>
    </row>
    <row customHeight="1" ht="14.25" hidden="1">
      <c r="R32" s="385"/>
      <c r="S32" s="385"/>
      <c r="T32" s="385"/>
      <c r="U32" s="1284"/>
      <c r="V32" s="372"/>
      <c r="W32" s="372"/>
      <c r="X32" s="331"/>
      <c r="Y32" s="331"/>
      <c r="Z32" s="331"/>
      <c r="AA32" s="331"/>
      <c r="AB32" s="331"/>
      <c r="AC32" s="331"/>
      <c r="AD32" s="331"/>
      <c r="AE32" s="331"/>
      <c r="AF32" s="331"/>
      <c r="AG32" s="331"/>
      <c r="AH32" s="331"/>
      <c r="AI32" s="331"/>
      <c r="AJ32" s="331"/>
      <c r="AK32" s="331"/>
      <c r="AL32" s="331"/>
      <c r="AM32" s="331"/>
      <c r="AN32" s="331"/>
      <c r="AO32" s="331"/>
      <c r="AP32" s="518"/>
      <c r="AW32" s="1164">
        <v>0</v>
      </c>
    </row>
    <row s="1862" customFormat="1" customHeight="1" ht="25.5" hidden="1">
      <c r="A33" s="1257"/>
      <c r="B33" s="1257"/>
      <c r="C33" s="1257"/>
      <c r="D33" s="1257"/>
      <c r="E33" s="1257"/>
      <c r="F33" s="1257"/>
      <c r="G33" s="1257"/>
      <c r="H33" s="1257"/>
      <c r="I33" s="1257"/>
      <c r="J33" s="1257"/>
      <c r="K33" s="1257"/>
      <c r="L33" s="1257"/>
      <c r="M33" s="1389"/>
      <c r="N33" s="1257"/>
      <c r="O33" s="1257"/>
      <c r="P33" s="1257"/>
      <c r="U33" s="2259" t="s">
        <v>42</v>
      </c>
      <c r="V33" s="2259"/>
      <c r="W33" s="1381"/>
      <c r="X33" s="2260" t="str">
        <f>IF(TITLE_NAME_OR_PR_CHANGE="",IF(TITLE_NAME_OR_PR="","",TITLE_NAME_OR_PR),TITLE_NAME_OR_PR_CHANGE)</f>
        <v/>
      </c>
      <c r="Y33" s="2260"/>
      <c r="Z33" s="2260"/>
      <c r="AA33" s="2260"/>
      <c r="AB33" s="2260"/>
      <c r="AC33" s="2260"/>
      <c r="AD33" s="2260"/>
      <c r="AE33" s="2260"/>
      <c r="AF33" s="335"/>
      <c r="AG33" s="2260" t="str">
        <f>IF(TITLE_NAME_OR_PR_CHANGE="",IF(TITLE_NAME_OR_PR="","",TITLE_NAME_OR_PR),TITLE_NAME_OR_PR_CHANGE)</f>
        <v/>
      </c>
      <c r="AH33" s="2260"/>
      <c r="AI33" s="2260"/>
      <c r="AJ33" s="2260"/>
      <c r="AK33" s="2260"/>
      <c r="AL33" s="2260"/>
      <c r="AM33" s="2260"/>
      <c r="AN33" s="2260"/>
      <c r="AO33" s="335"/>
      <c r="AP33" s="335"/>
      <c r="AQ33" s="289"/>
      <c r="AR33" s="377"/>
      <c r="AS33" s="377"/>
      <c r="AT33" s="377"/>
      <c r="AU33" s="377"/>
      <c r="AV33" s="377"/>
      <c r="AW33" s="427">
        <v>0</v>
      </c>
    </row>
    <row s="1862" customFormat="1" customHeight="1" ht="18.75" hidden="1">
      <c r="A34" s="1257"/>
      <c r="B34" s="1257"/>
      <c r="C34" s="1257"/>
      <c r="D34" s="1257"/>
      <c r="E34" s="1257"/>
      <c r="F34" s="1257"/>
      <c r="G34" s="1257"/>
      <c r="H34" s="1257"/>
      <c r="I34" s="1257"/>
      <c r="J34" s="1257"/>
      <c r="K34" s="1257"/>
      <c r="L34" s="1257"/>
      <c r="M34" s="1389"/>
      <c r="N34" s="1257"/>
      <c r="O34" s="1257"/>
      <c r="P34" s="1257"/>
      <c r="U34" s="2259" t="s">
        <v>896</v>
      </c>
      <c r="V34" s="2259"/>
      <c r="W34" s="1381"/>
      <c r="X34" s="2273" t="str">
        <f>IF(TITLE_DATE_PR_CHANGE="",IF(TITLE_DATE_PR="","",TITLE_DATE_PR),TITLE_DATE_PR_CHANGE)</f>
        <v/>
      </c>
      <c r="Y34" s="2273"/>
      <c r="Z34" s="2273"/>
      <c r="AA34" s="2273"/>
      <c r="AB34" s="2273"/>
      <c r="AC34" s="2273"/>
      <c r="AD34" s="2273"/>
      <c r="AE34" s="2273"/>
      <c r="AF34" s="335"/>
      <c r="AG34" s="2273" t="str">
        <f>IF(TITLE_DATE_PR_CHANGE="",IF(TITLE_DATE_PR="","",TITLE_DATE_PR),TITLE_DATE_PR_CHANGE)</f>
        <v/>
      </c>
      <c r="AH34" s="2273"/>
      <c r="AI34" s="2273"/>
      <c r="AJ34" s="2273"/>
      <c r="AK34" s="2273"/>
      <c r="AL34" s="2273"/>
      <c r="AM34" s="2273"/>
      <c r="AN34" s="2273"/>
      <c r="AO34" s="335"/>
      <c r="AP34" s="335"/>
      <c r="AQ34" s="289"/>
      <c r="AR34" s="377"/>
      <c r="AS34" s="377"/>
      <c r="AT34" s="377"/>
      <c r="AU34" s="377"/>
      <c r="AV34" s="377"/>
      <c r="AW34" s="427">
        <v>0</v>
      </c>
    </row>
    <row s="1862" customFormat="1" customHeight="1" ht="18.75" hidden="1">
      <c r="A35" s="1257"/>
      <c r="B35" s="1257"/>
      <c r="C35" s="1257"/>
      <c r="D35" s="1257"/>
      <c r="E35" s="1257"/>
      <c r="F35" s="1257"/>
      <c r="G35" s="1257"/>
      <c r="H35" s="1257"/>
      <c r="I35" s="1257"/>
      <c r="J35" s="1257"/>
      <c r="K35" s="1257"/>
      <c r="L35" s="1257"/>
      <c r="M35" s="1389"/>
      <c r="N35" s="1257"/>
      <c r="O35" s="1257"/>
      <c r="P35" s="1257"/>
      <c r="U35" s="2259" t="s">
        <v>897</v>
      </c>
      <c r="V35" s="2259"/>
      <c r="W35" s="1381"/>
      <c r="X35" s="2260" t="str">
        <f>IF(TITLE_NUMBER_PR_CHANGE="",IF(TITLE_NUMBER_PR="","",TITLE_NUMBER_PR),TITLE_NUMBER_PR_CHANGE)</f>
        <v/>
      </c>
      <c r="Y35" s="2260"/>
      <c r="Z35" s="2260"/>
      <c r="AA35" s="2260"/>
      <c r="AB35" s="2260"/>
      <c r="AC35" s="2260"/>
      <c r="AD35" s="2260"/>
      <c r="AE35" s="2260"/>
      <c r="AF35" s="335"/>
      <c r="AG35" s="2260" t="str">
        <f>IF(TITLE_NUMBER_PR_CHANGE="",IF(TITLE_NUMBER_PR="","",TITLE_NUMBER_PR),TITLE_NUMBER_PR_CHANGE)</f>
        <v/>
      </c>
      <c r="AH35" s="2260"/>
      <c r="AI35" s="2260"/>
      <c r="AJ35" s="2260"/>
      <c r="AK35" s="2260"/>
      <c r="AL35" s="2260"/>
      <c r="AM35" s="2260"/>
      <c r="AN35" s="2260"/>
      <c r="AO35" s="335"/>
      <c r="AP35" s="335"/>
      <c r="AQ35" s="289"/>
      <c r="AR35" s="377"/>
      <c r="AS35" s="377"/>
      <c r="AT35" s="377"/>
      <c r="AU35" s="377"/>
      <c r="AV35" s="377"/>
      <c r="AW35" s="427">
        <v>0</v>
      </c>
    </row>
    <row s="1862" customFormat="1" customHeight="1" ht="18.75" hidden="1">
      <c r="A36" s="1257"/>
      <c r="B36" s="1257"/>
      <c r="C36" s="1257"/>
      <c r="D36" s="1257"/>
      <c r="E36" s="1257"/>
      <c r="F36" s="1257"/>
      <c r="G36" s="1257"/>
      <c r="H36" s="1257"/>
      <c r="I36" s="1257"/>
      <c r="J36" s="1257"/>
      <c r="K36" s="1257"/>
      <c r="L36" s="1257"/>
      <c r="M36" s="1389"/>
      <c r="N36" s="1257"/>
      <c r="O36" s="1257"/>
      <c r="P36" s="1257"/>
      <c r="U36" s="2259" t="s">
        <v>43</v>
      </c>
      <c r="V36" s="2259"/>
      <c r="W36" s="1381"/>
      <c r="X36" s="2260" t="str">
        <f>IF(TITLE_IST_PUB_CHANGE="",IF(TITLE_IST_PUB="","",TITLE_IST_PUB),TITLE_IST_PUB_CHANGE)</f>
        <v/>
      </c>
      <c r="Y36" s="2260"/>
      <c r="Z36" s="2260"/>
      <c r="AA36" s="2260"/>
      <c r="AB36" s="2260"/>
      <c r="AC36" s="2260"/>
      <c r="AD36" s="2260"/>
      <c r="AE36" s="2260"/>
      <c r="AF36" s="335"/>
      <c r="AG36" s="2260" t="str">
        <f>IF(TITLE_IST_PUB_CHANGE="",IF(TITLE_IST_PUB="","",TITLE_IST_PUB),TITLE_IST_PUB_CHANGE)</f>
        <v/>
      </c>
      <c r="AH36" s="2260"/>
      <c r="AI36" s="2260"/>
      <c r="AJ36" s="2260"/>
      <c r="AK36" s="2260"/>
      <c r="AL36" s="2260"/>
      <c r="AM36" s="2260"/>
      <c r="AN36" s="2260"/>
      <c r="AO36" s="335"/>
      <c r="AP36" s="335"/>
      <c r="AQ36" s="289"/>
      <c r="AR36" s="377"/>
      <c r="AS36" s="377"/>
      <c r="AT36" s="377"/>
      <c r="AU36" s="377"/>
      <c r="AV36" s="377"/>
      <c r="AW36" s="427">
        <v>0</v>
      </c>
    </row>
    <row customHeight="1" ht="14.25" hidden="1">
      <c r="R37" s="385"/>
      <c r="S37" s="385"/>
      <c r="T37" s="385"/>
      <c r="U37" s="1284"/>
      <c r="V37" s="372"/>
      <c r="W37" s="372"/>
      <c r="X37" s="331"/>
      <c r="Y37" s="331"/>
      <c r="Z37" s="331"/>
      <c r="AA37" s="331"/>
      <c r="AB37" s="331"/>
      <c r="AC37" s="331"/>
      <c r="AD37" s="331"/>
      <c r="AE37" s="331"/>
      <c r="AF37" s="331"/>
      <c r="AG37" s="331"/>
      <c r="AH37" s="331"/>
      <c r="AI37" s="331"/>
      <c r="AJ37" s="331"/>
      <c r="AK37" s="331"/>
      <c r="AL37" s="331"/>
      <c r="AM37" s="331"/>
      <c r="AN37" s="331"/>
      <c r="AO37" s="331"/>
      <c r="AP37" s="518"/>
      <c r="AW37" s="1164">
        <v>0</v>
      </c>
    </row>
    <row s="1862" customFormat="1" customHeight="1" ht="18.75" hidden="1">
      <c r="A38" s="1257"/>
      <c r="B38" s="1257"/>
      <c r="C38" s="1257"/>
      <c r="D38" s="1257"/>
      <c r="E38" s="1257"/>
      <c r="F38" s="1257"/>
      <c r="G38" s="1257"/>
      <c r="H38" s="1257"/>
      <c r="I38" s="1257"/>
      <c r="J38" s="1257"/>
      <c r="K38" s="1257"/>
      <c r="L38" s="1257"/>
      <c r="M38" s="1389"/>
      <c r="N38" s="1257"/>
      <c r="O38" s="1257"/>
      <c r="P38" s="1257"/>
      <c r="U38" s="2259" t="s">
        <v>898</v>
      </c>
      <c r="V38" s="2259"/>
      <c r="W38" s="1381"/>
      <c r="X38" s="2273" t="str">
        <f>IF(TITLE_DATE_PR_CHANGE="",IF(TITLE_DATE_PR="","",TITLE_DATE_PR),TITLE_DATE_PR_CHANGE)</f>
        <v/>
      </c>
      <c r="Y38" s="2273"/>
      <c r="Z38" s="2273"/>
      <c r="AA38" s="2273"/>
      <c r="AB38" s="2273"/>
      <c r="AC38" s="2273"/>
      <c r="AD38" s="2273"/>
      <c r="AE38" s="2273"/>
      <c r="AF38" s="335"/>
      <c r="AG38" s="2273" t="str">
        <f>IF(TITLE_DATE_PR_CHANGE="",IF(TITLE_DATE_PR="","",TITLE_DATE_PR),TITLE_DATE_PR_CHANGE)</f>
        <v/>
      </c>
      <c r="AH38" s="2273"/>
      <c r="AI38" s="2273"/>
      <c r="AJ38" s="2273"/>
      <c r="AK38" s="2273"/>
      <c r="AL38" s="2273"/>
      <c r="AM38" s="2273"/>
      <c r="AN38" s="2273"/>
      <c r="AO38" s="335"/>
      <c r="AP38" s="335"/>
      <c r="AQ38" s="289"/>
      <c r="AR38" s="377"/>
      <c r="AS38" s="377"/>
      <c r="AT38" s="377"/>
      <c r="AU38" s="377"/>
      <c r="AV38" s="377"/>
      <c r="AW38" s="427">
        <v>0</v>
      </c>
    </row>
    <row s="1862" customFormat="1" customHeight="1" ht="18.75" hidden="1">
      <c r="A39" s="1257"/>
      <c r="B39" s="1257"/>
      <c r="C39" s="1257"/>
      <c r="D39" s="1257"/>
      <c r="E39" s="1257"/>
      <c r="F39" s="1257"/>
      <c r="G39" s="1257"/>
      <c r="H39" s="1257"/>
      <c r="I39" s="1257"/>
      <c r="J39" s="1257"/>
      <c r="K39" s="1257"/>
      <c r="L39" s="1257"/>
      <c r="M39" s="1389"/>
      <c r="N39" s="1257"/>
      <c r="O39" s="1257"/>
      <c r="P39" s="1257"/>
      <c r="U39" s="2259" t="s">
        <v>899</v>
      </c>
      <c r="V39" s="2259"/>
      <c r="W39" s="1381"/>
      <c r="X39" s="2260" t="str">
        <f>IF(TITLE_NUMBER_PR_CHANGE="",IF(TITLE_NUMBER_PR="","",TITLE_NUMBER_PR),TITLE_NUMBER_PR_CHANGE)</f>
        <v/>
      </c>
      <c r="Y39" s="2260"/>
      <c r="Z39" s="2260"/>
      <c r="AA39" s="2260"/>
      <c r="AB39" s="2260"/>
      <c r="AC39" s="2260"/>
      <c r="AD39" s="2260"/>
      <c r="AE39" s="2260"/>
      <c r="AF39" s="335"/>
      <c r="AG39" s="2260" t="str">
        <f>IF(TITLE_NUMBER_PR_CHANGE="",IF(TITLE_NUMBER_PR="","",TITLE_NUMBER_PR),TITLE_NUMBER_PR_CHANGE)</f>
        <v/>
      </c>
      <c r="AH39" s="2260"/>
      <c r="AI39" s="2260"/>
      <c r="AJ39" s="2260"/>
      <c r="AK39" s="2260"/>
      <c r="AL39" s="2260"/>
      <c r="AM39" s="2260"/>
      <c r="AN39" s="2260"/>
      <c r="AO39" s="335"/>
      <c r="AP39" s="335"/>
      <c r="AQ39" s="289"/>
      <c r="AR39" s="377"/>
      <c r="AS39" s="377"/>
      <c r="AT39" s="377"/>
      <c r="AU39" s="377"/>
      <c r="AV39" s="377"/>
      <c r="AW39" s="427">
        <v>0</v>
      </c>
    </row>
    <row s="1862" customFormat="1" customHeight="1" ht="0">
      <c r="A40" s="1257"/>
      <c r="B40" s="1257"/>
      <c r="C40" s="1257"/>
      <c r="D40" s="1257"/>
      <c r="E40" s="1257"/>
      <c r="F40" s="1257"/>
      <c r="G40" s="1257"/>
      <c r="H40" s="1257"/>
      <c r="I40" s="1257"/>
      <c r="J40" s="1257"/>
      <c r="K40" s="1257"/>
      <c r="L40" s="1257"/>
      <c r="M40" s="1389"/>
      <c r="N40" s="1257"/>
      <c r="O40" s="1257"/>
      <c r="P40" s="1257"/>
      <c r="U40" s="332"/>
      <c r="V40" s="332"/>
      <c r="W40" s="1349"/>
      <c r="X40" s="335"/>
      <c r="Y40" s="335"/>
      <c r="Z40" s="335"/>
      <c r="AA40" s="335"/>
      <c r="AB40" s="335"/>
      <c r="AC40" s="335"/>
      <c r="AD40" s="335"/>
      <c r="AE40" s="335"/>
      <c r="AF40" s="287" t="s">
        <v>900</v>
      </c>
      <c r="AG40" s="335"/>
      <c r="AH40" s="335"/>
      <c r="AI40" s="335"/>
      <c r="AJ40" s="335"/>
      <c r="AK40" s="335"/>
      <c r="AL40" s="335"/>
      <c r="AM40" s="335"/>
      <c r="AN40" s="335"/>
      <c r="AO40" s="287" t="s">
        <v>900</v>
      </c>
      <c r="AR40" s="377"/>
      <c r="AS40" s="377"/>
      <c r="AT40" s="377"/>
      <c r="AU40" s="377"/>
      <c r="AV40" s="377"/>
      <c r="AW40" s="427">
        <v>0</v>
      </c>
    </row>
    <row customHeight="1" ht="14.699999999999998">
      <c r="R41" s="385"/>
      <c r="S41" s="385"/>
      <c r="T41" s="385"/>
      <c r="U41" s="1284"/>
      <c r="V41" s="372"/>
      <c r="W41" s="1253"/>
      <c r="X41" s="2261"/>
      <c r="Y41" s="2261"/>
      <c r="Z41" s="2261"/>
      <c r="AA41" s="2261"/>
      <c r="AB41" s="2261"/>
      <c r="AC41" s="2261"/>
      <c r="AD41" s="2261"/>
      <c r="AE41" s="2261"/>
      <c r="AF41" s="2261"/>
      <c r="AG41" s="2261"/>
      <c r="AH41" s="2261"/>
      <c r="AI41" s="2261"/>
      <c r="AJ41" s="2261"/>
      <c r="AK41" s="2261"/>
      <c r="AL41" s="2261"/>
      <c r="AM41" s="2261"/>
      <c r="AN41" s="2261"/>
      <c r="AO41" s="2261"/>
      <c r="AW41" s="1164">
        <v>14</v>
      </c>
    </row>
    <row customHeight="1" ht="14.699999999999998">
      <c r="R42" s="385"/>
      <c r="S42" s="385"/>
      <c r="T42" s="385"/>
      <c r="U42" s="2136" t="s">
        <v>773</v>
      </c>
      <c r="V42" s="2136"/>
      <c r="W42" s="2136"/>
      <c r="X42" s="2136"/>
      <c r="Y42" s="2136"/>
      <c r="Z42" s="2136"/>
      <c r="AA42" s="2136"/>
      <c r="AB42" s="2136"/>
      <c r="AC42" s="2136"/>
      <c r="AD42" s="2136"/>
      <c r="AE42" s="2136"/>
      <c r="AF42" s="2136"/>
      <c r="AG42" s="2136"/>
      <c r="AH42" s="2136"/>
      <c r="AI42" s="2136"/>
      <c r="AJ42" s="2136"/>
      <c r="AK42" s="2136"/>
      <c r="AL42" s="2136"/>
      <c r="AM42" s="2136"/>
      <c r="AN42" s="2136"/>
      <c r="AO42" s="2136"/>
      <c r="AP42" s="2136"/>
      <c r="AQ42" s="2136" t="s">
        <v>774</v>
      </c>
      <c r="AW42" s="1164">
        <v>14</v>
      </c>
    </row>
    <row customHeight="1" ht="14.699999999999998">
      <c r="R43" s="385"/>
      <c r="S43" s="385"/>
      <c r="T43" s="385"/>
      <c r="U43" s="2282" t="s">
        <v>88</v>
      </c>
      <c r="V43" s="2218" t="s">
        <v>901</v>
      </c>
      <c r="W43" s="310"/>
      <c r="X43" s="2283" t="s">
        <v>902</v>
      </c>
      <c r="Y43" s="2300"/>
      <c r="Z43" s="2300"/>
      <c r="AA43" s="2300"/>
      <c r="AB43" s="2300"/>
      <c r="AC43" s="2284"/>
      <c r="AD43" s="2284"/>
      <c r="AE43" s="2285"/>
      <c r="AF43" s="2286" t="s">
        <v>903</v>
      </c>
      <c r="AG43" s="2283" t="s">
        <v>902</v>
      </c>
      <c r="AH43" s="2300"/>
      <c r="AI43" s="2300"/>
      <c r="AJ43" s="2300"/>
      <c r="AK43" s="2300"/>
      <c r="AL43" s="2284"/>
      <c r="AM43" s="2284"/>
      <c r="AN43" s="2285"/>
      <c r="AO43" s="2286" t="s">
        <v>904</v>
      </c>
      <c r="AP43" s="2289" t="s">
        <v>905</v>
      </c>
      <c r="AQ43" s="2136"/>
      <c r="AW43" s="1164">
        <v>14</v>
      </c>
    </row>
    <row customHeight="1" ht="35.699999999999996">
      <c r="R44" s="385"/>
      <c r="S44" s="385"/>
      <c r="T44" s="385"/>
      <c r="U44" s="2282"/>
      <c r="V44" s="2218"/>
      <c r="W44" s="1040"/>
      <c r="X44" s="2303" t="s">
        <v>928</v>
      </c>
      <c r="Y44" s="2321" t="s">
        <v>929</v>
      </c>
      <c r="Z44" s="2321"/>
      <c r="AA44" s="2321"/>
      <c r="AB44" s="2321"/>
      <c r="AC44" s="2303" t="s">
        <v>909</v>
      </c>
      <c r="AD44" s="2620"/>
      <c r="AE44" s="2323"/>
      <c r="AF44" s="2287"/>
      <c r="AG44" s="2303" t="s">
        <v>928</v>
      </c>
      <c r="AH44" s="2321" t="s">
        <v>929</v>
      </c>
      <c r="AI44" s="2321"/>
      <c r="AJ44" s="2321"/>
      <c r="AK44" s="2321"/>
      <c r="AL44" s="2303" t="s">
        <v>909</v>
      </c>
      <c r="AM44" s="2620"/>
      <c r="AN44" s="2323"/>
      <c r="AO44" s="2287"/>
      <c r="AP44" s="2290"/>
      <c r="AQ44" s="2136"/>
      <c r="AW44" s="1164">
        <v>34</v>
      </c>
    </row>
    <row customHeight="1" ht="14.699999999999998">
      <c r="R45" s="385"/>
      <c r="S45" s="385"/>
      <c r="T45" s="385"/>
      <c r="U45" s="2282"/>
      <c r="V45" s="2218"/>
      <c r="W45" s="1040"/>
      <c r="X45" s="2334"/>
      <c r="Y45" s="2326" t="s">
        <v>930</v>
      </c>
      <c r="Z45" s="2279" t="s">
        <v>931</v>
      </c>
      <c r="AA45" s="2329"/>
      <c r="AB45" s="2280"/>
      <c r="AC45" s="2304"/>
      <c r="AD45" s="2621"/>
      <c r="AE45" s="2325"/>
      <c r="AF45" s="2287"/>
      <c r="AG45" s="2334"/>
      <c r="AH45" s="2326" t="s">
        <v>930</v>
      </c>
      <c r="AI45" s="2279" t="s">
        <v>931</v>
      </c>
      <c r="AJ45" s="2329"/>
      <c r="AK45" s="2280"/>
      <c r="AL45" s="2304"/>
      <c r="AM45" s="2621"/>
      <c r="AN45" s="2325"/>
      <c r="AO45" s="2287"/>
      <c r="AP45" s="2290"/>
      <c r="AQ45" s="2136"/>
      <c r="AW45" s="1164">
        <v>14</v>
      </c>
    </row>
    <row customHeight="1" ht="27.299999999999997">
      <c r="R46" s="385"/>
      <c r="S46" s="385"/>
      <c r="T46" s="385"/>
      <c r="U46" s="2282"/>
      <c r="V46" s="2218"/>
      <c r="W46" s="1040"/>
      <c r="X46" s="2334"/>
      <c r="Y46" s="2327"/>
      <c r="Z46" s="2326" t="s">
        <v>932</v>
      </c>
      <c r="AA46" s="2279" t="s">
        <v>933</v>
      </c>
      <c r="AB46" s="2280"/>
      <c r="AC46" s="2326" t="s">
        <v>919</v>
      </c>
      <c r="AD46" s="2330" t="s">
        <v>920</v>
      </c>
      <c r="AE46" s="2331"/>
      <c r="AF46" s="2287"/>
      <c r="AG46" s="2334"/>
      <c r="AH46" s="2327"/>
      <c r="AI46" s="2326" t="s">
        <v>932</v>
      </c>
      <c r="AJ46" s="2279" t="s">
        <v>933</v>
      </c>
      <c r="AK46" s="2280"/>
      <c r="AL46" s="2326" t="s">
        <v>919</v>
      </c>
      <c r="AM46" s="2330" t="s">
        <v>920</v>
      </c>
      <c r="AN46" s="2331"/>
      <c r="AO46" s="2287"/>
      <c r="AP46" s="2290"/>
      <c r="AQ46" s="2136"/>
      <c r="AW46" s="1164">
        <v>26</v>
      </c>
    </row>
    <row customHeight="1" ht="65.25">
      <c r="A47" s="1268"/>
      <c r="B47" s="1268" t="s">
        <v>616</v>
      </c>
      <c r="C47" s="1268" t="s">
        <v>617</v>
      </c>
      <c r="D47" s="1268" t="s">
        <v>618</v>
      </c>
      <c r="E47" s="1319" t="s">
        <v>910</v>
      </c>
      <c r="F47" s="1319" t="s">
        <v>911</v>
      </c>
      <c r="G47" s="1319" t="s">
        <v>912</v>
      </c>
      <c r="H47" s="1319" t="s">
        <v>913</v>
      </c>
      <c r="I47" s="1319" t="s">
        <v>914</v>
      </c>
      <c r="J47" s="1319" t="s">
        <v>915</v>
      </c>
      <c r="K47" s="1319" t="s">
        <v>916</v>
      </c>
      <c r="L47" s="1319" t="s">
        <v>934</v>
      </c>
      <c r="M47" s="1319" t="s">
        <v>891</v>
      </c>
      <c r="R47" s="385"/>
      <c r="S47" s="385"/>
      <c r="T47" s="385"/>
      <c r="U47" s="2282"/>
      <c r="V47" s="2218"/>
      <c r="W47" s="311"/>
      <c r="X47" s="2304"/>
      <c r="Y47" s="2328"/>
      <c r="Z47" s="2328"/>
      <c r="AA47" s="1231" t="s">
        <v>935</v>
      </c>
      <c r="AB47" s="1231" t="s">
        <v>936</v>
      </c>
      <c r="AC47" s="2328"/>
      <c r="AD47" s="2332"/>
      <c r="AE47" s="2333"/>
      <c r="AF47" s="2288"/>
      <c r="AG47" s="2304"/>
      <c r="AH47" s="2328"/>
      <c r="AI47" s="2328"/>
      <c r="AJ47" s="1231" t="s">
        <v>935</v>
      </c>
      <c r="AK47" s="1231" t="s">
        <v>936</v>
      </c>
      <c r="AL47" s="2328"/>
      <c r="AM47" s="2332"/>
      <c r="AN47" s="2333"/>
      <c r="AO47" s="2288"/>
      <c r="AP47" s="2291"/>
      <c r="AQ47" s="2136"/>
      <c r="AW47" s="1164">
        <v>62</v>
      </c>
    </row>
    <row s="1650" customFormat="1" customHeight="1" ht="11.25" hidden="1">
      <c r="A48" s="1268"/>
      <c r="B48" s="1268"/>
      <c r="C48" s="1268"/>
      <c r="D48" s="1268"/>
      <c r="E48" s="1268"/>
      <c r="F48" s="1268"/>
      <c r="G48" s="1268"/>
      <c r="H48" s="1268"/>
      <c r="I48" s="1268"/>
      <c r="J48" s="1268"/>
      <c r="K48" s="1268"/>
      <c r="L48" s="1268"/>
      <c r="M48" s="1319"/>
      <c r="N48" s="1337"/>
      <c r="O48" s="1337"/>
      <c r="P48" s="1337"/>
      <c r="Q48" s="1255"/>
      <c r="R48" s="1256"/>
      <c r="S48" s="1263">
        <v>1</v>
      </c>
      <c r="T48" s="1263"/>
      <c r="U48" s="1286" t="s">
        <v>200</v>
      </c>
      <c r="V48" s="1264" t="s">
        <v>103</v>
      </c>
      <c r="W48" s="1254" t="str">
        <f>OFFSET(W48,0,-1)</f>
        <v>2</v>
      </c>
      <c r="X48" s="1344">
        <f>OFFSET(X48,0,-1)+1</f>
        <v>3</v>
      </c>
      <c r="Y48" s="1350"/>
      <c r="Z48" s="1350"/>
      <c r="AA48" s="1350">
        <f>OFFSET(AA48,0,-1)+1</f>
        <v>1</v>
      </c>
      <c r="AB48" s="1350">
        <f>OFFSET(AB48,0,-1)+1</f>
        <v>2</v>
      </c>
      <c r="AC48" s="1344">
        <f>OFFSET(AC48,0,-1)+1</f>
        <v>3</v>
      </c>
      <c r="AD48" s="2281">
        <f>OFFSET(AD48,0,-1)+1</f>
        <v>4</v>
      </c>
      <c r="AE48" s="2281"/>
      <c r="AF48" s="1344">
        <f>OFFSET(AF48,0,-2)+1</f>
        <v>5</v>
      </c>
      <c r="AG48" s="1344">
        <f>OFFSET(AG48,0,-1)+1</f>
        <v>6</v>
      </c>
      <c r="AH48" s="1344"/>
      <c r="AI48" s="1344"/>
      <c r="AJ48" s="1344">
        <f>OFFSET(AJ48,0,-1)+1</f>
        <v>1</v>
      </c>
      <c r="AK48" s="1344">
        <f>OFFSET(AK48,0,-1)+1</f>
        <v>2</v>
      </c>
      <c r="AL48" s="1344">
        <f>OFFSET(AL48,0,-1)+1</f>
        <v>3</v>
      </c>
      <c r="AM48" s="2281">
        <f>OFFSET(AM48,0,-1)+1</f>
        <v>4</v>
      </c>
      <c r="AN48" s="2281"/>
      <c r="AO48" s="1344">
        <f>OFFSET(AO48,0,-2)+1</f>
        <v>5</v>
      </c>
      <c r="AP48" s="1254">
        <f>OFFSET(AP48,0,-1)</f>
        <v>5</v>
      </c>
      <c r="AQ48" s="1344">
        <f>OFFSET(AQ48,0,-1)+1</f>
        <v>6</v>
      </c>
      <c r="AR48" s="520"/>
      <c r="AS48" s="520"/>
      <c r="AT48" s="520"/>
      <c r="AU48" s="520"/>
      <c r="AV48" s="520"/>
      <c r="AW48" s="505">
        <v>0</v>
      </c>
    </row>
    <row customHeight="1" ht="22.049999999999997">
      <c r="A49" s="1276" t="s">
        <v>649</v>
      </c>
      <c r="B49" s="1276"/>
      <c r="C49" s="1276"/>
      <c r="D49" s="1276"/>
      <c r="E49" s="2298">
        <v>1</v>
      </c>
      <c r="F49" s="1276"/>
      <c r="G49" s="1276"/>
      <c r="H49" s="1276"/>
      <c r="I49" s="1276"/>
      <c r="J49" s="1276"/>
      <c r="K49" s="1276"/>
      <c r="L49" s="1276"/>
      <c r="M49" s="1319"/>
      <c r="N49" s="697"/>
      <c r="O49" s="697"/>
      <c r="P49" s="697"/>
      <c r="Q49" s="370"/>
      <c r="R49" s="369"/>
      <c r="S49" s="369"/>
      <c r="T49" s="364"/>
      <c r="U49" s="1345">
        <f>INDEX(PT_DIFFERENTIATION_NUM_NTAR,MATCH(A49,PT_DIFFERENTIATION_NTAR_ID,0))</f>
        <v>0</v>
      </c>
      <c r="V49" s="307" t="s">
        <v>604</v>
      </c>
      <c r="W49" s="309"/>
      <c r="X49" s="2251"/>
      <c r="Y49" s="2252"/>
      <c r="Z49" s="2252"/>
      <c r="AA49" s="2252"/>
      <c r="AB49" s="2252"/>
      <c r="AC49" s="2252"/>
      <c r="AD49" s="2252"/>
      <c r="AE49" s="2252"/>
      <c r="AF49" s="2253"/>
      <c r="AG49" s="2251" t="str">
        <f>INDEX(PT_DIFFERENTIATION_NTAR,MATCH(A49,PT_DIFFERENTIATION_NTAR_ID,0))</f>
        <v/>
      </c>
      <c r="AH49" s="2252"/>
      <c r="AI49" s="2252"/>
      <c r="AJ49" s="2252"/>
      <c r="AK49" s="2252"/>
      <c r="AL49" s="2252"/>
      <c r="AM49" s="2252"/>
      <c r="AN49" s="2252"/>
      <c r="AO49" s="2252"/>
      <c r="AP49" s="2253"/>
      <c r="AQ49" s="126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9"/>
      <c r="AT49" s="509" t="str">
        <f>IF(V49="","",V49)</f>
        <v>Наименование тарифа</v>
      </c>
      <c r="AU49" s="509"/>
      <c r="AV49" s="509"/>
      <c r="AW49" s="1164">
        <v>21</v>
      </c>
    </row>
    <row customHeight="1" ht="22.049999999999997">
      <c r="A50" s="1276" t="s">
        <v>649</v>
      </c>
      <c r="B50" s="1276" t="s">
        <v>650</v>
      </c>
      <c r="C50" s="1276"/>
      <c r="D50" s="1276"/>
      <c r="E50" s="2299"/>
      <c r="F50" s="2298">
        <v>1</v>
      </c>
      <c r="G50" s="1276"/>
      <c r="H50" s="1276"/>
      <c r="I50" s="1276"/>
      <c r="J50" s="1276"/>
      <c r="K50" s="1276"/>
      <c r="L50" s="1276"/>
      <c r="M50" s="1319"/>
      <c r="N50" s="697"/>
      <c r="O50" s="697"/>
      <c r="P50" s="697"/>
      <c r="Q50" s="1341"/>
      <c r="R50" s="361"/>
      <c r="S50" s="518"/>
      <c r="T50" s="362"/>
      <c r="U50" s="1345" t="str">
        <f>INDEX(PT_DIFFERENTIATION_NUM_TER,MATCH(B50,PT_DIFFERENTIATION_TER_ID,0))</f>
        <v>.</v>
      </c>
      <c r="V50" s="317" t="s">
        <v>870</v>
      </c>
      <c r="W50" s="309"/>
      <c r="X50" s="2251"/>
      <c r="Y50" s="2252"/>
      <c r="Z50" s="2252"/>
      <c r="AA50" s="2252"/>
      <c r="AB50" s="2252"/>
      <c r="AC50" s="2252"/>
      <c r="AD50" s="2252"/>
      <c r="AE50" s="2252"/>
      <c r="AF50" s="2253"/>
      <c r="AG50" s="2251" t="str">
        <f>INDEX(PT_DIFFERENTIATION_TER,MATCH(B50,PT_DIFFERENTIATION_TER_ID,0))</f>
        <v/>
      </c>
      <c r="AH50" s="2252"/>
      <c r="AI50" s="2252"/>
      <c r="AJ50" s="2252"/>
      <c r="AK50" s="2252"/>
      <c r="AL50" s="2252"/>
      <c r="AM50" s="2252"/>
      <c r="AN50" s="2252"/>
      <c r="AO50" s="2252"/>
      <c r="AP50" s="2253"/>
      <c r="AQ50" s="1267" t="s">
        <v>871</v>
      </c>
      <c r="AS50" s="509"/>
      <c r="AT50" s="509" t="str">
        <f>IF(V50="","",V50)</f>
        <v>Территория действия тарифа</v>
      </c>
      <c r="AU50" s="509"/>
      <c r="AV50" s="509"/>
      <c r="AW50" s="1164">
        <v>21</v>
      </c>
    </row>
    <row customHeight="1" ht="24">
      <c r="A51" s="1276" t="s">
        <v>649</v>
      </c>
      <c r="B51" s="1276" t="s">
        <v>650</v>
      </c>
      <c r="C51" s="1276" t="s">
        <v>651</v>
      </c>
      <c r="D51" s="1276"/>
      <c r="E51" s="2299"/>
      <c r="F51" s="2299"/>
      <c r="G51" s="2298">
        <v>1</v>
      </c>
      <c r="H51" s="1276"/>
      <c r="I51" s="1276"/>
      <c r="J51" s="1276"/>
      <c r="K51" s="1276"/>
      <c r="L51" s="1276"/>
      <c r="M51" s="1319"/>
      <c r="N51" s="697"/>
      <c r="O51" s="697"/>
      <c r="P51" s="697"/>
      <c r="Q51" s="363"/>
      <c r="R51" s="361"/>
      <c r="S51" s="518"/>
      <c r="T51" s="362"/>
      <c r="U51" s="1345" t="str">
        <f>INDEX(PT_DIFFERENTIATION_NUM_CS,MATCH(C51,PT_DIFFERENTIATION_CS_ID,0))</f>
        <v>..</v>
      </c>
      <c r="V51" s="318" t="s">
        <v>872</v>
      </c>
      <c r="W51" s="309"/>
      <c r="X51" s="2251"/>
      <c r="Y51" s="2252"/>
      <c r="Z51" s="2252"/>
      <c r="AA51" s="2252"/>
      <c r="AB51" s="2252"/>
      <c r="AC51" s="2252"/>
      <c r="AD51" s="2252"/>
      <c r="AE51" s="2252"/>
      <c r="AF51" s="2253"/>
      <c r="AG51" s="2251" t="str">
        <f>INDEX(PT_DIFFERENTIATION_CS,MATCH(C51,PT_DIFFERENTIATION_CS_ID,0))</f>
        <v/>
      </c>
      <c r="AH51" s="2252"/>
      <c r="AI51" s="2252"/>
      <c r="AJ51" s="2252"/>
      <c r="AK51" s="2252"/>
      <c r="AL51" s="2252"/>
      <c r="AM51" s="2252"/>
      <c r="AN51" s="2252"/>
      <c r="AO51" s="2252"/>
      <c r="AP51" s="2253"/>
      <c r="AQ51" s="1267" t="s">
        <v>873</v>
      </c>
      <c r="AS51" s="509"/>
      <c r="AT51" s="509" t="str">
        <f>IF(V51="","",V51)</f>
        <v>Наименование системы теплоснабжения </v>
      </c>
      <c r="AU51" s="509"/>
      <c r="AV51" s="509"/>
      <c r="AW51" s="1164">
        <v>23</v>
      </c>
    </row>
    <row customHeight="1" ht="22.049999999999997">
      <c r="A52" s="1276" t="s">
        <v>649</v>
      </c>
      <c r="B52" s="1276" t="s">
        <v>650</v>
      </c>
      <c r="C52" s="1276" t="s">
        <v>651</v>
      </c>
      <c r="D52" s="1276" t="s">
        <v>652</v>
      </c>
      <c r="E52" s="2299"/>
      <c r="F52" s="2299"/>
      <c r="G52" s="2299"/>
      <c r="H52" s="2319">
        <v>1</v>
      </c>
      <c r="I52" s="1276"/>
      <c r="J52" s="1276"/>
      <c r="K52" s="1276"/>
      <c r="L52" s="1276"/>
      <c r="M52" s="1319"/>
      <c r="N52" s="697"/>
      <c r="O52" s="697"/>
      <c r="P52" s="697"/>
      <c r="Q52" s="363"/>
      <c r="R52" s="361"/>
      <c r="S52" s="518"/>
      <c r="T52" s="362"/>
      <c r="U52" s="1345" t="str">
        <f>INDEX(PT_DIFFERENTIATION_NUM_IST_TE,MATCH(D52,PT_DIFFERENTIATION_IST_TE_ID,0))</f>
        <v>...</v>
      </c>
      <c r="V52" s="319" t="s">
        <v>874</v>
      </c>
      <c r="W52" s="309"/>
      <c r="X52" s="2251"/>
      <c r="Y52" s="2252"/>
      <c r="Z52" s="2252"/>
      <c r="AA52" s="2252"/>
      <c r="AB52" s="2252"/>
      <c r="AC52" s="2252"/>
      <c r="AD52" s="2252"/>
      <c r="AE52" s="2252"/>
      <c r="AF52" s="2253"/>
      <c r="AG52" s="2251" t="str">
        <f>INDEX(PT_DIFFERENTIATION_IST_TE,MATCH(D52,PT_DIFFERENTIATION_IST_TE_ID,0))</f>
        <v/>
      </c>
      <c r="AH52" s="2252"/>
      <c r="AI52" s="2252"/>
      <c r="AJ52" s="2252"/>
      <c r="AK52" s="2252"/>
      <c r="AL52" s="2252"/>
      <c r="AM52" s="2252"/>
      <c r="AN52" s="2252"/>
      <c r="AO52" s="2252"/>
      <c r="AP52" s="2253"/>
      <c r="AQ52" s="1267" t="s">
        <v>875</v>
      </c>
      <c r="AS52" s="509"/>
      <c r="AT52" s="509" t="str">
        <f>IF(V52="","",V52)</f>
        <v>Источник тепловой энергии  </v>
      </c>
      <c r="AU52" s="509"/>
      <c r="AV52" s="509"/>
      <c r="AW52" s="1164">
        <v>21</v>
      </c>
    </row>
    <row s="1651" customFormat="1" customHeight="1" ht="0">
      <c r="A53" s="1384" t="s">
        <v>649</v>
      </c>
      <c r="B53" s="1384" t="s">
        <v>650</v>
      </c>
      <c r="C53" s="1384" t="s">
        <v>651</v>
      </c>
      <c r="D53" s="1384" t="s">
        <v>652</v>
      </c>
      <c r="E53" s="2299"/>
      <c r="F53" s="2299"/>
      <c r="G53" s="2299"/>
      <c r="H53" s="2320"/>
      <c r="I53" s="2136" t="str">
        <f>U52&amp;".1"</f>
        <v>....1</v>
      </c>
      <c r="J53" s="1384"/>
      <c r="K53" s="1384"/>
      <c r="L53" s="1384"/>
      <c r="M53" s="1390" t="s">
        <v>876</v>
      </c>
      <c r="N53" s="1255"/>
      <c r="O53" s="1255"/>
      <c r="P53" s="1255"/>
      <c r="Q53" s="2266">
        <v>1</v>
      </c>
      <c r="R53" s="1340"/>
      <c r="S53" s="1340"/>
      <c r="T53" s="365"/>
      <c r="U53" s="1051"/>
      <c r="V53" s="1392"/>
      <c r="W53" s="1393"/>
      <c r="X53" s="2305"/>
      <c r="Y53" s="2306"/>
      <c r="Z53" s="2306"/>
      <c r="AA53" s="2306"/>
      <c r="AB53" s="2306"/>
      <c r="AC53" s="2306"/>
      <c r="AD53" s="2306"/>
      <c r="AE53" s="2306"/>
      <c r="AF53" s="2307"/>
      <c r="AG53" s="2305"/>
      <c r="AH53" s="2306"/>
      <c r="AI53" s="2306"/>
      <c r="AJ53" s="2306"/>
      <c r="AK53" s="2306"/>
      <c r="AL53" s="2306"/>
      <c r="AM53" s="2306"/>
      <c r="AN53" s="2306"/>
      <c r="AO53" s="2306"/>
      <c r="AP53" s="2307"/>
      <c r="AQ53" s="1394"/>
      <c r="AS53" s="509"/>
      <c r="AT53" s="509" t="str">
        <f>IF(V53="","",V53)</f>
        <v/>
      </c>
      <c r="AU53" s="509"/>
      <c r="AV53" s="509"/>
      <c r="AW53" s="520">
        <v>0</v>
      </c>
    </row>
    <row customHeight="1" ht="22.049999999999997">
      <c r="A54" s="1276" t="s">
        <v>649</v>
      </c>
      <c r="B54" s="1276" t="s">
        <v>650</v>
      </c>
      <c r="C54" s="1276" t="s">
        <v>651</v>
      </c>
      <c r="D54" s="1276" t="s">
        <v>652</v>
      </c>
      <c r="E54" s="2299"/>
      <c r="F54" s="2299"/>
      <c r="G54" s="2299"/>
      <c r="H54" s="2320"/>
      <c r="I54" s="2110"/>
      <c r="J54" s="2136" t="str">
        <f>I53&amp;".1"</f>
        <v>....1.1</v>
      </c>
      <c r="K54" s="1276"/>
      <c r="L54" s="1276"/>
      <c r="M54" s="1319" t="s">
        <v>879</v>
      </c>
      <c r="Q54" s="2266"/>
      <c r="R54" s="2266">
        <v>1</v>
      </c>
      <c r="S54" s="527"/>
      <c r="T54" s="366"/>
      <c r="U54" s="1345" t="str">
        <f>$J54</f>
        <v>....1.1</v>
      </c>
      <c r="V54" s="295" t="s">
        <v>880</v>
      </c>
      <c r="W54" s="309"/>
      <c r="X54" s="2254"/>
      <c r="Y54" s="2255"/>
      <c r="Z54" s="2255"/>
      <c r="AA54" s="2255"/>
      <c r="AB54" s="2255"/>
      <c r="AC54" s="2244"/>
      <c r="AD54" s="2244"/>
      <c r="AE54" s="2244"/>
      <c r="AF54" s="2317"/>
      <c r="AG54" s="2254"/>
      <c r="AH54" s="2255"/>
      <c r="AI54" s="2255"/>
      <c r="AJ54" s="2255"/>
      <c r="AK54" s="2255"/>
      <c r="AL54" s="2255"/>
      <c r="AM54" s="2255"/>
      <c r="AN54" s="2255"/>
      <c r="AO54" s="2255"/>
      <c r="AP54" s="2256"/>
      <c r="AQ54" s="1267" t="s">
        <v>881</v>
      </c>
      <c r="AS54" s="509"/>
      <c r="AT54" s="509" t="str">
        <f>IF(V54="","",V54)</f>
        <v>Группа потребителей</v>
      </c>
      <c r="AU54" s="509"/>
      <c r="AV54" s="509"/>
      <c r="AW54" s="1164">
        <v>21</v>
      </c>
    </row>
    <row customHeight="1" ht="22.049999999999997">
      <c r="A55" s="1276" t="s">
        <v>649</v>
      </c>
      <c r="B55" s="1276" t="s">
        <v>650</v>
      </c>
      <c r="C55" s="1276" t="s">
        <v>651</v>
      </c>
      <c r="D55" s="1276" t="s">
        <v>652</v>
      </c>
      <c r="E55" s="2299"/>
      <c r="F55" s="2299"/>
      <c r="G55" s="2299"/>
      <c r="H55" s="2320"/>
      <c r="I55" s="2110"/>
      <c r="J55" s="2110"/>
      <c r="K55" s="2136" t="str">
        <f>J54&amp;".1"</f>
        <v>....1.1.1</v>
      </c>
      <c r="L55" s="148"/>
      <c r="M55" s="1319" t="s">
        <v>882</v>
      </c>
      <c r="Q55" s="2266"/>
      <c r="R55" s="2266"/>
      <c r="S55" s="527">
        <v>1</v>
      </c>
      <c r="T55" s="366"/>
      <c r="U55" s="1345" t="str">
        <f>$K55</f>
        <v>....1.1.1</v>
      </c>
      <c r="V55" s="1356"/>
      <c r="W55" s="309"/>
      <c r="X55" s="760"/>
      <c r="Y55" s="760"/>
      <c r="Z55" s="760"/>
      <c r="AA55" s="760"/>
      <c r="AB55" s="1414"/>
      <c r="AC55" s="2274"/>
      <c r="AD55" s="2116" t="s">
        <v>66</v>
      </c>
      <c r="AE55" s="2274"/>
      <c r="AF55" s="2116" t="s">
        <v>66</v>
      </c>
      <c r="AG55" s="1416"/>
      <c r="AH55" s="760"/>
      <c r="AI55" s="760"/>
      <c r="AJ55" s="760"/>
      <c r="AK55" s="1266"/>
      <c r="AL55" s="2274"/>
      <c r="AM55" s="2116" t="s">
        <v>66</v>
      </c>
      <c r="AN55" s="2274"/>
      <c r="AO55" s="2116" t="s">
        <v>66</v>
      </c>
      <c r="AP55" s="1357"/>
      <c r="AQ55" s="1316" t="s">
        <v>925</v>
      </c>
      <c r="AR55" s="520">
        <f>STRCHECKDATE(X57:AP57)</f>
      </c>
      <c r="AS55" s="509"/>
      <c r="AT55" s="509" t="str">
        <f>IF(V55="","",V55)</f>
        <v/>
      </c>
      <c r="AU55" s="509"/>
      <c r="AV55" s="509"/>
      <c r="AW55" s="1164">
        <v>21</v>
      </c>
    </row>
    <row customHeight="1" ht="11.549999999999999">
      <c r="A56" s="1276" t="s">
        <v>649</v>
      </c>
      <c r="B56" s="1276" t="s">
        <v>650</v>
      </c>
      <c r="C56" s="1276" t="s">
        <v>651</v>
      </c>
      <c r="D56" s="1276" t="s">
        <v>652</v>
      </c>
      <c r="E56" s="2299"/>
      <c r="F56" s="2299"/>
      <c r="G56" s="2299"/>
      <c r="H56" s="2320"/>
      <c r="I56" s="2110"/>
      <c r="J56" s="2110"/>
      <c r="K56" s="2110"/>
      <c r="L56" s="2136" t="str">
        <f>K55&amp;".1"</f>
        <v>....1.1.1.1</v>
      </c>
      <c r="M56" s="1319"/>
      <c r="Q56" s="2266"/>
      <c r="R56" s="2266"/>
      <c r="S56" s="527">
        <v>1</v>
      </c>
      <c r="T56" s="366"/>
      <c r="U56" s="1345" t="str">
        <f>$L56</f>
        <v>....1.1.1.1</v>
      </c>
      <c r="V56" s="1400"/>
      <c r="W56" s="309"/>
      <c r="X56" s="334"/>
      <c r="Y56" s="760"/>
      <c r="Z56" s="760"/>
      <c r="AA56" s="760"/>
      <c r="AB56" s="1414"/>
      <c r="AC56" s="2318"/>
      <c r="AD56" s="2116"/>
      <c r="AE56" s="2318"/>
      <c r="AF56" s="2116"/>
      <c r="AG56" s="1416"/>
      <c r="AH56" s="760"/>
      <c r="AI56" s="760"/>
      <c r="AJ56" s="760"/>
      <c r="AK56" s="1266"/>
      <c r="AL56" s="2318"/>
      <c r="AM56" s="2116"/>
      <c r="AN56" s="2318"/>
      <c r="AO56" s="2116"/>
      <c r="AP56" s="1357"/>
      <c r="AQ56" s="2262" t="s">
        <v>926</v>
      </c>
      <c r="AR56" s="520">
        <f>STRCHECKDATE(X58:AP58)</f>
      </c>
      <c r="AS56" s="509"/>
      <c r="AT56" s="509" t="str">
        <f>IF(V56="","",V56)</f>
        <v/>
      </c>
      <c r="AU56" s="509"/>
      <c r="AV56" s="509"/>
      <c r="AW56" s="1164">
        <v>11</v>
      </c>
    </row>
    <row customHeight="1" ht="0">
      <c r="A57" s="1276" t="s">
        <v>649</v>
      </c>
      <c r="B57" s="1276" t="s">
        <v>650</v>
      </c>
      <c r="C57" s="1276" t="s">
        <v>651</v>
      </c>
      <c r="D57" s="1276" t="s">
        <v>652</v>
      </c>
      <c r="E57" s="2299"/>
      <c r="F57" s="2299"/>
      <c r="G57" s="2299"/>
      <c r="H57" s="2320"/>
      <c r="I57" s="2110"/>
      <c r="J57" s="2110"/>
      <c r="K57" s="2110"/>
      <c r="L57" s="2136"/>
      <c r="M57" s="1319"/>
      <c r="Q57" s="2266"/>
      <c r="R57" s="2266"/>
      <c r="S57" s="527"/>
      <c r="T57" s="366"/>
      <c r="U57" s="1351"/>
      <c r="V57" s="309"/>
      <c r="W57" s="309"/>
      <c r="X57" s="334"/>
      <c r="Y57" s="334"/>
      <c r="Z57" s="334"/>
      <c r="AA57" s="334"/>
      <c r="AB57" s="1415" t="str">
        <f>AC55&amp;"-"&amp;AE55</f>
        <v>-</v>
      </c>
      <c r="AC57" s="2318"/>
      <c r="AD57" s="2116"/>
      <c r="AE57" s="2318"/>
      <c r="AF57" s="2116"/>
      <c r="AG57" s="1391"/>
      <c r="AH57" s="334"/>
      <c r="AI57" s="334"/>
      <c r="AJ57" s="334"/>
      <c r="AK57" s="337" t="str">
        <f>AL55&amp;"-"&amp;AN55</f>
        <v>-</v>
      </c>
      <c r="AL57" s="2318"/>
      <c r="AM57" s="2116"/>
      <c r="AN57" s="2318"/>
      <c r="AO57" s="2116"/>
      <c r="AP57" s="1358"/>
      <c r="AQ57" s="2263"/>
      <c r="AS57" s="509"/>
      <c r="AT57" s="509" t="str">
        <f>IF(V57="","",V57)</f>
        <v/>
      </c>
      <c r="AU57" s="509"/>
      <c r="AV57" s="509"/>
      <c r="AW57" s="1164">
        <v>0</v>
      </c>
    </row>
    <row customHeight="1" ht="11.549999999999999">
      <c r="A58" s="1276" t="s">
        <v>649</v>
      </c>
      <c r="B58" s="1276" t="s">
        <v>650</v>
      </c>
      <c r="C58" s="1276" t="s">
        <v>651</v>
      </c>
      <c r="D58" s="1276" t="s">
        <v>652</v>
      </c>
      <c r="E58" s="2299"/>
      <c r="F58" s="2299"/>
      <c r="G58" s="2299"/>
      <c r="H58" s="2320"/>
      <c r="I58" s="2110"/>
      <c r="J58" s="2110"/>
      <c r="K58" s="2136"/>
      <c r="L58" s="1276"/>
      <c r="M58" s="1319"/>
      <c r="Q58" s="2266"/>
      <c r="R58" s="2266"/>
      <c r="S58" s="1340"/>
      <c r="T58" s="365"/>
      <c r="U58" s="1287"/>
      <c r="V58" s="297" t="s">
        <v>927</v>
      </c>
      <c r="W58" s="376"/>
      <c r="X58" s="376"/>
      <c r="Y58" s="376"/>
      <c r="Z58" s="376"/>
      <c r="AA58" s="376"/>
      <c r="AB58" s="376"/>
      <c r="AC58" s="2318"/>
      <c r="AD58" s="2116"/>
      <c r="AE58" s="2318"/>
      <c r="AF58" s="2116"/>
      <c r="AG58" s="376"/>
      <c r="AH58" s="376"/>
      <c r="AI58" s="376"/>
      <c r="AJ58" s="376"/>
      <c r="AK58" s="376"/>
      <c r="AL58" s="2318"/>
      <c r="AM58" s="2116"/>
      <c r="AN58" s="2318"/>
      <c r="AO58" s="2116"/>
      <c r="AP58" s="333"/>
      <c r="AQ58" s="2263"/>
      <c r="AS58" s="509"/>
      <c r="AT58" s="509" t="str">
        <f>IF(V58="","",V58)</f>
        <v>Добавить наименование поставщика</v>
      </c>
      <c r="AU58" s="509"/>
      <c r="AV58" s="509"/>
      <c r="AW58" s="1164">
        <v>11</v>
      </c>
    </row>
    <row customHeight="1" ht="11.549999999999999">
      <c r="A59" s="1276" t="s">
        <v>649</v>
      </c>
      <c r="B59" s="1276" t="s">
        <v>650</v>
      </c>
      <c r="C59" s="1276" t="s">
        <v>651</v>
      </c>
      <c r="D59" s="1276" t="s">
        <v>652</v>
      </c>
      <c r="E59" s="2299"/>
      <c r="F59" s="2299"/>
      <c r="G59" s="2299"/>
      <c r="H59" s="2320"/>
      <c r="I59" s="2110"/>
      <c r="J59" s="2136"/>
      <c r="K59" s="1276"/>
      <c r="L59" s="1276"/>
      <c r="M59" s="1319"/>
      <c r="Q59" s="2266"/>
      <c r="R59" s="2266"/>
      <c r="S59" s="1340"/>
      <c r="T59" s="365"/>
      <c r="U59" s="1287"/>
      <c r="V59" s="296" t="s">
        <v>884</v>
      </c>
      <c r="W59" s="376"/>
      <c r="X59" s="376"/>
      <c r="Y59" s="376"/>
      <c r="Z59" s="376"/>
      <c r="AA59" s="376"/>
      <c r="AB59" s="376"/>
      <c r="AC59" s="1417"/>
      <c r="AD59" s="1417"/>
      <c r="AE59" s="1417"/>
      <c r="AF59" s="1417"/>
      <c r="AG59" s="376"/>
      <c r="AH59" s="376"/>
      <c r="AI59" s="376"/>
      <c r="AJ59" s="376"/>
      <c r="AK59" s="376"/>
      <c r="AL59" s="376"/>
      <c r="AM59" s="376"/>
      <c r="AN59" s="376"/>
      <c r="AO59" s="376"/>
      <c r="AP59" s="333"/>
      <c r="AQ59" s="2264"/>
      <c r="AS59" s="509"/>
      <c r="AT59" s="509" t="str">
        <f>IF(V59="","",V59)</f>
        <v>Добавить вид теплоносителя (параметры теплоносителя)</v>
      </c>
      <c r="AU59" s="509"/>
      <c r="AV59" s="509"/>
      <c r="AW59" s="1164">
        <v>11</v>
      </c>
    </row>
    <row customHeight="1" ht="11.549999999999999">
      <c r="A60" s="1276" t="s">
        <v>649</v>
      </c>
      <c r="B60" s="1276" t="s">
        <v>650</v>
      </c>
      <c r="C60" s="1276" t="s">
        <v>651</v>
      </c>
      <c r="D60" s="1276" t="s">
        <v>652</v>
      </c>
      <c r="E60" s="2299"/>
      <c r="F60" s="2299"/>
      <c r="G60" s="2299"/>
      <c r="H60" s="2320"/>
      <c r="I60" s="2136"/>
      <c r="J60" s="1276"/>
      <c r="K60" s="1276"/>
      <c r="L60" s="1276"/>
      <c r="M60" s="1319"/>
      <c r="Q60" s="2266"/>
      <c r="R60" s="1340"/>
      <c r="S60" s="1340"/>
      <c r="T60" s="365"/>
      <c r="U60" s="1287"/>
      <c r="V60" s="374" t="s">
        <v>885</v>
      </c>
      <c r="W60" s="376"/>
      <c r="X60" s="376"/>
      <c r="Y60" s="376"/>
      <c r="Z60" s="376"/>
      <c r="AA60" s="376"/>
      <c r="AB60" s="376"/>
      <c r="AC60" s="376"/>
      <c r="AD60" s="376"/>
      <c r="AE60" s="376"/>
      <c r="AF60" s="375"/>
      <c r="AG60" s="376"/>
      <c r="AH60" s="376"/>
      <c r="AI60" s="376"/>
      <c r="AJ60" s="376"/>
      <c r="AK60" s="376"/>
      <c r="AL60" s="376"/>
      <c r="AM60" s="376"/>
      <c r="AN60" s="376"/>
      <c r="AO60" s="375"/>
      <c r="AP60" s="376"/>
      <c r="AQ60" s="312"/>
      <c r="AS60" s="509"/>
      <c r="AT60" s="509" t="str">
        <f>IF(V60="","",V60)</f>
        <v>Добавить группу потребителей</v>
      </c>
      <c r="AU60" s="509"/>
      <c r="AV60" s="509"/>
      <c r="AW60" s="1164">
        <v>11</v>
      </c>
    </row>
    <row customHeight="1" ht="0">
      <c r="A61" s="1276" t="s">
        <v>649</v>
      </c>
      <c r="B61" s="1276" t="s">
        <v>650</v>
      </c>
      <c r="C61" s="1276" t="s">
        <v>651</v>
      </c>
      <c r="D61" s="1276" t="s">
        <v>652</v>
      </c>
      <c r="E61" s="2299"/>
      <c r="F61" s="2299"/>
      <c r="G61" s="2299"/>
      <c r="H61" s="2319"/>
      <c r="I61" s="1276"/>
      <c r="J61" s="1276"/>
      <c r="K61" s="1276"/>
      <c r="L61" s="1276"/>
      <c r="M61" s="1319"/>
      <c r="N61" s="697"/>
      <c r="O61" s="697"/>
      <c r="P61" s="518"/>
      <c r="Q61" s="369"/>
      <c r="R61" s="384"/>
      <c r="S61" s="364"/>
      <c r="T61" s="369"/>
      <c r="U61" s="1395"/>
      <c r="V61" s="1396"/>
      <c r="W61" s="1397"/>
      <c r="X61" s="1397"/>
      <c r="Y61" s="1397"/>
      <c r="Z61" s="1397"/>
      <c r="AA61" s="1397"/>
      <c r="AB61" s="1397"/>
      <c r="AC61" s="1397"/>
      <c r="AD61" s="1397"/>
      <c r="AE61" s="1397"/>
      <c r="AF61" s="1397"/>
      <c r="AG61" s="1397"/>
      <c r="AH61" s="1397"/>
      <c r="AI61" s="1397"/>
      <c r="AJ61" s="1397"/>
      <c r="AK61" s="1397"/>
      <c r="AL61" s="1397"/>
      <c r="AM61" s="1397"/>
      <c r="AN61" s="1397"/>
      <c r="AO61" s="1397"/>
      <c r="AP61" s="1397"/>
      <c r="AQ61" s="1398"/>
      <c r="AS61" s="509"/>
      <c r="AT61" s="509" t="str">
        <f>IF(V61="","",V61)</f>
        <v/>
      </c>
      <c r="AU61" s="509"/>
      <c r="AV61" s="509"/>
      <c r="AW61" s="1164">
        <v>0</v>
      </c>
    </row>
    <row s="1651" customFormat="1" customHeight="1" ht="0">
      <c r="A62" s="1384" t="s">
        <v>649</v>
      </c>
      <c r="B62" s="1384" t="s">
        <v>650</v>
      </c>
      <c r="C62" s="1384" t="s">
        <v>651</v>
      </c>
      <c r="D62" s="1383"/>
      <c r="E62" s="2299"/>
      <c r="F62" s="2299"/>
      <c r="G62" s="2298"/>
      <c r="H62" s="1383"/>
      <c r="I62" s="1383"/>
      <c r="J62" s="1383"/>
      <c r="K62" s="1383"/>
      <c r="L62" s="1383"/>
      <c r="M62" s="1386"/>
      <c r="N62" s="1387"/>
      <c r="O62" s="1387"/>
      <c r="P62" s="360"/>
      <c r="Q62" s="1325"/>
      <c r="R62" s="1326"/>
      <c r="S62" s="1325"/>
      <c r="T62" s="1325"/>
      <c r="U62" s="1331"/>
      <c r="V62" s="1334" t="s">
        <v>887</v>
      </c>
      <c r="W62" s="1333"/>
      <c r="X62" s="1333"/>
      <c r="Y62" s="1333"/>
      <c r="Z62" s="1333"/>
      <c r="AA62" s="1333"/>
      <c r="AB62" s="1333"/>
      <c r="AC62" s="1333"/>
      <c r="AD62" s="1333"/>
      <c r="AE62" s="1333"/>
      <c r="AF62" s="1333"/>
      <c r="AG62" s="1333"/>
      <c r="AH62" s="1333"/>
      <c r="AI62" s="1333"/>
      <c r="AJ62" s="1333"/>
      <c r="AK62" s="1333"/>
      <c r="AL62" s="1333"/>
      <c r="AM62" s="1333"/>
      <c r="AN62" s="1333"/>
      <c r="AO62" s="1333"/>
      <c r="AP62" s="1333"/>
      <c r="AQ62" s="1333"/>
      <c r="AS62" s="798"/>
      <c r="AT62" s="798" t="str">
        <f>IF(V62="","",V62)</f>
        <v>Добавить источник для дифференциации</v>
      </c>
      <c r="AU62" s="798"/>
      <c r="AV62" s="798"/>
      <c r="AW62" s="527">
        <v>0</v>
      </c>
    </row>
    <row s="1651" customFormat="1" customHeight="1" ht="0">
      <c r="A63" s="1384" t="s">
        <v>649</v>
      </c>
      <c r="B63" s="1384" t="s">
        <v>650</v>
      </c>
      <c r="C63" s="1383"/>
      <c r="D63" s="1383"/>
      <c r="E63" s="2299"/>
      <c r="F63" s="2298"/>
      <c r="G63" s="1383"/>
      <c r="H63" s="1383"/>
      <c r="I63" s="1383"/>
      <c r="J63" s="1383"/>
      <c r="K63" s="1383"/>
      <c r="L63" s="1383"/>
      <c r="M63" s="1386"/>
      <c r="N63" s="1388"/>
      <c r="O63" s="1388"/>
      <c r="P63" s="360"/>
      <c r="Q63" s="1325"/>
      <c r="R63" s="1326"/>
      <c r="S63" s="1325"/>
      <c r="T63" s="1325"/>
      <c r="U63" s="1331"/>
      <c r="V63" s="1334" t="s">
        <v>888</v>
      </c>
      <c r="W63" s="1333"/>
      <c r="X63" s="1333"/>
      <c r="Y63" s="1333"/>
      <c r="Z63" s="1333"/>
      <c r="AA63" s="1333"/>
      <c r="AB63" s="1333"/>
      <c r="AC63" s="1333"/>
      <c r="AD63" s="1333"/>
      <c r="AE63" s="1333"/>
      <c r="AF63" s="1333"/>
      <c r="AG63" s="1333"/>
      <c r="AH63" s="1333"/>
      <c r="AI63" s="1333"/>
      <c r="AJ63" s="1333"/>
      <c r="AK63" s="1333"/>
      <c r="AL63" s="1333"/>
      <c r="AM63" s="1333"/>
      <c r="AN63" s="1333"/>
      <c r="AO63" s="1333"/>
      <c r="AP63" s="1333"/>
      <c r="AQ63" s="1333"/>
      <c r="AS63" s="798"/>
      <c r="AT63" s="798" t="str">
        <f>IF(V63="","",V63)</f>
        <v>Добавить централизованную систему для дифференциации</v>
      </c>
      <c r="AU63" s="798"/>
      <c r="AV63" s="798"/>
      <c r="AW63" s="527">
        <v>0</v>
      </c>
    </row>
    <row s="1651" customFormat="1" customHeight="1" ht="0">
      <c r="A64" s="1384" t="s">
        <v>649</v>
      </c>
      <c r="B64" s="1384"/>
      <c r="C64" s="1384"/>
      <c r="D64" s="1384"/>
      <c r="E64" s="2298"/>
      <c r="F64" s="1384"/>
      <c r="G64" s="1384"/>
      <c r="H64" s="1384"/>
      <c r="I64" s="1384"/>
      <c r="J64" s="1384"/>
      <c r="K64" s="1384"/>
      <c r="L64" s="1384"/>
      <c r="M64" s="1390"/>
      <c r="N64" s="1388"/>
      <c r="O64" s="1388"/>
      <c r="P64" s="360"/>
      <c r="Q64" s="389"/>
      <c r="R64" s="1353"/>
      <c r="S64" s="389"/>
      <c r="T64" s="389"/>
      <c r="U64" s="1331"/>
      <c r="V64" s="1334" t="s">
        <v>889</v>
      </c>
      <c r="W64" s="1333"/>
      <c r="X64" s="1333"/>
      <c r="Y64" s="1333"/>
      <c r="Z64" s="1333"/>
      <c r="AA64" s="1333"/>
      <c r="AB64" s="1333"/>
      <c r="AC64" s="1333"/>
      <c r="AD64" s="1333"/>
      <c r="AE64" s="1333"/>
      <c r="AF64" s="1333"/>
      <c r="AG64" s="1333"/>
      <c r="AH64" s="1333"/>
      <c r="AI64" s="1333"/>
      <c r="AJ64" s="1333"/>
      <c r="AK64" s="1333"/>
      <c r="AL64" s="1333"/>
      <c r="AM64" s="1333"/>
      <c r="AN64" s="1333"/>
      <c r="AO64" s="1333"/>
      <c r="AP64" s="1333"/>
      <c r="AQ64" s="1333"/>
      <c r="AS64" s="509"/>
      <c r="AT64" s="509" t="str">
        <f>IF(V64="","",V64)</f>
        <v>Добавить территорию для дифференциации</v>
      </c>
      <c r="AU64" s="509"/>
      <c r="AV64" s="509"/>
      <c r="AW64" s="520">
        <v>0</v>
      </c>
    </row>
    <row s="1651" customFormat="1" customHeight="1" ht="4.2">
      <c r="A65" s="1383"/>
      <c r="B65" s="1383"/>
      <c r="C65" s="1383"/>
      <c r="D65" s="1383"/>
      <c r="E65" s="1384"/>
      <c r="F65" s="1383"/>
      <c r="G65" s="1383"/>
      <c r="H65" s="1383"/>
      <c r="I65" s="1383"/>
      <c r="J65" s="1383"/>
      <c r="K65" s="1383"/>
      <c r="L65" s="1383"/>
      <c r="M65" s="1386"/>
      <c r="N65" s="1388"/>
      <c r="O65" s="1388"/>
      <c r="P65" s="360"/>
      <c r="Q65" s="1325"/>
      <c r="R65" s="1326"/>
      <c r="S65" s="1325"/>
      <c r="T65" s="1325"/>
      <c r="U65" s="1331"/>
      <c r="V65" s="1334" t="s">
        <v>921</v>
      </c>
      <c r="W65" s="1333"/>
      <c r="X65" s="1333"/>
      <c r="Y65" s="1333"/>
      <c r="Z65" s="1333"/>
      <c r="AA65" s="1333"/>
      <c r="AB65" s="1333"/>
      <c r="AC65" s="1333"/>
      <c r="AD65" s="1333"/>
      <c r="AE65" s="1333"/>
      <c r="AF65" s="1333"/>
      <c r="AG65" s="1333"/>
      <c r="AH65" s="1333"/>
      <c r="AI65" s="1333"/>
      <c r="AJ65" s="1333"/>
      <c r="AK65" s="1333"/>
      <c r="AL65" s="1333"/>
      <c r="AM65" s="1333"/>
      <c r="AN65" s="1333"/>
      <c r="AO65" s="1333"/>
      <c r="AP65" s="1333"/>
      <c r="AQ65" s="1333"/>
      <c r="AS65" s="798"/>
      <c r="AT65" s="798" t="str">
        <f>IF(V65="","",V65)</f>
        <v>Добавить наименование тарифа</v>
      </c>
      <c r="AU65" s="798"/>
      <c r="AV65" s="798"/>
      <c r="AW65" s="527">
        <v>4</v>
      </c>
    </row>
    <row customHeight="1" ht="11.549999999999999">
      <c r="N66" s="1164"/>
      <c r="O66" s="1164"/>
      <c r="P66" s="518"/>
      <c r="Q66" s="1164"/>
      <c r="R66" s="1164"/>
      <c r="S66" s="1164"/>
      <c r="T66" s="1164"/>
      <c r="U66" s="1164"/>
      <c r="AR66" s="1164"/>
      <c r="AS66" s="1164"/>
      <c r="AT66" s="1164"/>
      <c r="AU66" s="1164"/>
      <c r="AV66" s="1164"/>
      <c r="AW66" s="1164">
        <v>11</v>
      </c>
    </row>
    <row customHeight="1" ht="35.699999999999996">
      <c r="P67" s="518"/>
      <c r="U67" s="1262"/>
      <c r="V67" s="2294"/>
      <c r="W67" s="2294"/>
      <c r="X67" s="2294"/>
      <c r="Y67" s="2294"/>
      <c r="Z67" s="2294"/>
      <c r="AA67" s="2294"/>
      <c r="AB67" s="2294"/>
      <c r="AC67" s="2294"/>
      <c r="AD67" s="2294"/>
      <c r="AE67" s="2294"/>
      <c r="AF67" s="2294"/>
      <c r="AG67" s="2294"/>
      <c r="AH67" s="2294"/>
      <c r="AI67" s="2294"/>
      <c r="AJ67" s="2294"/>
      <c r="AK67" s="2294"/>
      <c r="AL67" s="2294"/>
      <c r="AM67" s="2294"/>
      <c r="AN67" s="2294"/>
      <c r="AO67" s="2294"/>
      <c r="AP67" s="2294"/>
      <c r="AQ67" s="2294"/>
      <c r="AW67" s="1164">
        <v>34</v>
      </c>
    </row>
    <row customHeight="1" ht="21">
      <c r="P68" s="518"/>
      <c r="V68" s="2294"/>
      <c r="W68" s="2294"/>
      <c r="X68" s="2294"/>
      <c r="Y68" s="2294"/>
      <c r="Z68" s="2294"/>
      <c r="AA68" s="2294"/>
      <c r="AB68" s="2294"/>
      <c r="AC68" s="2294"/>
      <c r="AD68" s="2294"/>
      <c r="AE68" s="2294"/>
      <c r="AF68" s="2294"/>
      <c r="AG68" s="2294"/>
      <c r="AH68" s="2294"/>
      <c r="AI68" s="2294"/>
      <c r="AJ68" s="2294"/>
      <c r="AK68" s="2294"/>
      <c r="AL68" s="2294"/>
      <c r="AM68" s="2294"/>
      <c r="AN68" s="2294"/>
      <c r="AO68" s="2294"/>
      <c r="AP68" s="2294"/>
      <c r="AQ68" s="2294"/>
      <c r="AW68" s="1164">
        <v>20</v>
      </c>
    </row>
    <row customHeight="1" ht="14.699999999999998">
      <c r="P69" s="518"/>
      <c r="AW69" s="1164">
        <v>14</v>
      </c>
    </row>
    <row customHeight="1" ht="28.5">
      <c r="P70" s="518"/>
      <c r="V70" s="2294"/>
      <c r="W70" s="2294"/>
      <c r="X70" s="2294"/>
      <c r="Y70" s="2294"/>
      <c r="Z70" s="2294"/>
      <c r="AA70" s="2294"/>
      <c r="AB70" s="2294"/>
      <c r="AC70" s="2294"/>
      <c r="AD70" s="2294"/>
      <c r="AE70" s="2294"/>
      <c r="AF70" s="2294"/>
      <c r="AG70" s="2294"/>
      <c r="AH70" s="2294"/>
      <c r="AI70" s="2294"/>
      <c r="AJ70" s="2294"/>
      <c r="AK70" s="2294"/>
      <c r="AL70" s="2294"/>
      <c r="AM70" s="2294"/>
      <c r="AN70" s="2294"/>
      <c r="AO70" s="2294"/>
      <c r="AP70" s="2294"/>
      <c r="AQ70" s="2294"/>
      <c r="AW70" s="1164">
        <v>27</v>
      </c>
    </row>
    <row customHeight="1" ht="18.75">
      <c r="P71" s="518"/>
      <c r="V71" s="2294"/>
      <c r="W71" s="2294"/>
      <c r="X71" s="2294"/>
      <c r="Y71" s="2294"/>
      <c r="Z71" s="2294"/>
      <c r="AA71" s="2294"/>
      <c r="AB71" s="2294"/>
      <c r="AC71" s="2294"/>
      <c r="AD71" s="2294"/>
      <c r="AE71" s="2294"/>
      <c r="AF71" s="2294"/>
      <c r="AG71" s="2294"/>
      <c r="AH71" s="2294"/>
      <c r="AI71" s="2294"/>
      <c r="AJ71" s="2294"/>
      <c r="AK71" s="2294"/>
      <c r="AL71" s="2294"/>
      <c r="AM71" s="2294"/>
      <c r="AN71" s="2294"/>
      <c r="AO71" s="2294"/>
      <c r="AP71" s="2294"/>
      <c r="AQ71" s="2294"/>
      <c r="AW71" s="1164">
        <v>18</v>
      </c>
    </row>
    <row customHeight="1" ht="22.5" hidden="1">
      <c r="A72" s="1164" t="s">
        <v>82</v>
      </c>
      <c r="B72" s="1164">
        <v>0</v>
      </c>
      <c r="C72" s="1164">
        <v>0</v>
      </c>
      <c r="D72" s="1164">
        <v>0</v>
      </c>
      <c r="E72" s="1164">
        <v>0</v>
      </c>
      <c r="F72" s="1164">
        <v>0</v>
      </c>
      <c r="G72" s="1164">
        <v>0</v>
      </c>
      <c r="H72" s="1164">
        <v>0</v>
      </c>
      <c r="I72" s="1164">
        <v>0</v>
      </c>
      <c r="J72" s="1164">
        <v>0</v>
      </c>
      <c r="K72" s="1164">
        <v>0</v>
      </c>
      <c r="L72" s="1164">
        <v>0</v>
      </c>
      <c r="M72" s="1336">
        <v>0</v>
      </c>
      <c r="N72" s="1337">
        <v>0</v>
      </c>
      <c r="O72" s="1337">
        <v>0</v>
      </c>
      <c r="P72" s="1337">
        <v>0</v>
      </c>
      <c r="Q72" s="1337">
        <v>0</v>
      </c>
      <c r="R72" s="353">
        <v>3</v>
      </c>
      <c r="S72" s="353">
        <v>3</v>
      </c>
      <c r="T72" s="353">
        <v>3</v>
      </c>
      <c r="U72" s="590">
        <v>12</v>
      </c>
      <c r="V72" s="1164">
        <v>31</v>
      </c>
      <c r="W72" s="1164">
        <v>0</v>
      </c>
      <c r="X72" s="1164">
        <v>0</v>
      </c>
      <c r="Y72" s="1164">
        <v>0</v>
      </c>
      <c r="Z72" s="1164">
        <v>0</v>
      </c>
      <c r="AA72" s="1164">
        <v>0</v>
      </c>
      <c r="AB72" s="1164">
        <v>0</v>
      </c>
      <c r="AC72" s="1164">
        <v>0</v>
      </c>
      <c r="AD72" s="1164">
        <v>0</v>
      </c>
      <c r="AE72" s="1164">
        <v>0</v>
      </c>
      <c r="AF72" s="1164">
        <v>0</v>
      </c>
      <c r="AG72" s="1164">
        <v>21</v>
      </c>
      <c r="AH72" s="1164">
        <v>21</v>
      </c>
      <c r="AI72" s="1164">
        <v>21</v>
      </c>
      <c r="AJ72" s="1164">
        <v>21</v>
      </c>
      <c r="AK72" s="1164">
        <v>21</v>
      </c>
      <c r="AL72" s="1164">
        <v>11</v>
      </c>
      <c r="AM72" s="1164">
        <v>3</v>
      </c>
      <c r="AN72" s="1164">
        <v>11</v>
      </c>
      <c r="AO72" s="1164">
        <v>8</v>
      </c>
      <c r="AP72" s="1164">
        <v>4</v>
      </c>
      <c r="AQ72" s="1164">
        <v>115</v>
      </c>
      <c r="AR72" s="520">
        <v>10</v>
      </c>
      <c r="AS72" s="520">
        <v>10</v>
      </c>
      <c r="AT72" s="520">
        <v>10</v>
      </c>
      <c r="AU72" s="520">
        <v>10</v>
      </c>
      <c r="AV72" s="520">
        <v>10</v>
      </c>
      <c r="AW72" s="1164">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0B840D5-5B0F-F76C-750E-0.8E90150F}" mc:Ignorable="x14ac xr xr2 xr3">
  <sheetPr>
    <tabColor rgb="FFCCCCFF"/>
  </sheetPr>
  <dimension ref="A1:Q79"/>
  <sheetViews>
    <sheetView topLeftCell="C1" showGridLines="0" zoomScale="90" workbookViewId="0" tabSelected="1">
      <selection activeCell="F72" sqref="F72"/>
    </sheetView>
  </sheetViews>
  <sheetFormatPr defaultColWidth="9.140625" customHeight="1" defaultRowHeight="11.25"/>
  <cols>
    <col min="1" max="1" style="796" width="10.7109375" hidden="1" customWidth="1"/>
    <col min="2" max="2" style="741" width="10.7109375" hidden="1" customWidth="1"/>
    <col min="3" max="3" style="539" width="3.00390625" customWidth="1"/>
    <col min="4" max="4" style="1644" width="1.00390625" customWidth="1"/>
    <col min="5" max="6" style="1644" width="55.00390625" customWidth="1"/>
    <col min="7" max="7" style="2134" width="1.00390625" customWidth="1"/>
    <col min="8" max="8" style="1644" width="18.00390625" hidden="1" customWidth="1"/>
    <col min="9" max="9" style="540" width="59.00390625" customWidth="1"/>
    <col min="10" max="10" style="1375" width="52.140625" hidden="1" customWidth="1"/>
    <col min="11" max="11" style="1644" width="8.00390625" customWidth="1"/>
    <col min="12" max="12" style="1644" width="77.00390625" customWidth="1"/>
    <col min="13" max="16" style="1644" width="8.00390625" customWidth="1"/>
    <col min="17" max="17" style="1644" width="12.00390625" hidden="1" customWidth="1"/>
  </cols>
  <sheetData>
    <row s="631" customFormat="1" customHeight="1" ht="3">
      <c r="A1" s="792"/>
      <c r="B1" s="250"/>
      <c r="F1" s="251" t="s">
        <v>13</v>
      </c>
      <c r="G1" s="420"/>
      <c r="H1" s="80"/>
      <c r="I1" s="420"/>
      <c r="J1" s="880"/>
      <c r="Q1" s="251" t="s">
        <v>14</v>
      </c>
    </row>
    <row s="1641" customFormat="1" customHeight="1" ht="14.25">
      <c r="A2" s="792"/>
      <c r="B2" s="107"/>
      <c r="E2" s="1749" t="str">
        <f>code</f>
        <v>Код отчёта: PP110.OPEN.INFO.QUARTER.HEAT.EIAS</v>
      </c>
      <c r="F2" s="278"/>
      <c r="G2" s="254"/>
      <c r="H2" s="254"/>
      <c r="I2" s="254"/>
      <c r="J2" s="881"/>
      <c r="K2" s="254"/>
      <c r="Q2" s="80">
        <v>14</v>
      </c>
    </row>
    <row customHeight="1" ht="14.699999999999998">
      <c r="E3" s="255" t="str">
        <f>version</f>
        <v>Версия отчёта: 1.1.1</v>
      </c>
      <c r="F3" s="278"/>
      <c r="G3" s="779"/>
      <c r="H3" s="779"/>
      <c r="I3" s="779"/>
      <c r="J3" s="882"/>
      <c r="K3" s="97"/>
      <c r="Q3" s="83">
        <v>14</v>
      </c>
    </row>
    <row s="1621" customFormat="1" customHeight="1" ht="6.3">
      <c r="A4" s="793"/>
      <c r="B4" s="241"/>
      <c r="C4" s="242"/>
      <c r="D4" s="243"/>
      <c r="E4" s="252"/>
      <c r="F4" s="253"/>
      <c r="G4" s="780"/>
      <c r="H4" s="418"/>
      <c r="I4" s="420"/>
      <c r="J4" s="883"/>
      <c r="Q4" s="245">
        <v>6</v>
      </c>
    </row>
    <row customHeight="1" ht="39.75">
      <c r="D5" s="84"/>
      <c r="E5" s="2104"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105"/>
      <c r="G5" s="781"/>
      <c r="J5" s="884"/>
      <c r="Q5" s="83">
        <v>38</v>
      </c>
    </row>
    <row s="1621" customFormat="1" customHeight="1" ht="6.3">
      <c r="A6" s="793"/>
      <c r="B6" s="241"/>
      <c r="C6" s="242"/>
      <c r="D6" s="243"/>
      <c r="E6" s="246"/>
      <c r="F6" s="247"/>
      <c r="G6" s="781"/>
      <c r="H6" s="418"/>
      <c r="I6" s="420"/>
      <c r="J6" s="883"/>
      <c r="Q6" s="245">
        <v>6</v>
      </c>
    </row>
    <row customHeight="1" ht="21">
      <c r="D7" s="84"/>
      <c r="E7" s="400" t="s">
        <v>15</v>
      </c>
      <c r="F7" s="224" t="s">
        <v>16</v>
      </c>
      <c r="G7" s="781"/>
      <c r="Q7" s="83">
        <v>20</v>
      </c>
    </row>
    <row s="1621" customFormat="1" customHeight="1" ht="6.3">
      <c r="A8" s="794"/>
      <c r="B8" s="241"/>
      <c r="C8" s="242"/>
      <c r="D8" s="248"/>
      <c r="E8" s="246"/>
      <c r="F8" s="249"/>
      <c r="G8" s="86"/>
      <c r="H8" s="418"/>
      <c r="I8" s="420"/>
      <c r="J8" s="886"/>
      <c r="Q8" s="245">
        <v>6</v>
      </c>
    </row>
    <row s="1644" customFormat="1" customHeight="1" ht="19.5" hidden="1">
      <c r="A9" s="793"/>
      <c r="B9" s="107"/>
      <c r="C9" s="417"/>
      <c r="D9" s="419"/>
      <c r="E9" s="1174" t="s">
        <v>17</v>
      </c>
      <c r="F9" s="1930"/>
      <c r="G9" s="781"/>
      <c r="I9" s="1909" t="str">
        <f>IF(TITLE_STRUCTURE_INFO_ROIV="","","раскрывается "&amp;INDEX(ROIV_INFO_COMMENT,MATCH(TITLE_STRUCTURE_INFO_ROIV,ROIV_INFO_LIST,0)))</f>
        <v/>
      </c>
      <c r="J9" s="885"/>
      <c r="Q9" s="418">
        <v>0</v>
      </c>
    </row>
    <row s="1621" customFormat="1" customHeight="1" ht="24" hidden="1">
      <c r="A10" s="794"/>
      <c r="B10" s="435"/>
      <c r="C10" s="436"/>
      <c r="D10" s="248"/>
      <c r="E10" s="1174" t="s">
        <v>18</v>
      </c>
      <c r="F10" s="2075" t="s">
        <v>19</v>
      </c>
      <c r="G10" s="86"/>
      <c r="H10" s="418"/>
      <c r="I10" s="420"/>
      <c r="J10" s="886"/>
      <c r="Q10" s="439">
        <v>24</v>
      </c>
    </row>
    <row customHeight="1" ht="22.5" hidden="1">
      <c r="A11" s="2107" t="s">
        <v>20</v>
      </c>
      <c r="D11" s="84"/>
      <c r="E11" s="1174" t="s">
        <v>21</v>
      </c>
      <c r="F11" s="1741" t="s">
        <v>22</v>
      </c>
      <c r="G11" s="86"/>
      <c r="H11" s="782" t="s">
        <v>23</v>
      </c>
      <c r="J11" s="885" t="s">
        <v>24</v>
      </c>
      <c r="Q11" s="83">
        <v>0</v>
      </c>
    </row>
    <row customHeight="1" ht="22.5" hidden="1">
      <c r="A12" s="2107"/>
      <c r="D12" s="84"/>
      <c r="E12" s="1174" t="s">
        <v>25</v>
      </c>
      <c r="F12" s="1741"/>
      <c r="G12" s="82"/>
      <c r="J12" s="885" t="s">
        <v>26</v>
      </c>
      <c r="Q12" s="83">
        <v>0</v>
      </c>
    </row>
    <row s="1644" customFormat="1" customHeight="1" ht="22.5" hidden="1">
      <c r="A13" s="797" t="s">
        <v>27</v>
      </c>
      <c r="B13" s="107"/>
      <c r="C13" s="417"/>
      <c r="D13" s="419"/>
      <c r="E13" s="1784" t="s">
        <v>28</v>
      </c>
      <c r="F13" s="1741" t="s">
        <v>22</v>
      </c>
      <c r="G13" s="86"/>
      <c r="H13" s="779"/>
      <c r="I13" s="420"/>
      <c r="J13" s="1785" t="s">
        <v>29</v>
      </c>
      <c r="Q13" s="418">
        <v>0</v>
      </c>
    </row>
    <row s="1644" customFormat="1" customHeight="1" ht="27">
      <c r="A14" s="797" t="s">
        <v>30</v>
      </c>
      <c r="B14" s="107"/>
      <c r="C14" s="417"/>
      <c r="D14" s="419"/>
      <c r="E14" s="1174" t="s">
        <v>31</v>
      </c>
      <c r="F14" s="1776">
        <v>2026</v>
      </c>
      <c r="G14" s="86"/>
      <c r="H14" s="779"/>
      <c r="I14" s="420"/>
      <c r="J14" s="885" t="s">
        <v>32</v>
      </c>
      <c r="Q14" s="418">
        <v>0</v>
      </c>
    </row>
    <row s="1644" customFormat="1" customHeight="1" ht="19.5">
      <c r="A15" s="797" t="s">
        <v>33</v>
      </c>
      <c r="B15" s="107"/>
      <c r="C15" s="417"/>
      <c r="D15" s="419"/>
      <c r="E15" s="1174" t="s">
        <v>34</v>
      </c>
      <c r="F15" s="1776" t="s">
        <v>35</v>
      </c>
      <c r="G15" s="86"/>
      <c r="H15" s="779"/>
      <c r="I15" s="420"/>
      <c r="J15" s="885" t="s">
        <v>36</v>
      </c>
      <c r="Q15" s="418">
        <v>0</v>
      </c>
    </row>
    <row s="1621" customFormat="1" customHeight="1" ht="6.3">
      <c r="A16" s="794"/>
      <c r="B16" s="241"/>
      <c r="C16" s="242"/>
      <c r="D16" s="248"/>
      <c r="E16" s="246"/>
      <c r="F16" s="249"/>
      <c r="G16" s="86"/>
      <c r="H16" s="418"/>
      <c r="I16" s="420"/>
      <c r="J16" s="883"/>
      <c r="Q16" s="245">
        <v>6</v>
      </c>
    </row>
    <row customHeight="1" ht="21">
      <c r="D17" s="84"/>
      <c r="E17" s="400" t="s">
        <v>37</v>
      </c>
      <c r="F17" s="225" t="s">
        <v>38</v>
      </c>
      <c r="G17" s="82"/>
      <c r="H17" s="782" t="s">
        <v>23</v>
      </c>
      <c r="Q17" s="83">
        <v>20</v>
      </c>
    </row>
    <row customHeight="1" ht="25.5" hidden="1">
      <c r="D18" s="84"/>
      <c r="E18" s="1784" t="s">
        <v>39</v>
      </c>
      <c r="F18" s="1742"/>
      <c r="G18" s="82"/>
      <c r="I18" s="783"/>
      <c r="J18" s="2106" t="s">
        <v>40</v>
      </c>
      <c r="Q18" s="83">
        <v>0</v>
      </c>
    </row>
    <row customHeight="1" ht="25.5" hidden="1">
      <c r="D19" s="84"/>
      <c r="E19" s="1174"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42"/>
      <c r="G19" s="82"/>
      <c r="I19" s="783"/>
      <c r="J19" s="2106"/>
      <c r="Q19" s="83">
        <v>0</v>
      </c>
    </row>
    <row customHeight="1" ht="22.5" hidden="1">
      <c r="D20" s="84"/>
      <c r="E20" s="85"/>
      <c r="F20" s="279" t="str">
        <f>"Первичное "&amp;IF(TEMPLATE_GROUP="P","установление тарифов","предложение по тарифам")</f>
        <v>Первичное предложение по тарифам</v>
      </c>
      <c r="G20" s="82"/>
      <c r="I20" s="403"/>
      <c r="J20" s="884" t="s">
        <v>41</v>
      </c>
      <c r="Q20" s="83">
        <v>0</v>
      </c>
    </row>
    <row customHeight="1" ht="19.5" hidden="1">
      <c r="D21" s="84"/>
      <c r="E21" s="400" t="str">
        <f>"Дата "&amp;IF(TEMPLATE_GROUP="P","документа","подачи заявления")&amp;" об утверждении тарифов"</f>
        <v>Дата подачи заявления об утверждении тарифов</v>
      </c>
      <c r="F21" s="1741"/>
      <c r="G21" s="82"/>
      <c r="I21" s="784"/>
      <c r="Q21" s="83">
        <v>0</v>
      </c>
    </row>
    <row customHeight="1" ht="19.5" hidden="1">
      <c r="D22" s="84"/>
      <c r="E22" s="400" t="str">
        <f>"Номер "&amp;IF(TEMPLATE_GROUP="P","документа","подачи заявления")&amp;" об утверждении тарифов"</f>
        <v>Номер подачи заявления об утверждении тарифов</v>
      </c>
      <c r="F22" s="225"/>
      <c r="G22" s="82"/>
      <c r="I22" s="784"/>
      <c r="Q22" s="83">
        <v>0</v>
      </c>
    </row>
    <row customHeight="1" ht="22.5" hidden="1">
      <c r="D23" s="84"/>
      <c r="E23" s="400" t="s">
        <v>42</v>
      </c>
      <c r="F23" s="225"/>
      <c r="G23" s="82"/>
      <c r="Q23" s="83">
        <v>0</v>
      </c>
    </row>
    <row customHeight="1" ht="19.5" hidden="1">
      <c r="D24" s="84"/>
      <c r="E24" s="400" t="s">
        <v>43</v>
      </c>
      <c r="F24" s="225"/>
      <c r="G24" s="82"/>
      <c r="Q24" s="83">
        <v>0</v>
      </c>
    </row>
    <row customHeight="1" ht="22.5" hidden="1">
      <c r="D25" s="84"/>
      <c r="E25" s="85"/>
      <c r="F25" s="279" t="str">
        <f>"Изменение "&amp;IF(TEMPLATE_GROUP="P","тарифов","предложения по тарифам")</f>
        <v>Изменение предложения по тарифам</v>
      </c>
      <c r="G25" s="82"/>
      <c r="J25" s="884" t="s">
        <v>44</v>
      </c>
      <c r="Q25" s="83">
        <v>0</v>
      </c>
    </row>
    <row customHeight="1" ht="19.5" hidden="1">
      <c r="D26" s="84"/>
      <c r="E26" s="400" t="str">
        <f>"Дата "&amp;IF(TEMPLATE_GROUP="P","принятия решения","подачи заявления")&amp;" об изменении тарифов"</f>
        <v>Дата подачи заявления об изменении тарифов</v>
      </c>
      <c r="F26" s="1742"/>
      <c r="G26" s="82"/>
      <c r="Q26" s="83">
        <v>0</v>
      </c>
    </row>
    <row customHeight="1" ht="19.5" hidden="1">
      <c r="D27" s="84"/>
      <c r="E27" s="1174" t="str">
        <f>"Номер "&amp;IF(TEMPLATE_GROUP="P","принятия решения","заявления")&amp;" об изменении тарифов"</f>
        <v>Номер заявления об изменении тарифов</v>
      </c>
      <c r="F27" s="227"/>
      <c r="G27" s="82"/>
      <c r="Q27" s="83">
        <v>0</v>
      </c>
    </row>
    <row customHeight="1" ht="24.75" hidden="1">
      <c r="D28" s="84"/>
      <c r="E28" s="400" t="s">
        <v>45</v>
      </c>
      <c r="F28" s="227"/>
      <c r="G28" s="82"/>
      <c r="Q28" s="83">
        <v>0</v>
      </c>
    </row>
    <row customHeight="1" ht="19.5" hidden="1">
      <c r="D29" s="84"/>
      <c r="E29" s="400" t="s">
        <v>43</v>
      </c>
      <c r="F29" s="227"/>
      <c r="G29" s="82"/>
      <c r="Q29" s="83">
        <v>0</v>
      </c>
    </row>
    <row s="1621" customFormat="1" customHeight="1" ht="6.3">
      <c r="A30" s="794"/>
      <c r="B30" s="241"/>
      <c r="C30" s="242"/>
      <c r="D30" s="248"/>
      <c r="E30" s="246"/>
      <c r="F30" s="249"/>
      <c r="G30" s="86"/>
      <c r="H30" s="418"/>
      <c r="I30" s="420"/>
      <c r="J30" s="883"/>
      <c r="Q30" s="245">
        <v>6</v>
      </c>
    </row>
    <row customHeight="1" ht="21">
      <c r="C31" s="87"/>
      <c r="D31" s="88"/>
      <c r="E31" s="400" t="str">
        <f>"Наименование "&amp;IF(TEMPLATE_GROUP="ROIV","органа тарифного регулирования","ЮЛ / ИП")</f>
        <v>Наименование ЮЛ / ИП</v>
      </c>
      <c r="F31" s="226" t="s">
        <v>46</v>
      </c>
      <c r="G31" s="785"/>
      <c r="Q31" s="83">
        <v>20</v>
      </c>
    </row>
    <row customHeight="1" ht="21" hidden="1">
      <c r="C32" s="87"/>
      <c r="D32" s="88"/>
      <c r="E32" s="401" t="s">
        <v>47</v>
      </c>
      <c r="F32" s="226"/>
      <c r="G32" s="785"/>
      <c r="Q32" s="83">
        <v>20</v>
      </c>
    </row>
    <row customHeight="1" ht="21">
      <c r="C33" s="87"/>
      <c r="D33" s="88"/>
      <c r="E33" s="400" t="s">
        <v>48</v>
      </c>
      <c r="F33" s="226" t="s">
        <v>49</v>
      </c>
      <c r="G33" s="785"/>
      <c r="Q33" s="83">
        <v>20</v>
      </c>
    </row>
    <row customHeight="1" ht="21">
      <c r="C34" s="87"/>
      <c r="D34" s="88"/>
      <c r="E34" s="400" t="s">
        <v>50</v>
      </c>
      <c r="F34" s="226" t="s">
        <v>51</v>
      </c>
      <c r="G34" s="785"/>
      <c r="H34" s="89"/>
      <c r="Q34" s="83">
        <v>20</v>
      </c>
    </row>
    <row s="1621" customFormat="1" customHeight="1" ht="11.549999999999999">
      <c r="A35" s="794"/>
      <c r="B35" s="241"/>
      <c r="C35" s="242"/>
      <c r="D35" s="248"/>
      <c r="E35" s="246"/>
      <c r="F35" s="249"/>
      <c r="G35" s="86"/>
      <c r="H35" s="418"/>
      <c r="I35" s="420"/>
      <c r="J35" s="883"/>
      <c r="Q35" s="245">
        <v>11</v>
      </c>
    </row>
    <row customHeight="1" ht="19.5">
      <c r="A36" s="888"/>
      <c r="D36" s="88"/>
      <c r="E36" s="400" t="s">
        <v>52</v>
      </c>
      <c r="F36" s="1219" t="s">
        <v>53</v>
      </c>
      <c r="G36" s="86"/>
      <c r="Q36" s="83">
        <v>0</v>
      </c>
    </row>
    <row customHeight="1" ht="21">
      <c r="A37" s="888"/>
      <c r="D37" s="88"/>
      <c r="E37" s="400" t="s">
        <v>54</v>
      </c>
      <c r="F37" s="1219" t="s">
        <v>55</v>
      </c>
      <c r="G37" s="86"/>
      <c r="Q37" s="83">
        <v>20</v>
      </c>
    </row>
    <row s="1621" customFormat="1" customHeight="1" ht="6.3">
      <c r="A38" s="794"/>
      <c r="B38" s="241"/>
      <c r="C38" s="242"/>
      <c r="D38" s="243"/>
      <c r="E38" s="244"/>
      <c r="F38" s="1062"/>
      <c r="G38" s="82"/>
      <c r="H38" s="418"/>
      <c r="I38" s="420"/>
      <c r="J38" s="885"/>
      <c r="Q38" s="245">
        <v>6</v>
      </c>
    </row>
    <row customHeight="1" ht="36.75">
      <c r="A39" s="794"/>
      <c r="D39" s="84"/>
      <c r="E39" s="400" t="s">
        <v>56</v>
      </c>
      <c r="F39" s="719" t="s">
        <v>19</v>
      </c>
      <c r="G39" s="82"/>
      <c r="H39" s="782" t="s">
        <v>23</v>
      </c>
      <c r="Q39" s="83">
        <v>35</v>
      </c>
    </row>
    <row s="1621" customFormat="1" customHeight="1" ht="6" hidden="1">
      <c r="A40" s="793"/>
      <c r="B40" s="435"/>
      <c r="C40" s="436"/>
      <c r="D40" s="437"/>
      <c r="E40" s="438"/>
      <c r="F40" s="1062"/>
      <c r="G40" s="82"/>
      <c r="H40" s="418"/>
      <c r="I40" s="420"/>
      <c r="J40" s="885"/>
      <c r="Q40" s="439">
        <v>6</v>
      </c>
    </row>
    <row s="1644" customFormat="1" customHeight="1" ht="26.25" hidden="1">
      <c r="A41" s="797" t="s">
        <v>27</v>
      </c>
      <c r="B41" s="422"/>
      <c r="C41" s="417"/>
      <c r="D41" s="419"/>
      <c r="E41" s="400"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9" t="s">
        <v>19</v>
      </c>
      <c r="G41" s="82"/>
      <c r="I41" s="420"/>
      <c r="J41" s="885"/>
      <c r="Q41" s="418">
        <v>0</v>
      </c>
    </row>
    <row s="1621" customFormat="1" customHeight="1" ht="6" hidden="1">
      <c r="A42" s="793"/>
      <c r="B42" s="435"/>
      <c r="C42" s="436"/>
      <c r="D42" s="437"/>
      <c r="E42" s="438"/>
      <c r="F42" s="1062"/>
      <c r="G42" s="82"/>
      <c r="H42" s="418"/>
      <c r="I42" s="420"/>
      <c r="J42" s="883"/>
      <c r="Q42" s="439">
        <v>0</v>
      </c>
    </row>
    <row s="1644" customFormat="1" customHeight="1" ht="27" hidden="1">
      <c r="A43" s="793"/>
      <c r="B43" s="422"/>
      <c r="C43" s="417"/>
      <c r="D43" s="419"/>
      <c r="E43" s="400" t="s">
        <v>57</v>
      </c>
      <c r="F43" s="719" t="s">
        <v>19</v>
      </c>
      <c r="G43" s="82"/>
      <c r="I43" s="420"/>
      <c r="J43" s="885"/>
      <c r="Q43" s="418">
        <v>0</v>
      </c>
    </row>
    <row s="1644" customFormat="1" customHeight="1" ht="27" hidden="1">
      <c r="A44" s="793"/>
      <c r="B44" s="422"/>
      <c r="C44" s="417"/>
      <c r="D44" s="419"/>
      <c r="E44" s="1174" t="s">
        <v>58</v>
      </c>
      <c r="F44" s="1897"/>
      <c r="G44" s="82"/>
      <c r="I44" s="420"/>
      <c r="J44" s="885"/>
      <c r="Q44" s="418">
        <v>0</v>
      </c>
    </row>
    <row s="1621" customFormat="1" customHeight="1" ht="6" hidden="1">
      <c r="A45" s="793"/>
      <c r="B45" s="435"/>
      <c r="C45" s="436"/>
      <c r="D45" s="437"/>
      <c r="E45" s="438"/>
      <c r="F45" s="1062"/>
      <c r="G45" s="82"/>
      <c r="H45" s="418"/>
      <c r="I45" s="420"/>
      <c r="J45" s="885"/>
      <c r="Q45" s="439">
        <v>0</v>
      </c>
    </row>
    <row s="1621" customFormat="1" customHeight="1" ht="24.75" hidden="1">
      <c r="A46" s="793"/>
      <c r="B46" s="435"/>
      <c r="C46" s="436"/>
      <c r="D46" s="437"/>
      <c r="E46" s="1174" t="s">
        <v>59</v>
      </c>
      <c r="F46" s="719" t="s">
        <v>19</v>
      </c>
      <c r="G46" s="82"/>
      <c r="H46" s="418"/>
      <c r="I46" s="420"/>
      <c r="J46" s="885"/>
      <c r="Q46" s="439">
        <v>0</v>
      </c>
    </row>
    <row s="1644" customFormat="1" customHeight="1" ht="24.75" hidden="1">
      <c r="A47" s="793"/>
      <c r="B47" s="422"/>
      <c r="C47" s="417"/>
      <c r="D47" s="419"/>
      <c r="E47" s="1174" t="s">
        <v>60</v>
      </c>
      <c r="F47" s="719" t="s">
        <v>19</v>
      </c>
      <c r="G47" s="82"/>
      <c r="I47" s="420"/>
      <c r="J47" s="885"/>
      <c r="Q47" s="418">
        <v>0</v>
      </c>
    </row>
    <row s="1621" customFormat="1" customHeight="1" ht="6" hidden="1">
      <c r="A48" s="793"/>
      <c r="B48" s="241"/>
      <c r="C48" s="242"/>
      <c r="D48" s="243"/>
      <c r="E48" s="244"/>
      <c r="F48" s="1062"/>
      <c r="G48" s="82"/>
      <c r="H48" s="418"/>
      <c r="I48" s="420"/>
      <c r="J48" s="885"/>
      <c r="Q48" s="245">
        <v>0</v>
      </c>
    </row>
    <row customHeight="1" ht="29.25" hidden="1">
      <c r="B49" s="157"/>
      <c r="D49" s="84"/>
      <c r="E49" s="400"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9"/>
      <c r="G49" s="82"/>
      <c r="Q49" s="83">
        <v>0</v>
      </c>
    </row>
    <row s="1621" customFormat="1" customHeight="1" ht="6" hidden="1">
      <c r="A50" s="794"/>
      <c r="B50" s="435"/>
      <c r="C50" s="436"/>
      <c r="D50" s="248"/>
      <c r="E50" s="246"/>
      <c r="F50" s="249"/>
      <c r="G50" s="86"/>
      <c r="H50" s="418"/>
      <c r="I50" s="420"/>
      <c r="J50" s="885"/>
      <c r="Q50" s="439">
        <v>0</v>
      </c>
    </row>
    <row s="1644" customFormat="1" customHeight="1" ht="28.5" hidden="1">
      <c r="A51" s="795"/>
      <c r="B51" s="422"/>
      <c r="C51" s="539"/>
      <c r="D51" s="540"/>
      <c r="E51" s="400" t="s">
        <v>61</v>
      </c>
      <c r="F51" s="719" t="s">
        <v>19</v>
      </c>
      <c r="G51" s="541"/>
      <c r="I51" s="543"/>
      <c r="J51" s="887"/>
      <c r="P51" s="544"/>
      <c r="Q51" s="542">
        <v>0</v>
      </c>
    </row>
    <row s="1621" customFormat="1" customHeight="1" ht="6" hidden="1">
      <c r="A52" s="794"/>
      <c r="B52" s="435"/>
      <c r="C52" s="436"/>
      <c r="D52" s="248"/>
      <c r="E52" s="246"/>
      <c r="F52" s="249"/>
      <c r="G52" s="86"/>
      <c r="H52" s="418"/>
      <c r="I52" s="420"/>
      <c r="J52" s="883"/>
      <c r="Q52" s="439">
        <v>0</v>
      </c>
    </row>
    <row s="1644" customFormat="1" customHeight="1" ht="27" hidden="1">
      <c r="A53" s="795"/>
      <c r="B53" s="422"/>
      <c r="C53" s="539"/>
      <c r="D53" s="540"/>
      <c r="E53" s="400" t="s">
        <v>62</v>
      </c>
      <c r="F53" s="1057" t="s">
        <v>19</v>
      </c>
      <c r="G53" s="541"/>
      <c r="I53" s="543"/>
      <c r="J53" s="887"/>
      <c r="P53" s="544"/>
      <c r="Q53" s="542">
        <v>0</v>
      </c>
    </row>
    <row s="1644" customFormat="1" customHeight="1" ht="27" hidden="1">
      <c r="A54" s="795"/>
      <c r="B54" s="422"/>
      <c r="C54" s="539"/>
      <c r="D54" s="540"/>
      <c r="E54" s="400" t="s">
        <v>63</v>
      </c>
      <c r="F54" s="1783"/>
      <c r="G54" s="541"/>
      <c r="I54" s="543"/>
      <c r="J54" s="887"/>
      <c r="P54" s="544"/>
      <c r="Q54" s="542">
        <v>0</v>
      </c>
    </row>
    <row s="1621" customFormat="1" customHeight="1" ht="6" hidden="1">
      <c r="A55" s="794"/>
      <c r="B55" s="435"/>
      <c r="C55" s="436"/>
      <c r="D55" s="248"/>
      <c r="E55" s="246"/>
      <c r="F55" s="249"/>
      <c r="G55" s="86"/>
      <c r="H55" s="418"/>
      <c r="I55" s="420"/>
      <c r="J55" s="883"/>
      <c r="Q55" s="439">
        <v>0</v>
      </c>
    </row>
    <row s="1644" customFormat="1" customHeight="1" ht="25.5" hidden="1">
      <c r="A56" s="795"/>
      <c r="B56" s="422"/>
      <c r="C56" s="539"/>
      <c r="D56" s="540"/>
      <c r="E56" s="400" t="s">
        <v>64</v>
      </c>
      <c r="F56" s="1057" t="s">
        <v>19</v>
      </c>
      <c r="G56" s="541"/>
      <c r="I56" s="543"/>
      <c r="J56" s="887"/>
      <c r="P56" s="544"/>
      <c r="Q56" s="542">
        <v>0</v>
      </c>
    </row>
    <row s="1621" customFormat="1" customHeight="1" ht="6" hidden="1">
      <c r="A57" s="794"/>
      <c r="B57" s="435"/>
      <c r="C57" s="436"/>
      <c r="D57" s="248"/>
      <c r="E57" s="246"/>
      <c r="F57" s="249"/>
      <c r="G57" s="86"/>
      <c r="H57" s="418"/>
      <c r="I57" s="420"/>
      <c r="J57" s="883"/>
      <c r="Q57" s="439">
        <v>0</v>
      </c>
    </row>
    <row s="1644" customFormat="1" customHeight="1" ht="15" hidden="1">
      <c r="A58" s="795"/>
      <c r="B58" s="422"/>
      <c r="C58" s="539"/>
      <c r="D58" s="540"/>
      <c r="E58" s="400" t="s">
        <v>65</v>
      </c>
      <c r="F58" s="1057" t="s">
        <v>66</v>
      </c>
      <c r="G58" s="541"/>
      <c r="I58" s="543"/>
      <c r="J58" s="887"/>
      <c r="P58" s="544"/>
      <c r="Q58" s="542">
        <v>0</v>
      </c>
    </row>
    <row s="1644" customFormat="1" customHeight="1" ht="75" hidden="1">
      <c r="A59" s="795"/>
      <c r="B59" s="422"/>
      <c r="C59" s="539"/>
      <c r="D59" s="540"/>
      <c r="E59" s="400"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8"/>
      <c r="G59" s="541"/>
      <c r="I59" s="543"/>
      <c r="J59" s="887"/>
      <c r="P59" s="544"/>
      <c r="Q59" s="542">
        <v>0</v>
      </c>
    </row>
    <row s="1644" customFormat="1" customHeight="1" ht="15" hidden="1">
      <c r="A60" s="795"/>
      <c r="B60" s="422"/>
      <c r="C60" s="539"/>
      <c r="D60" s="540"/>
      <c r="E60" s="1174" t="s">
        <v>67</v>
      </c>
      <c r="F60" s="1160"/>
      <c r="G60" s="541"/>
      <c r="I60" s="543"/>
      <c r="J60" s="887"/>
      <c r="P60" s="544"/>
      <c r="Q60" s="542">
        <v>0</v>
      </c>
    </row>
    <row s="1621" customFormat="1" customHeight="1" ht="6" hidden="1">
      <c r="A61" s="794"/>
      <c r="B61" s="435"/>
      <c r="C61" s="436"/>
      <c r="D61" s="437"/>
      <c r="E61" s="438"/>
      <c r="F61" s="1062"/>
      <c r="G61" s="82"/>
      <c r="H61" s="418"/>
      <c r="I61" s="420"/>
      <c r="J61" s="885"/>
      <c r="Q61" s="439">
        <v>0</v>
      </c>
    </row>
    <row s="1644" customFormat="1" customHeight="1" ht="33.75" hidden="1">
      <c r="A62" s="794"/>
      <c r="B62" s="107"/>
      <c r="C62" s="417"/>
      <c r="D62" s="419"/>
      <c r="E62" s="1174" t="s">
        <v>68</v>
      </c>
      <c r="F62" s="1680" t="s">
        <v>66</v>
      </c>
      <c r="G62" s="82"/>
      <c r="H62" s="782" t="s">
        <v>23</v>
      </c>
      <c r="I62" s="420"/>
      <c r="J62" s="885"/>
      <c r="Q62" s="418">
        <v>0</v>
      </c>
    </row>
    <row s="1621" customFormat="1" customHeight="1" ht="6.3">
      <c r="A63" s="794"/>
      <c r="B63" s="241"/>
      <c r="C63" s="242"/>
      <c r="D63" s="248"/>
      <c r="E63" s="246"/>
      <c r="F63" s="249"/>
      <c r="G63" s="86"/>
      <c r="H63" s="418"/>
      <c r="I63" s="420"/>
      <c r="J63" s="883"/>
      <c r="Q63" s="245">
        <v>6</v>
      </c>
    </row>
    <row customHeight="1" ht="21">
      <c r="A64" s="796"/>
      <c r="B64" s="108"/>
      <c r="D64" s="91"/>
      <c r="E64" s="400" t="s">
        <v>69</v>
      </c>
      <c r="F64" s="2585" t="s">
        <v>70</v>
      </c>
      <c r="G64" s="86"/>
      <c r="Q64" s="83">
        <v>20</v>
      </c>
    </row>
    <row customHeight="1" ht="21">
      <c r="A65" s="796"/>
      <c r="B65" s="108"/>
      <c r="D65" s="91"/>
      <c r="E65" s="400" t="s">
        <v>71</v>
      </c>
      <c r="F65" s="225" t="s">
        <v>72</v>
      </c>
      <c r="G65" s="86"/>
      <c r="Q65" s="83">
        <v>20</v>
      </c>
    </row>
    <row customHeight="1" ht="36.75">
      <c r="D66" s="84"/>
      <c r="E66" s="402" t="s">
        <v>73</v>
      </c>
      <c r="F66" s="1063"/>
      <c r="G66" s="82"/>
      <c r="Q66" s="83">
        <v>35</v>
      </c>
    </row>
    <row customHeight="1" ht="21">
      <c r="A67" s="796"/>
      <c r="D67" s="419"/>
      <c r="E67" s="400" t="s">
        <v>74</v>
      </c>
      <c r="F67" s="2585" t="s">
        <v>75</v>
      </c>
      <c r="G67" s="86"/>
      <c r="Q67" s="83">
        <v>20</v>
      </c>
    </row>
    <row customHeight="1" ht="21">
      <c r="A68" s="796"/>
      <c r="B68" s="108"/>
      <c r="D68" s="91"/>
      <c r="E68" s="400" t="s">
        <v>76</v>
      </c>
      <c r="F68" s="280" t="s">
        <v>77</v>
      </c>
      <c r="G68" s="86"/>
      <c r="Q68" s="83">
        <v>20</v>
      </c>
    </row>
    <row customHeight="1" ht="21">
      <c r="A69" s="796"/>
      <c r="B69" s="108"/>
      <c r="D69" s="91"/>
      <c r="E69" s="400" t="s">
        <v>78</v>
      </c>
      <c r="F69" s="280" t="s">
        <v>79</v>
      </c>
      <c r="G69" s="86"/>
      <c r="Q69" s="83">
        <v>20</v>
      </c>
    </row>
    <row customHeight="1" ht="21">
      <c r="D70" s="419"/>
      <c r="E70" s="400" t="s">
        <v>80</v>
      </c>
      <c r="F70" s="280" t="s">
        <v>81</v>
      </c>
      <c r="G70" s="82"/>
      <c r="Q70" s="83">
        <v>20</v>
      </c>
    </row>
    <row customHeight="1" ht="21">
      <c r="A71" s="796"/>
      <c r="D71" s="82"/>
      <c r="F71" s="142"/>
      <c r="G71" s="86"/>
      <c r="Q71" s="83">
        <v>20</v>
      </c>
    </row>
    <row customHeight="1" ht="21">
      <c r="A72" s="796"/>
      <c r="B72" s="108"/>
      <c r="D72" s="91"/>
      <c r="E72" s="90"/>
      <c r="F72" s="1042" t="s">
        <v>13</v>
      </c>
      <c r="G72" s="86"/>
      <c r="Q72" s="83">
        <v>20</v>
      </c>
    </row>
    <row customHeight="1" ht="21">
      <c r="A73" s="796"/>
      <c r="B73" s="108"/>
      <c r="D73" s="91"/>
      <c r="E73" s="90"/>
      <c r="F73" s="143"/>
      <c r="G73" s="86"/>
      <c r="Q73" s="83">
        <v>20</v>
      </c>
    </row>
    <row customHeight="1" ht="21">
      <c r="A74" s="796"/>
      <c r="B74" s="108"/>
      <c r="D74" s="91"/>
      <c r="E74" s="95"/>
      <c r="F74" s="143"/>
      <c r="G74" s="86"/>
      <c r="Q74" s="83">
        <v>20</v>
      </c>
    </row>
    <row customHeight="1" ht="21">
      <c r="A75" s="796"/>
      <c r="B75" s="108"/>
      <c r="D75" s="91"/>
      <c r="E75" s="90"/>
      <c r="F75" s="143"/>
      <c r="G75" s="86"/>
      <c r="Q75" s="83">
        <v>20</v>
      </c>
    </row>
    <row customHeight="1" ht="11.549999999999999">
      <c r="Q76" s="83">
        <v>11</v>
      </c>
    </row>
    <row customHeight="1" ht="11.549999999999999">
      <c r="Q77" s="83">
        <v>11</v>
      </c>
    </row>
    <row customHeight="1" ht="11.549999999999999">
      <c r="E78" s="399"/>
      <c r="F78" s="399"/>
      <c r="G78" s="399"/>
      <c r="H78" s="399"/>
      <c r="I78" s="399"/>
      <c r="Q78" s="83">
        <v>11</v>
      </c>
    </row>
    <row customHeight="1" ht="11.25" hidden="1">
      <c r="A79" s="793" t="s">
        <v>82</v>
      </c>
      <c r="B79" s="107">
        <v>0</v>
      </c>
      <c r="C79" s="81">
        <v>3</v>
      </c>
      <c r="D79" s="83">
        <v>1</v>
      </c>
      <c r="E79" s="83">
        <v>55</v>
      </c>
      <c r="F79" s="83">
        <v>54</v>
      </c>
      <c r="G79" s="780">
        <v>1</v>
      </c>
      <c r="H79" s="418">
        <v>0</v>
      </c>
      <c r="I79" s="420">
        <v>59</v>
      </c>
      <c r="J79" s="885">
        <v>0</v>
      </c>
      <c r="K79" s="83">
        <v>8</v>
      </c>
      <c r="L79" s="83">
        <v>77</v>
      </c>
      <c r="M79" s="83">
        <v>8</v>
      </c>
      <c r="N79" s="83">
        <v>8</v>
      </c>
      <c r="O79" s="83">
        <v>8</v>
      </c>
      <c r="P79" s="83">
        <v>8</v>
      </c>
      <c r="Q79" s="83">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13E2FBE2-299F-6672-5979-0.9FBE9384}"/>
    <hyperlink ref="H17" location="Титульный!H9" display="Как заполнить?" tooltip="Помощь по работе с полями отчётной формы" xr:uid="{4B0C12B5-2A63-1513-D56C-0.42CE5D45}"/>
    <hyperlink ref="H39" location="Титульный!H9" display="Как заполнить?" tooltip="Помощь по работе с полями отчётной формы" xr:uid="{2F15BB9F-F1C5-AE91-0D2C-0.898CC36F}"/>
    <hyperlink ref="H62" location="Титульный!H9" display="Как заполнить?" tooltip="Помощь по работе с полями отчётной формы" xr:uid="{3E4F4D44-8E8A-5549-4C21-0.91A64D0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7AD3E5-D8A8-4C58-53FC-0.6D709565}"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1785" width="3.00390625" customWidth="1"/>
    <col min="17" max="17" style="1380" width="3.00390625" customWidth="1"/>
    <col min="18" max="18" style="353" width="3.00390625" customWidth="1"/>
    <col min="19" max="19" style="2416" width="12.00390625" customWidth="1"/>
    <col min="20" max="20" style="1644" width="31.00390625" customWidth="1"/>
    <col min="21" max="21" style="1644" width="0.140625" customWidth="1"/>
    <col min="22" max="23" style="1644" width="21.7109375" hidden="1" customWidth="1"/>
    <col min="24" max="24" style="1644" width="11.7109375" hidden="1" customWidth="1"/>
    <col min="25" max="25" style="1644" width="3.7109375" hidden="1" customWidth="1"/>
    <col min="26" max="26" style="1644" width="11.7109375" hidden="1" customWidth="1"/>
    <col min="27" max="27" style="1644" width="8.57421875" hidden="1" customWidth="1"/>
    <col min="28" max="28" style="1644" width="5.421875" customWidth="1"/>
    <col min="29" max="30" style="1644" width="3.00390625" customWidth="1"/>
    <col min="31" max="31" style="1644" width="24.00390625" customWidth="1"/>
    <col min="32" max="32" style="1644" width="3.7109375" customWidth="1"/>
    <col min="33" max="34" style="1644" width="3.00390625" customWidth="1"/>
    <col min="35" max="35" style="1644" width="24.00390625" customWidth="1"/>
    <col min="36" max="36" style="1644" width="3.7109375" customWidth="1"/>
    <col min="37" max="38" style="1644" width="3.00390625" customWidth="1"/>
    <col min="39" max="39" style="1644" width="18.00390625" customWidth="1"/>
    <col min="40" max="41" style="1644" width="21.00390625" customWidth="1"/>
    <col min="42" max="42" style="1644" width="11.00390625" customWidth="1"/>
    <col min="43" max="43" style="1644" width="3.7109375" customWidth="1"/>
    <col min="44" max="44" style="1644" width="11.00390625" customWidth="1"/>
    <col min="45" max="45" style="1644" width="8.57421875" hidden="1" customWidth="1"/>
    <col min="46" max="46" style="1644" width="4.00390625" customWidth="1"/>
    <col min="47" max="47" style="1644" width="115.00390625" customWidth="1"/>
    <col min="48" max="52" style="1651" width="10.00390625" customWidth="1"/>
    <col min="53" max="53" style="1644" width="10.57421875" hidden="1"/>
  </cols>
  <sheetData>
    <row customHeight="1" ht="22.5" hidden="1">
      <c r="W1" s="336"/>
      <c r="X1" s="336"/>
      <c r="AO1" s="336"/>
      <c r="AP1" s="336"/>
      <c r="BA1" s="1164" t="s">
        <v>14</v>
      </c>
    </row>
    <row customHeight="1" ht="21" hidden="1">
      <c r="A2" s="1372"/>
      <c r="B2" s="1372"/>
      <c r="C2" s="1372"/>
      <c r="D2" s="1372"/>
      <c r="E2" s="2267">
        <v>1</v>
      </c>
      <c r="F2" s="1372"/>
      <c r="G2" s="1372"/>
      <c r="H2" s="1372"/>
      <c r="I2" s="1372"/>
      <c r="J2" s="1372"/>
      <c r="K2" s="1372"/>
      <c r="L2" s="1373"/>
      <c r="M2" s="1374"/>
      <c r="N2" s="1374"/>
      <c r="O2" s="1374"/>
      <c r="P2" s="1418"/>
      <c r="Q2" s="882"/>
      <c r="R2" s="364"/>
      <c r="S2" s="1345">
        <f>INDEX(PT_DIFFERENTIATION_NUM_NTAR,MATCH(A2,PT_DIFFERENTIATION_NTAR_ID,0))</f>
      </c>
      <c r="T2" s="307" t="s">
        <v>604</v>
      </c>
      <c r="U2" s="309"/>
      <c r="V2" s="2252"/>
      <c r="W2" s="2252"/>
      <c r="X2" s="2252"/>
      <c r="Y2" s="2252"/>
      <c r="Z2" s="2252"/>
      <c r="AA2" s="2253"/>
      <c r="AB2" s="2251">
        <f>INDEX(PT_DIFFERENTIATION_NTAR,MATCH(A2,PT_DIFFERENTIATION_NTAR_ID,0))</f>
      </c>
      <c r="AC2" s="2252"/>
      <c r="AD2" s="2252"/>
      <c r="AE2" s="2252"/>
      <c r="AF2" s="2252"/>
      <c r="AG2" s="2252"/>
      <c r="AH2" s="2252"/>
      <c r="AI2" s="2252"/>
      <c r="AJ2" s="2252"/>
      <c r="AK2" s="2252"/>
      <c r="AL2" s="2252"/>
      <c r="AM2" s="2252"/>
      <c r="AN2" s="2252"/>
      <c r="AO2" s="2252"/>
      <c r="AP2" s="2252"/>
      <c r="AQ2" s="2252"/>
      <c r="AR2" s="2252"/>
      <c r="AS2" s="2252"/>
      <c r="AT2" s="2253"/>
      <c r="AU2" s="1267" t="s">
        <v>869</v>
      </c>
      <c r="AW2" s="509"/>
      <c r="AX2" s="509" t="str">
        <f>IF(T2="","",T2)</f>
        <v>Наименование тарифа</v>
      </c>
      <c r="AY2" s="509"/>
      <c r="AZ2" s="509"/>
      <c r="BA2" s="1164">
        <v>0</v>
      </c>
    </row>
    <row customHeight="1" ht="21" hidden="1">
      <c r="A3" s="1372"/>
      <c r="B3" s="1372"/>
      <c r="C3" s="1372"/>
      <c r="D3" s="1372"/>
      <c r="E3" s="2268"/>
      <c r="F3" s="2267">
        <v>1</v>
      </c>
      <c r="G3" s="1372"/>
      <c r="H3" s="1372"/>
      <c r="I3" s="1372"/>
      <c r="J3" s="1372"/>
      <c r="K3" s="1372"/>
      <c r="L3" s="1373"/>
      <c r="M3" s="1374"/>
      <c r="N3" s="1374"/>
      <c r="O3" s="1374"/>
      <c r="P3" s="1419"/>
      <c r="Q3" s="1420"/>
      <c r="R3" s="362"/>
      <c r="S3" s="1345">
        <f>INDEX(PT_DIFFERENTIATION_NUM_TER,MATCH(B3,PT_DIFFERENTIATION_TER_ID,0))</f>
      </c>
      <c r="T3" s="317" t="s">
        <v>870</v>
      </c>
      <c r="U3" s="309"/>
      <c r="V3" s="2252"/>
      <c r="W3" s="2252"/>
      <c r="X3" s="2252"/>
      <c r="Y3" s="2252"/>
      <c r="Z3" s="2252"/>
      <c r="AA3" s="2253"/>
      <c r="AB3" s="2251">
        <f>INDEX(PT_DIFFERENTIATION_TER,MATCH(B3,PT_DIFFERENTIATION_TER_ID,0))</f>
      </c>
      <c r="AC3" s="2252"/>
      <c r="AD3" s="2252"/>
      <c r="AE3" s="2252"/>
      <c r="AF3" s="2252"/>
      <c r="AG3" s="2252"/>
      <c r="AH3" s="2252"/>
      <c r="AI3" s="2252"/>
      <c r="AJ3" s="2252"/>
      <c r="AK3" s="2252"/>
      <c r="AL3" s="2252"/>
      <c r="AM3" s="2252"/>
      <c r="AN3" s="2252"/>
      <c r="AO3" s="2252"/>
      <c r="AP3" s="2252"/>
      <c r="AQ3" s="2252"/>
      <c r="AR3" s="2252"/>
      <c r="AS3" s="2252"/>
      <c r="AT3" s="2253"/>
      <c r="AU3" s="1267" t="s">
        <v>871</v>
      </c>
      <c r="AW3" s="509"/>
      <c r="AX3" s="509" t="str">
        <f>IF(T3="","",T3)</f>
        <v>Территория действия тарифа</v>
      </c>
      <c r="AY3" s="509"/>
      <c r="AZ3" s="509"/>
      <c r="BA3" s="1164">
        <v>0</v>
      </c>
    </row>
    <row customHeight="1" ht="22.5" hidden="1">
      <c r="A4" s="1372"/>
      <c r="B4" s="1372"/>
      <c r="C4" s="1372"/>
      <c r="D4" s="1372"/>
      <c r="E4" s="2268"/>
      <c r="F4" s="2268"/>
      <c r="G4" s="2267">
        <v>1</v>
      </c>
      <c r="H4" s="1372"/>
      <c r="I4" s="1372"/>
      <c r="J4" s="1372"/>
      <c r="K4" s="1372"/>
      <c r="L4" s="1373"/>
      <c r="M4" s="1374"/>
      <c r="N4" s="1374"/>
      <c r="O4" s="1374"/>
      <c r="P4" s="1421"/>
      <c r="Q4" s="1420"/>
      <c r="R4" s="362"/>
      <c r="S4" s="1345">
        <f>INDEX(PT_DIFFERENTIATION_NUM_CS,MATCH(C4,PT_DIFFERENTIATION_CS_ID,0))</f>
      </c>
      <c r="T4" s="318" t="s">
        <v>872</v>
      </c>
      <c r="U4" s="309"/>
      <c r="V4" s="2252"/>
      <c r="W4" s="2252"/>
      <c r="X4" s="2252"/>
      <c r="Y4" s="2252"/>
      <c r="Z4" s="2252"/>
      <c r="AA4" s="2253"/>
      <c r="AB4" s="2251">
        <f>INDEX(PT_DIFFERENTIATION_CS,MATCH(C4,PT_DIFFERENTIATION_CS_ID,0))</f>
      </c>
      <c r="AC4" s="2252"/>
      <c r="AD4" s="2252"/>
      <c r="AE4" s="2252"/>
      <c r="AF4" s="2252"/>
      <c r="AG4" s="2252"/>
      <c r="AH4" s="2252"/>
      <c r="AI4" s="2252"/>
      <c r="AJ4" s="2252"/>
      <c r="AK4" s="2252"/>
      <c r="AL4" s="2252"/>
      <c r="AM4" s="2252"/>
      <c r="AN4" s="2252"/>
      <c r="AO4" s="2252"/>
      <c r="AP4" s="2252"/>
      <c r="AQ4" s="2252"/>
      <c r="AR4" s="2252"/>
      <c r="AS4" s="2252"/>
      <c r="AT4" s="2253"/>
      <c r="AU4" s="1267" t="s">
        <v>873</v>
      </c>
      <c r="AW4" s="509"/>
      <c r="AX4" s="509" t="str">
        <f>IF(T4="","",T4)</f>
        <v>Наименование системы теплоснабжения </v>
      </c>
      <c r="AY4" s="509"/>
      <c r="AZ4" s="509"/>
      <c r="BA4" s="1164">
        <v>0</v>
      </c>
    </row>
    <row customHeight="1" ht="21" hidden="1">
      <c r="A5" s="1372"/>
      <c r="B5" s="1372"/>
      <c r="C5" s="1372"/>
      <c r="D5" s="1372"/>
      <c r="E5" s="2268"/>
      <c r="F5" s="2268"/>
      <c r="G5" s="2268"/>
      <c r="H5" s="2267">
        <v>1</v>
      </c>
      <c r="I5" s="1372"/>
      <c r="J5" s="1372"/>
      <c r="K5" s="1372"/>
      <c r="L5" s="1373"/>
      <c r="M5" s="1374"/>
      <c r="N5" s="1374"/>
      <c r="O5" s="1374"/>
      <c r="P5" s="1421"/>
      <c r="Q5" s="1420"/>
      <c r="R5" s="362"/>
      <c r="S5" s="1345">
        <f>INDEX(PT_DIFFERENTIATION_NUM_IST_TE,MATCH(D5,PT_DIFFERENTIATION_IST_TE_ID,0))</f>
      </c>
      <c r="T5" s="319" t="s">
        <v>874</v>
      </c>
      <c r="U5" s="309"/>
      <c r="V5" s="2252"/>
      <c r="W5" s="2252"/>
      <c r="X5" s="2252"/>
      <c r="Y5" s="2252"/>
      <c r="Z5" s="2252"/>
      <c r="AA5" s="2253"/>
      <c r="AB5" s="2251">
        <f>INDEX(PT_DIFFERENTIATION_IST_TE,MATCH(D5,PT_DIFFERENTIATION_IST_TE_ID,0))</f>
      </c>
      <c r="AC5" s="2252"/>
      <c r="AD5" s="2252"/>
      <c r="AE5" s="2252"/>
      <c r="AF5" s="2252"/>
      <c r="AG5" s="2252"/>
      <c r="AH5" s="2252"/>
      <c r="AI5" s="2252"/>
      <c r="AJ5" s="2252"/>
      <c r="AK5" s="2252"/>
      <c r="AL5" s="2252"/>
      <c r="AM5" s="2252"/>
      <c r="AN5" s="2252"/>
      <c r="AO5" s="2252"/>
      <c r="AP5" s="2252"/>
      <c r="AQ5" s="2252"/>
      <c r="AR5" s="2252"/>
      <c r="AS5" s="2252"/>
      <c r="AT5" s="2253"/>
      <c r="AU5" s="1267" t="s">
        <v>875</v>
      </c>
      <c r="AW5" s="509"/>
      <c r="AX5" s="509" t="str">
        <f>IF(T5="","",T5)</f>
        <v>Источник тепловой энергии  </v>
      </c>
      <c r="AY5" s="509"/>
      <c r="AZ5" s="509"/>
      <c r="BA5" s="1164">
        <v>0</v>
      </c>
    </row>
    <row s="1651" customFormat="1" customHeight="1" ht="0.75" hidden="1">
      <c r="A6" s="1352"/>
      <c r="B6" s="1352"/>
      <c r="C6" s="1352"/>
      <c r="D6" s="1352"/>
      <c r="E6" s="2268"/>
      <c r="F6" s="2268"/>
      <c r="G6" s="2268"/>
      <c r="H6" s="2268"/>
      <c r="I6" s="2265">
        <f>S5&amp;".1"</f>
      </c>
      <c r="J6" s="1352"/>
      <c r="K6" s="1352"/>
      <c r="L6" s="1355" t="s">
        <v>876</v>
      </c>
      <c r="M6" s="519"/>
      <c r="N6" s="519"/>
      <c r="O6" s="519"/>
      <c r="P6" s="2266">
        <v>1</v>
      </c>
      <c r="Q6" s="1340"/>
      <c r="R6" s="365"/>
      <c r="S6" s="1051"/>
      <c r="T6" s="1392"/>
      <c r="U6" s="1393"/>
      <c r="V6" s="2306"/>
      <c r="W6" s="2306"/>
      <c r="X6" s="2306"/>
      <c r="Y6" s="2306"/>
      <c r="Z6" s="2306"/>
      <c r="AA6" s="2307"/>
      <c r="AB6" s="2305"/>
      <c r="AC6" s="2306"/>
      <c r="AD6" s="2306"/>
      <c r="AE6" s="2306"/>
      <c r="AF6" s="2306"/>
      <c r="AG6" s="2306"/>
      <c r="AH6" s="2306"/>
      <c r="AI6" s="2306"/>
      <c r="AJ6" s="2306"/>
      <c r="AK6" s="2306"/>
      <c r="AL6" s="2306"/>
      <c r="AM6" s="2306"/>
      <c r="AN6" s="2306"/>
      <c r="AO6" s="2306"/>
      <c r="AP6" s="2306"/>
      <c r="AQ6" s="2306"/>
      <c r="AR6" s="2306"/>
      <c r="AS6" s="2306"/>
      <c r="AT6" s="2307"/>
      <c r="AU6" s="1394"/>
      <c r="AW6" s="509"/>
      <c r="AX6" s="509" t="str">
        <f>IF(T6="","",T6)</f>
        <v/>
      </c>
      <c r="AY6" s="509"/>
      <c r="AZ6" s="509"/>
      <c r="BA6" s="520">
        <v>0</v>
      </c>
    </row>
    <row s="1651" customFormat="1" customHeight="1" ht="0.75" hidden="1">
      <c r="A7" s="1352"/>
      <c r="B7" s="1352"/>
      <c r="C7" s="1352"/>
      <c r="D7" s="1352"/>
      <c r="E7" s="2268"/>
      <c r="F7" s="2268"/>
      <c r="G7" s="2268"/>
      <c r="H7" s="2268"/>
      <c r="I7" s="2295"/>
      <c r="J7" s="2265">
        <f>S5&amp;".1"</f>
      </c>
      <c r="K7" s="1352"/>
      <c r="L7" s="1355"/>
      <c r="M7" s="519"/>
      <c r="N7" s="519"/>
      <c r="O7" s="519"/>
      <c r="P7" s="2266"/>
      <c r="Q7" s="2266">
        <v>1</v>
      </c>
      <c r="R7" s="366"/>
      <c r="S7" s="1051"/>
      <c r="T7" s="1408"/>
      <c r="U7" s="1393"/>
      <c r="V7" s="2306"/>
      <c r="W7" s="2306"/>
      <c r="X7" s="2306"/>
      <c r="Y7" s="2306"/>
      <c r="Z7" s="2306"/>
      <c r="AA7" s="2307"/>
      <c r="AB7" s="2305"/>
      <c r="AC7" s="2306"/>
      <c r="AD7" s="2306"/>
      <c r="AE7" s="2306"/>
      <c r="AF7" s="2306"/>
      <c r="AG7" s="2306"/>
      <c r="AH7" s="2306"/>
      <c r="AI7" s="2306"/>
      <c r="AJ7" s="2306"/>
      <c r="AK7" s="2306"/>
      <c r="AL7" s="2306"/>
      <c r="AM7" s="2306"/>
      <c r="AN7" s="2306"/>
      <c r="AO7" s="2306"/>
      <c r="AP7" s="2306"/>
      <c r="AQ7" s="2306"/>
      <c r="AR7" s="2306"/>
      <c r="AS7" s="2306"/>
      <c r="AT7" s="2307"/>
      <c r="AU7" s="1394"/>
      <c r="AW7" s="509"/>
      <c r="AX7" s="509" t="str">
        <f>IF(T7="","",T7)</f>
        <v/>
      </c>
      <c r="AY7" s="509"/>
      <c r="AZ7" s="509"/>
      <c r="BA7" s="520">
        <v>0</v>
      </c>
    </row>
    <row customHeight="1" ht="21" hidden="1">
      <c r="A8" s="1372"/>
      <c r="B8" s="1372"/>
      <c r="C8" s="1372"/>
      <c r="D8" s="1372"/>
      <c r="E8" s="2268"/>
      <c r="F8" s="2268"/>
      <c r="G8" s="2268"/>
      <c r="H8" s="2268"/>
      <c r="I8" s="2295"/>
      <c r="J8" s="2295"/>
      <c r="K8" s="2265">
        <f>S5&amp;".1"</f>
      </c>
      <c r="L8" s="1373"/>
      <c r="P8" s="2266"/>
      <c r="Q8" s="2266"/>
      <c r="R8" s="2356">
        <v>1</v>
      </c>
      <c r="S8" s="2350">
        <f>$K8</f>
      </c>
      <c r="T8" s="2353"/>
      <c r="U8" s="309"/>
      <c r="V8" s="760"/>
      <c r="W8" s="1266"/>
      <c r="X8" s="2274"/>
      <c r="Y8" s="2116" t="s">
        <v>66</v>
      </c>
      <c r="Z8" s="2274"/>
      <c r="AA8" s="2116" t="s">
        <v>66</v>
      </c>
      <c r="AB8" s="2116" t="s">
        <v>19</v>
      </c>
      <c r="AC8" s="2335"/>
      <c r="AD8" s="2214">
        <v>1</v>
      </c>
      <c r="AE8" s="2336"/>
      <c r="AF8" s="2116" t="s">
        <v>19</v>
      </c>
      <c r="AG8" s="2335"/>
      <c r="AH8" s="2214">
        <v>1</v>
      </c>
      <c r="AI8" s="2336"/>
      <c r="AJ8" s="2116" t="s">
        <v>19</v>
      </c>
      <c r="AK8" s="320"/>
      <c r="AL8" s="1346">
        <v>1</v>
      </c>
      <c r="AM8" s="1407"/>
      <c r="AN8" s="760"/>
      <c r="AO8" s="1266"/>
      <c r="AP8" s="1743"/>
      <c r="AQ8" s="1468" t="s">
        <v>66</v>
      </c>
      <c r="AR8" s="1743"/>
      <c r="AS8" s="1468" t="s">
        <v>66</v>
      </c>
      <c r="AT8" s="1357"/>
      <c r="AU8" s="2262" t="s">
        <v>937</v>
      </c>
      <c r="AV8" s="520">
        <f>STRCHECKDATE(V11:AT11)</f>
      </c>
      <c r="AW8" s="509"/>
      <c r="AX8" s="509" t="str">
        <f>IF(T8="","",T8)</f>
        <v/>
      </c>
      <c r="AY8" s="509"/>
      <c r="AZ8" s="509"/>
      <c r="BA8" s="1164">
        <v>0</v>
      </c>
    </row>
    <row customHeight="1" ht="11.25" hidden="1">
      <c r="A9" s="1372"/>
      <c r="B9" s="1372"/>
      <c r="C9" s="1372"/>
      <c r="D9" s="1372"/>
      <c r="E9" s="2268"/>
      <c r="F9" s="2268"/>
      <c r="G9" s="2268"/>
      <c r="H9" s="2268"/>
      <c r="I9" s="2295"/>
      <c r="J9" s="2295"/>
      <c r="K9" s="2265"/>
      <c r="L9" s="1373"/>
      <c r="P9" s="2266"/>
      <c r="Q9" s="2266"/>
      <c r="R9" s="2356"/>
      <c r="S9" s="2351"/>
      <c r="T9" s="2354"/>
      <c r="U9" s="309"/>
      <c r="V9" s="1402"/>
      <c r="W9" s="1406"/>
      <c r="X9" s="2274"/>
      <c r="Y9" s="2116"/>
      <c r="Z9" s="2274"/>
      <c r="AA9" s="2116"/>
      <c r="AB9" s="2116"/>
      <c r="AC9" s="2335"/>
      <c r="AD9" s="2214"/>
      <c r="AE9" s="2336"/>
      <c r="AF9" s="2116"/>
      <c r="AG9" s="2335"/>
      <c r="AH9" s="2214"/>
      <c r="AI9" s="2336"/>
      <c r="AJ9" s="2116"/>
      <c r="AK9" s="325"/>
      <c r="AL9" s="425"/>
      <c r="AM9" s="424" t="s">
        <v>938</v>
      </c>
      <c r="AN9" s="1402"/>
      <c r="AO9" s="1505"/>
      <c r="AP9" s="1402"/>
      <c r="AQ9" s="1402"/>
      <c r="AR9" s="1402"/>
      <c r="AS9" s="1402"/>
      <c r="AT9" s="1399"/>
      <c r="AU9" s="2263"/>
      <c r="AW9" s="509"/>
      <c r="AX9" s="509"/>
      <c r="AY9" s="509"/>
      <c r="AZ9" s="509"/>
      <c r="BA9" s="1164">
        <v>0</v>
      </c>
    </row>
    <row customHeight="1" ht="11.25" hidden="1">
      <c r="A10" s="1372"/>
      <c r="B10" s="1372"/>
      <c r="C10" s="1372"/>
      <c r="D10" s="1372"/>
      <c r="E10" s="2268"/>
      <c r="F10" s="2268"/>
      <c r="G10" s="2268"/>
      <c r="H10" s="2268"/>
      <c r="I10" s="2295"/>
      <c r="J10" s="2295"/>
      <c r="K10" s="2265"/>
      <c r="L10" s="1373"/>
      <c r="P10" s="2266"/>
      <c r="Q10" s="2266"/>
      <c r="R10" s="2356"/>
      <c r="S10" s="2351"/>
      <c r="T10" s="2354"/>
      <c r="U10" s="309"/>
      <c r="V10" s="1402"/>
      <c r="W10" s="1406"/>
      <c r="X10" s="2274"/>
      <c r="Y10" s="2116"/>
      <c r="Z10" s="2274"/>
      <c r="AA10" s="2116"/>
      <c r="AB10" s="2116"/>
      <c r="AC10" s="2335"/>
      <c r="AD10" s="2214"/>
      <c r="AE10" s="2336"/>
      <c r="AF10" s="2116"/>
      <c r="AG10" s="303"/>
      <c r="AH10" s="424"/>
      <c r="AI10" s="424" t="s">
        <v>939</v>
      </c>
      <c r="AJ10" s="1402"/>
      <c r="AK10" s="1402"/>
      <c r="AL10" s="1402"/>
      <c r="AM10" s="1402"/>
      <c r="AN10" s="1402"/>
      <c r="AO10" s="1505"/>
      <c r="AP10" s="1402"/>
      <c r="AQ10" s="1402"/>
      <c r="AR10" s="1402"/>
      <c r="AS10" s="1402"/>
      <c r="AT10" s="1399"/>
      <c r="AU10" s="2263"/>
      <c r="AW10" s="509"/>
      <c r="AX10" s="509"/>
      <c r="AY10" s="509"/>
      <c r="AZ10" s="509"/>
      <c r="BA10" s="1164">
        <v>0</v>
      </c>
    </row>
    <row customHeight="1" ht="11.25" hidden="1">
      <c r="A11" s="1372"/>
      <c r="B11" s="1372"/>
      <c r="C11" s="1372"/>
      <c r="D11" s="1372"/>
      <c r="E11" s="2268"/>
      <c r="F11" s="2268"/>
      <c r="G11" s="2268"/>
      <c r="H11" s="2268"/>
      <c r="I11" s="2295"/>
      <c r="J11" s="2295"/>
      <c r="K11" s="2265"/>
      <c r="L11" s="1373"/>
      <c r="P11" s="2266"/>
      <c r="Q11" s="2266"/>
      <c r="R11" s="2356"/>
      <c r="S11" s="2352"/>
      <c r="T11" s="2355"/>
      <c r="U11" s="309"/>
      <c r="V11" s="1402"/>
      <c r="W11" s="1405" t="str">
        <f>X8&amp;"-"&amp;Z8</f>
        <v>-</v>
      </c>
      <c r="X11" s="2275"/>
      <c r="Y11" s="2116"/>
      <c r="Z11" s="2275"/>
      <c r="AA11" s="2116"/>
      <c r="AB11" s="2116"/>
      <c r="AC11" s="321"/>
      <c r="AD11" s="323"/>
      <c r="AE11" s="424" t="s">
        <v>940</v>
      </c>
      <c r="AF11" s="1402"/>
      <c r="AG11" s="1402"/>
      <c r="AH11" s="1402"/>
      <c r="AI11" s="1402"/>
      <c r="AJ11" s="1402"/>
      <c r="AK11" s="1402"/>
      <c r="AL11" s="1402"/>
      <c r="AM11" s="1402"/>
      <c r="AN11" s="1402"/>
      <c r="AO11" s="1403" t="str">
        <f>AP8&amp;"-"&amp;AR8</f>
        <v>-</v>
      </c>
      <c r="AP11" s="1402"/>
      <c r="AQ11" s="1402"/>
      <c r="AR11" s="1402"/>
      <c r="AS11" s="1402"/>
      <c r="AT11" s="1358"/>
      <c r="AU11" s="2263"/>
      <c r="AW11" s="509"/>
      <c r="AX11" s="509" t="str">
        <f>IF(T11="","",T11)</f>
        <v/>
      </c>
      <c r="AY11" s="509"/>
      <c r="AZ11" s="509"/>
      <c r="BA11" s="1164">
        <v>0</v>
      </c>
    </row>
    <row customHeight="1" ht="11.25" hidden="1">
      <c r="A12" s="1372"/>
      <c r="B12" s="1372"/>
      <c r="C12" s="1372"/>
      <c r="D12" s="1372"/>
      <c r="E12" s="2268"/>
      <c r="F12" s="2268"/>
      <c r="G12" s="2268"/>
      <c r="H12" s="2268"/>
      <c r="I12" s="2295"/>
      <c r="J12" s="2265"/>
      <c r="K12" s="1372"/>
      <c r="L12" s="1373"/>
      <c r="P12" s="2266"/>
      <c r="Q12" s="2266"/>
      <c r="R12" s="365"/>
      <c r="S12" s="1287"/>
      <c r="T12" s="296" t="s">
        <v>941</v>
      </c>
      <c r="U12" s="376"/>
      <c r="V12" s="376"/>
      <c r="W12" s="376"/>
      <c r="X12" s="376"/>
      <c r="Y12" s="376"/>
      <c r="Z12" s="376"/>
      <c r="AA12" s="376"/>
      <c r="AB12" s="376"/>
      <c r="AC12" s="376"/>
      <c r="AD12" s="376"/>
      <c r="AE12" s="376"/>
      <c r="AF12" s="376"/>
      <c r="AG12" s="376"/>
      <c r="AH12" s="376"/>
      <c r="AI12" s="376"/>
      <c r="AJ12" s="376"/>
      <c r="AK12" s="376"/>
      <c r="AL12" s="376"/>
      <c r="AM12" s="376"/>
      <c r="AN12" s="376"/>
      <c r="AO12" s="376"/>
      <c r="AP12" s="376"/>
      <c r="AQ12" s="376"/>
      <c r="AR12" s="376"/>
      <c r="AS12" s="376"/>
      <c r="AT12" s="333"/>
      <c r="AU12" s="2264"/>
      <c r="AW12" s="509"/>
      <c r="AX12" s="509" t="str">
        <f>IF(T12="","",T12)</f>
        <v>Добавить строку</v>
      </c>
      <c r="AY12" s="509"/>
      <c r="AZ12" s="509"/>
      <c r="BA12" s="1164">
        <v>0</v>
      </c>
    </row>
    <row s="1651" customFormat="1" customHeight="1" ht="0.75" hidden="1">
      <c r="A13" s="1352"/>
      <c r="B13" s="1352"/>
      <c r="C13" s="1352"/>
      <c r="D13" s="1352"/>
      <c r="E13" s="2268"/>
      <c r="F13" s="2268"/>
      <c r="G13" s="2268"/>
      <c r="H13" s="2268"/>
      <c r="I13" s="2265"/>
      <c r="J13" s="1352"/>
      <c r="K13" s="1352"/>
      <c r="L13" s="1355"/>
      <c r="M13" s="519"/>
      <c r="N13" s="519"/>
      <c r="O13" s="519"/>
      <c r="P13" s="2266"/>
      <c r="Q13" s="1340"/>
      <c r="R13" s="365"/>
      <c r="S13" s="1395"/>
      <c r="T13" s="1396"/>
      <c r="U13" s="1397"/>
      <c r="V13" s="1397"/>
      <c r="W13" s="1397"/>
      <c r="X13" s="1397"/>
      <c r="Y13" s="1397"/>
      <c r="Z13" s="1397"/>
      <c r="AA13" s="1397"/>
      <c r="AB13" s="1397"/>
      <c r="AC13" s="1397"/>
      <c r="AD13" s="1397"/>
      <c r="AE13" s="1397"/>
      <c r="AF13" s="1397"/>
      <c r="AG13" s="1397"/>
      <c r="AH13" s="1397"/>
      <c r="AI13" s="1397"/>
      <c r="AJ13" s="1397"/>
      <c r="AK13" s="1397"/>
      <c r="AL13" s="1397"/>
      <c r="AM13" s="1397"/>
      <c r="AN13" s="1397"/>
      <c r="AO13" s="1397"/>
      <c r="AP13" s="1397"/>
      <c r="AQ13" s="1397"/>
      <c r="AR13" s="1397"/>
      <c r="AS13" s="1397"/>
      <c r="AT13" s="1397"/>
      <c r="AU13" s="1398"/>
      <c r="AW13" s="509"/>
      <c r="AX13" s="509" t="str">
        <f>IF(T13="","",T13)</f>
        <v/>
      </c>
      <c r="AY13" s="509"/>
      <c r="AZ13" s="509"/>
      <c r="BA13" s="520">
        <v>0</v>
      </c>
    </row>
    <row s="1651" customFormat="1" customHeight="1" ht="0.75" hidden="1">
      <c r="A14" s="1352"/>
      <c r="B14" s="1352"/>
      <c r="C14" s="1352"/>
      <c r="D14" s="1352"/>
      <c r="E14" s="2268"/>
      <c r="F14" s="2268"/>
      <c r="G14" s="2268"/>
      <c r="H14" s="2267"/>
      <c r="I14" s="1352"/>
      <c r="J14" s="1352"/>
      <c r="K14" s="1352"/>
      <c r="L14" s="1355"/>
      <c r="M14" s="1324"/>
      <c r="N14" s="1324"/>
      <c r="O14" s="527"/>
      <c r="P14" s="389"/>
      <c r="Q14" s="1353"/>
      <c r="R14" s="1410"/>
      <c r="S14" s="1395"/>
      <c r="T14" s="1396"/>
      <c r="U14" s="1397"/>
      <c r="V14" s="1397"/>
      <c r="W14" s="1397"/>
      <c r="X14" s="1397"/>
      <c r="Y14" s="1397"/>
      <c r="Z14" s="1397"/>
      <c r="AA14" s="1397"/>
      <c r="AB14" s="1397"/>
      <c r="AC14" s="1397"/>
      <c r="AD14" s="1397"/>
      <c r="AE14" s="1397"/>
      <c r="AF14" s="1397"/>
      <c r="AG14" s="1397"/>
      <c r="AH14" s="1397"/>
      <c r="AI14" s="1397"/>
      <c r="AJ14" s="1397"/>
      <c r="AK14" s="1397"/>
      <c r="AL14" s="1397"/>
      <c r="AM14" s="1397"/>
      <c r="AN14" s="1397"/>
      <c r="AO14" s="1397"/>
      <c r="AP14" s="1397"/>
      <c r="AQ14" s="1397"/>
      <c r="AR14" s="1397"/>
      <c r="AS14" s="1397"/>
      <c r="AT14" s="1397"/>
      <c r="AU14" s="1398"/>
      <c r="AW14" s="509"/>
      <c r="AX14" s="509" t="str">
        <f>IF(T14="","",T14)</f>
        <v/>
      </c>
      <c r="AY14" s="509"/>
      <c r="AZ14" s="509"/>
      <c r="BA14" s="520">
        <v>0</v>
      </c>
    </row>
    <row s="1651" customFormat="1" customHeight="1" ht="0.75" hidden="1">
      <c r="A15" s="1352"/>
      <c r="B15" s="1352"/>
      <c r="C15" s="1352"/>
      <c r="D15" s="1323"/>
      <c r="E15" s="2268"/>
      <c r="F15" s="2268"/>
      <c r="G15" s="2267"/>
      <c r="H15" s="1323"/>
      <c r="I15" s="1323"/>
      <c r="J15" s="1323"/>
      <c r="K15" s="1323"/>
      <c r="L15" s="1348"/>
      <c r="M15" s="1324"/>
      <c r="N15" s="1324"/>
      <c r="P15" s="1325"/>
      <c r="Q15" s="1326"/>
      <c r="R15" s="1325"/>
      <c r="S15" s="1331"/>
      <c r="T15" s="1334" t="s">
        <v>887</v>
      </c>
      <c r="U15" s="1333"/>
      <c r="V15" s="1333"/>
      <c r="W15" s="1333"/>
      <c r="X15" s="1333"/>
      <c r="Y15" s="1333"/>
      <c r="Z15" s="1333"/>
      <c r="AA15" s="1333"/>
      <c r="AB15" s="1333"/>
      <c r="AC15" s="1333"/>
      <c r="AD15" s="1333"/>
      <c r="AE15" s="1333"/>
      <c r="AF15" s="1333"/>
      <c r="AG15" s="1333"/>
      <c r="AH15" s="1333"/>
      <c r="AI15" s="1333"/>
      <c r="AJ15" s="1333"/>
      <c r="AK15" s="1333"/>
      <c r="AL15" s="1333"/>
      <c r="AM15" s="1333"/>
      <c r="AN15" s="1333"/>
      <c r="AO15" s="1333"/>
      <c r="AP15" s="1333"/>
      <c r="AQ15" s="1333"/>
      <c r="AR15" s="1333"/>
      <c r="AS15" s="1333"/>
      <c r="AT15" s="1333"/>
      <c r="AU15" s="1333"/>
      <c r="AW15" s="798"/>
      <c r="AX15" s="798" t="str">
        <f>IF(T15="","",T15)</f>
        <v>Добавить источник для дифференциации</v>
      </c>
      <c r="AY15" s="798"/>
      <c r="AZ15" s="798"/>
      <c r="BA15" s="527">
        <v>0</v>
      </c>
    </row>
    <row s="1651" customFormat="1" customHeight="1" ht="0.75" hidden="1">
      <c r="A16" s="1352"/>
      <c r="B16" s="1352"/>
      <c r="C16" s="1323"/>
      <c r="D16" s="1323"/>
      <c r="E16" s="2268"/>
      <c r="F16" s="2267"/>
      <c r="G16" s="1323"/>
      <c r="H16" s="1323"/>
      <c r="I16" s="1323"/>
      <c r="J16" s="1323"/>
      <c r="K16" s="1323"/>
      <c r="L16" s="1348"/>
      <c r="M16" s="1330"/>
      <c r="N16" s="1330"/>
      <c r="P16" s="1325"/>
      <c r="Q16" s="1326"/>
      <c r="R16" s="1325"/>
      <c r="S16" s="1331"/>
      <c r="T16" s="1334" t="s">
        <v>888</v>
      </c>
      <c r="U16" s="1333"/>
      <c r="V16" s="1333"/>
      <c r="W16" s="1333"/>
      <c r="X16" s="1333"/>
      <c r="Y16" s="1333"/>
      <c r="Z16" s="1333"/>
      <c r="AA16" s="1333"/>
      <c r="AB16" s="1333"/>
      <c r="AC16" s="1333"/>
      <c r="AD16" s="1333"/>
      <c r="AE16" s="1333"/>
      <c r="AF16" s="1333"/>
      <c r="AG16" s="1333"/>
      <c r="AH16" s="1333"/>
      <c r="AI16" s="1333"/>
      <c r="AJ16" s="1333"/>
      <c r="AK16" s="1333"/>
      <c r="AL16" s="1333"/>
      <c r="AM16" s="1333"/>
      <c r="AN16" s="1333"/>
      <c r="AO16" s="1333"/>
      <c r="AP16" s="1333"/>
      <c r="AQ16" s="1333"/>
      <c r="AR16" s="1333"/>
      <c r="AS16" s="1333"/>
      <c r="AT16" s="1333"/>
      <c r="AU16" s="1333"/>
      <c r="AW16" s="798"/>
      <c r="AX16" s="798" t="str">
        <f>IF(T16="","",T16)</f>
        <v>Добавить централизованную систему для дифференциации</v>
      </c>
      <c r="AY16" s="798"/>
      <c r="AZ16" s="798"/>
      <c r="BA16" s="527">
        <v>0</v>
      </c>
    </row>
    <row s="1651" customFormat="1" customHeight="1" ht="0.75" hidden="1">
      <c r="A17" s="1352"/>
      <c r="B17" s="1352"/>
      <c r="C17" s="1352"/>
      <c r="D17" s="1352"/>
      <c r="E17" s="2267"/>
      <c r="F17" s="1352"/>
      <c r="G17" s="1352"/>
      <c r="H17" s="1352"/>
      <c r="I17" s="1352"/>
      <c r="J17" s="1352"/>
      <c r="K17" s="1352"/>
      <c r="L17" s="1355"/>
      <c r="M17" s="1330"/>
      <c r="N17" s="1330"/>
      <c r="O17" s="527"/>
      <c r="P17" s="389"/>
      <c r="Q17" s="1353"/>
      <c r="R17" s="389"/>
      <c r="S17" s="1331"/>
      <c r="T17" s="1334" t="s">
        <v>889</v>
      </c>
      <c r="U17" s="1333"/>
      <c r="V17" s="1333"/>
      <c r="W17" s="1333"/>
      <c r="X17" s="1333"/>
      <c r="Y17" s="1333"/>
      <c r="Z17" s="1333"/>
      <c r="AA17" s="1333"/>
      <c r="AB17" s="1333"/>
      <c r="AC17" s="1333"/>
      <c r="AD17" s="1333"/>
      <c r="AE17" s="1333"/>
      <c r="AF17" s="1333"/>
      <c r="AG17" s="1333"/>
      <c r="AH17" s="1333"/>
      <c r="AI17" s="1333"/>
      <c r="AJ17" s="1333"/>
      <c r="AK17" s="1333"/>
      <c r="AL17" s="1333"/>
      <c r="AM17" s="1333"/>
      <c r="AN17" s="1333"/>
      <c r="AO17" s="1333"/>
      <c r="AP17" s="1333"/>
      <c r="AQ17" s="1333"/>
      <c r="AR17" s="1333"/>
      <c r="AS17" s="1333"/>
      <c r="AT17" s="1333"/>
      <c r="AU17" s="1333"/>
      <c r="AW17" s="509"/>
      <c r="AX17" s="509" t="str">
        <f>IF(T17="","",T17)</f>
        <v>Добавить территорию для дифференциации</v>
      </c>
      <c r="AY17" s="509"/>
      <c r="AZ17" s="509"/>
      <c r="BA17" s="520">
        <v>0</v>
      </c>
    </row>
    <row customHeight="1" ht="14.25" hidden="1">
      <c r="AA18" s="336"/>
      <c r="AS18" s="336"/>
      <c r="BA18" s="1164">
        <v>0</v>
      </c>
    </row>
    <row customHeight="1" ht="14.25" hidden="1">
      <c r="AB19" s="1333" t="s">
        <v>19</v>
      </c>
      <c r="AC19" s="1510"/>
      <c r="AD19" s="557">
        <v>1</v>
      </c>
      <c r="AE19" s="1511"/>
      <c r="AF19" s="1333" t="s">
        <v>19</v>
      </c>
      <c r="AG19" s="1510"/>
      <c r="AH19" s="557">
        <v>1</v>
      </c>
      <c r="AI19" s="1511"/>
      <c r="AJ19" s="1333" t="s">
        <v>19</v>
      </c>
      <c r="AK19" s="1512"/>
      <c r="AL19" s="557">
        <v>1</v>
      </c>
      <c r="AM19" s="1515"/>
      <c r="AN19" s="1412"/>
      <c r="AO19" s="1413"/>
      <c r="AP19" s="1745"/>
      <c r="AQ19" s="1469" t="s">
        <v>66</v>
      </c>
      <c r="AR19" s="1745"/>
      <c r="AS19" s="1469" t="s">
        <v>66</v>
      </c>
      <c r="BA19" s="1164">
        <v>0</v>
      </c>
    </row>
    <row customHeight="1" ht="14.25" hidden="1">
      <c r="AV20" s="505"/>
      <c r="AW20" s="505"/>
      <c r="AX20" s="505"/>
      <c r="AY20" s="505"/>
      <c r="AZ20" s="505"/>
      <c r="BA20" s="1164">
        <v>0</v>
      </c>
    </row>
    <row customHeight="1" ht="14.25" hidden="1">
      <c r="O21" s="1376" t="s">
        <v>890</v>
      </c>
      <c r="X21" s="1354"/>
      <c r="Z21" s="1354"/>
      <c r="AA21" s="336"/>
      <c r="AP21" s="1354"/>
      <c r="AR21" s="1354"/>
      <c r="AS21" s="336"/>
      <c r="AV21" s="505"/>
      <c r="AW21" s="505"/>
      <c r="AX21" s="505"/>
      <c r="AY21" s="505"/>
      <c r="AZ21" s="505"/>
      <c r="BA21" s="1164">
        <v>0</v>
      </c>
    </row>
    <row customHeight="1" ht="14.25" hidden="1">
      <c r="AA22" s="336"/>
      <c r="AS22" s="336"/>
      <c r="AV22" s="505"/>
      <c r="AW22" s="505"/>
      <c r="AX22" s="505"/>
      <c r="AY22" s="505"/>
      <c r="AZ22" s="505"/>
      <c r="BA22" s="1164">
        <v>0</v>
      </c>
    </row>
    <row s="1518" customFormat="1" customHeight="1" ht="14.25" hidden="1">
      <c r="M23" s="1517"/>
      <c r="N23" s="1517"/>
      <c r="O23" s="1518" t="s">
        <v>891</v>
      </c>
      <c r="P23" s="1517"/>
      <c r="Q23" s="1519"/>
      <c r="R23" s="1519"/>
      <c r="Y23" s="1516" t="s">
        <v>893</v>
      </c>
      <c r="AA23" s="1516" t="s">
        <v>894</v>
      </c>
      <c r="AB23" s="1516" t="s">
        <v>942</v>
      </c>
      <c r="AE23" s="1516" t="s">
        <v>943</v>
      </c>
      <c r="AF23" s="1516" t="s">
        <v>942</v>
      </c>
      <c r="AI23" s="1516" t="s">
        <v>944</v>
      </c>
      <c r="AJ23" s="1516" t="s">
        <v>942</v>
      </c>
      <c r="AM23" s="1516" t="s">
        <v>945</v>
      </c>
      <c r="AQ23" s="1516" t="s">
        <v>893</v>
      </c>
      <c r="AS23" s="1516" t="s">
        <v>894</v>
      </c>
      <c r="AV23" s="1520"/>
      <c r="AW23" s="1520"/>
      <c r="AX23" s="1520"/>
      <c r="AY23" s="1520"/>
      <c r="AZ23" s="1520"/>
      <c r="BA23" s="1516">
        <v>0</v>
      </c>
    </row>
    <row customHeight="1" ht="14.25" hidden="1">
      <c r="O24" s="1373"/>
      <c r="AV24" s="505"/>
      <c r="AW24" s="505"/>
      <c r="AX24" s="505"/>
      <c r="AY24" s="505"/>
      <c r="AZ24" s="505"/>
      <c r="BA24" s="1164">
        <v>0</v>
      </c>
    </row>
    <row customHeight="1" ht="14.25" hidden="1">
      <c r="O25" s="1373"/>
      <c r="AV25" s="505"/>
      <c r="AW25" s="505"/>
      <c r="AX25" s="505"/>
      <c r="AY25" s="505"/>
      <c r="AZ25" s="505"/>
      <c r="BA25" s="1164">
        <v>0</v>
      </c>
    </row>
    <row customHeight="1" ht="14.699999999999998">
      <c r="Q26" s="300"/>
      <c r="R26" s="385"/>
      <c r="S26" s="1284"/>
      <c r="T26" s="372"/>
      <c r="U26" s="372"/>
      <c r="V26" s="518"/>
      <c r="W26" s="518"/>
      <c r="X26" s="518"/>
      <c r="Y26" s="518"/>
      <c r="Z26" s="518"/>
      <c r="AA26" s="518"/>
      <c r="AB26" s="518"/>
      <c r="AC26" s="518"/>
      <c r="AD26" s="518"/>
      <c r="AE26" s="518"/>
      <c r="AF26" s="518"/>
      <c r="AG26" s="518"/>
      <c r="AH26" s="518"/>
      <c r="AI26" s="518"/>
      <c r="AJ26" s="518"/>
      <c r="AK26" s="518"/>
      <c r="AL26" s="518"/>
      <c r="AM26" s="518"/>
      <c r="AN26" s="518"/>
      <c r="AO26" s="518"/>
      <c r="AP26" s="518"/>
      <c r="AQ26" s="518"/>
      <c r="AR26" s="518"/>
      <c r="AS26" s="518"/>
      <c r="BA26" s="1164">
        <v>14</v>
      </c>
    </row>
    <row customHeight="1" ht="27.299999999999997">
      <c r="Q27" s="300"/>
      <c r="R27" s="385"/>
      <c r="S27" s="2257"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7"/>
      <c r="U27" s="2257"/>
      <c r="V27" s="2257"/>
      <c r="W27" s="2257"/>
      <c r="X27" s="2257"/>
      <c r="Y27" s="2257"/>
      <c r="Z27" s="2257"/>
      <c r="AA27" s="2257"/>
      <c r="AB27" s="2257"/>
      <c r="AC27" s="2257"/>
      <c r="AD27" s="2257"/>
      <c r="AE27" s="2257"/>
      <c r="AF27" s="2257"/>
      <c r="AG27" s="2257"/>
      <c r="AH27" s="2257"/>
      <c r="AI27" s="2257"/>
      <c r="AJ27" s="2257"/>
      <c r="AK27" s="2257"/>
      <c r="AL27" s="2257"/>
      <c r="AM27" s="2257"/>
      <c r="AN27" s="2257"/>
      <c r="AO27" s="2257"/>
      <c r="AP27" s="2257"/>
      <c r="AQ27" s="2257"/>
      <c r="AR27" s="2257"/>
      <c r="AS27" s="1252"/>
      <c r="BA27" s="1164">
        <v>26</v>
      </c>
    </row>
    <row customHeight="1" ht="14.699999999999998">
      <c r="Q28" s="300"/>
      <c r="R28" s="385"/>
      <c r="S28" s="2258" t="str">
        <f>IF(org=0,"Не определено",org)</f>
        <v>ООО "СамРЭК-Эксплуатация"</v>
      </c>
      <c r="T28" s="2258"/>
      <c r="U28" s="2258"/>
      <c r="V28" s="2258"/>
      <c r="W28" s="2258"/>
      <c r="X28" s="2258"/>
      <c r="Y28" s="2258"/>
      <c r="Z28" s="2258"/>
      <c r="AA28" s="2258"/>
      <c r="AB28" s="2258"/>
      <c r="AC28" s="2258"/>
      <c r="AD28" s="2258"/>
      <c r="AE28" s="2258"/>
      <c r="AF28" s="2258"/>
      <c r="AG28" s="2258"/>
      <c r="AH28" s="2258"/>
      <c r="AI28" s="2258"/>
      <c r="AJ28" s="2258"/>
      <c r="AK28" s="2258"/>
      <c r="AL28" s="2258"/>
      <c r="AM28" s="2258"/>
      <c r="AN28" s="2258"/>
      <c r="AO28" s="2258"/>
      <c r="AP28" s="2258"/>
      <c r="AQ28" s="2258"/>
      <c r="AR28" s="2258"/>
      <c r="AS28" s="1252"/>
      <c r="BA28" s="1164">
        <v>14</v>
      </c>
    </row>
    <row customHeight="1" ht="14.25" hidden="1">
      <c r="Q29" s="300"/>
      <c r="R29" s="385"/>
      <c r="S29" s="1284"/>
      <c r="T29" s="372"/>
      <c r="U29" s="372"/>
      <c r="V29" s="331"/>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518"/>
      <c r="BA29" s="1164">
        <v>0</v>
      </c>
    </row>
    <row s="1862" customFormat="1" customHeight="1" ht="25.5" hidden="1">
      <c r="A30" s="1377"/>
      <c r="B30" s="1377"/>
      <c r="C30" s="1377"/>
      <c r="D30" s="1377"/>
      <c r="E30" s="1377"/>
      <c r="F30" s="1377"/>
      <c r="G30" s="1377"/>
      <c r="H30" s="1377"/>
      <c r="I30" s="1377"/>
      <c r="J30" s="1377"/>
      <c r="K30" s="1377"/>
      <c r="L30" s="1378"/>
      <c r="M30" s="1377"/>
      <c r="N30" s="1377"/>
      <c r="O30" s="1377"/>
      <c r="P30" s="1377"/>
      <c r="Q30" s="1377"/>
      <c r="S30" s="2259" t="s">
        <v>42</v>
      </c>
      <c r="T30" s="2259"/>
      <c r="U30" s="1381"/>
      <c r="V30" s="2260" t="str">
        <f>IF(TITLE_NAME_OR_PR_CHANGE="",IF(TITLE_NAME_OR_PR="","",TITLE_NAME_OR_PR),TITLE_NAME_OR_PR_CHANGE)</f>
        <v/>
      </c>
      <c r="W30" s="2260"/>
      <c r="X30" s="2260"/>
      <c r="Y30" s="2260"/>
      <c r="Z30" s="2260"/>
      <c r="AA30" s="335"/>
      <c r="AB30" s="2260" t="str">
        <f>IF(TITLE_NAME_OR_PR_CHANGE="",IF(TITLE_NAME_OR_PR="","",TITLE_NAME_OR_PR),TITLE_NAME_OR_PR_CHANGE)</f>
        <v/>
      </c>
      <c r="AC30" s="2260"/>
      <c r="AD30" s="2260"/>
      <c r="AE30" s="2260"/>
      <c r="AF30" s="2260"/>
      <c r="AG30" s="2260"/>
      <c r="AH30" s="2260"/>
      <c r="AI30" s="2260"/>
      <c r="AJ30" s="2260"/>
      <c r="AK30" s="2260"/>
      <c r="AL30" s="2260"/>
      <c r="AM30" s="2260"/>
      <c r="AN30" s="2260"/>
      <c r="AO30" s="2260"/>
      <c r="AP30" s="2260"/>
      <c r="AQ30" s="2260"/>
      <c r="AR30" s="2260"/>
      <c r="AS30" s="335"/>
      <c r="AT30" s="335"/>
      <c r="AU30" s="289"/>
      <c r="AV30" s="377"/>
      <c r="AW30" s="377"/>
      <c r="AX30" s="377"/>
      <c r="AY30" s="377"/>
      <c r="AZ30" s="377"/>
      <c r="BA30" s="427">
        <v>0</v>
      </c>
    </row>
    <row s="1862" customFormat="1" customHeight="1" ht="18.75" hidden="1">
      <c r="A31" s="1377"/>
      <c r="B31" s="1377"/>
      <c r="C31" s="1377"/>
      <c r="D31" s="1377"/>
      <c r="E31" s="1377"/>
      <c r="F31" s="1377"/>
      <c r="G31" s="1377"/>
      <c r="H31" s="1377"/>
      <c r="I31" s="1377"/>
      <c r="J31" s="1377"/>
      <c r="K31" s="1377"/>
      <c r="L31" s="1378"/>
      <c r="M31" s="1377"/>
      <c r="N31" s="1377"/>
      <c r="O31" s="1377"/>
      <c r="P31" s="1377"/>
      <c r="Q31" s="1377"/>
      <c r="S31" s="2259" t="s">
        <v>896</v>
      </c>
      <c r="T31" s="2259"/>
      <c r="U31" s="1381"/>
      <c r="V31" s="2273" t="str">
        <f>IF(TITLE_DATE_PR_CHANGE="",IF(TITLE_DATE_PR="","",TITLE_DATE_PR),TITLE_DATE_PR_CHANGE)</f>
        <v/>
      </c>
      <c r="W31" s="2273"/>
      <c r="X31" s="2273"/>
      <c r="Y31" s="2273"/>
      <c r="Z31" s="2273"/>
      <c r="AA31" s="335"/>
      <c r="AB31" s="2273" t="str">
        <f>IF(TITLE_DATE_PR_CHANGE="",IF(TITLE_DATE_PR="","",TITLE_DATE_PR),TITLE_DATE_PR_CHANGE)</f>
        <v/>
      </c>
      <c r="AC31" s="2273"/>
      <c r="AD31" s="2273"/>
      <c r="AE31" s="2273"/>
      <c r="AF31" s="2273"/>
      <c r="AG31" s="2273"/>
      <c r="AH31" s="2273"/>
      <c r="AI31" s="2273"/>
      <c r="AJ31" s="2273"/>
      <c r="AK31" s="2273"/>
      <c r="AL31" s="2273"/>
      <c r="AM31" s="2273"/>
      <c r="AN31" s="2273"/>
      <c r="AO31" s="2273"/>
      <c r="AP31" s="2273"/>
      <c r="AQ31" s="2273"/>
      <c r="AR31" s="2273"/>
      <c r="AS31" s="335"/>
      <c r="AT31" s="335"/>
      <c r="AU31" s="289"/>
      <c r="AV31" s="377"/>
      <c r="AW31" s="377"/>
      <c r="AX31" s="377"/>
      <c r="AY31" s="377"/>
      <c r="AZ31" s="377"/>
      <c r="BA31" s="427">
        <v>0</v>
      </c>
    </row>
    <row s="1862" customFormat="1" customHeight="1" ht="18.75" hidden="1">
      <c r="A32" s="1377"/>
      <c r="B32" s="1377"/>
      <c r="C32" s="1377"/>
      <c r="D32" s="1377"/>
      <c r="E32" s="1377"/>
      <c r="F32" s="1377"/>
      <c r="G32" s="1377"/>
      <c r="H32" s="1377"/>
      <c r="I32" s="1377"/>
      <c r="J32" s="1377"/>
      <c r="K32" s="1377"/>
      <c r="L32" s="1378"/>
      <c r="M32" s="1377"/>
      <c r="N32" s="1377"/>
      <c r="O32" s="1377"/>
      <c r="P32" s="1377"/>
      <c r="Q32" s="1377"/>
      <c r="S32" s="2259" t="s">
        <v>897</v>
      </c>
      <c r="T32" s="2259"/>
      <c r="U32" s="1381"/>
      <c r="V32" s="2260" t="str">
        <f>IF(TITLE_NUMBER_PR_CHANGE="",IF(TITLE_NUMBER_PR="","",TITLE_NUMBER_PR),TITLE_NUMBER_PR_CHANGE)</f>
        <v/>
      </c>
      <c r="W32" s="2260"/>
      <c r="X32" s="2260"/>
      <c r="Y32" s="2260"/>
      <c r="Z32" s="2260"/>
      <c r="AA32" s="335"/>
      <c r="AB32" s="2260" t="str">
        <f>IF(TITLE_NUMBER_PR_CHANGE="",IF(TITLE_NUMBER_PR="","",TITLE_NUMBER_PR),TITLE_NUMBER_PR_CHANGE)</f>
        <v/>
      </c>
      <c r="AC32" s="2260"/>
      <c r="AD32" s="2260"/>
      <c r="AE32" s="2260"/>
      <c r="AF32" s="2260"/>
      <c r="AG32" s="2260"/>
      <c r="AH32" s="2260"/>
      <c r="AI32" s="2260"/>
      <c r="AJ32" s="2260"/>
      <c r="AK32" s="2260"/>
      <c r="AL32" s="2260"/>
      <c r="AM32" s="2260"/>
      <c r="AN32" s="2260"/>
      <c r="AO32" s="2260"/>
      <c r="AP32" s="2260"/>
      <c r="AQ32" s="2260"/>
      <c r="AR32" s="2260"/>
      <c r="AS32" s="335"/>
      <c r="AT32" s="335"/>
      <c r="AU32" s="289"/>
      <c r="AV32" s="377"/>
      <c r="AW32" s="377"/>
      <c r="AX32" s="377"/>
      <c r="AY32" s="377"/>
      <c r="AZ32" s="377"/>
      <c r="BA32" s="427">
        <v>0</v>
      </c>
    </row>
    <row s="1862" customFormat="1" customHeight="1" ht="18.75" hidden="1">
      <c r="A33" s="1377"/>
      <c r="B33" s="1377"/>
      <c r="C33" s="1377"/>
      <c r="D33" s="1377"/>
      <c r="E33" s="1377"/>
      <c r="F33" s="1377"/>
      <c r="G33" s="1377"/>
      <c r="H33" s="1377"/>
      <c r="I33" s="1377"/>
      <c r="J33" s="1377"/>
      <c r="K33" s="1377"/>
      <c r="L33" s="1378"/>
      <c r="M33" s="1377"/>
      <c r="N33" s="1377"/>
      <c r="O33" s="1377"/>
      <c r="P33" s="1377"/>
      <c r="Q33" s="1377"/>
      <c r="S33" s="2259" t="s">
        <v>43</v>
      </c>
      <c r="T33" s="2259"/>
      <c r="U33" s="1381"/>
      <c r="V33" s="2260" t="str">
        <f>IF(TITLE_IST_PUB_CHANGE="",IF(TITLE_IST_PUB="","",TITLE_IST_PUB),TITLE_IST_PUB_CHANGE)</f>
        <v/>
      </c>
      <c r="W33" s="2260"/>
      <c r="X33" s="2260"/>
      <c r="Y33" s="2260"/>
      <c r="Z33" s="2260"/>
      <c r="AA33" s="335"/>
      <c r="AB33" s="2260" t="str">
        <f>IF(TITLE_IST_PUB_CHANGE="",IF(TITLE_IST_PUB="","",TITLE_IST_PUB),TITLE_IST_PUB_CHANGE)</f>
        <v/>
      </c>
      <c r="AC33" s="2260"/>
      <c r="AD33" s="2260"/>
      <c r="AE33" s="2260"/>
      <c r="AF33" s="2260"/>
      <c r="AG33" s="2260"/>
      <c r="AH33" s="2260"/>
      <c r="AI33" s="2260"/>
      <c r="AJ33" s="2260"/>
      <c r="AK33" s="2260"/>
      <c r="AL33" s="2260"/>
      <c r="AM33" s="2260"/>
      <c r="AN33" s="2260"/>
      <c r="AO33" s="2260"/>
      <c r="AP33" s="2260"/>
      <c r="AQ33" s="2260"/>
      <c r="AR33" s="2260"/>
      <c r="AS33" s="335"/>
      <c r="AT33" s="335"/>
      <c r="AU33" s="289"/>
      <c r="AV33" s="377"/>
      <c r="AW33" s="377"/>
      <c r="AX33" s="377"/>
      <c r="AY33" s="377"/>
      <c r="AZ33" s="377"/>
      <c r="BA33" s="427">
        <v>0</v>
      </c>
    </row>
    <row customHeight="1" ht="14.25" hidden="1">
      <c r="Q34" s="300"/>
      <c r="R34" s="385"/>
      <c r="S34" s="1284"/>
      <c r="T34" s="372"/>
      <c r="U34" s="372"/>
      <c r="V34" s="331"/>
      <c r="W34" s="331"/>
      <c r="X34" s="331"/>
      <c r="Y34" s="331"/>
      <c r="Z34" s="331"/>
      <c r="AA34" s="331"/>
      <c r="AB34" s="331"/>
      <c r="AC34" s="331"/>
      <c r="AD34" s="331"/>
      <c r="AE34" s="331"/>
      <c r="AF34" s="331"/>
      <c r="AG34" s="331"/>
      <c r="AH34" s="331"/>
      <c r="AI34" s="331"/>
      <c r="AJ34" s="331"/>
      <c r="AK34" s="331"/>
      <c r="AL34" s="331"/>
      <c r="AM34" s="331"/>
      <c r="AN34" s="331"/>
      <c r="AO34" s="331"/>
      <c r="AP34" s="331"/>
      <c r="AQ34" s="331"/>
      <c r="AR34" s="331"/>
      <c r="AS34" s="331"/>
      <c r="AT34" s="518"/>
      <c r="BA34" s="1164">
        <v>0</v>
      </c>
    </row>
    <row s="1862" customFormat="1" customHeight="1" ht="18.75" hidden="1">
      <c r="A35" s="1377"/>
      <c r="B35" s="1377"/>
      <c r="C35" s="1377"/>
      <c r="D35" s="1377"/>
      <c r="E35" s="1377"/>
      <c r="F35" s="1377"/>
      <c r="G35" s="1377"/>
      <c r="H35" s="1377"/>
      <c r="I35" s="1377"/>
      <c r="J35" s="1377"/>
      <c r="K35" s="1377"/>
      <c r="L35" s="1378"/>
      <c r="M35" s="1377"/>
      <c r="N35" s="1377"/>
      <c r="O35" s="1377"/>
      <c r="P35" s="1377"/>
      <c r="Q35" s="1377"/>
      <c r="S35" s="2259" t="s">
        <v>896</v>
      </c>
      <c r="T35" s="2259"/>
      <c r="U35" s="1381"/>
      <c r="V35" s="2273" t="str">
        <f>IF(TITLE_DATE_PR_CHANGE="",IF(TITLE_DATE_PR="","",TITLE_DATE_PR),TITLE_DATE_PR_CHANGE)</f>
        <v/>
      </c>
      <c r="W35" s="2273"/>
      <c r="X35" s="2273"/>
      <c r="Y35" s="2273"/>
      <c r="Z35" s="2273"/>
      <c r="AA35" s="335"/>
      <c r="AB35" s="2273" t="str">
        <f>IF(TITLE_DATE_PR_CHANGE="",IF(TITLE_DATE_PR="","",TITLE_DATE_PR),TITLE_DATE_PR_CHANGE)</f>
        <v/>
      </c>
      <c r="AC35" s="2273"/>
      <c r="AD35" s="2273"/>
      <c r="AE35" s="2273"/>
      <c r="AF35" s="2273"/>
      <c r="AG35" s="2273"/>
      <c r="AH35" s="2273"/>
      <c r="AI35" s="2273"/>
      <c r="AJ35" s="2273"/>
      <c r="AK35" s="2273"/>
      <c r="AL35" s="2273"/>
      <c r="AM35" s="2273"/>
      <c r="AN35" s="2273"/>
      <c r="AO35" s="2273"/>
      <c r="AP35" s="2273"/>
      <c r="AQ35" s="2273"/>
      <c r="AR35" s="2273"/>
      <c r="AS35" s="335"/>
      <c r="AT35" s="335"/>
      <c r="AU35" s="289"/>
      <c r="AV35" s="377"/>
      <c r="AW35" s="377"/>
      <c r="AX35" s="377"/>
      <c r="AY35" s="377"/>
      <c r="AZ35" s="377"/>
      <c r="BA35" s="427">
        <v>0</v>
      </c>
    </row>
    <row s="1862" customFormat="1" customHeight="1" ht="18" hidden="1">
      <c r="A36" s="1377"/>
      <c r="B36" s="1377"/>
      <c r="C36" s="1377"/>
      <c r="D36" s="1377"/>
      <c r="E36" s="1377"/>
      <c r="F36" s="1377"/>
      <c r="G36" s="1377"/>
      <c r="H36" s="1377"/>
      <c r="I36" s="1377"/>
      <c r="J36" s="1377"/>
      <c r="K36" s="1377"/>
      <c r="L36" s="1378"/>
      <c r="M36" s="1377"/>
      <c r="N36" s="1377"/>
      <c r="O36" s="1377"/>
      <c r="P36" s="1377"/>
      <c r="Q36" s="1377"/>
      <c r="S36" s="2259" t="s">
        <v>897</v>
      </c>
      <c r="T36" s="2259"/>
      <c r="U36" s="1381"/>
      <c r="V36" s="2260" t="str">
        <f>IF(TITLE_NUMBER_PR_CHANGE="",IF(TITLE_NUMBER_PR="","",TITLE_NUMBER_PR),TITLE_NUMBER_PR_CHANGE)</f>
        <v/>
      </c>
      <c r="W36" s="2260"/>
      <c r="X36" s="2260"/>
      <c r="Y36" s="2260"/>
      <c r="Z36" s="2260"/>
      <c r="AA36" s="335"/>
      <c r="AB36" s="2260" t="str">
        <f>IF(TITLE_NUMBER_PR_CHANGE="",IF(TITLE_NUMBER_PR="","",TITLE_NUMBER_PR),TITLE_NUMBER_PR_CHANGE)</f>
        <v/>
      </c>
      <c r="AC36" s="2260"/>
      <c r="AD36" s="2260"/>
      <c r="AE36" s="2260"/>
      <c r="AF36" s="2260"/>
      <c r="AG36" s="2260"/>
      <c r="AH36" s="2260"/>
      <c r="AI36" s="2260"/>
      <c r="AJ36" s="2260"/>
      <c r="AK36" s="2260"/>
      <c r="AL36" s="2260"/>
      <c r="AM36" s="2260"/>
      <c r="AN36" s="2260"/>
      <c r="AO36" s="2260"/>
      <c r="AP36" s="2260"/>
      <c r="AQ36" s="2260"/>
      <c r="AR36" s="2260"/>
      <c r="AS36" s="335"/>
      <c r="AT36" s="335"/>
      <c r="AU36" s="289"/>
      <c r="AV36" s="377"/>
      <c r="AW36" s="377"/>
      <c r="AX36" s="377"/>
      <c r="AY36" s="377"/>
      <c r="AZ36" s="377"/>
      <c r="BA36" s="427">
        <v>0</v>
      </c>
    </row>
    <row s="1862" customFormat="1" customHeight="1" ht="1.05">
      <c r="A37" s="1377"/>
      <c r="B37" s="1377"/>
      <c r="C37" s="1377"/>
      <c r="D37" s="1377"/>
      <c r="E37" s="1377"/>
      <c r="F37" s="1377"/>
      <c r="G37" s="1377"/>
      <c r="H37" s="1377"/>
      <c r="I37" s="1377"/>
      <c r="J37" s="1377"/>
      <c r="K37" s="1377"/>
      <c r="L37" s="1378"/>
      <c r="M37" s="1377"/>
      <c r="N37" s="1377"/>
      <c r="O37" s="1377"/>
      <c r="P37" s="1377"/>
      <c r="Q37" s="1377"/>
      <c r="S37" s="332"/>
      <c r="T37" s="332"/>
      <c r="U37" s="1349"/>
      <c r="V37" s="335"/>
      <c r="W37" s="335"/>
      <c r="X37" s="335"/>
      <c r="Y37" s="335"/>
      <c r="Z37" s="335"/>
      <c r="AA37" s="287" t="s">
        <v>900</v>
      </c>
      <c r="AB37" s="335"/>
      <c r="AC37" s="335"/>
      <c r="AD37" s="335"/>
      <c r="AE37" s="335"/>
      <c r="AF37" s="335"/>
      <c r="AG37" s="335"/>
      <c r="AH37" s="335"/>
      <c r="AI37" s="335"/>
      <c r="AJ37" s="335"/>
      <c r="AK37" s="335"/>
      <c r="AL37" s="335"/>
      <c r="AM37" s="335"/>
      <c r="AN37" s="335"/>
      <c r="AO37" s="335"/>
      <c r="AP37" s="335"/>
      <c r="AQ37" s="335"/>
      <c r="AR37" s="335"/>
      <c r="AS37" s="287" t="s">
        <v>900</v>
      </c>
      <c r="AV37" s="377"/>
      <c r="AW37" s="377"/>
      <c r="AX37" s="377"/>
      <c r="AY37" s="377"/>
      <c r="AZ37" s="377"/>
      <c r="BA37" s="427">
        <v>1</v>
      </c>
    </row>
    <row customHeight="1" ht="14.699999999999998">
      <c r="Q38" s="300"/>
      <c r="R38" s="385"/>
      <c r="S38" s="1284"/>
      <c r="T38" s="372"/>
      <c r="U38" s="1253"/>
      <c r="V38" s="2261"/>
      <c r="W38" s="2261"/>
      <c r="X38" s="2261"/>
      <c r="Y38" s="2261"/>
      <c r="Z38" s="2261"/>
      <c r="AA38" s="2261"/>
      <c r="AB38" s="2261"/>
      <c r="AC38" s="2261"/>
      <c r="AD38" s="2261"/>
      <c r="AE38" s="2261"/>
      <c r="AF38" s="2261"/>
      <c r="AG38" s="2261"/>
      <c r="AH38" s="2261"/>
      <c r="AI38" s="2261"/>
      <c r="AJ38" s="2261"/>
      <c r="AK38" s="2261"/>
      <c r="AL38" s="2261"/>
      <c r="AM38" s="2261"/>
      <c r="AN38" s="2261"/>
      <c r="AO38" s="2261"/>
      <c r="AP38" s="2261"/>
      <c r="AQ38" s="2261"/>
      <c r="AR38" s="2261"/>
      <c r="AS38" s="2261"/>
      <c r="BA38" s="1164">
        <v>14</v>
      </c>
    </row>
    <row customHeight="1" ht="14.699999999999998">
      <c r="Q39" s="300"/>
      <c r="R39" s="385"/>
      <c r="S39" s="2136" t="s">
        <v>773</v>
      </c>
      <c r="T39" s="2136"/>
      <c r="U39" s="2136"/>
      <c r="V39" s="2136"/>
      <c r="W39" s="2136"/>
      <c r="X39" s="2136"/>
      <c r="Y39" s="2136"/>
      <c r="Z39" s="2136"/>
      <c r="AA39" s="2136"/>
      <c r="AB39" s="2184"/>
      <c r="AC39" s="2184"/>
      <c r="AD39" s="2184"/>
      <c r="AE39" s="2184"/>
      <c r="AF39" s="2136"/>
      <c r="AG39" s="2136"/>
      <c r="AH39" s="2136"/>
      <c r="AI39" s="2136"/>
      <c r="AJ39" s="2136"/>
      <c r="AK39" s="2136"/>
      <c r="AL39" s="2136"/>
      <c r="AM39" s="2136"/>
      <c r="AN39" s="2136"/>
      <c r="AO39" s="2136"/>
      <c r="AP39" s="2136"/>
      <c r="AQ39" s="2136"/>
      <c r="AR39" s="2136"/>
      <c r="AS39" s="2136"/>
      <c r="AT39" s="2136"/>
      <c r="AU39" s="2136" t="s">
        <v>774</v>
      </c>
      <c r="BA39" s="1164">
        <v>14</v>
      </c>
    </row>
    <row customHeight="1" ht="14.699999999999998">
      <c r="Q40" s="300"/>
      <c r="R40" s="385"/>
      <c r="S40" s="2282" t="s">
        <v>88</v>
      </c>
      <c r="T40" s="2218" t="s">
        <v>946</v>
      </c>
      <c r="U40" s="310"/>
      <c r="V40" s="2284"/>
      <c r="W40" s="2284"/>
      <c r="X40" s="2284"/>
      <c r="Y40" s="2284"/>
      <c r="Z40" s="2285"/>
      <c r="AA40" s="2345" t="s">
        <v>903</v>
      </c>
      <c r="AB40" s="2337" t="s">
        <v>947</v>
      </c>
      <c r="AC40" s="2300"/>
      <c r="AD40" s="2300"/>
      <c r="AE40" s="2338"/>
      <c r="AF40" s="2300" t="s">
        <v>948</v>
      </c>
      <c r="AG40" s="2300"/>
      <c r="AH40" s="2300"/>
      <c r="AI40" s="2338"/>
      <c r="AJ40" s="2337" t="s">
        <v>949</v>
      </c>
      <c r="AK40" s="2300"/>
      <c r="AL40" s="2300"/>
      <c r="AM40" s="2338"/>
      <c r="AN40" s="2337" t="s">
        <v>902</v>
      </c>
      <c r="AO40" s="2300"/>
      <c r="AP40" s="2284"/>
      <c r="AQ40" s="2284"/>
      <c r="AR40" s="2285"/>
      <c r="AS40" s="2286" t="s">
        <v>903</v>
      </c>
      <c r="AT40" s="2289" t="s">
        <v>905</v>
      </c>
      <c r="AU40" s="2136"/>
      <c r="BA40" s="1164">
        <v>14</v>
      </c>
    </row>
    <row customHeight="1" ht="35.699999999999996">
      <c r="Q41" s="300"/>
      <c r="R41" s="385"/>
      <c r="S41" s="2282"/>
      <c r="T41" s="2218"/>
      <c r="U41" s="1040"/>
      <c r="V41" s="2136" t="s">
        <v>950</v>
      </c>
      <c r="W41" s="2136"/>
      <c r="X41" s="2303" t="s">
        <v>909</v>
      </c>
      <c r="Y41" s="2322"/>
      <c r="Z41" s="2323"/>
      <c r="AA41" s="2346"/>
      <c r="AB41" s="2339"/>
      <c r="AC41" s="2340"/>
      <c r="AD41" s="2340"/>
      <c r="AE41" s="2341"/>
      <c r="AF41" s="2340"/>
      <c r="AG41" s="2340"/>
      <c r="AH41" s="2340"/>
      <c r="AI41" s="2341"/>
      <c r="AJ41" s="2339"/>
      <c r="AK41" s="2340"/>
      <c r="AL41" s="2340"/>
      <c r="AM41" s="2340"/>
      <c r="AN41" s="2136" t="s">
        <v>950</v>
      </c>
      <c r="AO41" s="2136"/>
      <c r="AP41" s="2322" t="s">
        <v>909</v>
      </c>
      <c r="AQ41" s="2322"/>
      <c r="AR41" s="2323"/>
      <c r="AS41" s="2287"/>
      <c r="AT41" s="2290"/>
      <c r="AU41" s="2136"/>
      <c r="BA41" s="1164">
        <v>34</v>
      </c>
    </row>
    <row customHeight="1" ht="14.699999999999998">
      <c r="Q42" s="300"/>
      <c r="R42" s="385"/>
      <c r="S42" s="2282"/>
      <c r="T42" s="2218"/>
      <c r="U42" s="1040"/>
      <c r="V42" s="2349" t="str">
        <f>IF($AN$42&lt;&gt;"",$AN$42,"")</f>
        <v/>
      </c>
      <c r="W42" s="2349"/>
      <c r="X42" s="2304"/>
      <c r="Y42" s="2324"/>
      <c r="Z42" s="2325"/>
      <c r="AA42" s="2346"/>
      <c r="AB42" s="2339"/>
      <c r="AC42" s="2340"/>
      <c r="AD42" s="2340"/>
      <c r="AE42" s="2341"/>
      <c r="AF42" s="2340"/>
      <c r="AG42" s="2340"/>
      <c r="AH42" s="2340"/>
      <c r="AI42" s="2341"/>
      <c r="AJ42" s="2339"/>
      <c r="AK42" s="2340"/>
      <c r="AL42" s="2340"/>
      <c r="AM42" s="2340"/>
      <c r="AN42" s="2348"/>
      <c r="AO42" s="2348"/>
      <c r="AP42" s="2324"/>
      <c r="AQ42" s="2324"/>
      <c r="AR42" s="2325"/>
      <c r="AS42" s="2287"/>
      <c r="AT42" s="2290"/>
      <c r="AU42" s="2136"/>
      <c r="BA42" s="1164">
        <v>14</v>
      </c>
    </row>
    <row customHeight="1" ht="14.699999999999998">
      <c r="A43" s="1379"/>
      <c r="B43" s="1379" t="s">
        <v>616</v>
      </c>
      <c r="C43" s="1379" t="s">
        <v>617</v>
      </c>
      <c r="D43" s="1379" t="s">
        <v>618</v>
      </c>
      <c r="E43" s="1373" t="s">
        <v>910</v>
      </c>
      <c r="F43" s="1373" t="s">
        <v>911</v>
      </c>
      <c r="G43" s="1373" t="s">
        <v>912</v>
      </c>
      <c r="H43" s="1373" t="s">
        <v>913</v>
      </c>
      <c r="I43" s="1373" t="s">
        <v>914</v>
      </c>
      <c r="J43" s="1373" t="s">
        <v>915</v>
      </c>
      <c r="K43" s="1373" t="s">
        <v>916</v>
      </c>
      <c r="L43" s="1373" t="s">
        <v>891</v>
      </c>
      <c r="Q43" s="300"/>
      <c r="R43" s="385"/>
      <c r="S43" s="2282"/>
      <c r="T43" s="2218"/>
      <c r="U43" s="311"/>
      <c r="V43" s="1339" t="s">
        <v>951</v>
      </c>
      <c r="W43" s="1339" t="s">
        <v>952</v>
      </c>
      <c r="X43" s="1347" t="s">
        <v>919</v>
      </c>
      <c r="Y43" s="2279" t="s">
        <v>920</v>
      </c>
      <c r="Z43" s="2280"/>
      <c r="AA43" s="2347"/>
      <c r="AB43" s="2342"/>
      <c r="AC43" s="2343"/>
      <c r="AD43" s="2343"/>
      <c r="AE43" s="2344"/>
      <c r="AF43" s="2343"/>
      <c r="AG43" s="2343"/>
      <c r="AH43" s="2343"/>
      <c r="AI43" s="2344"/>
      <c r="AJ43" s="2342"/>
      <c r="AK43" s="2343"/>
      <c r="AL43" s="2343"/>
      <c r="AM43" s="2344"/>
      <c r="AN43" s="1869" t="s">
        <v>951</v>
      </c>
      <c r="AO43" s="1869" t="s">
        <v>952</v>
      </c>
      <c r="AP43" s="1347" t="s">
        <v>919</v>
      </c>
      <c r="AQ43" s="2279" t="s">
        <v>920</v>
      </c>
      <c r="AR43" s="2280"/>
      <c r="AS43" s="2288"/>
      <c r="AT43" s="2291"/>
      <c r="AU43" s="2136"/>
      <c r="BA43" s="1164">
        <v>14</v>
      </c>
    </row>
    <row s="1650" customFormat="1" customHeight="1" ht="11.25" hidden="1">
      <c r="A44" s="1379"/>
      <c r="B44" s="1379"/>
      <c r="C44" s="1379"/>
      <c r="D44" s="1379"/>
      <c r="E44" s="1379"/>
      <c r="F44" s="1379"/>
      <c r="G44" s="1379"/>
      <c r="H44" s="1379"/>
      <c r="I44" s="1379"/>
      <c r="J44" s="1379"/>
      <c r="K44" s="1379"/>
      <c r="L44" s="1373"/>
      <c r="M44" s="1371"/>
      <c r="N44" s="1371"/>
      <c r="O44" s="1371"/>
      <c r="P44" s="519"/>
      <c r="Q44" s="1263"/>
      <c r="R44" s="1263">
        <v>1</v>
      </c>
      <c r="S44" s="1286" t="s">
        <v>200</v>
      </c>
      <c r="T44" s="1264" t="s">
        <v>103</v>
      </c>
      <c r="U44" s="1254" t="str">
        <f>OFFSET(U44,0,-1)</f>
        <v>2</v>
      </c>
      <c r="V44" s="1344">
        <f>OFFSET(V44,0,-1)+1</f>
        <v>3</v>
      </c>
      <c r="W44" s="1344">
        <f>OFFSET(W44,0,-1)+1</f>
        <v>4</v>
      </c>
      <c r="X44" s="1344">
        <f>OFFSET(X44,0,-1)+1</f>
        <v>5</v>
      </c>
      <c r="Y44" s="2281">
        <f>OFFSET(Y44,0,-1)+1</f>
        <v>6</v>
      </c>
      <c r="Z44" s="2281"/>
      <c r="AA44" s="1344">
        <f>OFFSET(AA44,0,-2)+1</f>
        <v>7</v>
      </c>
      <c r="AB44" s="1350">
        <f>OFFSET(AB44,0,-1)+1</f>
        <v>8</v>
      </c>
      <c r="AC44" s="1350"/>
      <c r="AD44" s="1350"/>
      <c r="AE44" s="1350"/>
      <c r="AF44" s="1344"/>
      <c r="AG44" s="1344"/>
      <c r="AH44" s="1344"/>
      <c r="AI44" s="1344"/>
      <c r="AJ44" s="1344"/>
      <c r="AK44" s="1344"/>
      <c r="AL44" s="1344"/>
      <c r="AM44" s="1344"/>
      <c r="AN44" s="1344">
        <f>OFFSET(AN44,0,-1)+1</f>
        <v>1</v>
      </c>
      <c r="AO44" s="1344">
        <f>OFFSET(AO44,0,-1)+1</f>
        <v>2</v>
      </c>
      <c r="AP44" s="1344">
        <f>OFFSET(AP44,0,-1)+1</f>
        <v>3</v>
      </c>
      <c r="AQ44" s="2281">
        <f>OFFSET(AQ44,0,-1)+1</f>
        <v>4</v>
      </c>
      <c r="AR44" s="2281"/>
      <c r="AS44" s="1344">
        <f>OFFSET(AS44,0,-2)+1</f>
        <v>5</v>
      </c>
      <c r="AT44" s="1254">
        <f>OFFSET(AT44,0,-1)</f>
        <v>5</v>
      </c>
      <c r="AU44" s="1344">
        <f>OFFSET(AU44,0,-1)+1</f>
        <v>6</v>
      </c>
      <c r="AV44" s="520"/>
      <c r="AW44" s="520"/>
      <c r="AX44" s="520"/>
      <c r="AY44" s="520"/>
      <c r="AZ44" s="520"/>
      <c r="BA44" s="505">
        <v>0</v>
      </c>
    </row>
    <row customHeight="1" ht="107.25">
      <c r="A45" s="1372" t="s">
        <v>673</v>
      </c>
      <c r="B45" s="1372"/>
      <c r="C45" s="1372"/>
      <c r="D45" s="1372"/>
      <c r="E45" s="2267">
        <v>1</v>
      </c>
      <c r="F45" s="1372"/>
      <c r="G45" s="1372"/>
      <c r="H45" s="1372"/>
      <c r="I45" s="1372"/>
      <c r="J45" s="1372"/>
      <c r="K45" s="1372"/>
      <c r="L45" s="1373"/>
      <c r="M45" s="1374"/>
      <c r="N45" s="1374"/>
      <c r="O45" s="1374"/>
      <c r="P45" s="1418"/>
      <c r="Q45" s="882"/>
      <c r="R45" s="364"/>
      <c r="S45" s="1345">
        <f>INDEX(PT_DIFFERENTIATION_NUM_NTAR,MATCH(A45,PT_DIFFERENTIATION_NTAR_ID,0))</f>
        <v>0</v>
      </c>
      <c r="T45" s="307" t="s">
        <v>604</v>
      </c>
      <c r="U45" s="309"/>
      <c r="V45" s="2252"/>
      <c r="W45" s="2252"/>
      <c r="X45" s="2252"/>
      <c r="Y45" s="2252"/>
      <c r="Z45" s="2252"/>
      <c r="AA45" s="2253"/>
      <c r="AB45" s="2251" t="str">
        <f>INDEX(PT_DIFFERENTIATION_NTAR,MATCH(A45,PT_DIFFERENTIATION_NTAR_ID,0))</f>
        <v/>
      </c>
      <c r="AC45" s="2252"/>
      <c r="AD45" s="2252"/>
      <c r="AE45" s="2252"/>
      <c r="AF45" s="2252"/>
      <c r="AG45" s="2252"/>
      <c r="AH45" s="2252"/>
      <c r="AI45" s="2252"/>
      <c r="AJ45" s="2252"/>
      <c r="AK45" s="2252"/>
      <c r="AL45" s="2252"/>
      <c r="AM45" s="2252"/>
      <c r="AN45" s="2252"/>
      <c r="AO45" s="2252"/>
      <c r="AP45" s="2252"/>
      <c r="AQ45" s="2252"/>
      <c r="AR45" s="2252"/>
      <c r="AS45" s="2252"/>
      <c r="AT45" s="2253"/>
      <c r="AU45" s="126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9"/>
      <c r="AX45" s="509" t="str">
        <f>IF(T45="","",T45)</f>
        <v>Наименование тарифа</v>
      </c>
      <c r="AY45" s="509"/>
      <c r="AZ45" s="509"/>
      <c r="BA45" s="1164">
        <v>102</v>
      </c>
    </row>
    <row customHeight="1" ht="22.049999999999997">
      <c r="A46" s="1372" t="s">
        <v>673</v>
      </c>
      <c r="B46" s="1372" t="s">
        <v>674</v>
      </c>
      <c r="C46" s="1372"/>
      <c r="D46" s="1372"/>
      <c r="E46" s="2268"/>
      <c r="F46" s="2267">
        <v>1</v>
      </c>
      <c r="G46" s="1372"/>
      <c r="H46" s="1372"/>
      <c r="I46" s="1372"/>
      <c r="J46" s="1372"/>
      <c r="K46" s="1372"/>
      <c r="L46" s="1373"/>
      <c r="M46" s="1374"/>
      <c r="N46" s="1374"/>
      <c r="O46" s="1374"/>
      <c r="P46" s="1419"/>
      <c r="Q46" s="1420"/>
      <c r="R46" s="362"/>
      <c r="S46" s="1345" t="str">
        <f>INDEX(PT_DIFFERENTIATION_NUM_TER,MATCH(B46,PT_DIFFERENTIATION_TER_ID,0))</f>
        <v>.</v>
      </c>
      <c r="T46" s="317" t="s">
        <v>870</v>
      </c>
      <c r="U46" s="309"/>
      <c r="V46" s="2252"/>
      <c r="W46" s="2252"/>
      <c r="X46" s="2252"/>
      <c r="Y46" s="2252"/>
      <c r="Z46" s="2252"/>
      <c r="AA46" s="2253"/>
      <c r="AB46" s="2251" t="str">
        <f>INDEX(PT_DIFFERENTIATION_TER,MATCH(B46,PT_DIFFERENTIATION_TER_ID,0))</f>
        <v/>
      </c>
      <c r="AC46" s="2252"/>
      <c r="AD46" s="2252"/>
      <c r="AE46" s="2252"/>
      <c r="AF46" s="2252"/>
      <c r="AG46" s="2252"/>
      <c r="AH46" s="2252"/>
      <c r="AI46" s="2252"/>
      <c r="AJ46" s="2252"/>
      <c r="AK46" s="2252"/>
      <c r="AL46" s="2252"/>
      <c r="AM46" s="2252"/>
      <c r="AN46" s="2252"/>
      <c r="AO46" s="2252"/>
      <c r="AP46" s="2252"/>
      <c r="AQ46" s="2252"/>
      <c r="AR46" s="2252"/>
      <c r="AS46" s="2252"/>
      <c r="AT46" s="2253"/>
      <c r="AU46" s="1267" t="s">
        <v>871</v>
      </c>
      <c r="AW46" s="509"/>
      <c r="AX46" s="509" t="str">
        <f>IF(T46="","",T46)</f>
        <v>Территория действия тарифа</v>
      </c>
      <c r="AY46" s="509"/>
      <c r="AZ46" s="509"/>
      <c r="BA46" s="1164">
        <v>21</v>
      </c>
    </row>
    <row customHeight="1" ht="24">
      <c r="A47" s="1372" t="s">
        <v>673</v>
      </c>
      <c r="B47" s="1372" t="s">
        <v>674</v>
      </c>
      <c r="C47" s="1372" t="s">
        <v>675</v>
      </c>
      <c r="D47" s="1372"/>
      <c r="E47" s="2268"/>
      <c r="F47" s="2268"/>
      <c r="G47" s="2267">
        <v>1</v>
      </c>
      <c r="H47" s="1372"/>
      <c r="I47" s="1372"/>
      <c r="J47" s="1372"/>
      <c r="K47" s="1372"/>
      <c r="L47" s="1373"/>
      <c r="M47" s="1374"/>
      <c r="N47" s="1374"/>
      <c r="O47" s="1374"/>
      <c r="P47" s="1421"/>
      <c r="Q47" s="1420"/>
      <c r="R47" s="362"/>
      <c r="S47" s="1345" t="str">
        <f>INDEX(PT_DIFFERENTIATION_NUM_CS,MATCH(C47,PT_DIFFERENTIATION_CS_ID,0))</f>
        <v>..</v>
      </c>
      <c r="T47" s="318" t="s">
        <v>872</v>
      </c>
      <c r="U47" s="309"/>
      <c r="V47" s="2252"/>
      <c r="W47" s="2252"/>
      <c r="X47" s="2252"/>
      <c r="Y47" s="2252"/>
      <c r="Z47" s="2252"/>
      <c r="AA47" s="2253"/>
      <c r="AB47" s="2251" t="str">
        <f>INDEX(PT_DIFFERENTIATION_CS,MATCH(C47,PT_DIFFERENTIATION_CS_ID,0))</f>
        <v/>
      </c>
      <c r="AC47" s="2252"/>
      <c r="AD47" s="2252"/>
      <c r="AE47" s="2252"/>
      <c r="AF47" s="2252"/>
      <c r="AG47" s="2252"/>
      <c r="AH47" s="2252"/>
      <c r="AI47" s="2252"/>
      <c r="AJ47" s="2252"/>
      <c r="AK47" s="2252"/>
      <c r="AL47" s="2252"/>
      <c r="AM47" s="2252"/>
      <c r="AN47" s="2252"/>
      <c r="AO47" s="2252"/>
      <c r="AP47" s="2252"/>
      <c r="AQ47" s="2252"/>
      <c r="AR47" s="2252"/>
      <c r="AS47" s="2252"/>
      <c r="AT47" s="2253"/>
      <c r="AU47" s="1267" t="s">
        <v>873</v>
      </c>
      <c r="AW47" s="509"/>
      <c r="AX47" s="509" t="str">
        <f>IF(T47="","",T47)</f>
        <v>Наименование системы теплоснабжения </v>
      </c>
      <c r="AY47" s="509"/>
      <c r="AZ47" s="509"/>
      <c r="BA47" s="1164">
        <v>23</v>
      </c>
    </row>
    <row customHeight="1" ht="21">
      <c r="A48" s="1372" t="s">
        <v>673</v>
      </c>
      <c r="B48" s="1372" t="s">
        <v>674</v>
      </c>
      <c r="C48" s="1372" t="s">
        <v>675</v>
      </c>
      <c r="D48" s="1372" t="s">
        <v>676</v>
      </c>
      <c r="E48" s="2268"/>
      <c r="F48" s="2268"/>
      <c r="G48" s="2268"/>
      <c r="H48" s="2267">
        <v>1</v>
      </c>
      <c r="I48" s="1372"/>
      <c r="J48" s="1372"/>
      <c r="K48" s="1372"/>
      <c r="L48" s="1373"/>
      <c r="M48" s="1374"/>
      <c r="N48" s="1374"/>
      <c r="O48" s="1374"/>
      <c r="P48" s="1421"/>
      <c r="Q48" s="1420"/>
      <c r="R48" s="362"/>
      <c r="S48" s="1345" t="str">
        <f>INDEX(PT_DIFFERENTIATION_NUM_IST_TE,MATCH(D48,PT_DIFFERENTIATION_IST_TE_ID,0))</f>
        <v>...</v>
      </c>
      <c r="T48" s="319" t="s">
        <v>874</v>
      </c>
      <c r="U48" s="309"/>
      <c r="V48" s="2252"/>
      <c r="W48" s="2252"/>
      <c r="X48" s="2252"/>
      <c r="Y48" s="2252"/>
      <c r="Z48" s="2252"/>
      <c r="AA48" s="2253"/>
      <c r="AB48" s="2251" t="str">
        <f>INDEX(PT_DIFFERENTIATION_IST_TE,MATCH(D48,PT_DIFFERENTIATION_IST_TE_ID,0))</f>
        <v/>
      </c>
      <c r="AC48" s="2252"/>
      <c r="AD48" s="2252"/>
      <c r="AE48" s="2252"/>
      <c r="AF48" s="2252"/>
      <c r="AG48" s="2252"/>
      <c r="AH48" s="2252"/>
      <c r="AI48" s="2252"/>
      <c r="AJ48" s="2252"/>
      <c r="AK48" s="2252"/>
      <c r="AL48" s="2252"/>
      <c r="AM48" s="2252"/>
      <c r="AN48" s="2252"/>
      <c r="AO48" s="2252"/>
      <c r="AP48" s="2252"/>
      <c r="AQ48" s="2252"/>
      <c r="AR48" s="2252"/>
      <c r="AS48" s="2252"/>
      <c r="AT48" s="2253"/>
      <c r="AU48" s="1267" t="s">
        <v>875</v>
      </c>
      <c r="AW48" s="509"/>
      <c r="AX48" s="509" t="str">
        <f>IF(T48="","",T48)</f>
        <v>Источник тепловой энергии  </v>
      </c>
      <c r="AY48" s="509"/>
      <c r="AZ48" s="509"/>
      <c r="BA48" s="1164">
        <v>20</v>
      </c>
    </row>
    <row s="1651" customFormat="1" customHeight="1" ht="1.05">
      <c r="A49" s="1352" t="s">
        <v>673</v>
      </c>
      <c r="B49" s="1352" t="s">
        <v>674</v>
      </c>
      <c r="C49" s="1352" t="s">
        <v>675</v>
      </c>
      <c r="D49" s="1352" t="s">
        <v>676</v>
      </c>
      <c r="E49" s="2268"/>
      <c r="F49" s="2268"/>
      <c r="G49" s="2268"/>
      <c r="H49" s="2268"/>
      <c r="I49" s="2265" t="str">
        <f>S48&amp;".1"</f>
        <v>....1</v>
      </c>
      <c r="J49" s="1352"/>
      <c r="K49" s="1352"/>
      <c r="L49" s="1355" t="s">
        <v>876</v>
      </c>
      <c r="M49" s="519"/>
      <c r="N49" s="519"/>
      <c r="O49" s="519"/>
      <c r="P49" s="2266">
        <v>1</v>
      </c>
      <c r="Q49" s="1340"/>
      <c r="R49" s="365"/>
      <c r="S49" s="1051"/>
      <c r="T49" s="1392"/>
      <c r="U49" s="1393"/>
      <c r="V49" s="2306"/>
      <c r="W49" s="2306"/>
      <c r="X49" s="2306"/>
      <c r="Y49" s="2306"/>
      <c r="Z49" s="2306"/>
      <c r="AA49" s="2307"/>
      <c r="AB49" s="2305"/>
      <c r="AC49" s="2306"/>
      <c r="AD49" s="2306"/>
      <c r="AE49" s="2306"/>
      <c r="AF49" s="2306"/>
      <c r="AG49" s="2306"/>
      <c r="AH49" s="2306"/>
      <c r="AI49" s="2306"/>
      <c r="AJ49" s="2306"/>
      <c r="AK49" s="2306"/>
      <c r="AL49" s="2306"/>
      <c r="AM49" s="2306"/>
      <c r="AN49" s="2306"/>
      <c r="AO49" s="2306"/>
      <c r="AP49" s="2306"/>
      <c r="AQ49" s="2306"/>
      <c r="AR49" s="2306"/>
      <c r="AS49" s="2306"/>
      <c r="AT49" s="2307"/>
      <c r="AU49" s="1394"/>
      <c r="AW49" s="509"/>
      <c r="AX49" s="509" t="str">
        <f>IF(T49="","",T49)</f>
        <v/>
      </c>
      <c r="AY49" s="509"/>
      <c r="AZ49" s="509"/>
      <c r="BA49" s="520">
        <v>1</v>
      </c>
    </row>
    <row s="1651" customFormat="1" customHeight="1" ht="1.05">
      <c r="A50" s="1352" t="s">
        <v>673</v>
      </c>
      <c r="B50" s="1352" t="s">
        <v>674</v>
      </c>
      <c r="C50" s="1352" t="s">
        <v>675</v>
      </c>
      <c r="D50" s="1352" t="s">
        <v>676</v>
      </c>
      <c r="E50" s="2268"/>
      <c r="F50" s="2268"/>
      <c r="G50" s="2268"/>
      <c r="H50" s="2268"/>
      <c r="I50" s="2295"/>
      <c r="J50" s="2265" t="str">
        <f>S48&amp;".1"</f>
        <v>....1</v>
      </c>
      <c r="K50" s="1352"/>
      <c r="L50" s="1355"/>
      <c r="M50" s="519"/>
      <c r="N50" s="519"/>
      <c r="O50" s="519"/>
      <c r="P50" s="2266"/>
      <c r="Q50" s="2266">
        <v>1</v>
      </c>
      <c r="R50" s="366"/>
      <c r="S50" s="1051"/>
      <c r="T50" s="1408"/>
      <c r="U50" s="1393"/>
      <c r="V50" s="2306"/>
      <c r="W50" s="2306"/>
      <c r="X50" s="2306"/>
      <c r="Y50" s="2306"/>
      <c r="Z50" s="2306"/>
      <c r="AA50" s="2307"/>
      <c r="AB50" s="2305"/>
      <c r="AC50" s="2306"/>
      <c r="AD50" s="2306"/>
      <c r="AE50" s="2306"/>
      <c r="AF50" s="2306"/>
      <c r="AG50" s="2306"/>
      <c r="AH50" s="2306"/>
      <c r="AI50" s="2306"/>
      <c r="AJ50" s="2306"/>
      <c r="AK50" s="2306"/>
      <c r="AL50" s="2306"/>
      <c r="AM50" s="2306"/>
      <c r="AN50" s="2306"/>
      <c r="AO50" s="2306"/>
      <c r="AP50" s="2306"/>
      <c r="AQ50" s="2306"/>
      <c r="AR50" s="2306"/>
      <c r="AS50" s="2306"/>
      <c r="AT50" s="2307"/>
      <c r="AU50" s="1394"/>
      <c r="AW50" s="509"/>
      <c r="AX50" s="509" t="str">
        <f>IF(T50="","",T50)</f>
        <v/>
      </c>
      <c r="AY50" s="509"/>
      <c r="AZ50" s="509"/>
      <c r="BA50" s="520">
        <v>1</v>
      </c>
    </row>
    <row customHeight="1" ht="22.049999999999997">
      <c r="A51" s="1372" t="s">
        <v>673</v>
      </c>
      <c r="B51" s="1372" t="s">
        <v>674</v>
      </c>
      <c r="C51" s="1372" t="s">
        <v>675</v>
      </c>
      <c r="D51" s="1372" t="s">
        <v>676</v>
      </c>
      <c r="E51" s="2268"/>
      <c r="F51" s="2268"/>
      <c r="G51" s="2268"/>
      <c r="H51" s="2268"/>
      <c r="I51" s="2295"/>
      <c r="J51" s="2295"/>
      <c r="K51" s="2265" t="str">
        <f>S48&amp;".1"</f>
        <v>....1</v>
      </c>
      <c r="L51" s="1373"/>
      <c r="P51" s="2266"/>
      <c r="Q51" s="2266"/>
      <c r="R51" s="366">
        <v>1</v>
      </c>
      <c r="S51" s="2350" t="str">
        <f>$K51</f>
        <v>....1</v>
      </c>
      <c r="T51" s="2353"/>
      <c r="U51" s="309"/>
      <c r="V51" s="760"/>
      <c r="W51" s="1266"/>
      <c r="X51" s="1743"/>
      <c r="Y51" s="1468" t="s">
        <v>66</v>
      </c>
      <c r="Z51" s="1743"/>
      <c r="AA51" s="1468" t="s">
        <v>66</v>
      </c>
      <c r="AB51" s="2116" t="s">
        <v>19</v>
      </c>
      <c r="AC51" s="2335"/>
      <c r="AD51" s="2214">
        <v>1</v>
      </c>
      <c r="AE51" s="2357" t="s">
        <v>22</v>
      </c>
      <c r="AF51" s="2116" t="s">
        <v>19</v>
      </c>
      <c r="AG51" s="2335"/>
      <c r="AH51" s="2214">
        <v>1</v>
      </c>
      <c r="AI51" s="2357" t="s">
        <v>22</v>
      </c>
      <c r="AJ51" s="2116" t="s">
        <v>19</v>
      </c>
      <c r="AK51" s="320"/>
      <c r="AL51" s="1346">
        <v>1</v>
      </c>
      <c r="AM51" s="1411"/>
      <c r="AN51" s="760"/>
      <c r="AO51" s="1266"/>
      <c r="AP51" s="1743"/>
      <c r="AQ51" s="1468" t="s">
        <v>66</v>
      </c>
      <c r="AR51" s="1743"/>
      <c r="AS51" s="1468" t="s">
        <v>66</v>
      </c>
      <c r="AT51" s="1357"/>
      <c r="AU51" s="2262" t="s">
        <v>953</v>
      </c>
      <c r="AV51" s="520">
        <f>STRCHECKDATE(V54:AT54)</f>
      </c>
      <c r="AW51" s="509"/>
      <c r="AX51" s="509" t="str">
        <f>IF(T51="","",T51)</f>
        <v/>
      </c>
      <c r="AY51" s="509"/>
      <c r="AZ51" s="509"/>
      <c r="BA51" s="1164">
        <v>21</v>
      </c>
    </row>
    <row customHeight="1" ht="11.549999999999999">
      <c r="A52" s="1372" t="s">
        <v>673</v>
      </c>
      <c r="B52" s="1372"/>
      <c r="C52" s="1372"/>
      <c r="D52" s="1372"/>
      <c r="E52" s="2268"/>
      <c r="F52" s="2268"/>
      <c r="G52" s="2268"/>
      <c r="H52" s="2268"/>
      <c r="I52" s="2295"/>
      <c r="J52" s="2295"/>
      <c r="K52" s="2265"/>
      <c r="L52" s="1373"/>
      <c r="P52" s="2266"/>
      <c r="Q52" s="2266"/>
      <c r="R52" s="366"/>
      <c r="S52" s="2351"/>
      <c r="T52" s="2354"/>
      <c r="U52" s="309"/>
      <c r="V52" s="1402"/>
      <c r="W52" s="1505"/>
      <c r="X52" s="1402"/>
      <c r="Y52" s="1402"/>
      <c r="Z52" s="1402"/>
      <c r="AA52" s="1402"/>
      <c r="AB52" s="2116"/>
      <c r="AC52" s="2335"/>
      <c r="AD52" s="2214"/>
      <c r="AE52" s="2357"/>
      <c r="AF52" s="2116"/>
      <c r="AG52" s="2335"/>
      <c r="AH52" s="2214"/>
      <c r="AI52" s="2357"/>
      <c r="AJ52" s="2116"/>
      <c r="AK52" s="325"/>
      <c r="AL52" s="425"/>
      <c r="AM52" s="424" t="s">
        <v>938</v>
      </c>
      <c r="AN52" s="1402"/>
      <c r="AO52" s="1505"/>
      <c r="AP52" s="1402"/>
      <c r="AQ52" s="1402"/>
      <c r="AR52" s="1402"/>
      <c r="AS52" s="1402"/>
      <c r="AT52" s="1399"/>
      <c r="AU52" s="2263"/>
      <c r="AW52" s="509"/>
      <c r="AX52" s="509"/>
      <c r="AY52" s="509"/>
      <c r="AZ52" s="509"/>
      <c r="BA52" s="1164">
        <v>11</v>
      </c>
    </row>
    <row customHeight="1" ht="11.549999999999999">
      <c r="A53" s="1372" t="s">
        <v>673</v>
      </c>
      <c r="B53" s="1372"/>
      <c r="C53" s="1372"/>
      <c r="D53" s="1372"/>
      <c r="E53" s="2268"/>
      <c r="F53" s="2268"/>
      <c r="G53" s="2268"/>
      <c r="H53" s="2268"/>
      <c r="I53" s="2295"/>
      <c r="J53" s="2295"/>
      <c r="K53" s="2265"/>
      <c r="L53" s="1373"/>
      <c r="P53" s="2266"/>
      <c r="Q53" s="2266"/>
      <c r="R53" s="366"/>
      <c r="S53" s="2351"/>
      <c r="T53" s="2354"/>
      <c r="U53" s="309"/>
      <c r="V53" s="1402"/>
      <c r="W53" s="1505"/>
      <c r="X53" s="1402"/>
      <c r="Y53" s="1402"/>
      <c r="Z53" s="1402"/>
      <c r="AA53" s="1402"/>
      <c r="AB53" s="2116"/>
      <c r="AC53" s="2335"/>
      <c r="AD53" s="2214"/>
      <c r="AE53" s="2357"/>
      <c r="AF53" s="2116"/>
      <c r="AG53" s="303"/>
      <c r="AH53" s="424"/>
      <c r="AI53" s="424" t="s">
        <v>939</v>
      </c>
      <c r="AJ53" s="1402"/>
      <c r="AK53" s="1402"/>
      <c r="AL53" s="1402"/>
      <c r="AM53" s="1402"/>
      <c r="AN53" s="1402"/>
      <c r="AO53" s="1505"/>
      <c r="AP53" s="1402"/>
      <c r="AQ53" s="1402"/>
      <c r="AR53" s="1402"/>
      <c r="AS53" s="1402"/>
      <c r="AT53" s="1399"/>
      <c r="AU53" s="2263"/>
      <c r="AW53" s="509"/>
      <c r="AX53" s="509"/>
      <c r="AY53" s="509"/>
      <c r="AZ53" s="509"/>
      <c r="BA53" s="1164">
        <v>11</v>
      </c>
    </row>
    <row customHeight="1" ht="11.549999999999999">
      <c r="A54" s="1372" t="s">
        <v>673</v>
      </c>
      <c r="B54" s="1372" t="s">
        <v>674</v>
      </c>
      <c r="C54" s="1372" t="s">
        <v>675</v>
      </c>
      <c r="D54" s="1372" t="s">
        <v>676</v>
      </c>
      <c r="E54" s="2268"/>
      <c r="F54" s="2268"/>
      <c r="G54" s="2268"/>
      <c r="H54" s="2268"/>
      <c r="I54" s="2295"/>
      <c r="J54" s="2295"/>
      <c r="K54" s="2265"/>
      <c r="L54" s="1373"/>
      <c r="P54" s="2266"/>
      <c r="Q54" s="2266"/>
      <c r="R54" s="366"/>
      <c r="S54" s="2352"/>
      <c r="T54" s="2355"/>
      <c r="U54" s="309"/>
      <c r="V54" s="1402"/>
      <c r="W54" s="1403" t="str">
        <f>X51&amp;"-"&amp;Z51</f>
        <v>-</v>
      </c>
      <c r="X54" s="1402"/>
      <c r="Y54" s="1402"/>
      <c r="Z54" s="1402"/>
      <c r="AA54" s="1402"/>
      <c r="AB54" s="2116"/>
      <c r="AC54" s="321"/>
      <c r="AD54" s="323"/>
      <c r="AE54" s="424" t="s">
        <v>940</v>
      </c>
      <c r="AF54" s="1402"/>
      <c r="AG54" s="1402"/>
      <c r="AH54" s="1402"/>
      <c r="AI54" s="1402"/>
      <c r="AJ54" s="1402"/>
      <c r="AK54" s="1402"/>
      <c r="AL54" s="1402"/>
      <c r="AM54" s="1402"/>
      <c r="AN54" s="1402"/>
      <c r="AO54" s="1403" t="str">
        <f>AP51&amp;"-"&amp;AR51</f>
        <v>-</v>
      </c>
      <c r="AP54" s="1402"/>
      <c r="AQ54" s="1402"/>
      <c r="AR54" s="1402"/>
      <c r="AS54" s="1402"/>
      <c r="AT54" s="1358"/>
      <c r="AU54" s="2263"/>
      <c r="AW54" s="509"/>
      <c r="AX54" s="509" t="str">
        <f>IF(T54="","",T54)</f>
        <v/>
      </c>
      <c r="AY54" s="509"/>
      <c r="AZ54" s="509"/>
      <c r="BA54" s="1164">
        <v>11</v>
      </c>
    </row>
    <row customHeight="1" ht="11.549999999999999">
      <c r="A55" s="1372" t="s">
        <v>673</v>
      </c>
      <c r="B55" s="1372" t="s">
        <v>674</v>
      </c>
      <c r="C55" s="1372" t="s">
        <v>675</v>
      </c>
      <c r="D55" s="1372" t="s">
        <v>676</v>
      </c>
      <c r="E55" s="2268"/>
      <c r="F55" s="2268"/>
      <c r="G55" s="2268"/>
      <c r="H55" s="2268"/>
      <c r="I55" s="2295"/>
      <c r="J55" s="2265"/>
      <c r="K55" s="1372"/>
      <c r="L55" s="1373"/>
      <c r="P55" s="2266"/>
      <c r="Q55" s="2266"/>
      <c r="R55" s="365"/>
      <c r="S55" s="1287"/>
      <c r="T55" s="296" t="s">
        <v>941</v>
      </c>
      <c r="U55" s="376"/>
      <c r="V55" s="376"/>
      <c r="W55" s="376"/>
      <c r="X55" s="376"/>
      <c r="Y55" s="376"/>
      <c r="Z55" s="376"/>
      <c r="AA55" s="333"/>
      <c r="AB55" s="1514"/>
      <c r="AC55" s="376"/>
      <c r="AD55" s="376"/>
      <c r="AE55" s="376"/>
      <c r="AF55" s="376"/>
      <c r="AG55" s="376"/>
      <c r="AH55" s="376"/>
      <c r="AI55" s="376"/>
      <c r="AJ55" s="376"/>
      <c r="AK55" s="376"/>
      <c r="AL55" s="376"/>
      <c r="AM55" s="376"/>
      <c r="AN55" s="376"/>
      <c r="AO55" s="376"/>
      <c r="AP55" s="376"/>
      <c r="AQ55" s="376"/>
      <c r="AR55" s="376"/>
      <c r="AS55" s="376"/>
      <c r="AT55" s="333"/>
      <c r="AU55" s="2264"/>
      <c r="AW55" s="509"/>
      <c r="AX55" s="509" t="str">
        <f>IF(T55="","",T55)</f>
        <v>Добавить строку</v>
      </c>
      <c r="AY55" s="509"/>
      <c r="AZ55" s="509"/>
      <c r="BA55" s="1164">
        <v>11</v>
      </c>
    </row>
    <row s="1651" customFormat="1" customHeight="1" ht="1.05">
      <c r="A56" s="1352" t="s">
        <v>673</v>
      </c>
      <c r="B56" s="1352" t="s">
        <v>674</v>
      </c>
      <c r="C56" s="1352" t="s">
        <v>675</v>
      </c>
      <c r="D56" s="1352" t="s">
        <v>676</v>
      </c>
      <c r="E56" s="2268"/>
      <c r="F56" s="2268"/>
      <c r="G56" s="2268"/>
      <c r="H56" s="2268"/>
      <c r="I56" s="2265"/>
      <c r="J56" s="1352"/>
      <c r="K56" s="1352"/>
      <c r="L56" s="1355"/>
      <c r="M56" s="519"/>
      <c r="N56" s="519"/>
      <c r="O56" s="519"/>
      <c r="P56" s="2266"/>
      <c r="Q56" s="1340"/>
      <c r="R56" s="365"/>
      <c r="S56" s="1395"/>
      <c r="T56" s="1396" t="s">
        <v>885</v>
      </c>
      <c r="U56" s="1397"/>
      <c r="V56" s="1397"/>
      <c r="W56" s="1397"/>
      <c r="X56" s="1397"/>
      <c r="Y56" s="1397"/>
      <c r="Z56" s="1397"/>
      <c r="AA56" s="1397"/>
      <c r="AB56" s="1397"/>
      <c r="AC56" s="1397"/>
      <c r="AD56" s="1397"/>
      <c r="AE56" s="1397"/>
      <c r="AF56" s="1397"/>
      <c r="AG56" s="1397"/>
      <c r="AH56" s="1397"/>
      <c r="AI56" s="1397"/>
      <c r="AJ56" s="1397"/>
      <c r="AK56" s="1397"/>
      <c r="AL56" s="1397"/>
      <c r="AM56" s="1397"/>
      <c r="AN56" s="1397"/>
      <c r="AO56" s="1397"/>
      <c r="AP56" s="1397"/>
      <c r="AQ56" s="1397"/>
      <c r="AR56" s="1397"/>
      <c r="AS56" s="1397"/>
      <c r="AT56" s="1397"/>
      <c r="AU56" s="1398"/>
      <c r="AW56" s="509"/>
      <c r="AX56" s="509" t="str">
        <f>IF(T56="","",T56)</f>
        <v>Добавить группу потребителей</v>
      </c>
      <c r="AY56" s="509"/>
      <c r="AZ56" s="509"/>
      <c r="BA56" s="520">
        <v>1</v>
      </c>
    </row>
    <row s="1650" customFormat="1" customHeight="1" ht="1.05">
      <c r="A57" s="1352" t="s">
        <v>673</v>
      </c>
      <c r="B57" s="1352" t="s">
        <v>674</v>
      </c>
      <c r="C57" s="1352" t="s">
        <v>675</v>
      </c>
      <c r="D57" s="1352" t="s">
        <v>676</v>
      </c>
      <c r="E57" s="2268"/>
      <c r="F57" s="2268"/>
      <c r="G57" s="2268"/>
      <c r="H57" s="2267"/>
      <c r="I57" s="1352"/>
      <c r="J57" s="1352"/>
      <c r="K57" s="1352"/>
      <c r="L57" s="1355"/>
      <c r="M57" s="1324"/>
      <c r="N57" s="1324"/>
      <c r="O57" s="527"/>
      <c r="P57" s="389"/>
      <c r="Q57" s="1353"/>
      <c r="R57" s="1409"/>
      <c r="S57" s="1395"/>
      <c r="T57" s="1396"/>
      <c r="U57" s="1397"/>
      <c r="V57" s="1397"/>
      <c r="W57" s="1397"/>
      <c r="X57" s="1397"/>
      <c r="Y57" s="1397"/>
      <c r="Z57" s="1397"/>
      <c r="AA57" s="1397"/>
      <c r="AB57" s="1397"/>
      <c r="AC57" s="1397"/>
      <c r="AD57" s="1397"/>
      <c r="AE57" s="1397"/>
      <c r="AF57" s="1397"/>
      <c r="AG57" s="1397"/>
      <c r="AH57" s="1397"/>
      <c r="AI57" s="1397"/>
      <c r="AJ57" s="1397"/>
      <c r="AK57" s="1397"/>
      <c r="AL57" s="1397"/>
      <c r="AM57" s="1397"/>
      <c r="AN57" s="1397"/>
      <c r="AO57" s="1397"/>
      <c r="AP57" s="1397"/>
      <c r="AQ57" s="1397"/>
      <c r="AR57" s="1397"/>
      <c r="AS57" s="1397"/>
      <c r="AT57" s="1397"/>
      <c r="AU57" s="1398"/>
      <c r="AV57" s="520"/>
      <c r="AW57" s="509"/>
      <c r="AX57" s="509" t="str">
        <f>IF(T57="","",T57)</f>
        <v/>
      </c>
      <c r="AY57" s="509"/>
      <c r="AZ57" s="509"/>
      <c r="BA57" s="505">
        <v>1</v>
      </c>
    </row>
    <row s="1651" customFormat="1" customHeight="1" ht="1.05">
      <c r="A58" s="1352" t="s">
        <v>673</v>
      </c>
      <c r="B58" s="1352" t="s">
        <v>674</v>
      </c>
      <c r="C58" s="1352" t="s">
        <v>675</v>
      </c>
      <c r="D58" s="1323"/>
      <c r="E58" s="2268"/>
      <c r="F58" s="2268"/>
      <c r="G58" s="2267"/>
      <c r="H58" s="1323"/>
      <c r="I58" s="1323"/>
      <c r="J58" s="1323"/>
      <c r="K58" s="1323"/>
      <c r="L58" s="1348"/>
      <c r="M58" s="1324"/>
      <c r="N58" s="1324"/>
      <c r="P58" s="1325"/>
      <c r="Q58" s="1326"/>
      <c r="R58" s="1325"/>
      <c r="S58" s="1331"/>
      <c r="T58" s="1334" t="s">
        <v>887</v>
      </c>
      <c r="U58" s="1333"/>
      <c r="V58" s="1333"/>
      <c r="W58" s="1333"/>
      <c r="X58" s="1333"/>
      <c r="Y58" s="1333"/>
      <c r="Z58" s="1333"/>
      <c r="AA58" s="1333"/>
      <c r="AB58" s="1333"/>
      <c r="AC58" s="1333"/>
      <c r="AD58" s="1333"/>
      <c r="AE58" s="1333"/>
      <c r="AF58" s="1333"/>
      <c r="AG58" s="1333"/>
      <c r="AH58" s="1333"/>
      <c r="AI58" s="1333"/>
      <c r="AJ58" s="1333"/>
      <c r="AK58" s="1333"/>
      <c r="AL58" s="1333"/>
      <c r="AM58" s="1333"/>
      <c r="AN58" s="1333"/>
      <c r="AO58" s="1333"/>
      <c r="AP58" s="1333"/>
      <c r="AQ58" s="1333"/>
      <c r="AR58" s="1333"/>
      <c r="AS58" s="1333"/>
      <c r="AT58" s="1333"/>
      <c r="AU58" s="1333"/>
      <c r="AW58" s="798"/>
      <c r="AX58" s="798" t="str">
        <f>IF(T58="","",T58)</f>
        <v>Добавить источник для дифференциации</v>
      </c>
      <c r="AY58" s="798"/>
      <c r="AZ58" s="798"/>
      <c r="BA58" s="527">
        <v>1</v>
      </c>
    </row>
    <row s="1651" customFormat="1" customHeight="1" ht="1.05">
      <c r="A59" s="1352" t="s">
        <v>673</v>
      </c>
      <c r="B59" s="1352" t="s">
        <v>674</v>
      </c>
      <c r="C59" s="1323"/>
      <c r="D59" s="1323"/>
      <c r="E59" s="2268"/>
      <c r="F59" s="2267"/>
      <c r="G59" s="1323"/>
      <c r="H59" s="1323"/>
      <c r="I59" s="1323"/>
      <c r="J59" s="1323"/>
      <c r="K59" s="1323"/>
      <c r="L59" s="1348"/>
      <c r="M59" s="1330"/>
      <c r="N59" s="1330"/>
      <c r="P59" s="1325"/>
      <c r="Q59" s="1326"/>
      <c r="R59" s="1325"/>
      <c r="S59" s="1331"/>
      <c r="T59" s="1334" t="s">
        <v>888</v>
      </c>
      <c r="U59" s="1333"/>
      <c r="V59" s="1333"/>
      <c r="W59" s="1333"/>
      <c r="X59" s="1333"/>
      <c r="Y59" s="1333"/>
      <c r="Z59" s="1333"/>
      <c r="AA59" s="1333"/>
      <c r="AB59" s="1333"/>
      <c r="AC59" s="1333"/>
      <c r="AD59" s="1333"/>
      <c r="AE59" s="1333"/>
      <c r="AF59" s="1333"/>
      <c r="AG59" s="1333"/>
      <c r="AH59" s="1333"/>
      <c r="AI59" s="1333"/>
      <c r="AJ59" s="1333"/>
      <c r="AK59" s="1333"/>
      <c r="AL59" s="1333"/>
      <c r="AM59" s="1333"/>
      <c r="AN59" s="1333"/>
      <c r="AO59" s="1333"/>
      <c r="AP59" s="1333"/>
      <c r="AQ59" s="1333"/>
      <c r="AR59" s="1333"/>
      <c r="AS59" s="1333"/>
      <c r="AT59" s="1333"/>
      <c r="AU59" s="1333"/>
      <c r="AW59" s="798"/>
      <c r="AX59" s="798" t="str">
        <f>IF(T59="","",T59)</f>
        <v>Добавить централизованную систему для дифференциации</v>
      </c>
      <c r="AY59" s="798"/>
      <c r="AZ59" s="798"/>
      <c r="BA59" s="527">
        <v>1</v>
      </c>
    </row>
    <row s="1651" customFormat="1" customHeight="1" ht="1.05">
      <c r="A60" s="1352" t="s">
        <v>673</v>
      </c>
      <c r="B60" s="1352"/>
      <c r="C60" s="1352"/>
      <c r="D60" s="1352"/>
      <c r="E60" s="2268"/>
      <c r="F60" s="1352"/>
      <c r="G60" s="1352"/>
      <c r="H60" s="1352"/>
      <c r="I60" s="1352"/>
      <c r="J60" s="1352"/>
      <c r="K60" s="1352"/>
      <c r="L60" s="1355"/>
      <c r="M60" s="1330"/>
      <c r="N60" s="1330"/>
      <c r="O60" s="527"/>
      <c r="P60" s="389"/>
      <c r="Q60" s="1353"/>
      <c r="R60" s="389"/>
      <c r="S60" s="1331"/>
      <c r="T60" s="1334" t="s">
        <v>889</v>
      </c>
      <c r="U60" s="1333"/>
      <c r="V60" s="1333"/>
      <c r="W60" s="1333"/>
      <c r="X60" s="1333"/>
      <c r="Y60" s="1333"/>
      <c r="Z60" s="1333"/>
      <c r="AA60" s="1333"/>
      <c r="AB60" s="1333"/>
      <c r="AC60" s="1333"/>
      <c r="AD60" s="1333"/>
      <c r="AE60" s="1333"/>
      <c r="AF60" s="1333"/>
      <c r="AG60" s="1333"/>
      <c r="AH60" s="1333"/>
      <c r="AI60" s="1333"/>
      <c r="AJ60" s="1333"/>
      <c r="AK60" s="1333"/>
      <c r="AL60" s="1333"/>
      <c r="AM60" s="1333"/>
      <c r="AN60" s="1333"/>
      <c r="AO60" s="1333"/>
      <c r="AP60" s="1333"/>
      <c r="AQ60" s="1333"/>
      <c r="AR60" s="1333"/>
      <c r="AS60" s="1333"/>
      <c r="AT60" s="1333"/>
      <c r="AU60" s="1333"/>
      <c r="AW60" s="509"/>
      <c r="AX60" s="509" t="str">
        <f>IF(T60="","",T60)</f>
        <v>Добавить территорию для дифференциации</v>
      </c>
      <c r="AY60" s="509"/>
      <c r="AZ60" s="509"/>
      <c r="BA60" s="520">
        <v>1</v>
      </c>
    </row>
    <row s="1651" customFormat="1" customHeight="1" ht="1.05">
      <c r="A61" s="1352" t="s">
        <v>673</v>
      </c>
      <c r="B61" s="1352"/>
      <c r="C61" s="1352"/>
      <c r="D61" s="1352"/>
      <c r="E61" s="2267"/>
      <c r="F61" s="1352"/>
      <c r="G61" s="1352"/>
      <c r="H61" s="1352"/>
      <c r="I61" s="1352"/>
      <c r="J61" s="1352"/>
      <c r="K61" s="1352"/>
      <c r="L61" s="1355"/>
      <c r="M61" s="1330"/>
      <c r="N61" s="1330"/>
      <c r="O61" s="527"/>
      <c r="P61" s="389"/>
      <c r="Q61" s="1353"/>
      <c r="R61" s="389"/>
      <c r="S61" s="1331"/>
      <c r="T61" s="1334" t="s">
        <v>889</v>
      </c>
      <c r="U61" s="1333"/>
      <c r="V61" s="1333"/>
      <c r="W61" s="1333"/>
      <c r="X61" s="1333"/>
      <c r="Y61" s="1333"/>
      <c r="Z61" s="1333"/>
      <c r="AA61" s="1333"/>
      <c r="AB61" s="1333"/>
      <c r="AC61" s="1333"/>
      <c r="AD61" s="1333"/>
      <c r="AE61" s="1333"/>
      <c r="AF61" s="1333"/>
      <c r="AG61" s="1333"/>
      <c r="AH61" s="1333"/>
      <c r="AI61" s="1333"/>
      <c r="AJ61" s="1333"/>
      <c r="AK61" s="1333"/>
      <c r="AL61" s="1333"/>
      <c r="AM61" s="1333"/>
      <c r="AN61" s="1333"/>
      <c r="AO61" s="1333"/>
      <c r="AP61" s="1333"/>
      <c r="AQ61" s="1333"/>
      <c r="AR61" s="1333"/>
      <c r="AS61" s="1333"/>
      <c r="AT61" s="1333"/>
      <c r="AU61" s="1333"/>
      <c r="AW61" s="509"/>
      <c r="AX61" s="509" t="str">
        <f>IF(T61="","",T61)</f>
        <v>Добавить территорию для дифференциации</v>
      </c>
      <c r="AY61" s="509"/>
      <c r="AZ61" s="509"/>
      <c r="BA61" s="520">
        <v>1</v>
      </c>
    </row>
    <row s="1651" customFormat="1" customHeight="1" ht="1.05">
      <c r="A62" s="1323"/>
      <c r="B62" s="1323"/>
      <c r="C62" s="1323"/>
      <c r="D62" s="1323"/>
      <c r="E62" s="1352"/>
      <c r="F62" s="1323"/>
      <c r="G62" s="1323"/>
      <c r="H62" s="1323"/>
      <c r="I62" s="1323"/>
      <c r="J62" s="1323"/>
      <c r="K62" s="1323"/>
      <c r="L62" s="1348"/>
      <c r="M62" s="1330"/>
      <c r="N62" s="1330"/>
      <c r="P62" s="1325"/>
      <c r="Q62" s="1326"/>
      <c r="R62" s="1325"/>
      <c r="S62" s="1331"/>
      <c r="T62" s="1334" t="s">
        <v>921</v>
      </c>
      <c r="U62" s="1333"/>
      <c r="V62" s="1333"/>
      <c r="W62" s="1333"/>
      <c r="X62" s="1333"/>
      <c r="Y62" s="1333"/>
      <c r="Z62" s="1333"/>
      <c r="AA62" s="1333"/>
      <c r="AB62" s="1333"/>
      <c r="AC62" s="1333"/>
      <c r="AD62" s="1333"/>
      <c r="AE62" s="1333"/>
      <c r="AF62" s="1333"/>
      <c r="AG62" s="1333"/>
      <c r="AH62" s="1333"/>
      <c r="AI62" s="1333"/>
      <c r="AJ62" s="1333"/>
      <c r="AK62" s="1333"/>
      <c r="AL62" s="1333"/>
      <c r="AM62" s="1333"/>
      <c r="AN62" s="1333"/>
      <c r="AO62" s="1333"/>
      <c r="AP62" s="1333"/>
      <c r="AQ62" s="1333"/>
      <c r="AR62" s="1333"/>
      <c r="AS62" s="1333"/>
      <c r="AT62" s="1333"/>
      <c r="AU62" s="1333"/>
      <c r="AW62" s="798"/>
      <c r="AX62" s="798" t="str">
        <f>IF(T62="","",T62)</f>
        <v>Добавить наименование тарифа</v>
      </c>
      <c r="AY62" s="798"/>
      <c r="AZ62" s="798"/>
      <c r="BA62" s="527">
        <v>1</v>
      </c>
    </row>
    <row customHeight="1" ht="11.549999999999999">
      <c r="M63" s="1169"/>
      <c r="N63" s="1169"/>
      <c r="O63" s="546"/>
      <c r="P63" s="1169"/>
      <c r="Q63" s="1169"/>
      <c r="R63" s="1164"/>
      <c r="S63" s="1164"/>
      <c r="AV63" s="1164"/>
      <c r="AW63" s="1164"/>
      <c r="AX63" s="1164"/>
      <c r="AY63" s="1164"/>
      <c r="AZ63" s="1164"/>
      <c r="BA63" s="1164">
        <v>11</v>
      </c>
    </row>
    <row customHeight="1" ht="19.95">
      <c r="O64" s="546"/>
      <c r="S64" s="1262"/>
      <c r="T64" s="2294"/>
      <c r="U64" s="2294"/>
      <c r="V64" s="2294"/>
      <c r="W64" s="2294"/>
      <c r="X64" s="2294"/>
      <c r="Y64" s="2294"/>
      <c r="Z64" s="2294"/>
      <c r="AA64" s="2294"/>
      <c r="AB64" s="2294"/>
      <c r="AC64" s="2294"/>
      <c r="AD64" s="2294"/>
      <c r="AE64" s="2294"/>
      <c r="AF64" s="2294"/>
      <c r="AG64" s="2294"/>
      <c r="AH64" s="2294"/>
      <c r="AI64" s="2294"/>
      <c r="AJ64" s="2294"/>
      <c r="AK64" s="2294"/>
      <c r="AL64" s="2294"/>
      <c r="AM64" s="2294"/>
      <c r="AN64" s="2294"/>
      <c r="AO64" s="2294"/>
      <c r="AP64" s="2294"/>
      <c r="AQ64" s="2294"/>
      <c r="AR64" s="2294"/>
      <c r="AS64" s="2294"/>
      <c r="AT64" s="2294"/>
      <c r="AU64" s="2294"/>
      <c r="BA64" s="1164">
        <v>19</v>
      </c>
    </row>
    <row customHeight="1" ht="21">
      <c r="O65" s="546"/>
      <c r="T65" s="2294"/>
      <c r="U65" s="2294"/>
      <c r="V65" s="2294"/>
      <c r="W65" s="2294"/>
      <c r="X65" s="2294"/>
      <c r="Y65" s="2294"/>
      <c r="Z65" s="2294"/>
      <c r="AA65" s="2294"/>
      <c r="AB65" s="2294"/>
      <c r="AC65" s="2294"/>
      <c r="AD65" s="2294"/>
      <c r="AE65" s="2294"/>
      <c r="AF65" s="2294"/>
      <c r="AG65" s="2294"/>
      <c r="AH65" s="2294"/>
      <c r="AI65" s="2294"/>
      <c r="AJ65" s="2294"/>
      <c r="AK65" s="2294"/>
      <c r="AL65" s="2294"/>
      <c r="AM65" s="2294"/>
      <c r="AN65" s="2294"/>
      <c r="AO65" s="2294"/>
      <c r="AP65" s="2294"/>
      <c r="AQ65" s="2294"/>
      <c r="AR65" s="2294"/>
      <c r="AS65" s="2294"/>
      <c r="AT65" s="2294"/>
      <c r="AU65" s="2294"/>
      <c r="BA65" s="1164">
        <v>20</v>
      </c>
    </row>
    <row customHeight="1" ht="14.699999999999998">
      <c r="O66" s="546"/>
      <c r="T66" s="1342"/>
      <c r="U66" s="1342"/>
      <c r="V66" s="1342"/>
      <c r="W66" s="1342"/>
      <c r="X66" s="1342"/>
      <c r="Y66" s="1342"/>
      <c r="Z66" s="1342"/>
      <c r="AA66" s="1342"/>
      <c r="AB66" s="1342"/>
      <c r="AC66" s="1342"/>
      <c r="AD66" s="1342"/>
      <c r="AE66" s="1342"/>
      <c r="AF66" s="1342"/>
      <c r="AG66" s="1342"/>
      <c r="AH66" s="1342"/>
      <c r="AI66" s="1342"/>
      <c r="AJ66" s="1342"/>
      <c r="AK66" s="1342"/>
      <c r="AL66" s="1342"/>
      <c r="AM66" s="1342"/>
      <c r="AN66" s="1342"/>
      <c r="AO66" s="1342"/>
      <c r="AP66" s="1342"/>
      <c r="AQ66" s="1342"/>
      <c r="AR66" s="1342"/>
      <c r="AS66" s="1342"/>
      <c r="AT66" s="1342"/>
      <c r="AU66" s="1342"/>
      <c r="BA66" s="1164">
        <v>14</v>
      </c>
    </row>
    <row customHeight="1" ht="19.95">
      <c r="O67" s="546"/>
      <c r="T67" s="2294"/>
      <c r="U67" s="2294"/>
      <c r="V67" s="2294"/>
      <c r="W67" s="2294"/>
      <c r="X67" s="2294"/>
      <c r="Y67" s="2294"/>
      <c r="Z67" s="2294"/>
      <c r="AA67" s="2294"/>
      <c r="AB67" s="2294"/>
      <c r="AC67" s="2294"/>
      <c r="AD67" s="2294"/>
      <c r="AE67" s="2294"/>
      <c r="AF67" s="2294"/>
      <c r="AG67" s="2294"/>
      <c r="AH67" s="2294"/>
      <c r="AI67" s="2294"/>
      <c r="AJ67" s="2294"/>
      <c r="AK67" s="2294"/>
      <c r="AL67" s="2294"/>
      <c r="AM67" s="2294"/>
      <c r="AN67" s="2294"/>
      <c r="AO67" s="2294"/>
      <c r="AP67" s="2294"/>
      <c r="AQ67" s="2294"/>
      <c r="AR67" s="2294"/>
      <c r="AS67" s="2294"/>
      <c r="AT67" s="2294"/>
      <c r="AU67" s="2294"/>
      <c r="BA67" s="1164">
        <v>19</v>
      </c>
    </row>
    <row customHeight="1" ht="16.8">
      <c r="O68" s="546"/>
      <c r="T68" s="2294"/>
      <c r="U68" s="2294"/>
      <c r="V68" s="2294"/>
      <c r="W68" s="2294"/>
      <c r="X68" s="2294"/>
      <c r="Y68" s="2294"/>
      <c r="Z68" s="2294"/>
      <c r="AA68" s="2294"/>
      <c r="AB68" s="2294"/>
      <c r="AC68" s="2294"/>
      <c r="AD68" s="2294"/>
      <c r="AE68" s="2294"/>
      <c r="AF68" s="2294"/>
      <c r="AG68" s="2294"/>
      <c r="AH68" s="2294"/>
      <c r="AI68" s="2294"/>
      <c r="AJ68" s="2294"/>
      <c r="AK68" s="2294"/>
      <c r="AL68" s="2294"/>
      <c r="AM68" s="2294"/>
      <c r="AN68" s="2294"/>
      <c r="AO68" s="2294"/>
      <c r="AP68" s="2294"/>
      <c r="AQ68" s="2294"/>
      <c r="AR68" s="2294"/>
      <c r="AS68" s="2294"/>
      <c r="AT68" s="2294"/>
      <c r="AU68" s="2294"/>
      <c r="BA68" s="1164">
        <v>16</v>
      </c>
    </row>
    <row customHeight="1" ht="14.699999999999998">
      <c r="O69" s="546"/>
      <c r="BA69" s="1164">
        <v>14</v>
      </c>
    </row>
    <row customHeight="1" ht="22.5" hidden="1">
      <c r="A70" s="1169" t="s">
        <v>82</v>
      </c>
      <c r="B70" s="1169">
        <v>0</v>
      </c>
      <c r="C70" s="1169">
        <v>0</v>
      </c>
      <c r="D70" s="1169">
        <v>0</v>
      </c>
      <c r="E70" s="1169">
        <v>0</v>
      </c>
      <c r="F70" s="1169">
        <v>0</v>
      </c>
      <c r="G70" s="1169">
        <v>0</v>
      </c>
      <c r="H70" s="1169">
        <v>0</v>
      </c>
      <c r="I70" s="1169">
        <v>0</v>
      </c>
      <c r="J70" s="1169">
        <v>0</v>
      </c>
      <c r="K70" s="1169">
        <v>0</v>
      </c>
      <c r="L70" s="1338">
        <v>0</v>
      </c>
      <c r="M70" s="1371">
        <v>0</v>
      </c>
      <c r="N70" s="1371">
        <v>0</v>
      </c>
      <c r="O70" s="1371">
        <v>0</v>
      </c>
      <c r="P70" s="1371">
        <v>3</v>
      </c>
      <c r="Q70" s="1380">
        <v>3</v>
      </c>
      <c r="R70" s="353">
        <v>3</v>
      </c>
      <c r="S70" s="590">
        <v>12</v>
      </c>
      <c r="T70" s="1164">
        <v>31</v>
      </c>
      <c r="U70" s="1164">
        <v>0</v>
      </c>
      <c r="V70" s="1164">
        <v>0</v>
      </c>
      <c r="W70" s="1164">
        <v>0</v>
      </c>
      <c r="X70" s="1164">
        <v>0</v>
      </c>
      <c r="Y70" s="1164">
        <v>0</v>
      </c>
      <c r="Z70" s="1164">
        <v>0</v>
      </c>
      <c r="AA70" s="1164">
        <v>0</v>
      </c>
      <c r="AB70" s="1164">
        <v>5</v>
      </c>
      <c r="AC70" s="1164">
        <v>3</v>
      </c>
      <c r="AD70" s="1164">
        <v>3</v>
      </c>
      <c r="AE70" s="1164">
        <v>24</v>
      </c>
      <c r="AF70" s="1164">
        <v>3</v>
      </c>
      <c r="AG70" s="1164">
        <v>3</v>
      </c>
      <c r="AH70" s="1164">
        <v>3</v>
      </c>
      <c r="AI70" s="1164">
        <v>24</v>
      </c>
      <c r="AJ70" s="1164">
        <v>3</v>
      </c>
      <c r="AK70" s="1164">
        <v>3</v>
      </c>
      <c r="AL70" s="1164">
        <v>3</v>
      </c>
      <c r="AM70" s="1164">
        <v>18</v>
      </c>
      <c r="AN70" s="1164">
        <v>21</v>
      </c>
      <c r="AO70" s="1164">
        <v>21</v>
      </c>
      <c r="AP70" s="1164">
        <v>11</v>
      </c>
      <c r="AQ70" s="1164">
        <v>3</v>
      </c>
      <c r="AR70" s="1164">
        <v>11</v>
      </c>
      <c r="AS70" s="1164">
        <v>8</v>
      </c>
      <c r="AT70" s="1164">
        <v>4</v>
      </c>
      <c r="AU70" s="1164">
        <v>115</v>
      </c>
      <c r="AV70" s="520">
        <v>10</v>
      </c>
      <c r="AW70" s="520">
        <v>10</v>
      </c>
      <c r="AX70" s="520">
        <v>10</v>
      </c>
      <c r="AY70" s="520">
        <v>10</v>
      </c>
      <c r="AZ70" s="520">
        <v>10</v>
      </c>
      <c r="BA70" s="1164">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F12396-3207-16B4-BD58-0.196D16DB}"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4.140625" hidden="1" customWidth="1"/>
    <col min="10" max="10" style="1375" width="9.8515625" hidden="1" customWidth="1"/>
    <col min="11" max="11" style="1375" width="14.71093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4" style="1644" width="24.7109375" hidden="1" customWidth="1"/>
    <col min="25" max="25" style="1644" width="11.7109375" hidden="1" customWidth="1"/>
    <col min="26" max="26" style="1644" width="3.7109375" hidden="1" customWidth="1"/>
    <col min="27" max="27" style="1644" width="11.7109375" hidden="1" customWidth="1"/>
    <col min="28" max="28" style="1644" width="8.57421875" hidden="1" customWidth="1"/>
    <col min="29" max="29" style="1644" width="24.7109375" customWidth="1"/>
    <col min="30" max="31" style="1644" width="24.00390625" customWidth="1"/>
    <col min="32" max="32" style="1644" width="11.00390625" customWidth="1"/>
    <col min="33" max="33" style="1644" width="3.7109375" customWidth="1"/>
    <col min="34" max="34" style="1644" width="11.00390625" customWidth="1"/>
    <col min="35" max="35" style="1644" width="8.57421875" hidden="1" customWidth="1"/>
    <col min="36" max="36" style="1644" width="4.00390625" customWidth="1"/>
    <col min="37" max="37" style="1644" width="115.00390625" customWidth="1"/>
    <col min="38" max="42" style="1651" width="10.00390625" customWidth="1"/>
    <col min="43" max="43" style="1644" width="10.57421875" hidden="1"/>
  </cols>
  <sheetData>
    <row customHeight="1" ht="22.5" hidden="1">
      <c r="X1" s="336"/>
      <c r="Y1" s="336"/>
      <c r="AE1" s="336"/>
      <c r="AF1" s="336"/>
      <c r="AQ1" s="1164" t="s">
        <v>14</v>
      </c>
    </row>
    <row customHeight="1" ht="23.25" hidden="1">
      <c r="A2" s="1372"/>
      <c r="B2" s="1372"/>
      <c r="C2" s="1372"/>
      <c r="D2" s="1372"/>
      <c r="E2" s="2267">
        <v>1</v>
      </c>
      <c r="F2" s="1372"/>
      <c r="G2" s="1372"/>
      <c r="H2" s="1372"/>
      <c r="I2" s="1372"/>
      <c r="J2" s="1372"/>
      <c r="K2" s="1372"/>
      <c r="L2" s="1373"/>
      <c r="M2" s="1374"/>
      <c r="N2" s="1374"/>
      <c r="O2" s="1374"/>
      <c r="P2" s="370"/>
      <c r="Q2" s="369"/>
      <c r="R2" s="364"/>
      <c r="S2" s="1434">
        <f>INDEX(PT_DIFFERENTIATION_NUM_NTAR,MATCH(A2,PT_DIFFERENTIATION_NTAR_ID,0))</f>
      </c>
      <c r="T2" s="307" t="s">
        <v>604</v>
      </c>
      <c r="U2" s="309"/>
      <c r="V2" s="2251"/>
      <c r="W2" s="2252"/>
      <c r="X2" s="2252"/>
      <c r="Y2" s="2252"/>
      <c r="Z2" s="2252"/>
      <c r="AA2" s="2252"/>
      <c r="AB2" s="2253"/>
      <c r="AC2" s="2251">
        <f>INDEX(PT_DIFFERENTIATION_NTAR,MATCH(A2,PT_DIFFERENTIATION_NTAR_ID,0))</f>
      </c>
      <c r="AD2" s="2252"/>
      <c r="AE2" s="2252"/>
      <c r="AF2" s="2252"/>
      <c r="AG2" s="2252"/>
      <c r="AH2" s="2252"/>
      <c r="AI2" s="2252"/>
      <c r="AJ2" s="2253"/>
      <c r="AK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9"/>
      <c r="AN2" s="509" t="str">
        <f>IF(T2="","",T2)</f>
        <v>Наименование тарифа</v>
      </c>
      <c r="AO2" s="509"/>
      <c r="AP2" s="509"/>
      <c r="AQ2" s="1164">
        <v>0</v>
      </c>
    </row>
    <row customHeight="1" ht="23.25" hidden="1">
      <c r="A3" s="1372"/>
      <c r="B3" s="1372"/>
      <c r="C3" s="1372"/>
      <c r="D3" s="1372"/>
      <c r="E3" s="2268"/>
      <c r="F3" s="2267">
        <v>1</v>
      </c>
      <c r="G3" s="1372"/>
      <c r="H3" s="1372"/>
      <c r="I3" s="1372"/>
      <c r="J3" s="1372"/>
      <c r="K3" s="1372"/>
      <c r="L3" s="1373"/>
      <c r="M3" s="1374"/>
      <c r="N3" s="1374"/>
      <c r="O3" s="1374"/>
      <c r="P3" s="1432"/>
      <c r="Q3" s="361"/>
      <c r="R3" s="362"/>
      <c r="S3" s="1434">
        <f>INDEX(PT_DIFFERENTIATION_NUM_TER,MATCH(B3,PT_DIFFERENTIATION_TER_ID,0))</f>
      </c>
      <c r="T3" s="317" t="s">
        <v>870</v>
      </c>
      <c r="U3" s="309"/>
      <c r="V3" s="2251"/>
      <c r="W3" s="2252"/>
      <c r="X3" s="2252"/>
      <c r="Y3" s="2252"/>
      <c r="Z3" s="2252"/>
      <c r="AA3" s="2252"/>
      <c r="AB3" s="2253"/>
      <c r="AC3" s="2251">
        <f>INDEX(PT_DIFFERENTIATION_TER,MATCH(B3,PT_DIFFERENTIATION_TER_ID,0))</f>
      </c>
      <c r="AD3" s="2252"/>
      <c r="AE3" s="2252"/>
      <c r="AF3" s="2252"/>
      <c r="AG3" s="2252"/>
      <c r="AH3" s="2252"/>
      <c r="AI3" s="2252"/>
      <c r="AJ3" s="2253"/>
      <c r="AK3" s="1267" t="s">
        <v>871</v>
      </c>
      <c r="AM3" s="509"/>
      <c r="AN3" s="509" t="str">
        <f>IF(T3="","",T3)</f>
        <v>Территория действия тарифа</v>
      </c>
      <c r="AO3" s="509"/>
      <c r="AP3" s="509"/>
      <c r="AQ3" s="1164">
        <v>0</v>
      </c>
    </row>
    <row customHeight="1" ht="23.25" hidden="1">
      <c r="A4" s="1372"/>
      <c r="B4" s="1372"/>
      <c r="C4" s="1372"/>
      <c r="D4" s="1372"/>
      <c r="E4" s="2268"/>
      <c r="F4" s="2268"/>
      <c r="G4" s="2267">
        <v>1</v>
      </c>
      <c r="H4" s="1372"/>
      <c r="I4" s="1372"/>
      <c r="J4" s="1372"/>
      <c r="K4" s="1372"/>
      <c r="L4" s="1373"/>
      <c r="M4" s="1374"/>
      <c r="N4" s="1374"/>
      <c r="O4" s="1374"/>
      <c r="P4" s="363"/>
      <c r="Q4" s="361"/>
      <c r="R4" s="362"/>
      <c r="S4" s="1434">
        <f>INDEX(PT_DIFFERENTIATION_NUM_CS,MATCH(C4,PT_DIFFERENTIATION_CS_ID,0))</f>
      </c>
      <c r="T4" s="318" t="s">
        <v>954</v>
      </c>
      <c r="U4" s="309"/>
      <c r="V4" s="2251"/>
      <c r="W4" s="2252"/>
      <c r="X4" s="2252"/>
      <c r="Y4" s="2252"/>
      <c r="Z4" s="2252"/>
      <c r="AA4" s="2252"/>
      <c r="AB4" s="2253"/>
      <c r="AC4" s="2251">
        <f>INDEX(PT_DIFFERENTIATION_CS,MATCH(C4,PT_DIFFERENTIATION_CS_ID,0))</f>
      </c>
      <c r="AD4" s="2252"/>
      <c r="AE4" s="2252"/>
      <c r="AF4" s="2252"/>
      <c r="AG4" s="2252"/>
      <c r="AH4" s="2252"/>
      <c r="AI4" s="2252"/>
      <c r="AJ4" s="2253"/>
      <c r="AK4" s="1267" t="s">
        <v>955</v>
      </c>
      <c r="AM4" s="509"/>
      <c r="AN4" s="509" t="str">
        <f>IF(T4="","",T4)</f>
        <v>Наименование централизованной системы холодного водоснабжения</v>
      </c>
      <c r="AO4" s="509"/>
      <c r="AP4" s="509"/>
      <c r="AQ4" s="1164">
        <v>0</v>
      </c>
    </row>
    <row customHeight="1" ht="23.25" hidden="1">
      <c r="A5" s="1372"/>
      <c r="B5" s="1372"/>
      <c r="C5" s="1372"/>
      <c r="D5" s="1372"/>
      <c r="E5" s="2268"/>
      <c r="F5" s="2268"/>
      <c r="G5" s="2268"/>
      <c r="H5" s="2268"/>
      <c r="I5" s="2265">
        <f>S4&amp;".1"</f>
      </c>
      <c r="J5" s="1372"/>
      <c r="K5" s="1372"/>
      <c r="L5" s="1373"/>
      <c r="P5" s="2266">
        <v>1</v>
      </c>
      <c r="Q5" s="1431"/>
      <c r="R5" s="365"/>
      <c r="S5" s="1434">
        <f>$I5</f>
      </c>
      <c r="T5" s="294" t="s">
        <v>956</v>
      </c>
      <c r="U5" s="309"/>
      <c r="V5" s="2359"/>
      <c r="W5" s="2360"/>
      <c r="X5" s="2360"/>
      <c r="Y5" s="2360"/>
      <c r="Z5" s="2360"/>
      <c r="AA5" s="2360"/>
      <c r="AB5" s="2361"/>
      <c r="AC5" s="2362"/>
      <c r="AD5" s="2363"/>
      <c r="AE5" s="2363"/>
      <c r="AF5" s="2363"/>
      <c r="AG5" s="2363"/>
      <c r="AH5" s="2363"/>
      <c r="AI5" s="2363"/>
      <c r="AJ5" s="2364"/>
      <c r="AK5" s="1267" t="s">
        <v>957</v>
      </c>
      <c r="AM5" s="509"/>
      <c r="AN5" s="509" t="str">
        <f>IF(T5="","",T5)</f>
        <v>Наименование признака дифференциации</v>
      </c>
      <c r="AO5" s="509"/>
      <c r="AP5" s="509"/>
      <c r="AQ5" s="1164">
        <v>0</v>
      </c>
    </row>
    <row customHeight="1" ht="23.25" hidden="1">
      <c r="A6" s="1372"/>
      <c r="B6" s="1372"/>
      <c r="C6" s="1372"/>
      <c r="D6" s="1372"/>
      <c r="E6" s="2268"/>
      <c r="F6" s="2268"/>
      <c r="G6" s="2268"/>
      <c r="H6" s="2268"/>
      <c r="I6" s="2295"/>
      <c r="J6" s="2265">
        <f>I5&amp;".1"</f>
      </c>
      <c r="K6" s="1372"/>
      <c r="L6" s="1373" t="s">
        <v>879</v>
      </c>
      <c r="P6" s="2266"/>
      <c r="Q6" s="2266">
        <v>1</v>
      </c>
      <c r="R6" s="366"/>
      <c r="S6" s="1434">
        <f>$J6</f>
      </c>
      <c r="T6" s="295" t="s">
        <v>880</v>
      </c>
      <c r="U6" s="309"/>
      <c r="V6" s="2254"/>
      <c r="W6" s="2255"/>
      <c r="X6" s="2255"/>
      <c r="Y6" s="2255"/>
      <c r="Z6" s="2255"/>
      <c r="AA6" s="2255"/>
      <c r="AB6" s="2256"/>
      <c r="AC6" s="2254"/>
      <c r="AD6" s="2255"/>
      <c r="AE6" s="2255"/>
      <c r="AF6" s="2255"/>
      <c r="AG6" s="2255"/>
      <c r="AH6" s="2255"/>
      <c r="AI6" s="2255"/>
      <c r="AJ6" s="2256"/>
      <c r="AK6" s="1316" t="s">
        <v>958</v>
      </c>
      <c r="AM6" s="509"/>
      <c r="AN6" s="509" t="str">
        <f>IF(T6="","",T6)</f>
        <v>Группа потребителей</v>
      </c>
      <c r="AO6" s="509"/>
      <c r="AP6" s="509"/>
      <c r="AQ6" s="1164">
        <v>0</v>
      </c>
    </row>
    <row customHeight="1" ht="23.25" hidden="1">
      <c r="A7" s="1372"/>
      <c r="B7" s="1372"/>
      <c r="C7" s="1372"/>
      <c r="D7" s="1372"/>
      <c r="E7" s="2268"/>
      <c r="F7" s="2268"/>
      <c r="G7" s="2268"/>
      <c r="H7" s="2268"/>
      <c r="I7" s="2295"/>
      <c r="J7" s="2295"/>
      <c r="K7" s="2265">
        <f>J6&amp;".1"</f>
      </c>
      <c r="L7" s="1373"/>
      <c r="P7" s="2266"/>
      <c r="Q7" s="2266"/>
      <c r="R7" s="366">
        <v>1</v>
      </c>
      <c r="S7" s="1434">
        <f>$K7</f>
      </c>
      <c r="T7" s="1446"/>
      <c r="U7" s="309"/>
      <c r="V7" s="760"/>
      <c r="W7" s="760"/>
      <c r="X7" s="1266"/>
      <c r="Y7" s="2274"/>
      <c r="Z7" s="2116" t="s">
        <v>66</v>
      </c>
      <c r="AA7" s="2274"/>
      <c r="AB7" s="2116" t="s">
        <v>66</v>
      </c>
      <c r="AC7" s="760"/>
      <c r="AD7" s="760"/>
      <c r="AE7" s="1266"/>
      <c r="AF7" s="2274"/>
      <c r="AG7" s="2116" t="s">
        <v>66</v>
      </c>
      <c r="AH7" s="2296"/>
      <c r="AI7" s="2116" t="s">
        <v>66</v>
      </c>
      <c r="AJ7" s="1447"/>
      <c r="AK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0">
        <f>STRCHECKDATE(V8:AJ8)</f>
      </c>
      <c r="AM7" s="509"/>
      <c r="AN7" s="509" t="str">
        <f>IF(T7="","",T7)</f>
        <v/>
      </c>
      <c r="AO7" s="509"/>
      <c r="AP7" s="509"/>
      <c r="AQ7" s="1164">
        <v>0</v>
      </c>
    </row>
    <row customHeight="1" ht="14.25" hidden="1">
      <c r="A8" s="1372"/>
      <c r="B8" s="1372"/>
      <c r="C8" s="1372"/>
      <c r="D8" s="1372"/>
      <c r="E8" s="2268"/>
      <c r="F8" s="2268"/>
      <c r="G8" s="2268"/>
      <c r="H8" s="2268"/>
      <c r="I8" s="2295"/>
      <c r="J8" s="2295"/>
      <c r="K8" s="2265"/>
      <c r="L8" s="1373"/>
      <c r="P8" s="2266"/>
      <c r="Q8" s="2266"/>
      <c r="R8" s="366"/>
      <c r="S8" s="1433"/>
      <c r="T8" s="309"/>
      <c r="U8" s="309"/>
      <c r="V8" s="334"/>
      <c r="W8" s="334"/>
      <c r="X8" s="337" t="str">
        <f>Y7&amp;"-"&amp;AA7</f>
        <v>-</v>
      </c>
      <c r="Y8" s="2275"/>
      <c r="Z8" s="2116"/>
      <c r="AA8" s="2275"/>
      <c r="AB8" s="2116"/>
      <c r="AC8" s="334"/>
      <c r="AD8" s="334"/>
      <c r="AE8" s="337" t="str">
        <f>AF7&amp;"-"&amp;AH7</f>
        <v>-</v>
      </c>
      <c r="AF8" s="2275"/>
      <c r="AG8" s="2116"/>
      <c r="AH8" s="2297"/>
      <c r="AI8" s="2116"/>
      <c r="AJ8" s="1448"/>
      <c r="AK8" s="2358"/>
      <c r="AM8" s="509"/>
      <c r="AN8" s="509" t="str">
        <f>IF(T8="","",T8)</f>
        <v/>
      </c>
      <c r="AO8" s="509"/>
      <c r="AP8" s="509"/>
      <c r="AQ8" s="1164">
        <v>0</v>
      </c>
    </row>
    <row customHeight="1" ht="21" hidden="1">
      <c r="A9" s="1372"/>
      <c r="B9" s="1372"/>
      <c r="C9" s="1372"/>
      <c r="D9" s="1372"/>
      <c r="E9" s="2268"/>
      <c r="F9" s="2268"/>
      <c r="G9" s="2268"/>
      <c r="H9" s="2268"/>
      <c r="I9" s="2295"/>
      <c r="J9" s="2265"/>
      <c r="K9" s="1372"/>
      <c r="L9" s="1373"/>
      <c r="P9" s="2266"/>
      <c r="Q9" s="2266"/>
      <c r="R9" s="365"/>
      <c r="S9" s="1287"/>
      <c r="T9" s="296" t="s">
        <v>959</v>
      </c>
      <c r="U9" s="376"/>
      <c r="V9" s="376"/>
      <c r="W9" s="376"/>
      <c r="X9" s="376"/>
      <c r="Y9" s="376"/>
      <c r="Z9" s="376"/>
      <c r="AA9" s="376"/>
      <c r="AB9" s="376"/>
      <c r="AC9" s="376"/>
      <c r="AD9" s="376"/>
      <c r="AE9" s="376"/>
      <c r="AF9" s="376"/>
      <c r="AG9" s="376"/>
      <c r="AH9" s="376"/>
      <c r="AI9" s="376"/>
      <c r="AJ9" s="376"/>
      <c r="AK9" s="1267" t="s">
        <v>960</v>
      </c>
      <c r="AM9" s="509"/>
      <c r="AN9" s="509" t="str">
        <f>IF(T9="","",T9)</f>
        <v>Добавить значение признака дифференциации</v>
      </c>
      <c r="AO9" s="509"/>
      <c r="AP9" s="509"/>
      <c r="AQ9" s="1164">
        <v>0</v>
      </c>
    </row>
    <row customHeight="1" ht="21" hidden="1">
      <c r="A10" s="1372"/>
      <c r="B10" s="1372"/>
      <c r="C10" s="1372"/>
      <c r="D10" s="1372"/>
      <c r="E10" s="2268"/>
      <c r="F10" s="2268"/>
      <c r="G10" s="2268"/>
      <c r="H10" s="2268"/>
      <c r="I10" s="2265"/>
      <c r="J10" s="1372"/>
      <c r="K10" s="1372"/>
      <c r="L10" s="1373"/>
      <c r="P10" s="2266"/>
      <c r="Q10" s="1431"/>
      <c r="R10" s="365"/>
      <c r="S10" s="1287"/>
      <c r="T10" s="374" t="s">
        <v>885</v>
      </c>
      <c r="U10" s="376"/>
      <c r="V10" s="376"/>
      <c r="W10" s="376"/>
      <c r="X10" s="376"/>
      <c r="Y10" s="376"/>
      <c r="Z10" s="376"/>
      <c r="AA10" s="376"/>
      <c r="AB10" s="375"/>
      <c r="AC10" s="376"/>
      <c r="AD10" s="376"/>
      <c r="AE10" s="376"/>
      <c r="AF10" s="376"/>
      <c r="AG10" s="376"/>
      <c r="AH10" s="376"/>
      <c r="AI10" s="375"/>
      <c r="AJ10" s="376"/>
      <c r="AK10" s="1449"/>
      <c r="AM10" s="509"/>
      <c r="AN10" s="509" t="str">
        <f>IF(T10="","",T10)</f>
        <v>Добавить группу потребителей</v>
      </c>
      <c r="AO10" s="509"/>
      <c r="AP10" s="509"/>
      <c r="AQ10" s="1164">
        <v>0</v>
      </c>
    </row>
    <row customHeight="1" ht="14.25" hidden="1">
      <c r="A11" s="1372"/>
      <c r="B11" s="1372"/>
      <c r="C11" s="1372"/>
      <c r="D11" s="1372"/>
      <c r="E11" s="2268"/>
      <c r="F11" s="2268"/>
      <c r="G11" s="2268"/>
      <c r="H11" s="2267"/>
      <c r="I11" s="1372"/>
      <c r="J11" s="1372"/>
      <c r="K11" s="1372"/>
      <c r="L11" s="1373"/>
      <c r="M11" s="1374"/>
      <c r="N11" s="1374"/>
      <c r="O11" s="546"/>
      <c r="P11" s="369"/>
      <c r="Q11" s="384"/>
      <c r="R11" s="364"/>
      <c r="S11" s="1287"/>
      <c r="T11" s="381" t="s">
        <v>961</v>
      </c>
      <c r="U11" s="376"/>
      <c r="V11" s="376"/>
      <c r="W11" s="376"/>
      <c r="X11" s="376"/>
      <c r="Y11" s="376"/>
      <c r="Z11" s="376"/>
      <c r="AA11" s="376"/>
      <c r="AB11" s="375"/>
      <c r="AC11" s="376"/>
      <c r="AD11" s="376"/>
      <c r="AE11" s="376"/>
      <c r="AF11" s="376"/>
      <c r="AG11" s="376"/>
      <c r="AH11" s="376"/>
      <c r="AI11" s="375"/>
      <c r="AJ11" s="376"/>
      <c r="AK11" s="312"/>
      <c r="AM11" s="509"/>
      <c r="AN11" s="509" t="str">
        <f>IF(T11="","",T11)</f>
        <v>Добавить наименование признака дифференциации</v>
      </c>
      <c r="AO11" s="509"/>
      <c r="AP11" s="509"/>
      <c r="AQ11" s="1164">
        <v>0</v>
      </c>
    </row>
    <row s="1651" customFormat="1" customHeight="1" ht="14.25" hidden="1">
      <c r="A12" s="1352"/>
      <c r="B12" s="1352"/>
      <c r="C12" s="1323"/>
      <c r="D12" s="1323"/>
      <c r="E12" s="2268"/>
      <c r="F12" s="2267"/>
      <c r="G12" s="1323"/>
      <c r="H12" s="1323"/>
      <c r="I12" s="1323"/>
      <c r="J12" s="1323"/>
      <c r="K12" s="1323"/>
      <c r="L12" s="1435"/>
      <c r="M12" s="1330"/>
      <c r="N12" s="1330"/>
      <c r="P12" s="1325"/>
      <c r="Q12" s="1326"/>
      <c r="R12" s="1325"/>
      <c r="S12" s="1331"/>
      <c r="T12" s="1334" t="s">
        <v>888</v>
      </c>
      <c r="U12" s="1333"/>
      <c r="V12" s="1333"/>
      <c r="W12" s="1333"/>
      <c r="X12" s="1333"/>
      <c r="Y12" s="1333"/>
      <c r="Z12" s="1333"/>
      <c r="AA12" s="1333"/>
      <c r="AB12" s="1333"/>
      <c r="AC12" s="1333"/>
      <c r="AD12" s="1333"/>
      <c r="AE12" s="1333"/>
      <c r="AF12" s="1333"/>
      <c r="AG12" s="1333"/>
      <c r="AH12" s="1333"/>
      <c r="AI12" s="1333"/>
      <c r="AJ12" s="1333"/>
      <c r="AK12" s="1333"/>
      <c r="AM12" s="798"/>
      <c r="AN12" s="798" t="str">
        <f>IF(T12="","",T12)</f>
        <v>Добавить централизованную систему для дифференциации</v>
      </c>
      <c r="AO12" s="798"/>
      <c r="AP12" s="798"/>
      <c r="AQ12" s="527">
        <v>0</v>
      </c>
    </row>
    <row s="1651" customFormat="1" customHeight="1" ht="14.25" hidden="1">
      <c r="A13" s="1352"/>
      <c r="B13" s="1352"/>
      <c r="C13" s="1352"/>
      <c r="D13" s="1352"/>
      <c r="E13" s="2267"/>
      <c r="F13" s="1352"/>
      <c r="G13" s="1352"/>
      <c r="H13" s="1352"/>
      <c r="I13" s="1352"/>
      <c r="J13" s="1352"/>
      <c r="K13" s="1352"/>
      <c r="L13" s="1355"/>
      <c r="M13" s="1330"/>
      <c r="N13" s="1330"/>
      <c r="O13" s="527"/>
      <c r="P13" s="389"/>
      <c r="Q13" s="1353"/>
      <c r="R13" s="389"/>
      <c r="S13" s="1331"/>
      <c r="T13" s="1334" t="s">
        <v>889</v>
      </c>
      <c r="U13" s="1333"/>
      <c r="V13" s="1333"/>
      <c r="W13" s="1333"/>
      <c r="X13" s="1333"/>
      <c r="Y13" s="1333"/>
      <c r="Z13" s="1333"/>
      <c r="AA13" s="1333"/>
      <c r="AB13" s="1333"/>
      <c r="AC13" s="1333"/>
      <c r="AD13" s="1333"/>
      <c r="AE13" s="1333"/>
      <c r="AF13" s="1333"/>
      <c r="AG13" s="1333"/>
      <c r="AH13" s="1333"/>
      <c r="AI13" s="1333"/>
      <c r="AJ13" s="1333"/>
      <c r="AK13" s="1333"/>
      <c r="AM13" s="509"/>
      <c r="AN13" s="509" t="str">
        <f>IF(T13="","",T13)</f>
        <v>Добавить территорию для дифференциации</v>
      </c>
      <c r="AO13" s="509"/>
      <c r="AP13" s="509"/>
      <c r="AQ13" s="520">
        <v>0</v>
      </c>
    </row>
    <row customHeight="1" ht="14.25" hidden="1">
      <c r="AB14" s="336"/>
      <c r="AI14" s="336"/>
      <c r="AQ14" s="1164">
        <v>0</v>
      </c>
    </row>
    <row customHeight="1" ht="14.25" hidden="1">
      <c r="AC15" s="1369"/>
      <c r="AD15" s="1369"/>
      <c r="AE15" s="1370"/>
      <c r="AF15" s="2276"/>
      <c r="AG15" s="2277" t="s">
        <v>66</v>
      </c>
      <c r="AH15" s="2276"/>
      <c r="AI15" s="2277" t="s">
        <v>66</v>
      </c>
      <c r="AQ15" s="1164">
        <v>0</v>
      </c>
    </row>
    <row customHeight="1" ht="14.25" hidden="1">
      <c r="AC16" s="1369"/>
      <c r="AD16" s="1369"/>
      <c r="AE16" s="337" t="str">
        <f>AF15&amp;"-"&amp;AH15</f>
        <v>-</v>
      </c>
      <c r="AF16" s="2277"/>
      <c r="AG16" s="2277"/>
      <c r="AH16" s="2277"/>
      <c r="AI16" s="2277"/>
      <c r="AQ16" s="1164">
        <v>0</v>
      </c>
    </row>
    <row customHeight="1" ht="14.25" hidden="1">
      <c r="AI17" s="336"/>
      <c r="AQ17" s="1164">
        <v>0</v>
      </c>
    </row>
    <row s="1375" customFormat="1" customHeight="1" ht="22.5" hidden="1">
      <c r="L18" s="1430"/>
      <c r="M18" s="1371"/>
      <c r="N18" s="1371"/>
      <c r="O18" s="1376" t="s">
        <v>890</v>
      </c>
      <c r="P18" s="1371"/>
      <c r="Q18" s="1380"/>
      <c r="R18" s="1380"/>
      <c r="S18" s="738"/>
      <c r="Y18" s="1376"/>
      <c r="AA18" s="1376"/>
      <c r="AB18" s="1375"/>
      <c r="AF18" s="1376"/>
      <c r="AH18" s="1376"/>
      <c r="AI18" s="1375"/>
      <c r="AL18" s="520"/>
      <c r="AM18" s="520"/>
      <c r="AN18" s="520"/>
      <c r="AO18" s="520"/>
      <c r="AP18" s="520"/>
      <c r="AQ18" s="1169">
        <v>0</v>
      </c>
    </row>
    <row s="1375" customFormat="1" customHeight="1" ht="14.25" hidden="1">
      <c r="L19" s="1430"/>
      <c r="M19" s="1371"/>
      <c r="N19" s="1371"/>
      <c r="O19" s="1371"/>
      <c r="P19" s="1371"/>
      <c r="Q19" s="1380"/>
      <c r="R19" s="1380"/>
      <c r="S19" s="738"/>
      <c r="AB19" s="1375"/>
      <c r="AI19" s="1375"/>
      <c r="AL19" s="520"/>
      <c r="AM19" s="520"/>
      <c r="AN19" s="520"/>
      <c r="AO19" s="520"/>
      <c r="AP19" s="520"/>
      <c r="AQ19" s="1169">
        <v>0</v>
      </c>
    </row>
    <row s="1375" customFormat="1" customHeight="1" ht="12" hidden="1">
      <c r="L20" s="1430"/>
      <c r="M20" s="1371"/>
      <c r="N20" s="1371"/>
      <c r="O20" s="1373" t="s">
        <v>891</v>
      </c>
      <c r="P20" s="1371"/>
      <c r="Q20" s="1451"/>
      <c r="R20" s="1451"/>
      <c r="S20" s="738"/>
      <c r="T20" s="1169" t="s">
        <v>892</v>
      </c>
      <c r="Z20" s="195" t="s">
        <v>893</v>
      </c>
      <c r="AB20" s="195" t="s">
        <v>894</v>
      </c>
      <c r="AC20" s="1169" t="s">
        <v>892</v>
      </c>
      <c r="AG20" s="195" t="s">
        <v>895</v>
      </c>
      <c r="AI20" s="195" t="s">
        <v>894</v>
      </c>
      <c r="AQ20" s="1169">
        <v>0</v>
      </c>
    </row>
    <row customHeight="1" ht="14.25" hidden="1">
      <c r="O21" s="1373"/>
      <c r="AQ21" s="1164">
        <v>0</v>
      </c>
    </row>
    <row customHeight="1" ht="14.25" hidden="1">
      <c r="O22" s="1373"/>
      <c r="AQ22" s="1164">
        <v>0</v>
      </c>
    </row>
    <row customHeight="1" ht="14.699999999999998">
      <c r="Q23" s="385"/>
      <c r="R23" s="385"/>
      <c r="S23" s="1284"/>
      <c r="T23" s="372"/>
      <c r="U23" s="372"/>
      <c r="V23" s="518"/>
      <c r="W23" s="518"/>
      <c r="X23" s="518"/>
      <c r="Y23" s="518"/>
      <c r="Z23" s="518"/>
      <c r="AA23" s="518"/>
      <c r="AB23" s="518"/>
      <c r="AC23" s="518"/>
      <c r="AD23" s="518"/>
      <c r="AE23" s="518"/>
      <c r="AF23" s="518"/>
      <c r="AG23" s="518"/>
      <c r="AH23" s="518"/>
      <c r="AI23" s="518"/>
      <c r="AQ23" s="1164">
        <v>14</v>
      </c>
    </row>
    <row customHeight="1" ht="14.699999999999998">
      <c r="Q24" s="385"/>
      <c r="R24" s="385"/>
      <c r="S24" s="225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7"/>
      <c r="U24" s="2257"/>
      <c r="V24" s="2257"/>
      <c r="W24" s="2257"/>
      <c r="X24" s="2257"/>
      <c r="Y24" s="2257"/>
      <c r="Z24" s="2257"/>
      <c r="AA24" s="2257"/>
      <c r="AB24" s="2257"/>
      <c r="AC24" s="2257"/>
      <c r="AD24" s="2257"/>
      <c r="AE24" s="2257"/>
      <c r="AF24" s="2257"/>
      <c r="AG24" s="2257"/>
      <c r="AH24" s="2257"/>
      <c r="AI24" s="1252"/>
      <c r="AQ24" s="1164">
        <v>14</v>
      </c>
    </row>
    <row customHeight="1" ht="14.699999999999998">
      <c r="Q25" s="385"/>
      <c r="R25" s="385"/>
      <c r="S25" s="2258" t="str">
        <f>IF(org=0,"Не определено",org)</f>
        <v>ООО "СамРЭК-Эксплуатация"</v>
      </c>
      <c r="T25" s="2258"/>
      <c r="U25" s="2258"/>
      <c r="V25" s="2258"/>
      <c r="W25" s="2258"/>
      <c r="X25" s="2258"/>
      <c r="Y25" s="2258"/>
      <c r="Z25" s="2258"/>
      <c r="AA25" s="2258"/>
      <c r="AB25" s="2258"/>
      <c r="AC25" s="2258"/>
      <c r="AD25" s="2258"/>
      <c r="AE25" s="2258"/>
      <c r="AF25" s="2258"/>
      <c r="AG25" s="2258"/>
      <c r="AH25" s="2258"/>
      <c r="AI25" s="1252"/>
      <c r="AQ25" s="1164">
        <v>14</v>
      </c>
    </row>
    <row customHeight="1" ht="14.25" hidden="1">
      <c r="Q26" s="385"/>
      <c r="R26" s="385"/>
      <c r="S26" s="1284"/>
      <c r="T26" s="372"/>
      <c r="U26" s="372"/>
      <c r="V26" s="331"/>
      <c r="W26" s="331"/>
      <c r="X26" s="331"/>
      <c r="Y26" s="331"/>
      <c r="Z26" s="331"/>
      <c r="AA26" s="331"/>
      <c r="AB26" s="331"/>
      <c r="AC26" s="331"/>
      <c r="AD26" s="331"/>
      <c r="AE26" s="331"/>
      <c r="AF26" s="331"/>
      <c r="AG26" s="331"/>
      <c r="AH26" s="331"/>
      <c r="AI26" s="331"/>
      <c r="AJ26" s="518"/>
      <c r="AQ26" s="1164">
        <v>0</v>
      </c>
    </row>
    <row s="1862" customFormat="1" customHeight="1" ht="25.5" hidden="1">
      <c r="A27" s="1377"/>
      <c r="B27" s="1377"/>
      <c r="C27" s="1377"/>
      <c r="D27" s="1377"/>
      <c r="E27" s="1377"/>
      <c r="F27" s="1377"/>
      <c r="G27" s="1377"/>
      <c r="H27" s="1377"/>
      <c r="I27" s="1377"/>
      <c r="J27" s="1377"/>
      <c r="K27" s="1377"/>
      <c r="L27" s="1378"/>
      <c r="M27" s="1377"/>
      <c r="N27" s="1377"/>
      <c r="O27" s="1377"/>
      <c r="S27" s="2259" t="s">
        <v>42</v>
      </c>
      <c r="T27" s="2259"/>
      <c r="U27" s="1381"/>
      <c r="V27" s="2260" t="str">
        <f>IF(TITLE_NAME_OR_PR_CHANGE="",IF(TITLE_NAME_OR_PR="","",TITLE_NAME_OR_PR),TITLE_NAME_OR_PR_CHANGE)</f>
        <v/>
      </c>
      <c r="W27" s="2260"/>
      <c r="X27" s="2260"/>
      <c r="Y27" s="2260"/>
      <c r="Z27" s="2260"/>
      <c r="AA27" s="2260"/>
      <c r="AB27" s="335"/>
      <c r="AC27" s="2260" t="str">
        <f>IF(TITLE_NAME_OR_PR_CHANGE="",IF(TITLE_NAME_OR_PR="","",TITLE_NAME_OR_PR),TITLE_NAME_OR_PR_CHANGE)</f>
        <v/>
      </c>
      <c r="AD27" s="2260"/>
      <c r="AE27" s="2260"/>
      <c r="AF27" s="2260"/>
      <c r="AG27" s="2260"/>
      <c r="AH27" s="2260"/>
      <c r="AI27" s="335"/>
      <c r="AJ27" s="335"/>
      <c r="AK27" s="289"/>
      <c r="AL27" s="377"/>
      <c r="AM27" s="377"/>
      <c r="AN27" s="377"/>
      <c r="AO27" s="377"/>
      <c r="AP27" s="377"/>
      <c r="AQ27" s="427">
        <v>0</v>
      </c>
    </row>
    <row s="1862" customFormat="1" customHeight="1" ht="18.75" hidden="1">
      <c r="A28" s="1377"/>
      <c r="B28" s="1377"/>
      <c r="C28" s="1377"/>
      <c r="D28" s="1377"/>
      <c r="E28" s="1377"/>
      <c r="F28" s="1377"/>
      <c r="G28" s="1377"/>
      <c r="H28" s="1377"/>
      <c r="I28" s="1377"/>
      <c r="J28" s="1377"/>
      <c r="K28" s="1377"/>
      <c r="L28" s="1378"/>
      <c r="M28" s="1377"/>
      <c r="N28" s="1377"/>
      <c r="O28" s="1377"/>
      <c r="S28" s="2259" t="s">
        <v>896</v>
      </c>
      <c r="T28" s="2259"/>
      <c r="U28" s="1381"/>
      <c r="V28" s="2273" t="str">
        <f>IF(TITLE_DATE_PR_CHANGE="",IF(TITLE_DATE_PR="","",TITLE_DATE_PR),TITLE_DATE_PR_CHANGE)</f>
        <v/>
      </c>
      <c r="W28" s="2273"/>
      <c r="X28" s="2273"/>
      <c r="Y28" s="2273"/>
      <c r="Z28" s="2273"/>
      <c r="AA28" s="2273"/>
      <c r="AB28" s="335"/>
      <c r="AC28" s="2273" t="str">
        <f>IF(TITLE_DATE_PR_CHANGE="",IF(TITLE_DATE_PR="","",TITLE_DATE_PR),TITLE_DATE_PR_CHANGE)</f>
        <v/>
      </c>
      <c r="AD28" s="2273"/>
      <c r="AE28" s="2273"/>
      <c r="AF28" s="2273"/>
      <c r="AG28" s="2273"/>
      <c r="AH28" s="2273"/>
      <c r="AI28" s="335"/>
      <c r="AJ28" s="335"/>
      <c r="AK28" s="289"/>
      <c r="AL28" s="377"/>
      <c r="AM28" s="377"/>
      <c r="AN28" s="377"/>
      <c r="AO28" s="377"/>
      <c r="AP28" s="377"/>
      <c r="AQ28" s="427">
        <v>0</v>
      </c>
    </row>
    <row s="1862" customFormat="1" customHeight="1" ht="18.75" hidden="1">
      <c r="A29" s="1377"/>
      <c r="B29" s="1377"/>
      <c r="C29" s="1377"/>
      <c r="D29" s="1377"/>
      <c r="E29" s="1377"/>
      <c r="F29" s="1377"/>
      <c r="G29" s="1377"/>
      <c r="H29" s="1377"/>
      <c r="I29" s="1377"/>
      <c r="J29" s="1377"/>
      <c r="K29" s="1377"/>
      <c r="L29" s="1378"/>
      <c r="M29" s="1377"/>
      <c r="N29" s="1377"/>
      <c r="O29" s="1377"/>
      <c r="S29" s="2259" t="s">
        <v>897</v>
      </c>
      <c r="T29" s="2259"/>
      <c r="U29" s="1381"/>
      <c r="V29" s="2260" t="str">
        <f>IF(TITLE_NUMBER_PR_CHANGE="",IF(TITLE_NUMBER_PR="","",TITLE_NUMBER_PR),TITLE_NUMBER_PR_CHANGE)</f>
        <v/>
      </c>
      <c r="W29" s="2260"/>
      <c r="X29" s="2260"/>
      <c r="Y29" s="2260"/>
      <c r="Z29" s="2260"/>
      <c r="AA29" s="2260"/>
      <c r="AB29" s="335"/>
      <c r="AC29" s="2260" t="str">
        <f>IF(TITLE_NUMBER_PR_CHANGE="",IF(TITLE_NUMBER_PR="","",TITLE_NUMBER_PR),TITLE_NUMBER_PR_CHANGE)</f>
        <v/>
      </c>
      <c r="AD29" s="2260"/>
      <c r="AE29" s="2260"/>
      <c r="AF29" s="2260"/>
      <c r="AG29" s="2260"/>
      <c r="AH29" s="2260"/>
      <c r="AI29" s="335"/>
      <c r="AJ29" s="335"/>
      <c r="AK29" s="289"/>
      <c r="AL29" s="377"/>
      <c r="AM29" s="377"/>
      <c r="AN29" s="377"/>
      <c r="AO29" s="377"/>
      <c r="AP29" s="377"/>
      <c r="AQ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v>
      </c>
      <c r="T30" s="2259"/>
      <c r="U30" s="1381"/>
      <c r="V30" s="2260" t="str">
        <f>IF(TITLE_IST_PUB_CHANGE="",IF(TITLE_IST_PUB="","",TITLE_IST_PUB),TITLE_IST_PUB_CHANGE)</f>
        <v/>
      </c>
      <c r="W30" s="2260"/>
      <c r="X30" s="2260"/>
      <c r="Y30" s="2260"/>
      <c r="Z30" s="2260"/>
      <c r="AA30" s="2260"/>
      <c r="AB30" s="335"/>
      <c r="AC30" s="2260" t="str">
        <f>IF(TITLE_IST_PUB_CHANGE="",IF(TITLE_IST_PUB="","",TITLE_IST_PUB),TITLE_IST_PUB_CHANGE)</f>
        <v/>
      </c>
      <c r="AD30" s="2260"/>
      <c r="AE30" s="2260"/>
      <c r="AF30" s="2260"/>
      <c r="AG30" s="2260"/>
      <c r="AH30" s="2260"/>
      <c r="AI30" s="335"/>
      <c r="AJ30" s="335"/>
      <c r="AK30" s="289"/>
      <c r="AL30" s="377"/>
      <c r="AM30" s="377"/>
      <c r="AN30" s="377"/>
      <c r="AO30" s="377"/>
      <c r="AP30" s="377"/>
      <c r="AQ30" s="427">
        <v>0</v>
      </c>
    </row>
    <row customHeight="1" ht="14.25" hidden="1">
      <c r="Q31" s="385"/>
      <c r="R31" s="385"/>
      <c r="S31" s="1284"/>
      <c r="T31" s="372"/>
      <c r="U31" s="372"/>
      <c r="V31" s="331"/>
      <c r="W31" s="331"/>
      <c r="X31" s="331"/>
      <c r="Y31" s="331"/>
      <c r="Z31" s="331"/>
      <c r="AA31" s="331"/>
      <c r="AB31" s="331"/>
      <c r="AC31" s="331"/>
      <c r="AD31" s="331"/>
      <c r="AE31" s="331"/>
      <c r="AF31" s="331"/>
      <c r="AG31" s="331"/>
      <c r="AH31" s="331"/>
      <c r="AI31" s="331"/>
      <c r="AJ31" s="518"/>
      <c r="AQ31" s="1164">
        <v>0</v>
      </c>
    </row>
    <row s="1862" customFormat="1" customHeight="1" ht="18.75" hidden="1">
      <c r="A32" s="1377"/>
      <c r="B32" s="1377"/>
      <c r="C32" s="1377"/>
      <c r="D32" s="1377"/>
      <c r="E32" s="1377"/>
      <c r="F32" s="1377"/>
      <c r="G32" s="1377"/>
      <c r="H32" s="1377"/>
      <c r="I32" s="1377"/>
      <c r="J32" s="1377"/>
      <c r="K32" s="1377"/>
      <c r="L32" s="1378"/>
      <c r="M32" s="1377"/>
      <c r="N32" s="1377"/>
      <c r="O32" s="1377"/>
      <c r="S32" s="2259" t="s">
        <v>898</v>
      </c>
      <c r="T32" s="2259"/>
      <c r="U32" s="1381"/>
      <c r="V32" s="2273" t="str">
        <f>IF(TITLE_DATE_PR_CHANGE="",IF(TITLE_DATE_PR="","",TITLE_DATE_PR),TITLE_DATE_PR_CHANGE)</f>
        <v/>
      </c>
      <c r="W32" s="2273"/>
      <c r="X32" s="2273"/>
      <c r="Y32" s="2273"/>
      <c r="Z32" s="2273"/>
      <c r="AA32" s="2273"/>
      <c r="AB32" s="335"/>
      <c r="AC32" s="2273" t="str">
        <f>IF(TITLE_DATE_PR_CHANGE="",IF(TITLE_DATE_PR="","",TITLE_DATE_PR),TITLE_DATE_PR_CHANGE)</f>
        <v/>
      </c>
      <c r="AD32" s="2273"/>
      <c r="AE32" s="2273"/>
      <c r="AF32" s="2273"/>
      <c r="AG32" s="2273"/>
      <c r="AH32" s="2273"/>
      <c r="AI32" s="335"/>
      <c r="AJ32" s="335"/>
      <c r="AK32" s="289"/>
      <c r="AL32" s="377"/>
      <c r="AM32" s="377"/>
      <c r="AN32" s="377"/>
      <c r="AO32" s="377"/>
      <c r="AP32" s="377"/>
      <c r="AQ32" s="427">
        <v>0</v>
      </c>
    </row>
    <row s="1862" customFormat="1" customHeight="1" ht="18.75" hidden="1">
      <c r="A33" s="1377"/>
      <c r="B33" s="1377"/>
      <c r="C33" s="1377"/>
      <c r="D33" s="1377"/>
      <c r="E33" s="1377"/>
      <c r="F33" s="1377"/>
      <c r="G33" s="1377"/>
      <c r="H33" s="1377"/>
      <c r="I33" s="1377"/>
      <c r="J33" s="1377"/>
      <c r="K33" s="1377"/>
      <c r="L33" s="1378"/>
      <c r="M33" s="1377"/>
      <c r="N33" s="1377"/>
      <c r="O33" s="1377"/>
      <c r="S33" s="2259" t="s">
        <v>899</v>
      </c>
      <c r="T33" s="2259"/>
      <c r="U33" s="1381"/>
      <c r="V33" s="2260" t="str">
        <f>IF(TITLE_NUMBER_PR_CHANGE="",IF(TITLE_NUMBER_PR="","",TITLE_NUMBER_PR),TITLE_NUMBER_PR_CHANGE)</f>
        <v/>
      </c>
      <c r="W33" s="2260"/>
      <c r="X33" s="2260"/>
      <c r="Y33" s="2260"/>
      <c r="Z33" s="2260"/>
      <c r="AA33" s="2260"/>
      <c r="AB33" s="335"/>
      <c r="AC33" s="2260" t="str">
        <f>IF(TITLE_NUMBER_PR_CHANGE="",IF(TITLE_NUMBER_PR="","",TITLE_NUMBER_PR),TITLE_NUMBER_PR_CHANGE)</f>
        <v/>
      </c>
      <c r="AD33" s="2260"/>
      <c r="AE33" s="2260"/>
      <c r="AF33" s="2260"/>
      <c r="AG33" s="2260"/>
      <c r="AH33" s="2260"/>
      <c r="AI33" s="335"/>
      <c r="AJ33" s="335"/>
      <c r="AK33" s="289"/>
      <c r="AL33" s="377"/>
      <c r="AM33" s="377"/>
      <c r="AN33" s="377"/>
      <c r="AO33" s="377"/>
      <c r="AP33" s="377"/>
      <c r="AQ33" s="427">
        <v>0</v>
      </c>
    </row>
    <row s="1862" customFormat="1" customHeight="1" ht="1.05">
      <c r="A34" s="1377"/>
      <c r="B34" s="1377"/>
      <c r="C34" s="1377"/>
      <c r="D34" s="1377"/>
      <c r="E34" s="1377"/>
      <c r="F34" s="1377"/>
      <c r="G34" s="1377"/>
      <c r="H34" s="1377"/>
      <c r="I34" s="1377"/>
      <c r="J34" s="1377"/>
      <c r="K34" s="1377"/>
      <c r="L34" s="1378"/>
      <c r="M34" s="1377"/>
      <c r="N34" s="1377"/>
      <c r="O34" s="1377"/>
      <c r="S34" s="332"/>
      <c r="T34" s="332"/>
      <c r="U34" s="1364"/>
      <c r="V34" s="335"/>
      <c r="W34" s="335"/>
      <c r="X34" s="335"/>
      <c r="Y34" s="335"/>
      <c r="Z34" s="335"/>
      <c r="AA34" s="335"/>
      <c r="AB34" s="287" t="s">
        <v>900</v>
      </c>
      <c r="AC34" s="335"/>
      <c r="AD34" s="335"/>
      <c r="AE34" s="335"/>
      <c r="AF34" s="335"/>
      <c r="AG34" s="335"/>
      <c r="AH34" s="335"/>
      <c r="AI34" s="287" t="s">
        <v>900</v>
      </c>
      <c r="AL34" s="377"/>
      <c r="AM34" s="377"/>
      <c r="AN34" s="377"/>
      <c r="AO34" s="377"/>
      <c r="AP34" s="377"/>
      <c r="AQ34" s="427">
        <v>1</v>
      </c>
    </row>
    <row customHeight="1" ht="14.699999999999998">
      <c r="Q35" s="385"/>
      <c r="R35" s="385"/>
      <c r="S35" s="1284"/>
      <c r="T35" s="372"/>
      <c r="U35" s="1253"/>
      <c r="V35" s="2261"/>
      <c r="W35" s="2261"/>
      <c r="X35" s="2261"/>
      <c r="Y35" s="2261"/>
      <c r="Z35" s="2261"/>
      <c r="AA35" s="2261"/>
      <c r="AB35" s="2261"/>
      <c r="AC35" s="2261"/>
      <c r="AD35" s="2261"/>
      <c r="AE35" s="2261"/>
      <c r="AF35" s="2261"/>
      <c r="AG35" s="2261"/>
      <c r="AH35" s="2261"/>
      <c r="AI35" s="2261"/>
      <c r="AQ35" s="1164">
        <v>14</v>
      </c>
    </row>
    <row customHeight="1" ht="14.699999999999998">
      <c r="Q36" s="385"/>
      <c r="R36" s="385"/>
      <c r="S36" s="2136" t="s">
        <v>773</v>
      </c>
      <c r="T36" s="2136"/>
      <c r="U36" s="2136"/>
      <c r="V36" s="2136"/>
      <c r="W36" s="2136"/>
      <c r="X36" s="2136"/>
      <c r="Y36" s="2136"/>
      <c r="Z36" s="2136"/>
      <c r="AA36" s="2136"/>
      <c r="AB36" s="2136"/>
      <c r="AC36" s="2136"/>
      <c r="AD36" s="2136"/>
      <c r="AE36" s="2136"/>
      <c r="AF36" s="2136"/>
      <c r="AG36" s="2136"/>
      <c r="AH36" s="2136"/>
      <c r="AI36" s="2136"/>
      <c r="AJ36" s="2136"/>
      <c r="AK36" s="2136" t="s">
        <v>774</v>
      </c>
      <c r="AQ36" s="1164">
        <v>14</v>
      </c>
    </row>
    <row customHeight="1" ht="14.699999999999998">
      <c r="Q37" s="385"/>
      <c r="R37" s="385"/>
      <c r="S37" s="2282" t="s">
        <v>88</v>
      </c>
      <c r="T37" s="2218" t="s">
        <v>901</v>
      </c>
      <c r="U37" s="310"/>
      <c r="V37" s="2283" t="s">
        <v>902</v>
      </c>
      <c r="W37" s="2284"/>
      <c r="X37" s="2284"/>
      <c r="Y37" s="2284"/>
      <c r="Z37" s="2284"/>
      <c r="AA37" s="2285"/>
      <c r="AB37" s="2286" t="s">
        <v>903</v>
      </c>
      <c r="AC37" s="2283" t="s">
        <v>902</v>
      </c>
      <c r="AD37" s="2284"/>
      <c r="AE37" s="2284"/>
      <c r="AF37" s="2284"/>
      <c r="AG37" s="2284"/>
      <c r="AH37" s="2285"/>
      <c r="AI37" s="2286" t="s">
        <v>904</v>
      </c>
      <c r="AJ37" s="2289" t="s">
        <v>905</v>
      </c>
      <c r="AK37" s="2136"/>
      <c r="AQ37" s="1164">
        <v>14</v>
      </c>
    </row>
    <row customHeight="1" ht="35.699999999999996">
      <c r="Q38" s="385"/>
      <c r="R38" s="385"/>
      <c r="S38" s="2282"/>
      <c r="T38" s="2218"/>
      <c r="U38" s="1040"/>
      <c r="V38" s="1361" t="s">
        <v>962</v>
      </c>
      <c r="W38" s="2271" t="s">
        <v>908</v>
      </c>
      <c r="X38" s="2272"/>
      <c r="Y38" s="2271" t="s">
        <v>909</v>
      </c>
      <c r="Z38" s="2278"/>
      <c r="AA38" s="2272"/>
      <c r="AB38" s="2287"/>
      <c r="AC38" s="1361" t="s">
        <v>962</v>
      </c>
      <c r="AD38" s="2271" t="s">
        <v>908</v>
      </c>
      <c r="AE38" s="2272"/>
      <c r="AF38" s="2271" t="s">
        <v>909</v>
      </c>
      <c r="AG38" s="2278"/>
      <c r="AH38" s="2272"/>
      <c r="AI38" s="2287"/>
      <c r="AJ38" s="2290"/>
      <c r="AK38" s="2136"/>
      <c r="AQ38" s="1164">
        <v>34</v>
      </c>
    </row>
    <row customHeight="1" ht="35.699999999999996">
      <c r="A39" s="1379"/>
      <c r="B39" s="1379" t="s">
        <v>616</v>
      </c>
      <c r="C39" s="1379" t="s">
        <v>617</v>
      </c>
      <c r="D39" s="1379" t="s">
        <v>618</v>
      </c>
      <c r="E39" s="1373" t="s">
        <v>910</v>
      </c>
      <c r="F39" s="1373" t="s">
        <v>911</v>
      </c>
      <c r="G39" s="1373" t="s">
        <v>912</v>
      </c>
      <c r="H39" s="1373"/>
      <c r="I39" s="1373" t="s">
        <v>963</v>
      </c>
      <c r="J39" s="1373" t="s">
        <v>915</v>
      </c>
      <c r="K39" s="1373" t="s">
        <v>964</v>
      </c>
      <c r="L39" s="1373" t="s">
        <v>891</v>
      </c>
      <c r="Q39" s="385"/>
      <c r="R39" s="385"/>
      <c r="S39" s="2282"/>
      <c r="T39" s="2218"/>
      <c r="U39" s="311"/>
      <c r="V39" s="1361" t="s">
        <v>965</v>
      </c>
      <c r="W39" s="1231" t="s">
        <v>966</v>
      </c>
      <c r="X39" s="1231" t="s">
        <v>967</v>
      </c>
      <c r="Y39" s="1366" t="s">
        <v>919</v>
      </c>
      <c r="Z39" s="2279" t="s">
        <v>920</v>
      </c>
      <c r="AA39" s="2280"/>
      <c r="AB39" s="2288"/>
      <c r="AC39" s="1361" t="s">
        <v>965</v>
      </c>
      <c r="AD39" s="1231" t="s">
        <v>966</v>
      </c>
      <c r="AE39" s="1231" t="s">
        <v>967</v>
      </c>
      <c r="AF39" s="1366" t="s">
        <v>919</v>
      </c>
      <c r="AG39" s="2279" t="s">
        <v>920</v>
      </c>
      <c r="AH39" s="2280"/>
      <c r="AI39" s="2288"/>
      <c r="AJ39" s="2291"/>
      <c r="AK39" s="2136"/>
      <c r="AQ39" s="1164">
        <v>34</v>
      </c>
    </row>
    <row s="1650" customFormat="1" customHeight="1" ht="11.25" hidden="1">
      <c r="A40" s="1379"/>
      <c r="B40" s="1379"/>
      <c r="C40" s="1379"/>
      <c r="D40" s="1379"/>
      <c r="E40" s="1379"/>
      <c r="F40" s="1379"/>
      <c r="G40" s="1379"/>
      <c r="H40" s="1379"/>
      <c r="I40" s="1379"/>
      <c r="J40" s="1379"/>
      <c r="K40" s="1379"/>
      <c r="L40" s="1373"/>
      <c r="M40" s="1371"/>
      <c r="N40" s="1371"/>
      <c r="O40" s="1371"/>
      <c r="P40" s="1255"/>
      <c r="Q40" s="1256"/>
      <c r="R40" s="1263">
        <v>1</v>
      </c>
      <c r="S40" s="1286" t="s">
        <v>200</v>
      </c>
      <c r="T40" s="1264" t="s">
        <v>103</v>
      </c>
      <c r="U40" s="1254" t="str">
        <f>OFFSET(U40,0,-1)</f>
        <v>2</v>
      </c>
      <c r="V40" s="1362">
        <f>OFFSET(V40,0,-1)+1</f>
        <v>3</v>
      </c>
      <c r="W40" s="1362">
        <f>OFFSET(W40,0,-1)+1</f>
        <v>4</v>
      </c>
      <c r="X40" s="1362">
        <f>OFFSET(X40,0,-1)+1</f>
        <v>5</v>
      </c>
      <c r="Y40" s="1362">
        <f>OFFSET(Y40,0,-1)+1</f>
        <v>6</v>
      </c>
      <c r="Z40" s="2281">
        <f>OFFSET(Z40,0,-1)+1</f>
        <v>7</v>
      </c>
      <c r="AA40" s="2281"/>
      <c r="AB40" s="1362">
        <f>OFFSET(AB40,0,-2)+1</f>
        <v>8</v>
      </c>
      <c r="AC40" s="1362">
        <f>OFFSET(AC40,0,-1)+1</f>
        <v>9</v>
      </c>
      <c r="AD40" s="1362">
        <f>OFFSET(AD40,0,-1)+1</f>
        <v>10</v>
      </c>
      <c r="AE40" s="1362">
        <f>OFFSET(AE40,0,-1)+1</f>
        <v>11</v>
      </c>
      <c r="AF40" s="1362">
        <f>OFFSET(AF40,0,-1)+1</f>
        <v>12</v>
      </c>
      <c r="AG40" s="2281">
        <f>OFFSET(AG40,0,-1)+1</f>
        <v>13</v>
      </c>
      <c r="AH40" s="2281"/>
      <c r="AI40" s="1362">
        <f>OFFSET(AI40,0,-2)+1</f>
        <v>14</v>
      </c>
      <c r="AJ40" s="1254">
        <f>OFFSET(AJ40,0,-1)</f>
        <v>14</v>
      </c>
      <c r="AK40" s="1362">
        <f>OFFSET(AK40,0,-1)+1</f>
        <v>15</v>
      </c>
      <c r="AL40" s="520"/>
      <c r="AM40" s="520"/>
      <c r="AN40" s="520"/>
      <c r="AO40" s="520"/>
      <c r="AP40" s="520"/>
      <c r="AQ40" s="505">
        <v>0</v>
      </c>
    </row>
    <row customHeight="1" ht="24">
      <c r="A41" s="1372" t="s">
        <v>699</v>
      </c>
      <c r="B41" s="1372"/>
      <c r="C41" s="1372"/>
      <c r="D41" s="1372"/>
      <c r="E41" s="2267">
        <v>1</v>
      </c>
      <c r="F41" s="1372"/>
      <c r="G41" s="1372"/>
      <c r="H41" s="1372"/>
      <c r="I41" s="1372"/>
      <c r="J41" s="1372"/>
      <c r="K41" s="1372"/>
      <c r="L41" s="1373"/>
      <c r="M41" s="1374"/>
      <c r="N41" s="1374"/>
      <c r="O41" s="1374"/>
      <c r="P41" s="370"/>
      <c r="Q41" s="369"/>
      <c r="R41" s="364"/>
      <c r="S41" s="1367">
        <f>INDEX(PT_DIFFERENTIATION_NUM_NTAR,MATCH(A41,PT_DIFFERENTIATION_NTAR_ID,0))</f>
        <v>0</v>
      </c>
      <c r="T41" s="307" t="s">
        <v>604</v>
      </c>
      <c r="U41" s="309"/>
      <c r="V41" s="2251"/>
      <c r="W41" s="2252"/>
      <c r="X41" s="2252"/>
      <c r="Y41" s="2252"/>
      <c r="Z41" s="2252"/>
      <c r="AA41" s="2252"/>
      <c r="AB41" s="2253"/>
      <c r="AC41" s="2251" t="str">
        <f>INDEX(PT_DIFFERENTIATION_NTAR,MATCH(A41,PT_DIFFERENTIATION_NTAR_ID,0))</f>
        <v/>
      </c>
      <c r="AD41" s="2252"/>
      <c r="AE41" s="2252"/>
      <c r="AF41" s="2252"/>
      <c r="AG41" s="2252"/>
      <c r="AH41" s="2252"/>
      <c r="AI41" s="2252"/>
      <c r="AJ41" s="2253"/>
      <c r="AK41"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9"/>
      <c r="AN41" s="509" t="str">
        <f>IF(T41="","",T41)</f>
        <v>Наименование тарифа</v>
      </c>
      <c r="AO41" s="509"/>
      <c r="AP41" s="509"/>
      <c r="AQ41" s="1164">
        <v>23</v>
      </c>
    </row>
    <row customHeight="1" ht="24">
      <c r="A42" s="1372" t="s">
        <v>699</v>
      </c>
      <c r="B42" s="1372" t="s">
        <v>700</v>
      </c>
      <c r="C42" s="1372"/>
      <c r="D42" s="1372"/>
      <c r="E42" s="2268"/>
      <c r="F42" s="2267">
        <v>1</v>
      </c>
      <c r="G42" s="1372"/>
      <c r="H42" s="1372"/>
      <c r="I42" s="1372"/>
      <c r="J42" s="1372"/>
      <c r="K42" s="1372"/>
      <c r="L42" s="1373"/>
      <c r="M42" s="1374"/>
      <c r="N42" s="1374"/>
      <c r="O42" s="1374"/>
      <c r="P42" s="1365"/>
      <c r="Q42" s="361"/>
      <c r="R42" s="362"/>
      <c r="S42" s="1367" t="str">
        <f>INDEX(PT_DIFFERENTIATION_NUM_TER,MATCH(B42,PT_DIFFERENTIATION_TER_ID,0))</f>
        <v>.</v>
      </c>
      <c r="T42" s="317" t="s">
        <v>870</v>
      </c>
      <c r="U42" s="309"/>
      <c r="V42" s="2251"/>
      <c r="W42" s="2252"/>
      <c r="X42" s="2252"/>
      <c r="Y42" s="2252"/>
      <c r="Z42" s="2252"/>
      <c r="AA42" s="2252"/>
      <c r="AB42" s="2253"/>
      <c r="AC42" s="2251" t="str">
        <f>INDEX(PT_DIFFERENTIATION_TER,MATCH(B42,PT_DIFFERENTIATION_TER_ID,0))</f>
        <v/>
      </c>
      <c r="AD42" s="2252"/>
      <c r="AE42" s="2252"/>
      <c r="AF42" s="2252"/>
      <c r="AG42" s="2252"/>
      <c r="AH42" s="2252"/>
      <c r="AI42" s="2252"/>
      <c r="AJ42" s="2253"/>
      <c r="AK42" s="1267" t="s">
        <v>871</v>
      </c>
      <c r="AM42" s="509"/>
      <c r="AN42" s="509" t="str">
        <f>IF(T42="","",T42)</f>
        <v>Территория действия тарифа</v>
      </c>
      <c r="AO42" s="509"/>
      <c r="AP42" s="509"/>
      <c r="AQ42" s="1164">
        <v>23</v>
      </c>
    </row>
    <row customHeight="1" ht="24">
      <c r="A43" s="1372" t="s">
        <v>699</v>
      </c>
      <c r="B43" s="1372" t="s">
        <v>700</v>
      </c>
      <c r="C43" s="1372" t="s">
        <v>701</v>
      </c>
      <c r="D43" s="1372"/>
      <c r="E43" s="2268"/>
      <c r="F43" s="2268"/>
      <c r="G43" s="2267">
        <v>1</v>
      </c>
      <c r="H43" s="1372"/>
      <c r="I43" s="1372"/>
      <c r="J43" s="1372"/>
      <c r="K43" s="1372"/>
      <c r="L43" s="1373"/>
      <c r="M43" s="1374"/>
      <c r="N43" s="1374"/>
      <c r="O43" s="1374"/>
      <c r="P43" s="363"/>
      <c r="Q43" s="361"/>
      <c r="R43" s="362"/>
      <c r="S43" s="1367" t="str">
        <f>INDEX(PT_DIFFERENTIATION_NUM_CS,MATCH(C43,PT_DIFFERENTIATION_CS_ID,0))</f>
        <v>..</v>
      </c>
      <c r="T43" s="318" t="s">
        <v>954</v>
      </c>
      <c r="U43" s="309"/>
      <c r="V43" s="2251"/>
      <c r="W43" s="2252"/>
      <c r="X43" s="2252"/>
      <c r="Y43" s="2252"/>
      <c r="Z43" s="2252"/>
      <c r="AA43" s="2252"/>
      <c r="AB43" s="2253"/>
      <c r="AC43" s="2251" t="str">
        <f>INDEX(PT_DIFFERENTIATION_CS,MATCH(C43,PT_DIFFERENTIATION_CS_ID,0))</f>
        <v/>
      </c>
      <c r="AD43" s="2252"/>
      <c r="AE43" s="2252"/>
      <c r="AF43" s="2252"/>
      <c r="AG43" s="2252"/>
      <c r="AH43" s="2252"/>
      <c r="AI43" s="2252"/>
      <c r="AJ43" s="2253"/>
      <c r="AK43" s="1267" t="s">
        <v>955</v>
      </c>
      <c r="AM43" s="509"/>
      <c r="AN43" s="509" t="str">
        <f>IF(T43="","",T43)</f>
        <v>Наименование централизованной системы холодного водоснабжения</v>
      </c>
      <c r="AO43" s="509"/>
      <c r="AP43" s="509"/>
      <c r="AQ43" s="1164">
        <v>23</v>
      </c>
    </row>
    <row customHeight="1" ht="24">
      <c r="A44" s="1372" t="s">
        <v>699</v>
      </c>
      <c r="B44" s="1372" t="s">
        <v>700</v>
      </c>
      <c r="C44" s="1372" t="s">
        <v>701</v>
      </c>
      <c r="D44" s="1372" t="s">
        <v>968</v>
      </c>
      <c r="E44" s="2268"/>
      <c r="F44" s="2268"/>
      <c r="G44" s="2268"/>
      <c r="H44" s="2268"/>
      <c r="I44" s="2265" t="str">
        <f>S43&amp;".1"</f>
        <v>...1</v>
      </c>
      <c r="J44" s="1372"/>
      <c r="K44" s="1372"/>
      <c r="L44" s="1373"/>
      <c r="P44" s="2266">
        <v>1</v>
      </c>
      <c r="Q44" s="1363"/>
      <c r="R44" s="365"/>
      <c r="S44" s="1367" t="str">
        <f>$I44</f>
        <v>...1</v>
      </c>
      <c r="T44" s="294" t="s">
        <v>956</v>
      </c>
      <c r="U44" s="309"/>
      <c r="V44" s="2359"/>
      <c r="W44" s="2360"/>
      <c r="X44" s="2360"/>
      <c r="Y44" s="2360"/>
      <c r="Z44" s="2360"/>
      <c r="AA44" s="2360"/>
      <c r="AB44" s="2361"/>
      <c r="AC44" s="2362"/>
      <c r="AD44" s="2363"/>
      <c r="AE44" s="2363"/>
      <c r="AF44" s="2363"/>
      <c r="AG44" s="2363"/>
      <c r="AH44" s="2363"/>
      <c r="AI44" s="2363"/>
      <c r="AJ44" s="2364"/>
      <c r="AK44" s="1267" t="s">
        <v>957</v>
      </c>
      <c r="AM44" s="509"/>
      <c r="AN44" s="509" t="str">
        <f>IF(T44="","",T44)</f>
        <v>Наименование признака дифференциации</v>
      </c>
      <c r="AO44" s="509"/>
      <c r="AP44" s="509"/>
      <c r="AQ44" s="1164">
        <v>23</v>
      </c>
    </row>
    <row customHeight="1" ht="24">
      <c r="A45" s="1372" t="s">
        <v>699</v>
      </c>
      <c r="B45" s="1372" t="s">
        <v>700</v>
      </c>
      <c r="C45" s="1372" t="s">
        <v>701</v>
      </c>
      <c r="D45" s="1372" t="s">
        <v>968</v>
      </c>
      <c r="E45" s="2268"/>
      <c r="F45" s="2268"/>
      <c r="G45" s="2268"/>
      <c r="H45" s="2268"/>
      <c r="I45" s="2295"/>
      <c r="J45" s="2265" t="str">
        <f>I44&amp;".1"</f>
        <v>...1.1</v>
      </c>
      <c r="K45" s="1372"/>
      <c r="L45" s="1373" t="s">
        <v>879</v>
      </c>
      <c r="P45" s="2266"/>
      <c r="Q45" s="2266">
        <v>1</v>
      </c>
      <c r="R45" s="366"/>
      <c r="S45" s="1367" t="str">
        <f>$J45</f>
        <v>...1.1</v>
      </c>
      <c r="T45" s="295" t="s">
        <v>880</v>
      </c>
      <c r="U45" s="309"/>
      <c r="V45" s="2254"/>
      <c r="W45" s="2255"/>
      <c r="X45" s="2255"/>
      <c r="Y45" s="2255"/>
      <c r="Z45" s="2255"/>
      <c r="AA45" s="2255"/>
      <c r="AB45" s="2256"/>
      <c r="AC45" s="2254"/>
      <c r="AD45" s="2255"/>
      <c r="AE45" s="2255"/>
      <c r="AF45" s="2255"/>
      <c r="AG45" s="2255"/>
      <c r="AH45" s="2255"/>
      <c r="AI45" s="2255"/>
      <c r="AJ45" s="2256"/>
      <c r="AK45" s="1316" t="s">
        <v>958</v>
      </c>
      <c r="AM45" s="509"/>
      <c r="AN45" s="509" t="str">
        <f>IF(T45="","",T45)</f>
        <v>Группа потребителей</v>
      </c>
      <c r="AO45" s="509"/>
      <c r="AP45" s="509"/>
      <c r="AQ45" s="1164">
        <v>23</v>
      </c>
    </row>
    <row customHeight="1" ht="24">
      <c r="A46" s="1372" t="s">
        <v>699</v>
      </c>
      <c r="B46" s="1372" t="s">
        <v>700</v>
      </c>
      <c r="C46" s="1372" t="s">
        <v>701</v>
      </c>
      <c r="D46" s="1372" t="s">
        <v>968</v>
      </c>
      <c r="E46" s="2268"/>
      <c r="F46" s="2268"/>
      <c r="G46" s="2268"/>
      <c r="H46" s="2268"/>
      <c r="I46" s="2295"/>
      <c r="J46" s="2295"/>
      <c r="K46" s="2265" t="str">
        <f>J45&amp;".1"</f>
        <v>...1.1.1</v>
      </c>
      <c r="L46" s="1373"/>
      <c r="P46" s="2266"/>
      <c r="Q46" s="2266"/>
      <c r="R46" s="366">
        <v>1</v>
      </c>
      <c r="S46" s="1367" t="str">
        <f>$K46</f>
        <v>...1.1.1</v>
      </c>
      <c r="T46" s="1446"/>
      <c r="U46" s="309"/>
      <c r="V46" s="1369"/>
      <c r="W46" s="1369"/>
      <c r="X46" s="1370"/>
      <c r="Y46" s="2276"/>
      <c r="Z46" s="2277" t="s">
        <v>66</v>
      </c>
      <c r="AA46" s="2276"/>
      <c r="AB46" s="2277" t="s">
        <v>66</v>
      </c>
      <c r="AC46" s="760"/>
      <c r="AD46" s="760"/>
      <c r="AE46" s="1266"/>
      <c r="AF46" s="2274"/>
      <c r="AG46" s="2116" t="s">
        <v>66</v>
      </c>
      <c r="AH46" s="2296"/>
      <c r="AI46" s="2116" t="s">
        <v>19</v>
      </c>
      <c r="AJ46" s="1447"/>
      <c r="AK46"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0">
        <f>STRCHECKDATE(V47:AJ47)</f>
      </c>
      <c r="AM46" s="509"/>
      <c r="AN46" s="509" t="str">
        <f>IF(T46="","",T46)</f>
        <v/>
      </c>
      <c r="AO46" s="509"/>
      <c r="AP46" s="509"/>
      <c r="AQ46" s="1164">
        <v>23</v>
      </c>
    </row>
    <row customHeight="1" ht="0">
      <c r="A47" s="1372" t="s">
        <v>699</v>
      </c>
      <c r="B47" s="1372" t="s">
        <v>700</v>
      </c>
      <c r="C47" s="1372" t="s">
        <v>701</v>
      </c>
      <c r="D47" s="1372" t="s">
        <v>968</v>
      </c>
      <c r="E47" s="2268"/>
      <c r="F47" s="2268"/>
      <c r="G47" s="2268"/>
      <c r="H47" s="2268"/>
      <c r="I47" s="2295"/>
      <c r="J47" s="2295"/>
      <c r="K47" s="2265"/>
      <c r="L47" s="1373"/>
      <c r="P47" s="2266"/>
      <c r="Q47" s="2266"/>
      <c r="R47" s="366"/>
      <c r="S47" s="1368"/>
      <c r="T47" s="309"/>
      <c r="U47" s="309"/>
      <c r="V47" s="1369"/>
      <c r="W47" s="1369"/>
      <c r="X47" s="337" t="str">
        <f>Y46&amp;"-"&amp;AA46</f>
        <v>-</v>
      </c>
      <c r="Y47" s="2277"/>
      <c r="Z47" s="2277"/>
      <c r="AA47" s="2277"/>
      <c r="AB47" s="2277"/>
      <c r="AC47" s="334"/>
      <c r="AD47" s="334"/>
      <c r="AE47" s="337" t="str">
        <f>AF46&amp;"-"&amp;AH46</f>
        <v>-</v>
      </c>
      <c r="AF47" s="2275"/>
      <c r="AG47" s="2116"/>
      <c r="AH47" s="2297"/>
      <c r="AI47" s="2116"/>
      <c r="AJ47" s="1448"/>
      <c r="AK47" s="2358"/>
      <c r="AM47" s="509"/>
      <c r="AN47" s="509" t="str">
        <f>IF(T47="","",T47)</f>
        <v/>
      </c>
      <c r="AO47" s="509"/>
      <c r="AP47" s="509"/>
      <c r="AQ47" s="1164">
        <v>0</v>
      </c>
    </row>
    <row customHeight="1" ht="21">
      <c r="A48" s="1372" t="s">
        <v>699</v>
      </c>
      <c r="B48" s="1372" t="s">
        <v>700</v>
      </c>
      <c r="C48" s="1372" t="s">
        <v>701</v>
      </c>
      <c r="D48" s="1372" t="s">
        <v>968</v>
      </c>
      <c r="E48" s="2268"/>
      <c r="F48" s="2268"/>
      <c r="G48" s="2268"/>
      <c r="H48" s="2268"/>
      <c r="I48" s="2295"/>
      <c r="J48" s="2265"/>
      <c r="K48" s="1372"/>
      <c r="L48" s="1373"/>
      <c r="P48" s="2266"/>
      <c r="Q48" s="2266"/>
      <c r="R48" s="365"/>
      <c r="S48" s="1287"/>
      <c r="T48" s="296" t="s">
        <v>959</v>
      </c>
      <c r="U48" s="376"/>
      <c r="V48" s="376"/>
      <c r="W48" s="376"/>
      <c r="X48" s="376"/>
      <c r="Y48" s="376"/>
      <c r="Z48" s="376"/>
      <c r="AA48" s="376"/>
      <c r="AB48" s="376"/>
      <c r="AC48" s="376"/>
      <c r="AD48" s="376"/>
      <c r="AE48" s="376"/>
      <c r="AF48" s="376"/>
      <c r="AG48" s="376"/>
      <c r="AH48" s="376"/>
      <c r="AI48" s="376"/>
      <c r="AJ48" s="376"/>
      <c r="AK48" s="1267" t="s">
        <v>960</v>
      </c>
      <c r="AM48" s="509"/>
      <c r="AN48" s="509" t="str">
        <f>IF(T48="","",T48)</f>
        <v>Добавить значение признака дифференциации</v>
      </c>
      <c r="AO48" s="509"/>
      <c r="AP48" s="509"/>
      <c r="AQ48" s="1164">
        <v>20</v>
      </c>
    </row>
    <row customHeight="1" ht="22.049999999999997">
      <c r="A49" s="1372" t="s">
        <v>699</v>
      </c>
      <c r="B49" s="1372" t="s">
        <v>700</v>
      </c>
      <c r="C49" s="1372" t="s">
        <v>701</v>
      </c>
      <c r="D49" s="1372" t="s">
        <v>968</v>
      </c>
      <c r="E49" s="2268"/>
      <c r="F49" s="2268"/>
      <c r="G49" s="2268"/>
      <c r="H49" s="2268"/>
      <c r="I49" s="2265"/>
      <c r="J49" s="1372"/>
      <c r="K49" s="1372"/>
      <c r="L49" s="1373"/>
      <c r="P49" s="2266"/>
      <c r="Q49" s="1363"/>
      <c r="R49" s="365"/>
      <c r="S49" s="1287"/>
      <c r="T49" s="374" t="s">
        <v>885</v>
      </c>
      <c r="U49" s="376"/>
      <c r="V49" s="376"/>
      <c r="W49" s="376"/>
      <c r="X49" s="376"/>
      <c r="Y49" s="376"/>
      <c r="Z49" s="376"/>
      <c r="AA49" s="376"/>
      <c r="AB49" s="375"/>
      <c r="AC49" s="376"/>
      <c r="AD49" s="376"/>
      <c r="AE49" s="376"/>
      <c r="AF49" s="376"/>
      <c r="AG49" s="376"/>
      <c r="AH49" s="376"/>
      <c r="AI49" s="375"/>
      <c r="AJ49" s="376"/>
      <c r="AK49" s="1449"/>
      <c r="AM49" s="509"/>
      <c r="AN49" s="509" t="str">
        <f>IF(T49="","",T49)</f>
        <v>Добавить группу потребителей</v>
      </c>
      <c r="AO49" s="509"/>
      <c r="AP49" s="509"/>
      <c r="AQ49" s="1164">
        <v>21</v>
      </c>
    </row>
    <row customHeight="1" ht="22.049999999999997">
      <c r="A50" s="1372" t="s">
        <v>699</v>
      </c>
      <c r="B50" s="1372" t="s">
        <v>700</v>
      </c>
      <c r="C50" s="1372" t="s">
        <v>701</v>
      </c>
      <c r="D50" s="1372" t="s">
        <v>968</v>
      </c>
      <c r="E50" s="2268"/>
      <c r="F50" s="2268"/>
      <c r="G50" s="2268"/>
      <c r="H50" s="2267"/>
      <c r="I50" s="1372"/>
      <c r="J50" s="1372"/>
      <c r="K50" s="1372"/>
      <c r="L50" s="1373"/>
      <c r="M50" s="1374"/>
      <c r="N50" s="1374"/>
      <c r="O50" s="546"/>
      <c r="P50" s="369"/>
      <c r="Q50" s="384"/>
      <c r="R50" s="364"/>
      <c r="S50" s="1287"/>
      <c r="T50" s="381" t="s">
        <v>961</v>
      </c>
      <c r="U50" s="376"/>
      <c r="V50" s="376"/>
      <c r="W50" s="376"/>
      <c r="X50" s="376"/>
      <c r="Y50" s="376"/>
      <c r="Z50" s="376"/>
      <c r="AA50" s="376"/>
      <c r="AB50" s="375"/>
      <c r="AC50" s="376"/>
      <c r="AD50" s="376"/>
      <c r="AE50" s="376"/>
      <c r="AF50" s="376"/>
      <c r="AG50" s="376"/>
      <c r="AH50" s="376"/>
      <c r="AI50" s="375"/>
      <c r="AJ50" s="376"/>
      <c r="AK50" s="312"/>
      <c r="AM50" s="509"/>
      <c r="AN50" s="509" t="str">
        <f>IF(T50="","",T50)</f>
        <v>Добавить наименование признака дифференциации</v>
      </c>
      <c r="AO50" s="509"/>
      <c r="AP50" s="509"/>
      <c r="AQ50" s="1164">
        <v>21</v>
      </c>
    </row>
    <row s="1651" customFormat="1" customHeight="1" ht="0">
      <c r="A51" s="1352" t="s">
        <v>699</v>
      </c>
      <c r="B51" s="1352" t="s">
        <v>700</v>
      </c>
      <c r="C51" s="1323"/>
      <c r="D51" s="1323"/>
      <c r="E51" s="2268"/>
      <c r="F51" s="2267"/>
      <c r="G51" s="1323"/>
      <c r="H51" s="1323"/>
      <c r="I51" s="1323"/>
      <c r="J51" s="1323"/>
      <c r="K51" s="1323"/>
      <c r="L51" s="1435"/>
      <c r="M51" s="1330"/>
      <c r="N51" s="1330"/>
      <c r="P51" s="1325"/>
      <c r="Q51" s="1326"/>
      <c r="R51" s="1325"/>
      <c r="S51" s="1331"/>
      <c r="T51" s="1334" t="s">
        <v>888</v>
      </c>
      <c r="U51" s="1333"/>
      <c r="V51" s="1333"/>
      <c r="W51" s="1333"/>
      <c r="X51" s="1333"/>
      <c r="Y51" s="1333"/>
      <c r="Z51" s="1333"/>
      <c r="AA51" s="1333"/>
      <c r="AB51" s="1333"/>
      <c r="AC51" s="1333"/>
      <c r="AD51" s="1333"/>
      <c r="AE51" s="1333"/>
      <c r="AF51" s="1333"/>
      <c r="AG51" s="1333"/>
      <c r="AH51" s="1333"/>
      <c r="AI51" s="1333"/>
      <c r="AJ51" s="1333"/>
      <c r="AK51" s="1333"/>
      <c r="AM51" s="798"/>
      <c r="AN51" s="798" t="str">
        <f>IF(T51="","",T51)</f>
        <v>Добавить централизованную систему для дифференциации</v>
      </c>
      <c r="AO51" s="798"/>
      <c r="AP51" s="798"/>
      <c r="AQ51" s="527">
        <v>0</v>
      </c>
    </row>
    <row s="1651" customFormat="1" customHeight="1" ht="0">
      <c r="A52" s="1352" t="s">
        <v>699</v>
      </c>
      <c r="B52" s="1352"/>
      <c r="C52" s="1352"/>
      <c r="D52" s="1352"/>
      <c r="E52" s="2267"/>
      <c r="F52" s="1352"/>
      <c r="G52" s="1352"/>
      <c r="H52" s="1352"/>
      <c r="I52" s="1352"/>
      <c r="J52" s="1352"/>
      <c r="K52" s="1352"/>
      <c r="L52" s="1355"/>
      <c r="M52" s="1330"/>
      <c r="N52" s="1330"/>
      <c r="O52" s="527"/>
      <c r="P52" s="389"/>
      <c r="Q52" s="1353"/>
      <c r="R52" s="389"/>
      <c r="S52" s="1331"/>
      <c r="T52" s="1334" t="s">
        <v>889</v>
      </c>
      <c r="U52" s="1333"/>
      <c r="V52" s="1333"/>
      <c r="W52" s="1333"/>
      <c r="X52" s="1333"/>
      <c r="Y52" s="1333"/>
      <c r="Z52" s="1333"/>
      <c r="AA52" s="1333"/>
      <c r="AB52" s="1333"/>
      <c r="AC52" s="1333"/>
      <c r="AD52" s="1333"/>
      <c r="AE52" s="1333"/>
      <c r="AF52" s="1333"/>
      <c r="AG52" s="1333"/>
      <c r="AH52" s="1333"/>
      <c r="AI52" s="1333"/>
      <c r="AJ52" s="1333"/>
      <c r="AK52" s="1333"/>
      <c r="AM52" s="509"/>
      <c r="AN52" s="509" t="str">
        <f>IF(T52="","",T52)</f>
        <v>Добавить территорию для дифференциации</v>
      </c>
      <c r="AO52" s="509"/>
      <c r="AP52" s="509"/>
      <c r="AQ52" s="520">
        <v>0</v>
      </c>
    </row>
    <row s="1651" customFormat="1" customHeight="1" ht="0">
      <c r="A53" s="1323"/>
      <c r="B53" s="1323"/>
      <c r="C53" s="1323"/>
      <c r="D53" s="1323"/>
      <c r="E53" s="1352"/>
      <c r="F53" s="1323"/>
      <c r="G53" s="1323"/>
      <c r="H53" s="1323"/>
      <c r="I53" s="1323"/>
      <c r="J53" s="1323"/>
      <c r="K53" s="1323"/>
      <c r="L53" s="1435"/>
      <c r="M53" s="1330"/>
      <c r="N53" s="1330"/>
      <c r="P53" s="1325"/>
      <c r="Q53" s="1326"/>
      <c r="R53" s="1325"/>
      <c r="S53" s="1331"/>
      <c r="T53" s="1334" t="s">
        <v>921</v>
      </c>
      <c r="U53" s="1333"/>
      <c r="V53" s="1333"/>
      <c r="W53" s="1333"/>
      <c r="X53" s="1333"/>
      <c r="Y53" s="1333"/>
      <c r="Z53" s="1333"/>
      <c r="AA53" s="1333"/>
      <c r="AB53" s="1333"/>
      <c r="AC53" s="1333"/>
      <c r="AD53" s="1333"/>
      <c r="AE53" s="1333"/>
      <c r="AF53" s="1333"/>
      <c r="AG53" s="1333"/>
      <c r="AH53" s="1333"/>
      <c r="AI53" s="1333"/>
      <c r="AJ53" s="1333"/>
      <c r="AK53" s="1333"/>
      <c r="AM53" s="798"/>
      <c r="AN53" s="798" t="str">
        <f>IF(T53="","",T53)</f>
        <v>Добавить наименование тарифа</v>
      </c>
      <c r="AO53" s="798"/>
      <c r="AP53" s="798"/>
      <c r="AQ53" s="527">
        <v>0</v>
      </c>
    </row>
    <row customHeight="1" ht="11.549999999999999">
      <c r="M54" s="1169"/>
      <c r="N54" s="1169"/>
      <c r="O54" s="546"/>
      <c r="P54" s="1164"/>
      <c r="Q54" s="1164"/>
      <c r="R54" s="1164"/>
      <c r="S54" s="1164"/>
      <c r="AL54" s="1164"/>
      <c r="AM54" s="1164"/>
      <c r="AN54" s="1164"/>
      <c r="AO54" s="1164"/>
      <c r="AP54" s="1164"/>
      <c r="AQ54" s="1164">
        <v>11</v>
      </c>
    </row>
    <row customHeight="1" ht="14.699999999999998">
      <c r="O55" s="546"/>
      <c r="S55" s="1262"/>
      <c r="T55" s="2294"/>
      <c r="U55" s="2294"/>
      <c r="V55" s="2294"/>
      <c r="W55" s="2294"/>
      <c r="X55" s="2294"/>
      <c r="Y55" s="2294"/>
      <c r="Z55" s="2294"/>
      <c r="AA55" s="2294"/>
      <c r="AB55" s="2294"/>
      <c r="AC55" s="2294"/>
      <c r="AD55" s="2294"/>
      <c r="AE55" s="2294"/>
      <c r="AF55" s="2294"/>
      <c r="AG55" s="2294"/>
      <c r="AH55" s="2294"/>
      <c r="AI55" s="2294"/>
      <c r="AJ55" s="2294"/>
      <c r="AK55" s="2294"/>
      <c r="AQ55" s="1164">
        <v>14</v>
      </c>
    </row>
    <row customHeight="1" ht="14.699999999999998">
      <c r="O56" s="546"/>
      <c r="AQ56" s="1164">
        <v>14</v>
      </c>
    </row>
    <row customHeight="1" ht="14.699999999999998">
      <c r="O57" s="546"/>
      <c r="S57" s="1262"/>
      <c r="T57" s="2294"/>
      <c r="U57" s="2294"/>
      <c r="V57" s="2294"/>
      <c r="W57" s="2294"/>
      <c r="X57" s="2294"/>
      <c r="Y57" s="2294"/>
      <c r="Z57" s="2294"/>
      <c r="AA57" s="2294"/>
      <c r="AB57" s="2294"/>
      <c r="AC57" s="2294"/>
      <c r="AD57" s="2294"/>
      <c r="AE57" s="2294"/>
      <c r="AF57" s="2294"/>
      <c r="AG57" s="2294"/>
      <c r="AH57" s="2294"/>
      <c r="AI57" s="2294"/>
      <c r="AJ57" s="2294"/>
      <c r="AK57" s="2294"/>
      <c r="AQ57" s="1164">
        <v>14</v>
      </c>
    </row>
    <row customHeight="1" ht="22.5" hidden="1">
      <c r="A58" s="1169" t="s">
        <v>82</v>
      </c>
      <c r="B58" s="1169">
        <v>0</v>
      </c>
      <c r="C58" s="1169">
        <v>0</v>
      </c>
      <c r="D58" s="1169">
        <v>0</v>
      </c>
      <c r="E58" s="1169">
        <v>0</v>
      </c>
      <c r="F58" s="1169">
        <v>0</v>
      </c>
      <c r="G58" s="1169">
        <v>0</v>
      </c>
      <c r="H58" s="1169">
        <v>0</v>
      </c>
      <c r="I58" s="1169">
        <v>0</v>
      </c>
      <c r="J58" s="1169">
        <v>0</v>
      </c>
      <c r="K58" s="1169">
        <v>0</v>
      </c>
      <c r="L58" s="1430">
        <v>0</v>
      </c>
      <c r="M58" s="1371">
        <v>0</v>
      </c>
      <c r="N58" s="1371">
        <v>0</v>
      </c>
      <c r="O58" s="1371">
        <v>0</v>
      </c>
      <c r="P58" s="1360">
        <v>3</v>
      </c>
      <c r="Q58" s="353">
        <v>3</v>
      </c>
      <c r="R58" s="353">
        <v>3</v>
      </c>
      <c r="S58" s="590">
        <v>12</v>
      </c>
      <c r="T58" s="1164">
        <v>35</v>
      </c>
      <c r="U58" s="1164">
        <v>0</v>
      </c>
      <c r="V58" s="1164">
        <v>0</v>
      </c>
      <c r="W58" s="1164">
        <v>0</v>
      </c>
      <c r="X58" s="1164">
        <v>0</v>
      </c>
      <c r="Y58" s="1164">
        <v>0</v>
      </c>
      <c r="Z58" s="1164">
        <v>0</v>
      </c>
      <c r="AA58" s="1164">
        <v>0</v>
      </c>
      <c r="AB58" s="1164">
        <v>0</v>
      </c>
      <c r="AC58" s="1164">
        <v>24</v>
      </c>
      <c r="AD58" s="1164">
        <v>24</v>
      </c>
      <c r="AE58" s="1164">
        <v>24</v>
      </c>
      <c r="AF58" s="1164">
        <v>11</v>
      </c>
      <c r="AG58" s="1164">
        <v>3</v>
      </c>
      <c r="AH58" s="1164">
        <v>11</v>
      </c>
      <c r="AI58" s="1164">
        <v>0</v>
      </c>
      <c r="AJ58" s="1164">
        <v>4</v>
      </c>
      <c r="AK58" s="1164">
        <v>115</v>
      </c>
      <c r="AL58" s="520">
        <v>10</v>
      </c>
      <c r="AM58" s="520">
        <v>10</v>
      </c>
      <c r="AN58" s="520">
        <v>10</v>
      </c>
      <c r="AO58" s="520">
        <v>10</v>
      </c>
      <c r="AP58" s="520">
        <v>10</v>
      </c>
      <c r="AQ58" s="1164">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A7ABB-22C5-57FA-A7A9-0.3D577393}"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4.140625" hidden="1" customWidth="1"/>
    <col min="10" max="10" style="1375" width="9.8515625" hidden="1" customWidth="1"/>
    <col min="11" max="11" style="1375" width="14.71093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4" style="1644" width="24.7109375" hidden="1" customWidth="1"/>
    <col min="25" max="25" style="1644" width="11.7109375" hidden="1" customWidth="1"/>
    <col min="26" max="26" style="1644" width="3.7109375" hidden="1" customWidth="1"/>
    <col min="27" max="27" style="1644" width="11.7109375" hidden="1" customWidth="1"/>
    <col min="28" max="28" style="1644" width="8.57421875" hidden="1" customWidth="1"/>
    <col min="29" max="29" style="1644" width="24.7109375" customWidth="1"/>
    <col min="30" max="31" style="1644" width="24.00390625" customWidth="1"/>
    <col min="32" max="32" style="1644" width="11.00390625" customWidth="1"/>
    <col min="33" max="33" style="1644" width="3.7109375" customWidth="1"/>
    <col min="34" max="34" style="1644" width="11.00390625" customWidth="1"/>
    <col min="35" max="35" style="1644" width="8.57421875" hidden="1" customWidth="1"/>
    <col min="36" max="36" style="1644" width="4.00390625" customWidth="1"/>
    <col min="37" max="37" style="1644" width="115.00390625" customWidth="1"/>
    <col min="38" max="42" style="1651" width="10.00390625" customWidth="1"/>
    <col min="43" max="43" style="1644" width="10.57421875" hidden="1"/>
  </cols>
  <sheetData>
    <row customHeight="1" ht="22.5" hidden="1">
      <c r="X1" s="336"/>
      <c r="Y1" s="336"/>
      <c r="AE1" s="336"/>
      <c r="AF1" s="336"/>
      <c r="AQ1" s="1164" t="s">
        <v>14</v>
      </c>
    </row>
    <row customHeight="1" ht="23.25" hidden="1">
      <c r="A2" s="1372"/>
      <c r="B2" s="1372"/>
      <c r="C2" s="1372"/>
      <c r="D2" s="1372"/>
      <c r="E2" s="2267">
        <v>1</v>
      </c>
      <c r="F2" s="1372"/>
      <c r="G2" s="1372"/>
      <c r="H2" s="1372"/>
      <c r="I2" s="1372"/>
      <c r="J2" s="1372"/>
      <c r="K2" s="1372"/>
      <c r="L2" s="1373"/>
      <c r="M2" s="1374"/>
      <c r="N2" s="1374"/>
      <c r="O2" s="1374"/>
      <c r="P2" s="370"/>
      <c r="Q2" s="369"/>
      <c r="R2" s="364"/>
      <c r="S2" s="1466">
        <f>INDEX(PT_DIFFERENTIATION_NUM_NTAR,MATCH(A2,PT_DIFFERENTIATION_NTAR_ID,0))</f>
      </c>
      <c r="T2" s="307" t="s">
        <v>604</v>
      </c>
      <c r="U2" s="309"/>
      <c r="V2" s="2251"/>
      <c r="W2" s="2252"/>
      <c r="X2" s="2252"/>
      <c r="Y2" s="2252"/>
      <c r="Z2" s="2252"/>
      <c r="AA2" s="2252"/>
      <c r="AB2" s="2253"/>
      <c r="AC2" s="2251">
        <f>INDEX(PT_DIFFERENTIATION_NTAR,MATCH(A2,PT_DIFFERENTIATION_NTAR_ID,0))</f>
      </c>
      <c r="AD2" s="2252"/>
      <c r="AE2" s="2252"/>
      <c r="AF2" s="2252"/>
      <c r="AG2" s="2252"/>
      <c r="AH2" s="2252"/>
      <c r="AI2" s="2252"/>
      <c r="AJ2" s="2253"/>
      <c r="AK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9"/>
      <c r="AN2" s="509" t="str">
        <f>IF(T2="","",T2)</f>
        <v>Наименование тарифа</v>
      </c>
      <c r="AO2" s="509"/>
      <c r="AP2" s="509"/>
      <c r="AQ2" s="1164">
        <v>0</v>
      </c>
    </row>
    <row customHeight="1" ht="23.25" hidden="1">
      <c r="A3" s="1372"/>
      <c r="B3" s="1372"/>
      <c r="C3" s="1372"/>
      <c r="D3" s="1372"/>
      <c r="E3" s="2268"/>
      <c r="F3" s="2267">
        <v>1</v>
      </c>
      <c r="G3" s="1372"/>
      <c r="H3" s="1372"/>
      <c r="I3" s="1372"/>
      <c r="J3" s="1372"/>
      <c r="K3" s="1372"/>
      <c r="L3" s="1373"/>
      <c r="M3" s="1374"/>
      <c r="N3" s="1374"/>
      <c r="O3" s="1374"/>
      <c r="P3" s="1462"/>
      <c r="Q3" s="361"/>
      <c r="R3" s="362"/>
      <c r="S3" s="1466">
        <f>INDEX(PT_DIFFERENTIATION_NUM_TER,MATCH(B3,PT_DIFFERENTIATION_TER_ID,0))</f>
      </c>
      <c r="T3" s="317" t="s">
        <v>870</v>
      </c>
      <c r="U3" s="309"/>
      <c r="V3" s="2251"/>
      <c r="W3" s="2252"/>
      <c r="X3" s="2252"/>
      <c r="Y3" s="2252"/>
      <c r="Z3" s="2252"/>
      <c r="AA3" s="2252"/>
      <c r="AB3" s="2253"/>
      <c r="AC3" s="2251">
        <f>INDEX(PT_DIFFERENTIATION_TER,MATCH(B3,PT_DIFFERENTIATION_TER_ID,0))</f>
      </c>
      <c r="AD3" s="2252"/>
      <c r="AE3" s="2252"/>
      <c r="AF3" s="2252"/>
      <c r="AG3" s="2252"/>
      <c r="AH3" s="2252"/>
      <c r="AI3" s="2252"/>
      <c r="AJ3" s="2253"/>
      <c r="AK3" s="1267" t="s">
        <v>871</v>
      </c>
      <c r="AM3" s="509"/>
      <c r="AN3" s="509" t="str">
        <f>IF(T3="","",T3)</f>
        <v>Территория действия тарифа</v>
      </c>
      <c r="AO3" s="509"/>
      <c r="AP3" s="509"/>
      <c r="AQ3" s="1164">
        <v>0</v>
      </c>
    </row>
    <row customHeight="1" ht="23.25" hidden="1">
      <c r="A4" s="1372"/>
      <c r="B4" s="1372"/>
      <c r="C4" s="1372"/>
      <c r="D4" s="1372"/>
      <c r="E4" s="2268"/>
      <c r="F4" s="2268"/>
      <c r="G4" s="2267">
        <v>1</v>
      </c>
      <c r="H4" s="1372"/>
      <c r="I4" s="1372"/>
      <c r="J4" s="1372"/>
      <c r="K4" s="1372"/>
      <c r="L4" s="1373"/>
      <c r="M4" s="1374"/>
      <c r="N4" s="1374"/>
      <c r="O4" s="1374"/>
      <c r="P4" s="363"/>
      <c r="Q4" s="361"/>
      <c r="R4" s="362"/>
      <c r="S4" s="1466">
        <f>INDEX(PT_DIFFERENTIATION_NUM_CS,MATCH(C4,PT_DIFFERENTIATION_CS_ID,0))</f>
      </c>
      <c r="T4" s="318" t="s">
        <v>954</v>
      </c>
      <c r="U4" s="309"/>
      <c r="V4" s="2251"/>
      <c r="W4" s="2252"/>
      <c r="X4" s="2252"/>
      <c r="Y4" s="2252"/>
      <c r="Z4" s="2252"/>
      <c r="AA4" s="2252"/>
      <c r="AB4" s="2253"/>
      <c r="AC4" s="2251">
        <f>INDEX(PT_DIFFERENTIATION_CS,MATCH(C4,PT_DIFFERENTIATION_CS_ID,0))</f>
      </c>
      <c r="AD4" s="2252"/>
      <c r="AE4" s="2252"/>
      <c r="AF4" s="2252"/>
      <c r="AG4" s="2252"/>
      <c r="AH4" s="2252"/>
      <c r="AI4" s="2252"/>
      <c r="AJ4" s="2253"/>
      <c r="AK4" s="1267" t="s">
        <v>955</v>
      </c>
      <c r="AM4" s="509"/>
      <c r="AN4" s="509" t="str">
        <f>IF(T4="","",T4)</f>
        <v>Наименование централизованной системы холодного водоснабжения</v>
      </c>
      <c r="AO4" s="509"/>
      <c r="AP4" s="509"/>
      <c r="AQ4" s="1164">
        <v>0</v>
      </c>
    </row>
    <row customHeight="1" ht="23.25" hidden="1">
      <c r="A5" s="1372"/>
      <c r="B5" s="1372"/>
      <c r="C5" s="1372"/>
      <c r="D5" s="1372"/>
      <c r="E5" s="2268"/>
      <c r="F5" s="2268"/>
      <c r="G5" s="2268"/>
      <c r="H5" s="2268"/>
      <c r="I5" s="2265">
        <f>S4&amp;".1"</f>
      </c>
      <c r="J5" s="1372"/>
      <c r="K5" s="1372"/>
      <c r="L5" s="1373"/>
      <c r="P5" s="2266">
        <v>1</v>
      </c>
      <c r="Q5" s="1459"/>
      <c r="R5" s="365"/>
      <c r="S5" s="1466">
        <f>$I5</f>
      </c>
      <c r="T5" s="294" t="s">
        <v>956</v>
      </c>
      <c r="U5" s="309"/>
      <c r="V5" s="2359"/>
      <c r="W5" s="2360"/>
      <c r="X5" s="2360"/>
      <c r="Y5" s="2360"/>
      <c r="Z5" s="2360"/>
      <c r="AA5" s="2360"/>
      <c r="AB5" s="2361"/>
      <c r="AC5" s="2362"/>
      <c r="AD5" s="2363"/>
      <c r="AE5" s="2363"/>
      <c r="AF5" s="2363"/>
      <c r="AG5" s="2363"/>
      <c r="AH5" s="2363"/>
      <c r="AI5" s="2363"/>
      <c r="AJ5" s="2364"/>
      <c r="AK5" s="1267" t="s">
        <v>957</v>
      </c>
      <c r="AM5" s="509"/>
      <c r="AN5" s="509" t="str">
        <f>IF(T5="","",T5)</f>
        <v>Наименование признака дифференциации</v>
      </c>
      <c r="AO5" s="509"/>
      <c r="AP5" s="509"/>
      <c r="AQ5" s="1164">
        <v>0</v>
      </c>
    </row>
    <row customHeight="1" ht="23.25" hidden="1">
      <c r="A6" s="1372"/>
      <c r="B6" s="1372"/>
      <c r="C6" s="1372"/>
      <c r="D6" s="1372"/>
      <c r="E6" s="2268"/>
      <c r="F6" s="2268"/>
      <c r="G6" s="2268"/>
      <c r="H6" s="2268"/>
      <c r="I6" s="2295"/>
      <c r="J6" s="2265">
        <f>I5&amp;".1"</f>
      </c>
      <c r="K6" s="1372"/>
      <c r="L6" s="1373" t="s">
        <v>879</v>
      </c>
      <c r="P6" s="2266"/>
      <c r="Q6" s="2266">
        <v>1</v>
      </c>
      <c r="R6" s="366"/>
      <c r="S6" s="1466">
        <f>$J6</f>
      </c>
      <c r="T6" s="295" t="s">
        <v>880</v>
      </c>
      <c r="U6" s="309"/>
      <c r="V6" s="2254"/>
      <c r="W6" s="2255"/>
      <c r="X6" s="2255"/>
      <c r="Y6" s="2255"/>
      <c r="Z6" s="2255"/>
      <c r="AA6" s="2255"/>
      <c r="AB6" s="2256"/>
      <c r="AC6" s="2254"/>
      <c r="AD6" s="2255"/>
      <c r="AE6" s="2255"/>
      <c r="AF6" s="2255"/>
      <c r="AG6" s="2255"/>
      <c r="AH6" s="2255"/>
      <c r="AI6" s="2255"/>
      <c r="AJ6" s="2256"/>
      <c r="AK6" s="1316" t="s">
        <v>958</v>
      </c>
      <c r="AM6" s="509"/>
      <c r="AN6" s="509" t="str">
        <f>IF(T6="","",T6)</f>
        <v>Группа потребителей</v>
      </c>
      <c r="AO6" s="509"/>
      <c r="AP6" s="509"/>
      <c r="AQ6" s="1164">
        <v>0</v>
      </c>
    </row>
    <row customHeight="1" ht="23.25" hidden="1">
      <c r="A7" s="1372"/>
      <c r="B7" s="1372"/>
      <c r="C7" s="1372"/>
      <c r="D7" s="1372"/>
      <c r="E7" s="2268"/>
      <c r="F7" s="2268"/>
      <c r="G7" s="2268"/>
      <c r="H7" s="2268"/>
      <c r="I7" s="2295"/>
      <c r="J7" s="2295"/>
      <c r="K7" s="2265">
        <f>J6&amp;".1"</f>
      </c>
      <c r="L7" s="1373"/>
      <c r="P7" s="2266"/>
      <c r="Q7" s="2266"/>
      <c r="R7" s="366">
        <v>1</v>
      </c>
      <c r="S7" s="1466">
        <f>$K7</f>
      </c>
      <c r="T7" s="1446"/>
      <c r="U7" s="309"/>
      <c r="V7" s="760"/>
      <c r="W7" s="760"/>
      <c r="X7" s="1266"/>
      <c r="Y7" s="2274"/>
      <c r="Z7" s="2116" t="s">
        <v>66</v>
      </c>
      <c r="AA7" s="2274"/>
      <c r="AB7" s="2116" t="s">
        <v>66</v>
      </c>
      <c r="AC7" s="760"/>
      <c r="AD7" s="760"/>
      <c r="AE7" s="1266"/>
      <c r="AF7" s="2274"/>
      <c r="AG7" s="2116" t="s">
        <v>66</v>
      </c>
      <c r="AH7" s="2296"/>
      <c r="AI7" s="2116" t="s">
        <v>66</v>
      </c>
      <c r="AJ7" s="1447"/>
      <c r="AK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0">
        <f>STRCHECKDATE(V8:AJ8)</f>
      </c>
      <c r="AM7" s="509"/>
      <c r="AN7" s="509" t="str">
        <f>IF(T7="","",T7)</f>
        <v/>
      </c>
      <c r="AO7" s="509"/>
      <c r="AP7" s="509"/>
      <c r="AQ7" s="1164">
        <v>0</v>
      </c>
    </row>
    <row customHeight="1" ht="14.25" hidden="1">
      <c r="A8" s="1372"/>
      <c r="B8" s="1372"/>
      <c r="C8" s="1372"/>
      <c r="D8" s="1372"/>
      <c r="E8" s="2268"/>
      <c r="F8" s="2268"/>
      <c r="G8" s="2268"/>
      <c r="H8" s="2268"/>
      <c r="I8" s="2295"/>
      <c r="J8" s="2295"/>
      <c r="K8" s="2265"/>
      <c r="L8" s="1373"/>
      <c r="P8" s="2266"/>
      <c r="Q8" s="2266"/>
      <c r="R8" s="366"/>
      <c r="S8" s="1465"/>
      <c r="T8" s="309"/>
      <c r="U8" s="309"/>
      <c r="V8" s="334"/>
      <c r="W8" s="334"/>
      <c r="X8" s="337" t="str">
        <f>Y7&amp;"-"&amp;AA7</f>
        <v>-</v>
      </c>
      <c r="Y8" s="2275"/>
      <c r="Z8" s="2116"/>
      <c r="AA8" s="2275"/>
      <c r="AB8" s="2116"/>
      <c r="AC8" s="334"/>
      <c r="AD8" s="334"/>
      <c r="AE8" s="337" t="str">
        <f>AF7&amp;"-"&amp;AH7</f>
        <v>-</v>
      </c>
      <c r="AF8" s="2275"/>
      <c r="AG8" s="2116"/>
      <c r="AH8" s="2297"/>
      <c r="AI8" s="2116"/>
      <c r="AJ8" s="1448"/>
      <c r="AK8" s="2358"/>
      <c r="AM8" s="509"/>
      <c r="AN8" s="509" t="str">
        <f>IF(T8="","",T8)</f>
        <v/>
      </c>
      <c r="AO8" s="509"/>
      <c r="AP8" s="509"/>
      <c r="AQ8" s="1164">
        <v>0</v>
      </c>
    </row>
    <row customHeight="1" ht="21" hidden="1">
      <c r="A9" s="1372"/>
      <c r="B9" s="1372"/>
      <c r="C9" s="1372"/>
      <c r="D9" s="1372"/>
      <c r="E9" s="2268"/>
      <c r="F9" s="2268"/>
      <c r="G9" s="2268"/>
      <c r="H9" s="2268"/>
      <c r="I9" s="2295"/>
      <c r="J9" s="2265"/>
      <c r="K9" s="1372"/>
      <c r="L9" s="1373"/>
      <c r="P9" s="2266"/>
      <c r="Q9" s="2266"/>
      <c r="R9" s="365"/>
      <c r="S9" s="1287"/>
      <c r="T9" s="296" t="s">
        <v>959</v>
      </c>
      <c r="U9" s="376"/>
      <c r="V9" s="376"/>
      <c r="W9" s="376"/>
      <c r="X9" s="376"/>
      <c r="Y9" s="376"/>
      <c r="Z9" s="376"/>
      <c r="AA9" s="376"/>
      <c r="AB9" s="376"/>
      <c r="AC9" s="376"/>
      <c r="AD9" s="376"/>
      <c r="AE9" s="376"/>
      <c r="AF9" s="376"/>
      <c r="AG9" s="376"/>
      <c r="AH9" s="376"/>
      <c r="AI9" s="376"/>
      <c r="AJ9" s="376"/>
      <c r="AK9" s="1267" t="s">
        <v>960</v>
      </c>
      <c r="AM9" s="509"/>
      <c r="AN9" s="509" t="str">
        <f>IF(T9="","",T9)</f>
        <v>Добавить значение признака дифференциации</v>
      </c>
      <c r="AO9" s="509"/>
      <c r="AP9" s="509"/>
      <c r="AQ9" s="1164">
        <v>0</v>
      </c>
    </row>
    <row customHeight="1" ht="21" hidden="1">
      <c r="A10" s="1372"/>
      <c r="B10" s="1372"/>
      <c r="C10" s="1372"/>
      <c r="D10" s="1372"/>
      <c r="E10" s="2268"/>
      <c r="F10" s="2268"/>
      <c r="G10" s="2268"/>
      <c r="H10" s="2268"/>
      <c r="I10" s="2265"/>
      <c r="J10" s="1372"/>
      <c r="K10" s="1372"/>
      <c r="L10" s="1373"/>
      <c r="P10" s="2266"/>
      <c r="Q10" s="1459"/>
      <c r="R10" s="365"/>
      <c r="S10" s="1287"/>
      <c r="T10" s="374" t="s">
        <v>885</v>
      </c>
      <c r="U10" s="376"/>
      <c r="V10" s="376"/>
      <c r="W10" s="376"/>
      <c r="X10" s="376"/>
      <c r="Y10" s="376"/>
      <c r="Z10" s="376"/>
      <c r="AA10" s="376"/>
      <c r="AB10" s="375"/>
      <c r="AC10" s="376"/>
      <c r="AD10" s="376"/>
      <c r="AE10" s="376"/>
      <c r="AF10" s="376"/>
      <c r="AG10" s="376"/>
      <c r="AH10" s="376"/>
      <c r="AI10" s="375"/>
      <c r="AJ10" s="376"/>
      <c r="AK10" s="1449"/>
      <c r="AM10" s="509"/>
      <c r="AN10" s="509" t="str">
        <f>IF(T10="","",T10)</f>
        <v>Добавить группу потребителей</v>
      </c>
      <c r="AO10" s="509"/>
      <c r="AP10" s="509"/>
      <c r="AQ10" s="1164">
        <v>0</v>
      </c>
    </row>
    <row customHeight="1" ht="21" hidden="1">
      <c r="A11" s="1372"/>
      <c r="B11" s="1372"/>
      <c r="C11" s="1372"/>
      <c r="D11" s="1372"/>
      <c r="E11" s="2268"/>
      <c r="F11" s="2268"/>
      <c r="G11" s="2268"/>
      <c r="H11" s="2267"/>
      <c r="I11" s="1372"/>
      <c r="J11" s="1372"/>
      <c r="K11" s="1372"/>
      <c r="L11" s="1373"/>
      <c r="M11" s="1374"/>
      <c r="N11" s="1374"/>
      <c r="O11" s="546"/>
      <c r="P11" s="369"/>
      <c r="Q11" s="384"/>
      <c r="R11" s="364"/>
      <c r="S11" s="1287"/>
      <c r="T11" s="381" t="s">
        <v>961</v>
      </c>
      <c r="U11" s="376"/>
      <c r="V11" s="376"/>
      <c r="W11" s="376"/>
      <c r="X11" s="376"/>
      <c r="Y11" s="376"/>
      <c r="Z11" s="376"/>
      <c r="AA11" s="376"/>
      <c r="AB11" s="375"/>
      <c r="AC11" s="376"/>
      <c r="AD11" s="376"/>
      <c r="AE11" s="376"/>
      <c r="AF11" s="376"/>
      <c r="AG11" s="376"/>
      <c r="AH11" s="376"/>
      <c r="AI11" s="375"/>
      <c r="AJ11" s="376"/>
      <c r="AK11" s="312"/>
      <c r="AM11" s="509"/>
      <c r="AN11" s="509" t="str">
        <f>IF(T11="","",T11)</f>
        <v>Добавить наименование признака дифференциации</v>
      </c>
      <c r="AO11" s="509"/>
      <c r="AP11" s="509"/>
      <c r="AQ11" s="1164">
        <v>0</v>
      </c>
    </row>
    <row s="1651" customFormat="1" customHeight="1" ht="14.25" hidden="1">
      <c r="A12" s="1352"/>
      <c r="B12" s="1352"/>
      <c r="C12" s="1323"/>
      <c r="D12" s="1323"/>
      <c r="E12" s="2268"/>
      <c r="F12" s="2267"/>
      <c r="G12" s="1323"/>
      <c r="H12" s="1323"/>
      <c r="I12" s="1323"/>
      <c r="J12" s="1323"/>
      <c r="K12" s="1323"/>
      <c r="L12" s="1467"/>
      <c r="M12" s="1330"/>
      <c r="N12" s="1330"/>
      <c r="P12" s="1325"/>
      <c r="Q12" s="1326"/>
      <c r="R12" s="1325"/>
      <c r="S12" s="1331"/>
      <c r="T12" s="1334" t="s">
        <v>888</v>
      </c>
      <c r="U12" s="1333"/>
      <c r="V12" s="1333"/>
      <c r="W12" s="1333"/>
      <c r="X12" s="1333"/>
      <c r="Y12" s="1333"/>
      <c r="Z12" s="1333"/>
      <c r="AA12" s="1333"/>
      <c r="AB12" s="1333"/>
      <c r="AC12" s="1333"/>
      <c r="AD12" s="1333"/>
      <c r="AE12" s="1333"/>
      <c r="AF12" s="1333"/>
      <c r="AG12" s="1333"/>
      <c r="AH12" s="1333"/>
      <c r="AI12" s="1333"/>
      <c r="AJ12" s="1333"/>
      <c r="AK12" s="1333"/>
      <c r="AM12" s="798"/>
      <c r="AN12" s="798" t="str">
        <f>IF(T12="","",T12)</f>
        <v>Добавить централизованную систему для дифференциации</v>
      </c>
      <c r="AO12" s="798"/>
      <c r="AP12" s="798"/>
      <c r="AQ12" s="527">
        <v>0</v>
      </c>
    </row>
    <row s="1651" customFormat="1" customHeight="1" ht="14.25" hidden="1">
      <c r="A13" s="1352"/>
      <c r="B13" s="1352"/>
      <c r="C13" s="1352"/>
      <c r="D13" s="1352"/>
      <c r="E13" s="2267"/>
      <c r="F13" s="1352"/>
      <c r="G13" s="1352"/>
      <c r="H13" s="1352"/>
      <c r="I13" s="1352"/>
      <c r="J13" s="1352"/>
      <c r="K13" s="1352"/>
      <c r="L13" s="1355"/>
      <c r="M13" s="1330"/>
      <c r="N13" s="1330"/>
      <c r="O13" s="527"/>
      <c r="P13" s="389"/>
      <c r="Q13" s="1353"/>
      <c r="R13" s="389"/>
      <c r="S13" s="1331"/>
      <c r="T13" s="1334" t="s">
        <v>889</v>
      </c>
      <c r="U13" s="1333"/>
      <c r="V13" s="1333"/>
      <c r="W13" s="1333"/>
      <c r="X13" s="1333"/>
      <c r="Y13" s="1333"/>
      <c r="Z13" s="1333"/>
      <c r="AA13" s="1333"/>
      <c r="AB13" s="1333"/>
      <c r="AC13" s="1333"/>
      <c r="AD13" s="1333"/>
      <c r="AE13" s="1333"/>
      <c r="AF13" s="1333"/>
      <c r="AG13" s="1333"/>
      <c r="AH13" s="1333"/>
      <c r="AI13" s="1333"/>
      <c r="AJ13" s="1333"/>
      <c r="AK13" s="1333"/>
      <c r="AM13" s="509"/>
      <c r="AN13" s="509" t="str">
        <f>IF(T13="","",T13)</f>
        <v>Добавить территорию для дифференциации</v>
      </c>
      <c r="AO13" s="509"/>
      <c r="AP13" s="509"/>
      <c r="AQ13" s="520">
        <v>0</v>
      </c>
    </row>
    <row customHeight="1" ht="14.25" hidden="1">
      <c r="AB14" s="336"/>
      <c r="AI14" s="336"/>
      <c r="AQ14" s="1164">
        <v>0</v>
      </c>
    </row>
    <row customHeight="1" ht="14.25" hidden="1">
      <c r="AC15" s="1369"/>
      <c r="AD15" s="1369"/>
      <c r="AE15" s="1370"/>
      <c r="AF15" s="2276"/>
      <c r="AG15" s="2277" t="s">
        <v>66</v>
      </c>
      <c r="AH15" s="2276"/>
      <c r="AI15" s="2277" t="s">
        <v>66</v>
      </c>
      <c r="AQ15" s="1164">
        <v>0</v>
      </c>
    </row>
    <row customHeight="1" ht="14.25" hidden="1">
      <c r="AC16" s="1369"/>
      <c r="AD16" s="1369"/>
      <c r="AE16" s="337" t="str">
        <f>AF15&amp;"-"&amp;AH15</f>
        <v>-</v>
      </c>
      <c r="AF16" s="2277"/>
      <c r="AG16" s="2277"/>
      <c r="AH16" s="2277"/>
      <c r="AI16" s="2277"/>
      <c r="AQ16" s="1164">
        <v>0</v>
      </c>
    </row>
    <row customHeight="1" ht="14.25" hidden="1">
      <c r="AI17" s="336"/>
      <c r="AQ17" s="1164">
        <v>0</v>
      </c>
    </row>
    <row s="1375" customFormat="1" customHeight="1" ht="22.5" hidden="1">
      <c r="L18" s="1456"/>
      <c r="M18" s="1371"/>
      <c r="N18" s="1371"/>
      <c r="O18" s="1376" t="s">
        <v>890</v>
      </c>
      <c r="P18" s="1371"/>
      <c r="Q18" s="1380"/>
      <c r="R18" s="1380"/>
      <c r="S18" s="738"/>
      <c r="Y18" s="1376"/>
      <c r="AA18" s="1376"/>
      <c r="AB18" s="1375"/>
      <c r="AF18" s="1376"/>
      <c r="AH18" s="1376"/>
      <c r="AI18" s="1375"/>
      <c r="AL18" s="520"/>
      <c r="AM18" s="520"/>
      <c r="AN18" s="520"/>
      <c r="AO18" s="520"/>
      <c r="AP18" s="520"/>
      <c r="AQ18" s="1169">
        <v>0</v>
      </c>
    </row>
    <row s="1375" customFormat="1" customHeight="1" ht="14.25" hidden="1">
      <c r="L19" s="1456"/>
      <c r="M19" s="1371"/>
      <c r="N19" s="1371"/>
      <c r="O19" s="1371"/>
      <c r="P19" s="1371"/>
      <c r="Q19" s="1380"/>
      <c r="R19" s="1380"/>
      <c r="S19" s="738"/>
      <c r="AB19" s="1375"/>
      <c r="AI19" s="1375"/>
      <c r="AL19" s="520"/>
      <c r="AM19" s="520"/>
      <c r="AN19" s="520"/>
      <c r="AO19" s="520"/>
      <c r="AP19" s="520"/>
      <c r="AQ19" s="1169">
        <v>0</v>
      </c>
    </row>
    <row s="1375" customFormat="1" customHeight="1" ht="12" hidden="1">
      <c r="L20" s="1456"/>
      <c r="M20" s="1371"/>
      <c r="N20" s="1371"/>
      <c r="O20" s="1373" t="s">
        <v>891</v>
      </c>
      <c r="P20" s="1371"/>
      <c r="Q20" s="1451"/>
      <c r="R20" s="1451"/>
      <c r="S20" s="738"/>
      <c r="T20" s="1169" t="s">
        <v>892</v>
      </c>
      <c r="Z20" s="195" t="s">
        <v>893</v>
      </c>
      <c r="AB20" s="195" t="s">
        <v>894</v>
      </c>
      <c r="AC20" s="1169" t="s">
        <v>892</v>
      </c>
      <c r="AG20" s="195" t="s">
        <v>895</v>
      </c>
      <c r="AI20" s="195" t="s">
        <v>894</v>
      </c>
      <c r="AQ20" s="1169">
        <v>0</v>
      </c>
    </row>
    <row customHeight="1" ht="14.25" hidden="1">
      <c r="O21" s="1373"/>
      <c r="AQ21" s="1164">
        <v>0</v>
      </c>
    </row>
    <row customHeight="1" ht="14.25" hidden="1">
      <c r="O22" s="1373"/>
      <c r="AQ22" s="1164">
        <v>0</v>
      </c>
    </row>
    <row customHeight="1" ht="14.699999999999998">
      <c r="Q23" s="385"/>
      <c r="R23" s="385"/>
      <c r="S23" s="1284"/>
      <c r="T23" s="372"/>
      <c r="U23" s="372"/>
      <c r="V23" s="518"/>
      <c r="W23" s="518"/>
      <c r="X23" s="518"/>
      <c r="Y23" s="518"/>
      <c r="Z23" s="518"/>
      <c r="AA23" s="518"/>
      <c r="AB23" s="518"/>
      <c r="AC23" s="518"/>
      <c r="AD23" s="518"/>
      <c r="AE23" s="518"/>
      <c r="AF23" s="518"/>
      <c r="AG23" s="518"/>
      <c r="AH23" s="518"/>
      <c r="AI23" s="518"/>
      <c r="AQ23" s="1164">
        <v>14</v>
      </c>
    </row>
    <row customHeight="1" ht="14.699999999999998">
      <c r="Q24" s="385"/>
      <c r="R24" s="385"/>
      <c r="S24" s="225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7"/>
      <c r="U24" s="2257"/>
      <c r="V24" s="2257"/>
      <c r="W24" s="2257"/>
      <c r="X24" s="2257"/>
      <c r="Y24" s="2257"/>
      <c r="Z24" s="2257"/>
      <c r="AA24" s="2257"/>
      <c r="AB24" s="2257"/>
      <c r="AC24" s="2257"/>
      <c r="AD24" s="2257"/>
      <c r="AE24" s="2257"/>
      <c r="AF24" s="2257"/>
      <c r="AG24" s="2257"/>
      <c r="AH24" s="2257"/>
      <c r="AI24" s="1252"/>
      <c r="AQ24" s="1164">
        <v>14</v>
      </c>
    </row>
    <row customHeight="1" ht="14.699999999999998">
      <c r="Q25" s="385"/>
      <c r="R25" s="385"/>
      <c r="S25" s="2258" t="str">
        <f>IF(org=0,"Не определено",org)</f>
        <v>ООО "СамРЭК-Эксплуатация"</v>
      </c>
      <c r="T25" s="2258"/>
      <c r="U25" s="2258"/>
      <c r="V25" s="2258"/>
      <c r="W25" s="2258"/>
      <c r="X25" s="2258"/>
      <c r="Y25" s="2258"/>
      <c r="Z25" s="2258"/>
      <c r="AA25" s="2258"/>
      <c r="AB25" s="2258"/>
      <c r="AC25" s="2258"/>
      <c r="AD25" s="2258"/>
      <c r="AE25" s="2258"/>
      <c r="AF25" s="2258"/>
      <c r="AG25" s="2258"/>
      <c r="AH25" s="2258"/>
      <c r="AI25" s="1252"/>
      <c r="AQ25" s="1164">
        <v>14</v>
      </c>
    </row>
    <row customHeight="1" ht="14.25" hidden="1">
      <c r="Q26" s="385"/>
      <c r="R26" s="385"/>
      <c r="S26" s="1284"/>
      <c r="T26" s="372"/>
      <c r="U26" s="372"/>
      <c r="V26" s="331"/>
      <c r="W26" s="331"/>
      <c r="X26" s="331"/>
      <c r="Y26" s="331"/>
      <c r="Z26" s="331"/>
      <c r="AA26" s="331"/>
      <c r="AB26" s="331"/>
      <c r="AC26" s="331"/>
      <c r="AD26" s="331"/>
      <c r="AE26" s="331"/>
      <c r="AF26" s="331"/>
      <c r="AG26" s="331"/>
      <c r="AH26" s="331"/>
      <c r="AI26" s="331"/>
      <c r="AJ26" s="518"/>
      <c r="AQ26" s="1164">
        <v>0</v>
      </c>
    </row>
    <row s="1862" customFormat="1" customHeight="1" ht="25.5" hidden="1">
      <c r="A27" s="1377"/>
      <c r="B27" s="1377"/>
      <c r="C27" s="1377"/>
      <c r="D27" s="1377"/>
      <c r="E27" s="1377"/>
      <c r="F27" s="1377"/>
      <c r="G27" s="1377"/>
      <c r="H27" s="1377"/>
      <c r="I27" s="1377"/>
      <c r="J27" s="1377"/>
      <c r="K27" s="1377"/>
      <c r="L27" s="1378"/>
      <c r="M27" s="1377"/>
      <c r="N27" s="1377"/>
      <c r="O27" s="1377"/>
      <c r="S27" s="2259" t="s">
        <v>42</v>
      </c>
      <c r="T27" s="2259"/>
      <c r="U27" s="1381"/>
      <c r="V27" s="2260" t="str">
        <f>IF(TITLE_NAME_OR_PR_CHANGE="",IF(TITLE_NAME_OR_PR="","",TITLE_NAME_OR_PR),TITLE_NAME_OR_PR_CHANGE)</f>
        <v/>
      </c>
      <c r="W27" s="2260"/>
      <c r="X27" s="2260"/>
      <c r="Y27" s="2260"/>
      <c r="Z27" s="2260"/>
      <c r="AA27" s="2260"/>
      <c r="AB27" s="335"/>
      <c r="AC27" s="2260" t="str">
        <f>IF(TITLE_NAME_OR_PR_CHANGE="",IF(TITLE_NAME_OR_PR="","",TITLE_NAME_OR_PR),TITLE_NAME_OR_PR_CHANGE)</f>
        <v/>
      </c>
      <c r="AD27" s="2260"/>
      <c r="AE27" s="2260"/>
      <c r="AF27" s="2260"/>
      <c r="AG27" s="2260"/>
      <c r="AH27" s="2260"/>
      <c r="AI27" s="335"/>
      <c r="AJ27" s="335"/>
      <c r="AK27" s="289"/>
      <c r="AL27" s="377"/>
      <c r="AM27" s="377"/>
      <c r="AN27" s="377"/>
      <c r="AO27" s="377"/>
      <c r="AP27" s="377"/>
      <c r="AQ27" s="427">
        <v>0</v>
      </c>
    </row>
    <row s="1862" customFormat="1" customHeight="1" ht="18.75" hidden="1">
      <c r="A28" s="1377"/>
      <c r="B28" s="1377"/>
      <c r="C28" s="1377"/>
      <c r="D28" s="1377"/>
      <c r="E28" s="1377"/>
      <c r="F28" s="1377"/>
      <c r="G28" s="1377"/>
      <c r="H28" s="1377"/>
      <c r="I28" s="1377"/>
      <c r="J28" s="1377"/>
      <c r="K28" s="1377"/>
      <c r="L28" s="1378"/>
      <c r="M28" s="1377"/>
      <c r="N28" s="1377"/>
      <c r="O28" s="1377"/>
      <c r="S28" s="2259" t="s">
        <v>896</v>
      </c>
      <c r="T28" s="2259"/>
      <c r="U28" s="1381"/>
      <c r="V28" s="2273" t="str">
        <f>IF(TITLE_DATE_PR_CHANGE="",IF(TITLE_DATE_PR="","",TITLE_DATE_PR),TITLE_DATE_PR_CHANGE)</f>
        <v/>
      </c>
      <c r="W28" s="2273"/>
      <c r="X28" s="2273"/>
      <c r="Y28" s="2273"/>
      <c r="Z28" s="2273"/>
      <c r="AA28" s="2273"/>
      <c r="AB28" s="335"/>
      <c r="AC28" s="2273" t="str">
        <f>IF(TITLE_DATE_PR_CHANGE="",IF(TITLE_DATE_PR="","",TITLE_DATE_PR),TITLE_DATE_PR_CHANGE)</f>
        <v/>
      </c>
      <c r="AD28" s="2273"/>
      <c r="AE28" s="2273"/>
      <c r="AF28" s="2273"/>
      <c r="AG28" s="2273"/>
      <c r="AH28" s="2273"/>
      <c r="AI28" s="335"/>
      <c r="AJ28" s="335"/>
      <c r="AK28" s="289"/>
      <c r="AL28" s="377"/>
      <c r="AM28" s="377"/>
      <c r="AN28" s="377"/>
      <c r="AO28" s="377"/>
      <c r="AP28" s="377"/>
      <c r="AQ28" s="427">
        <v>0</v>
      </c>
    </row>
    <row s="1862" customFormat="1" customHeight="1" ht="18.75" hidden="1">
      <c r="A29" s="1377"/>
      <c r="B29" s="1377"/>
      <c r="C29" s="1377"/>
      <c r="D29" s="1377"/>
      <c r="E29" s="1377"/>
      <c r="F29" s="1377"/>
      <c r="G29" s="1377"/>
      <c r="H29" s="1377"/>
      <c r="I29" s="1377"/>
      <c r="J29" s="1377"/>
      <c r="K29" s="1377"/>
      <c r="L29" s="1378"/>
      <c r="M29" s="1377"/>
      <c r="N29" s="1377"/>
      <c r="O29" s="1377"/>
      <c r="S29" s="2259" t="s">
        <v>897</v>
      </c>
      <c r="T29" s="2259"/>
      <c r="U29" s="1381"/>
      <c r="V29" s="2260" t="str">
        <f>IF(TITLE_NUMBER_PR_CHANGE="",IF(TITLE_NUMBER_PR="","",TITLE_NUMBER_PR),TITLE_NUMBER_PR_CHANGE)</f>
        <v/>
      </c>
      <c r="W29" s="2260"/>
      <c r="X29" s="2260"/>
      <c r="Y29" s="2260"/>
      <c r="Z29" s="2260"/>
      <c r="AA29" s="2260"/>
      <c r="AB29" s="335"/>
      <c r="AC29" s="2260" t="str">
        <f>IF(TITLE_NUMBER_PR_CHANGE="",IF(TITLE_NUMBER_PR="","",TITLE_NUMBER_PR),TITLE_NUMBER_PR_CHANGE)</f>
        <v/>
      </c>
      <c r="AD29" s="2260"/>
      <c r="AE29" s="2260"/>
      <c r="AF29" s="2260"/>
      <c r="AG29" s="2260"/>
      <c r="AH29" s="2260"/>
      <c r="AI29" s="335"/>
      <c r="AJ29" s="335"/>
      <c r="AK29" s="289"/>
      <c r="AL29" s="377"/>
      <c r="AM29" s="377"/>
      <c r="AN29" s="377"/>
      <c r="AO29" s="377"/>
      <c r="AP29" s="377"/>
      <c r="AQ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v>
      </c>
      <c r="T30" s="2259"/>
      <c r="U30" s="1381"/>
      <c r="V30" s="2260" t="str">
        <f>IF(TITLE_IST_PUB_CHANGE="",IF(TITLE_IST_PUB="","",TITLE_IST_PUB),TITLE_IST_PUB_CHANGE)</f>
        <v/>
      </c>
      <c r="W30" s="2260"/>
      <c r="X30" s="2260"/>
      <c r="Y30" s="2260"/>
      <c r="Z30" s="2260"/>
      <c r="AA30" s="2260"/>
      <c r="AB30" s="335"/>
      <c r="AC30" s="2260" t="str">
        <f>IF(TITLE_IST_PUB_CHANGE="",IF(TITLE_IST_PUB="","",TITLE_IST_PUB),TITLE_IST_PUB_CHANGE)</f>
        <v/>
      </c>
      <c r="AD30" s="2260"/>
      <c r="AE30" s="2260"/>
      <c r="AF30" s="2260"/>
      <c r="AG30" s="2260"/>
      <c r="AH30" s="2260"/>
      <c r="AI30" s="335"/>
      <c r="AJ30" s="335"/>
      <c r="AK30" s="289"/>
      <c r="AL30" s="377"/>
      <c r="AM30" s="377"/>
      <c r="AN30" s="377"/>
      <c r="AO30" s="377"/>
      <c r="AP30" s="377"/>
      <c r="AQ30" s="427">
        <v>0</v>
      </c>
    </row>
    <row customHeight="1" ht="14.25" hidden="1">
      <c r="Q31" s="385"/>
      <c r="R31" s="385"/>
      <c r="S31" s="1284"/>
      <c r="T31" s="372"/>
      <c r="U31" s="372"/>
      <c r="V31" s="331"/>
      <c r="W31" s="331"/>
      <c r="X31" s="331"/>
      <c r="Y31" s="331"/>
      <c r="Z31" s="331"/>
      <c r="AA31" s="331"/>
      <c r="AB31" s="331"/>
      <c r="AC31" s="331"/>
      <c r="AD31" s="331"/>
      <c r="AE31" s="331"/>
      <c r="AF31" s="331"/>
      <c r="AG31" s="331"/>
      <c r="AH31" s="331"/>
      <c r="AI31" s="331"/>
      <c r="AJ31" s="518"/>
      <c r="AQ31" s="1164">
        <v>0</v>
      </c>
    </row>
    <row s="1862" customFormat="1" customHeight="1" ht="18.75" hidden="1">
      <c r="A32" s="1377"/>
      <c r="B32" s="1377"/>
      <c r="C32" s="1377"/>
      <c r="D32" s="1377"/>
      <c r="E32" s="1377"/>
      <c r="F32" s="1377"/>
      <c r="G32" s="1377"/>
      <c r="H32" s="1377"/>
      <c r="I32" s="1377"/>
      <c r="J32" s="1377"/>
      <c r="K32" s="1377"/>
      <c r="L32" s="1378"/>
      <c r="M32" s="1377"/>
      <c r="N32" s="1377"/>
      <c r="O32" s="1377"/>
      <c r="S32" s="2259" t="s">
        <v>898</v>
      </c>
      <c r="T32" s="2259"/>
      <c r="U32" s="1381"/>
      <c r="V32" s="2273" t="str">
        <f>IF(TITLE_DATE_PR_CHANGE="",IF(TITLE_DATE_PR="","",TITLE_DATE_PR),TITLE_DATE_PR_CHANGE)</f>
        <v/>
      </c>
      <c r="W32" s="2273"/>
      <c r="X32" s="2273"/>
      <c r="Y32" s="2273"/>
      <c r="Z32" s="2273"/>
      <c r="AA32" s="2273"/>
      <c r="AB32" s="335"/>
      <c r="AC32" s="2273" t="str">
        <f>IF(TITLE_DATE_PR_CHANGE="",IF(TITLE_DATE_PR="","",TITLE_DATE_PR),TITLE_DATE_PR_CHANGE)</f>
        <v/>
      </c>
      <c r="AD32" s="2273"/>
      <c r="AE32" s="2273"/>
      <c r="AF32" s="2273"/>
      <c r="AG32" s="2273"/>
      <c r="AH32" s="2273"/>
      <c r="AI32" s="335"/>
      <c r="AJ32" s="335"/>
      <c r="AK32" s="289"/>
      <c r="AL32" s="377"/>
      <c r="AM32" s="377"/>
      <c r="AN32" s="377"/>
      <c r="AO32" s="377"/>
      <c r="AP32" s="377"/>
      <c r="AQ32" s="427">
        <v>0</v>
      </c>
    </row>
    <row s="1862" customFormat="1" customHeight="1" ht="18.75" hidden="1">
      <c r="A33" s="1377"/>
      <c r="B33" s="1377"/>
      <c r="C33" s="1377"/>
      <c r="D33" s="1377"/>
      <c r="E33" s="1377"/>
      <c r="F33" s="1377"/>
      <c r="G33" s="1377"/>
      <c r="H33" s="1377"/>
      <c r="I33" s="1377"/>
      <c r="J33" s="1377"/>
      <c r="K33" s="1377"/>
      <c r="L33" s="1378"/>
      <c r="M33" s="1377"/>
      <c r="N33" s="1377"/>
      <c r="O33" s="1377"/>
      <c r="S33" s="2259" t="s">
        <v>899</v>
      </c>
      <c r="T33" s="2259"/>
      <c r="U33" s="1381"/>
      <c r="V33" s="2260" t="str">
        <f>IF(TITLE_NUMBER_PR_CHANGE="",IF(TITLE_NUMBER_PR="","",TITLE_NUMBER_PR),TITLE_NUMBER_PR_CHANGE)</f>
        <v/>
      </c>
      <c r="W33" s="2260"/>
      <c r="X33" s="2260"/>
      <c r="Y33" s="2260"/>
      <c r="Z33" s="2260"/>
      <c r="AA33" s="2260"/>
      <c r="AB33" s="335"/>
      <c r="AC33" s="2260" t="str">
        <f>IF(TITLE_NUMBER_PR_CHANGE="",IF(TITLE_NUMBER_PR="","",TITLE_NUMBER_PR),TITLE_NUMBER_PR_CHANGE)</f>
        <v/>
      </c>
      <c r="AD33" s="2260"/>
      <c r="AE33" s="2260"/>
      <c r="AF33" s="2260"/>
      <c r="AG33" s="2260"/>
      <c r="AH33" s="2260"/>
      <c r="AI33" s="335"/>
      <c r="AJ33" s="335"/>
      <c r="AK33" s="289"/>
      <c r="AL33" s="377"/>
      <c r="AM33" s="377"/>
      <c r="AN33" s="377"/>
      <c r="AO33" s="377"/>
      <c r="AP33" s="377"/>
      <c r="AQ33" s="427">
        <v>0</v>
      </c>
    </row>
    <row s="1862" customFormat="1" customHeight="1" ht="1.05">
      <c r="A34" s="1377"/>
      <c r="B34" s="1377"/>
      <c r="C34" s="1377"/>
      <c r="D34" s="1377"/>
      <c r="E34" s="1377"/>
      <c r="F34" s="1377"/>
      <c r="G34" s="1377"/>
      <c r="H34" s="1377"/>
      <c r="I34" s="1377"/>
      <c r="J34" s="1377"/>
      <c r="K34" s="1377"/>
      <c r="L34" s="1378"/>
      <c r="M34" s="1377"/>
      <c r="N34" s="1377"/>
      <c r="O34" s="1377"/>
      <c r="S34" s="332"/>
      <c r="T34" s="332"/>
      <c r="U34" s="1463"/>
      <c r="V34" s="335"/>
      <c r="W34" s="335"/>
      <c r="X34" s="335"/>
      <c r="Y34" s="335"/>
      <c r="Z34" s="335"/>
      <c r="AA34" s="335"/>
      <c r="AB34" s="287" t="s">
        <v>900</v>
      </c>
      <c r="AC34" s="335"/>
      <c r="AD34" s="335"/>
      <c r="AE34" s="335"/>
      <c r="AF34" s="335"/>
      <c r="AG34" s="335"/>
      <c r="AH34" s="335"/>
      <c r="AI34" s="287" t="s">
        <v>900</v>
      </c>
      <c r="AL34" s="377"/>
      <c r="AM34" s="377"/>
      <c r="AN34" s="377"/>
      <c r="AO34" s="377"/>
      <c r="AP34" s="377"/>
      <c r="AQ34" s="427">
        <v>1</v>
      </c>
    </row>
    <row customHeight="1" ht="14.699999999999998">
      <c r="Q35" s="385"/>
      <c r="R35" s="385"/>
      <c r="S35" s="1284"/>
      <c r="T35" s="372"/>
      <c r="U35" s="1253"/>
      <c r="V35" s="2261"/>
      <c r="W35" s="2261"/>
      <c r="X35" s="2261"/>
      <c r="Y35" s="2261"/>
      <c r="Z35" s="2261"/>
      <c r="AA35" s="2261"/>
      <c r="AB35" s="2261"/>
      <c r="AC35" s="2261"/>
      <c r="AD35" s="2261"/>
      <c r="AE35" s="2261"/>
      <c r="AF35" s="2261"/>
      <c r="AG35" s="2261"/>
      <c r="AH35" s="2261"/>
      <c r="AI35" s="2261"/>
      <c r="AQ35" s="1164">
        <v>14</v>
      </c>
    </row>
    <row customHeight="1" ht="14.699999999999998">
      <c r="Q36" s="385"/>
      <c r="R36" s="385"/>
      <c r="S36" s="2136" t="s">
        <v>773</v>
      </c>
      <c r="T36" s="2136"/>
      <c r="U36" s="2136"/>
      <c r="V36" s="2136"/>
      <c r="W36" s="2136"/>
      <c r="X36" s="2136"/>
      <c r="Y36" s="2136"/>
      <c r="Z36" s="2136"/>
      <c r="AA36" s="2136"/>
      <c r="AB36" s="2136"/>
      <c r="AC36" s="2136"/>
      <c r="AD36" s="2136"/>
      <c r="AE36" s="2136"/>
      <c r="AF36" s="2136"/>
      <c r="AG36" s="2136"/>
      <c r="AH36" s="2136"/>
      <c r="AI36" s="2136"/>
      <c r="AJ36" s="2136"/>
      <c r="AK36" s="2136" t="s">
        <v>774</v>
      </c>
      <c r="AQ36" s="1164">
        <v>14</v>
      </c>
    </row>
    <row customHeight="1" ht="14.699999999999998">
      <c r="Q37" s="385"/>
      <c r="R37" s="385"/>
      <c r="S37" s="2282" t="s">
        <v>88</v>
      </c>
      <c r="T37" s="2218" t="s">
        <v>901</v>
      </c>
      <c r="U37" s="310"/>
      <c r="V37" s="2283" t="s">
        <v>902</v>
      </c>
      <c r="W37" s="2284"/>
      <c r="X37" s="2284"/>
      <c r="Y37" s="2284"/>
      <c r="Z37" s="2284"/>
      <c r="AA37" s="2285"/>
      <c r="AB37" s="2286" t="s">
        <v>903</v>
      </c>
      <c r="AC37" s="2283" t="s">
        <v>902</v>
      </c>
      <c r="AD37" s="2284"/>
      <c r="AE37" s="2284"/>
      <c r="AF37" s="2284"/>
      <c r="AG37" s="2284"/>
      <c r="AH37" s="2285"/>
      <c r="AI37" s="2286" t="s">
        <v>904</v>
      </c>
      <c r="AJ37" s="2289" t="s">
        <v>905</v>
      </c>
      <c r="AK37" s="2136"/>
      <c r="AQ37" s="1164">
        <v>14</v>
      </c>
    </row>
    <row customHeight="1" ht="35.699999999999996">
      <c r="Q38" s="385"/>
      <c r="R38" s="385"/>
      <c r="S38" s="2282"/>
      <c r="T38" s="2218"/>
      <c r="U38" s="1040"/>
      <c r="V38" s="1461" t="s">
        <v>962</v>
      </c>
      <c r="W38" s="2271" t="s">
        <v>908</v>
      </c>
      <c r="X38" s="2272"/>
      <c r="Y38" s="2271" t="s">
        <v>909</v>
      </c>
      <c r="Z38" s="2278"/>
      <c r="AA38" s="2272"/>
      <c r="AB38" s="2287"/>
      <c r="AC38" s="1461" t="s">
        <v>962</v>
      </c>
      <c r="AD38" s="2271" t="s">
        <v>908</v>
      </c>
      <c r="AE38" s="2272"/>
      <c r="AF38" s="2271" t="s">
        <v>909</v>
      </c>
      <c r="AG38" s="2278"/>
      <c r="AH38" s="2272"/>
      <c r="AI38" s="2287"/>
      <c r="AJ38" s="2290"/>
      <c r="AK38" s="2136"/>
      <c r="AQ38" s="1164">
        <v>34</v>
      </c>
    </row>
    <row customHeight="1" ht="35.699999999999996">
      <c r="A39" s="1379"/>
      <c r="B39" s="1379" t="s">
        <v>616</v>
      </c>
      <c r="C39" s="1379" t="s">
        <v>617</v>
      </c>
      <c r="D39" s="1379" t="s">
        <v>618</v>
      </c>
      <c r="E39" s="1373" t="s">
        <v>910</v>
      </c>
      <c r="F39" s="1373" t="s">
        <v>911</v>
      </c>
      <c r="G39" s="1373" t="s">
        <v>912</v>
      </c>
      <c r="H39" s="1373"/>
      <c r="I39" s="1373" t="s">
        <v>963</v>
      </c>
      <c r="J39" s="1373" t="s">
        <v>915</v>
      </c>
      <c r="K39" s="1373" t="s">
        <v>964</v>
      </c>
      <c r="L39" s="1373" t="s">
        <v>891</v>
      </c>
      <c r="Q39" s="385"/>
      <c r="R39" s="385"/>
      <c r="S39" s="2282"/>
      <c r="T39" s="2218"/>
      <c r="U39" s="311"/>
      <c r="V39" s="1461" t="s">
        <v>965</v>
      </c>
      <c r="W39" s="1231" t="s">
        <v>966</v>
      </c>
      <c r="X39" s="1231" t="s">
        <v>967</v>
      </c>
      <c r="Y39" s="1464" t="s">
        <v>919</v>
      </c>
      <c r="Z39" s="2279" t="s">
        <v>920</v>
      </c>
      <c r="AA39" s="2280"/>
      <c r="AB39" s="2288"/>
      <c r="AC39" s="1461" t="s">
        <v>965</v>
      </c>
      <c r="AD39" s="1231" t="s">
        <v>966</v>
      </c>
      <c r="AE39" s="1231" t="s">
        <v>967</v>
      </c>
      <c r="AF39" s="1464" t="s">
        <v>919</v>
      </c>
      <c r="AG39" s="2279" t="s">
        <v>920</v>
      </c>
      <c r="AH39" s="2280"/>
      <c r="AI39" s="2288"/>
      <c r="AJ39" s="2291"/>
      <c r="AK39" s="2136"/>
      <c r="AQ39" s="1164">
        <v>34</v>
      </c>
    </row>
    <row s="1650" customFormat="1" customHeight="1" ht="0">
      <c r="A40" s="1379"/>
      <c r="B40" s="1379"/>
      <c r="C40" s="1379"/>
      <c r="D40" s="1379"/>
      <c r="E40" s="1379"/>
      <c r="F40" s="1379"/>
      <c r="G40" s="1379"/>
      <c r="H40" s="1379"/>
      <c r="I40" s="1379"/>
      <c r="J40" s="1379"/>
      <c r="K40" s="1379"/>
      <c r="L40" s="1373"/>
      <c r="M40" s="1371"/>
      <c r="N40" s="1371"/>
      <c r="O40" s="1371"/>
      <c r="P40" s="1255"/>
      <c r="Q40" s="1256"/>
      <c r="R40" s="1263">
        <v>1</v>
      </c>
      <c r="S40" s="1286" t="s">
        <v>200</v>
      </c>
      <c r="T40" s="1264" t="s">
        <v>103</v>
      </c>
      <c r="U40" s="1254" t="str">
        <f>OFFSET(U40,0,-1)</f>
        <v>2</v>
      </c>
      <c r="V40" s="1460">
        <f>OFFSET(V40,0,-1)+1</f>
        <v>3</v>
      </c>
      <c r="W40" s="1460">
        <f>OFFSET(W40,0,-1)+1</f>
        <v>4</v>
      </c>
      <c r="X40" s="1460">
        <f>OFFSET(X40,0,-1)+1</f>
        <v>5</v>
      </c>
      <c r="Y40" s="1460">
        <f>OFFSET(Y40,0,-1)+1</f>
        <v>6</v>
      </c>
      <c r="Z40" s="2281">
        <f>OFFSET(Z40,0,-1)+1</f>
        <v>7</v>
      </c>
      <c r="AA40" s="2281"/>
      <c r="AB40" s="1460">
        <f>OFFSET(AB40,0,-2)+1</f>
        <v>8</v>
      </c>
      <c r="AC40" s="1460">
        <f>OFFSET(AC40,0,-1)+1</f>
        <v>9</v>
      </c>
      <c r="AD40" s="1460">
        <f>OFFSET(AD40,0,-1)+1</f>
        <v>10</v>
      </c>
      <c r="AE40" s="1460">
        <f>OFFSET(AE40,0,-1)+1</f>
        <v>11</v>
      </c>
      <c r="AF40" s="1460">
        <f>OFFSET(AF40,0,-1)+1</f>
        <v>12</v>
      </c>
      <c r="AG40" s="2281">
        <f>OFFSET(AG40,0,-1)+1</f>
        <v>13</v>
      </c>
      <c r="AH40" s="2281"/>
      <c r="AI40" s="1460">
        <f>OFFSET(AI40,0,-2)+1</f>
        <v>14</v>
      </c>
      <c r="AJ40" s="1254">
        <f>OFFSET(AJ40,0,-1)</f>
        <v>14</v>
      </c>
      <c r="AK40" s="1460">
        <f>OFFSET(AK40,0,-1)+1</f>
        <v>15</v>
      </c>
      <c r="AL40" s="520"/>
      <c r="AM40" s="520"/>
      <c r="AN40" s="520"/>
      <c r="AO40" s="520"/>
      <c r="AP40" s="520"/>
      <c r="AQ40" s="505">
        <v>0</v>
      </c>
    </row>
    <row customHeight="1" ht="24">
      <c r="A41" s="1372" t="s">
        <v>704</v>
      </c>
      <c r="B41" s="1372"/>
      <c r="C41" s="1372"/>
      <c r="D41" s="1372"/>
      <c r="E41" s="2267">
        <v>1</v>
      </c>
      <c r="F41" s="1372"/>
      <c r="G41" s="1372"/>
      <c r="H41" s="1372"/>
      <c r="I41" s="1372"/>
      <c r="J41" s="1372"/>
      <c r="K41" s="1372"/>
      <c r="L41" s="1373"/>
      <c r="M41" s="1374"/>
      <c r="N41" s="1374"/>
      <c r="O41" s="1374"/>
      <c r="P41" s="370"/>
      <c r="Q41" s="369"/>
      <c r="R41" s="364"/>
      <c r="S41" s="1466">
        <f>INDEX(PT_DIFFERENTIATION_NUM_NTAR,MATCH(A41,PT_DIFFERENTIATION_NTAR_ID,0))</f>
        <v>0</v>
      </c>
      <c r="T41" s="307" t="s">
        <v>604</v>
      </c>
      <c r="U41" s="309"/>
      <c r="V41" s="2251"/>
      <c r="W41" s="2252"/>
      <c r="X41" s="2252"/>
      <c r="Y41" s="2252"/>
      <c r="Z41" s="2252"/>
      <c r="AA41" s="2252"/>
      <c r="AB41" s="2253"/>
      <c r="AC41" s="2251" t="str">
        <f>INDEX(PT_DIFFERENTIATION_NTAR,MATCH(A41,PT_DIFFERENTIATION_NTAR_ID,0))</f>
        <v/>
      </c>
      <c r="AD41" s="2252"/>
      <c r="AE41" s="2252"/>
      <c r="AF41" s="2252"/>
      <c r="AG41" s="2252"/>
      <c r="AH41" s="2252"/>
      <c r="AI41" s="2252"/>
      <c r="AJ41" s="2253"/>
      <c r="AK41"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9"/>
      <c r="AN41" s="509" t="str">
        <f>IF(T41="","",T41)</f>
        <v>Наименование тарифа</v>
      </c>
      <c r="AO41" s="509"/>
      <c r="AP41" s="509"/>
      <c r="AQ41" s="1164">
        <v>23</v>
      </c>
    </row>
    <row customHeight="1" ht="24">
      <c r="A42" s="1372" t="s">
        <v>704</v>
      </c>
      <c r="B42" s="1372" t="s">
        <v>705</v>
      </c>
      <c r="C42" s="1372"/>
      <c r="D42" s="1372"/>
      <c r="E42" s="2268"/>
      <c r="F42" s="2267">
        <v>1</v>
      </c>
      <c r="G42" s="1372"/>
      <c r="H42" s="1372"/>
      <c r="I42" s="1372"/>
      <c r="J42" s="1372"/>
      <c r="K42" s="1372"/>
      <c r="L42" s="1373"/>
      <c r="M42" s="1374"/>
      <c r="N42" s="1374"/>
      <c r="O42" s="1374"/>
      <c r="P42" s="1462"/>
      <c r="Q42" s="361"/>
      <c r="R42" s="362"/>
      <c r="S42" s="1466" t="str">
        <f>INDEX(PT_DIFFERENTIATION_NUM_TER,MATCH(B42,PT_DIFFERENTIATION_TER_ID,0))</f>
        <v>.</v>
      </c>
      <c r="T42" s="317" t="s">
        <v>870</v>
      </c>
      <c r="U42" s="309"/>
      <c r="V42" s="2251"/>
      <c r="W42" s="2252"/>
      <c r="X42" s="2252"/>
      <c r="Y42" s="2252"/>
      <c r="Z42" s="2252"/>
      <c r="AA42" s="2252"/>
      <c r="AB42" s="2253"/>
      <c r="AC42" s="2251" t="str">
        <f>INDEX(PT_DIFFERENTIATION_TER,MATCH(B42,PT_DIFFERENTIATION_TER_ID,0))</f>
        <v/>
      </c>
      <c r="AD42" s="2252"/>
      <c r="AE42" s="2252"/>
      <c r="AF42" s="2252"/>
      <c r="AG42" s="2252"/>
      <c r="AH42" s="2252"/>
      <c r="AI42" s="2252"/>
      <c r="AJ42" s="2253"/>
      <c r="AK42" s="1267" t="s">
        <v>871</v>
      </c>
      <c r="AM42" s="509"/>
      <c r="AN42" s="509" t="str">
        <f>IF(T42="","",T42)</f>
        <v>Территория действия тарифа</v>
      </c>
      <c r="AO42" s="509"/>
      <c r="AP42" s="509"/>
      <c r="AQ42" s="1164">
        <v>23</v>
      </c>
    </row>
    <row customHeight="1" ht="24">
      <c r="A43" s="1372" t="s">
        <v>704</v>
      </c>
      <c r="B43" s="1372" t="s">
        <v>705</v>
      </c>
      <c r="C43" s="1372" t="s">
        <v>706</v>
      </c>
      <c r="D43" s="1372"/>
      <c r="E43" s="2268"/>
      <c r="F43" s="2268"/>
      <c r="G43" s="2267">
        <v>1</v>
      </c>
      <c r="H43" s="1372"/>
      <c r="I43" s="1372"/>
      <c r="J43" s="1372"/>
      <c r="K43" s="1372"/>
      <c r="L43" s="1373"/>
      <c r="M43" s="1374"/>
      <c r="N43" s="1374"/>
      <c r="O43" s="1374"/>
      <c r="P43" s="363"/>
      <c r="Q43" s="361"/>
      <c r="R43" s="362"/>
      <c r="S43" s="1466" t="str">
        <f>INDEX(PT_DIFFERENTIATION_NUM_CS,MATCH(C43,PT_DIFFERENTIATION_CS_ID,0))</f>
        <v>..</v>
      </c>
      <c r="T43" s="318" t="s">
        <v>954</v>
      </c>
      <c r="U43" s="309"/>
      <c r="V43" s="2251"/>
      <c r="W43" s="2252"/>
      <c r="X43" s="2252"/>
      <c r="Y43" s="2252"/>
      <c r="Z43" s="2252"/>
      <c r="AA43" s="2252"/>
      <c r="AB43" s="2253"/>
      <c r="AC43" s="2251" t="str">
        <f>INDEX(PT_DIFFERENTIATION_CS,MATCH(C43,PT_DIFFERENTIATION_CS_ID,0))</f>
        <v/>
      </c>
      <c r="AD43" s="2252"/>
      <c r="AE43" s="2252"/>
      <c r="AF43" s="2252"/>
      <c r="AG43" s="2252"/>
      <c r="AH43" s="2252"/>
      <c r="AI43" s="2252"/>
      <c r="AJ43" s="2253"/>
      <c r="AK43" s="1267" t="s">
        <v>955</v>
      </c>
      <c r="AM43" s="509"/>
      <c r="AN43" s="509" t="str">
        <f>IF(T43="","",T43)</f>
        <v>Наименование централизованной системы холодного водоснабжения</v>
      </c>
      <c r="AO43" s="509"/>
      <c r="AP43" s="509"/>
      <c r="AQ43" s="1164">
        <v>23</v>
      </c>
    </row>
    <row customHeight="1" ht="24">
      <c r="A44" s="1372" t="s">
        <v>704</v>
      </c>
      <c r="B44" s="1372" t="s">
        <v>705</v>
      </c>
      <c r="C44" s="1372" t="s">
        <v>706</v>
      </c>
      <c r="D44" s="1372" t="s">
        <v>969</v>
      </c>
      <c r="E44" s="2268"/>
      <c r="F44" s="2268"/>
      <c r="G44" s="2268"/>
      <c r="H44" s="2268"/>
      <c r="I44" s="2265" t="str">
        <f>S43&amp;".1"</f>
        <v>...1</v>
      </c>
      <c r="J44" s="1372"/>
      <c r="K44" s="1372"/>
      <c r="L44" s="1373"/>
      <c r="P44" s="2266">
        <v>1</v>
      </c>
      <c r="Q44" s="1459"/>
      <c r="R44" s="365"/>
      <c r="S44" s="1466" t="str">
        <f>$I44</f>
        <v>...1</v>
      </c>
      <c r="T44" s="294" t="s">
        <v>956</v>
      </c>
      <c r="U44" s="309"/>
      <c r="V44" s="2359"/>
      <c r="W44" s="2360"/>
      <c r="X44" s="2360"/>
      <c r="Y44" s="2360"/>
      <c r="Z44" s="2360"/>
      <c r="AA44" s="2360"/>
      <c r="AB44" s="2361"/>
      <c r="AC44" s="2362"/>
      <c r="AD44" s="2363"/>
      <c r="AE44" s="2363"/>
      <c r="AF44" s="2363"/>
      <c r="AG44" s="2363"/>
      <c r="AH44" s="2363"/>
      <c r="AI44" s="2363"/>
      <c r="AJ44" s="2364"/>
      <c r="AK44" s="1267" t="s">
        <v>957</v>
      </c>
      <c r="AM44" s="509"/>
      <c r="AN44" s="509" t="str">
        <f>IF(T44="","",T44)</f>
        <v>Наименование признака дифференциации</v>
      </c>
      <c r="AO44" s="509"/>
      <c r="AP44" s="509"/>
      <c r="AQ44" s="1164">
        <v>23</v>
      </c>
    </row>
    <row customHeight="1" ht="24">
      <c r="A45" s="1372" t="s">
        <v>704</v>
      </c>
      <c r="B45" s="1372" t="s">
        <v>705</v>
      </c>
      <c r="C45" s="1372" t="s">
        <v>706</v>
      </c>
      <c r="D45" s="1372" t="s">
        <v>969</v>
      </c>
      <c r="E45" s="2268"/>
      <c r="F45" s="2268"/>
      <c r="G45" s="2268"/>
      <c r="H45" s="2268"/>
      <c r="I45" s="2295"/>
      <c r="J45" s="2265" t="str">
        <f>I44&amp;".1"</f>
        <v>...1.1</v>
      </c>
      <c r="K45" s="1372"/>
      <c r="L45" s="1373" t="s">
        <v>879</v>
      </c>
      <c r="P45" s="2266"/>
      <c r="Q45" s="2266">
        <v>1</v>
      </c>
      <c r="R45" s="366"/>
      <c r="S45" s="1466" t="str">
        <f>$J45</f>
        <v>...1.1</v>
      </c>
      <c r="T45" s="295" t="s">
        <v>880</v>
      </c>
      <c r="U45" s="309"/>
      <c r="V45" s="2254"/>
      <c r="W45" s="2255"/>
      <c r="X45" s="2255"/>
      <c r="Y45" s="2255"/>
      <c r="Z45" s="2255"/>
      <c r="AA45" s="2255"/>
      <c r="AB45" s="2256"/>
      <c r="AC45" s="2254"/>
      <c r="AD45" s="2255"/>
      <c r="AE45" s="2255"/>
      <c r="AF45" s="2255"/>
      <c r="AG45" s="2255"/>
      <c r="AH45" s="2255"/>
      <c r="AI45" s="2255"/>
      <c r="AJ45" s="2256"/>
      <c r="AK45" s="1316" t="s">
        <v>958</v>
      </c>
      <c r="AM45" s="509"/>
      <c r="AN45" s="509" t="str">
        <f>IF(T45="","",T45)</f>
        <v>Группа потребителей</v>
      </c>
      <c r="AO45" s="509"/>
      <c r="AP45" s="509"/>
      <c r="AQ45" s="1164">
        <v>23</v>
      </c>
    </row>
    <row customHeight="1" ht="24">
      <c r="A46" s="1372" t="s">
        <v>704</v>
      </c>
      <c r="B46" s="1372" t="s">
        <v>705</v>
      </c>
      <c r="C46" s="1372" t="s">
        <v>706</v>
      </c>
      <c r="D46" s="1372" t="s">
        <v>969</v>
      </c>
      <c r="E46" s="2268"/>
      <c r="F46" s="2268"/>
      <c r="G46" s="2268"/>
      <c r="H46" s="2268"/>
      <c r="I46" s="2295"/>
      <c r="J46" s="2295"/>
      <c r="K46" s="2265" t="str">
        <f>J45&amp;".1"</f>
        <v>...1.1.1</v>
      </c>
      <c r="L46" s="1373"/>
      <c r="P46" s="2266"/>
      <c r="Q46" s="2266"/>
      <c r="R46" s="366">
        <v>1</v>
      </c>
      <c r="S46" s="1466" t="str">
        <f>$K46</f>
        <v>...1.1.1</v>
      </c>
      <c r="T46" s="1446"/>
      <c r="U46" s="309"/>
      <c r="V46" s="760"/>
      <c r="W46" s="760"/>
      <c r="X46" s="1266"/>
      <c r="Y46" s="2274"/>
      <c r="Z46" s="2116" t="s">
        <v>66</v>
      </c>
      <c r="AA46" s="2274"/>
      <c r="AB46" s="2116" t="s">
        <v>66</v>
      </c>
      <c r="AC46" s="760"/>
      <c r="AD46" s="760"/>
      <c r="AE46" s="1266"/>
      <c r="AF46" s="2274"/>
      <c r="AG46" s="2116" t="s">
        <v>66</v>
      </c>
      <c r="AH46" s="2296"/>
      <c r="AI46" s="2116" t="s">
        <v>66</v>
      </c>
      <c r="AJ46" s="1447"/>
      <c r="AK46"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0">
        <f>STRCHECKDATE(V47:AJ47)</f>
      </c>
      <c r="AM46" s="509"/>
      <c r="AN46" s="509" t="str">
        <f>IF(T46="","",T46)</f>
        <v/>
      </c>
      <c r="AO46" s="509"/>
      <c r="AP46" s="509"/>
      <c r="AQ46" s="1164">
        <v>23</v>
      </c>
    </row>
    <row customHeight="1" ht="0">
      <c r="A47" s="1372" t="s">
        <v>704</v>
      </c>
      <c r="B47" s="1372" t="s">
        <v>705</v>
      </c>
      <c r="C47" s="1372" t="s">
        <v>706</v>
      </c>
      <c r="D47" s="1372" t="s">
        <v>969</v>
      </c>
      <c r="E47" s="2268"/>
      <c r="F47" s="2268"/>
      <c r="G47" s="2268"/>
      <c r="H47" s="2268"/>
      <c r="I47" s="2295"/>
      <c r="J47" s="2295"/>
      <c r="K47" s="2265"/>
      <c r="L47" s="1373"/>
      <c r="P47" s="2266"/>
      <c r="Q47" s="2266"/>
      <c r="R47" s="366"/>
      <c r="S47" s="1465"/>
      <c r="T47" s="309"/>
      <c r="U47" s="309"/>
      <c r="V47" s="334"/>
      <c r="W47" s="334"/>
      <c r="X47" s="337" t="str">
        <f>Y46&amp;"-"&amp;AA46</f>
        <v>-</v>
      </c>
      <c r="Y47" s="2275"/>
      <c r="Z47" s="2116"/>
      <c r="AA47" s="2275"/>
      <c r="AB47" s="2116"/>
      <c r="AC47" s="334"/>
      <c r="AD47" s="334"/>
      <c r="AE47" s="337" t="str">
        <f>AF46&amp;"-"&amp;AH46</f>
        <v>-</v>
      </c>
      <c r="AF47" s="2275"/>
      <c r="AG47" s="2116"/>
      <c r="AH47" s="2297"/>
      <c r="AI47" s="2116"/>
      <c r="AJ47" s="1448"/>
      <c r="AK47" s="2358"/>
      <c r="AM47" s="509"/>
      <c r="AN47" s="509" t="str">
        <f>IF(T47="","",T47)</f>
        <v/>
      </c>
      <c r="AO47" s="509"/>
      <c r="AP47" s="509"/>
      <c r="AQ47" s="1164">
        <v>0</v>
      </c>
    </row>
    <row customHeight="1" ht="21">
      <c r="A48" s="1372" t="s">
        <v>704</v>
      </c>
      <c r="B48" s="1372" t="s">
        <v>705</v>
      </c>
      <c r="C48" s="1372" t="s">
        <v>706</v>
      </c>
      <c r="D48" s="1372" t="s">
        <v>969</v>
      </c>
      <c r="E48" s="2268"/>
      <c r="F48" s="2268"/>
      <c r="G48" s="2268"/>
      <c r="H48" s="2268"/>
      <c r="I48" s="2295"/>
      <c r="J48" s="2265"/>
      <c r="K48" s="1372"/>
      <c r="L48" s="1373"/>
      <c r="P48" s="2266"/>
      <c r="Q48" s="2266"/>
      <c r="R48" s="365"/>
      <c r="S48" s="1287"/>
      <c r="T48" s="296" t="s">
        <v>959</v>
      </c>
      <c r="U48" s="376"/>
      <c r="V48" s="376"/>
      <c r="W48" s="376"/>
      <c r="X48" s="376"/>
      <c r="Y48" s="376"/>
      <c r="Z48" s="376"/>
      <c r="AA48" s="376"/>
      <c r="AB48" s="376"/>
      <c r="AC48" s="376"/>
      <c r="AD48" s="376"/>
      <c r="AE48" s="376"/>
      <c r="AF48" s="376"/>
      <c r="AG48" s="376"/>
      <c r="AH48" s="376"/>
      <c r="AI48" s="376"/>
      <c r="AJ48" s="376"/>
      <c r="AK48" s="1267" t="s">
        <v>960</v>
      </c>
      <c r="AM48" s="509"/>
      <c r="AN48" s="509" t="str">
        <f>IF(T48="","",T48)</f>
        <v>Добавить значение признака дифференциации</v>
      </c>
      <c r="AO48" s="509"/>
      <c r="AP48" s="509"/>
      <c r="AQ48" s="1164">
        <v>20</v>
      </c>
    </row>
    <row customHeight="1" ht="22.049999999999997">
      <c r="A49" s="1372" t="s">
        <v>704</v>
      </c>
      <c r="B49" s="1372" t="s">
        <v>705</v>
      </c>
      <c r="C49" s="1372" t="s">
        <v>706</v>
      </c>
      <c r="D49" s="1372" t="s">
        <v>969</v>
      </c>
      <c r="E49" s="2268"/>
      <c r="F49" s="2268"/>
      <c r="G49" s="2268"/>
      <c r="H49" s="2268"/>
      <c r="I49" s="2265"/>
      <c r="J49" s="1372"/>
      <c r="K49" s="1372"/>
      <c r="L49" s="1373"/>
      <c r="P49" s="2266"/>
      <c r="Q49" s="1459"/>
      <c r="R49" s="365"/>
      <c r="S49" s="1287"/>
      <c r="T49" s="374" t="s">
        <v>885</v>
      </c>
      <c r="U49" s="376"/>
      <c r="V49" s="376"/>
      <c r="W49" s="376"/>
      <c r="X49" s="376"/>
      <c r="Y49" s="376"/>
      <c r="Z49" s="376"/>
      <c r="AA49" s="376"/>
      <c r="AB49" s="375"/>
      <c r="AC49" s="376"/>
      <c r="AD49" s="376"/>
      <c r="AE49" s="376"/>
      <c r="AF49" s="376"/>
      <c r="AG49" s="376"/>
      <c r="AH49" s="376"/>
      <c r="AI49" s="375"/>
      <c r="AJ49" s="376"/>
      <c r="AK49" s="1449"/>
      <c r="AM49" s="509"/>
      <c r="AN49" s="509" t="str">
        <f>IF(T49="","",T49)</f>
        <v>Добавить группу потребителей</v>
      </c>
      <c r="AO49" s="509"/>
      <c r="AP49" s="509"/>
      <c r="AQ49" s="1164">
        <v>21</v>
      </c>
    </row>
    <row customHeight="1" ht="22.049999999999997">
      <c r="A50" s="1372" t="s">
        <v>704</v>
      </c>
      <c r="B50" s="1372" t="s">
        <v>705</v>
      </c>
      <c r="C50" s="1372" t="s">
        <v>706</v>
      </c>
      <c r="D50" s="1372" t="s">
        <v>969</v>
      </c>
      <c r="E50" s="2268"/>
      <c r="F50" s="2268"/>
      <c r="G50" s="2268"/>
      <c r="H50" s="2267"/>
      <c r="I50" s="1372"/>
      <c r="J50" s="1372"/>
      <c r="K50" s="1372"/>
      <c r="L50" s="1373"/>
      <c r="M50" s="1374"/>
      <c r="N50" s="1374"/>
      <c r="O50" s="546"/>
      <c r="P50" s="369"/>
      <c r="Q50" s="384"/>
      <c r="R50" s="364"/>
      <c r="S50" s="1287"/>
      <c r="T50" s="381" t="s">
        <v>961</v>
      </c>
      <c r="U50" s="376"/>
      <c r="V50" s="376"/>
      <c r="W50" s="376"/>
      <c r="X50" s="376"/>
      <c r="Y50" s="376"/>
      <c r="Z50" s="376"/>
      <c r="AA50" s="376"/>
      <c r="AB50" s="375"/>
      <c r="AC50" s="376"/>
      <c r="AD50" s="376"/>
      <c r="AE50" s="376"/>
      <c r="AF50" s="376"/>
      <c r="AG50" s="376"/>
      <c r="AH50" s="376"/>
      <c r="AI50" s="375"/>
      <c r="AJ50" s="376"/>
      <c r="AK50" s="312"/>
      <c r="AM50" s="509"/>
      <c r="AN50" s="509" t="str">
        <f>IF(T50="","",T50)</f>
        <v>Добавить наименование признака дифференциации</v>
      </c>
      <c r="AO50" s="509"/>
      <c r="AP50" s="509"/>
      <c r="AQ50" s="1164">
        <v>21</v>
      </c>
    </row>
    <row s="1651" customFormat="1" customHeight="1" ht="0">
      <c r="A51" s="1352" t="s">
        <v>704</v>
      </c>
      <c r="B51" s="1352" t="s">
        <v>705</v>
      </c>
      <c r="C51" s="1323"/>
      <c r="D51" s="1323"/>
      <c r="E51" s="2268"/>
      <c r="F51" s="2267"/>
      <c r="G51" s="1323"/>
      <c r="H51" s="1323"/>
      <c r="I51" s="1323"/>
      <c r="J51" s="1323"/>
      <c r="K51" s="1323"/>
      <c r="L51" s="1467"/>
      <c r="M51" s="1330"/>
      <c r="N51" s="1330"/>
      <c r="P51" s="1325"/>
      <c r="Q51" s="1326"/>
      <c r="R51" s="1325"/>
      <c r="S51" s="1331"/>
      <c r="T51" s="1334" t="s">
        <v>888</v>
      </c>
      <c r="U51" s="1333"/>
      <c r="V51" s="1333"/>
      <c r="W51" s="1333"/>
      <c r="X51" s="1333"/>
      <c r="Y51" s="1333"/>
      <c r="Z51" s="1333"/>
      <c r="AA51" s="1333"/>
      <c r="AB51" s="1333"/>
      <c r="AC51" s="1333"/>
      <c r="AD51" s="1333"/>
      <c r="AE51" s="1333"/>
      <c r="AF51" s="1333"/>
      <c r="AG51" s="1333"/>
      <c r="AH51" s="1333"/>
      <c r="AI51" s="1333"/>
      <c r="AJ51" s="1333"/>
      <c r="AK51" s="1333"/>
      <c r="AM51" s="798"/>
      <c r="AN51" s="798" t="str">
        <f>IF(T51="","",T51)</f>
        <v>Добавить централизованную систему для дифференциации</v>
      </c>
      <c r="AO51" s="798"/>
      <c r="AP51" s="798"/>
      <c r="AQ51" s="527">
        <v>0</v>
      </c>
    </row>
    <row s="1651" customFormat="1" customHeight="1" ht="0">
      <c r="A52" s="1352" t="s">
        <v>704</v>
      </c>
      <c r="B52" s="1352"/>
      <c r="C52" s="1352"/>
      <c r="D52" s="1352"/>
      <c r="E52" s="2267"/>
      <c r="F52" s="1352"/>
      <c r="G52" s="1352"/>
      <c r="H52" s="1352"/>
      <c r="I52" s="1352"/>
      <c r="J52" s="1352"/>
      <c r="K52" s="1352"/>
      <c r="L52" s="1355"/>
      <c r="M52" s="1330"/>
      <c r="N52" s="1330"/>
      <c r="O52" s="527"/>
      <c r="P52" s="389"/>
      <c r="Q52" s="1353"/>
      <c r="R52" s="389"/>
      <c r="S52" s="1331"/>
      <c r="T52" s="1334" t="s">
        <v>889</v>
      </c>
      <c r="U52" s="1333"/>
      <c r="V52" s="1333"/>
      <c r="W52" s="1333"/>
      <c r="X52" s="1333"/>
      <c r="Y52" s="1333"/>
      <c r="Z52" s="1333"/>
      <c r="AA52" s="1333"/>
      <c r="AB52" s="1333"/>
      <c r="AC52" s="1333"/>
      <c r="AD52" s="1333"/>
      <c r="AE52" s="1333"/>
      <c r="AF52" s="1333"/>
      <c r="AG52" s="1333"/>
      <c r="AH52" s="1333"/>
      <c r="AI52" s="1333"/>
      <c r="AJ52" s="1333"/>
      <c r="AK52" s="1333"/>
      <c r="AM52" s="509"/>
      <c r="AN52" s="509" t="str">
        <f>IF(T52="","",T52)</f>
        <v>Добавить территорию для дифференциации</v>
      </c>
      <c r="AO52" s="509"/>
      <c r="AP52" s="509"/>
      <c r="AQ52" s="520">
        <v>0</v>
      </c>
    </row>
    <row s="1651" customFormat="1" customHeight="1" ht="0">
      <c r="A53" s="1323"/>
      <c r="B53" s="1323"/>
      <c r="C53" s="1323"/>
      <c r="D53" s="1323"/>
      <c r="E53" s="1352"/>
      <c r="F53" s="1323"/>
      <c r="G53" s="1323"/>
      <c r="H53" s="1323"/>
      <c r="I53" s="1323"/>
      <c r="J53" s="1323"/>
      <c r="K53" s="1323"/>
      <c r="L53" s="1467"/>
      <c r="M53" s="1330"/>
      <c r="N53" s="1330"/>
      <c r="P53" s="1325"/>
      <c r="Q53" s="1326"/>
      <c r="R53" s="1325"/>
      <c r="S53" s="1331"/>
      <c r="T53" s="1334" t="s">
        <v>921</v>
      </c>
      <c r="U53" s="1333"/>
      <c r="V53" s="1333"/>
      <c r="W53" s="1333"/>
      <c r="X53" s="1333"/>
      <c r="Y53" s="1333"/>
      <c r="Z53" s="1333"/>
      <c r="AA53" s="1333"/>
      <c r="AB53" s="1333"/>
      <c r="AC53" s="1333"/>
      <c r="AD53" s="1333"/>
      <c r="AE53" s="1333"/>
      <c r="AF53" s="1333"/>
      <c r="AG53" s="1333"/>
      <c r="AH53" s="1333"/>
      <c r="AI53" s="1333"/>
      <c r="AJ53" s="1333"/>
      <c r="AK53" s="1333"/>
      <c r="AM53" s="798"/>
      <c r="AN53" s="798" t="str">
        <f>IF(T53="","",T53)</f>
        <v>Добавить наименование тарифа</v>
      </c>
      <c r="AO53" s="798"/>
      <c r="AP53" s="798"/>
      <c r="AQ53" s="527">
        <v>0</v>
      </c>
    </row>
    <row customHeight="1" ht="11.549999999999999">
      <c r="M54" s="1169"/>
      <c r="N54" s="1169"/>
      <c r="O54" s="546"/>
      <c r="P54" s="1164"/>
      <c r="Q54" s="1164"/>
      <c r="R54" s="1164"/>
      <c r="S54" s="1164"/>
      <c r="AL54" s="1164"/>
      <c r="AM54" s="1164"/>
      <c r="AN54" s="1164"/>
      <c r="AO54" s="1164"/>
      <c r="AP54" s="1164"/>
      <c r="AQ54" s="1164">
        <v>11</v>
      </c>
    </row>
    <row customHeight="1" ht="14.699999999999998">
      <c r="O55" s="546"/>
      <c r="S55" s="1262"/>
      <c r="T55" s="2294"/>
      <c r="U55" s="2294"/>
      <c r="V55" s="2294"/>
      <c r="W55" s="2294"/>
      <c r="X55" s="2294"/>
      <c r="Y55" s="2294"/>
      <c r="Z55" s="2294"/>
      <c r="AA55" s="2294"/>
      <c r="AB55" s="2294"/>
      <c r="AC55" s="2294"/>
      <c r="AD55" s="2294"/>
      <c r="AE55" s="2294"/>
      <c r="AF55" s="2294"/>
      <c r="AG55" s="2294"/>
      <c r="AH55" s="2294"/>
      <c r="AI55" s="2294"/>
      <c r="AJ55" s="2294"/>
      <c r="AK55" s="2294"/>
      <c r="AQ55" s="1164">
        <v>14</v>
      </c>
    </row>
    <row customHeight="1" ht="14.699999999999998">
      <c r="O56" s="546"/>
      <c r="AQ56" s="1164">
        <v>14</v>
      </c>
    </row>
    <row customHeight="1" ht="14.699999999999998">
      <c r="O57" s="546"/>
      <c r="S57" s="1262"/>
      <c r="T57" s="2294"/>
      <c r="U57" s="2294"/>
      <c r="V57" s="2294"/>
      <c r="W57" s="2294"/>
      <c r="X57" s="2294"/>
      <c r="Y57" s="2294"/>
      <c r="Z57" s="2294"/>
      <c r="AA57" s="2294"/>
      <c r="AB57" s="2294"/>
      <c r="AC57" s="2294"/>
      <c r="AD57" s="2294"/>
      <c r="AE57" s="2294"/>
      <c r="AF57" s="2294"/>
      <c r="AG57" s="2294"/>
      <c r="AH57" s="2294"/>
      <c r="AI57" s="2294"/>
      <c r="AJ57" s="2294"/>
      <c r="AK57" s="2294"/>
      <c r="AQ57" s="1164">
        <v>14</v>
      </c>
    </row>
    <row customHeight="1" ht="22.5" hidden="1">
      <c r="A58" s="1169" t="s">
        <v>82</v>
      </c>
      <c r="B58" s="1169">
        <v>0</v>
      </c>
      <c r="C58" s="1169">
        <v>0</v>
      </c>
      <c r="D58" s="1169">
        <v>0</v>
      </c>
      <c r="E58" s="1169">
        <v>0</v>
      </c>
      <c r="F58" s="1169">
        <v>0</v>
      </c>
      <c r="G58" s="1169">
        <v>0</v>
      </c>
      <c r="H58" s="1169">
        <v>0</v>
      </c>
      <c r="I58" s="1169">
        <v>0</v>
      </c>
      <c r="J58" s="1169">
        <v>0</v>
      </c>
      <c r="K58" s="1169">
        <v>0</v>
      </c>
      <c r="L58" s="1456">
        <v>0</v>
      </c>
      <c r="M58" s="1371">
        <v>0</v>
      </c>
      <c r="N58" s="1371">
        <v>0</v>
      </c>
      <c r="O58" s="1371">
        <v>0</v>
      </c>
      <c r="P58" s="1455">
        <v>3</v>
      </c>
      <c r="Q58" s="353">
        <v>3</v>
      </c>
      <c r="R58" s="353">
        <v>3</v>
      </c>
      <c r="S58" s="590">
        <v>12</v>
      </c>
      <c r="T58" s="1164">
        <v>35</v>
      </c>
      <c r="U58" s="1164">
        <v>0</v>
      </c>
      <c r="V58" s="1164">
        <v>0</v>
      </c>
      <c r="W58" s="1164">
        <v>0</v>
      </c>
      <c r="X58" s="1164">
        <v>0</v>
      </c>
      <c r="Y58" s="1164">
        <v>0</v>
      </c>
      <c r="Z58" s="1164">
        <v>0</v>
      </c>
      <c r="AA58" s="1164">
        <v>0</v>
      </c>
      <c r="AB58" s="1164">
        <v>0</v>
      </c>
      <c r="AC58" s="1164">
        <v>24</v>
      </c>
      <c r="AD58" s="1164">
        <v>24</v>
      </c>
      <c r="AE58" s="1164">
        <v>24</v>
      </c>
      <c r="AF58" s="1164">
        <v>11</v>
      </c>
      <c r="AG58" s="1164">
        <v>3</v>
      </c>
      <c r="AH58" s="1164">
        <v>11</v>
      </c>
      <c r="AI58" s="1164">
        <v>0</v>
      </c>
      <c r="AJ58" s="1164">
        <v>4</v>
      </c>
      <c r="AK58" s="1164">
        <v>115</v>
      </c>
      <c r="AL58" s="520">
        <v>10</v>
      </c>
      <c r="AM58" s="520">
        <v>10</v>
      </c>
      <c r="AN58" s="520">
        <v>10</v>
      </c>
      <c r="AO58" s="520">
        <v>10</v>
      </c>
      <c r="AP58" s="520">
        <v>10</v>
      </c>
      <c r="AQ58" s="1164">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AD8BB3-3AE2-180A-5655-0.5ADCD55A}"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4.140625" hidden="1" customWidth="1"/>
    <col min="10" max="10" style="1375" width="9.8515625" hidden="1" customWidth="1"/>
    <col min="11" max="11" style="1375" width="14.71093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4" style="1644" width="24.7109375" hidden="1" customWidth="1"/>
    <col min="25" max="25" style="1644" width="11.7109375" hidden="1" customWidth="1"/>
    <col min="26" max="26" style="1644" width="3.7109375" hidden="1" customWidth="1"/>
    <col min="27" max="27" style="1644" width="11.7109375" hidden="1" customWidth="1"/>
    <col min="28" max="28" style="1644" width="8.57421875" hidden="1" customWidth="1"/>
    <col min="29" max="29" style="1644" width="24.7109375" customWidth="1"/>
    <col min="30" max="31" style="1644" width="24.00390625" customWidth="1"/>
    <col min="32" max="32" style="1644" width="11.00390625" customWidth="1"/>
    <col min="33" max="33" style="1644" width="3.7109375" customWidth="1"/>
    <col min="34" max="34" style="1644" width="11.00390625" customWidth="1"/>
    <col min="35" max="35" style="1644" width="8.57421875" hidden="1" customWidth="1"/>
    <col min="36" max="36" style="1644" width="4.00390625" customWidth="1"/>
    <col min="37" max="37" style="1644" width="115.00390625" customWidth="1"/>
    <col min="38" max="42" style="1651" width="10.00390625" customWidth="1"/>
    <col min="43" max="43" style="1644" width="10.57421875" hidden="1"/>
  </cols>
  <sheetData>
    <row customHeight="1" ht="22.5" hidden="1">
      <c r="X1" s="336"/>
      <c r="Y1" s="336"/>
      <c r="AE1" s="336"/>
      <c r="AF1" s="336"/>
      <c r="AQ1" s="1164" t="s">
        <v>14</v>
      </c>
    </row>
    <row customHeight="1" ht="23.25" hidden="1">
      <c r="A2" s="1372"/>
      <c r="B2" s="1372"/>
      <c r="C2" s="1372"/>
      <c r="D2" s="1372"/>
      <c r="E2" s="2267">
        <v>1</v>
      </c>
      <c r="F2" s="1372"/>
      <c r="G2" s="1372"/>
      <c r="H2" s="1372"/>
      <c r="I2" s="1372"/>
      <c r="J2" s="1372"/>
      <c r="K2" s="1372"/>
      <c r="L2" s="1373"/>
      <c r="M2" s="1374"/>
      <c r="N2" s="1374"/>
      <c r="O2" s="1374"/>
      <c r="P2" s="370"/>
      <c r="Q2" s="369"/>
      <c r="R2" s="364"/>
      <c r="S2" s="1466">
        <f>INDEX(PT_DIFFERENTIATION_NUM_NTAR,MATCH(A2,PT_DIFFERENTIATION_NTAR_ID,0))</f>
      </c>
      <c r="T2" s="307" t="s">
        <v>604</v>
      </c>
      <c r="U2" s="309"/>
      <c r="V2" s="2251"/>
      <c r="W2" s="2252"/>
      <c r="X2" s="2252"/>
      <c r="Y2" s="2252"/>
      <c r="Z2" s="2252"/>
      <c r="AA2" s="2252"/>
      <c r="AB2" s="2253"/>
      <c r="AC2" s="2251">
        <f>INDEX(PT_DIFFERENTIATION_NTAR,MATCH(A2,PT_DIFFERENTIATION_NTAR_ID,0))</f>
      </c>
      <c r="AD2" s="2252"/>
      <c r="AE2" s="2252"/>
      <c r="AF2" s="2252"/>
      <c r="AG2" s="2252"/>
      <c r="AH2" s="2252"/>
      <c r="AI2" s="2252"/>
      <c r="AJ2" s="2253"/>
      <c r="AK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9"/>
      <c r="AN2" s="509" t="str">
        <f>IF(T2="","",T2)</f>
        <v>Наименование тарифа</v>
      </c>
      <c r="AO2" s="509"/>
      <c r="AP2" s="509"/>
      <c r="AQ2" s="1164">
        <v>0</v>
      </c>
    </row>
    <row customHeight="1" ht="23.25" hidden="1">
      <c r="A3" s="1372"/>
      <c r="B3" s="1372"/>
      <c r="C3" s="1372"/>
      <c r="D3" s="1372"/>
      <c r="E3" s="2268"/>
      <c r="F3" s="2267">
        <v>1</v>
      </c>
      <c r="G3" s="1372"/>
      <c r="H3" s="1372"/>
      <c r="I3" s="1372"/>
      <c r="J3" s="1372"/>
      <c r="K3" s="1372"/>
      <c r="L3" s="1373"/>
      <c r="M3" s="1374"/>
      <c r="N3" s="1374"/>
      <c r="O3" s="1374"/>
      <c r="P3" s="1462"/>
      <c r="Q3" s="361"/>
      <c r="R3" s="362"/>
      <c r="S3" s="1466">
        <f>INDEX(PT_DIFFERENTIATION_NUM_TER,MATCH(B3,PT_DIFFERENTIATION_TER_ID,0))</f>
      </c>
      <c r="T3" s="317" t="s">
        <v>870</v>
      </c>
      <c r="U3" s="309"/>
      <c r="V3" s="2251"/>
      <c r="W3" s="2252"/>
      <c r="X3" s="2252"/>
      <c r="Y3" s="2252"/>
      <c r="Z3" s="2252"/>
      <c r="AA3" s="2252"/>
      <c r="AB3" s="2253"/>
      <c r="AC3" s="2251">
        <f>INDEX(PT_DIFFERENTIATION_TER,MATCH(B3,PT_DIFFERENTIATION_TER_ID,0))</f>
      </c>
      <c r="AD3" s="2252"/>
      <c r="AE3" s="2252"/>
      <c r="AF3" s="2252"/>
      <c r="AG3" s="2252"/>
      <c r="AH3" s="2252"/>
      <c r="AI3" s="2252"/>
      <c r="AJ3" s="2253"/>
      <c r="AK3" s="1267" t="s">
        <v>871</v>
      </c>
      <c r="AM3" s="509"/>
      <c r="AN3" s="509" t="str">
        <f>IF(T3="","",T3)</f>
        <v>Территория действия тарифа</v>
      </c>
      <c r="AO3" s="509"/>
      <c r="AP3" s="509"/>
      <c r="AQ3" s="1164">
        <v>0</v>
      </c>
    </row>
    <row customHeight="1" ht="23.25" hidden="1">
      <c r="A4" s="1372"/>
      <c r="B4" s="1372"/>
      <c r="C4" s="1372"/>
      <c r="D4" s="1372"/>
      <c r="E4" s="2268"/>
      <c r="F4" s="2268"/>
      <c r="G4" s="2267">
        <v>1</v>
      </c>
      <c r="H4" s="1372"/>
      <c r="I4" s="1372"/>
      <c r="J4" s="1372"/>
      <c r="K4" s="1372"/>
      <c r="L4" s="1373"/>
      <c r="M4" s="1374"/>
      <c r="N4" s="1374"/>
      <c r="O4" s="1374"/>
      <c r="P4" s="363"/>
      <c r="Q4" s="361"/>
      <c r="R4" s="362"/>
      <c r="S4" s="1466">
        <f>INDEX(PT_DIFFERENTIATION_NUM_CS,MATCH(C4,PT_DIFFERENTIATION_CS_ID,0))</f>
      </c>
      <c r="T4" s="318" t="s">
        <v>954</v>
      </c>
      <c r="U4" s="309"/>
      <c r="V4" s="2251"/>
      <c r="W4" s="2252"/>
      <c r="X4" s="2252"/>
      <c r="Y4" s="2252"/>
      <c r="Z4" s="2252"/>
      <c r="AA4" s="2252"/>
      <c r="AB4" s="2253"/>
      <c r="AC4" s="2251">
        <f>INDEX(PT_DIFFERENTIATION_CS,MATCH(C4,PT_DIFFERENTIATION_CS_ID,0))</f>
      </c>
      <c r="AD4" s="2252"/>
      <c r="AE4" s="2252"/>
      <c r="AF4" s="2252"/>
      <c r="AG4" s="2252"/>
      <c r="AH4" s="2252"/>
      <c r="AI4" s="2252"/>
      <c r="AJ4" s="2253"/>
      <c r="AK4" s="1267" t="s">
        <v>955</v>
      </c>
      <c r="AM4" s="509"/>
      <c r="AN4" s="509" t="str">
        <f>IF(T4="","",T4)</f>
        <v>Наименование централизованной системы холодного водоснабжения</v>
      </c>
      <c r="AO4" s="509"/>
      <c r="AP4" s="509"/>
      <c r="AQ4" s="1164">
        <v>0</v>
      </c>
    </row>
    <row customHeight="1" ht="23.25" hidden="1">
      <c r="A5" s="1372"/>
      <c r="B5" s="1372"/>
      <c r="C5" s="1372"/>
      <c r="D5" s="1372"/>
      <c r="E5" s="2268"/>
      <c r="F5" s="2268"/>
      <c r="G5" s="2268"/>
      <c r="H5" s="2268"/>
      <c r="I5" s="2265">
        <f>S4&amp;".1"</f>
      </c>
      <c r="J5" s="1372"/>
      <c r="K5" s="1372"/>
      <c r="L5" s="1373"/>
      <c r="P5" s="2266">
        <v>1</v>
      </c>
      <c r="Q5" s="1459"/>
      <c r="R5" s="365"/>
      <c r="S5" s="1466">
        <f>$I5</f>
      </c>
      <c r="T5" s="294" t="s">
        <v>956</v>
      </c>
      <c r="U5" s="309"/>
      <c r="V5" s="2359"/>
      <c r="W5" s="2360"/>
      <c r="X5" s="2360"/>
      <c r="Y5" s="2360"/>
      <c r="Z5" s="2360"/>
      <c r="AA5" s="2360"/>
      <c r="AB5" s="2361"/>
      <c r="AC5" s="2362"/>
      <c r="AD5" s="2363"/>
      <c r="AE5" s="2363"/>
      <c r="AF5" s="2363"/>
      <c r="AG5" s="2363"/>
      <c r="AH5" s="2363"/>
      <c r="AI5" s="2363"/>
      <c r="AJ5" s="2364"/>
      <c r="AK5" s="1267" t="s">
        <v>957</v>
      </c>
      <c r="AM5" s="509"/>
      <c r="AN5" s="509" t="str">
        <f>IF(T5="","",T5)</f>
        <v>Наименование признака дифференциации</v>
      </c>
      <c r="AO5" s="509"/>
      <c r="AP5" s="509"/>
      <c r="AQ5" s="1164">
        <v>0</v>
      </c>
    </row>
    <row customHeight="1" ht="23.25" hidden="1">
      <c r="A6" s="1372"/>
      <c r="B6" s="1372"/>
      <c r="C6" s="1372"/>
      <c r="D6" s="1372"/>
      <c r="E6" s="2268"/>
      <c r="F6" s="2268"/>
      <c r="G6" s="2268"/>
      <c r="H6" s="2268"/>
      <c r="I6" s="2295"/>
      <c r="J6" s="2265">
        <f>I5&amp;".1"</f>
      </c>
      <c r="K6" s="1372"/>
      <c r="L6" s="1373" t="s">
        <v>879</v>
      </c>
      <c r="P6" s="2266"/>
      <c r="Q6" s="2266">
        <v>1</v>
      </c>
      <c r="R6" s="366"/>
      <c r="S6" s="1466">
        <f>$J6</f>
      </c>
      <c r="T6" s="295" t="s">
        <v>880</v>
      </c>
      <c r="U6" s="309"/>
      <c r="V6" s="2254"/>
      <c r="W6" s="2255"/>
      <c r="X6" s="2255"/>
      <c r="Y6" s="2255"/>
      <c r="Z6" s="2255"/>
      <c r="AA6" s="2255"/>
      <c r="AB6" s="2256"/>
      <c r="AC6" s="2254"/>
      <c r="AD6" s="2255"/>
      <c r="AE6" s="2255"/>
      <c r="AF6" s="2255"/>
      <c r="AG6" s="2255"/>
      <c r="AH6" s="2255"/>
      <c r="AI6" s="2255"/>
      <c r="AJ6" s="2256"/>
      <c r="AK6" s="1316" t="s">
        <v>958</v>
      </c>
      <c r="AM6" s="509"/>
      <c r="AN6" s="509" t="str">
        <f>IF(T6="","",T6)</f>
        <v>Группа потребителей</v>
      </c>
      <c r="AO6" s="509"/>
      <c r="AP6" s="509"/>
      <c r="AQ6" s="1164">
        <v>0</v>
      </c>
    </row>
    <row customHeight="1" ht="23.25" hidden="1">
      <c r="A7" s="1372"/>
      <c r="B7" s="1372"/>
      <c r="C7" s="1372"/>
      <c r="D7" s="1372"/>
      <c r="E7" s="2268"/>
      <c r="F7" s="2268"/>
      <c r="G7" s="2268"/>
      <c r="H7" s="2268"/>
      <c r="I7" s="2295"/>
      <c r="J7" s="2295"/>
      <c r="K7" s="2265">
        <f>J6&amp;".1"</f>
      </c>
      <c r="L7" s="1373"/>
      <c r="P7" s="2266"/>
      <c r="Q7" s="2266"/>
      <c r="R7" s="366">
        <v>1</v>
      </c>
      <c r="S7" s="1466">
        <f>$K7</f>
      </c>
      <c r="T7" s="1446"/>
      <c r="U7" s="309"/>
      <c r="V7" s="760"/>
      <c r="W7" s="760"/>
      <c r="X7" s="1266"/>
      <c r="Y7" s="2274"/>
      <c r="Z7" s="2116" t="s">
        <v>66</v>
      </c>
      <c r="AA7" s="2274"/>
      <c r="AB7" s="2116" t="s">
        <v>66</v>
      </c>
      <c r="AC7" s="760"/>
      <c r="AD7" s="760"/>
      <c r="AE7" s="1266"/>
      <c r="AF7" s="2274"/>
      <c r="AG7" s="2116" t="s">
        <v>66</v>
      </c>
      <c r="AH7" s="2296"/>
      <c r="AI7" s="2116" t="s">
        <v>66</v>
      </c>
      <c r="AJ7" s="1447"/>
      <c r="AK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0">
        <f>STRCHECKDATE(V8:AJ8)</f>
      </c>
      <c r="AM7" s="509"/>
      <c r="AN7" s="509" t="str">
        <f>IF(T7="","",T7)</f>
        <v/>
      </c>
      <c r="AO7" s="509"/>
      <c r="AP7" s="509"/>
      <c r="AQ7" s="1164">
        <v>0</v>
      </c>
    </row>
    <row customHeight="1" ht="14.25" hidden="1">
      <c r="A8" s="1372"/>
      <c r="B8" s="1372"/>
      <c r="C8" s="1372"/>
      <c r="D8" s="1372"/>
      <c r="E8" s="2268"/>
      <c r="F8" s="2268"/>
      <c r="G8" s="2268"/>
      <c r="H8" s="2268"/>
      <c r="I8" s="2295"/>
      <c r="J8" s="2295"/>
      <c r="K8" s="2265"/>
      <c r="L8" s="1373"/>
      <c r="P8" s="2266"/>
      <c r="Q8" s="2266"/>
      <c r="R8" s="366"/>
      <c r="S8" s="1465"/>
      <c r="T8" s="309"/>
      <c r="U8" s="309"/>
      <c r="V8" s="334"/>
      <c r="W8" s="334"/>
      <c r="X8" s="337" t="str">
        <f>Y7&amp;"-"&amp;AA7</f>
        <v>-</v>
      </c>
      <c r="Y8" s="2275"/>
      <c r="Z8" s="2116"/>
      <c r="AA8" s="2275"/>
      <c r="AB8" s="2116"/>
      <c r="AC8" s="334"/>
      <c r="AD8" s="334"/>
      <c r="AE8" s="337" t="str">
        <f>AF7&amp;"-"&amp;AH7</f>
        <v>-</v>
      </c>
      <c r="AF8" s="2275"/>
      <c r="AG8" s="2116"/>
      <c r="AH8" s="2297"/>
      <c r="AI8" s="2116"/>
      <c r="AJ8" s="1448"/>
      <c r="AK8" s="2358"/>
      <c r="AM8" s="509"/>
      <c r="AN8" s="509" t="str">
        <f>IF(T8="","",T8)</f>
        <v/>
      </c>
      <c r="AO8" s="509"/>
      <c r="AP8" s="509"/>
      <c r="AQ8" s="1164">
        <v>0</v>
      </c>
    </row>
    <row customHeight="1" ht="21" hidden="1">
      <c r="A9" s="1372"/>
      <c r="B9" s="1372"/>
      <c r="C9" s="1372"/>
      <c r="D9" s="1372"/>
      <c r="E9" s="2268"/>
      <c r="F9" s="2268"/>
      <c r="G9" s="2268"/>
      <c r="H9" s="2268"/>
      <c r="I9" s="2295"/>
      <c r="J9" s="2265"/>
      <c r="K9" s="1372"/>
      <c r="L9" s="1373"/>
      <c r="P9" s="2266"/>
      <c r="Q9" s="2266"/>
      <c r="R9" s="365"/>
      <c r="S9" s="1287"/>
      <c r="T9" s="296" t="s">
        <v>959</v>
      </c>
      <c r="U9" s="376"/>
      <c r="V9" s="376"/>
      <c r="W9" s="376"/>
      <c r="X9" s="376"/>
      <c r="Y9" s="376"/>
      <c r="Z9" s="376"/>
      <c r="AA9" s="376"/>
      <c r="AB9" s="376"/>
      <c r="AC9" s="376"/>
      <c r="AD9" s="376"/>
      <c r="AE9" s="376"/>
      <c r="AF9" s="376"/>
      <c r="AG9" s="376"/>
      <c r="AH9" s="376"/>
      <c r="AI9" s="376"/>
      <c r="AJ9" s="376"/>
      <c r="AK9" s="1267" t="s">
        <v>960</v>
      </c>
      <c r="AM9" s="509"/>
      <c r="AN9" s="509" t="str">
        <f>IF(T9="","",T9)</f>
        <v>Добавить значение признака дифференциации</v>
      </c>
      <c r="AO9" s="509"/>
      <c r="AP9" s="509"/>
      <c r="AQ9" s="1164">
        <v>0</v>
      </c>
    </row>
    <row customHeight="1" ht="21" hidden="1">
      <c r="A10" s="1372"/>
      <c r="B10" s="1372"/>
      <c r="C10" s="1372"/>
      <c r="D10" s="1372"/>
      <c r="E10" s="2268"/>
      <c r="F10" s="2268"/>
      <c r="G10" s="2268"/>
      <c r="H10" s="2268"/>
      <c r="I10" s="2265"/>
      <c r="J10" s="1372"/>
      <c r="K10" s="1372"/>
      <c r="L10" s="1373"/>
      <c r="P10" s="2266"/>
      <c r="Q10" s="1459"/>
      <c r="R10" s="365"/>
      <c r="S10" s="1287"/>
      <c r="T10" s="374" t="s">
        <v>885</v>
      </c>
      <c r="U10" s="376"/>
      <c r="V10" s="376"/>
      <c r="W10" s="376"/>
      <c r="X10" s="376"/>
      <c r="Y10" s="376"/>
      <c r="Z10" s="376"/>
      <c r="AA10" s="376"/>
      <c r="AB10" s="375"/>
      <c r="AC10" s="376"/>
      <c r="AD10" s="376"/>
      <c r="AE10" s="376"/>
      <c r="AF10" s="376"/>
      <c r="AG10" s="376"/>
      <c r="AH10" s="376"/>
      <c r="AI10" s="375"/>
      <c r="AJ10" s="376"/>
      <c r="AK10" s="1449"/>
      <c r="AM10" s="509"/>
      <c r="AN10" s="509" t="str">
        <f>IF(T10="","",T10)</f>
        <v>Добавить группу потребителей</v>
      </c>
      <c r="AO10" s="509"/>
      <c r="AP10" s="509"/>
      <c r="AQ10" s="1164">
        <v>0</v>
      </c>
    </row>
    <row customHeight="1" ht="21" hidden="1">
      <c r="A11" s="1372"/>
      <c r="B11" s="1372"/>
      <c r="C11" s="1372"/>
      <c r="D11" s="1372"/>
      <c r="E11" s="2268"/>
      <c r="F11" s="2268"/>
      <c r="G11" s="2268"/>
      <c r="H11" s="2267"/>
      <c r="I11" s="1372"/>
      <c r="J11" s="1372"/>
      <c r="K11" s="1372"/>
      <c r="L11" s="1373"/>
      <c r="M11" s="1374"/>
      <c r="N11" s="1374"/>
      <c r="O11" s="546"/>
      <c r="P11" s="369"/>
      <c r="Q11" s="384"/>
      <c r="R11" s="364"/>
      <c r="S11" s="1287"/>
      <c r="T11" s="381" t="s">
        <v>961</v>
      </c>
      <c r="U11" s="376"/>
      <c r="V11" s="376"/>
      <c r="W11" s="376"/>
      <c r="X11" s="376"/>
      <c r="Y11" s="376"/>
      <c r="Z11" s="376"/>
      <c r="AA11" s="376"/>
      <c r="AB11" s="375"/>
      <c r="AC11" s="376"/>
      <c r="AD11" s="376"/>
      <c r="AE11" s="376"/>
      <c r="AF11" s="376"/>
      <c r="AG11" s="376"/>
      <c r="AH11" s="376"/>
      <c r="AI11" s="375"/>
      <c r="AJ11" s="376"/>
      <c r="AK11" s="312"/>
      <c r="AM11" s="509"/>
      <c r="AN11" s="509" t="str">
        <f>IF(T11="","",T11)</f>
        <v>Добавить наименование признака дифференциации</v>
      </c>
      <c r="AO11" s="509"/>
      <c r="AP11" s="509"/>
      <c r="AQ11" s="1164">
        <v>0</v>
      </c>
    </row>
    <row s="1651" customFormat="1" customHeight="1" ht="14.25" hidden="1">
      <c r="A12" s="1352"/>
      <c r="B12" s="1352"/>
      <c r="C12" s="1323"/>
      <c r="D12" s="1323"/>
      <c r="E12" s="2268"/>
      <c r="F12" s="2267"/>
      <c r="G12" s="1323"/>
      <c r="H12" s="1323"/>
      <c r="I12" s="1323"/>
      <c r="J12" s="1323"/>
      <c r="K12" s="1323"/>
      <c r="L12" s="1467"/>
      <c r="M12" s="1330"/>
      <c r="N12" s="1330"/>
      <c r="P12" s="1325"/>
      <c r="Q12" s="1326"/>
      <c r="R12" s="1325"/>
      <c r="S12" s="1331"/>
      <c r="T12" s="1334" t="s">
        <v>888</v>
      </c>
      <c r="U12" s="1333"/>
      <c r="V12" s="1333"/>
      <c r="W12" s="1333"/>
      <c r="X12" s="1333"/>
      <c r="Y12" s="1333"/>
      <c r="Z12" s="1333"/>
      <c r="AA12" s="1333"/>
      <c r="AB12" s="1333"/>
      <c r="AC12" s="1333"/>
      <c r="AD12" s="1333"/>
      <c r="AE12" s="1333"/>
      <c r="AF12" s="1333"/>
      <c r="AG12" s="1333"/>
      <c r="AH12" s="1333"/>
      <c r="AI12" s="1333"/>
      <c r="AJ12" s="1333"/>
      <c r="AK12" s="1333"/>
      <c r="AM12" s="798"/>
      <c r="AN12" s="798" t="str">
        <f>IF(T12="","",T12)</f>
        <v>Добавить централизованную систему для дифференциации</v>
      </c>
      <c r="AO12" s="798"/>
      <c r="AP12" s="798"/>
      <c r="AQ12" s="527">
        <v>0</v>
      </c>
    </row>
    <row s="1651" customFormat="1" customHeight="1" ht="14.25" hidden="1">
      <c r="A13" s="1352"/>
      <c r="B13" s="1352"/>
      <c r="C13" s="1352"/>
      <c r="D13" s="1352"/>
      <c r="E13" s="2267"/>
      <c r="F13" s="1352"/>
      <c r="G13" s="1352"/>
      <c r="H13" s="1352"/>
      <c r="I13" s="1352"/>
      <c r="J13" s="1352"/>
      <c r="K13" s="1352"/>
      <c r="L13" s="1355"/>
      <c r="M13" s="1330"/>
      <c r="N13" s="1330"/>
      <c r="O13" s="527"/>
      <c r="P13" s="389"/>
      <c r="Q13" s="1353"/>
      <c r="R13" s="389"/>
      <c r="S13" s="1331"/>
      <c r="T13" s="1334" t="s">
        <v>889</v>
      </c>
      <c r="U13" s="1333"/>
      <c r="V13" s="1333"/>
      <c r="W13" s="1333"/>
      <c r="X13" s="1333"/>
      <c r="Y13" s="1333"/>
      <c r="Z13" s="1333"/>
      <c r="AA13" s="1333"/>
      <c r="AB13" s="1333"/>
      <c r="AC13" s="1333"/>
      <c r="AD13" s="1333"/>
      <c r="AE13" s="1333"/>
      <c r="AF13" s="1333"/>
      <c r="AG13" s="1333"/>
      <c r="AH13" s="1333"/>
      <c r="AI13" s="1333"/>
      <c r="AJ13" s="1333"/>
      <c r="AK13" s="1333"/>
      <c r="AM13" s="509"/>
      <c r="AN13" s="509" t="str">
        <f>IF(T13="","",T13)</f>
        <v>Добавить территорию для дифференциации</v>
      </c>
      <c r="AO13" s="509"/>
      <c r="AP13" s="509"/>
      <c r="AQ13" s="520">
        <v>0</v>
      </c>
    </row>
    <row customHeight="1" ht="14.25" hidden="1">
      <c r="AB14" s="336"/>
      <c r="AI14" s="336"/>
      <c r="AQ14" s="1164">
        <v>0</v>
      </c>
    </row>
    <row customHeight="1" ht="14.25" hidden="1">
      <c r="AC15" s="1369"/>
      <c r="AD15" s="1369"/>
      <c r="AE15" s="1370"/>
      <c r="AF15" s="2276"/>
      <c r="AG15" s="2277" t="s">
        <v>66</v>
      </c>
      <c r="AH15" s="2276"/>
      <c r="AI15" s="2277" t="s">
        <v>66</v>
      </c>
      <c r="AQ15" s="1164">
        <v>0</v>
      </c>
    </row>
    <row customHeight="1" ht="14.25" hidden="1">
      <c r="AC16" s="1369"/>
      <c r="AD16" s="1369"/>
      <c r="AE16" s="337" t="str">
        <f>AF15&amp;"-"&amp;AH15</f>
        <v>-</v>
      </c>
      <c r="AF16" s="2277"/>
      <c r="AG16" s="2277"/>
      <c r="AH16" s="2277"/>
      <c r="AI16" s="2277"/>
      <c r="AQ16" s="1164">
        <v>0</v>
      </c>
    </row>
    <row customHeight="1" ht="14.25" hidden="1">
      <c r="AI17" s="336"/>
      <c r="AQ17" s="1164">
        <v>0</v>
      </c>
    </row>
    <row s="1375" customFormat="1" customHeight="1" ht="22.5" hidden="1">
      <c r="L18" s="1456"/>
      <c r="M18" s="1371"/>
      <c r="N18" s="1371"/>
      <c r="O18" s="1376" t="s">
        <v>890</v>
      </c>
      <c r="P18" s="1371"/>
      <c r="Q18" s="1380"/>
      <c r="R18" s="1380"/>
      <c r="S18" s="738"/>
      <c r="Y18" s="1376"/>
      <c r="AA18" s="1376"/>
      <c r="AB18" s="1375"/>
      <c r="AF18" s="1376"/>
      <c r="AH18" s="1376"/>
      <c r="AI18" s="1375"/>
      <c r="AL18" s="520"/>
      <c r="AM18" s="520"/>
      <c r="AN18" s="520"/>
      <c r="AO18" s="520"/>
      <c r="AP18" s="520"/>
      <c r="AQ18" s="1169">
        <v>0</v>
      </c>
    </row>
    <row s="1375" customFormat="1" customHeight="1" ht="14.25" hidden="1">
      <c r="L19" s="1456"/>
      <c r="M19" s="1371"/>
      <c r="N19" s="1371"/>
      <c r="O19" s="1371"/>
      <c r="P19" s="1371"/>
      <c r="Q19" s="1380"/>
      <c r="R19" s="1380"/>
      <c r="S19" s="738"/>
      <c r="AB19" s="1375"/>
      <c r="AI19" s="1375"/>
      <c r="AL19" s="520"/>
      <c r="AM19" s="520"/>
      <c r="AN19" s="520"/>
      <c r="AO19" s="520"/>
      <c r="AP19" s="520"/>
      <c r="AQ19" s="1169">
        <v>0</v>
      </c>
    </row>
    <row s="1375" customFormat="1" customHeight="1" ht="12" hidden="1">
      <c r="L20" s="1456"/>
      <c r="M20" s="1371"/>
      <c r="N20" s="1371"/>
      <c r="O20" s="1373" t="s">
        <v>891</v>
      </c>
      <c r="P20" s="1371"/>
      <c r="Q20" s="1451"/>
      <c r="R20" s="1451"/>
      <c r="S20" s="738"/>
      <c r="T20" s="1169" t="s">
        <v>892</v>
      </c>
      <c r="Z20" s="195" t="s">
        <v>893</v>
      </c>
      <c r="AB20" s="195" t="s">
        <v>894</v>
      </c>
      <c r="AC20" s="1169" t="s">
        <v>892</v>
      </c>
      <c r="AG20" s="195" t="s">
        <v>895</v>
      </c>
      <c r="AI20" s="195" t="s">
        <v>894</v>
      </c>
      <c r="AQ20" s="1169">
        <v>0</v>
      </c>
    </row>
    <row customHeight="1" ht="14.25" hidden="1">
      <c r="O21" s="1373"/>
      <c r="AQ21" s="1164">
        <v>0</v>
      </c>
    </row>
    <row customHeight="1" ht="14.25" hidden="1">
      <c r="O22" s="1373"/>
      <c r="AQ22" s="1164">
        <v>0</v>
      </c>
    </row>
    <row customHeight="1" ht="14.699999999999998">
      <c r="Q23" s="385"/>
      <c r="R23" s="385"/>
      <c r="S23" s="1284"/>
      <c r="T23" s="372"/>
      <c r="U23" s="372"/>
      <c r="V23" s="518"/>
      <c r="W23" s="518"/>
      <c r="X23" s="518"/>
      <c r="Y23" s="518"/>
      <c r="Z23" s="518"/>
      <c r="AA23" s="518"/>
      <c r="AB23" s="518"/>
      <c r="AC23" s="518"/>
      <c r="AD23" s="518"/>
      <c r="AE23" s="518"/>
      <c r="AF23" s="518"/>
      <c r="AG23" s="518"/>
      <c r="AH23" s="518"/>
      <c r="AI23" s="518"/>
      <c r="AQ23" s="1164">
        <v>14</v>
      </c>
    </row>
    <row customHeight="1" ht="14.699999999999998">
      <c r="Q24" s="385"/>
      <c r="R24" s="385"/>
      <c r="S24" s="225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7"/>
      <c r="U24" s="2257"/>
      <c r="V24" s="2257"/>
      <c r="W24" s="2257"/>
      <c r="X24" s="2257"/>
      <c r="Y24" s="2257"/>
      <c r="Z24" s="2257"/>
      <c r="AA24" s="2257"/>
      <c r="AB24" s="2257"/>
      <c r="AC24" s="2257"/>
      <c r="AD24" s="2257"/>
      <c r="AE24" s="2257"/>
      <c r="AF24" s="2257"/>
      <c r="AG24" s="2257"/>
      <c r="AH24" s="2257"/>
      <c r="AI24" s="1252"/>
      <c r="AQ24" s="1164">
        <v>14</v>
      </c>
    </row>
    <row customHeight="1" ht="14.699999999999998">
      <c r="Q25" s="385"/>
      <c r="R25" s="385"/>
      <c r="S25" s="2258" t="str">
        <f>IF(org=0,"Не определено",org)</f>
        <v>ООО "СамРЭК-Эксплуатация"</v>
      </c>
      <c r="T25" s="2258"/>
      <c r="U25" s="2258"/>
      <c r="V25" s="2258"/>
      <c r="W25" s="2258"/>
      <c r="X25" s="2258"/>
      <c r="Y25" s="2258"/>
      <c r="Z25" s="2258"/>
      <c r="AA25" s="2258"/>
      <c r="AB25" s="2258"/>
      <c r="AC25" s="2258"/>
      <c r="AD25" s="2258"/>
      <c r="AE25" s="2258"/>
      <c r="AF25" s="2258"/>
      <c r="AG25" s="2258"/>
      <c r="AH25" s="2258"/>
      <c r="AI25" s="1252"/>
      <c r="AQ25" s="1164">
        <v>14</v>
      </c>
    </row>
    <row customHeight="1" ht="14.25" hidden="1">
      <c r="Q26" s="385"/>
      <c r="R26" s="385"/>
      <c r="S26" s="1284"/>
      <c r="T26" s="372"/>
      <c r="U26" s="372"/>
      <c r="V26" s="331"/>
      <c r="W26" s="331"/>
      <c r="X26" s="331"/>
      <c r="Y26" s="331"/>
      <c r="Z26" s="331"/>
      <c r="AA26" s="331"/>
      <c r="AB26" s="331"/>
      <c r="AC26" s="331"/>
      <c r="AD26" s="331"/>
      <c r="AE26" s="331"/>
      <c r="AF26" s="331"/>
      <c r="AG26" s="331"/>
      <c r="AH26" s="331"/>
      <c r="AI26" s="331"/>
      <c r="AJ26" s="518"/>
      <c r="AQ26" s="1164">
        <v>0</v>
      </c>
    </row>
    <row s="1862" customFormat="1" customHeight="1" ht="25.5" hidden="1">
      <c r="A27" s="1377"/>
      <c r="B27" s="1377"/>
      <c r="C27" s="1377"/>
      <c r="D27" s="1377"/>
      <c r="E27" s="1377"/>
      <c r="F27" s="1377"/>
      <c r="G27" s="1377"/>
      <c r="H27" s="1377"/>
      <c r="I27" s="1377"/>
      <c r="J27" s="1377"/>
      <c r="K27" s="1377"/>
      <c r="L27" s="1378"/>
      <c r="M27" s="1377"/>
      <c r="N27" s="1377"/>
      <c r="O27" s="1377"/>
      <c r="S27" s="2259" t="s">
        <v>42</v>
      </c>
      <c r="T27" s="2259"/>
      <c r="U27" s="1381"/>
      <c r="V27" s="2260" t="str">
        <f>IF(TITLE_NAME_OR_PR_CHANGE="",IF(TITLE_NAME_OR_PR="","",TITLE_NAME_OR_PR),TITLE_NAME_OR_PR_CHANGE)</f>
        <v/>
      </c>
      <c r="W27" s="2260"/>
      <c r="X27" s="2260"/>
      <c r="Y27" s="2260"/>
      <c r="Z27" s="2260"/>
      <c r="AA27" s="2260"/>
      <c r="AB27" s="335"/>
      <c r="AC27" s="2260" t="str">
        <f>IF(TITLE_NAME_OR_PR_CHANGE="",IF(TITLE_NAME_OR_PR="","",TITLE_NAME_OR_PR),TITLE_NAME_OR_PR_CHANGE)</f>
        <v/>
      </c>
      <c r="AD27" s="2260"/>
      <c r="AE27" s="2260"/>
      <c r="AF27" s="2260"/>
      <c r="AG27" s="2260"/>
      <c r="AH27" s="2260"/>
      <c r="AI27" s="335"/>
      <c r="AJ27" s="335"/>
      <c r="AK27" s="289"/>
      <c r="AL27" s="377"/>
      <c r="AM27" s="377"/>
      <c r="AN27" s="377"/>
      <c r="AO27" s="377"/>
      <c r="AP27" s="377"/>
      <c r="AQ27" s="427">
        <v>0</v>
      </c>
    </row>
    <row s="1862" customFormat="1" customHeight="1" ht="18.75" hidden="1">
      <c r="A28" s="1377"/>
      <c r="B28" s="1377"/>
      <c r="C28" s="1377"/>
      <c r="D28" s="1377"/>
      <c r="E28" s="1377"/>
      <c r="F28" s="1377"/>
      <c r="G28" s="1377"/>
      <c r="H28" s="1377"/>
      <c r="I28" s="1377"/>
      <c r="J28" s="1377"/>
      <c r="K28" s="1377"/>
      <c r="L28" s="1378"/>
      <c r="M28" s="1377"/>
      <c r="N28" s="1377"/>
      <c r="O28" s="1377"/>
      <c r="S28" s="2259" t="s">
        <v>896</v>
      </c>
      <c r="T28" s="2259"/>
      <c r="U28" s="1381"/>
      <c r="V28" s="2273" t="str">
        <f>IF(TITLE_DATE_PR_CHANGE="",IF(TITLE_DATE_PR="","",TITLE_DATE_PR),TITLE_DATE_PR_CHANGE)</f>
        <v/>
      </c>
      <c r="W28" s="2273"/>
      <c r="X28" s="2273"/>
      <c r="Y28" s="2273"/>
      <c r="Z28" s="2273"/>
      <c r="AA28" s="2273"/>
      <c r="AB28" s="335"/>
      <c r="AC28" s="2273" t="str">
        <f>IF(TITLE_DATE_PR_CHANGE="",IF(TITLE_DATE_PR="","",TITLE_DATE_PR),TITLE_DATE_PR_CHANGE)</f>
        <v/>
      </c>
      <c r="AD28" s="2273"/>
      <c r="AE28" s="2273"/>
      <c r="AF28" s="2273"/>
      <c r="AG28" s="2273"/>
      <c r="AH28" s="2273"/>
      <c r="AI28" s="335"/>
      <c r="AJ28" s="335"/>
      <c r="AK28" s="289"/>
      <c r="AL28" s="377"/>
      <c r="AM28" s="377"/>
      <c r="AN28" s="377"/>
      <c r="AO28" s="377"/>
      <c r="AP28" s="377"/>
      <c r="AQ28" s="427">
        <v>0</v>
      </c>
    </row>
    <row s="1862" customFormat="1" customHeight="1" ht="18.75" hidden="1">
      <c r="A29" s="1377"/>
      <c r="B29" s="1377"/>
      <c r="C29" s="1377"/>
      <c r="D29" s="1377"/>
      <c r="E29" s="1377"/>
      <c r="F29" s="1377"/>
      <c r="G29" s="1377"/>
      <c r="H29" s="1377"/>
      <c r="I29" s="1377"/>
      <c r="J29" s="1377"/>
      <c r="K29" s="1377"/>
      <c r="L29" s="1378"/>
      <c r="M29" s="1377"/>
      <c r="N29" s="1377"/>
      <c r="O29" s="1377"/>
      <c r="S29" s="2259" t="s">
        <v>897</v>
      </c>
      <c r="T29" s="2259"/>
      <c r="U29" s="1381"/>
      <c r="V29" s="2260" t="str">
        <f>IF(TITLE_NUMBER_PR_CHANGE="",IF(TITLE_NUMBER_PR="","",TITLE_NUMBER_PR),TITLE_NUMBER_PR_CHANGE)</f>
        <v/>
      </c>
      <c r="W29" s="2260"/>
      <c r="X29" s="2260"/>
      <c r="Y29" s="2260"/>
      <c r="Z29" s="2260"/>
      <c r="AA29" s="2260"/>
      <c r="AB29" s="335"/>
      <c r="AC29" s="2260" t="str">
        <f>IF(TITLE_NUMBER_PR_CHANGE="",IF(TITLE_NUMBER_PR="","",TITLE_NUMBER_PR),TITLE_NUMBER_PR_CHANGE)</f>
        <v/>
      </c>
      <c r="AD29" s="2260"/>
      <c r="AE29" s="2260"/>
      <c r="AF29" s="2260"/>
      <c r="AG29" s="2260"/>
      <c r="AH29" s="2260"/>
      <c r="AI29" s="335"/>
      <c r="AJ29" s="335"/>
      <c r="AK29" s="289"/>
      <c r="AL29" s="377"/>
      <c r="AM29" s="377"/>
      <c r="AN29" s="377"/>
      <c r="AO29" s="377"/>
      <c r="AP29" s="377"/>
      <c r="AQ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v>
      </c>
      <c r="T30" s="2259"/>
      <c r="U30" s="1381"/>
      <c r="V30" s="2260" t="str">
        <f>IF(TITLE_IST_PUB_CHANGE="",IF(TITLE_IST_PUB="","",TITLE_IST_PUB),TITLE_IST_PUB_CHANGE)</f>
        <v/>
      </c>
      <c r="W30" s="2260"/>
      <c r="X30" s="2260"/>
      <c r="Y30" s="2260"/>
      <c r="Z30" s="2260"/>
      <c r="AA30" s="2260"/>
      <c r="AB30" s="335"/>
      <c r="AC30" s="2260" t="str">
        <f>IF(TITLE_IST_PUB_CHANGE="",IF(TITLE_IST_PUB="","",TITLE_IST_PUB),TITLE_IST_PUB_CHANGE)</f>
        <v/>
      </c>
      <c r="AD30" s="2260"/>
      <c r="AE30" s="2260"/>
      <c r="AF30" s="2260"/>
      <c r="AG30" s="2260"/>
      <c r="AH30" s="2260"/>
      <c r="AI30" s="335"/>
      <c r="AJ30" s="335"/>
      <c r="AK30" s="289"/>
      <c r="AL30" s="377"/>
      <c r="AM30" s="377"/>
      <c r="AN30" s="377"/>
      <c r="AO30" s="377"/>
      <c r="AP30" s="377"/>
      <c r="AQ30" s="427">
        <v>0</v>
      </c>
    </row>
    <row customHeight="1" ht="14.25" hidden="1">
      <c r="Q31" s="385"/>
      <c r="R31" s="385"/>
      <c r="S31" s="1284"/>
      <c r="T31" s="372"/>
      <c r="U31" s="372"/>
      <c r="V31" s="331"/>
      <c r="W31" s="331"/>
      <c r="X31" s="331"/>
      <c r="Y31" s="331"/>
      <c r="Z31" s="331"/>
      <c r="AA31" s="331"/>
      <c r="AB31" s="331"/>
      <c r="AC31" s="331"/>
      <c r="AD31" s="331"/>
      <c r="AE31" s="331"/>
      <c r="AF31" s="331"/>
      <c r="AG31" s="331"/>
      <c r="AH31" s="331"/>
      <c r="AI31" s="331"/>
      <c r="AJ31" s="518"/>
      <c r="AQ31" s="1164">
        <v>0</v>
      </c>
    </row>
    <row s="1862" customFormat="1" customHeight="1" ht="18.75" hidden="1">
      <c r="A32" s="1377"/>
      <c r="B32" s="1377"/>
      <c r="C32" s="1377"/>
      <c r="D32" s="1377"/>
      <c r="E32" s="1377"/>
      <c r="F32" s="1377"/>
      <c r="G32" s="1377"/>
      <c r="H32" s="1377"/>
      <c r="I32" s="1377"/>
      <c r="J32" s="1377"/>
      <c r="K32" s="1377"/>
      <c r="L32" s="1378"/>
      <c r="M32" s="1377"/>
      <c r="N32" s="1377"/>
      <c r="O32" s="1377"/>
      <c r="S32" s="2259" t="s">
        <v>898</v>
      </c>
      <c r="T32" s="2259"/>
      <c r="U32" s="1381"/>
      <c r="V32" s="2273" t="str">
        <f>IF(TITLE_DATE_PR_CHANGE="",IF(TITLE_DATE_PR="","",TITLE_DATE_PR),TITLE_DATE_PR_CHANGE)</f>
        <v/>
      </c>
      <c r="W32" s="2273"/>
      <c r="X32" s="2273"/>
      <c r="Y32" s="2273"/>
      <c r="Z32" s="2273"/>
      <c r="AA32" s="2273"/>
      <c r="AB32" s="335"/>
      <c r="AC32" s="2273" t="str">
        <f>IF(TITLE_DATE_PR_CHANGE="",IF(TITLE_DATE_PR="","",TITLE_DATE_PR),TITLE_DATE_PR_CHANGE)</f>
        <v/>
      </c>
      <c r="AD32" s="2273"/>
      <c r="AE32" s="2273"/>
      <c r="AF32" s="2273"/>
      <c r="AG32" s="2273"/>
      <c r="AH32" s="2273"/>
      <c r="AI32" s="335"/>
      <c r="AJ32" s="335"/>
      <c r="AK32" s="289"/>
      <c r="AL32" s="377"/>
      <c r="AM32" s="377"/>
      <c r="AN32" s="377"/>
      <c r="AO32" s="377"/>
      <c r="AP32" s="377"/>
      <c r="AQ32" s="427">
        <v>0</v>
      </c>
    </row>
    <row s="1862" customFormat="1" customHeight="1" ht="18.75" hidden="1">
      <c r="A33" s="1377"/>
      <c r="B33" s="1377"/>
      <c r="C33" s="1377"/>
      <c r="D33" s="1377"/>
      <c r="E33" s="1377"/>
      <c r="F33" s="1377"/>
      <c r="G33" s="1377"/>
      <c r="H33" s="1377"/>
      <c r="I33" s="1377"/>
      <c r="J33" s="1377"/>
      <c r="K33" s="1377"/>
      <c r="L33" s="1378"/>
      <c r="M33" s="1377"/>
      <c r="N33" s="1377"/>
      <c r="O33" s="1377"/>
      <c r="S33" s="2259" t="s">
        <v>899</v>
      </c>
      <c r="T33" s="2259"/>
      <c r="U33" s="1381"/>
      <c r="V33" s="2260" t="str">
        <f>IF(TITLE_NUMBER_PR_CHANGE="",IF(TITLE_NUMBER_PR="","",TITLE_NUMBER_PR),TITLE_NUMBER_PR_CHANGE)</f>
        <v/>
      </c>
      <c r="W33" s="2260"/>
      <c r="X33" s="2260"/>
      <c r="Y33" s="2260"/>
      <c r="Z33" s="2260"/>
      <c r="AA33" s="2260"/>
      <c r="AB33" s="335"/>
      <c r="AC33" s="2260" t="str">
        <f>IF(TITLE_NUMBER_PR_CHANGE="",IF(TITLE_NUMBER_PR="","",TITLE_NUMBER_PR),TITLE_NUMBER_PR_CHANGE)</f>
        <v/>
      </c>
      <c r="AD33" s="2260"/>
      <c r="AE33" s="2260"/>
      <c r="AF33" s="2260"/>
      <c r="AG33" s="2260"/>
      <c r="AH33" s="2260"/>
      <c r="AI33" s="335"/>
      <c r="AJ33" s="335"/>
      <c r="AK33" s="289"/>
      <c r="AL33" s="377"/>
      <c r="AM33" s="377"/>
      <c r="AN33" s="377"/>
      <c r="AO33" s="377"/>
      <c r="AP33" s="377"/>
      <c r="AQ33" s="427">
        <v>0</v>
      </c>
    </row>
    <row s="1862" customFormat="1" customHeight="1" ht="1.05">
      <c r="A34" s="1377"/>
      <c r="B34" s="1377"/>
      <c r="C34" s="1377"/>
      <c r="D34" s="1377"/>
      <c r="E34" s="1377"/>
      <c r="F34" s="1377"/>
      <c r="G34" s="1377"/>
      <c r="H34" s="1377"/>
      <c r="I34" s="1377"/>
      <c r="J34" s="1377"/>
      <c r="K34" s="1377"/>
      <c r="L34" s="1378"/>
      <c r="M34" s="1377"/>
      <c r="N34" s="1377"/>
      <c r="O34" s="1377"/>
      <c r="S34" s="332"/>
      <c r="T34" s="332"/>
      <c r="U34" s="1463"/>
      <c r="V34" s="335"/>
      <c r="W34" s="335"/>
      <c r="X34" s="335"/>
      <c r="Y34" s="335"/>
      <c r="Z34" s="335"/>
      <c r="AA34" s="335"/>
      <c r="AB34" s="287" t="s">
        <v>900</v>
      </c>
      <c r="AC34" s="335"/>
      <c r="AD34" s="335"/>
      <c r="AE34" s="335"/>
      <c r="AF34" s="335"/>
      <c r="AG34" s="335"/>
      <c r="AH34" s="335"/>
      <c r="AI34" s="287" t="s">
        <v>900</v>
      </c>
      <c r="AL34" s="377"/>
      <c r="AM34" s="377"/>
      <c r="AN34" s="377"/>
      <c r="AO34" s="377"/>
      <c r="AP34" s="377"/>
      <c r="AQ34" s="427">
        <v>1</v>
      </c>
    </row>
    <row customHeight="1" ht="14.699999999999998">
      <c r="Q35" s="385"/>
      <c r="R35" s="385"/>
      <c r="S35" s="1284"/>
      <c r="T35" s="372"/>
      <c r="U35" s="1253"/>
      <c r="V35" s="2261"/>
      <c r="W35" s="2261"/>
      <c r="X35" s="2261"/>
      <c r="Y35" s="2261"/>
      <c r="Z35" s="2261"/>
      <c r="AA35" s="2261"/>
      <c r="AB35" s="2261"/>
      <c r="AC35" s="2261"/>
      <c r="AD35" s="2261"/>
      <c r="AE35" s="2261"/>
      <c r="AF35" s="2261"/>
      <c r="AG35" s="2261"/>
      <c r="AH35" s="2261"/>
      <c r="AI35" s="2261"/>
      <c r="AQ35" s="1164">
        <v>14</v>
      </c>
    </row>
    <row customHeight="1" ht="14.699999999999998">
      <c r="Q36" s="385"/>
      <c r="R36" s="385"/>
      <c r="S36" s="2136" t="s">
        <v>773</v>
      </c>
      <c r="T36" s="2136"/>
      <c r="U36" s="2136"/>
      <c r="V36" s="2136"/>
      <c r="W36" s="2136"/>
      <c r="X36" s="2136"/>
      <c r="Y36" s="2136"/>
      <c r="Z36" s="2136"/>
      <c r="AA36" s="2136"/>
      <c r="AB36" s="2136"/>
      <c r="AC36" s="2136"/>
      <c r="AD36" s="2136"/>
      <c r="AE36" s="2136"/>
      <c r="AF36" s="2136"/>
      <c r="AG36" s="2136"/>
      <c r="AH36" s="2136"/>
      <c r="AI36" s="2136"/>
      <c r="AJ36" s="2136"/>
      <c r="AK36" s="2136" t="s">
        <v>774</v>
      </c>
      <c r="AQ36" s="1164">
        <v>14</v>
      </c>
    </row>
    <row customHeight="1" ht="14.699999999999998">
      <c r="Q37" s="385"/>
      <c r="R37" s="385"/>
      <c r="S37" s="2282" t="s">
        <v>88</v>
      </c>
      <c r="T37" s="2218" t="s">
        <v>901</v>
      </c>
      <c r="U37" s="310"/>
      <c r="V37" s="2283" t="s">
        <v>902</v>
      </c>
      <c r="W37" s="2284"/>
      <c r="X37" s="2284"/>
      <c r="Y37" s="2284"/>
      <c r="Z37" s="2284"/>
      <c r="AA37" s="2285"/>
      <c r="AB37" s="2286" t="s">
        <v>903</v>
      </c>
      <c r="AC37" s="2283" t="s">
        <v>902</v>
      </c>
      <c r="AD37" s="2284"/>
      <c r="AE37" s="2284"/>
      <c r="AF37" s="2284"/>
      <c r="AG37" s="2284"/>
      <c r="AH37" s="2285"/>
      <c r="AI37" s="2286" t="s">
        <v>904</v>
      </c>
      <c r="AJ37" s="2289" t="s">
        <v>905</v>
      </c>
      <c r="AK37" s="2136"/>
      <c r="AQ37" s="1164">
        <v>14</v>
      </c>
    </row>
    <row customHeight="1" ht="35.699999999999996">
      <c r="Q38" s="385"/>
      <c r="R38" s="385"/>
      <c r="S38" s="2282"/>
      <c r="T38" s="2218"/>
      <c r="U38" s="1040"/>
      <c r="V38" s="1461" t="s">
        <v>962</v>
      </c>
      <c r="W38" s="2271" t="s">
        <v>908</v>
      </c>
      <c r="X38" s="2272"/>
      <c r="Y38" s="2271" t="s">
        <v>909</v>
      </c>
      <c r="Z38" s="2278"/>
      <c r="AA38" s="2272"/>
      <c r="AB38" s="2287"/>
      <c r="AC38" s="1461" t="s">
        <v>962</v>
      </c>
      <c r="AD38" s="2271" t="s">
        <v>908</v>
      </c>
      <c r="AE38" s="2272"/>
      <c r="AF38" s="2271" t="s">
        <v>909</v>
      </c>
      <c r="AG38" s="2278"/>
      <c r="AH38" s="2272"/>
      <c r="AI38" s="2287"/>
      <c r="AJ38" s="2290"/>
      <c r="AK38" s="2136"/>
      <c r="AQ38" s="1164">
        <v>34</v>
      </c>
    </row>
    <row customHeight="1" ht="35.699999999999996">
      <c r="A39" s="1379"/>
      <c r="B39" s="1379" t="s">
        <v>616</v>
      </c>
      <c r="C39" s="1379" t="s">
        <v>617</v>
      </c>
      <c r="D39" s="1379" t="s">
        <v>618</v>
      </c>
      <c r="E39" s="1373" t="s">
        <v>910</v>
      </c>
      <c r="F39" s="1373" t="s">
        <v>911</v>
      </c>
      <c r="G39" s="1373" t="s">
        <v>912</v>
      </c>
      <c r="H39" s="1373"/>
      <c r="I39" s="1373" t="s">
        <v>963</v>
      </c>
      <c r="J39" s="1373" t="s">
        <v>915</v>
      </c>
      <c r="K39" s="1373" t="s">
        <v>964</v>
      </c>
      <c r="L39" s="1373" t="s">
        <v>891</v>
      </c>
      <c r="Q39" s="385"/>
      <c r="R39" s="385"/>
      <c r="S39" s="2282"/>
      <c r="T39" s="2218"/>
      <c r="U39" s="311"/>
      <c r="V39" s="1461" t="s">
        <v>965</v>
      </c>
      <c r="W39" s="1231" t="s">
        <v>966</v>
      </c>
      <c r="X39" s="1231" t="s">
        <v>967</v>
      </c>
      <c r="Y39" s="1464" t="s">
        <v>919</v>
      </c>
      <c r="Z39" s="2279" t="s">
        <v>920</v>
      </c>
      <c r="AA39" s="2280"/>
      <c r="AB39" s="2288"/>
      <c r="AC39" s="1461" t="s">
        <v>965</v>
      </c>
      <c r="AD39" s="1231" t="s">
        <v>966</v>
      </c>
      <c r="AE39" s="1231" t="s">
        <v>967</v>
      </c>
      <c r="AF39" s="1464" t="s">
        <v>919</v>
      </c>
      <c r="AG39" s="2279" t="s">
        <v>920</v>
      </c>
      <c r="AH39" s="2280"/>
      <c r="AI39" s="2288"/>
      <c r="AJ39" s="2291"/>
      <c r="AK39" s="2136"/>
      <c r="AQ39" s="1164">
        <v>34</v>
      </c>
    </row>
    <row s="1650" customFormat="1" customHeight="1" ht="0">
      <c r="A40" s="1379"/>
      <c r="B40" s="1379"/>
      <c r="C40" s="1379"/>
      <c r="D40" s="1379"/>
      <c r="E40" s="1379"/>
      <c r="F40" s="1379"/>
      <c r="G40" s="1379"/>
      <c r="H40" s="1379"/>
      <c r="I40" s="1379"/>
      <c r="J40" s="1379"/>
      <c r="K40" s="1379"/>
      <c r="L40" s="1373"/>
      <c r="M40" s="1371"/>
      <c r="N40" s="1371"/>
      <c r="O40" s="1371"/>
      <c r="P40" s="1255"/>
      <c r="Q40" s="1256"/>
      <c r="R40" s="1263">
        <v>1</v>
      </c>
      <c r="S40" s="1286" t="s">
        <v>200</v>
      </c>
      <c r="T40" s="1264" t="s">
        <v>103</v>
      </c>
      <c r="U40" s="1254" t="str">
        <f>OFFSET(U40,0,-1)</f>
        <v>2</v>
      </c>
      <c r="V40" s="1460">
        <f>OFFSET(V40,0,-1)+1</f>
        <v>3</v>
      </c>
      <c r="W40" s="1460">
        <f>OFFSET(W40,0,-1)+1</f>
        <v>4</v>
      </c>
      <c r="X40" s="1460">
        <f>OFFSET(X40,0,-1)+1</f>
        <v>5</v>
      </c>
      <c r="Y40" s="1460">
        <f>OFFSET(Y40,0,-1)+1</f>
        <v>6</v>
      </c>
      <c r="Z40" s="2281">
        <f>OFFSET(Z40,0,-1)+1</f>
        <v>7</v>
      </c>
      <c r="AA40" s="2281"/>
      <c r="AB40" s="1460">
        <f>OFFSET(AB40,0,-2)+1</f>
        <v>8</v>
      </c>
      <c r="AC40" s="1460">
        <f>OFFSET(AC40,0,-1)+1</f>
        <v>9</v>
      </c>
      <c r="AD40" s="1460">
        <f>OFFSET(AD40,0,-1)+1</f>
        <v>10</v>
      </c>
      <c r="AE40" s="1460">
        <f>OFFSET(AE40,0,-1)+1</f>
        <v>11</v>
      </c>
      <c r="AF40" s="1460">
        <f>OFFSET(AF40,0,-1)+1</f>
        <v>12</v>
      </c>
      <c r="AG40" s="2281">
        <f>OFFSET(AG40,0,-1)+1</f>
        <v>13</v>
      </c>
      <c r="AH40" s="2281"/>
      <c r="AI40" s="1460">
        <f>OFFSET(AI40,0,-2)+1</f>
        <v>14</v>
      </c>
      <c r="AJ40" s="1254">
        <f>OFFSET(AJ40,0,-1)</f>
        <v>14</v>
      </c>
      <c r="AK40" s="1460">
        <f>OFFSET(AK40,0,-1)+1</f>
        <v>15</v>
      </c>
      <c r="AL40" s="520"/>
      <c r="AM40" s="520"/>
      <c r="AN40" s="520"/>
      <c r="AO40" s="520"/>
      <c r="AP40" s="520"/>
      <c r="AQ40" s="505">
        <v>0</v>
      </c>
    </row>
    <row customHeight="1" ht="24">
      <c r="A41" s="1372" t="s">
        <v>709</v>
      </c>
      <c r="B41" s="1372"/>
      <c r="C41" s="1372"/>
      <c r="D41" s="1372"/>
      <c r="E41" s="2267">
        <v>1</v>
      </c>
      <c r="F41" s="1372"/>
      <c r="G41" s="1372"/>
      <c r="H41" s="1372"/>
      <c r="I41" s="1372"/>
      <c r="J41" s="1372"/>
      <c r="K41" s="1372"/>
      <c r="L41" s="1373"/>
      <c r="M41" s="1374"/>
      <c r="N41" s="1374"/>
      <c r="O41" s="1374"/>
      <c r="P41" s="370"/>
      <c r="Q41" s="369"/>
      <c r="R41" s="364"/>
      <c r="S41" s="1466">
        <f>INDEX(PT_DIFFERENTIATION_NUM_NTAR,MATCH(A41,PT_DIFFERENTIATION_NTAR_ID,0))</f>
        <v>0</v>
      </c>
      <c r="T41" s="307" t="s">
        <v>604</v>
      </c>
      <c r="U41" s="309"/>
      <c r="V41" s="2251"/>
      <c r="W41" s="2252"/>
      <c r="X41" s="2252"/>
      <c r="Y41" s="2252"/>
      <c r="Z41" s="2252"/>
      <c r="AA41" s="2252"/>
      <c r="AB41" s="2253"/>
      <c r="AC41" s="2251" t="str">
        <f>INDEX(PT_DIFFERENTIATION_NTAR,MATCH(A41,PT_DIFFERENTIATION_NTAR_ID,0))</f>
        <v/>
      </c>
      <c r="AD41" s="2252"/>
      <c r="AE41" s="2252"/>
      <c r="AF41" s="2252"/>
      <c r="AG41" s="2252"/>
      <c r="AH41" s="2252"/>
      <c r="AI41" s="2252"/>
      <c r="AJ41" s="2253"/>
      <c r="AK41"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9"/>
      <c r="AN41" s="509" t="str">
        <f>IF(T41="","",T41)</f>
        <v>Наименование тарифа</v>
      </c>
      <c r="AO41" s="509"/>
      <c r="AP41" s="509"/>
      <c r="AQ41" s="1164">
        <v>23</v>
      </c>
    </row>
    <row customHeight="1" ht="24">
      <c r="A42" s="1372" t="s">
        <v>709</v>
      </c>
      <c r="B42" s="1372" t="s">
        <v>710</v>
      </c>
      <c r="C42" s="1372"/>
      <c r="D42" s="1372"/>
      <c r="E42" s="2268"/>
      <c r="F42" s="2267">
        <v>1</v>
      </c>
      <c r="G42" s="1372"/>
      <c r="H42" s="1372"/>
      <c r="I42" s="1372"/>
      <c r="J42" s="1372"/>
      <c r="K42" s="1372"/>
      <c r="L42" s="1373"/>
      <c r="M42" s="1374"/>
      <c r="N42" s="1374"/>
      <c r="O42" s="1374"/>
      <c r="P42" s="1462"/>
      <c r="Q42" s="361"/>
      <c r="R42" s="362"/>
      <c r="S42" s="1466" t="str">
        <f>INDEX(PT_DIFFERENTIATION_NUM_TER,MATCH(B42,PT_DIFFERENTIATION_TER_ID,0))</f>
        <v>.</v>
      </c>
      <c r="T42" s="317" t="s">
        <v>870</v>
      </c>
      <c r="U42" s="309"/>
      <c r="V42" s="2251"/>
      <c r="W42" s="2252"/>
      <c r="X42" s="2252"/>
      <c r="Y42" s="2252"/>
      <c r="Z42" s="2252"/>
      <c r="AA42" s="2252"/>
      <c r="AB42" s="2253"/>
      <c r="AC42" s="2251" t="str">
        <f>INDEX(PT_DIFFERENTIATION_TER,MATCH(B42,PT_DIFFERENTIATION_TER_ID,0))</f>
        <v/>
      </c>
      <c r="AD42" s="2252"/>
      <c r="AE42" s="2252"/>
      <c r="AF42" s="2252"/>
      <c r="AG42" s="2252"/>
      <c r="AH42" s="2252"/>
      <c r="AI42" s="2252"/>
      <c r="AJ42" s="2253"/>
      <c r="AK42" s="1267" t="s">
        <v>871</v>
      </c>
      <c r="AM42" s="509"/>
      <c r="AN42" s="509" t="str">
        <f>IF(T42="","",T42)</f>
        <v>Территория действия тарифа</v>
      </c>
      <c r="AO42" s="509"/>
      <c r="AP42" s="509"/>
      <c r="AQ42" s="1164">
        <v>23</v>
      </c>
    </row>
    <row customHeight="1" ht="24">
      <c r="A43" s="1372" t="s">
        <v>709</v>
      </c>
      <c r="B43" s="1372" t="s">
        <v>710</v>
      </c>
      <c r="C43" s="1372" t="s">
        <v>711</v>
      </c>
      <c r="D43" s="1372"/>
      <c r="E43" s="2268"/>
      <c r="F43" s="2268"/>
      <c r="G43" s="2267">
        <v>1</v>
      </c>
      <c r="H43" s="1372"/>
      <c r="I43" s="1372"/>
      <c r="J43" s="1372"/>
      <c r="K43" s="1372"/>
      <c r="L43" s="1373"/>
      <c r="M43" s="1374"/>
      <c r="N43" s="1374"/>
      <c r="O43" s="1374"/>
      <c r="P43" s="363"/>
      <c r="Q43" s="361"/>
      <c r="R43" s="362"/>
      <c r="S43" s="1466" t="str">
        <f>INDEX(PT_DIFFERENTIATION_NUM_CS,MATCH(C43,PT_DIFFERENTIATION_CS_ID,0))</f>
        <v>..</v>
      </c>
      <c r="T43" s="318" t="s">
        <v>954</v>
      </c>
      <c r="U43" s="309"/>
      <c r="V43" s="2251"/>
      <c r="W43" s="2252"/>
      <c r="X43" s="2252"/>
      <c r="Y43" s="2252"/>
      <c r="Z43" s="2252"/>
      <c r="AA43" s="2252"/>
      <c r="AB43" s="2253"/>
      <c r="AC43" s="2251" t="str">
        <f>INDEX(PT_DIFFERENTIATION_CS,MATCH(C43,PT_DIFFERENTIATION_CS_ID,0))</f>
        <v/>
      </c>
      <c r="AD43" s="2252"/>
      <c r="AE43" s="2252"/>
      <c r="AF43" s="2252"/>
      <c r="AG43" s="2252"/>
      <c r="AH43" s="2252"/>
      <c r="AI43" s="2252"/>
      <c r="AJ43" s="2253"/>
      <c r="AK43" s="1267" t="s">
        <v>955</v>
      </c>
      <c r="AM43" s="509"/>
      <c r="AN43" s="509" t="str">
        <f>IF(T43="","",T43)</f>
        <v>Наименование централизованной системы холодного водоснабжения</v>
      </c>
      <c r="AO43" s="509"/>
      <c r="AP43" s="509"/>
      <c r="AQ43" s="1164">
        <v>23</v>
      </c>
    </row>
    <row customHeight="1" ht="24">
      <c r="A44" s="1372" t="s">
        <v>709</v>
      </c>
      <c r="B44" s="1372" t="s">
        <v>710</v>
      </c>
      <c r="C44" s="1372" t="s">
        <v>711</v>
      </c>
      <c r="D44" s="1372" t="s">
        <v>970</v>
      </c>
      <c r="E44" s="2268"/>
      <c r="F44" s="2268"/>
      <c r="G44" s="2268"/>
      <c r="H44" s="2268"/>
      <c r="I44" s="2265" t="str">
        <f>S43&amp;".1"</f>
        <v>...1</v>
      </c>
      <c r="J44" s="1372"/>
      <c r="K44" s="1372"/>
      <c r="L44" s="1373"/>
      <c r="P44" s="2266">
        <v>1</v>
      </c>
      <c r="Q44" s="1459"/>
      <c r="R44" s="365"/>
      <c r="S44" s="1466" t="str">
        <f>$I44</f>
        <v>...1</v>
      </c>
      <c r="T44" s="294" t="s">
        <v>956</v>
      </c>
      <c r="U44" s="309"/>
      <c r="V44" s="2359"/>
      <c r="W44" s="2360"/>
      <c r="X44" s="2360"/>
      <c r="Y44" s="2360"/>
      <c r="Z44" s="2360"/>
      <c r="AA44" s="2360"/>
      <c r="AB44" s="2361"/>
      <c r="AC44" s="2362"/>
      <c r="AD44" s="2363"/>
      <c r="AE44" s="2363"/>
      <c r="AF44" s="2363"/>
      <c r="AG44" s="2363"/>
      <c r="AH44" s="2363"/>
      <c r="AI44" s="2363"/>
      <c r="AJ44" s="2364"/>
      <c r="AK44" s="1267" t="s">
        <v>957</v>
      </c>
      <c r="AM44" s="509"/>
      <c r="AN44" s="509" t="str">
        <f>IF(T44="","",T44)</f>
        <v>Наименование признака дифференциации</v>
      </c>
      <c r="AO44" s="509"/>
      <c r="AP44" s="509"/>
      <c r="AQ44" s="1164">
        <v>23</v>
      </c>
    </row>
    <row customHeight="1" ht="24">
      <c r="A45" s="1372" t="s">
        <v>709</v>
      </c>
      <c r="B45" s="1372" t="s">
        <v>710</v>
      </c>
      <c r="C45" s="1372" t="s">
        <v>711</v>
      </c>
      <c r="D45" s="1372" t="s">
        <v>970</v>
      </c>
      <c r="E45" s="2268"/>
      <c r="F45" s="2268"/>
      <c r="G45" s="2268"/>
      <c r="H45" s="2268"/>
      <c r="I45" s="2295"/>
      <c r="J45" s="2265" t="str">
        <f>I44&amp;".1"</f>
        <v>...1.1</v>
      </c>
      <c r="K45" s="1372"/>
      <c r="L45" s="1373" t="s">
        <v>879</v>
      </c>
      <c r="P45" s="2266"/>
      <c r="Q45" s="2266">
        <v>1</v>
      </c>
      <c r="R45" s="366"/>
      <c r="S45" s="1466" t="str">
        <f>$J45</f>
        <v>...1.1</v>
      </c>
      <c r="T45" s="295" t="s">
        <v>880</v>
      </c>
      <c r="U45" s="309"/>
      <c r="V45" s="2254"/>
      <c r="W45" s="2255"/>
      <c r="X45" s="2255"/>
      <c r="Y45" s="2255"/>
      <c r="Z45" s="2255"/>
      <c r="AA45" s="2255"/>
      <c r="AB45" s="2256"/>
      <c r="AC45" s="2254"/>
      <c r="AD45" s="2255"/>
      <c r="AE45" s="2255"/>
      <c r="AF45" s="2255"/>
      <c r="AG45" s="2255"/>
      <c r="AH45" s="2255"/>
      <c r="AI45" s="2255"/>
      <c r="AJ45" s="2256"/>
      <c r="AK45" s="1316" t="s">
        <v>958</v>
      </c>
      <c r="AM45" s="509"/>
      <c r="AN45" s="509" t="str">
        <f>IF(T45="","",T45)</f>
        <v>Группа потребителей</v>
      </c>
      <c r="AO45" s="509"/>
      <c r="AP45" s="509"/>
      <c r="AQ45" s="1164">
        <v>23</v>
      </c>
    </row>
    <row customHeight="1" ht="24">
      <c r="A46" s="1372" t="s">
        <v>709</v>
      </c>
      <c r="B46" s="1372" t="s">
        <v>710</v>
      </c>
      <c r="C46" s="1372" t="s">
        <v>711</v>
      </c>
      <c r="D46" s="1372" t="s">
        <v>970</v>
      </c>
      <c r="E46" s="2268"/>
      <c r="F46" s="2268"/>
      <c r="G46" s="2268"/>
      <c r="H46" s="2268"/>
      <c r="I46" s="2295"/>
      <c r="J46" s="2295"/>
      <c r="K46" s="2265" t="str">
        <f>J45&amp;".1"</f>
        <v>...1.1.1</v>
      </c>
      <c r="L46" s="1373"/>
      <c r="P46" s="2266"/>
      <c r="Q46" s="2266"/>
      <c r="R46" s="366">
        <v>1</v>
      </c>
      <c r="S46" s="1466" t="str">
        <f>$K46</f>
        <v>...1.1.1</v>
      </c>
      <c r="T46" s="1446"/>
      <c r="U46" s="309"/>
      <c r="V46" s="760"/>
      <c r="W46" s="760"/>
      <c r="X46" s="1266"/>
      <c r="Y46" s="2274"/>
      <c r="Z46" s="2116" t="s">
        <v>66</v>
      </c>
      <c r="AA46" s="2274"/>
      <c r="AB46" s="2116" t="s">
        <v>66</v>
      </c>
      <c r="AC46" s="760"/>
      <c r="AD46" s="760"/>
      <c r="AE46" s="1266"/>
      <c r="AF46" s="2274"/>
      <c r="AG46" s="2116" t="s">
        <v>66</v>
      </c>
      <c r="AH46" s="2296"/>
      <c r="AI46" s="2116" t="s">
        <v>66</v>
      </c>
      <c r="AJ46" s="1447"/>
      <c r="AK46"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0">
        <f>STRCHECKDATE(V47:AJ47)</f>
      </c>
      <c r="AM46" s="509"/>
      <c r="AN46" s="509" t="str">
        <f>IF(T46="","",T46)</f>
        <v/>
      </c>
      <c r="AO46" s="509"/>
      <c r="AP46" s="509"/>
      <c r="AQ46" s="1164">
        <v>23</v>
      </c>
    </row>
    <row customHeight="1" ht="0">
      <c r="A47" s="1372" t="s">
        <v>709</v>
      </c>
      <c r="B47" s="1372" t="s">
        <v>710</v>
      </c>
      <c r="C47" s="1372" t="s">
        <v>711</v>
      </c>
      <c r="D47" s="1372" t="s">
        <v>970</v>
      </c>
      <c r="E47" s="2268"/>
      <c r="F47" s="2268"/>
      <c r="G47" s="2268"/>
      <c r="H47" s="2268"/>
      <c r="I47" s="2295"/>
      <c r="J47" s="2295"/>
      <c r="K47" s="2265"/>
      <c r="L47" s="1373"/>
      <c r="P47" s="2266"/>
      <c r="Q47" s="2266"/>
      <c r="R47" s="366"/>
      <c r="S47" s="1465"/>
      <c r="T47" s="309"/>
      <c r="U47" s="309"/>
      <c r="V47" s="334"/>
      <c r="W47" s="334"/>
      <c r="X47" s="337" t="str">
        <f>Y46&amp;"-"&amp;AA46</f>
        <v>-</v>
      </c>
      <c r="Y47" s="2275"/>
      <c r="Z47" s="2116"/>
      <c r="AA47" s="2275"/>
      <c r="AB47" s="2116"/>
      <c r="AC47" s="334"/>
      <c r="AD47" s="334"/>
      <c r="AE47" s="337" t="str">
        <f>AF46&amp;"-"&amp;AH46</f>
        <v>-</v>
      </c>
      <c r="AF47" s="2275"/>
      <c r="AG47" s="2116"/>
      <c r="AH47" s="2297"/>
      <c r="AI47" s="2116"/>
      <c r="AJ47" s="1448"/>
      <c r="AK47" s="2358"/>
      <c r="AM47" s="509"/>
      <c r="AN47" s="509" t="str">
        <f>IF(T47="","",T47)</f>
        <v/>
      </c>
      <c r="AO47" s="509"/>
      <c r="AP47" s="509"/>
      <c r="AQ47" s="1164">
        <v>0</v>
      </c>
    </row>
    <row customHeight="1" ht="21">
      <c r="A48" s="1372" t="s">
        <v>709</v>
      </c>
      <c r="B48" s="1372" t="s">
        <v>710</v>
      </c>
      <c r="C48" s="1372" t="s">
        <v>711</v>
      </c>
      <c r="D48" s="1372" t="s">
        <v>970</v>
      </c>
      <c r="E48" s="2268"/>
      <c r="F48" s="2268"/>
      <c r="G48" s="2268"/>
      <c r="H48" s="2268"/>
      <c r="I48" s="2295"/>
      <c r="J48" s="2265"/>
      <c r="K48" s="1372"/>
      <c r="L48" s="1373"/>
      <c r="P48" s="2266"/>
      <c r="Q48" s="2266"/>
      <c r="R48" s="365"/>
      <c r="S48" s="1287"/>
      <c r="T48" s="296" t="s">
        <v>959</v>
      </c>
      <c r="U48" s="376"/>
      <c r="V48" s="376"/>
      <c r="W48" s="376"/>
      <c r="X48" s="376"/>
      <c r="Y48" s="376"/>
      <c r="Z48" s="376"/>
      <c r="AA48" s="376"/>
      <c r="AB48" s="376"/>
      <c r="AC48" s="376"/>
      <c r="AD48" s="376"/>
      <c r="AE48" s="376"/>
      <c r="AF48" s="376"/>
      <c r="AG48" s="376"/>
      <c r="AH48" s="376"/>
      <c r="AI48" s="376"/>
      <c r="AJ48" s="376"/>
      <c r="AK48" s="1267" t="s">
        <v>960</v>
      </c>
      <c r="AM48" s="509"/>
      <c r="AN48" s="509" t="str">
        <f>IF(T48="","",T48)</f>
        <v>Добавить значение признака дифференциации</v>
      </c>
      <c r="AO48" s="509"/>
      <c r="AP48" s="509"/>
      <c r="AQ48" s="1164">
        <v>20</v>
      </c>
    </row>
    <row customHeight="1" ht="22.049999999999997">
      <c r="A49" s="1372" t="s">
        <v>709</v>
      </c>
      <c r="B49" s="1372" t="s">
        <v>710</v>
      </c>
      <c r="C49" s="1372" t="s">
        <v>711</v>
      </c>
      <c r="D49" s="1372" t="s">
        <v>970</v>
      </c>
      <c r="E49" s="2268"/>
      <c r="F49" s="2268"/>
      <c r="G49" s="2268"/>
      <c r="H49" s="2268"/>
      <c r="I49" s="2265"/>
      <c r="J49" s="1372"/>
      <c r="K49" s="1372"/>
      <c r="L49" s="1373"/>
      <c r="P49" s="2266"/>
      <c r="Q49" s="1459"/>
      <c r="R49" s="365"/>
      <c r="S49" s="1287"/>
      <c r="T49" s="374" t="s">
        <v>885</v>
      </c>
      <c r="U49" s="376"/>
      <c r="V49" s="376"/>
      <c r="W49" s="376"/>
      <c r="X49" s="376"/>
      <c r="Y49" s="376"/>
      <c r="Z49" s="376"/>
      <c r="AA49" s="376"/>
      <c r="AB49" s="375"/>
      <c r="AC49" s="376"/>
      <c r="AD49" s="376"/>
      <c r="AE49" s="376"/>
      <c r="AF49" s="376"/>
      <c r="AG49" s="376"/>
      <c r="AH49" s="376"/>
      <c r="AI49" s="375"/>
      <c r="AJ49" s="376"/>
      <c r="AK49" s="1449"/>
      <c r="AM49" s="509"/>
      <c r="AN49" s="509" t="str">
        <f>IF(T49="","",T49)</f>
        <v>Добавить группу потребителей</v>
      </c>
      <c r="AO49" s="509"/>
      <c r="AP49" s="509"/>
      <c r="AQ49" s="1164">
        <v>21</v>
      </c>
    </row>
    <row customHeight="1" ht="22.049999999999997">
      <c r="A50" s="1372" t="s">
        <v>709</v>
      </c>
      <c r="B50" s="1372" t="s">
        <v>710</v>
      </c>
      <c r="C50" s="1372" t="s">
        <v>711</v>
      </c>
      <c r="D50" s="1372" t="s">
        <v>970</v>
      </c>
      <c r="E50" s="2268"/>
      <c r="F50" s="2268"/>
      <c r="G50" s="2268"/>
      <c r="H50" s="2267"/>
      <c r="I50" s="1372"/>
      <c r="J50" s="1372"/>
      <c r="K50" s="1372"/>
      <c r="L50" s="1373"/>
      <c r="M50" s="1374"/>
      <c r="N50" s="1374"/>
      <c r="O50" s="546"/>
      <c r="P50" s="369"/>
      <c r="Q50" s="384"/>
      <c r="R50" s="364"/>
      <c r="S50" s="1287"/>
      <c r="T50" s="381" t="s">
        <v>961</v>
      </c>
      <c r="U50" s="376"/>
      <c r="V50" s="376"/>
      <c r="W50" s="376"/>
      <c r="X50" s="376"/>
      <c r="Y50" s="376"/>
      <c r="Z50" s="376"/>
      <c r="AA50" s="376"/>
      <c r="AB50" s="375"/>
      <c r="AC50" s="376"/>
      <c r="AD50" s="376"/>
      <c r="AE50" s="376"/>
      <c r="AF50" s="376"/>
      <c r="AG50" s="376"/>
      <c r="AH50" s="376"/>
      <c r="AI50" s="375"/>
      <c r="AJ50" s="376"/>
      <c r="AK50" s="312"/>
      <c r="AM50" s="509"/>
      <c r="AN50" s="509" t="str">
        <f>IF(T50="","",T50)</f>
        <v>Добавить наименование признака дифференциации</v>
      </c>
      <c r="AO50" s="509"/>
      <c r="AP50" s="509"/>
      <c r="AQ50" s="1164">
        <v>21</v>
      </c>
    </row>
    <row s="1651" customFormat="1" customHeight="1" ht="0">
      <c r="A51" s="1352" t="s">
        <v>709</v>
      </c>
      <c r="B51" s="1352" t="s">
        <v>710</v>
      </c>
      <c r="C51" s="1323"/>
      <c r="D51" s="1323"/>
      <c r="E51" s="2268"/>
      <c r="F51" s="2267"/>
      <c r="G51" s="1323"/>
      <c r="H51" s="1323"/>
      <c r="I51" s="1323"/>
      <c r="J51" s="1323"/>
      <c r="K51" s="1323"/>
      <c r="L51" s="1467"/>
      <c r="M51" s="1330"/>
      <c r="N51" s="1330"/>
      <c r="P51" s="1325"/>
      <c r="Q51" s="1326"/>
      <c r="R51" s="1325"/>
      <c r="S51" s="1331"/>
      <c r="T51" s="1334" t="s">
        <v>888</v>
      </c>
      <c r="U51" s="1333"/>
      <c r="V51" s="1333"/>
      <c r="W51" s="1333"/>
      <c r="X51" s="1333"/>
      <c r="Y51" s="1333"/>
      <c r="Z51" s="1333"/>
      <c r="AA51" s="1333"/>
      <c r="AB51" s="1333"/>
      <c r="AC51" s="1333"/>
      <c r="AD51" s="1333"/>
      <c r="AE51" s="1333"/>
      <c r="AF51" s="1333"/>
      <c r="AG51" s="1333"/>
      <c r="AH51" s="1333"/>
      <c r="AI51" s="1333"/>
      <c r="AJ51" s="1333"/>
      <c r="AK51" s="1333"/>
      <c r="AM51" s="798"/>
      <c r="AN51" s="798" t="str">
        <f>IF(T51="","",T51)</f>
        <v>Добавить централизованную систему для дифференциации</v>
      </c>
      <c r="AO51" s="798"/>
      <c r="AP51" s="798"/>
      <c r="AQ51" s="527">
        <v>0</v>
      </c>
    </row>
    <row s="1651" customFormat="1" customHeight="1" ht="0">
      <c r="A52" s="1352" t="s">
        <v>709</v>
      </c>
      <c r="B52" s="1352"/>
      <c r="C52" s="1352"/>
      <c r="D52" s="1352"/>
      <c r="E52" s="2267"/>
      <c r="F52" s="1352"/>
      <c r="G52" s="1352"/>
      <c r="H52" s="1352"/>
      <c r="I52" s="1352"/>
      <c r="J52" s="1352"/>
      <c r="K52" s="1352"/>
      <c r="L52" s="1355"/>
      <c r="M52" s="1330"/>
      <c r="N52" s="1330"/>
      <c r="O52" s="527"/>
      <c r="P52" s="389"/>
      <c r="Q52" s="1353"/>
      <c r="R52" s="389"/>
      <c r="S52" s="1331"/>
      <c r="T52" s="1334" t="s">
        <v>889</v>
      </c>
      <c r="U52" s="1333"/>
      <c r="V52" s="1333"/>
      <c r="W52" s="1333"/>
      <c r="X52" s="1333"/>
      <c r="Y52" s="1333"/>
      <c r="Z52" s="1333"/>
      <c r="AA52" s="1333"/>
      <c r="AB52" s="1333"/>
      <c r="AC52" s="1333"/>
      <c r="AD52" s="1333"/>
      <c r="AE52" s="1333"/>
      <c r="AF52" s="1333"/>
      <c r="AG52" s="1333"/>
      <c r="AH52" s="1333"/>
      <c r="AI52" s="1333"/>
      <c r="AJ52" s="1333"/>
      <c r="AK52" s="1333"/>
      <c r="AM52" s="509"/>
      <c r="AN52" s="509" t="str">
        <f>IF(T52="","",T52)</f>
        <v>Добавить территорию для дифференциации</v>
      </c>
      <c r="AO52" s="509"/>
      <c r="AP52" s="509"/>
      <c r="AQ52" s="520">
        <v>0</v>
      </c>
    </row>
    <row s="1651" customFormat="1" customHeight="1" ht="0">
      <c r="A53" s="1323"/>
      <c r="B53" s="1323"/>
      <c r="C53" s="1323"/>
      <c r="D53" s="1323"/>
      <c r="E53" s="1352"/>
      <c r="F53" s="1323"/>
      <c r="G53" s="1323"/>
      <c r="H53" s="1323"/>
      <c r="I53" s="1323"/>
      <c r="J53" s="1323"/>
      <c r="K53" s="1323"/>
      <c r="L53" s="1467"/>
      <c r="M53" s="1330"/>
      <c r="N53" s="1330"/>
      <c r="P53" s="1325"/>
      <c r="Q53" s="1326"/>
      <c r="R53" s="1325"/>
      <c r="S53" s="1331"/>
      <c r="T53" s="1334" t="s">
        <v>921</v>
      </c>
      <c r="U53" s="1333"/>
      <c r="V53" s="1333"/>
      <c r="W53" s="1333"/>
      <c r="X53" s="1333"/>
      <c r="Y53" s="1333"/>
      <c r="Z53" s="1333"/>
      <c r="AA53" s="1333"/>
      <c r="AB53" s="1333"/>
      <c r="AC53" s="1333"/>
      <c r="AD53" s="1333"/>
      <c r="AE53" s="1333"/>
      <c r="AF53" s="1333"/>
      <c r="AG53" s="1333"/>
      <c r="AH53" s="1333"/>
      <c r="AI53" s="1333"/>
      <c r="AJ53" s="1333"/>
      <c r="AK53" s="1333"/>
      <c r="AM53" s="798"/>
      <c r="AN53" s="798" t="str">
        <f>IF(T53="","",T53)</f>
        <v>Добавить наименование тарифа</v>
      </c>
      <c r="AO53" s="798"/>
      <c r="AP53" s="798"/>
      <c r="AQ53" s="527">
        <v>0</v>
      </c>
    </row>
    <row customHeight="1" ht="11.549999999999999">
      <c r="M54" s="1169"/>
      <c r="N54" s="1169"/>
      <c r="O54" s="546"/>
      <c r="P54" s="1164"/>
      <c r="Q54" s="1164"/>
      <c r="R54" s="1164"/>
      <c r="S54" s="1164"/>
      <c r="AL54" s="1164"/>
      <c r="AM54" s="1164"/>
      <c r="AN54" s="1164"/>
      <c r="AO54" s="1164"/>
      <c r="AP54" s="1164"/>
      <c r="AQ54" s="1164">
        <v>11</v>
      </c>
    </row>
    <row customHeight="1" ht="14.699999999999998">
      <c r="O55" s="546"/>
      <c r="S55" s="1262"/>
      <c r="T55" s="2294"/>
      <c r="U55" s="2294"/>
      <c r="V55" s="2294"/>
      <c r="W55" s="2294"/>
      <c r="X55" s="2294"/>
      <c r="Y55" s="2294"/>
      <c r="Z55" s="2294"/>
      <c r="AA55" s="2294"/>
      <c r="AB55" s="2294"/>
      <c r="AC55" s="2294"/>
      <c r="AD55" s="2294"/>
      <c r="AE55" s="2294"/>
      <c r="AF55" s="2294"/>
      <c r="AG55" s="2294"/>
      <c r="AH55" s="2294"/>
      <c r="AI55" s="2294"/>
      <c r="AJ55" s="2294"/>
      <c r="AK55" s="2294"/>
      <c r="AQ55" s="1164">
        <v>14</v>
      </c>
    </row>
    <row customHeight="1" ht="14.699999999999998">
      <c r="O56" s="546"/>
      <c r="AQ56" s="1164">
        <v>14</v>
      </c>
    </row>
    <row customHeight="1" ht="14.699999999999998">
      <c r="O57" s="546"/>
      <c r="S57" s="1262"/>
      <c r="T57" s="2294"/>
      <c r="U57" s="2294"/>
      <c r="V57" s="2294"/>
      <c r="W57" s="2294"/>
      <c r="X57" s="2294"/>
      <c r="Y57" s="2294"/>
      <c r="Z57" s="2294"/>
      <c r="AA57" s="2294"/>
      <c r="AB57" s="2294"/>
      <c r="AC57" s="2294"/>
      <c r="AD57" s="2294"/>
      <c r="AE57" s="2294"/>
      <c r="AF57" s="2294"/>
      <c r="AG57" s="2294"/>
      <c r="AH57" s="2294"/>
      <c r="AI57" s="2294"/>
      <c r="AJ57" s="2294"/>
      <c r="AK57" s="2294"/>
      <c r="AQ57" s="1164">
        <v>14</v>
      </c>
    </row>
    <row customHeight="1" ht="22.5" hidden="1">
      <c r="A58" s="1169" t="s">
        <v>82</v>
      </c>
      <c r="B58" s="1169">
        <v>0</v>
      </c>
      <c r="C58" s="1169">
        <v>0</v>
      </c>
      <c r="D58" s="1169">
        <v>0</v>
      </c>
      <c r="E58" s="1169">
        <v>0</v>
      </c>
      <c r="F58" s="1169">
        <v>0</v>
      </c>
      <c r="G58" s="1169">
        <v>0</v>
      </c>
      <c r="H58" s="1169">
        <v>0</v>
      </c>
      <c r="I58" s="1169">
        <v>0</v>
      </c>
      <c r="J58" s="1169">
        <v>0</v>
      </c>
      <c r="K58" s="1169">
        <v>0</v>
      </c>
      <c r="L58" s="1456">
        <v>0</v>
      </c>
      <c r="M58" s="1371">
        <v>0</v>
      </c>
      <c r="N58" s="1371">
        <v>0</v>
      </c>
      <c r="O58" s="1371">
        <v>0</v>
      </c>
      <c r="P58" s="1455">
        <v>3</v>
      </c>
      <c r="Q58" s="353">
        <v>3</v>
      </c>
      <c r="R58" s="353">
        <v>3</v>
      </c>
      <c r="S58" s="590">
        <v>12</v>
      </c>
      <c r="T58" s="1164">
        <v>35</v>
      </c>
      <c r="U58" s="1164">
        <v>0</v>
      </c>
      <c r="V58" s="1164">
        <v>0</v>
      </c>
      <c r="W58" s="1164">
        <v>0</v>
      </c>
      <c r="X58" s="1164">
        <v>0</v>
      </c>
      <c r="Y58" s="1164">
        <v>0</v>
      </c>
      <c r="Z58" s="1164">
        <v>0</v>
      </c>
      <c r="AA58" s="1164">
        <v>0</v>
      </c>
      <c r="AB58" s="1164">
        <v>0</v>
      </c>
      <c r="AC58" s="1164">
        <v>24</v>
      </c>
      <c r="AD58" s="1164">
        <v>24</v>
      </c>
      <c r="AE58" s="1164">
        <v>24</v>
      </c>
      <c r="AF58" s="1164">
        <v>11</v>
      </c>
      <c r="AG58" s="1164">
        <v>3</v>
      </c>
      <c r="AH58" s="1164">
        <v>11</v>
      </c>
      <c r="AI58" s="1164">
        <v>0</v>
      </c>
      <c r="AJ58" s="1164">
        <v>4</v>
      </c>
      <c r="AK58" s="1164">
        <v>115</v>
      </c>
      <c r="AL58" s="520">
        <v>10</v>
      </c>
      <c r="AM58" s="520">
        <v>10</v>
      </c>
      <c r="AN58" s="520">
        <v>10</v>
      </c>
      <c r="AO58" s="520">
        <v>10</v>
      </c>
      <c r="AP58" s="520">
        <v>10</v>
      </c>
      <c r="AQ58" s="1164">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7FCEA-7D0B-43D3-AF43-0.2B062AAC}"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4.140625" hidden="1" customWidth="1"/>
    <col min="10" max="10" style="1375" width="9.8515625" hidden="1" customWidth="1"/>
    <col min="11" max="11" style="1375" width="14.71093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4" style="1644" width="24.7109375" hidden="1" customWidth="1"/>
    <col min="25" max="25" style="1644" width="11.7109375" hidden="1" customWidth="1"/>
    <col min="26" max="26" style="1644" width="3.7109375" hidden="1" customWidth="1"/>
    <col min="27" max="27" style="1644" width="11.7109375" hidden="1" customWidth="1"/>
    <col min="28" max="28" style="1644" width="8.57421875" hidden="1" customWidth="1"/>
    <col min="29" max="29" style="1644" width="24.7109375" customWidth="1"/>
    <col min="30" max="31" style="1644" width="24.00390625" customWidth="1"/>
    <col min="32" max="32" style="1644" width="11.00390625" customWidth="1"/>
    <col min="33" max="33" style="1644" width="3.7109375" customWidth="1"/>
    <col min="34" max="34" style="1644" width="11.00390625" customWidth="1"/>
    <col min="35" max="35" style="1644" width="8.57421875" hidden="1" customWidth="1"/>
    <col min="36" max="36" style="1644" width="4.00390625" customWidth="1"/>
    <col min="37" max="37" style="1644" width="115.00390625" customWidth="1"/>
    <col min="38" max="42" style="1651" width="10.00390625" customWidth="1"/>
    <col min="43" max="43" style="1644" width="10.57421875" hidden="1"/>
  </cols>
  <sheetData>
    <row customHeight="1" ht="22.5" hidden="1">
      <c r="X1" s="336"/>
      <c r="Y1" s="336"/>
      <c r="AE1" s="336"/>
      <c r="AF1" s="336"/>
      <c r="AQ1" s="1164" t="s">
        <v>14</v>
      </c>
    </row>
    <row customHeight="1" ht="23.25" hidden="1">
      <c r="A2" s="1372"/>
      <c r="B2" s="1372"/>
      <c r="C2" s="1372"/>
      <c r="D2" s="1372"/>
      <c r="E2" s="2267">
        <v>1</v>
      </c>
      <c r="F2" s="1372"/>
      <c r="G2" s="1372"/>
      <c r="H2" s="1372"/>
      <c r="I2" s="1372"/>
      <c r="J2" s="1372"/>
      <c r="K2" s="1372"/>
      <c r="L2" s="1373"/>
      <c r="M2" s="1374"/>
      <c r="N2" s="1374"/>
      <c r="O2" s="1374"/>
      <c r="P2" s="370"/>
      <c r="Q2" s="369"/>
      <c r="R2" s="364"/>
      <c r="S2" s="1466">
        <f>INDEX(PT_DIFFERENTIATION_NUM_NTAR,MATCH(A2,PT_DIFFERENTIATION_NTAR_ID,0))</f>
      </c>
      <c r="T2" s="307" t="s">
        <v>604</v>
      </c>
      <c r="U2" s="309"/>
      <c r="V2" s="2251"/>
      <c r="W2" s="2252"/>
      <c r="X2" s="2252"/>
      <c r="Y2" s="2252"/>
      <c r="Z2" s="2252"/>
      <c r="AA2" s="2252"/>
      <c r="AB2" s="2253"/>
      <c r="AC2" s="2251">
        <f>INDEX(PT_DIFFERENTIATION_NTAR,MATCH(A2,PT_DIFFERENTIATION_NTAR_ID,0))</f>
      </c>
      <c r="AD2" s="2252"/>
      <c r="AE2" s="2252"/>
      <c r="AF2" s="2252"/>
      <c r="AG2" s="2252"/>
      <c r="AH2" s="2252"/>
      <c r="AI2" s="2252"/>
      <c r="AJ2" s="2253"/>
      <c r="AK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9"/>
      <c r="AN2" s="509" t="str">
        <f>IF(T2="","",T2)</f>
        <v>Наименование тарифа</v>
      </c>
      <c r="AO2" s="509"/>
      <c r="AP2" s="509"/>
      <c r="AQ2" s="1164">
        <v>0</v>
      </c>
    </row>
    <row customHeight="1" ht="23.25" hidden="1">
      <c r="A3" s="1372"/>
      <c r="B3" s="1372"/>
      <c r="C3" s="1372"/>
      <c r="D3" s="1372"/>
      <c r="E3" s="2268"/>
      <c r="F3" s="2267">
        <v>1</v>
      </c>
      <c r="G3" s="1372"/>
      <c r="H3" s="1372"/>
      <c r="I3" s="1372"/>
      <c r="J3" s="1372"/>
      <c r="K3" s="1372"/>
      <c r="L3" s="1373"/>
      <c r="M3" s="1374"/>
      <c r="N3" s="1374"/>
      <c r="O3" s="1374"/>
      <c r="P3" s="1462"/>
      <c r="Q3" s="361"/>
      <c r="R3" s="362"/>
      <c r="S3" s="1466">
        <f>INDEX(PT_DIFFERENTIATION_NUM_TER,MATCH(B3,PT_DIFFERENTIATION_TER_ID,0))</f>
      </c>
      <c r="T3" s="317" t="s">
        <v>870</v>
      </c>
      <c r="U3" s="309"/>
      <c r="V3" s="2251"/>
      <c r="W3" s="2252"/>
      <c r="X3" s="2252"/>
      <c r="Y3" s="2252"/>
      <c r="Z3" s="2252"/>
      <c r="AA3" s="2252"/>
      <c r="AB3" s="2253"/>
      <c r="AC3" s="2251">
        <f>INDEX(PT_DIFFERENTIATION_TER,MATCH(B3,PT_DIFFERENTIATION_TER_ID,0))</f>
      </c>
      <c r="AD3" s="2252"/>
      <c r="AE3" s="2252"/>
      <c r="AF3" s="2252"/>
      <c r="AG3" s="2252"/>
      <c r="AH3" s="2252"/>
      <c r="AI3" s="2252"/>
      <c r="AJ3" s="2253"/>
      <c r="AK3" s="1267" t="s">
        <v>871</v>
      </c>
      <c r="AM3" s="509"/>
      <c r="AN3" s="509" t="str">
        <f>IF(T3="","",T3)</f>
        <v>Территория действия тарифа</v>
      </c>
      <c r="AO3" s="509"/>
      <c r="AP3" s="509"/>
      <c r="AQ3" s="1164">
        <v>0</v>
      </c>
    </row>
    <row customHeight="1" ht="23.25" hidden="1">
      <c r="A4" s="1372"/>
      <c r="B4" s="1372"/>
      <c r="C4" s="1372"/>
      <c r="D4" s="1372"/>
      <c r="E4" s="2268"/>
      <c r="F4" s="2268"/>
      <c r="G4" s="2267">
        <v>1</v>
      </c>
      <c r="H4" s="1372"/>
      <c r="I4" s="1372"/>
      <c r="J4" s="1372"/>
      <c r="K4" s="1372"/>
      <c r="L4" s="1373"/>
      <c r="M4" s="1374"/>
      <c r="N4" s="1374"/>
      <c r="O4" s="1374"/>
      <c r="P4" s="363"/>
      <c r="Q4" s="361"/>
      <c r="R4" s="362"/>
      <c r="S4" s="1466">
        <f>INDEX(PT_DIFFERENTIATION_NUM_CS,MATCH(C4,PT_DIFFERENTIATION_CS_ID,0))</f>
      </c>
      <c r="T4" s="318" t="s">
        <v>954</v>
      </c>
      <c r="U4" s="309"/>
      <c r="V4" s="2251"/>
      <c r="W4" s="2252"/>
      <c r="X4" s="2252"/>
      <c r="Y4" s="2252"/>
      <c r="Z4" s="2252"/>
      <c r="AA4" s="2252"/>
      <c r="AB4" s="2253"/>
      <c r="AC4" s="2251">
        <f>INDEX(PT_DIFFERENTIATION_CS,MATCH(C4,PT_DIFFERENTIATION_CS_ID,0))</f>
      </c>
      <c r="AD4" s="2252"/>
      <c r="AE4" s="2252"/>
      <c r="AF4" s="2252"/>
      <c r="AG4" s="2252"/>
      <c r="AH4" s="2252"/>
      <c r="AI4" s="2252"/>
      <c r="AJ4" s="2253"/>
      <c r="AK4" s="1267" t="s">
        <v>955</v>
      </c>
      <c r="AM4" s="509"/>
      <c r="AN4" s="509" t="str">
        <f>IF(T4="","",T4)</f>
        <v>Наименование централизованной системы холодного водоснабжения</v>
      </c>
      <c r="AO4" s="509"/>
      <c r="AP4" s="509"/>
      <c r="AQ4" s="1164">
        <v>0</v>
      </c>
    </row>
    <row customHeight="1" ht="23.25" hidden="1">
      <c r="A5" s="1372"/>
      <c r="B5" s="1372"/>
      <c r="C5" s="1372"/>
      <c r="D5" s="1372"/>
      <c r="E5" s="2268"/>
      <c r="F5" s="2268"/>
      <c r="G5" s="2268"/>
      <c r="H5" s="2268"/>
      <c r="I5" s="2265">
        <f>S4&amp;".1"</f>
      </c>
      <c r="J5" s="1372"/>
      <c r="K5" s="1372"/>
      <c r="L5" s="1373"/>
      <c r="P5" s="2266">
        <v>1</v>
      </c>
      <c r="Q5" s="1459"/>
      <c r="R5" s="365"/>
      <c r="S5" s="1466">
        <f>$I5</f>
      </c>
      <c r="T5" s="294" t="s">
        <v>956</v>
      </c>
      <c r="U5" s="309"/>
      <c r="V5" s="2359"/>
      <c r="W5" s="2360"/>
      <c r="X5" s="2360"/>
      <c r="Y5" s="2360"/>
      <c r="Z5" s="2360"/>
      <c r="AA5" s="2360"/>
      <c r="AB5" s="2361"/>
      <c r="AC5" s="2362"/>
      <c r="AD5" s="2363"/>
      <c r="AE5" s="2363"/>
      <c r="AF5" s="2363"/>
      <c r="AG5" s="2363"/>
      <c r="AH5" s="2363"/>
      <c r="AI5" s="2363"/>
      <c r="AJ5" s="2364"/>
      <c r="AK5" s="1267" t="s">
        <v>957</v>
      </c>
      <c r="AM5" s="509"/>
      <c r="AN5" s="509" t="str">
        <f>IF(T5="","",T5)</f>
        <v>Наименование признака дифференциации</v>
      </c>
      <c r="AO5" s="509"/>
      <c r="AP5" s="509"/>
      <c r="AQ5" s="1164">
        <v>0</v>
      </c>
    </row>
    <row customHeight="1" ht="23.25" hidden="1">
      <c r="A6" s="1372"/>
      <c r="B6" s="1372"/>
      <c r="C6" s="1372"/>
      <c r="D6" s="1372"/>
      <c r="E6" s="2268"/>
      <c r="F6" s="2268"/>
      <c r="G6" s="2268"/>
      <c r="H6" s="2268"/>
      <c r="I6" s="2295"/>
      <c r="J6" s="2265">
        <f>I5&amp;".1"</f>
      </c>
      <c r="K6" s="1372"/>
      <c r="L6" s="1373" t="s">
        <v>879</v>
      </c>
      <c r="P6" s="2266"/>
      <c r="Q6" s="2266">
        <v>1</v>
      </c>
      <c r="R6" s="366"/>
      <c r="S6" s="1466">
        <f>$J6</f>
      </c>
      <c r="T6" s="295" t="s">
        <v>880</v>
      </c>
      <c r="U6" s="309"/>
      <c r="V6" s="2254"/>
      <c r="W6" s="2255"/>
      <c r="X6" s="2255"/>
      <c r="Y6" s="2255"/>
      <c r="Z6" s="2255"/>
      <c r="AA6" s="2255"/>
      <c r="AB6" s="2256"/>
      <c r="AC6" s="2254"/>
      <c r="AD6" s="2255"/>
      <c r="AE6" s="2255"/>
      <c r="AF6" s="2255"/>
      <c r="AG6" s="2255"/>
      <c r="AH6" s="2255"/>
      <c r="AI6" s="2255"/>
      <c r="AJ6" s="2256"/>
      <c r="AK6" s="1316" t="s">
        <v>958</v>
      </c>
      <c r="AM6" s="509"/>
      <c r="AN6" s="509" t="str">
        <f>IF(T6="","",T6)</f>
        <v>Группа потребителей</v>
      </c>
      <c r="AO6" s="509"/>
      <c r="AP6" s="509"/>
      <c r="AQ6" s="1164">
        <v>0</v>
      </c>
    </row>
    <row customHeight="1" ht="23.25" hidden="1">
      <c r="A7" s="1372"/>
      <c r="B7" s="1372"/>
      <c r="C7" s="1372"/>
      <c r="D7" s="1372"/>
      <c r="E7" s="2268"/>
      <c r="F7" s="2268"/>
      <c r="G7" s="2268"/>
      <c r="H7" s="2268"/>
      <c r="I7" s="2295"/>
      <c r="J7" s="2295"/>
      <c r="K7" s="2265">
        <f>J6&amp;".1"</f>
      </c>
      <c r="L7" s="1373"/>
      <c r="P7" s="2266"/>
      <c r="Q7" s="2266"/>
      <c r="R7" s="366">
        <v>1</v>
      </c>
      <c r="S7" s="1466">
        <f>$K7</f>
      </c>
      <c r="T7" s="1446"/>
      <c r="U7" s="309"/>
      <c r="V7" s="760"/>
      <c r="W7" s="760"/>
      <c r="X7" s="1266"/>
      <c r="Y7" s="2274"/>
      <c r="Z7" s="2116" t="s">
        <v>66</v>
      </c>
      <c r="AA7" s="2274"/>
      <c r="AB7" s="2116" t="s">
        <v>66</v>
      </c>
      <c r="AC7" s="760"/>
      <c r="AD7" s="760"/>
      <c r="AE7" s="1266"/>
      <c r="AF7" s="2274"/>
      <c r="AG7" s="2116" t="s">
        <v>66</v>
      </c>
      <c r="AH7" s="2296"/>
      <c r="AI7" s="2116" t="s">
        <v>66</v>
      </c>
      <c r="AJ7" s="1447"/>
      <c r="AK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0">
        <f>STRCHECKDATE(V8:AJ8)</f>
      </c>
      <c r="AM7" s="509"/>
      <c r="AN7" s="509" t="str">
        <f>IF(T7="","",T7)</f>
        <v/>
      </c>
      <c r="AO7" s="509"/>
      <c r="AP7" s="509"/>
      <c r="AQ7" s="1164">
        <v>0</v>
      </c>
    </row>
    <row customHeight="1" ht="14.25" hidden="1">
      <c r="A8" s="1372"/>
      <c r="B8" s="1372"/>
      <c r="C8" s="1372"/>
      <c r="D8" s="1372"/>
      <c r="E8" s="2268"/>
      <c r="F8" s="2268"/>
      <c r="G8" s="2268"/>
      <c r="H8" s="2268"/>
      <c r="I8" s="2295"/>
      <c r="J8" s="2295"/>
      <c r="K8" s="2265"/>
      <c r="L8" s="1373"/>
      <c r="P8" s="2266"/>
      <c r="Q8" s="2266"/>
      <c r="R8" s="366"/>
      <c r="S8" s="1465"/>
      <c r="T8" s="309"/>
      <c r="U8" s="309"/>
      <c r="V8" s="334"/>
      <c r="W8" s="334"/>
      <c r="X8" s="337" t="str">
        <f>Y7&amp;"-"&amp;AA7</f>
        <v>-</v>
      </c>
      <c r="Y8" s="2275"/>
      <c r="Z8" s="2116"/>
      <c r="AA8" s="2275"/>
      <c r="AB8" s="2116"/>
      <c r="AC8" s="334"/>
      <c r="AD8" s="334"/>
      <c r="AE8" s="337" t="str">
        <f>AF7&amp;"-"&amp;AH7</f>
        <v>-</v>
      </c>
      <c r="AF8" s="2275"/>
      <c r="AG8" s="2116"/>
      <c r="AH8" s="2297"/>
      <c r="AI8" s="2116"/>
      <c r="AJ8" s="1448"/>
      <c r="AK8" s="2358"/>
      <c r="AM8" s="509"/>
      <c r="AN8" s="509" t="str">
        <f>IF(T8="","",T8)</f>
        <v/>
      </c>
      <c r="AO8" s="509"/>
      <c r="AP8" s="509"/>
      <c r="AQ8" s="1164">
        <v>0</v>
      </c>
    </row>
    <row customHeight="1" ht="21" hidden="1">
      <c r="A9" s="1372"/>
      <c r="B9" s="1372"/>
      <c r="C9" s="1372"/>
      <c r="D9" s="1372"/>
      <c r="E9" s="2268"/>
      <c r="F9" s="2268"/>
      <c r="G9" s="2268"/>
      <c r="H9" s="2268"/>
      <c r="I9" s="2295"/>
      <c r="J9" s="2265"/>
      <c r="K9" s="1372"/>
      <c r="L9" s="1373"/>
      <c r="P9" s="2266"/>
      <c r="Q9" s="2266"/>
      <c r="R9" s="365"/>
      <c r="S9" s="1287"/>
      <c r="T9" s="296" t="s">
        <v>959</v>
      </c>
      <c r="U9" s="376"/>
      <c r="V9" s="376"/>
      <c r="W9" s="376"/>
      <c r="X9" s="376"/>
      <c r="Y9" s="376"/>
      <c r="Z9" s="376"/>
      <c r="AA9" s="376"/>
      <c r="AB9" s="376"/>
      <c r="AC9" s="376"/>
      <c r="AD9" s="376"/>
      <c r="AE9" s="376"/>
      <c r="AF9" s="376"/>
      <c r="AG9" s="376"/>
      <c r="AH9" s="376"/>
      <c r="AI9" s="376"/>
      <c r="AJ9" s="376"/>
      <c r="AK9" s="1267" t="s">
        <v>960</v>
      </c>
      <c r="AM9" s="509"/>
      <c r="AN9" s="509" t="str">
        <f>IF(T9="","",T9)</f>
        <v>Добавить значение признака дифференциации</v>
      </c>
      <c r="AO9" s="509"/>
      <c r="AP9" s="509"/>
      <c r="AQ9" s="1164">
        <v>0</v>
      </c>
    </row>
    <row customHeight="1" ht="21" hidden="1">
      <c r="A10" s="1372"/>
      <c r="B10" s="1372"/>
      <c r="C10" s="1372"/>
      <c r="D10" s="1372"/>
      <c r="E10" s="2268"/>
      <c r="F10" s="2268"/>
      <c r="G10" s="2268"/>
      <c r="H10" s="2268"/>
      <c r="I10" s="2265"/>
      <c r="J10" s="1372"/>
      <c r="K10" s="1372"/>
      <c r="L10" s="1373"/>
      <c r="P10" s="2266"/>
      <c r="Q10" s="1459"/>
      <c r="R10" s="365"/>
      <c r="S10" s="1287"/>
      <c r="T10" s="374" t="s">
        <v>885</v>
      </c>
      <c r="U10" s="376"/>
      <c r="V10" s="376"/>
      <c r="W10" s="376"/>
      <c r="X10" s="376"/>
      <c r="Y10" s="376"/>
      <c r="Z10" s="376"/>
      <c r="AA10" s="376"/>
      <c r="AB10" s="375"/>
      <c r="AC10" s="376"/>
      <c r="AD10" s="376"/>
      <c r="AE10" s="376"/>
      <c r="AF10" s="376"/>
      <c r="AG10" s="376"/>
      <c r="AH10" s="376"/>
      <c r="AI10" s="375"/>
      <c r="AJ10" s="376"/>
      <c r="AK10" s="1449"/>
      <c r="AM10" s="509"/>
      <c r="AN10" s="509" t="str">
        <f>IF(T10="","",T10)</f>
        <v>Добавить группу потребителей</v>
      </c>
      <c r="AO10" s="509"/>
      <c r="AP10" s="509"/>
      <c r="AQ10" s="1164">
        <v>0</v>
      </c>
    </row>
    <row customHeight="1" ht="21" hidden="1">
      <c r="A11" s="1372"/>
      <c r="B11" s="1372"/>
      <c r="C11" s="1372"/>
      <c r="D11" s="1372"/>
      <c r="E11" s="2268"/>
      <c r="F11" s="2268"/>
      <c r="G11" s="2268"/>
      <c r="H11" s="2267"/>
      <c r="I11" s="1372"/>
      <c r="J11" s="1372"/>
      <c r="K11" s="1372"/>
      <c r="L11" s="1373"/>
      <c r="M11" s="1374"/>
      <c r="N11" s="1374"/>
      <c r="O11" s="546"/>
      <c r="P11" s="369"/>
      <c r="Q11" s="384"/>
      <c r="R11" s="364"/>
      <c r="S11" s="1287"/>
      <c r="T11" s="381" t="s">
        <v>961</v>
      </c>
      <c r="U11" s="376"/>
      <c r="V11" s="376"/>
      <c r="W11" s="376"/>
      <c r="X11" s="376"/>
      <c r="Y11" s="376"/>
      <c r="Z11" s="376"/>
      <c r="AA11" s="376"/>
      <c r="AB11" s="375"/>
      <c r="AC11" s="376"/>
      <c r="AD11" s="376"/>
      <c r="AE11" s="376"/>
      <c r="AF11" s="376"/>
      <c r="AG11" s="376"/>
      <c r="AH11" s="376"/>
      <c r="AI11" s="375"/>
      <c r="AJ11" s="376"/>
      <c r="AK11" s="312"/>
      <c r="AM11" s="509"/>
      <c r="AN11" s="509" t="str">
        <f>IF(T11="","",T11)</f>
        <v>Добавить наименование признака дифференциации</v>
      </c>
      <c r="AO11" s="509"/>
      <c r="AP11" s="509"/>
      <c r="AQ11" s="1164">
        <v>0</v>
      </c>
    </row>
    <row s="1651" customFormat="1" customHeight="1" ht="14.25" hidden="1">
      <c r="A12" s="1352"/>
      <c r="B12" s="1352"/>
      <c r="C12" s="1323"/>
      <c r="D12" s="1323"/>
      <c r="E12" s="2268"/>
      <c r="F12" s="2267"/>
      <c r="G12" s="1323"/>
      <c r="H12" s="1323"/>
      <c r="I12" s="1323"/>
      <c r="J12" s="1323"/>
      <c r="K12" s="1323"/>
      <c r="L12" s="1467"/>
      <c r="M12" s="1330"/>
      <c r="N12" s="1330"/>
      <c r="P12" s="1325"/>
      <c r="Q12" s="1326"/>
      <c r="R12" s="1325"/>
      <c r="S12" s="1331"/>
      <c r="T12" s="1334" t="s">
        <v>888</v>
      </c>
      <c r="U12" s="1333"/>
      <c r="V12" s="1333"/>
      <c r="W12" s="1333"/>
      <c r="X12" s="1333"/>
      <c r="Y12" s="1333"/>
      <c r="Z12" s="1333"/>
      <c r="AA12" s="1333"/>
      <c r="AB12" s="1333"/>
      <c r="AC12" s="1333"/>
      <c r="AD12" s="1333"/>
      <c r="AE12" s="1333"/>
      <c r="AF12" s="1333"/>
      <c r="AG12" s="1333"/>
      <c r="AH12" s="1333"/>
      <c r="AI12" s="1333"/>
      <c r="AJ12" s="1333"/>
      <c r="AK12" s="1333"/>
      <c r="AM12" s="798"/>
      <c r="AN12" s="798" t="str">
        <f>IF(T12="","",T12)</f>
        <v>Добавить централизованную систему для дифференциации</v>
      </c>
      <c r="AO12" s="798"/>
      <c r="AP12" s="798"/>
      <c r="AQ12" s="527">
        <v>0</v>
      </c>
    </row>
    <row s="1651" customFormat="1" customHeight="1" ht="14.25" hidden="1">
      <c r="A13" s="1352"/>
      <c r="B13" s="1352"/>
      <c r="C13" s="1352"/>
      <c r="D13" s="1352"/>
      <c r="E13" s="2267"/>
      <c r="F13" s="1352"/>
      <c r="G13" s="1352"/>
      <c r="H13" s="1352"/>
      <c r="I13" s="1352"/>
      <c r="J13" s="1352"/>
      <c r="K13" s="1352"/>
      <c r="L13" s="1355"/>
      <c r="M13" s="1330"/>
      <c r="N13" s="1330"/>
      <c r="O13" s="527"/>
      <c r="P13" s="389"/>
      <c r="Q13" s="1353"/>
      <c r="R13" s="389"/>
      <c r="S13" s="1331"/>
      <c r="T13" s="1334" t="s">
        <v>889</v>
      </c>
      <c r="U13" s="1333"/>
      <c r="V13" s="1333"/>
      <c r="W13" s="1333"/>
      <c r="X13" s="1333"/>
      <c r="Y13" s="1333"/>
      <c r="Z13" s="1333"/>
      <c r="AA13" s="1333"/>
      <c r="AB13" s="1333"/>
      <c r="AC13" s="1333"/>
      <c r="AD13" s="1333"/>
      <c r="AE13" s="1333"/>
      <c r="AF13" s="1333"/>
      <c r="AG13" s="1333"/>
      <c r="AH13" s="1333"/>
      <c r="AI13" s="1333"/>
      <c r="AJ13" s="1333"/>
      <c r="AK13" s="1333"/>
      <c r="AM13" s="509"/>
      <c r="AN13" s="509" t="str">
        <f>IF(T13="","",T13)</f>
        <v>Добавить территорию для дифференциации</v>
      </c>
      <c r="AO13" s="509"/>
      <c r="AP13" s="509"/>
      <c r="AQ13" s="520">
        <v>0</v>
      </c>
    </row>
    <row customHeight="1" ht="14.25" hidden="1">
      <c r="AB14" s="336"/>
      <c r="AI14" s="336"/>
      <c r="AQ14" s="1164">
        <v>0</v>
      </c>
    </row>
    <row customHeight="1" ht="14.25" hidden="1">
      <c r="AC15" s="1369"/>
      <c r="AD15" s="1369"/>
      <c r="AE15" s="1370"/>
      <c r="AF15" s="2276"/>
      <c r="AG15" s="2277" t="s">
        <v>66</v>
      </c>
      <c r="AH15" s="2276"/>
      <c r="AI15" s="2277" t="s">
        <v>66</v>
      </c>
      <c r="AQ15" s="1164">
        <v>0</v>
      </c>
    </row>
    <row customHeight="1" ht="14.25" hidden="1">
      <c r="AC16" s="1369"/>
      <c r="AD16" s="1369"/>
      <c r="AE16" s="337" t="str">
        <f>AF15&amp;"-"&amp;AH15</f>
        <v>-</v>
      </c>
      <c r="AF16" s="2277"/>
      <c r="AG16" s="2277"/>
      <c r="AH16" s="2277"/>
      <c r="AI16" s="2277"/>
      <c r="AQ16" s="1164">
        <v>0</v>
      </c>
    </row>
    <row customHeight="1" ht="14.25" hidden="1">
      <c r="AI17" s="336"/>
      <c r="AQ17" s="1164">
        <v>0</v>
      </c>
    </row>
    <row s="1375" customFormat="1" customHeight="1" ht="22.5" hidden="1">
      <c r="L18" s="1456"/>
      <c r="M18" s="1371"/>
      <c r="N18" s="1371"/>
      <c r="O18" s="1376" t="s">
        <v>890</v>
      </c>
      <c r="P18" s="1371"/>
      <c r="Q18" s="1380"/>
      <c r="R18" s="1380"/>
      <c r="S18" s="738"/>
      <c r="Y18" s="1376"/>
      <c r="AA18" s="1376"/>
      <c r="AB18" s="1375"/>
      <c r="AF18" s="1376"/>
      <c r="AH18" s="1376"/>
      <c r="AI18" s="1375"/>
      <c r="AL18" s="520"/>
      <c r="AM18" s="520"/>
      <c r="AN18" s="520"/>
      <c r="AO18" s="520"/>
      <c r="AP18" s="520"/>
      <c r="AQ18" s="1169">
        <v>0</v>
      </c>
    </row>
    <row s="1375" customFormat="1" customHeight="1" ht="14.25" hidden="1">
      <c r="L19" s="1456"/>
      <c r="M19" s="1371"/>
      <c r="N19" s="1371"/>
      <c r="O19" s="1371"/>
      <c r="P19" s="1371"/>
      <c r="Q19" s="1380"/>
      <c r="R19" s="1380"/>
      <c r="S19" s="738"/>
      <c r="AB19" s="1375"/>
      <c r="AI19" s="1375"/>
      <c r="AL19" s="520"/>
      <c r="AM19" s="520"/>
      <c r="AN19" s="520"/>
      <c r="AO19" s="520"/>
      <c r="AP19" s="520"/>
      <c r="AQ19" s="1169">
        <v>0</v>
      </c>
    </row>
    <row s="1375" customFormat="1" customHeight="1" ht="12" hidden="1">
      <c r="L20" s="1456"/>
      <c r="M20" s="1371"/>
      <c r="N20" s="1371"/>
      <c r="O20" s="1373" t="s">
        <v>891</v>
      </c>
      <c r="P20" s="1371"/>
      <c r="Q20" s="1451"/>
      <c r="R20" s="1451"/>
      <c r="S20" s="738"/>
      <c r="T20" s="1169" t="s">
        <v>892</v>
      </c>
      <c r="Z20" s="195" t="s">
        <v>893</v>
      </c>
      <c r="AB20" s="195" t="s">
        <v>894</v>
      </c>
      <c r="AC20" s="1169" t="s">
        <v>892</v>
      </c>
      <c r="AG20" s="195" t="s">
        <v>895</v>
      </c>
      <c r="AI20" s="195" t="s">
        <v>894</v>
      </c>
      <c r="AQ20" s="1169">
        <v>0</v>
      </c>
    </row>
    <row customHeight="1" ht="14.25" hidden="1">
      <c r="O21" s="1373"/>
      <c r="AQ21" s="1164">
        <v>0</v>
      </c>
    </row>
    <row customHeight="1" ht="14.25" hidden="1">
      <c r="O22" s="1373"/>
      <c r="AQ22" s="1164">
        <v>0</v>
      </c>
    </row>
    <row customHeight="1" ht="14.699999999999998">
      <c r="Q23" s="385"/>
      <c r="R23" s="385"/>
      <c r="S23" s="1284"/>
      <c r="T23" s="372"/>
      <c r="U23" s="372"/>
      <c r="V23" s="518"/>
      <c r="W23" s="518"/>
      <c r="X23" s="518"/>
      <c r="Y23" s="518"/>
      <c r="Z23" s="518"/>
      <c r="AA23" s="518"/>
      <c r="AB23" s="518"/>
      <c r="AC23" s="518"/>
      <c r="AD23" s="518"/>
      <c r="AE23" s="518"/>
      <c r="AF23" s="518"/>
      <c r="AG23" s="518"/>
      <c r="AH23" s="518"/>
      <c r="AI23" s="518"/>
      <c r="AQ23" s="1164">
        <v>14</v>
      </c>
    </row>
    <row customHeight="1" ht="14.699999999999998">
      <c r="Q24" s="385"/>
      <c r="R24" s="385"/>
      <c r="S24" s="225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7"/>
      <c r="U24" s="2257"/>
      <c r="V24" s="2257"/>
      <c r="W24" s="2257"/>
      <c r="X24" s="2257"/>
      <c r="Y24" s="2257"/>
      <c r="Z24" s="2257"/>
      <c r="AA24" s="2257"/>
      <c r="AB24" s="2257"/>
      <c r="AC24" s="2257"/>
      <c r="AD24" s="2257"/>
      <c r="AE24" s="2257"/>
      <c r="AF24" s="2257"/>
      <c r="AG24" s="2257"/>
      <c r="AH24" s="2257"/>
      <c r="AI24" s="1252"/>
      <c r="AQ24" s="1164">
        <v>14</v>
      </c>
    </row>
    <row customHeight="1" ht="14.699999999999998">
      <c r="Q25" s="385"/>
      <c r="R25" s="385"/>
      <c r="S25" s="2258" t="str">
        <f>IF(org=0,"Не определено",org)</f>
        <v>ООО "СамРЭК-Эксплуатация"</v>
      </c>
      <c r="T25" s="2258"/>
      <c r="U25" s="2258"/>
      <c r="V25" s="2258"/>
      <c r="W25" s="2258"/>
      <c r="X25" s="2258"/>
      <c r="Y25" s="2258"/>
      <c r="Z25" s="2258"/>
      <c r="AA25" s="2258"/>
      <c r="AB25" s="2258"/>
      <c r="AC25" s="2258"/>
      <c r="AD25" s="2258"/>
      <c r="AE25" s="2258"/>
      <c r="AF25" s="2258"/>
      <c r="AG25" s="2258"/>
      <c r="AH25" s="2258"/>
      <c r="AI25" s="1252"/>
      <c r="AQ25" s="1164">
        <v>14</v>
      </c>
    </row>
    <row customHeight="1" ht="14.25" hidden="1">
      <c r="Q26" s="385"/>
      <c r="R26" s="385"/>
      <c r="S26" s="1284"/>
      <c r="T26" s="372"/>
      <c r="U26" s="372"/>
      <c r="V26" s="331"/>
      <c r="W26" s="331"/>
      <c r="X26" s="331"/>
      <c r="Y26" s="331"/>
      <c r="Z26" s="331"/>
      <c r="AA26" s="331"/>
      <c r="AB26" s="331"/>
      <c r="AC26" s="331"/>
      <c r="AD26" s="331"/>
      <c r="AE26" s="331"/>
      <c r="AF26" s="331"/>
      <c r="AG26" s="331"/>
      <c r="AH26" s="331"/>
      <c r="AI26" s="331"/>
      <c r="AJ26" s="518"/>
      <c r="AQ26" s="1164">
        <v>0</v>
      </c>
    </row>
    <row s="1862" customFormat="1" customHeight="1" ht="25.5" hidden="1">
      <c r="A27" s="1377"/>
      <c r="B27" s="1377"/>
      <c r="C27" s="1377"/>
      <c r="D27" s="1377"/>
      <c r="E27" s="1377"/>
      <c r="F27" s="1377"/>
      <c r="G27" s="1377"/>
      <c r="H27" s="1377"/>
      <c r="I27" s="1377"/>
      <c r="J27" s="1377"/>
      <c r="K27" s="1377"/>
      <c r="L27" s="1378"/>
      <c r="M27" s="1377"/>
      <c r="N27" s="1377"/>
      <c r="O27" s="1377"/>
      <c r="S27" s="2259" t="s">
        <v>42</v>
      </c>
      <c r="T27" s="2259"/>
      <c r="U27" s="1381"/>
      <c r="V27" s="2260" t="str">
        <f>IF(TITLE_NAME_OR_PR_CHANGE="",IF(TITLE_NAME_OR_PR="","",TITLE_NAME_OR_PR),TITLE_NAME_OR_PR_CHANGE)</f>
        <v/>
      </c>
      <c r="W27" s="2260"/>
      <c r="X27" s="2260"/>
      <c r="Y27" s="2260"/>
      <c r="Z27" s="2260"/>
      <c r="AA27" s="2260"/>
      <c r="AB27" s="335"/>
      <c r="AC27" s="2260" t="str">
        <f>IF(TITLE_NAME_OR_PR_CHANGE="",IF(TITLE_NAME_OR_PR="","",TITLE_NAME_OR_PR),TITLE_NAME_OR_PR_CHANGE)</f>
        <v/>
      </c>
      <c r="AD27" s="2260"/>
      <c r="AE27" s="2260"/>
      <c r="AF27" s="2260"/>
      <c r="AG27" s="2260"/>
      <c r="AH27" s="2260"/>
      <c r="AI27" s="335"/>
      <c r="AJ27" s="335"/>
      <c r="AK27" s="289"/>
      <c r="AL27" s="377"/>
      <c r="AM27" s="377"/>
      <c r="AN27" s="377"/>
      <c r="AO27" s="377"/>
      <c r="AP27" s="377"/>
      <c r="AQ27" s="427">
        <v>0</v>
      </c>
    </row>
    <row s="1862" customFormat="1" customHeight="1" ht="18.75" hidden="1">
      <c r="A28" s="1377"/>
      <c r="B28" s="1377"/>
      <c r="C28" s="1377"/>
      <c r="D28" s="1377"/>
      <c r="E28" s="1377"/>
      <c r="F28" s="1377"/>
      <c r="G28" s="1377"/>
      <c r="H28" s="1377"/>
      <c r="I28" s="1377"/>
      <c r="J28" s="1377"/>
      <c r="K28" s="1377"/>
      <c r="L28" s="1378"/>
      <c r="M28" s="1377"/>
      <c r="N28" s="1377"/>
      <c r="O28" s="1377"/>
      <c r="S28" s="2259" t="s">
        <v>896</v>
      </c>
      <c r="T28" s="2259"/>
      <c r="U28" s="1381"/>
      <c r="V28" s="2273" t="str">
        <f>IF(TITLE_DATE_PR_CHANGE="",IF(TITLE_DATE_PR="","",TITLE_DATE_PR),TITLE_DATE_PR_CHANGE)</f>
        <v/>
      </c>
      <c r="W28" s="2273"/>
      <c r="X28" s="2273"/>
      <c r="Y28" s="2273"/>
      <c r="Z28" s="2273"/>
      <c r="AA28" s="2273"/>
      <c r="AB28" s="335"/>
      <c r="AC28" s="2273" t="str">
        <f>IF(TITLE_DATE_PR_CHANGE="",IF(TITLE_DATE_PR="","",TITLE_DATE_PR),TITLE_DATE_PR_CHANGE)</f>
        <v/>
      </c>
      <c r="AD28" s="2273"/>
      <c r="AE28" s="2273"/>
      <c r="AF28" s="2273"/>
      <c r="AG28" s="2273"/>
      <c r="AH28" s="2273"/>
      <c r="AI28" s="335"/>
      <c r="AJ28" s="335"/>
      <c r="AK28" s="289"/>
      <c r="AL28" s="377"/>
      <c r="AM28" s="377"/>
      <c r="AN28" s="377"/>
      <c r="AO28" s="377"/>
      <c r="AP28" s="377"/>
      <c r="AQ28" s="427">
        <v>0</v>
      </c>
    </row>
    <row s="1862" customFormat="1" customHeight="1" ht="18.75" hidden="1">
      <c r="A29" s="1377"/>
      <c r="B29" s="1377"/>
      <c r="C29" s="1377"/>
      <c r="D29" s="1377"/>
      <c r="E29" s="1377"/>
      <c r="F29" s="1377"/>
      <c r="G29" s="1377"/>
      <c r="H29" s="1377"/>
      <c r="I29" s="1377"/>
      <c r="J29" s="1377"/>
      <c r="K29" s="1377"/>
      <c r="L29" s="1378"/>
      <c r="M29" s="1377"/>
      <c r="N29" s="1377"/>
      <c r="O29" s="1377"/>
      <c r="S29" s="2259" t="s">
        <v>897</v>
      </c>
      <c r="T29" s="2259"/>
      <c r="U29" s="1381"/>
      <c r="V29" s="2260" t="str">
        <f>IF(TITLE_NUMBER_PR_CHANGE="",IF(TITLE_NUMBER_PR="","",TITLE_NUMBER_PR),TITLE_NUMBER_PR_CHANGE)</f>
        <v/>
      </c>
      <c r="W29" s="2260"/>
      <c r="X29" s="2260"/>
      <c r="Y29" s="2260"/>
      <c r="Z29" s="2260"/>
      <c r="AA29" s="2260"/>
      <c r="AB29" s="335"/>
      <c r="AC29" s="2260" t="str">
        <f>IF(TITLE_NUMBER_PR_CHANGE="",IF(TITLE_NUMBER_PR="","",TITLE_NUMBER_PR),TITLE_NUMBER_PR_CHANGE)</f>
        <v/>
      </c>
      <c r="AD29" s="2260"/>
      <c r="AE29" s="2260"/>
      <c r="AF29" s="2260"/>
      <c r="AG29" s="2260"/>
      <c r="AH29" s="2260"/>
      <c r="AI29" s="335"/>
      <c r="AJ29" s="335"/>
      <c r="AK29" s="289"/>
      <c r="AL29" s="377"/>
      <c r="AM29" s="377"/>
      <c r="AN29" s="377"/>
      <c r="AO29" s="377"/>
      <c r="AP29" s="377"/>
      <c r="AQ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v>
      </c>
      <c r="T30" s="2259"/>
      <c r="U30" s="1381"/>
      <c r="V30" s="2260" t="str">
        <f>IF(TITLE_IST_PUB_CHANGE="",IF(TITLE_IST_PUB="","",TITLE_IST_PUB),TITLE_IST_PUB_CHANGE)</f>
        <v/>
      </c>
      <c r="W30" s="2260"/>
      <c r="X30" s="2260"/>
      <c r="Y30" s="2260"/>
      <c r="Z30" s="2260"/>
      <c r="AA30" s="2260"/>
      <c r="AB30" s="335"/>
      <c r="AC30" s="2260" t="str">
        <f>IF(TITLE_IST_PUB_CHANGE="",IF(TITLE_IST_PUB="","",TITLE_IST_PUB),TITLE_IST_PUB_CHANGE)</f>
        <v/>
      </c>
      <c r="AD30" s="2260"/>
      <c r="AE30" s="2260"/>
      <c r="AF30" s="2260"/>
      <c r="AG30" s="2260"/>
      <c r="AH30" s="2260"/>
      <c r="AI30" s="335"/>
      <c r="AJ30" s="335"/>
      <c r="AK30" s="289"/>
      <c r="AL30" s="377"/>
      <c r="AM30" s="377"/>
      <c r="AN30" s="377"/>
      <c r="AO30" s="377"/>
      <c r="AP30" s="377"/>
      <c r="AQ30" s="427">
        <v>0</v>
      </c>
    </row>
    <row customHeight="1" ht="14.25" hidden="1">
      <c r="Q31" s="385"/>
      <c r="R31" s="385"/>
      <c r="S31" s="1284"/>
      <c r="T31" s="372"/>
      <c r="U31" s="372"/>
      <c r="V31" s="331"/>
      <c r="W31" s="331"/>
      <c r="X31" s="331"/>
      <c r="Y31" s="331"/>
      <c r="Z31" s="331"/>
      <c r="AA31" s="331"/>
      <c r="AB31" s="331"/>
      <c r="AC31" s="331"/>
      <c r="AD31" s="331"/>
      <c r="AE31" s="331"/>
      <c r="AF31" s="331"/>
      <c r="AG31" s="331"/>
      <c r="AH31" s="331"/>
      <c r="AI31" s="331"/>
      <c r="AJ31" s="518"/>
      <c r="AQ31" s="1164">
        <v>0</v>
      </c>
    </row>
    <row s="1862" customFormat="1" customHeight="1" ht="18.75" hidden="1">
      <c r="A32" s="1377"/>
      <c r="B32" s="1377"/>
      <c r="C32" s="1377"/>
      <c r="D32" s="1377"/>
      <c r="E32" s="1377"/>
      <c r="F32" s="1377"/>
      <c r="G32" s="1377"/>
      <c r="H32" s="1377"/>
      <c r="I32" s="1377"/>
      <c r="J32" s="1377"/>
      <c r="K32" s="1377"/>
      <c r="L32" s="1378"/>
      <c r="M32" s="1377"/>
      <c r="N32" s="1377"/>
      <c r="O32" s="1377"/>
      <c r="S32" s="2259" t="s">
        <v>898</v>
      </c>
      <c r="T32" s="2259"/>
      <c r="U32" s="1381"/>
      <c r="V32" s="2273" t="str">
        <f>IF(TITLE_DATE_PR_CHANGE="",IF(TITLE_DATE_PR="","",TITLE_DATE_PR),TITLE_DATE_PR_CHANGE)</f>
        <v/>
      </c>
      <c r="W32" s="2273"/>
      <c r="X32" s="2273"/>
      <c r="Y32" s="2273"/>
      <c r="Z32" s="2273"/>
      <c r="AA32" s="2273"/>
      <c r="AB32" s="335"/>
      <c r="AC32" s="2273" t="str">
        <f>IF(TITLE_DATE_PR_CHANGE="",IF(TITLE_DATE_PR="","",TITLE_DATE_PR),TITLE_DATE_PR_CHANGE)</f>
        <v/>
      </c>
      <c r="AD32" s="2273"/>
      <c r="AE32" s="2273"/>
      <c r="AF32" s="2273"/>
      <c r="AG32" s="2273"/>
      <c r="AH32" s="2273"/>
      <c r="AI32" s="335"/>
      <c r="AJ32" s="335"/>
      <c r="AK32" s="289"/>
      <c r="AL32" s="377"/>
      <c r="AM32" s="377"/>
      <c r="AN32" s="377"/>
      <c r="AO32" s="377"/>
      <c r="AP32" s="377"/>
      <c r="AQ32" s="427">
        <v>0</v>
      </c>
    </row>
    <row s="1862" customFormat="1" customHeight="1" ht="18.75" hidden="1">
      <c r="A33" s="1377"/>
      <c r="B33" s="1377"/>
      <c r="C33" s="1377"/>
      <c r="D33" s="1377"/>
      <c r="E33" s="1377"/>
      <c r="F33" s="1377"/>
      <c r="G33" s="1377"/>
      <c r="H33" s="1377"/>
      <c r="I33" s="1377"/>
      <c r="J33" s="1377"/>
      <c r="K33" s="1377"/>
      <c r="L33" s="1378"/>
      <c r="M33" s="1377"/>
      <c r="N33" s="1377"/>
      <c r="O33" s="1377"/>
      <c r="S33" s="2259" t="s">
        <v>899</v>
      </c>
      <c r="T33" s="2259"/>
      <c r="U33" s="1381"/>
      <c r="V33" s="2260" t="str">
        <f>IF(TITLE_NUMBER_PR_CHANGE="",IF(TITLE_NUMBER_PR="","",TITLE_NUMBER_PR),TITLE_NUMBER_PR_CHANGE)</f>
        <v/>
      </c>
      <c r="W33" s="2260"/>
      <c r="X33" s="2260"/>
      <c r="Y33" s="2260"/>
      <c r="Z33" s="2260"/>
      <c r="AA33" s="2260"/>
      <c r="AB33" s="335"/>
      <c r="AC33" s="2260" t="str">
        <f>IF(TITLE_NUMBER_PR_CHANGE="",IF(TITLE_NUMBER_PR="","",TITLE_NUMBER_PR),TITLE_NUMBER_PR_CHANGE)</f>
        <v/>
      </c>
      <c r="AD33" s="2260"/>
      <c r="AE33" s="2260"/>
      <c r="AF33" s="2260"/>
      <c r="AG33" s="2260"/>
      <c r="AH33" s="2260"/>
      <c r="AI33" s="335"/>
      <c r="AJ33" s="335"/>
      <c r="AK33" s="289"/>
      <c r="AL33" s="377"/>
      <c r="AM33" s="377"/>
      <c r="AN33" s="377"/>
      <c r="AO33" s="377"/>
      <c r="AP33" s="377"/>
      <c r="AQ33" s="427">
        <v>0</v>
      </c>
    </row>
    <row s="1862" customFormat="1" customHeight="1" ht="1.05">
      <c r="A34" s="1377"/>
      <c r="B34" s="1377"/>
      <c r="C34" s="1377"/>
      <c r="D34" s="1377"/>
      <c r="E34" s="1377"/>
      <c r="F34" s="1377"/>
      <c r="G34" s="1377"/>
      <c r="H34" s="1377"/>
      <c r="I34" s="1377"/>
      <c r="J34" s="1377"/>
      <c r="K34" s="1377"/>
      <c r="L34" s="1378"/>
      <c r="M34" s="1377"/>
      <c r="N34" s="1377"/>
      <c r="O34" s="1377"/>
      <c r="S34" s="332"/>
      <c r="T34" s="332"/>
      <c r="U34" s="1463"/>
      <c r="V34" s="335"/>
      <c r="W34" s="335"/>
      <c r="X34" s="335"/>
      <c r="Y34" s="335"/>
      <c r="Z34" s="335"/>
      <c r="AA34" s="335"/>
      <c r="AB34" s="287" t="s">
        <v>900</v>
      </c>
      <c r="AC34" s="335"/>
      <c r="AD34" s="335"/>
      <c r="AE34" s="335"/>
      <c r="AF34" s="335"/>
      <c r="AG34" s="335"/>
      <c r="AH34" s="335"/>
      <c r="AI34" s="287" t="s">
        <v>900</v>
      </c>
      <c r="AL34" s="377"/>
      <c r="AM34" s="377"/>
      <c r="AN34" s="377"/>
      <c r="AO34" s="377"/>
      <c r="AP34" s="377"/>
      <c r="AQ34" s="427">
        <v>1</v>
      </c>
    </row>
    <row customHeight="1" ht="14.699999999999998">
      <c r="Q35" s="385"/>
      <c r="R35" s="385"/>
      <c r="S35" s="1284"/>
      <c r="T35" s="372"/>
      <c r="U35" s="1253"/>
      <c r="V35" s="2261"/>
      <c r="W35" s="2261"/>
      <c r="X35" s="2261"/>
      <c r="Y35" s="2261"/>
      <c r="Z35" s="2261"/>
      <c r="AA35" s="2261"/>
      <c r="AB35" s="2261"/>
      <c r="AC35" s="2261"/>
      <c r="AD35" s="2261"/>
      <c r="AE35" s="2261"/>
      <c r="AF35" s="2261"/>
      <c r="AG35" s="2261"/>
      <c r="AH35" s="2261"/>
      <c r="AI35" s="2261"/>
      <c r="AQ35" s="1164">
        <v>14</v>
      </c>
    </row>
    <row customHeight="1" ht="14.699999999999998">
      <c r="Q36" s="385"/>
      <c r="R36" s="385"/>
      <c r="S36" s="2136" t="s">
        <v>773</v>
      </c>
      <c r="T36" s="2136"/>
      <c r="U36" s="2136"/>
      <c r="V36" s="2136"/>
      <c r="W36" s="2136"/>
      <c r="X36" s="2136"/>
      <c r="Y36" s="2136"/>
      <c r="Z36" s="2136"/>
      <c r="AA36" s="2136"/>
      <c r="AB36" s="2136"/>
      <c r="AC36" s="2136"/>
      <c r="AD36" s="2136"/>
      <c r="AE36" s="2136"/>
      <c r="AF36" s="2136"/>
      <c r="AG36" s="2136"/>
      <c r="AH36" s="2136"/>
      <c r="AI36" s="2136"/>
      <c r="AJ36" s="2136"/>
      <c r="AK36" s="2136" t="s">
        <v>774</v>
      </c>
      <c r="AQ36" s="1164">
        <v>14</v>
      </c>
    </row>
    <row customHeight="1" ht="14.699999999999998">
      <c r="Q37" s="385"/>
      <c r="R37" s="385"/>
      <c r="S37" s="2282" t="s">
        <v>88</v>
      </c>
      <c r="T37" s="2218" t="s">
        <v>901</v>
      </c>
      <c r="U37" s="310"/>
      <c r="V37" s="2283" t="s">
        <v>902</v>
      </c>
      <c r="W37" s="2284"/>
      <c r="X37" s="2284"/>
      <c r="Y37" s="2284"/>
      <c r="Z37" s="2284"/>
      <c r="AA37" s="2285"/>
      <c r="AB37" s="2286" t="s">
        <v>903</v>
      </c>
      <c r="AC37" s="2283" t="s">
        <v>902</v>
      </c>
      <c r="AD37" s="2284"/>
      <c r="AE37" s="2284"/>
      <c r="AF37" s="2284"/>
      <c r="AG37" s="2284"/>
      <c r="AH37" s="2285"/>
      <c r="AI37" s="2286" t="s">
        <v>904</v>
      </c>
      <c r="AJ37" s="2289" t="s">
        <v>905</v>
      </c>
      <c r="AK37" s="2136"/>
      <c r="AQ37" s="1164">
        <v>14</v>
      </c>
    </row>
    <row customHeight="1" ht="35.699999999999996">
      <c r="Q38" s="385"/>
      <c r="R38" s="385"/>
      <c r="S38" s="2282"/>
      <c r="T38" s="2218"/>
      <c r="U38" s="1040"/>
      <c r="V38" s="1461" t="s">
        <v>962</v>
      </c>
      <c r="W38" s="2271" t="s">
        <v>908</v>
      </c>
      <c r="X38" s="2272"/>
      <c r="Y38" s="2271" t="s">
        <v>909</v>
      </c>
      <c r="Z38" s="2278"/>
      <c r="AA38" s="2272"/>
      <c r="AB38" s="2287"/>
      <c r="AC38" s="1461" t="s">
        <v>962</v>
      </c>
      <c r="AD38" s="2271" t="s">
        <v>908</v>
      </c>
      <c r="AE38" s="2272"/>
      <c r="AF38" s="2271" t="s">
        <v>909</v>
      </c>
      <c r="AG38" s="2278"/>
      <c r="AH38" s="2272"/>
      <c r="AI38" s="2287"/>
      <c r="AJ38" s="2290"/>
      <c r="AK38" s="2136"/>
      <c r="AQ38" s="1164">
        <v>34</v>
      </c>
    </row>
    <row customHeight="1" ht="35.699999999999996">
      <c r="A39" s="1379"/>
      <c r="B39" s="1379" t="s">
        <v>616</v>
      </c>
      <c r="C39" s="1379" t="s">
        <v>617</v>
      </c>
      <c r="D39" s="1379" t="s">
        <v>618</v>
      </c>
      <c r="E39" s="1373" t="s">
        <v>910</v>
      </c>
      <c r="F39" s="1373" t="s">
        <v>911</v>
      </c>
      <c r="G39" s="1373" t="s">
        <v>912</v>
      </c>
      <c r="H39" s="1373"/>
      <c r="I39" s="1373" t="s">
        <v>963</v>
      </c>
      <c r="J39" s="1373" t="s">
        <v>915</v>
      </c>
      <c r="K39" s="1373" t="s">
        <v>964</v>
      </c>
      <c r="L39" s="1373" t="s">
        <v>891</v>
      </c>
      <c r="Q39" s="385"/>
      <c r="R39" s="385"/>
      <c r="S39" s="2282"/>
      <c r="T39" s="2218"/>
      <c r="U39" s="311"/>
      <c r="V39" s="1461" t="s">
        <v>965</v>
      </c>
      <c r="W39" s="1231" t="s">
        <v>966</v>
      </c>
      <c r="X39" s="1231" t="s">
        <v>967</v>
      </c>
      <c r="Y39" s="1464" t="s">
        <v>919</v>
      </c>
      <c r="Z39" s="2279" t="s">
        <v>920</v>
      </c>
      <c r="AA39" s="2280"/>
      <c r="AB39" s="2288"/>
      <c r="AC39" s="1461" t="s">
        <v>965</v>
      </c>
      <c r="AD39" s="1231" t="s">
        <v>966</v>
      </c>
      <c r="AE39" s="1231" t="s">
        <v>967</v>
      </c>
      <c r="AF39" s="1464" t="s">
        <v>919</v>
      </c>
      <c r="AG39" s="2279" t="s">
        <v>920</v>
      </c>
      <c r="AH39" s="2280"/>
      <c r="AI39" s="2288"/>
      <c r="AJ39" s="2291"/>
      <c r="AK39" s="2136"/>
      <c r="AQ39" s="1164">
        <v>34</v>
      </c>
    </row>
    <row s="1650" customFormat="1" customHeight="1" ht="0">
      <c r="A40" s="1379"/>
      <c r="B40" s="1379"/>
      <c r="C40" s="1379"/>
      <c r="D40" s="1379"/>
      <c r="E40" s="1379"/>
      <c r="F40" s="1379"/>
      <c r="G40" s="1379"/>
      <c r="H40" s="1379"/>
      <c r="I40" s="1379"/>
      <c r="J40" s="1379"/>
      <c r="K40" s="1379"/>
      <c r="L40" s="1373"/>
      <c r="M40" s="1371"/>
      <c r="N40" s="1371"/>
      <c r="O40" s="1371"/>
      <c r="P40" s="1255"/>
      <c r="Q40" s="1256"/>
      <c r="R40" s="1263">
        <v>1</v>
      </c>
      <c r="S40" s="1286" t="s">
        <v>200</v>
      </c>
      <c r="T40" s="1264" t="s">
        <v>103</v>
      </c>
      <c r="U40" s="1254" t="str">
        <f>OFFSET(U40,0,-1)</f>
        <v>2</v>
      </c>
      <c r="V40" s="1460">
        <f>OFFSET(V40,0,-1)+1</f>
        <v>3</v>
      </c>
      <c r="W40" s="1460">
        <f>OFFSET(W40,0,-1)+1</f>
        <v>4</v>
      </c>
      <c r="X40" s="1460">
        <f>OFFSET(X40,0,-1)+1</f>
        <v>5</v>
      </c>
      <c r="Y40" s="1460">
        <f>OFFSET(Y40,0,-1)+1</f>
        <v>6</v>
      </c>
      <c r="Z40" s="2281">
        <f>OFFSET(Z40,0,-1)+1</f>
        <v>7</v>
      </c>
      <c r="AA40" s="2281"/>
      <c r="AB40" s="1460">
        <f>OFFSET(AB40,0,-2)+1</f>
        <v>8</v>
      </c>
      <c r="AC40" s="1460">
        <f>OFFSET(AC40,0,-1)+1</f>
        <v>9</v>
      </c>
      <c r="AD40" s="1460">
        <f>OFFSET(AD40,0,-1)+1</f>
        <v>10</v>
      </c>
      <c r="AE40" s="1460">
        <f>OFFSET(AE40,0,-1)+1</f>
        <v>11</v>
      </c>
      <c r="AF40" s="1460">
        <f>OFFSET(AF40,0,-1)+1</f>
        <v>12</v>
      </c>
      <c r="AG40" s="2281">
        <f>OFFSET(AG40,0,-1)+1</f>
        <v>13</v>
      </c>
      <c r="AH40" s="2281"/>
      <c r="AI40" s="1460">
        <f>OFFSET(AI40,0,-2)+1</f>
        <v>14</v>
      </c>
      <c r="AJ40" s="1254">
        <f>OFFSET(AJ40,0,-1)</f>
        <v>14</v>
      </c>
      <c r="AK40" s="1460">
        <f>OFFSET(AK40,0,-1)+1</f>
        <v>15</v>
      </c>
      <c r="AL40" s="520"/>
      <c r="AM40" s="520"/>
      <c r="AN40" s="520"/>
      <c r="AO40" s="520"/>
      <c r="AP40" s="520"/>
      <c r="AQ40" s="505">
        <v>0</v>
      </c>
    </row>
    <row customHeight="1" ht="24">
      <c r="A41" s="1372" t="s">
        <v>714</v>
      </c>
      <c r="B41" s="1372"/>
      <c r="C41" s="1372"/>
      <c r="D41" s="1372"/>
      <c r="E41" s="2267">
        <v>1</v>
      </c>
      <c r="F41" s="1372"/>
      <c r="G41" s="1372"/>
      <c r="H41" s="1372"/>
      <c r="I41" s="1372"/>
      <c r="J41" s="1372"/>
      <c r="K41" s="1372"/>
      <c r="L41" s="1373"/>
      <c r="M41" s="1374"/>
      <c r="N41" s="1374"/>
      <c r="O41" s="1374"/>
      <c r="P41" s="370"/>
      <c r="Q41" s="369"/>
      <c r="R41" s="364"/>
      <c r="S41" s="1466">
        <f>INDEX(PT_DIFFERENTIATION_NUM_NTAR,MATCH(A41,PT_DIFFERENTIATION_NTAR_ID,0))</f>
        <v>0</v>
      </c>
      <c r="T41" s="307" t="s">
        <v>604</v>
      </c>
      <c r="U41" s="309"/>
      <c r="V41" s="2251"/>
      <c r="W41" s="2252"/>
      <c r="X41" s="2252"/>
      <c r="Y41" s="2252"/>
      <c r="Z41" s="2252"/>
      <c r="AA41" s="2252"/>
      <c r="AB41" s="2253"/>
      <c r="AC41" s="2251" t="str">
        <f>INDEX(PT_DIFFERENTIATION_NTAR,MATCH(A41,PT_DIFFERENTIATION_NTAR_ID,0))</f>
        <v/>
      </c>
      <c r="AD41" s="2252"/>
      <c r="AE41" s="2252"/>
      <c r="AF41" s="2252"/>
      <c r="AG41" s="2252"/>
      <c r="AH41" s="2252"/>
      <c r="AI41" s="2252"/>
      <c r="AJ41" s="2253"/>
      <c r="AK41"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9"/>
      <c r="AN41" s="509" t="str">
        <f>IF(T41="","",T41)</f>
        <v>Наименование тарифа</v>
      </c>
      <c r="AO41" s="509"/>
      <c r="AP41" s="509"/>
      <c r="AQ41" s="1164">
        <v>23</v>
      </c>
    </row>
    <row customHeight="1" ht="24">
      <c r="A42" s="1372" t="s">
        <v>714</v>
      </c>
      <c r="B42" s="1372" t="s">
        <v>715</v>
      </c>
      <c r="C42" s="1372"/>
      <c r="D42" s="1372"/>
      <c r="E42" s="2268"/>
      <c r="F42" s="2267">
        <v>1</v>
      </c>
      <c r="G42" s="1372"/>
      <c r="H42" s="1372"/>
      <c r="I42" s="1372"/>
      <c r="J42" s="1372"/>
      <c r="K42" s="1372"/>
      <c r="L42" s="1373"/>
      <c r="M42" s="1374"/>
      <c r="N42" s="1374"/>
      <c r="O42" s="1374"/>
      <c r="P42" s="1462"/>
      <c r="Q42" s="361"/>
      <c r="R42" s="362"/>
      <c r="S42" s="1466" t="str">
        <f>INDEX(PT_DIFFERENTIATION_NUM_TER,MATCH(B42,PT_DIFFERENTIATION_TER_ID,0))</f>
        <v>.</v>
      </c>
      <c r="T42" s="317" t="s">
        <v>870</v>
      </c>
      <c r="U42" s="309"/>
      <c r="V42" s="2251"/>
      <c r="W42" s="2252"/>
      <c r="X42" s="2252"/>
      <c r="Y42" s="2252"/>
      <c r="Z42" s="2252"/>
      <c r="AA42" s="2252"/>
      <c r="AB42" s="2253"/>
      <c r="AC42" s="2251" t="str">
        <f>INDEX(PT_DIFFERENTIATION_TER,MATCH(B42,PT_DIFFERENTIATION_TER_ID,0))</f>
        <v/>
      </c>
      <c r="AD42" s="2252"/>
      <c r="AE42" s="2252"/>
      <c r="AF42" s="2252"/>
      <c r="AG42" s="2252"/>
      <c r="AH42" s="2252"/>
      <c r="AI42" s="2252"/>
      <c r="AJ42" s="2253"/>
      <c r="AK42" s="1267" t="s">
        <v>871</v>
      </c>
      <c r="AM42" s="509"/>
      <c r="AN42" s="509" t="str">
        <f>IF(T42="","",T42)</f>
        <v>Территория действия тарифа</v>
      </c>
      <c r="AO42" s="509"/>
      <c r="AP42" s="509"/>
      <c r="AQ42" s="1164">
        <v>23</v>
      </c>
    </row>
    <row customHeight="1" ht="24">
      <c r="A43" s="1372" t="s">
        <v>714</v>
      </c>
      <c r="B43" s="1372" t="s">
        <v>715</v>
      </c>
      <c r="C43" s="1372" t="s">
        <v>716</v>
      </c>
      <c r="D43" s="1372"/>
      <c r="E43" s="2268"/>
      <c r="F43" s="2268"/>
      <c r="G43" s="2267">
        <v>1</v>
      </c>
      <c r="H43" s="1372"/>
      <c r="I43" s="1372"/>
      <c r="J43" s="1372"/>
      <c r="K43" s="1372"/>
      <c r="L43" s="1373"/>
      <c r="M43" s="1374"/>
      <c r="N43" s="1374"/>
      <c r="O43" s="1374"/>
      <c r="P43" s="363"/>
      <c r="Q43" s="361"/>
      <c r="R43" s="362"/>
      <c r="S43" s="1466" t="str">
        <f>INDEX(PT_DIFFERENTIATION_NUM_CS,MATCH(C43,PT_DIFFERENTIATION_CS_ID,0))</f>
        <v>..</v>
      </c>
      <c r="T43" s="318" t="s">
        <v>954</v>
      </c>
      <c r="U43" s="309"/>
      <c r="V43" s="2251"/>
      <c r="W43" s="2252"/>
      <c r="X43" s="2252"/>
      <c r="Y43" s="2252"/>
      <c r="Z43" s="2252"/>
      <c r="AA43" s="2252"/>
      <c r="AB43" s="2253"/>
      <c r="AC43" s="2251" t="str">
        <f>INDEX(PT_DIFFERENTIATION_CS,MATCH(C43,PT_DIFFERENTIATION_CS_ID,0))</f>
        <v/>
      </c>
      <c r="AD43" s="2252"/>
      <c r="AE43" s="2252"/>
      <c r="AF43" s="2252"/>
      <c r="AG43" s="2252"/>
      <c r="AH43" s="2252"/>
      <c r="AI43" s="2252"/>
      <c r="AJ43" s="2253"/>
      <c r="AK43" s="1267" t="s">
        <v>955</v>
      </c>
      <c r="AM43" s="509"/>
      <c r="AN43" s="509" t="str">
        <f>IF(T43="","",T43)</f>
        <v>Наименование централизованной системы холодного водоснабжения</v>
      </c>
      <c r="AO43" s="509"/>
      <c r="AP43" s="509"/>
      <c r="AQ43" s="1164">
        <v>23</v>
      </c>
    </row>
    <row customHeight="1" ht="24">
      <c r="A44" s="1372" t="s">
        <v>714</v>
      </c>
      <c r="B44" s="1372" t="s">
        <v>715</v>
      </c>
      <c r="C44" s="1372" t="s">
        <v>716</v>
      </c>
      <c r="D44" s="1372" t="s">
        <v>971</v>
      </c>
      <c r="E44" s="2268"/>
      <c r="F44" s="2268"/>
      <c r="G44" s="2268"/>
      <c r="H44" s="2268"/>
      <c r="I44" s="2265" t="str">
        <f>S43&amp;".1"</f>
        <v>...1</v>
      </c>
      <c r="J44" s="1372"/>
      <c r="K44" s="1372"/>
      <c r="L44" s="1373"/>
      <c r="P44" s="2266">
        <v>1</v>
      </c>
      <c r="Q44" s="1459"/>
      <c r="R44" s="365"/>
      <c r="S44" s="1466" t="str">
        <f>$I44</f>
        <v>...1</v>
      </c>
      <c r="T44" s="294" t="s">
        <v>956</v>
      </c>
      <c r="U44" s="309"/>
      <c r="V44" s="2359"/>
      <c r="W44" s="2360"/>
      <c r="X44" s="2360"/>
      <c r="Y44" s="2360"/>
      <c r="Z44" s="2360"/>
      <c r="AA44" s="2360"/>
      <c r="AB44" s="2361"/>
      <c r="AC44" s="2362"/>
      <c r="AD44" s="2363"/>
      <c r="AE44" s="2363"/>
      <c r="AF44" s="2363"/>
      <c r="AG44" s="2363"/>
      <c r="AH44" s="2363"/>
      <c r="AI44" s="2363"/>
      <c r="AJ44" s="2364"/>
      <c r="AK44" s="1267" t="s">
        <v>957</v>
      </c>
      <c r="AM44" s="509"/>
      <c r="AN44" s="509" t="str">
        <f>IF(T44="","",T44)</f>
        <v>Наименование признака дифференциации</v>
      </c>
      <c r="AO44" s="509"/>
      <c r="AP44" s="509"/>
      <c r="AQ44" s="1164">
        <v>23</v>
      </c>
    </row>
    <row customHeight="1" ht="24">
      <c r="A45" s="1372" t="s">
        <v>714</v>
      </c>
      <c r="B45" s="1372" t="s">
        <v>715</v>
      </c>
      <c r="C45" s="1372" t="s">
        <v>716</v>
      </c>
      <c r="D45" s="1372" t="s">
        <v>971</v>
      </c>
      <c r="E45" s="2268"/>
      <c r="F45" s="2268"/>
      <c r="G45" s="2268"/>
      <c r="H45" s="2268"/>
      <c r="I45" s="2295"/>
      <c r="J45" s="2265" t="str">
        <f>I44&amp;".1"</f>
        <v>...1.1</v>
      </c>
      <c r="K45" s="1372"/>
      <c r="L45" s="1373" t="s">
        <v>879</v>
      </c>
      <c r="P45" s="2266"/>
      <c r="Q45" s="2266">
        <v>1</v>
      </c>
      <c r="R45" s="366"/>
      <c r="S45" s="1466" t="str">
        <f>$J45</f>
        <v>...1.1</v>
      </c>
      <c r="T45" s="295" t="s">
        <v>880</v>
      </c>
      <c r="U45" s="309"/>
      <c r="V45" s="2254"/>
      <c r="W45" s="2255"/>
      <c r="X45" s="2255"/>
      <c r="Y45" s="2255"/>
      <c r="Z45" s="2255"/>
      <c r="AA45" s="2255"/>
      <c r="AB45" s="2256"/>
      <c r="AC45" s="2254"/>
      <c r="AD45" s="2255"/>
      <c r="AE45" s="2255"/>
      <c r="AF45" s="2255"/>
      <c r="AG45" s="2255"/>
      <c r="AH45" s="2255"/>
      <c r="AI45" s="2255"/>
      <c r="AJ45" s="2256"/>
      <c r="AK45" s="1316" t="s">
        <v>958</v>
      </c>
      <c r="AM45" s="509"/>
      <c r="AN45" s="509" t="str">
        <f>IF(T45="","",T45)</f>
        <v>Группа потребителей</v>
      </c>
      <c r="AO45" s="509"/>
      <c r="AP45" s="509"/>
      <c r="AQ45" s="1164">
        <v>23</v>
      </c>
    </row>
    <row customHeight="1" ht="24">
      <c r="A46" s="1372" t="s">
        <v>714</v>
      </c>
      <c r="B46" s="1372" t="s">
        <v>715</v>
      </c>
      <c r="C46" s="1372" t="s">
        <v>716</v>
      </c>
      <c r="D46" s="1372" t="s">
        <v>971</v>
      </c>
      <c r="E46" s="2268"/>
      <c r="F46" s="2268"/>
      <c r="G46" s="2268"/>
      <c r="H46" s="2268"/>
      <c r="I46" s="2295"/>
      <c r="J46" s="2295"/>
      <c r="K46" s="2265" t="str">
        <f>J45&amp;".1"</f>
        <v>...1.1.1</v>
      </c>
      <c r="L46" s="1373"/>
      <c r="P46" s="2266"/>
      <c r="Q46" s="2266"/>
      <c r="R46" s="366">
        <v>1</v>
      </c>
      <c r="S46" s="1466" t="str">
        <f>$K46</f>
        <v>...1.1.1</v>
      </c>
      <c r="T46" s="1446"/>
      <c r="U46" s="309"/>
      <c r="V46" s="760"/>
      <c r="W46" s="760"/>
      <c r="X46" s="1266"/>
      <c r="Y46" s="2274"/>
      <c r="Z46" s="2116" t="s">
        <v>66</v>
      </c>
      <c r="AA46" s="2274"/>
      <c r="AB46" s="2116" t="s">
        <v>66</v>
      </c>
      <c r="AC46" s="760"/>
      <c r="AD46" s="760"/>
      <c r="AE46" s="1266"/>
      <c r="AF46" s="2274"/>
      <c r="AG46" s="2116" t="s">
        <v>66</v>
      </c>
      <c r="AH46" s="2296"/>
      <c r="AI46" s="2116" t="s">
        <v>66</v>
      </c>
      <c r="AJ46" s="1447"/>
      <c r="AK46"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0">
        <f>STRCHECKDATE(V47:AJ47)</f>
      </c>
      <c r="AM46" s="509"/>
      <c r="AN46" s="509" t="str">
        <f>IF(T46="","",T46)</f>
        <v/>
      </c>
      <c r="AO46" s="509"/>
      <c r="AP46" s="509"/>
      <c r="AQ46" s="1164">
        <v>23</v>
      </c>
    </row>
    <row customHeight="1" ht="0">
      <c r="A47" s="1372" t="s">
        <v>714</v>
      </c>
      <c r="B47" s="1372" t="s">
        <v>715</v>
      </c>
      <c r="C47" s="1372" t="s">
        <v>716</v>
      </c>
      <c r="D47" s="1372" t="s">
        <v>971</v>
      </c>
      <c r="E47" s="2268"/>
      <c r="F47" s="2268"/>
      <c r="G47" s="2268"/>
      <c r="H47" s="2268"/>
      <c r="I47" s="2295"/>
      <c r="J47" s="2295"/>
      <c r="K47" s="2265"/>
      <c r="L47" s="1373"/>
      <c r="P47" s="2266"/>
      <c r="Q47" s="2266"/>
      <c r="R47" s="366"/>
      <c r="S47" s="1465"/>
      <c r="T47" s="309"/>
      <c r="U47" s="309"/>
      <c r="V47" s="334"/>
      <c r="W47" s="334"/>
      <c r="X47" s="337" t="str">
        <f>Y46&amp;"-"&amp;AA46</f>
        <v>-</v>
      </c>
      <c r="Y47" s="2275"/>
      <c r="Z47" s="2116"/>
      <c r="AA47" s="2275"/>
      <c r="AB47" s="2116"/>
      <c r="AC47" s="334"/>
      <c r="AD47" s="334"/>
      <c r="AE47" s="337" t="str">
        <f>AF46&amp;"-"&amp;AH46</f>
        <v>-</v>
      </c>
      <c r="AF47" s="2275"/>
      <c r="AG47" s="2116"/>
      <c r="AH47" s="2297"/>
      <c r="AI47" s="2116"/>
      <c r="AJ47" s="1448"/>
      <c r="AK47" s="2358"/>
      <c r="AM47" s="509"/>
      <c r="AN47" s="509" t="str">
        <f>IF(T47="","",T47)</f>
        <v/>
      </c>
      <c r="AO47" s="509"/>
      <c r="AP47" s="509"/>
      <c r="AQ47" s="1164">
        <v>0</v>
      </c>
    </row>
    <row customHeight="1" ht="21">
      <c r="A48" s="1372" t="s">
        <v>714</v>
      </c>
      <c r="B48" s="1372" t="s">
        <v>715</v>
      </c>
      <c r="C48" s="1372" t="s">
        <v>716</v>
      </c>
      <c r="D48" s="1372" t="s">
        <v>971</v>
      </c>
      <c r="E48" s="2268"/>
      <c r="F48" s="2268"/>
      <c r="G48" s="2268"/>
      <c r="H48" s="2268"/>
      <c r="I48" s="2295"/>
      <c r="J48" s="2265"/>
      <c r="K48" s="1372"/>
      <c r="L48" s="1373"/>
      <c r="P48" s="2266"/>
      <c r="Q48" s="2266"/>
      <c r="R48" s="365"/>
      <c r="S48" s="1287"/>
      <c r="T48" s="296" t="s">
        <v>959</v>
      </c>
      <c r="U48" s="376"/>
      <c r="V48" s="376"/>
      <c r="W48" s="376"/>
      <c r="X48" s="376"/>
      <c r="Y48" s="376"/>
      <c r="Z48" s="376"/>
      <c r="AA48" s="376"/>
      <c r="AB48" s="376"/>
      <c r="AC48" s="376"/>
      <c r="AD48" s="376"/>
      <c r="AE48" s="376"/>
      <c r="AF48" s="376"/>
      <c r="AG48" s="376"/>
      <c r="AH48" s="376"/>
      <c r="AI48" s="376"/>
      <c r="AJ48" s="376"/>
      <c r="AK48" s="1267" t="s">
        <v>960</v>
      </c>
      <c r="AM48" s="509"/>
      <c r="AN48" s="509" t="str">
        <f>IF(T48="","",T48)</f>
        <v>Добавить значение признака дифференциации</v>
      </c>
      <c r="AO48" s="509"/>
      <c r="AP48" s="509"/>
      <c r="AQ48" s="1164">
        <v>20</v>
      </c>
    </row>
    <row customHeight="1" ht="22.049999999999997">
      <c r="A49" s="1372" t="s">
        <v>714</v>
      </c>
      <c r="B49" s="1372" t="s">
        <v>715</v>
      </c>
      <c r="C49" s="1372" t="s">
        <v>716</v>
      </c>
      <c r="D49" s="1372" t="s">
        <v>971</v>
      </c>
      <c r="E49" s="2268"/>
      <c r="F49" s="2268"/>
      <c r="G49" s="2268"/>
      <c r="H49" s="2268"/>
      <c r="I49" s="2265"/>
      <c r="J49" s="1372"/>
      <c r="K49" s="1372"/>
      <c r="L49" s="1373"/>
      <c r="P49" s="2266"/>
      <c r="Q49" s="1459"/>
      <c r="R49" s="365"/>
      <c r="S49" s="1287"/>
      <c r="T49" s="374" t="s">
        <v>885</v>
      </c>
      <c r="U49" s="376"/>
      <c r="V49" s="376"/>
      <c r="W49" s="376"/>
      <c r="X49" s="376"/>
      <c r="Y49" s="376"/>
      <c r="Z49" s="376"/>
      <c r="AA49" s="376"/>
      <c r="AB49" s="375"/>
      <c r="AC49" s="376"/>
      <c r="AD49" s="376"/>
      <c r="AE49" s="376"/>
      <c r="AF49" s="376"/>
      <c r="AG49" s="376"/>
      <c r="AH49" s="376"/>
      <c r="AI49" s="375"/>
      <c r="AJ49" s="376"/>
      <c r="AK49" s="1449"/>
      <c r="AM49" s="509"/>
      <c r="AN49" s="509" t="str">
        <f>IF(T49="","",T49)</f>
        <v>Добавить группу потребителей</v>
      </c>
      <c r="AO49" s="509"/>
      <c r="AP49" s="509"/>
      <c r="AQ49" s="1164">
        <v>21</v>
      </c>
    </row>
    <row customHeight="1" ht="22.049999999999997">
      <c r="A50" s="1372" t="s">
        <v>714</v>
      </c>
      <c r="B50" s="1372" t="s">
        <v>715</v>
      </c>
      <c r="C50" s="1372" t="s">
        <v>716</v>
      </c>
      <c r="D50" s="1372" t="s">
        <v>971</v>
      </c>
      <c r="E50" s="2268"/>
      <c r="F50" s="2268"/>
      <c r="G50" s="2268"/>
      <c r="H50" s="2267"/>
      <c r="I50" s="1372"/>
      <c r="J50" s="1372"/>
      <c r="K50" s="1372"/>
      <c r="L50" s="1373"/>
      <c r="M50" s="1374"/>
      <c r="N50" s="1374"/>
      <c r="O50" s="546"/>
      <c r="P50" s="369"/>
      <c r="Q50" s="384"/>
      <c r="R50" s="364"/>
      <c r="S50" s="1287"/>
      <c r="T50" s="381" t="s">
        <v>961</v>
      </c>
      <c r="U50" s="376"/>
      <c r="V50" s="376"/>
      <c r="W50" s="376"/>
      <c r="X50" s="376"/>
      <c r="Y50" s="376"/>
      <c r="Z50" s="376"/>
      <c r="AA50" s="376"/>
      <c r="AB50" s="375"/>
      <c r="AC50" s="376"/>
      <c r="AD50" s="376"/>
      <c r="AE50" s="376"/>
      <c r="AF50" s="376"/>
      <c r="AG50" s="376"/>
      <c r="AH50" s="376"/>
      <c r="AI50" s="375"/>
      <c r="AJ50" s="376"/>
      <c r="AK50" s="312"/>
      <c r="AM50" s="509"/>
      <c r="AN50" s="509" t="str">
        <f>IF(T50="","",T50)</f>
        <v>Добавить наименование признака дифференциации</v>
      </c>
      <c r="AO50" s="509"/>
      <c r="AP50" s="509"/>
      <c r="AQ50" s="1164">
        <v>21</v>
      </c>
    </row>
    <row s="1651" customFormat="1" customHeight="1" ht="0">
      <c r="A51" s="1352" t="s">
        <v>714</v>
      </c>
      <c r="B51" s="1352" t="s">
        <v>715</v>
      </c>
      <c r="C51" s="1323"/>
      <c r="D51" s="1323"/>
      <c r="E51" s="2268"/>
      <c r="F51" s="2267"/>
      <c r="G51" s="1323"/>
      <c r="H51" s="1323"/>
      <c r="I51" s="1323"/>
      <c r="J51" s="1323"/>
      <c r="K51" s="1323"/>
      <c r="L51" s="1467"/>
      <c r="M51" s="1330"/>
      <c r="N51" s="1330"/>
      <c r="P51" s="1325"/>
      <c r="Q51" s="1326"/>
      <c r="R51" s="1325"/>
      <c r="S51" s="1331"/>
      <c r="T51" s="1334" t="s">
        <v>888</v>
      </c>
      <c r="U51" s="1333"/>
      <c r="V51" s="1333"/>
      <c r="W51" s="1333"/>
      <c r="X51" s="1333"/>
      <c r="Y51" s="1333"/>
      <c r="Z51" s="1333"/>
      <c r="AA51" s="1333"/>
      <c r="AB51" s="1333"/>
      <c r="AC51" s="1333"/>
      <c r="AD51" s="1333"/>
      <c r="AE51" s="1333"/>
      <c r="AF51" s="1333"/>
      <c r="AG51" s="1333"/>
      <c r="AH51" s="1333"/>
      <c r="AI51" s="1333"/>
      <c r="AJ51" s="1333"/>
      <c r="AK51" s="1333"/>
      <c r="AM51" s="798"/>
      <c r="AN51" s="798" t="str">
        <f>IF(T51="","",T51)</f>
        <v>Добавить централизованную систему для дифференциации</v>
      </c>
      <c r="AO51" s="798"/>
      <c r="AP51" s="798"/>
      <c r="AQ51" s="527">
        <v>0</v>
      </c>
    </row>
    <row s="1651" customFormat="1" customHeight="1" ht="0">
      <c r="A52" s="1352" t="s">
        <v>714</v>
      </c>
      <c r="B52" s="1352"/>
      <c r="C52" s="1352"/>
      <c r="D52" s="1352"/>
      <c r="E52" s="2267"/>
      <c r="F52" s="1352"/>
      <c r="G52" s="1352"/>
      <c r="H52" s="1352"/>
      <c r="I52" s="1352"/>
      <c r="J52" s="1352"/>
      <c r="K52" s="1352"/>
      <c r="L52" s="1355"/>
      <c r="M52" s="1330"/>
      <c r="N52" s="1330"/>
      <c r="O52" s="527"/>
      <c r="P52" s="389"/>
      <c r="Q52" s="1353"/>
      <c r="R52" s="389"/>
      <c r="S52" s="1331"/>
      <c r="T52" s="1334" t="s">
        <v>889</v>
      </c>
      <c r="U52" s="1333"/>
      <c r="V52" s="1333"/>
      <c r="W52" s="1333"/>
      <c r="X52" s="1333"/>
      <c r="Y52" s="1333"/>
      <c r="Z52" s="1333"/>
      <c r="AA52" s="1333"/>
      <c r="AB52" s="1333"/>
      <c r="AC52" s="1333"/>
      <c r="AD52" s="1333"/>
      <c r="AE52" s="1333"/>
      <c r="AF52" s="1333"/>
      <c r="AG52" s="1333"/>
      <c r="AH52" s="1333"/>
      <c r="AI52" s="1333"/>
      <c r="AJ52" s="1333"/>
      <c r="AK52" s="1333"/>
      <c r="AM52" s="509"/>
      <c r="AN52" s="509" t="str">
        <f>IF(T52="","",T52)</f>
        <v>Добавить территорию для дифференциации</v>
      </c>
      <c r="AO52" s="509"/>
      <c r="AP52" s="509"/>
      <c r="AQ52" s="520">
        <v>0</v>
      </c>
    </row>
    <row s="1651" customFormat="1" customHeight="1" ht="0">
      <c r="A53" s="1323"/>
      <c r="B53" s="1323"/>
      <c r="C53" s="1323"/>
      <c r="D53" s="1323"/>
      <c r="E53" s="1352"/>
      <c r="F53" s="1323"/>
      <c r="G53" s="1323"/>
      <c r="H53" s="1323"/>
      <c r="I53" s="1323"/>
      <c r="J53" s="1323"/>
      <c r="K53" s="1323"/>
      <c r="L53" s="1467"/>
      <c r="M53" s="1330"/>
      <c r="N53" s="1330"/>
      <c r="P53" s="1325"/>
      <c r="Q53" s="1326"/>
      <c r="R53" s="1325"/>
      <c r="S53" s="1331"/>
      <c r="T53" s="1334" t="s">
        <v>921</v>
      </c>
      <c r="U53" s="1333"/>
      <c r="V53" s="1333"/>
      <c r="W53" s="1333"/>
      <c r="X53" s="1333"/>
      <c r="Y53" s="1333"/>
      <c r="Z53" s="1333"/>
      <c r="AA53" s="1333"/>
      <c r="AB53" s="1333"/>
      <c r="AC53" s="1333"/>
      <c r="AD53" s="1333"/>
      <c r="AE53" s="1333"/>
      <c r="AF53" s="1333"/>
      <c r="AG53" s="1333"/>
      <c r="AH53" s="1333"/>
      <c r="AI53" s="1333"/>
      <c r="AJ53" s="1333"/>
      <c r="AK53" s="1333"/>
      <c r="AM53" s="798"/>
      <c r="AN53" s="798" t="str">
        <f>IF(T53="","",T53)</f>
        <v>Добавить наименование тарифа</v>
      </c>
      <c r="AO53" s="798"/>
      <c r="AP53" s="798"/>
      <c r="AQ53" s="527">
        <v>0</v>
      </c>
    </row>
    <row customHeight="1" ht="11.549999999999999">
      <c r="M54" s="1169"/>
      <c r="N54" s="1169"/>
      <c r="O54" s="546"/>
      <c r="P54" s="1164"/>
      <c r="Q54" s="1164"/>
      <c r="R54" s="1164"/>
      <c r="S54" s="1164"/>
      <c r="AL54" s="1164"/>
      <c r="AM54" s="1164"/>
      <c r="AN54" s="1164"/>
      <c r="AO54" s="1164"/>
      <c r="AP54" s="1164"/>
      <c r="AQ54" s="1164">
        <v>11</v>
      </c>
    </row>
    <row customHeight="1" ht="14.699999999999998">
      <c r="O55" s="546"/>
      <c r="S55" s="1262"/>
      <c r="T55" s="2294"/>
      <c r="U55" s="2294"/>
      <c r="V55" s="2294"/>
      <c r="W55" s="2294"/>
      <c r="X55" s="2294"/>
      <c r="Y55" s="2294"/>
      <c r="Z55" s="2294"/>
      <c r="AA55" s="2294"/>
      <c r="AB55" s="2294"/>
      <c r="AC55" s="2294"/>
      <c r="AD55" s="2294"/>
      <c r="AE55" s="2294"/>
      <c r="AF55" s="2294"/>
      <c r="AG55" s="2294"/>
      <c r="AH55" s="2294"/>
      <c r="AI55" s="2294"/>
      <c r="AJ55" s="2294"/>
      <c r="AK55" s="2294"/>
      <c r="AQ55" s="1164">
        <v>14</v>
      </c>
    </row>
    <row customHeight="1" ht="14.699999999999998">
      <c r="O56" s="546"/>
      <c r="AQ56" s="1164">
        <v>14</v>
      </c>
    </row>
    <row customHeight="1" ht="14.699999999999998">
      <c r="O57" s="546"/>
      <c r="S57" s="1262"/>
      <c r="T57" s="2294"/>
      <c r="U57" s="2294"/>
      <c r="V57" s="2294"/>
      <c r="W57" s="2294"/>
      <c r="X57" s="2294"/>
      <c r="Y57" s="2294"/>
      <c r="Z57" s="2294"/>
      <c r="AA57" s="2294"/>
      <c r="AB57" s="2294"/>
      <c r="AC57" s="2294"/>
      <c r="AD57" s="2294"/>
      <c r="AE57" s="2294"/>
      <c r="AF57" s="2294"/>
      <c r="AG57" s="2294"/>
      <c r="AH57" s="2294"/>
      <c r="AI57" s="2294"/>
      <c r="AJ57" s="2294"/>
      <c r="AK57" s="2294"/>
      <c r="AQ57" s="1164">
        <v>14</v>
      </c>
    </row>
    <row customHeight="1" ht="22.5" hidden="1">
      <c r="A58" s="1169" t="s">
        <v>82</v>
      </c>
      <c r="B58" s="1169">
        <v>0</v>
      </c>
      <c r="C58" s="1169">
        <v>0</v>
      </c>
      <c r="D58" s="1169">
        <v>0</v>
      </c>
      <c r="E58" s="1169">
        <v>0</v>
      </c>
      <c r="F58" s="1169">
        <v>0</v>
      </c>
      <c r="G58" s="1169">
        <v>0</v>
      </c>
      <c r="H58" s="1169">
        <v>0</v>
      </c>
      <c r="I58" s="1169">
        <v>0</v>
      </c>
      <c r="J58" s="1169">
        <v>0</v>
      </c>
      <c r="K58" s="1169">
        <v>0</v>
      </c>
      <c r="L58" s="1456">
        <v>0</v>
      </c>
      <c r="M58" s="1371">
        <v>0</v>
      </c>
      <c r="N58" s="1371">
        <v>0</v>
      </c>
      <c r="O58" s="1371">
        <v>0</v>
      </c>
      <c r="P58" s="1455">
        <v>3</v>
      </c>
      <c r="Q58" s="353">
        <v>3</v>
      </c>
      <c r="R58" s="353">
        <v>3</v>
      </c>
      <c r="S58" s="590">
        <v>12</v>
      </c>
      <c r="T58" s="1164">
        <v>35</v>
      </c>
      <c r="U58" s="1164">
        <v>0</v>
      </c>
      <c r="V58" s="1164">
        <v>0</v>
      </c>
      <c r="W58" s="1164">
        <v>0</v>
      </c>
      <c r="X58" s="1164">
        <v>0</v>
      </c>
      <c r="Y58" s="1164">
        <v>0</v>
      </c>
      <c r="Z58" s="1164">
        <v>0</v>
      </c>
      <c r="AA58" s="1164">
        <v>0</v>
      </c>
      <c r="AB58" s="1164">
        <v>0</v>
      </c>
      <c r="AC58" s="1164">
        <v>24</v>
      </c>
      <c r="AD58" s="1164">
        <v>24</v>
      </c>
      <c r="AE58" s="1164">
        <v>24</v>
      </c>
      <c r="AF58" s="1164">
        <v>11</v>
      </c>
      <c r="AG58" s="1164">
        <v>3</v>
      </c>
      <c r="AH58" s="1164">
        <v>11</v>
      </c>
      <c r="AI58" s="1164">
        <v>0</v>
      </c>
      <c r="AJ58" s="1164">
        <v>4</v>
      </c>
      <c r="AK58" s="1164">
        <v>115</v>
      </c>
      <c r="AL58" s="520">
        <v>10</v>
      </c>
      <c r="AM58" s="520">
        <v>10</v>
      </c>
      <c r="AN58" s="520">
        <v>10</v>
      </c>
      <c r="AO58" s="520">
        <v>10</v>
      </c>
      <c r="AP58" s="520">
        <v>10</v>
      </c>
      <c r="AQ58" s="1164">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9377BB-3071-3DB3-B236-0.4B064D64}"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44" width="10.140625" hidden="1" customWidth="1"/>
    <col min="4" max="4" style="1644" width="11.8515625" hidden="1" customWidth="1"/>
    <col min="5" max="11" style="1644" width="10.140625" hidden="1" customWidth="1"/>
    <col min="12" max="12" style="2134" width="10.140625" hidden="1" customWidth="1"/>
    <col min="13" max="15" style="2406" width="10.140625" hidden="1" customWidth="1"/>
    <col min="16" max="16" style="1785" width="3.00390625" customWidth="1"/>
    <col min="17" max="17" style="1380" width="3.00390625" customWidth="1"/>
    <col min="18" max="18" style="353" width="3.00390625" customWidth="1"/>
    <col min="19" max="19" style="2416" width="12.00390625" customWidth="1"/>
    <col min="20" max="20" style="1644" width="31.00390625" customWidth="1"/>
    <col min="21" max="21" style="1644" width="0.140625" customWidth="1"/>
    <col min="22" max="23" style="1644" width="21.7109375" hidden="1" customWidth="1"/>
    <col min="24" max="24" style="1644" width="11.7109375" hidden="1" customWidth="1"/>
    <col min="25" max="25" style="1644" width="3.7109375" hidden="1" customWidth="1"/>
    <col min="26" max="26" style="1644" width="11.7109375" hidden="1" customWidth="1"/>
    <col min="27" max="27" style="1644" width="8.57421875" hidden="1" customWidth="1"/>
    <col min="28" max="28" style="1644" width="27.00390625" customWidth="1"/>
    <col min="29" max="29" style="1644" width="24.57421875" customWidth="1"/>
    <col min="30" max="31" style="1644" width="21.00390625" customWidth="1"/>
    <col min="32" max="32" style="1644" width="11.00390625" customWidth="1"/>
    <col min="33" max="33" style="1644" width="3.7109375" customWidth="1"/>
    <col min="34" max="34" style="1644" width="11.00390625" customWidth="1"/>
    <col min="35" max="35" style="1644" width="8.57421875" hidden="1" customWidth="1"/>
    <col min="36" max="36" style="1644" width="4.00390625" customWidth="1"/>
    <col min="37" max="37" style="1644" width="115.00390625" customWidth="1"/>
    <col min="38" max="42" style="1651" width="10.00390625" customWidth="1"/>
    <col min="43" max="43" style="1644" width="10.57421875" hidden="1"/>
  </cols>
  <sheetData>
    <row customHeight="1" ht="0.75" hidden="1">
      <c r="AQ1" s="1640" t="s">
        <v>14</v>
      </c>
    </row>
    <row customHeight="1" ht="21" hidden="1">
      <c r="A2" s="1276"/>
      <c r="B2" s="1276"/>
      <c r="C2" s="1276"/>
      <c r="D2" s="1276"/>
      <c r="E2" s="2298">
        <v>1</v>
      </c>
      <c r="F2" s="1276"/>
      <c r="G2" s="1276"/>
      <c r="H2" s="1276"/>
      <c r="I2" s="1276"/>
      <c r="J2" s="1276"/>
      <c r="K2" s="1276"/>
      <c r="L2" s="1319"/>
      <c r="M2" s="1619"/>
      <c r="N2" s="1619"/>
      <c r="O2" s="1619"/>
      <c r="P2" s="1418"/>
      <c r="Q2" s="882"/>
      <c r="R2" s="364"/>
      <c r="S2" s="1967">
        <f>INDEX(PT_DIFFERENTIATION_NUM_NTAR,MATCH(A2,PT_DIFFERENTIATION_NTAR_ID,0))</f>
      </c>
      <c r="T2" s="1534" t="s">
        <v>604</v>
      </c>
      <c r="U2" s="309"/>
      <c r="V2" s="2252"/>
      <c r="W2" s="2252"/>
      <c r="X2" s="2252"/>
      <c r="Y2" s="2252"/>
      <c r="Z2" s="2252"/>
      <c r="AA2" s="2253"/>
      <c r="AB2" s="1961"/>
      <c r="AC2" s="2252">
        <f>INDEX(PT_DIFFERENTIATION_NTAR,MATCH(A2,PT_DIFFERENTIATION_NTAR_ID,0))</f>
      </c>
      <c r="AD2" s="2252"/>
      <c r="AE2" s="2252"/>
      <c r="AF2" s="2252"/>
      <c r="AG2" s="2252"/>
      <c r="AH2" s="2252"/>
      <c r="AI2" s="2252"/>
      <c r="AJ2" s="2253"/>
      <c r="AK2" s="1267" t="s">
        <v>869</v>
      </c>
      <c r="AM2" s="1633"/>
      <c r="AN2" s="1633" t="str">
        <f>IF(T2="","",T2)</f>
        <v>Наименование тарифа</v>
      </c>
      <c r="AO2" s="1633"/>
      <c r="AP2" s="1633"/>
      <c r="AQ2" s="1640">
        <v>0</v>
      </c>
    </row>
    <row customHeight="1" ht="21" hidden="1">
      <c r="A3" s="1276"/>
      <c r="B3" s="1276"/>
      <c r="C3" s="1276"/>
      <c r="D3" s="1276"/>
      <c r="E3" s="2299"/>
      <c r="F3" s="2298">
        <v>1</v>
      </c>
      <c r="G3" s="1276"/>
      <c r="H3" s="1276"/>
      <c r="I3" s="1276"/>
      <c r="J3" s="1276"/>
      <c r="K3" s="1276"/>
      <c r="L3" s="1319"/>
      <c r="M3" s="1619"/>
      <c r="N3" s="1619"/>
      <c r="O3" s="1619"/>
      <c r="P3" s="1978"/>
      <c r="Q3" s="1420"/>
      <c r="R3" s="362"/>
      <c r="S3" s="1967">
        <f>INDEX(PT_DIFFERENTIATION_NUM_TER,MATCH(B3,PT_DIFFERENTIATION_TER_ID,0))</f>
      </c>
      <c r="T3" s="1531" t="s">
        <v>870</v>
      </c>
      <c r="U3" s="309"/>
      <c r="V3" s="2252"/>
      <c r="W3" s="2252"/>
      <c r="X3" s="2252"/>
      <c r="Y3" s="2252"/>
      <c r="Z3" s="2252"/>
      <c r="AA3" s="2253"/>
      <c r="AB3" s="1961"/>
      <c r="AC3" s="2252">
        <f>INDEX(PT_DIFFERENTIATION_TER,MATCH(B3,PT_DIFFERENTIATION_TER_ID,0))</f>
      </c>
      <c r="AD3" s="2252"/>
      <c r="AE3" s="2252"/>
      <c r="AF3" s="2252"/>
      <c r="AG3" s="2252"/>
      <c r="AH3" s="2252"/>
      <c r="AI3" s="2252"/>
      <c r="AJ3" s="2253"/>
      <c r="AK3" s="1267" t="s">
        <v>871</v>
      </c>
      <c r="AM3" s="1633"/>
      <c r="AN3" s="1633" t="str">
        <f>IF(T3="","",T3)</f>
        <v>Территория действия тарифа</v>
      </c>
      <c r="AO3" s="1633"/>
      <c r="AP3" s="1633"/>
      <c r="AQ3" s="1640">
        <v>0</v>
      </c>
    </row>
    <row customHeight="1" ht="22.5" hidden="1">
      <c r="A4" s="1276"/>
      <c r="B4" s="1276"/>
      <c r="C4" s="1276"/>
      <c r="D4" s="1276"/>
      <c r="E4" s="2299"/>
      <c r="F4" s="2299"/>
      <c r="G4" s="2298">
        <v>1</v>
      </c>
      <c r="H4" s="1276"/>
      <c r="I4" s="1276"/>
      <c r="J4" s="1276"/>
      <c r="K4" s="1276"/>
      <c r="L4" s="1319"/>
      <c r="M4" s="1619"/>
      <c r="N4" s="1619"/>
      <c r="O4" s="1619"/>
      <c r="P4" s="1421"/>
      <c r="Q4" s="1420"/>
      <c r="R4" s="362"/>
      <c r="S4" s="1967">
        <f>INDEX(PT_DIFFERENTIATION_NUM_CS,MATCH(C4,PT_DIFFERENTIATION_CS_ID,0))</f>
      </c>
      <c r="T4" s="318" t="s">
        <v>872</v>
      </c>
      <c r="U4" s="309"/>
      <c r="V4" s="2252"/>
      <c r="W4" s="2252"/>
      <c r="X4" s="2252"/>
      <c r="Y4" s="2252"/>
      <c r="Z4" s="2252"/>
      <c r="AA4" s="2253"/>
      <c r="AB4" s="1961"/>
      <c r="AC4" s="2252">
        <f>INDEX(PT_DIFFERENTIATION_CS,MATCH(C4,PT_DIFFERENTIATION_CS_ID,0))</f>
      </c>
      <c r="AD4" s="2252"/>
      <c r="AE4" s="2252"/>
      <c r="AF4" s="2252"/>
      <c r="AG4" s="2252"/>
      <c r="AH4" s="2252"/>
      <c r="AI4" s="2252"/>
      <c r="AJ4" s="2253"/>
      <c r="AK4" s="1267" t="s">
        <v>873</v>
      </c>
      <c r="AM4" s="1633"/>
      <c r="AN4" s="1633" t="str">
        <f>IF(T4="","",T4)</f>
        <v>Наименование системы теплоснабжения </v>
      </c>
      <c r="AO4" s="1633"/>
      <c r="AP4" s="1633"/>
      <c r="AQ4" s="1640">
        <v>0</v>
      </c>
    </row>
    <row customHeight="1" ht="21" hidden="1">
      <c r="A5" s="1276"/>
      <c r="B5" s="1276"/>
      <c r="C5" s="1276"/>
      <c r="D5" s="1276"/>
      <c r="E5" s="2299"/>
      <c r="F5" s="2299"/>
      <c r="G5" s="2299"/>
      <c r="H5" s="2298">
        <v>1</v>
      </c>
      <c r="I5" s="1276"/>
      <c r="J5" s="1276"/>
      <c r="K5" s="1276"/>
      <c r="L5" s="1319"/>
      <c r="M5" s="1619"/>
      <c r="N5" s="1619"/>
      <c r="O5" s="1619"/>
      <c r="P5" s="1421"/>
      <c r="Q5" s="1420"/>
      <c r="R5" s="362"/>
      <c r="S5" s="1967">
        <f>INDEX(PT_DIFFERENTIATION_NUM_IST_TE,MATCH(D5,PT_DIFFERENTIATION_IST_TE_ID,0))</f>
      </c>
      <c r="T5" s="319" t="s">
        <v>874</v>
      </c>
      <c r="U5" s="309"/>
      <c r="V5" s="2252"/>
      <c r="W5" s="2252"/>
      <c r="X5" s="2252"/>
      <c r="Y5" s="2252"/>
      <c r="Z5" s="2252"/>
      <c r="AA5" s="2253"/>
      <c r="AB5" s="1961"/>
      <c r="AC5" s="2252">
        <f>INDEX(PT_DIFFERENTIATION_IST_TE,MATCH(D5,PT_DIFFERENTIATION_IST_TE_ID,0))</f>
      </c>
      <c r="AD5" s="2252"/>
      <c r="AE5" s="2252"/>
      <c r="AF5" s="2252"/>
      <c r="AG5" s="2252"/>
      <c r="AH5" s="2252"/>
      <c r="AI5" s="2252"/>
      <c r="AJ5" s="2253"/>
      <c r="AK5" s="1267" t="s">
        <v>875</v>
      </c>
      <c r="AM5" s="1633"/>
      <c r="AN5" s="1633" t="str">
        <f>IF(T5="","",T5)</f>
        <v>Источник тепловой энергии  </v>
      </c>
      <c r="AO5" s="1633"/>
      <c r="AP5" s="1633"/>
      <c r="AQ5" s="1640">
        <v>0</v>
      </c>
    </row>
    <row s="1651" customFormat="1" customHeight="1" ht="0.75" hidden="1">
      <c r="A6" s="1384"/>
      <c r="B6" s="1384"/>
      <c r="C6" s="1384"/>
      <c r="D6" s="1384"/>
      <c r="E6" s="2299"/>
      <c r="F6" s="2299"/>
      <c r="G6" s="2299"/>
      <c r="H6" s="2299"/>
      <c r="I6" s="2136">
        <f>S5&amp;".1"</f>
      </c>
      <c r="J6" s="1384"/>
      <c r="K6" s="1384"/>
      <c r="L6" s="1390" t="s">
        <v>876</v>
      </c>
      <c r="M6" s="1255"/>
      <c r="N6" s="1255"/>
      <c r="O6" s="1255"/>
      <c r="P6" s="2266">
        <v>1</v>
      </c>
      <c r="Q6" s="1963"/>
      <c r="R6" s="365"/>
      <c r="S6" s="1051"/>
      <c r="T6" s="1392"/>
      <c r="U6" s="1393"/>
      <c r="V6" s="2306"/>
      <c r="W6" s="2306"/>
      <c r="X6" s="2306"/>
      <c r="Y6" s="2306"/>
      <c r="Z6" s="2306"/>
      <c r="AA6" s="2307"/>
      <c r="AB6" s="1969"/>
      <c r="AC6" s="2306"/>
      <c r="AD6" s="2306"/>
      <c r="AE6" s="2306"/>
      <c r="AF6" s="2306"/>
      <c r="AG6" s="2306"/>
      <c r="AH6" s="2306"/>
      <c r="AI6" s="2306"/>
      <c r="AJ6" s="2307"/>
      <c r="AK6" s="1394"/>
      <c r="AM6" s="1633"/>
      <c r="AN6" s="1633" t="str">
        <f>IF(T6="","",T6)</f>
        <v/>
      </c>
      <c r="AO6" s="1633"/>
      <c r="AP6" s="1633"/>
      <c r="AQ6" s="1645">
        <v>0</v>
      </c>
    </row>
    <row s="1651" customFormat="1" customHeight="1" ht="0.75" hidden="1">
      <c r="A7" s="1384"/>
      <c r="B7" s="1384"/>
      <c r="C7" s="1384"/>
      <c r="D7" s="1384"/>
      <c r="E7" s="2299"/>
      <c r="F7" s="2299"/>
      <c r="G7" s="2299"/>
      <c r="H7" s="2299"/>
      <c r="I7" s="2110"/>
      <c r="J7" s="2136">
        <f>S5&amp;".1"</f>
      </c>
      <c r="K7" s="1384"/>
      <c r="L7" s="1390"/>
      <c r="M7" s="1255"/>
      <c r="N7" s="1255"/>
      <c r="O7" s="1255"/>
      <c r="P7" s="2266"/>
      <c r="Q7" s="2266">
        <v>1</v>
      </c>
      <c r="R7" s="366"/>
      <c r="S7" s="1051"/>
      <c r="T7" s="1408"/>
      <c r="U7" s="1393"/>
      <c r="V7" s="2306"/>
      <c r="W7" s="2306"/>
      <c r="X7" s="2306"/>
      <c r="Y7" s="2306"/>
      <c r="Z7" s="2306"/>
      <c r="AA7" s="2307"/>
      <c r="AB7" s="1969"/>
      <c r="AC7" s="2306"/>
      <c r="AD7" s="2306"/>
      <c r="AE7" s="2306"/>
      <c r="AF7" s="2306"/>
      <c r="AG7" s="2306"/>
      <c r="AH7" s="2306"/>
      <c r="AI7" s="2306"/>
      <c r="AJ7" s="2307"/>
      <c r="AK7" s="1394"/>
      <c r="AM7" s="1633"/>
      <c r="AN7" s="1633" t="str">
        <f>IF(T7="","",T7)</f>
        <v/>
      </c>
      <c r="AO7" s="1633"/>
      <c r="AP7" s="1633"/>
      <c r="AQ7" s="1645">
        <v>0</v>
      </c>
    </row>
    <row customHeight="1" ht="21" hidden="1">
      <c r="A8" s="1276"/>
      <c r="B8" s="1276"/>
      <c r="C8" s="1276"/>
      <c r="D8" s="1276"/>
      <c r="E8" s="2299"/>
      <c r="F8" s="2299"/>
      <c r="G8" s="2299"/>
      <c r="H8" s="2299"/>
      <c r="I8" s="2110"/>
      <c r="J8" s="2110"/>
      <c r="K8" s="2000">
        <f>S5&amp;".1"</f>
      </c>
      <c r="L8" s="1319"/>
      <c r="P8" s="2266"/>
      <c r="Q8" s="2266"/>
      <c r="R8" s="2004">
        <v>1</v>
      </c>
      <c r="S8" s="2002">
        <f>$K8</f>
      </c>
      <c r="T8" s="2003"/>
      <c r="U8" s="309"/>
      <c r="V8" s="760"/>
      <c r="W8" s="1266"/>
      <c r="X8" s="2001"/>
      <c r="Y8" s="1999" t="s">
        <v>66</v>
      </c>
      <c r="Z8" s="2001"/>
      <c r="AA8" s="1999" t="s">
        <v>66</v>
      </c>
      <c r="AB8" s="2005"/>
      <c r="AC8" s="2006" t="s">
        <v>22</v>
      </c>
      <c r="AD8" s="760"/>
      <c r="AE8" s="1266"/>
      <c r="AF8" s="1964"/>
      <c r="AG8" s="1951" t="s">
        <v>66</v>
      </c>
      <c r="AH8" s="1964"/>
      <c r="AI8" s="1951" t="s">
        <v>66</v>
      </c>
      <c r="AJ8" s="1357"/>
      <c r="AK8" s="2262" t="s">
        <v>937</v>
      </c>
      <c r="AL8" s="1645">
        <f>STRCHECKDATE(#REF!)</f>
      </c>
      <c r="AM8" s="1633"/>
      <c r="AN8" s="1633" t="str">
        <f>IF(T8="","",T8)</f>
        <v/>
      </c>
      <c r="AO8" s="1633"/>
      <c r="AP8" s="1633"/>
      <c r="AQ8" s="1640">
        <v>0</v>
      </c>
    </row>
    <row customHeight="1" ht="11.25" hidden="1">
      <c r="A9" s="1276"/>
      <c r="B9" s="1276"/>
      <c r="C9" s="1276"/>
      <c r="D9" s="1276"/>
      <c r="E9" s="2299"/>
      <c r="F9" s="2299"/>
      <c r="G9" s="2299"/>
      <c r="H9" s="2299"/>
      <c r="I9" s="2110"/>
      <c r="J9" s="2136"/>
      <c r="K9" s="1276"/>
      <c r="L9" s="1319"/>
      <c r="P9" s="2266"/>
      <c r="Q9" s="2266"/>
      <c r="R9" s="365"/>
      <c r="S9" s="1287"/>
      <c r="T9" s="296" t="s">
        <v>941</v>
      </c>
      <c r="U9" s="609"/>
      <c r="V9" s="609"/>
      <c r="W9" s="609"/>
      <c r="X9" s="609"/>
      <c r="Y9" s="609"/>
      <c r="Z9" s="609"/>
      <c r="AA9" s="609"/>
      <c r="AB9" s="609"/>
      <c r="AC9" s="609"/>
      <c r="AD9" s="609"/>
      <c r="AE9" s="609"/>
      <c r="AF9" s="609"/>
      <c r="AG9" s="609"/>
      <c r="AH9" s="609"/>
      <c r="AI9" s="609"/>
      <c r="AJ9" s="333"/>
      <c r="AK9" s="2264"/>
      <c r="AM9" s="1633"/>
      <c r="AN9" s="1633" t="str">
        <f>IF(T9="","",T9)</f>
        <v>Добавить строку</v>
      </c>
      <c r="AO9" s="1633"/>
      <c r="AP9" s="1633"/>
      <c r="AQ9" s="1640">
        <v>0</v>
      </c>
    </row>
    <row s="1651" customFormat="1" customHeight="1" ht="0.75" hidden="1">
      <c r="A10" s="1384"/>
      <c r="B10" s="1384"/>
      <c r="C10" s="1384"/>
      <c r="D10" s="1384"/>
      <c r="E10" s="2299"/>
      <c r="F10" s="2299"/>
      <c r="G10" s="2299"/>
      <c r="H10" s="2299"/>
      <c r="I10" s="2136"/>
      <c r="J10" s="1384"/>
      <c r="K10" s="1384"/>
      <c r="L10" s="1390"/>
      <c r="M10" s="1255"/>
      <c r="N10" s="1255"/>
      <c r="O10" s="1255"/>
      <c r="P10" s="2266"/>
      <c r="Q10" s="1963"/>
      <c r="R10" s="365"/>
      <c r="S10" s="1395"/>
      <c r="T10" s="1396"/>
      <c r="U10" s="1397"/>
      <c r="V10" s="1397"/>
      <c r="W10" s="1397"/>
      <c r="X10" s="1397"/>
      <c r="Y10" s="1397"/>
      <c r="Z10" s="1397"/>
      <c r="AA10" s="1397"/>
      <c r="AB10" s="1397"/>
      <c r="AC10" s="1397"/>
      <c r="AD10" s="1397"/>
      <c r="AE10" s="1397"/>
      <c r="AF10" s="1397"/>
      <c r="AG10" s="1397"/>
      <c r="AH10" s="1397"/>
      <c r="AI10" s="1397"/>
      <c r="AJ10" s="1397"/>
      <c r="AK10" s="1398"/>
      <c r="AM10" s="1633"/>
      <c r="AN10" s="1633" t="str">
        <f>IF(T10="","",T10)</f>
        <v/>
      </c>
      <c r="AO10" s="1633"/>
      <c r="AP10" s="1633"/>
      <c r="AQ10" s="1645">
        <v>0</v>
      </c>
    </row>
    <row s="1651" customFormat="1" customHeight="1" ht="0.75" hidden="1">
      <c r="A11" s="1384"/>
      <c r="B11" s="1384"/>
      <c r="C11" s="1384"/>
      <c r="D11" s="1384"/>
      <c r="E11" s="2299"/>
      <c r="F11" s="2299"/>
      <c r="G11" s="2299"/>
      <c r="H11" s="2298"/>
      <c r="I11" s="1384"/>
      <c r="J11" s="1384"/>
      <c r="K11" s="1384"/>
      <c r="L11" s="1390"/>
      <c r="M11" s="1387"/>
      <c r="N11" s="1387"/>
      <c r="O11" s="360"/>
      <c r="P11" s="389"/>
      <c r="Q11" s="1353"/>
      <c r="R11" s="1410"/>
      <c r="S11" s="1395"/>
      <c r="T11" s="1396"/>
      <c r="U11" s="1397"/>
      <c r="V11" s="1397"/>
      <c r="W11" s="1397"/>
      <c r="X11" s="1397"/>
      <c r="Y11" s="1397"/>
      <c r="Z11" s="1397"/>
      <c r="AA11" s="1397"/>
      <c r="AB11" s="1397"/>
      <c r="AC11" s="1397"/>
      <c r="AD11" s="1397"/>
      <c r="AE11" s="1397"/>
      <c r="AF11" s="1397"/>
      <c r="AG11" s="1397"/>
      <c r="AH11" s="1397"/>
      <c r="AI11" s="1397"/>
      <c r="AJ11" s="1397"/>
      <c r="AK11" s="1398"/>
      <c r="AM11" s="1633"/>
      <c r="AN11" s="1633" t="str">
        <f>IF(T11="","",T11)</f>
        <v/>
      </c>
      <c r="AO11" s="1633"/>
      <c r="AP11" s="1633"/>
      <c r="AQ11" s="1645">
        <v>0</v>
      </c>
    </row>
    <row s="1651" customFormat="1" customHeight="1" ht="0.75" hidden="1">
      <c r="A12" s="1384"/>
      <c r="B12" s="1384"/>
      <c r="C12" s="1384"/>
      <c r="D12" s="1383"/>
      <c r="E12" s="2299"/>
      <c r="F12" s="2299"/>
      <c r="G12" s="2298"/>
      <c r="H12" s="1383"/>
      <c r="I12" s="1383"/>
      <c r="J12" s="1383"/>
      <c r="K12" s="1383"/>
      <c r="L12" s="1386"/>
      <c r="M12" s="1387"/>
      <c r="N12" s="1387"/>
      <c r="O12" s="360"/>
      <c r="P12" s="1325"/>
      <c r="Q12" s="1326"/>
      <c r="R12" s="1325"/>
      <c r="S12" s="1331"/>
      <c r="T12" s="1334" t="s">
        <v>887</v>
      </c>
      <c r="U12" s="1333"/>
      <c r="V12" s="1333"/>
      <c r="W12" s="1333"/>
      <c r="X12" s="1333"/>
      <c r="Y12" s="1333"/>
      <c r="Z12" s="1333"/>
      <c r="AA12" s="1333"/>
      <c r="AB12" s="1333"/>
      <c r="AC12" s="1333"/>
      <c r="AD12" s="1333"/>
      <c r="AE12" s="1333"/>
      <c r="AF12" s="1333"/>
      <c r="AG12" s="1333"/>
      <c r="AH12" s="1333"/>
      <c r="AI12" s="1333"/>
      <c r="AJ12" s="1333"/>
      <c r="AK12" s="1333"/>
      <c r="AM12" s="1260"/>
      <c r="AN12" s="1260" t="str">
        <f>IF(T12="","",T12)</f>
        <v>Добавить источник для дифференциации</v>
      </c>
      <c r="AO12" s="1260"/>
      <c r="AP12" s="1260"/>
      <c r="AQ12" s="1651">
        <v>0</v>
      </c>
    </row>
    <row s="1651" customFormat="1" customHeight="1" ht="0.75" hidden="1">
      <c r="A13" s="1384"/>
      <c r="B13" s="1384"/>
      <c r="C13" s="1383"/>
      <c r="D13" s="1383"/>
      <c r="E13" s="2299"/>
      <c r="F13" s="2298"/>
      <c r="G13" s="1383"/>
      <c r="H13" s="1383"/>
      <c r="I13" s="1383"/>
      <c r="J13" s="1383"/>
      <c r="K13" s="1383"/>
      <c r="L13" s="1386"/>
      <c r="M13" s="1388"/>
      <c r="N13" s="1388"/>
      <c r="O13" s="360"/>
      <c r="P13" s="1325"/>
      <c r="Q13" s="1326"/>
      <c r="R13" s="1325"/>
      <c r="S13" s="1331"/>
      <c r="T13" s="1334" t="s">
        <v>888</v>
      </c>
      <c r="U13" s="1333"/>
      <c r="V13" s="1333"/>
      <c r="W13" s="1333"/>
      <c r="X13" s="1333"/>
      <c r="Y13" s="1333"/>
      <c r="Z13" s="1333"/>
      <c r="AA13" s="1333"/>
      <c r="AB13" s="1333"/>
      <c r="AC13" s="1333"/>
      <c r="AD13" s="1333"/>
      <c r="AE13" s="1333"/>
      <c r="AF13" s="1333"/>
      <c r="AG13" s="1333"/>
      <c r="AH13" s="1333"/>
      <c r="AI13" s="1333"/>
      <c r="AJ13" s="1333"/>
      <c r="AK13" s="1333"/>
      <c r="AM13" s="1260"/>
      <c r="AN13" s="1260" t="str">
        <f>IF(T13="","",T13)</f>
        <v>Добавить централизованную систему для дифференциации</v>
      </c>
      <c r="AO13" s="1260"/>
      <c r="AP13" s="1260"/>
      <c r="AQ13" s="1651">
        <v>0</v>
      </c>
    </row>
    <row s="1651" customFormat="1" customHeight="1" ht="0.75" hidden="1">
      <c r="A14" s="1384"/>
      <c r="B14" s="1384"/>
      <c r="C14" s="1384"/>
      <c r="D14" s="1384"/>
      <c r="E14" s="2298"/>
      <c r="F14" s="1384"/>
      <c r="G14" s="1384"/>
      <c r="H14" s="1384"/>
      <c r="I14" s="1384"/>
      <c r="J14" s="1384"/>
      <c r="K14" s="1384"/>
      <c r="L14" s="1390"/>
      <c r="M14" s="1388"/>
      <c r="N14" s="1388"/>
      <c r="O14" s="360"/>
      <c r="P14" s="389"/>
      <c r="Q14" s="1353"/>
      <c r="R14" s="389"/>
      <c r="S14" s="1331"/>
      <c r="T14" s="1334" t="s">
        <v>889</v>
      </c>
      <c r="U14" s="1333"/>
      <c r="V14" s="1333"/>
      <c r="W14" s="1333"/>
      <c r="X14" s="1333"/>
      <c r="Y14" s="1333"/>
      <c r="Z14" s="1333"/>
      <c r="AA14" s="1333"/>
      <c r="AB14" s="1333"/>
      <c r="AC14" s="1333"/>
      <c r="AD14" s="1333"/>
      <c r="AE14" s="1333"/>
      <c r="AF14" s="1333"/>
      <c r="AG14" s="1333"/>
      <c r="AH14" s="1333"/>
      <c r="AI14" s="1333"/>
      <c r="AJ14" s="1333"/>
      <c r="AK14" s="1333"/>
      <c r="AM14" s="1633"/>
      <c r="AN14" s="1633" t="str">
        <f>IF(T14="","",T14)</f>
        <v>Добавить территорию для дифференциации</v>
      </c>
      <c r="AO14" s="1633"/>
      <c r="AP14" s="1633"/>
      <c r="AQ14" s="1645">
        <v>0</v>
      </c>
    </row>
    <row customHeight="1" ht="14.25" hidden="1">
      <c r="AQ15" s="1640">
        <v>0</v>
      </c>
    </row>
    <row customHeight="1" ht="14.25" hidden="1">
      <c r="AC16" s="1511"/>
      <c r="AD16" s="1412"/>
      <c r="AE16" s="1413"/>
      <c r="AF16" s="1745"/>
      <c r="AG16" s="1975" t="s">
        <v>66</v>
      </c>
      <c r="AH16" s="1745"/>
      <c r="AI16" s="1975" t="s">
        <v>66</v>
      </c>
      <c r="AQ16" s="1640">
        <v>0</v>
      </c>
    </row>
    <row customHeight="1" ht="14.25" hidden="1">
      <c r="AL17" s="1650"/>
      <c r="AM17" s="1650"/>
      <c r="AN17" s="1650"/>
      <c r="AO17" s="1650"/>
      <c r="AP17" s="1650"/>
      <c r="AQ17" s="1640">
        <v>0</v>
      </c>
    </row>
    <row customHeight="1" ht="14.25" hidden="1">
      <c r="O18" s="1354" t="s">
        <v>890</v>
      </c>
      <c r="X18" s="1354"/>
      <c r="Z18" s="1354"/>
      <c r="AF18" s="1354"/>
      <c r="AH18" s="1354"/>
      <c r="AL18" s="1650"/>
      <c r="AM18" s="1650"/>
      <c r="AN18" s="1650"/>
      <c r="AO18" s="1650"/>
      <c r="AP18" s="1650"/>
      <c r="AQ18" s="1640">
        <v>0</v>
      </c>
    </row>
    <row customHeight="1" ht="14.25" hidden="1">
      <c r="AL19" s="1650"/>
      <c r="AM19" s="1650"/>
      <c r="AN19" s="1650"/>
      <c r="AO19" s="1650"/>
      <c r="AP19" s="1650"/>
      <c r="AQ19" s="1640">
        <v>0</v>
      </c>
    </row>
    <row s="1518" customFormat="1" customHeight="1" ht="14.25" hidden="1">
      <c r="A20" s="1980"/>
      <c r="B20" s="1980"/>
      <c r="C20" s="1980"/>
      <c r="D20" s="1980"/>
      <c r="E20" s="1980"/>
      <c r="F20" s="1980"/>
      <c r="G20" s="1980"/>
      <c r="H20" s="1980"/>
      <c r="I20" s="1980"/>
      <c r="J20" s="1980"/>
      <c r="K20" s="1980"/>
      <c r="L20" s="1980"/>
      <c r="M20" s="1981"/>
      <c r="N20" s="1981"/>
      <c r="O20" s="1982" t="s">
        <v>891</v>
      </c>
      <c r="P20" s="1517"/>
      <c r="Q20" s="1519"/>
      <c r="R20" s="1519"/>
      <c r="Y20" s="1516" t="s">
        <v>893</v>
      </c>
      <c r="AA20" s="1516" t="s">
        <v>894</v>
      </c>
      <c r="AC20" s="1516" t="s">
        <v>943</v>
      </c>
      <c r="AG20" s="1516" t="s">
        <v>893</v>
      </c>
      <c r="AI20" s="1516" t="s">
        <v>894</v>
      </c>
      <c r="AL20" s="1520"/>
      <c r="AM20" s="1520"/>
      <c r="AN20" s="1520"/>
      <c r="AO20" s="1520"/>
      <c r="AP20" s="1520"/>
      <c r="AQ20" s="1516">
        <v>0</v>
      </c>
    </row>
    <row customHeight="1" ht="14.25" hidden="1">
      <c r="O21" s="1319"/>
      <c r="AL21" s="1650"/>
      <c r="AM21" s="1650"/>
      <c r="AN21" s="1650"/>
      <c r="AO21" s="1650"/>
      <c r="AP21" s="1650"/>
      <c r="AQ21" s="1640">
        <v>0</v>
      </c>
    </row>
    <row customHeight="1" ht="14.25" hidden="1">
      <c r="O22" s="1319"/>
      <c r="AL22" s="1650"/>
      <c r="AM22" s="1650"/>
      <c r="AN22" s="1650"/>
      <c r="AO22" s="1650"/>
      <c r="AP22" s="1650"/>
      <c r="AQ22" s="1640">
        <v>0</v>
      </c>
    </row>
    <row customHeight="1" ht="14.699999999999998">
      <c r="Q23" s="300"/>
      <c r="R23" s="385"/>
      <c r="S23" s="1284"/>
      <c r="T23" s="466"/>
      <c r="U23" s="466"/>
      <c r="V23" s="1644"/>
      <c r="W23" s="1644"/>
      <c r="X23" s="1644"/>
      <c r="Y23" s="1644"/>
      <c r="Z23" s="1644"/>
      <c r="AA23" s="1644"/>
      <c r="AB23" s="1644"/>
      <c r="AC23" s="1644"/>
      <c r="AD23" s="1644"/>
      <c r="AE23" s="1644"/>
      <c r="AF23" s="1644"/>
      <c r="AG23" s="1644"/>
      <c r="AH23" s="1644"/>
      <c r="AI23" s="1644"/>
      <c r="AQ23" s="1640">
        <v>14</v>
      </c>
    </row>
    <row customHeight="1" ht="39.75">
      <c r="Q24" s="300"/>
      <c r="R24" s="385"/>
      <c r="S24" s="2257"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7"/>
      <c r="U24" s="2257"/>
      <c r="V24" s="2257"/>
      <c r="W24" s="2257"/>
      <c r="X24" s="2257"/>
      <c r="Y24" s="2257"/>
      <c r="Z24" s="2257"/>
      <c r="AA24" s="2257"/>
      <c r="AB24" s="2257"/>
      <c r="AC24" s="2257"/>
      <c r="AD24" s="2257"/>
      <c r="AE24" s="2257"/>
      <c r="AF24" s="2257"/>
      <c r="AG24" s="2257"/>
      <c r="AH24" s="2257"/>
      <c r="AI24" s="1252"/>
      <c r="AQ24" s="1640">
        <v>38</v>
      </c>
    </row>
    <row customHeight="1" ht="14.699999999999998">
      <c r="Q25" s="300"/>
      <c r="R25" s="385"/>
      <c r="S25" s="2258" t="str">
        <f>IF(org=0,"Не определено",org)</f>
        <v>ООО "СамРЭК-Эксплуатация"</v>
      </c>
      <c r="T25" s="2258"/>
      <c r="U25" s="2258"/>
      <c r="V25" s="2258"/>
      <c r="W25" s="2258"/>
      <c r="X25" s="2258"/>
      <c r="Y25" s="2258"/>
      <c r="Z25" s="2258"/>
      <c r="AA25" s="2258"/>
      <c r="AB25" s="2258"/>
      <c r="AC25" s="2258"/>
      <c r="AD25" s="2258"/>
      <c r="AE25" s="2258"/>
      <c r="AF25" s="2258"/>
      <c r="AG25" s="2258"/>
      <c r="AH25" s="2258"/>
      <c r="AI25" s="1252"/>
      <c r="AQ25" s="1640">
        <v>14</v>
      </c>
    </row>
    <row customHeight="1" ht="14.25" hidden="1">
      <c r="Q26" s="300"/>
      <c r="R26" s="385"/>
      <c r="S26" s="1284"/>
      <c r="T26" s="466"/>
      <c r="U26" s="466"/>
      <c r="V26" s="331"/>
      <c r="W26" s="331"/>
      <c r="X26" s="331"/>
      <c r="Y26" s="331"/>
      <c r="Z26" s="331"/>
      <c r="AA26" s="331"/>
      <c r="AB26" s="331"/>
      <c r="AC26" s="331"/>
      <c r="AD26" s="331"/>
      <c r="AE26" s="331"/>
      <c r="AF26" s="331"/>
      <c r="AG26" s="331"/>
      <c r="AH26" s="331"/>
      <c r="AI26" s="331"/>
      <c r="AJ26" s="1644"/>
      <c r="AQ26" s="1640">
        <v>0</v>
      </c>
    </row>
    <row s="1862" customFormat="1" customHeight="1" ht="25.5" hidden="1">
      <c r="A27" s="1257"/>
      <c r="B27" s="1257"/>
      <c r="C27" s="1257"/>
      <c r="D27" s="1257"/>
      <c r="E27" s="1257"/>
      <c r="F27" s="1257"/>
      <c r="G27" s="1257"/>
      <c r="H27" s="1257"/>
      <c r="I27" s="1257"/>
      <c r="J27" s="1257"/>
      <c r="K27" s="1257"/>
      <c r="L27" s="1389"/>
      <c r="M27" s="1257"/>
      <c r="N27" s="1257"/>
      <c r="O27" s="1257"/>
      <c r="P27" s="1377"/>
      <c r="Q27" s="1377"/>
      <c r="S27" s="2259" t="s">
        <v>42</v>
      </c>
      <c r="T27" s="2259"/>
      <c r="U27" s="1381"/>
      <c r="V27" s="2260" t="str">
        <f>IF(TITLE_NAME_OR_PR_CHANGE="",IF(TITLE_NAME_OR_PR="","",TITLE_NAME_OR_PR),TITLE_NAME_OR_PR_CHANGE)</f>
        <v/>
      </c>
      <c r="W27" s="2260"/>
      <c r="X27" s="2260"/>
      <c r="Y27" s="2260"/>
      <c r="Z27" s="2260"/>
      <c r="AA27" s="1644"/>
      <c r="AB27" s="1644"/>
      <c r="AC27" s="2260"/>
      <c r="AD27" s="2260"/>
      <c r="AE27" s="2260"/>
      <c r="AF27" s="2260"/>
      <c r="AG27" s="2260"/>
      <c r="AH27" s="2260"/>
      <c r="AI27" s="1644"/>
      <c r="AJ27" s="1644"/>
      <c r="AK27" s="289"/>
      <c r="AL27" s="377"/>
      <c r="AM27" s="377"/>
      <c r="AN27" s="377"/>
      <c r="AO27" s="377"/>
      <c r="AP27" s="377"/>
      <c r="AQ27" s="427">
        <v>0</v>
      </c>
    </row>
    <row s="1862" customFormat="1" customHeight="1" ht="18.75" hidden="1">
      <c r="A28" s="1257"/>
      <c r="B28" s="1257"/>
      <c r="C28" s="1257"/>
      <c r="D28" s="1257"/>
      <c r="E28" s="1257"/>
      <c r="F28" s="1257"/>
      <c r="G28" s="1257"/>
      <c r="H28" s="1257"/>
      <c r="I28" s="1257"/>
      <c r="J28" s="1257"/>
      <c r="K28" s="1257"/>
      <c r="L28" s="1389"/>
      <c r="M28" s="1257"/>
      <c r="N28" s="1257"/>
      <c r="O28" s="1257"/>
      <c r="P28" s="1377"/>
      <c r="Q28" s="1377"/>
      <c r="S28" s="2259" t="s">
        <v>896</v>
      </c>
      <c r="T28" s="2259"/>
      <c r="U28" s="1381"/>
      <c r="V28" s="2273" t="str">
        <f>IF(TITLE_DATE_PR_CHANGE="",IF(TITLE_DATE_PR="","",TITLE_DATE_PR),TITLE_DATE_PR_CHANGE)</f>
        <v/>
      </c>
      <c r="W28" s="2273"/>
      <c r="X28" s="2273"/>
      <c r="Y28" s="2273"/>
      <c r="Z28" s="2273"/>
      <c r="AA28" s="1644"/>
      <c r="AB28" s="1644"/>
      <c r="AC28" s="2273"/>
      <c r="AD28" s="2273"/>
      <c r="AE28" s="2273"/>
      <c r="AF28" s="2273"/>
      <c r="AG28" s="2273"/>
      <c r="AH28" s="2273"/>
      <c r="AI28" s="1644"/>
      <c r="AJ28" s="1644"/>
      <c r="AK28" s="289"/>
      <c r="AL28" s="377"/>
      <c r="AM28" s="377"/>
      <c r="AN28" s="377"/>
      <c r="AO28" s="377"/>
      <c r="AP28" s="377"/>
      <c r="AQ28" s="427">
        <v>0</v>
      </c>
    </row>
    <row s="1862" customFormat="1" customHeight="1" ht="18.75" hidden="1">
      <c r="A29" s="1257"/>
      <c r="B29" s="1257"/>
      <c r="C29" s="1257"/>
      <c r="D29" s="1257"/>
      <c r="E29" s="1257"/>
      <c r="F29" s="1257"/>
      <c r="G29" s="1257"/>
      <c r="H29" s="1257"/>
      <c r="I29" s="1257"/>
      <c r="J29" s="1257"/>
      <c r="K29" s="1257"/>
      <c r="L29" s="1389"/>
      <c r="M29" s="1257"/>
      <c r="N29" s="1257"/>
      <c r="O29" s="1257"/>
      <c r="P29" s="1377"/>
      <c r="Q29" s="1377"/>
      <c r="S29" s="2259" t="s">
        <v>897</v>
      </c>
      <c r="T29" s="2259"/>
      <c r="U29" s="1381"/>
      <c r="V29" s="2260" t="str">
        <f>IF(TITLE_NUMBER_PR_CHANGE="",IF(TITLE_NUMBER_PR="","",TITLE_NUMBER_PR),TITLE_NUMBER_PR_CHANGE)</f>
        <v/>
      </c>
      <c r="W29" s="2260"/>
      <c r="X29" s="2260"/>
      <c r="Y29" s="2260"/>
      <c r="Z29" s="2260"/>
      <c r="AA29" s="1644"/>
      <c r="AB29" s="1644"/>
      <c r="AC29" s="2260"/>
      <c r="AD29" s="2260"/>
      <c r="AE29" s="2260"/>
      <c r="AF29" s="2260"/>
      <c r="AG29" s="2260"/>
      <c r="AH29" s="2260"/>
      <c r="AI29" s="1644"/>
      <c r="AJ29" s="1644"/>
      <c r="AK29" s="289"/>
      <c r="AL29" s="377"/>
      <c r="AM29" s="377"/>
      <c r="AN29" s="377"/>
      <c r="AO29" s="377"/>
      <c r="AP29" s="377"/>
      <c r="AQ29" s="427">
        <v>0</v>
      </c>
    </row>
    <row s="1862" customFormat="1" customHeight="1" ht="18.75" hidden="1">
      <c r="A30" s="1257"/>
      <c r="B30" s="1257"/>
      <c r="C30" s="1257"/>
      <c r="D30" s="1257"/>
      <c r="E30" s="1257"/>
      <c r="F30" s="1257"/>
      <c r="G30" s="1257"/>
      <c r="H30" s="1257"/>
      <c r="I30" s="1257"/>
      <c r="J30" s="1257"/>
      <c r="K30" s="1257"/>
      <c r="L30" s="1389"/>
      <c r="M30" s="1257"/>
      <c r="N30" s="1257"/>
      <c r="O30" s="1257"/>
      <c r="P30" s="1377"/>
      <c r="Q30" s="1377"/>
      <c r="S30" s="2259" t="s">
        <v>43</v>
      </c>
      <c r="T30" s="2259"/>
      <c r="U30" s="1381"/>
      <c r="V30" s="2260" t="str">
        <f>IF(TITLE_IST_PUB_CHANGE="",IF(TITLE_IST_PUB="","",TITLE_IST_PUB),TITLE_IST_PUB_CHANGE)</f>
        <v/>
      </c>
      <c r="W30" s="2260"/>
      <c r="X30" s="2260"/>
      <c r="Y30" s="2260"/>
      <c r="Z30" s="2260"/>
      <c r="AA30" s="1644"/>
      <c r="AB30" s="1644"/>
      <c r="AC30" s="2260"/>
      <c r="AD30" s="2260"/>
      <c r="AE30" s="2260"/>
      <c r="AF30" s="2260"/>
      <c r="AG30" s="2260"/>
      <c r="AH30" s="2260"/>
      <c r="AI30" s="1644"/>
      <c r="AJ30" s="1644"/>
      <c r="AK30" s="289"/>
      <c r="AL30" s="377"/>
      <c r="AM30" s="377"/>
      <c r="AN30" s="377"/>
      <c r="AO30" s="377"/>
      <c r="AP30" s="377"/>
      <c r="AQ30" s="427">
        <v>0</v>
      </c>
    </row>
    <row customHeight="1" ht="14.25" hidden="1">
      <c r="Q31" s="300"/>
      <c r="R31" s="385"/>
      <c r="S31" s="1284"/>
      <c r="T31" s="466"/>
      <c r="U31" s="466"/>
      <c r="V31" s="331"/>
      <c r="W31" s="331"/>
      <c r="X31" s="331"/>
      <c r="Y31" s="331"/>
      <c r="Z31" s="331"/>
      <c r="AA31" s="331"/>
      <c r="AB31" s="331"/>
      <c r="AC31" s="331"/>
      <c r="AD31" s="331"/>
      <c r="AE31" s="331"/>
      <c r="AF31" s="331"/>
      <c r="AG31" s="331"/>
      <c r="AH31" s="331"/>
      <c r="AI31" s="331"/>
      <c r="AJ31" s="1644"/>
      <c r="AQ31" s="1640">
        <v>0</v>
      </c>
    </row>
    <row s="1862" customFormat="1" customHeight="1" ht="18.75" hidden="1">
      <c r="A32" s="1257"/>
      <c r="B32" s="1257"/>
      <c r="C32" s="1257"/>
      <c r="D32" s="1257"/>
      <c r="E32" s="1257"/>
      <c r="F32" s="1257"/>
      <c r="G32" s="1257"/>
      <c r="H32" s="1257"/>
      <c r="I32" s="1257"/>
      <c r="J32" s="1257"/>
      <c r="K32" s="1257"/>
      <c r="L32" s="1389"/>
      <c r="M32" s="1257"/>
      <c r="N32" s="1257"/>
      <c r="O32" s="1257"/>
      <c r="P32" s="1377"/>
      <c r="Q32" s="1377"/>
      <c r="S32" s="2259" t="s">
        <v>896</v>
      </c>
      <c r="T32" s="2259"/>
      <c r="U32" s="1381"/>
      <c r="V32" s="2273" t="str">
        <f>IF(TITLE_DATE_PR_CHANGE="",IF(TITLE_DATE_PR="","",TITLE_DATE_PR),TITLE_DATE_PR_CHANGE)</f>
        <v/>
      </c>
      <c r="W32" s="2273"/>
      <c r="X32" s="2273"/>
      <c r="Y32" s="2273"/>
      <c r="Z32" s="2273"/>
      <c r="AA32" s="1644"/>
      <c r="AB32" s="1644"/>
      <c r="AC32" s="2273"/>
      <c r="AD32" s="2273"/>
      <c r="AE32" s="2273"/>
      <c r="AF32" s="2273"/>
      <c r="AG32" s="2273"/>
      <c r="AH32" s="2273"/>
      <c r="AI32" s="1644"/>
      <c r="AJ32" s="1644"/>
      <c r="AK32" s="289"/>
      <c r="AL32" s="377"/>
      <c r="AM32" s="377"/>
      <c r="AN32" s="377"/>
      <c r="AO32" s="377"/>
      <c r="AP32" s="377"/>
      <c r="AQ32" s="427">
        <v>0</v>
      </c>
    </row>
    <row s="1862" customFormat="1" customHeight="1" ht="18" hidden="1">
      <c r="A33" s="1257"/>
      <c r="B33" s="1257"/>
      <c r="C33" s="1257"/>
      <c r="D33" s="1257"/>
      <c r="E33" s="1257"/>
      <c r="F33" s="1257"/>
      <c r="G33" s="1257"/>
      <c r="H33" s="1257"/>
      <c r="I33" s="1257"/>
      <c r="J33" s="1257"/>
      <c r="K33" s="1257"/>
      <c r="L33" s="1389"/>
      <c r="M33" s="1257"/>
      <c r="N33" s="1257"/>
      <c r="O33" s="1257"/>
      <c r="P33" s="1377"/>
      <c r="Q33" s="1377"/>
      <c r="S33" s="2259" t="s">
        <v>897</v>
      </c>
      <c r="T33" s="2259"/>
      <c r="U33" s="1381"/>
      <c r="V33" s="2260" t="str">
        <f>IF(TITLE_NUMBER_PR_CHANGE="",IF(TITLE_NUMBER_PR="","",TITLE_NUMBER_PR),TITLE_NUMBER_PR_CHANGE)</f>
        <v/>
      </c>
      <c r="W33" s="2260"/>
      <c r="X33" s="2260"/>
      <c r="Y33" s="2260"/>
      <c r="Z33" s="2260"/>
      <c r="AA33" s="1644"/>
      <c r="AB33" s="1644"/>
      <c r="AC33" s="2260"/>
      <c r="AD33" s="2260"/>
      <c r="AE33" s="2260"/>
      <c r="AF33" s="2260"/>
      <c r="AG33" s="2260"/>
      <c r="AH33" s="2260"/>
      <c r="AI33" s="1644"/>
      <c r="AJ33" s="1644"/>
      <c r="AK33" s="289"/>
      <c r="AL33" s="377"/>
      <c r="AM33" s="377"/>
      <c r="AN33" s="377"/>
      <c r="AO33" s="377"/>
      <c r="AP33" s="377"/>
      <c r="AQ33" s="427">
        <v>0</v>
      </c>
    </row>
    <row s="1862" customFormat="1" customHeight="1" ht="1.05">
      <c r="A34" s="1257"/>
      <c r="B34" s="1257"/>
      <c r="C34" s="1257"/>
      <c r="D34" s="1257"/>
      <c r="E34" s="1257"/>
      <c r="F34" s="1257"/>
      <c r="G34" s="1257"/>
      <c r="H34" s="1257"/>
      <c r="I34" s="1257"/>
      <c r="J34" s="1257"/>
      <c r="K34" s="1257"/>
      <c r="L34" s="1389"/>
      <c r="M34" s="1257"/>
      <c r="N34" s="1257"/>
      <c r="O34" s="1257"/>
      <c r="P34" s="1377"/>
      <c r="Q34" s="1377"/>
      <c r="S34" s="1644"/>
      <c r="T34" s="1644"/>
      <c r="U34" s="1979"/>
      <c r="V34" s="1644"/>
      <c r="W34" s="1644"/>
      <c r="X34" s="1644"/>
      <c r="Y34" s="1644"/>
      <c r="Z34" s="1644"/>
      <c r="AA34" s="1651" t="s">
        <v>900</v>
      </c>
      <c r="AB34" s="1651"/>
      <c r="AC34" s="1644"/>
      <c r="AD34" s="1644"/>
      <c r="AE34" s="1644"/>
      <c r="AF34" s="1644"/>
      <c r="AG34" s="1644"/>
      <c r="AH34" s="1644"/>
      <c r="AI34" s="1651" t="s">
        <v>900</v>
      </c>
      <c r="AL34" s="377"/>
      <c r="AM34" s="377"/>
      <c r="AN34" s="377"/>
      <c r="AO34" s="377"/>
      <c r="AP34" s="377"/>
      <c r="AQ34" s="427">
        <v>1</v>
      </c>
    </row>
    <row customHeight="1" ht="14.699999999999998">
      <c r="Q35" s="300"/>
      <c r="R35" s="385"/>
      <c r="S35" s="1284"/>
      <c r="T35" s="466"/>
      <c r="U35" s="1253"/>
      <c r="V35" s="2261"/>
      <c r="W35" s="2261"/>
      <c r="X35" s="2261"/>
      <c r="Y35" s="2261"/>
      <c r="Z35" s="2261"/>
      <c r="AA35" s="2261"/>
      <c r="AB35" s="1966"/>
      <c r="AC35" s="2261"/>
      <c r="AD35" s="2261"/>
      <c r="AE35" s="2261"/>
      <c r="AF35" s="2261"/>
      <c r="AG35" s="2261"/>
      <c r="AH35" s="2261"/>
      <c r="AI35" s="2261"/>
      <c r="AQ35" s="1640">
        <v>14</v>
      </c>
    </row>
    <row customHeight="1" ht="14.699999999999998">
      <c r="Q36" s="300"/>
      <c r="R36" s="385"/>
      <c r="S36" s="2136" t="s">
        <v>773</v>
      </c>
      <c r="T36" s="2136"/>
      <c r="U36" s="2136"/>
      <c r="V36" s="2136"/>
      <c r="W36" s="2136"/>
      <c r="X36" s="2136"/>
      <c r="Y36" s="2136"/>
      <c r="Z36" s="2136"/>
      <c r="AA36" s="2184"/>
      <c r="AB36" s="2184"/>
      <c r="AC36" s="2184"/>
      <c r="AD36" s="2136"/>
      <c r="AE36" s="2136"/>
      <c r="AF36" s="2136"/>
      <c r="AG36" s="2136"/>
      <c r="AH36" s="2136"/>
      <c r="AI36" s="2136"/>
      <c r="AJ36" s="2136"/>
      <c r="AK36" s="2136" t="s">
        <v>774</v>
      </c>
      <c r="AQ36" s="1640">
        <v>14</v>
      </c>
    </row>
    <row customHeight="1" ht="14.699999999999998">
      <c r="Q37" s="300"/>
      <c r="R37" s="385"/>
      <c r="S37" s="2282" t="s">
        <v>88</v>
      </c>
      <c r="T37" s="2218" t="s">
        <v>972</v>
      </c>
      <c r="U37" s="346"/>
      <c r="V37" s="2284"/>
      <c r="W37" s="2284"/>
      <c r="X37" s="2284"/>
      <c r="Y37" s="2284"/>
      <c r="Z37" s="2284"/>
      <c r="AA37" s="2218" t="s">
        <v>903</v>
      </c>
      <c r="AB37" s="2217" t="s">
        <v>973</v>
      </c>
      <c r="AC37" s="2217" t="s">
        <v>947</v>
      </c>
      <c r="AD37" s="2300" t="s">
        <v>902</v>
      </c>
      <c r="AE37" s="2300"/>
      <c r="AF37" s="2284"/>
      <c r="AG37" s="2284"/>
      <c r="AH37" s="2285"/>
      <c r="AI37" s="2286" t="s">
        <v>903</v>
      </c>
      <c r="AJ37" s="2289" t="s">
        <v>905</v>
      </c>
      <c r="AK37" s="2136"/>
      <c r="AQ37" s="1640">
        <v>14</v>
      </c>
    </row>
    <row customHeight="1" ht="35.699999999999996">
      <c r="Q38" s="300"/>
      <c r="R38" s="385"/>
      <c r="S38" s="2282"/>
      <c r="T38" s="2218"/>
      <c r="U38" s="1040"/>
      <c r="V38" s="2112" t="s">
        <v>950</v>
      </c>
      <c r="W38" s="2136"/>
      <c r="X38" s="2303" t="s">
        <v>909</v>
      </c>
      <c r="Y38" s="2322"/>
      <c r="Z38" s="2322"/>
      <c r="AA38" s="2218"/>
      <c r="AB38" s="2217"/>
      <c r="AC38" s="2217"/>
      <c r="AD38" s="2112" t="s">
        <v>950</v>
      </c>
      <c r="AE38" s="2136"/>
      <c r="AF38" s="2322" t="s">
        <v>909</v>
      </c>
      <c r="AG38" s="2322"/>
      <c r="AH38" s="2323"/>
      <c r="AI38" s="2287"/>
      <c r="AJ38" s="2290"/>
      <c r="AK38" s="2136"/>
      <c r="AQ38" s="1640">
        <v>34</v>
      </c>
    </row>
    <row customHeight="1" ht="14.699999999999998">
      <c r="Q39" s="300"/>
      <c r="R39" s="385"/>
      <c r="S39" s="2282"/>
      <c r="T39" s="2218"/>
      <c r="U39" s="1040"/>
      <c r="V39" s="2349" t="str">
        <f>IF($AD$39&lt;&gt;"",$AD$39,"")</f>
        <v/>
      </c>
      <c r="W39" s="2349"/>
      <c r="X39" s="2304"/>
      <c r="Y39" s="2324"/>
      <c r="Z39" s="2324"/>
      <c r="AA39" s="2218"/>
      <c r="AB39" s="2217"/>
      <c r="AC39" s="2217"/>
      <c r="AD39" s="2365"/>
      <c r="AE39" s="2348"/>
      <c r="AF39" s="2324"/>
      <c r="AG39" s="2324"/>
      <c r="AH39" s="2325"/>
      <c r="AI39" s="2287"/>
      <c r="AJ39" s="2290"/>
      <c r="AK39" s="2136"/>
      <c r="AQ39" s="1640">
        <v>14</v>
      </c>
    </row>
    <row customHeight="1" ht="14.699999999999998">
      <c r="A40" s="1275"/>
      <c r="B40" s="1275" t="s">
        <v>616</v>
      </c>
      <c r="C40" s="1275" t="s">
        <v>617</v>
      </c>
      <c r="D40" s="1275" t="s">
        <v>618</v>
      </c>
      <c r="E40" s="1319" t="s">
        <v>910</v>
      </c>
      <c r="F40" s="1319" t="s">
        <v>911</v>
      </c>
      <c r="G40" s="1319" t="s">
        <v>912</v>
      </c>
      <c r="H40" s="1319" t="s">
        <v>913</v>
      </c>
      <c r="I40" s="1319" t="s">
        <v>914</v>
      </c>
      <c r="J40" s="1319" t="s">
        <v>915</v>
      </c>
      <c r="K40" s="1319" t="s">
        <v>916</v>
      </c>
      <c r="L40" s="1319" t="s">
        <v>891</v>
      </c>
      <c r="Q40" s="300"/>
      <c r="R40" s="385"/>
      <c r="S40" s="2282"/>
      <c r="T40" s="2218"/>
      <c r="U40" s="311"/>
      <c r="V40" s="1959" t="s">
        <v>951</v>
      </c>
      <c r="W40" s="1959" t="s">
        <v>952</v>
      </c>
      <c r="X40" s="1947" t="s">
        <v>919</v>
      </c>
      <c r="Y40" s="2279" t="s">
        <v>920</v>
      </c>
      <c r="Z40" s="2329"/>
      <c r="AA40" s="2218"/>
      <c r="AB40" s="2217"/>
      <c r="AC40" s="2217"/>
      <c r="AD40" s="1977" t="s">
        <v>951</v>
      </c>
      <c r="AE40" s="1968" t="s">
        <v>952</v>
      </c>
      <c r="AF40" s="1947" t="s">
        <v>919</v>
      </c>
      <c r="AG40" s="2279" t="s">
        <v>920</v>
      </c>
      <c r="AH40" s="2280"/>
      <c r="AI40" s="2288"/>
      <c r="AJ40" s="2291"/>
      <c r="AK40" s="2136"/>
      <c r="AQ40" s="1640">
        <v>14</v>
      </c>
    </row>
    <row s="1650" customFormat="1" customHeight="1" ht="11.25" hidden="1">
      <c r="A41" s="1275"/>
      <c r="B41" s="1275"/>
      <c r="C41" s="1275"/>
      <c r="D41" s="1275"/>
      <c r="E41" s="1275"/>
      <c r="F41" s="1275"/>
      <c r="G41" s="1275"/>
      <c r="H41" s="1275"/>
      <c r="I41" s="1275"/>
      <c r="J41" s="1275"/>
      <c r="K41" s="1275"/>
      <c r="L41" s="1319"/>
      <c r="M41" s="1974"/>
      <c r="N41" s="1974"/>
      <c r="O41" s="1974"/>
      <c r="P41" s="519"/>
      <c r="Q41" s="1263"/>
      <c r="R41" s="1263">
        <v>1</v>
      </c>
      <c r="S41" s="1286" t="s">
        <v>200</v>
      </c>
      <c r="T41" s="1264" t="s">
        <v>103</v>
      </c>
      <c r="U41" s="1254" t="str">
        <f>OFFSET(U41,0,-1)</f>
        <v>2</v>
      </c>
      <c r="V41" s="1965">
        <f>OFFSET(V41,0,-1)+1</f>
        <v>3</v>
      </c>
      <c r="W41" s="1965">
        <f>OFFSET(W41,0,-1)+1</f>
        <v>4</v>
      </c>
      <c r="X41" s="1965">
        <f>OFFSET(X41,0,-1)+1</f>
        <v>5</v>
      </c>
      <c r="Y41" s="2281">
        <f>OFFSET(Y41,0,-1)+1</f>
        <v>6</v>
      </c>
      <c r="Z41" s="2281"/>
      <c r="AA41" s="1350">
        <f>OFFSET(AA41,0,-2)+1</f>
        <v>7</v>
      </c>
      <c r="AB41" s="1350"/>
      <c r="AC41" s="1350"/>
      <c r="AD41" s="1965">
        <f>OFFSET(AD41,0,-1)+1</f>
        <v>1</v>
      </c>
      <c r="AE41" s="1965">
        <f>OFFSET(AE41,0,-1)+1</f>
        <v>2</v>
      </c>
      <c r="AF41" s="1965">
        <f>OFFSET(AF41,0,-1)+1</f>
        <v>3</v>
      </c>
      <c r="AG41" s="2281">
        <f>OFFSET(AG41,0,-1)+1</f>
        <v>4</v>
      </c>
      <c r="AH41" s="2281"/>
      <c r="AI41" s="1965">
        <f>OFFSET(AI41,0,-2)+1</f>
        <v>5</v>
      </c>
      <c r="AJ41" s="1254">
        <f>OFFSET(AJ41,0,-1)</f>
        <v>5</v>
      </c>
      <c r="AK41" s="1965">
        <f>OFFSET(AK41,0,-1)+1</f>
        <v>6</v>
      </c>
      <c r="AL41" s="1645"/>
      <c r="AM41" s="1645"/>
      <c r="AN41" s="1645"/>
      <c r="AO41" s="1645"/>
      <c r="AP41" s="1645"/>
      <c r="AQ41" s="1650">
        <v>0</v>
      </c>
    </row>
    <row customHeight="1" ht="107.25">
      <c r="A42" s="1276" t="s">
        <v>679</v>
      </c>
      <c r="B42" s="1276"/>
      <c r="C42" s="1276"/>
      <c r="D42" s="1276"/>
      <c r="E42" s="2298">
        <v>1</v>
      </c>
      <c r="F42" s="1276"/>
      <c r="G42" s="1276"/>
      <c r="H42" s="1276"/>
      <c r="I42" s="1276"/>
      <c r="J42" s="1276"/>
      <c r="K42" s="1276"/>
      <c r="L42" s="1319"/>
      <c r="M42" s="1619"/>
      <c r="N42" s="1619"/>
      <c r="O42" s="1619"/>
      <c r="P42" s="1418"/>
      <c r="Q42" s="882"/>
      <c r="R42" s="364"/>
      <c r="S42" s="1967">
        <f>INDEX(PT_DIFFERENTIATION_NUM_NTAR,MATCH(A42,PT_DIFFERENTIATION_NTAR_ID,0))</f>
        <v>0</v>
      </c>
      <c r="T42" s="1534" t="s">
        <v>604</v>
      </c>
      <c r="U42" s="309"/>
      <c r="V42" s="2252"/>
      <c r="W42" s="2252"/>
      <c r="X42" s="2252"/>
      <c r="Y42" s="2252"/>
      <c r="Z42" s="2252"/>
      <c r="AA42" s="2253"/>
      <c r="AB42" s="1961"/>
      <c r="AC42" s="2252" t="str">
        <f>INDEX(PT_DIFFERENTIATION_NTAR,MATCH(A42,PT_DIFFERENTIATION_NTAR_ID,0))</f>
        <v/>
      </c>
      <c r="AD42" s="2252"/>
      <c r="AE42" s="2252"/>
      <c r="AF42" s="2252"/>
      <c r="AG42" s="2252"/>
      <c r="AH42" s="2252"/>
      <c r="AI42" s="2252"/>
      <c r="AJ42" s="2253"/>
      <c r="AK42" s="126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33"/>
      <c r="AN42" s="1633" t="str">
        <f>IF(T42="","",T42)</f>
        <v>Наименование тарифа</v>
      </c>
      <c r="AO42" s="1633"/>
      <c r="AP42" s="1633"/>
      <c r="AQ42" s="1640">
        <v>102</v>
      </c>
    </row>
    <row customHeight="1" ht="22.049999999999997">
      <c r="A43" s="1276" t="s">
        <v>679</v>
      </c>
      <c r="B43" s="1276" t="s">
        <v>680</v>
      </c>
      <c r="C43" s="1276"/>
      <c r="D43" s="1276"/>
      <c r="E43" s="2299"/>
      <c r="F43" s="2298">
        <v>1</v>
      </c>
      <c r="G43" s="1276"/>
      <c r="H43" s="1276"/>
      <c r="I43" s="1276"/>
      <c r="J43" s="1276"/>
      <c r="K43" s="1276"/>
      <c r="L43" s="1319"/>
      <c r="M43" s="1619"/>
      <c r="N43" s="1619"/>
      <c r="O43" s="1619"/>
      <c r="P43" s="1978"/>
      <c r="Q43" s="1420"/>
      <c r="R43" s="362"/>
      <c r="S43" s="1967" t="str">
        <f>INDEX(PT_DIFFERENTIATION_NUM_TER,MATCH(B43,PT_DIFFERENTIATION_TER_ID,0))</f>
        <v>.</v>
      </c>
      <c r="T43" s="1531" t="s">
        <v>870</v>
      </c>
      <c r="U43" s="309"/>
      <c r="V43" s="2252"/>
      <c r="W43" s="2252"/>
      <c r="X43" s="2252"/>
      <c r="Y43" s="2252"/>
      <c r="Z43" s="2252"/>
      <c r="AA43" s="2253"/>
      <c r="AB43" s="1961"/>
      <c r="AC43" s="2252" t="str">
        <f>INDEX(PT_DIFFERENTIATION_TER,MATCH(B43,PT_DIFFERENTIATION_TER_ID,0))</f>
        <v/>
      </c>
      <c r="AD43" s="2252"/>
      <c r="AE43" s="2252"/>
      <c r="AF43" s="2252"/>
      <c r="AG43" s="2252"/>
      <c r="AH43" s="2252"/>
      <c r="AI43" s="2252"/>
      <c r="AJ43" s="2253"/>
      <c r="AK43" s="1267" t="s">
        <v>871</v>
      </c>
      <c r="AM43" s="1633"/>
      <c r="AN43" s="1633" t="str">
        <f>IF(T43="","",T43)</f>
        <v>Территория действия тарифа</v>
      </c>
      <c r="AO43" s="1633"/>
      <c r="AP43" s="1633"/>
      <c r="AQ43" s="1640">
        <v>21</v>
      </c>
    </row>
    <row customHeight="1" ht="24">
      <c r="A44" s="1276" t="s">
        <v>679</v>
      </c>
      <c r="B44" s="1276" t="s">
        <v>680</v>
      </c>
      <c r="C44" s="1276" t="s">
        <v>681</v>
      </c>
      <c r="D44" s="1276"/>
      <c r="E44" s="2299"/>
      <c r="F44" s="2299"/>
      <c r="G44" s="2298">
        <v>1</v>
      </c>
      <c r="H44" s="1276"/>
      <c r="I44" s="1276"/>
      <c r="J44" s="1276"/>
      <c r="K44" s="1276"/>
      <c r="L44" s="1319"/>
      <c r="M44" s="1619"/>
      <c r="N44" s="1619"/>
      <c r="O44" s="1619"/>
      <c r="P44" s="1421"/>
      <c r="Q44" s="1420"/>
      <c r="R44" s="362"/>
      <c r="S44" s="1967" t="str">
        <f>INDEX(PT_DIFFERENTIATION_NUM_CS,MATCH(C44,PT_DIFFERENTIATION_CS_ID,0))</f>
        <v>..</v>
      </c>
      <c r="T44" s="318" t="s">
        <v>872</v>
      </c>
      <c r="U44" s="309"/>
      <c r="V44" s="2252"/>
      <c r="W44" s="2252"/>
      <c r="X44" s="2252"/>
      <c r="Y44" s="2252"/>
      <c r="Z44" s="2252"/>
      <c r="AA44" s="2253"/>
      <c r="AB44" s="1961"/>
      <c r="AC44" s="2252" t="str">
        <f>INDEX(PT_DIFFERENTIATION_CS,MATCH(C44,PT_DIFFERENTIATION_CS_ID,0))</f>
        <v/>
      </c>
      <c r="AD44" s="2252"/>
      <c r="AE44" s="2252"/>
      <c r="AF44" s="2252"/>
      <c r="AG44" s="2252"/>
      <c r="AH44" s="2252"/>
      <c r="AI44" s="2252"/>
      <c r="AJ44" s="2253"/>
      <c r="AK44" s="1267" t="s">
        <v>873</v>
      </c>
      <c r="AM44" s="1633"/>
      <c r="AN44" s="1633" t="str">
        <f>IF(T44="","",T44)</f>
        <v>Наименование системы теплоснабжения </v>
      </c>
      <c r="AO44" s="1633"/>
      <c r="AP44" s="1633"/>
      <c r="AQ44" s="1640">
        <v>23</v>
      </c>
    </row>
    <row customHeight="1" ht="22.049999999999997">
      <c r="A45" s="1276" t="s">
        <v>679</v>
      </c>
      <c r="B45" s="1276" t="s">
        <v>680</v>
      </c>
      <c r="C45" s="1276" t="s">
        <v>681</v>
      </c>
      <c r="D45" s="1276" t="s">
        <v>682</v>
      </c>
      <c r="E45" s="2299"/>
      <c r="F45" s="2299"/>
      <c r="G45" s="2299"/>
      <c r="H45" s="2298">
        <v>1</v>
      </c>
      <c r="I45" s="1276"/>
      <c r="J45" s="1276"/>
      <c r="K45" s="1276"/>
      <c r="L45" s="1319"/>
      <c r="M45" s="1619"/>
      <c r="N45" s="1619"/>
      <c r="O45" s="1619"/>
      <c r="P45" s="1421"/>
      <c r="Q45" s="1420"/>
      <c r="R45" s="362"/>
      <c r="S45" s="1967" t="str">
        <f>INDEX(PT_DIFFERENTIATION_NUM_IST_TE,MATCH(D45,PT_DIFFERENTIATION_IST_TE_ID,0))</f>
        <v>...</v>
      </c>
      <c r="T45" s="319" t="s">
        <v>874</v>
      </c>
      <c r="U45" s="309"/>
      <c r="V45" s="2252"/>
      <c r="W45" s="2252"/>
      <c r="X45" s="2252"/>
      <c r="Y45" s="2252"/>
      <c r="Z45" s="2252"/>
      <c r="AA45" s="2253"/>
      <c r="AB45" s="1961"/>
      <c r="AC45" s="2252" t="str">
        <f>INDEX(PT_DIFFERENTIATION_IST_TE,MATCH(D45,PT_DIFFERENTIATION_IST_TE_ID,0))</f>
        <v/>
      </c>
      <c r="AD45" s="2252"/>
      <c r="AE45" s="2252"/>
      <c r="AF45" s="2252"/>
      <c r="AG45" s="2252"/>
      <c r="AH45" s="2252"/>
      <c r="AI45" s="2252"/>
      <c r="AJ45" s="2253"/>
      <c r="AK45" s="1267" t="s">
        <v>875</v>
      </c>
      <c r="AM45" s="1633"/>
      <c r="AN45" s="1633" t="str">
        <f>IF(T45="","",T45)</f>
        <v>Источник тепловой энергии  </v>
      </c>
      <c r="AO45" s="1633"/>
      <c r="AP45" s="1633"/>
      <c r="AQ45" s="1640">
        <v>21</v>
      </c>
    </row>
    <row s="1651" customFormat="1" customHeight="1" ht="0">
      <c r="A46" s="1384" t="s">
        <v>679</v>
      </c>
      <c r="B46" s="1384" t="s">
        <v>680</v>
      </c>
      <c r="C46" s="1384" t="s">
        <v>681</v>
      </c>
      <c r="D46" s="1384" t="s">
        <v>682</v>
      </c>
      <c r="E46" s="2299"/>
      <c r="F46" s="2299"/>
      <c r="G46" s="2299"/>
      <c r="H46" s="2299"/>
      <c r="I46" s="2136" t="str">
        <f>S45&amp;".1"</f>
        <v>....1</v>
      </c>
      <c r="J46" s="1384"/>
      <c r="K46" s="1384"/>
      <c r="L46" s="1390" t="s">
        <v>876</v>
      </c>
      <c r="M46" s="1255"/>
      <c r="N46" s="1255"/>
      <c r="O46" s="1255"/>
      <c r="P46" s="2266">
        <v>1</v>
      </c>
      <c r="Q46" s="1963"/>
      <c r="R46" s="365"/>
      <c r="S46" s="1051"/>
      <c r="T46" s="1392"/>
      <c r="U46" s="1393"/>
      <c r="V46" s="2306"/>
      <c r="W46" s="2306"/>
      <c r="X46" s="2306"/>
      <c r="Y46" s="2306"/>
      <c r="Z46" s="2306"/>
      <c r="AA46" s="2307"/>
      <c r="AB46" s="1969"/>
      <c r="AC46" s="2306"/>
      <c r="AD46" s="2306"/>
      <c r="AE46" s="2306"/>
      <c r="AF46" s="2306"/>
      <c r="AG46" s="2306"/>
      <c r="AH46" s="2306"/>
      <c r="AI46" s="2306"/>
      <c r="AJ46" s="2307"/>
      <c r="AK46" s="1394"/>
      <c r="AM46" s="1633"/>
      <c r="AN46" s="1633" t="str">
        <f>IF(T46="","",T46)</f>
        <v/>
      </c>
      <c r="AO46" s="1633"/>
      <c r="AP46" s="1633"/>
      <c r="AQ46" s="1645">
        <v>0</v>
      </c>
    </row>
    <row s="1651" customFormat="1" customHeight="1" ht="0">
      <c r="A47" s="1384" t="s">
        <v>679</v>
      </c>
      <c r="B47" s="1384" t="s">
        <v>680</v>
      </c>
      <c r="C47" s="1384" t="s">
        <v>681</v>
      </c>
      <c r="D47" s="1384" t="s">
        <v>682</v>
      </c>
      <c r="E47" s="2299"/>
      <c r="F47" s="2299"/>
      <c r="G47" s="2299"/>
      <c r="H47" s="2299"/>
      <c r="I47" s="2110"/>
      <c r="J47" s="2136" t="str">
        <f>S45&amp;".1"</f>
        <v>....1</v>
      </c>
      <c r="K47" s="1384"/>
      <c r="L47" s="1390"/>
      <c r="M47" s="1255"/>
      <c r="N47" s="1255"/>
      <c r="O47" s="1255"/>
      <c r="P47" s="2266"/>
      <c r="Q47" s="2266">
        <v>1</v>
      </c>
      <c r="R47" s="366"/>
      <c r="S47" s="1051"/>
      <c r="T47" s="1408"/>
      <c r="U47" s="1393"/>
      <c r="V47" s="2306"/>
      <c r="W47" s="2306"/>
      <c r="X47" s="2306"/>
      <c r="Y47" s="2306"/>
      <c r="Z47" s="2306"/>
      <c r="AA47" s="2307"/>
      <c r="AB47" s="1969"/>
      <c r="AC47" s="2306"/>
      <c r="AD47" s="2306"/>
      <c r="AE47" s="2306"/>
      <c r="AF47" s="2306"/>
      <c r="AG47" s="2306"/>
      <c r="AH47" s="2306"/>
      <c r="AI47" s="2306"/>
      <c r="AJ47" s="2307"/>
      <c r="AK47" s="1394"/>
      <c r="AM47" s="1633"/>
      <c r="AN47" s="1633" t="str">
        <f>IF(T47="","",T47)</f>
        <v/>
      </c>
      <c r="AO47" s="1633"/>
      <c r="AP47" s="1633"/>
      <c r="AQ47" s="1645">
        <v>0</v>
      </c>
    </row>
    <row customHeight="1" ht="22.049999999999997">
      <c r="A48" s="1276" t="s">
        <v>679</v>
      </c>
      <c r="B48" s="1276" t="s">
        <v>680</v>
      </c>
      <c r="C48" s="1276" t="s">
        <v>681</v>
      </c>
      <c r="D48" s="1276" t="s">
        <v>682</v>
      </c>
      <c r="E48" s="2299"/>
      <c r="F48" s="2299"/>
      <c r="G48" s="2299"/>
      <c r="H48" s="2299"/>
      <c r="I48" s="2110"/>
      <c r="J48" s="2110"/>
      <c r="K48" s="1950" t="str">
        <f>S45&amp;".1"</f>
        <v>....1</v>
      </c>
      <c r="L48" s="1319"/>
      <c r="P48" s="2266"/>
      <c r="Q48" s="2266"/>
      <c r="R48" s="366">
        <v>1</v>
      </c>
      <c r="S48" s="1971" t="str">
        <f>$K48</f>
        <v>....1</v>
      </c>
      <c r="T48" s="1970"/>
      <c r="U48" s="309"/>
      <c r="V48" s="760"/>
      <c r="W48" s="1266"/>
      <c r="X48" s="1964"/>
      <c r="Y48" s="1951" t="s">
        <v>66</v>
      </c>
      <c r="Z48" s="1964"/>
      <c r="AA48" s="1951" t="s">
        <v>66</v>
      </c>
      <c r="AB48" s="1973"/>
      <c r="AC48" s="1972" t="s">
        <v>22</v>
      </c>
      <c r="AD48" s="760"/>
      <c r="AE48" s="1266"/>
      <c r="AF48" s="1964"/>
      <c r="AG48" s="1951" t="s">
        <v>66</v>
      </c>
      <c r="AH48" s="1964"/>
      <c r="AI48" s="1951" t="s">
        <v>66</v>
      </c>
      <c r="AJ48" s="1357"/>
      <c r="AK48" s="2262" t="s">
        <v>953</v>
      </c>
      <c r="AL48" s="1645">
        <f>STRCHECKDATE(#REF!)</f>
      </c>
      <c r="AM48" s="1633"/>
      <c r="AN48" s="1633" t="str">
        <f>IF(T48="","",T48)</f>
        <v/>
      </c>
      <c r="AO48" s="1633"/>
      <c r="AP48" s="1633"/>
      <c r="AQ48" s="1640">
        <v>21</v>
      </c>
    </row>
    <row customHeight="1" ht="11.549999999999999">
      <c r="A49" s="1276" t="s">
        <v>679</v>
      </c>
      <c r="B49" s="1276" t="s">
        <v>680</v>
      </c>
      <c r="C49" s="1276" t="s">
        <v>681</v>
      </c>
      <c r="D49" s="1276" t="s">
        <v>682</v>
      </c>
      <c r="E49" s="2299"/>
      <c r="F49" s="2299"/>
      <c r="G49" s="2299"/>
      <c r="H49" s="2299"/>
      <c r="I49" s="2110"/>
      <c r="J49" s="2136"/>
      <c r="K49" s="1276"/>
      <c r="L49" s="1319"/>
      <c r="P49" s="2266"/>
      <c r="Q49" s="2266"/>
      <c r="R49" s="365"/>
      <c r="S49" s="1287"/>
      <c r="T49" s="296" t="s">
        <v>941</v>
      </c>
      <c r="U49" s="609"/>
      <c r="V49" s="609"/>
      <c r="W49" s="609"/>
      <c r="X49" s="609"/>
      <c r="Y49" s="609"/>
      <c r="Z49" s="609"/>
      <c r="AA49" s="333"/>
      <c r="AB49" s="609"/>
      <c r="AC49" s="609"/>
      <c r="AD49" s="609"/>
      <c r="AE49" s="609"/>
      <c r="AF49" s="609"/>
      <c r="AG49" s="609"/>
      <c r="AH49" s="609"/>
      <c r="AI49" s="609"/>
      <c r="AJ49" s="333"/>
      <c r="AK49" s="2264"/>
      <c r="AM49" s="1633"/>
      <c r="AN49" s="1633" t="str">
        <f>IF(T49="","",T49)</f>
        <v>Добавить строку</v>
      </c>
      <c r="AO49" s="1633"/>
      <c r="AP49" s="1633"/>
      <c r="AQ49" s="1640">
        <v>11</v>
      </c>
    </row>
    <row s="1651" customFormat="1" customHeight="1" ht="1.05">
      <c r="A50" s="1384" t="s">
        <v>679</v>
      </c>
      <c r="B50" s="1384" t="s">
        <v>680</v>
      </c>
      <c r="C50" s="1384" t="s">
        <v>681</v>
      </c>
      <c r="D50" s="1384" t="s">
        <v>682</v>
      </c>
      <c r="E50" s="2299"/>
      <c r="F50" s="2299"/>
      <c r="G50" s="2299"/>
      <c r="H50" s="2299"/>
      <c r="I50" s="2136"/>
      <c r="J50" s="1384"/>
      <c r="K50" s="1384"/>
      <c r="L50" s="1390"/>
      <c r="M50" s="1255"/>
      <c r="N50" s="1255"/>
      <c r="O50" s="1255"/>
      <c r="P50" s="2266"/>
      <c r="Q50" s="1963"/>
      <c r="R50" s="365"/>
      <c r="S50" s="1395"/>
      <c r="T50" s="1396" t="s">
        <v>885</v>
      </c>
      <c r="U50" s="1397"/>
      <c r="V50" s="1397"/>
      <c r="W50" s="1397"/>
      <c r="X50" s="1397"/>
      <c r="Y50" s="1397"/>
      <c r="Z50" s="1397"/>
      <c r="AA50" s="1397"/>
      <c r="AB50" s="1397"/>
      <c r="AC50" s="1397"/>
      <c r="AD50" s="1397"/>
      <c r="AE50" s="1397"/>
      <c r="AF50" s="1397"/>
      <c r="AG50" s="1397"/>
      <c r="AH50" s="1397"/>
      <c r="AI50" s="1397"/>
      <c r="AJ50" s="1397"/>
      <c r="AK50" s="1398"/>
      <c r="AM50" s="1633"/>
      <c r="AN50" s="1633" t="str">
        <f>IF(T50="","",T50)</f>
        <v>Добавить группу потребителей</v>
      </c>
      <c r="AO50" s="1633"/>
      <c r="AP50" s="1633"/>
      <c r="AQ50" s="1645">
        <v>1</v>
      </c>
    </row>
    <row s="1650" customFormat="1" customHeight="1" ht="1.05">
      <c r="A51" s="1384" t="s">
        <v>679</v>
      </c>
      <c r="B51" s="1384" t="s">
        <v>680</v>
      </c>
      <c r="C51" s="1384" t="s">
        <v>681</v>
      </c>
      <c r="D51" s="1384" t="s">
        <v>682</v>
      </c>
      <c r="E51" s="2299"/>
      <c r="F51" s="2299"/>
      <c r="G51" s="2299"/>
      <c r="H51" s="2298"/>
      <c r="I51" s="1384"/>
      <c r="J51" s="1384"/>
      <c r="K51" s="1384"/>
      <c r="L51" s="1390"/>
      <c r="M51" s="1387"/>
      <c r="N51" s="1387"/>
      <c r="O51" s="360"/>
      <c r="P51" s="389"/>
      <c r="Q51" s="1353"/>
      <c r="R51" s="1409"/>
      <c r="S51" s="1395"/>
      <c r="T51" s="1396"/>
      <c r="U51" s="1397"/>
      <c r="V51" s="1397"/>
      <c r="W51" s="1397"/>
      <c r="X51" s="1397"/>
      <c r="Y51" s="1397"/>
      <c r="Z51" s="1397"/>
      <c r="AA51" s="1397"/>
      <c r="AB51" s="1397"/>
      <c r="AC51" s="1397"/>
      <c r="AD51" s="1397"/>
      <c r="AE51" s="1397"/>
      <c r="AF51" s="1397"/>
      <c r="AG51" s="1397"/>
      <c r="AH51" s="1397"/>
      <c r="AI51" s="1397"/>
      <c r="AJ51" s="1397"/>
      <c r="AK51" s="1398"/>
      <c r="AL51" s="1645"/>
      <c r="AM51" s="1633"/>
      <c r="AN51" s="1633" t="str">
        <f>IF(T51="","",T51)</f>
        <v/>
      </c>
      <c r="AO51" s="1633"/>
      <c r="AP51" s="1633"/>
      <c r="AQ51" s="1650">
        <v>1</v>
      </c>
    </row>
    <row s="1651" customFormat="1" customHeight="1" ht="1.05">
      <c r="A52" s="1384" t="s">
        <v>679</v>
      </c>
      <c r="B52" s="1384" t="s">
        <v>680</v>
      </c>
      <c r="C52" s="1384" t="s">
        <v>681</v>
      </c>
      <c r="D52" s="1383"/>
      <c r="E52" s="2299"/>
      <c r="F52" s="2299"/>
      <c r="G52" s="2298"/>
      <c r="H52" s="1383"/>
      <c r="I52" s="1383"/>
      <c r="J52" s="1383"/>
      <c r="K52" s="1383"/>
      <c r="L52" s="1386"/>
      <c r="M52" s="1387"/>
      <c r="N52" s="1387"/>
      <c r="O52" s="360"/>
      <c r="P52" s="1325"/>
      <c r="Q52" s="1326"/>
      <c r="R52" s="1325"/>
      <c r="S52" s="1331"/>
      <c r="T52" s="1334" t="s">
        <v>887</v>
      </c>
      <c r="U52" s="1333"/>
      <c r="V52" s="1333"/>
      <c r="W52" s="1333"/>
      <c r="X52" s="1333"/>
      <c r="Y52" s="1333"/>
      <c r="Z52" s="1333"/>
      <c r="AA52" s="1333"/>
      <c r="AB52" s="1333"/>
      <c r="AC52" s="1333"/>
      <c r="AD52" s="1333"/>
      <c r="AE52" s="1333"/>
      <c r="AF52" s="1333"/>
      <c r="AG52" s="1333"/>
      <c r="AH52" s="1333"/>
      <c r="AI52" s="1333"/>
      <c r="AJ52" s="1333"/>
      <c r="AK52" s="1333"/>
      <c r="AM52" s="1260"/>
      <c r="AN52" s="1260" t="str">
        <f>IF(T52="","",T52)</f>
        <v>Добавить источник для дифференциации</v>
      </c>
      <c r="AO52" s="1260"/>
      <c r="AP52" s="1260"/>
      <c r="AQ52" s="1651">
        <v>1</v>
      </c>
    </row>
    <row s="1651" customFormat="1" customHeight="1" ht="1.05">
      <c r="A53" s="1384" t="s">
        <v>679</v>
      </c>
      <c r="B53" s="1384" t="s">
        <v>680</v>
      </c>
      <c r="C53" s="1383"/>
      <c r="D53" s="1383"/>
      <c r="E53" s="2299"/>
      <c r="F53" s="2298"/>
      <c r="G53" s="1383"/>
      <c r="H53" s="1383"/>
      <c r="I53" s="1383"/>
      <c r="J53" s="1383"/>
      <c r="K53" s="1383"/>
      <c r="L53" s="1386"/>
      <c r="M53" s="1388"/>
      <c r="N53" s="1388"/>
      <c r="O53" s="360"/>
      <c r="P53" s="1325"/>
      <c r="Q53" s="1326"/>
      <c r="R53" s="1325"/>
      <c r="S53" s="1331"/>
      <c r="T53" s="1334" t="s">
        <v>888</v>
      </c>
      <c r="U53" s="1333"/>
      <c r="V53" s="1333"/>
      <c r="W53" s="1333"/>
      <c r="X53" s="1333"/>
      <c r="Y53" s="1333"/>
      <c r="Z53" s="1333"/>
      <c r="AA53" s="1333"/>
      <c r="AB53" s="1333"/>
      <c r="AC53" s="1333"/>
      <c r="AD53" s="1333"/>
      <c r="AE53" s="1333"/>
      <c r="AF53" s="1333"/>
      <c r="AG53" s="1333"/>
      <c r="AH53" s="1333"/>
      <c r="AI53" s="1333"/>
      <c r="AJ53" s="1333"/>
      <c r="AK53" s="1333"/>
      <c r="AM53" s="1260"/>
      <c r="AN53" s="1260" t="str">
        <f>IF(T53="","",T53)</f>
        <v>Добавить централизованную систему для дифференциации</v>
      </c>
      <c r="AO53" s="1260"/>
      <c r="AP53" s="1260"/>
      <c r="AQ53" s="1651">
        <v>1</v>
      </c>
    </row>
    <row s="1651" customFormat="1" customHeight="1" ht="1.05">
      <c r="A54" s="1384" t="s">
        <v>679</v>
      </c>
      <c r="B54" s="1384"/>
      <c r="C54" s="1384"/>
      <c r="D54" s="1384"/>
      <c r="E54" s="2299"/>
      <c r="F54" s="1384"/>
      <c r="G54" s="1384"/>
      <c r="H54" s="1384"/>
      <c r="I54" s="1384"/>
      <c r="J54" s="1384"/>
      <c r="K54" s="1384"/>
      <c r="L54" s="1390"/>
      <c r="M54" s="1388"/>
      <c r="N54" s="1388"/>
      <c r="O54" s="360"/>
      <c r="P54" s="389"/>
      <c r="Q54" s="1353"/>
      <c r="R54" s="389"/>
      <c r="S54" s="1331"/>
      <c r="T54" s="1334" t="s">
        <v>889</v>
      </c>
      <c r="U54" s="1333"/>
      <c r="V54" s="1333"/>
      <c r="W54" s="1333"/>
      <c r="X54" s="1333"/>
      <c r="Y54" s="1333"/>
      <c r="Z54" s="1333"/>
      <c r="AA54" s="1333"/>
      <c r="AB54" s="1333"/>
      <c r="AC54" s="1333"/>
      <c r="AD54" s="1333"/>
      <c r="AE54" s="1333"/>
      <c r="AF54" s="1333"/>
      <c r="AG54" s="1333"/>
      <c r="AH54" s="1333"/>
      <c r="AI54" s="1333"/>
      <c r="AJ54" s="1333"/>
      <c r="AK54" s="1333"/>
      <c r="AM54" s="1633"/>
      <c r="AN54" s="1633" t="str">
        <f>IF(T54="","",T54)</f>
        <v>Добавить территорию для дифференциации</v>
      </c>
      <c r="AO54" s="1633"/>
      <c r="AP54" s="1633"/>
      <c r="AQ54" s="1645">
        <v>1</v>
      </c>
    </row>
    <row s="1651" customFormat="1" customHeight="1" ht="1.05">
      <c r="A55" s="1384" t="s">
        <v>679</v>
      </c>
      <c r="B55" s="1384"/>
      <c r="C55" s="1384"/>
      <c r="D55" s="1384"/>
      <c r="E55" s="2298"/>
      <c r="F55" s="1384"/>
      <c r="G55" s="1384"/>
      <c r="H55" s="1384"/>
      <c r="I55" s="1384"/>
      <c r="J55" s="1384"/>
      <c r="K55" s="1384"/>
      <c r="L55" s="1390"/>
      <c r="M55" s="1388"/>
      <c r="N55" s="1388"/>
      <c r="O55" s="360"/>
      <c r="P55" s="389"/>
      <c r="Q55" s="1353"/>
      <c r="R55" s="389"/>
      <c r="S55" s="1331"/>
      <c r="T55" s="1334" t="s">
        <v>889</v>
      </c>
      <c r="U55" s="1333"/>
      <c r="V55" s="1333"/>
      <c r="W55" s="1333"/>
      <c r="X55" s="1333"/>
      <c r="Y55" s="1333"/>
      <c r="Z55" s="1333"/>
      <c r="AA55" s="1333"/>
      <c r="AB55" s="1333"/>
      <c r="AC55" s="1333"/>
      <c r="AD55" s="1333"/>
      <c r="AE55" s="1333"/>
      <c r="AF55" s="1333"/>
      <c r="AG55" s="1333"/>
      <c r="AH55" s="1333"/>
      <c r="AI55" s="1333"/>
      <c r="AJ55" s="1333"/>
      <c r="AK55" s="1333"/>
      <c r="AM55" s="1633"/>
      <c r="AN55" s="1633" t="str">
        <f>IF(T55="","",T55)</f>
        <v>Добавить территорию для дифференциации</v>
      </c>
      <c r="AO55" s="1633"/>
      <c r="AP55" s="1633"/>
      <c r="AQ55" s="1645">
        <v>1</v>
      </c>
    </row>
    <row s="1651" customFormat="1" customHeight="1" ht="1.05">
      <c r="A56" s="1383"/>
      <c r="B56" s="1383"/>
      <c r="C56" s="1383"/>
      <c r="D56" s="1383"/>
      <c r="E56" s="1384"/>
      <c r="F56" s="1383"/>
      <c r="G56" s="1383"/>
      <c r="H56" s="1383"/>
      <c r="I56" s="1383"/>
      <c r="J56" s="1383"/>
      <c r="K56" s="1383"/>
      <c r="L56" s="1386"/>
      <c r="M56" s="1388"/>
      <c r="N56" s="1388"/>
      <c r="O56" s="360"/>
      <c r="P56" s="1325"/>
      <c r="Q56" s="1326"/>
      <c r="R56" s="1325"/>
      <c r="S56" s="1331"/>
      <c r="T56" s="1334" t="s">
        <v>921</v>
      </c>
      <c r="U56" s="1333"/>
      <c r="V56" s="1333"/>
      <c r="W56" s="1333"/>
      <c r="X56" s="1333"/>
      <c r="Y56" s="1333"/>
      <c r="Z56" s="1333"/>
      <c r="AA56" s="1333"/>
      <c r="AB56" s="1333"/>
      <c r="AC56" s="1333"/>
      <c r="AD56" s="1333"/>
      <c r="AE56" s="1333"/>
      <c r="AF56" s="1333"/>
      <c r="AG56" s="1333"/>
      <c r="AH56" s="1333"/>
      <c r="AI56" s="1333"/>
      <c r="AJ56" s="1333"/>
      <c r="AK56" s="1333"/>
      <c r="AM56" s="1260"/>
      <c r="AN56" s="1260" t="str">
        <f>IF(T56="","",T56)</f>
        <v>Добавить наименование тарифа</v>
      </c>
      <c r="AO56" s="1260"/>
      <c r="AP56" s="1260"/>
      <c r="AQ56" s="1651">
        <v>1</v>
      </c>
    </row>
    <row customHeight="1" ht="11.549999999999999">
      <c r="M57" s="1640"/>
      <c r="N57" s="1640"/>
      <c r="O57" s="1644"/>
      <c r="P57" s="1375"/>
      <c r="Q57" s="1375"/>
      <c r="R57" s="1640"/>
      <c r="S57" s="1640"/>
      <c r="AL57" s="1640"/>
      <c r="AM57" s="1640"/>
      <c r="AN57" s="1640"/>
      <c r="AO57" s="1640"/>
      <c r="AP57" s="1640"/>
      <c r="AQ57" s="1640">
        <v>11</v>
      </c>
    </row>
    <row customHeight="1" ht="19.95">
      <c r="O58" s="1644"/>
      <c r="S58" s="1262"/>
      <c r="T58" s="2294"/>
      <c r="U58" s="2294"/>
      <c r="V58" s="2294"/>
      <c r="W58" s="2294"/>
      <c r="X58" s="2294"/>
      <c r="Y58" s="2294"/>
      <c r="Z58" s="2294"/>
      <c r="AA58" s="2294"/>
      <c r="AB58" s="2294"/>
      <c r="AC58" s="2294"/>
      <c r="AD58" s="2294"/>
      <c r="AE58" s="2294"/>
      <c r="AF58" s="2294"/>
      <c r="AG58" s="2294"/>
      <c r="AH58" s="2294"/>
      <c r="AI58" s="2294"/>
      <c r="AJ58" s="2294"/>
      <c r="AK58" s="2294"/>
      <c r="AQ58" s="1640">
        <v>19</v>
      </c>
    </row>
    <row customHeight="1" ht="21">
      <c r="O59" s="1644"/>
      <c r="T59" s="2294"/>
      <c r="U59" s="2294"/>
      <c r="V59" s="2294"/>
      <c r="W59" s="2294"/>
      <c r="X59" s="2294"/>
      <c r="Y59" s="2294"/>
      <c r="Z59" s="2294"/>
      <c r="AA59" s="2294"/>
      <c r="AB59" s="2294"/>
      <c r="AC59" s="2294"/>
      <c r="AD59" s="2294"/>
      <c r="AE59" s="2294"/>
      <c r="AF59" s="2294"/>
      <c r="AG59" s="2294"/>
      <c r="AH59" s="2294"/>
      <c r="AI59" s="2294"/>
      <c r="AJ59" s="2294"/>
      <c r="AK59" s="2294"/>
      <c r="AQ59" s="1640">
        <v>20</v>
      </c>
    </row>
    <row customHeight="1" ht="14.699999999999998">
      <c r="O60" s="1644"/>
      <c r="T60" s="1962"/>
      <c r="U60" s="1962"/>
      <c r="V60" s="1962"/>
      <c r="W60" s="1962"/>
      <c r="X60" s="1962"/>
      <c r="Y60" s="1962"/>
      <c r="Z60" s="1962"/>
      <c r="AA60" s="1962"/>
      <c r="AB60" s="1962"/>
      <c r="AC60" s="1962"/>
      <c r="AD60" s="1962"/>
      <c r="AE60" s="1962"/>
      <c r="AF60" s="1962"/>
      <c r="AG60" s="1962"/>
      <c r="AH60" s="1962"/>
      <c r="AI60" s="1962"/>
      <c r="AJ60" s="1962"/>
      <c r="AK60" s="1962"/>
      <c r="AQ60" s="1640">
        <v>14</v>
      </c>
    </row>
    <row customHeight="1" ht="19.95">
      <c r="O61" s="1644"/>
      <c r="T61" s="2294"/>
      <c r="U61" s="2294"/>
      <c r="V61" s="2294"/>
      <c r="W61" s="2294"/>
      <c r="X61" s="2294"/>
      <c r="Y61" s="2294"/>
      <c r="Z61" s="2294"/>
      <c r="AA61" s="2294"/>
      <c r="AB61" s="2294"/>
      <c r="AC61" s="2294"/>
      <c r="AD61" s="2294"/>
      <c r="AE61" s="2294"/>
      <c r="AF61" s="2294"/>
      <c r="AG61" s="2294"/>
      <c r="AH61" s="2294"/>
      <c r="AI61" s="2294"/>
      <c r="AJ61" s="2294"/>
      <c r="AK61" s="2294"/>
      <c r="AQ61" s="1640">
        <v>19</v>
      </c>
    </row>
    <row customHeight="1" ht="16.8">
      <c r="O62" s="1644"/>
      <c r="T62" s="2294"/>
      <c r="U62" s="2294"/>
      <c r="V62" s="2294"/>
      <c r="W62" s="2294"/>
      <c r="X62" s="2294"/>
      <c r="Y62" s="2294"/>
      <c r="Z62" s="2294"/>
      <c r="AA62" s="2294"/>
      <c r="AB62" s="2294"/>
      <c r="AC62" s="2294"/>
      <c r="AD62" s="2294"/>
      <c r="AE62" s="2294"/>
      <c r="AF62" s="2294"/>
      <c r="AG62" s="2294"/>
      <c r="AH62" s="2294"/>
      <c r="AI62" s="2294"/>
      <c r="AJ62" s="2294"/>
      <c r="AK62" s="2294"/>
      <c r="AQ62" s="1640">
        <v>16</v>
      </c>
    </row>
    <row customHeight="1" ht="14.699999999999998">
      <c r="O63" s="1644"/>
      <c r="AQ63" s="1640">
        <v>14</v>
      </c>
    </row>
    <row customHeight="1" ht="22.5" hidden="1">
      <c r="A64" s="1640" t="s">
        <v>82</v>
      </c>
      <c r="B64" s="1640">
        <v>0</v>
      </c>
      <c r="C64" s="1640">
        <v>0</v>
      </c>
      <c r="D64" s="1640">
        <v>0</v>
      </c>
      <c r="E64" s="1640">
        <v>0</v>
      </c>
      <c r="F64" s="1640">
        <v>0</v>
      </c>
      <c r="G64" s="1640">
        <v>0</v>
      </c>
      <c r="H64" s="1640">
        <v>0</v>
      </c>
      <c r="I64" s="1640">
        <v>0</v>
      </c>
      <c r="J64" s="1640">
        <v>0</v>
      </c>
      <c r="K64" s="1640">
        <v>0</v>
      </c>
      <c r="L64" s="1948">
        <v>0</v>
      </c>
      <c r="M64" s="1974">
        <v>0</v>
      </c>
      <c r="N64" s="1974">
        <v>0</v>
      </c>
      <c r="O64" s="1974">
        <v>0</v>
      </c>
      <c r="P64" s="1371">
        <v>3</v>
      </c>
      <c r="Q64" s="1380">
        <v>3</v>
      </c>
      <c r="R64" s="353">
        <v>3</v>
      </c>
      <c r="S64" s="590">
        <v>12</v>
      </c>
      <c r="T64" s="1640">
        <v>31</v>
      </c>
      <c r="U64" s="1640">
        <v>0</v>
      </c>
      <c r="V64" s="1640">
        <v>0</v>
      </c>
      <c r="W64" s="1640">
        <v>0</v>
      </c>
      <c r="X64" s="1640">
        <v>0</v>
      </c>
      <c r="Y64" s="1640">
        <v>0</v>
      </c>
      <c r="Z64" s="1640">
        <v>0</v>
      </c>
      <c r="AA64" s="1640">
        <v>0</v>
      </c>
      <c r="AB64" s="1640">
        <v>27</v>
      </c>
      <c r="AC64" s="1640">
        <v>24</v>
      </c>
      <c r="AD64" s="1640">
        <v>21</v>
      </c>
      <c r="AE64" s="1640">
        <v>21</v>
      </c>
      <c r="AF64" s="1640">
        <v>11</v>
      </c>
      <c r="AG64" s="1640">
        <v>3</v>
      </c>
      <c r="AH64" s="1640">
        <v>11</v>
      </c>
      <c r="AI64" s="1640">
        <v>8</v>
      </c>
      <c r="AJ64" s="1640">
        <v>4</v>
      </c>
      <c r="AK64" s="1640">
        <v>115</v>
      </c>
      <c r="AL64" s="1645">
        <v>10</v>
      </c>
      <c r="AM64" s="1645">
        <v>10</v>
      </c>
      <c r="AN64" s="1645">
        <v>10</v>
      </c>
      <c r="AO64" s="1645">
        <v>10</v>
      </c>
      <c r="AP64" s="1645">
        <v>10</v>
      </c>
      <c r="AQ64" s="1640">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F9E163-38AF-B326-1D82-0.6C0AEEDB}"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5" width="11.57421875" hidden="1" customWidth="1"/>
    <col min="2" max="2" style="1375" width="11.00390625" hidden="1" customWidth="1"/>
    <col min="3" max="3" style="1375" width="10.57421875" hidden="1"/>
    <col min="4" max="4" style="1375" width="12.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1785" width="3.7109375" hidden="1" customWidth="1"/>
    <col min="17" max="17" style="1380" width="3.7109375" hidden="1" customWidth="1"/>
    <col min="18" max="18" style="353" width="3.00390625" customWidth="1"/>
    <col min="19" max="19" style="2416" width="12.00390625" customWidth="1"/>
    <col min="20" max="20" style="1644" width="31.00390625" customWidth="1"/>
    <col min="21" max="21" style="1644" width="0.140625" customWidth="1"/>
    <col min="22" max="25" style="1644" width="21.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3.7109375" customWidth="1"/>
    <col min="31" max="32" style="1644" width="3.00390625" customWidth="1"/>
    <col min="33" max="33" style="1644" width="24.00390625" customWidth="1"/>
    <col min="34" max="34" style="1644" width="3.7109375" customWidth="1"/>
    <col min="35" max="36" style="1644" width="3.00390625" customWidth="1"/>
    <col min="37" max="37" style="1644" width="24.00390625" customWidth="1"/>
    <col min="38" max="38" style="1644" width="3.7109375" customWidth="1"/>
    <col min="39" max="40" style="1644" width="3.00390625" customWidth="1"/>
    <col min="41" max="41" style="1644" width="18.00390625" customWidth="1"/>
    <col min="42" max="42" style="1644" width="3.7109375" customWidth="1"/>
    <col min="43" max="44" style="1644" width="3.00390625" customWidth="1"/>
    <col min="45" max="45" style="1644" width="18.00390625" customWidth="1"/>
    <col min="46" max="49" style="1644" width="21.00390625" customWidth="1"/>
    <col min="50" max="50" style="1644" width="11.00390625" customWidth="1"/>
    <col min="51" max="51" style="1644" width="3.7109375" customWidth="1"/>
    <col min="52" max="52" style="1644" width="11.00390625" customWidth="1"/>
    <col min="53" max="53" style="1644" width="8.57421875" hidden="1" customWidth="1"/>
    <col min="54" max="54" style="1644" width="4.00390625" customWidth="1"/>
    <col min="55" max="55" style="1644" width="115.00390625" customWidth="1"/>
    <col min="56" max="60" style="1651" width="10.00390625" customWidth="1"/>
    <col min="61" max="61" style="1644" width="10.57421875" hidden="1"/>
  </cols>
  <sheetData>
    <row customHeight="1" ht="22.5" hidden="1">
      <c r="W1" s="336"/>
      <c r="Y1" s="336"/>
      <c r="Z1" s="336"/>
      <c r="AW1" s="336"/>
      <c r="AX1" s="336"/>
      <c r="BI1" s="1164" t="s">
        <v>14</v>
      </c>
    </row>
    <row customHeight="1" ht="21" hidden="1">
      <c r="A2" s="1372"/>
      <c r="B2" s="1372"/>
      <c r="C2" s="1372"/>
      <c r="D2" s="1372"/>
      <c r="E2" s="2267">
        <v>1</v>
      </c>
      <c r="F2" s="1372"/>
      <c r="G2" s="1372"/>
      <c r="H2" s="1372"/>
      <c r="I2" s="1372"/>
      <c r="J2" s="1372"/>
      <c r="K2" s="1372"/>
      <c r="L2" s="1373"/>
      <c r="M2" s="1374"/>
      <c r="N2" s="1374"/>
      <c r="O2" s="1374"/>
      <c r="P2" s="1418"/>
      <c r="Q2" s="882"/>
      <c r="R2" s="364"/>
      <c r="S2" s="1474">
        <f>INDEX(PT_DIFFERENTIATION_NUM_NTAR,MATCH(A2,PT_DIFFERENTIATION_NTAR_ID,0))</f>
      </c>
      <c r="T2" s="307" t="s">
        <v>604</v>
      </c>
      <c r="U2" s="309"/>
      <c r="V2" s="2252"/>
      <c r="W2" s="2252"/>
      <c r="X2" s="2252"/>
      <c r="Y2" s="2252"/>
      <c r="Z2" s="2252"/>
      <c r="AA2" s="2252"/>
      <c r="AB2" s="2252"/>
      <c r="AC2" s="2253"/>
      <c r="AD2" s="2251">
        <f>INDEX(PT_DIFFERENTIATION_NTAR,MATCH(A2,PT_DIFFERENTIATION_NTAR_ID,0))</f>
      </c>
      <c r="AE2" s="2252"/>
      <c r="AF2" s="2252"/>
      <c r="AG2" s="2252"/>
      <c r="AH2" s="2252"/>
      <c r="AI2" s="2252"/>
      <c r="AJ2" s="2252"/>
      <c r="AK2" s="2252"/>
      <c r="AL2" s="2252"/>
      <c r="AM2" s="2252"/>
      <c r="AN2" s="2252"/>
      <c r="AO2" s="2252"/>
      <c r="AP2" s="2252"/>
      <c r="AQ2" s="2252"/>
      <c r="AR2" s="2252"/>
      <c r="AS2" s="2252"/>
      <c r="AT2" s="2252"/>
      <c r="AU2" s="2252"/>
      <c r="AV2" s="2252"/>
      <c r="AW2" s="2252"/>
      <c r="AX2" s="2252"/>
      <c r="AY2" s="2252"/>
      <c r="AZ2" s="2252"/>
      <c r="BA2" s="2252"/>
      <c r="BB2" s="2253"/>
      <c r="BC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9"/>
      <c r="BF2" s="509" t="str">
        <f>IF(T2="","",T2)</f>
        <v>Наименование тарифа</v>
      </c>
      <c r="BG2" s="509"/>
      <c r="BH2" s="509"/>
      <c r="BI2" s="1164">
        <v>0</v>
      </c>
    </row>
    <row customHeight="1" ht="21" hidden="1">
      <c r="A3" s="1372"/>
      <c r="B3" s="1372"/>
      <c r="C3" s="1372"/>
      <c r="D3" s="1372"/>
      <c r="E3" s="2268"/>
      <c r="F3" s="2267">
        <v>1</v>
      </c>
      <c r="G3" s="1372"/>
      <c r="H3" s="1372"/>
      <c r="I3" s="1372"/>
      <c r="J3" s="1372"/>
      <c r="K3" s="1372"/>
      <c r="L3" s="1373"/>
      <c r="M3" s="1374"/>
      <c r="N3" s="1374"/>
      <c r="O3" s="1374"/>
      <c r="P3" s="1419"/>
      <c r="Q3" s="1420"/>
      <c r="R3" s="362"/>
      <c r="S3" s="1474">
        <f>INDEX(PT_DIFFERENTIATION_NUM_TER,MATCH(B3,PT_DIFFERENTIATION_TER_ID,0))</f>
      </c>
      <c r="T3" s="317" t="s">
        <v>870</v>
      </c>
      <c r="U3" s="309"/>
      <c r="V3" s="2252"/>
      <c r="W3" s="2252"/>
      <c r="X3" s="2252"/>
      <c r="Y3" s="2252"/>
      <c r="Z3" s="2252"/>
      <c r="AA3" s="2252"/>
      <c r="AB3" s="2252"/>
      <c r="AC3" s="2253"/>
      <c r="AD3" s="2251">
        <f>INDEX(PT_DIFFERENTIATION_TER,MATCH(B3,PT_DIFFERENTIATION_TER_ID,0))</f>
      </c>
      <c r="AE3" s="2252"/>
      <c r="AF3" s="2252"/>
      <c r="AG3" s="2252"/>
      <c r="AH3" s="2252"/>
      <c r="AI3" s="2252"/>
      <c r="AJ3" s="2252"/>
      <c r="AK3" s="2252"/>
      <c r="AL3" s="2252"/>
      <c r="AM3" s="2252"/>
      <c r="AN3" s="2252"/>
      <c r="AO3" s="2252"/>
      <c r="AP3" s="2252"/>
      <c r="AQ3" s="2252"/>
      <c r="AR3" s="2252"/>
      <c r="AS3" s="2252"/>
      <c r="AT3" s="2252"/>
      <c r="AU3" s="2252"/>
      <c r="AV3" s="2252"/>
      <c r="AW3" s="2252"/>
      <c r="AX3" s="2252"/>
      <c r="AY3" s="2252"/>
      <c r="AZ3" s="2252"/>
      <c r="BA3" s="2252"/>
      <c r="BB3" s="2253"/>
      <c r="BC3" s="1267" t="s">
        <v>871</v>
      </c>
      <c r="BE3" s="509"/>
      <c r="BF3" s="509" t="str">
        <f>IF(T3="","",T3)</f>
        <v>Территория действия тарифа</v>
      </c>
      <c r="BG3" s="509"/>
      <c r="BH3" s="509"/>
      <c r="BI3" s="1164">
        <v>0</v>
      </c>
    </row>
    <row customHeight="1" ht="42" hidden="1">
      <c r="A4" s="1372"/>
      <c r="B4" s="1372"/>
      <c r="C4" s="1372"/>
      <c r="D4" s="1372"/>
      <c r="E4" s="2268"/>
      <c r="F4" s="2268"/>
      <c r="G4" s="2267">
        <v>1</v>
      </c>
      <c r="H4" s="1372"/>
      <c r="I4" s="1372"/>
      <c r="J4" s="1372"/>
      <c r="K4" s="1372"/>
      <c r="L4" s="1373"/>
      <c r="M4" s="1374"/>
      <c r="N4" s="1374"/>
      <c r="O4" s="1374"/>
      <c r="P4" s="1421"/>
      <c r="Q4" s="1420"/>
      <c r="R4" s="362"/>
      <c r="S4" s="1474">
        <f>INDEX(PT_DIFFERENTIATION_NUM_CS,MATCH(C4,PT_DIFFERENTIATION_CS_ID,0))</f>
      </c>
      <c r="T4" s="318" t="s">
        <v>954</v>
      </c>
      <c r="U4" s="309"/>
      <c r="V4" s="2252"/>
      <c r="W4" s="2252"/>
      <c r="X4" s="2252"/>
      <c r="Y4" s="2252"/>
      <c r="Z4" s="2252"/>
      <c r="AA4" s="2252"/>
      <c r="AB4" s="2252"/>
      <c r="AC4" s="2253"/>
      <c r="AD4" s="2251">
        <f>INDEX(PT_DIFFERENTIATION_CS,MATCH(C4,PT_DIFFERENTIATION_CS_ID,0))</f>
      </c>
      <c r="AE4" s="2252"/>
      <c r="AF4" s="2252"/>
      <c r="AG4" s="2252"/>
      <c r="AH4" s="2252"/>
      <c r="AI4" s="2252"/>
      <c r="AJ4" s="2252"/>
      <c r="AK4" s="2252"/>
      <c r="AL4" s="2252"/>
      <c r="AM4" s="2252"/>
      <c r="AN4" s="2252"/>
      <c r="AO4" s="2252"/>
      <c r="AP4" s="2252"/>
      <c r="AQ4" s="2252"/>
      <c r="AR4" s="2252"/>
      <c r="AS4" s="2252"/>
      <c r="AT4" s="2252"/>
      <c r="AU4" s="2252"/>
      <c r="AV4" s="2252"/>
      <c r="AW4" s="2252"/>
      <c r="AX4" s="2252"/>
      <c r="AY4" s="2252"/>
      <c r="AZ4" s="2252"/>
      <c r="BA4" s="2252"/>
      <c r="BB4" s="2253"/>
      <c r="BC4" s="1267" t="s">
        <v>955</v>
      </c>
      <c r="BE4" s="509"/>
      <c r="BF4" s="509" t="str">
        <f>IF(T4="","",T4)</f>
        <v>Наименование централизованной системы холодного водоснабжения</v>
      </c>
      <c r="BG4" s="509"/>
      <c r="BH4" s="509"/>
      <c r="BI4" s="1164">
        <v>0</v>
      </c>
    </row>
    <row s="1651" customFormat="1" customHeight="1" ht="14.25" hidden="1">
      <c r="A5" s="1352"/>
      <c r="B5" s="1352"/>
      <c r="C5" s="1352"/>
      <c r="D5" s="1352"/>
      <c r="E5" s="2268"/>
      <c r="F5" s="2268"/>
      <c r="G5" s="2268"/>
      <c r="H5" s="2267">
        <v>1</v>
      </c>
      <c r="I5" s="1352"/>
      <c r="J5" s="1352"/>
      <c r="K5" s="1352"/>
      <c r="L5" s="1355"/>
      <c r="M5" s="1324"/>
      <c r="N5" s="1324"/>
      <c r="O5" s="1324"/>
      <c r="P5" s="1506"/>
      <c r="Q5" s="1507"/>
      <c r="R5" s="366"/>
      <c r="S5" s="1051"/>
      <c r="T5" s="1508"/>
      <c r="U5" s="1393"/>
      <c r="V5" s="2306"/>
      <c r="W5" s="2306"/>
      <c r="X5" s="2306"/>
      <c r="Y5" s="2306"/>
      <c r="Z5" s="2306"/>
      <c r="AA5" s="2306"/>
      <c r="AB5" s="2306"/>
      <c r="AC5" s="2307"/>
      <c r="AD5" s="2305"/>
      <c r="AE5" s="2306"/>
      <c r="AF5" s="2306"/>
      <c r="AG5" s="2306"/>
      <c r="AH5" s="2306"/>
      <c r="AI5" s="2306"/>
      <c r="AJ5" s="2306"/>
      <c r="AK5" s="2306"/>
      <c r="AL5" s="2306"/>
      <c r="AM5" s="2306"/>
      <c r="AN5" s="2306"/>
      <c r="AO5" s="2306"/>
      <c r="AP5" s="2306"/>
      <c r="AQ5" s="2306"/>
      <c r="AR5" s="2306"/>
      <c r="AS5" s="2306"/>
      <c r="AT5" s="2306"/>
      <c r="AU5" s="2306"/>
      <c r="AV5" s="2306"/>
      <c r="AW5" s="2306"/>
      <c r="AX5" s="2306"/>
      <c r="AY5" s="2306"/>
      <c r="AZ5" s="2306"/>
      <c r="BA5" s="2306"/>
      <c r="BB5" s="2307"/>
      <c r="BC5" s="1394" t="s">
        <v>875</v>
      </c>
      <c r="BE5" s="509"/>
      <c r="BF5" s="509" t="str">
        <f>IF(T5="","",T5)</f>
        <v/>
      </c>
      <c r="BG5" s="509"/>
      <c r="BH5" s="509"/>
      <c r="BI5" s="520">
        <v>0</v>
      </c>
    </row>
    <row s="1651" customFormat="1" customHeight="1" ht="14.25" hidden="1">
      <c r="A6" s="1352"/>
      <c r="B6" s="1352"/>
      <c r="C6" s="1352"/>
      <c r="D6" s="1352"/>
      <c r="E6" s="2268"/>
      <c r="F6" s="2268"/>
      <c r="G6" s="2268"/>
      <c r="H6" s="2268"/>
      <c r="I6" s="2265" t="str">
        <f>S5&amp;".1"</f>
        <v>.1</v>
      </c>
      <c r="J6" s="1352"/>
      <c r="K6" s="1352"/>
      <c r="L6" s="1355" t="s">
        <v>876</v>
      </c>
      <c r="M6" s="519"/>
      <c r="N6" s="519"/>
      <c r="O6" s="519"/>
      <c r="P6" s="2266">
        <v>1</v>
      </c>
      <c r="Q6" s="1471"/>
      <c r="R6" s="365"/>
      <c r="S6" s="1051"/>
      <c r="T6" s="1392"/>
      <c r="U6" s="1393"/>
      <c r="V6" s="2306"/>
      <c r="W6" s="2306"/>
      <c r="X6" s="2306"/>
      <c r="Y6" s="2306"/>
      <c r="Z6" s="2306"/>
      <c r="AA6" s="2306"/>
      <c r="AB6" s="2306"/>
      <c r="AC6" s="2307"/>
      <c r="AD6" s="2305"/>
      <c r="AE6" s="2306"/>
      <c r="AF6" s="2306"/>
      <c r="AG6" s="2306"/>
      <c r="AH6" s="2306"/>
      <c r="AI6" s="2306"/>
      <c r="AJ6" s="2306"/>
      <c r="AK6" s="2306"/>
      <c r="AL6" s="2306"/>
      <c r="AM6" s="2306"/>
      <c r="AN6" s="2306"/>
      <c r="AO6" s="2306"/>
      <c r="AP6" s="2306"/>
      <c r="AQ6" s="2306"/>
      <c r="AR6" s="2306"/>
      <c r="AS6" s="2306"/>
      <c r="AT6" s="2306"/>
      <c r="AU6" s="2306"/>
      <c r="AV6" s="2306"/>
      <c r="AW6" s="2306"/>
      <c r="AX6" s="2306"/>
      <c r="AY6" s="2306"/>
      <c r="AZ6" s="2306"/>
      <c r="BA6" s="2306"/>
      <c r="BB6" s="2307"/>
      <c r="BC6" s="1394"/>
      <c r="BE6" s="509"/>
      <c r="BF6" s="509" t="str">
        <f>IF(T6="","",T6)</f>
        <v/>
      </c>
      <c r="BG6" s="509"/>
      <c r="BH6" s="509"/>
      <c r="BI6" s="520">
        <v>0</v>
      </c>
    </row>
    <row s="1651" customFormat="1" customHeight="1" ht="14.25" hidden="1">
      <c r="A7" s="1352"/>
      <c r="B7" s="1352"/>
      <c r="C7" s="1352"/>
      <c r="D7" s="1352"/>
      <c r="E7" s="2268"/>
      <c r="F7" s="2268"/>
      <c r="G7" s="2268"/>
      <c r="H7" s="2268"/>
      <c r="I7" s="2295"/>
      <c r="J7" s="2265" t="str">
        <f>S5&amp;".1"</f>
        <v>.1</v>
      </c>
      <c r="K7" s="1352"/>
      <c r="L7" s="1355"/>
      <c r="M7" s="519"/>
      <c r="N7" s="519"/>
      <c r="O7" s="519"/>
      <c r="P7" s="2266"/>
      <c r="Q7" s="2266">
        <v>1</v>
      </c>
      <c r="R7" s="366"/>
      <c r="S7" s="1051"/>
      <c r="T7" s="1408"/>
      <c r="U7" s="1393"/>
      <c r="V7" s="2306"/>
      <c r="W7" s="2306"/>
      <c r="X7" s="2306"/>
      <c r="Y7" s="2306"/>
      <c r="Z7" s="2306"/>
      <c r="AA7" s="2306"/>
      <c r="AB7" s="2306"/>
      <c r="AC7" s="2307"/>
      <c r="AD7" s="2305"/>
      <c r="AE7" s="2306"/>
      <c r="AF7" s="2306"/>
      <c r="AG7" s="2306"/>
      <c r="AH7" s="2306"/>
      <c r="AI7" s="2306"/>
      <c r="AJ7" s="2306"/>
      <c r="AK7" s="2306"/>
      <c r="AL7" s="2306"/>
      <c r="AM7" s="2306"/>
      <c r="AN7" s="2306"/>
      <c r="AO7" s="2306"/>
      <c r="AP7" s="2306"/>
      <c r="AQ7" s="2306"/>
      <c r="AR7" s="2306"/>
      <c r="AS7" s="2306"/>
      <c r="AT7" s="2306"/>
      <c r="AU7" s="2306"/>
      <c r="AV7" s="2306"/>
      <c r="AW7" s="2306"/>
      <c r="AX7" s="2306"/>
      <c r="AY7" s="2306"/>
      <c r="AZ7" s="2306"/>
      <c r="BA7" s="2306"/>
      <c r="BB7" s="2307"/>
      <c r="BC7" s="1394"/>
      <c r="BE7" s="509"/>
      <c r="BF7" s="509" t="str">
        <f>IF(T7="","",T7)</f>
        <v/>
      </c>
      <c r="BG7" s="509"/>
      <c r="BH7" s="509"/>
      <c r="BI7" s="520">
        <v>0</v>
      </c>
    </row>
    <row customHeight="1" ht="11.25" hidden="1">
      <c r="A8" s="1372"/>
      <c r="B8" s="1372"/>
      <c r="C8" s="1372"/>
      <c r="D8" s="1372"/>
      <c r="E8" s="2268"/>
      <c r="F8" s="2268"/>
      <c r="G8" s="2268"/>
      <c r="H8" s="2268"/>
      <c r="I8" s="2295"/>
      <c r="J8" s="2295"/>
      <c r="K8" s="2265">
        <f>S4&amp;".1"</f>
      </c>
      <c r="L8" s="1373"/>
      <c r="P8" s="2266"/>
      <c r="Q8" s="2266"/>
      <c r="R8" s="2356">
        <v>1</v>
      </c>
      <c r="S8" s="2350">
        <f>$K8</f>
      </c>
      <c r="T8" s="2369"/>
      <c r="U8" s="309"/>
      <c r="V8" s="760"/>
      <c r="W8" s="1266"/>
      <c r="X8" s="760"/>
      <c r="Y8" s="1266"/>
      <c r="Z8" s="1743"/>
      <c r="AA8" s="1468" t="s">
        <v>66</v>
      </c>
      <c r="AB8" s="1743"/>
      <c r="AC8" s="1468" t="s">
        <v>66</v>
      </c>
      <c r="AD8" s="2194" t="s">
        <v>66</v>
      </c>
      <c r="AE8" s="2335"/>
      <c r="AF8" s="2214">
        <v>1</v>
      </c>
      <c r="AG8" s="2372"/>
      <c r="AH8" s="2116" t="s">
        <v>66</v>
      </c>
      <c r="AI8" s="2335"/>
      <c r="AJ8" s="2214">
        <v>1</v>
      </c>
      <c r="AK8" s="2336" t="s">
        <v>22</v>
      </c>
      <c r="AL8" s="2116" t="s">
        <v>66</v>
      </c>
      <c r="AM8" s="2201"/>
      <c r="AN8" s="2214">
        <v>1</v>
      </c>
      <c r="AO8" s="2366"/>
      <c r="AP8" s="2367" t="s">
        <v>66</v>
      </c>
      <c r="AQ8" s="320"/>
      <c r="AR8" s="1472">
        <v>1</v>
      </c>
      <c r="AS8" s="1475" t="s">
        <v>22</v>
      </c>
      <c r="AT8" s="760"/>
      <c r="AU8" s="1266"/>
      <c r="AV8" s="760"/>
      <c r="AW8" s="1266"/>
      <c r="AX8" s="1743"/>
      <c r="AY8" s="1468" t="s">
        <v>66</v>
      </c>
      <c r="AZ8" s="1743"/>
      <c r="BA8" s="1468" t="s">
        <v>66</v>
      </c>
      <c r="BB8" s="1357"/>
      <c r="BC8" s="2262" t="s">
        <v>974</v>
      </c>
      <c r="BE8" s="509"/>
      <c r="BF8" s="509" t="str">
        <f>IF(T8="","",T8)</f>
        <v/>
      </c>
      <c r="BG8" s="509"/>
      <c r="BH8" s="509"/>
      <c r="BI8" s="1164">
        <v>0</v>
      </c>
    </row>
    <row customHeight="1" ht="11.25" hidden="1">
      <c r="A9" s="1372"/>
      <c r="B9" s="1372"/>
      <c r="C9" s="1372"/>
      <c r="D9" s="1372"/>
      <c r="E9" s="2268"/>
      <c r="F9" s="2268"/>
      <c r="G9" s="2268"/>
      <c r="H9" s="2268"/>
      <c r="I9" s="2295"/>
      <c r="J9" s="2295"/>
      <c r="K9" s="2265"/>
      <c r="L9" s="1373"/>
      <c r="P9" s="2266"/>
      <c r="Q9" s="2266"/>
      <c r="R9" s="2356"/>
      <c r="S9" s="2351"/>
      <c r="T9" s="2370"/>
      <c r="U9" s="309"/>
      <c r="V9" s="1402"/>
      <c r="W9" s="1505"/>
      <c r="X9" s="1402"/>
      <c r="Y9" s="1505"/>
      <c r="Z9" s="1402"/>
      <c r="AA9" s="1402"/>
      <c r="AB9" s="1402"/>
      <c r="AC9" s="1402"/>
      <c r="AD9" s="2195"/>
      <c r="AE9" s="2335"/>
      <c r="AF9" s="2214"/>
      <c r="AG9" s="2372"/>
      <c r="AH9" s="2116"/>
      <c r="AI9" s="2335"/>
      <c r="AJ9" s="2214"/>
      <c r="AK9" s="2336"/>
      <c r="AL9" s="2116"/>
      <c r="AM9" s="2209"/>
      <c r="AN9" s="2214"/>
      <c r="AO9" s="2366"/>
      <c r="AP9" s="2368"/>
      <c r="AQ9" s="325"/>
      <c r="AR9" s="425"/>
      <c r="AS9" s="425" t="s">
        <v>975</v>
      </c>
      <c r="AT9" s="1402"/>
      <c r="AU9" s="1505"/>
      <c r="AV9" s="1402"/>
      <c r="AW9" s="1505"/>
      <c r="AX9" s="1402"/>
      <c r="AY9" s="1402"/>
      <c r="AZ9" s="1402"/>
      <c r="BA9" s="1402"/>
      <c r="BB9" s="1406"/>
      <c r="BC9" s="2263"/>
      <c r="BE9" s="509"/>
      <c r="BF9" s="509"/>
      <c r="BG9" s="509"/>
      <c r="BH9" s="509"/>
      <c r="BI9" s="1164">
        <v>0</v>
      </c>
    </row>
    <row customHeight="1" ht="11.25" hidden="1">
      <c r="A10" s="1372"/>
      <c r="B10" s="1372"/>
      <c r="C10" s="1372"/>
      <c r="D10" s="1372"/>
      <c r="E10" s="2268"/>
      <c r="F10" s="2268"/>
      <c r="G10" s="2268"/>
      <c r="H10" s="2268"/>
      <c r="I10" s="2295"/>
      <c r="J10" s="2295"/>
      <c r="K10" s="2265"/>
      <c r="L10" s="1373"/>
      <c r="P10" s="2266"/>
      <c r="Q10" s="2266"/>
      <c r="R10" s="2356"/>
      <c r="S10" s="2351"/>
      <c r="T10" s="2370"/>
      <c r="U10" s="309"/>
      <c r="V10" s="1402"/>
      <c r="W10" s="1505"/>
      <c r="X10" s="1402"/>
      <c r="Y10" s="1505"/>
      <c r="Z10" s="1402"/>
      <c r="AA10" s="1402"/>
      <c r="AB10" s="1402"/>
      <c r="AC10" s="1402"/>
      <c r="AD10" s="2195"/>
      <c r="AE10" s="2335"/>
      <c r="AF10" s="2214"/>
      <c r="AG10" s="2372"/>
      <c r="AH10" s="2116"/>
      <c r="AI10" s="2335"/>
      <c r="AJ10" s="2214"/>
      <c r="AK10" s="2336"/>
      <c r="AL10" s="2116"/>
      <c r="AM10" s="325"/>
      <c r="AN10" s="1509"/>
      <c r="AO10" s="1509" t="s">
        <v>976</v>
      </c>
      <c r="AP10" s="425"/>
      <c r="AQ10" s="425"/>
      <c r="AR10" s="425"/>
      <c r="AS10" s="1402"/>
      <c r="AT10" s="1402"/>
      <c r="AU10" s="1505"/>
      <c r="AV10" s="1402"/>
      <c r="AW10" s="1505"/>
      <c r="AX10" s="1402"/>
      <c r="AY10" s="1402"/>
      <c r="AZ10" s="1402"/>
      <c r="BA10" s="1402"/>
      <c r="BB10" s="1406"/>
      <c r="BC10" s="2263"/>
      <c r="BE10" s="509"/>
      <c r="BF10" s="509"/>
      <c r="BG10" s="509"/>
      <c r="BH10" s="509"/>
      <c r="BI10" s="1164">
        <v>0</v>
      </c>
    </row>
    <row customHeight="1" ht="11.25" hidden="1">
      <c r="A11" s="1372"/>
      <c r="B11" s="1372"/>
      <c r="C11" s="1372"/>
      <c r="D11" s="1372"/>
      <c r="E11" s="2268"/>
      <c r="F11" s="2268"/>
      <c r="G11" s="2268"/>
      <c r="H11" s="2268"/>
      <c r="I11" s="2295"/>
      <c r="J11" s="2295"/>
      <c r="K11" s="2265"/>
      <c r="L11" s="1373"/>
      <c r="P11" s="2266"/>
      <c r="Q11" s="2266"/>
      <c r="R11" s="2356"/>
      <c r="S11" s="2351"/>
      <c r="T11" s="2370"/>
      <c r="U11" s="309"/>
      <c r="V11" s="1402"/>
      <c r="W11" s="1505"/>
      <c r="X11" s="1402"/>
      <c r="Y11" s="1505"/>
      <c r="Z11" s="1402"/>
      <c r="AA11" s="1402"/>
      <c r="AB11" s="1402"/>
      <c r="AC11" s="1402"/>
      <c r="AD11" s="2195"/>
      <c r="AE11" s="2335"/>
      <c r="AF11" s="2214"/>
      <c r="AG11" s="2372"/>
      <c r="AH11" s="2116"/>
      <c r="AI11" s="303"/>
      <c r="AJ11" s="424"/>
      <c r="AK11" s="322" t="s">
        <v>977</v>
      </c>
      <c r="AL11" s="1402"/>
      <c r="AM11" s="1402"/>
      <c r="AN11" s="1402"/>
      <c r="AO11" s="1402"/>
      <c r="AP11" s="1402"/>
      <c r="AQ11" s="1402"/>
      <c r="AR11" s="1402"/>
      <c r="AS11" s="1402"/>
      <c r="AT11" s="1402"/>
      <c r="AU11" s="1505"/>
      <c r="AV11" s="1402"/>
      <c r="AW11" s="1505"/>
      <c r="AX11" s="1402"/>
      <c r="AY11" s="1402"/>
      <c r="AZ11" s="1402"/>
      <c r="BA11" s="1402"/>
      <c r="BB11" s="1406"/>
      <c r="BC11" s="2263"/>
      <c r="BE11" s="509"/>
      <c r="BF11" s="509"/>
      <c r="BG11" s="509"/>
      <c r="BH11" s="509"/>
      <c r="BI11" s="1164">
        <v>0</v>
      </c>
    </row>
    <row customHeight="1" ht="11.25" hidden="1">
      <c r="A12" s="1372"/>
      <c r="B12" s="1372"/>
      <c r="C12" s="1372"/>
      <c r="D12" s="1372"/>
      <c r="E12" s="2268"/>
      <c r="F12" s="2268"/>
      <c r="G12" s="2268"/>
      <c r="H12" s="2268"/>
      <c r="I12" s="2295"/>
      <c r="J12" s="2295"/>
      <c r="K12" s="2265"/>
      <c r="L12" s="1373"/>
      <c r="P12" s="2266"/>
      <c r="Q12" s="2266"/>
      <c r="R12" s="2356"/>
      <c r="S12" s="2352"/>
      <c r="T12" s="2371"/>
      <c r="U12" s="309"/>
      <c r="V12" s="1402"/>
      <c r="W12" s="1403" t="str">
        <f>Z8&amp;"-"&amp;AB8</f>
        <v>-</v>
      </c>
      <c r="X12" s="1402"/>
      <c r="Y12" s="1403" t="str">
        <f>AB8&amp;"-"&amp;AD8</f>
        <v>-да</v>
      </c>
      <c r="Z12" s="1402"/>
      <c r="AA12" s="1402"/>
      <c r="AB12" s="1402"/>
      <c r="AC12" s="1402"/>
      <c r="AD12" s="2121"/>
      <c r="AE12" s="321"/>
      <c r="AF12" s="323"/>
      <c r="AG12" s="425" t="s">
        <v>978</v>
      </c>
      <c r="AH12" s="1402"/>
      <c r="AI12" s="1402"/>
      <c r="AJ12" s="1402"/>
      <c r="AK12" s="1402"/>
      <c r="AL12" s="1402"/>
      <c r="AM12" s="1402"/>
      <c r="AN12" s="1402"/>
      <c r="AO12" s="1402"/>
      <c r="AP12" s="1402"/>
      <c r="AQ12" s="1402"/>
      <c r="AR12" s="1402"/>
      <c r="AS12" s="1402"/>
      <c r="AT12" s="1402"/>
      <c r="AU12" s="1403" t="str">
        <f>AX8&amp;"-"&amp;AZ8</f>
        <v>-</v>
      </c>
      <c r="AV12" s="1402"/>
      <c r="AW12" s="1403" t="str">
        <f>AZ8&amp;"-"&amp;BB8</f>
        <v>-</v>
      </c>
      <c r="AX12" s="1402"/>
      <c r="AY12" s="1402"/>
      <c r="AZ12" s="1402"/>
      <c r="BA12" s="1402"/>
      <c r="BB12" s="1405" t="str">
        <f>BE8&amp;"-"&amp;BG8</f>
        <v>-</v>
      </c>
      <c r="BC12" s="2263"/>
      <c r="BE12" s="509"/>
      <c r="BF12" s="509" t="str">
        <f>IF(T12="","",T12)</f>
        <v/>
      </c>
      <c r="BG12" s="509"/>
      <c r="BH12" s="509"/>
      <c r="BI12" s="1164">
        <v>0</v>
      </c>
    </row>
    <row customHeight="1" ht="11.25" hidden="1">
      <c r="A13" s="1372"/>
      <c r="B13" s="1372"/>
      <c r="C13" s="1372"/>
      <c r="D13" s="1372"/>
      <c r="E13" s="2268"/>
      <c r="F13" s="2268"/>
      <c r="G13" s="2268"/>
      <c r="H13" s="2268"/>
      <c r="I13" s="2295"/>
      <c r="J13" s="2265"/>
      <c r="K13" s="1372"/>
      <c r="L13" s="1373"/>
      <c r="P13" s="2266"/>
      <c r="Q13" s="2266"/>
      <c r="R13" s="365"/>
      <c r="S13" s="1287"/>
      <c r="T13" s="296" t="s">
        <v>941</v>
      </c>
      <c r="U13" s="376"/>
      <c r="V13" s="376"/>
      <c r="W13" s="376"/>
      <c r="X13" s="376"/>
      <c r="Y13" s="376"/>
      <c r="Z13" s="376"/>
      <c r="AA13" s="376"/>
      <c r="AB13" s="376"/>
      <c r="AC13" s="376"/>
      <c r="AD13" s="1514"/>
      <c r="AE13" s="376"/>
      <c r="AF13" s="376"/>
      <c r="AG13" s="376"/>
      <c r="AH13" s="376"/>
      <c r="AI13" s="376"/>
      <c r="AJ13" s="376"/>
      <c r="AK13" s="376"/>
      <c r="AL13" s="376"/>
      <c r="AM13" s="376"/>
      <c r="AN13" s="376"/>
      <c r="AO13" s="376"/>
      <c r="AP13" s="376"/>
      <c r="AQ13" s="376"/>
      <c r="AR13" s="376"/>
      <c r="AS13" s="376"/>
      <c r="AT13" s="376"/>
      <c r="AU13" s="376"/>
      <c r="AV13" s="376"/>
      <c r="AW13" s="376"/>
      <c r="AX13" s="376"/>
      <c r="AY13" s="376"/>
      <c r="AZ13" s="376"/>
      <c r="BA13" s="376"/>
      <c r="BB13" s="333"/>
      <c r="BC13" s="2264"/>
      <c r="BE13" s="509"/>
      <c r="BF13" s="509" t="str">
        <f>IF(T13="","",T13)</f>
        <v>Добавить строку</v>
      </c>
      <c r="BG13" s="509"/>
      <c r="BH13" s="509"/>
      <c r="BI13" s="1164">
        <v>0</v>
      </c>
    </row>
    <row s="1651" customFormat="1" customHeight="1" ht="14.25" hidden="1">
      <c r="A14" s="1352"/>
      <c r="B14" s="1352"/>
      <c r="C14" s="1352"/>
      <c r="D14" s="1352"/>
      <c r="E14" s="2268"/>
      <c r="F14" s="2268"/>
      <c r="G14" s="2268"/>
      <c r="H14" s="2268"/>
      <c r="I14" s="2265"/>
      <c r="J14" s="1352"/>
      <c r="K14" s="1352"/>
      <c r="L14" s="1355"/>
      <c r="M14" s="519"/>
      <c r="N14" s="519"/>
      <c r="O14" s="519"/>
      <c r="P14" s="2266"/>
      <c r="Q14" s="1471"/>
      <c r="R14" s="365"/>
      <c r="S14" s="1395"/>
      <c r="T14" s="1396"/>
      <c r="U14" s="1397"/>
      <c r="V14" s="1397"/>
      <c r="W14" s="1397"/>
      <c r="X14" s="1397"/>
      <c r="Y14" s="1397"/>
      <c r="Z14" s="1397"/>
      <c r="AA14" s="1397"/>
      <c r="AB14" s="1397"/>
      <c r="AC14" s="1397"/>
      <c r="AD14" s="1397"/>
      <c r="AE14" s="1397"/>
      <c r="AF14" s="1397"/>
      <c r="AG14" s="1397"/>
      <c r="AH14" s="1397"/>
      <c r="AI14" s="1397"/>
      <c r="AJ14" s="1397"/>
      <c r="AK14" s="1397"/>
      <c r="AL14" s="1397"/>
      <c r="AM14" s="1397"/>
      <c r="AN14" s="1397"/>
      <c r="AO14" s="1397"/>
      <c r="AP14" s="1397"/>
      <c r="AQ14" s="1397"/>
      <c r="AR14" s="1397"/>
      <c r="AS14" s="1397"/>
      <c r="AT14" s="1397"/>
      <c r="AU14" s="1397"/>
      <c r="AV14" s="1397"/>
      <c r="AW14" s="1397"/>
      <c r="AX14" s="1397"/>
      <c r="AY14" s="1397"/>
      <c r="AZ14" s="1397"/>
      <c r="BA14" s="1397"/>
      <c r="BB14" s="1397"/>
      <c r="BC14" s="1398"/>
      <c r="BE14" s="509"/>
      <c r="BF14" s="509" t="str">
        <f>IF(T14="","",T14)</f>
        <v/>
      </c>
      <c r="BG14" s="509"/>
      <c r="BH14" s="509"/>
      <c r="BI14" s="520">
        <v>0</v>
      </c>
    </row>
    <row s="1651" customFormat="1" customHeight="1" ht="14.25" hidden="1">
      <c r="A15" s="1352"/>
      <c r="B15" s="1352"/>
      <c r="C15" s="1352"/>
      <c r="D15" s="1352"/>
      <c r="E15" s="2268"/>
      <c r="F15" s="2268"/>
      <c r="G15" s="2268"/>
      <c r="H15" s="2267"/>
      <c r="I15" s="1352"/>
      <c r="J15" s="1352"/>
      <c r="K15" s="1352"/>
      <c r="L15" s="1355"/>
      <c r="M15" s="1324"/>
      <c r="N15" s="1324"/>
      <c r="O15" s="527"/>
      <c r="P15" s="389"/>
      <c r="Q15" s="1353"/>
      <c r="R15" s="1410"/>
      <c r="S15" s="1395"/>
      <c r="T15" s="1396"/>
      <c r="U15" s="1397"/>
      <c r="V15" s="1397"/>
      <c r="W15" s="1397"/>
      <c r="X15" s="1397"/>
      <c r="Y15" s="1397"/>
      <c r="Z15" s="1397"/>
      <c r="AA15" s="1397"/>
      <c r="AB15" s="1397"/>
      <c r="AC15" s="1397"/>
      <c r="AD15" s="1397"/>
      <c r="AE15" s="1397"/>
      <c r="AF15" s="1397"/>
      <c r="AG15" s="1397"/>
      <c r="AH15" s="1397"/>
      <c r="AI15" s="1397"/>
      <c r="AJ15" s="1397"/>
      <c r="AK15" s="1397"/>
      <c r="AL15" s="1397"/>
      <c r="AM15" s="1397"/>
      <c r="AN15" s="1397"/>
      <c r="AO15" s="1397"/>
      <c r="AP15" s="1397"/>
      <c r="AQ15" s="1397"/>
      <c r="AR15" s="1397"/>
      <c r="AS15" s="1397"/>
      <c r="AT15" s="1397"/>
      <c r="AU15" s="1397"/>
      <c r="AV15" s="1397"/>
      <c r="AW15" s="1397"/>
      <c r="AX15" s="1397"/>
      <c r="AY15" s="1397"/>
      <c r="AZ15" s="1397"/>
      <c r="BA15" s="1397"/>
      <c r="BB15" s="1397"/>
      <c r="BC15" s="1398"/>
      <c r="BE15" s="509"/>
      <c r="BF15" s="509" t="str">
        <f>IF(T15="","",T15)</f>
        <v/>
      </c>
      <c r="BG15" s="509"/>
      <c r="BH15" s="509"/>
      <c r="BI15" s="520">
        <v>0</v>
      </c>
    </row>
    <row s="1651" customFormat="1" customHeight="1" ht="14.25" hidden="1">
      <c r="A16" s="1352"/>
      <c r="B16" s="1352"/>
      <c r="C16" s="1352"/>
      <c r="D16" s="1323"/>
      <c r="E16" s="2268"/>
      <c r="F16" s="2268"/>
      <c r="G16" s="2267"/>
      <c r="H16" s="1323"/>
      <c r="I16" s="1323"/>
      <c r="J16" s="1323"/>
      <c r="K16" s="1323"/>
      <c r="L16" s="1473"/>
      <c r="M16" s="1324"/>
      <c r="N16" s="1324"/>
      <c r="P16" s="1325"/>
      <c r="Q16" s="1326"/>
      <c r="R16" s="1325"/>
      <c r="S16" s="1331"/>
      <c r="T16" s="1334"/>
      <c r="U16" s="1333"/>
      <c r="V16" s="1333"/>
      <c r="W16" s="1333"/>
      <c r="X16" s="1333"/>
      <c r="Y16" s="1333"/>
      <c r="Z16" s="1333"/>
      <c r="AA16" s="1333"/>
      <c r="AB16" s="1333"/>
      <c r="AC16" s="1333"/>
      <c r="AD16" s="1333"/>
      <c r="AE16" s="1333"/>
      <c r="AF16" s="1333"/>
      <c r="AG16" s="1333"/>
      <c r="AH16" s="1333"/>
      <c r="AI16" s="1333"/>
      <c r="AJ16" s="1333"/>
      <c r="AK16" s="1333"/>
      <c r="AL16" s="1333"/>
      <c r="AM16" s="1333"/>
      <c r="AN16" s="1333"/>
      <c r="AO16" s="1333"/>
      <c r="AP16" s="1333"/>
      <c r="AQ16" s="1333"/>
      <c r="AR16" s="1333"/>
      <c r="AS16" s="1333"/>
      <c r="AT16" s="1333"/>
      <c r="AU16" s="1333"/>
      <c r="AV16" s="1333"/>
      <c r="AW16" s="1333"/>
      <c r="AX16" s="1333"/>
      <c r="AY16" s="1333"/>
      <c r="AZ16" s="1333"/>
      <c r="BA16" s="1333"/>
      <c r="BB16" s="1333"/>
      <c r="BC16" s="1333"/>
      <c r="BE16" s="798"/>
      <c r="BF16" s="798" t="str">
        <f>IF(T16="","",T16)</f>
        <v/>
      </c>
      <c r="BG16" s="798"/>
      <c r="BH16" s="798"/>
      <c r="BI16" s="527">
        <v>0</v>
      </c>
    </row>
    <row s="1651" customFormat="1" customHeight="1" ht="14.25" hidden="1">
      <c r="A17" s="1352"/>
      <c r="B17" s="1352"/>
      <c r="C17" s="1323"/>
      <c r="D17" s="1323"/>
      <c r="E17" s="2268"/>
      <c r="F17" s="2267"/>
      <c r="G17" s="1323"/>
      <c r="H17" s="1323"/>
      <c r="I17" s="1323"/>
      <c r="J17" s="1323"/>
      <c r="K17" s="1323"/>
      <c r="L17" s="1473"/>
      <c r="M17" s="1330"/>
      <c r="N17" s="1330"/>
      <c r="P17" s="1325"/>
      <c r="Q17" s="1326"/>
      <c r="R17" s="1325"/>
      <c r="S17" s="1331"/>
      <c r="T17" s="1334" t="s">
        <v>888</v>
      </c>
      <c r="U17" s="1333"/>
      <c r="V17" s="1333"/>
      <c r="W17" s="1333"/>
      <c r="X17" s="1333"/>
      <c r="Y17" s="1333"/>
      <c r="Z17" s="1333"/>
      <c r="AA17" s="1333"/>
      <c r="AB17" s="1333"/>
      <c r="AC17" s="1333"/>
      <c r="AD17" s="1333"/>
      <c r="AE17" s="1333"/>
      <c r="AF17" s="1333"/>
      <c r="AG17" s="1333"/>
      <c r="AH17" s="1333"/>
      <c r="AI17" s="1333"/>
      <c r="AJ17" s="1333"/>
      <c r="AK17" s="1333"/>
      <c r="AL17" s="1333"/>
      <c r="AM17" s="1333"/>
      <c r="AN17" s="1333"/>
      <c r="AO17" s="1333"/>
      <c r="AP17" s="1333"/>
      <c r="AQ17" s="1333"/>
      <c r="AR17" s="1333"/>
      <c r="AS17" s="1333"/>
      <c r="AT17" s="1333"/>
      <c r="AU17" s="1333"/>
      <c r="AV17" s="1333"/>
      <c r="AW17" s="1333"/>
      <c r="AX17" s="1333"/>
      <c r="AY17" s="1333"/>
      <c r="AZ17" s="1333"/>
      <c r="BA17" s="1333"/>
      <c r="BB17" s="1333"/>
      <c r="BC17" s="1333"/>
      <c r="BE17" s="798"/>
      <c r="BF17" s="798" t="str">
        <f>IF(T17="","",T17)</f>
        <v>Добавить централизованную систему для дифференциации</v>
      </c>
      <c r="BG17" s="798"/>
      <c r="BH17" s="798"/>
      <c r="BI17" s="527">
        <v>0</v>
      </c>
    </row>
    <row s="1651" customFormat="1" customHeight="1" ht="14.25" hidden="1">
      <c r="A18" s="1352"/>
      <c r="B18" s="1352"/>
      <c r="C18" s="1352"/>
      <c r="D18" s="1352"/>
      <c r="E18" s="2267"/>
      <c r="F18" s="1352"/>
      <c r="G18" s="1352"/>
      <c r="H18" s="1352"/>
      <c r="I18" s="1352"/>
      <c r="J18" s="1352"/>
      <c r="K18" s="1352"/>
      <c r="L18" s="1355"/>
      <c r="M18" s="1330"/>
      <c r="N18" s="1330"/>
      <c r="O18" s="527"/>
      <c r="P18" s="389"/>
      <c r="Q18" s="1353"/>
      <c r="R18" s="389"/>
      <c r="S18" s="1331"/>
      <c r="T18" s="1334" t="s">
        <v>889</v>
      </c>
      <c r="U18" s="1333"/>
      <c r="V18" s="1333"/>
      <c r="W18" s="1333"/>
      <c r="X18" s="1333"/>
      <c r="Y18" s="1333"/>
      <c r="Z18" s="1333"/>
      <c r="AA18" s="1333"/>
      <c r="AB18" s="1333"/>
      <c r="AC18" s="1333"/>
      <c r="AD18" s="1333"/>
      <c r="AE18" s="1333"/>
      <c r="AF18" s="1333"/>
      <c r="AG18" s="1333"/>
      <c r="AH18" s="1333"/>
      <c r="AI18" s="1333"/>
      <c r="AJ18" s="1333"/>
      <c r="AK18" s="1333"/>
      <c r="AL18" s="1333"/>
      <c r="AM18" s="1333"/>
      <c r="AN18" s="1333"/>
      <c r="AO18" s="1333"/>
      <c r="AP18" s="1333"/>
      <c r="AQ18" s="1333"/>
      <c r="AR18" s="1333"/>
      <c r="AS18" s="1333"/>
      <c r="AT18" s="1333"/>
      <c r="AU18" s="1333"/>
      <c r="AV18" s="1333"/>
      <c r="AW18" s="1333"/>
      <c r="AX18" s="1333"/>
      <c r="AY18" s="1333"/>
      <c r="AZ18" s="1333"/>
      <c r="BA18" s="1333"/>
      <c r="BB18" s="1333"/>
      <c r="BC18" s="1333"/>
      <c r="BE18" s="509"/>
      <c r="BF18" s="509" t="str">
        <f>IF(T18="","",T18)</f>
        <v>Добавить территорию для дифференциации</v>
      </c>
      <c r="BG18" s="509"/>
      <c r="BH18" s="509"/>
      <c r="BI18" s="520">
        <v>0</v>
      </c>
    </row>
    <row customHeight="1" ht="14.25" hidden="1">
      <c r="AC19" s="336"/>
      <c r="BA19" s="336"/>
      <c r="BI19" s="1164">
        <v>0</v>
      </c>
    </row>
    <row customHeight="1" ht="14.25" hidden="1">
      <c r="AD20" s="1333" t="s">
        <v>19</v>
      </c>
      <c r="AE20" s="1510"/>
      <c r="AF20" s="557">
        <v>1</v>
      </c>
      <c r="AG20" s="1511"/>
      <c r="AH20" s="1333" t="s">
        <v>19</v>
      </c>
      <c r="AI20" s="1510"/>
      <c r="AJ20" s="557">
        <v>1</v>
      </c>
      <c r="AK20" s="1511"/>
      <c r="AL20" s="1333" t="s">
        <v>19</v>
      </c>
      <c r="AM20" s="1512"/>
      <c r="AN20" s="557">
        <v>1</v>
      </c>
      <c r="AO20" s="1513"/>
      <c r="AP20" s="1333" t="s">
        <v>19</v>
      </c>
      <c r="AQ20" s="1512"/>
      <c r="AR20" s="557">
        <v>1</v>
      </c>
      <c r="AS20" s="1513"/>
      <c r="AT20" s="334"/>
      <c r="AU20" s="393"/>
      <c r="AV20" s="334"/>
      <c r="AW20" s="393"/>
      <c r="AX20" s="1745"/>
      <c r="AY20" s="1469" t="s">
        <v>66</v>
      </c>
      <c r="AZ20" s="1745"/>
      <c r="BA20" s="1469" t="s">
        <v>66</v>
      </c>
      <c r="BI20" s="1164">
        <v>0</v>
      </c>
    </row>
    <row customHeight="1" ht="14.25" hidden="1">
      <c r="BD21" s="505"/>
      <c r="BE21" s="505"/>
      <c r="BF21" s="505"/>
      <c r="BG21" s="505"/>
      <c r="BH21" s="505"/>
      <c r="BI21" s="1164">
        <v>0</v>
      </c>
    </row>
    <row customHeight="1" ht="14.25" hidden="1">
      <c r="O22" s="1376" t="s">
        <v>890</v>
      </c>
      <c r="Z22" s="1354"/>
      <c r="AB22" s="1354"/>
      <c r="AC22" s="336"/>
      <c r="AX22" s="1354"/>
      <c r="AZ22" s="1354"/>
      <c r="BA22" s="336"/>
      <c r="BD22" s="505"/>
      <c r="BE22" s="505"/>
      <c r="BF22" s="505"/>
      <c r="BG22" s="505"/>
      <c r="BH22" s="505"/>
      <c r="BI22" s="1164">
        <v>0</v>
      </c>
    </row>
    <row customHeight="1" ht="14.25" hidden="1">
      <c r="AC23" s="336"/>
      <c r="BA23" s="336"/>
      <c r="BD23" s="505"/>
      <c r="BE23" s="505"/>
      <c r="BF23" s="505"/>
      <c r="BG23" s="505"/>
      <c r="BH23" s="505"/>
      <c r="BI23" s="1164">
        <v>0</v>
      </c>
    </row>
    <row s="1518" customFormat="1" customHeight="1" ht="14.25" hidden="1">
      <c r="M24" s="1517"/>
      <c r="N24" s="1517"/>
      <c r="O24" s="1518" t="s">
        <v>891</v>
      </c>
      <c r="P24" s="1517"/>
      <c r="Q24" s="1519"/>
      <c r="R24" s="1519"/>
      <c r="AA24" s="1516" t="s">
        <v>893</v>
      </c>
      <c r="AC24" s="1516" t="s">
        <v>894</v>
      </c>
      <c r="AD24" s="1516" t="s">
        <v>942</v>
      </c>
      <c r="AH24" s="1516" t="s">
        <v>942</v>
      </c>
      <c r="AK24" s="1516" t="s">
        <v>979</v>
      </c>
      <c r="AL24" s="1516" t="s">
        <v>942</v>
      </c>
      <c r="AP24" s="1516" t="s">
        <v>942</v>
      </c>
      <c r="AY24" s="1516" t="s">
        <v>893</v>
      </c>
      <c r="BA24" s="1516" t="s">
        <v>894</v>
      </c>
      <c r="BD24" s="1520"/>
      <c r="BE24" s="1520"/>
      <c r="BF24" s="1520"/>
      <c r="BG24" s="1520"/>
      <c r="BH24" s="1520"/>
      <c r="BI24" s="1516">
        <v>0</v>
      </c>
    </row>
    <row customHeight="1" ht="14.25" hidden="1">
      <c r="O25" s="1373"/>
      <c r="BD25" s="505"/>
      <c r="BE25" s="505"/>
      <c r="BF25" s="505"/>
      <c r="BG25" s="505"/>
      <c r="BH25" s="505"/>
      <c r="BI25" s="1164">
        <v>0</v>
      </c>
    </row>
    <row customHeight="1" ht="14.25" hidden="1">
      <c r="O26" s="1373"/>
      <c r="BD26" s="505"/>
      <c r="BE26" s="505"/>
      <c r="BF26" s="505"/>
      <c r="BG26" s="505"/>
      <c r="BH26" s="505"/>
      <c r="BI26" s="1164">
        <v>0</v>
      </c>
    </row>
    <row customHeight="1" ht="14.699999999999998">
      <c r="Q27" s="300"/>
      <c r="R27" s="385"/>
      <c r="S27" s="1284"/>
      <c r="T27" s="372"/>
      <c r="U27" s="372"/>
      <c r="V27" s="518"/>
      <c r="W27" s="518"/>
      <c r="X27" s="518"/>
      <c r="Y27" s="518"/>
      <c r="Z27" s="518"/>
      <c r="AA27" s="518"/>
      <c r="AB27" s="518"/>
      <c r="AC27" s="518"/>
      <c r="AD27" s="518"/>
      <c r="AE27" s="518"/>
      <c r="AF27" s="518"/>
      <c r="AG27" s="518"/>
      <c r="AH27" s="518"/>
      <c r="AI27" s="518"/>
      <c r="AJ27" s="518"/>
      <c r="AK27" s="518"/>
      <c r="AL27" s="518"/>
      <c r="AM27" s="518"/>
      <c r="AN27" s="518"/>
      <c r="AO27" s="518"/>
      <c r="AP27" s="518"/>
      <c r="AQ27" s="518"/>
      <c r="AR27" s="518"/>
      <c r="AS27" s="518"/>
      <c r="AT27" s="518"/>
      <c r="AU27" s="518"/>
      <c r="AV27" s="518"/>
      <c r="AW27" s="518"/>
      <c r="AX27" s="518"/>
      <c r="AY27" s="518"/>
      <c r="AZ27" s="518"/>
      <c r="BA27" s="518"/>
      <c r="BI27" s="1164">
        <v>14</v>
      </c>
    </row>
    <row customHeight="1" ht="14.699999999999998">
      <c r="Q28" s="300"/>
      <c r="R28" s="385"/>
      <c r="S28" s="2257"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7"/>
      <c r="U28" s="2257"/>
      <c r="V28" s="2257"/>
      <c r="W28" s="2257"/>
      <c r="X28" s="2257"/>
      <c r="Y28" s="2257"/>
      <c r="Z28" s="2257"/>
      <c r="AA28" s="2257"/>
      <c r="AB28" s="2257"/>
      <c r="AC28" s="2257"/>
      <c r="AD28" s="2257"/>
      <c r="AE28" s="2257"/>
      <c r="AF28" s="2257"/>
      <c r="AG28" s="2257"/>
      <c r="AH28" s="2257"/>
      <c r="AI28" s="2257"/>
      <c r="AJ28" s="2257"/>
      <c r="AK28" s="2257"/>
      <c r="AL28" s="2257"/>
      <c r="AM28" s="2257"/>
      <c r="AN28" s="2257"/>
      <c r="AO28" s="2257"/>
      <c r="AP28" s="2257"/>
      <c r="AQ28" s="2257"/>
      <c r="AR28" s="2257"/>
      <c r="AS28" s="2257"/>
      <c r="AT28" s="2257"/>
      <c r="AU28" s="2257"/>
      <c r="AV28" s="2257"/>
      <c r="AW28" s="2257"/>
      <c r="AX28" s="2257"/>
      <c r="AY28" s="2257"/>
      <c r="AZ28" s="2257"/>
      <c r="BA28" s="1252"/>
      <c r="BI28" s="1164">
        <v>14</v>
      </c>
    </row>
    <row customHeight="1" ht="14.699999999999998">
      <c r="Q29" s="300"/>
      <c r="R29" s="385"/>
      <c r="S29" s="2258" t="str">
        <f>IF(org=0,"Не определено",org)</f>
        <v>ООО "СамРЭК-Эксплуатация"</v>
      </c>
      <c r="T29" s="2258"/>
      <c r="U29" s="2258"/>
      <c r="V29" s="2258"/>
      <c r="W29" s="2258"/>
      <c r="X29" s="2258"/>
      <c r="Y29" s="2258"/>
      <c r="Z29" s="2258"/>
      <c r="AA29" s="2258"/>
      <c r="AB29" s="2258"/>
      <c r="AC29" s="2258"/>
      <c r="AD29" s="2258"/>
      <c r="AE29" s="2258"/>
      <c r="AF29" s="2258"/>
      <c r="AG29" s="2258"/>
      <c r="AH29" s="2258"/>
      <c r="AI29" s="2258"/>
      <c r="AJ29" s="2258"/>
      <c r="AK29" s="2258"/>
      <c r="AL29" s="2258"/>
      <c r="AM29" s="2258"/>
      <c r="AN29" s="2258"/>
      <c r="AO29" s="2258"/>
      <c r="AP29" s="2258"/>
      <c r="AQ29" s="2258"/>
      <c r="AR29" s="2258"/>
      <c r="AS29" s="2258"/>
      <c r="AT29" s="2258"/>
      <c r="AU29" s="2258"/>
      <c r="AV29" s="2258"/>
      <c r="AW29" s="2258"/>
      <c r="AX29" s="2258"/>
      <c r="AY29" s="2258"/>
      <c r="AZ29" s="2258"/>
      <c r="BA29" s="1252"/>
      <c r="BI29" s="1164">
        <v>14</v>
      </c>
    </row>
    <row customHeight="1" ht="14.25" hidden="1">
      <c r="Q30" s="300"/>
      <c r="R30" s="385"/>
      <c r="S30" s="1284"/>
      <c r="T30" s="372"/>
      <c r="U30" s="372"/>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518"/>
      <c r="BI30" s="1164">
        <v>0</v>
      </c>
    </row>
    <row s="1862" customFormat="1" customHeight="1" ht="25.5" hidden="1">
      <c r="A31" s="1377"/>
      <c r="B31" s="1377"/>
      <c r="C31" s="1377"/>
      <c r="D31" s="1377"/>
      <c r="E31" s="1377"/>
      <c r="F31" s="1377"/>
      <c r="G31" s="1377"/>
      <c r="H31" s="1377"/>
      <c r="I31" s="1377"/>
      <c r="J31" s="1377"/>
      <c r="K31" s="1377"/>
      <c r="L31" s="1378"/>
      <c r="M31" s="1377"/>
      <c r="N31" s="1377"/>
      <c r="O31" s="1377"/>
      <c r="P31" s="1377"/>
      <c r="Q31" s="1377"/>
      <c r="S31" s="2259" t="s">
        <v>42</v>
      </c>
      <c r="T31" s="2259"/>
      <c r="U31" s="1381"/>
      <c r="V31" s="2260" t="str">
        <f>IF(TITLE_NAME_OR_PR_CHANGE="",IF(TITLE_NAME_OR_PR="","",TITLE_NAME_OR_PR),TITLE_NAME_OR_PR_CHANGE)</f>
        <v/>
      </c>
      <c r="W31" s="2260"/>
      <c r="X31" s="2260"/>
      <c r="Y31" s="2260"/>
      <c r="Z31" s="2260"/>
      <c r="AA31" s="2260"/>
      <c r="AB31" s="2260"/>
      <c r="AC31" s="335"/>
      <c r="AD31" s="2260" t="str">
        <f>IF(TITLE_NAME_OR_PR_CHANGE="",IF(TITLE_NAME_OR_PR="","",TITLE_NAME_OR_PR),TITLE_NAME_OR_PR_CHANGE)</f>
        <v/>
      </c>
      <c r="AE31" s="2260"/>
      <c r="AF31" s="2260"/>
      <c r="AG31" s="2260"/>
      <c r="AH31" s="2260"/>
      <c r="AI31" s="2260"/>
      <c r="AJ31" s="2260"/>
      <c r="AK31" s="2260"/>
      <c r="AL31" s="2260"/>
      <c r="AM31" s="2260"/>
      <c r="AN31" s="2260"/>
      <c r="AO31" s="2260"/>
      <c r="AP31" s="2260"/>
      <c r="AQ31" s="2260"/>
      <c r="AR31" s="2260"/>
      <c r="AS31" s="2260"/>
      <c r="AT31" s="2260"/>
      <c r="AU31" s="2260"/>
      <c r="AV31" s="2260"/>
      <c r="AW31" s="2260"/>
      <c r="AX31" s="2260"/>
      <c r="AY31" s="2260"/>
      <c r="AZ31" s="2260"/>
      <c r="BA31" s="335"/>
      <c r="BB31" s="335"/>
      <c r="BC31" s="289"/>
      <c r="BD31" s="377"/>
      <c r="BE31" s="377"/>
      <c r="BF31" s="377"/>
      <c r="BG31" s="377"/>
      <c r="BH31" s="377"/>
      <c r="BI31" s="427">
        <v>0</v>
      </c>
    </row>
    <row s="1862" customFormat="1" customHeight="1" ht="18.75" hidden="1">
      <c r="A32" s="1377"/>
      <c r="B32" s="1377"/>
      <c r="C32" s="1377"/>
      <c r="D32" s="1377"/>
      <c r="E32" s="1377"/>
      <c r="F32" s="1377"/>
      <c r="G32" s="1377"/>
      <c r="H32" s="1377"/>
      <c r="I32" s="1377"/>
      <c r="J32" s="1377"/>
      <c r="K32" s="1377"/>
      <c r="L32" s="1378"/>
      <c r="M32" s="1377"/>
      <c r="N32" s="1377"/>
      <c r="O32" s="1377"/>
      <c r="P32" s="1377"/>
      <c r="Q32" s="1377"/>
      <c r="S32" s="2259" t="s">
        <v>896</v>
      </c>
      <c r="T32" s="2259"/>
      <c r="U32" s="1381"/>
      <c r="V32" s="2273" t="str">
        <f>IF(TITLE_DATE_PR_CHANGE="",IF(TITLE_DATE_PR="","",TITLE_DATE_PR),TITLE_DATE_PR_CHANGE)</f>
        <v/>
      </c>
      <c r="W32" s="2273"/>
      <c r="X32" s="2273"/>
      <c r="Y32" s="2273"/>
      <c r="Z32" s="2273"/>
      <c r="AA32" s="2273"/>
      <c r="AB32" s="2273"/>
      <c r="AC32" s="335"/>
      <c r="AD32" s="2273" t="str">
        <f>IF(TITLE_DATE_PR_CHANGE="",IF(TITLE_DATE_PR="","",TITLE_DATE_PR),TITLE_DATE_PR_CHANGE)</f>
        <v/>
      </c>
      <c r="AE32" s="2273"/>
      <c r="AF32" s="2273"/>
      <c r="AG32" s="2273"/>
      <c r="AH32" s="2273"/>
      <c r="AI32" s="2273"/>
      <c r="AJ32" s="2273"/>
      <c r="AK32" s="2273"/>
      <c r="AL32" s="2273"/>
      <c r="AM32" s="2273"/>
      <c r="AN32" s="2273"/>
      <c r="AO32" s="2273"/>
      <c r="AP32" s="2273"/>
      <c r="AQ32" s="2273"/>
      <c r="AR32" s="2273"/>
      <c r="AS32" s="2273"/>
      <c r="AT32" s="2273"/>
      <c r="AU32" s="2273"/>
      <c r="AV32" s="2273"/>
      <c r="AW32" s="2273"/>
      <c r="AX32" s="2273"/>
      <c r="AY32" s="2273"/>
      <c r="AZ32" s="2273"/>
      <c r="BA32" s="335"/>
      <c r="BB32" s="335"/>
      <c r="BC32" s="289"/>
      <c r="BD32" s="377"/>
      <c r="BE32" s="377"/>
      <c r="BF32" s="377"/>
      <c r="BG32" s="377"/>
      <c r="BH32" s="377"/>
      <c r="BI32" s="427">
        <v>0</v>
      </c>
    </row>
    <row s="1862" customFormat="1" customHeight="1" ht="18.75" hidden="1">
      <c r="A33" s="1377"/>
      <c r="B33" s="1377"/>
      <c r="C33" s="1377"/>
      <c r="D33" s="1377"/>
      <c r="E33" s="1377"/>
      <c r="F33" s="1377"/>
      <c r="G33" s="1377"/>
      <c r="H33" s="1377"/>
      <c r="I33" s="1377"/>
      <c r="J33" s="1377"/>
      <c r="K33" s="1377"/>
      <c r="L33" s="1378"/>
      <c r="M33" s="1377"/>
      <c r="N33" s="1377"/>
      <c r="O33" s="1377"/>
      <c r="P33" s="1377"/>
      <c r="Q33" s="1377"/>
      <c r="S33" s="2259" t="s">
        <v>897</v>
      </c>
      <c r="T33" s="2259"/>
      <c r="U33" s="1381"/>
      <c r="V33" s="2260" t="str">
        <f>IF(TITLE_NUMBER_PR_CHANGE="",IF(TITLE_NUMBER_PR="","",TITLE_NUMBER_PR),TITLE_NUMBER_PR_CHANGE)</f>
        <v/>
      </c>
      <c r="W33" s="2260"/>
      <c r="X33" s="2260"/>
      <c r="Y33" s="2260"/>
      <c r="Z33" s="2260"/>
      <c r="AA33" s="2260"/>
      <c r="AB33" s="2260"/>
      <c r="AC33" s="335"/>
      <c r="AD33" s="2260" t="str">
        <f>IF(TITLE_NUMBER_PR_CHANGE="",IF(TITLE_NUMBER_PR="","",TITLE_NUMBER_PR),TITLE_NUMBER_PR_CHANGE)</f>
        <v/>
      </c>
      <c r="AE33" s="2260"/>
      <c r="AF33" s="2260"/>
      <c r="AG33" s="2260"/>
      <c r="AH33" s="2260"/>
      <c r="AI33" s="2260"/>
      <c r="AJ33" s="2260"/>
      <c r="AK33" s="2260"/>
      <c r="AL33" s="2260"/>
      <c r="AM33" s="2260"/>
      <c r="AN33" s="2260"/>
      <c r="AO33" s="2260"/>
      <c r="AP33" s="2260"/>
      <c r="AQ33" s="2260"/>
      <c r="AR33" s="2260"/>
      <c r="AS33" s="2260"/>
      <c r="AT33" s="2260"/>
      <c r="AU33" s="2260"/>
      <c r="AV33" s="2260"/>
      <c r="AW33" s="2260"/>
      <c r="AX33" s="2260"/>
      <c r="AY33" s="2260"/>
      <c r="AZ33" s="2260"/>
      <c r="BA33" s="335"/>
      <c r="BB33" s="335"/>
      <c r="BC33" s="289"/>
      <c r="BD33" s="377"/>
      <c r="BE33" s="377"/>
      <c r="BF33" s="377"/>
      <c r="BG33" s="377"/>
      <c r="BH33" s="377"/>
      <c r="BI33" s="427">
        <v>0</v>
      </c>
    </row>
    <row s="1862" customFormat="1" customHeight="1" ht="18.75" hidden="1">
      <c r="A34" s="1377"/>
      <c r="B34" s="1377"/>
      <c r="C34" s="1377"/>
      <c r="D34" s="1377"/>
      <c r="E34" s="1377"/>
      <c r="F34" s="1377"/>
      <c r="G34" s="1377"/>
      <c r="H34" s="1377"/>
      <c r="I34" s="1377"/>
      <c r="J34" s="1377"/>
      <c r="K34" s="1377"/>
      <c r="L34" s="1378"/>
      <c r="M34" s="1377"/>
      <c r="N34" s="1377"/>
      <c r="O34" s="1377"/>
      <c r="P34" s="1377"/>
      <c r="Q34" s="1377"/>
      <c r="S34" s="2259" t="s">
        <v>43</v>
      </c>
      <c r="T34" s="2259"/>
      <c r="U34" s="1381"/>
      <c r="V34" s="2260" t="str">
        <f>IF(TITLE_IST_PUB_CHANGE="",IF(TITLE_IST_PUB="","",TITLE_IST_PUB),TITLE_IST_PUB_CHANGE)</f>
        <v/>
      </c>
      <c r="W34" s="2260"/>
      <c r="X34" s="2260"/>
      <c r="Y34" s="2260"/>
      <c r="Z34" s="2260"/>
      <c r="AA34" s="2260"/>
      <c r="AB34" s="2260"/>
      <c r="AC34" s="335"/>
      <c r="AD34" s="2260" t="str">
        <f>IF(TITLE_IST_PUB_CHANGE="",IF(TITLE_IST_PUB="","",TITLE_IST_PUB),TITLE_IST_PUB_CHANGE)</f>
        <v/>
      </c>
      <c r="AE34" s="2260"/>
      <c r="AF34" s="2260"/>
      <c r="AG34" s="2260"/>
      <c r="AH34" s="2260"/>
      <c r="AI34" s="2260"/>
      <c r="AJ34" s="2260"/>
      <c r="AK34" s="2260"/>
      <c r="AL34" s="2260"/>
      <c r="AM34" s="2260"/>
      <c r="AN34" s="2260"/>
      <c r="AO34" s="2260"/>
      <c r="AP34" s="2260"/>
      <c r="AQ34" s="2260"/>
      <c r="AR34" s="2260"/>
      <c r="AS34" s="2260"/>
      <c r="AT34" s="2260"/>
      <c r="AU34" s="2260"/>
      <c r="AV34" s="2260"/>
      <c r="AW34" s="2260"/>
      <c r="AX34" s="2260"/>
      <c r="AY34" s="2260"/>
      <c r="AZ34" s="2260"/>
      <c r="BA34" s="335"/>
      <c r="BB34" s="335"/>
      <c r="BC34" s="289"/>
      <c r="BD34" s="377"/>
      <c r="BE34" s="377"/>
      <c r="BF34" s="377"/>
      <c r="BG34" s="377"/>
      <c r="BH34" s="377"/>
      <c r="BI34" s="427">
        <v>0</v>
      </c>
    </row>
    <row customHeight="1" ht="14.25" hidden="1">
      <c r="Q35" s="300"/>
      <c r="R35" s="385"/>
      <c r="S35" s="1284"/>
      <c r="T35" s="372"/>
      <c r="U35" s="372"/>
      <c r="V35" s="331"/>
      <c r="W35" s="331"/>
      <c r="X35" s="331"/>
      <c r="Y35" s="331"/>
      <c r="Z35" s="331"/>
      <c r="AA35" s="331"/>
      <c r="AB35" s="331"/>
      <c r="AC35" s="331"/>
      <c r="AD35" s="331"/>
      <c r="AE35" s="331"/>
      <c r="AF35" s="331"/>
      <c r="AG35" s="331"/>
      <c r="AH35" s="331"/>
      <c r="AI35" s="331"/>
      <c r="AJ35" s="331"/>
      <c r="AK35" s="331"/>
      <c r="AL35" s="331"/>
      <c r="AM35" s="331"/>
      <c r="AN35" s="331"/>
      <c r="AO35" s="331"/>
      <c r="AP35" s="331"/>
      <c r="AQ35" s="331"/>
      <c r="AR35" s="331"/>
      <c r="AS35" s="331"/>
      <c r="AT35" s="331"/>
      <c r="AU35" s="331"/>
      <c r="AV35" s="331"/>
      <c r="AW35" s="331"/>
      <c r="AX35" s="331"/>
      <c r="AY35" s="331"/>
      <c r="AZ35" s="331"/>
      <c r="BA35" s="331"/>
      <c r="BB35" s="518"/>
      <c r="BI35" s="1164">
        <v>0</v>
      </c>
    </row>
    <row s="1862" customFormat="1" customHeight="1" ht="18.75" hidden="1">
      <c r="A36" s="1377"/>
      <c r="B36" s="1377"/>
      <c r="C36" s="1377"/>
      <c r="D36" s="1377"/>
      <c r="E36" s="1377"/>
      <c r="F36" s="1377"/>
      <c r="G36" s="1377"/>
      <c r="H36" s="1377"/>
      <c r="I36" s="1377"/>
      <c r="J36" s="1377"/>
      <c r="K36" s="1377"/>
      <c r="L36" s="1378"/>
      <c r="M36" s="1377"/>
      <c r="N36" s="1377"/>
      <c r="O36" s="1377"/>
      <c r="P36" s="1377"/>
      <c r="Q36" s="1377"/>
      <c r="S36" s="2259" t="s">
        <v>896</v>
      </c>
      <c r="T36" s="2259"/>
      <c r="U36" s="1381"/>
      <c r="V36" s="2273" t="str">
        <f>IF(TITLE_DATE_PR_CHANGE="",IF(TITLE_DATE_PR="","",TITLE_DATE_PR),TITLE_DATE_PR_CHANGE)</f>
        <v/>
      </c>
      <c r="W36" s="2273"/>
      <c r="X36" s="2273"/>
      <c r="Y36" s="2273"/>
      <c r="Z36" s="2273"/>
      <c r="AA36" s="2273"/>
      <c r="AB36" s="2273"/>
      <c r="AC36" s="335"/>
      <c r="AD36" s="2273" t="str">
        <f>IF(TITLE_DATE_PR_CHANGE="",IF(TITLE_DATE_PR="","",TITLE_DATE_PR),TITLE_DATE_PR_CHANGE)</f>
        <v/>
      </c>
      <c r="AE36" s="2273"/>
      <c r="AF36" s="2273"/>
      <c r="AG36" s="2273"/>
      <c r="AH36" s="2273"/>
      <c r="AI36" s="2273"/>
      <c r="AJ36" s="2273"/>
      <c r="AK36" s="2273"/>
      <c r="AL36" s="2273"/>
      <c r="AM36" s="2273"/>
      <c r="AN36" s="2273"/>
      <c r="AO36" s="2273"/>
      <c r="AP36" s="2273"/>
      <c r="AQ36" s="2273"/>
      <c r="AR36" s="2273"/>
      <c r="AS36" s="2273"/>
      <c r="AT36" s="2273"/>
      <c r="AU36" s="2273"/>
      <c r="AV36" s="2273"/>
      <c r="AW36" s="2273"/>
      <c r="AX36" s="2273"/>
      <c r="AY36" s="2273"/>
      <c r="AZ36" s="2273"/>
      <c r="BA36" s="335"/>
      <c r="BB36" s="335"/>
      <c r="BC36" s="289"/>
      <c r="BD36" s="377"/>
      <c r="BE36" s="377"/>
      <c r="BF36" s="377"/>
      <c r="BG36" s="377"/>
      <c r="BH36" s="377"/>
      <c r="BI36" s="427">
        <v>0</v>
      </c>
    </row>
    <row s="1862" customFormat="1" customHeight="1" ht="18.75" hidden="1">
      <c r="A37" s="1377"/>
      <c r="B37" s="1377"/>
      <c r="C37" s="1377"/>
      <c r="D37" s="1377"/>
      <c r="E37" s="1377"/>
      <c r="F37" s="1377"/>
      <c r="G37" s="1377"/>
      <c r="H37" s="1377"/>
      <c r="I37" s="1377"/>
      <c r="J37" s="1377"/>
      <c r="K37" s="1377"/>
      <c r="L37" s="1378"/>
      <c r="M37" s="1377"/>
      <c r="N37" s="1377"/>
      <c r="O37" s="1377"/>
      <c r="P37" s="1377"/>
      <c r="Q37" s="1377"/>
      <c r="S37" s="2259" t="s">
        <v>897</v>
      </c>
      <c r="T37" s="2259"/>
      <c r="U37" s="1381"/>
      <c r="V37" s="2260" t="str">
        <f>IF(TITLE_NUMBER_PR_CHANGE="",IF(TITLE_NUMBER_PR="","",TITLE_NUMBER_PR),TITLE_NUMBER_PR_CHANGE)</f>
        <v/>
      </c>
      <c r="W37" s="2260"/>
      <c r="X37" s="2260"/>
      <c r="Y37" s="2260"/>
      <c r="Z37" s="2260"/>
      <c r="AA37" s="2260"/>
      <c r="AB37" s="2260"/>
      <c r="AC37" s="335"/>
      <c r="AD37" s="2260" t="str">
        <f>IF(TITLE_NUMBER_PR_CHANGE="",IF(TITLE_NUMBER_PR="","",TITLE_NUMBER_PR),TITLE_NUMBER_PR_CHANGE)</f>
        <v/>
      </c>
      <c r="AE37" s="2260"/>
      <c r="AF37" s="2260"/>
      <c r="AG37" s="2260"/>
      <c r="AH37" s="2260"/>
      <c r="AI37" s="2260"/>
      <c r="AJ37" s="2260"/>
      <c r="AK37" s="2260"/>
      <c r="AL37" s="2260"/>
      <c r="AM37" s="2260"/>
      <c r="AN37" s="2260"/>
      <c r="AO37" s="2260"/>
      <c r="AP37" s="2260"/>
      <c r="AQ37" s="2260"/>
      <c r="AR37" s="2260"/>
      <c r="AS37" s="2260"/>
      <c r="AT37" s="2260"/>
      <c r="AU37" s="2260"/>
      <c r="AV37" s="2260"/>
      <c r="AW37" s="2260"/>
      <c r="AX37" s="2260"/>
      <c r="AY37" s="2260"/>
      <c r="AZ37" s="2260"/>
      <c r="BA37" s="335"/>
      <c r="BB37" s="335"/>
      <c r="BC37" s="289"/>
      <c r="BD37" s="377"/>
      <c r="BE37" s="377"/>
      <c r="BF37" s="377"/>
      <c r="BG37" s="377"/>
      <c r="BH37" s="377"/>
      <c r="BI37" s="427">
        <v>0</v>
      </c>
    </row>
    <row s="1862" customFormat="1" customHeight="1" ht="0">
      <c r="A38" s="1377"/>
      <c r="B38" s="1377"/>
      <c r="C38" s="1377"/>
      <c r="D38" s="1377"/>
      <c r="E38" s="1377"/>
      <c r="F38" s="1377"/>
      <c r="G38" s="1377"/>
      <c r="H38" s="1377"/>
      <c r="I38" s="1377"/>
      <c r="J38" s="1377"/>
      <c r="K38" s="1377"/>
      <c r="L38" s="1378"/>
      <c r="M38" s="1377"/>
      <c r="N38" s="1377"/>
      <c r="O38" s="1377"/>
      <c r="P38" s="1377"/>
      <c r="Q38" s="1377"/>
      <c r="S38" s="332"/>
      <c r="T38" s="332"/>
      <c r="U38" s="1463"/>
      <c r="V38" s="335"/>
      <c r="W38" s="335"/>
      <c r="X38" s="335"/>
      <c r="Y38" s="335"/>
      <c r="Z38" s="335"/>
      <c r="AA38" s="335"/>
      <c r="AB38" s="335"/>
      <c r="AC38" s="287" t="s">
        <v>900</v>
      </c>
      <c r="AD38" s="335"/>
      <c r="AE38" s="335"/>
      <c r="AF38" s="335"/>
      <c r="AG38" s="335"/>
      <c r="AH38" s="335"/>
      <c r="AI38" s="335"/>
      <c r="AJ38" s="335"/>
      <c r="AK38" s="335"/>
      <c r="AL38" s="335"/>
      <c r="AM38" s="335"/>
      <c r="AN38" s="335"/>
      <c r="AO38" s="335"/>
      <c r="AP38" s="335"/>
      <c r="AQ38" s="335"/>
      <c r="AR38" s="335"/>
      <c r="AS38" s="335"/>
      <c r="AT38" s="335"/>
      <c r="AU38" s="335"/>
      <c r="AV38" s="335"/>
      <c r="AW38" s="335"/>
      <c r="AX38" s="335"/>
      <c r="AY38" s="335"/>
      <c r="AZ38" s="335"/>
      <c r="BA38" s="287" t="s">
        <v>900</v>
      </c>
      <c r="BD38" s="377"/>
      <c r="BE38" s="377"/>
      <c r="BF38" s="377"/>
      <c r="BG38" s="377"/>
      <c r="BH38" s="377"/>
      <c r="BI38" s="427">
        <v>0</v>
      </c>
    </row>
    <row customHeight="1" ht="14.699999999999998">
      <c r="Q39" s="300"/>
      <c r="R39" s="385"/>
      <c r="S39" s="1284"/>
      <c r="T39" s="372"/>
      <c r="U39" s="1253"/>
      <c r="V39" s="2261"/>
      <c r="W39" s="2261"/>
      <c r="X39" s="2261"/>
      <c r="Y39" s="2261"/>
      <c r="Z39" s="2261"/>
      <c r="AA39" s="2261"/>
      <c r="AB39" s="2261"/>
      <c r="AC39" s="2261"/>
      <c r="AD39" s="2261"/>
      <c r="AE39" s="2261"/>
      <c r="AF39" s="2261"/>
      <c r="AG39" s="2261"/>
      <c r="AH39" s="2261"/>
      <c r="AI39" s="2261"/>
      <c r="AJ39" s="2261"/>
      <c r="AK39" s="2261"/>
      <c r="AL39" s="2261"/>
      <c r="AM39" s="2261"/>
      <c r="AN39" s="2261"/>
      <c r="AO39" s="2261"/>
      <c r="AP39" s="2261"/>
      <c r="AQ39" s="2261"/>
      <c r="AR39" s="2261"/>
      <c r="AS39" s="2261"/>
      <c r="AT39" s="2261"/>
      <c r="AU39" s="2261"/>
      <c r="AV39" s="2261"/>
      <c r="AW39" s="2261"/>
      <c r="AX39" s="2261"/>
      <c r="AY39" s="2261"/>
      <c r="AZ39" s="2261"/>
      <c r="BA39" s="2261"/>
      <c r="BI39" s="1164">
        <v>14</v>
      </c>
    </row>
    <row customHeight="1" ht="14.699999999999998">
      <c r="Q40" s="300"/>
      <c r="R40" s="385"/>
      <c r="S40" s="2136" t="s">
        <v>773</v>
      </c>
      <c r="T40" s="2136"/>
      <c r="U40" s="2136"/>
      <c r="V40" s="2136"/>
      <c r="W40" s="2136"/>
      <c r="X40" s="2136"/>
      <c r="Y40" s="2136"/>
      <c r="Z40" s="2136"/>
      <c r="AA40" s="2136"/>
      <c r="AB40" s="2136"/>
      <c r="AC40" s="2136"/>
      <c r="AD40" s="2136"/>
      <c r="AE40" s="2136"/>
      <c r="AF40" s="2136"/>
      <c r="AG40" s="2136"/>
      <c r="AH40" s="2136"/>
      <c r="AI40" s="2136"/>
      <c r="AJ40" s="2136"/>
      <c r="AK40" s="2136"/>
      <c r="AL40" s="2136"/>
      <c r="AM40" s="2136"/>
      <c r="AN40" s="2136"/>
      <c r="AO40" s="2136"/>
      <c r="AP40" s="2136"/>
      <c r="AQ40" s="2136"/>
      <c r="AR40" s="2136"/>
      <c r="AS40" s="2136"/>
      <c r="AT40" s="2136"/>
      <c r="AU40" s="2136"/>
      <c r="AV40" s="2136"/>
      <c r="AW40" s="2136"/>
      <c r="AX40" s="2136"/>
      <c r="AY40" s="2136"/>
      <c r="AZ40" s="2136"/>
      <c r="BA40" s="2136"/>
      <c r="BB40" s="2136"/>
      <c r="BC40" s="2136" t="s">
        <v>774</v>
      </c>
      <c r="BI40" s="1164">
        <v>14</v>
      </c>
    </row>
    <row customHeight="1" ht="14.699999999999998">
      <c r="Q41" s="300"/>
      <c r="R41" s="385"/>
      <c r="S41" s="2282" t="s">
        <v>88</v>
      </c>
      <c r="T41" s="2218" t="s">
        <v>980</v>
      </c>
      <c r="U41" s="310"/>
      <c r="V41" s="2283" t="s">
        <v>902</v>
      </c>
      <c r="W41" s="2284"/>
      <c r="X41" s="2284"/>
      <c r="Y41" s="2284"/>
      <c r="Z41" s="2284"/>
      <c r="AA41" s="2284"/>
      <c r="AB41" s="2285"/>
      <c r="AC41" s="2286" t="s">
        <v>903</v>
      </c>
      <c r="AD41" s="2337" t="s">
        <v>981</v>
      </c>
      <c r="AE41" s="2300"/>
      <c r="AF41" s="2300"/>
      <c r="AG41" s="2338"/>
      <c r="AH41" s="2337" t="s">
        <v>982</v>
      </c>
      <c r="AI41" s="2300"/>
      <c r="AJ41" s="2300"/>
      <c r="AK41" s="2338"/>
      <c r="AL41" s="2337" t="s">
        <v>983</v>
      </c>
      <c r="AM41" s="2300"/>
      <c r="AN41" s="2300"/>
      <c r="AO41" s="2338"/>
      <c r="AP41" s="2337" t="s">
        <v>984</v>
      </c>
      <c r="AQ41" s="2300"/>
      <c r="AR41" s="2300"/>
      <c r="AS41" s="2338"/>
      <c r="AT41" s="2283" t="s">
        <v>902</v>
      </c>
      <c r="AU41" s="2284"/>
      <c r="AV41" s="2284"/>
      <c r="AW41" s="2284"/>
      <c r="AX41" s="2284"/>
      <c r="AY41" s="2284"/>
      <c r="AZ41" s="2285"/>
      <c r="BA41" s="2286" t="s">
        <v>903</v>
      </c>
      <c r="BB41" s="2289" t="s">
        <v>905</v>
      </c>
      <c r="BC41" s="2136"/>
      <c r="BI41" s="1164">
        <v>14</v>
      </c>
    </row>
    <row customHeight="1" ht="35.699999999999996">
      <c r="Q42" s="300"/>
      <c r="R42" s="385"/>
      <c r="S42" s="2282"/>
      <c r="T42" s="2218"/>
      <c r="U42" s="1040"/>
      <c r="V42" s="2201" t="s">
        <v>985</v>
      </c>
      <c r="W42" s="2202"/>
      <c r="X42" s="2201" t="s">
        <v>986</v>
      </c>
      <c r="Y42" s="2202"/>
      <c r="Z42" s="2303" t="s">
        <v>987</v>
      </c>
      <c r="AA42" s="2322"/>
      <c r="AB42" s="2323"/>
      <c r="AC42" s="2287"/>
      <c r="AD42" s="2339"/>
      <c r="AE42" s="2340"/>
      <c r="AF42" s="2340"/>
      <c r="AG42" s="2341"/>
      <c r="AH42" s="2339"/>
      <c r="AI42" s="2340"/>
      <c r="AJ42" s="2340"/>
      <c r="AK42" s="2341"/>
      <c r="AL42" s="2339"/>
      <c r="AM42" s="2340"/>
      <c r="AN42" s="2340"/>
      <c r="AO42" s="2341"/>
      <c r="AP42" s="2339"/>
      <c r="AQ42" s="2340"/>
      <c r="AR42" s="2340"/>
      <c r="AS42" s="2341"/>
      <c r="AT42" s="2201" t="s">
        <v>985</v>
      </c>
      <c r="AU42" s="2202"/>
      <c r="AV42" s="2201" t="s">
        <v>986</v>
      </c>
      <c r="AW42" s="2202"/>
      <c r="AX42" s="2303" t="s">
        <v>987</v>
      </c>
      <c r="AY42" s="2322"/>
      <c r="AZ42" s="2323"/>
      <c r="BA42" s="2287"/>
      <c r="BB42" s="2290"/>
      <c r="BC42" s="2136"/>
      <c r="BI42" s="1164">
        <v>34</v>
      </c>
    </row>
    <row customHeight="1" ht="14.699999999999998">
      <c r="Q43" s="300"/>
      <c r="R43" s="385"/>
      <c r="S43" s="2282"/>
      <c r="T43" s="2218"/>
      <c r="U43" s="1040"/>
      <c r="V43" s="2209"/>
      <c r="W43" s="2210"/>
      <c r="X43" s="2209"/>
      <c r="Y43" s="2210"/>
      <c r="Z43" s="2304"/>
      <c r="AA43" s="2324"/>
      <c r="AB43" s="2325"/>
      <c r="AC43" s="2287"/>
      <c r="AD43" s="2339"/>
      <c r="AE43" s="2340"/>
      <c r="AF43" s="2340"/>
      <c r="AG43" s="2341"/>
      <c r="AH43" s="2339"/>
      <c r="AI43" s="2340"/>
      <c r="AJ43" s="2340"/>
      <c r="AK43" s="2341"/>
      <c r="AL43" s="2339"/>
      <c r="AM43" s="2340"/>
      <c r="AN43" s="2340"/>
      <c r="AO43" s="2341"/>
      <c r="AP43" s="2339"/>
      <c r="AQ43" s="2340"/>
      <c r="AR43" s="2340"/>
      <c r="AS43" s="2341"/>
      <c r="AT43" s="2209"/>
      <c r="AU43" s="2210"/>
      <c r="AV43" s="2209"/>
      <c r="AW43" s="2210"/>
      <c r="AX43" s="2304"/>
      <c r="AY43" s="2324"/>
      <c r="AZ43" s="2325"/>
      <c r="BA43" s="2287"/>
      <c r="BB43" s="2290"/>
      <c r="BC43" s="2136"/>
      <c r="BI43" s="1164">
        <v>14</v>
      </c>
    </row>
    <row customHeight="1" ht="14.699999999999998">
      <c r="A44" s="1379"/>
      <c r="B44" s="1379" t="s">
        <v>616</v>
      </c>
      <c r="C44" s="1379" t="s">
        <v>617</v>
      </c>
      <c r="D44" s="1379" t="s">
        <v>618</v>
      </c>
      <c r="E44" s="1373" t="s">
        <v>910</v>
      </c>
      <c r="F44" s="1373" t="s">
        <v>911</v>
      </c>
      <c r="G44" s="1373" t="s">
        <v>912</v>
      </c>
      <c r="H44" s="1373" t="s">
        <v>913</v>
      </c>
      <c r="I44" s="1373" t="s">
        <v>914</v>
      </c>
      <c r="J44" s="1373" t="s">
        <v>915</v>
      </c>
      <c r="K44" s="1373" t="s">
        <v>916</v>
      </c>
      <c r="L44" s="1373" t="s">
        <v>891</v>
      </c>
      <c r="Q44" s="300"/>
      <c r="R44" s="385"/>
      <c r="S44" s="2282"/>
      <c r="T44" s="2218"/>
      <c r="U44" s="311"/>
      <c r="V44" s="1457" t="s">
        <v>951</v>
      </c>
      <c r="W44" s="1457" t="s">
        <v>952</v>
      </c>
      <c r="X44" s="1457" t="s">
        <v>951</v>
      </c>
      <c r="Y44" s="1457" t="s">
        <v>952</v>
      </c>
      <c r="Z44" s="1464" t="s">
        <v>919</v>
      </c>
      <c r="AA44" s="2279" t="s">
        <v>920</v>
      </c>
      <c r="AB44" s="2280"/>
      <c r="AC44" s="2288"/>
      <c r="AD44" s="2342"/>
      <c r="AE44" s="2343"/>
      <c r="AF44" s="2343"/>
      <c r="AG44" s="2344"/>
      <c r="AH44" s="2342"/>
      <c r="AI44" s="2343"/>
      <c r="AJ44" s="2343"/>
      <c r="AK44" s="2344"/>
      <c r="AL44" s="2342"/>
      <c r="AM44" s="2343"/>
      <c r="AN44" s="2343"/>
      <c r="AO44" s="2344"/>
      <c r="AP44" s="2342"/>
      <c r="AQ44" s="2343"/>
      <c r="AR44" s="2343"/>
      <c r="AS44" s="2344"/>
      <c r="AT44" s="1457" t="s">
        <v>951</v>
      </c>
      <c r="AU44" s="1457" t="s">
        <v>952</v>
      </c>
      <c r="AV44" s="1457" t="s">
        <v>951</v>
      </c>
      <c r="AW44" s="1457" t="s">
        <v>952</v>
      </c>
      <c r="AX44" s="1464" t="s">
        <v>919</v>
      </c>
      <c r="AY44" s="2279" t="s">
        <v>920</v>
      </c>
      <c r="AZ44" s="2280"/>
      <c r="BA44" s="2288"/>
      <c r="BB44" s="2291"/>
      <c r="BC44" s="2136"/>
      <c r="BI44" s="1164">
        <v>14</v>
      </c>
    </row>
    <row s="1650" customFormat="1" customHeight="1" ht="11.25" hidden="1">
      <c r="A45" s="1379"/>
      <c r="B45" s="1379"/>
      <c r="C45" s="1379"/>
      <c r="D45" s="1379"/>
      <c r="E45" s="1379"/>
      <c r="F45" s="1379"/>
      <c r="G45" s="1379"/>
      <c r="H45" s="1379"/>
      <c r="I45" s="1379"/>
      <c r="J45" s="1379"/>
      <c r="K45" s="1379"/>
      <c r="L45" s="1373"/>
      <c r="M45" s="1371"/>
      <c r="N45" s="1371"/>
      <c r="O45" s="1371"/>
      <c r="P45" s="519"/>
      <c r="Q45" s="1263"/>
      <c r="R45" s="1263">
        <v>1</v>
      </c>
      <c r="S45" s="1286" t="s">
        <v>200</v>
      </c>
      <c r="T45" s="1264" t="s">
        <v>103</v>
      </c>
      <c r="U45" s="1254" t="str">
        <f>OFFSET(U45,0,-1)</f>
        <v>2</v>
      </c>
      <c r="V45" s="1460">
        <f>OFFSET(V45,0,-1)+1</f>
        <v>3</v>
      </c>
      <c r="W45" s="1460">
        <f>OFFSET(W45,0,-1)+1</f>
        <v>4</v>
      </c>
      <c r="X45" s="1460">
        <f>OFFSET(X45,0,-1)+1</f>
        <v>5</v>
      </c>
      <c r="Y45" s="1460">
        <f>OFFSET(Y45,0,-1)+1</f>
        <v>6</v>
      </c>
      <c r="Z45" s="1460">
        <f>OFFSET(Z45,0,-1)+1</f>
        <v>7</v>
      </c>
      <c r="AA45" s="2281">
        <f>OFFSET(AA45,0,-1)+1</f>
        <v>8</v>
      </c>
      <c r="AB45" s="2281"/>
      <c r="AC45" s="1460">
        <f>OFFSET(AC45,0,-2)+1</f>
        <v>9</v>
      </c>
      <c r="AD45" s="1460">
        <f>OFFSET(AD45,0,-1)+1</f>
        <v>10</v>
      </c>
      <c r="AE45" s="1460"/>
      <c r="AF45" s="1460"/>
      <c r="AG45" s="1460"/>
      <c r="AH45" s="1460"/>
      <c r="AI45" s="1460"/>
      <c r="AJ45" s="1460"/>
      <c r="AK45" s="1460"/>
      <c r="AL45" s="1460"/>
      <c r="AM45" s="1460"/>
      <c r="AN45" s="1460"/>
      <c r="AO45" s="1460"/>
      <c r="AP45" s="1460"/>
      <c r="AQ45" s="1460"/>
      <c r="AR45" s="1460"/>
      <c r="AS45" s="1460"/>
      <c r="AT45" s="1460"/>
      <c r="AU45" s="1460"/>
      <c r="AV45" s="1460"/>
      <c r="AW45" s="1460">
        <f>OFFSET(AW45,0,-1)+1</f>
        <v>1</v>
      </c>
      <c r="AX45" s="1460">
        <f>OFFSET(AX45,0,-1)+1</f>
        <v>2</v>
      </c>
      <c r="AY45" s="2281">
        <f>OFFSET(AY45,0,-1)+1</f>
        <v>3</v>
      </c>
      <c r="AZ45" s="2281"/>
      <c r="BA45" s="1460">
        <f>OFFSET(BA45,0,-2)+1</f>
        <v>4</v>
      </c>
      <c r="BB45" s="1254">
        <f>OFFSET(BB45,0,-1)</f>
        <v>4</v>
      </c>
      <c r="BC45" s="1460">
        <f>OFFSET(BC45,0,-1)+1</f>
        <v>5</v>
      </c>
      <c r="BD45" s="520"/>
      <c r="BE45" s="520"/>
      <c r="BF45" s="520"/>
      <c r="BG45" s="520"/>
      <c r="BH45" s="520"/>
      <c r="BI45" s="505">
        <v>0</v>
      </c>
    </row>
    <row customHeight="1" ht="22.049999999999997">
      <c r="A46" s="1372" t="s">
        <v>719</v>
      </c>
      <c r="B46" s="1372"/>
      <c r="C46" s="1372"/>
      <c r="D46" s="1372"/>
      <c r="E46" s="2267">
        <v>1</v>
      </c>
      <c r="F46" s="1372"/>
      <c r="G46" s="1372"/>
      <c r="H46" s="1372"/>
      <c r="I46" s="1372"/>
      <c r="J46" s="1372"/>
      <c r="K46" s="1372"/>
      <c r="L46" s="1373"/>
      <c r="M46" s="1374"/>
      <c r="N46" s="1374"/>
      <c r="O46" s="1374"/>
      <c r="P46" s="1418"/>
      <c r="Q46" s="882"/>
      <c r="R46" s="364"/>
      <c r="S46" s="1466">
        <f>INDEX(PT_DIFFERENTIATION_NUM_NTAR,MATCH(A46,PT_DIFFERENTIATION_NTAR_ID,0))</f>
        <v>0</v>
      </c>
      <c r="T46" s="307" t="s">
        <v>604</v>
      </c>
      <c r="U46" s="309"/>
      <c r="V46" s="2252"/>
      <c r="W46" s="2252"/>
      <c r="X46" s="2252"/>
      <c r="Y46" s="2252"/>
      <c r="Z46" s="2252"/>
      <c r="AA46" s="2252"/>
      <c r="AB46" s="2252"/>
      <c r="AC46" s="2253"/>
      <c r="AD46" s="2251" t="str">
        <f>INDEX(PT_DIFFERENTIATION_NTAR,MATCH(A46,PT_DIFFERENTIATION_NTAR_ID,0))</f>
        <v/>
      </c>
      <c r="AE46" s="2252"/>
      <c r="AF46" s="2252"/>
      <c r="AG46" s="2252"/>
      <c r="AH46" s="2252"/>
      <c r="AI46" s="2252"/>
      <c r="AJ46" s="2252"/>
      <c r="AK46" s="2252"/>
      <c r="AL46" s="2252"/>
      <c r="AM46" s="2252"/>
      <c r="AN46" s="2252"/>
      <c r="AO46" s="2252"/>
      <c r="AP46" s="2252"/>
      <c r="AQ46" s="2252"/>
      <c r="AR46" s="2252"/>
      <c r="AS46" s="2252"/>
      <c r="AT46" s="2252"/>
      <c r="AU46" s="2252"/>
      <c r="AV46" s="2252"/>
      <c r="AW46" s="2252"/>
      <c r="AX46" s="2252"/>
      <c r="AY46" s="2252"/>
      <c r="AZ46" s="2252"/>
      <c r="BA46" s="2252"/>
      <c r="BB46" s="2253"/>
      <c r="BC46"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9"/>
      <c r="BF46" s="509" t="str">
        <f>IF(T46="","",T46)</f>
        <v>Наименование тарифа</v>
      </c>
      <c r="BG46" s="509"/>
      <c r="BH46" s="509"/>
      <c r="BI46" s="1164">
        <v>21</v>
      </c>
    </row>
    <row customHeight="1" ht="22.049999999999997">
      <c r="A47" s="1372" t="s">
        <v>719</v>
      </c>
      <c r="B47" s="1372" t="s">
        <v>720</v>
      </c>
      <c r="C47" s="1372"/>
      <c r="D47" s="1372"/>
      <c r="E47" s="2268"/>
      <c r="F47" s="2267">
        <v>1</v>
      </c>
      <c r="G47" s="1372"/>
      <c r="H47" s="1372"/>
      <c r="I47" s="1372"/>
      <c r="J47" s="1372"/>
      <c r="K47" s="1372"/>
      <c r="L47" s="1373"/>
      <c r="M47" s="1374"/>
      <c r="N47" s="1374"/>
      <c r="O47" s="1374"/>
      <c r="P47" s="1419"/>
      <c r="Q47" s="1420"/>
      <c r="R47" s="362"/>
      <c r="S47" s="1466" t="str">
        <f>INDEX(PT_DIFFERENTIATION_NUM_TER,MATCH(B47,PT_DIFFERENTIATION_TER_ID,0))</f>
        <v>.</v>
      </c>
      <c r="T47" s="317" t="s">
        <v>870</v>
      </c>
      <c r="U47" s="309"/>
      <c r="V47" s="2252"/>
      <c r="W47" s="2252"/>
      <c r="X47" s="2252"/>
      <c r="Y47" s="2252"/>
      <c r="Z47" s="2252"/>
      <c r="AA47" s="2252"/>
      <c r="AB47" s="2252"/>
      <c r="AC47" s="2253"/>
      <c r="AD47" s="2251" t="str">
        <f>INDEX(PT_DIFFERENTIATION_TER,MATCH(B47,PT_DIFFERENTIATION_TER_ID,0))</f>
        <v/>
      </c>
      <c r="AE47" s="2252"/>
      <c r="AF47" s="2252"/>
      <c r="AG47" s="2252"/>
      <c r="AH47" s="2252"/>
      <c r="AI47" s="2252"/>
      <c r="AJ47" s="2252"/>
      <c r="AK47" s="2252"/>
      <c r="AL47" s="2252"/>
      <c r="AM47" s="2252"/>
      <c r="AN47" s="2252"/>
      <c r="AO47" s="2252"/>
      <c r="AP47" s="2252"/>
      <c r="AQ47" s="2252"/>
      <c r="AR47" s="2252"/>
      <c r="AS47" s="2252"/>
      <c r="AT47" s="2252"/>
      <c r="AU47" s="2252"/>
      <c r="AV47" s="2252"/>
      <c r="AW47" s="2252"/>
      <c r="AX47" s="2252"/>
      <c r="AY47" s="2252"/>
      <c r="AZ47" s="2252"/>
      <c r="BA47" s="2252"/>
      <c r="BB47" s="2253"/>
      <c r="BC47" s="1267" t="s">
        <v>871</v>
      </c>
      <c r="BE47" s="509"/>
      <c r="BF47" s="509" t="str">
        <f>IF(T47="","",T47)</f>
        <v>Территория действия тарифа</v>
      </c>
      <c r="BG47" s="509"/>
      <c r="BH47" s="509"/>
      <c r="BI47" s="1164">
        <v>21</v>
      </c>
    </row>
    <row customHeight="1" ht="43.050000000000004">
      <c r="A48" s="1372" t="s">
        <v>719</v>
      </c>
      <c r="B48" s="1372" t="s">
        <v>720</v>
      </c>
      <c r="C48" s="1372" t="s">
        <v>721</v>
      </c>
      <c r="D48" s="1372"/>
      <c r="E48" s="2268"/>
      <c r="F48" s="2268"/>
      <c r="G48" s="2267">
        <v>1</v>
      </c>
      <c r="H48" s="1372"/>
      <c r="I48" s="1372"/>
      <c r="J48" s="1372"/>
      <c r="K48" s="1372"/>
      <c r="L48" s="1373"/>
      <c r="M48" s="1374"/>
      <c r="N48" s="1374"/>
      <c r="O48" s="1374"/>
      <c r="P48" s="1421"/>
      <c r="Q48" s="1420"/>
      <c r="R48" s="362"/>
      <c r="S48" s="1466" t="str">
        <f>INDEX(PT_DIFFERENTIATION_NUM_CS,MATCH(C48,PT_DIFFERENTIATION_CS_ID,0))</f>
        <v>..</v>
      </c>
      <c r="T48" s="318" t="s">
        <v>954</v>
      </c>
      <c r="U48" s="309"/>
      <c r="V48" s="2252"/>
      <c r="W48" s="2252"/>
      <c r="X48" s="2252"/>
      <c r="Y48" s="2252"/>
      <c r="Z48" s="2252"/>
      <c r="AA48" s="2252"/>
      <c r="AB48" s="2252"/>
      <c r="AC48" s="2253"/>
      <c r="AD48" s="2251" t="str">
        <f>INDEX(PT_DIFFERENTIATION_CS,MATCH(C48,PT_DIFFERENTIATION_CS_ID,0))</f>
        <v/>
      </c>
      <c r="AE48" s="2252"/>
      <c r="AF48" s="2252"/>
      <c r="AG48" s="2252"/>
      <c r="AH48" s="2252"/>
      <c r="AI48" s="2252"/>
      <c r="AJ48" s="2252"/>
      <c r="AK48" s="2252"/>
      <c r="AL48" s="2252"/>
      <c r="AM48" s="2252"/>
      <c r="AN48" s="2252"/>
      <c r="AO48" s="2252"/>
      <c r="AP48" s="2252"/>
      <c r="AQ48" s="2252"/>
      <c r="AR48" s="2252"/>
      <c r="AS48" s="2252"/>
      <c r="AT48" s="2252"/>
      <c r="AU48" s="2252"/>
      <c r="AV48" s="2252"/>
      <c r="AW48" s="2252"/>
      <c r="AX48" s="2252"/>
      <c r="AY48" s="2252"/>
      <c r="AZ48" s="2252"/>
      <c r="BA48" s="2252"/>
      <c r="BB48" s="2253"/>
      <c r="BC48" s="1267" t="s">
        <v>955</v>
      </c>
      <c r="BE48" s="509"/>
      <c r="BF48" s="509" t="str">
        <f>IF(T48="","",T48)</f>
        <v>Наименование централизованной системы холодного водоснабжения</v>
      </c>
      <c r="BG48" s="509"/>
      <c r="BH48" s="509"/>
      <c r="BI48" s="1164">
        <v>41</v>
      </c>
    </row>
    <row s="1651" customFormat="1" customHeight="1" ht="0">
      <c r="A49" s="1352" t="s">
        <v>719</v>
      </c>
      <c r="B49" s="1352" t="s">
        <v>720</v>
      </c>
      <c r="C49" s="1352" t="s">
        <v>721</v>
      </c>
      <c r="D49" s="1352" t="s">
        <v>988</v>
      </c>
      <c r="E49" s="2268"/>
      <c r="F49" s="2268"/>
      <c r="G49" s="2268"/>
      <c r="H49" s="2267">
        <v>1</v>
      </c>
      <c r="I49" s="1352"/>
      <c r="J49" s="1352"/>
      <c r="K49" s="1352"/>
      <c r="L49" s="1355"/>
      <c r="M49" s="1324"/>
      <c r="N49" s="1324"/>
      <c r="O49" s="1324"/>
      <c r="P49" s="1506"/>
      <c r="Q49" s="1507"/>
      <c r="R49" s="366"/>
      <c r="S49" s="1051"/>
      <c r="T49" s="1508"/>
      <c r="U49" s="1393"/>
      <c r="V49" s="2306"/>
      <c r="W49" s="2306"/>
      <c r="X49" s="2306"/>
      <c r="Y49" s="2306"/>
      <c r="Z49" s="2306"/>
      <c r="AA49" s="2306"/>
      <c r="AB49" s="2306"/>
      <c r="AC49" s="2307"/>
      <c r="AD49" s="2305"/>
      <c r="AE49" s="2306"/>
      <c r="AF49" s="2306"/>
      <c r="AG49" s="2306"/>
      <c r="AH49" s="2306"/>
      <c r="AI49" s="2306"/>
      <c r="AJ49" s="2306"/>
      <c r="AK49" s="2306"/>
      <c r="AL49" s="2306"/>
      <c r="AM49" s="2306"/>
      <c r="AN49" s="2306"/>
      <c r="AO49" s="2306"/>
      <c r="AP49" s="2306"/>
      <c r="AQ49" s="2306"/>
      <c r="AR49" s="2306"/>
      <c r="AS49" s="2306"/>
      <c r="AT49" s="2306"/>
      <c r="AU49" s="2306"/>
      <c r="AV49" s="2306"/>
      <c r="AW49" s="2306"/>
      <c r="AX49" s="2306"/>
      <c r="AY49" s="2306"/>
      <c r="AZ49" s="2306"/>
      <c r="BA49" s="2306"/>
      <c r="BB49" s="2307"/>
      <c r="BC49" s="1394" t="s">
        <v>875</v>
      </c>
      <c r="BE49" s="509"/>
      <c r="BF49" s="509" t="str">
        <f>IF(T49="","",T49)</f>
        <v/>
      </c>
      <c r="BG49" s="509"/>
      <c r="BH49" s="509"/>
      <c r="BI49" s="520">
        <v>0</v>
      </c>
    </row>
    <row s="1651" customFormat="1" customHeight="1" ht="0">
      <c r="A50" s="1352" t="s">
        <v>719</v>
      </c>
      <c r="B50" s="1352" t="s">
        <v>720</v>
      </c>
      <c r="C50" s="1352" t="s">
        <v>721</v>
      </c>
      <c r="D50" s="1352" t="s">
        <v>988</v>
      </c>
      <c r="E50" s="2268"/>
      <c r="F50" s="2268"/>
      <c r="G50" s="2268"/>
      <c r="H50" s="2268"/>
      <c r="I50" s="2265" t="str">
        <f>S49&amp;".1"</f>
        <v>.1</v>
      </c>
      <c r="J50" s="1352"/>
      <c r="K50" s="1352"/>
      <c r="L50" s="1355" t="s">
        <v>876</v>
      </c>
      <c r="M50" s="519"/>
      <c r="N50" s="519"/>
      <c r="O50" s="519"/>
      <c r="P50" s="2266">
        <v>1</v>
      </c>
      <c r="Q50" s="1471"/>
      <c r="R50" s="365"/>
      <c r="S50" s="1051"/>
      <c r="T50" s="1392"/>
      <c r="U50" s="1393"/>
      <c r="V50" s="2306"/>
      <c r="W50" s="2306"/>
      <c r="X50" s="2306"/>
      <c r="Y50" s="2306"/>
      <c r="Z50" s="2306"/>
      <c r="AA50" s="2306"/>
      <c r="AB50" s="2306"/>
      <c r="AC50" s="2307"/>
      <c r="AD50" s="2305"/>
      <c r="AE50" s="2306"/>
      <c r="AF50" s="2306"/>
      <c r="AG50" s="2306"/>
      <c r="AH50" s="2306"/>
      <c r="AI50" s="2306"/>
      <c r="AJ50" s="2306"/>
      <c r="AK50" s="2306"/>
      <c r="AL50" s="2306"/>
      <c r="AM50" s="2306"/>
      <c r="AN50" s="2306"/>
      <c r="AO50" s="2306"/>
      <c r="AP50" s="2306"/>
      <c r="AQ50" s="2306"/>
      <c r="AR50" s="2306"/>
      <c r="AS50" s="2306"/>
      <c r="AT50" s="2306"/>
      <c r="AU50" s="2306"/>
      <c r="AV50" s="2306"/>
      <c r="AW50" s="2306"/>
      <c r="AX50" s="2306"/>
      <c r="AY50" s="2306"/>
      <c r="AZ50" s="2306"/>
      <c r="BA50" s="2306"/>
      <c r="BB50" s="2307"/>
      <c r="BC50" s="1394"/>
      <c r="BE50" s="509"/>
      <c r="BF50" s="509" t="str">
        <f>IF(T50="","",T50)</f>
        <v/>
      </c>
      <c r="BG50" s="509"/>
      <c r="BH50" s="509"/>
      <c r="BI50" s="520">
        <v>0</v>
      </c>
    </row>
    <row s="1651" customFormat="1" customHeight="1" ht="0">
      <c r="A51" s="1352" t="s">
        <v>719</v>
      </c>
      <c r="B51" s="1352" t="s">
        <v>720</v>
      </c>
      <c r="C51" s="1352" t="s">
        <v>721</v>
      </c>
      <c r="D51" s="1352" t="s">
        <v>988</v>
      </c>
      <c r="E51" s="2268"/>
      <c r="F51" s="2268"/>
      <c r="G51" s="2268"/>
      <c r="H51" s="2268"/>
      <c r="I51" s="2295"/>
      <c r="J51" s="2265" t="str">
        <f>S49&amp;".1"</f>
        <v>.1</v>
      </c>
      <c r="K51" s="1352"/>
      <c r="L51" s="1355"/>
      <c r="M51" s="519"/>
      <c r="N51" s="519"/>
      <c r="O51" s="519"/>
      <c r="P51" s="2266"/>
      <c r="Q51" s="2266">
        <v>1</v>
      </c>
      <c r="R51" s="366"/>
      <c r="S51" s="1051"/>
      <c r="T51" s="1408"/>
      <c r="U51" s="1393"/>
      <c r="V51" s="2306"/>
      <c r="W51" s="2306"/>
      <c r="X51" s="2306"/>
      <c r="Y51" s="2306"/>
      <c r="Z51" s="2306"/>
      <c r="AA51" s="2306"/>
      <c r="AB51" s="2306"/>
      <c r="AC51" s="2307"/>
      <c r="AD51" s="2305"/>
      <c r="AE51" s="2306"/>
      <c r="AF51" s="2306"/>
      <c r="AG51" s="2306"/>
      <c r="AH51" s="2306"/>
      <c r="AI51" s="2306"/>
      <c r="AJ51" s="2306"/>
      <c r="AK51" s="2306"/>
      <c r="AL51" s="2306"/>
      <c r="AM51" s="2306"/>
      <c r="AN51" s="2373"/>
      <c r="AO51" s="2373"/>
      <c r="AP51" s="2306"/>
      <c r="AQ51" s="2306"/>
      <c r="AR51" s="2306"/>
      <c r="AS51" s="2306"/>
      <c r="AT51" s="2306"/>
      <c r="AU51" s="2306"/>
      <c r="AV51" s="2306"/>
      <c r="AW51" s="2306"/>
      <c r="AX51" s="2306"/>
      <c r="AY51" s="2306"/>
      <c r="AZ51" s="2306"/>
      <c r="BA51" s="2306"/>
      <c r="BB51" s="2307"/>
      <c r="BC51" s="1394"/>
      <c r="BE51" s="509"/>
      <c r="BF51" s="509" t="str">
        <f>IF(T51="","",T51)</f>
        <v/>
      </c>
      <c r="BG51" s="509"/>
      <c r="BH51" s="509"/>
      <c r="BI51" s="520">
        <v>0</v>
      </c>
    </row>
    <row customHeight="1" ht="11.549999999999999">
      <c r="A52" s="1372" t="s">
        <v>719</v>
      </c>
      <c r="B52" s="1372" t="s">
        <v>720</v>
      </c>
      <c r="C52" s="1372" t="s">
        <v>721</v>
      </c>
      <c r="D52" s="1372" t="s">
        <v>988</v>
      </c>
      <c r="E52" s="2268"/>
      <c r="F52" s="2268"/>
      <c r="G52" s="2268"/>
      <c r="H52" s="2268"/>
      <c r="I52" s="2295"/>
      <c r="J52" s="2295"/>
      <c r="K52" s="2265" t="str">
        <f>S48&amp;".1"</f>
        <v>...1</v>
      </c>
      <c r="L52" s="1373"/>
      <c r="P52" s="2266"/>
      <c r="Q52" s="2266"/>
      <c r="R52" s="366">
        <v>1</v>
      </c>
      <c r="S52" s="2350" t="str">
        <f>$K52</f>
        <v>...1</v>
      </c>
      <c r="T52" s="2369"/>
      <c r="U52" s="309"/>
      <c r="V52" s="760"/>
      <c r="W52" s="1266"/>
      <c r="X52" s="760"/>
      <c r="Y52" s="1266"/>
      <c r="Z52" s="1743"/>
      <c r="AA52" s="1468" t="s">
        <v>66</v>
      </c>
      <c r="AB52" s="1743"/>
      <c r="AC52" s="1468" t="s">
        <v>66</v>
      </c>
      <c r="AD52" s="2194" t="s">
        <v>66</v>
      </c>
      <c r="AE52" s="2335"/>
      <c r="AF52" s="2214">
        <v>1</v>
      </c>
      <c r="AG52" s="2372"/>
      <c r="AH52" s="2116" t="s">
        <v>66</v>
      </c>
      <c r="AI52" s="2335"/>
      <c r="AJ52" s="2214">
        <v>1</v>
      </c>
      <c r="AK52" s="2336" t="s">
        <v>22</v>
      </c>
      <c r="AL52" s="2116" t="s">
        <v>66</v>
      </c>
      <c r="AM52" s="2201"/>
      <c r="AN52" s="2214">
        <v>1</v>
      </c>
      <c r="AO52" s="2366"/>
      <c r="AP52" s="2367" t="s">
        <v>66</v>
      </c>
      <c r="AQ52" s="320"/>
      <c r="AR52" s="1472">
        <v>1</v>
      </c>
      <c r="AS52" s="1475" t="s">
        <v>22</v>
      </c>
      <c r="AT52" s="760"/>
      <c r="AU52" s="1266"/>
      <c r="AV52" s="760"/>
      <c r="AW52" s="1266"/>
      <c r="AX52" s="1743"/>
      <c r="AY52" s="1468" t="s">
        <v>66</v>
      </c>
      <c r="AZ52" s="1743"/>
      <c r="BA52" s="1468" t="s">
        <v>66</v>
      </c>
      <c r="BB52" s="1357"/>
      <c r="BC52" s="2262" t="s">
        <v>974</v>
      </c>
      <c r="BE52" s="509"/>
      <c r="BF52" s="509" t="str">
        <f>IF(T52="","",T52)</f>
        <v/>
      </c>
      <c r="BG52" s="509"/>
      <c r="BH52" s="509"/>
      <c r="BI52" s="1164">
        <v>11</v>
      </c>
    </row>
    <row customHeight="1" ht="11.549999999999999">
      <c r="A53" s="1372"/>
      <c r="B53" s="1372"/>
      <c r="C53" s="1372"/>
      <c r="D53" s="1372"/>
      <c r="E53" s="2268"/>
      <c r="F53" s="2268"/>
      <c r="G53" s="2268"/>
      <c r="H53" s="2268"/>
      <c r="I53" s="2295"/>
      <c r="J53" s="2295"/>
      <c r="K53" s="2265"/>
      <c r="L53" s="1373"/>
      <c r="P53" s="2266"/>
      <c r="Q53" s="2266"/>
      <c r="R53" s="366"/>
      <c r="S53" s="2351"/>
      <c r="T53" s="2370"/>
      <c r="U53" s="309"/>
      <c r="V53" s="1402"/>
      <c r="W53" s="1505"/>
      <c r="X53" s="1402"/>
      <c r="Y53" s="1505"/>
      <c r="Z53" s="1402"/>
      <c r="AA53" s="1402"/>
      <c r="AB53" s="1402"/>
      <c r="AC53" s="1402"/>
      <c r="AD53" s="2195"/>
      <c r="AE53" s="2335"/>
      <c r="AF53" s="2214"/>
      <c r="AG53" s="2372"/>
      <c r="AH53" s="2116"/>
      <c r="AI53" s="2335"/>
      <c r="AJ53" s="2214"/>
      <c r="AK53" s="2336"/>
      <c r="AL53" s="2116"/>
      <c r="AM53" s="2209"/>
      <c r="AN53" s="2214"/>
      <c r="AO53" s="2366"/>
      <c r="AP53" s="2368"/>
      <c r="AQ53" s="325"/>
      <c r="AR53" s="425"/>
      <c r="AS53" s="425" t="s">
        <v>975</v>
      </c>
      <c r="AT53" s="1402"/>
      <c r="AU53" s="1505"/>
      <c r="AV53" s="1402"/>
      <c r="AW53" s="1505"/>
      <c r="AX53" s="1402"/>
      <c r="AY53" s="1402"/>
      <c r="AZ53" s="1402"/>
      <c r="BA53" s="1402"/>
      <c r="BB53" s="1406"/>
      <c r="BC53" s="2263"/>
      <c r="BE53" s="509"/>
      <c r="BF53" s="509"/>
      <c r="BG53" s="509"/>
      <c r="BH53" s="509"/>
      <c r="BI53" s="1164">
        <v>11</v>
      </c>
    </row>
    <row customHeight="1" ht="11.549999999999999">
      <c r="A54" s="1372" t="s">
        <v>719</v>
      </c>
      <c r="B54" s="1372"/>
      <c r="C54" s="1372"/>
      <c r="D54" s="1372"/>
      <c r="E54" s="2268"/>
      <c r="F54" s="2268"/>
      <c r="G54" s="2268"/>
      <c r="H54" s="2268"/>
      <c r="I54" s="2295"/>
      <c r="J54" s="2295"/>
      <c r="K54" s="2265"/>
      <c r="L54" s="1373"/>
      <c r="P54" s="2266"/>
      <c r="Q54" s="2266"/>
      <c r="R54" s="366"/>
      <c r="S54" s="2351"/>
      <c r="T54" s="2370"/>
      <c r="U54" s="309"/>
      <c r="V54" s="1402"/>
      <c r="W54" s="1505"/>
      <c r="X54" s="1402"/>
      <c r="Y54" s="1505"/>
      <c r="Z54" s="1402"/>
      <c r="AA54" s="1402"/>
      <c r="AB54" s="1402"/>
      <c r="AC54" s="1402"/>
      <c r="AD54" s="2195"/>
      <c r="AE54" s="2335"/>
      <c r="AF54" s="2214"/>
      <c r="AG54" s="2372"/>
      <c r="AH54" s="2116"/>
      <c r="AI54" s="2335"/>
      <c r="AJ54" s="2214"/>
      <c r="AK54" s="2336"/>
      <c r="AL54" s="2116"/>
      <c r="AM54" s="325"/>
      <c r="AN54" s="1509"/>
      <c r="AO54" s="1509" t="s">
        <v>976</v>
      </c>
      <c r="AP54" s="425"/>
      <c r="AQ54" s="425"/>
      <c r="AR54" s="425"/>
      <c r="AS54" s="1402"/>
      <c r="AT54" s="1402"/>
      <c r="AU54" s="1505"/>
      <c r="AV54" s="1402"/>
      <c r="AW54" s="1505"/>
      <c r="AX54" s="1402"/>
      <c r="AY54" s="1402"/>
      <c r="AZ54" s="1402"/>
      <c r="BA54" s="1402"/>
      <c r="BB54" s="1406"/>
      <c r="BC54" s="2263"/>
      <c r="BE54" s="509"/>
      <c r="BF54" s="509"/>
      <c r="BG54" s="509"/>
      <c r="BH54" s="509"/>
      <c r="BI54" s="1164">
        <v>11</v>
      </c>
    </row>
    <row customHeight="1" ht="11.549999999999999">
      <c r="A55" s="1372" t="s">
        <v>719</v>
      </c>
      <c r="B55" s="1372"/>
      <c r="C55" s="1372"/>
      <c r="D55" s="1372"/>
      <c r="E55" s="2268"/>
      <c r="F55" s="2268"/>
      <c r="G55" s="2268"/>
      <c r="H55" s="2268"/>
      <c r="I55" s="2295"/>
      <c r="J55" s="2295"/>
      <c r="K55" s="2265"/>
      <c r="L55" s="1373"/>
      <c r="P55" s="2266"/>
      <c r="Q55" s="2266"/>
      <c r="R55" s="366"/>
      <c r="S55" s="2351"/>
      <c r="T55" s="2370"/>
      <c r="U55" s="309"/>
      <c r="V55" s="1402"/>
      <c r="W55" s="1505"/>
      <c r="X55" s="1402"/>
      <c r="Y55" s="1505"/>
      <c r="Z55" s="1402"/>
      <c r="AA55" s="1402"/>
      <c r="AB55" s="1402"/>
      <c r="AC55" s="1402"/>
      <c r="AD55" s="2195"/>
      <c r="AE55" s="2335"/>
      <c r="AF55" s="2214"/>
      <c r="AG55" s="2372"/>
      <c r="AH55" s="2116"/>
      <c r="AI55" s="303"/>
      <c r="AJ55" s="424"/>
      <c r="AK55" s="322" t="s">
        <v>977</v>
      </c>
      <c r="AL55" s="1402"/>
      <c r="AM55" s="1402"/>
      <c r="AN55" s="1402"/>
      <c r="AO55" s="1402"/>
      <c r="AP55" s="1402"/>
      <c r="AQ55" s="1402"/>
      <c r="AR55" s="1402"/>
      <c r="AS55" s="1402"/>
      <c r="AT55" s="1402"/>
      <c r="AU55" s="1505"/>
      <c r="AV55" s="1402"/>
      <c r="AW55" s="1505"/>
      <c r="AX55" s="1402"/>
      <c r="AY55" s="1402"/>
      <c r="AZ55" s="1402"/>
      <c r="BA55" s="1402"/>
      <c r="BB55" s="1406"/>
      <c r="BC55" s="2263"/>
      <c r="BE55" s="509"/>
      <c r="BF55" s="509"/>
      <c r="BG55" s="509"/>
      <c r="BH55" s="509"/>
      <c r="BI55" s="1164">
        <v>11</v>
      </c>
    </row>
    <row customHeight="1" ht="11.549999999999999">
      <c r="A56" s="1372" t="s">
        <v>719</v>
      </c>
      <c r="B56" s="1372" t="s">
        <v>720</v>
      </c>
      <c r="C56" s="1372" t="s">
        <v>721</v>
      </c>
      <c r="D56" s="1372" t="s">
        <v>988</v>
      </c>
      <c r="E56" s="2268"/>
      <c r="F56" s="2268"/>
      <c r="G56" s="2268"/>
      <c r="H56" s="2268"/>
      <c r="I56" s="2295"/>
      <c r="J56" s="2295"/>
      <c r="K56" s="2265"/>
      <c r="L56" s="1373"/>
      <c r="P56" s="2266"/>
      <c r="Q56" s="2266"/>
      <c r="R56" s="366"/>
      <c r="S56" s="2352"/>
      <c r="T56" s="2371"/>
      <c r="U56" s="309"/>
      <c r="V56" s="1402"/>
      <c r="W56" s="1403" t="str">
        <f>Z52&amp;"-"&amp;AB52</f>
        <v>-</v>
      </c>
      <c r="X56" s="1402"/>
      <c r="Y56" s="1403" t="str">
        <f>AB52&amp;"-"&amp;AD52</f>
        <v>-да</v>
      </c>
      <c r="Z56" s="1402"/>
      <c r="AA56" s="1402"/>
      <c r="AB56" s="1402"/>
      <c r="AC56" s="1402"/>
      <c r="AD56" s="2121"/>
      <c r="AE56" s="321"/>
      <c r="AF56" s="323"/>
      <c r="AG56" s="425" t="s">
        <v>978</v>
      </c>
      <c r="AH56" s="1402"/>
      <c r="AI56" s="1402"/>
      <c r="AJ56" s="1402"/>
      <c r="AK56" s="1402"/>
      <c r="AL56" s="1402"/>
      <c r="AM56" s="1402"/>
      <c r="AN56" s="1402"/>
      <c r="AO56" s="1402"/>
      <c r="AP56" s="1402"/>
      <c r="AQ56" s="1402"/>
      <c r="AR56" s="1402"/>
      <c r="AS56" s="1402"/>
      <c r="AT56" s="1402"/>
      <c r="AU56" s="1403" t="str">
        <f>AX52&amp;"-"&amp;AZ52</f>
        <v>-</v>
      </c>
      <c r="AV56" s="1402"/>
      <c r="AW56" s="1403" t="str">
        <f>AZ52&amp;"-"&amp;BB52</f>
        <v>-</v>
      </c>
      <c r="AX56" s="1402"/>
      <c r="AY56" s="1402"/>
      <c r="AZ56" s="1402"/>
      <c r="BA56" s="1402"/>
      <c r="BB56" s="1405" t="str">
        <f>BE52&amp;"-"&amp;BG52</f>
        <v>-</v>
      </c>
      <c r="BC56" s="2263"/>
      <c r="BE56" s="509"/>
      <c r="BF56" s="509" t="str">
        <f>IF(T56="","",T56)</f>
        <v/>
      </c>
      <c r="BG56" s="509"/>
      <c r="BH56" s="509"/>
      <c r="BI56" s="1164">
        <v>11</v>
      </c>
    </row>
    <row customHeight="1" ht="11.549999999999999">
      <c r="A57" s="1372" t="s">
        <v>719</v>
      </c>
      <c r="B57" s="1372" t="s">
        <v>720</v>
      </c>
      <c r="C57" s="1372" t="s">
        <v>721</v>
      </c>
      <c r="D57" s="1372" t="s">
        <v>988</v>
      </c>
      <c r="E57" s="2268"/>
      <c r="F57" s="2268"/>
      <c r="G57" s="2268"/>
      <c r="H57" s="2268"/>
      <c r="I57" s="2295"/>
      <c r="J57" s="2265"/>
      <c r="K57" s="1372"/>
      <c r="L57" s="1373"/>
      <c r="P57" s="2266"/>
      <c r="Q57" s="2266"/>
      <c r="R57" s="365"/>
      <c r="S57" s="1287"/>
      <c r="T57" s="296" t="s">
        <v>941</v>
      </c>
      <c r="U57" s="376"/>
      <c r="V57" s="376"/>
      <c r="W57" s="376"/>
      <c r="X57" s="376"/>
      <c r="Y57" s="376"/>
      <c r="Z57" s="376"/>
      <c r="AA57" s="376"/>
      <c r="AB57" s="376"/>
      <c r="AC57" s="333"/>
      <c r="AD57" s="1514"/>
      <c r="AE57" s="376"/>
      <c r="AF57" s="376"/>
      <c r="AG57" s="376"/>
      <c r="AH57" s="376"/>
      <c r="AI57" s="376"/>
      <c r="AJ57" s="376"/>
      <c r="AK57" s="376"/>
      <c r="AL57" s="376"/>
      <c r="AM57" s="376"/>
      <c r="AN57" s="376"/>
      <c r="AO57" s="376"/>
      <c r="AP57" s="376"/>
      <c r="AQ57" s="376"/>
      <c r="AR57" s="376"/>
      <c r="AS57" s="376"/>
      <c r="AT57" s="376"/>
      <c r="AU57" s="376"/>
      <c r="AV57" s="376"/>
      <c r="AW57" s="376"/>
      <c r="AX57" s="376"/>
      <c r="AY57" s="376"/>
      <c r="AZ57" s="376"/>
      <c r="BA57" s="376"/>
      <c r="BB57" s="333"/>
      <c r="BC57" s="2264"/>
      <c r="BE57" s="509"/>
      <c r="BF57" s="509" t="str">
        <f>IF(T57="","",T57)</f>
        <v>Добавить строку</v>
      </c>
      <c r="BG57" s="509"/>
      <c r="BH57" s="509"/>
      <c r="BI57" s="1164">
        <v>11</v>
      </c>
    </row>
    <row s="1651" customFormat="1" customHeight="1" ht="0">
      <c r="A58" s="1352" t="s">
        <v>719</v>
      </c>
      <c r="B58" s="1352" t="s">
        <v>720</v>
      </c>
      <c r="C58" s="1352" t="s">
        <v>721</v>
      </c>
      <c r="D58" s="1352" t="s">
        <v>988</v>
      </c>
      <c r="E58" s="2268"/>
      <c r="F58" s="2268"/>
      <c r="G58" s="2268"/>
      <c r="H58" s="2268"/>
      <c r="I58" s="2265"/>
      <c r="J58" s="1352"/>
      <c r="K58" s="1352"/>
      <c r="L58" s="1355"/>
      <c r="M58" s="519"/>
      <c r="N58" s="519"/>
      <c r="O58" s="519"/>
      <c r="P58" s="2266"/>
      <c r="Q58" s="1471"/>
      <c r="R58" s="365"/>
      <c r="S58" s="1395"/>
      <c r="T58" s="1396"/>
      <c r="U58" s="1397"/>
      <c r="V58" s="1397"/>
      <c r="W58" s="1397"/>
      <c r="X58" s="1397"/>
      <c r="Y58" s="1397"/>
      <c r="Z58" s="1397"/>
      <c r="AA58" s="1397"/>
      <c r="AB58" s="1397"/>
      <c r="AC58" s="1397"/>
      <c r="AD58" s="1397"/>
      <c r="AE58" s="1397"/>
      <c r="AF58" s="1397"/>
      <c r="AG58" s="1397"/>
      <c r="AH58" s="1397"/>
      <c r="AI58" s="1397"/>
      <c r="AJ58" s="1397"/>
      <c r="AK58" s="1397"/>
      <c r="AL58" s="1397"/>
      <c r="AM58" s="1397"/>
      <c r="AN58" s="1397"/>
      <c r="AO58" s="1397"/>
      <c r="AP58" s="1397"/>
      <c r="AQ58" s="1397"/>
      <c r="AR58" s="1397"/>
      <c r="AS58" s="1397"/>
      <c r="AT58" s="1397"/>
      <c r="AU58" s="1397"/>
      <c r="AV58" s="1397"/>
      <c r="AW58" s="1397"/>
      <c r="AX58" s="1397"/>
      <c r="AY58" s="1397"/>
      <c r="AZ58" s="1397"/>
      <c r="BA58" s="1397"/>
      <c r="BB58" s="1397"/>
      <c r="BC58" s="1398"/>
      <c r="BE58" s="509"/>
      <c r="BF58" s="509" t="str">
        <f>IF(T58="","",T58)</f>
        <v/>
      </c>
      <c r="BG58" s="509"/>
      <c r="BH58" s="509"/>
      <c r="BI58" s="520">
        <v>0</v>
      </c>
    </row>
    <row s="1651" customFormat="1" customHeight="1" ht="0">
      <c r="A59" s="1352" t="s">
        <v>719</v>
      </c>
      <c r="B59" s="1352" t="s">
        <v>720</v>
      </c>
      <c r="C59" s="1352" t="s">
        <v>721</v>
      </c>
      <c r="D59" s="1352" t="s">
        <v>988</v>
      </c>
      <c r="E59" s="2268"/>
      <c r="F59" s="2268"/>
      <c r="G59" s="2268"/>
      <c r="H59" s="2267"/>
      <c r="I59" s="1352"/>
      <c r="J59" s="1352"/>
      <c r="K59" s="1352"/>
      <c r="L59" s="1355"/>
      <c r="M59" s="1324"/>
      <c r="N59" s="1324"/>
      <c r="O59" s="527"/>
      <c r="P59" s="389"/>
      <c r="Q59" s="1353"/>
      <c r="R59" s="1410"/>
      <c r="S59" s="1395"/>
      <c r="T59" s="1396"/>
      <c r="U59" s="1397"/>
      <c r="V59" s="1397"/>
      <c r="W59" s="1397"/>
      <c r="X59" s="1397"/>
      <c r="Y59" s="1397"/>
      <c r="Z59" s="1397"/>
      <c r="AA59" s="1397"/>
      <c r="AB59" s="1397"/>
      <c r="AC59" s="1397"/>
      <c r="AD59" s="1397"/>
      <c r="AE59" s="1397"/>
      <c r="AF59" s="1397"/>
      <c r="AG59" s="1397"/>
      <c r="AH59" s="1397"/>
      <c r="AI59" s="1397"/>
      <c r="AJ59" s="1397"/>
      <c r="AK59" s="1397"/>
      <c r="AL59" s="1397"/>
      <c r="AM59" s="1397"/>
      <c r="AN59" s="1397"/>
      <c r="AO59" s="1397"/>
      <c r="AP59" s="1397"/>
      <c r="AQ59" s="1397"/>
      <c r="AR59" s="1397"/>
      <c r="AS59" s="1397"/>
      <c r="AT59" s="1397"/>
      <c r="AU59" s="1397"/>
      <c r="AV59" s="1397"/>
      <c r="AW59" s="1397"/>
      <c r="AX59" s="1397"/>
      <c r="AY59" s="1397"/>
      <c r="AZ59" s="1397"/>
      <c r="BA59" s="1397"/>
      <c r="BB59" s="1397"/>
      <c r="BC59" s="1398"/>
      <c r="BE59" s="509"/>
      <c r="BF59" s="509" t="str">
        <f>IF(T59="","",T59)</f>
        <v/>
      </c>
      <c r="BG59" s="509"/>
      <c r="BH59" s="509"/>
      <c r="BI59" s="520">
        <v>0</v>
      </c>
    </row>
    <row s="1651" customFormat="1" customHeight="1" ht="0">
      <c r="A60" s="1352" t="s">
        <v>719</v>
      </c>
      <c r="B60" s="1352" t="s">
        <v>720</v>
      </c>
      <c r="C60" s="1352" t="s">
        <v>721</v>
      </c>
      <c r="D60" s="1323"/>
      <c r="E60" s="2268"/>
      <c r="F60" s="2268"/>
      <c r="G60" s="2267"/>
      <c r="H60" s="1323"/>
      <c r="I60" s="1323"/>
      <c r="J60" s="1323"/>
      <c r="K60" s="1323"/>
      <c r="L60" s="1473"/>
      <c r="M60" s="1324"/>
      <c r="N60" s="1324"/>
      <c r="P60" s="1325"/>
      <c r="Q60" s="1326"/>
      <c r="R60" s="1325"/>
      <c r="S60" s="1331"/>
      <c r="T60" s="1334"/>
      <c r="U60" s="1333"/>
      <c r="V60" s="1333"/>
      <c r="W60" s="1333"/>
      <c r="X60" s="1333"/>
      <c r="Y60" s="1333"/>
      <c r="Z60" s="1333"/>
      <c r="AA60" s="1333"/>
      <c r="AB60" s="1333"/>
      <c r="AC60" s="1333"/>
      <c r="AD60" s="1333"/>
      <c r="AE60" s="1333"/>
      <c r="AF60" s="1333"/>
      <c r="AG60" s="1333"/>
      <c r="AH60" s="1333"/>
      <c r="AI60" s="1333"/>
      <c r="AJ60" s="1333"/>
      <c r="AK60" s="1333"/>
      <c r="AL60" s="1333"/>
      <c r="AM60" s="1333"/>
      <c r="AN60" s="1333"/>
      <c r="AO60" s="1333"/>
      <c r="AP60" s="1333"/>
      <c r="AQ60" s="1333"/>
      <c r="AR60" s="1333"/>
      <c r="AS60" s="1333"/>
      <c r="AT60" s="1333"/>
      <c r="AU60" s="1333"/>
      <c r="AV60" s="1333"/>
      <c r="AW60" s="1333"/>
      <c r="AX60" s="1333"/>
      <c r="AY60" s="1333"/>
      <c r="AZ60" s="1333"/>
      <c r="BA60" s="1333"/>
      <c r="BB60" s="1333"/>
      <c r="BC60" s="1333"/>
      <c r="BE60" s="798"/>
      <c r="BF60" s="798" t="str">
        <f>IF(T60="","",T60)</f>
        <v/>
      </c>
      <c r="BG60" s="798"/>
      <c r="BH60" s="798"/>
      <c r="BI60" s="527">
        <v>0</v>
      </c>
    </row>
    <row s="1651" customFormat="1" customHeight="1" ht="0">
      <c r="A61" s="1352" t="s">
        <v>719</v>
      </c>
      <c r="B61" s="1352" t="s">
        <v>720</v>
      </c>
      <c r="C61" s="1323"/>
      <c r="D61" s="1323"/>
      <c r="E61" s="2268"/>
      <c r="F61" s="2267"/>
      <c r="G61" s="1323"/>
      <c r="H61" s="1323"/>
      <c r="I61" s="1323"/>
      <c r="J61" s="1323"/>
      <c r="K61" s="1323"/>
      <c r="L61" s="1473"/>
      <c r="M61" s="1330"/>
      <c r="N61" s="1330"/>
      <c r="P61" s="1325"/>
      <c r="Q61" s="1326"/>
      <c r="R61" s="1325"/>
      <c r="S61" s="1331"/>
      <c r="T61" s="1334" t="s">
        <v>888</v>
      </c>
      <c r="U61" s="1333"/>
      <c r="V61" s="1333"/>
      <c r="W61" s="1333"/>
      <c r="X61" s="1333"/>
      <c r="Y61" s="1333"/>
      <c r="Z61" s="1333"/>
      <c r="AA61" s="1333"/>
      <c r="AB61" s="1333"/>
      <c r="AC61" s="1333"/>
      <c r="AD61" s="1333"/>
      <c r="AE61" s="1333"/>
      <c r="AF61" s="1333"/>
      <c r="AG61" s="1333"/>
      <c r="AH61" s="1333"/>
      <c r="AI61" s="1333"/>
      <c r="AJ61" s="1333"/>
      <c r="AK61" s="1333"/>
      <c r="AL61" s="1333"/>
      <c r="AM61" s="1333"/>
      <c r="AN61" s="1333"/>
      <c r="AO61" s="1333"/>
      <c r="AP61" s="1333"/>
      <c r="AQ61" s="1333"/>
      <c r="AR61" s="1333"/>
      <c r="AS61" s="1333"/>
      <c r="AT61" s="1333"/>
      <c r="AU61" s="1333"/>
      <c r="AV61" s="1333"/>
      <c r="AW61" s="1333"/>
      <c r="AX61" s="1333"/>
      <c r="AY61" s="1333"/>
      <c r="AZ61" s="1333"/>
      <c r="BA61" s="1333"/>
      <c r="BB61" s="1333"/>
      <c r="BC61" s="1333"/>
      <c r="BE61" s="798"/>
      <c r="BF61" s="798" t="str">
        <f>IF(T61="","",T61)</f>
        <v>Добавить централизованную систему для дифференциации</v>
      </c>
      <c r="BG61" s="798"/>
      <c r="BH61" s="798"/>
      <c r="BI61" s="527">
        <v>0</v>
      </c>
    </row>
    <row s="1651" customFormat="1" customHeight="1" ht="0">
      <c r="A62" s="1352" t="s">
        <v>719</v>
      </c>
      <c r="B62" s="1352"/>
      <c r="C62" s="1352"/>
      <c r="D62" s="1352"/>
      <c r="E62" s="2267"/>
      <c r="F62" s="1352"/>
      <c r="G62" s="1352"/>
      <c r="H62" s="1352"/>
      <c r="I62" s="1352"/>
      <c r="J62" s="1352"/>
      <c r="K62" s="1352"/>
      <c r="L62" s="1355"/>
      <c r="M62" s="1330"/>
      <c r="N62" s="1330"/>
      <c r="O62" s="527"/>
      <c r="P62" s="389"/>
      <c r="Q62" s="1353"/>
      <c r="R62" s="389"/>
      <c r="S62" s="1331"/>
      <c r="T62" s="1334" t="s">
        <v>889</v>
      </c>
      <c r="U62" s="1333"/>
      <c r="V62" s="1333"/>
      <c r="W62" s="1333"/>
      <c r="X62" s="1333"/>
      <c r="Y62" s="1333"/>
      <c r="Z62" s="1333"/>
      <c r="AA62" s="1333"/>
      <c r="AB62" s="1333"/>
      <c r="AC62" s="1333"/>
      <c r="AD62" s="1333"/>
      <c r="AE62" s="1333"/>
      <c r="AF62" s="1333"/>
      <c r="AG62" s="1333"/>
      <c r="AH62" s="1333"/>
      <c r="AI62" s="1333"/>
      <c r="AJ62" s="1333"/>
      <c r="AK62" s="1333"/>
      <c r="AL62" s="1333"/>
      <c r="AM62" s="1333"/>
      <c r="AN62" s="1333"/>
      <c r="AO62" s="1333"/>
      <c r="AP62" s="1333"/>
      <c r="AQ62" s="1333"/>
      <c r="AR62" s="1333"/>
      <c r="AS62" s="1333"/>
      <c r="AT62" s="1333"/>
      <c r="AU62" s="1333"/>
      <c r="AV62" s="1333"/>
      <c r="AW62" s="1333"/>
      <c r="AX62" s="1333"/>
      <c r="AY62" s="1333"/>
      <c r="AZ62" s="1333"/>
      <c r="BA62" s="1333"/>
      <c r="BB62" s="1333"/>
      <c r="BC62" s="1333"/>
      <c r="BE62" s="509"/>
      <c r="BF62" s="509" t="str">
        <f>IF(T62="","",T62)</f>
        <v>Добавить территорию для дифференциации</v>
      </c>
      <c r="BG62" s="509"/>
      <c r="BH62" s="509"/>
      <c r="BI62" s="520">
        <v>0</v>
      </c>
    </row>
    <row s="1651" customFormat="1" customHeight="1" ht="0">
      <c r="A63" s="1323"/>
      <c r="B63" s="1323"/>
      <c r="C63" s="1323"/>
      <c r="D63" s="1323"/>
      <c r="E63" s="1352"/>
      <c r="F63" s="1323"/>
      <c r="G63" s="1323"/>
      <c r="H63" s="1323"/>
      <c r="I63" s="1323"/>
      <c r="J63" s="1323"/>
      <c r="K63" s="1323"/>
      <c r="L63" s="1473"/>
      <c r="M63" s="1330"/>
      <c r="N63" s="1330"/>
      <c r="P63" s="1325"/>
      <c r="Q63" s="1326"/>
      <c r="R63" s="1325"/>
      <c r="S63" s="1331"/>
      <c r="T63" s="1334" t="s">
        <v>921</v>
      </c>
      <c r="U63" s="1333"/>
      <c r="V63" s="1333"/>
      <c r="W63" s="1333"/>
      <c r="X63" s="1333"/>
      <c r="Y63" s="1333"/>
      <c r="Z63" s="1333"/>
      <c r="AA63" s="1333"/>
      <c r="AB63" s="1333"/>
      <c r="AC63" s="1333"/>
      <c r="AD63" s="1333"/>
      <c r="AE63" s="1333"/>
      <c r="AF63" s="1333"/>
      <c r="AG63" s="1333"/>
      <c r="AH63" s="1333"/>
      <c r="AI63" s="1333"/>
      <c r="AJ63" s="1333"/>
      <c r="AK63" s="1333"/>
      <c r="AL63" s="1333"/>
      <c r="AM63" s="1333"/>
      <c r="AN63" s="1333"/>
      <c r="AO63" s="1333"/>
      <c r="AP63" s="1333"/>
      <c r="AQ63" s="1333"/>
      <c r="AR63" s="1333"/>
      <c r="AS63" s="1333"/>
      <c r="AT63" s="1333"/>
      <c r="AU63" s="1333"/>
      <c r="AV63" s="1333"/>
      <c r="AW63" s="1333"/>
      <c r="AX63" s="1333"/>
      <c r="AY63" s="1333"/>
      <c r="AZ63" s="1333"/>
      <c r="BA63" s="1333"/>
      <c r="BB63" s="1333"/>
      <c r="BC63" s="1333"/>
      <c r="BE63" s="798"/>
      <c r="BF63" s="798" t="str">
        <f>IF(T63="","",T63)</f>
        <v>Добавить наименование тарифа</v>
      </c>
      <c r="BG63" s="798"/>
      <c r="BH63" s="798"/>
      <c r="BI63" s="527">
        <v>0</v>
      </c>
    </row>
    <row customHeight="1" ht="11.549999999999999">
      <c r="M64" s="1169"/>
      <c r="N64" s="1169"/>
      <c r="O64" s="546"/>
      <c r="P64" s="1169"/>
      <c r="Q64" s="1169"/>
      <c r="R64" s="1164"/>
      <c r="S64" s="1164"/>
      <c r="BD64" s="1164"/>
      <c r="BE64" s="1164"/>
      <c r="BF64" s="1164"/>
      <c r="BG64" s="1164"/>
      <c r="BH64" s="1164"/>
      <c r="BI64" s="1164">
        <v>11</v>
      </c>
    </row>
    <row customHeight="1" ht="19.95">
      <c r="O65" s="546"/>
      <c r="S65" s="1262"/>
      <c r="T65" s="2294"/>
      <c r="U65" s="2294"/>
      <c r="V65" s="2294"/>
      <c r="W65" s="2294"/>
      <c r="X65" s="2294"/>
      <c r="Y65" s="2294"/>
      <c r="Z65" s="2294"/>
      <c r="AA65" s="2294"/>
      <c r="AB65" s="2294"/>
      <c r="AC65" s="2294"/>
      <c r="AD65" s="2294"/>
      <c r="AE65" s="2294"/>
      <c r="AF65" s="2294"/>
      <c r="AG65" s="2294"/>
      <c r="AH65" s="2294"/>
      <c r="AI65" s="2294"/>
      <c r="AJ65" s="2294"/>
      <c r="AK65" s="2294"/>
      <c r="AL65" s="2294"/>
      <c r="AM65" s="2294"/>
      <c r="AN65" s="2294"/>
      <c r="AO65" s="2294"/>
      <c r="AP65" s="2294"/>
      <c r="AQ65" s="2294"/>
      <c r="AR65" s="2294"/>
      <c r="AS65" s="2294"/>
      <c r="AT65" s="2294"/>
      <c r="AU65" s="2294"/>
      <c r="AV65" s="2294"/>
      <c r="AW65" s="2294"/>
      <c r="AX65" s="2294"/>
      <c r="AY65" s="2294"/>
      <c r="AZ65" s="2294"/>
      <c r="BA65" s="2294"/>
      <c r="BB65" s="2294"/>
      <c r="BC65" s="2294"/>
      <c r="BI65" s="1164">
        <v>19</v>
      </c>
    </row>
    <row customHeight="1" ht="14.699999999999998">
      <c r="O66" s="546"/>
      <c r="T66" s="1458"/>
      <c r="U66" s="1458"/>
      <c r="V66" s="1458"/>
      <c r="W66" s="1458"/>
      <c r="X66" s="1458"/>
      <c r="Y66" s="1458"/>
      <c r="Z66" s="1458"/>
      <c r="AA66" s="1458"/>
      <c r="AB66" s="1458"/>
      <c r="AC66" s="1458"/>
      <c r="AD66" s="1458"/>
      <c r="AE66" s="1458"/>
      <c r="AF66" s="1458"/>
      <c r="AG66" s="1458"/>
      <c r="AH66" s="1458"/>
      <c r="AI66" s="1458"/>
      <c r="AJ66" s="1458"/>
      <c r="AK66" s="1458"/>
      <c r="AL66" s="1458"/>
      <c r="AM66" s="1458"/>
      <c r="AN66" s="1458"/>
      <c r="AO66" s="1458"/>
      <c r="AP66" s="1458"/>
      <c r="AQ66" s="1458"/>
      <c r="AR66" s="1458"/>
      <c r="AS66" s="1458"/>
      <c r="AT66" s="1458"/>
      <c r="AU66" s="1458"/>
      <c r="AV66" s="1458"/>
      <c r="AW66" s="1458"/>
      <c r="AX66" s="1458"/>
      <c r="AY66" s="1458"/>
      <c r="AZ66" s="1458"/>
      <c r="BA66" s="1458"/>
      <c r="BB66" s="1458"/>
      <c r="BC66" s="1458"/>
      <c r="BI66" s="1164">
        <v>14</v>
      </c>
    </row>
    <row customHeight="1" ht="19.95">
      <c r="O67" s="546"/>
      <c r="S67" s="1262"/>
      <c r="T67" s="2294"/>
      <c r="U67" s="2294"/>
      <c r="V67" s="2294"/>
      <c r="W67" s="2294"/>
      <c r="X67" s="2294"/>
      <c r="Y67" s="2294"/>
      <c r="Z67" s="2294"/>
      <c r="AA67" s="2294"/>
      <c r="AB67" s="2294"/>
      <c r="AC67" s="2294"/>
      <c r="AD67" s="2294"/>
      <c r="AE67" s="2294"/>
      <c r="AF67" s="2294"/>
      <c r="AG67" s="2294"/>
      <c r="AH67" s="2294"/>
      <c r="AI67" s="2294"/>
      <c r="AJ67" s="2294"/>
      <c r="AK67" s="2294"/>
      <c r="AL67" s="2294"/>
      <c r="AM67" s="2294"/>
      <c r="AN67" s="2294"/>
      <c r="AO67" s="2294"/>
      <c r="AP67" s="2294"/>
      <c r="AQ67" s="2294"/>
      <c r="AR67" s="2294"/>
      <c r="AS67" s="2294"/>
      <c r="AT67" s="2294"/>
      <c r="AU67" s="2294"/>
      <c r="AV67" s="2294"/>
      <c r="AW67" s="2294"/>
      <c r="AX67" s="2294"/>
      <c r="AY67" s="2294"/>
      <c r="AZ67" s="2294"/>
      <c r="BA67" s="2294"/>
      <c r="BB67" s="2294"/>
      <c r="BC67" s="2294"/>
      <c r="BI67" s="1164">
        <v>19</v>
      </c>
    </row>
    <row customHeight="1" ht="14.699999999999998">
      <c r="O68" s="546"/>
      <c r="BI68" s="1164">
        <v>14</v>
      </c>
    </row>
    <row customHeight="1" ht="14.25" hidden="1">
      <c r="A69" s="1169" t="s">
        <v>82</v>
      </c>
      <c r="B69" s="1169">
        <v>0</v>
      </c>
      <c r="C69" s="1169">
        <v>0</v>
      </c>
      <c r="D69" s="1169">
        <v>0</v>
      </c>
      <c r="E69" s="1169">
        <v>0</v>
      </c>
      <c r="F69" s="1169">
        <v>0</v>
      </c>
      <c r="G69" s="1169">
        <v>0</v>
      </c>
      <c r="H69" s="1169">
        <v>0</v>
      </c>
      <c r="I69" s="1169">
        <v>0</v>
      </c>
      <c r="J69" s="1169">
        <v>0</v>
      </c>
      <c r="K69" s="1169">
        <v>0</v>
      </c>
      <c r="L69" s="1470">
        <v>0</v>
      </c>
      <c r="M69" s="1371">
        <v>0</v>
      </c>
      <c r="N69" s="1371">
        <v>0</v>
      </c>
      <c r="O69" s="1371">
        <v>0</v>
      </c>
      <c r="P69" s="1371">
        <v>0</v>
      </c>
      <c r="Q69" s="1380">
        <v>0</v>
      </c>
      <c r="R69" s="353">
        <v>3</v>
      </c>
      <c r="S69" s="590">
        <v>12</v>
      </c>
      <c r="T69" s="1164">
        <v>31</v>
      </c>
      <c r="U69" s="1164">
        <v>0</v>
      </c>
      <c r="V69" s="1164">
        <v>0</v>
      </c>
      <c r="W69" s="1164">
        <v>0</v>
      </c>
      <c r="X69" s="1164">
        <v>0</v>
      </c>
      <c r="Y69" s="1164">
        <v>0</v>
      </c>
      <c r="Z69" s="1164">
        <v>0</v>
      </c>
      <c r="AA69" s="1164">
        <v>0</v>
      </c>
      <c r="AB69" s="1164">
        <v>0</v>
      </c>
      <c r="AC69" s="1164">
        <v>0</v>
      </c>
      <c r="AD69" s="1164">
        <v>3</v>
      </c>
      <c r="AE69" s="1164">
        <v>3</v>
      </c>
      <c r="AF69" s="1164">
        <v>3</v>
      </c>
      <c r="AG69" s="1164">
        <v>24</v>
      </c>
      <c r="AH69" s="1164">
        <v>3</v>
      </c>
      <c r="AI69" s="1164">
        <v>3</v>
      </c>
      <c r="AJ69" s="1164">
        <v>3</v>
      </c>
      <c r="AK69" s="1164">
        <v>24</v>
      </c>
      <c r="AL69" s="1164">
        <v>3</v>
      </c>
      <c r="AM69" s="1164">
        <v>3</v>
      </c>
      <c r="AN69" s="1164">
        <v>3</v>
      </c>
      <c r="AO69" s="1164">
        <v>18</v>
      </c>
      <c r="AP69" s="1164">
        <v>3</v>
      </c>
      <c r="AQ69" s="1164">
        <v>3</v>
      </c>
      <c r="AR69" s="1164">
        <v>3</v>
      </c>
      <c r="AS69" s="1164">
        <v>18</v>
      </c>
      <c r="AT69" s="1164">
        <v>21</v>
      </c>
      <c r="AU69" s="1164">
        <v>21</v>
      </c>
      <c r="AV69" s="1164">
        <v>21</v>
      </c>
      <c r="AW69" s="1164">
        <v>21</v>
      </c>
      <c r="AX69" s="1164">
        <v>11</v>
      </c>
      <c r="AY69" s="1164">
        <v>3</v>
      </c>
      <c r="AZ69" s="1164">
        <v>11</v>
      </c>
      <c r="BA69" s="1164">
        <v>0</v>
      </c>
      <c r="BB69" s="1164">
        <v>4</v>
      </c>
      <c r="BC69" s="1164">
        <v>115</v>
      </c>
      <c r="BD69" s="520">
        <v>10</v>
      </c>
      <c r="BE69" s="520">
        <v>10</v>
      </c>
      <c r="BF69" s="520">
        <v>10</v>
      </c>
      <c r="BG69" s="520">
        <v>10</v>
      </c>
      <c r="BH69" s="520">
        <v>10</v>
      </c>
      <c r="BI69" s="1164">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775285-BAA4-904F-E6D2-0.C641BB2B}"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4.140625" hidden="1" customWidth="1"/>
    <col min="10" max="10" style="1375" width="9.8515625" hidden="1" customWidth="1"/>
    <col min="11" max="11" style="1375" width="14.71093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4" style="1644" width="24.7109375" hidden="1" customWidth="1"/>
    <col min="25" max="25" style="1644" width="11.7109375" hidden="1" customWidth="1"/>
    <col min="26" max="26" style="1644" width="3.7109375" hidden="1" customWidth="1"/>
    <col min="27" max="27" style="1644" width="11.7109375" hidden="1" customWidth="1"/>
    <col min="28" max="28" style="1644" width="8.57421875" hidden="1" customWidth="1"/>
    <col min="29" max="29" style="1644" width="24.7109375" customWidth="1"/>
    <col min="30" max="31" style="1644" width="24.00390625" customWidth="1"/>
    <col min="32" max="32" style="1644" width="11.00390625" customWidth="1"/>
    <col min="33" max="33" style="1644" width="3.7109375" customWidth="1"/>
    <col min="34" max="34" style="1644" width="11.00390625" customWidth="1"/>
    <col min="35" max="35" style="1644" width="8.57421875" hidden="1" customWidth="1"/>
    <col min="36" max="36" style="1644" width="4.00390625" customWidth="1"/>
    <col min="37" max="37" style="1644" width="115.00390625" customWidth="1"/>
    <col min="38" max="42" style="1651" width="10.00390625" customWidth="1"/>
    <col min="43" max="43" style="1644" width="10.57421875" hidden="1"/>
  </cols>
  <sheetData>
    <row customHeight="1" ht="22.5" hidden="1">
      <c r="X1" s="336"/>
      <c r="Y1" s="336"/>
      <c r="AE1" s="336"/>
      <c r="AF1" s="336"/>
      <c r="AQ1" s="1164" t="s">
        <v>14</v>
      </c>
    </row>
    <row customHeight="1" ht="23.25" hidden="1">
      <c r="A2" s="1372"/>
      <c r="B2" s="1372"/>
      <c r="C2" s="1372"/>
      <c r="D2" s="1372"/>
      <c r="E2" s="2267">
        <v>1</v>
      </c>
      <c r="F2" s="1372"/>
      <c r="G2" s="1372"/>
      <c r="H2" s="1372"/>
      <c r="I2" s="1372"/>
      <c r="J2" s="1372"/>
      <c r="K2" s="1372"/>
      <c r="L2" s="1373"/>
      <c r="M2" s="1374"/>
      <c r="N2" s="1374"/>
      <c r="O2" s="1374"/>
      <c r="P2" s="370"/>
      <c r="Q2" s="369"/>
      <c r="R2" s="364"/>
      <c r="S2" s="1502">
        <f>INDEX(PT_DIFFERENTIATION_NUM_NTAR,MATCH(A2,PT_DIFFERENTIATION_NTAR_ID,0))</f>
      </c>
      <c r="T2" s="307" t="s">
        <v>604</v>
      </c>
      <c r="U2" s="309"/>
      <c r="V2" s="2251"/>
      <c r="W2" s="2252"/>
      <c r="X2" s="2252"/>
      <c r="Y2" s="2252"/>
      <c r="Z2" s="2252"/>
      <c r="AA2" s="2252"/>
      <c r="AB2" s="2253"/>
      <c r="AC2" s="2251">
        <f>INDEX(PT_DIFFERENTIATION_NTAR,MATCH(A2,PT_DIFFERENTIATION_NTAR_ID,0))</f>
      </c>
      <c r="AD2" s="2252"/>
      <c r="AE2" s="2252"/>
      <c r="AF2" s="2252"/>
      <c r="AG2" s="2252"/>
      <c r="AH2" s="2252"/>
      <c r="AI2" s="2252"/>
      <c r="AJ2" s="2253"/>
      <c r="AK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9"/>
      <c r="AN2" s="509" t="str">
        <f>IF(T2="","",T2)</f>
        <v>Наименование тарифа</v>
      </c>
      <c r="AO2" s="509"/>
      <c r="AP2" s="509"/>
      <c r="AQ2" s="1164">
        <v>0</v>
      </c>
    </row>
    <row customHeight="1" ht="23.25" hidden="1">
      <c r="A3" s="1372"/>
      <c r="B3" s="1372"/>
      <c r="C3" s="1372"/>
      <c r="D3" s="1372"/>
      <c r="E3" s="2268"/>
      <c r="F3" s="2267">
        <v>1</v>
      </c>
      <c r="G3" s="1372"/>
      <c r="H3" s="1372"/>
      <c r="I3" s="1372"/>
      <c r="J3" s="1372"/>
      <c r="K3" s="1372"/>
      <c r="L3" s="1373"/>
      <c r="M3" s="1374"/>
      <c r="N3" s="1374"/>
      <c r="O3" s="1374"/>
      <c r="P3" s="1496"/>
      <c r="Q3" s="361"/>
      <c r="R3" s="362"/>
      <c r="S3" s="1502">
        <f>INDEX(PT_DIFFERENTIATION_NUM_TER,MATCH(B3,PT_DIFFERENTIATION_TER_ID,0))</f>
      </c>
      <c r="T3" s="317" t="s">
        <v>870</v>
      </c>
      <c r="U3" s="309"/>
      <c r="V3" s="2251"/>
      <c r="W3" s="2252"/>
      <c r="X3" s="2252"/>
      <c r="Y3" s="2252"/>
      <c r="Z3" s="2252"/>
      <c r="AA3" s="2252"/>
      <c r="AB3" s="2253"/>
      <c r="AC3" s="2251">
        <f>INDEX(PT_DIFFERENTIATION_TER,MATCH(B3,PT_DIFFERENTIATION_TER_ID,0))</f>
      </c>
      <c r="AD3" s="2252"/>
      <c r="AE3" s="2252"/>
      <c r="AF3" s="2252"/>
      <c r="AG3" s="2252"/>
      <c r="AH3" s="2252"/>
      <c r="AI3" s="2252"/>
      <c r="AJ3" s="2253"/>
      <c r="AK3" s="1267" t="s">
        <v>871</v>
      </c>
      <c r="AM3" s="509"/>
      <c r="AN3" s="509" t="str">
        <f>IF(T3="","",T3)</f>
        <v>Территория действия тарифа</v>
      </c>
      <c r="AO3" s="509"/>
      <c r="AP3" s="509"/>
      <c r="AQ3" s="1164">
        <v>0</v>
      </c>
    </row>
    <row customHeight="1" ht="23.25" hidden="1">
      <c r="A4" s="1372"/>
      <c r="B4" s="1372"/>
      <c r="C4" s="1372"/>
      <c r="D4" s="1372"/>
      <c r="E4" s="2268"/>
      <c r="F4" s="2268"/>
      <c r="G4" s="2267">
        <v>1</v>
      </c>
      <c r="H4" s="1372"/>
      <c r="I4" s="1372"/>
      <c r="J4" s="1372"/>
      <c r="K4" s="1372"/>
      <c r="L4" s="1373"/>
      <c r="M4" s="1374"/>
      <c r="N4" s="1374"/>
      <c r="O4" s="1374"/>
      <c r="P4" s="363"/>
      <c r="Q4" s="361"/>
      <c r="R4" s="362"/>
      <c r="S4" s="1502">
        <f>INDEX(PT_DIFFERENTIATION_NUM_CS,MATCH(C4,PT_DIFFERENTIATION_CS_ID,0))</f>
      </c>
      <c r="T4" s="318" t="s">
        <v>989</v>
      </c>
      <c r="U4" s="309"/>
      <c r="V4" s="2251"/>
      <c r="W4" s="2252"/>
      <c r="X4" s="2252"/>
      <c r="Y4" s="2252"/>
      <c r="Z4" s="2252"/>
      <c r="AA4" s="2252"/>
      <c r="AB4" s="2253"/>
      <c r="AC4" s="2251">
        <f>INDEX(PT_DIFFERENTIATION_CS,MATCH(C4,PT_DIFFERENTIATION_CS_ID,0))</f>
      </c>
      <c r="AD4" s="2252"/>
      <c r="AE4" s="2252"/>
      <c r="AF4" s="2252"/>
      <c r="AG4" s="2252"/>
      <c r="AH4" s="2252"/>
      <c r="AI4" s="2252"/>
      <c r="AJ4" s="2253"/>
      <c r="AK4" s="1267" t="s">
        <v>990</v>
      </c>
      <c r="AM4" s="509"/>
      <c r="AN4" s="509" t="str">
        <f>IF(T4="","",T4)</f>
        <v>Наименование централизованной системы водоотведения</v>
      </c>
      <c r="AO4" s="509"/>
      <c r="AP4" s="509"/>
      <c r="AQ4" s="1164">
        <v>0</v>
      </c>
    </row>
    <row customHeight="1" ht="23.25" hidden="1">
      <c r="A5" s="1372"/>
      <c r="B5" s="1372"/>
      <c r="C5" s="1372"/>
      <c r="D5" s="1372"/>
      <c r="E5" s="2268"/>
      <c r="F5" s="2268"/>
      <c r="G5" s="2268"/>
      <c r="H5" s="2268"/>
      <c r="I5" s="2265">
        <f>S4&amp;".1"</f>
      </c>
      <c r="J5" s="1372"/>
      <c r="K5" s="1372"/>
      <c r="L5" s="1373"/>
      <c r="P5" s="2266">
        <v>1</v>
      </c>
      <c r="Q5" s="1490"/>
      <c r="R5" s="365"/>
      <c r="S5" s="1502">
        <f>$I5</f>
      </c>
      <c r="T5" s="294" t="s">
        <v>956</v>
      </c>
      <c r="U5" s="309"/>
      <c r="V5" s="2359"/>
      <c r="W5" s="2360"/>
      <c r="X5" s="2360"/>
      <c r="Y5" s="2360"/>
      <c r="Z5" s="2360"/>
      <c r="AA5" s="2360"/>
      <c r="AB5" s="2361"/>
      <c r="AC5" s="2362"/>
      <c r="AD5" s="2363"/>
      <c r="AE5" s="2363"/>
      <c r="AF5" s="2363"/>
      <c r="AG5" s="2363"/>
      <c r="AH5" s="2363"/>
      <c r="AI5" s="2363"/>
      <c r="AJ5" s="2364"/>
      <c r="AK5" s="1267" t="s">
        <v>957</v>
      </c>
      <c r="AM5" s="509"/>
      <c r="AN5" s="509" t="str">
        <f>IF(T5="","",T5)</f>
        <v>Наименование признака дифференциации</v>
      </c>
      <c r="AO5" s="509"/>
      <c r="AP5" s="509"/>
      <c r="AQ5" s="1164">
        <v>0</v>
      </c>
    </row>
    <row customHeight="1" ht="23.25" hidden="1">
      <c r="A6" s="1372"/>
      <c r="B6" s="1372"/>
      <c r="C6" s="1372"/>
      <c r="D6" s="1372"/>
      <c r="E6" s="2268"/>
      <c r="F6" s="2268"/>
      <c r="G6" s="2268"/>
      <c r="H6" s="2268"/>
      <c r="I6" s="2295"/>
      <c r="J6" s="2265">
        <f>I5&amp;".1"</f>
      </c>
      <c r="K6" s="1372"/>
      <c r="L6" s="1373" t="s">
        <v>879</v>
      </c>
      <c r="P6" s="2266"/>
      <c r="Q6" s="2266">
        <v>1</v>
      </c>
      <c r="R6" s="366"/>
      <c r="S6" s="1502">
        <f>$J6</f>
      </c>
      <c r="T6" s="295" t="s">
        <v>880</v>
      </c>
      <c r="U6" s="309"/>
      <c r="V6" s="2254"/>
      <c r="W6" s="2255"/>
      <c r="X6" s="2255"/>
      <c r="Y6" s="2255"/>
      <c r="Z6" s="2255"/>
      <c r="AA6" s="2255"/>
      <c r="AB6" s="2256"/>
      <c r="AC6" s="2254"/>
      <c r="AD6" s="2255"/>
      <c r="AE6" s="2255"/>
      <c r="AF6" s="2255"/>
      <c r="AG6" s="2255"/>
      <c r="AH6" s="2255"/>
      <c r="AI6" s="2255"/>
      <c r="AJ6" s="2256"/>
      <c r="AK6" s="1316" t="s">
        <v>958</v>
      </c>
      <c r="AM6" s="509"/>
      <c r="AN6" s="509" t="str">
        <f>IF(T6="","",T6)</f>
        <v>Группа потребителей</v>
      </c>
      <c r="AO6" s="509"/>
      <c r="AP6" s="509"/>
      <c r="AQ6" s="1164">
        <v>0</v>
      </c>
    </row>
    <row customHeight="1" ht="23.25" hidden="1">
      <c r="A7" s="1372"/>
      <c r="B7" s="1372"/>
      <c r="C7" s="1372"/>
      <c r="D7" s="1372"/>
      <c r="E7" s="2268"/>
      <c r="F7" s="2268"/>
      <c r="G7" s="2268"/>
      <c r="H7" s="2268"/>
      <c r="I7" s="2295"/>
      <c r="J7" s="2295"/>
      <c r="K7" s="2265">
        <f>J6&amp;".1"</f>
      </c>
      <c r="L7" s="1373"/>
      <c r="P7" s="2266"/>
      <c r="Q7" s="2266"/>
      <c r="R7" s="366">
        <v>1</v>
      </c>
      <c r="S7" s="1502">
        <f>$K7</f>
      </c>
      <c r="T7" s="1446"/>
      <c r="U7" s="309"/>
      <c r="V7" s="760"/>
      <c r="W7" s="760"/>
      <c r="X7" s="1266"/>
      <c r="Y7" s="2274"/>
      <c r="Z7" s="2116" t="s">
        <v>66</v>
      </c>
      <c r="AA7" s="2274"/>
      <c r="AB7" s="2116" t="s">
        <v>66</v>
      </c>
      <c r="AC7" s="760"/>
      <c r="AD7" s="760"/>
      <c r="AE7" s="1266"/>
      <c r="AF7" s="2274"/>
      <c r="AG7" s="2116" t="s">
        <v>66</v>
      </c>
      <c r="AH7" s="2296"/>
      <c r="AI7" s="2116" t="s">
        <v>66</v>
      </c>
      <c r="AJ7" s="1447"/>
      <c r="AK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0">
        <f>STRCHECKDATE(V8:AJ8)</f>
      </c>
      <c r="AM7" s="509"/>
      <c r="AN7" s="509" t="str">
        <f>IF(T7="","",T7)</f>
        <v/>
      </c>
      <c r="AO7" s="509"/>
      <c r="AP7" s="509"/>
      <c r="AQ7" s="1164">
        <v>0</v>
      </c>
    </row>
    <row customHeight="1" ht="14.25" hidden="1">
      <c r="A8" s="1372"/>
      <c r="B8" s="1372"/>
      <c r="C8" s="1372"/>
      <c r="D8" s="1372"/>
      <c r="E8" s="2268"/>
      <c r="F8" s="2268"/>
      <c r="G8" s="2268"/>
      <c r="H8" s="2268"/>
      <c r="I8" s="2295"/>
      <c r="J8" s="2295"/>
      <c r="K8" s="2265"/>
      <c r="L8" s="1373"/>
      <c r="P8" s="2266"/>
      <c r="Q8" s="2266"/>
      <c r="R8" s="366"/>
      <c r="S8" s="1499"/>
      <c r="T8" s="309"/>
      <c r="U8" s="309"/>
      <c r="V8" s="334"/>
      <c r="W8" s="334"/>
      <c r="X8" s="337" t="str">
        <f>Y7&amp;"-"&amp;AA7</f>
        <v>-</v>
      </c>
      <c r="Y8" s="2275"/>
      <c r="Z8" s="2116"/>
      <c r="AA8" s="2275"/>
      <c r="AB8" s="2116"/>
      <c r="AC8" s="334"/>
      <c r="AD8" s="334"/>
      <c r="AE8" s="337" t="str">
        <f>AF7&amp;"-"&amp;AH7</f>
        <v>-</v>
      </c>
      <c r="AF8" s="2275"/>
      <c r="AG8" s="2116"/>
      <c r="AH8" s="2297"/>
      <c r="AI8" s="2116"/>
      <c r="AJ8" s="1448"/>
      <c r="AK8" s="2358"/>
      <c r="AM8" s="509"/>
      <c r="AN8" s="509" t="str">
        <f>IF(T8="","",T8)</f>
        <v/>
      </c>
      <c r="AO8" s="509"/>
      <c r="AP8" s="509"/>
      <c r="AQ8" s="1164">
        <v>0</v>
      </c>
    </row>
    <row customHeight="1" ht="21" hidden="1">
      <c r="A9" s="1372"/>
      <c r="B9" s="1372"/>
      <c r="C9" s="1372"/>
      <c r="D9" s="1372"/>
      <c r="E9" s="2268"/>
      <c r="F9" s="2268"/>
      <c r="G9" s="2268"/>
      <c r="H9" s="2268"/>
      <c r="I9" s="2295"/>
      <c r="J9" s="2265"/>
      <c r="K9" s="1372"/>
      <c r="L9" s="1373"/>
      <c r="P9" s="2266"/>
      <c r="Q9" s="2266"/>
      <c r="R9" s="365"/>
      <c r="S9" s="1287"/>
      <c r="T9" s="296" t="s">
        <v>959</v>
      </c>
      <c r="U9" s="376"/>
      <c r="V9" s="376"/>
      <c r="W9" s="376"/>
      <c r="X9" s="376"/>
      <c r="Y9" s="376"/>
      <c r="Z9" s="376"/>
      <c r="AA9" s="376"/>
      <c r="AB9" s="376"/>
      <c r="AC9" s="376"/>
      <c r="AD9" s="376"/>
      <c r="AE9" s="376"/>
      <c r="AF9" s="376"/>
      <c r="AG9" s="376"/>
      <c r="AH9" s="376"/>
      <c r="AI9" s="376"/>
      <c r="AJ9" s="376"/>
      <c r="AK9" s="1267" t="s">
        <v>960</v>
      </c>
      <c r="AM9" s="509"/>
      <c r="AN9" s="509" t="str">
        <f>IF(T9="","",T9)</f>
        <v>Добавить значение признака дифференциации</v>
      </c>
      <c r="AO9" s="509"/>
      <c r="AP9" s="509"/>
      <c r="AQ9" s="1164">
        <v>0</v>
      </c>
    </row>
    <row customHeight="1" ht="21" hidden="1">
      <c r="A10" s="1372"/>
      <c r="B10" s="1372"/>
      <c r="C10" s="1372"/>
      <c r="D10" s="1372"/>
      <c r="E10" s="2268"/>
      <c r="F10" s="2268"/>
      <c r="G10" s="2268"/>
      <c r="H10" s="2268"/>
      <c r="I10" s="2265"/>
      <c r="J10" s="1372"/>
      <c r="K10" s="1372"/>
      <c r="L10" s="1373"/>
      <c r="P10" s="2266"/>
      <c r="Q10" s="1490"/>
      <c r="R10" s="365"/>
      <c r="S10" s="1287"/>
      <c r="T10" s="374" t="s">
        <v>885</v>
      </c>
      <c r="U10" s="376"/>
      <c r="V10" s="376"/>
      <c r="W10" s="376"/>
      <c r="X10" s="376"/>
      <c r="Y10" s="376"/>
      <c r="Z10" s="376"/>
      <c r="AA10" s="376"/>
      <c r="AB10" s="375"/>
      <c r="AC10" s="376"/>
      <c r="AD10" s="376"/>
      <c r="AE10" s="376"/>
      <c r="AF10" s="376"/>
      <c r="AG10" s="376"/>
      <c r="AH10" s="376"/>
      <c r="AI10" s="375"/>
      <c r="AJ10" s="376"/>
      <c r="AK10" s="1449"/>
      <c r="AM10" s="509"/>
      <c r="AN10" s="509" t="str">
        <f>IF(T10="","",T10)</f>
        <v>Добавить группу потребителей</v>
      </c>
      <c r="AO10" s="509"/>
      <c r="AP10" s="509"/>
      <c r="AQ10" s="1164">
        <v>0</v>
      </c>
    </row>
    <row customHeight="1" ht="21" hidden="1">
      <c r="A11" s="1372"/>
      <c r="B11" s="1372"/>
      <c r="C11" s="1372"/>
      <c r="D11" s="1372"/>
      <c r="E11" s="2268"/>
      <c r="F11" s="2268"/>
      <c r="G11" s="2268"/>
      <c r="H11" s="2267"/>
      <c r="I11" s="1372"/>
      <c r="J11" s="1372"/>
      <c r="K11" s="1372"/>
      <c r="L11" s="1373"/>
      <c r="M11" s="1374"/>
      <c r="N11" s="1374"/>
      <c r="O11" s="546"/>
      <c r="P11" s="369"/>
      <c r="Q11" s="384"/>
      <c r="R11" s="364"/>
      <c r="S11" s="1287"/>
      <c r="T11" s="381" t="s">
        <v>961</v>
      </c>
      <c r="U11" s="376"/>
      <c r="V11" s="376"/>
      <c r="W11" s="376"/>
      <c r="X11" s="376"/>
      <c r="Y11" s="376"/>
      <c r="Z11" s="376"/>
      <c r="AA11" s="376"/>
      <c r="AB11" s="375"/>
      <c r="AC11" s="376"/>
      <c r="AD11" s="376"/>
      <c r="AE11" s="376"/>
      <c r="AF11" s="376"/>
      <c r="AG11" s="376"/>
      <c r="AH11" s="376"/>
      <c r="AI11" s="375"/>
      <c r="AJ11" s="376"/>
      <c r="AK11" s="312"/>
      <c r="AM11" s="509"/>
      <c r="AN11" s="509" t="str">
        <f>IF(T11="","",T11)</f>
        <v>Добавить наименование признака дифференциации</v>
      </c>
      <c r="AO11" s="509"/>
      <c r="AP11" s="509"/>
      <c r="AQ11" s="1164">
        <v>0</v>
      </c>
    </row>
    <row s="1651" customFormat="1" customHeight="1" ht="14.25" hidden="1">
      <c r="A12" s="1352"/>
      <c r="B12" s="1352"/>
      <c r="C12" s="1323"/>
      <c r="D12" s="1323"/>
      <c r="E12" s="2268"/>
      <c r="F12" s="2267"/>
      <c r="G12" s="1323"/>
      <c r="H12" s="1323"/>
      <c r="I12" s="1323"/>
      <c r="J12" s="1323"/>
      <c r="K12" s="1323"/>
      <c r="L12" s="1503"/>
      <c r="M12" s="1330"/>
      <c r="N12" s="1330"/>
      <c r="P12" s="1325"/>
      <c r="Q12" s="1326"/>
      <c r="R12" s="1325"/>
      <c r="S12" s="1331"/>
      <c r="T12" s="1334" t="s">
        <v>888</v>
      </c>
      <c r="U12" s="1333"/>
      <c r="V12" s="1333"/>
      <c r="W12" s="1333"/>
      <c r="X12" s="1333"/>
      <c r="Y12" s="1333"/>
      <c r="Z12" s="1333"/>
      <c r="AA12" s="1333"/>
      <c r="AB12" s="1333"/>
      <c r="AC12" s="1333"/>
      <c r="AD12" s="1333"/>
      <c r="AE12" s="1333"/>
      <c r="AF12" s="1333"/>
      <c r="AG12" s="1333"/>
      <c r="AH12" s="1333"/>
      <c r="AI12" s="1333"/>
      <c r="AJ12" s="1333"/>
      <c r="AK12" s="1333"/>
      <c r="AM12" s="798"/>
      <c r="AN12" s="798" t="str">
        <f>IF(T12="","",T12)</f>
        <v>Добавить централизованную систему для дифференциации</v>
      </c>
      <c r="AO12" s="798"/>
      <c r="AP12" s="798"/>
      <c r="AQ12" s="527">
        <v>0</v>
      </c>
    </row>
    <row s="1651" customFormat="1" customHeight="1" ht="14.25" hidden="1">
      <c r="A13" s="1352"/>
      <c r="B13" s="1352"/>
      <c r="C13" s="1352"/>
      <c r="D13" s="1352"/>
      <c r="E13" s="2267"/>
      <c r="F13" s="1352"/>
      <c r="G13" s="1352"/>
      <c r="H13" s="1352"/>
      <c r="I13" s="1352"/>
      <c r="J13" s="1352"/>
      <c r="K13" s="1352"/>
      <c r="L13" s="1355"/>
      <c r="M13" s="1330"/>
      <c r="N13" s="1330"/>
      <c r="O13" s="527"/>
      <c r="P13" s="389"/>
      <c r="Q13" s="1353"/>
      <c r="R13" s="389"/>
      <c r="S13" s="1331"/>
      <c r="T13" s="1334" t="s">
        <v>889</v>
      </c>
      <c r="U13" s="1333"/>
      <c r="V13" s="1333"/>
      <c r="W13" s="1333"/>
      <c r="X13" s="1333"/>
      <c r="Y13" s="1333"/>
      <c r="Z13" s="1333"/>
      <c r="AA13" s="1333"/>
      <c r="AB13" s="1333"/>
      <c r="AC13" s="1333"/>
      <c r="AD13" s="1333"/>
      <c r="AE13" s="1333"/>
      <c r="AF13" s="1333"/>
      <c r="AG13" s="1333"/>
      <c r="AH13" s="1333"/>
      <c r="AI13" s="1333"/>
      <c r="AJ13" s="1333"/>
      <c r="AK13" s="1333"/>
      <c r="AM13" s="509"/>
      <c r="AN13" s="509" t="str">
        <f>IF(T13="","",T13)</f>
        <v>Добавить территорию для дифференциации</v>
      </c>
      <c r="AO13" s="509"/>
      <c r="AP13" s="509"/>
      <c r="AQ13" s="520">
        <v>0</v>
      </c>
    </row>
    <row customHeight="1" ht="14.25" hidden="1">
      <c r="AB14" s="336"/>
      <c r="AI14" s="336"/>
      <c r="AQ14" s="1164">
        <v>0</v>
      </c>
    </row>
    <row customHeight="1" ht="14.25" hidden="1">
      <c r="AC15" s="1369"/>
      <c r="AD15" s="1369"/>
      <c r="AE15" s="1370"/>
      <c r="AF15" s="2276"/>
      <c r="AG15" s="2277" t="s">
        <v>66</v>
      </c>
      <c r="AH15" s="2276"/>
      <c r="AI15" s="2277" t="s">
        <v>66</v>
      </c>
      <c r="AQ15" s="1164">
        <v>0</v>
      </c>
    </row>
    <row customHeight="1" ht="14.25" hidden="1">
      <c r="AC16" s="1369"/>
      <c r="AD16" s="1369"/>
      <c r="AE16" s="337" t="str">
        <f>AF15&amp;"-"&amp;AH15</f>
        <v>-</v>
      </c>
      <c r="AF16" s="2277"/>
      <c r="AG16" s="2277"/>
      <c r="AH16" s="2277"/>
      <c r="AI16" s="2277"/>
      <c r="AQ16" s="1164">
        <v>0</v>
      </c>
    </row>
    <row customHeight="1" ht="14.25" hidden="1">
      <c r="AI17" s="336"/>
      <c r="AQ17" s="1164">
        <v>0</v>
      </c>
    </row>
    <row s="1375" customFormat="1" customHeight="1" ht="22.5" hidden="1">
      <c r="L18" s="1487"/>
      <c r="M18" s="1371"/>
      <c r="N18" s="1371"/>
      <c r="O18" s="1376" t="s">
        <v>890</v>
      </c>
      <c r="P18" s="1371"/>
      <c r="Q18" s="1380"/>
      <c r="R18" s="1380"/>
      <c r="S18" s="738"/>
      <c r="Y18" s="1376"/>
      <c r="AA18" s="1376"/>
      <c r="AB18" s="1375"/>
      <c r="AF18" s="1376"/>
      <c r="AH18" s="1376"/>
      <c r="AI18" s="1375"/>
      <c r="AL18" s="520"/>
      <c r="AM18" s="520"/>
      <c r="AN18" s="520"/>
      <c r="AO18" s="520"/>
      <c r="AP18" s="520"/>
      <c r="AQ18" s="1169">
        <v>0</v>
      </c>
    </row>
    <row s="1375" customFormat="1" customHeight="1" ht="14.25" hidden="1">
      <c r="L19" s="1487"/>
      <c r="M19" s="1371"/>
      <c r="N19" s="1371"/>
      <c r="O19" s="1371"/>
      <c r="P19" s="1371"/>
      <c r="Q19" s="1380"/>
      <c r="R19" s="1380"/>
      <c r="S19" s="738"/>
      <c r="AB19" s="1375"/>
      <c r="AI19" s="1375"/>
      <c r="AL19" s="520"/>
      <c r="AM19" s="520"/>
      <c r="AN19" s="520"/>
      <c r="AO19" s="520"/>
      <c r="AP19" s="520"/>
      <c r="AQ19" s="1169">
        <v>0</v>
      </c>
    </row>
    <row s="1375" customFormat="1" customHeight="1" ht="12" hidden="1">
      <c r="L20" s="1487"/>
      <c r="M20" s="1371"/>
      <c r="N20" s="1371"/>
      <c r="O20" s="1373" t="s">
        <v>891</v>
      </c>
      <c r="P20" s="1371"/>
      <c r="Q20" s="1451"/>
      <c r="R20" s="1451"/>
      <c r="S20" s="738"/>
      <c r="T20" s="1169" t="s">
        <v>892</v>
      </c>
      <c r="Z20" s="195" t="s">
        <v>893</v>
      </c>
      <c r="AB20" s="195" t="s">
        <v>894</v>
      </c>
      <c r="AC20" s="1169" t="s">
        <v>892</v>
      </c>
      <c r="AG20" s="195" t="s">
        <v>895</v>
      </c>
      <c r="AI20" s="195" t="s">
        <v>894</v>
      </c>
      <c r="AQ20" s="1169">
        <v>0</v>
      </c>
    </row>
    <row customHeight="1" ht="14.25" hidden="1">
      <c r="O21" s="1373"/>
      <c r="AQ21" s="1164">
        <v>0</v>
      </c>
    </row>
    <row customHeight="1" ht="14.25" hidden="1">
      <c r="O22" s="1373"/>
      <c r="AQ22" s="1164">
        <v>0</v>
      </c>
    </row>
    <row customHeight="1" ht="14.699999999999998">
      <c r="Q23" s="385"/>
      <c r="R23" s="385"/>
      <c r="S23" s="1284"/>
      <c r="T23" s="372"/>
      <c r="U23" s="372"/>
      <c r="V23" s="518"/>
      <c r="W23" s="518"/>
      <c r="X23" s="518"/>
      <c r="Y23" s="518"/>
      <c r="Z23" s="518"/>
      <c r="AA23" s="518"/>
      <c r="AB23" s="518"/>
      <c r="AC23" s="518"/>
      <c r="AD23" s="518"/>
      <c r="AE23" s="518"/>
      <c r="AF23" s="518"/>
      <c r="AG23" s="518"/>
      <c r="AH23" s="518"/>
      <c r="AI23" s="518"/>
      <c r="AQ23" s="1164">
        <v>14</v>
      </c>
    </row>
    <row customHeight="1" ht="14.699999999999998">
      <c r="Q24" s="385"/>
      <c r="R24" s="385"/>
      <c r="S24" s="2257"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7"/>
      <c r="U24" s="2257"/>
      <c r="V24" s="2257"/>
      <c r="W24" s="2257"/>
      <c r="X24" s="2257"/>
      <c r="Y24" s="2257"/>
      <c r="Z24" s="2257"/>
      <c r="AA24" s="2257"/>
      <c r="AB24" s="2257"/>
      <c r="AC24" s="2257"/>
      <c r="AD24" s="2257"/>
      <c r="AE24" s="2257"/>
      <c r="AF24" s="2257"/>
      <c r="AG24" s="2257"/>
      <c r="AH24" s="2257"/>
      <c r="AI24" s="1252"/>
      <c r="AQ24" s="1164">
        <v>14</v>
      </c>
    </row>
    <row customHeight="1" ht="14.699999999999998">
      <c r="Q25" s="385"/>
      <c r="R25" s="385"/>
      <c r="S25" s="2258" t="str">
        <f>IF(org=0,"Не определено",org)</f>
        <v>ООО "СамРЭК-Эксплуатация"</v>
      </c>
      <c r="T25" s="2258"/>
      <c r="U25" s="2258"/>
      <c r="V25" s="2258"/>
      <c r="W25" s="2258"/>
      <c r="X25" s="2258"/>
      <c r="Y25" s="2258"/>
      <c r="Z25" s="2258"/>
      <c r="AA25" s="2258"/>
      <c r="AB25" s="2258"/>
      <c r="AC25" s="2258"/>
      <c r="AD25" s="2258"/>
      <c r="AE25" s="2258"/>
      <c r="AF25" s="2258"/>
      <c r="AG25" s="2258"/>
      <c r="AH25" s="2258"/>
      <c r="AI25" s="1252"/>
      <c r="AQ25" s="1164">
        <v>14</v>
      </c>
    </row>
    <row customHeight="1" ht="14.25" hidden="1">
      <c r="Q26" s="385"/>
      <c r="R26" s="385"/>
      <c r="S26" s="1284"/>
      <c r="T26" s="372"/>
      <c r="U26" s="372"/>
      <c r="V26" s="331"/>
      <c r="W26" s="331"/>
      <c r="X26" s="331"/>
      <c r="Y26" s="331"/>
      <c r="Z26" s="331"/>
      <c r="AA26" s="331"/>
      <c r="AB26" s="331"/>
      <c r="AC26" s="331"/>
      <c r="AD26" s="331"/>
      <c r="AE26" s="331"/>
      <c r="AF26" s="331"/>
      <c r="AG26" s="331"/>
      <c r="AH26" s="331"/>
      <c r="AI26" s="331"/>
      <c r="AJ26" s="518"/>
      <c r="AQ26" s="1164">
        <v>0</v>
      </c>
    </row>
    <row s="1862" customFormat="1" customHeight="1" ht="25.5" hidden="1">
      <c r="A27" s="1377"/>
      <c r="B27" s="1377"/>
      <c r="C27" s="1377"/>
      <c r="D27" s="1377"/>
      <c r="E27" s="1377"/>
      <c r="F27" s="1377"/>
      <c r="G27" s="1377"/>
      <c r="H27" s="1377"/>
      <c r="I27" s="1377"/>
      <c r="J27" s="1377"/>
      <c r="K27" s="1377"/>
      <c r="L27" s="1378"/>
      <c r="M27" s="1377"/>
      <c r="N27" s="1377"/>
      <c r="O27" s="1377"/>
      <c r="S27" s="2259" t="s">
        <v>42</v>
      </c>
      <c r="T27" s="2259"/>
      <c r="U27" s="1381"/>
      <c r="V27" s="2260" t="str">
        <f>IF(TITLE_NAME_OR_PR_CHANGE="",IF(TITLE_NAME_OR_PR="","",TITLE_NAME_OR_PR),TITLE_NAME_OR_PR_CHANGE)</f>
        <v/>
      </c>
      <c r="W27" s="2260"/>
      <c r="X27" s="2260"/>
      <c r="Y27" s="2260"/>
      <c r="Z27" s="2260"/>
      <c r="AA27" s="2260"/>
      <c r="AB27" s="335"/>
      <c r="AC27" s="2260" t="str">
        <f>IF(TITLE_NAME_OR_PR_CHANGE="",IF(TITLE_NAME_OR_PR="","",TITLE_NAME_OR_PR),TITLE_NAME_OR_PR_CHANGE)</f>
        <v/>
      </c>
      <c r="AD27" s="2260"/>
      <c r="AE27" s="2260"/>
      <c r="AF27" s="2260"/>
      <c r="AG27" s="2260"/>
      <c r="AH27" s="2260"/>
      <c r="AI27" s="335"/>
      <c r="AJ27" s="335"/>
      <c r="AK27" s="289"/>
      <c r="AL27" s="377"/>
      <c r="AM27" s="377"/>
      <c r="AN27" s="377"/>
      <c r="AO27" s="377"/>
      <c r="AP27" s="377"/>
      <c r="AQ27" s="427">
        <v>0</v>
      </c>
    </row>
    <row s="1862" customFormat="1" customHeight="1" ht="18.75" hidden="1">
      <c r="A28" s="1377"/>
      <c r="B28" s="1377"/>
      <c r="C28" s="1377"/>
      <c r="D28" s="1377"/>
      <c r="E28" s="1377"/>
      <c r="F28" s="1377"/>
      <c r="G28" s="1377"/>
      <c r="H28" s="1377"/>
      <c r="I28" s="1377"/>
      <c r="J28" s="1377"/>
      <c r="K28" s="1377"/>
      <c r="L28" s="1378"/>
      <c r="M28" s="1377"/>
      <c r="N28" s="1377"/>
      <c r="O28" s="1377"/>
      <c r="S28" s="2259" t="s">
        <v>896</v>
      </c>
      <c r="T28" s="2259"/>
      <c r="U28" s="1381"/>
      <c r="V28" s="2273" t="str">
        <f>IF(TITLE_DATE_PR_CHANGE="",IF(TITLE_DATE_PR="","",TITLE_DATE_PR),TITLE_DATE_PR_CHANGE)</f>
        <v/>
      </c>
      <c r="W28" s="2273"/>
      <c r="X28" s="2273"/>
      <c r="Y28" s="2273"/>
      <c r="Z28" s="2273"/>
      <c r="AA28" s="2273"/>
      <c r="AB28" s="335"/>
      <c r="AC28" s="2273" t="str">
        <f>IF(TITLE_DATE_PR_CHANGE="",IF(TITLE_DATE_PR="","",TITLE_DATE_PR),TITLE_DATE_PR_CHANGE)</f>
        <v/>
      </c>
      <c r="AD28" s="2273"/>
      <c r="AE28" s="2273"/>
      <c r="AF28" s="2273"/>
      <c r="AG28" s="2273"/>
      <c r="AH28" s="2273"/>
      <c r="AI28" s="335"/>
      <c r="AJ28" s="335"/>
      <c r="AK28" s="289"/>
      <c r="AL28" s="377"/>
      <c r="AM28" s="377"/>
      <c r="AN28" s="377"/>
      <c r="AO28" s="377"/>
      <c r="AP28" s="377"/>
      <c r="AQ28" s="427">
        <v>0</v>
      </c>
    </row>
    <row s="1862" customFormat="1" customHeight="1" ht="18.75" hidden="1">
      <c r="A29" s="1377"/>
      <c r="B29" s="1377"/>
      <c r="C29" s="1377"/>
      <c r="D29" s="1377"/>
      <c r="E29" s="1377"/>
      <c r="F29" s="1377"/>
      <c r="G29" s="1377"/>
      <c r="H29" s="1377"/>
      <c r="I29" s="1377"/>
      <c r="J29" s="1377"/>
      <c r="K29" s="1377"/>
      <c r="L29" s="1378"/>
      <c r="M29" s="1377"/>
      <c r="N29" s="1377"/>
      <c r="O29" s="1377"/>
      <c r="S29" s="2259" t="s">
        <v>897</v>
      </c>
      <c r="T29" s="2259"/>
      <c r="U29" s="1381"/>
      <c r="V29" s="2260" t="str">
        <f>IF(TITLE_NUMBER_PR_CHANGE="",IF(TITLE_NUMBER_PR="","",TITLE_NUMBER_PR),TITLE_NUMBER_PR_CHANGE)</f>
        <v/>
      </c>
      <c r="W29" s="2260"/>
      <c r="X29" s="2260"/>
      <c r="Y29" s="2260"/>
      <c r="Z29" s="2260"/>
      <c r="AA29" s="2260"/>
      <c r="AB29" s="335"/>
      <c r="AC29" s="2260" t="str">
        <f>IF(TITLE_NUMBER_PR_CHANGE="",IF(TITLE_NUMBER_PR="","",TITLE_NUMBER_PR),TITLE_NUMBER_PR_CHANGE)</f>
        <v/>
      </c>
      <c r="AD29" s="2260"/>
      <c r="AE29" s="2260"/>
      <c r="AF29" s="2260"/>
      <c r="AG29" s="2260"/>
      <c r="AH29" s="2260"/>
      <c r="AI29" s="335"/>
      <c r="AJ29" s="335"/>
      <c r="AK29" s="289"/>
      <c r="AL29" s="377"/>
      <c r="AM29" s="377"/>
      <c r="AN29" s="377"/>
      <c r="AO29" s="377"/>
      <c r="AP29" s="377"/>
      <c r="AQ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v>
      </c>
      <c r="T30" s="2259"/>
      <c r="U30" s="1381"/>
      <c r="V30" s="2260" t="str">
        <f>IF(TITLE_IST_PUB_CHANGE="",IF(TITLE_IST_PUB="","",TITLE_IST_PUB),TITLE_IST_PUB_CHANGE)</f>
        <v/>
      </c>
      <c r="W30" s="2260"/>
      <c r="X30" s="2260"/>
      <c r="Y30" s="2260"/>
      <c r="Z30" s="2260"/>
      <c r="AA30" s="2260"/>
      <c r="AB30" s="335"/>
      <c r="AC30" s="2260" t="str">
        <f>IF(TITLE_IST_PUB_CHANGE="",IF(TITLE_IST_PUB="","",TITLE_IST_PUB),TITLE_IST_PUB_CHANGE)</f>
        <v/>
      </c>
      <c r="AD30" s="2260"/>
      <c r="AE30" s="2260"/>
      <c r="AF30" s="2260"/>
      <c r="AG30" s="2260"/>
      <c r="AH30" s="2260"/>
      <c r="AI30" s="335"/>
      <c r="AJ30" s="335"/>
      <c r="AK30" s="289"/>
      <c r="AL30" s="377"/>
      <c r="AM30" s="377"/>
      <c r="AN30" s="377"/>
      <c r="AO30" s="377"/>
      <c r="AP30" s="377"/>
      <c r="AQ30" s="427">
        <v>0</v>
      </c>
    </row>
    <row customHeight="1" ht="14.25" hidden="1">
      <c r="Q31" s="385"/>
      <c r="R31" s="385"/>
      <c r="S31" s="1284"/>
      <c r="T31" s="372"/>
      <c r="U31" s="372"/>
      <c r="V31" s="331"/>
      <c r="W31" s="331"/>
      <c r="X31" s="331"/>
      <c r="Y31" s="331"/>
      <c r="Z31" s="331"/>
      <c r="AA31" s="331"/>
      <c r="AB31" s="331"/>
      <c r="AC31" s="331"/>
      <c r="AD31" s="331"/>
      <c r="AE31" s="331"/>
      <c r="AF31" s="331"/>
      <c r="AG31" s="331"/>
      <c r="AH31" s="331"/>
      <c r="AI31" s="331"/>
      <c r="AJ31" s="518"/>
      <c r="AQ31" s="1164">
        <v>0</v>
      </c>
    </row>
    <row s="1862" customFormat="1" customHeight="1" ht="18.75" hidden="1">
      <c r="A32" s="1377"/>
      <c r="B32" s="1377"/>
      <c r="C32" s="1377"/>
      <c r="D32" s="1377"/>
      <c r="E32" s="1377"/>
      <c r="F32" s="1377"/>
      <c r="G32" s="1377"/>
      <c r="H32" s="1377"/>
      <c r="I32" s="1377"/>
      <c r="J32" s="1377"/>
      <c r="K32" s="1377"/>
      <c r="L32" s="1378"/>
      <c r="M32" s="1377"/>
      <c r="N32" s="1377"/>
      <c r="O32" s="1377"/>
      <c r="S32" s="2259" t="s">
        <v>898</v>
      </c>
      <c r="T32" s="2259"/>
      <c r="U32" s="1381"/>
      <c r="V32" s="2273" t="str">
        <f>IF(TITLE_DATE_PR_CHANGE="",IF(TITLE_DATE_PR="","",TITLE_DATE_PR),TITLE_DATE_PR_CHANGE)</f>
        <v/>
      </c>
      <c r="W32" s="2273"/>
      <c r="X32" s="2273"/>
      <c r="Y32" s="2273"/>
      <c r="Z32" s="2273"/>
      <c r="AA32" s="2273"/>
      <c r="AB32" s="335"/>
      <c r="AC32" s="2273" t="str">
        <f>IF(TITLE_DATE_PR_CHANGE="",IF(TITLE_DATE_PR="","",TITLE_DATE_PR),TITLE_DATE_PR_CHANGE)</f>
        <v/>
      </c>
      <c r="AD32" s="2273"/>
      <c r="AE32" s="2273"/>
      <c r="AF32" s="2273"/>
      <c r="AG32" s="2273"/>
      <c r="AH32" s="2273"/>
      <c r="AI32" s="335"/>
      <c r="AJ32" s="335"/>
      <c r="AK32" s="289"/>
      <c r="AL32" s="377"/>
      <c r="AM32" s="377"/>
      <c r="AN32" s="377"/>
      <c r="AO32" s="377"/>
      <c r="AP32" s="377"/>
      <c r="AQ32" s="427">
        <v>0</v>
      </c>
    </row>
    <row s="1862" customFormat="1" customHeight="1" ht="18.75" hidden="1">
      <c r="A33" s="1377"/>
      <c r="B33" s="1377"/>
      <c r="C33" s="1377"/>
      <c r="D33" s="1377"/>
      <c r="E33" s="1377"/>
      <c r="F33" s="1377"/>
      <c r="G33" s="1377"/>
      <c r="H33" s="1377"/>
      <c r="I33" s="1377"/>
      <c r="J33" s="1377"/>
      <c r="K33" s="1377"/>
      <c r="L33" s="1378"/>
      <c r="M33" s="1377"/>
      <c r="N33" s="1377"/>
      <c r="O33" s="1377"/>
      <c r="S33" s="2259" t="s">
        <v>899</v>
      </c>
      <c r="T33" s="2259"/>
      <c r="U33" s="1381"/>
      <c r="V33" s="2260" t="str">
        <f>IF(TITLE_NUMBER_PR_CHANGE="",IF(TITLE_NUMBER_PR="","",TITLE_NUMBER_PR),TITLE_NUMBER_PR_CHANGE)</f>
        <v/>
      </c>
      <c r="W33" s="2260"/>
      <c r="X33" s="2260"/>
      <c r="Y33" s="2260"/>
      <c r="Z33" s="2260"/>
      <c r="AA33" s="2260"/>
      <c r="AB33" s="335"/>
      <c r="AC33" s="2260" t="str">
        <f>IF(TITLE_NUMBER_PR_CHANGE="",IF(TITLE_NUMBER_PR="","",TITLE_NUMBER_PR),TITLE_NUMBER_PR_CHANGE)</f>
        <v/>
      </c>
      <c r="AD33" s="2260"/>
      <c r="AE33" s="2260"/>
      <c r="AF33" s="2260"/>
      <c r="AG33" s="2260"/>
      <c r="AH33" s="2260"/>
      <c r="AI33" s="335"/>
      <c r="AJ33" s="335"/>
      <c r="AK33" s="289"/>
      <c r="AL33" s="377"/>
      <c r="AM33" s="377"/>
      <c r="AN33" s="377"/>
      <c r="AO33" s="377"/>
      <c r="AP33" s="377"/>
      <c r="AQ33" s="427">
        <v>0</v>
      </c>
    </row>
    <row s="1862" customFormat="1" customHeight="1" ht="1.05">
      <c r="A34" s="1377"/>
      <c r="B34" s="1377"/>
      <c r="C34" s="1377"/>
      <c r="D34" s="1377"/>
      <c r="E34" s="1377"/>
      <c r="F34" s="1377"/>
      <c r="G34" s="1377"/>
      <c r="H34" s="1377"/>
      <c r="I34" s="1377"/>
      <c r="J34" s="1377"/>
      <c r="K34" s="1377"/>
      <c r="L34" s="1378"/>
      <c r="M34" s="1377"/>
      <c r="N34" s="1377"/>
      <c r="O34" s="1377"/>
      <c r="S34" s="332"/>
      <c r="T34" s="332"/>
      <c r="U34" s="1497"/>
      <c r="V34" s="335"/>
      <c r="W34" s="335"/>
      <c r="X34" s="335"/>
      <c r="Y34" s="335"/>
      <c r="Z34" s="335"/>
      <c r="AA34" s="335"/>
      <c r="AB34" s="287" t="s">
        <v>900</v>
      </c>
      <c r="AC34" s="335"/>
      <c r="AD34" s="335"/>
      <c r="AE34" s="335"/>
      <c r="AF34" s="335"/>
      <c r="AG34" s="335"/>
      <c r="AH34" s="335"/>
      <c r="AI34" s="287" t="s">
        <v>900</v>
      </c>
      <c r="AL34" s="377"/>
      <c r="AM34" s="377"/>
      <c r="AN34" s="377"/>
      <c r="AO34" s="377"/>
      <c r="AP34" s="377"/>
      <c r="AQ34" s="427">
        <v>1</v>
      </c>
    </row>
    <row customHeight="1" ht="14.699999999999998">
      <c r="Q35" s="385"/>
      <c r="R35" s="385"/>
      <c r="S35" s="1284"/>
      <c r="T35" s="372"/>
      <c r="U35" s="1253"/>
      <c r="V35" s="2261"/>
      <c r="W35" s="2261"/>
      <c r="X35" s="2261"/>
      <c r="Y35" s="2261"/>
      <c r="Z35" s="2261"/>
      <c r="AA35" s="2261"/>
      <c r="AB35" s="2261"/>
      <c r="AC35" s="2261"/>
      <c r="AD35" s="2261"/>
      <c r="AE35" s="2261"/>
      <c r="AF35" s="2261"/>
      <c r="AG35" s="2261"/>
      <c r="AH35" s="2261"/>
      <c r="AI35" s="2261"/>
      <c r="AQ35" s="1164">
        <v>14</v>
      </c>
    </row>
    <row customHeight="1" ht="14.699999999999998">
      <c r="Q36" s="385"/>
      <c r="R36" s="385"/>
      <c r="S36" s="2136" t="s">
        <v>773</v>
      </c>
      <c r="T36" s="2136"/>
      <c r="U36" s="2136"/>
      <c r="V36" s="2136"/>
      <c r="W36" s="2136"/>
      <c r="X36" s="2136"/>
      <c r="Y36" s="2136"/>
      <c r="Z36" s="2136"/>
      <c r="AA36" s="2136"/>
      <c r="AB36" s="2136"/>
      <c r="AC36" s="2136"/>
      <c r="AD36" s="2136"/>
      <c r="AE36" s="2136"/>
      <c r="AF36" s="2136"/>
      <c r="AG36" s="2136"/>
      <c r="AH36" s="2136"/>
      <c r="AI36" s="2136"/>
      <c r="AJ36" s="2136"/>
      <c r="AK36" s="2136" t="s">
        <v>774</v>
      </c>
      <c r="AQ36" s="1164">
        <v>14</v>
      </c>
    </row>
    <row customHeight="1" ht="14.699999999999998">
      <c r="Q37" s="385"/>
      <c r="R37" s="385"/>
      <c r="S37" s="2282" t="s">
        <v>88</v>
      </c>
      <c r="T37" s="2218" t="s">
        <v>901</v>
      </c>
      <c r="U37" s="310"/>
      <c r="V37" s="2283" t="s">
        <v>902</v>
      </c>
      <c r="W37" s="2284"/>
      <c r="X37" s="2284"/>
      <c r="Y37" s="2284"/>
      <c r="Z37" s="2284"/>
      <c r="AA37" s="2285"/>
      <c r="AB37" s="2286" t="s">
        <v>903</v>
      </c>
      <c r="AC37" s="2283" t="s">
        <v>902</v>
      </c>
      <c r="AD37" s="2284"/>
      <c r="AE37" s="2284"/>
      <c r="AF37" s="2284"/>
      <c r="AG37" s="2284"/>
      <c r="AH37" s="2285"/>
      <c r="AI37" s="2286" t="s">
        <v>904</v>
      </c>
      <c r="AJ37" s="2289" t="s">
        <v>905</v>
      </c>
      <c r="AK37" s="2136"/>
      <c r="AQ37" s="1164">
        <v>14</v>
      </c>
    </row>
    <row customHeight="1" ht="35.699999999999996">
      <c r="Q38" s="385"/>
      <c r="R38" s="385"/>
      <c r="S38" s="2282"/>
      <c r="T38" s="2218"/>
      <c r="U38" s="1040"/>
      <c r="V38" s="1492" t="s">
        <v>962</v>
      </c>
      <c r="W38" s="2271" t="s">
        <v>908</v>
      </c>
      <c r="X38" s="2272"/>
      <c r="Y38" s="2271" t="s">
        <v>909</v>
      </c>
      <c r="Z38" s="2278"/>
      <c r="AA38" s="2272"/>
      <c r="AB38" s="2287"/>
      <c r="AC38" s="1492" t="s">
        <v>962</v>
      </c>
      <c r="AD38" s="2271" t="s">
        <v>908</v>
      </c>
      <c r="AE38" s="2272"/>
      <c r="AF38" s="2271" t="s">
        <v>909</v>
      </c>
      <c r="AG38" s="2278"/>
      <c r="AH38" s="2272"/>
      <c r="AI38" s="2287"/>
      <c r="AJ38" s="2290"/>
      <c r="AK38" s="2136"/>
      <c r="AQ38" s="1164">
        <v>34</v>
      </c>
    </row>
    <row customHeight="1" ht="90.3">
      <c r="A39" s="1379"/>
      <c r="B39" s="1379" t="s">
        <v>616</v>
      </c>
      <c r="C39" s="1379" t="s">
        <v>617</v>
      </c>
      <c r="D39" s="1379" t="s">
        <v>618</v>
      </c>
      <c r="E39" s="1373" t="s">
        <v>910</v>
      </c>
      <c r="F39" s="1373" t="s">
        <v>911</v>
      </c>
      <c r="G39" s="1373" t="s">
        <v>912</v>
      </c>
      <c r="H39" s="1373"/>
      <c r="I39" s="1373" t="s">
        <v>963</v>
      </c>
      <c r="J39" s="1373" t="s">
        <v>915</v>
      </c>
      <c r="K39" s="1373" t="s">
        <v>964</v>
      </c>
      <c r="L39" s="1373" t="s">
        <v>891</v>
      </c>
      <c r="Q39" s="385"/>
      <c r="R39" s="385"/>
      <c r="S39" s="2282"/>
      <c r="T39" s="2218"/>
      <c r="U39" s="311"/>
      <c r="V39" s="1492" t="s">
        <v>991</v>
      </c>
      <c r="W39" s="1231" t="s">
        <v>992</v>
      </c>
      <c r="X39" s="1231" t="s">
        <v>967</v>
      </c>
      <c r="Y39" s="1498" t="s">
        <v>919</v>
      </c>
      <c r="Z39" s="2279" t="s">
        <v>920</v>
      </c>
      <c r="AA39" s="2280"/>
      <c r="AB39" s="2288"/>
      <c r="AC39" s="1492" t="s">
        <v>991</v>
      </c>
      <c r="AD39" s="1231" t="s">
        <v>992</v>
      </c>
      <c r="AE39" s="1231" t="s">
        <v>967</v>
      </c>
      <c r="AF39" s="1498" t="s">
        <v>919</v>
      </c>
      <c r="AG39" s="2279" t="s">
        <v>920</v>
      </c>
      <c r="AH39" s="2280"/>
      <c r="AI39" s="2288"/>
      <c r="AJ39" s="2291"/>
      <c r="AK39" s="2136"/>
      <c r="AQ39" s="1164">
        <v>86</v>
      </c>
    </row>
    <row s="1650" customFormat="1" customHeight="1" ht="11.25" hidden="1">
      <c r="A40" s="1379"/>
      <c r="B40" s="1379"/>
      <c r="C40" s="1379"/>
      <c r="D40" s="1379"/>
      <c r="E40" s="1379"/>
      <c r="F40" s="1379"/>
      <c r="G40" s="1379"/>
      <c r="H40" s="1379"/>
      <c r="I40" s="1379"/>
      <c r="J40" s="1379"/>
      <c r="K40" s="1379"/>
      <c r="L40" s="1373"/>
      <c r="M40" s="1371"/>
      <c r="N40" s="1371"/>
      <c r="O40" s="1371"/>
      <c r="P40" s="1255"/>
      <c r="Q40" s="1256"/>
      <c r="R40" s="1263">
        <v>1</v>
      </c>
      <c r="S40" s="1286" t="s">
        <v>200</v>
      </c>
      <c r="T40" s="1264" t="s">
        <v>103</v>
      </c>
      <c r="U40" s="1254" t="str">
        <f>OFFSET(U40,0,-1)</f>
        <v>2</v>
      </c>
      <c r="V40" s="1491">
        <f>OFFSET(V40,0,-1)+1</f>
        <v>3</v>
      </c>
      <c r="W40" s="1491">
        <f>OFFSET(W40,0,-1)+1</f>
        <v>4</v>
      </c>
      <c r="X40" s="1491">
        <f>OFFSET(X40,0,-1)+1</f>
        <v>5</v>
      </c>
      <c r="Y40" s="1491">
        <f>OFFSET(Y40,0,-1)+1</f>
        <v>6</v>
      </c>
      <c r="Z40" s="2281">
        <f>OFFSET(Z40,0,-1)+1</f>
        <v>7</v>
      </c>
      <c r="AA40" s="2281"/>
      <c r="AB40" s="1491">
        <f>OFFSET(AB40,0,-2)+1</f>
        <v>8</v>
      </c>
      <c r="AC40" s="1491">
        <f>OFFSET(AC40,0,-1)+1</f>
        <v>9</v>
      </c>
      <c r="AD40" s="1491">
        <f>OFFSET(AD40,0,-1)+1</f>
        <v>10</v>
      </c>
      <c r="AE40" s="1491">
        <f>OFFSET(AE40,0,-1)+1</f>
        <v>11</v>
      </c>
      <c r="AF40" s="1491">
        <f>OFFSET(AF40,0,-1)+1</f>
        <v>12</v>
      </c>
      <c r="AG40" s="2281">
        <f>OFFSET(AG40,0,-1)+1</f>
        <v>13</v>
      </c>
      <c r="AH40" s="2281"/>
      <c r="AI40" s="1491">
        <f>OFFSET(AI40,0,-2)+1</f>
        <v>14</v>
      </c>
      <c r="AJ40" s="1254">
        <f>OFFSET(AJ40,0,-1)</f>
        <v>14</v>
      </c>
      <c r="AK40" s="1491">
        <f>OFFSET(AK40,0,-1)+1</f>
        <v>15</v>
      </c>
      <c r="AL40" s="520"/>
      <c r="AM40" s="520"/>
      <c r="AN40" s="520"/>
      <c r="AO40" s="520"/>
      <c r="AP40" s="520"/>
      <c r="AQ40" s="505">
        <v>0</v>
      </c>
    </row>
    <row customHeight="1" ht="24">
      <c r="A41" s="1372" t="s">
        <v>739</v>
      </c>
      <c r="B41" s="1372"/>
      <c r="C41" s="1372"/>
      <c r="D41" s="1372"/>
      <c r="E41" s="2267">
        <v>1</v>
      </c>
      <c r="F41" s="1372"/>
      <c r="G41" s="1372"/>
      <c r="H41" s="1372"/>
      <c r="I41" s="1372"/>
      <c r="J41" s="1372"/>
      <c r="K41" s="1372"/>
      <c r="L41" s="1373"/>
      <c r="M41" s="1374"/>
      <c r="N41" s="1374"/>
      <c r="O41" s="1374"/>
      <c r="P41" s="370"/>
      <c r="Q41" s="369"/>
      <c r="R41" s="364"/>
      <c r="S41" s="1502">
        <f>INDEX(PT_DIFFERENTIATION_NUM_NTAR,MATCH(A41,PT_DIFFERENTIATION_NTAR_ID,0))</f>
        <v>0</v>
      </c>
      <c r="T41" s="307" t="s">
        <v>604</v>
      </c>
      <c r="U41" s="309"/>
      <c r="V41" s="2251"/>
      <c r="W41" s="2252"/>
      <c r="X41" s="2252"/>
      <c r="Y41" s="2252"/>
      <c r="Z41" s="2252"/>
      <c r="AA41" s="2252"/>
      <c r="AB41" s="2253"/>
      <c r="AC41" s="2251" t="str">
        <f>INDEX(PT_DIFFERENTIATION_NTAR,MATCH(A41,PT_DIFFERENTIATION_NTAR_ID,0))</f>
        <v/>
      </c>
      <c r="AD41" s="2252"/>
      <c r="AE41" s="2252"/>
      <c r="AF41" s="2252"/>
      <c r="AG41" s="2252"/>
      <c r="AH41" s="2252"/>
      <c r="AI41" s="2252"/>
      <c r="AJ41" s="2253"/>
      <c r="AK41"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9"/>
      <c r="AN41" s="509" t="str">
        <f>IF(T41="","",T41)</f>
        <v>Наименование тарифа</v>
      </c>
      <c r="AO41" s="509"/>
      <c r="AP41" s="509"/>
      <c r="AQ41" s="1164">
        <v>23</v>
      </c>
    </row>
    <row customHeight="1" ht="24">
      <c r="A42" s="1372" t="s">
        <v>739</v>
      </c>
      <c r="B42" s="1372" t="s">
        <v>740</v>
      </c>
      <c r="C42" s="1372"/>
      <c r="D42" s="1372"/>
      <c r="E42" s="2268"/>
      <c r="F42" s="2267">
        <v>1</v>
      </c>
      <c r="G42" s="1372"/>
      <c r="H42" s="1372"/>
      <c r="I42" s="1372"/>
      <c r="J42" s="1372"/>
      <c r="K42" s="1372"/>
      <c r="L42" s="1373"/>
      <c r="M42" s="1374"/>
      <c r="N42" s="1374"/>
      <c r="O42" s="1374"/>
      <c r="P42" s="1496"/>
      <c r="Q42" s="361"/>
      <c r="R42" s="362"/>
      <c r="S42" s="1502" t="str">
        <f>INDEX(PT_DIFFERENTIATION_NUM_TER,MATCH(B42,PT_DIFFERENTIATION_TER_ID,0))</f>
        <v>.</v>
      </c>
      <c r="T42" s="317" t="s">
        <v>870</v>
      </c>
      <c r="U42" s="309"/>
      <c r="V42" s="2251"/>
      <c r="W42" s="2252"/>
      <c r="X42" s="2252"/>
      <c r="Y42" s="2252"/>
      <c r="Z42" s="2252"/>
      <c r="AA42" s="2252"/>
      <c r="AB42" s="2253"/>
      <c r="AC42" s="2251" t="str">
        <f>INDEX(PT_DIFFERENTIATION_TER,MATCH(B42,PT_DIFFERENTIATION_TER_ID,0))</f>
        <v/>
      </c>
      <c r="AD42" s="2252"/>
      <c r="AE42" s="2252"/>
      <c r="AF42" s="2252"/>
      <c r="AG42" s="2252"/>
      <c r="AH42" s="2252"/>
      <c r="AI42" s="2252"/>
      <c r="AJ42" s="2253"/>
      <c r="AK42" s="1267" t="s">
        <v>871</v>
      </c>
      <c r="AM42" s="509"/>
      <c r="AN42" s="509" t="str">
        <f>IF(T42="","",T42)</f>
        <v>Территория действия тарифа</v>
      </c>
      <c r="AO42" s="509"/>
      <c r="AP42" s="509"/>
      <c r="AQ42" s="1164">
        <v>23</v>
      </c>
    </row>
    <row customHeight="1" ht="24">
      <c r="A43" s="1372" t="s">
        <v>739</v>
      </c>
      <c r="B43" s="1372" t="s">
        <v>740</v>
      </c>
      <c r="C43" s="1372" t="s">
        <v>741</v>
      </c>
      <c r="D43" s="1372"/>
      <c r="E43" s="2268"/>
      <c r="F43" s="2268"/>
      <c r="G43" s="2267">
        <v>1</v>
      </c>
      <c r="H43" s="1372"/>
      <c r="I43" s="1372"/>
      <c r="J43" s="1372"/>
      <c r="K43" s="1372"/>
      <c r="L43" s="1373"/>
      <c r="M43" s="1374"/>
      <c r="N43" s="1374"/>
      <c r="O43" s="1374"/>
      <c r="P43" s="363"/>
      <c r="Q43" s="361"/>
      <c r="R43" s="362"/>
      <c r="S43" s="1502" t="str">
        <f>INDEX(PT_DIFFERENTIATION_NUM_CS,MATCH(C43,PT_DIFFERENTIATION_CS_ID,0))</f>
        <v>..</v>
      </c>
      <c r="T43" s="318" t="s">
        <v>989</v>
      </c>
      <c r="U43" s="309"/>
      <c r="V43" s="2251"/>
      <c r="W43" s="2252"/>
      <c r="X43" s="2252"/>
      <c r="Y43" s="2252"/>
      <c r="Z43" s="2252"/>
      <c r="AA43" s="2252"/>
      <c r="AB43" s="2253"/>
      <c r="AC43" s="2251" t="str">
        <f>INDEX(PT_DIFFERENTIATION_CS,MATCH(C43,PT_DIFFERENTIATION_CS_ID,0))</f>
        <v/>
      </c>
      <c r="AD43" s="2252"/>
      <c r="AE43" s="2252"/>
      <c r="AF43" s="2252"/>
      <c r="AG43" s="2252"/>
      <c r="AH43" s="2252"/>
      <c r="AI43" s="2252"/>
      <c r="AJ43" s="2253"/>
      <c r="AK43" s="1267" t="s">
        <v>990</v>
      </c>
      <c r="AM43" s="509"/>
      <c r="AN43" s="509" t="str">
        <f>IF(T43="","",T43)</f>
        <v>Наименование централизованной системы водоотведения</v>
      </c>
      <c r="AO43" s="509"/>
      <c r="AP43" s="509"/>
      <c r="AQ43" s="1164">
        <v>23</v>
      </c>
    </row>
    <row customHeight="1" ht="24">
      <c r="A44" s="1372" t="s">
        <v>739</v>
      </c>
      <c r="B44" s="1372" t="s">
        <v>740</v>
      </c>
      <c r="C44" s="1372" t="s">
        <v>741</v>
      </c>
      <c r="D44" s="1372" t="s">
        <v>993</v>
      </c>
      <c r="E44" s="2268"/>
      <c r="F44" s="2268"/>
      <c r="G44" s="2268"/>
      <c r="H44" s="2268"/>
      <c r="I44" s="2265" t="str">
        <f>S43&amp;".1"</f>
        <v>...1</v>
      </c>
      <c r="J44" s="1372"/>
      <c r="K44" s="1372"/>
      <c r="L44" s="1373"/>
      <c r="P44" s="2266">
        <v>1</v>
      </c>
      <c r="Q44" s="1490"/>
      <c r="R44" s="365"/>
      <c r="S44" s="1502" t="str">
        <f>$I44</f>
        <v>...1</v>
      </c>
      <c r="T44" s="294" t="s">
        <v>956</v>
      </c>
      <c r="U44" s="309"/>
      <c r="V44" s="2359"/>
      <c r="W44" s="2360"/>
      <c r="X44" s="2360"/>
      <c r="Y44" s="2360"/>
      <c r="Z44" s="2360"/>
      <c r="AA44" s="2360"/>
      <c r="AB44" s="2361"/>
      <c r="AC44" s="2362"/>
      <c r="AD44" s="2363"/>
      <c r="AE44" s="2363"/>
      <c r="AF44" s="2363"/>
      <c r="AG44" s="2363"/>
      <c r="AH44" s="2363"/>
      <c r="AI44" s="2363"/>
      <c r="AJ44" s="2364"/>
      <c r="AK44" s="1267" t="s">
        <v>957</v>
      </c>
      <c r="AM44" s="509"/>
      <c r="AN44" s="509" t="str">
        <f>IF(T44="","",T44)</f>
        <v>Наименование признака дифференциации</v>
      </c>
      <c r="AO44" s="509"/>
      <c r="AP44" s="509"/>
      <c r="AQ44" s="1164">
        <v>23</v>
      </c>
    </row>
    <row customHeight="1" ht="24">
      <c r="A45" s="1372" t="s">
        <v>739</v>
      </c>
      <c r="B45" s="1372" t="s">
        <v>740</v>
      </c>
      <c r="C45" s="1372" t="s">
        <v>741</v>
      </c>
      <c r="D45" s="1372" t="s">
        <v>993</v>
      </c>
      <c r="E45" s="2268"/>
      <c r="F45" s="2268"/>
      <c r="G45" s="2268"/>
      <c r="H45" s="2268"/>
      <c r="I45" s="2295"/>
      <c r="J45" s="2265" t="str">
        <f>I44&amp;".1"</f>
        <v>...1.1</v>
      </c>
      <c r="K45" s="1372"/>
      <c r="L45" s="1373" t="s">
        <v>879</v>
      </c>
      <c r="P45" s="2266"/>
      <c r="Q45" s="2266">
        <v>1</v>
      </c>
      <c r="R45" s="366"/>
      <c r="S45" s="1502" t="str">
        <f>$J45</f>
        <v>...1.1</v>
      </c>
      <c r="T45" s="295" t="s">
        <v>880</v>
      </c>
      <c r="U45" s="309"/>
      <c r="V45" s="2254"/>
      <c r="W45" s="2255"/>
      <c r="X45" s="2255"/>
      <c r="Y45" s="2255"/>
      <c r="Z45" s="2255"/>
      <c r="AA45" s="2255"/>
      <c r="AB45" s="2256"/>
      <c r="AC45" s="2254"/>
      <c r="AD45" s="2255"/>
      <c r="AE45" s="2255"/>
      <c r="AF45" s="2255"/>
      <c r="AG45" s="2255"/>
      <c r="AH45" s="2255"/>
      <c r="AI45" s="2255"/>
      <c r="AJ45" s="2256"/>
      <c r="AK45" s="1316" t="s">
        <v>958</v>
      </c>
      <c r="AM45" s="509"/>
      <c r="AN45" s="509" t="str">
        <f>IF(T45="","",T45)</f>
        <v>Группа потребителей</v>
      </c>
      <c r="AO45" s="509"/>
      <c r="AP45" s="509"/>
      <c r="AQ45" s="1164">
        <v>23</v>
      </c>
    </row>
    <row customHeight="1" ht="24">
      <c r="A46" s="1372" t="s">
        <v>739</v>
      </c>
      <c r="B46" s="1372" t="s">
        <v>740</v>
      </c>
      <c r="C46" s="1372" t="s">
        <v>741</v>
      </c>
      <c r="D46" s="1372" t="s">
        <v>993</v>
      </c>
      <c r="E46" s="2268"/>
      <c r="F46" s="2268"/>
      <c r="G46" s="2268"/>
      <c r="H46" s="2268"/>
      <c r="I46" s="2295"/>
      <c r="J46" s="2295"/>
      <c r="K46" s="2265" t="str">
        <f>J45&amp;".1"</f>
        <v>...1.1.1</v>
      </c>
      <c r="L46" s="1373"/>
      <c r="P46" s="2266"/>
      <c r="Q46" s="2266"/>
      <c r="R46" s="366">
        <v>1</v>
      </c>
      <c r="S46" s="1502" t="str">
        <f>$K46</f>
        <v>...1.1.1</v>
      </c>
      <c r="T46" s="1446"/>
      <c r="U46" s="309"/>
      <c r="V46" s="1369"/>
      <c r="W46" s="1369"/>
      <c r="X46" s="1370"/>
      <c r="Y46" s="2276"/>
      <c r="Z46" s="2277" t="s">
        <v>66</v>
      </c>
      <c r="AA46" s="2276"/>
      <c r="AB46" s="2277" t="s">
        <v>66</v>
      </c>
      <c r="AC46" s="760"/>
      <c r="AD46" s="760"/>
      <c r="AE46" s="1266"/>
      <c r="AF46" s="2274"/>
      <c r="AG46" s="2116" t="s">
        <v>66</v>
      </c>
      <c r="AH46" s="2296"/>
      <c r="AI46" s="2116" t="s">
        <v>19</v>
      </c>
      <c r="AJ46" s="1447"/>
      <c r="AK46"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0">
        <f>STRCHECKDATE(V47:AJ47)</f>
      </c>
      <c r="AM46" s="509"/>
      <c r="AN46" s="509" t="str">
        <f>IF(T46="","",T46)</f>
        <v/>
      </c>
      <c r="AO46" s="509"/>
      <c r="AP46" s="509"/>
      <c r="AQ46" s="1164">
        <v>23</v>
      </c>
    </row>
    <row customHeight="1" ht="0">
      <c r="A47" s="1372" t="s">
        <v>739</v>
      </c>
      <c r="B47" s="1372" t="s">
        <v>740</v>
      </c>
      <c r="C47" s="1372" t="s">
        <v>741</v>
      </c>
      <c r="D47" s="1372" t="s">
        <v>993</v>
      </c>
      <c r="E47" s="2268"/>
      <c r="F47" s="2268"/>
      <c r="G47" s="2268"/>
      <c r="H47" s="2268"/>
      <c r="I47" s="2295"/>
      <c r="J47" s="2295"/>
      <c r="K47" s="2265"/>
      <c r="L47" s="1373"/>
      <c r="P47" s="2266"/>
      <c r="Q47" s="2266"/>
      <c r="R47" s="366"/>
      <c r="S47" s="1499"/>
      <c r="T47" s="309"/>
      <c r="U47" s="309"/>
      <c r="V47" s="1369"/>
      <c r="W47" s="1369"/>
      <c r="X47" s="337" t="str">
        <f>Y46&amp;"-"&amp;AA46</f>
        <v>-</v>
      </c>
      <c r="Y47" s="2277"/>
      <c r="Z47" s="2277"/>
      <c r="AA47" s="2277"/>
      <c r="AB47" s="2277"/>
      <c r="AC47" s="334"/>
      <c r="AD47" s="334"/>
      <c r="AE47" s="337" t="str">
        <f>AF46&amp;"-"&amp;AH46</f>
        <v>-</v>
      </c>
      <c r="AF47" s="2275"/>
      <c r="AG47" s="2116"/>
      <c r="AH47" s="2297"/>
      <c r="AI47" s="2116"/>
      <c r="AJ47" s="1448"/>
      <c r="AK47" s="2358"/>
      <c r="AM47" s="509"/>
      <c r="AN47" s="509" t="str">
        <f>IF(T47="","",T47)</f>
        <v/>
      </c>
      <c r="AO47" s="509"/>
      <c r="AP47" s="509"/>
      <c r="AQ47" s="1164">
        <v>0</v>
      </c>
    </row>
    <row customHeight="1" ht="21">
      <c r="A48" s="1372" t="s">
        <v>739</v>
      </c>
      <c r="B48" s="1372" t="s">
        <v>740</v>
      </c>
      <c r="C48" s="1372" t="s">
        <v>741</v>
      </c>
      <c r="D48" s="1372" t="s">
        <v>993</v>
      </c>
      <c r="E48" s="2268"/>
      <c r="F48" s="2268"/>
      <c r="G48" s="2268"/>
      <c r="H48" s="2268"/>
      <c r="I48" s="2295"/>
      <c r="J48" s="2265"/>
      <c r="K48" s="1372"/>
      <c r="L48" s="1373"/>
      <c r="P48" s="2266"/>
      <c r="Q48" s="2266"/>
      <c r="R48" s="365"/>
      <c r="S48" s="1287"/>
      <c r="T48" s="296" t="s">
        <v>959</v>
      </c>
      <c r="U48" s="376"/>
      <c r="V48" s="376"/>
      <c r="W48" s="376"/>
      <c r="X48" s="376"/>
      <c r="Y48" s="376"/>
      <c r="Z48" s="376"/>
      <c r="AA48" s="376"/>
      <c r="AB48" s="376"/>
      <c r="AC48" s="376"/>
      <c r="AD48" s="376"/>
      <c r="AE48" s="376"/>
      <c r="AF48" s="376"/>
      <c r="AG48" s="376"/>
      <c r="AH48" s="376"/>
      <c r="AI48" s="376"/>
      <c r="AJ48" s="376"/>
      <c r="AK48" s="1267" t="s">
        <v>960</v>
      </c>
      <c r="AM48" s="509"/>
      <c r="AN48" s="509" t="str">
        <f>IF(T48="","",T48)</f>
        <v>Добавить значение признака дифференциации</v>
      </c>
      <c r="AO48" s="509"/>
      <c r="AP48" s="509"/>
      <c r="AQ48" s="1164">
        <v>20</v>
      </c>
    </row>
    <row customHeight="1" ht="22.049999999999997">
      <c r="A49" s="1372" t="s">
        <v>739</v>
      </c>
      <c r="B49" s="1372" t="s">
        <v>740</v>
      </c>
      <c r="C49" s="1372" t="s">
        <v>741</v>
      </c>
      <c r="D49" s="1372" t="s">
        <v>993</v>
      </c>
      <c r="E49" s="2268"/>
      <c r="F49" s="2268"/>
      <c r="G49" s="2268"/>
      <c r="H49" s="2268"/>
      <c r="I49" s="2265"/>
      <c r="J49" s="1372"/>
      <c r="K49" s="1372"/>
      <c r="L49" s="1373"/>
      <c r="P49" s="2266"/>
      <c r="Q49" s="1490"/>
      <c r="R49" s="365"/>
      <c r="S49" s="1287"/>
      <c r="T49" s="374" t="s">
        <v>885</v>
      </c>
      <c r="U49" s="376"/>
      <c r="V49" s="376"/>
      <c r="W49" s="376"/>
      <c r="X49" s="376"/>
      <c r="Y49" s="376"/>
      <c r="Z49" s="376"/>
      <c r="AA49" s="376"/>
      <c r="AB49" s="375"/>
      <c r="AC49" s="376"/>
      <c r="AD49" s="376"/>
      <c r="AE49" s="376"/>
      <c r="AF49" s="376"/>
      <c r="AG49" s="376"/>
      <c r="AH49" s="376"/>
      <c r="AI49" s="375"/>
      <c r="AJ49" s="376"/>
      <c r="AK49" s="1449"/>
      <c r="AM49" s="509"/>
      <c r="AN49" s="509" t="str">
        <f>IF(T49="","",T49)</f>
        <v>Добавить группу потребителей</v>
      </c>
      <c r="AO49" s="509"/>
      <c r="AP49" s="509"/>
      <c r="AQ49" s="1164">
        <v>21</v>
      </c>
    </row>
    <row customHeight="1" ht="22.049999999999997">
      <c r="A50" s="1372" t="s">
        <v>739</v>
      </c>
      <c r="B50" s="1372" t="s">
        <v>740</v>
      </c>
      <c r="C50" s="1372" t="s">
        <v>741</v>
      </c>
      <c r="D50" s="1372" t="s">
        <v>993</v>
      </c>
      <c r="E50" s="2268"/>
      <c r="F50" s="2268"/>
      <c r="G50" s="2268"/>
      <c r="H50" s="2267"/>
      <c r="I50" s="1372"/>
      <c r="J50" s="1372"/>
      <c r="K50" s="1372"/>
      <c r="L50" s="1373"/>
      <c r="M50" s="1374"/>
      <c r="N50" s="1374"/>
      <c r="O50" s="546"/>
      <c r="P50" s="369"/>
      <c r="Q50" s="384"/>
      <c r="R50" s="364"/>
      <c r="S50" s="1287"/>
      <c r="T50" s="381" t="s">
        <v>961</v>
      </c>
      <c r="U50" s="376"/>
      <c r="V50" s="376"/>
      <c r="W50" s="376"/>
      <c r="X50" s="376"/>
      <c r="Y50" s="376"/>
      <c r="Z50" s="376"/>
      <c r="AA50" s="376"/>
      <c r="AB50" s="375"/>
      <c r="AC50" s="376"/>
      <c r="AD50" s="376"/>
      <c r="AE50" s="376"/>
      <c r="AF50" s="376"/>
      <c r="AG50" s="376"/>
      <c r="AH50" s="376"/>
      <c r="AI50" s="375"/>
      <c r="AJ50" s="376"/>
      <c r="AK50" s="312"/>
      <c r="AM50" s="509"/>
      <c r="AN50" s="509" t="str">
        <f>IF(T50="","",T50)</f>
        <v>Добавить наименование признака дифференциации</v>
      </c>
      <c r="AO50" s="509"/>
      <c r="AP50" s="509"/>
      <c r="AQ50" s="1164">
        <v>21</v>
      </c>
    </row>
    <row s="1651" customFormat="1" customHeight="1" ht="0">
      <c r="A51" s="1352" t="s">
        <v>739</v>
      </c>
      <c r="B51" s="1352" t="s">
        <v>740</v>
      </c>
      <c r="C51" s="1323"/>
      <c r="D51" s="1323"/>
      <c r="E51" s="2268"/>
      <c r="F51" s="2267"/>
      <c r="G51" s="1323"/>
      <c r="H51" s="1323"/>
      <c r="I51" s="1323"/>
      <c r="J51" s="1323"/>
      <c r="K51" s="1323"/>
      <c r="L51" s="1503"/>
      <c r="M51" s="1330"/>
      <c r="N51" s="1330"/>
      <c r="P51" s="1325"/>
      <c r="Q51" s="1326"/>
      <c r="R51" s="1325"/>
      <c r="S51" s="1331"/>
      <c r="T51" s="1334" t="s">
        <v>888</v>
      </c>
      <c r="U51" s="1333"/>
      <c r="V51" s="1333"/>
      <c r="W51" s="1333"/>
      <c r="X51" s="1333"/>
      <c r="Y51" s="1333"/>
      <c r="Z51" s="1333"/>
      <c r="AA51" s="1333"/>
      <c r="AB51" s="1333"/>
      <c r="AC51" s="1333"/>
      <c r="AD51" s="1333"/>
      <c r="AE51" s="1333"/>
      <c r="AF51" s="1333"/>
      <c r="AG51" s="1333"/>
      <c r="AH51" s="1333"/>
      <c r="AI51" s="1333"/>
      <c r="AJ51" s="1333"/>
      <c r="AK51" s="1333"/>
      <c r="AM51" s="798"/>
      <c r="AN51" s="798" t="str">
        <f>IF(T51="","",T51)</f>
        <v>Добавить централизованную систему для дифференциации</v>
      </c>
      <c r="AO51" s="798"/>
      <c r="AP51" s="798"/>
      <c r="AQ51" s="527">
        <v>0</v>
      </c>
    </row>
    <row s="1651" customFormat="1" customHeight="1" ht="0">
      <c r="A52" s="1352" t="s">
        <v>739</v>
      </c>
      <c r="B52" s="1352"/>
      <c r="C52" s="1352"/>
      <c r="D52" s="1352"/>
      <c r="E52" s="2267"/>
      <c r="F52" s="1352"/>
      <c r="G52" s="1352"/>
      <c r="H52" s="1352"/>
      <c r="I52" s="1352"/>
      <c r="J52" s="1352"/>
      <c r="K52" s="1352"/>
      <c r="L52" s="1355"/>
      <c r="M52" s="1330"/>
      <c r="N52" s="1330"/>
      <c r="O52" s="527"/>
      <c r="P52" s="389"/>
      <c r="Q52" s="1353"/>
      <c r="R52" s="389"/>
      <c r="S52" s="1331"/>
      <c r="T52" s="1334" t="s">
        <v>889</v>
      </c>
      <c r="U52" s="1333"/>
      <c r="V52" s="1333"/>
      <c r="W52" s="1333"/>
      <c r="X52" s="1333"/>
      <c r="Y52" s="1333"/>
      <c r="Z52" s="1333"/>
      <c r="AA52" s="1333"/>
      <c r="AB52" s="1333"/>
      <c r="AC52" s="1333"/>
      <c r="AD52" s="1333"/>
      <c r="AE52" s="1333"/>
      <c r="AF52" s="1333"/>
      <c r="AG52" s="1333"/>
      <c r="AH52" s="1333"/>
      <c r="AI52" s="1333"/>
      <c r="AJ52" s="1333"/>
      <c r="AK52" s="1333"/>
      <c r="AM52" s="509"/>
      <c r="AN52" s="509" t="str">
        <f>IF(T52="","",T52)</f>
        <v>Добавить территорию для дифференциации</v>
      </c>
      <c r="AO52" s="509"/>
      <c r="AP52" s="509"/>
      <c r="AQ52" s="520">
        <v>0</v>
      </c>
    </row>
    <row s="1651" customFormat="1" customHeight="1" ht="0">
      <c r="A53" s="1323"/>
      <c r="B53" s="1323"/>
      <c r="C53" s="1323"/>
      <c r="D53" s="1323"/>
      <c r="E53" s="1352"/>
      <c r="F53" s="1323"/>
      <c r="G53" s="1323"/>
      <c r="H53" s="1323"/>
      <c r="I53" s="1323"/>
      <c r="J53" s="1323"/>
      <c r="K53" s="1323"/>
      <c r="L53" s="1503"/>
      <c r="M53" s="1330"/>
      <c r="N53" s="1330"/>
      <c r="P53" s="1325"/>
      <c r="Q53" s="1326"/>
      <c r="R53" s="1325"/>
      <c r="S53" s="1331"/>
      <c r="T53" s="1334" t="s">
        <v>921</v>
      </c>
      <c r="U53" s="1333"/>
      <c r="V53" s="1333"/>
      <c r="W53" s="1333"/>
      <c r="X53" s="1333"/>
      <c r="Y53" s="1333"/>
      <c r="Z53" s="1333"/>
      <c r="AA53" s="1333"/>
      <c r="AB53" s="1333"/>
      <c r="AC53" s="1333"/>
      <c r="AD53" s="1333"/>
      <c r="AE53" s="1333"/>
      <c r="AF53" s="1333"/>
      <c r="AG53" s="1333"/>
      <c r="AH53" s="1333"/>
      <c r="AI53" s="1333"/>
      <c r="AJ53" s="1333"/>
      <c r="AK53" s="1333"/>
      <c r="AM53" s="798"/>
      <c r="AN53" s="798" t="str">
        <f>IF(T53="","",T53)</f>
        <v>Добавить наименование тарифа</v>
      </c>
      <c r="AO53" s="798"/>
      <c r="AP53" s="798"/>
      <c r="AQ53" s="527">
        <v>0</v>
      </c>
    </row>
    <row customHeight="1" ht="11.549999999999999">
      <c r="M54" s="1169"/>
      <c r="N54" s="1169"/>
      <c r="O54" s="546"/>
      <c r="P54" s="1164"/>
      <c r="Q54" s="1164"/>
      <c r="R54" s="1164"/>
      <c r="S54" s="1164"/>
      <c r="AL54" s="1164"/>
      <c r="AM54" s="1164"/>
      <c r="AN54" s="1164"/>
      <c r="AO54" s="1164"/>
      <c r="AP54" s="1164"/>
      <c r="AQ54" s="1164">
        <v>11</v>
      </c>
    </row>
    <row customHeight="1" ht="14.699999999999998">
      <c r="O55" s="546"/>
      <c r="S55" s="1262"/>
      <c r="T55" s="2294"/>
      <c r="U55" s="2294"/>
      <c r="V55" s="2294"/>
      <c r="W55" s="2294"/>
      <c r="X55" s="2294"/>
      <c r="Y55" s="2294"/>
      <c r="Z55" s="2294"/>
      <c r="AA55" s="2294"/>
      <c r="AB55" s="2294"/>
      <c r="AC55" s="2294"/>
      <c r="AD55" s="2294"/>
      <c r="AE55" s="2294"/>
      <c r="AF55" s="2294"/>
      <c r="AG55" s="2294"/>
      <c r="AH55" s="2294"/>
      <c r="AI55" s="2294"/>
      <c r="AJ55" s="2294"/>
      <c r="AK55" s="2294"/>
      <c r="AQ55" s="1164">
        <v>14</v>
      </c>
    </row>
    <row customHeight="1" ht="14.699999999999998">
      <c r="O56" s="546"/>
      <c r="AQ56" s="1164">
        <v>14</v>
      </c>
    </row>
    <row customHeight="1" ht="14.699999999999998">
      <c r="O57" s="546"/>
      <c r="S57" s="1262"/>
      <c r="T57" s="2294"/>
      <c r="U57" s="2294"/>
      <c r="V57" s="2294"/>
      <c r="W57" s="2294"/>
      <c r="X57" s="2294"/>
      <c r="Y57" s="2294"/>
      <c r="Z57" s="2294"/>
      <c r="AA57" s="2294"/>
      <c r="AB57" s="2294"/>
      <c r="AC57" s="2294"/>
      <c r="AD57" s="2294"/>
      <c r="AE57" s="2294"/>
      <c r="AF57" s="2294"/>
      <c r="AG57" s="2294"/>
      <c r="AH57" s="2294"/>
      <c r="AI57" s="2294"/>
      <c r="AJ57" s="2294"/>
      <c r="AK57" s="2294"/>
      <c r="AQ57" s="1164">
        <v>14</v>
      </c>
    </row>
    <row customHeight="1" ht="22.5" hidden="1">
      <c r="A58" s="1169" t="s">
        <v>82</v>
      </c>
      <c r="B58" s="1169">
        <v>0</v>
      </c>
      <c r="C58" s="1169">
        <v>0</v>
      </c>
      <c r="D58" s="1169">
        <v>0</v>
      </c>
      <c r="E58" s="1169">
        <v>0</v>
      </c>
      <c r="F58" s="1169">
        <v>0</v>
      </c>
      <c r="G58" s="1169">
        <v>0</v>
      </c>
      <c r="H58" s="1169">
        <v>0</v>
      </c>
      <c r="I58" s="1169">
        <v>0</v>
      </c>
      <c r="J58" s="1169">
        <v>0</v>
      </c>
      <c r="K58" s="1169">
        <v>0</v>
      </c>
      <c r="L58" s="1487">
        <v>0</v>
      </c>
      <c r="M58" s="1371">
        <v>0</v>
      </c>
      <c r="N58" s="1371">
        <v>0</v>
      </c>
      <c r="O58" s="1371">
        <v>0</v>
      </c>
      <c r="P58" s="1482">
        <v>3</v>
      </c>
      <c r="Q58" s="353">
        <v>3</v>
      </c>
      <c r="R58" s="353">
        <v>3</v>
      </c>
      <c r="S58" s="590">
        <v>12</v>
      </c>
      <c r="T58" s="1164">
        <v>35</v>
      </c>
      <c r="U58" s="1164">
        <v>0</v>
      </c>
      <c r="V58" s="1164">
        <v>0</v>
      </c>
      <c r="W58" s="1164">
        <v>0</v>
      </c>
      <c r="X58" s="1164">
        <v>0</v>
      </c>
      <c r="Y58" s="1164">
        <v>0</v>
      </c>
      <c r="Z58" s="1164">
        <v>0</v>
      </c>
      <c r="AA58" s="1164">
        <v>0</v>
      </c>
      <c r="AB58" s="1164">
        <v>0</v>
      </c>
      <c r="AC58" s="1164">
        <v>24</v>
      </c>
      <c r="AD58" s="1164">
        <v>24</v>
      </c>
      <c r="AE58" s="1164">
        <v>24</v>
      </c>
      <c r="AF58" s="1164">
        <v>11</v>
      </c>
      <c r="AG58" s="1164">
        <v>3</v>
      </c>
      <c r="AH58" s="1164">
        <v>11</v>
      </c>
      <c r="AI58" s="1164">
        <v>0</v>
      </c>
      <c r="AJ58" s="1164">
        <v>4</v>
      </c>
      <c r="AK58" s="1164">
        <v>115</v>
      </c>
      <c r="AL58" s="520">
        <v>10</v>
      </c>
      <c r="AM58" s="520">
        <v>10</v>
      </c>
      <c r="AN58" s="520">
        <v>10</v>
      </c>
      <c r="AO58" s="520">
        <v>10</v>
      </c>
      <c r="AP58" s="520">
        <v>10</v>
      </c>
      <c r="AQ58" s="1164">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75F77B-37D2-1CE7-85D2-0.6F6B7949}"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4.140625" hidden="1" customWidth="1"/>
    <col min="10" max="10" style="1375" width="9.8515625" hidden="1" customWidth="1"/>
    <col min="11" max="11" style="1375" width="14.71093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4" style="1644" width="24.7109375" hidden="1" customWidth="1"/>
    <col min="25" max="25" style="1644" width="11.7109375" hidden="1" customWidth="1"/>
    <col min="26" max="26" style="1644" width="3.7109375" hidden="1" customWidth="1"/>
    <col min="27" max="27" style="1644" width="11.7109375" hidden="1" customWidth="1"/>
    <col min="28" max="28" style="1644" width="8.57421875" hidden="1" customWidth="1"/>
    <col min="29" max="29" style="1644" width="24.7109375" customWidth="1"/>
    <col min="30" max="31" style="1644" width="24.00390625" customWidth="1"/>
    <col min="32" max="32" style="1644" width="11.00390625" customWidth="1"/>
    <col min="33" max="33" style="1644" width="3.7109375" customWidth="1"/>
    <col min="34" max="34" style="1644" width="11.00390625" customWidth="1"/>
    <col min="35" max="35" style="1644" width="8.57421875" hidden="1" customWidth="1"/>
    <col min="36" max="36" style="1644" width="4.00390625" customWidth="1"/>
    <col min="37" max="37" style="1644" width="115.00390625" customWidth="1"/>
    <col min="38" max="42" style="1651" width="10.00390625" customWidth="1"/>
    <col min="43" max="43" style="1644" width="10.57421875" hidden="1"/>
  </cols>
  <sheetData>
    <row customHeight="1" ht="22.5" hidden="1">
      <c r="X1" s="336"/>
      <c r="Y1" s="336"/>
      <c r="AE1" s="336"/>
      <c r="AF1" s="336"/>
      <c r="AQ1" s="1164" t="s">
        <v>14</v>
      </c>
    </row>
    <row customHeight="1" ht="23.25" hidden="1">
      <c r="A2" s="1372"/>
      <c r="B2" s="1372"/>
      <c r="C2" s="1372"/>
      <c r="D2" s="1372"/>
      <c r="E2" s="2267">
        <v>1</v>
      </c>
      <c r="F2" s="1372"/>
      <c r="G2" s="1372"/>
      <c r="H2" s="1372"/>
      <c r="I2" s="1372"/>
      <c r="J2" s="1372"/>
      <c r="K2" s="1372"/>
      <c r="L2" s="1373"/>
      <c r="M2" s="1374"/>
      <c r="N2" s="1374"/>
      <c r="O2" s="1374"/>
      <c r="P2" s="370"/>
      <c r="Q2" s="369"/>
      <c r="R2" s="364"/>
      <c r="S2" s="1502">
        <f>INDEX(PT_DIFFERENTIATION_NUM_NTAR,MATCH(A2,PT_DIFFERENTIATION_NTAR_ID,0))</f>
      </c>
      <c r="T2" s="307" t="s">
        <v>604</v>
      </c>
      <c r="U2" s="309"/>
      <c r="V2" s="2251"/>
      <c r="W2" s="2252"/>
      <c r="X2" s="2252"/>
      <c r="Y2" s="2252"/>
      <c r="Z2" s="2252"/>
      <c r="AA2" s="2252"/>
      <c r="AB2" s="2253"/>
      <c r="AC2" s="2251">
        <f>INDEX(PT_DIFFERENTIATION_NTAR,MATCH(A2,PT_DIFFERENTIATION_NTAR_ID,0))</f>
      </c>
      <c r="AD2" s="2252"/>
      <c r="AE2" s="2252"/>
      <c r="AF2" s="2252"/>
      <c r="AG2" s="2252"/>
      <c r="AH2" s="2252"/>
      <c r="AI2" s="2252"/>
      <c r="AJ2" s="2253"/>
      <c r="AK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9"/>
      <c r="AN2" s="509" t="str">
        <f>IF(T2="","",T2)</f>
        <v>Наименование тарифа</v>
      </c>
      <c r="AO2" s="509"/>
      <c r="AP2" s="509"/>
      <c r="AQ2" s="1164">
        <v>0</v>
      </c>
    </row>
    <row customHeight="1" ht="23.25" hidden="1">
      <c r="A3" s="1372"/>
      <c r="B3" s="1372"/>
      <c r="C3" s="1372"/>
      <c r="D3" s="1372"/>
      <c r="E3" s="2268"/>
      <c r="F3" s="2267">
        <v>1</v>
      </c>
      <c r="G3" s="1372"/>
      <c r="H3" s="1372"/>
      <c r="I3" s="1372"/>
      <c r="J3" s="1372"/>
      <c r="K3" s="1372"/>
      <c r="L3" s="1373"/>
      <c r="M3" s="1374"/>
      <c r="N3" s="1374"/>
      <c r="O3" s="1374"/>
      <c r="P3" s="1496"/>
      <c r="Q3" s="361"/>
      <c r="R3" s="362"/>
      <c r="S3" s="1502">
        <f>INDEX(PT_DIFFERENTIATION_NUM_TER,MATCH(B3,PT_DIFFERENTIATION_TER_ID,0))</f>
      </c>
      <c r="T3" s="317" t="s">
        <v>870</v>
      </c>
      <c r="U3" s="309"/>
      <c r="V3" s="2251"/>
      <c r="W3" s="2252"/>
      <c r="X3" s="2252"/>
      <c r="Y3" s="2252"/>
      <c r="Z3" s="2252"/>
      <c r="AA3" s="2252"/>
      <c r="AB3" s="2253"/>
      <c r="AC3" s="2251">
        <f>INDEX(PT_DIFFERENTIATION_TER,MATCH(B3,PT_DIFFERENTIATION_TER_ID,0))</f>
      </c>
      <c r="AD3" s="2252"/>
      <c r="AE3" s="2252"/>
      <c r="AF3" s="2252"/>
      <c r="AG3" s="2252"/>
      <c r="AH3" s="2252"/>
      <c r="AI3" s="2252"/>
      <c r="AJ3" s="2253"/>
      <c r="AK3" s="1267" t="s">
        <v>871</v>
      </c>
      <c r="AM3" s="509"/>
      <c r="AN3" s="509" t="str">
        <f>IF(T3="","",T3)</f>
        <v>Территория действия тарифа</v>
      </c>
      <c r="AO3" s="509"/>
      <c r="AP3" s="509"/>
      <c r="AQ3" s="1164">
        <v>0</v>
      </c>
    </row>
    <row customHeight="1" ht="23.25" hidden="1">
      <c r="A4" s="1372"/>
      <c r="B4" s="1372"/>
      <c r="C4" s="1372"/>
      <c r="D4" s="1372"/>
      <c r="E4" s="2268"/>
      <c r="F4" s="2268"/>
      <c r="G4" s="2267">
        <v>1</v>
      </c>
      <c r="H4" s="1372"/>
      <c r="I4" s="1372"/>
      <c r="J4" s="1372"/>
      <c r="K4" s="1372"/>
      <c r="L4" s="1373"/>
      <c r="M4" s="1374"/>
      <c r="N4" s="1374"/>
      <c r="O4" s="1374"/>
      <c r="P4" s="363"/>
      <c r="Q4" s="361"/>
      <c r="R4" s="362"/>
      <c r="S4" s="1502">
        <f>INDEX(PT_DIFFERENTIATION_NUM_CS,MATCH(C4,PT_DIFFERENTIATION_CS_ID,0))</f>
      </c>
      <c r="T4" s="318" t="s">
        <v>989</v>
      </c>
      <c r="U4" s="309"/>
      <c r="V4" s="2251"/>
      <c r="W4" s="2252"/>
      <c r="X4" s="2252"/>
      <c r="Y4" s="2252"/>
      <c r="Z4" s="2252"/>
      <c r="AA4" s="2252"/>
      <c r="AB4" s="2253"/>
      <c r="AC4" s="2251">
        <f>INDEX(PT_DIFFERENTIATION_CS,MATCH(C4,PT_DIFFERENTIATION_CS_ID,0))</f>
      </c>
      <c r="AD4" s="2252"/>
      <c r="AE4" s="2252"/>
      <c r="AF4" s="2252"/>
      <c r="AG4" s="2252"/>
      <c r="AH4" s="2252"/>
      <c r="AI4" s="2252"/>
      <c r="AJ4" s="2253"/>
      <c r="AK4" s="1267" t="s">
        <v>990</v>
      </c>
      <c r="AM4" s="509"/>
      <c r="AN4" s="509" t="str">
        <f>IF(T4="","",T4)</f>
        <v>Наименование централизованной системы водоотведения</v>
      </c>
      <c r="AO4" s="509"/>
      <c r="AP4" s="509"/>
      <c r="AQ4" s="1164">
        <v>0</v>
      </c>
    </row>
    <row customHeight="1" ht="23.25" hidden="1">
      <c r="A5" s="1372"/>
      <c r="B5" s="1372"/>
      <c r="C5" s="1372"/>
      <c r="D5" s="1372"/>
      <c r="E5" s="2268"/>
      <c r="F5" s="2268"/>
      <c r="G5" s="2268"/>
      <c r="H5" s="2268"/>
      <c r="I5" s="2265">
        <f>S4&amp;".1"</f>
      </c>
      <c r="J5" s="1372"/>
      <c r="K5" s="1372"/>
      <c r="L5" s="1373"/>
      <c r="P5" s="2266">
        <v>1</v>
      </c>
      <c r="Q5" s="1490"/>
      <c r="R5" s="365"/>
      <c r="S5" s="1502">
        <f>$I5</f>
      </c>
      <c r="T5" s="294" t="s">
        <v>956</v>
      </c>
      <c r="U5" s="309"/>
      <c r="V5" s="2359"/>
      <c r="W5" s="2360"/>
      <c r="X5" s="2360"/>
      <c r="Y5" s="2360"/>
      <c r="Z5" s="2360"/>
      <c r="AA5" s="2360"/>
      <c r="AB5" s="2361"/>
      <c r="AC5" s="2362"/>
      <c r="AD5" s="2363"/>
      <c r="AE5" s="2363"/>
      <c r="AF5" s="2363"/>
      <c r="AG5" s="2363"/>
      <c r="AH5" s="2363"/>
      <c r="AI5" s="2363"/>
      <c r="AJ5" s="2364"/>
      <c r="AK5" s="1267" t="s">
        <v>957</v>
      </c>
      <c r="AM5" s="509"/>
      <c r="AN5" s="509" t="str">
        <f>IF(T5="","",T5)</f>
        <v>Наименование признака дифференциации</v>
      </c>
      <c r="AO5" s="509"/>
      <c r="AP5" s="509"/>
      <c r="AQ5" s="1164">
        <v>0</v>
      </c>
    </row>
    <row customHeight="1" ht="23.25" hidden="1">
      <c r="A6" s="1372"/>
      <c r="B6" s="1372"/>
      <c r="C6" s="1372"/>
      <c r="D6" s="1372"/>
      <c r="E6" s="2268"/>
      <c r="F6" s="2268"/>
      <c r="G6" s="2268"/>
      <c r="H6" s="2268"/>
      <c r="I6" s="2295"/>
      <c r="J6" s="2265">
        <f>I5&amp;".1"</f>
      </c>
      <c r="K6" s="1372"/>
      <c r="L6" s="1373" t="s">
        <v>879</v>
      </c>
      <c r="P6" s="2266"/>
      <c r="Q6" s="2266">
        <v>1</v>
      </c>
      <c r="R6" s="366"/>
      <c r="S6" s="1502">
        <f>$J6</f>
      </c>
      <c r="T6" s="295" t="s">
        <v>880</v>
      </c>
      <c r="U6" s="309"/>
      <c r="V6" s="2254"/>
      <c r="W6" s="2255"/>
      <c r="X6" s="2255"/>
      <c r="Y6" s="2255"/>
      <c r="Z6" s="2255"/>
      <c r="AA6" s="2255"/>
      <c r="AB6" s="2256"/>
      <c r="AC6" s="2254"/>
      <c r="AD6" s="2255"/>
      <c r="AE6" s="2255"/>
      <c r="AF6" s="2255"/>
      <c r="AG6" s="2255"/>
      <c r="AH6" s="2255"/>
      <c r="AI6" s="2255"/>
      <c r="AJ6" s="2256"/>
      <c r="AK6" s="1316" t="s">
        <v>958</v>
      </c>
      <c r="AM6" s="509"/>
      <c r="AN6" s="509" t="str">
        <f>IF(T6="","",T6)</f>
        <v>Группа потребителей</v>
      </c>
      <c r="AO6" s="509"/>
      <c r="AP6" s="509"/>
      <c r="AQ6" s="1164">
        <v>0</v>
      </c>
    </row>
    <row customHeight="1" ht="23.25" hidden="1">
      <c r="A7" s="1372"/>
      <c r="B7" s="1372"/>
      <c r="C7" s="1372"/>
      <c r="D7" s="1372"/>
      <c r="E7" s="2268"/>
      <c r="F7" s="2268"/>
      <c r="G7" s="2268"/>
      <c r="H7" s="2268"/>
      <c r="I7" s="2295"/>
      <c r="J7" s="2295"/>
      <c r="K7" s="2265">
        <f>J6&amp;".1"</f>
      </c>
      <c r="L7" s="1373"/>
      <c r="P7" s="2266"/>
      <c r="Q7" s="2266"/>
      <c r="R7" s="366">
        <v>1</v>
      </c>
      <c r="S7" s="1502">
        <f>$K7</f>
      </c>
      <c r="T7" s="1446"/>
      <c r="U7" s="309"/>
      <c r="V7" s="760"/>
      <c r="W7" s="760"/>
      <c r="X7" s="1266"/>
      <c r="Y7" s="2274"/>
      <c r="Z7" s="2116" t="s">
        <v>66</v>
      </c>
      <c r="AA7" s="2274"/>
      <c r="AB7" s="2116" t="s">
        <v>66</v>
      </c>
      <c r="AC7" s="760"/>
      <c r="AD7" s="760"/>
      <c r="AE7" s="1266"/>
      <c r="AF7" s="2274"/>
      <c r="AG7" s="2116" t="s">
        <v>66</v>
      </c>
      <c r="AH7" s="2296"/>
      <c r="AI7" s="2116" t="s">
        <v>66</v>
      </c>
      <c r="AJ7" s="1447"/>
      <c r="AK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0">
        <f>STRCHECKDATE(V8:AJ8)</f>
      </c>
      <c r="AM7" s="509"/>
      <c r="AN7" s="509" t="str">
        <f>IF(T7="","",T7)</f>
        <v/>
      </c>
      <c r="AO7" s="509"/>
      <c r="AP7" s="509"/>
      <c r="AQ7" s="1164">
        <v>0</v>
      </c>
    </row>
    <row customHeight="1" ht="14.25" hidden="1">
      <c r="A8" s="1372"/>
      <c r="B8" s="1372"/>
      <c r="C8" s="1372"/>
      <c r="D8" s="1372"/>
      <c r="E8" s="2268"/>
      <c r="F8" s="2268"/>
      <c r="G8" s="2268"/>
      <c r="H8" s="2268"/>
      <c r="I8" s="2295"/>
      <c r="J8" s="2295"/>
      <c r="K8" s="2265"/>
      <c r="L8" s="1373"/>
      <c r="P8" s="2266"/>
      <c r="Q8" s="2266"/>
      <c r="R8" s="366"/>
      <c r="S8" s="1499"/>
      <c r="T8" s="309"/>
      <c r="U8" s="309"/>
      <c r="V8" s="334"/>
      <c r="W8" s="334"/>
      <c r="X8" s="337" t="str">
        <f>Y7&amp;"-"&amp;AA7</f>
        <v>-</v>
      </c>
      <c r="Y8" s="2275"/>
      <c r="Z8" s="2116"/>
      <c r="AA8" s="2275"/>
      <c r="AB8" s="2116"/>
      <c r="AC8" s="334"/>
      <c r="AD8" s="334"/>
      <c r="AE8" s="337" t="str">
        <f>AF7&amp;"-"&amp;AH7</f>
        <v>-</v>
      </c>
      <c r="AF8" s="2275"/>
      <c r="AG8" s="2116"/>
      <c r="AH8" s="2297"/>
      <c r="AI8" s="2116"/>
      <c r="AJ8" s="1448"/>
      <c r="AK8" s="2358"/>
      <c r="AM8" s="509"/>
      <c r="AN8" s="509" t="str">
        <f>IF(T8="","",T8)</f>
        <v/>
      </c>
      <c r="AO8" s="509"/>
      <c r="AP8" s="509"/>
      <c r="AQ8" s="1164">
        <v>0</v>
      </c>
    </row>
    <row customHeight="1" ht="21" hidden="1">
      <c r="A9" s="1372"/>
      <c r="B9" s="1372"/>
      <c r="C9" s="1372"/>
      <c r="D9" s="1372"/>
      <c r="E9" s="2268"/>
      <c r="F9" s="2268"/>
      <c r="G9" s="2268"/>
      <c r="H9" s="2268"/>
      <c r="I9" s="2295"/>
      <c r="J9" s="2265"/>
      <c r="K9" s="1372"/>
      <c r="L9" s="1373"/>
      <c r="P9" s="2266"/>
      <c r="Q9" s="2266"/>
      <c r="R9" s="365"/>
      <c r="S9" s="1287"/>
      <c r="T9" s="296" t="s">
        <v>959</v>
      </c>
      <c r="U9" s="376"/>
      <c r="V9" s="376"/>
      <c r="W9" s="376"/>
      <c r="X9" s="376"/>
      <c r="Y9" s="376"/>
      <c r="Z9" s="376"/>
      <c r="AA9" s="376"/>
      <c r="AB9" s="376"/>
      <c r="AC9" s="376"/>
      <c r="AD9" s="376"/>
      <c r="AE9" s="376"/>
      <c r="AF9" s="376"/>
      <c r="AG9" s="376"/>
      <c r="AH9" s="376"/>
      <c r="AI9" s="376"/>
      <c r="AJ9" s="376"/>
      <c r="AK9" s="1267" t="s">
        <v>960</v>
      </c>
      <c r="AM9" s="509"/>
      <c r="AN9" s="509" t="str">
        <f>IF(T9="","",T9)</f>
        <v>Добавить значение признака дифференциации</v>
      </c>
      <c r="AO9" s="509"/>
      <c r="AP9" s="509"/>
      <c r="AQ9" s="1164">
        <v>0</v>
      </c>
    </row>
    <row customHeight="1" ht="21" hidden="1">
      <c r="A10" s="1372"/>
      <c r="B10" s="1372"/>
      <c r="C10" s="1372"/>
      <c r="D10" s="1372"/>
      <c r="E10" s="2268"/>
      <c r="F10" s="2268"/>
      <c r="G10" s="2268"/>
      <c r="H10" s="2268"/>
      <c r="I10" s="2265"/>
      <c r="J10" s="1372"/>
      <c r="K10" s="1372"/>
      <c r="L10" s="1373"/>
      <c r="P10" s="2266"/>
      <c r="Q10" s="1490"/>
      <c r="R10" s="365"/>
      <c r="S10" s="1287"/>
      <c r="T10" s="374" t="s">
        <v>885</v>
      </c>
      <c r="U10" s="376"/>
      <c r="V10" s="376"/>
      <c r="W10" s="376"/>
      <c r="X10" s="376"/>
      <c r="Y10" s="376"/>
      <c r="Z10" s="376"/>
      <c r="AA10" s="376"/>
      <c r="AB10" s="375"/>
      <c r="AC10" s="376"/>
      <c r="AD10" s="376"/>
      <c r="AE10" s="376"/>
      <c r="AF10" s="376"/>
      <c r="AG10" s="376"/>
      <c r="AH10" s="376"/>
      <c r="AI10" s="375"/>
      <c r="AJ10" s="376"/>
      <c r="AK10" s="1449"/>
      <c r="AM10" s="509"/>
      <c r="AN10" s="509" t="str">
        <f>IF(T10="","",T10)</f>
        <v>Добавить группу потребителей</v>
      </c>
      <c r="AO10" s="509"/>
      <c r="AP10" s="509"/>
      <c r="AQ10" s="1164">
        <v>0</v>
      </c>
    </row>
    <row customHeight="1" ht="21" hidden="1">
      <c r="A11" s="1372"/>
      <c r="B11" s="1372"/>
      <c r="C11" s="1372"/>
      <c r="D11" s="1372"/>
      <c r="E11" s="2268"/>
      <c r="F11" s="2268"/>
      <c r="G11" s="2268"/>
      <c r="H11" s="2267"/>
      <c r="I11" s="1372"/>
      <c r="J11" s="1372"/>
      <c r="K11" s="1372"/>
      <c r="L11" s="1373"/>
      <c r="M11" s="1374"/>
      <c r="N11" s="1374"/>
      <c r="O11" s="546"/>
      <c r="P11" s="369"/>
      <c r="Q11" s="384"/>
      <c r="R11" s="364"/>
      <c r="S11" s="1287"/>
      <c r="T11" s="381" t="s">
        <v>961</v>
      </c>
      <c r="U11" s="376"/>
      <c r="V11" s="376"/>
      <c r="W11" s="376"/>
      <c r="X11" s="376"/>
      <c r="Y11" s="376"/>
      <c r="Z11" s="376"/>
      <c r="AA11" s="376"/>
      <c r="AB11" s="375"/>
      <c r="AC11" s="376"/>
      <c r="AD11" s="376"/>
      <c r="AE11" s="376"/>
      <c r="AF11" s="376"/>
      <c r="AG11" s="376"/>
      <c r="AH11" s="376"/>
      <c r="AI11" s="375"/>
      <c r="AJ11" s="376"/>
      <c r="AK11" s="312"/>
      <c r="AM11" s="509"/>
      <c r="AN11" s="509" t="str">
        <f>IF(T11="","",T11)</f>
        <v>Добавить наименование признака дифференциации</v>
      </c>
      <c r="AO11" s="509"/>
      <c r="AP11" s="509"/>
      <c r="AQ11" s="1164">
        <v>0</v>
      </c>
    </row>
    <row s="1651" customFormat="1" customHeight="1" ht="14.25" hidden="1">
      <c r="A12" s="1352"/>
      <c r="B12" s="1352"/>
      <c r="C12" s="1323"/>
      <c r="D12" s="1323"/>
      <c r="E12" s="2268"/>
      <c r="F12" s="2267"/>
      <c r="G12" s="1323"/>
      <c r="H12" s="1323"/>
      <c r="I12" s="1323"/>
      <c r="J12" s="1323"/>
      <c r="K12" s="1323"/>
      <c r="L12" s="1503"/>
      <c r="M12" s="1330"/>
      <c r="N12" s="1330"/>
      <c r="P12" s="1325"/>
      <c r="Q12" s="1326"/>
      <c r="R12" s="1325"/>
      <c r="S12" s="1331"/>
      <c r="T12" s="1334" t="s">
        <v>888</v>
      </c>
      <c r="U12" s="1333"/>
      <c r="V12" s="1333"/>
      <c r="W12" s="1333"/>
      <c r="X12" s="1333"/>
      <c r="Y12" s="1333"/>
      <c r="Z12" s="1333"/>
      <c r="AA12" s="1333"/>
      <c r="AB12" s="1333"/>
      <c r="AC12" s="1333"/>
      <c r="AD12" s="1333"/>
      <c r="AE12" s="1333"/>
      <c r="AF12" s="1333"/>
      <c r="AG12" s="1333"/>
      <c r="AH12" s="1333"/>
      <c r="AI12" s="1333"/>
      <c r="AJ12" s="1333"/>
      <c r="AK12" s="1333"/>
      <c r="AM12" s="798"/>
      <c r="AN12" s="798" t="str">
        <f>IF(T12="","",T12)</f>
        <v>Добавить централизованную систему для дифференциации</v>
      </c>
      <c r="AO12" s="798"/>
      <c r="AP12" s="798"/>
      <c r="AQ12" s="527">
        <v>0</v>
      </c>
    </row>
    <row s="1651" customFormat="1" customHeight="1" ht="14.25" hidden="1">
      <c r="A13" s="1352"/>
      <c r="B13" s="1352"/>
      <c r="C13" s="1352"/>
      <c r="D13" s="1352"/>
      <c r="E13" s="2267"/>
      <c r="F13" s="1352"/>
      <c r="G13" s="1352"/>
      <c r="H13" s="1352"/>
      <c r="I13" s="1352"/>
      <c r="J13" s="1352"/>
      <c r="K13" s="1352"/>
      <c r="L13" s="1355"/>
      <c r="M13" s="1330"/>
      <c r="N13" s="1330"/>
      <c r="O13" s="527"/>
      <c r="P13" s="389"/>
      <c r="Q13" s="1353"/>
      <c r="R13" s="389"/>
      <c r="S13" s="1331"/>
      <c r="T13" s="1334" t="s">
        <v>889</v>
      </c>
      <c r="U13" s="1333"/>
      <c r="V13" s="1333"/>
      <c r="W13" s="1333"/>
      <c r="X13" s="1333"/>
      <c r="Y13" s="1333"/>
      <c r="Z13" s="1333"/>
      <c r="AA13" s="1333"/>
      <c r="AB13" s="1333"/>
      <c r="AC13" s="1333"/>
      <c r="AD13" s="1333"/>
      <c r="AE13" s="1333"/>
      <c r="AF13" s="1333"/>
      <c r="AG13" s="1333"/>
      <c r="AH13" s="1333"/>
      <c r="AI13" s="1333"/>
      <c r="AJ13" s="1333"/>
      <c r="AK13" s="1333"/>
      <c r="AM13" s="509"/>
      <c r="AN13" s="509" t="str">
        <f>IF(T13="","",T13)</f>
        <v>Добавить территорию для дифференциации</v>
      </c>
      <c r="AO13" s="509"/>
      <c r="AP13" s="509"/>
      <c r="AQ13" s="520">
        <v>0</v>
      </c>
    </row>
    <row customHeight="1" ht="14.25" hidden="1">
      <c r="AB14" s="336"/>
      <c r="AI14" s="336"/>
      <c r="AQ14" s="1164">
        <v>0</v>
      </c>
    </row>
    <row customHeight="1" ht="14.25" hidden="1">
      <c r="AC15" s="1369"/>
      <c r="AD15" s="1369"/>
      <c r="AE15" s="1370"/>
      <c r="AF15" s="2276"/>
      <c r="AG15" s="2277" t="s">
        <v>66</v>
      </c>
      <c r="AH15" s="2276"/>
      <c r="AI15" s="2277" t="s">
        <v>66</v>
      </c>
      <c r="AQ15" s="1164">
        <v>0</v>
      </c>
    </row>
    <row customHeight="1" ht="14.25" hidden="1">
      <c r="AC16" s="1369"/>
      <c r="AD16" s="1369"/>
      <c r="AE16" s="337" t="str">
        <f>AF15&amp;"-"&amp;AH15</f>
        <v>-</v>
      </c>
      <c r="AF16" s="2277"/>
      <c r="AG16" s="2277"/>
      <c r="AH16" s="2277"/>
      <c r="AI16" s="2277"/>
      <c r="AQ16" s="1164">
        <v>0</v>
      </c>
    </row>
    <row customHeight="1" ht="14.25" hidden="1">
      <c r="AI17" s="336"/>
      <c r="AQ17" s="1164">
        <v>0</v>
      </c>
    </row>
    <row s="1375" customFormat="1" customHeight="1" ht="22.5" hidden="1">
      <c r="L18" s="1487"/>
      <c r="M18" s="1371"/>
      <c r="N18" s="1371"/>
      <c r="O18" s="1376" t="s">
        <v>890</v>
      </c>
      <c r="P18" s="1371"/>
      <c r="Q18" s="1380"/>
      <c r="R18" s="1380"/>
      <c r="S18" s="738"/>
      <c r="Y18" s="1376"/>
      <c r="AA18" s="1376"/>
      <c r="AB18" s="1375"/>
      <c r="AF18" s="1376"/>
      <c r="AH18" s="1376"/>
      <c r="AI18" s="1375"/>
      <c r="AL18" s="520"/>
      <c r="AM18" s="520"/>
      <c r="AN18" s="520"/>
      <c r="AO18" s="520"/>
      <c r="AP18" s="520"/>
      <c r="AQ18" s="1169">
        <v>0</v>
      </c>
    </row>
    <row s="1375" customFormat="1" customHeight="1" ht="14.25" hidden="1">
      <c r="L19" s="1487"/>
      <c r="M19" s="1371"/>
      <c r="N19" s="1371"/>
      <c r="O19" s="1371"/>
      <c r="P19" s="1371"/>
      <c r="Q19" s="1380"/>
      <c r="R19" s="1380"/>
      <c r="S19" s="738"/>
      <c r="AB19" s="1375"/>
      <c r="AI19" s="1375"/>
      <c r="AL19" s="520"/>
      <c r="AM19" s="520"/>
      <c r="AN19" s="520"/>
      <c r="AO19" s="520"/>
      <c r="AP19" s="520"/>
      <c r="AQ19" s="1169">
        <v>0</v>
      </c>
    </row>
    <row s="1375" customFormat="1" customHeight="1" ht="12" hidden="1">
      <c r="L20" s="1487"/>
      <c r="M20" s="1371"/>
      <c r="N20" s="1371"/>
      <c r="O20" s="1373" t="s">
        <v>891</v>
      </c>
      <c r="P20" s="1371"/>
      <c r="Q20" s="1451"/>
      <c r="R20" s="1451"/>
      <c r="S20" s="738"/>
      <c r="T20" s="1169" t="s">
        <v>892</v>
      </c>
      <c r="Z20" s="195" t="s">
        <v>893</v>
      </c>
      <c r="AB20" s="195" t="s">
        <v>894</v>
      </c>
      <c r="AC20" s="1169" t="s">
        <v>892</v>
      </c>
      <c r="AG20" s="195" t="s">
        <v>895</v>
      </c>
      <c r="AI20" s="195" t="s">
        <v>894</v>
      </c>
      <c r="AQ20" s="1169">
        <v>0</v>
      </c>
    </row>
    <row customHeight="1" ht="14.25" hidden="1">
      <c r="O21" s="1373"/>
      <c r="AQ21" s="1164">
        <v>0</v>
      </c>
    </row>
    <row customHeight="1" ht="14.25" hidden="1">
      <c r="O22" s="1373"/>
      <c r="AQ22" s="1164">
        <v>0</v>
      </c>
    </row>
    <row customHeight="1" ht="14.699999999999998">
      <c r="Q23" s="385"/>
      <c r="R23" s="385"/>
      <c r="S23" s="1284"/>
      <c r="T23" s="372"/>
      <c r="U23" s="372"/>
      <c r="V23" s="518"/>
      <c r="W23" s="518"/>
      <c r="X23" s="518"/>
      <c r="Y23" s="518"/>
      <c r="Z23" s="518"/>
      <c r="AA23" s="518"/>
      <c r="AB23" s="518"/>
      <c r="AC23" s="518"/>
      <c r="AD23" s="518"/>
      <c r="AE23" s="518"/>
      <c r="AF23" s="518"/>
      <c r="AG23" s="518"/>
      <c r="AH23" s="518"/>
      <c r="AI23" s="518"/>
      <c r="AQ23" s="1164">
        <v>14</v>
      </c>
    </row>
    <row customHeight="1" ht="14.699999999999998">
      <c r="Q24" s="385"/>
      <c r="R24" s="385"/>
      <c r="S24" s="2257"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7"/>
      <c r="U24" s="2257"/>
      <c r="V24" s="2257"/>
      <c r="W24" s="2257"/>
      <c r="X24" s="2257"/>
      <c r="Y24" s="2257"/>
      <c r="Z24" s="2257"/>
      <c r="AA24" s="2257"/>
      <c r="AB24" s="2257"/>
      <c r="AC24" s="2257"/>
      <c r="AD24" s="2257"/>
      <c r="AE24" s="2257"/>
      <c r="AF24" s="2257"/>
      <c r="AG24" s="2257"/>
      <c r="AH24" s="2257"/>
      <c r="AI24" s="1252"/>
      <c r="AQ24" s="1164">
        <v>14</v>
      </c>
    </row>
    <row customHeight="1" ht="14.699999999999998">
      <c r="Q25" s="385"/>
      <c r="R25" s="385"/>
      <c r="S25" s="2258" t="str">
        <f>IF(org=0,"Не определено",org)</f>
        <v>ООО "СамРЭК-Эксплуатация"</v>
      </c>
      <c r="T25" s="2258"/>
      <c r="U25" s="2258"/>
      <c r="V25" s="2258"/>
      <c r="W25" s="2258"/>
      <c r="X25" s="2258"/>
      <c r="Y25" s="2258"/>
      <c r="Z25" s="2258"/>
      <c r="AA25" s="2258"/>
      <c r="AB25" s="2258"/>
      <c r="AC25" s="2258"/>
      <c r="AD25" s="2258"/>
      <c r="AE25" s="2258"/>
      <c r="AF25" s="2258"/>
      <c r="AG25" s="2258"/>
      <c r="AH25" s="2258"/>
      <c r="AI25" s="1252"/>
      <c r="AQ25" s="1164">
        <v>14</v>
      </c>
    </row>
    <row customHeight="1" ht="14.25" hidden="1">
      <c r="Q26" s="385"/>
      <c r="R26" s="385"/>
      <c r="S26" s="1284"/>
      <c r="T26" s="372"/>
      <c r="U26" s="372"/>
      <c r="V26" s="331"/>
      <c r="W26" s="331"/>
      <c r="X26" s="331"/>
      <c r="Y26" s="331"/>
      <c r="Z26" s="331"/>
      <c r="AA26" s="331"/>
      <c r="AB26" s="331"/>
      <c r="AC26" s="331"/>
      <c r="AD26" s="331"/>
      <c r="AE26" s="331"/>
      <c r="AF26" s="331"/>
      <c r="AG26" s="331"/>
      <c r="AH26" s="331"/>
      <c r="AI26" s="331"/>
      <c r="AJ26" s="518"/>
      <c r="AQ26" s="1164">
        <v>0</v>
      </c>
    </row>
    <row s="1862" customFormat="1" customHeight="1" ht="25.5" hidden="1">
      <c r="A27" s="1377"/>
      <c r="B27" s="1377"/>
      <c r="C27" s="1377"/>
      <c r="D27" s="1377"/>
      <c r="E27" s="1377"/>
      <c r="F27" s="1377"/>
      <c r="G27" s="1377"/>
      <c r="H27" s="1377"/>
      <c r="I27" s="1377"/>
      <c r="J27" s="1377"/>
      <c r="K27" s="1377"/>
      <c r="L27" s="1378"/>
      <c r="M27" s="1377"/>
      <c r="N27" s="1377"/>
      <c r="O27" s="1377"/>
      <c r="S27" s="2259" t="s">
        <v>42</v>
      </c>
      <c r="T27" s="2259"/>
      <c r="U27" s="1381"/>
      <c r="V27" s="2260" t="str">
        <f>IF(TITLE_NAME_OR_PR_CHANGE="",IF(TITLE_NAME_OR_PR="","",TITLE_NAME_OR_PR),TITLE_NAME_OR_PR_CHANGE)</f>
        <v/>
      </c>
      <c r="W27" s="2260"/>
      <c r="X27" s="2260"/>
      <c r="Y27" s="2260"/>
      <c r="Z27" s="2260"/>
      <c r="AA27" s="2260"/>
      <c r="AB27" s="335"/>
      <c r="AC27" s="2260" t="str">
        <f>IF(TITLE_NAME_OR_PR_CHANGE="",IF(TITLE_NAME_OR_PR="","",TITLE_NAME_OR_PR),TITLE_NAME_OR_PR_CHANGE)</f>
        <v/>
      </c>
      <c r="AD27" s="2260"/>
      <c r="AE27" s="2260"/>
      <c r="AF27" s="2260"/>
      <c r="AG27" s="2260"/>
      <c r="AH27" s="2260"/>
      <c r="AI27" s="335"/>
      <c r="AJ27" s="335"/>
      <c r="AK27" s="289"/>
      <c r="AL27" s="377"/>
      <c r="AM27" s="377"/>
      <c r="AN27" s="377"/>
      <c r="AO27" s="377"/>
      <c r="AP27" s="377"/>
      <c r="AQ27" s="427">
        <v>0</v>
      </c>
    </row>
    <row s="1862" customFormat="1" customHeight="1" ht="18.75" hidden="1">
      <c r="A28" s="1377"/>
      <c r="B28" s="1377"/>
      <c r="C28" s="1377"/>
      <c r="D28" s="1377"/>
      <c r="E28" s="1377"/>
      <c r="F28" s="1377"/>
      <c r="G28" s="1377"/>
      <c r="H28" s="1377"/>
      <c r="I28" s="1377"/>
      <c r="J28" s="1377"/>
      <c r="K28" s="1377"/>
      <c r="L28" s="1378"/>
      <c r="M28" s="1377"/>
      <c r="N28" s="1377"/>
      <c r="O28" s="1377"/>
      <c r="S28" s="2259" t="s">
        <v>896</v>
      </c>
      <c r="T28" s="2259"/>
      <c r="U28" s="1381"/>
      <c r="V28" s="2273" t="str">
        <f>IF(TITLE_DATE_PR_CHANGE="",IF(TITLE_DATE_PR="","",TITLE_DATE_PR),TITLE_DATE_PR_CHANGE)</f>
        <v/>
      </c>
      <c r="W28" s="2273"/>
      <c r="X28" s="2273"/>
      <c r="Y28" s="2273"/>
      <c r="Z28" s="2273"/>
      <c r="AA28" s="2273"/>
      <c r="AB28" s="335"/>
      <c r="AC28" s="2273" t="str">
        <f>IF(TITLE_DATE_PR_CHANGE="",IF(TITLE_DATE_PR="","",TITLE_DATE_PR),TITLE_DATE_PR_CHANGE)</f>
        <v/>
      </c>
      <c r="AD28" s="2273"/>
      <c r="AE28" s="2273"/>
      <c r="AF28" s="2273"/>
      <c r="AG28" s="2273"/>
      <c r="AH28" s="2273"/>
      <c r="AI28" s="335"/>
      <c r="AJ28" s="335"/>
      <c r="AK28" s="289"/>
      <c r="AL28" s="377"/>
      <c r="AM28" s="377"/>
      <c r="AN28" s="377"/>
      <c r="AO28" s="377"/>
      <c r="AP28" s="377"/>
      <c r="AQ28" s="427">
        <v>0</v>
      </c>
    </row>
    <row s="1862" customFormat="1" customHeight="1" ht="18.75" hidden="1">
      <c r="A29" s="1377"/>
      <c r="B29" s="1377"/>
      <c r="C29" s="1377"/>
      <c r="D29" s="1377"/>
      <c r="E29" s="1377"/>
      <c r="F29" s="1377"/>
      <c r="G29" s="1377"/>
      <c r="H29" s="1377"/>
      <c r="I29" s="1377"/>
      <c r="J29" s="1377"/>
      <c r="K29" s="1377"/>
      <c r="L29" s="1378"/>
      <c r="M29" s="1377"/>
      <c r="N29" s="1377"/>
      <c r="O29" s="1377"/>
      <c r="S29" s="2259" t="s">
        <v>897</v>
      </c>
      <c r="T29" s="2259"/>
      <c r="U29" s="1381"/>
      <c r="V29" s="2260" t="str">
        <f>IF(TITLE_NUMBER_PR_CHANGE="",IF(TITLE_NUMBER_PR="","",TITLE_NUMBER_PR),TITLE_NUMBER_PR_CHANGE)</f>
        <v/>
      </c>
      <c r="W29" s="2260"/>
      <c r="X29" s="2260"/>
      <c r="Y29" s="2260"/>
      <c r="Z29" s="2260"/>
      <c r="AA29" s="2260"/>
      <c r="AB29" s="335"/>
      <c r="AC29" s="2260" t="str">
        <f>IF(TITLE_NUMBER_PR_CHANGE="",IF(TITLE_NUMBER_PR="","",TITLE_NUMBER_PR),TITLE_NUMBER_PR_CHANGE)</f>
        <v/>
      </c>
      <c r="AD29" s="2260"/>
      <c r="AE29" s="2260"/>
      <c r="AF29" s="2260"/>
      <c r="AG29" s="2260"/>
      <c r="AH29" s="2260"/>
      <c r="AI29" s="335"/>
      <c r="AJ29" s="335"/>
      <c r="AK29" s="289"/>
      <c r="AL29" s="377"/>
      <c r="AM29" s="377"/>
      <c r="AN29" s="377"/>
      <c r="AO29" s="377"/>
      <c r="AP29" s="377"/>
      <c r="AQ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v>
      </c>
      <c r="T30" s="2259"/>
      <c r="U30" s="1381"/>
      <c r="V30" s="2260" t="str">
        <f>IF(TITLE_IST_PUB_CHANGE="",IF(TITLE_IST_PUB="","",TITLE_IST_PUB),TITLE_IST_PUB_CHANGE)</f>
        <v/>
      </c>
      <c r="W30" s="2260"/>
      <c r="X30" s="2260"/>
      <c r="Y30" s="2260"/>
      <c r="Z30" s="2260"/>
      <c r="AA30" s="2260"/>
      <c r="AB30" s="335"/>
      <c r="AC30" s="2260" t="str">
        <f>IF(TITLE_IST_PUB_CHANGE="",IF(TITLE_IST_PUB="","",TITLE_IST_PUB),TITLE_IST_PUB_CHANGE)</f>
        <v/>
      </c>
      <c r="AD30" s="2260"/>
      <c r="AE30" s="2260"/>
      <c r="AF30" s="2260"/>
      <c r="AG30" s="2260"/>
      <c r="AH30" s="2260"/>
      <c r="AI30" s="335"/>
      <c r="AJ30" s="335"/>
      <c r="AK30" s="289"/>
      <c r="AL30" s="377"/>
      <c r="AM30" s="377"/>
      <c r="AN30" s="377"/>
      <c r="AO30" s="377"/>
      <c r="AP30" s="377"/>
      <c r="AQ30" s="427">
        <v>0</v>
      </c>
    </row>
    <row customHeight="1" ht="14.25" hidden="1">
      <c r="Q31" s="385"/>
      <c r="R31" s="385"/>
      <c r="S31" s="1284"/>
      <c r="T31" s="372"/>
      <c r="U31" s="372"/>
      <c r="V31" s="331"/>
      <c r="W31" s="331"/>
      <c r="X31" s="331"/>
      <c r="Y31" s="331"/>
      <c r="Z31" s="331"/>
      <c r="AA31" s="331"/>
      <c r="AB31" s="331"/>
      <c r="AC31" s="331"/>
      <c r="AD31" s="331"/>
      <c r="AE31" s="331"/>
      <c r="AF31" s="331"/>
      <c r="AG31" s="331"/>
      <c r="AH31" s="331"/>
      <c r="AI31" s="331"/>
      <c r="AJ31" s="518"/>
      <c r="AQ31" s="1164">
        <v>0</v>
      </c>
    </row>
    <row s="1862" customFormat="1" customHeight="1" ht="18.75" hidden="1">
      <c r="A32" s="1377"/>
      <c r="B32" s="1377"/>
      <c r="C32" s="1377"/>
      <c r="D32" s="1377"/>
      <c r="E32" s="1377"/>
      <c r="F32" s="1377"/>
      <c r="G32" s="1377"/>
      <c r="H32" s="1377"/>
      <c r="I32" s="1377"/>
      <c r="J32" s="1377"/>
      <c r="K32" s="1377"/>
      <c r="L32" s="1378"/>
      <c r="M32" s="1377"/>
      <c r="N32" s="1377"/>
      <c r="O32" s="1377"/>
      <c r="S32" s="2259" t="s">
        <v>898</v>
      </c>
      <c r="T32" s="2259"/>
      <c r="U32" s="1381"/>
      <c r="V32" s="2273" t="str">
        <f>IF(TITLE_DATE_PR_CHANGE="",IF(TITLE_DATE_PR="","",TITLE_DATE_PR),TITLE_DATE_PR_CHANGE)</f>
        <v/>
      </c>
      <c r="W32" s="2273"/>
      <c r="X32" s="2273"/>
      <c r="Y32" s="2273"/>
      <c r="Z32" s="2273"/>
      <c r="AA32" s="2273"/>
      <c r="AB32" s="335"/>
      <c r="AC32" s="2273" t="str">
        <f>IF(TITLE_DATE_PR_CHANGE="",IF(TITLE_DATE_PR="","",TITLE_DATE_PR),TITLE_DATE_PR_CHANGE)</f>
        <v/>
      </c>
      <c r="AD32" s="2273"/>
      <c r="AE32" s="2273"/>
      <c r="AF32" s="2273"/>
      <c r="AG32" s="2273"/>
      <c r="AH32" s="2273"/>
      <c r="AI32" s="335"/>
      <c r="AJ32" s="335"/>
      <c r="AK32" s="289"/>
      <c r="AL32" s="377"/>
      <c r="AM32" s="377"/>
      <c r="AN32" s="377"/>
      <c r="AO32" s="377"/>
      <c r="AP32" s="377"/>
      <c r="AQ32" s="427">
        <v>0</v>
      </c>
    </row>
    <row s="1862" customFormat="1" customHeight="1" ht="18.75" hidden="1">
      <c r="A33" s="1377"/>
      <c r="B33" s="1377"/>
      <c r="C33" s="1377"/>
      <c r="D33" s="1377"/>
      <c r="E33" s="1377"/>
      <c r="F33" s="1377"/>
      <c r="G33" s="1377"/>
      <c r="H33" s="1377"/>
      <c r="I33" s="1377"/>
      <c r="J33" s="1377"/>
      <c r="K33" s="1377"/>
      <c r="L33" s="1378"/>
      <c r="M33" s="1377"/>
      <c r="N33" s="1377"/>
      <c r="O33" s="1377"/>
      <c r="S33" s="2259" t="s">
        <v>899</v>
      </c>
      <c r="T33" s="2259"/>
      <c r="U33" s="1381"/>
      <c r="V33" s="2260" t="str">
        <f>IF(TITLE_NUMBER_PR_CHANGE="",IF(TITLE_NUMBER_PR="","",TITLE_NUMBER_PR),TITLE_NUMBER_PR_CHANGE)</f>
        <v/>
      </c>
      <c r="W33" s="2260"/>
      <c r="X33" s="2260"/>
      <c r="Y33" s="2260"/>
      <c r="Z33" s="2260"/>
      <c r="AA33" s="2260"/>
      <c r="AB33" s="335"/>
      <c r="AC33" s="2260" t="str">
        <f>IF(TITLE_NUMBER_PR_CHANGE="",IF(TITLE_NUMBER_PR="","",TITLE_NUMBER_PR),TITLE_NUMBER_PR_CHANGE)</f>
        <v/>
      </c>
      <c r="AD33" s="2260"/>
      <c r="AE33" s="2260"/>
      <c r="AF33" s="2260"/>
      <c r="AG33" s="2260"/>
      <c r="AH33" s="2260"/>
      <c r="AI33" s="335"/>
      <c r="AJ33" s="335"/>
      <c r="AK33" s="289"/>
      <c r="AL33" s="377"/>
      <c r="AM33" s="377"/>
      <c r="AN33" s="377"/>
      <c r="AO33" s="377"/>
      <c r="AP33" s="377"/>
      <c r="AQ33" s="427">
        <v>0</v>
      </c>
    </row>
    <row s="1862" customFormat="1" customHeight="1" ht="1.05">
      <c r="A34" s="1377"/>
      <c r="B34" s="1377"/>
      <c r="C34" s="1377"/>
      <c r="D34" s="1377"/>
      <c r="E34" s="1377"/>
      <c r="F34" s="1377"/>
      <c r="G34" s="1377"/>
      <c r="H34" s="1377"/>
      <c r="I34" s="1377"/>
      <c r="J34" s="1377"/>
      <c r="K34" s="1377"/>
      <c r="L34" s="1378"/>
      <c r="M34" s="1377"/>
      <c r="N34" s="1377"/>
      <c r="O34" s="1377"/>
      <c r="S34" s="332"/>
      <c r="T34" s="332"/>
      <c r="U34" s="1497"/>
      <c r="V34" s="335"/>
      <c r="W34" s="335"/>
      <c r="X34" s="335"/>
      <c r="Y34" s="335"/>
      <c r="Z34" s="335"/>
      <c r="AA34" s="335"/>
      <c r="AB34" s="287" t="s">
        <v>900</v>
      </c>
      <c r="AC34" s="335"/>
      <c r="AD34" s="335"/>
      <c r="AE34" s="335"/>
      <c r="AF34" s="335"/>
      <c r="AG34" s="335"/>
      <c r="AH34" s="335"/>
      <c r="AI34" s="287" t="s">
        <v>900</v>
      </c>
      <c r="AL34" s="377"/>
      <c r="AM34" s="377"/>
      <c r="AN34" s="377"/>
      <c r="AO34" s="377"/>
      <c r="AP34" s="377"/>
      <c r="AQ34" s="427">
        <v>1</v>
      </c>
    </row>
    <row customHeight="1" ht="14.699999999999998">
      <c r="Q35" s="385"/>
      <c r="R35" s="385"/>
      <c r="S35" s="1284"/>
      <c r="T35" s="372"/>
      <c r="U35" s="1253"/>
      <c r="V35" s="2261"/>
      <c r="W35" s="2261"/>
      <c r="X35" s="2261"/>
      <c r="Y35" s="2261"/>
      <c r="Z35" s="2261"/>
      <c r="AA35" s="2261"/>
      <c r="AB35" s="2261"/>
      <c r="AC35" s="2261"/>
      <c r="AD35" s="2261"/>
      <c r="AE35" s="2261"/>
      <c r="AF35" s="2261"/>
      <c r="AG35" s="2261"/>
      <c r="AH35" s="2261"/>
      <c r="AI35" s="2261"/>
      <c r="AQ35" s="1164">
        <v>14</v>
      </c>
    </row>
    <row customHeight="1" ht="14.699999999999998">
      <c r="Q36" s="385"/>
      <c r="R36" s="385"/>
      <c r="S36" s="2136" t="s">
        <v>773</v>
      </c>
      <c r="T36" s="2136"/>
      <c r="U36" s="2136"/>
      <c r="V36" s="2136"/>
      <c r="W36" s="2136"/>
      <c r="X36" s="2136"/>
      <c r="Y36" s="2136"/>
      <c r="Z36" s="2136"/>
      <c r="AA36" s="2136"/>
      <c r="AB36" s="2136"/>
      <c r="AC36" s="2136"/>
      <c r="AD36" s="2136"/>
      <c r="AE36" s="2136"/>
      <c r="AF36" s="2136"/>
      <c r="AG36" s="2136"/>
      <c r="AH36" s="2136"/>
      <c r="AI36" s="2136"/>
      <c r="AJ36" s="2136"/>
      <c r="AK36" s="2136" t="s">
        <v>774</v>
      </c>
      <c r="AQ36" s="1164">
        <v>14</v>
      </c>
    </row>
    <row customHeight="1" ht="14.699999999999998">
      <c r="Q37" s="385"/>
      <c r="R37" s="385"/>
      <c r="S37" s="2282" t="s">
        <v>88</v>
      </c>
      <c r="T37" s="2218" t="s">
        <v>901</v>
      </c>
      <c r="U37" s="310"/>
      <c r="V37" s="2283" t="s">
        <v>902</v>
      </c>
      <c r="W37" s="2284"/>
      <c r="X37" s="2284"/>
      <c r="Y37" s="2284"/>
      <c r="Z37" s="2284"/>
      <c r="AA37" s="2285"/>
      <c r="AB37" s="2286" t="s">
        <v>903</v>
      </c>
      <c r="AC37" s="2283" t="s">
        <v>902</v>
      </c>
      <c r="AD37" s="2284"/>
      <c r="AE37" s="2284"/>
      <c r="AF37" s="2284"/>
      <c r="AG37" s="2284"/>
      <c r="AH37" s="2285"/>
      <c r="AI37" s="2286" t="s">
        <v>904</v>
      </c>
      <c r="AJ37" s="2289" t="s">
        <v>905</v>
      </c>
      <c r="AK37" s="2136"/>
      <c r="AQ37" s="1164">
        <v>14</v>
      </c>
    </row>
    <row customHeight="1" ht="35.699999999999996">
      <c r="Q38" s="385"/>
      <c r="R38" s="385"/>
      <c r="S38" s="2282"/>
      <c r="T38" s="2218"/>
      <c r="U38" s="1040"/>
      <c r="V38" s="1492" t="s">
        <v>962</v>
      </c>
      <c r="W38" s="2271" t="s">
        <v>908</v>
      </c>
      <c r="X38" s="2272"/>
      <c r="Y38" s="2271" t="s">
        <v>909</v>
      </c>
      <c r="Z38" s="2278"/>
      <c r="AA38" s="2272"/>
      <c r="AB38" s="2287"/>
      <c r="AC38" s="1492" t="s">
        <v>962</v>
      </c>
      <c r="AD38" s="2271" t="s">
        <v>908</v>
      </c>
      <c r="AE38" s="2272"/>
      <c r="AF38" s="2271" t="s">
        <v>909</v>
      </c>
      <c r="AG38" s="2278"/>
      <c r="AH38" s="2272"/>
      <c r="AI38" s="2287"/>
      <c r="AJ38" s="2290"/>
      <c r="AK38" s="2136"/>
      <c r="AQ38" s="1164">
        <v>34</v>
      </c>
    </row>
    <row customHeight="1" ht="90.3">
      <c r="A39" s="1379"/>
      <c r="B39" s="1379" t="s">
        <v>616</v>
      </c>
      <c r="C39" s="1379" t="s">
        <v>617</v>
      </c>
      <c r="D39" s="1379" t="s">
        <v>618</v>
      </c>
      <c r="E39" s="1373" t="s">
        <v>910</v>
      </c>
      <c r="F39" s="1373" t="s">
        <v>911</v>
      </c>
      <c r="G39" s="1373" t="s">
        <v>912</v>
      </c>
      <c r="H39" s="1373"/>
      <c r="I39" s="1373" t="s">
        <v>963</v>
      </c>
      <c r="J39" s="1373" t="s">
        <v>915</v>
      </c>
      <c r="K39" s="1373" t="s">
        <v>964</v>
      </c>
      <c r="L39" s="1373" t="s">
        <v>891</v>
      </c>
      <c r="Q39" s="385"/>
      <c r="R39" s="385"/>
      <c r="S39" s="2282"/>
      <c r="T39" s="2218"/>
      <c r="U39" s="311"/>
      <c r="V39" s="1492" t="s">
        <v>991</v>
      </c>
      <c r="W39" s="1231" t="s">
        <v>992</v>
      </c>
      <c r="X39" s="1231" t="s">
        <v>967</v>
      </c>
      <c r="Y39" s="1498" t="s">
        <v>919</v>
      </c>
      <c r="Z39" s="2279" t="s">
        <v>920</v>
      </c>
      <c r="AA39" s="2280"/>
      <c r="AB39" s="2288"/>
      <c r="AC39" s="1492" t="s">
        <v>991</v>
      </c>
      <c r="AD39" s="1231" t="s">
        <v>992</v>
      </c>
      <c r="AE39" s="1231" t="s">
        <v>967</v>
      </c>
      <c r="AF39" s="1498" t="s">
        <v>919</v>
      </c>
      <c r="AG39" s="2279" t="s">
        <v>920</v>
      </c>
      <c r="AH39" s="2280"/>
      <c r="AI39" s="2288"/>
      <c r="AJ39" s="2291"/>
      <c r="AK39" s="2136"/>
      <c r="AQ39" s="1164">
        <v>86</v>
      </c>
    </row>
    <row s="1650" customFormat="1" customHeight="1" ht="0">
      <c r="A40" s="1379"/>
      <c r="B40" s="1379"/>
      <c r="C40" s="1379"/>
      <c r="D40" s="1379"/>
      <c r="E40" s="1379"/>
      <c r="F40" s="1379"/>
      <c r="G40" s="1379"/>
      <c r="H40" s="1379"/>
      <c r="I40" s="1379"/>
      <c r="J40" s="1379"/>
      <c r="K40" s="1379"/>
      <c r="L40" s="1373"/>
      <c r="M40" s="1371"/>
      <c r="N40" s="1371"/>
      <c r="O40" s="1371"/>
      <c r="P40" s="1255"/>
      <c r="Q40" s="1256"/>
      <c r="R40" s="1263">
        <v>1</v>
      </c>
      <c r="S40" s="1286" t="s">
        <v>200</v>
      </c>
      <c r="T40" s="1264" t="s">
        <v>103</v>
      </c>
      <c r="U40" s="1254" t="str">
        <f>OFFSET(U40,0,-1)</f>
        <v>2</v>
      </c>
      <c r="V40" s="1491">
        <f>OFFSET(V40,0,-1)+1</f>
        <v>3</v>
      </c>
      <c r="W40" s="1491">
        <f>OFFSET(W40,0,-1)+1</f>
        <v>4</v>
      </c>
      <c r="X40" s="1491">
        <f>OFFSET(X40,0,-1)+1</f>
        <v>5</v>
      </c>
      <c r="Y40" s="1491">
        <f>OFFSET(Y40,0,-1)+1</f>
        <v>6</v>
      </c>
      <c r="Z40" s="2281">
        <f>OFFSET(Z40,0,-1)+1</f>
        <v>7</v>
      </c>
      <c r="AA40" s="2281"/>
      <c r="AB40" s="1491">
        <f>OFFSET(AB40,0,-2)+1</f>
        <v>8</v>
      </c>
      <c r="AC40" s="1491">
        <f>OFFSET(AC40,0,-1)+1</f>
        <v>9</v>
      </c>
      <c r="AD40" s="1491">
        <f>OFFSET(AD40,0,-1)+1</f>
        <v>10</v>
      </c>
      <c r="AE40" s="1491">
        <f>OFFSET(AE40,0,-1)+1</f>
        <v>11</v>
      </c>
      <c r="AF40" s="1491">
        <f>OFFSET(AF40,0,-1)+1</f>
        <v>12</v>
      </c>
      <c r="AG40" s="2281">
        <f>OFFSET(AG40,0,-1)+1</f>
        <v>13</v>
      </c>
      <c r="AH40" s="2281"/>
      <c r="AI40" s="1491">
        <f>OFFSET(AI40,0,-2)+1</f>
        <v>14</v>
      </c>
      <c r="AJ40" s="1254">
        <f>OFFSET(AJ40,0,-1)</f>
        <v>14</v>
      </c>
      <c r="AK40" s="1491">
        <f>OFFSET(AK40,0,-1)+1</f>
        <v>15</v>
      </c>
      <c r="AL40" s="520"/>
      <c r="AM40" s="520"/>
      <c r="AN40" s="520"/>
      <c r="AO40" s="520"/>
      <c r="AP40" s="520"/>
      <c r="AQ40" s="505">
        <v>0</v>
      </c>
    </row>
    <row customHeight="1" ht="24">
      <c r="A41" s="1372" t="s">
        <v>744</v>
      </c>
      <c r="B41" s="1372"/>
      <c r="C41" s="1372"/>
      <c r="D41" s="1372"/>
      <c r="E41" s="2267">
        <v>1</v>
      </c>
      <c r="F41" s="1372"/>
      <c r="G41" s="1372"/>
      <c r="H41" s="1372"/>
      <c r="I41" s="1372"/>
      <c r="J41" s="1372"/>
      <c r="K41" s="1372"/>
      <c r="L41" s="1373"/>
      <c r="M41" s="1374"/>
      <c r="N41" s="1374"/>
      <c r="O41" s="1374"/>
      <c r="P41" s="370"/>
      <c r="Q41" s="369"/>
      <c r="R41" s="364"/>
      <c r="S41" s="1502">
        <f>INDEX(PT_DIFFERENTIATION_NUM_NTAR,MATCH(A41,PT_DIFFERENTIATION_NTAR_ID,0))</f>
        <v>0</v>
      </c>
      <c r="T41" s="307" t="s">
        <v>604</v>
      </c>
      <c r="U41" s="309"/>
      <c r="V41" s="2251"/>
      <c r="W41" s="2252"/>
      <c r="X41" s="2252"/>
      <c r="Y41" s="2252"/>
      <c r="Z41" s="2252"/>
      <c r="AA41" s="2252"/>
      <c r="AB41" s="2253"/>
      <c r="AC41" s="2251" t="str">
        <f>INDEX(PT_DIFFERENTIATION_NTAR,MATCH(A41,PT_DIFFERENTIATION_NTAR_ID,0))</f>
        <v/>
      </c>
      <c r="AD41" s="2252"/>
      <c r="AE41" s="2252"/>
      <c r="AF41" s="2252"/>
      <c r="AG41" s="2252"/>
      <c r="AH41" s="2252"/>
      <c r="AI41" s="2252"/>
      <c r="AJ41" s="2253"/>
      <c r="AK41"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9"/>
      <c r="AN41" s="509" t="str">
        <f>IF(T41="","",T41)</f>
        <v>Наименование тарифа</v>
      </c>
      <c r="AO41" s="509"/>
      <c r="AP41" s="509"/>
      <c r="AQ41" s="1164">
        <v>23</v>
      </c>
    </row>
    <row customHeight="1" ht="24">
      <c r="A42" s="1372" t="s">
        <v>744</v>
      </c>
      <c r="B42" s="1372" t="s">
        <v>745</v>
      </c>
      <c r="C42" s="1372"/>
      <c r="D42" s="1372"/>
      <c r="E42" s="2268"/>
      <c r="F42" s="2267">
        <v>1</v>
      </c>
      <c r="G42" s="1372"/>
      <c r="H42" s="1372"/>
      <c r="I42" s="1372"/>
      <c r="J42" s="1372"/>
      <c r="K42" s="1372"/>
      <c r="L42" s="1373"/>
      <c r="M42" s="1374"/>
      <c r="N42" s="1374"/>
      <c r="O42" s="1374"/>
      <c r="P42" s="1496"/>
      <c r="Q42" s="361"/>
      <c r="R42" s="362"/>
      <c r="S42" s="1502" t="str">
        <f>INDEX(PT_DIFFERENTIATION_NUM_TER,MATCH(B42,PT_DIFFERENTIATION_TER_ID,0))</f>
        <v>.</v>
      </c>
      <c r="T42" s="317" t="s">
        <v>870</v>
      </c>
      <c r="U42" s="309"/>
      <c r="V42" s="2251"/>
      <c r="W42" s="2252"/>
      <c r="X42" s="2252"/>
      <c r="Y42" s="2252"/>
      <c r="Z42" s="2252"/>
      <c r="AA42" s="2252"/>
      <c r="AB42" s="2253"/>
      <c r="AC42" s="2251" t="str">
        <f>INDEX(PT_DIFFERENTIATION_TER,MATCH(B42,PT_DIFFERENTIATION_TER_ID,0))</f>
        <v/>
      </c>
      <c r="AD42" s="2252"/>
      <c r="AE42" s="2252"/>
      <c r="AF42" s="2252"/>
      <c r="AG42" s="2252"/>
      <c r="AH42" s="2252"/>
      <c r="AI42" s="2252"/>
      <c r="AJ42" s="2253"/>
      <c r="AK42" s="1267" t="s">
        <v>871</v>
      </c>
      <c r="AM42" s="509"/>
      <c r="AN42" s="509" t="str">
        <f>IF(T42="","",T42)</f>
        <v>Территория действия тарифа</v>
      </c>
      <c r="AO42" s="509"/>
      <c r="AP42" s="509"/>
      <c r="AQ42" s="1164">
        <v>23</v>
      </c>
    </row>
    <row customHeight="1" ht="24">
      <c r="A43" s="1372" t="s">
        <v>744</v>
      </c>
      <c r="B43" s="1372" t="s">
        <v>745</v>
      </c>
      <c r="C43" s="1372" t="s">
        <v>746</v>
      </c>
      <c r="D43" s="1372"/>
      <c r="E43" s="2268"/>
      <c r="F43" s="2268"/>
      <c r="G43" s="2267">
        <v>1</v>
      </c>
      <c r="H43" s="1372"/>
      <c r="I43" s="1372"/>
      <c r="J43" s="1372"/>
      <c r="K43" s="1372"/>
      <c r="L43" s="1373"/>
      <c r="M43" s="1374"/>
      <c r="N43" s="1374"/>
      <c r="O43" s="1374"/>
      <c r="P43" s="363"/>
      <c r="Q43" s="361"/>
      <c r="R43" s="362"/>
      <c r="S43" s="1502" t="str">
        <f>INDEX(PT_DIFFERENTIATION_NUM_CS,MATCH(C43,PT_DIFFERENTIATION_CS_ID,0))</f>
        <v>..</v>
      </c>
      <c r="T43" s="318" t="s">
        <v>989</v>
      </c>
      <c r="U43" s="309"/>
      <c r="V43" s="2251"/>
      <c r="W43" s="2252"/>
      <c r="X43" s="2252"/>
      <c r="Y43" s="2252"/>
      <c r="Z43" s="2252"/>
      <c r="AA43" s="2252"/>
      <c r="AB43" s="2253"/>
      <c r="AC43" s="2251" t="str">
        <f>INDEX(PT_DIFFERENTIATION_CS,MATCH(C43,PT_DIFFERENTIATION_CS_ID,0))</f>
        <v/>
      </c>
      <c r="AD43" s="2252"/>
      <c r="AE43" s="2252"/>
      <c r="AF43" s="2252"/>
      <c r="AG43" s="2252"/>
      <c r="AH43" s="2252"/>
      <c r="AI43" s="2252"/>
      <c r="AJ43" s="2253"/>
      <c r="AK43" s="1267" t="s">
        <v>990</v>
      </c>
      <c r="AM43" s="509"/>
      <c r="AN43" s="509" t="str">
        <f>IF(T43="","",T43)</f>
        <v>Наименование централизованной системы водоотведения</v>
      </c>
      <c r="AO43" s="509"/>
      <c r="AP43" s="509"/>
      <c r="AQ43" s="1164">
        <v>23</v>
      </c>
    </row>
    <row customHeight="1" ht="24">
      <c r="A44" s="1372" t="s">
        <v>744</v>
      </c>
      <c r="B44" s="1372" t="s">
        <v>745</v>
      </c>
      <c r="C44" s="1372" t="s">
        <v>746</v>
      </c>
      <c r="D44" s="1372" t="s">
        <v>994</v>
      </c>
      <c r="E44" s="2268"/>
      <c r="F44" s="2268"/>
      <c r="G44" s="2268"/>
      <c r="H44" s="2268"/>
      <c r="I44" s="2265" t="str">
        <f>S43&amp;".1"</f>
        <v>...1</v>
      </c>
      <c r="J44" s="1372"/>
      <c r="K44" s="1372"/>
      <c r="L44" s="1373"/>
      <c r="P44" s="2266">
        <v>1</v>
      </c>
      <c r="Q44" s="1490"/>
      <c r="R44" s="365"/>
      <c r="S44" s="1502" t="str">
        <f>$I44</f>
        <v>...1</v>
      </c>
      <c r="T44" s="294" t="s">
        <v>956</v>
      </c>
      <c r="U44" s="309"/>
      <c r="V44" s="2359"/>
      <c r="W44" s="2360"/>
      <c r="X44" s="2360"/>
      <c r="Y44" s="2360"/>
      <c r="Z44" s="2360"/>
      <c r="AA44" s="2360"/>
      <c r="AB44" s="2361"/>
      <c r="AC44" s="2362"/>
      <c r="AD44" s="2363"/>
      <c r="AE44" s="2363"/>
      <c r="AF44" s="2363"/>
      <c r="AG44" s="2363"/>
      <c r="AH44" s="2363"/>
      <c r="AI44" s="2363"/>
      <c r="AJ44" s="2364"/>
      <c r="AK44" s="1267" t="s">
        <v>957</v>
      </c>
      <c r="AM44" s="509"/>
      <c r="AN44" s="509" t="str">
        <f>IF(T44="","",T44)</f>
        <v>Наименование признака дифференциации</v>
      </c>
      <c r="AO44" s="509"/>
      <c r="AP44" s="509"/>
      <c r="AQ44" s="1164">
        <v>23</v>
      </c>
    </row>
    <row customHeight="1" ht="24">
      <c r="A45" s="1372" t="s">
        <v>744</v>
      </c>
      <c r="B45" s="1372" t="s">
        <v>745</v>
      </c>
      <c r="C45" s="1372" t="s">
        <v>746</v>
      </c>
      <c r="D45" s="1372" t="s">
        <v>994</v>
      </c>
      <c r="E45" s="2268"/>
      <c r="F45" s="2268"/>
      <c r="G45" s="2268"/>
      <c r="H45" s="2268"/>
      <c r="I45" s="2295"/>
      <c r="J45" s="2265" t="str">
        <f>I44&amp;".1"</f>
        <v>...1.1</v>
      </c>
      <c r="K45" s="1372"/>
      <c r="L45" s="1373" t="s">
        <v>879</v>
      </c>
      <c r="P45" s="2266"/>
      <c r="Q45" s="2266">
        <v>1</v>
      </c>
      <c r="R45" s="366"/>
      <c r="S45" s="1502" t="str">
        <f>$J45</f>
        <v>...1.1</v>
      </c>
      <c r="T45" s="295" t="s">
        <v>880</v>
      </c>
      <c r="U45" s="309"/>
      <c r="V45" s="2254"/>
      <c r="W45" s="2255"/>
      <c r="X45" s="2255"/>
      <c r="Y45" s="2255"/>
      <c r="Z45" s="2255"/>
      <c r="AA45" s="2255"/>
      <c r="AB45" s="2256"/>
      <c r="AC45" s="2254"/>
      <c r="AD45" s="2255"/>
      <c r="AE45" s="2255"/>
      <c r="AF45" s="2255"/>
      <c r="AG45" s="2255"/>
      <c r="AH45" s="2255"/>
      <c r="AI45" s="2255"/>
      <c r="AJ45" s="2256"/>
      <c r="AK45" s="1316" t="s">
        <v>958</v>
      </c>
      <c r="AM45" s="509"/>
      <c r="AN45" s="509" t="str">
        <f>IF(T45="","",T45)</f>
        <v>Группа потребителей</v>
      </c>
      <c r="AO45" s="509"/>
      <c r="AP45" s="509"/>
      <c r="AQ45" s="1164">
        <v>23</v>
      </c>
    </row>
    <row customHeight="1" ht="24">
      <c r="A46" s="1372" t="s">
        <v>744</v>
      </c>
      <c r="B46" s="1372" t="s">
        <v>745</v>
      </c>
      <c r="C46" s="1372" t="s">
        <v>746</v>
      </c>
      <c r="D46" s="1372" t="s">
        <v>994</v>
      </c>
      <c r="E46" s="2268"/>
      <c r="F46" s="2268"/>
      <c r="G46" s="2268"/>
      <c r="H46" s="2268"/>
      <c r="I46" s="2295"/>
      <c r="J46" s="2295"/>
      <c r="K46" s="2265" t="str">
        <f>J45&amp;".1"</f>
        <v>...1.1.1</v>
      </c>
      <c r="L46" s="1373"/>
      <c r="P46" s="2266"/>
      <c r="Q46" s="2266"/>
      <c r="R46" s="366">
        <v>1</v>
      </c>
      <c r="S46" s="1502" t="str">
        <f>$K46</f>
        <v>...1.1.1</v>
      </c>
      <c r="T46" s="1446"/>
      <c r="U46" s="309"/>
      <c r="V46" s="1369"/>
      <c r="W46" s="1369"/>
      <c r="X46" s="1370"/>
      <c r="Y46" s="2276"/>
      <c r="Z46" s="2277" t="s">
        <v>66</v>
      </c>
      <c r="AA46" s="2276"/>
      <c r="AB46" s="2277" t="s">
        <v>66</v>
      </c>
      <c r="AC46" s="760"/>
      <c r="AD46" s="760"/>
      <c r="AE46" s="1266"/>
      <c r="AF46" s="2274"/>
      <c r="AG46" s="2116" t="s">
        <v>66</v>
      </c>
      <c r="AH46" s="2296"/>
      <c r="AI46" s="2116" t="s">
        <v>19</v>
      </c>
      <c r="AJ46" s="1447"/>
      <c r="AK46"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0">
        <f>STRCHECKDATE(V47:AJ47)</f>
      </c>
      <c r="AM46" s="509"/>
      <c r="AN46" s="509" t="str">
        <f>IF(T46="","",T46)</f>
        <v/>
      </c>
      <c r="AO46" s="509"/>
      <c r="AP46" s="509"/>
      <c r="AQ46" s="1164">
        <v>23</v>
      </c>
    </row>
    <row customHeight="1" ht="0">
      <c r="A47" s="1372" t="s">
        <v>744</v>
      </c>
      <c r="B47" s="1372" t="s">
        <v>745</v>
      </c>
      <c r="C47" s="1372" t="s">
        <v>746</v>
      </c>
      <c r="D47" s="1372" t="s">
        <v>994</v>
      </c>
      <c r="E47" s="2268"/>
      <c r="F47" s="2268"/>
      <c r="G47" s="2268"/>
      <c r="H47" s="2268"/>
      <c r="I47" s="2295"/>
      <c r="J47" s="2295"/>
      <c r="K47" s="2265"/>
      <c r="L47" s="1373"/>
      <c r="P47" s="2266"/>
      <c r="Q47" s="2266"/>
      <c r="R47" s="366"/>
      <c r="S47" s="1499"/>
      <c r="T47" s="309"/>
      <c r="U47" s="309"/>
      <c r="V47" s="1369"/>
      <c r="W47" s="1369"/>
      <c r="X47" s="337" t="str">
        <f>Y46&amp;"-"&amp;AA46</f>
        <v>-</v>
      </c>
      <c r="Y47" s="2277"/>
      <c r="Z47" s="2277"/>
      <c r="AA47" s="2277"/>
      <c r="AB47" s="2277"/>
      <c r="AC47" s="334"/>
      <c r="AD47" s="334"/>
      <c r="AE47" s="337" t="str">
        <f>AF46&amp;"-"&amp;AH46</f>
        <v>-</v>
      </c>
      <c r="AF47" s="2275"/>
      <c r="AG47" s="2116"/>
      <c r="AH47" s="2297"/>
      <c r="AI47" s="2116"/>
      <c r="AJ47" s="1448"/>
      <c r="AK47" s="2358"/>
      <c r="AM47" s="509"/>
      <c r="AN47" s="509" t="str">
        <f>IF(T47="","",T47)</f>
        <v/>
      </c>
      <c r="AO47" s="509"/>
      <c r="AP47" s="509"/>
      <c r="AQ47" s="1164">
        <v>0</v>
      </c>
    </row>
    <row customHeight="1" ht="21">
      <c r="A48" s="1372" t="s">
        <v>744</v>
      </c>
      <c r="B48" s="1372" t="s">
        <v>745</v>
      </c>
      <c r="C48" s="1372" t="s">
        <v>746</v>
      </c>
      <c r="D48" s="1372" t="s">
        <v>994</v>
      </c>
      <c r="E48" s="2268"/>
      <c r="F48" s="2268"/>
      <c r="G48" s="2268"/>
      <c r="H48" s="2268"/>
      <c r="I48" s="2295"/>
      <c r="J48" s="2265"/>
      <c r="K48" s="1372"/>
      <c r="L48" s="1373"/>
      <c r="P48" s="2266"/>
      <c r="Q48" s="2266"/>
      <c r="R48" s="365"/>
      <c r="S48" s="1287"/>
      <c r="T48" s="296" t="s">
        <v>959</v>
      </c>
      <c r="U48" s="376"/>
      <c r="V48" s="376"/>
      <c r="W48" s="376"/>
      <c r="X48" s="376"/>
      <c r="Y48" s="376"/>
      <c r="Z48" s="376"/>
      <c r="AA48" s="376"/>
      <c r="AB48" s="376"/>
      <c r="AC48" s="376"/>
      <c r="AD48" s="376"/>
      <c r="AE48" s="376"/>
      <c r="AF48" s="376"/>
      <c r="AG48" s="376"/>
      <c r="AH48" s="376"/>
      <c r="AI48" s="376"/>
      <c r="AJ48" s="376"/>
      <c r="AK48" s="1267" t="s">
        <v>960</v>
      </c>
      <c r="AM48" s="509"/>
      <c r="AN48" s="509" t="str">
        <f>IF(T48="","",T48)</f>
        <v>Добавить значение признака дифференциации</v>
      </c>
      <c r="AO48" s="509"/>
      <c r="AP48" s="509"/>
      <c r="AQ48" s="1164">
        <v>20</v>
      </c>
    </row>
    <row customHeight="1" ht="22.049999999999997">
      <c r="A49" s="1372" t="s">
        <v>744</v>
      </c>
      <c r="B49" s="1372" t="s">
        <v>745</v>
      </c>
      <c r="C49" s="1372" t="s">
        <v>746</v>
      </c>
      <c r="D49" s="1372" t="s">
        <v>994</v>
      </c>
      <c r="E49" s="2268"/>
      <c r="F49" s="2268"/>
      <c r="G49" s="2268"/>
      <c r="H49" s="2268"/>
      <c r="I49" s="2265"/>
      <c r="J49" s="1372"/>
      <c r="K49" s="1372"/>
      <c r="L49" s="1373"/>
      <c r="P49" s="2266"/>
      <c r="Q49" s="1490"/>
      <c r="R49" s="365"/>
      <c r="S49" s="1287"/>
      <c r="T49" s="374" t="s">
        <v>885</v>
      </c>
      <c r="U49" s="376"/>
      <c r="V49" s="376"/>
      <c r="W49" s="376"/>
      <c r="X49" s="376"/>
      <c r="Y49" s="376"/>
      <c r="Z49" s="376"/>
      <c r="AA49" s="376"/>
      <c r="AB49" s="375"/>
      <c r="AC49" s="376"/>
      <c r="AD49" s="376"/>
      <c r="AE49" s="376"/>
      <c r="AF49" s="376"/>
      <c r="AG49" s="376"/>
      <c r="AH49" s="376"/>
      <c r="AI49" s="375"/>
      <c r="AJ49" s="376"/>
      <c r="AK49" s="1449"/>
      <c r="AM49" s="509"/>
      <c r="AN49" s="509" t="str">
        <f>IF(T49="","",T49)</f>
        <v>Добавить группу потребителей</v>
      </c>
      <c r="AO49" s="509"/>
      <c r="AP49" s="509"/>
      <c r="AQ49" s="1164">
        <v>21</v>
      </c>
    </row>
    <row customHeight="1" ht="22.049999999999997">
      <c r="A50" s="1372" t="s">
        <v>744</v>
      </c>
      <c r="B50" s="1372" t="s">
        <v>745</v>
      </c>
      <c r="C50" s="1372" t="s">
        <v>746</v>
      </c>
      <c r="D50" s="1372" t="s">
        <v>994</v>
      </c>
      <c r="E50" s="2268"/>
      <c r="F50" s="2268"/>
      <c r="G50" s="2268"/>
      <c r="H50" s="2267"/>
      <c r="I50" s="1372"/>
      <c r="J50" s="1372"/>
      <c r="K50" s="1372"/>
      <c r="L50" s="1373"/>
      <c r="M50" s="1374"/>
      <c r="N50" s="1374"/>
      <c r="O50" s="546"/>
      <c r="P50" s="369"/>
      <c r="Q50" s="384"/>
      <c r="R50" s="364"/>
      <c r="S50" s="1287"/>
      <c r="T50" s="381" t="s">
        <v>961</v>
      </c>
      <c r="U50" s="376"/>
      <c r="V50" s="376"/>
      <c r="W50" s="376"/>
      <c r="X50" s="376"/>
      <c r="Y50" s="376"/>
      <c r="Z50" s="376"/>
      <c r="AA50" s="376"/>
      <c r="AB50" s="375"/>
      <c r="AC50" s="376"/>
      <c r="AD50" s="376"/>
      <c r="AE50" s="376"/>
      <c r="AF50" s="376"/>
      <c r="AG50" s="376"/>
      <c r="AH50" s="376"/>
      <c r="AI50" s="375"/>
      <c r="AJ50" s="376"/>
      <c r="AK50" s="312"/>
      <c r="AM50" s="509"/>
      <c r="AN50" s="509" t="str">
        <f>IF(T50="","",T50)</f>
        <v>Добавить наименование признака дифференциации</v>
      </c>
      <c r="AO50" s="509"/>
      <c r="AP50" s="509"/>
      <c r="AQ50" s="1164">
        <v>21</v>
      </c>
    </row>
    <row s="1651" customFormat="1" customHeight="1" ht="0">
      <c r="A51" s="1352" t="s">
        <v>744</v>
      </c>
      <c r="B51" s="1352" t="s">
        <v>745</v>
      </c>
      <c r="C51" s="1323"/>
      <c r="D51" s="1323"/>
      <c r="E51" s="2268"/>
      <c r="F51" s="2267"/>
      <c r="G51" s="1323"/>
      <c r="H51" s="1323"/>
      <c r="I51" s="1323"/>
      <c r="J51" s="1323"/>
      <c r="K51" s="1323"/>
      <c r="L51" s="1503"/>
      <c r="M51" s="1330"/>
      <c r="N51" s="1330"/>
      <c r="P51" s="1325"/>
      <c r="Q51" s="1326"/>
      <c r="R51" s="1325"/>
      <c r="S51" s="1331"/>
      <c r="T51" s="1334" t="s">
        <v>888</v>
      </c>
      <c r="U51" s="1333"/>
      <c r="V51" s="1333"/>
      <c r="W51" s="1333"/>
      <c r="X51" s="1333"/>
      <c r="Y51" s="1333"/>
      <c r="Z51" s="1333"/>
      <c r="AA51" s="1333"/>
      <c r="AB51" s="1333"/>
      <c r="AC51" s="1333"/>
      <c r="AD51" s="1333"/>
      <c r="AE51" s="1333"/>
      <c r="AF51" s="1333"/>
      <c r="AG51" s="1333"/>
      <c r="AH51" s="1333"/>
      <c r="AI51" s="1333"/>
      <c r="AJ51" s="1333"/>
      <c r="AK51" s="1333"/>
      <c r="AM51" s="798"/>
      <c r="AN51" s="798" t="str">
        <f>IF(T51="","",T51)</f>
        <v>Добавить централизованную систему для дифференциации</v>
      </c>
      <c r="AO51" s="798"/>
      <c r="AP51" s="798"/>
      <c r="AQ51" s="527">
        <v>0</v>
      </c>
    </row>
    <row s="1651" customFormat="1" customHeight="1" ht="0">
      <c r="A52" s="1352" t="s">
        <v>744</v>
      </c>
      <c r="B52" s="1352"/>
      <c r="C52" s="1352"/>
      <c r="D52" s="1352"/>
      <c r="E52" s="2267"/>
      <c r="F52" s="1352"/>
      <c r="G52" s="1352"/>
      <c r="H52" s="1352"/>
      <c r="I52" s="1352"/>
      <c r="J52" s="1352"/>
      <c r="K52" s="1352"/>
      <c r="L52" s="1355"/>
      <c r="M52" s="1330"/>
      <c r="N52" s="1330"/>
      <c r="O52" s="527"/>
      <c r="P52" s="389"/>
      <c r="Q52" s="1353"/>
      <c r="R52" s="389"/>
      <c r="S52" s="1331"/>
      <c r="T52" s="1334" t="s">
        <v>889</v>
      </c>
      <c r="U52" s="1333"/>
      <c r="V52" s="1333"/>
      <c r="W52" s="1333"/>
      <c r="X52" s="1333"/>
      <c r="Y52" s="1333"/>
      <c r="Z52" s="1333"/>
      <c r="AA52" s="1333"/>
      <c r="AB52" s="1333"/>
      <c r="AC52" s="1333"/>
      <c r="AD52" s="1333"/>
      <c r="AE52" s="1333"/>
      <c r="AF52" s="1333"/>
      <c r="AG52" s="1333"/>
      <c r="AH52" s="1333"/>
      <c r="AI52" s="1333"/>
      <c r="AJ52" s="1333"/>
      <c r="AK52" s="1333"/>
      <c r="AM52" s="509"/>
      <c r="AN52" s="509" t="str">
        <f>IF(T52="","",T52)</f>
        <v>Добавить территорию для дифференциации</v>
      </c>
      <c r="AO52" s="509"/>
      <c r="AP52" s="509"/>
      <c r="AQ52" s="520">
        <v>0</v>
      </c>
    </row>
    <row s="1651" customFormat="1" customHeight="1" ht="0">
      <c r="A53" s="1323"/>
      <c r="B53" s="1323"/>
      <c r="C53" s="1323"/>
      <c r="D53" s="1323"/>
      <c r="E53" s="1352"/>
      <c r="F53" s="1323"/>
      <c r="G53" s="1323"/>
      <c r="H53" s="1323"/>
      <c r="I53" s="1323"/>
      <c r="J53" s="1323"/>
      <c r="K53" s="1323"/>
      <c r="L53" s="1503"/>
      <c r="M53" s="1330"/>
      <c r="N53" s="1330"/>
      <c r="P53" s="1325"/>
      <c r="Q53" s="1326"/>
      <c r="R53" s="1325"/>
      <c r="S53" s="1331"/>
      <c r="T53" s="1334" t="s">
        <v>921</v>
      </c>
      <c r="U53" s="1333"/>
      <c r="V53" s="1333"/>
      <c r="W53" s="1333"/>
      <c r="X53" s="1333"/>
      <c r="Y53" s="1333"/>
      <c r="Z53" s="1333"/>
      <c r="AA53" s="1333"/>
      <c r="AB53" s="1333"/>
      <c r="AC53" s="1333"/>
      <c r="AD53" s="1333"/>
      <c r="AE53" s="1333"/>
      <c r="AF53" s="1333"/>
      <c r="AG53" s="1333"/>
      <c r="AH53" s="1333"/>
      <c r="AI53" s="1333"/>
      <c r="AJ53" s="1333"/>
      <c r="AK53" s="1333"/>
      <c r="AM53" s="798"/>
      <c r="AN53" s="798" t="str">
        <f>IF(T53="","",T53)</f>
        <v>Добавить наименование тарифа</v>
      </c>
      <c r="AO53" s="798"/>
      <c r="AP53" s="798"/>
      <c r="AQ53" s="527">
        <v>0</v>
      </c>
    </row>
    <row customHeight="1" ht="11.549999999999999">
      <c r="M54" s="1169"/>
      <c r="N54" s="1169"/>
      <c r="O54" s="546"/>
      <c r="P54" s="1164"/>
      <c r="Q54" s="1164"/>
      <c r="R54" s="1164"/>
      <c r="S54" s="1164"/>
      <c r="AL54" s="1164"/>
      <c r="AM54" s="1164"/>
      <c r="AN54" s="1164"/>
      <c r="AO54" s="1164"/>
      <c r="AP54" s="1164"/>
      <c r="AQ54" s="1164">
        <v>11</v>
      </c>
    </row>
    <row customHeight="1" ht="14.699999999999998">
      <c r="O55" s="546"/>
      <c r="S55" s="1262"/>
      <c r="T55" s="2294"/>
      <c r="U55" s="2294"/>
      <c r="V55" s="2294"/>
      <c r="W55" s="2294"/>
      <c r="X55" s="2294"/>
      <c r="Y55" s="2294"/>
      <c r="Z55" s="2294"/>
      <c r="AA55" s="2294"/>
      <c r="AB55" s="2294"/>
      <c r="AC55" s="2294"/>
      <c r="AD55" s="2294"/>
      <c r="AE55" s="2294"/>
      <c r="AF55" s="2294"/>
      <c r="AG55" s="2294"/>
      <c r="AH55" s="2294"/>
      <c r="AI55" s="2294"/>
      <c r="AJ55" s="2294"/>
      <c r="AK55" s="2294"/>
      <c r="AQ55" s="1164">
        <v>14</v>
      </c>
    </row>
    <row customHeight="1" ht="14.699999999999998">
      <c r="O56" s="546"/>
      <c r="AQ56" s="1164">
        <v>14</v>
      </c>
    </row>
    <row customHeight="1" ht="14.699999999999998">
      <c r="O57" s="546"/>
      <c r="S57" s="1262"/>
      <c r="T57" s="2294"/>
      <c r="U57" s="2294"/>
      <c r="V57" s="2294"/>
      <c r="W57" s="2294"/>
      <c r="X57" s="2294"/>
      <c r="Y57" s="2294"/>
      <c r="Z57" s="2294"/>
      <c r="AA57" s="2294"/>
      <c r="AB57" s="2294"/>
      <c r="AC57" s="2294"/>
      <c r="AD57" s="2294"/>
      <c r="AE57" s="2294"/>
      <c r="AF57" s="2294"/>
      <c r="AG57" s="2294"/>
      <c r="AH57" s="2294"/>
      <c r="AI57" s="2294"/>
      <c r="AJ57" s="2294"/>
      <c r="AK57" s="2294"/>
      <c r="AQ57" s="1164">
        <v>14</v>
      </c>
    </row>
    <row customHeight="1" ht="22.5" hidden="1">
      <c r="A58" s="1169" t="s">
        <v>82</v>
      </c>
      <c r="B58" s="1169">
        <v>0</v>
      </c>
      <c r="C58" s="1169">
        <v>0</v>
      </c>
      <c r="D58" s="1169">
        <v>0</v>
      </c>
      <c r="E58" s="1169">
        <v>0</v>
      </c>
      <c r="F58" s="1169">
        <v>0</v>
      </c>
      <c r="G58" s="1169">
        <v>0</v>
      </c>
      <c r="H58" s="1169">
        <v>0</v>
      </c>
      <c r="I58" s="1169">
        <v>0</v>
      </c>
      <c r="J58" s="1169">
        <v>0</v>
      </c>
      <c r="K58" s="1169">
        <v>0</v>
      </c>
      <c r="L58" s="1487">
        <v>0</v>
      </c>
      <c r="M58" s="1371">
        <v>0</v>
      </c>
      <c r="N58" s="1371">
        <v>0</v>
      </c>
      <c r="O58" s="1371">
        <v>0</v>
      </c>
      <c r="P58" s="1482">
        <v>3</v>
      </c>
      <c r="Q58" s="353">
        <v>3</v>
      </c>
      <c r="R58" s="353">
        <v>3</v>
      </c>
      <c r="S58" s="590">
        <v>12</v>
      </c>
      <c r="T58" s="1164">
        <v>35</v>
      </c>
      <c r="U58" s="1164">
        <v>0</v>
      </c>
      <c r="V58" s="1164">
        <v>0</v>
      </c>
      <c r="W58" s="1164">
        <v>0</v>
      </c>
      <c r="X58" s="1164">
        <v>0</v>
      </c>
      <c r="Y58" s="1164">
        <v>0</v>
      </c>
      <c r="Z58" s="1164">
        <v>0</v>
      </c>
      <c r="AA58" s="1164">
        <v>0</v>
      </c>
      <c r="AB58" s="1164">
        <v>0</v>
      </c>
      <c r="AC58" s="1164">
        <v>24</v>
      </c>
      <c r="AD58" s="1164">
        <v>24</v>
      </c>
      <c r="AE58" s="1164">
        <v>24</v>
      </c>
      <c r="AF58" s="1164">
        <v>11</v>
      </c>
      <c r="AG58" s="1164">
        <v>3</v>
      </c>
      <c r="AH58" s="1164">
        <v>11</v>
      </c>
      <c r="AI58" s="1164">
        <v>0</v>
      </c>
      <c r="AJ58" s="1164">
        <v>4</v>
      </c>
      <c r="AK58" s="1164">
        <v>115</v>
      </c>
      <c r="AL58" s="520">
        <v>10</v>
      </c>
      <c r="AM58" s="520">
        <v>10</v>
      </c>
      <c r="AN58" s="520">
        <v>10</v>
      </c>
      <c r="AO58" s="520">
        <v>10</v>
      </c>
      <c r="AP58" s="520">
        <v>10</v>
      </c>
      <c r="AQ58" s="1164">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3AC8C3-2FF3-A8D7-9579-0.05A2C141}"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5" width="11.57421875" hidden="1" customWidth="1"/>
    <col min="2" max="2" style="1375" width="11.00390625" hidden="1" customWidth="1"/>
    <col min="3" max="3" style="1375" width="10.57421875" hidden="1"/>
    <col min="4" max="4" style="1375" width="12.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1785" width="3.7109375" hidden="1" customWidth="1"/>
    <col min="17" max="17" style="1380" width="3.7109375" hidden="1" customWidth="1"/>
    <col min="18" max="18" style="353" width="3.00390625" customWidth="1"/>
    <col min="19" max="19" style="2416" width="12.00390625" customWidth="1"/>
    <col min="20" max="20" style="1644" width="31.00390625" customWidth="1"/>
    <col min="21" max="21" style="1644" width="0.140625" customWidth="1"/>
    <col min="22" max="25" style="1644" width="21.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3.7109375" customWidth="1"/>
    <col min="31" max="32" style="1644" width="3.00390625" customWidth="1"/>
    <col min="33" max="33" style="1644" width="24.00390625" customWidth="1"/>
    <col min="34" max="34" style="1644" width="3.7109375" customWidth="1"/>
    <col min="35" max="36" style="1644" width="3.00390625" customWidth="1"/>
    <col min="37" max="37" style="1644" width="24.00390625" customWidth="1"/>
    <col min="38" max="38" style="1644" width="3.7109375" customWidth="1"/>
    <col min="39" max="40" style="1644" width="3.00390625" customWidth="1"/>
    <col min="41" max="41" style="1644" width="18.00390625" customWidth="1"/>
    <col min="42" max="42" style="1644" width="3.7109375" customWidth="1"/>
    <col min="43" max="44" style="1644" width="3.00390625" customWidth="1"/>
    <col min="45" max="45" style="1644" width="18.00390625" customWidth="1"/>
    <col min="46" max="49" style="1644" width="21.00390625" customWidth="1"/>
    <col min="50" max="50" style="1644" width="11.00390625" customWidth="1"/>
    <col min="51" max="51" style="1644" width="3.7109375" customWidth="1"/>
    <col min="52" max="52" style="1644" width="11.00390625" customWidth="1"/>
    <col min="53" max="53" style="1644" width="8.57421875" hidden="1" customWidth="1"/>
    <col min="54" max="54" style="1644" width="4.00390625" customWidth="1"/>
    <col min="55" max="55" style="1644" width="115.00390625" customWidth="1"/>
    <col min="56" max="60" style="1651" width="10.00390625" customWidth="1"/>
    <col min="61" max="61" style="1644" width="10.57421875" hidden="1"/>
  </cols>
  <sheetData>
    <row customHeight="1" ht="22.5" hidden="1">
      <c r="W1" s="336"/>
      <c r="Y1" s="336"/>
      <c r="Z1" s="336"/>
      <c r="AW1" s="336"/>
      <c r="AX1" s="336"/>
      <c r="BI1" s="1164" t="s">
        <v>14</v>
      </c>
    </row>
    <row customHeight="1" ht="21" hidden="1">
      <c r="A2" s="1372"/>
      <c r="B2" s="1372"/>
      <c r="C2" s="1372"/>
      <c r="D2" s="1372"/>
      <c r="E2" s="2267">
        <v>1</v>
      </c>
      <c r="F2" s="1372"/>
      <c r="G2" s="1372"/>
      <c r="H2" s="1372"/>
      <c r="I2" s="1372"/>
      <c r="J2" s="1372"/>
      <c r="K2" s="1372"/>
      <c r="L2" s="1373"/>
      <c r="M2" s="1374"/>
      <c r="N2" s="1374"/>
      <c r="O2" s="1374"/>
      <c r="P2" s="1418"/>
      <c r="Q2" s="882"/>
      <c r="R2" s="364"/>
      <c r="S2" s="1502">
        <f>INDEX(PT_DIFFERENTIATION_NUM_NTAR,MATCH(A2,PT_DIFFERENTIATION_NTAR_ID,0))</f>
      </c>
      <c r="T2" s="307" t="s">
        <v>604</v>
      </c>
      <c r="U2" s="309"/>
      <c r="V2" s="2252"/>
      <c r="W2" s="2252"/>
      <c r="X2" s="2252"/>
      <c r="Y2" s="2252"/>
      <c r="Z2" s="2252"/>
      <c r="AA2" s="2252"/>
      <c r="AB2" s="2252"/>
      <c r="AC2" s="2253"/>
      <c r="AD2" s="2251">
        <f>INDEX(PT_DIFFERENTIATION_NTAR,MATCH(A2,PT_DIFFERENTIATION_NTAR_ID,0))</f>
      </c>
      <c r="AE2" s="2252"/>
      <c r="AF2" s="2252"/>
      <c r="AG2" s="2252"/>
      <c r="AH2" s="2252"/>
      <c r="AI2" s="2252"/>
      <c r="AJ2" s="2252"/>
      <c r="AK2" s="2252"/>
      <c r="AL2" s="2252"/>
      <c r="AM2" s="2252"/>
      <c r="AN2" s="2252"/>
      <c r="AO2" s="2252"/>
      <c r="AP2" s="2252"/>
      <c r="AQ2" s="2252"/>
      <c r="AR2" s="2252"/>
      <c r="AS2" s="2252"/>
      <c r="AT2" s="2252"/>
      <c r="AU2" s="2252"/>
      <c r="AV2" s="2252"/>
      <c r="AW2" s="2252"/>
      <c r="AX2" s="2252"/>
      <c r="AY2" s="2252"/>
      <c r="AZ2" s="2252"/>
      <c r="BA2" s="2252"/>
      <c r="BB2" s="2253"/>
      <c r="BC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9"/>
      <c r="BF2" s="509" t="str">
        <f>IF(T2="","",T2)</f>
        <v>Наименование тарифа</v>
      </c>
      <c r="BG2" s="509"/>
      <c r="BH2" s="509"/>
      <c r="BI2" s="1164">
        <v>0</v>
      </c>
    </row>
    <row customHeight="1" ht="21" hidden="1">
      <c r="A3" s="1372"/>
      <c r="B3" s="1372"/>
      <c r="C3" s="1372"/>
      <c r="D3" s="1372"/>
      <c r="E3" s="2268"/>
      <c r="F3" s="2267">
        <v>1</v>
      </c>
      <c r="G3" s="1372"/>
      <c r="H3" s="1372"/>
      <c r="I3" s="1372"/>
      <c r="J3" s="1372"/>
      <c r="K3" s="1372"/>
      <c r="L3" s="1373"/>
      <c r="M3" s="1374"/>
      <c r="N3" s="1374"/>
      <c r="O3" s="1374"/>
      <c r="P3" s="1419"/>
      <c r="Q3" s="1420"/>
      <c r="R3" s="362"/>
      <c r="S3" s="1502">
        <f>INDEX(PT_DIFFERENTIATION_NUM_TER,MATCH(B3,PT_DIFFERENTIATION_TER_ID,0))</f>
      </c>
      <c r="T3" s="317" t="s">
        <v>870</v>
      </c>
      <c r="U3" s="309"/>
      <c r="V3" s="2252"/>
      <c r="W3" s="2252"/>
      <c r="X3" s="2252"/>
      <c r="Y3" s="2252"/>
      <c r="Z3" s="2252"/>
      <c r="AA3" s="2252"/>
      <c r="AB3" s="2252"/>
      <c r="AC3" s="2253"/>
      <c r="AD3" s="2251">
        <f>INDEX(PT_DIFFERENTIATION_TER,MATCH(B3,PT_DIFFERENTIATION_TER_ID,0))</f>
      </c>
      <c r="AE3" s="2252"/>
      <c r="AF3" s="2252"/>
      <c r="AG3" s="2252"/>
      <c r="AH3" s="2252"/>
      <c r="AI3" s="2252"/>
      <c r="AJ3" s="2252"/>
      <c r="AK3" s="2252"/>
      <c r="AL3" s="2252"/>
      <c r="AM3" s="2252"/>
      <c r="AN3" s="2252"/>
      <c r="AO3" s="2252"/>
      <c r="AP3" s="2252"/>
      <c r="AQ3" s="2252"/>
      <c r="AR3" s="2252"/>
      <c r="AS3" s="2252"/>
      <c r="AT3" s="2252"/>
      <c r="AU3" s="2252"/>
      <c r="AV3" s="2252"/>
      <c r="AW3" s="2252"/>
      <c r="AX3" s="2252"/>
      <c r="AY3" s="2252"/>
      <c r="AZ3" s="2252"/>
      <c r="BA3" s="2252"/>
      <c r="BB3" s="2253"/>
      <c r="BC3" s="1267" t="s">
        <v>871</v>
      </c>
      <c r="BE3" s="509"/>
      <c r="BF3" s="509" t="str">
        <f>IF(T3="","",T3)</f>
        <v>Территория действия тарифа</v>
      </c>
      <c r="BG3" s="509"/>
      <c r="BH3" s="509"/>
      <c r="BI3" s="1164">
        <v>0</v>
      </c>
    </row>
    <row customHeight="1" ht="33.75" hidden="1">
      <c r="A4" s="1372"/>
      <c r="B4" s="1372"/>
      <c r="C4" s="1372"/>
      <c r="D4" s="1372"/>
      <c r="E4" s="2268"/>
      <c r="F4" s="2268"/>
      <c r="G4" s="2267">
        <v>1</v>
      </c>
      <c r="H4" s="1372"/>
      <c r="I4" s="1372"/>
      <c r="J4" s="1372"/>
      <c r="K4" s="1372"/>
      <c r="L4" s="1373"/>
      <c r="M4" s="1374"/>
      <c r="N4" s="1374"/>
      <c r="O4" s="1374"/>
      <c r="P4" s="1421"/>
      <c r="Q4" s="1420"/>
      <c r="R4" s="362"/>
      <c r="S4" s="1502">
        <f>INDEX(PT_DIFFERENTIATION_NUM_CS,MATCH(C4,PT_DIFFERENTIATION_CS_ID,0))</f>
      </c>
      <c r="T4" s="318" t="s">
        <v>989</v>
      </c>
      <c r="U4" s="309"/>
      <c r="V4" s="2252"/>
      <c r="W4" s="2252"/>
      <c r="X4" s="2252"/>
      <c r="Y4" s="2252"/>
      <c r="Z4" s="2252"/>
      <c r="AA4" s="2252"/>
      <c r="AB4" s="2252"/>
      <c r="AC4" s="2253"/>
      <c r="AD4" s="2251">
        <f>INDEX(PT_DIFFERENTIATION_CS,MATCH(C4,PT_DIFFERENTIATION_CS_ID,0))</f>
      </c>
      <c r="AE4" s="2252"/>
      <c r="AF4" s="2252"/>
      <c r="AG4" s="2252"/>
      <c r="AH4" s="2252"/>
      <c r="AI4" s="2252"/>
      <c r="AJ4" s="2252"/>
      <c r="AK4" s="2252"/>
      <c r="AL4" s="2252"/>
      <c r="AM4" s="2252"/>
      <c r="AN4" s="2252"/>
      <c r="AO4" s="2252"/>
      <c r="AP4" s="2252"/>
      <c r="AQ4" s="2252"/>
      <c r="AR4" s="2252"/>
      <c r="AS4" s="2252"/>
      <c r="AT4" s="2252"/>
      <c r="AU4" s="2252"/>
      <c r="AV4" s="2252"/>
      <c r="AW4" s="2252"/>
      <c r="AX4" s="2252"/>
      <c r="AY4" s="2252"/>
      <c r="AZ4" s="2252"/>
      <c r="BA4" s="2252"/>
      <c r="BB4" s="2253"/>
      <c r="BC4" s="1267" t="s">
        <v>990</v>
      </c>
      <c r="BE4" s="509"/>
      <c r="BF4" s="509" t="str">
        <f>IF(T4="","",T4)</f>
        <v>Наименование централизованной системы водоотведения</v>
      </c>
      <c r="BG4" s="509"/>
      <c r="BH4" s="509"/>
      <c r="BI4" s="1164">
        <v>0</v>
      </c>
    </row>
    <row s="1651" customFormat="1" customHeight="1" ht="14.25" hidden="1">
      <c r="A5" s="1352"/>
      <c r="B5" s="1352"/>
      <c r="C5" s="1352"/>
      <c r="D5" s="1352"/>
      <c r="E5" s="2268"/>
      <c r="F5" s="2268"/>
      <c r="G5" s="2268"/>
      <c r="H5" s="2267">
        <v>1</v>
      </c>
      <c r="I5" s="1352"/>
      <c r="J5" s="1352"/>
      <c r="K5" s="1352"/>
      <c r="L5" s="1355"/>
      <c r="M5" s="1324"/>
      <c r="N5" s="1324"/>
      <c r="O5" s="1324"/>
      <c r="P5" s="1506"/>
      <c r="Q5" s="1507"/>
      <c r="R5" s="366"/>
      <c r="S5" s="1051"/>
      <c r="T5" s="1508"/>
      <c r="U5" s="1393"/>
      <c r="V5" s="2306"/>
      <c r="W5" s="2306"/>
      <c r="X5" s="2306"/>
      <c r="Y5" s="2306"/>
      <c r="Z5" s="2306"/>
      <c r="AA5" s="2306"/>
      <c r="AB5" s="2306"/>
      <c r="AC5" s="2307"/>
      <c r="AD5" s="2305"/>
      <c r="AE5" s="2306"/>
      <c r="AF5" s="2306"/>
      <c r="AG5" s="2306"/>
      <c r="AH5" s="2306"/>
      <c r="AI5" s="2306"/>
      <c r="AJ5" s="2306"/>
      <c r="AK5" s="2306"/>
      <c r="AL5" s="2306"/>
      <c r="AM5" s="2306"/>
      <c r="AN5" s="2306"/>
      <c r="AO5" s="2306"/>
      <c r="AP5" s="2306"/>
      <c r="AQ5" s="2306"/>
      <c r="AR5" s="2306"/>
      <c r="AS5" s="2306"/>
      <c r="AT5" s="2306"/>
      <c r="AU5" s="2306"/>
      <c r="AV5" s="2306"/>
      <c r="AW5" s="2306"/>
      <c r="AX5" s="2306"/>
      <c r="AY5" s="2306"/>
      <c r="AZ5" s="2306"/>
      <c r="BA5" s="2306"/>
      <c r="BB5" s="2307"/>
      <c r="BC5" s="1394" t="s">
        <v>875</v>
      </c>
      <c r="BE5" s="509"/>
      <c r="BF5" s="509" t="str">
        <f>IF(T5="","",T5)</f>
        <v/>
      </c>
      <c r="BG5" s="509"/>
      <c r="BH5" s="509"/>
      <c r="BI5" s="520">
        <v>0</v>
      </c>
    </row>
    <row s="1651" customFormat="1" customHeight="1" ht="14.25" hidden="1">
      <c r="A6" s="1352"/>
      <c r="B6" s="1352"/>
      <c r="C6" s="1352"/>
      <c r="D6" s="1352"/>
      <c r="E6" s="2268"/>
      <c r="F6" s="2268"/>
      <c r="G6" s="2268"/>
      <c r="H6" s="2268"/>
      <c r="I6" s="2265" t="str">
        <f>S5&amp;".1"</f>
        <v>.1</v>
      </c>
      <c r="J6" s="1352"/>
      <c r="K6" s="1352"/>
      <c r="L6" s="1355" t="s">
        <v>876</v>
      </c>
      <c r="M6" s="519"/>
      <c r="N6" s="519"/>
      <c r="O6" s="519"/>
      <c r="P6" s="2266">
        <v>1</v>
      </c>
      <c r="Q6" s="1490"/>
      <c r="R6" s="365"/>
      <c r="S6" s="1051"/>
      <c r="T6" s="1392"/>
      <c r="U6" s="1393"/>
      <c r="V6" s="2306"/>
      <c r="W6" s="2306"/>
      <c r="X6" s="2306"/>
      <c r="Y6" s="2306"/>
      <c r="Z6" s="2306"/>
      <c r="AA6" s="2306"/>
      <c r="AB6" s="2306"/>
      <c r="AC6" s="2307"/>
      <c r="AD6" s="2305"/>
      <c r="AE6" s="2306"/>
      <c r="AF6" s="2306"/>
      <c r="AG6" s="2306"/>
      <c r="AH6" s="2306"/>
      <c r="AI6" s="2306"/>
      <c r="AJ6" s="2306"/>
      <c r="AK6" s="2306"/>
      <c r="AL6" s="2306"/>
      <c r="AM6" s="2306"/>
      <c r="AN6" s="2306"/>
      <c r="AO6" s="2306"/>
      <c r="AP6" s="2306"/>
      <c r="AQ6" s="2306"/>
      <c r="AR6" s="2306"/>
      <c r="AS6" s="2306"/>
      <c r="AT6" s="2306"/>
      <c r="AU6" s="2306"/>
      <c r="AV6" s="2306"/>
      <c r="AW6" s="2306"/>
      <c r="AX6" s="2306"/>
      <c r="AY6" s="2306"/>
      <c r="AZ6" s="2306"/>
      <c r="BA6" s="2306"/>
      <c r="BB6" s="2307"/>
      <c r="BC6" s="1394"/>
      <c r="BE6" s="509"/>
      <c r="BF6" s="509" t="str">
        <f>IF(T6="","",T6)</f>
        <v/>
      </c>
      <c r="BG6" s="509"/>
      <c r="BH6" s="509"/>
      <c r="BI6" s="520">
        <v>0</v>
      </c>
    </row>
    <row s="1651" customFormat="1" customHeight="1" ht="14.25" hidden="1">
      <c r="A7" s="1352"/>
      <c r="B7" s="1352"/>
      <c r="C7" s="1352"/>
      <c r="D7" s="1352"/>
      <c r="E7" s="2268"/>
      <c r="F7" s="2268"/>
      <c r="G7" s="2268"/>
      <c r="H7" s="2268"/>
      <c r="I7" s="2295"/>
      <c r="J7" s="2265" t="str">
        <f>S5&amp;".1"</f>
        <v>.1</v>
      </c>
      <c r="K7" s="1352"/>
      <c r="L7" s="1355"/>
      <c r="M7" s="519"/>
      <c r="N7" s="519"/>
      <c r="O7" s="519"/>
      <c r="P7" s="2266"/>
      <c r="Q7" s="2266">
        <v>1</v>
      </c>
      <c r="R7" s="366"/>
      <c r="S7" s="1051"/>
      <c r="T7" s="1408"/>
      <c r="U7" s="1393"/>
      <c r="V7" s="2306"/>
      <c r="W7" s="2306"/>
      <c r="X7" s="2306"/>
      <c r="Y7" s="2306"/>
      <c r="Z7" s="2306"/>
      <c r="AA7" s="2306"/>
      <c r="AB7" s="2306"/>
      <c r="AC7" s="2307"/>
      <c r="AD7" s="2305"/>
      <c r="AE7" s="2306"/>
      <c r="AF7" s="2306"/>
      <c r="AG7" s="2306"/>
      <c r="AH7" s="2306"/>
      <c r="AI7" s="2306"/>
      <c r="AJ7" s="2306"/>
      <c r="AK7" s="2306"/>
      <c r="AL7" s="2306"/>
      <c r="AM7" s="2306"/>
      <c r="AN7" s="2306"/>
      <c r="AO7" s="2306"/>
      <c r="AP7" s="2306"/>
      <c r="AQ7" s="2306"/>
      <c r="AR7" s="2306"/>
      <c r="AS7" s="2306"/>
      <c r="AT7" s="2306"/>
      <c r="AU7" s="2306"/>
      <c r="AV7" s="2306"/>
      <c r="AW7" s="2306"/>
      <c r="AX7" s="2306"/>
      <c r="AY7" s="2306"/>
      <c r="AZ7" s="2306"/>
      <c r="BA7" s="2306"/>
      <c r="BB7" s="2307"/>
      <c r="BC7" s="1394"/>
      <c r="BE7" s="509"/>
      <c r="BF7" s="509" t="str">
        <f>IF(T7="","",T7)</f>
        <v/>
      </c>
      <c r="BG7" s="509"/>
      <c r="BH7" s="509"/>
      <c r="BI7" s="520">
        <v>0</v>
      </c>
    </row>
    <row customHeight="1" ht="11.25" hidden="1">
      <c r="A8" s="1372"/>
      <c r="B8" s="1372"/>
      <c r="C8" s="1372"/>
      <c r="D8" s="1372"/>
      <c r="E8" s="2268"/>
      <c r="F8" s="2268"/>
      <c r="G8" s="2268"/>
      <c r="H8" s="2268"/>
      <c r="I8" s="2295"/>
      <c r="J8" s="2295"/>
      <c r="K8" s="2265">
        <f>S4&amp;".1"</f>
      </c>
      <c r="L8" s="1373"/>
      <c r="P8" s="2266"/>
      <c r="Q8" s="2266"/>
      <c r="R8" s="2356">
        <v>1</v>
      </c>
      <c r="S8" s="2350">
        <f>$K8</f>
      </c>
      <c r="T8" s="2369"/>
      <c r="U8" s="309"/>
      <c r="V8" s="760"/>
      <c r="W8" s="1266"/>
      <c r="X8" s="760"/>
      <c r="Y8" s="1266"/>
      <c r="Z8" s="1743"/>
      <c r="AA8" s="1478" t="s">
        <v>66</v>
      </c>
      <c r="AB8" s="1743"/>
      <c r="AC8" s="1478" t="s">
        <v>66</v>
      </c>
      <c r="AD8" s="2194" t="s">
        <v>66</v>
      </c>
      <c r="AE8" s="2335"/>
      <c r="AF8" s="2214">
        <v>1</v>
      </c>
      <c r="AG8" s="2372"/>
      <c r="AH8" s="2116" t="s">
        <v>66</v>
      </c>
      <c r="AI8" s="2335"/>
      <c r="AJ8" s="2214">
        <v>1</v>
      </c>
      <c r="AK8" s="2336" t="s">
        <v>22</v>
      </c>
      <c r="AL8" s="2116" t="s">
        <v>66</v>
      </c>
      <c r="AM8" s="2201"/>
      <c r="AN8" s="2214">
        <v>1</v>
      </c>
      <c r="AO8" s="2366"/>
      <c r="AP8" s="2367" t="s">
        <v>66</v>
      </c>
      <c r="AQ8" s="320"/>
      <c r="AR8" s="1495">
        <v>1</v>
      </c>
      <c r="AS8" s="1501" t="s">
        <v>22</v>
      </c>
      <c r="AT8" s="760"/>
      <c r="AU8" s="1266"/>
      <c r="AV8" s="760"/>
      <c r="AW8" s="1266"/>
      <c r="AX8" s="1743"/>
      <c r="AY8" s="1478" t="s">
        <v>66</v>
      </c>
      <c r="AZ8" s="1743"/>
      <c r="BA8" s="1478" t="s">
        <v>66</v>
      </c>
      <c r="BB8" s="1357"/>
      <c r="BC8" s="2262" t="s">
        <v>974</v>
      </c>
      <c r="BE8" s="509"/>
      <c r="BF8" s="509" t="str">
        <f>IF(T8="","",T8)</f>
        <v/>
      </c>
      <c r="BG8" s="509"/>
      <c r="BH8" s="509"/>
      <c r="BI8" s="1164">
        <v>0</v>
      </c>
    </row>
    <row customHeight="1" ht="11.25" hidden="1">
      <c r="A9" s="1372"/>
      <c r="B9" s="1372"/>
      <c r="C9" s="1372"/>
      <c r="D9" s="1372"/>
      <c r="E9" s="2268"/>
      <c r="F9" s="2268"/>
      <c r="G9" s="2268"/>
      <c r="H9" s="2268"/>
      <c r="I9" s="2295"/>
      <c r="J9" s="2295"/>
      <c r="K9" s="2265"/>
      <c r="L9" s="1373"/>
      <c r="P9" s="2266"/>
      <c r="Q9" s="2266"/>
      <c r="R9" s="2356"/>
      <c r="S9" s="2351"/>
      <c r="T9" s="2370"/>
      <c r="U9" s="309"/>
      <c r="V9" s="1402"/>
      <c r="W9" s="1505"/>
      <c r="X9" s="1402"/>
      <c r="Y9" s="1505"/>
      <c r="Z9" s="1402"/>
      <c r="AA9" s="1402"/>
      <c r="AB9" s="1402"/>
      <c r="AC9" s="1402"/>
      <c r="AD9" s="2195"/>
      <c r="AE9" s="2335"/>
      <c r="AF9" s="2214"/>
      <c r="AG9" s="2372"/>
      <c r="AH9" s="2116"/>
      <c r="AI9" s="2335"/>
      <c r="AJ9" s="2214"/>
      <c r="AK9" s="2336"/>
      <c r="AL9" s="2116"/>
      <c r="AM9" s="2209"/>
      <c r="AN9" s="2214"/>
      <c r="AO9" s="2366"/>
      <c r="AP9" s="2368"/>
      <c r="AQ9" s="325"/>
      <c r="AR9" s="425"/>
      <c r="AS9" s="425" t="s">
        <v>975</v>
      </c>
      <c r="AT9" s="1402"/>
      <c r="AU9" s="1505"/>
      <c r="AV9" s="1402"/>
      <c r="AW9" s="1505"/>
      <c r="AX9" s="1402"/>
      <c r="AY9" s="1402"/>
      <c r="AZ9" s="1402"/>
      <c r="BA9" s="1402"/>
      <c r="BB9" s="1406"/>
      <c r="BC9" s="2263"/>
      <c r="BE9" s="509"/>
      <c r="BF9" s="509"/>
      <c r="BG9" s="509"/>
      <c r="BH9" s="509"/>
      <c r="BI9" s="1164">
        <v>0</v>
      </c>
    </row>
    <row customHeight="1" ht="11.25" hidden="1">
      <c r="A10" s="1372"/>
      <c r="B10" s="1372"/>
      <c r="C10" s="1372"/>
      <c r="D10" s="1372"/>
      <c r="E10" s="2268"/>
      <c r="F10" s="2268"/>
      <c r="G10" s="2268"/>
      <c r="H10" s="2268"/>
      <c r="I10" s="2295"/>
      <c r="J10" s="2295"/>
      <c r="K10" s="2265"/>
      <c r="L10" s="1373"/>
      <c r="P10" s="2266"/>
      <c r="Q10" s="2266"/>
      <c r="R10" s="2356"/>
      <c r="S10" s="2351"/>
      <c r="T10" s="2370"/>
      <c r="U10" s="309"/>
      <c r="V10" s="1402"/>
      <c r="W10" s="1505"/>
      <c r="X10" s="1402"/>
      <c r="Y10" s="1505"/>
      <c r="Z10" s="1402"/>
      <c r="AA10" s="1402"/>
      <c r="AB10" s="1402"/>
      <c r="AC10" s="1402"/>
      <c r="AD10" s="2195"/>
      <c r="AE10" s="2335"/>
      <c r="AF10" s="2214"/>
      <c r="AG10" s="2372"/>
      <c r="AH10" s="2116"/>
      <c r="AI10" s="2335"/>
      <c r="AJ10" s="2214"/>
      <c r="AK10" s="2336"/>
      <c r="AL10" s="2116"/>
      <c r="AM10" s="325"/>
      <c r="AN10" s="1509"/>
      <c r="AO10" s="1509" t="s">
        <v>995</v>
      </c>
      <c r="AP10" s="425"/>
      <c r="AQ10" s="425"/>
      <c r="AR10" s="425"/>
      <c r="AS10" s="1402"/>
      <c r="AT10" s="1402"/>
      <c r="AU10" s="1505"/>
      <c r="AV10" s="1402"/>
      <c r="AW10" s="1505"/>
      <c r="AX10" s="1402"/>
      <c r="AY10" s="1402"/>
      <c r="AZ10" s="1402"/>
      <c r="BA10" s="1402"/>
      <c r="BB10" s="1406"/>
      <c r="BC10" s="2263"/>
      <c r="BE10" s="509"/>
      <c r="BF10" s="509"/>
      <c r="BG10" s="509"/>
      <c r="BH10" s="509"/>
      <c r="BI10" s="1164">
        <v>0</v>
      </c>
    </row>
    <row customHeight="1" ht="11.25" hidden="1">
      <c r="A11" s="1372"/>
      <c r="B11" s="1372"/>
      <c r="C11" s="1372"/>
      <c r="D11" s="1372"/>
      <c r="E11" s="2268"/>
      <c r="F11" s="2268"/>
      <c r="G11" s="2268"/>
      <c r="H11" s="2268"/>
      <c r="I11" s="2295"/>
      <c r="J11" s="2295"/>
      <c r="K11" s="2265"/>
      <c r="L11" s="1373"/>
      <c r="P11" s="2266"/>
      <c r="Q11" s="2266"/>
      <c r="R11" s="2356"/>
      <c r="S11" s="2351"/>
      <c r="T11" s="2370"/>
      <c r="U11" s="309"/>
      <c r="V11" s="1402"/>
      <c r="W11" s="1505"/>
      <c r="X11" s="1402"/>
      <c r="Y11" s="1505"/>
      <c r="Z11" s="1402"/>
      <c r="AA11" s="1402"/>
      <c r="AB11" s="1402"/>
      <c r="AC11" s="1402"/>
      <c r="AD11" s="2195"/>
      <c r="AE11" s="2335"/>
      <c r="AF11" s="2214"/>
      <c r="AG11" s="2372"/>
      <c r="AH11" s="2116"/>
      <c r="AI11" s="303"/>
      <c r="AJ11" s="424"/>
      <c r="AK11" s="322" t="s">
        <v>996</v>
      </c>
      <c r="AL11" s="1402"/>
      <c r="AM11" s="1402"/>
      <c r="AN11" s="1402"/>
      <c r="AO11" s="1402"/>
      <c r="AP11" s="1402"/>
      <c r="AQ11" s="1402"/>
      <c r="AR11" s="1402"/>
      <c r="AS11" s="1402"/>
      <c r="AT11" s="1402"/>
      <c r="AU11" s="1505"/>
      <c r="AV11" s="1402"/>
      <c r="AW11" s="1505"/>
      <c r="AX11" s="1402"/>
      <c r="AY11" s="1402"/>
      <c r="AZ11" s="1402"/>
      <c r="BA11" s="1402"/>
      <c r="BB11" s="1406"/>
      <c r="BC11" s="2263"/>
      <c r="BE11" s="509"/>
      <c r="BF11" s="509"/>
      <c r="BG11" s="509"/>
      <c r="BH11" s="509"/>
      <c r="BI11" s="1164">
        <v>0</v>
      </c>
    </row>
    <row customHeight="1" ht="11.25" hidden="1">
      <c r="A12" s="1372"/>
      <c r="B12" s="1372"/>
      <c r="C12" s="1372"/>
      <c r="D12" s="1372"/>
      <c r="E12" s="2268"/>
      <c r="F12" s="2268"/>
      <c r="G12" s="2268"/>
      <c r="H12" s="2268"/>
      <c r="I12" s="2295"/>
      <c r="J12" s="2295"/>
      <c r="K12" s="2265"/>
      <c r="L12" s="1373"/>
      <c r="P12" s="2266"/>
      <c r="Q12" s="2266"/>
      <c r="R12" s="2356"/>
      <c r="S12" s="2352"/>
      <c r="T12" s="2371"/>
      <c r="U12" s="309"/>
      <c r="V12" s="1402"/>
      <c r="W12" s="1403" t="str">
        <f>Z8&amp;"-"&amp;AB8</f>
        <v>-</v>
      </c>
      <c r="X12" s="1402"/>
      <c r="Y12" s="1403" t="str">
        <f>AB8&amp;"-"&amp;AD8</f>
        <v>-да</v>
      </c>
      <c r="Z12" s="1402"/>
      <c r="AA12" s="1402"/>
      <c r="AB12" s="1402"/>
      <c r="AC12" s="1402"/>
      <c r="AD12" s="2121"/>
      <c r="AE12" s="321"/>
      <c r="AF12" s="323"/>
      <c r="AG12" s="425" t="s">
        <v>978</v>
      </c>
      <c r="AH12" s="1402"/>
      <c r="AI12" s="1402"/>
      <c r="AJ12" s="1402"/>
      <c r="AK12" s="1402"/>
      <c r="AL12" s="1402"/>
      <c r="AM12" s="1402"/>
      <c r="AN12" s="1402"/>
      <c r="AO12" s="1402"/>
      <c r="AP12" s="1402"/>
      <c r="AQ12" s="1402"/>
      <c r="AR12" s="1402"/>
      <c r="AS12" s="1402"/>
      <c r="AT12" s="1402"/>
      <c r="AU12" s="1403" t="str">
        <f>AX8&amp;"-"&amp;AZ8</f>
        <v>-</v>
      </c>
      <c r="AV12" s="1402"/>
      <c r="AW12" s="1403" t="str">
        <f>AZ8&amp;"-"&amp;BB8</f>
        <v>-</v>
      </c>
      <c r="AX12" s="1402"/>
      <c r="AY12" s="1402"/>
      <c r="AZ12" s="1402"/>
      <c r="BA12" s="1402"/>
      <c r="BB12" s="1405" t="str">
        <f>BE8&amp;"-"&amp;BG8</f>
        <v>-</v>
      </c>
      <c r="BC12" s="2263"/>
      <c r="BE12" s="509"/>
      <c r="BF12" s="509" t="str">
        <f>IF(T12="","",T12)</f>
        <v/>
      </c>
      <c r="BG12" s="509"/>
      <c r="BH12" s="509"/>
      <c r="BI12" s="1164">
        <v>0</v>
      </c>
    </row>
    <row customHeight="1" ht="11.25" hidden="1">
      <c r="A13" s="1372"/>
      <c r="B13" s="1372"/>
      <c r="C13" s="1372"/>
      <c r="D13" s="1372"/>
      <c r="E13" s="2268"/>
      <c r="F13" s="2268"/>
      <c r="G13" s="2268"/>
      <c r="H13" s="2268"/>
      <c r="I13" s="2295"/>
      <c r="J13" s="2265"/>
      <c r="K13" s="1372"/>
      <c r="L13" s="1373"/>
      <c r="P13" s="2266"/>
      <c r="Q13" s="2266"/>
      <c r="R13" s="365"/>
      <c r="S13" s="1287"/>
      <c r="T13" s="296" t="s">
        <v>941</v>
      </c>
      <c r="U13" s="376"/>
      <c r="V13" s="376"/>
      <c r="W13" s="376"/>
      <c r="X13" s="376"/>
      <c r="Y13" s="376"/>
      <c r="Z13" s="376"/>
      <c r="AA13" s="376"/>
      <c r="AB13" s="376"/>
      <c r="AC13" s="376"/>
      <c r="AD13" s="1514"/>
      <c r="AE13" s="376"/>
      <c r="AF13" s="376"/>
      <c r="AG13" s="376"/>
      <c r="AH13" s="376"/>
      <c r="AI13" s="376"/>
      <c r="AJ13" s="376"/>
      <c r="AK13" s="376"/>
      <c r="AL13" s="376"/>
      <c r="AM13" s="376"/>
      <c r="AN13" s="376"/>
      <c r="AO13" s="376"/>
      <c r="AP13" s="376"/>
      <c r="AQ13" s="376"/>
      <c r="AR13" s="376"/>
      <c r="AS13" s="376"/>
      <c r="AT13" s="376"/>
      <c r="AU13" s="376"/>
      <c r="AV13" s="376"/>
      <c r="AW13" s="376"/>
      <c r="AX13" s="376"/>
      <c r="AY13" s="376"/>
      <c r="AZ13" s="376"/>
      <c r="BA13" s="376"/>
      <c r="BB13" s="333"/>
      <c r="BC13" s="2264"/>
      <c r="BE13" s="509"/>
      <c r="BF13" s="509" t="str">
        <f>IF(T13="","",T13)</f>
        <v>Добавить строку</v>
      </c>
      <c r="BG13" s="509"/>
      <c r="BH13" s="509"/>
      <c r="BI13" s="1164">
        <v>0</v>
      </c>
    </row>
    <row s="1651" customFormat="1" customHeight="1" ht="14.25" hidden="1">
      <c r="A14" s="1352"/>
      <c r="B14" s="1352"/>
      <c r="C14" s="1352"/>
      <c r="D14" s="1352"/>
      <c r="E14" s="2268"/>
      <c r="F14" s="2268"/>
      <c r="G14" s="2268"/>
      <c r="H14" s="2268"/>
      <c r="I14" s="2265"/>
      <c r="J14" s="1352"/>
      <c r="K14" s="1352"/>
      <c r="L14" s="1355"/>
      <c r="M14" s="519"/>
      <c r="N14" s="519"/>
      <c r="O14" s="519"/>
      <c r="P14" s="2266"/>
      <c r="Q14" s="1490"/>
      <c r="R14" s="365"/>
      <c r="S14" s="1395"/>
      <c r="T14" s="1396"/>
      <c r="U14" s="1397"/>
      <c r="V14" s="1397"/>
      <c r="W14" s="1397"/>
      <c r="X14" s="1397"/>
      <c r="Y14" s="1397"/>
      <c r="Z14" s="1397"/>
      <c r="AA14" s="1397"/>
      <c r="AB14" s="1397"/>
      <c r="AC14" s="1397"/>
      <c r="AD14" s="1397"/>
      <c r="AE14" s="1397"/>
      <c r="AF14" s="1397"/>
      <c r="AG14" s="1397"/>
      <c r="AH14" s="1397"/>
      <c r="AI14" s="1397"/>
      <c r="AJ14" s="1397"/>
      <c r="AK14" s="1397"/>
      <c r="AL14" s="1397"/>
      <c r="AM14" s="1397"/>
      <c r="AN14" s="1397"/>
      <c r="AO14" s="1397"/>
      <c r="AP14" s="1397"/>
      <c r="AQ14" s="1397"/>
      <c r="AR14" s="1397"/>
      <c r="AS14" s="1397"/>
      <c r="AT14" s="1397"/>
      <c r="AU14" s="1397"/>
      <c r="AV14" s="1397"/>
      <c r="AW14" s="1397"/>
      <c r="AX14" s="1397"/>
      <c r="AY14" s="1397"/>
      <c r="AZ14" s="1397"/>
      <c r="BA14" s="1397"/>
      <c r="BB14" s="1397"/>
      <c r="BC14" s="1398"/>
      <c r="BE14" s="509"/>
      <c r="BF14" s="509" t="str">
        <f>IF(T14="","",T14)</f>
        <v/>
      </c>
      <c r="BG14" s="509"/>
      <c r="BH14" s="509"/>
      <c r="BI14" s="520">
        <v>0</v>
      </c>
    </row>
    <row s="1651" customFormat="1" customHeight="1" ht="14.25" hidden="1">
      <c r="A15" s="1352"/>
      <c r="B15" s="1352"/>
      <c r="C15" s="1352"/>
      <c r="D15" s="1352"/>
      <c r="E15" s="2268"/>
      <c r="F15" s="2268"/>
      <c r="G15" s="2268"/>
      <c r="H15" s="2267"/>
      <c r="I15" s="1352"/>
      <c r="J15" s="1352"/>
      <c r="K15" s="1352"/>
      <c r="L15" s="1355"/>
      <c r="M15" s="1324"/>
      <c r="N15" s="1324"/>
      <c r="O15" s="527"/>
      <c r="P15" s="389"/>
      <c r="Q15" s="1353"/>
      <c r="R15" s="1410"/>
      <c r="S15" s="1395"/>
      <c r="T15" s="1396"/>
      <c r="U15" s="1397"/>
      <c r="V15" s="1397"/>
      <c r="W15" s="1397"/>
      <c r="X15" s="1397"/>
      <c r="Y15" s="1397"/>
      <c r="Z15" s="1397"/>
      <c r="AA15" s="1397"/>
      <c r="AB15" s="1397"/>
      <c r="AC15" s="1397"/>
      <c r="AD15" s="1397"/>
      <c r="AE15" s="1397"/>
      <c r="AF15" s="1397"/>
      <c r="AG15" s="1397"/>
      <c r="AH15" s="1397"/>
      <c r="AI15" s="1397"/>
      <c r="AJ15" s="1397"/>
      <c r="AK15" s="1397"/>
      <c r="AL15" s="1397"/>
      <c r="AM15" s="1397"/>
      <c r="AN15" s="1397"/>
      <c r="AO15" s="1397"/>
      <c r="AP15" s="1397"/>
      <c r="AQ15" s="1397"/>
      <c r="AR15" s="1397"/>
      <c r="AS15" s="1397"/>
      <c r="AT15" s="1397"/>
      <c r="AU15" s="1397"/>
      <c r="AV15" s="1397"/>
      <c r="AW15" s="1397"/>
      <c r="AX15" s="1397"/>
      <c r="AY15" s="1397"/>
      <c r="AZ15" s="1397"/>
      <c r="BA15" s="1397"/>
      <c r="BB15" s="1397"/>
      <c r="BC15" s="1398"/>
      <c r="BE15" s="509"/>
      <c r="BF15" s="509" t="str">
        <f>IF(T15="","",T15)</f>
        <v/>
      </c>
      <c r="BG15" s="509"/>
      <c r="BH15" s="509"/>
      <c r="BI15" s="520">
        <v>0</v>
      </c>
    </row>
    <row s="1651" customFormat="1" customHeight="1" ht="14.25" hidden="1">
      <c r="A16" s="1352"/>
      <c r="B16" s="1352"/>
      <c r="C16" s="1352"/>
      <c r="D16" s="1323"/>
      <c r="E16" s="2268"/>
      <c r="F16" s="2268"/>
      <c r="G16" s="2267"/>
      <c r="H16" s="1323"/>
      <c r="I16" s="1323"/>
      <c r="J16" s="1323"/>
      <c r="K16" s="1323"/>
      <c r="L16" s="1503"/>
      <c r="M16" s="1324"/>
      <c r="N16" s="1324"/>
      <c r="P16" s="1325"/>
      <c r="Q16" s="1326"/>
      <c r="R16" s="1325"/>
      <c r="S16" s="1331"/>
      <c r="T16" s="1334"/>
      <c r="U16" s="1333"/>
      <c r="V16" s="1333"/>
      <c r="W16" s="1333"/>
      <c r="X16" s="1333"/>
      <c r="Y16" s="1333"/>
      <c r="Z16" s="1333"/>
      <c r="AA16" s="1333"/>
      <c r="AB16" s="1333"/>
      <c r="AC16" s="1333"/>
      <c r="AD16" s="1333"/>
      <c r="AE16" s="1333"/>
      <c r="AF16" s="1333"/>
      <c r="AG16" s="1333"/>
      <c r="AH16" s="1333"/>
      <c r="AI16" s="1333"/>
      <c r="AJ16" s="1333"/>
      <c r="AK16" s="1333"/>
      <c r="AL16" s="1333"/>
      <c r="AM16" s="1333"/>
      <c r="AN16" s="1333"/>
      <c r="AO16" s="1333"/>
      <c r="AP16" s="1333"/>
      <c r="AQ16" s="1333"/>
      <c r="AR16" s="1333"/>
      <c r="AS16" s="1333"/>
      <c r="AT16" s="1333"/>
      <c r="AU16" s="1333"/>
      <c r="AV16" s="1333"/>
      <c r="AW16" s="1333"/>
      <c r="AX16" s="1333"/>
      <c r="AY16" s="1333"/>
      <c r="AZ16" s="1333"/>
      <c r="BA16" s="1333"/>
      <c r="BB16" s="1333"/>
      <c r="BC16" s="1333"/>
      <c r="BE16" s="798"/>
      <c r="BF16" s="798" t="str">
        <f>IF(T16="","",T16)</f>
        <v/>
      </c>
      <c r="BG16" s="798"/>
      <c r="BH16" s="798"/>
      <c r="BI16" s="527">
        <v>0</v>
      </c>
    </row>
    <row s="1651" customFormat="1" customHeight="1" ht="14.25" hidden="1">
      <c r="A17" s="1352"/>
      <c r="B17" s="1352"/>
      <c r="C17" s="1323"/>
      <c r="D17" s="1323"/>
      <c r="E17" s="2268"/>
      <c r="F17" s="2267"/>
      <c r="G17" s="1323"/>
      <c r="H17" s="1323"/>
      <c r="I17" s="1323"/>
      <c r="J17" s="1323"/>
      <c r="K17" s="1323"/>
      <c r="L17" s="1503"/>
      <c r="M17" s="1330"/>
      <c r="N17" s="1330"/>
      <c r="P17" s="1325"/>
      <c r="Q17" s="1326"/>
      <c r="R17" s="1325"/>
      <c r="S17" s="1331"/>
      <c r="T17" s="1334" t="s">
        <v>888</v>
      </c>
      <c r="U17" s="1333"/>
      <c r="V17" s="1333"/>
      <c r="W17" s="1333"/>
      <c r="X17" s="1333"/>
      <c r="Y17" s="1333"/>
      <c r="Z17" s="1333"/>
      <c r="AA17" s="1333"/>
      <c r="AB17" s="1333"/>
      <c r="AC17" s="1333"/>
      <c r="AD17" s="1333"/>
      <c r="AE17" s="1333"/>
      <c r="AF17" s="1333"/>
      <c r="AG17" s="1333"/>
      <c r="AH17" s="1333"/>
      <c r="AI17" s="1333"/>
      <c r="AJ17" s="1333"/>
      <c r="AK17" s="1333"/>
      <c r="AL17" s="1333"/>
      <c r="AM17" s="1333"/>
      <c r="AN17" s="1333"/>
      <c r="AO17" s="1333"/>
      <c r="AP17" s="1333"/>
      <c r="AQ17" s="1333"/>
      <c r="AR17" s="1333"/>
      <c r="AS17" s="1333"/>
      <c r="AT17" s="1333"/>
      <c r="AU17" s="1333"/>
      <c r="AV17" s="1333"/>
      <c r="AW17" s="1333"/>
      <c r="AX17" s="1333"/>
      <c r="AY17" s="1333"/>
      <c r="AZ17" s="1333"/>
      <c r="BA17" s="1333"/>
      <c r="BB17" s="1333"/>
      <c r="BC17" s="1333"/>
      <c r="BE17" s="798"/>
      <c r="BF17" s="798" t="str">
        <f>IF(T17="","",T17)</f>
        <v>Добавить централизованную систему для дифференциации</v>
      </c>
      <c r="BG17" s="798"/>
      <c r="BH17" s="798"/>
      <c r="BI17" s="527">
        <v>0</v>
      </c>
    </row>
    <row s="1651" customFormat="1" customHeight="1" ht="14.25" hidden="1">
      <c r="A18" s="1352"/>
      <c r="B18" s="1352"/>
      <c r="C18" s="1352"/>
      <c r="D18" s="1352"/>
      <c r="E18" s="2267"/>
      <c r="F18" s="1352"/>
      <c r="G18" s="1352"/>
      <c r="H18" s="1352"/>
      <c r="I18" s="1352"/>
      <c r="J18" s="1352"/>
      <c r="K18" s="1352"/>
      <c r="L18" s="1355"/>
      <c r="M18" s="1330"/>
      <c r="N18" s="1330"/>
      <c r="O18" s="527"/>
      <c r="P18" s="389"/>
      <c r="Q18" s="1353"/>
      <c r="R18" s="389"/>
      <c r="S18" s="1331"/>
      <c r="T18" s="1334" t="s">
        <v>889</v>
      </c>
      <c r="U18" s="1333"/>
      <c r="V18" s="1333"/>
      <c r="W18" s="1333"/>
      <c r="X18" s="1333"/>
      <c r="Y18" s="1333"/>
      <c r="Z18" s="1333"/>
      <c r="AA18" s="1333"/>
      <c r="AB18" s="1333"/>
      <c r="AC18" s="1333"/>
      <c r="AD18" s="1333"/>
      <c r="AE18" s="1333"/>
      <c r="AF18" s="1333"/>
      <c r="AG18" s="1333"/>
      <c r="AH18" s="1333"/>
      <c r="AI18" s="1333"/>
      <c r="AJ18" s="1333"/>
      <c r="AK18" s="1333"/>
      <c r="AL18" s="1333"/>
      <c r="AM18" s="1333"/>
      <c r="AN18" s="1333"/>
      <c r="AO18" s="1333"/>
      <c r="AP18" s="1333"/>
      <c r="AQ18" s="1333"/>
      <c r="AR18" s="1333"/>
      <c r="AS18" s="1333"/>
      <c r="AT18" s="1333"/>
      <c r="AU18" s="1333"/>
      <c r="AV18" s="1333"/>
      <c r="AW18" s="1333"/>
      <c r="AX18" s="1333"/>
      <c r="AY18" s="1333"/>
      <c r="AZ18" s="1333"/>
      <c r="BA18" s="1333"/>
      <c r="BB18" s="1333"/>
      <c r="BC18" s="1333"/>
      <c r="BE18" s="509"/>
      <c r="BF18" s="509" t="str">
        <f>IF(T18="","",T18)</f>
        <v>Добавить территорию для дифференциации</v>
      </c>
      <c r="BG18" s="509"/>
      <c r="BH18" s="509"/>
      <c r="BI18" s="520">
        <v>0</v>
      </c>
    </row>
    <row customHeight="1" ht="14.25" hidden="1">
      <c r="AC19" s="336"/>
      <c r="BA19" s="336"/>
      <c r="BI19" s="1164">
        <v>0</v>
      </c>
    </row>
    <row customHeight="1" ht="14.25" hidden="1">
      <c r="AD20" s="1333" t="s">
        <v>19</v>
      </c>
      <c r="AE20" s="1510"/>
      <c r="AF20" s="557">
        <v>1</v>
      </c>
      <c r="AG20" s="1511"/>
      <c r="AH20" s="1333" t="s">
        <v>19</v>
      </c>
      <c r="AI20" s="1510"/>
      <c r="AJ20" s="557">
        <v>1</v>
      </c>
      <c r="AK20" s="1511"/>
      <c r="AL20" s="1333" t="s">
        <v>19</v>
      </c>
      <c r="AM20" s="1512"/>
      <c r="AN20" s="557">
        <v>1</v>
      </c>
      <c r="AO20" s="1513"/>
      <c r="AP20" s="1333" t="s">
        <v>19</v>
      </c>
      <c r="AQ20" s="1512"/>
      <c r="AR20" s="557">
        <v>1</v>
      </c>
      <c r="AS20" s="1513"/>
      <c r="AT20" s="334"/>
      <c r="AU20" s="393"/>
      <c r="AV20" s="334"/>
      <c r="AW20" s="393"/>
      <c r="AX20" s="1745"/>
      <c r="AY20" s="1494" t="s">
        <v>66</v>
      </c>
      <c r="AZ20" s="1745"/>
      <c r="BA20" s="1494" t="s">
        <v>66</v>
      </c>
      <c r="BI20" s="1164">
        <v>0</v>
      </c>
    </row>
    <row customHeight="1" ht="14.25" hidden="1">
      <c r="BD21" s="505"/>
      <c r="BE21" s="505"/>
      <c r="BF21" s="505"/>
      <c r="BG21" s="505"/>
      <c r="BH21" s="505"/>
      <c r="BI21" s="1164">
        <v>0</v>
      </c>
    </row>
    <row customHeight="1" ht="14.25" hidden="1">
      <c r="O22" s="1376" t="s">
        <v>890</v>
      </c>
      <c r="Z22" s="1354"/>
      <c r="AB22" s="1354"/>
      <c r="AC22" s="336"/>
      <c r="AX22" s="1354"/>
      <c r="AZ22" s="1354"/>
      <c r="BA22" s="336"/>
      <c r="BD22" s="505"/>
      <c r="BE22" s="505"/>
      <c r="BF22" s="505"/>
      <c r="BG22" s="505"/>
      <c r="BH22" s="505"/>
      <c r="BI22" s="1164">
        <v>0</v>
      </c>
    </row>
    <row customHeight="1" ht="14.25" hidden="1">
      <c r="AC23" s="336"/>
      <c r="BA23" s="336"/>
      <c r="BD23" s="505"/>
      <c r="BE23" s="505"/>
      <c r="BF23" s="505"/>
      <c r="BG23" s="505"/>
      <c r="BH23" s="505"/>
      <c r="BI23" s="1164">
        <v>0</v>
      </c>
    </row>
    <row s="1518" customFormat="1" customHeight="1" ht="14.25" hidden="1">
      <c r="M24" s="1517"/>
      <c r="N24" s="1517"/>
      <c r="O24" s="1518" t="s">
        <v>891</v>
      </c>
      <c r="P24" s="1517"/>
      <c r="Q24" s="1519"/>
      <c r="R24" s="1519"/>
      <c r="AA24" s="1516" t="s">
        <v>893</v>
      </c>
      <c r="AC24" s="1516" t="s">
        <v>894</v>
      </c>
      <c r="AD24" s="1516" t="s">
        <v>942</v>
      </c>
      <c r="AH24" s="1516" t="s">
        <v>942</v>
      </c>
      <c r="AK24" s="1516" t="s">
        <v>979</v>
      </c>
      <c r="AL24" s="1516" t="s">
        <v>942</v>
      </c>
      <c r="AP24" s="1516" t="s">
        <v>942</v>
      </c>
      <c r="AY24" s="1516" t="s">
        <v>893</v>
      </c>
      <c r="BA24" s="1516" t="s">
        <v>894</v>
      </c>
      <c r="BD24" s="1520"/>
      <c r="BE24" s="1520"/>
      <c r="BF24" s="1520"/>
      <c r="BG24" s="1520"/>
      <c r="BH24" s="1520"/>
      <c r="BI24" s="1516">
        <v>0</v>
      </c>
    </row>
    <row customHeight="1" ht="14.25" hidden="1">
      <c r="O25" s="1373"/>
      <c r="BD25" s="505"/>
      <c r="BE25" s="505"/>
      <c r="BF25" s="505"/>
      <c r="BG25" s="505"/>
      <c r="BH25" s="505"/>
      <c r="BI25" s="1164">
        <v>0</v>
      </c>
    </row>
    <row customHeight="1" ht="14.25" hidden="1">
      <c r="O26" s="1373"/>
      <c r="BD26" s="505"/>
      <c r="BE26" s="505"/>
      <c r="BF26" s="505"/>
      <c r="BG26" s="505"/>
      <c r="BH26" s="505"/>
      <c r="BI26" s="1164">
        <v>0</v>
      </c>
    </row>
    <row customHeight="1" ht="14.699999999999998">
      <c r="Q27" s="300"/>
      <c r="R27" s="385"/>
      <c r="S27" s="1284"/>
      <c r="T27" s="372"/>
      <c r="U27" s="372"/>
      <c r="V27" s="518"/>
      <c r="W27" s="518"/>
      <c r="X27" s="518"/>
      <c r="Y27" s="518"/>
      <c r="Z27" s="518"/>
      <c r="AA27" s="518"/>
      <c r="AB27" s="518"/>
      <c r="AC27" s="518"/>
      <c r="AD27" s="518"/>
      <c r="AE27" s="518"/>
      <c r="AF27" s="518"/>
      <c r="AG27" s="518"/>
      <c r="AH27" s="518"/>
      <c r="AI27" s="518"/>
      <c r="AJ27" s="518"/>
      <c r="AK27" s="518"/>
      <c r="AL27" s="518"/>
      <c r="AM27" s="518"/>
      <c r="AN27" s="518"/>
      <c r="AO27" s="518"/>
      <c r="AP27" s="518"/>
      <c r="AQ27" s="518"/>
      <c r="AR27" s="518"/>
      <c r="AS27" s="518"/>
      <c r="AT27" s="518"/>
      <c r="AU27" s="518"/>
      <c r="AV27" s="518"/>
      <c r="AW27" s="518"/>
      <c r="AX27" s="518"/>
      <c r="AY27" s="518"/>
      <c r="AZ27" s="518"/>
      <c r="BA27" s="518"/>
      <c r="BI27" s="1164">
        <v>14</v>
      </c>
    </row>
    <row customHeight="1" ht="14.699999999999998">
      <c r="Q28" s="300"/>
      <c r="R28" s="385"/>
      <c r="S28" s="2257"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7"/>
      <c r="U28" s="2257"/>
      <c r="V28" s="2257"/>
      <c r="W28" s="2257"/>
      <c r="X28" s="2257"/>
      <c r="Y28" s="2257"/>
      <c r="Z28" s="2257"/>
      <c r="AA28" s="2257"/>
      <c r="AB28" s="2257"/>
      <c r="AC28" s="2257"/>
      <c r="AD28" s="2257"/>
      <c r="AE28" s="2257"/>
      <c r="AF28" s="2257"/>
      <c r="AG28" s="2257"/>
      <c r="AH28" s="2257"/>
      <c r="AI28" s="2257"/>
      <c r="AJ28" s="2257"/>
      <c r="AK28" s="2257"/>
      <c r="AL28" s="2257"/>
      <c r="AM28" s="2257"/>
      <c r="AN28" s="2257"/>
      <c r="AO28" s="2257"/>
      <c r="AP28" s="2257"/>
      <c r="AQ28" s="2257"/>
      <c r="AR28" s="2257"/>
      <c r="AS28" s="2257"/>
      <c r="AT28" s="2257"/>
      <c r="AU28" s="2257"/>
      <c r="AV28" s="2257"/>
      <c r="AW28" s="2257"/>
      <c r="AX28" s="2257"/>
      <c r="AY28" s="2257"/>
      <c r="AZ28" s="2257"/>
      <c r="BA28" s="1252"/>
      <c r="BI28" s="1164">
        <v>14</v>
      </c>
    </row>
    <row customHeight="1" ht="14.699999999999998">
      <c r="Q29" s="300"/>
      <c r="R29" s="385"/>
      <c r="S29" s="2258" t="str">
        <f>IF(org=0,"Не определено",org)</f>
        <v>ООО "СамРЭК-Эксплуатация"</v>
      </c>
      <c r="T29" s="2258"/>
      <c r="U29" s="2258"/>
      <c r="V29" s="2258"/>
      <c r="W29" s="2258"/>
      <c r="X29" s="2258"/>
      <c r="Y29" s="2258"/>
      <c r="Z29" s="2258"/>
      <c r="AA29" s="2258"/>
      <c r="AB29" s="2258"/>
      <c r="AC29" s="2258"/>
      <c r="AD29" s="2258"/>
      <c r="AE29" s="2258"/>
      <c r="AF29" s="2258"/>
      <c r="AG29" s="2258"/>
      <c r="AH29" s="2258"/>
      <c r="AI29" s="2258"/>
      <c r="AJ29" s="2258"/>
      <c r="AK29" s="2258"/>
      <c r="AL29" s="2258"/>
      <c r="AM29" s="2258"/>
      <c r="AN29" s="2258"/>
      <c r="AO29" s="2258"/>
      <c r="AP29" s="2258"/>
      <c r="AQ29" s="2258"/>
      <c r="AR29" s="2258"/>
      <c r="AS29" s="2258"/>
      <c r="AT29" s="2258"/>
      <c r="AU29" s="2258"/>
      <c r="AV29" s="2258"/>
      <c r="AW29" s="2258"/>
      <c r="AX29" s="2258"/>
      <c r="AY29" s="2258"/>
      <c r="AZ29" s="2258"/>
      <c r="BA29" s="1252"/>
      <c r="BI29" s="1164">
        <v>14</v>
      </c>
    </row>
    <row customHeight="1" ht="14.25" hidden="1">
      <c r="Q30" s="300"/>
      <c r="R30" s="385"/>
      <c r="S30" s="1284"/>
      <c r="T30" s="372"/>
      <c r="U30" s="372"/>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518"/>
      <c r="BI30" s="1164">
        <v>0</v>
      </c>
    </row>
    <row s="1862" customFormat="1" customHeight="1" ht="25.5" hidden="1">
      <c r="A31" s="1377"/>
      <c r="B31" s="1377"/>
      <c r="C31" s="1377"/>
      <c r="D31" s="1377"/>
      <c r="E31" s="1377"/>
      <c r="F31" s="1377"/>
      <c r="G31" s="1377"/>
      <c r="H31" s="1377"/>
      <c r="I31" s="1377"/>
      <c r="J31" s="1377"/>
      <c r="K31" s="1377"/>
      <c r="L31" s="1378"/>
      <c r="M31" s="1377"/>
      <c r="N31" s="1377"/>
      <c r="O31" s="1377"/>
      <c r="P31" s="1377"/>
      <c r="Q31" s="1377"/>
      <c r="S31" s="2259" t="s">
        <v>42</v>
      </c>
      <c r="T31" s="2259"/>
      <c r="U31" s="1381"/>
      <c r="V31" s="2260" t="str">
        <f>IF(TITLE_NAME_OR_PR_CHANGE="",IF(TITLE_NAME_OR_PR="","",TITLE_NAME_OR_PR),TITLE_NAME_OR_PR_CHANGE)</f>
        <v/>
      </c>
      <c r="W31" s="2260"/>
      <c r="X31" s="2260"/>
      <c r="Y31" s="2260"/>
      <c r="Z31" s="2260"/>
      <c r="AA31" s="2260"/>
      <c r="AB31" s="2260"/>
      <c r="AC31" s="335"/>
      <c r="AD31" s="2260" t="str">
        <f>IF(TITLE_NAME_OR_PR_CHANGE="",IF(TITLE_NAME_OR_PR="","",TITLE_NAME_OR_PR),TITLE_NAME_OR_PR_CHANGE)</f>
        <v/>
      </c>
      <c r="AE31" s="2260"/>
      <c r="AF31" s="2260"/>
      <c r="AG31" s="2260"/>
      <c r="AH31" s="2260"/>
      <c r="AI31" s="2260"/>
      <c r="AJ31" s="2260"/>
      <c r="AK31" s="2260"/>
      <c r="AL31" s="2260"/>
      <c r="AM31" s="2260"/>
      <c r="AN31" s="2260"/>
      <c r="AO31" s="2260"/>
      <c r="AP31" s="2260"/>
      <c r="AQ31" s="2260"/>
      <c r="AR31" s="2260"/>
      <c r="AS31" s="2260"/>
      <c r="AT31" s="2260"/>
      <c r="AU31" s="2260"/>
      <c r="AV31" s="2260"/>
      <c r="AW31" s="2260"/>
      <c r="AX31" s="2260"/>
      <c r="AY31" s="2260"/>
      <c r="AZ31" s="2260"/>
      <c r="BA31" s="335"/>
      <c r="BB31" s="335"/>
      <c r="BC31" s="289"/>
      <c r="BD31" s="377"/>
      <c r="BE31" s="377"/>
      <c r="BF31" s="377"/>
      <c r="BG31" s="377"/>
      <c r="BH31" s="377"/>
      <c r="BI31" s="427">
        <v>0</v>
      </c>
    </row>
    <row s="1862" customFormat="1" customHeight="1" ht="18.75" hidden="1">
      <c r="A32" s="1377"/>
      <c r="B32" s="1377"/>
      <c r="C32" s="1377"/>
      <c r="D32" s="1377"/>
      <c r="E32" s="1377"/>
      <c r="F32" s="1377"/>
      <c r="G32" s="1377"/>
      <c r="H32" s="1377"/>
      <c r="I32" s="1377"/>
      <c r="J32" s="1377"/>
      <c r="K32" s="1377"/>
      <c r="L32" s="1378"/>
      <c r="M32" s="1377"/>
      <c r="N32" s="1377"/>
      <c r="O32" s="1377"/>
      <c r="P32" s="1377"/>
      <c r="Q32" s="1377"/>
      <c r="S32" s="2259" t="s">
        <v>896</v>
      </c>
      <c r="T32" s="2259"/>
      <c r="U32" s="1381"/>
      <c r="V32" s="2273" t="str">
        <f>IF(TITLE_DATE_PR_CHANGE="",IF(TITLE_DATE_PR="","",TITLE_DATE_PR),TITLE_DATE_PR_CHANGE)</f>
        <v/>
      </c>
      <c r="W32" s="2273"/>
      <c r="X32" s="2273"/>
      <c r="Y32" s="2273"/>
      <c r="Z32" s="2273"/>
      <c r="AA32" s="2273"/>
      <c r="AB32" s="2273"/>
      <c r="AC32" s="335"/>
      <c r="AD32" s="2273" t="str">
        <f>IF(TITLE_DATE_PR_CHANGE="",IF(TITLE_DATE_PR="","",TITLE_DATE_PR),TITLE_DATE_PR_CHANGE)</f>
        <v/>
      </c>
      <c r="AE32" s="2273"/>
      <c r="AF32" s="2273"/>
      <c r="AG32" s="2273"/>
      <c r="AH32" s="2273"/>
      <c r="AI32" s="2273"/>
      <c r="AJ32" s="2273"/>
      <c r="AK32" s="2273"/>
      <c r="AL32" s="2273"/>
      <c r="AM32" s="2273"/>
      <c r="AN32" s="2273"/>
      <c r="AO32" s="2273"/>
      <c r="AP32" s="2273"/>
      <c r="AQ32" s="2273"/>
      <c r="AR32" s="2273"/>
      <c r="AS32" s="2273"/>
      <c r="AT32" s="2273"/>
      <c r="AU32" s="2273"/>
      <c r="AV32" s="2273"/>
      <c r="AW32" s="2273"/>
      <c r="AX32" s="2273"/>
      <c r="AY32" s="2273"/>
      <c r="AZ32" s="2273"/>
      <c r="BA32" s="335"/>
      <c r="BB32" s="335"/>
      <c r="BC32" s="289"/>
      <c r="BD32" s="377"/>
      <c r="BE32" s="377"/>
      <c r="BF32" s="377"/>
      <c r="BG32" s="377"/>
      <c r="BH32" s="377"/>
      <c r="BI32" s="427">
        <v>0</v>
      </c>
    </row>
    <row s="1862" customFormat="1" customHeight="1" ht="18.75" hidden="1">
      <c r="A33" s="1377"/>
      <c r="B33" s="1377"/>
      <c r="C33" s="1377"/>
      <c r="D33" s="1377"/>
      <c r="E33" s="1377"/>
      <c r="F33" s="1377"/>
      <c r="G33" s="1377"/>
      <c r="H33" s="1377"/>
      <c r="I33" s="1377"/>
      <c r="J33" s="1377"/>
      <c r="K33" s="1377"/>
      <c r="L33" s="1378"/>
      <c r="M33" s="1377"/>
      <c r="N33" s="1377"/>
      <c r="O33" s="1377"/>
      <c r="P33" s="1377"/>
      <c r="Q33" s="1377"/>
      <c r="S33" s="2259" t="s">
        <v>897</v>
      </c>
      <c r="T33" s="2259"/>
      <c r="U33" s="1381"/>
      <c r="V33" s="2260" t="str">
        <f>IF(TITLE_NUMBER_PR_CHANGE="",IF(TITLE_NUMBER_PR="","",TITLE_NUMBER_PR),TITLE_NUMBER_PR_CHANGE)</f>
        <v/>
      </c>
      <c r="W33" s="2260"/>
      <c r="X33" s="2260"/>
      <c r="Y33" s="2260"/>
      <c r="Z33" s="2260"/>
      <c r="AA33" s="2260"/>
      <c r="AB33" s="2260"/>
      <c r="AC33" s="335"/>
      <c r="AD33" s="2260" t="str">
        <f>IF(TITLE_NUMBER_PR_CHANGE="",IF(TITLE_NUMBER_PR="","",TITLE_NUMBER_PR),TITLE_NUMBER_PR_CHANGE)</f>
        <v/>
      </c>
      <c r="AE33" s="2260"/>
      <c r="AF33" s="2260"/>
      <c r="AG33" s="2260"/>
      <c r="AH33" s="2260"/>
      <c r="AI33" s="2260"/>
      <c r="AJ33" s="2260"/>
      <c r="AK33" s="2260"/>
      <c r="AL33" s="2260"/>
      <c r="AM33" s="2260"/>
      <c r="AN33" s="2260"/>
      <c r="AO33" s="2260"/>
      <c r="AP33" s="2260"/>
      <c r="AQ33" s="2260"/>
      <c r="AR33" s="2260"/>
      <c r="AS33" s="2260"/>
      <c r="AT33" s="2260"/>
      <c r="AU33" s="2260"/>
      <c r="AV33" s="2260"/>
      <c r="AW33" s="2260"/>
      <c r="AX33" s="2260"/>
      <c r="AY33" s="2260"/>
      <c r="AZ33" s="2260"/>
      <c r="BA33" s="335"/>
      <c r="BB33" s="335"/>
      <c r="BC33" s="289"/>
      <c r="BD33" s="377"/>
      <c r="BE33" s="377"/>
      <c r="BF33" s="377"/>
      <c r="BG33" s="377"/>
      <c r="BH33" s="377"/>
      <c r="BI33" s="427">
        <v>0</v>
      </c>
    </row>
    <row s="1862" customFormat="1" customHeight="1" ht="18.75" hidden="1">
      <c r="A34" s="1377"/>
      <c r="B34" s="1377"/>
      <c r="C34" s="1377"/>
      <c r="D34" s="1377"/>
      <c r="E34" s="1377"/>
      <c r="F34" s="1377"/>
      <c r="G34" s="1377"/>
      <c r="H34" s="1377"/>
      <c r="I34" s="1377"/>
      <c r="J34" s="1377"/>
      <c r="K34" s="1377"/>
      <c r="L34" s="1378"/>
      <c r="M34" s="1377"/>
      <c r="N34" s="1377"/>
      <c r="O34" s="1377"/>
      <c r="P34" s="1377"/>
      <c r="Q34" s="1377"/>
      <c r="S34" s="2259" t="s">
        <v>43</v>
      </c>
      <c r="T34" s="2259"/>
      <c r="U34" s="1381"/>
      <c r="V34" s="2260" t="str">
        <f>IF(TITLE_IST_PUB_CHANGE="",IF(TITLE_IST_PUB="","",TITLE_IST_PUB),TITLE_IST_PUB_CHANGE)</f>
        <v/>
      </c>
      <c r="W34" s="2260"/>
      <c r="X34" s="2260"/>
      <c r="Y34" s="2260"/>
      <c r="Z34" s="2260"/>
      <c r="AA34" s="2260"/>
      <c r="AB34" s="2260"/>
      <c r="AC34" s="335"/>
      <c r="AD34" s="2260" t="str">
        <f>IF(TITLE_IST_PUB_CHANGE="",IF(TITLE_IST_PUB="","",TITLE_IST_PUB),TITLE_IST_PUB_CHANGE)</f>
        <v/>
      </c>
      <c r="AE34" s="2260"/>
      <c r="AF34" s="2260"/>
      <c r="AG34" s="2260"/>
      <c r="AH34" s="2260"/>
      <c r="AI34" s="2260"/>
      <c r="AJ34" s="2260"/>
      <c r="AK34" s="2260"/>
      <c r="AL34" s="2260"/>
      <c r="AM34" s="2260"/>
      <c r="AN34" s="2260"/>
      <c r="AO34" s="2260"/>
      <c r="AP34" s="2260"/>
      <c r="AQ34" s="2260"/>
      <c r="AR34" s="2260"/>
      <c r="AS34" s="2260"/>
      <c r="AT34" s="2260"/>
      <c r="AU34" s="2260"/>
      <c r="AV34" s="2260"/>
      <c r="AW34" s="2260"/>
      <c r="AX34" s="2260"/>
      <c r="AY34" s="2260"/>
      <c r="AZ34" s="2260"/>
      <c r="BA34" s="335"/>
      <c r="BB34" s="335"/>
      <c r="BC34" s="289"/>
      <c r="BD34" s="377"/>
      <c r="BE34" s="377"/>
      <c r="BF34" s="377"/>
      <c r="BG34" s="377"/>
      <c r="BH34" s="377"/>
      <c r="BI34" s="427">
        <v>0</v>
      </c>
    </row>
    <row customHeight="1" ht="14.25" hidden="1">
      <c r="Q35" s="300"/>
      <c r="R35" s="385"/>
      <c r="S35" s="1284"/>
      <c r="T35" s="372"/>
      <c r="U35" s="372"/>
      <c r="V35" s="331"/>
      <c r="W35" s="331"/>
      <c r="X35" s="331"/>
      <c r="Y35" s="331"/>
      <c r="Z35" s="331"/>
      <c r="AA35" s="331"/>
      <c r="AB35" s="331"/>
      <c r="AC35" s="331"/>
      <c r="AD35" s="331"/>
      <c r="AE35" s="331"/>
      <c r="AF35" s="331"/>
      <c r="AG35" s="331"/>
      <c r="AH35" s="331"/>
      <c r="AI35" s="331"/>
      <c r="AJ35" s="331"/>
      <c r="AK35" s="331"/>
      <c r="AL35" s="331"/>
      <c r="AM35" s="331"/>
      <c r="AN35" s="331"/>
      <c r="AO35" s="331"/>
      <c r="AP35" s="331"/>
      <c r="AQ35" s="331"/>
      <c r="AR35" s="331"/>
      <c r="AS35" s="331"/>
      <c r="AT35" s="331"/>
      <c r="AU35" s="331"/>
      <c r="AV35" s="331"/>
      <c r="AW35" s="331"/>
      <c r="AX35" s="331"/>
      <c r="AY35" s="331"/>
      <c r="AZ35" s="331"/>
      <c r="BA35" s="331"/>
      <c r="BB35" s="518"/>
      <c r="BI35" s="1164">
        <v>0</v>
      </c>
    </row>
    <row s="1862" customFormat="1" customHeight="1" ht="18.75" hidden="1">
      <c r="A36" s="1377"/>
      <c r="B36" s="1377"/>
      <c r="C36" s="1377"/>
      <c r="D36" s="1377"/>
      <c r="E36" s="1377"/>
      <c r="F36" s="1377"/>
      <c r="G36" s="1377"/>
      <c r="H36" s="1377"/>
      <c r="I36" s="1377"/>
      <c r="J36" s="1377"/>
      <c r="K36" s="1377"/>
      <c r="L36" s="1378"/>
      <c r="M36" s="1377"/>
      <c r="N36" s="1377"/>
      <c r="O36" s="1377"/>
      <c r="P36" s="1377"/>
      <c r="Q36" s="1377"/>
      <c r="S36" s="2259" t="s">
        <v>896</v>
      </c>
      <c r="T36" s="2259"/>
      <c r="U36" s="1381"/>
      <c r="V36" s="2273" t="str">
        <f>IF(TITLE_DATE_PR_CHANGE="",IF(TITLE_DATE_PR="","",TITLE_DATE_PR),TITLE_DATE_PR_CHANGE)</f>
        <v/>
      </c>
      <c r="W36" s="2273"/>
      <c r="X36" s="2273"/>
      <c r="Y36" s="2273"/>
      <c r="Z36" s="2273"/>
      <c r="AA36" s="2273"/>
      <c r="AB36" s="2273"/>
      <c r="AC36" s="335"/>
      <c r="AD36" s="2273" t="str">
        <f>IF(TITLE_DATE_PR_CHANGE="",IF(TITLE_DATE_PR="","",TITLE_DATE_PR),TITLE_DATE_PR_CHANGE)</f>
        <v/>
      </c>
      <c r="AE36" s="2273"/>
      <c r="AF36" s="2273"/>
      <c r="AG36" s="2273"/>
      <c r="AH36" s="2273"/>
      <c r="AI36" s="2273"/>
      <c r="AJ36" s="2273"/>
      <c r="AK36" s="2273"/>
      <c r="AL36" s="2273"/>
      <c r="AM36" s="2273"/>
      <c r="AN36" s="2273"/>
      <c r="AO36" s="2273"/>
      <c r="AP36" s="2273"/>
      <c r="AQ36" s="2273"/>
      <c r="AR36" s="2273"/>
      <c r="AS36" s="2273"/>
      <c r="AT36" s="2273"/>
      <c r="AU36" s="2273"/>
      <c r="AV36" s="2273"/>
      <c r="AW36" s="2273"/>
      <c r="AX36" s="2273"/>
      <c r="AY36" s="2273"/>
      <c r="AZ36" s="2273"/>
      <c r="BA36" s="335"/>
      <c r="BB36" s="335"/>
      <c r="BC36" s="289"/>
      <c r="BD36" s="377"/>
      <c r="BE36" s="377"/>
      <c r="BF36" s="377"/>
      <c r="BG36" s="377"/>
      <c r="BH36" s="377"/>
      <c r="BI36" s="427">
        <v>0</v>
      </c>
    </row>
    <row s="1862" customFormat="1" customHeight="1" ht="18.75" hidden="1">
      <c r="A37" s="1377"/>
      <c r="B37" s="1377"/>
      <c r="C37" s="1377"/>
      <c r="D37" s="1377"/>
      <c r="E37" s="1377"/>
      <c r="F37" s="1377"/>
      <c r="G37" s="1377"/>
      <c r="H37" s="1377"/>
      <c r="I37" s="1377"/>
      <c r="J37" s="1377"/>
      <c r="K37" s="1377"/>
      <c r="L37" s="1378"/>
      <c r="M37" s="1377"/>
      <c r="N37" s="1377"/>
      <c r="O37" s="1377"/>
      <c r="P37" s="1377"/>
      <c r="Q37" s="1377"/>
      <c r="S37" s="2259" t="s">
        <v>897</v>
      </c>
      <c r="T37" s="2259"/>
      <c r="U37" s="1381"/>
      <c r="V37" s="2260" t="str">
        <f>IF(TITLE_NUMBER_PR_CHANGE="",IF(TITLE_NUMBER_PR="","",TITLE_NUMBER_PR),TITLE_NUMBER_PR_CHANGE)</f>
        <v/>
      </c>
      <c r="W37" s="2260"/>
      <c r="X37" s="2260"/>
      <c r="Y37" s="2260"/>
      <c r="Z37" s="2260"/>
      <c r="AA37" s="2260"/>
      <c r="AB37" s="2260"/>
      <c r="AC37" s="335"/>
      <c r="AD37" s="2260" t="str">
        <f>IF(TITLE_NUMBER_PR_CHANGE="",IF(TITLE_NUMBER_PR="","",TITLE_NUMBER_PR),TITLE_NUMBER_PR_CHANGE)</f>
        <v/>
      </c>
      <c r="AE37" s="2260"/>
      <c r="AF37" s="2260"/>
      <c r="AG37" s="2260"/>
      <c r="AH37" s="2260"/>
      <c r="AI37" s="2260"/>
      <c r="AJ37" s="2260"/>
      <c r="AK37" s="2260"/>
      <c r="AL37" s="2260"/>
      <c r="AM37" s="2260"/>
      <c r="AN37" s="2260"/>
      <c r="AO37" s="2260"/>
      <c r="AP37" s="2260"/>
      <c r="AQ37" s="2260"/>
      <c r="AR37" s="2260"/>
      <c r="AS37" s="2260"/>
      <c r="AT37" s="2260"/>
      <c r="AU37" s="2260"/>
      <c r="AV37" s="2260"/>
      <c r="AW37" s="2260"/>
      <c r="AX37" s="2260"/>
      <c r="AY37" s="2260"/>
      <c r="AZ37" s="2260"/>
      <c r="BA37" s="335"/>
      <c r="BB37" s="335"/>
      <c r="BC37" s="289"/>
      <c r="BD37" s="377"/>
      <c r="BE37" s="377"/>
      <c r="BF37" s="377"/>
      <c r="BG37" s="377"/>
      <c r="BH37" s="377"/>
      <c r="BI37" s="427">
        <v>0</v>
      </c>
    </row>
    <row s="1862" customFormat="1" customHeight="1" ht="0">
      <c r="A38" s="1377"/>
      <c r="B38" s="1377"/>
      <c r="C38" s="1377"/>
      <c r="D38" s="1377"/>
      <c r="E38" s="1377"/>
      <c r="F38" s="1377"/>
      <c r="G38" s="1377"/>
      <c r="H38" s="1377"/>
      <c r="I38" s="1377"/>
      <c r="J38" s="1377"/>
      <c r="K38" s="1377"/>
      <c r="L38" s="1378"/>
      <c r="M38" s="1377"/>
      <c r="N38" s="1377"/>
      <c r="O38" s="1377"/>
      <c r="P38" s="1377"/>
      <c r="Q38" s="1377"/>
      <c r="S38" s="332"/>
      <c r="T38" s="332"/>
      <c r="U38" s="1497"/>
      <c r="V38" s="335"/>
      <c r="W38" s="335"/>
      <c r="X38" s="335"/>
      <c r="Y38" s="335"/>
      <c r="Z38" s="335"/>
      <c r="AA38" s="335"/>
      <c r="AB38" s="335"/>
      <c r="AC38" s="287" t="s">
        <v>900</v>
      </c>
      <c r="AD38" s="335"/>
      <c r="AE38" s="335"/>
      <c r="AF38" s="335"/>
      <c r="AG38" s="335"/>
      <c r="AH38" s="335"/>
      <c r="AI38" s="335"/>
      <c r="AJ38" s="335"/>
      <c r="AK38" s="335"/>
      <c r="AL38" s="335"/>
      <c r="AM38" s="335"/>
      <c r="AN38" s="335"/>
      <c r="AO38" s="335"/>
      <c r="AP38" s="335"/>
      <c r="AQ38" s="335"/>
      <c r="AR38" s="335"/>
      <c r="AS38" s="335"/>
      <c r="AT38" s="335"/>
      <c r="AU38" s="335"/>
      <c r="AV38" s="335"/>
      <c r="AW38" s="335"/>
      <c r="AX38" s="335"/>
      <c r="AY38" s="335"/>
      <c r="AZ38" s="335"/>
      <c r="BA38" s="287" t="s">
        <v>900</v>
      </c>
      <c r="BD38" s="377"/>
      <c r="BE38" s="377"/>
      <c r="BF38" s="377"/>
      <c r="BG38" s="377"/>
      <c r="BH38" s="377"/>
      <c r="BI38" s="427">
        <v>0</v>
      </c>
    </row>
    <row customHeight="1" ht="14.699999999999998">
      <c r="Q39" s="300"/>
      <c r="R39" s="385"/>
      <c r="S39" s="1284"/>
      <c r="T39" s="372"/>
      <c r="U39" s="1253"/>
      <c r="V39" s="2261"/>
      <c r="W39" s="2261"/>
      <c r="X39" s="2261"/>
      <c r="Y39" s="2261"/>
      <c r="Z39" s="2261"/>
      <c r="AA39" s="2261"/>
      <c r="AB39" s="2261"/>
      <c r="AC39" s="2261"/>
      <c r="AD39" s="2261"/>
      <c r="AE39" s="2261"/>
      <c r="AF39" s="2261"/>
      <c r="AG39" s="2261"/>
      <c r="AH39" s="2261"/>
      <c r="AI39" s="2261"/>
      <c r="AJ39" s="2261"/>
      <c r="AK39" s="2261"/>
      <c r="AL39" s="2261"/>
      <c r="AM39" s="2261"/>
      <c r="AN39" s="2261"/>
      <c r="AO39" s="2261"/>
      <c r="AP39" s="2261"/>
      <c r="AQ39" s="2261"/>
      <c r="AR39" s="2261"/>
      <c r="AS39" s="2261"/>
      <c r="AT39" s="2261"/>
      <c r="AU39" s="2261"/>
      <c r="AV39" s="2261"/>
      <c r="AW39" s="2261"/>
      <c r="AX39" s="2261"/>
      <c r="AY39" s="2261"/>
      <c r="AZ39" s="2261"/>
      <c r="BA39" s="2261"/>
      <c r="BI39" s="1164">
        <v>14</v>
      </c>
    </row>
    <row customHeight="1" ht="14.699999999999998">
      <c r="Q40" s="300"/>
      <c r="R40" s="385"/>
      <c r="S40" s="2136" t="s">
        <v>773</v>
      </c>
      <c r="T40" s="2136"/>
      <c r="U40" s="2136"/>
      <c r="V40" s="2136"/>
      <c r="W40" s="2136"/>
      <c r="X40" s="2136"/>
      <c r="Y40" s="2136"/>
      <c r="Z40" s="2136"/>
      <c r="AA40" s="2136"/>
      <c r="AB40" s="2136"/>
      <c r="AC40" s="2136"/>
      <c r="AD40" s="2136"/>
      <c r="AE40" s="2136"/>
      <c r="AF40" s="2136"/>
      <c r="AG40" s="2136"/>
      <c r="AH40" s="2136"/>
      <c r="AI40" s="2136"/>
      <c r="AJ40" s="2136"/>
      <c r="AK40" s="2136"/>
      <c r="AL40" s="2136"/>
      <c r="AM40" s="2136"/>
      <c r="AN40" s="2136"/>
      <c r="AO40" s="2136"/>
      <c r="AP40" s="2136"/>
      <c r="AQ40" s="2136"/>
      <c r="AR40" s="2136"/>
      <c r="AS40" s="2136"/>
      <c r="AT40" s="2136"/>
      <c r="AU40" s="2136"/>
      <c r="AV40" s="2136"/>
      <c r="AW40" s="2136"/>
      <c r="AX40" s="2136"/>
      <c r="AY40" s="2136"/>
      <c r="AZ40" s="2136"/>
      <c r="BA40" s="2136"/>
      <c r="BB40" s="2136"/>
      <c r="BC40" s="2136" t="s">
        <v>774</v>
      </c>
      <c r="BI40" s="1164">
        <v>14</v>
      </c>
    </row>
    <row customHeight="1" ht="14.699999999999998">
      <c r="Q41" s="300"/>
      <c r="R41" s="385"/>
      <c r="S41" s="2282" t="s">
        <v>88</v>
      </c>
      <c r="T41" s="2218" t="s">
        <v>980</v>
      </c>
      <c r="U41" s="310"/>
      <c r="V41" s="2283" t="s">
        <v>902</v>
      </c>
      <c r="W41" s="2284"/>
      <c r="X41" s="2284"/>
      <c r="Y41" s="2284"/>
      <c r="Z41" s="2284"/>
      <c r="AA41" s="2284"/>
      <c r="AB41" s="2285"/>
      <c r="AC41" s="2286" t="s">
        <v>903</v>
      </c>
      <c r="AD41" s="2337" t="s">
        <v>997</v>
      </c>
      <c r="AE41" s="2300"/>
      <c r="AF41" s="2300"/>
      <c r="AG41" s="2338"/>
      <c r="AH41" s="2337" t="s">
        <v>998</v>
      </c>
      <c r="AI41" s="2300"/>
      <c r="AJ41" s="2300"/>
      <c r="AK41" s="2338"/>
      <c r="AL41" s="2337" t="s">
        <v>999</v>
      </c>
      <c r="AM41" s="2300"/>
      <c r="AN41" s="2300"/>
      <c r="AO41" s="2338"/>
      <c r="AP41" s="2337" t="s">
        <v>984</v>
      </c>
      <c r="AQ41" s="2300"/>
      <c r="AR41" s="2300"/>
      <c r="AS41" s="2338"/>
      <c r="AT41" s="2283" t="s">
        <v>902</v>
      </c>
      <c r="AU41" s="2284"/>
      <c r="AV41" s="2284"/>
      <c r="AW41" s="2284"/>
      <c r="AX41" s="2284"/>
      <c r="AY41" s="2284"/>
      <c r="AZ41" s="2285"/>
      <c r="BA41" s="2286" t="s">
        <v>903</v>
      </c>
      <c r="BB41" s="2289" t="s">
        <v>905</v>
      </c>
      <c r="BC41" s="2136"/>
      <c r="BI41" s="1164">
        <v>14</v>
      </c>
    </row>
    <row customHeight="1" ht="35.699999999999996">
      <c r="Q42" s="300"/>
      <c r="R42" s="385"/>
      <c r="S42" s="2282"/>
      <c r="T42" s="2218"/>
      <c r="U42" s="1040"/>
      <c r="V42" s="2201" t="s">
        <v>985</v>
      </c>
      <c r="W42" s="2202"/>
      <c r="X42" s="2201" t="s">
        <v>986</v>
      </c>
      <c r="Y42" s="2202"/>
      <c r="Z42" s="2303" t="s">
        <v>987</v>
      </c>
      <c r="AA42" s="2322"/>
      <c r="AB42" s="2323"/>
      <c r="AC42" s="2287"/>
      <c r="AD42" s="2339"/>
      <c r="AE42" s="2340"/>
      <c r="AF42" s="2340"/>
      <c r="AG42" s="2341"/>
      <c r="AH42" s="2339"/>
      <c r="AI42" s="2340"/>
      <c r="AJ42" s="2340"/>
      <c r="AK42" s="2341"/>
      <c r="AL42" s="2339"/>
      <c r="AM42" s="2340"/>
      <c r="AN42" s="2340"/>
      <c r="AO42" s="2341"/>
      <c r="AP42" s="2339"/>
      <c r="AQ42" s="2340"/>
      <c r="AR42" s="2340"/>
      <c r="AS42" s="2341"/>
      <c r="AT42" s="2201" t="s">
        <v>1000</v>
      </c>
      <c r="AU42" s="2202"/>
      <c r="AV42" s="2201" t="s">
        <v>1001</v>
      </c>
      <c r="AW42" s="2202"/>
      <c r="AX42" s="2303" t="s">
        <v>987</v>
      </c>
      <c r="AY42" s="2322"/>
      <c r="AZ42" s="2323"/>
      <c r="BA42" s="2287"/>
      <c r="BB42" s="2290"/>
      <c r="BC42" s="2136"/>
      <c r="BI42" s="1164">
        <v>34</v>
      </c>
    </row>
    <row customHeight="1" ht="14.699999999999998">
      <c r="Q43" s="300"/>
      <c r="R43" s="385"/>
      <c r="S43" s="2282"/>
      <c r="T43" s="2218"/>
      <c r="U43" s="1040"/>
      <c r="V43" s="2209"/>
      <c r="W43" s="2210"/>
      <c r="X43" s="2209"/>
      <c r="Y43" s="2210"/>
      <c r="Z43" s="2304"/>
      <c r="AA43" s="2324"/>
      <c r="AB43" s="2325"/>
      <c r="AC43" s="2287"/>
      <c r="AD43" s="2339"/>
      <c r="AE43" s="2340"/>
      <c r="AF43" s="2340"/>
      <c r="AG43" s="2341"/>
      <c r="AH43" s="2339"/>
      <c r="AI43" s="2340"/>
      <c r="AJ43" s="2340"/>
      <c r="AK43" s="2341"/>
      <c r="AL43" s="2339"/>
      <c r="AM43" s="2340"/>
      <c r="AN43" s="2340"/>
      <c r="AO43" s="2341"/>
      <c r="AP43" s="2339"/>
      <c r="AQ43" s="2340"/>
      <c r="AR43" s="2340"/>
      <c r="AS43" s="2341"/>
      <c r="AT43" s="2209"/>
      <c r="AU43" s="2210"/>
      <c r="AV43" s="2209"/>
      <c r="AW43" s="2210"/>
      <c r="AX43" s="2304"/>
      <c r="AY43" s="2324"/>
      <c r="AZ43" s="2325"/>
      <c r="BA43" s="2287"/>
      <c r="BB43" s="2290"/>
      <c r="BC43" s="2136"/>
      <c r="BI43" s="1164">
        <v>14</v>
      </c>
    </row>
    <row customHeight="1" ht="14.699999999999998">
      <c r="A44" s="1379"/>
      <c r="B44" s="1379" t="s">
        <v>616</v>
      </c>
      <c r="C44" s="1379" t="s">
        <v>617</v>
      </c>
      <c r="D44" s="1379" t="s">
        <v>618</v>
      </c>
      <c r="E44" s="1373" t="s">
        <v>910</v>
      </c>
      <c r="F44" s="1373" t="s">
        <v>911</v>
      </c>
      <c r="G44" s="1373" t="s">
        <v>912</v>
      </c>
      <c r="H44" s="1373" t="s">
        <v>913</v>
      </c>
      <c r="I44" s="1373" t="s">
        <v>914</v>
      </c>
      <c r="J44" s="1373" t="s">
        <v>915</v>
      </c>
      <c r="K44" s="1373" t="s">
        <v>916</v>
      </c>
      <c r="L44" s="1373" t="s">
        <v>891</v>
      </c>
      <c r="Q44" s="300"/>
      <c r="R44" s="385"/>
      <c r="S44" s="2282"/>
      <c r="T44" s="2218"/>
      <c r="U44" s="311"/>
      <c r="V44" s="1488" t="s">
        <v>951</v>
      </c>
      <c r="W44" s="1488" t="s">
        <v>952</v>
      </c>
      <c r="X44" s="1488" t="s">
        <v>951</v>
      </c>
      <c r="Y44" s="1488" t="s">
        <v>952</v>
      </c>
      <c r="Z44" s="1498" t="s">
        <v>919</v>
      </c>
      <c r="AA44" s="2279" t="s">
        <v>920</v>
      </c>
      <c r="AB44" s="2280"/>
      <c r="AC44" s="2288"/>
      <c r="AD44" s="2342"/>
      <c r="AE44" s="2343"/>
      <c r="AF44" s="2343"/>
      <c r="AG44" s="2344"/>
      <c r="AH44" s="2342"/>
      <c r="AI44" s="2343"/>
      <c r="AJ44" s="2343"/>
      <c r="AK44" s="2344"/>
      <c r="AL44" s="2342"/>
      <c r="AM44" s="2343"/>
      <c r="AN44" s="2343"/>
      <c r="AO44" s="2344"/>
      <c r="AP44" s="2342"/>
      <c r="AQ44" s="2343"/>
      <c r="AR44" s="2343"/>
      <c r="AS44" s="2344"/>
      <c r="AT44" s="1488" t="s">
        <v>951</v>
      </c>
      <c r="AU44" s="1488" t="s">
        <v>952</v>
      </c>
      <c r="AV44" s="1488" t="s">
        <v>951</v>
      </c>
      <c r="AW44" s="1488" t="s">
        <v>952</v>
      </c>
      <c r="AX44" s="1498" t="s">
        <v>919</v>
      </c>
      <c r="AY44" s="2279" t="s">
        <v>920</v>
      </c>
      <c r="AZ44" s="2280"/>
      <c r="BA44" s="2288"/>
      <c r="BB44" s="2291"/>
      <c r="BC44" s="2136"/>
      <c r="BI44" s="1164">
        <v>14</v>
      </c>
    </row>
    <row s="1650" customFormat="1" customHeight="1" ht="11.25" hidden="1">
      <c r="A45" s="1379"/>
      <c r="B45" s="1379"/>
      <c r="C45" s="1379"/>
      <c r="D45" s="1379"/>
      <c r="E45" s="1379"/>
      <c r="F45" s="1379"/>
      <c r="G45" s="1379"/>
      <c r="H45" s="1379"/>
      <c r="I45" s="1379"/>
      <c r="J45" s="1379"/>
      <c r="K45" s="1379"/>
      <c r="L45" s="1373"/>
      <c r="M45" s="1371"/>
      <c r="N45" s="1371"/>
      <c r="O45" s="1371"/>
      <c r="P45" s="519"/>
      <c r="Q45" s="1263"/>
      <c r="R45" s="1263">
        <v>1</v>
      </c>
      <c r="S45" s="1286" t="s">
        <v>200</v>
      </c>
      <c r="T45" s="1264" t="s">
        <v>103</v>
      </c>
      <c r="U45" s="1254" t="str">
        <f>OFFSET(U45,0,-1)</f>
        <v>2</v>
      </c>
      <c r="V45" s="1491">
        <f>OFFSET(V45,0,-1)+1</f>
        <v>3</v>
      </c>
      <c r="W45" s="1491">
        <f>OFFSET(W45,0,-1)+1</f>
        <v>4</v>
      </c>
      <c r="X45" s="1491">
        <f>OFFSET(X45,0,-1)+1</f>
        <v>5</v>
      </c>
      <c r="Y45" s="1491">
        <f>OFFSET(Y45,0,-1)+1</f>
        <v>6</v>
      </c>
      <c r="Z45" s="1491">
        <f>OFFSET(Z45,0,-1)+1</f>
        <v>7</v>
      </c>
      <c r="AA45" s="2281">
        <f>OFFSET(AA45,0,-1)+1</f>
        <v>8</v>
      </c>
      <c r="AB45" s="2281"/>
      <c r="AC45" s="1491">
        <f>OFFSET(AC45,0,-2)+1</f>
        <v>9</v>
      </c>
      <c r="AD45" s="1491">
        <f>OFFSET(AD45,0,-1)+1</f>
        <v>10</v>
      </c>
      <c r="AE45" s="1491"/>
      <c r="AF45" s="1491"/>
      <c r="AG45" s="1491"/>
      <c r="AH45" s="1491"/>
      <c r="AI45" s="1491"/>
      <c r="AJ45" s="1491"/>
      <c r="AK45" s="1491"/>
      <c r="AL45" s="1491"/>
      <c r="AM45" s="1491"/>
      <c r="AN45" s="1491"/>
      <c r="AO45" s="1491"/>
      <c r="AP45" s="1491"/>
      <c r="AQ45" s="1491"/>
      <c r="AR45" s="1491"/>
      <c r="AS45" s="1491"/>
      <c r="AT45" s="1491"/>
      <c r="AU45" s="1491"/>
      <c r="AV45" s="1491"/>
      <c r="AW45" s="1491">
        <f>OFFSET(AW45,0,-1)+1</f>
        <v>1</v>
      </c>
      <c r="AX45" s="1491">
        <f>OFFSET(AX45,0,-1)+1</f>
        <v>2</v>
      </c>
      <c r="AY45" s="2281">
        <f>OFFSET(AY45,0,-1)+1</f>
        <v>3</v>
      </c>
      <c r="AZ45" s="2281"/>
      <c r="BA45" s="1491">
        <f>OFFSET(BA45,0,-2)+1</f>
        <v>4</v>
      </c>
      <c r="BB45" s="1254">
        <f>OFFSET(BB45,0,-1)</f>
        <v>4</v>
      </c>
      <c r="BC45" s="1491">
        <f>OFFSET(BC45,0,-1)+1</f>
        <v>5</v>
      </c>
      <c r="BD45" s="520"/>
      <c r="BE45" s="520"/>
      <c r="BF45" s="520"/>
      <c r="BG45" s="520"/>
      <c r="BH45" s="520"/>
      <c r="BI45" s="505">
        <v>0</v>
      </c>
    </row>
    <row customHeight="1" ht="22.049999999999997">
      <c r="A46" s="1372" t="s">
        <v>749</v>
      </c>
      <c r="B46" s="1372"/>
      <c r="C46" s="1372"/>
      <c r="D46" s="1372"/>
      <c r="E46" s="2267">
        <v>1</v>
      </c>
      <c r="F46" s="1372"/>
      <c r="G46" s="1372"/>
      <c r="H46" s="1372"/>
      <c r="I46" s="1372"/>
      <c r="J46" s="1372"/>
      <c r="K46" s="1372"/>
      <c r="L46" s="1373"/>
      <c r="M46" s="1374"/>
      <c r="N46" s="1374"/>
      <c r="O46" s="1374"/>
      <c r="P46" s="1418"/>
      <c r="Q46" s="882"/>
      <c r="R46" s="364"/>
      <c r="S46" s="1502">
        <f>INDEX(PT_DIFFERENTIATION_NUM_NTAR,MATCH(A46,PT_DIFFERENTIATION_NTAR_ID,0))</f>
        <v>0</v>
      </c>
      <c r="T46" s="307" t="s">
        <v>604</v>
      </c>
      <c r="U46" s="309"/>
      <c r="V46" s="2252"/>
      <c r="W46" s="2252"/>
      <c r="X46" s="2252"/>
      <c r="Y46" s="2252"/>
      <c r="Z46" s="2252"/>
      <c r="AA46" s="2252"/>
      <c r="AB46" s="2252"/>
      <c r="AC46" s="2253"/>
      <c r="AD46" s="2251" t="str">
        <f>INDEX(PT_DIFFERENTIATION_NTAR,MATCH(A46,PT_DIFFERENTIATION_NTAR_ID,0))</f>
        <v/>
      </c>
      <c r="AE46" s="2252"/>
      <c r="AF46" s="2252"/>
      <c r="AG46" s="2252"/>
      <c r="AH46" s="2252"/>
      <c r="AI46" s="2252"/>
      <c r="AJ46" s="2252"/>
      <c r="AK46" s="2252"/>
      <c r="AL46" s="2252"/>
      <c r="AM46" s="2252"/>
      <c r="AN46" s="2252"/>
      <c r="AO46" s="2252"/>
      <c r="AP46" s="2252"/>
      <c r="AQ46" s="2252"/>
      <c r="AR46" s="2252"/>
      <c r="AS46" s="2252"/>
      <c r="AT46" s="2252"/>
      <c r="AU46" s="2252"/>
      <c r="AV46" s="2252"/>
      <c r="AW46" s="2252"/>
      <c r="AX46" s="2252"/>
      <c r="AY46" s="2252"/>
      <c r="AZ46" s="2252"/>
      <c r="BA46" s="2252"/>
      <c r="BB46" s="2253"/>
      <c r="BC46"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9"/>
      <c r="BF46" s="509" t="str">
        <f>IF(T46="","",T46)</f>
        <v>Наименование тарифа</v>
      </c>
      <c r="BG46" s="509"/>
      <c r="BH46" s="509"/>
      <c r="BI46" s="1164">
        <v>21</v>
      </c>
    </row>
    <row customHeight="1" ht="22.049999999999997">
      <c r="A47" s="1372" t="s">
        <v>749</v>
      </c>
      <c r="B47" s="1372" t="s">
        <v>750</v>
      </c>
      <c r="C47" s="1372"/>
      <c r="D47" s="1372"/>
      <c r="E47" s="2268"/>
      <c r="F47" s="2267">
        <v>1</v>
      </c>
      <c r="G47" s="1372"/>
      <c r="H47" s="1372"/>
      <c r="I47" s="1372"/>
      <c r="J47" s="1372"/>
      <c r="K47" s="1372"/>
      <c r="L47" s="1373"/>
      <c r="M47" s="1374"/>
      <c r="N47" s="1374"/>
      <c r="O47" s="1374"/>
      <c r="P47" s="1419"/>
      <c r="Q47" s="1420"/>
      <c r="R47" s="362"/>
      <c r="S47" s="1502" t="str">
        <f>INDEX(PT_DIFFERENTIATION_NUM_TER,MATCH(B47,PT_DIFFERENTIATION_TER_ID,0))</f>
        <v>.</v>
      </c>
      <c r="T47" s="317" t="s">
        <v>870</v>
      </c>
      <c r="U47" s="309"/>
      <c r="V47" s="2252"/>
      <c r="W47" s="2252"/>
      <c r="X47" s="2252"/>
      <c r="Y47" s="2252"/>
      <c r="Z47" s="2252"/>
      <c r="AA47" s="2252"/>
      <c r="AB47" s="2252"/>
      <c r="AC47" s="2253"/>
      <c r="AD47" s="2251" t="str">
        <f>INDEX(PT_DIFFERENTIATION_TER,MATCH(B47,PT_DIFFERENTIATION_TER_ID,0))</f>
        <v/>
      </c>
      <c r="AE47" s="2252"/>
      <c r="AF47" s="2252"/>
      <c r="AG47" s="2252"/>
      <c r="AH47" s="2252"/>
      <c r="AI47" s="2252"/>
      <c r="AJ47" s="2252"/>
      <c r="AK47" s="2252"/>
      <c r="AL47" s="2252"/>
      <c r="AM47" s="2252"/>
      <c r="AN47" s="2252"/>
      <c r="AO47" s="2252"/>
      <c r="AP47" s="2252"/>
      <c r="AQ47" s="2252"/>
      <c r="AR47" s="2252"/>
      <c r="AS47" s="2252"/>
      <c r="AT47" s="2252"/>
      <c r="AU47" s="2252"/>
      <c r="AV47" s="2252"/>
      <c r="AW47" s="2252"/>
      <c r="AX47" s="2252"/>
      <c r="AY47" s="2252"/>
      <c r="AZ47" s="2252"/>
      <c r="BA47" s="2252"/>
      <c r="BB47" s="2253"/>
      <c r="BC47" s="1267" t="s">
        <v>871</v>
      </c>
      <c r="BE47" s="509"/>
      <c r="BF47" s="509" t="str">
        <f>IF(T47="","",T47)</f>
        <v>Территория действия тарифа</v>
      </c>
      <c r="BG47" s="509"/>
      <c r="BH47" s="509"/>
      <c r="BI47" s="1164">
        <v>21</v>
      </c>
    </row>
    <row customHeight="1" ht="35.699999999999996">
      <c r="A48" s="1372" t="s">
        <v>749</v>
      </c>
      <c r="B48" s="1372" t="s">
        <v>750</v>
      </c>
      <c r="C48" s="1372" t="s">
        <v>751</v>
      </c>
      <c r="D48" s="1372"/>
      <c r="E48" s="2268"/>
      <c r="F48" s="2268"/>
      <c r="G48" s="2267">
        <v>1</v>
      </c>
      <c r="H48" s="1372"/>
      <c r="I48" s="1372"/>
      <c r="J48" s="1372"/>
      <c r="K48" s="1372"/>
      <c r="L48" s="1373"/>
      <c r="M48" s="1374"/>
      <c r="N48" s="1374"/>
      <c r="O48" s="1374"/>
      <c r="P48" s="1421"/>
      <c r="Q48" s="1420"/>
      <c r="R48" s="362"/>
      <c r="S48" s="1502" t="str">
        <f>INDEX(PT_DIFFERENTIATION_NUM_CS,MATCH(C48,PT_DIFFERENTIATION_CS_ID,0))</f>
        <v>..</v>
      </c>
      <c r="T48" s="318" t="s">
        <v>989</v>
      </c>
      <c r="U48" s="309"/>
      <c r="V48" s="2252"/>
      <c r="W48" s="2252"/>
      <c r="X48" s="2252"/>
      <c r="Y48" s="2252"/>
      <c r="Z48" s="2252"/>
      <c r="AA48" s="2252"/>
      <c r="AB48" s="2252"/>
      <c r="AC48" s="2253"/>
      <c r="AD48" s="2251" t="str">
        <f>INDEX(PT_DIFFERENTIATION_CS,MATCH(C48,PT_DIFFERENTIATION_CS_ID,0))</f>
        <v/>
      </c>
      <c r="AE48" s="2252"/>
      <c r="AF48" s="2252"/>
      <c r="AG48" s="2252"/>
      <c r="AH48" s="2252"/>
      <c r="AI48" s="2252"/>
      <c r="AJ48" s="2252"/>
      <c r="AK48" s="2252"/>
      <c r="AL48" s="2252"/>
      <c r="AM48" s="2252"/>
      <c r="AN48" s="2252"/>
      <c r="AO48" s="2252"/>
      <c r="AP48" s="2252"/>
      <c r="AQ48" s="2252"/>
      <c r="AR48" s="2252"/>
      <c r="AS48" s="2252"/>
      <c r="AT48" s="2252"/>
      <c r="AU48" s="2252"/>
      <c r="AV48" s="2252"/>
      <c r="AW48" s="2252"/>
      <c r="AX48" s="2252"/>
      <c r="AY48" s="2252"/>
      <c r="AZ48" s="2252"/>
      <c r="BA48" s="2252"/>
      <c r="BB48" s="2253"/>
      <c r="BC48" s="1267" t="s">
        <v>990</v>
      </c>
      <c r="BE48" s="509"/>
      <c r="BF48" s="509" t="str">
        <f>IF(T48="","",T48)</f>
        <v>Наименование централизованной системы водоотведения</v>
      </c>
      <c r="BG48" s="509"/>
      <c r="BH48" s="509"/>
      <c r="BI48" s="1164">
        <v>34</v>
      </c>
    </row>
    <row s="1651" customFormat="1" customHeight="1" ht="0">
      <c r="A49" s="1352" t="s">
        <v>749</v>
      </c>
      <c r="B49" s="1352" t="s">
        <v>750</v>
      </c>
      <c r="C49" s="1352" t="s">
        <v>751</v>
      </c>
      <c r="D49" s="1352" t="s">
        <v>1002</v>
      </c>
      <c r="E49" s="2268"/>
      <c r="F49" s="2268"/>
      <c r="G49" s="2268"/>
      <c r="H49" s="2267">
        <v>1</v>
      </c>
      <c r="I49" s="1352"/>
      <c r="J49" s="1352"/>
      <c r="K49" s="1352"/>
      <c r="L49" s="1355"/>
      <c r="M49" s="1324"/>
      <c r="N49" s="1324"/>
      <c r="O49" s="1324"/>
      <c r="P49" s="1506"/>
      <c r="Q49" s="1507"/>
      <c r="R49" s="366"/>
      <c r="S49" s="1051"/>
      <c r="T49" s="1508"/>
      <c r="U49" s="1393"/>
      <c r="V49" s="2306"/>
      <c r="W49" s="2306"/>
      <c r="X49" s="2306"/>
      <c r="Y49" s="2306"/>
      <c r="Z49" s="2306"/>
      <c r="AA49" s="2306"/>
      <c r="AB49" s="2306"/>
      <c r="AC49" s="2307"/>
      <c r="AD49" s="2305"/>
      <c r="AE49" s="2306"/>
      <c r="AF49" s="2306"/>
      <c r="AG49" s="2306"/>
      <c r="AH49" s="2306"/>
      <c r="AI49" s="2306"/>
      <c r="AJ49" s="2306"/>
      <c r="AK49" s="2306"/>
      <c r="AL49" s="2306"/>
      <c r="AM49" s="2306"/>
      <c r="AN49" s="2306"/>
      <c r="AO49" s="2306"/>
      <c r="AP49" s="2306"/>
      <c r="AQ49" s="2306"/>
      <c r="AR49" s="2306"/>
      <c r="AS49" s="2306"/>
      <c r="AT49" s="2306"/>
      <c r="AU49" s="2306"/>
      <c r="AV49" s="2306"/>
      <c r="AW49" s="2306"/>
      <c r="AX49" s="2306"/>
      <c r="AY49" s="2306"/>
      <c r="AZ49" s="2306"/>
      <c r="BA49" s="2306"/>
      <c r="BB49" s="2307"/>
      <c r="BC49" s="1394" t="s">
        <v>875</v>
      </c>
      <c r="BE49" s="509"/>
      <c r="BF49" s="509" t="str">
        <f>IF(T49="","",T49)</f>
        <v/>
      </c>
      <c r="BG49" s="509"/>
      <c r="BH49" s="509"/>
      <c r="BI49" s="520">
        <v>0</v>
      </c>
    </row>
    <row s="1651" customFormat="1" customHeight="1" ht="0">
      <c r="A50" s="1352" t="s">
        <v>749</v>
      </c>
      <c r="B50" s="1352" t="s">
        <v>750</v>
      </c>
      <c r="C50" s="1352" t="s">
        <v>751</v>
      </c>
      <c r="D50" s="1352" t="s">
        <v>1002</v>
      </c>
      <c r="E50" s="2268"/>
      <c r="F50" s="2268"/>
      <c r="G50" s="2268"/>
      <c r="H50" s="2268"/>
      <c r="I50" s="2265" t="str">
        <f>S49&amp;".1"</f>
        <v>.1</v>
      </c>
      <c r="J50" s="1352"/>
      <c r="K50" s="1352"/>
      <c r="L50" s="1355" t="s">
        <v>876</v>
      </c>
      <c r="M50" s="519"/>
      <c r="N50" s="519"/>
      <c r="O50" s="519"/>
      <c r="P50" s="2266">
        <v>1</v>
      </c>
      <c r="Q50" s="1490"/>
      <c r="R50" s="365"/>
      <c r="S50" s="1051"/>
      <c r="T50" s="1392"/>
      <c r="U50" s="1393"/>
      <c r="V50" s="2306"/>
      <c r="W50" s="2306"/>
      <c r="X50" s="2306"/>
      <c r="Y50" s="2306"/>
      <c r="Z50" s="2306"/>
      <c r="AA50" s="2306"/>
      <c r="AB50" s="2306"/>
      <c r="AC50" s="2307"/>
      <c r="AD50" s="2305"/>
      <c r="AE50" s="2306"/>
      <c r="AF50" s="2306"/>
      <c r="AG50" s="2306"/>
      <c r="AH50" s="2306"/>
      <c r="AI50" s="2306"/>
      <c r="AJ50" s="2306"/>
      <c r="AK50" s="2306"/>
      <c r="AL50" s="2306"/>
      <c r="AM50" s="2306"/>
      <c r="AN50" s="2306"/>
      <c r="AO50" s="2306"/>
      <c r="AP50" s="2306"/>
      <c r="AQ50" s="2306"/>
      <c r="AR50" s="2306"/>
      <c r="AS50" s="2306"/>
      <c r="AT50" s="2306"/>
      <c r="AU50" s="2306"/>
      <c r="AV50" s="2306"/>
      <c r="AW50" s="2306"/>
      <c r="AX50" s="2306"/>
      <c r="AY50" s="2306"/>
      <c r="AZ50" s="2306"/>
      <c r="BA50" s="2306"/>
      <c r="BB50" s="2307"/>
      <c r="BC50" s="1394"/>
      <c r="BE50" s="509"/>
      <c r="BF50" s="509" t="str">
        <f>IF(T50="","",T50)</f>
        <v/>
      </c>
      <c r="BG50" s="509"/>
      <c r="BH50" s="509"/>
      <c r="BI50" s="520">
        <v>0</v>
      </c>
    </row>
    <row s="1651" customFormat="1" customHeight="1" ht="0">
      <c r="A51" s="1352" t="s">
        <v>749</v>
      </c>
      <c r="B51" s="1352" t="s">
        <v>750</v>
      </c>
      <c r="C51" s="1352" t="s">
        <v>751</v>
      </c>
      <c r="D51" s="1352" t="s">
        <v>1002</v>
      </c>
      <c r="E51" s="2268"/>
      <c r="F51" s="2268"/>
      <c r="G51" s="2268"/>
      <c r="H51" s="2268"/>
      <c r="I51" s="2295"/>
      <c r="J51" s="2265" t="str">
        <f>S49&amp;".1"</f>
        <v>.1</v>
      </c>
      <c r="K51" s="1352"/>
      <c r="L51" s="1355"/>
      <c r="M51" s="519"/>
      <c r="N51" s="519"/>
      <c r="O51" s="519"/>
      <c r="P51" s="2266"/>
      <c r="Q51" s="2266">
        <v>1</v>
      </c>
      <c r="R51" s="366"/>
      <c r="S51" s="1051"/>
      <c r="T51" s="1408"/>
      <c r="U51" s="1393"/>
      <c r="V51" s="2306"/>
      <c r="W51" s="2306"/>
      <c r="X51" s="2306"/>
      <c r="Y51" s="2306"/>
      <c r="Z51" s="2306"/>
      <c r="AA51" s="2306"/>
      <c r="AB51" s="2306"/>
      <c r="AC51" s="2307"/>
      <c r="AD51" s="2305"/>
      <c r="AE51" s="2306"/>
      <c r="AF51" s="2306"/>
      <c r="AG51" s="2306"/>
      <c r="AH51" s="2306"/>
      <c r="AI51" s="2306"/>
      <c r="AJ51" s="2306"/>
      <c r="AK51" s="2306"/>
      <c r="AL51" s="2306"/>
      <c r="AM51" s="2306"/>
      <c r="AN51" s="2373"/>
      <c r="AO51" s="2373"/>
      <c r="AP51" s="2306"/>
      <c r="AQ51" s="2306"/>
      <c r="AR51" s="2306"/>
      <c r="AS51" s="2306"/>
      <c r="AT51" s="2306"/>
      <c r="AU51" s="2306"/>
      <c r="AV51" s="2306"/>
      <c r="AW51" s="2306"/>
      <c r="AX51" s="2306"/>
      <c r="AY51" s="2306"/>
      <c r="AZ51" s="2306"/>
      <c r="BA51" s="2306"/>
      <c r="BB51" s="2307"/>
      <c r="BC51" s="1394"/>
      <c r="BE51" s="509"/>
      <c r="BF51" s="509" t="str">
        <f>IF(T51="","",T51)</f>
        <v/>
      </c>
      <c r="BG51" s="509"/>
      <c r="BH51" s="509"/>
      <c r="BI51" s="520">
        <v>0</v>
      </c>
    </row>
    <row customHeight="1" ht="11.549999999999999">
      <c r="A52" s="1372" t="s">
        <v>749</v>
      </c>
      <c r="B52" s="1372" t="s">
        <v>750</v>
      </c>
      <c r="C52" s="1372" t="s">
        <v>751</v>
      </c>
      <c r="D52" s="1372" t="s">
        <v>1002</v>
      </c>
      <c r="E52" s="2268"/>
      <c r="F52" s="2268"/>
      <c r="G52" s="2268"/>
      <c r="H52" s="2268"/>
      <c r="I52" s="2295"/>
      <c r="J52" s="2295"/>
      <c r="K52" s="2265" t="str">
        <f>S48&amp;".1"</f>
        <v>...1</v>
      </c>
      <c r="L52" s="1373"/>
      <c r="P52" s="2266"/>
      <c r="Q52" s="2266"/>
      <c r="R52" s="366">
        <v>1</v>
      </c>
      <c r="S52" s="2350" t="str">
        <f>$K52</f>
        <v>...1</v>
      </c>
      <c r="T52" s="2369"/>
      <c r="U52" s="309"/>
      <c r="V52" s="760"/>
      <c r="W52" s="1266"/>
      <c r="X52" s="760"/>
      <c r="Y52" s="1266"/>
      <c r="Z52" s="1743"/>
      <c r="AA52" s="1478" t="s">
        <v>66</v>
      </c>
      <c r="AB52" s="1743"/>
      <c r="AC52" s="1478" t="s">
        <v>66</v>
      </c>
      <c r="AD52" s="2194" t="s">
        <v>66</v>
      </c>
      <c r="AE52" s="2335"/>
      <c r="AF52" s="2214">
        <v>1</v>
      </c>
      <c r="AG52" s="2372"/>
      <c r="AH52" s="2116" t="s">
        <v>66</v>
      </c>
      <c r="AI52" s="2335"/>
      <c r="AJ52" s="2214">
        <v>1</v>
      </c>
      <c r="AK52" s="2336" t="s">
        <v>22</v>
      </c>
      <c r="AL52" s="2116" t="s">
        <v>66</v>
      </c>
      <c r="AM52" s="2201"/>
      <c r="AN52" s="2214">
        <v>1</v>
      </c>
      <c r="AO52" s="2366"/>
      <c r="AP52" s="2367" t="s">
        <v>66</v>
      </c>
      <c r="AQ52" s="320"/>
      <c r="AR52" s="1495">
        <v>1</v>
      </c>
      <c r="AS52" s="1501" t="s">
        <v>22</v>
      </c>
      <c r="AT52" s="760"/>
      <c r="AU52" s="1266"/>
      <c r="AV52" s="760"/>
      <c r="AW52" s="1266"/>
      <c r="AX52" s="1743"/>
      <c r="AY52" s="1478" t="s">
        <v>66</v>
      </c>
      <c r="AZ52" s="1743"/>
      <c r="BA52" s="1478" t="s">
        <v>66</v>
      </c>
      <c r="BB52" s="1357"/>
      <c r="BC52" s="2262" t="s">
        <v>974</v>
      </c>
      <c r="BE52" s="509"/>
      <c r="BF52" s="509" t="str">
        <f>IF(T52="","",T52)</f>
        <v/>
      </c>
      <c r="BG52" s="509"/>
      <c r="BH52" s="509"/>
      <c r="BI52" s="1164">
        <v>11</v>
      </c>
    </row>
    <row customHeight="1" ht="11.549999999999999">
      <c r="A53" s="1372"/>
      <c r="B53" s="1372"/>
      <c r="C53" s="1372"/>
      <c r="D53" s="1372"/>
      <c r="E53" s="2268"/>
      <c r="F53" s="2268"/>
      <c r="G53" s="2268"/>
      <c r="H53" s="2268"/>
      <c r="I53" s="2295"/>
      <c r="J53" s="2295"/>
      <c r="K53" s="2265"/>
      <c r="L53" s="1373"/>
      <c r="P53" s="2266"/>
      <c r="Q53" s="2266"/>
      <c r="R53" s="366"/>
      <c r="S53" s="2351"/>
      <c r="T53" s="2370"/>
      <c r="U53" s="309"/>
      <c r="V53" s="1402"/>
      <c r="W53" s="1505"/>
      <c r="X53" s="1402"/>
      <c r="Y53" s="1505"/>
      <c r="Z53" s="1402"/>
      <c r="AA53" s="1402"/>
      <c r="AB53" s="1402"/>
      <c r="AC53" s="1402"/>
      <c r="AD53" s="2195"/>
      <c r="AE53" s="2335"/>
      <c r="AF53" s="2214"/>
      <c r="AG53" s="2372"/>
      <c r="AH53" s="2116"/>
      <c r="AI53" s="2335"/>
      <c r="AJ53" s="2214"/>
      <c r="AK53" s="2336"/>
      <c r="AL53" s="2116"/>
      <c r="AM53" s="2209"/>
      <c r="AN53" s="2214"/>
      <c r="AO53" s="2366"/>
      <c r="AP53" s="2368"/>
      <c r="AQ53" s="325"/>
      <c r="AR53" s="425"/>
      <c r="AS53" s="425" t="s">
        <v>975</v>
      </c>
      <c r="AT53" s="1402"/>
      <c r="AU53" s="1505"/>
      <c r="AV53" s="1402"/>
      <c r="AW53" s="1505"/>
      <c r="AX53" s="1402"/>
      <c r="AY53" s="1402"/>
      <c r="AZ53" s="1402"/>
      <c r="BA53" s="1402"/>
      <c r="BB53" s="1406"/>
      <c r="BC53" s="2263"/>
      <c r="BE53" s="509"/>
      <c r="BF53" s="509"/>
      <c r="BG53" s="509"/>
      <c r="BH53" s="509"/>
      <c r="BI53" s="1164">
        <v>11</v>
      </c>
    </row>
    <row customHeight="1" ht="11.549999999999999">
      <c r="A54" s="1372" t="s">
        <v>749</v>
      </c>
      <c r="B54" s="1372"/>
      <c r="C54" s="1372"/>
      <c r="D54" s="1372"/>
      <c r="E54" s="2268"/>
      <c r="F54" s="2268"/>
      <c r="G54" s="2268"/>
      <c r="H54" s="2268"/>
      <c r="I54" s="2295"/>
      <c r="J54" s="2295"/>
      <c r="K54" s="2265"/>
      <c r="L54" s="1373"/>
      <c r="P54" s="2266"/>
      <c r="Q54" s="2266"/>
      <c r="R54" s="366"/>
      <c r="S54" s="2351"/>
      <c r="T54" s="2370"/>
      <c r="U54" s="309"/>
      <c r="V54" s="1402"/>
      <c r="W54" s="1505"/>
      <c r="X54" s="1402"/>
      <c r="Y54" s="1505"/>
      <c r="Z54" s="1402"/>
      <c r="AA54" s="1402"/>
      <c r="AB54" s="1402"/>
      <c r="AC54" s="1402"/>
      <c r="AD54" s="2195"/>
      <c r="AE54" s="2335"/>
      <c r="AF54" s="2214"/>
      <c r="AG54" s="2372"/>
      <c r="AH54" s="2116"/>
      <c r="AI54" s="2335"/>
      <c r="AJ54" s="2214"/>
      <c r="AK54" s="2336"/>
      <c r="AL54" s="2116"/>
      <c r="AM54" s="325"/>
      <c r="AN54" s="1509"/>
      <c r="AO54" s="1509" t="s">
        <v>995</v>
      </c>
      <c r="AP54" s="425"/>
      <c r="AQ54" s="425"/>
      <c r="AR54" s="425"/>
      <c r="AS54" s="1402"/>
      <c r="AT54" s="1402"/>
      <c r="AU54" s="1505"/>
      <c r="AV54" s="1402"/>
      <c r="AW54" s="1505"/>
      <c r="AX54" s="1402"/>
      <c r="AY54" s="1402"/>
      <c r="AZ54" s="1402"/>
      <c r="BA54" s="1402"/>
      <c r="BB54" s="1406"/>
      <c r="BC54" s="2263"/>
      <c r="BE54" s="509"/>
      <c r="BF54" s="509"/>
      <c r="BG54" s="509"/>
      <c r="BH54" s="509"/>
      <c r="BI54" s="1164">
        <v>11</v>
      </c>
    </row>
    <row customHeight="1" ht="11.549999999999999">
      <c r="A55" s="1372" t="s">
        <v>749</v>
      </c>
      <c r="B55" s="1372"/>
      <c r="C55" s="1372"/>
      <c r="D55" s="1372"/>
      <c r="E55" s="2268"/>
      <c r="F55" s="2268"/>
      <c r="G55" s="2268"/>
      <c r="H55" s="2268"/>
      <c r="I55" s="2295"/>
      <c r="J55" s="2295"/>
      <c r="K55" s="2265"/>
      <c r="L55" s="1373"/>
      <c r="P55" s="2266"/>
      <c r="Q55" s="2266"/>
      <c r="R55" s="366"/>
      <c r="S55" s="2351"/>
      <c r="T55" s="2370"/>
      <c r="U55" s="309"/>
      <c r="V55" s="1402"/>
      <c r="W55" s="1505"/>
      <c r="X55" s="1402"/>
      <c r="Y55" s="1505"/>
      <c r="Z55" s="1402"/>
      <c r="AA55" s="1402"/>
      <c r="AB55" s="1402"/>
      <c r="AC55" s="1402"/>
      <c r="AD55" s="2195"/>
      <c r="AE55" s="2335"/>
      <c r="AF55" s="2214"/>
      <c r="AG55" s="2372"/>
      <c r="AH55" s="2116"/>
      <c r="AI55" s="303"/>
      <c r="AJ55" s="424"/>
      <c r="AK55" s="322" t="s">
        <v>996</v>
      </c>
      <c r="AL55" s="1402"/>
      <c r="AM55" s="1402"/>
      <c r="AN55" s="1402"/>
      <c r="AO55" s="1402"/>
      <c r="AP55" s="1402"/>
      <c r="AQ55" s="1402"/>
      <c r="AR55" s="1402"/>
      <c r="AS55" s="1402"/>
      <c r="AT55" s="1402"/>
      <c r="AU55" s="1505"/>
      <c r="AV55" s="1402"/>
      <c r="AW55" s="1505"/>
      <c r="AX55" s="1402"/>
      <c r="AY55" s="1402"/>
      <c r="AZ55" s="1402"/>
      <c r="BA55" s="1402"/>
      <c r="BB55" s="1406"/>
      <c r="BC55" s="2263"/>
      <c r="BE55" s="509"/>
      <c r="BF55" s="509"/>
      <c r="BG55" s="509"/>
      <c r="BH55" s="509"/>
      <c r="BI55" s="1164">
        <v>11</v>
      </c>
    </row>
    <row customHeight="1" ht="11.549999999999999">
      <c r="A56" s="1372" t="s">
        <v>749</v>
      </c>
      <c r="B56" s="1372" t="s">
        <v>750</v>
      </c>
      <c r="C56" s="1372" t="s">
        <v>751</v>
      </c>
      <c r="D56" s="1372" t="s">
        <v>1002</v>
      </c>
      <c r="E56" s="2268"/>
      <c r="F56" s="2268"/>
      <c r="G56" s="2268"/>
      <c r="H56" s="2268"/>
      <c r="I56" s="2295"/>
      <c r="J56" s="2295"/>
      <c r="K56" s="2265"/>
      <c r="L56" s="1373"/>
      <c r="P56" s="2266"/>
      <c r="Q56" s="2266"/>
      <c r="R56" s="366"/>
      <c r="S56" s="2352"/>
      <c r="T56" s="2371"/>
      <c r="U56" s="309"/>
      <c r="V56" s="1402"/>
      <c r="W56" s="1403" t="str">
        <f>Z52&amp;"-"&amp;AB52</f>
        <v>-</v>
      </c>
      <c r="X56" s="1402"/>
      <c r="Y56" s="1403" t="str">
        <f>AB52&amp;"-"&amp;AD52</f>
        <v>-да</v>
      </c>
      <c r="Z56" s="1402"/>
      <c r="AA56" s="1402"/>
      <c r="AB56" s="1402"/>
      <c r="AC56" s="1402"/>
      <c r="AD56" s="2121"/>
      <c r="AE56" s="321"/>
      <c r="AF56" s="323"/>
      <c r="AG56" s="425" t="s">
        <v>978</v>
      </c>
      <c r="AH56" s="1402"/>
      <c r="AI56" s="1402"/>
      <c r="AJ56" s="1402"/>
      <c r="AK56" s="1402"/>
      <c r="AL56" s="1402"/>
      <c r="AM56" s="1402"/>
      <c r="AN56" s="1402"/>
      <c r="AO56" s="1402"/>
      <c r="AP56" s="1402"/>
      <c r="AQ56" s="1402"/>
      <c r="AR56" s="1402"/>
      <c r="AS56" s="1402"/>
      <c r="AT56" s="1402"/>
      <c r="AU56" s="1403" t="str">
        <f>AX52&amp;"-"&amp;AZ52</f>
        <v>-</v>
      </c>
      <c r="AV56" s="1402"/>
      <c r="AW56" s="1403" t="str">
        <f>AZ52&amp;"-"&amp;BB52</f>
        <v>-</v>
      </c>
      <c r="AX56" s="1402"/>
      <c r="AY56" s="1402"/>
      <c r="AZ56" s="1402"/>
      <c r="BA56" s="1402"/>
      <c r="BB56" s="1405" t="str">
        <f>BE52&amp;"-"&amp;BG52</f>
        <v>-</v>
      </c>
      <c r="BC56" s="2263"/>
      <c r="BE56" s="509"/>
      <c r="BF56" s="509" t="str">
        <f>IF(T56="","",T56)</f>
        <v/>
      </c>
      <c r="BG56" s="509"/>
      <c r="BH56" s="509"/>
      <c r="BI56" s="1164">
        <v>11</v>
      </c>
    </row>
    <row customHeight="1" ht="11.549999999999999">
      <c r="A57" s="1372" t="s">
        <v>749</v>
      </c>
      <c r="B57" s="1372" t="s">
        <v>750</v>
      </c>
      <c r="C57" s="1372" t="s">
        <v>751</v>
      </c>
      <c r="D57" s="1372" t="s">
        <v>1002</v>
      </c>
      <c r="E57" s="2268"/>
      <c r="F57" s="2268"/>
      <c r="G57" s="2268"/>
      <c r="H57" s="2268"/>
      <c r="I57" s="2295"/>
      <c r="J57" s="2265"/>
      <c r="K57" s="1372"/>
      <c r="L57" s="1373"/>
      <c r="P57" s="2266"/>
      <c r="Q57" s="2266"/>
      <c r="R57" s="365"/>
      <c r="S57" s="1287"/>
      <c r="T57" s="296" t="s">
        <v>941</v>
      </c>
      <c r="U57" s="376"/>
      <c r="V57" s="376"/>
      <c r="W57" s="376"/>
      <c r="X57" s="376"/>
      <c r="Y57" s="376"/>
      <c r="Z57" s="376"/>
      <c r="AA57" s="376"/>
      <c r="AB57" s="376"/>
      <c r="AC57" s="333"/>
      <c r="AD57" s="1514"/>
      <c r="AE57" s="376"/>
      <c r="AF57" s="376"/>
      <c r="AG57" s="376"/>
      <c r="AH57" s="376"/>
      <c r="AI57" s="376"/>
      <c r="AJ57" s="376"/>
      <c r="AK57" s="376"/>
      <c r="AL57" s="376"/>
      <c r="AM57" s="376"/>
      <c r="AN57" s="376"/>
      <c r="AO57" s="376"/>
      <c r="AP57" s="376"/>
      <c r="AQ57" s="376"/>
      <c r="AR57" s="376"/>
      <c r="AS57" s="376"/>
      <c r="AT57" s="376"/>
      <c r="AU57" s="376"/>
      <c r="AV57" s="376"/>
      <c r="AW57" s="376"/>
      <c r="AX57" s="376"/>
      <c r="AY57" s="376"/>
      <c r="AZ57" s="376"/>
      <c r="BA57" s="376"/>
      <c r="BB57" s="333"/>
      <c r="BC57" s="2264"/>
      <c r="BE57" s="509"/>
      <c r="BF57" s="509" t="str">
        <f>IF(T57="","",T57)</f>
        <v>Добавить строку</v>
      </c>
      <c r="BG57" s="509"/>
      <c r="BH57" s="509"/>
      <c r="BI57" s="1164">
        <v>11</v>
      </c>
    </row>
    <row s="1651" customFormat="1" customHeight="1" ht="0">
      <c r="A58" s="1352" t="s">
        <v>749</v>
      </c>
      <c r="B58" s="1352" t="s">
        <v>750</v>
      </c>
      <c r="C58" s="1352" t="s">
        <v>751</v>
      </c>
      <c r="D58" s="1352" t="s">
        <v>1002</v>
      </c>
      <c r="E58" s="2268"/>
      <c r="F58" s="2268"/>
      <c r="G58" s="2268"/>
      <c r="H58" s="2268"/>
      <c r="I58" s="2265"/>
      <c r="J58" s="1352"/>
      <c r="K58" s="1352"/>
      <c r="L58" s="1355"/>
      <c r="M58" s="519"/>
      <c r="N58" s="519"/>
      <c r="O58" s="519"/>
      <c r="P58" s="2266"/>
      <c r="Q58" s="1490"/>
      <c r="R58" s="365"/>
      <c r="S58" s="1395"/>
      <c r="T58" s="1396"/>
      <c r="U58" s="1397"/>
      <c r="V58" s="1397"/>
      <c r="W58" s="1397"/>
      <c r="X58" s="1397"/>
      <c r="Y58" s="1397"/>
      <c r="Z58" s="1397"/>
      <c r="AA58" s="1397"/>
      <c r="AB58" s="1397"/>
      <c r="AC58" s="1397"/>
      <c r="AD58" s="1397"/>
      <c r="AE58" s="1397"/>
      <c r="AF58" s="1397"/>
      <c r="AG58" s="1397"/>
      <c r="AH58" s="1397"/>
      <c r="AI58" s="1397"/>
      <c r="AJ58" s="1397"/>
      <c r="AK58" s="1397"/>
      <c r="AL58" s="1397"/>
      <c r="AM58" s="1397"/>
      <c r="AN58" s="1397"/>
      <c r="AO58" s="1397"/>
      <c r="AP58" s="1397"/>
      <c r="AQ58" s="1397"/>
      <c r="AR58" s="1397"/>
      <c r="AS58" s="1397"/>
      <c r="AT58" s="1397"/>
      <c r="AU58" s="1397"/>
      <c r="AV58" s="1397"/>
      <c r="AW58" s="1397"/>
      <c r="AX58" s="1397"/>
      <c r="AY58" s="1397"/>
      <c r="AZ58" s="1397"/>
      <c r="BA58" s="1397"/>
      <c r="BB58" s="1397"/>
      <c r="BC58" s="1398"/>
      <c r="BE58" s="509"/>
      <c r="BF58" s="509" t="str">
        <f>IF(T58="","",T58)</f>
        <v/>
      </c>
      <c r="BG58" s="509"/>
      <c r="BH58" s="509"/>
      <c r="BI58" s="520">
        <v>0</v>
      </c>
    </row>
    <row s="1651" customFormat="1" customHeight="1" ht="0">
      <c r="A59" s="1352" t="s">
        <v>749</v>
      </c>
      <c r="B59" s="1352" t="s">
        <v>750</v>
      </c>
      <c r="C59" s="1352" t="s">
        <v>751</v>
      </c>
      <c r="D59" s="1352" t="s">
        <v>1002</v>
      </c>
      <c r="E59" s="2268"/>
      <c r="F59" s="2268"/>
      <c r="G59" s="2268"/>
      <c r="H59" s="2267"/>
      <c r="I59" s="1352"/>
      <c r="J59" s="1352"/>
      <c r="K59" s="1352"/>
      <c r="L59" s="1355"/>
      <c r="M59" s="1324"/>
      <c r="N59" s="1324"/>
      <c r="O59" s="527"/>
      <c r="P59" s="389"/>
      <c r="Q59" s="1353"/>
      <c r="R59" s="1410"/>
      <c r="S59" s="1395"/>
      <c r="T59" s="1396"/>
      <c r="U59" s="1397"/>
      <c r="V59" s="1397"/>
      <c r="W59" s="1397"/>
      <c r="X59" s="1397"/>
      <c r="Y59" s="1397"/>
      <c r="Z59" s="1397"/>
      <c r="AA59" s="1397"/>
      <c r="AB59" s="1397"/>
      <c r="AC59" s="1397"/>
      <c r="AD59" s="1397"/>
      <c r="AE59" s="1397"/>
      <c r="AF59" s="1397"/>
      <c r="AG59" s="1397"/>
      <c r="AH59" s="1397"/>
      <c r="AI59" s="1397"/>
      <c r="AJ59" s="1397"/>
      <c r="AK59" s="1397"/>
      <c r="AL59" s="1397"/>
      <c r="AM59" s="1397"/>
      <c r="AN59" s="1397"/>
      <c r="AO59" s="1397"/>
      <c r="AP59" s="1397"/>
      <c r="AQ59" s="1397"/>
      <c r="AR59" s="1397"/>
      <c r="AS59" s="1397"/>
      <c r="AT59" s="1397"/>
      <c r="AU59" s="1397"/>
      <c r="AV59" s="1397"/>
      <c r="AW59" s="1397"/>
      <c r="AX59" s="1397"/>
      <c r="AY59" s="1397"/>
      <c r="AZ59" s="1397"/>
      <c r="BA59" s="1397"/>
      <c r="BB59" s="1397"/>
      <c r="BC59" s="1398"/>
      <c r="BE59" s="509"/>
      <c r="BF59" s="509" t="str">
        <f>IF(T59="","",T59)</f>
        <v/>
      </c>
      <c r="BG59" s="509"/>
      <c r="BH59" s="509"/>
      <c r="BI59" s="520">
        <v>0</v>
      </c>
    </row>
    <row s="1651" customFormat="1" customHeight="1" ht="0">
      <c r="A60" s="1352" t="s">
        <v>749</v>
      </c>
      <c r="B60" s="1352" t="s">
        <v>750</v>
      </c>
      <c r="C60" s="1352" t="s">
        <v>751</v>
      </c>
      <c r="D60" s="1323"/>
      <c r="E60" s="2268"/>
      <c r="F60" s="2268"/>
      <c r="G60" s="2267"/>
      <c r="H60" s="1323"/>
      <c r="I60" s="1323"/>
      <c r="J60" s="1323"/>
      <c r="K60" s="1323"/>
      <c r="L60" s="1503"/>
      <c r="M60" s="1324"/>
      <c r="N60" s="1324"/>
      <c r="P60" s="1325"/>
      <c r="Q60" s="1326"/>
      <c r="R60" s="1325"/>
      <c r="S60" s="1331"/>
      <c r="T60" s="1334"/>
      <c r="U60" s="1333"/>
      <c r="V60" s="1333"/>
      <c r="W60" s="1333"/>
      <c r="X60" s="1333"/>
      <c r="Y60" s="1333"/>
      <c r="Z60" s="1333"/>
      <c r="AA60" s="1333"/>
      <c r="AB60" s="1333"/>
      <c r="AC60" s="1333"/>
      <c r="AD60" s="1333"/>
      <c r="AE60" s="1333"/>
      <c r="AF60" s="1333"/>
      <c r="AG60" s="1333"/>
      <c r="AH60" s="1333"/>
      <c r="AI60" s="1333"/>
      <c r="AJ60" s="1333"/>
      <c r="AK60" s="1333"/>
      <c r="AL60" s="1333"/>
      <c r="AM60" s="1333"/>
      <c r="AN60" s="1333"/>
      <c r="AO60" s="1333"/>
      <c r="AP60" s="1333"/>
      <c r="AQ60" s="1333"/>
      <c r="AR60" s="1333"/>
      <c r="AS60" s="1333"/>
      <c r="AT60" s="1333"/>
      <c r="AU60" s="1333"/>
      <c r="AV60" s="1333"/>
      <c r="AW60" s="1333"/>
      <c r="AX60" s="1333"/>
      <c r="AY60" s="1333"/>
      <c r="AZ60" s="1333"/>
      <c r="BA60" s="1333"/>
      <c r="BB60" s="1333"/>
      <c r="BC60" s="1333"/>
      <c r="BE60" s="798"/>
      <c r="BF60" s="798" t="str">
        <f>IF(T60="","",T60)</f>
        <v/>
      </c>
      <c r="BG60" s="798"/>
      <c r="BH60" s="798"/>
      <c r="BI60" s="527">
        <v>0</v>
      </c>
    </row>
    <row s="1651" customFormat="1" customHeight="1" ht="0">
      <c r="A61" s="1352" t="s">
        <v>749</v>
      </c>
      <c r="B61" s="1352" t="s">
        <v>750</v>
      </c>
      <c r="C61" s="1323"/>
      <c r="D61" s="1323"/>
      <c r="E61" s="2268"/>
      <c r="F61" s="2267"/>
      <c r="G61" s="1323"/>
      <c r="H61" s="1323"/>
      <c r="I61" s="1323"/>
      <c r="J61" s="1323"/>
      <c r="K61" s="1323"/>
      <c r="L61" s="1503"/>
      <c r="M61" s="1330"/>
      <c r="N61" s="1330"/>
      <c r="P61" s="1325"/>
      <c r="Q61" s="1326"/>
      <c r="R61" s="1325"/>
      <c r="S61" s="1331"/>
      <c r="T61" s="1334" t="s">
        <v>888</v>
      </c>
      <c r="U61" s="1333"/>
      <c r="V61" s="1333"/>
      <c r="W61" s="1333"/>
      <c r="X61" s="1333"/>
      <c r="Y61" s="1333"/>
      <c r="Z61" s="1333"/>
      <c r="AA61" s="1333"/>
      <c r="AB61" s="1333"/>
      <c r="AC61" s="1333"/>
      <c r="AD61" s="1333"/>
      <c r="AE61" s="1333"/>
      <c r="AF61" s="1333"/>
      <c r="AG61" s="1333"/>
      <c r="AH61" s="1333"/>
      <c r="AI61" s="1333"/>
      <c r="AJ61" s="1333"/>
      <c r="AK61" s="1333"/>
      <c r="AL61" s="1333"/>
      <c r="AM61" s="1333"/>
      <c r="AN61" s="1333"/>
      <c r="AO61" s="1333"/>
      <c r="AP61" s="1333"/>
      <c r="AQ61" s="1333"/>
      <c r="AR61" s="1333"/>
      <c r="AS61" s="1333"/>
      <c r="AT61" s="1333"/>
      <c r="AU61" s="1333"/>
      <c r="AV61" s="1333"/>
      <c r="AW61" s="1333"/>
      <c r="AX61" s="1333"/>
      <c r="AY61" s="1333"/>
      <c r="AZ61" s="1333"/>
      <c r="BA61" s="1333"/>
      <c r="BB61" s="1333"/>
      <c r="BC61" s="1333"/>
      <c r="BE61" s="798"/>
      <c r="BF61" s="798" t="str">
        <f>IF(T61="","",T61)</f>
        <v>Добавить централизованную систему для дифференциации</v>
      </c>
      <c r="BG61" s="798"/>
      <c r="BH61" s="798"/>
      <c r="BI61" s="527">
        <v>0</v>
      </c>
    </row>
    <row s="1651" customFormat="1" customHeight="1" ht="0">
      <c r="A62" s="1352" t="s">
        <v>749</v>
      </c>
      <c r="B62" s="1352"/>
      <c r="C62" s="1352"/>
      <c r="D62" s="1352"/>
      <c r="E62" s="2267"/>
      <c r="F62" s="1352"/>
      <c r="G62" s="1352"/>
      <c r="H62" s="1352"/>
      <c r="I62" s="1352"/>
      <c r="J62" s="1352"/>
      <c r="K62" s="1352"/>
      <c r="L62" s="1355"/>
      <c r="M62" s="1330"/>
      <c r="N62" s="1330"/>
      <c r="O62" s="527"/>
      <c r="P62" s="389"/>
      <c r="Q62" s="1353"/>
      <c r="R62" s="389"/>
      <c r="S62" s="1331"/>
      <c r="T62" s="1334" t="s">
        <v>889</v>
      </c>
      <c r="U62" s="1333"/>
      <c r="V62" s="1333"/>
      <c r="W62" s="1333"/>
      <c r="X62" s="1333"/>
      <c r="Y62" s="1333"/>
      <c r="Z62" s="1333"/>
      <c r="AA62" s="1333"/>
      <c r="AB62" s="1333"/>
      <c r="AC62" s="1333"/>
      <c r="AD62" s="1333"/>
      <c r="AE62" s="1333"/>
      <c r="AF62" s="1333"/>
      <c r="AG62" s="1333"/>
      <c r="AH62" s="1333"/>
      <c r="AI62" s="1333"/>
      <c r="AJ62" s="1333"/>
      <c r="AK62" s="1333"/>
      <c r="AL62" s="1333"/>
      <c r="AM62" s="1333"/>
      <c r="AN62" s="1333"/>
      <c r="AO62" s="1333"/>
      <c r="AP62" s="1333"/>
      <c r="AQ62" s="1333"/>
      <c r="AR62" s="1333"/>
      <c r="AS62" s="1333"/>
      <c r="AT62" s="1333"/>
      <c r="AU62" s="1333"/>
      <c r="AV62" s="1333"/>
      <c r="AW62" s="1333"/>
      <c r="AX62" s="1333"/>
      <c r="AY62" s="1333"/>
      <c r="AZ62" s="1333"/>
      <c r="BA62" s="1333"/>
      <c r="BB62" s="1333"/>
      <c r="BC62" s="1333"/>
      <c r="BE62" s="509"/>
      <c r="BF62" s="509" t="str">
        <f>IF(T62="","",T62)</f>
        <v>Добавить территорию для дифференциации</v>
      </c>
      <c r="BG62" s="509"/>
      <c r="BH62" s="509"/>
      <c r="BI62" s="520">
        <v>0</v>
      </c>
    </row>
    <row s="1651" customFormat="1" customHeight="1" ht="0">
      <c r="A63" s="1323"/>
      <c r="B63" s="1323"/>
      <c r="C63" s="1323"/>
      <c r="D63" s="1323"/>
      <c r="E63" s="1352"/>
      <c r="F63" s="1323"/>
      <c r="G63" s="1323"/>
      <c r="H63" s="1323"/>
      <c r="I63" s="1323"/>
      <c r="J63" s="1323"/>
      <c r="K63" s="1323"/>
      <c r="L63" s="1503"/>
      <c r="M63" s="1330"/>
      <c r="N63" s="1330"/>
      <c r="P63" s="1325"/>
      <c r="Q63" s="1326"/>
      <c r="R63" s="1325"/>
      <c r="S63" s="1331"/>
      <c r="T63" s="1334" t="s">
        <v>921</v>
      </c>
      <c r="U63" s="1333"/>
      <c r="V63" s="1333"/>
      <c r="W63" s="1333"/>
      <c r="X63" s="1333"/>
      <c r="Y63" s="1333"/>
      <c r="Z63" s="1333"/>
      <c r="AA63" s="1333"/>
      <c r="AB63" s="1333"/>
      <c r="AC63" s="1333"/>
      <c r="AD63" s="1333"/>
      <c r="AE63" s="1333"/>
      <c r="AF63" s="1333"/>
      <c r="AG63" s="1333"/>
      <c r="AH63" s="1333"/>
      <c r="AI63" s="1333"/>
      <c r="AJ63" s="1333"/>
      <c r="AK63" s="1333"/>
      <c r="AL63" s="1333"/>
      <c r="AM63" s="1333"/>
      <c r="AN63" s="1333"/>
      <c r="AO63" s="1333"/>
      <c r="AP63" s="1333"/>
      <c r="AQ63" s="1333"/>
      <c r="AR63" s="1333"/>
      <c r="AS63" s="1333"/>
      <c r="AT63" s="1333"/>
      <c r="AU63" s="1333"/>
      <c r="AV63" s="1333"/>
      <c r="AW63" s="1333"/>
      <c r="AX63" s="1333"/>
      <c r="AY63" s="1333"/>
      <c r="AZ63" s="1333"/>
      <c r="BA63" s="1333"/>
      <c r="BB63" s="1333"/>
      <c r="BC63" s="1333"/>
      <c r="BE63" s="798"/>
      <c r="BF63" s="798" t="str">
        <f>IF(T63="","",T63)</f>
        <v>Добавить наименование тарифа</v>
      </c>
      <c r="BG63" s="798"/>
      <c r="BH63" s="798"/>
      <c r="BI63" s="527">
        <v>0</v>
      </c>
    </row>
    <row customHeight="1" ht="11.549999999999999">
      <c r="M64" s="1169"/>
      <c r="N64" s="1169"/>
      <c r="O64" s="546"/>
      <c r="P64" s="1169"/>
      <c r="Q64" s="1169"/>
      <c r="R64" s="1164"/>
      <c r="S64" s="1164"/>
      <c r="BD64" s="1164"/>
      <c r="BE64" s="1164"/>
      <c r="BF64" s="1164"/>
      <c r="BG64" s="1164"/>
      <c r="BH64" s="1164"/>
      <c r="BI64" s="1164">
        <v>11</v>
      </c>
    </row>
    <row customHeight="1" ht="14.699999999999998">
      <c r="O65" s="546"/>
      <c r="S65" s="1262"/>
      <c r="T65" s="2294"/>
      <c r="U65" s="2294"/>
      <c r="V65" s="2294"/>
      <c r="W65" s="2294"/>
      <c r="X65" s="2294"/>
      <c r="Y65" s="2294"/>
      <c r="Z65" s="2294"/>
      <c r="AA65" s="2294"/>
      <c r="AB65" s="2294"/>
      <c r="AC65" s="2294"/>
      <c r="AD65" s="2294"/>
      <c r="AE65" s="2294"/>
      <c r="AF65" s="2294"/>
      <c r="AG65" s="2294"/>
      <c r="AH65" s="2294"/>
      <c r="AI65" s="2294"/>
      <c r="AJ65" s="2294"/>
      <c r="AK65" s="2294"/>
      <c r="AL65" s="2294"/>
      <c r="AM65" s="2294"/>
      <c r="AN65" s="2294"/>
      <c r="AO65" s="2294"/>
      <c r="AP65" s="2294"/>
      <c r="AQ65" s="2294"/>
      <c r="AR65" s="2294"/>
      <c r="AS65" s="2294"/>
      <c r="AT65" s="2294"/>
      <c r="AU65" s="2294"/>
      <c r="AV65" s="2294"/>
      <c r="AW65" s="2294"/>
      <c r="AX65" s="2294"/>
      <c r="AY65" s="2294"/>
      <c r="AZ65" s="2294"/>
      <c r="BA65" s="2294"/>
      <c r="BB65" s="2294"/>
      <c r="BC65" s="2294"/>
      <c r="BI65" s="1164">
        <v>14</v>
      </c>
    </row>
    <row customHeight="1" ht="14.699999999999998">
      <c r="O66" s="546"/>
      <c r="T66" s="1489"/>
      <c r="U66" s="1489"/>
      <c r="V66" s="1489"/>
      <c r="W66" s="1489"/>
      <c r="X66" s="1489"/>
      <c r="Y66" s="1489"/>
      <c r="Z66" s="1489"/>
      <c r="AA66" s="1489"/>
      <c r="AB66" s="1489"/>
      <c r="AC66" s="1489"/>
      <c r="AD66" s="1489"/>
      <c r="AE66" s="1489"/>
      <c r="AF66" s="1489"/>
      <c r="AG66" s="1489"/>
      <c r="AH66" s="1489"/>
      <c r="AI66" s="1489"/>
      <c r="AJ66" s="1489"/>
      <c r="AK66" s="1489"/>
      <c r="AL66" s="1489"/>
      <c r="AM66" s="1489"/>
      <c r="AN66" s="1489"/>
      <c r="AO66" s="1489"/>
      <c r="AP66" s="1489"/>
      <c r="AQ66" s="1489"/>
      <c r="AR66" s="1489"/>
      <c r="AS66" s="1489"/>
      <c r="AT66" s="1489"/>
      <c r="AU66" s="1489"/>
      <c r="AV66" s="1489"/>
      <c r="AW66" s="1489"/>
      <c r="AX66" s="1489"/>
      <c r="AY66" s="1489"/>
      <c r="AZ66" s="1489"/>
      <c r="BA66" s="1489"/>
      <c r="BB66" s="1489"/>
      <c r="BC66" s="1489"/>
      <c r="BI66" s="1164">
        <v>14</v>
      </c>
    </row>
    <row customHeight="1" ht="14.699999999999998">
      <c r="O67" s="546"/>
      <c r="S67" s="1262"/>
      <c r="T67" s="2294"/>
      <c r="U67" s="2294"/>
      <c r="V67" s="2294"/>
      <c r="W67" s="2294"/>
      <c r="X67" s="2294"/>
      <c r="Y67" s="2294"/>
      <c r="Z67" s="2294"/>
      <c r="AA67" s="2294"/>
      <c r="AB67" s="2294"/>
      <c r="AC67" s="2294"/>
      <c r="AD67" s="2294"/>
      <c r="AE67" s="2294"/>
      <c r="AF67" s="2294"/>
      <c r="AG67" s="2294"/>
      <c r="AH67" s="2294"/>
      <c r="AI67" s="2294"/>
      <c r="AJ67" s="2294"/>
      <c r="AK67" s="2294"/>
      <c r="AL67" s="2294"/>
      <c r="AM67" s="2294"/>
      <c r="AN67" s="2294"/>
      <c r="AO67" s="2294"/>
      <c r="AP67" s="2294"/>
      <c r="AQ67" s="2294"/>
      <c r="AR67" s="2294"/>
      <c r="AS67" s="2294"/>
      <c r="AT67" s="2294"/>
      <c r="AU67" s="2294"/>
      <c r="AV67" s="2294"/>
      <c r="AW67" s="2294"/>
      <c r="AX67" s="2294"/>
      <c r="AY67" s="2294"/>
      <c r="AZ67" s="2294"/>
      <c r="BA67" s="2294"/>
      <c r="BB67" s="2294"/>
      <c r="BC67" s="2294"/>
      <c r="BI67" s="1164">
        <v>14</v>
      </c>
    </row>
    <row customHeight="1" ht="14.699999999999998">
      <c r="O68" s="546"/>
      <c r="BI68" s="1164">
        <v>14</v>
      </c>
    </row>
    <row customHeight="1" ht="14.25" hidden="1">
      <c r="A69" s="1169" t="s">
        <v>82</v>
      </c>
      <c r="B69" s="1169">
        <v>0</v>
      </c>
      <c r="C69" s="1169">
        <v>0</v>
      </c>
      <c r="D69" s="1169">
        <v>0</v>
      </c>
      <c r="E69" s="1169">
        <v>0</v>
      </c>
      <c r="F69" s="1169">
        <v>0</v>
      </c>
      <c r="G69" s="1169">
        <v>0</v>
      </c>
      <c r="H69" s="1169">
        <v>0</v>
      </c>
      <c r="I69" s="1169">
        <v>0</v>
      </c>
      <c r="J69" s="1169">
        <v>0</v>
      </c>
      <c r="K69" s="1169">
        <v>0</v>
      </c>
      <c r="L69" s="1487">
        <v>0</v>
      </c>
      <c r="M69" s="1371">
        <v>0</v>
      </c>
      <c r="N69" s="1371">
        <v>0</v>
      </c>
      <c r="O69" s="1371">
        <v>0</v>
      </c>
      <c r="P69" s="1371">
        <v>0</v>
      </c>
      <c r="Q69" s="1380">
        <v>0</v>
      </c>
      <c r="R69" s="353">
        <v>3</v>
      </c>
      <c r="S69" s="590">
        <v>12</v>
      </c>
      <c r="T69" s="1164">
        <v>31</v>
      </c>
      <c r="U69" s="1164">
        <v>0</v>
      </c>
      <c r="V69" s="1164">
        <v>0</v>
      </c>
      <c r="W69" s="1164">
        <v>0</v>
      </c>
      <c r="X69" s="1164">
        <v>0</v>
      </c>
      <c r="Y69" s="1164">
        <v>0</v>
      </c>
      <c r="Z69" s="1164">
        <v>0</v>
      </c>
      <c r="AA69" s="1164">
        <v>0</v>
      </c>
      <c r="AB69" s="1164">
        <v>0</v>
      </c>
      <c r="AC69" s="1164">
        <v>0</v>
      </c>
      <c r="AD69" s="1164">
        <v>3</v>
      </c>
      <c r="AE69" s="1164">
        <v>3</v>
      </c>
      <c r="AF69" s="1164">
        <v>3</v>
      </c>
      <c r="AG69" s="1164">
        <v>24</v>
      </c>
      <c r="AH69" s="1164">
        <v>3</v>
      </c>
      <c r="AI69" s="1164">
        <v>3</v>
      </c>
      <c r="AJ69" s="1164">
        <v>3</v>
      </c>
      <c r="AK69" s="1164">
        <v>24</v>
      </c>
      <c r="AL69" s="1164">
        <v>3</v>
      </c>
      <c r="AM69" s="1164">
        <v>3</v>
      </c>
      <c r="AN69" s="1164">
        <v>3</v>
      </c>
      <c r="AO69" s="1164">
        <v>18</v>
      </c>
      <c r="AP69" s="1164">
        <v>3</v>
      </c>
      <c r="AQ69" s="1164">
        <v>3</v>
      </c>
      <c r="AR69" s="1164">
        <v>3</v>
      </c>
      <c r="AS69" s="1164">
        <v>18</v>
      </c>
      <c r="AT69" s="1164">
        <v>21</v>
      </c>
      <c r="AU69" s="1164">
        <v>21</v>
      </c>
      <c r="AV69" s="1164">
        <v>21</v>
      </c>
      <c r="AW69" s="1164">
        <v>21</v>
      </c>
      <c r="AX69" s="1164">
        <v>11</v>
      </c>
      <c r="AY69" s="1164">
        <v>3</v>
      </c>
      <c r="AZ69" s="1164">
        <v>11</v>
      </c>
      <c r="BA69" s="1164">
        <v>0</v>
      </c>
      <c r="BB69" s="1164">
        <v>4</v>
      </c>
      <c r="BC69" s="1164">
        <v>115</v>
      </c>
      <c r="BD69" s="520">
        <v>10</v>
      </c>
      <c r="BE69" s="520">
        <v>10</v>
      </c>
      <c r="BF69" s="520">
        <v>10</v>
      </c>
      <c r="BG69" s="520">
        <v>10</v>
      </c>
      <c r="BH69" s="520">
        <v>10</v>
      </c>
      <c r="BI69" s="1164">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7CD3A8-4E5E-779E-960F-0.03EEC28C}" mc:Ignorable="x14ac xr xr2 xr3">
  <sheetPr>
    <tabColor rgb="FFCCCCFF"/>
    <pageSetUpPr fitToPage="1"/>
  </sheetPr>
  <dimension ref="A1:AC86"/>
  <sheetViews>
    <sheetView topLeftCell="A1" showGridLines="0" zoomScale="90" workbookViewId="0">
      <selection activeCell="AB35" sqref="AB35"/>
    </sheetView>
  </sheetViews>
  <sheetFormatPr defaultColWidth="9.140625" customHeight="1" defaultRowHeight="14.25"/>
  <cols>
    <col min="1" max="1" style="1644" width="8.00390625" hidden="1" customWidth="1"/>
    <col min="2" max="2" style="1375" width="6.00390625" hidden="1" customWidth="1"/>
    <col min="3" max="3" style="1644" width="3.00390625" customWidth="1"/>
    <col min="4" max="4" style="1851" width="3.00390625" customWidth="1"/>
    <col min="5" max="5" style="1644" width="6.00390625" customWidth="1"/>
    <col min="6" max="6" style="1644" width="2.7109375" hidden="1" customWidth="1"/>
    <col min="7" max="7" style="1644" width="46.7109375" customWidth="1"/>
    <col min="8" max="8" style="1644" width="42.00390625" customWidth="1"/>
    <col min="9" max="9" style="1644" width="14.00390625" customWidth="1"/>
    <col min="10" max="10" style="1633" width="3.00390625" customWidth="1"/>
    <col min="11" max="13" style="1633" width="9.140625" hidden="1"/>
    <col min="14" max="14" style="1633" width="25.7109375" hidden="1" customWidth="1"/>
    <col min="15" max="15" style="1633" width="14.421875" hidden="1" customWidth="1"/>
    <col min="16" max="19" style="234" width="9.140625" hidden="1"/>
    <col min="20" max="27" style="1644" width="9.140625" hidden="1"/>
    <col min="28" max="28" style="1644" width="8.00390625" customWidth="1"/>
    <col min="29" max="29" style="1644" width="9.140625" hidden="1"/>
  </cols>
  <sheetData>
    <row s="1651" customFormat="1" customHeight="1" ht="5.25" hidden="1">
      <c r="A1" s="505"/>
      <c r="B1" s="520"/>
      <c r="C1" s="520"/>
      <c r="D1" s="230"/>
      <c r="F1" s="520"/>
      <c r="G1" s="256" t="s">
        <v>83</v>
      </c>
      <c r="H1" s="503" t="s">
        <v>84</v>
      </c>
      <c r="I1" s="236" t="s">
        <v>85</v>
      </c>
      <c r="J1" s="256" t="s">
        <v>83</v>
      </c>
      <c r="K1" s="256"/>
      <c r="L1" s="256"/>
      <c r="M1" s="256"/>
      <c r="N1" s="257"/>
      <c r="O1" s="256"/>
      <c r="P1" s="256"/>
      <c r="Q1" s="256"/>
      <c r="R1" s="256"/>
      <c r="S1" s="256"/>
      <c r="T1" s="236"/>
      <c r="U1" s="236"/>
      <c r="V1" s="236"/>
      <c r="W1" s="236"/>
      <c r="X1" s="236"/>
      <c r="Y1" s="236"/>
      <c r="Z1" s="236"/>
      <c r="AA1" s="236"/>
      <c r="AB1" s="236"/>
      <c r="AC1" s="161" t="s">
        <v>14</v>
      </c>
    </row>
    <row s="1421" customFormat="1" customHeight="1" ht="11.25">
      <c r="A2" s="840"/>
      <c r="B2" s="237"/>
      <c r="C2" s="237"/>
      <c r="D2" s="238"/>
      <c r="E2" s="237"/>
      <c r="F2" s="237"/>
      <c r="G2" s="237"/>
      <c r="H2" s="237"/>
      <c r="I2" s="237"/>
      <c r="J2" s="256"/>
      <c r="K2" s="256"/>
      <c r="L2" s="256"/>
      <c r="M2" s="256"/>
      <c r="N2" s="257"/>
      <c r="O2" s="256"/>
      <c r="P2" s="239"/>
      <c r="Q2" s="239"/>
      <c r="R2" s="239"/>
      <c r="S2" s="239"/>
      <c r="T2" s="238"/>
      <c r="U2" s="238"/>
      <c r="V2" s="238"/>
      <c r="W2" s="238"/>
      <c r="X2" s="238"/>
      <c r="Y2" s="238"/>
      <c r="Z2" s="238"/>
      <c r="AA2" s="238"/>
      <c r="AB2" s="238"/>
      <c r="AC2" s="240">
        <v>11</v>
      </c>
    </row>
    <row s="1828" customFormat="1" customHeight="1" ht="3">
      <c r="A3" s="767"/>
      <c r="B3" s="426"/>
      <c r="C3" s="767"/>
      <c r="D3" s="173"/>
      <c r="E3" s="112"/>
      <c r="F3" s="518"/>
      <c r="G3" s="112"/>
      <c r="H3" s="112"/>
      <c r="I3" s="175"/>
      <c r="J3" s="256"/>
      <c r="K3" s="164"/>
      <c r="L3" s="164"/>
      <c r="M3" s="164"/>
      <c r="N3" s="235"/>
      <c r="O3" s="164"/>
      <c r="P3" s="234"/>
      <c r="Q3" s="234"/>
      <c r="R3" s="234"/>
      <c r="S3" s="234"/>
      <c r="AC3" s="125">
        <v>3</v>
      </c>
    </row>
    <row s="1828" customFormat="1" customHeight="1" ht="27.299999999999997">
      <c r="A4" s="767"/>
      <c r="B4" s="426"/>
      <c r="C4" s="767"/>
      <c r="D4" s="173"/>
      <c r="E4" s="2109" t="str">
        <f>NameTemplatesInListMO</f>
        <v>Перечень муниципальных районов и муниципальных образований (территорий действия тарифа)</v>
      </c>
      <c r="F4" s="2109"/>
      <c r="G4" s="2109"/>
      <c r="H4" s="2109"/>
      <c r="I4" s="2109"/>
      <c r="J4" s="256"/>
      <c r="K4" s="164"/>
      <c r="L4" s="164"/>
      <c r="M4" s="164"/>
      <c r="N4" s="235"/>
      <c r="O4" s="164"/>
      <c r="P4" s="234"/>
      <c r="Q4" s="234"/>
      <c r="R4" s="234"/>
      <c r="S4" s="234"/>
      <c r="AC4" s="125">
        <v>26</v>
      </c>
    </row>
    <row s="1828" customFormat="1" customHeight="1" ht="3">
      <c r="A5" s="767"/>
      <c r="B5" s="426"/>
      <c r="C5" s="767"/>
      <c r="D5" s="173"/>
      <c r="E5" s="112"/>
      <c r="F5" s="518"/>
      <c r="G5" s="176"/>
      <c r="H5" s="176"/>
      <c r="I5" s="177"/>
      <c r="J5" s="164"/>
      <c r="K5" s="164"/>
      <c r="L5" s="164"/>
      <c r="M5" s="164"/>
      <c r="N5" s="235"/>
      <c r="O5" s="164"/>
      <c r="P5" s="234"/>
      <c r="Q5" s="234"/>
      <c r="R5" s="234"/>
      <c r="S5" s="234"/>
      <c r="AC5" s="125">
        <v>3</v>
      </c>
    </row>
    <row s="1828" customFormat="1" customHeight="1" ht="20.25" hidden="1">
      <c r="A6" s="846"/>
      <c r="B6" s="842"/>
      <c r="C6" s="178"/>
      <c r="D6" s="173"/>
      <c r="E6" s="788"/>
      <c r="F6" s="788"/>
      <c r="G6" s="176"/>
      <c r="H6" s="179"/>
      <c r="I6" s="179"/>
      <c r="J6" s="164"/>
      <c r="K6" s="164"/>
      <c r="L6" s="164"/>
      <c r="M6" s="164"/>
      <c r="N6" s="235"/>
      <c r="O6" s="164"/>
      <c r="P6" s="234"/>
      <c r="Q6" s="234"/>
      <c r="R6" s="234"/>
      <c r="S6" s="234"/>
      <c r="AC6" s="125">
        <v>0</v>
      </c>
    </row>
    <row customHeight="1" ht="25.5" hidden="1">
      <c r="AC7" s="92">
        <v>0</v>
      </c>
    </row>
    <row s="1828" customFormat="1" customHeight="1" ht="14.699999999999998">
      <c r="A8" s="767"/>
      <c r="B8" s="426"/>
      <c r="C8" s="767"/>
      <c r="D8" s="173"/>
      <c r="E8" s="2110" t="s">
        <v>86</v>
      </c>
      <c r="F8" s="2111"/>
      <c r="G8" s="2112"/>
      <c r="H8" s="2113" t="s">
        <v>87</v>
      </c>
      <c r="I8" s="2113"/>
      <c r="J8" s="164"/>
      <c r="K8" s="164"/>
      <c r="L8" s="164"/>
      <c r="M8" s="164"/>
      <c r="N8" s="235"/>
      <c r="O8" s="164"/>
      <c r="P8" s="234"/>
      <c r="Q8" s="234"/>
      <c r="R8" s="234"/>
      <c r="S8" s="234"/>
      <c r="AC8" s="125">
        <v>14</v>
      </c>
    </row>
    <row s="1828" customFormat="1" customHeight="1" ht="21">
      <c r="A9" s="767"/>
      <c r="B9" s="426"/>
      <c r="C9" s="767"/>
      <c r="D9" s="173"/>
      <c r="E9" s="786" t="s">
        <v>88</v>
      </c>
      <c r="F9" s="786"/>
      <c r="G9" s="181" t="s">
        <v>89</v>
      </c>
      <c r="H9" s="181" t="s">
        <v>89</v>
      </c>
      <c r="I9" s="181" t="s">
        <v>85</v>
      </c>
      <c r="J9" s="164"/>
      <c r="K9" s="164"/>
      <c r="L9" s="164"/>
      <c r="M9" s="164"/>
      <c r="N9" s="235"/>
      <c r="O9" s="164"/>
      <c r="P9" s="234"/>
      <c r="Q9" s="234"/>
      <c r="R9" s="234"/>
      <c r="S9" s="234"/>
      <c r="AC9" s="125">
        <v>20</v>
      </c>
    </row>
    <row customHeight="1" ht="11.549999999999999">
      <c r="D10" s="185"/>
      <c r="E10" s="787" t="s">
        <v>90</v>
      </c>
      <c r="F10" s="787"/>
      <c r="G10" s="232" t="s">
        <v>91</v>
      </c>
      <c r="H10" s="232" t="s">
        <v>92</v>
      </c>
      <c r="I10" s="232" t="s">
        <v>93</v>
      </c>
      <c r="J10" s="195"/>
      <c r="K10" s="195"/>
      <c r="L10" s="195"/>
      <c r="M10" s="195"/>
      <c r="N10" s="180"/>
      <c r="O10" s="195"/>
      <c r="P10" s="233"/>
      <c r="Q10" s="233"/>
      <c r="R10" s="233"/>
      <c r="S10" s="233"/>
      <c r="AC10" s="92">
        <v>11</v>
      </c>
    </row>
    <row s="1828" customFormat="1" customHeight="1" ht="1.05">
      <c r="A11" s="767"/>
      <c r="B11" s="426"/>
      <c r="C11" s="767"/>
      <c r="D11" s="173"/>
      <c r="E11" s="799"/>
      <c r="F11" s="799"/>
      <c r="G11" s="182"/>
      <c r="H11" s="182"/>
      <c r="I11" s="184"/>
      <c r="J11" s="258" t="s">
        <v>94</v>
      </c>
      <c r="K11" s="164"/>
      <c r="L11" s="164"/>
      <c r="M11" s="164" t="s">
        <v>95</v>
      </c>
      <c r="N11" s="235" t="s">
        <v>96</v>
      </c>
      <c r="O11" s="164" t="s">
        <v>97</v>
      </c>
      <c r="P11" s="234"/>
      <c r="Q11" s="234"/>
      <c r="R11" s="234"/>
      <c r="S11" s="234"/>
      <c r="AC11" s="125">
        <v>1</v>
      </c>
    </row>
    <row s="1828" customFormat="1" customHeight="1" ht="15">
      <c r="A12" s="2108">
        <v>1</v>
      </c>
      <c r="B12" s="426"/>
      <c r="C12" s="767"/>
      <c r="D12" s="791"/>
      <c r="E12" s="228">
        <f>A12</f>
        <v>1</v>
      </c>
      <c r="F12" s="811" t="s">
        <v>98</v>
      </c>
      <c r="G12" s="549" t="str">
        <f>"Территория "&amp;E12</f>
        <v>Территория 1</v>
      </c>
      <c r="H12" s="801"/>
      <c r="I12" s="801"/>
      <c r="J12" s="798"/>
      <c r="K12" s="509"/>
      <c r="L12" s="509"/>
      <c r="M12" s="509"/>
      <c r="N12" s="235"/>
      <c r="O12" s="509"/>
      <c r="P12" s="234"/>
      <c r="Q12" s="234"/>
      <c r="R12" s="234"/>
      <c r="S12" s="234"/>
      <c r="AC12" s="516">
        <v>14</v>
      </c>
    </row>
    <row s="1859" customFormat="1" customHeight="1" ht="15.75">
      <c r="A13" s="2108"/>
      <c r="B13" s="426">
        <v>1</v>
      </c>
      <c r="C13" s="426"/>
      <c r="D13" s="809"/>
      <c r="E13" s="789" t="str">
        <f>A12&amp;"."&amp;B13</f>
        <v>1.1</v>
      </c>
      <c r="F13" s="804" t="s">
        <v>99</v>
      </c>
      <c r="G13" s="802" t="s">
        <v>100</v>
      </c>
      <c r="H13" s="802" t="s">
        <v>100</v>
      </c>
      <c r="I13" s="800" t="s">
        <v>101</v>
      </c>
      <c r="J13" s="509">
        <f>MERGEVALUE(G13)</f>
      </c>
      <c r="K13" s="520"/>
      <c r="L13" s="520"/>
      <c r="M13" s="509" t="str">
        <f t="array" ref="M13:M13">IF(ISERROR(MATCH(MID(N13,1,250),MID(note_ter,1,250),0)),"n","y")</f>
        <v>n</v>
      </c>
      <c r="N13" s="520"/>
      <c r="O13" s="509" t="str">
        <f>H13&amp;"("&amp;I13&amp;")"</f>
        <v>Елховский муниципальный район(36615000)</v>
      </c>
      <c r="P13" s="426"/>
      <c r="Q13" s="426"/>
      <c r="R13" s="429"/>
      <c r="S13" s="426"/>
      <c r="T13" s="426"/>
      <c r="U13" s="426"/>
      <c r="V13" s="431"/>
      <c r="W13" s="431"/>
      <c r="X13" s="428"/>
      <c r="Y13" s="428"/>
      <c r="Z13" s="428"/>
      <c r="AA13" s="428"/>
      <c r="AB13" s="428"/>
      <c r="AC13" s="432">
        <v>15</v>
      </c>
    </row>
    <row s="1859" customFormat="1" customHeight="1" ht="15.75">
      <c r="A14" s="2108"/>
      <c r="B14" s="426"/>
      <c r="C14" s="421"/>
      <c r="D14" s="810"/>
      <c r="E14" s="430"/>
      <c r="F14" s="186"/>
      <c r="G14" s="424" t="s">
        <v>102</v>
      </c>
      <c r="H14" s="196"/>
      <c r="I14" s="433"/>
      <c r="J14" s="520"/>
      <c r="K14" s="520"/>
      <c r="L14" s="520"/>
      <c r="M14" s="520"/>
      <c r="N14" s="509"/>
      <c r="O14" s="520"/>
      <c r="P14" s="426"/>
      <c r="Q14" s="426"/>
      <c r="R14" s="429"/>
      <c r="S14" s="426"/>
      <c r="T14" s="426"/>
      <c r="U14" s="426"/>
      <c r="V14" s="431"/>
      <c r="W14" s="431"/>
      <c r="X14" s="428"/>
      <c r="Y14" s="428"/>
      <c r="Z14" s="428"/>
      <c r="AA14" s="428"/>
      <c r="AB14" s="428"/>
      <c r="AC14" s="432">
        <v>15</v>
      </c>
    </row>
    <row customHeight="1" ht="15">
      <c r="A15" s="2226" t="s">
        <v>103</v>
      </c>
      <c r="B15" s="1169"/>
      <c r="C15" s="810" t="s">
        <v>104</v>
      </c>
      <c r="D15" s="1827"/>
      <c r="E15" s="1814" t="str">
        <f>A15</f>
        <v>2</v>
      </c>
      <c r="F15" s="813" t="s">
        <v>105</v>
      </c>
      <c r="G15" s="549" t="str">
        <f>"Территория "&amp;E15</f>
        <v>Территория 2</v>
      </c>
      <c r="H15" s="801"/>
      <c r="I15" s="801"/>
      <c r="J15" s="798"/>
      <c r="K15" s="1633"/>
      <c r="L15" s="1633"/>
      <c r="M15" s="1633"/>
      <c r="N15" s="235"/>
      <c r="O15" s="1633"/>
      <c r="P15" s="234"/>
      <c r="Q15" s="234"/>
      <c r="R15" s="234"/>
      <c r="S15" s="234"/>
      <c r="T15" s="1828"/>
      <c r="U15" s="1828"/>
      <c r="V15" s="1828"/>
      <c r="W15" s="1828"/>
      <c r="X15" s="1828"/>
      <c r="Y15" s="1828"/>
      <c r="Z15" s="1828"/>
      <c r="AA15" s="1828"/>
      <c r="AB15" s="1828"/>
      <c r="AC15" s="1828"/>
    </row>
    <row customHeight="1" ht="15">
      <c r="A16" s="2226"/>
      <c r="B16" s="1169">
        <v>1</v>
      </c>
      <c r="C16" s="1169"/>
      <c r="D16" s="809"/>
      <c r="E16" s="1822" t="str">
        <f>A15&amp;"."&amp;B16</f>
        <v>2.1</v>
      </c>
      <c r="F16" s="812" t="s">
        <v>106</v>
      </c>
      <c r="G16" s="802" t="s">
        <v>107</v>
      </c>
      <c r="H16" s="802" t="s">
        <v>107</v>
      </c>
      <c r="I16" s="800" t="s">
        <v>108</v>
      </c>
      <c r="J16" s="1633"/>
      <c r="K16" s="1645"/>
      <c r="L16" s="1645"/>
      <c r="M16" s="1633" t="str">
        <f t="array" ref="M16:M16">IF(ISERROR(MATCH(MID(N16,1,250),MID(note_ter,1,250),0)),"n","y")</f>
        <v>n</v>
      </c>
      <c r="N16" s="1645"/>
      <c r="O16" s="1633" t="str">
        <f>H16&amp;"("&amp;I16&amp;")"</f>
        <v>Исаклинский муниципальный район(36616000)</v>
      </c>
      <c r="P16" s="1169"/>
      <c r="Q16" s="1169"/>
      <c r="R16" s="429"/>
      <c r="S16" s="1169"/>
      <c r="T16" s="1169"/>
      <c r="U16" s="1169"/>
      <c r="V16" s="431"/>
      <c r="W16" s="431"/>
      <c r="X16" s="428"/>
      <c r="Y16" s="428"/>
      <c r="Z16" s="428"/>
      <c r="AA16" s="428"/>
      <c r="AB16" s="428"/>
      <c r="AC16" s="428"/>
    </row>
    <row customHeight="1" ht="15">
      <c r="A17" s="2226"/>
      <c r="B17" s="1169"/>
      <c r="C17" s="421"/>
      <c r="D17" s="810"/>
      <c r="E17" s="430"/>
      <c r="F17" s="186"/>
      <c r="G17" s="424" t="s">
        <v>102</v>
      </c>
      <c r="H17" s="196"/>
      <c r="I17" s="433"/>
      <c r="J17" s="1645"/>
      <c r="K17" s="1645"/>
      <c r="L17" s="1645"/>
      <c r="M17" s="1645"/>
      <c r="N17" s="1633"/>
      <c r="O17" s="1645"/>
      <c r="P17" s="1169"/>
      <c r="Q17" s="1169"/>
      <c r="R17" s="429"/>
      <c r="S17" s="1169"/>
      <c r="T17" s="1169"/>
      <c r="U17" s="1169"/>
      <c r="V17" s="431"/>
      <c r="W17" s="431"/>
      <c r="X17" s="428"/>
      <c r="Y17" s="428"/>
      <c r="Z17" s="428"/>
      <c r="AA17" s="428"/>
      <c r="AB17" s="428"/>
      <c r="AC17" s="428"/>
    </row>
    <row customHeight="1" ht="15">
      <c r="A18" s="2226" t="s">
        <v>90</v>
      </c>
      <c r="B18" s="1169"/>
      <c r="C18" s="810" t="s">
        <v>104</v>
      </c>
      <c r="D18" s="1827"/>
      <c r="E18" s="1814" t="str">
        <f>A18</f>
        <v>3</v>
      </c>
      <c r="F18" s="813" t="s">
        <v>109</v>
      </c>
      <c r="G18" s="549" t="str">
        <f>"Территория "&amp;E18</f>
        <v>Территория 3</v>
      </c>
      <c r="H18" s="801"/>
      <c r="I18" s="801"/>
      <c r="J18" s="798"/>
      <c r="K18" s="1633"/>
      <c r="L18" s="1633"/>
      <c r="M18" s="1633"/>
      <c r="N18" s="235"/>
      <c r="O18" s="1633"/>
      <c r="P18" s="234"/>
      <c r="Q18" s="234"/>
      <c r="R18" s="234"/>
      <c r="S18" s="234"/>
      <c r="T18" s="1828"/>
      <c r="U18" s="1828"/>
      <c r="V18" s="1828"/>
      <c r="W18" s="1828"/>
      <c r="X18" s="1828"/>
      <c r="Y18" s="1828"/>
      <c r="Z18" s="1828"/>
      <c r="AA18" s="1828"/>
      <c r="AB18" s="1828"/>
      <c r="AC18" s="1828"/>
    </row>
    <row customHeight="1" ht="15">
      <c r="A19" s="2226"/>
      <c r="B19" s="1169">
        <v>1</v>
      </c>
      <c r="C19" s="1169"/>
      <c r="D19" s="809"/>
      <c r="E19" s="1822" t="str">
        <f>A18&amp;"."&amp;B19</f>
        <v>3.1</v>
      </c>
      <c r="F19" s="812" t="s">
        <v>110</v>
      </c>
      <c r="G19" s="802" t="s">
        <v>111</v>
      </c>
      <c r="H19" s="802" t="s">
        <v>111</v>
      </c>
      <c r="I19" s="800" t="s">
        <v>112</v>
      </c>
      <c r="J19" s="1633"/>
      <c r="K19" s="1645"/>
      <c r="L19" s="1645"/>
      <c r="M19" s="1633" t="str">
        <f t="array" ref="M19:M19">IF(ISERROR(MATCH(MID(N19,1,250),MID(note_ter,1,250),0)),"n","y")</f>
        <v>n</v>
      </c>
      <c r="N19" s="1645"/>
      <c r="O19" s="1633" t="str">
        <f>H19&amp;"("&amp;I19&amp;")"</f>
        <v>Кошкинский муниципальный район(36624000)</v>
      </c>
      <c r="P19" s="1169"/>
      <c r="Q19" s="1169"/>
      <c r="R19" s="429"/>
      <c r="S19" s="1169"/>
      <c r="T19" s="1169"/>
      <c r="U19" s="1169"/>
      <c r="V19" s="431"/>
      <c r="W19" s="431"/>
      <c r="X19" s="428"/>
      <c r="Y19" s="428"/>
      <c r="Z19" s="428"/>
      <c r="AA19" s="428"/>
      <c r="AB19" s="428"/>
      <c r="AC19" s="428"/>
    </row>
    <row customHeight="1" ht="15">
      <c r="A20" s="2226"/>
      <c r="B20" s="1169"/>
      <c r="C20" s="421"/>
      <c r="D20" s="810"/>
      <c r="E20" s="430"/>
      <c r="F20" s="186"/>
      <c r="G20" s="424" t="s">
        <v>102</v>
      </c>
      <c r="H20" s="196"/>
      <c r="I20" s="433"/>
      <c r="J20" s="1645"/>
      <c r="K20" s="1645"/>
      <c r="L20" s="1645"/>
      <c r="M20" s="1645"/>
      <c r="N20" s="1633"/>
      <c r="O20" s="1645"/>
      <c r="P20" s="1169"/>
      <c r="Q20" s="1169"/>
      <c r="R20" s="429"/>
      <c r="S20" s="1169"/>
      <c r="T20" s="1169"/>
      <c r="U20" s="1169"/>
      <c r="V20" s="431"/>
      <c r="W20" s="431"/>
      <c r="X20" s="428"/>
      <c r="Y20" s="428"/>
      <c r="Z20" s="428"/>
      <c r="AA20" s="428"/>
      <c r="AB20" s="428"/>
      <c r="AC20" s="428"/>
    </row>
    <row customHeight="1" ht="15">
      <c r="A21" s="2226" t="s">
        <v>91</v>
      </c>
      <c r="B21" s="1169"/>
      <c r="C21" s="810" t="s">
        <v>104</v>
      </c>
      <c r="D21" s="1827"/>
      <c r="E21" s="1814" t="str">
        <f>A21</f>
        <v>4</v>
      </c>
      <c r="F21" s="813" t="s">
        <v>113</v>
      </c>
      <c r="G21" s="549" t="str">
        <f>"Территория "&amp;E21</f>
        <v>Территория 4</v>
      </c>
      <c r="H21" s="801"/>
      <c r="I21" s="801"/>
      <c r="J21" s="798"/>
      <c r="K21" s="1633"/>
      <c r="L21" s="1633"/>
      <c r="M21" s="1633"/>
      <c r="N21" s="235"/>
      <c r="O21" s="1633"/>
      <c r="P21" s="234"/>
      <c r="Q21" s="234"/>
      <c r="R21" s="234"/>
      <c r="S21" s="234"/>
      <c r="T21" s="1828"/>
      <c r="U21" s="1828"/>
      <c r="V21" s="1828"/>
      <c r="W21" s="1828"/>
      <c r="X21" s="1828"/>
      <c r="Y21" s="1828"/>
      <c r="Z21" s="1828"/>
      <c r="AA21" s="1828"/>
      <c r="AB21" s="1828"/>
      <c r="AC21" s="1828"/>
    </row>
    <row customHeight="1" ht="15">
      <c r="A22" s="2226"/>
      <c r="B22" s="1169">
        <v>1</v>
      </c>
      <c r="C22" s="1169"/>
      <c r="D22" s="809"/>
      <c r="E22" s="1822" t="str">
        <f>A21&amp;"."&amp;B22</f>
        <v>4.1</v>
      </c>
      <c r="F22" s="812" t="s">
        <v>114</v>
      </c>
      <c r="G22" s="802" t="s">
        <v>115</v>
      </c>
      <c r="H22" s="802" t="s">
        <v>115</v>
      </c>
      <c r="I22" s="800" t="s">
        <v>116</v>
      </c>
      <c r="J22" s="1633"/>
      <c r="K22" s="1645"/>
      <c r="L22" s="1645"/>
      <c r="M22" s="1633" t="str">
        <f t="array" ref="M22:M22">IF(ISERROR(MATCH(MID(N22,1,250),MID(note_ter,1,250),0)),"n","y")</f>
        <v>n</v>
      </c>
      <c r="N22" s="1645"/>
      <c r="O22" s="1633" t="str">
        <f>H22&amp;"("&amp;I22&amp;")"</f>
        <v>Ставропольский муниципальный район(36640000)</v>
      </c>
      <c r="P22" s="1169"/>
      <c r="Q22" s="1169"/>
      <c r="R22" s="429"/>
      <c r="S22" s="1169"/>
      <c r="T22" s="1169"/>
      <c r="U22" s="1169"/>
      <c r="V22" s="431"/>
      <c r="W22" s="431"/>
      <c r="X22" s="428"/>
      <c r="Y22" s="428"/>
      <c r="Z22" s="428"/>
      <c r="AA22" s="428"/>
      <c r="AB22" s="428"/>
      <c r="AC22" s="428"/>
    </row>
    <row customHeight="1" ht="15">
      <c r="A23" s="2226"/>
      <c r="B23" s="1169"/>
      <c r="C23" s="421"/>
      <c r="D23" s="810"/>
      <c r="E23" s="430"/>
      <c r="F23" s="186"/>
      <c r="G23" s="424" t="s">
        <v>102</v>
      </c>
      <c r="H23" s="196"/>
      <c r="I23" s="433"/>
      <c r="J23" s="1645"/>
      <c r="K23" s="1645"/>
      <c r="L23" s="1645"/>
      <c r="M23" s="1645"/>
      <c r="N23" s="1633"/>
      <c r="O23" s="1645"/>
      <c r="P23" s="1169"/>
      <c r="Q23" s="1169"/>
      <c r="R23" s="429"/>
      <c r="S23" s="1169"/>
      <c r="T23" s="1169"/>
      <c r="U23" s="1169"/>
      <c r="V23" s="431"/>
      <c r="W23" s="431"/>
      <c r="X23" s="428"/>
      <c r="Y23" s="428"/>
      <c r="Z23" s="428"/>
      <c r="AA23" s="428"/>
      <c r="AB23" s="428"/>
      <c r="AC23" s="428"/>
    </row>
    <row customHeight="1" ht="15">
      <c r="A24" s="2226" t="s">
        <v>117</v>
      </c>
      <c r="B24" s="1169"/>
      <c r="C24" s="810" t="s">
        <v>104</v>
      </c>
      <c r="D24" s="1827"/>
      <c r="E24" s="1814" t="str">
        <f>A24</f>
        <v>5</v>
      </c>
      <c r="F24" s="813" t="s">
        <v>118</v>
      </c>
      <c r="G24" s="549" t="str">
        <f>"Территория "&amp;E24</f>
        <v>Территория 5</v>
      </c>
      <c r="H24" s="801"/>
      <c r="I24" s="801"/>
      <c r="J24" s="798"/>
      <c r="K24" s="1633"/>
      <c r="L24" s="1633"/>
      <c r="M24" s="1633"/>
      <c r="N24" s="235"/>
      <c r="O24" s="1633"/>
      <c r="P24" s="234"/>
      <c r="Q24" s="234"/>
      <c r="R24" s="234"/>
      <c r="S24" s="234"/>
      <c r="T24" s="1828"/>
      <c r="U24" s="1828"/>
      <c r="V24" s="1828"/>
      <c r="W24" s="1828"/>
      <c r="X24" s="1828"/>
      <c r="Y24" s="1828"/>
      <c r="Z24" s="1828"/>
      <c r="AA24" s="1828"/>
      <c r="AB24" s="1828"/>
      <c r="AC24" s="1828"/>
    </row>
    <row customHeight="1" ht="15">
      <c r="A25" s="2226"/>
      <c r="B25" s="1169">
        <v>1</v>
      </c>
      <c r="C25" s="1169"/>
      <c r="D25" s="809"/>
      <c r="E25" s="1822" t="str">
        <f>A24&amp;"."&amp;B25</f>
        <v>5.1</v>
      </c>
      <c r="F25" s="812" t="s">
        <v>119</v>
      </c>
      <c r="G25" s="802" t="s">
        <v>120</v>
      </c>
      <c r="H25" s="802" t="s">
        <v>120</v>
      </c>
      <c r="I25" s="800" t="s">
        <v>121</v>
      </c>
      <c r="J25" s="1633"/>
      <c r="K25" s="1645"/>
      <c r="L25" s="1645"/>
      <c r="M25" s="1633" t="str">
        <f t="array" ref="M25:M25">IF(ISERROR(MATCH(MID(N25,1,250),MID(note_ter,1,250),0)),"n","y")</f>
        <v>n</v>
      </c>
      <c r="N25" s="1645"/>
      <c r="O25" s="1633" t="str">
        <f>H25&amp;"("&amp;I25&amp;")"</f>
        <v>Большечерниговский муниципальный район(36610000)</v>
      </c>
      <c r="P25" s="1169"/>
      <c r="Q25" s="1169"/>
      <c r="R25" s="429"/>
      <c r="S25" s="1169"/>
      <c r="T25" s="1169"/>
      <c r="U25" s="1169"/>
      <c r="V25" s="431"/>
      <c r="W25" s="431"/>
      <c r="X25" s="428"/>
      <c r="Y25" s="428"/>
      <c r="Z25" s="428"/>
      <c r="AA25" s="428"/>
      <c r="AB25" s="428"/>
      <c r="AC25" s="428"/>
    </row>
    <row customHeight="1" ht="15">
      <c r="A26" s="2226"/>
      <c r="B26" s="1169"/>
      <c r="C26" s="421"/>
      <c r="D26" s="810"/>
      <c r="E26" s="430"/>
      <c r="F26" s="186"/>
      <c r="G26" s="424" t="s">
        <v>102</v>
      </c>
      <c r="H26" s="196"/>
      <c r="I26" s="433"/>
      <c r="J26" s="1645"/>
      <c r="K26" s="1645"/>
      <c r="L26" s="1645"/>
      <c r="M26" s="1645"/>
      <c r="N26" s="1633"/>
      <c r="O26" s="1645"/>
      <c r="P26" s="1169"/>
      <c r="Q26" s="1169"/>
      <c r="R26" s="429"/>
      <c r="S26" s="1169"/>
      <c r="T26" s="1169"/>
      <c r="U26" s="1169"/>
      <c r="V26" s="431"/>
      <c r="W26" s="431"/>
      <c r="X26" s="428"/>
      <c r="Y26" s="428"/>
      <c r="Z26" s="428"/>
      <c r="AA26" s="428"/>
      <c r="AB26" s="428"/>
      <c r="AC26" s="428"/>
    </row>
    <row customHeight="1" ht="15">
      <c r="A27" s="2226" t="s">
        <v>92</v>
      </c>
      <c r="B27" s="1169"/>
      <c r="C27" s="810" t="s">
        <v>104</v>
      </c>
      <c r="D27" s="1827"/>
      <c r="E27" s="1814" t="str">
        <f>A27</f>
        <v>6</v>
      </c>
      <c r="F27" s="813" t="s">
        <v>122</v>
      </c>
      <c r="G27" s="549" t="str">
        <f>"Территория "&amp;E27</f>
        <v>Территория 6</v>
      </c>
      <c r="H27" s="801"/>
      <c r="I27" s="801"/>
      <c r="J27" s="798"/>
      <c r="K27" s="1633"/>
      <c r="L27" s="1633"/>
      <c r="M27" s="1633"/>
      <c r="N27" s="235"/>
      <c r="O27" s="1633"/>
      <c r="P27" s="234"/>
      <c r="Q27" s="234"/>
      <c r="R27" s="234"/>
      <c r="S27" s="234"/>
      <c r="T27" s="1828"/>
      <c r="U27" s="1828"/>
      <c r="V27" s="1828"/>
      <c r="W27" s="1828"/>
      <c r="X27" s="1828"/>
      <c r="Y27" s="1828"/>
      <c r="Z27" s="1828"/>
      <c r="AA27" s="1828"/>
      <c r="AB27" s="1828"/>
      <c r="AC27" s="1828"/>
    </row>
    <row customHeight="1" ht="15">
      <c r="A28" s="2226"/>
      <c r="B28" s="1169">
        <v>1</v>
      </c>
      <c r="C28" s="1169"/>
      <c r="D28" s="809"/>
      <c r="E28" s="1822" t="str">
        <f>A27&amp;"."&amp;B28</f>
        <v>6.1</v>
      </c>
      <c r="F28" s="812" t="s">
        <v>123</v>
      </c>
      <c r="G28" s="802" t="s">
        <v>124</v>
      </c>
      <c r="H28" s="802" t="s">
        <v>124</v>
      </c>
      <c r="I28" s="800" t="s">
        <v>125</v>
      </c>
      <c r="J28" s="1633"/>
      <c r="K28" s="1645"/>
      <c r="L28" s="1645"/>
      <c r="M28" s="1633" t="str">
        <f t="array" ref="M28:M28">IF(ISERROR(MATCH(MID(N28,1,250),MID(note_ter,1,250),0)),"n","y")</f>
        <v>n</v>
      </c>
      <c r="N28" s="1645"/>
      <c r="O28" s="1633" t="str">
        <f>H28&amp;"("&amp;I28&amp;")"</f>
        <v>Пестравский муниципальный район(36632000)</v>
      </c>
      <c r="P28" s="1169"/>
      <c r="Q28" s="1169"/>
      <c r="R28" s="429"/>
      <c r="S28" s="1169"/>
      <c r="T28" s="1169"/>
      <c r="U28" s="1169"/>
      <c r="V28" s="431"/>
      <c r="W28" s="431"/>
      <c r="X28" s="428"/>
      <c r="Y28" s="428"/>
      <c r="Z28" s="428"/>
      <c r="AA28" s="428"/>
      <c r="AB28" s="428"/>
      <c r="AC28" s="428"/>
    </row>
    <row customHeight="1" ht="15">
      <c r="A29" s="2226"/>
      <c r="B29" s="1169"/>
      <c r="C29" s="421"/>
      <c r="D29" s="810"/>
      <c r="E29" s="430"/>
      <c r="F29" s="186"/>
      <c r="G29" s="424" t="s">
        <v>102</v>
      </c>
      <c r="H29" s="196"/>
      <c r="I29" s="433"/>
      <c r="J29" s="1645"/>
      <c r="K29" s="1645"/>
      <c r="L29" s="1645"/>
      <c r="M29" s="1645"/>
      <c r="N29" s="1633"/>
      <c r="O29" s="1645"/>
      <c r="P29" s="1169"/>
      <c r="Q29" s="1169"/>
      <c r="R29" s="429"/>
      <c r="S29" s="1169"/>
      <c r="T29" s="1169"/>
      <c r="U29" s="1169"/>
      <c r="V29" s="431"/>
      <c r="W29" s="431"/>
      <c r="X29" s="428"/>
      <c r="Y29" s="428"/>
      <c r="Z29" s="428"/>
      <c r="AA29" s="428"/>
      <c r="AB29" s="428"/>
      <c r="AC29" s="428"/>
    </row>
    <row customHeight="1" ht="15">
      <c r="A30" s="2226" t="s">
        <v>93</v>
      </c>
      <c r="B30" s="1169"/>
      <c r="C30" s="810" t="s">
        <v>104</v>
      </c>
      <c r="D30" s="1827"/>
      <c r="E30" s="1814" t="str">
        <f>A30</f>
        <v>7</v>
      </c>
      <c r="F30" s="813" t="s">
        <v>126</v>
      </c>
      <c r="G30" s="549" t="str">
        <f>"Территория "&amp;E30</f>
        <v>Территория 7</v>
      </c>
      <c r="H30" s="801"/>
      <c r="I30" s="801"/>
      <c r="J30" s="798"/>
      <c r="K30" s="1633"/>
      <c r="L30" s="1633"/>
      <c r="M30" s="1633"/>
      <c r="N30" s="235"/>
      <c r="O30" s="1633"/>
      <c r="P30" s="234"/>
      <c r="Q30" s="234"/>
      <c r="R30" s="234"/>
      <c r="S30" s="234"/>
      <c r="T30" s="1828"/>
      <c r="U30" s="1828"/>
      <c r="V30" s="1828"/>
      <c r="W30" s="1828"/>
      <c r="X30" s="1828"/>
      <c r="Y30" s="1828"/>
      <c r="Z30" s="1828"/>
      <c r="AA30" s="1828"/>
      <c r="AB30" s="1828"/>
      <c r="AC30" s="1828"/>
    </row>
    <row customHeight="1" ht="15">
      <c r="A31" s="2226"/>
      <c r="B31" s="1169">
        <v>1</v>
      </c>
      <c r="C31" s="1169"/>
      <c r="D31" s="809"/>
      <c r="E31" s="1822" t="str">
        <f>A30&amp;"."&amp;B31</f>
        <v>7.1</v>
      </c>
      <c r="F31" s="812" t="s">
        <v>93</v>
      </c>
      <c r="G31" s="802" t="s">
        <v>127</v>
      </c>
      <c r="H31" s="802" t="s">
        <v>127</v>
      </c>
      <c r="I31" s="800" t="s">
        <v>128</v>
      </c>
      <c r="J31" s="1633"/>
      <c r="K31" s="1645"/>
      <c r="L31" s="1645"/>
      <c r="M31" s="1633" t="str">
        <f t="array" ref="M31:M31">IF(ISERROR(MATCH(MID(N31,1,250),MID(note_ter,1,250),0)),"n","y")</f>
        <v>n</v>
      </c>
      <c r="N31" s="1645"/>
      <c r="O31" s="1633" t="str">
        <f>H31&amp;"("&amp;I31&amp;")"</f>
        <v>Безенчукский муниципальный район(36604000)</v>
      </c>
      <c r="P31" s="1169"/>
      <c r="Q31" s="1169"/>
      <c r="R31" s="429"/>
      <c r="S31" s="1169"/>
      <c r="T31" s="1169"/>
      <c r="U31" s="1169"/>
      <c r="V31" s="431"/>
      <c r="W31" s="431"/>
      <c r="X31" s="428"/>
      <c r="Y31" s="428"/>
      <c r="Z31" s="428"/>
      <c r="AA31" s="428"/>
      <c r="AB31" s="428"/>
      <c r="AC31" s="428"/>
    </row>
    <row customHeight="1" ht="15">
      <c r="A32" s="2226"/>
      <c r="B32" s="1169"/>
      <c r="C32" s="421"/>
      <c r="D32" s="810"/>
      <c r="E32" s="430"/>
      <c r="F32" s="186"/>
      <c r="G32" s="424" t="s">
        <v>102</v>
      </c>
      <c r="H32" s="196"/>
      <c r="I32" s="433"/>
      <c r="J32" s="1645"/>
      <c r="K32" s="1645"/>
      <c r="L32" s="1645"/>
      <c r="M32" s="1645"/>
      <c r="N32" s="1633"/>
      <c r="O32" s="1645"/>
      <c r="P32" s="1169"/>
      <c r="Q32" s="1169"/>
      <c r="R32" s="429"/>
      <c r="S32" s="1169"/>
      <c r="T32" s="1169"/>
      <c r="U32" s="1169"/>
      <c r="V32" s="431"/>
      <c r="W32" s="431"/>
      <c r="X32" s="428"/>
      <c r="Y32" s="428"/>
      <c r="Z32" s="428"/>
      <c r="AA32" s="428"/>
      <c r="AB32" s="428"/>
      <c r="AC32" s="428"/>
    </row>
    <row customHeight="1" ht="15">
      <c r="A33" s="2226" t="s">
        <v>129</v>
      </c>
      <c r="B33" s="1169"/>
      <c r="C33" s="810" t="s">
        <v>104</v>
      </c>
      <c r="D33" s="1827"/>
      <c r="E33" s="1814" t="str">
        <f>A33</f>
        <v>8</v>
      </c>
      <c r="F33" s="813" t="s">
        <v>130</v>
      </c>
      <c r="G33" s="549" t="str">
        <f>"Территория "&amp;E33</f>
        <v>Территория 8</v>
      </c>
      <c r="H33" s="801"/>
      <c r="I33" s="801"/>
      <c r="J33" s="798"/>
      <c r="K33" s="1633"/>
      <c r="L33" s="1633"/>
      <c r="M33" s="1633"/>
      <c r="N33" s="235"/>
      <c r="O33" s="1633"/>
      <c r="P33" s="234"/>
      <c r="Q33" s="234"/>
      <c r="R33" s="234"/>
      <c r="S33" s="234"/>
      <c r="T33" s="1828"/>
      <c r="U33" s="1828"/>
      <c r="V33" s="1828"/>
      <c r="W33" s="1828"/>
      <c r="X33" s="1828"/>
      <c r="Y33" s="1828"/>
      <c r="Z33" s="1828"/>
      <c r="AA33" s="1828"/>
      <c r="AB33" s="1828"/>
      <c r="AC33" s="1828"/>
    </row>
    <row customHeight="1" ht="15">
      <c r="A34" s="2226"/>
      <c r="B34" s="1169">
        <v>1</v>
      </c>
      <c r="C34" s="1169"/>
      <c r="D34" s="809"/>
      <c r="E34" s="1822" t="str">
        <f>A33&amp;"."&amp;B34</f>
        <v>8.1</v>
      </c>
      <c r="F34" s="812" t="s">
        <v>131</v>
      </c>
      <c r="G34" s="802" t="s">
        <v>132</v>
      </c>
      <c r="H34" s="802" t="s">
        <v>132</v>
      </c>
      <c r="I34" s="800" t="s">
        <v>133</v>
      </c>
      <c r="J34" s="1633"/>
      <c r="K34" s="1645"/>
      <c r="L34" s="1645"/>
      <c r="M34" s="1633" t="str">
        <f t="array" ref="M34:M34">IF(ISERROR(MATCH(MID(N34,1,250),MID(note_ter,1,250),0)),"n","y")</f>
        <v>n</v>
      </c>
      <c r="N34" s="1645"/>
      <c r="O34" s="1633" t="str">
        <f>H34&amp;"("&amp;I34&amp;")"</f>
        <v>Хворостянский муниципальный район(36644000)</v>
      </c>
      <c r="P34" s="1169"/>
      <c r="Q34" s="1169"/>
      <c r="R34" s="429"/>
      <c r="S34" s="1169"/>
      <c r="T34" s="1169"/>
      <c r="U34" s="1169"/>
      <c r="V34" s="431"/>
      <c r="W34" s="431"/>
      <c r="X34" s="428"/>
      <c r="Y34" s="428"/>
      <c r="Z34" s="428"/>
      <c r="AA34" s="428"/>
      <c r="AB34" s="428"/>
      <c r="AC34" s="428"/>
    </row>
    <row customHeight="1" ht="15">
      <c r="A35" s="2226"/>
      <c r="B35" s="1169"/>
      <c r="C35" s="421"/>
      <c r="D35" s="810"/>
      <c r="E35" s="430"/>
      <c r="F35" s="186"/>
      <c r="G35" s="424" t="s">
        <v>102</v>
      </c>
      <c r="H35" s="196"/>
      <c r="I35" s="433"/>
      <c r="J35" s="1645"/>
      <c r="K35" s="1645"/>
      <c r="L35" s="1645"/>
      <c r="M35" s="1645"/>
      <c r="N35" s="1633"/>
      <c r="O35" s="1645"/>
      <c r="P35" s="1169"/>
      <c r="Q35" s="1169"/>
      <c r="R35" s="429"/>
      <c r="S35" s="1169"/>
      <c r="T35" s="1169"/>
      <c r="U35" s="1169"/>
      <c r="V35" s="431"/>
      <c r="W35" s="431"/>
      <c r="X35" s="428"/>
      <c r="Y35" s="428"/>
      <c r="Z35" s="428"/>
      <c r="AA35" s="428"/>
      <c r="AB35" s="428"/>
      <c r="AC35" s="428"/>
    </row>
    <row customHeight="1" ht="15">
      <c r="A36" s="2226" t="s">
        <v>134</v>
      </c>
      <c r="B36" s="1169"/>
      <c r="C36" s="810" t="s">
        <v>104</v>
      </c>
      <c r="D36" s="1827"/>
      <c r="E36" s="1814" t="str">
        <f>A36</f>
        <v>9</v>
      </c>
      <c r="F36" s="813" t="s">
        <v>135</v>
      </c>
      <c r="G36" s="549" t="str">
        <f>"Территория "&amp;E36</f>
        <v>Территория 9</v>
      </c>
      <c r="H36" s="801"/>
      <c r="I36" s="801"/>
      <c r="J36" s="798"/>
      <c r="K36" s="1633"/>
      <c r="L36" s="1633"/>
      <c r="M36" s="1633"/>
      <c r="N36" s="235"/>
      <c r="O36" s="1633"/>
      <c r="P36" s="234"/>
      <c r="Q36" s="234"/>
      <c r="R36" s="234"/>
      <c r="S36" s="234"/>
      <c r="T36" s="1828"/>
      <c r="U36" s="1828"/>
      <c r="V36" s="1828"/>
      <c r="W36" s="1828"/>
      <c r="X36" s="1828"/>
      <c r="Y36" s="1828"/>
      <c r="Z36" s="1828"/>
      <c r="AA36" s="1828"/>
      <c r="AB36" s="1828"/>
      <c r="AC36" s="1828"/>
    </row>
    <row customHeight="1" ht="15">
      <c r="A37" s="2226"/>
      <c r="B37" s="1169">
        <v>1</v>
      </c>
      <c r="C37" s="1169"/>
      <c r="D37" s="809"/>
      <c r="E37" s="1822" t="str">
        <f>A36&amp;"."&amp;B37</f>
        <v>9.1</v>
      </c>
      <c r="F37" s="812" t="s">
        <v>136</v>
      </c>
      <c r="G37" s="802" t="s">
        <v>137</v>
      </c>
      <c r="H37" s="802" t="s">
        <v>137</v>
      </c>
      <c r="I37" s="800" t="s">
        <v>138</v>
      </c>
      <c r="J37" s="1633"/>
      <c r="K37" s="1645"/>
      <c r="L37" s="1645"/>
      <c r="M37" s="1633" t="str">
        <f t="array" ref="M37:M37">IF(ISERROR(MATCH(MID(N37,1,250),MID(note_ter,1,250),0)),"n","y")</f>
        <v>n</v>
      </c>
      <c r="N37" s="1645"/>
      <c r="O37" s="1633" t="str">
        <f>H37&amp;"("&amp;I37&amp;")"</f>
        <v>Кинель-Черкасский муниципальный район(36620000)</v>
      </c>
      <c r="P37" s="1169"/>
      <c r="Q37" s="1169"/>
      <c r="R37" s="429"/>
      <c r="S37" s="1169"/>
      <c r="T37" s="1169"/>
      <c r="U37" s="1169"/>
      <c r="V37" s="431"/>
      <c r="W37" s="431"/>
      <c r="X37" s="428"/>
      <c r="Y37" s="428"/>
      <c r="Z37" s="428"/>
      <c r="AA37" s="428"/>
      <c r="AB37" s="428"/>
      <c r="AC37" s="428"/>
    </row>
    <row customHeight="1" ht="15">
      <c r="A38" s="2226"/>
      <c r="B38" s="1169"/>
      <c r="C38" s="421"/>
      <c r="D38" s="810"/>
      <c r="E38" s="430"/>
      <c r="F38" s="186"/>
      <c r="G38" s="424" t="s">
        <v>102</v>
      </c>
      <c r="H38" s="196"/>
      <c r="I38" s="433"/>
      <c r="J38" s="1645"/>
      <c r="K38" s="1645"/>
      <c r="L38" s="1645"/>
      <c r="M38" s="1645"/>
      <c r="N38" s="1633"/>
      <c r="O38" s="1645"/>
      <c r="P38" s="1169"/>
      <c r="Q38" s="1169"/>
      <c r="R38" s="429"/>
      <c r="S38" s="1169"/>
      <c r="T38" s="1169"/>
      <c r="U38" s="1169"/>
      <c r="V38" s="431"/>
      <c r="W38" s="431"/>
      <c r="X38" s="428"/>
      <c r="Y38" s="428"/>
      <c r="Z38" s="428"/>
      <c r="AA38" s="428"/>
      <c r="AB38" s="428"/>
      <c r="AC38" s="428"/>
    </row>
    <row customHeight="1" ht="15">
      <c r="A39" s="2226" t="s">
        <v>139</v>
      </c>
      <c r="B39" s="1169"/>
      <c r="C39" s="810" t="s">
        <v>104</v>
      </c>
      <c r="D39" s="1827"/>
      <c r="E39" s="1814" t="str">
        <f>A39</f>
        <v>10</v>
      </c>
      <c r="F39" s="813" t="s">
        <v>140</v>
      </c>
      <c r="G39" s="549" t="str">
        <f>"Территория "&amp;E39</f>
        <v>Территория 10</v>
      </c>
      <c r="H39" s="801"/>
      <c r="I39" s="801"/>
      <c r="J39" s="798"/>
      <c r="K39" s="1633"/>
      <c r="L39" s="1633"/>
      <c r="M39" s="1633"/>
      <c r="N39" s="235"/>
      <c r="O39" s="1633"/>
      <c r="P39" s="234"/>
      <c r="Q39" s="234"/>
      <c r="R39" s="234"/>
      <c r="S39" s="234"/>
      <c r="T39" s="1828"/>
      <c r="U39" s="1828"/>
      <c r="V39" s="1828"/>
      <c r="W39" s="1828"/>
      <c r="X39" s="1828"/>
      <c r="Y39" s="1828"/>
      <c r="Z39" s="1828"/>
      <c r="AA39" s="1828"/>
      <c r="AB39" s="1828"/>
      <c r="AC39" s="1828"/>
    </row>
    <row customHeight="1" ht="15">
      <c r="A40" s="2226"/>
      <c r="B40" s="1169">
        <v>1</v>
      </c>
      <c r="C40" s="1169"/>
      <c r="D40" s="809"/>
      <c r="E40" s="1822" t="str">
        <f>A39&amp;"."&amp;B40</f>
        <v>10.1</v>
      </c>
      <c r="F40" s="812" t="s">
        <v>141</v>
      </c>
      <c r="G40" s="802" t="s">
        <v>142</v>
      </c>
      <c r="H40" s="802" t="s">
        <v>142</v>
      </c>
      <c r="I40" s="800" t="s">
        <v>143</v>
      </c>
      <c r="J40" s="1633"/>
      <c r="K40" s="1645"/>
      <c r="L40" s="1645"/>
      <c r="M40" s="1633" t="str">
        <f t="array" ref="M40:M40">IF(ISERROR(MATCH(MID(N40,1,250),MID(note_ter,1,250),0)),"n","y")</f>
        <v>n</v>
      </c>
      <c r="N40" s="1645"/>
      <c r="O40" s="1633" t="str">
        <f>H40&amp;"("&amp;I40&amp;")"</f>
        <v>Похвистневский муниципальный район(36634000)</v>
      </c>
      <c r="P40" s="1169"/>
      <c r="Q40" s="1169"/>
      <c r="R40" s="429"/>
      <c r="S40" s="1169"/>
      <c r="T40" s="1169"/>
      <c r="U40" s="1169"/>
      <c r="V40" s="431"/>
      <c r="W40" s="431"/>
      <c r="X40" s="428"/>
      <c r="Y40" s="428"/>
      <c r="Z40" s="428"/>
      <c r="AA40" s="428"/>
      <c r="AB40" s="428"/>
      <c r="AC40" s="428"/>
    </row>
    <row customHeight="1" ht="15">
      <c r="A41" s="2226"/>
      <c r="B41" s="1169"/>
      <c r="C41" s="421"/>
      <c r="D41" s="810"/>
      <c r="E41" s="430"/>
      <c r="F41" s="186"/>
      <c r="G41" s="424" t="s">
        <v>102</v>
      </c>
      <c r="H41" s="196"/>
      <c r="I41" s="433"/>
      <c r="J41" s="1645"/>
      <c r="K41" s="1645"/>
      <c r="L41" s="1645"/>
      <c r="M41" s="1645"/>
      <c r="N41" s="1633"/>
      <c r="O41" s="1645"/>
      <c r="P41" s="1169"/>
      <c r="Q41" s="1169"/>
      <c r="R41" s="429"/>
      <c r="S41" s="1169"/>
      <c r="T41" s="1169"/>
      <c r="U41" s="1169"/>
      <c r="V41" s="431"/>
      <c r="W41" s="431"/>
      <c r="X41" s="428"/>
      <c r="Y41" s="428"/>
      <c r="Z41" s="428"/>
      <c r="AA41" s="428"/>
      <c r="AB41" s="428"/>
      <c r="AC41" s="428"/>
    </row>
    <row customHeight="1" ht="15">
      <c r="A42" s="2226" t="s">
        <v>144</v>
      </c>
      <c r="B42" s="1169"/>
      <c r="C42" s="810" t="s">
        <v>104</v>
      </c>
      <c r="D42" s="1827"/>
      <c r="E42" s="1814" t="str">
        <f>A42</f>
        <v>11</v>
      </c>
      <c r="F42" s="813" t="s">
        <v>145</v>
      </c>
      <c r="G42" s="549" t="str">
        <f>"Территория "&amp;E42</f>
        <v>Территория 11</v>
      </c>
      <c r="H42" s="801"/>
      <c r="I42" s="801"/>
      <c r="J42" s="798"/>
      <c r="K42" s="1633"/>
      <c r="L42" s="1633"/>
      <c r="M42" s="1633"/>
      <c r="N42" s="235"/>
      <c r="O42" s="1633"/>
      <c r="P42" s="234"/>
      <c r="Q42" s="234"/>
      <c r="R42" s="234"/>
      <c r="S42" s="234"/>
      <c r="T42" s="1828"/>
      <c r="U42" s="1828"/>
      <c r="V42" s="1828"/>
      <c r="W42" s="1828"/>
      <c r="X42" s="1828"/>
      <c r="Y42" s="1828"/>
      <c r="Z42" s="1828"/>
      <c r="AA42" s="1828"/>
      <c r="AB42" s="1828"/>
      <c r="AC42" s="1828"/>
    </row>
    <row customHeight="1" ht="15">
      <c r="A43" s="2226"/>
      <c r="B43" s="1169">
        <v>1</v>
      </c>
      <c r="C43" s="1169"/>
      <c r="D43" s="809"/>
      <c r="E43" s="1822" t="str">
        <f>A42&amp;"."&amp;B43</f>
        <v>11.1</v>
      </c>
      <c r="F43" s="812" t="s">
        <v>146</v>
      </c>
      <c r="G43" s="802" t="s">
        <v>147</v>
      </c>
      <c r="H43" s="802" t="s">
        <v>147</v>
      </c>
      <c r="I43" s="800" t="s">
        <v>148</v>
      </c>
      <c r="J43" s="1633"/>
      <c r="K43" s="1645"/>
      <c r="L43" s="1645"/>
      <c r="M43" s="1633" t="str">
        <f t="array" ref="M43:M43">IF(ISERROR(MATCH(MID(N43,1,250),MID(note_ter,1,250),0)),"n","y")</f>
        <v>n</v>
      </c>
      <c r="N43" s="1645"/>
      <c r="O43" s="1633" t="str">
        <f>H43&amp;"("&amp;I43&amp;")"</f>
        <v>городской округ Похвистнево(36727000)</v>
      </c>
      <c r="P43" s="1169"/>
      <c r="Q43" s="1169"/>
      <c r="R43" s="429"/>
      <c r="S43" s="1169"/>
      <c r="T43" s="1169"/>
      <c r="U43" s="1169"/>
      <c r="V43" s="431"/>
      <c r="W43" s="431"/>
      <c r="X43" s="428"/>
      <c r="Y43" s="428"/>
      <c r="Z43" s="428"/>
      <c r="AA43" s="428"/>
      <c r="AB43" s="428"/>
      <c r="AC43" s="428"/>
    </row>
    <row customHeight="1" ht="15">
      <c r="A44" s="2226"/>
      <c r="B44" s="1169"/>
      <c r="C44" s="421"/>
      <c r="D44" s="810"/>
      <c r="E44" s="430"/>
      <c r="F44" s="186"/>
      <c r="G44" s="424" t="s">
        <v>102</v>
      </c>
      <c r="H44" s="196"/>
      <c r="I44" s="433"/>
      <c r="J44" s="1645"/>
      <c r="K44" s="1645"/>
      <c r="L44" s="1645"/>
      <c r="M44" s="1645"/>
      <c r="N44" s="1633"/>
      <c r="O44" s="1645"/>
      <c r="P44" s="1169"/>
      <c r="Q44" s="1169"/>
      <c r="R44" s="429"/>
      <c r="S44" s="1169"/>
      <c r="T44" s="1169"/>
      <c r="U44" s="1169"/>
      <c r="V44" s="431"/>
      <c r="W44" s="431"/>
      <c r="X44" s="428"/>
      <c r="Y44" s="428"/>
      <c r="Z44" s="428"/>
      <c r="AA44" s="428"/>
      <c r="AB44" s="428"/>
      <c r="AC44" s="428"/>
    </row>
    <row customHeight="1" ht="15">
      <c r="A45" s="2226" t="s">
        <v>149</v>
      </c>
      <c r="B45" s="1169"/>
      <c r="C45" s="810" t="s">
        <v>104</v>
      </c>
      <c r="D45" s="1827"/>
      <c r="E45" s="1814" t="str">
        <f>A45</f>
        <v>12</v>
      </c>
      <c r="F45" s="813" t="s">
        <v>150</v>
      </c>
      <c r="G45" s="549" t="str">
        <f>"Территория "&amp;E45</f>
        <v>Территория 12</v>
      </c>
      <c r="H45" s="801"/>
      <c r="I45" s="801"/>
      <c r="J45" s="798"/>
      <c r="K45" s="1633"/>
      <c r="L45" s="1633"/>
      <c r="M45" s="1633"/>
      <c r="N45" s="235"/>
      <c r="O45" s="1633"/>
      <c r="P45" s="234"/>
      <c r="Q45" s="234"/>
      <c r="R45" s="234"/>
      <c r="S45" s="234"/>
      <c r="T45" s="1828"/>
      <c r="U45" s="1828"/>
      <c r="V45" s="1828"/>
      <c r="W45" s="1828"/>
      <c r="X45" s="1828"/>
      <c r="Y45" s="1828"/>
      <c r="Z45" s="1828"/>
      <c r="AA45" s="1828"/>
      <c r="AB45" s="1828"/>
      <c r="AC45" s="1828"/>
    </row>
    <row customHeight="1" ht="15">
      <c r="A46" s="2226"/>
      <c r="B46" s="1169">
        <v>1</v>
      </c>
      <c r="C46" s="1169"/>
      <c r="D46" s="809"/>
      <c r="E46" s="1822" t="str">
        <f>A45&amp;"."&amp;B46</f>
        <v>12.1</v>
      </c>
      <c r="F46" s="812" t="s">
        <v>151</v>
      </c>
      <c r="G46" s="802" t="s">
        <v>152</v>
      </c>
      <c r="H46" s="802" t="s">
        <v>152</v>
      </c>
      <c r="I46" s="800" t="s">
        <v>153</v>
      </c>
      <c r="J46" s="1633"/>
      <c r="K46" s="1645"/>
      <c r="L46" s="1645"/>
      <c r="M46" s="1633" t="str">
        <f t="array" ref="M46:M46">IF(ISERROR(MATCH(MID(N46,1,250),MID(note_ter,1,250),0)),"n","y")</f>
        <v>n</v>
      </c>
      <c r="N46" s="1645"/>
      <c r="O46" s="1633" t="str">
        <f>H46&amp;"("&amp;I46&amp;")"</f>
        <v>городской округ Отрадный(36724000)</v>
      </c>
      <c r="P46" s="1169"/>
      <c r="Q46" s="1169"/>
      <c r="R46" s="429"/>
      <c r="S46" s="1169"/>
      <c r="T46" s="1169"/>
      <c r="U46" s="1169"/>
      <c r="V46" s="431"/>
      <c r="W46" s="431"/>
      <c r="X46" s="428"/>
      <c r="Y46" s="428"/>
      <c r="Z46" s="428"/>
      <c r="AA46" s="428"/>
      <c r="AB46" s="428"/>
      <c r="AC46" s="428"/>
    </row>
    <row customHeight="1" ht="15">
      <c r="A47" s="2226"/>
      <c r="B47" s="1169"/>
      <c r="C47" s="421"/>
      <c r="D47" s="810"/>
      <c r="E47" s="430"/>
      <c r="F47" s="186"/>
      <c r="G47" s="424" t="s">
        <v>102</v>
      </c>
      <c r="H47" s="196"/>
      <c r="I47" s="433"/>
      <c r="J47" s="1645"/>
      <c r="K47" s="1645"/>
      <c r="L47" s="1645"/>
      <c r="M47" s="1645"/>
      <c r="N47" s="1633"/>
      <c r="O47" s="1645"/>
      <c r="P47" s="1169"/>
      <c r="Q47" s="1169"/>
      <c r="R47" s="429"/>
      <c r="S47" s="1169"/>
      <c r="T47" s="1169"/>
      <c r="U47" s="1169"/>
      <c r="V47" s="431"/>
      <c r="W47" s="431"/>
      <c r="X47" s="428"/>
      <c r="Y47" s="428"/>
      <c r="Z47" s="428"/>
      <c r="AA47" s="428"/>
      <c r="AB47" s="428"/>
      <c r="AC47" s="428"/>
    </row>
    <row customHeight="1" ht="15">
      <c r="A48" s="2226" t="s">
        <v>154</v>
      </c>
      <c r="B48" s="1169"/>
      <c r="C48" s="810" t="s">
        <v>104</v>
      </c>
      <c r="D48" s="1827"/>
      <c r="E48" s="1814" t="str">
        <f>A48</f>
        <v>13</v>
      </c>
      <c r="F48" s="813" t="s">
        <v>155</v>
      </c>
      <c r="G48" s="549" t="str">
        <f>"Территория "&amp;E48</f>
        <v>Территория 13</v>
      </c>
      <c r="H48" s="801"/>
      <c r="I48" s="801"/>
      <c r="J48" s="798"/>
      <c r="K48" s="1633"/>
      <c r="L48" s="1633"/>
      <c r="M48" s="1633"/>
      <c r="N48" s="235"/>
      <c r="O48" s="1633"/>
      <c r="P48" s="234"/>
      <c r="Q48" s="234"/>
      <c r="R48" s="234"/>
      <c r="S48" s="234"/>
      <c r="T48" s="1828"/>
      <c r="U48" s="1828"/>
      <c r="V48" s="1828"/>
      <c r="W48" s="1828"/>
      <c r="X48" s="1828"/>
      <c r="Y48" s="1828"/>
      <c r="Z48" s="1828"/>
      <c r="AA48" s="1828"/>
      <c r="AB48" s="1828"/>
      <c r="AC48" s="1828"/>
    </row>
    <row customHeight="1" ht="15">
      <c r="A49" s="2226"/>
      <c r="B49" s="1169">
        <v>1</v>
      </c>
      <c r="C49" s="1169"/>
      <c r="D49" s="809"/>
      <c r="E49" s="1822" t="str">
        <f>A48&amp;"."&amp;B49</f>
        <v>13.1</v>
      </c>
      <c r="F49" s="812" t="s">
        <v>156</v>
      </c>
      <c r="G49" s="802" t="s">
        <v>157</v>
      </c>
      <c r="H49" s="802" t="s">
        <v>157</v>
      </c>
      <c r="I49" s="800" t="s">
        <v>158</v>
      </c>
      <c r="J49" s="1633"/>
      <c r="K49" s="1645"/>
      <c r="L49" s="1645"/>
      <c r="M49" s="1633" t="str">
        <f t="array" ref="M49:M49">IF(ISERROR(MATCH(MID(N49,1,250),MID(note_ter,1,250),0)),"n","y")</f>
        <v>n</v>
      </c>
      <c r="N49" s="1645"/>
      <c r="O49" s="1633" t="str">
        <f>H49&amp;"("&amp;I49&amp;")"</f>
        <v>Приволжский муниципальный район(36636000)</v>
      </c>
      <c r="P49" s="1169"/>
      <c r="Q49" s="1169"/>
      <c r="R49" s="429"/>
      <c r="S49" s="1169"/>
      <c r="T49" s="1169"/>
      <c r="U49" s="1169"/>
      <c r="V49" s="431"/>
      <c r="W49" s="431"/>
      <c r="X49" s="428"/>
      <c r="Y49" s="428"/>
      <c r="Z49" s="428"/>
      <c r="AA49" s="428"/>
      <c r="AB49" s="428"/>
      <c r="AC49" s="428"/>
    </row>
    <row customHeight="1" ht="15">
      <c r="A50" s="2226"/>
      <c r="B50" s="1169"/>
      <c r="C50" s="421"/>
      <c r="D50" s="810"/>
      <c r="E50" s="430"/>
      <c r="F50" s="186"/>
      <c r="G50" s="424" t="s">
        <v>102</v>
      </c>
      <c r="H50" s="196"/>
      <c r="I50" s="433"/>
      <c r="J50" s="1645"/>
      <c r="K50" s="1645"/>
      <c r="L50" s="1645"/>
      <c r="M50" s="1645"/>
      <c r="N50" s="1633"/>
      <c r="O50" s="1645"/>
      <c r="P50" s="1169"/>
      <c r="Q50" s="1169"/>
      <c r="R50" s="429"/>
      <c r="S50" s="1169"/>
      <c r="T50" s="1169"/>
      <c r="U50" s="1169"/>
      <c r="V50" s="431"/>
      <c r="W50" s="431"/>
      <c r="X50" s="428"/>
      <c r="Y50" s="428"/>
      <c r="Z50" s="428"/>
      <c r="AA50" s="428"/>
      <c r="AB50" s="428"/>
      <c r="AC50" s="428"/>
    </row>
    <row customHeight="1" ht="15">
      <c r="A51" s="2226" t="s">
        <v>159</v>
      </c>
      <c r="B51" s="1169"/>
      <c r="C51" s="810" t="s">
        <v>104</v>
      </c>
      <c r="D51" s="1827"/>
      <c r="E51" s="1814" t="str">
        <f>A51</f>
        <v>14</v>
      </c>
      <c r="F51" s="813" t="s">
        <v>160</v>
      </c>
      <c r="G51" s="549" t="str">
        <f>"Территория "&amp;E51</f>
        <v>Территория 14</v>
      </c>
      <c r="H51" s="801"/>
      <c r="I51" s="801"/>
      <c r="J51" s="798"/>
      <c r="K51" s="1633"/>
      <c r="L51" s="1633"/>
      <c r="M51" s="1633"/>
      <c r="N51" s="235"/>
      <c r="O51" s="1633"/>
      <c r="P51" s="234"/>
      <c r="Q51" s="234"/>
      <c r="R51" s="234"/>
      <c r="S51" s="234"/>
      <c r="T51" s="1828"/>
      <c r="U51" s="1828"/>
      <c r="V51" s="1828"/>
      <c r="W51" s="1828"/>
      <c r="X51" s="1828"/>
      <c r="Y51" s="1828"/>
      <c r="Z51" s="1828"/>
      <c r="AA51" s="1828"/>
      <c r="AB51" s="1828"/>
      <c r="AC51" s="1828"/>
    </row>
    <row customHeight="1" ht="15">
      <c r="A52" s="2226"/>
      <c r="B52" s="1169">
        <v>1</v>
      </c>
      <c r="C52" s="1169"/>
      <c r="D52" s="809"/>
      <c r="E52" s="1822" t="str">
        <f>A51&amp;"."&amp;B52</f>
        <v>14.1</v>
      </c>
      <c r="F52" s="812" t="s">
        <v>161</v>
      </c>
      <c r="G52" s="802" t="s">
        <v>162</v>
      </c>
      <c r="H52" s="802" t="s">
        <v>162</v>
      </c>
      <c r="I52" s="800" t="s">
        <v>163</v>
      </c>
      <c r="J52" s="1633"/>
      <c r="K52" s="1645"/>
      <c r="L52" s="1645"/>
      <c r="M52" s="1633" t="str">
        <f t="array" ref="M52:M52">IF(ISERROR(MATCH(MID(N52,1,250),MID(note_ter,1,250),0)),"n","y")</f>
        <v>n</v>
      </c>
      <c r="N52" s="1645"/>
      <c r="O52" s="1633" t="str">
        <f>H52&amp;"("&amp;I52&amp;")"</f>
        <v>городской округ Чапаевск(36750000)</v>
      </c>
      <c r="P52" s="1169"/>
      <c r="Q52" s="1169"/>
      <c r="R52" s="429"/>
      <c r="S52" s="1169"/>
      <c r="T52" s="1169"/>
      <c r="U52" s="1169"/>
      <c r="V52" s="431"/>
      <c r="W52" s="431"/>
      <c r="X52" s="428"/>
      <c r="Y52" s="428"/>
      <c r="Z52" s="428"/>
      <c r="AA52" s="428"/>
      <c r="AB52" s="428"/>
      <c r="AC52" s="428"/>
    </row>
    <row customHeight="1" ht="15">
      <c r="A53" s="2226"/>
      <c r="B53" s="1169"/>
      <c r="C53" s="421"/>
      <c r="D53" s="810"/>
      <c r="E53" s="430"/>
      <c r="F53" s="186"/>
      <c r="G53" s="424" t="s">
        <v>102</v>
      </c>
      <c r="H53" s="196"/>
      <c r="I53" s="433"/>
      <c r="J53" s="1645"/>
      <c r="K53" s="1645"/>
      <c r="L53" s="1645"/>
      <c r="M53" s="1645"/>
      <c r="N53" s="1633"/>
      <c r="O53" s="1645"/>
      <c r="P53" s="1169"/>
      <c r="Q53" s="1169"/>
      <c r="R53" s="429"/>
      <c r="S53" s="1169"/>
      <c r="T53" s="1169"/>
      <c r="U53" s="1169"/>
      <c r="V53" s="431"/>
      <c r="W53" s="431"/>
      <c r="X53" s="428"/>
      <c r="Y53" s="428"/>
      <c r="Z53" s="428"/>
      <c r="AA53" s="428"/>
      <c r="AB53" s="428"/>
      <c r="AC53" s="428"/>
    </row>
    <row customHeight="1" ht="15">
      <c r="A54" s="2226" t="s">
        <v>164</v>
      </c>
      <c r="B54" s="1169"/>
      <c r="C54" s="810" t="s">
        <v>104</v>
      </c>
      <c r="D54" s="1827"/>
      <c r="E54" s="1814" t="str">
        <f>A54</f>
        <v>15</v>
      </c>
      <c r="F54" s="813" t="s">
        <v>165</v>
      </c>
      <c r="G54" s="549" t="str">
        <f>"Территория "&amp;E54</f>
        <v>Территория 15</v>
      </c>
      <c r="H54" s="801"/>
      <c r="I54" s="801"/>
      <c r="J54" s="798"/>
      <c r="K54" s="1633"/>
      <c r="L54" s="1633"/>
      <c r="M54" s="1633"/>
      <c r="N54" s="235"/>
      <c r="O54" s="1633"/>
      <c r="P54" s="234"/>
      <c r="Q54" s="234"/>
      <c r="R54" s="234"/>
      <c r="S54" s="234"/>
      <c r="T54" s="1828"/>
      <c r="U54" s="1828"/>
      <c r="V54" s="1828"/>
      <c r="W54" s="1828"/>
      <c r="X54" s="1828"/>
      <c r="Y54" s="1828"/>
      <c r="Z54" s="1828"/>
      <c r="AA54" s="1828"/>
      <c r="AB54" s="1828"/>
      <c r="AC54" s="1828"/>
    </row>
    <row customHeight="1" ht="15">
      <c r="A55" s="2226"/>
      <c r="B55" s="1169">
        <v>1</v>
      </c>
      <c r="C55" s="1169"/>
      <c r="D55" s="809"/>
      <c r="E55" s="1822" t="str">
        <f>A54&amp;"."&amp;B55</f>
        <v>15.1</v>
      </c>
      <c r="F55" s="812" t="s">
        <v>166</v>
      </c>
      <c r="G55" s="802" t="s">
        <v>167</v>
      </c>
      <c r="H55" s="802" t="s">
        <v>167</v>
      </c>
      <c r="I55" s="800" t="s">
        <v>168</v>
      </c>
      <c r="J55" s="1633"/>
      <c r="K55" s="1645"/>
      <c r="L55" s="1645"/>
      <c r="M55" s="1633" t="str">
        <f t="array" ref="M55:M55">IF(ISERROR(MATCH(MID(N55,1,250),MID(note_ter,1,250),0)),"n","y")</f>
        <v>n</v>
      </c>
      <c r="N55" s="1645"/>
      <c r="O55" s="1633" t="str">
        <f>H55&amp;"("&amp;I55&amp;")"</f>
        <v>городской округ Новокуйбышевск(36713000)</v>
      </c>
      <c r="P55" s="1169"/>
      <c r="Q55" s="1169"/>
      <c r="R55" s="429"/>
      <c r="S55" s="1169"/>
      <c r="T55" s="1169"/>
      <c r="U55" s="1169"/>
      <c r="V55" s="431"/>
      <c r="W55" s="431"/>
      <c r="X55" s="428"/>
      <c r="Y55" s="428"/>
      <c r="Z55" s="428"/>
      <c r="AA55" s="428"/>
      <c r="AB55" s="428"/>
      <c r="AC55" s="428"/>
    </row>
    <row customHeight="1" ht="15">
      <c r="A56" s="2226"/>
      <c r="B56" s="1169"/>
      <c r="C56" s="421"/>
      <c r="D56" s="810"/>
      <c r="E56" s="430"/>
      <c r="F56" s="186"/>
      <c r="G56" s="424" t="s">
        <v>102</v>
      </c>
      <c r="H56" s="196"/>
      <c r="I56" s="433"/>
      <c r="J56" s="1645"/>
      <c r="K56" s="1645"/>
      <c r="L56" s="1645"/>
      <c r="M56" s="1645"/>
      <c r="N56" s="1633"/>
      <c r="O56" s="1645"/>
      <c r="P56" s="1169"/>
      <c r="Q56" s="1169"/>
      <c r="R56" s="429"/>
      <c r="S56" s="1169"/>
      <c r="T56" s="1169"/>
      <c r="U56" s="1169"/>
      <c r="V56" s="431"/>
      <c r="W56" s="431"/>
      <c r="X56" s="428"/>
      <c r="Y56" s="428"/>
      <c r="Z56" s="428"/>
      <c r="AA56" s="428"/>
      <c r="AB56" s="428"/>
      <c r="AC56" s="428"/>
    </row>
    <row customHeight="1" ht="15">
      <c r="A57" s="2226" t="s">
        <v>169</v>
      </c>
      <c r="B57" s="1169"/>
      <c r="C57" s="810" t="s">
        <v>104</v>
      </c>
      <c r="D57" s="1827"/>
      <c r="E57" s="1814" t="str">
        <f>A57</f>
        <v>16</v>
      </c>
      <c r="F57" s="813" t="s">
        <v>170</v>
      </c>
      <c r="G57" s="549" t="str">
        <f>"Территория "&amp;E57</f>
        <v>Территория 16</v>
      </c>
      <c r="H57" s="801"/>
      <c r="I57" s="801"/>
      <c r="J57" s="798"/>
      <c r="K57" s="1633"/>
      <c r="L57" s="1633"/>
      <c r="M57" s="1633"/>
      <c r="N57" s="235"/>
      <c r="O57" s="1633"/>
      <c r="P57" s="234"/>
      <c r="Q57" s="234"/>
      <c r="R57" s="234"/>
      <c r="S57" s="234"/>
      <c r="T57" s="1828"/>
      <c r="U57" s="1828"/>
      <c r="V57" s="1828"/>
      <c r="W57" s="1828"/>
      <c r="X57" s="1828"/>
      <c r="Y57" s="1828"/>
      <c r="Z57" s="1828"/>
      <c r="AA57" s="1828"/>
      <c r="AB57" s="1828"/>
      <c r="AC57" s="1828"/>
    </row>
    <row customHeight="1" ht="15">
      <c r="A58" s="2226"/>
      <c r="B58" s="1169">
        <v>1</v>
      </c>
      <c r="C58" s="1169"/>
      <c r="D58" s="809"/>
      <c r="E58" s="1822" t="str">
        <f>A57&amp;"."&amp;B58</f>
        <v>16.1</v>
      </c>
      <c r="F58" s="812" t="s">
        <v>171</v>
      </c>
      <c r="G58" s="802" t="s">
        <v>172</v>
      </c>
      <c r="H58" s="802" t="s">
        <v>172</v>
      </c>
      <c r="I58" s="800" t="s">
        <v>173</v>
      </c>
      <c r="J58" s="1633"/>
      <c r="K58" s="1645"/>
      <c r="L58" s="1645"/>
      <c r="M58" s="1633" t="str">
        <f t="array" ref="M58:M58">IF(ISERROR(MATCH(MID(N58,1,250),MID(note_ter,1,250),0)),"n","y")</f>
        <v>n</v>
      </c>
      <c r="N58" s="1645"/>
      <c r="O58" s="1633" t="str">
        <f>H58&amp;"("&amp;I58&amp;")"</f>
        <v>Волжский муниципальный район(36614000)</v>
      </c>
      <c r="P58" s="1169"/>
      <c r="Q58" s="1169"/>
      <c r="R58" s="429"/>
      <c r="S58" s="1169"/>
      <c r="T58" s="1169"/>
      <c r="U58" s="1169"/>
      <c r="V58" s="431"/>
      <c r="W58" s="431"/>
      <c r="X58" s="428"/>
      <c r="Y58" s="428"/>
      <c r="Z58" s="428"/>
      <c r="AA58" s="428"/>
      <c r="AB58" s="428"/>
      <c r="AC58" s="428"/>
    </row>
    <row customHeight="1" ht="15">
      <c r="A59" s="2226"/>
      <c r="B59" s="1169"/>
      <c r="C59" s="421"/>
      <c r="D59" s="810"/>
      <c r="E59" s="430"/>
      <c r="F59" s="186"/>
      <c r="G59" s="424" t="s">
        <v>102</v>
      </c>
      <c r="H59" s="196"/>
      <c r="I59" s="433"/>
      <c r="J59" s="1645"/>
      <c r="K59" s="1645"/>
      <c r="L59" s="1645"/>
      <c r="M59" s="1645"/>
      <c r="N59" s="1633"/>
      <c r="O59" s="1645"/>
      <c r="P59" s="1169"/>
      <c r="Q59" s="1169"/>
      <c r="R59" s="429"/>
      <c r="S59" s="1169"/>
      <c r="T59" s="1169"/>
      <c r="U59" s="1169"/>
      <c r="V59" s="431"/>
      <c r="W59" s="431"/>
      <c r="X59" s="428"/>
      <c r="Y59" s="428"/>
      <c r="Z59" s="428"/>
      <c r="AA59" s="428"/>
      <c r="AB59" s="428"/>
      <c r="AC59" s="428"/>
    </row>
    <row customHeight="1" ht="15">
      <c r="A60" s="2226" t="s">
        <v>174</v>
      </c>
      <c r="B60" s="1169"/>
      <c r="C60" s="810" t="s">
        <v>104</v>
      </c>
      <c r="D60" s="1827"/>
      <c r="E60" s="1814" t="str">
        <f>A60</f>
        <v>17</v>
      </c>
      <c r="F60" s="813" t="s">
        <v>175</v>
      </c>
      <c r="G60" s="549" t="str">
        <f>"Территория "&amp;E60</f>
        <v>Территория 17</v>
      </c>
      <c r="H60" s="801"/>
      <c r="I60" s="801"/>
      <c r="J60" s="798"/>
      <c r="K60" s="1633"/>
      <c r="L60" s="1633"/>
      <c r="M60" s="1633"/>
      <c r="N60" s="235"/>
      <c r="O60" s="1633"/>
      <c r="P60" s="234"/>
      <c r="Q60" s="234"/>
      <c r="R60" s="234"/>
      <c r="S60" s="234"/>
      <c r="T60" s="1828"/>
      <c r="U60" s="1828"/>
      <c r="V60" s="1828"/>
      <c r="W60" s="1828"/>
      <c r="X60" s="1828"/>
      <c r="Y60" s="1828"/>
      <c r="Z60" s="1828"/>
      <c r="AA60" s="1828"/>
      <c r="AB60" s="1828"/>
      <c r="AC60" s="1828"/>
    </row>
    <row customHeight="1" ht="15">
      <c r="A61" s="2226"/>
      <c r="B61" s="1169">
        <v>1</v>
      </c>
      <c r="C61" s="1169"/>
      <c r="D61" s="809"/>
      <c r="E61" s="1822" t="str">
        <f>A60&amp;"."&amp;B61</f>
        <v>17.1</v>
      </c>
      <c r="F61" s="812" t="s">
        <v>176</v>
      </c>
      <c r="G61" s="802" t="s">
        <v>177</v>
      </c>
      <c r="H61" s="802" t="s">
        <v>177</v>
      </c>
      <c r="I61" s="800" t="s">
        <v>178</v>
      </c>
      <c r="J61" s="1633"/>
      <c r="K61" s="1645"/>
      <c r="L61" s="1645"/>
      <c r="M61" s="1633" t="str">
        <f t="array" ref="M61:M61">IF(ISERROR(MATCH(MID(N61,1,250),MID(note_ter,1,250),0)),"n","y")</f>
        <v>n</v>
      </c>
      <c r="N61" s="1645"/>
      <c r="O61" s="1633" t="str">
        <f>H61&amp;"("&amp;I61&amp;")"</f>
        <v>городской округ Октябрьск(36718000)</v>
      </c>
      <c r="P61" s="1169"/>
      <c r="Q61" s="1169"/>
      <c r="R61" s="429"/>
      <c r="S61" s="1169"/>
      <c r="T61" s="1169"/>
      <c r="U61" s="1169"/>
      <c r="V61" s="431"/>
      <c r="W61" s="431"/>
      <c r="X61" s="428"/>
      <c r="Y61" s="428"/>
      <c r="Z61" s="428"/>
      <c r="AA61" s="428"/>
      <c r="AB61" s="428"/>
      <c r="AC61" s="428"/>
    </row>
    <row customHeight="1" ht="15">
      <c r="A62" s="2226"/>
      <c r="B62" s="1169"/>
      <c r="C62" s="421"/>
      <c r="D62" s="810"/>
      <c r="E62" s="430"/>
      <c r="F62" s="186"/>
      <c r="G62" s="424" t="s">
        <v>102</v>
      </c>
      <c r="H62" s="196"/>
      <c r="I62" s="433"/>
      <c r="J62" s="1645"/>
      <c r="K62" s="1645"/>
      <c r="L62" s="1645"/>
      <c r="M62" s="1645"/>
      <c r="N62" s="1633"/>
      <c r="O62" s="1645"/>
      <c r="P62" s="1169"/>
      <c r="Q62" s="1169"/>
      <c r="R62" s="429"/>
      <c r="S62" s="1169"/>
      <c r="T62" s="1169"/>
      <c r="U62" s="1169"/>
      <c r="V62" s="431"/>
      <c r="W62" s="431"/>
      <c r="X62" s="428"/>
      <c r="Y62" s="428"/>
      <c r="Z62" s="428"/>
      <c r="AA62" s="428"/>
      <c r="AB62" s="428"/>
      <c r="AC62" s="428"/>
    </row>
    <row customHeight="1" ht="15">
      <c r="A63" s="2226" t="s">
        <v>179</v>
      </c>
      <c r="B63" s="1169"/>
      <c r="C63" s="810" t="s">
        <v>104</v>
      </c>
      <c r="D63" s="1827"/>
      <c r="E63" s="1814" t="str">
        <f>A63</f>
        <v>18</v>
      </c>
      <c r="F63" s="813" t="s">
        <v>180</v>
      </c>
      <c r="G63" s="549" t="str">
        <f>"Территория "&amp;E63</f>
        <v>Территория 18</v>
      </c>
      <c r="H63" s="801"/>
      <c r="I63" s="801"/>
      <c r="J63" s="798"/>
      <c r="K63" s="1633"/>
      <c r="L63" s="1633"/>
      <c r="M63" s="1633"/>
      <c r="N63" s="235"/>
      <c r="O63" s="1633"/>
      <c r="P63" s="234"/>
      <c r="Q63" s="234"/>
      <c r="R63" s="234"/>
      <c r="S63" s="234"/>
      <c r="T63" s="1828"/>
      <c r="U63" s="1828"/>
      <c r="V63" s="1828"/>
      <c r="W63" s="1828"/>
      <c r="X63" s="1828"/>
      <c r="Y63" s="1828"/>
      <c r="Z63" s="1828"/>
      <c r="AA63" s="1828"/>
      <c r="AB63" s="1828"/>
      <c r="AC63" s="1828"/>
    </row>
    <row customHeight="1" ht="15">
      <c r="A64" s="2226"/>
      <c r="B64" s="1169">
        <v>1</v>
      </c>
      <c r="C64" s="1169"/>
      <c r="D64" s="809"/>
      <c r="E64" s="1822" t="str">
        <f>A63&amp;"."&amp;B64</f>
        <v>18.1</v>
      </c>
      <c r="F64" s="812" t="s">
        <v>181</v>
      </c>
      <c r="G64" s="802" t="s">
        <v>182</v>
      </c>
      <c r="H64" s="802" t="s">
        <v>182</v>
      </c>
      <c r="I64" s="800" t="s">
        <v>183</v>
      </c>
      <c r="J64" s="1633"/>
      <c r="K64" s="1645"/>
      <c r="L64" s="1645"/>
      <c r="M64" s="1633" t="str">
        <f t="array" ref="M64:M64">IF(ISERROR(MATCH(MID(N64,1,250),MID(note_ter,1,250),0)),"n","y")</f>
        <v>n</v>
      </c>
      <c r="N64" s="1645"/>
      <c r="O64" s="1633" t="str">
        <f>H64&amp;"("&amp;I64&amp;")"</f>
        <v>Шигонский муниципальный район(36650000)</v>
      </c>
      <c r="P64" s="1169"/>
      <c r="Q64" s="1169"/>
      <c r="R64" s="429"/>
      <c r="S64" s="1169"/>
      <c r="T64" s="1169"/>
      <c r="U64" s="1169"/>
      <c r="V64" s="431"/>
      <c r="W64" s="431"/>
      <c r="X64" s="428"/>
      <c r="Y64" s="428"/>
      <c r="Z64" s="428"/>
      <c r="AA64" s="428"/>
      <c r="AB64" s="428"/>
      <c r="AC64" s="428"/>
    </row>
    <row customHeight="1" ht="15">
      <c r="A65" s="2226"/>
      <c r="B65" s="1169"/>
      <c r="C65" s="421"/>
      <c r="D65" s="810"/>
      <c r="E65" s="430"/>
      <c r="F65" s="186"/>
      <c r="G65" s="424" t="s">
        <v>102</v>
      </c>
      <c r="H65" s="196"/>
      <c r="I65" s="433"/>
      <c r="J65" s="1645"/>
      <c r="K65" s="1645"/>
      <c r="L65" s="1645"/>
      <c r="M65" s="1645"/>
      <c r="N65" s="1633"/>
      <c r="O65" s="1645"/>
      <c r="P65" s="1169"/>
      <c r="Q65" s="1169"/>
      <c r="R65" s="429"/>
      <c r="S65" s="1169"/>
      <c r="T65" s="1169"/>
      <c r="U65" s="1169"/>
      <c r="V65" s="431"/>
      <c r="W65" s="431"/>
      <c r="X65" s="428"/>
      <c r="Y65" s="428"/>
      <c r="Z65" s="428"/>
      <c r="AA65" s="428"/>
      <c r="AB65" s="428"/>
      <c r="AC65" s="428"/>
    </row>
    <row customHeight="1" ht="15">
      <c r="A66" s="2226" t="s">
        <v>184</v>
      </c>
      <c r="B66" s="1169"/>
      <c r="C66" s="810" t="s">
        <v>104</v>
      </c>
      <c r="D66" s="1827"/>
      <c r="E66" s="1814" t="str">
        <f>A66</f>
        <v>19</v>
      </c>
      <c r="F66" s="813" t="s">
        <v>185</v>
      </c>
      <c r="G66" s="549" t="str">
        <f>"Территория "&amp;E66</f>
        <v>Территория 19</v>
      </c>
      <c r="H66" s="801"/>
      <c r="I66" s="801"/>
      <c r="J66" s="798"/>
      <c r="K66" s="1633"/>
      <c r="L66" s="1633"/>
      <c r="M66" s="1633"/>
      <c r="N66" s="235"/>
      <c r="O66" s="1633"/>
      <c r="P66" s="234"/>
      <c r="Q66" s="234"/>
      <c r="R66" s="234"/>
      <c r="S66" s="234"/>
      <c r="T66" s="1828"/>
      <c r="U66" s="1828"/>
      <c r="V66" s="1828"/>
      <c r="W66" s="1828"/>
      <c r="X66" s="1828"/>
      <c r="Y66" s="1828"/>
      <c r="Z66" s="1828"/>
      <c r="AA66" s="1828"/>
      <c r="AB66" s="1828"/>
      <c r="AC66" s="1828"/>
    </row>
    <row customHeight="1" ht="15">
      <c r="A67" s="2226"/>
      <c r="B67" s="1169">
        <v>1</v>
      </c>
      <c r="C67" s="1169"/>
      <c r="D67" s="809"/>
      <c r="E67" s="1822" t="str">
        <f>A66&amp;"."&amp;B67</f>
        <v>19.1</v>
      </c>
      <c r="F67" s="812" t="s">
        <v>186</v>
      </c>
      <c r="G67" s="802" t="s">
        <v>187</v>
      </c>
      <c r="H67" s="802" t="s">
        <v>187</v>
      </c>
      <c r="I67" s="800" t="s">
        <v>188</v>
      </c>
      <c r="J67" s="1633"/>
      <c r="K67" s="1645"/>
      <c r="L67" s="1645"/>
      <c r="M67" s="1633" t="str">
        <f t="array" ref="M67:M67">IF(ISERROR(MATCH(MID(N67,1,250),MID(note_ter,1,250),0)),"n","y")</f>
        <v>n</v>
      </c>
      <c r="N67" s="1645"/>
      <c r="O67" s="1633" t="str">
        <f>H67&amp;"("&amp;I67&amp;")"</f>
        <v>Кинельский муниципальный район(36618000)</v>
      </c>
      <c r="P67" s="1169"/>
      <c r="Q67" s="1169"/>
      <c r="R67" s="429"/>
      <c r="S67" s="1169"/>
      <c r="T67" s="1169"/>
      <c r="U67" s="1169"/>
      <c r="V67" s="431"/>
      <c r="W67" s="431"/>
      <c r="X67" s="428"/>
      <c r="Y67" s="428"/>
      <c r="Z67" s="428"/>
      <c r="AA67" s="428"/>
      <c r="AB67" s="428"/>
      <c r="AC67" s="428"/>
    </row>
    <row customHeight="1" ht="15">
      <c r="A68" s="2226"/>
      <c r="B68" s="1169"/>
      <c r="C68" s="421"/>
      <c r="D68" s="810"/>
      <c r="E68" s="430"/>
      <c r="F68" s="186"/>
      <c r="G68" s="424" t="s">
        <v>102</v>
      </c>
      <c r="H68" s="196"/>
      <c r="I68" s="433"/>
      <c r="J68" s="1645"/>
      <c r="K68" s="1645"/>
      <c r="L68" s="1645"/>
      <c r="M68" s="1645"/>
      <c r="N68" s="1633"/>
      <c r="O68" s="1645"/>
      <c r="P68" s="1169"/>
      <c r="Q68" s="1169"/>
      <c r="R68" s="429"/>
      <c r="S68" s="1169"/>
      <c r="T68" s="1169"/>
      <c r="U68" s="1169"/>
      <c r="V68" s="431"/>
      <c r="W68" s="431"/>
      <c r="X68" s="428"/>
      <c r="Y68" s="428"/>
      <c r="Z68" s="428"/>
      <c r="AA68" s="428"/>
      <c r="AB68" s="428"/>
      <c r="AC68" s="428"/>
    </row>
    <row customHeight="1" ht="15">
      <c r="A69" s="2226" t="s">
        <v>189</v>
      </c>
      <c r="B69" s="1169"/>
      <c r="C69" s="810" t="s">
        <v>104</v>
      </c>
      <c r="D69" s="1827"/>
      <c r="E69" s="1814" t="str">
        <f>A69</f>
        <v>20</v>
      </c>
      <c r="F69" s="813" t="s">
        <v>190</v>
      </c>
      <c r="G69" s="549" t="str">
        <f>"Территория "&amp;E69</f>
        <v>Территория 20</v>
      </c>
      <c r="H69" s="801"/>
      <c r="I69" s="801"/>
      <c r="J69" s="798"/>
      <c r="K69" s="1633"/>
      <c r="L69" s="1633"/>
      <c r="M69" s="1633"/>
      <c r="N69" s="235"/>
      <c r="O69" s="1633"/>
      <c r="P69" s="234"/>
      <c r="Q69" s="234"/>
      <c r="R69" s="234"/>
      <c r="S69" s="234"/>
      <c r="T69" s="1828"/>
      <c r="U69" s="1828"/>
      <c r="V69" s="1828"/>
      <c r="W69" s="1828"/>
      <c r="X69" s="1828"/>
      <c r="Y69" s="1828"/>
      <c r="Z69" s="1828"/>
      <c r="AA69" s="1828"/>
      <c r="AB69" s="1828"/>
      <c r="AC69" s="1828"/>
    </row>
    <row customHeight="1" ht="15">
      <c r="A70" s="2226"/>
      <c r="B70" s="1169">
        <v>1</v>
      </c>
      <c r="C70" s="1169"/>
      <c r="D70" s="809"/>
      <c r="E70" s="1822" t="str">
        <f>A69&amp;"."&amp;B70</f>
        <v>20.1</v>
      </c>
      <c r="F70" s="812" t="s">
        <v>191</v>
      </c>
      <c r="G70" s="802" t="s">
        <v>192</v>
      </c>
      <c r="H70" s="802" t="s">
        <v>192</v>
      </c>
      <c r="I70" s="800" t="s">
        <v>193</v>
      </c>
      <c r="J70" s="1633"/>
      <c r="K70" s="1645"/>
      <c r="L70" s="1645"/>
      <c r="M70" s="1633" t="str">
        <f t="array" ref="M70:M70">IF(ISERROR(MATCH(MID(N70,1,250),MID(note_ter,1,250),0)),"n","y")</f>
        <v>n</v>
      </c>
      <c r="N70" s="1645"/>
      <c r="O70" s="1633" t="str">
        <f>H70&amp;"("&amp;I70&amp;")"</f>
        <v>Нефтегорский муниципальный район(36630000)</v>
      </c>
      <c r="P70" s="1169"/>
      <c r="Q70" s="1169"/>
      <c r="R70" s="429"/>
      <c r="S70" s="1169"/>
      <c r="T70" s="1169"/>
      <c r="U70" s="1169"/>
      <c r="V70" s="431"/>
      <c r="W70" s="431"/>
      <c r="X70" s="428"/>
      <c r="Y70" s="428"/>
      <c r="Z70" s="428"/>
      <c r="AA70" s="428"/>
      <c r="AB70" s="428"/>
      <c r="AC70" s="428"/>
    </row>
    <row customHeight="1" ht="15">
      <c r="A71" s="2226"/>
      <c r="B71" s="1169"/>
      <c r="C71" s="421"/>
      <c r="D71" s="810"/>
      <c r="E71" s="430"/>
      <c r="F71" s="186"/>
      <c r="G71" s="424" t="s">
        <v>102</v>
      </c>
      <c r="H71" s="196"/>
      <c r="I71" s="433"/>
      <c r="J71" s="1645"/>
      <c r="K71" s="1645"/>
      <c r="L71" s="1645"/>
      <c r="M71" s="1645"/>
      <c r="N71" s="1633"/>
      <c r="O71" s="1645"/>
      <c r="P71" s="1169"/>
      <c r="Q71" s="1169"/>
      <c r="R71" s="429"/>
      <c r="S71" s="1169"/>
      <c r="T71" s="1169"/>
      <c r="U71" s="1169"/>
      <c r="V71" s="431"/>
      <c r="W71" s="431"/>
      <c r="X71" s="428"/>
      <c r="Y71" s="428"/>
      <c r="Z71" s="428"/>
      <c r="AA71" s="428"/>
      <c r="AB71" s="428"/>
      <c r="AC71" s="428"/>
    </row>
    <row s="1828" customFormat="1" customHeight="1" ht="14.699999999999998">
      <c r="A72" s="767"/>
      <c r="B72" s="426"/>
      <c r="C72" s="767"/>
      <c r="D72" s="791"/>
      <c r="E72" s="803"/>
      <c r="F72" s="187"/>
      <c r="G72" s="425" t="s">
        <v>194</v>
      </c>
      <c r="H72" s="187"/>
      <c r="I72" s="188"/>
      <c r="J72" s="258"/>
      <c r="K72" s="164"/>
      <c r="L72" s="164"/>
      <c r="M72" s="164"/>
      <c r="N72" s="235" t="s">
        <v>195</v>
      </c>
      <c r="O72" s="164"/>
      <c r="P72" s="234"/>
      <c r="Q72" s="234"/>
      <c r="R72" s="234"/>
      <c r="S72" s="234"/>
      <c r="AC72" s="125">
        <v>14</v>
      </c>
    </row>
    <row s="1828" customFormat="1" customHeight="1" ht="22.049999999999997">
      <c r="A73" s="767"/>
      <c r="B73" s="426"/>
      <c r="C73" s="767"/>
      <c r="D73" s="174"/>
      <c r="E73" s="189"/>
      <c r="F73" s="189"/>
      <c r="G73" s="189"/>
      <c r="H73" s="189"/>
      <c r="I73" s="189"/>
      <c r="J73" s="164"/>
      <c r="K73" s="164"/>
      <c r="L73" s="164"/>
      <c r="M73" s="164"/>
      <c r="N73" s="235"/>
      <c r="O73" s="164"/>
      <c r="P73" s="234"/>
      <c r="Q73" s="234"/>
      <c r="R73" s="234"/>
      <c r="S73" s="234"/>
      <c r="AC73" s="125">
        <v>21</v>
      </c>
    </row>
    <row s="1828" customFormat="1" customHeight="1" ht="14.699999999999998">
      <c r="A74" s="767"/>
      <c r="B74" s="426"/>
      <c r="C74" s="767"/>
      <c r="D74" s="174"/>
      <c r="E74" s="92"/>
      <c r="F74" s="767"/>
      <c r="G74" s="92"/>
      <c r="H74" s="92"/>
      <c r="I74" s="92"/>
      <c r="J74" s="164"/>
      <c r="K74" s="164"/>
      <c r="L74" s="164"/>
      <c r="M74" s="164"/>
      <c r="N74" s="235"/>
      <c r="O74" s="164"/>
      <c r="P74" s="234"/>
      <c r="Q74" s="234"/>
      <c r="R74" s="234"/>
      <c r="S74" s="234"/>
      <c r="AC74" s="125">
        <v>14</v>
      </c>
    </row>
    <row s="1828" customFormat="1" customHeight="1" ht="1.05">
      <c r="A75" s="767"/>
      <c r="B75" s="426"/>
      <c r="C75" s="767"/>
      <c r="D75" s="174"/>
      <c r="E75" s="92"/>
      <c r="F75" s="767"/>
      <c r="G75" s="92"/>
      <c r="H75" s="92"/>
      <c r="I75" s="92"/>
      <c r="J75" s="164"/>
      <c r="K75" s="164"/>
      <c r="L75" s="164"/>
      <c r="M75" s="164"/>
      <c r="N75" s="235"/>
      <c r="O75" s="164"/>
      <c r="P75" s="234"/>
      <c r="Q75" s="234"/>
      <c r="R75" s="234"/>
      <c r="S75" s="234"/>
      <c r="AC75" s="125">
        <v>1</v>
      </c>
    </row>
    <row s="1073" customFormat="1" customHeight="1" ht="10.5">
      <c r="B76" s="843"/>
      <c r="D76" s="191"/>
      <c r="J76" s="164"/>
      <c r="K76" s="164"/>
      <c r="L76" s="164"/>
      <c r="M76" s="164"/>
      <c r="N76" s="235"/>
      <c r="O76" s="164"/>
      <c r="P76" s="234"/>
      <c r="Q76" s="234"/>
      <c r="R76" s="234"/>
      <c r="S76" s="234"/>
      <c r="AC76" s="190">
        <v>10</v>
      </c>
    </row>
    <row s="1073" customFormat="1" customHeight="1" ht="10.5">
      <c r="B77" s="843"/>
      <c r="D77" s="191"/>
      <c r="J77" s="164"/>
      <c r="K77" s="164"/>
      <c r="L77" s="164"/>
      <c r="M77" s="164"/>
      <c r="N77" s="235"/>
      <c r="O77" s="164"/>
      <c r="P77" s="234"/>
      <c r="Q77" s="234"/>
      <c r="R77" s="234"/>
      <c r="S77" s="234"/>
      <c r="AC77" s="190">
        <v>10</v>
      </c>
    </row>
    <row customHeight="1" ht="14.699999999999998">
      <c r="AC78" s="92">
        <v>14</v>
      </c>
    </row>
    <row customHeight="1" ht="14.699999999999998">
      <c r="AC79" s="92">
        <v>14</v>
      </c>
    </row>
    <row customHeight="1" ht="14.699999999999998">
      <c r="AC80" s="92">
        <v>14</v>
      </c>
    </row>
    <row customHeight="1" ht="14.699999999999998">
      <c r="H81" s="73"/>
      <c r="AC81" s="92">
        <v>14</v>
      </c>
    </row>
    <row customHeight="1" ht="14.699999999999998">
      <c r="AC82" s="92">
        <v>14</v>
      </c>
    </row>
    <row customHeight="1" ht="14.699999999999998">
      <c r="AC83" s="92">
        <v>14</v>
      </c>
    </row>
    <row customHeight="1" ht="14.699999999999998">
      <c r="AC84" s="92">
        <v>14</v>
      </c>
    </row>
    <row customHeight="1" ht="14.699999999999998">
      <c r="J85" s="92"/>
      <c r="K85" s="92"/>
      <c r="L85" s="92"/>
      <c r="AC85" s="92">
        <v>14</v>
      </c>
    </row>
    <row customHeight="1" ht="22.5" hidden="1">
      <c r="A86" s="767" t="s">
        <v>82</v>
      </c>
      <c r="B86" s="426">
        <v>0</v>
      </c>
      <c r="C86" s="767">
        <v>3</v>
      </c>
      <c r="D86" s="174">
        <v>3</v>
      </c>
      <c r="E86" s="92">
        <v>6</v>
      </c>
      <c r="F86" s="767">
        <v>0</v>
      </c>
      <c r="G86" s="92">
        <v>46</v>
      </c>
      <c r="H86" s="92">
        <v>42</v>
      </c>
      <c r="I86" s="92">
        <v>14</v>
      </c>
      <c r="J86" s="164">
        <v>3</v>
      </c>
      <c r="K86" s="164">
        <v>0</v>
      </c>
      <c r="L86" s="164">
        <v>0</v>
      </c>
      <c r="M86" s="164">
        <v>0</v>
      </c>
      <c r="N86" s="235">
        <v>0</v>
      </c>
      <c r="O86" s="164">
        <v>0</v>
      </c>
      <c r="P86" s="234">
        <v>0</v>
      </c>
      <c r="Q86" s="234">
        <v>0</v>
      </c>
      <c r="R86" s="234">
        <v>0</v>
      </c>
      <c r="S86" s="234">
        <v>0</v>
      </c>
      <c r="T86" s="92">
        <v>0</v>
      </c>
      <c r="U86" s="92">
        <v>0</v>
      </c>
      <c r="V86" s="92">
        <v>0</v>
      </c>
      <c r="W86" s="92">
        <v>0</v>
      </c>
      <c r="X86" s="92">
        <v>0</v>
      </c>
      <c r="Y86" s="92">
        <v>0</v>
      </c>
      <c r="Z86" s="92">
        <v>0</v>
      </c>
      <c r="AA86" s="92">
        <v>0</v>
      </c>
      <c r="AB86" s="92">
        <v>8</v>
      </c>
      <c r="AC86" s="92">
        <v>23</v>
      </c>
    </row>
  </sheetData>
  <sheetProtection formatColumns="0" formatRows="0" autoFilter="0" sort="0" insertRows="0" insertColumns="1" deleteRows="0" deleteColumns="0"/>
  <mergeCells count="23">
    <mergeCell ref="A12:A14"/>
    <mergeCell ref="E4:I4"/>
    <mergeCell ref="E8:G8"/>
    <mergeCell ref="H8:I8"/>
    <mergeCell ref="A15:A17"/>
    <mergeCell ref="A18:A20"/>
    <mergeCell ref="A21:A23"/>
    <mergeCell ref="A24:A26"/>
    <mergeCell ref="A27:A29"/>
    <mergeCell ref="A30:A32"/>
    <mergeCell ref="A33:A35"/>
    <mergeCell ref="A36:A38"/>
    <mergeCell ref="A39:A41"/>
    <mergeCell ref="A42:A44"/>
    <mergeCell ref="A45:A47"/>
    <mergeCell ref="A48:A50"/>
    <mergeCell ref="A51:A53"/>
    <mergeCell ref="A54:A56"/>
    <mergeCell ref="A57:A59"/>
    <mergeCell ref="A60:A62"/>
    <mergeCell ref="A63:A65"/>
    <mergeCell ref="A66:A68"/>
    <mergeCell ref="A69:A71"/>
  </mergeCells>
  <dataValidations count="20">
    <dataValidation type="textLength" operator="lessThanOrEqual" allowBlank="1" showInputMessage="1" showErrorMessage="1" errorTitle="Ошибка" error="Допускается ввод не более 900 символов!" sqref="G69">
      <formula1>900</formula1>
    </dataValidation>
    <dataValidation type="textLength" operator="lessThanOrEqual" allowBlank="1" showInputMessage="1" showErrorMessage="1" errorTitle="Ошибка" error="Допускается ввод не более 900 символов!" sqref="G66">
      <formula1>900</formula1>
    </dataValidation>
    <dataValidation type="textLength" operator="lessThanOrEqual" allowBlank="1" showInputMessage="1" showErrorMessage="1" errorTitle="Ошибка" error="Допускается ввод не более 900 символов!" sqref="G63">
      <formula1>900</formula1>
    </dataValidation>
    <dataValidation type="textLength" operator="lessThanOrEqual" allowBlank="1" showInputMessage="1" showErrorMessage="1" errorTitle="Ошибка" error="Допускается ввод не более 900 символов!" sqref="G60">
      <formula1>900</formula1>
    </dataValidation>
    <dataValidation type="textLength" operator="lessThanOrEqual" allowBlank="1" showInputMessage="1" showErrorMessage="1" errorTitle="Ошибка" error="Допускается ввод не более 900 символов!" sqref="G57">
      <formula1>900</formula1>
    </dataValidation>
    <dataValidation type="textLength" operator="lessThanOrEqual" allowBlank="1" showInputMessage="1" showErrorMessage="1" errorTitle="Ошибка" error="Допускается ввод не более 900 символов!" sqref="G54">
      <formula1>900</formula1>
    </dataValidation>
    <dataValidation type="textLength" operator="lessThanOrEqual" allowBlank="1" showInputMessage="1" showErrorMessage="1" errorTitle="Ошибка" error="Допускается ввод не более 900 символов!" sqref="G51">
      <formula1>900</formula1>
    </dataValidation>
    <dataValidation type="textLength" operator="lessThanOrEqual" allowBlank="1" showInputMessage="1" showErrorMessage="1" errorTitle="Ошибка" error="Допускается ввод не более 900 символов!" sqref="G48">
      <formula1>900</formula1>
    </dataValidation>
    <dataValidation type="textLength" operator="lessThanOrEqual" allowBlank="1" showInputMessage="1" showErrorMessage="1" errorTitle="Ошибка" error="Допускается ввод не более 900 символов!" sqref="G45">
      <formula1>900</formula1>
    </dataValidation>
    <dataValidation type="textLength" operator="lessThanOrEqual" allowBlank="1" showInputMessage="1" showErrorMessage="1" errorTitle="Ошибка" error="Допускается ввод не более 900 символов!" sqref="G42">
      <formula1>900</formula1>
    </dataValidation>
    <dataValidation type="textLength" operator="lessThanOrEqual" allowBlank="1" showInputMessage="1" showErrorMessage="1" errorTitle="Ошибка" error="Допускается ввод не более 900 символов!" sqref="G39">
      <formula1>900</formula1>
    </dataValidation>
    <dataValidation type="textLength" operator="lessThanOrEqual" allowBlank="1" showInputMessage="1" showErrorMessage="1" errorTitle="Ошибка" error="Допускается ввод не более 900 символов!" sqref="G36">
      <formula1>900</formula1>
    </dataValidation>
    <dataValidation type="textLength" operator="lessThanOrEqual" allowBlank="1" showInputMessage="1" showErrorMessage="1" errorTitle="Ошибка" error="Допускается ввод не более 900 символов!" sqref="G33">
      <formula1>900</formula1>
    </dataValidation>
    <dataValidation type="textLength" operator="lessThanOrEqual" allowBlank="1" showInputMessage="1" showErrorMessage="1" errorTitle="Ошибка" error="Допускается ввод не более 900 символов!" sqref="G30">
      <formula1>900</formula1>
    </dataValidation>
    <dataValidation type="textLength" operator="lessThanOrEqual" allowBlank="1" showInputMessage="1" showErrorMessage="1" errorTitle="Ошибка" error="Допускается ввод не более 900 символов!" sqref="G27">
      <formula1>900</formula1>
    </dataValidation>
    <dataValidation type="textLength" operator="lessThanOrEqual" allowBlank="1" showInputMessage="1" showErrorMessage="1" errorTitle="Ошибка" error="Допускается ввод не более 900 символов!" sqref="G24">
      <formula1>900</formula1>
    </dataValidation>
    <dataValidation type="textLength" operator="lessThanOrEqual" allowBlank="1" showInputMessage="1" showErrorMessage="1" errorTitle="Ошибка" error="Допускается ввод не более 900 символов!" sqref="G21">
      <formula1>900</formula1>
    </dataValidation>
    <dataValidation type="textLength" operator="lessThanOrEqual" allowBlank="1" showInputMessage="1" showErrorMessage="1" errorTitle="Ошибка" error="Допускается ввод не более 900 символов!" sqref="G18">
      <formula1>900</formula1>
    </dataValidation>
    <dataValidation type="textLength" operator="lessThanOrEqual" allowBlank="1" showInputMessage="1" showErrorMessage="1" errorTitle="Ошибка" error="Допускается ввод не более 900 символов!" sqref="G15">
      <formula1>900</formula1>
    </dataValidation>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E23A58-480D-1A54-BB72-0.E1D32B15}"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4.140625" hidden="1" customWidth="1"/>
    <col min="10" max="10" style="1375" width="9.8515625" hidden="1" customWidth="1"/>
    <col min="11" max="11" style="1375" width="14.71093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8" style="1644" width="19.7109375" hidden="1" customWidth="1"/>
    <col min="29" max="29" style="1644" width="11.7109375" hidden="1" customWidth="1"/>
    <col min="30" max="30" style="1644" width="3.7109375" hidden="1" customWidth="1"/>
    <col min="31" max="31" style="1644" width="11.7109375" hidden="1" customWidth="1"/>
    <col min="32" max="32" style="1644" width="8.57421875" hidden="1" customWidth="1"/>
    <col min="33" max="33" style="1644" width="19.7109375" customWidth="1"/>
    <col min="34" max="39" style="1644" width="19.00390625" customWidth="1"/>
    <col min="40" max="40" style="1644" width="11.00390625" customWidth="1"/>
    <col min="41" max="41" style="1644" width="3.7109375" customWidth="1"/>
    <col min="42" max="42" style="1644" width="11.00390625" customWidth="1"/>
    <col min="43" max="43" style="1644" width="8.57421875" hidden="1" customWidth="1"/>
    <col min="44" max="44" style="1644" width="4.00390625" customWidth="1"/>
    <col min="45" max="45" style="1644" width="115.00390625" customWidth="1"/>
    <col min="46" max="50" style="1651" width="10.00390625" customWidth="1"/>
    <col min="51" max="51" style="1644" width="10.57421875" hidden="1"/>
  </cols>
  <sheetData>
    <row customHeight="1" ht="22.5" hidden="1">
      <c r="AC1" s="336"/>
      <c r="AN1" s="336"/>
      <c r="AY1" s="1164" t="s">
        <v>14</v>
      </c>
    </row>
    <row customHeight="1" ht="23.25" hidden="1">
      <c r="A2" s="1372"/>
      <c r="B2" s="1372"/>
      <c r="C2" s="1372"/>
      <c r="D2" s="1372"/>
      <c r="E2" s="2267">
        <v>1</v>
      </c>
      <c r="F2" s="1372"/>
      <c r="G2" s="1372"/>
      <c r="H2" s="1372"/>
      <c r="I2" s="1372"/>
      <c r="J2" s="1372"/>
      <c r="K2" s="1372"/>
      <c r="L2" s="1373"/>
      <c r="M2" s="1374"/>
      <c r="N2" s="1374"/>
      <c r="O2" s="1374"/>
      <c r="P2" s="370"/>
      <c r="Q2" s="369"/>
      <c r="R2" s="364"/>
      <c r="S2" s="1502">
        <f>INDEX(PT_DIFFERENTIATION_NUM_NTAR,MATCH(A2,PT_DIFFERENTIATION_NTAR_ID,0))</f>
      </c>
      <c r="T2" s="307" t="s">
        <v>604</v>
      </c>
      <c r="U2" s="309"/>
      <c r="V2" s="2251"/>
      <c r="W2" s="2252"/>
      <c r="X2" s="2252"/>
      <c r="Y2" s="2252"/>
      <c r="Z2" s="2252"/>
      <c r="AA2" s="2252"/>
      <c r="AB2" s="2252"/>
      <c r="AC2" s="2252"/>
      <c r="AD2" s="2252"/>
      <c r="AE2" s="2252"/>
      <c r="AF2" s="2253"/>
      <c r="AG2" s="2251">
        <f>INDEX(PT_DIFFERENTIATION_NTAR,MATCH(A2,PT_DIFFERENTIATION_NTAR_ID,0))</f>
      </c>
      <c r="AH2" s="2252"/>
      <c r="AI2" s="2252"/>
      <c r="AJ2" s="2252"/>
      <c r="AK2" s="2252"/>
      <c r="AL2" s="2252"/>
      <c r="AM2" s="2252"/>
      <c r="AN2" s="2252"/>
      <c r="AO2" s="2252"/>
      <c r="AP2" s="2252"/>
      <c r="AQ2" s="2252"/>
      <c r="AR2" s="2253"/>
      <c r="AS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9"/>
      <c r="AV2" s="509" t="str">
        <f>IF(T2="","",T2)</f>
        <v>Наименование тарифа</v>
      </c>
      <c r="AW2" s="509"/>
      <c r="AX2" s="509"/>
      <c r="AY2" s="1164">
        <v>0</v>
      </c>
    </row>
    <row customHeight="1" ht="23.25" hidden="1">
      <c r="A3" s="1372"/>
      <c r="B3" s="1372"/>
      <c r="C3" s="1372"/>
      <c r="D3" s="1372"/>
      <c r="E3" s="2268"/>
      <c r="F3" s="2267">
        <v>1</v>
      </c>
      <c r="G3" s="1372"/>
      <c r="H3" s="1372"/>
      <c r="I3" s="1372"/>
      <c r="J3" s="1372"/>
      <c r="K3" s="1372"/>
      <c r="L3" s="1373"/>
      <c r="M3" s="1374"/>
      <c r="N3" s="1374"/>
      <c r="O3" s="1374"/>
      <c r="P3" s="1496"/>
      <c r="Q3" s="361"/>
      <c r="R3" s="362"/>
      <c r="S3" s="1502">
        <f>INDEX(PT_DIFFERENTIATION_NUM_TER,MATCH(B3,PT_DIFFERENTIATION_TER_ID,0))</f>
      </c>
      <c r="T3" s="317" t="s">
        <v>870</v>
      </c>
      <c r="U3" s="309"/>
      <c r="V3" s="2251"/>
      <c r="W3" s="2252"/>
      <c r="X3" s="2252"/>
      <c r="Y3" s="2252"/>
      <c r="Z3" s="2252"/>
      <c r="AA3" s="2252"/>
      <c r="AB3" s="2252"/>
      <c r="AC3" s="2252"/>
      <c r="AD3" s="2252"/>
      <c r="AE3" s="2252"/>
      <c r="AF3" s="2253"/>
      <c r="AG3" s="2251">
        <f>INDEX(PT_DIFFERENTIATION_TER,MATCH(B3,PT_DIFFERENTIATION_TER_ID,0))</f>
      </c>
      <c r="AH3" s="2252"/>
      <c r="AI3" s="2252"/>
      <c r="AJ3" s="2252"/>
      <c r="AK3" s="2252"/>
      <c r="AL3" s="2252"/>
      <c r="AM3" s="2252"/>
      <c r="AN3" s="2252"/>
      <c r="AO3" s="2252"/>
      <c r="AP3" s="2252"/>
      <c r="AQ3" s="2252"/>
      <c r="AR3" s="2253"/>
      <c r="AS3" s="1267" t="s">
        <v>871</v>
      </c>
      <c r="AU3" s="509"/>
      <c r="AV3" s="509" t="str">
        <f>IF(T3="","",T3)</f>
        <v>Территория действия тарифа</v>
      </c>
      <c r="AW3" s="509"/>
      <c r="AX3" s="509"/>
      <c r="AY3" s="1164">
        <v>0</v>
      </c>
    </row>
    <row customHeight="1" ht="23.25" hidden="1">
      <c r="A4" s="1372"/>
      <c r="B4" s="1372"/>
      <c r="C4" s="1372"/>
      <c r="D4" s="1372"/>
      <c r="E4" s="2268"/>
      <c r="F4" s="2268"/>
      <c r="G4" s="2267">
        <v>1</v>
      </c>
      <c r="H4" s="1372"/>
      <c r="I4" s="1372"/>
      <c r="J4" s="1372"/>
      <c r="K4" s="1372"/>
      <c r="L4" s="1373"/>
      <c r="M4" s="1374"/>
      <c r="N4" s="1374"/>
      <c r="O4" s="1374"/>
      <c r="P4" s="363"/>
      <c r="Q4" s="361"/>
      <c r="R4" s="362"/>
      <c r="S4" s="1502">
        <f>INDEX(PT_DIFFERENTIATION_NUM_CS,MATCH(C4,PT_DIFFERENTIATION_CS_ID,0))</f>
      </c>
      <c r="T4" s="318" t="s">
        <v>1003</v>
      </c>
      <c r="U4" s="309"/>
      <c r="V4" s="2251"/>
      <c r="W4" s="2252"/>
      <c r="X4" s="2252"/>
      <c r="Y4" s="2252"/>
      <c r="Z4" s="2252"/>
      <c r="AA4" s="2252"/>
      <c r="AB4" s="2252"/>
      <c r="AC4" s="2252"/>
      <c r="AD4" s="2252"/>
      <c r="AE4" s="2252"/>
      <c r="AF4" s="2253"/>
      <c r="AG4" s="2251">
        <f>INDEX(PT_DIFFERENTIATION_CS,MATCH(C4,PT_DIFFERENTIATION_CS_ID,0))</f>
      </c>
      <c r="AH4" s="2252"/>
      <c r="AI4" s="2252"/>
      <c r="AJ4" s="2252"/>
      <c r="AK4" s="2252"/>
      <c r="AL4" s="2252"/>
      <c r="AM4" s="2252"/>
      <c r="AN4" s="2252"/>
      <c r="AO4" s="2252"/>
      <c r="AP4" s="2252"/>
      <c r="AQ4" s="2252"/>
      <c r="AR4" s="2253"/>
      <c r="AS4" s="1267" t="s">
        <v>1004</v>
      </c>
      <c r="AU4" s="509"/>
      <c r="AV4" s="509" t="str">
        <f>IF(T4="","",T4)</f>
        <v>Наименование централизованной системы горячего водоснабжения</v>
      </c>
      <c r="AW4" s="509"/>
      <c r="AX4" s="509"/>
      <c r="AY4" s="1164">
        <v>0</v>
      </c>
    </row>
    <row customHeight="1" ht="23.25" hidden="1">
      <c r="A5" s="1372"/>
      <c r="B5" s="1372"/>
      <c r="C5" s="1372"/>
      <c r="D5" s="1372"/>
      <c r="E5" s="2268"/>
      <c r="F5" s="2268"/>
      <c r="G5" s="2268"/>
      <c r="H5" s="2268"/>
      <c r="I5" s="2265">
        <f>S4&amp;".1"</f>
      </c>
      <c r="J5" s="1372"/>
      <c r="K5" s="1372"/>
      <c r="L5" s="1373"/>
      <c r="P5" s="2266">
        <v>1</v>
      </c>
      <c r="Q5" s="1490"/>
      <c r="R5" s="365"/>
      <c r="S5" s="1502">
        <f>$I5</f>
      </c>
      <c r="T5" s="294" t="s">
        <v>956</v>
      </c>
      <c r="U5" s="309"/>
      <c r="V5" s="2359"/>
      <c r="W5" s="2360"/>
      <c r="X5" s="2360"/>
      <c r="Y5" s="2360"/>
      <c r="Z5" s="2360"/>
      <c r="AA5" s="2360"/>
      <c r="AB5" s="2360"/>
      <c r="AC5" s="2360"/>
      <c r="AD5" s="2360"/>
      <c r="AE5" s="2360"/>
      <c r="AF5" s="2361"/>
      <c r="AG5" s="2362"/>
      <c r="AH5" s="2363"/>
      <c r="AI5" s="2363"/>
      <c r="AJ5" s="2363"/>
      <c r="AK5" s="2363"/>
      <c r="AL5" s="2363"/>
      <c r="AM5" s="2363"/>
      <c r="AN5" s="2363"/>
      <c r="AO5" s="2363"/>
      <c r="AP5" s="2363"/>
      <c r="AQ5" s="2363"/>
      <c r="AR5" s="2364"/>
      <c r="AS5" s="1267" t="s">
        <v>957</v>
      </c>
      <c r="AU5" s="509"/>
      <c r="AV5" s="509" t="str">
        <f>IF(T5="","",T5)</f>
        <v>Наименование признака дифференциации</v>
      </c>
      <c r="AW5" s="509"/>
      <c r="AX5" s="509"/>
      <c r="AY5" s="1164">
        <v>0</v>
      </c>
    </row>
    <row customHeight="1" ht="23.25" hidden="1">
      <c r="A6" s="1372"/>
      <c r="B6" s="1372"/>
      <c r="C6" s="1372"/>
      <c r="D6" s="1372"/>
      <c r="E6" s="2268"/>
      <c r="F6" s="2268"/>
      <c r="G6" s="2268"/>
      <c r="H6" s="2268"/>
      <c r="I6" s="2295"/>
      <c r="J6" s="2265">
        <f>I5&amp;".1"</f>
      </c>
      <c r="K6" s="1372"/>
      <c r="L6" s="1373" t="s">
        <v>879</v>
      </c>
      <c r="P6" s="2266"/>
      <c r="Q6" s="2266">
        <v>1</v>
      </c>
      <c r="R6" s="366"/>
      <c r="S6" s="1502">
        <f>$J6</f>
      </c>
      <c r="T6" s="295" t="s">
        <v>880</v>
      </c>
      <c r="U6" s="309"/>
      <c r="V6" s="2254"/>
      <c r="W6" s="2255"/>
      <c r="X6" s="2255"/>
      <c r="Y6" s="2255"/>
      <c r="Z6" s="2255"/>
      <c r="AA6" s="2255"/>
      <c r="AB6" s="2255"/>
      <c r="AC6" s="2255"/>
      <c r="AD6" s="2255"/>
      <c r="AE6" s="2255"/>
      <c r="AF6" s="2256"/>
      <c r="AG6" s="2254"/>
      <c r="AH6" s="2255"/>
      <c r="AI6" s="2255"/>
      <c r="AJ6" s="2255"/>
      <c r="AK6" s="2255"/>
      <c r="AL6" s="2255"/>
      <c r="AM6" s="2255"/>
      <c r="AN6" s="2255"/>
      <c r="AO6" s="2255"/>
      <c r="AP6" s="2255"/>
      <c r="AQ6" s="2255"/>
      <c r="AR6" s="2256"/>
      <c r="AS6" s="1316" t="s">
        <v>958</v>
      </c>
      <c r="AU6" s="509"/>
      <c r="AV6" s="509" t="str">
        <f>IF(T6="","",T6)</f>
        <v>Группа потребителей</v>
      </c>
      <c r="AW6" s="509"/>
      <c r="AX6" s="509"/>
      <c r="AY6" s="1164">
        <v>0</v>
      </c>
    </row>
    <row customHeight="1" ht="23.25" hidden="1">
      <c r="A7" s="1372"/>
      <c r="B7" s="1372"/>
      <c r="C7" s="1372"/>
      <c r="D7" s="1372"/>
      <c r="E7" s="2268"/>
      <c r="F7" s="2268"/>
      <c r="G7" s="2268"/>
      <c r="H7" s="2268"/>
      <c r="I7" s="2295"/>
      <c r="J7" s="2295"/>
      <c r="K7" s="2265">
        <f>J6&amp;".1"</f>
      </c>
      <c r="L7" s="1373"/>
      <c r="P7" s="2266"/>
      <c r="Q7" s="2266"/>
      <c r="R7" s="366">
        <v>1</v>
      </c>
      <c r="S7" s="1502">
        <f>$K7</f>
      </c>
      <c r="T7" s="1446"/>
      <c r="U7" s="309"/>
      <c r="V7" s="760"/>
      <c r="W7" s="760"/>
      <c r="X7" s="760"/>
      <c r="Y7" s="760"/>
      <c r="Z7" s="760"/>
      <c r="AA7" s="760"/>
      <c r="AB7" s="760"/>
      <c r="AC7" s="2274"/>
      <c r="AD7" s="2116" t="s">
        <v>66</v>
      </c>
      <c r="AE7" s="2274"/>
      <c r="AF7" s="2116" t="s">
        <v>66</v>
      </c>
      <c r="AG7" s="760"/>
      <c r="AH7" s="760"/>
      <c r="AI7" s="760"/>
      <c r="AJ7" s="760"/>
      <c r="AK7" s="760"/>
      <c r="AL7" s="760"/>
      <c r="AM7" s="760"/>
      <c r="AN7" s="2274"/>
      <c r="AO7" s="2116" t="s">
        <v>66</v>
      </c>
      <c r="AP7" s="2296"/>
      <c r="AQ7" s="2116" t="s">
        <v>66</v>
      </c>
      <c r="AR7" s="1447"/>
      <c r="AS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20">
        <f>STRCHECKDATE(V8:AR8)</f>
      </c>
      <c r="AU7" s="509"/>
      <c r="AV7" s="509" t="str">
        <f>IF(T7="","",T7)</f>
        <v/>
      </c>
      <c r="AW7" s="509"/>
      <c r="AX7" s="509"/>
      <c r="AY7" s="1164">
        <v>0</v>
      </c>
    </row>
    <row customHeight="1" ht="14.25" hidden="1">
      <c r="A8" s="1372"/>
      <c r="B8" s="1372"/>
      <c r="C8" s="1372"/>
      <c r="D8" s="1372"/>
      <c r="E8" s="2268"/>
      <c r="F8" s="2268"/>
      <c r="G8" s="2268"/>
      <c r="H8" s="2268"/>
      <c r="I8" s="2295"/>
      <c r="J8" s="2295"/>
      <c r="K8" s="2265"/>
      <c r="L8" s="1373"/>
      <c r="P8" s="2266"/>
      <c r="Q8" s="2266"/>
      <c r="R8" s="366"/>
      <c r="S8" s="1499"/>
      <c r="T8" s="309"/>
      <c r="U8" s="309"/>
      <c r="V8" s="334"/>
      <c r="W8" s="334"/>
      <c r="X8" s="334"/>
      <c r="Y8" s="334"/>
      <c r="Z8" s="334"/>
      <c r="AA8" s="334"/>
      <c r="AB8" s="334"/>
      <c r="AC8" s="2275"/>
      <c r="AD8" s="2116"/>
      <c r="AE8" s="2275"/>
      <c r="AF8" s="2116"/>
      <c r="AG8" s="334"/>
      <c r="AH8" s="334"/>
      <c r="AI8" s="334"/>
      <c r="AJ8" s="334"/>
      <c r="AK8" s="334"/>
      <c r="AL8" s="334"/>
      <c r="AM8" s="334"/>
      <c r="AN8" s="2275"/>
      <c r="AO8" s="2116"/>
      <c r="AP8" s="2297"/>
      <c r="AQ8" s="2116"/>
      <c r="AR8" s="1448"/>
      <c r="AS8" s="2358"/>
      <c r="AU8" s="509"/>
      <c r="AV8" s="509" t="str">
        <f>IF(T8="","",T8)</f>
        <v/>
      </c>
      <c r="AW8" s="509"/>
      <c r="AX8" s="509"/>
      <c r="AY8" s="1164">
        <v>0</v>
      </c>
    </row>
    <row customHeight="1" ht="21" hidden="1">
      <c r="A9" s="1372"/>
      <c r="B9" s="1372"/>
      <c r="C9" s="1372"/>
      <c r="D9" s="1372"/>
      <c r="E9" s="2268"/>
      <c r="F9" s="2268"/>
      <c r="G9" s="2268"/>
      <c r="H9" s="2268"/>
      <c r="I9" s="2295"/>
      <c r="J9" s="2265"/>
      <c r="K9" s="1372"/>
      <c r="L9" s="1373"/>
      <c r="P9" s="2266"/>
      <c r="Q9" s="2266"/>
      <c r="R9" s="365"/>
      <c r="S9" s="1287"/>
      <c r="T9" s="296" t="s">
        <v>959</v>
      </c>
      <c r="U9" s="376"/>
      <c r="V9" s="376"/>
      <c r="W9" s="609"/>
      <c r="X9" s="609"/>
      <c r="Y9" s="609"/>
      <c r="Z9" s="609"/>
      <c r="AA9" s="609"/>
      <c r="AB9" s="609"/>
      <c r="AC9" s="376"/>
      <c r="AD9" s="376"/>
      <c r="AE9" s="376"/>
      <c r="AF9" s="376"/>
      <c r="AG9" s="376"/>
      <c r="AH9" s="609"/>
      <c r="AI9" s="609"/>
      <c r="AJ9" s="609"/>
      <c r="AK9" s="609"/>
      <c r="AL9" s="609"/>
      <c r="AM9" s="376"/>
      <c r="AN9" s="376"/>
      <c r="AO9" s="376"/>
      <c r="AP9" s="376"/>
      <c r="AQ9" s="376"/>
      <c r="AR9" s="376"/>
      <c r="AS9" s="1267" t="s">
        <v>960</v>
      </c>
      <c r="AU9" s="509"/>
      <c r="AV9" s="509" t="str">
        <f>IF(T9="","",T9)</f>
        <v>Добавить значение признака дифференциации</v>
      </c>
      <c r="AW9" s="509"/>
      <c r="AX9" s="509"/>
      <c r="AY9" s="1164">
        <v>0</v>
      </c>
    </row>
    <row customHeight="1" ht="21" hidden="1">
      <c r="A10" s="1372"/>
      <c r="B10" s="1372"/>
      <c r="C10" s="1372"/>
      <c r="D10" s="1372"/>
      <c r="E10" s="2268"/>
      <c r="F10" s="2268"/>
      <c r="G10" s="2268"/>
      <c r="H10" s="2268"/>
      <c r="I10" s="2265"/>
      <c r="J10" s="1372"/>
      <c r="K10" s="1372"/>
      <c r="L10" s="1373"/>
      <c r="P10" s="2266"/>
      <c r="Q10" s="1490"/>
      <c r="R10" s="365"/>
      <c r="S10" s="1287"/>
      <c r="T10" s="374" t="s">
        <v>885</v>
      </c>
      <c r="U10" s="376"/>
      <c r="V10" s="376"/>
      <c r="W10" s="609"/>
      <c r="X10" s="609"/>
      <c r="Y10" s="609"/>
      <c r="Z10" s="609"/>
      <c r="AA10" s="609"/>
      <c r="AB10" s="609"/>
      <c r="AC10" s="376"/>
      <c r="AD10" s="376"/>
      <c r="AE10" s="376"/>
      <c r="AF10" s="375"/>
      <c r="AG10" s="376"/>
      <c r="AH10" s="609"/>
      <c r="AI10" s="609"/>
      <c r="AJ10" s="609"/>
      <c r="AK10" s="609"/>
      <c r="AL10" s="609"/>
      <c r="AM10" s="376"/>
      <c r="AN10" s="376"/>
      <c r="AO10" s="376"/>
      <c r="AP10" s="376"/>
      <c r="AQ10" s="375"/>
      <c r="AR10" s="376"/>
      <c r="AS10" s="1449"/>
      <c r="AU10" s="509"/>
      <c r="AV10" s="509" t="str">
        <f>IF(T10="","",T10)</f>
        <v>Добавить группу потребителей</v>
      </c>
      <c r="AW10" s="509"/>
      <c r="AX10" s="509"/>
      <c r="AY10" s="1164">
        <v>0</v>
      </c>
    </row>
    <row customHeight="1" ht="21" hidden="1">
      <c r="A11" s="1372"/>
      <c r="B11" s="1372"/>
      <c r="C11" s="1372"/>
      <c r="D11" s="1372"/>
      <c r="E11" s="2268"/>
      <c r="F11" s="2268"/>
      <c r="G11" s="2268"/>
      <c r="H11" s="2267"/>
      <c r="I11" s="1372"/>
      <c r="J11" s="1372"/>
      <c r="K11" s="1372"/>
      <c r="L11" s="1373"/>
      <c r="M11" s="1374"/>
      <c r="N11" s="1374"/>
      <c r="O11" s="546"/>
      <c r="P11" s="369"/>
      <c r="Q11" s="384"/>
      <c r="R11" s="364"/>
      <c r="S11" s="1287"/>
      <c r="T11" s="381" t="s">
        <v>961</v>
      </c>
      <c r="U11" s="376"/>
      <c r="V11" s="376"/>
      <c r="W11" s="609"/>
      <c r="X11" s="609"/>
      <c r="Y11" s="609"/>
      <c r="Z11" s="609"/>
      <c r="AA11" s="609"/>
      <c r="AB11" s="609"/>
      <c r="AC11" s="376"/>
      <c r="AD11" s="376"/>
      <c r="AE11" s="376"/>
      <c r="AF11" s="375"/>
      <c r="AG11" s="376"/>
      <c r="AH11" s="609"/>
      <c r="AI11" s="609"/>
      <c r="AJ11" s="609"/>
      <c r="AK11" s="609"/>
      <c r="AL11" s="609"/>
      <c r="AM11" s="376"/>
      <c r="AN11" s="376"/>
      <c r="AO11" s="376"/>
      <c r="AP11" s="376"/>
      <c r="AQ11" s="375"/>
      <c r="AR11" s="376"/>
      <c r="AS11" s="312"/>
      <c r="AU11" s="509"/>
      <c r="AV11" s="509" t="str">
        <f>IF(T11="","",T11)</f>
        <v>Добавить наименование признака дифференциации</v>
      </c>
      <c r="AW11" s="509"/>
      <c r="AX11" s="509"/>
      <c r="AY11" s="1164">
        <v>0</v>
      </c>
    </row>
    <row s="1651" customFormat="1" customHeight="1" ht="14.25" hidden="1">
      <c r="A12" s="1352"/>
      <c r="B12" s="1352"/>
      <c r="C12" s="1323"/>
      <c r="D12" s="1323"/>
      <c r="E12" s="2268"/>
      <c r="F12" s="2267"/>
      <c r="G12" s="1323"/>
      <c r="H12" s="1323"/>
      <c r="I12" s="1323"/>
      <c r="J12" s="1323"/>
      <c r="K12" s="1323"/>
      <c r="L12" s="1503"/>
      <c r="M12" s="1330"/>
      <c r="N12" s="1330"/>
      <c r="P12" s="1325"/>
      <c r="Q12" s="1326"/>
      <c r="R12" s="1325"/>
      <c r="S12" s="1331"/>
      <c r="T12" s="1334" t="s">
        <v>888</v>
      </c>
      <c r="U12" s="1333"/>
      <c r="V12" s="1333"/>
      <c r="W12" s="1333"/>
      <c r="X12" s="1333"/>
      <c r="Y12" s="1333"/>
      <c r="Z12" s="1333"/>
      <c r="AA12" s="1333"/>
      <c r="AB12" s="1333"/>
      <c r="AC12" s="1333"/>
      <c r="AD12" s="1333"/>
      <c r="AE12" s="1333"/>
      <c r="AF12" s="1333"/>
      <c r="AG12" s="1333"/>
      <c r="AH12" s="1333"/>
      <c r="AI12" s="1333"/>
      <c r="AJ12" s="1333"/>
      <c r="AK12" s="1333"/>
      <c r="AL12" s="1333"/>
      <c r="AM12" s="1333"/>
      <c r="AN12" s="1333"/>
      <c r="AO12" s="1333"/>
      <c r="AP12" s="1333"/>
      <c r="AQ12" s="1333"/>
      <c r="AR12" s="1333"/>
      <c r="AS12" s="1333"/>
      <c r="AU12" s="798"/>
      <c r="AV12" s="798" t="str">
        <f>IF(T12="","",T12)</f>
        <v>Добавить централизованную систему для дифференциации</v>
      </c>
      <c r="AW12" s="798"/>
      <c r="AX12" s="798"/>
      <c r="AY12" s="527">
        <v>0</v>
      </c>
    </row>
    <row s="1651" customFormat="1" customHeight="1" ht="14.25" hidden="1">
      <c r="A13" s="1352"/>
      <c r="B13" s="1352"/>
      <c r="C13" s="1352"/>
      <c r="D13" s="1352"/>
      <c r="E13" s="2267"/>
      <c r="F13" s="1352"/>
      <c r="G13" s="1352"/>
      <c r="H13" s="1352"/>
      <c r="I13" s="1352"/>
      <c r="J13" s="1352"/>
      <c r="K13" s="1352"/>
      <c r="L13" s="1355"/>
      <c r="M13" s="1330"/>
      <c r="N13" s="1330"/>
      <c r="O13" s="527"/>
      <c r="P13" s="389"/>
      <c r="Q13" s="1353"/>
      <c r="R13" s="389"/>
      <c r="S13" s="1331"/>
      <c r="T13" s="1334" t="s">
        <v>889</v>
      </c>
      <c r="U13" s="1333"/>
      <c r="V13" s="1333"/>
      <c r="W13" s="1333"/>
      <c r="X13" s="1333"/>
      <c r="Y13" s="1333"/>
      <c r="Z13" s="1333"/>
      <c r="AA13" s="1333"/>
      <c r="AB13" s="1333"/>
      <c r="AC13" s="1333"/>
      <c r="AD13" s="1333"/>
      <c r="AE13" s="1333"/>
      <c r="AF13" s="1333"/>
      <c r="AG13" s="1333"/>
      <c r="AH13" s="1333"/>
      <c r="AI13" s="1333"/>
      <c r="AJ13" s="1333"/>
      <c r="AK13" s="1333"/>
      <c r="AL13" s="1333"/>
      <c r="AM13" s="1333"/>
      <c r="AN13" s="1333"/>
      <c r="AO13" s="1333"/>
      <c r="AP13" s="1333"/>
      <c r="AQ13" s="1333"/>
      <c r="AR13" s="1333"/>
      <c r="AS13" s="1333"/>
      <c r="AU13" s="509"/>
      <c r="AV13" s="509" t="str">
        <f>IF(T13="","",T13)</f>
        <v>Добавить территорию для дифференциации</v>
      </c>
      <c r="AW13" s="509"/>
      <c r="AX13" s="509"/>
      <c r="AY13" s="520">
        <v>0</v>
      </c>
    </row>
    <row customHeight="1" ht="14.25" hidden="1">
      <c r="AF14" s="336"/>
      <c r="AQ14" s="336"/>
      <c r="AY14" s="1164">
        <v>0</v>
      </c>
    </row>
    <row customHeight="1" ht="14.25" hidden="1">
      <c r="AG15" s="1369"/>
      <c r="AH15" s="1369"/>
      <c r="AI15" s="1369"/>
      <c r="AJ15" s="1369"/>
      <c r="AK15" s="1369"/>
      <c r="AL15" s="1369"/>
      <c r="AM15" s="1369"/>
      <c r="AN15" s="2276"/>
      <c r="AO15" s="2277" t="s">
        <v>66</v>
      </c>
      <c r="AP15" s="2276"/>
      <c r="AQ15" s="2277" t="s">
        <v>66</v>
      </c>
      <c r="AY15" s="1164">
        <v>0</v>
      </c>
    </row>
    <row customHeight="1" ht="14.25" hidden="1">
      <c r="AG16" s="1369"/>
      <c r="AH16" s="1369"/>
      <c r="AI16" s="1369"/>
      <c r="AJ16" s="1369"/>
      <c r="AK16" s="1369"/>
      <c r="AL16" s="1369"/>
      <c r="AM16" s="1369"/>
      <c r="AN16" s="2277"/>
      <c r="AO16" s="2277"/>
      <c r="AP16" s="2277"/>
      <c r="AQ16" s="2277"/>
      <c r="AY16" s="1164">
        <v>0</v>
      </c>
    </row>
    <row customHeight="1" ht="14.25" hidden="1">
      <c r="AQ17" s="336"/>
      <c r="AY17" s="1164">
        <v>0</v>
      </c>
    </row>
    <row s="1375" customFormat="1" customHeight="1" ht="22.5" hidden="1">
      <c r="L18" s="1487"/>
      <c r="M18" s="1371"/>
      <c r="N18" s="1371"/>
      <c r="O18" s="1376" t="s">
        <v>890</v>
      </c>
      <c r="P18" s="1371"/>
      <c r="Q18" s="1380"/>
      <c r="R18" s="1380"/>
      <c r="S18" s="738"/>
      <c r="W18" s="1375"/>
      <c r="X18" s="1375"/>
      <c r="Y18" s="1375"/>
      <c r="Z18" s="1375"/>
      <c r="AA18" s="1375"/>
      <c r="AB18" s="1375"/>
      <c r="AC18" s="1376"/>
      <c r="AE18" s="1376"/>
      <c r="AF18" s="1375"/>
      <c r="AH18" s="1375"/>
      <c r="AI18" s="1375"/>
      <c r="AJ18" s="1375"/>
      <c r="AK18" s="1375"/>
      <c r="AL18" s="1375"/>
      <c r="AN18" s="1376"/>
      <c r="AP18" s="1376"/>
      <c r="AQ18" s="1375"/>
      <c r="AT18" s="520"/>
      <c r="AU18" s="520"/>
      <c r="AV18" s="520"/>
      <c r="AW18" s="520"/>
      <c r="AX18" s="520"/>
      <c r="AY18" s="1169">
        <v>0</v>
      </c>
    </row>
    <row s="1375" customFormat="1" customHeight="1" ht="14.25" hidden="1">
      <c r="L19" s="1487"/>
      <c r="M19" s="1371"/>
      <c r="N19" s="1371"/>
      <c r="O19" s="1371"/>
      <c r="P19" s="1371"/>
      <c r="Q19" s="1380"/>
      <c r="R19" s="1380"/>
      <c r="S19" s="738"/>
      <c r="W19" s="1375"/>
      <c r="X19" s="1375"/>
      <c r="Y19" s="1375"/>
      <c r="Z19" s="1375"/>
      <c r="AA19" s="1375"/>
      <c r="AB19" s="1375"/>
      <c r="AF19" s="1375"/>
      <c r="AH19" s="1375"/>
      <c r="AI19" s="1375"/>
      <c r="AJ19" s="1375"/>
      <c r="AK19" s="1375"/>
      <c r="AL19" s="1375"/>
      <c r="AQ19" s="1375"/>
      <c r="AT19" s="520"/>
      <c r="AU19" s="520"/>
      <c r="AV19" s="520"/>
      <c r="AW19" s="520"/>
      <c r="AX19" s="520"/>
      <c r="AY19" s="1169">
        <v>0</v>
      </c>
    </row>
    <row s="1375" customFormat="1" customHeight="1" ht="12" hidden="1">
      <c r="L20" s="1487"/>
      <c r="M20" s="1371"/>
      <c r="N20" s="1371"/>
      <c r="O20" s="1373" t="s">
        <v>891</v>
      </c>
      <c r="P20" s="1371"/>
      <c r="Q20" s="1451"/>
      <c r="R20" s="1451"/>
      <c r="S20" s="738"/>
      <c r="T20" s="1169" t="s">
        <v>892</v>
      </c>
      <c r="W20" s="1375"/>
      <c r="X20" s="1375"/>
      <c r="Y20" s="1375"/>
      <c r="Z20" s="1375"/>
      <c r="AA20" s="1375"/>
      <c r="AB20" s="1375"/>
      <c r="AD20" s="195" t="s">
        <v>893</v>
      </c>
      <c r="AF20" s="195" t="s">
        <v>894</v>
      </c>
      <c r="AG20" s="1169" t="s">
        <v>892</v>
      </c>
      <c r="AH20" s="1375"/>
      <c r="AI20" s="1375"/>
      <c r="AJ20" s="1375"/>
      <c r="AK20" s="1375"/>
      <c r="AL20" s="1375"/>
      <c r="AO20" s="195" t="s">
        <v>895</v>
      </c>
      <c r="AQ20" s="195" t="s">
        <v>894</v>
      </c>
      <c r="AY20" s="1169">
        <v>0</v>
      </c>
    </row>
    <row customHeight="1" ht="14.25" hidden="1">
      <c r="O21" s="1373"/>
      <c r="AY21" s="1164">
        <v>0</v>
      </c>
    </row>
    <row customHeight="1" ht="14.25" hidden="1">
      <c r="O22" s="1373"/>
      <c r="AY22" s="1164">
        <v>0</v>
      </c>
    </row>
    <row customHeight="1" ht="14.699999999999998">
      <c r="Q23" s="385"/>
      <c r="R23" s="385"/>
      <c r="S23" s="1284"/>
      <c r="T23" s="372"/>
      <c r="U23" s="372"/>
      <c r="V23" s="518"/>
      <c r="W23" s="1644"/>
      <c r="X23" s="1644"/>
      <c r="Y23" s="1644"/>
      <c r="Z23" s="1644"/>
      <c r="AA23" s="1644"/>
      <c r="AB23" s="1644"/>
      <c r="AC23" s="518"/>
      <c r="AD23" s="518"/>
      <c r="AE23" s="518"/>
      <c r="AF23" s="518"/>
      <c r="AG23" s="518"/>
      <c r="AH23" s="1644"/>
      <c r="AI23" s="1644"/>
      <c r="AJ23" s="1644"/>
      <c r="AK23" s="1644"/>
      <c r="AL23" s="1644"/>
      <c r="AM23" s="518"/>
      <c r="AN23" s="518"/>
      <c r="AO23" s="518"/>
      <c r="AP23" s="518"/>
      <c r="AQ23" s="518"/>
      <c r="AY23" s="1164">
        <v>14</v>
      </c>
    </row>
    <row customHeight="1" ht="26.25">
      <c r="Q24" s="385"/>
      <c r="R24" s="385"/>
      <c r="S24" s="2257"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7"/>
      <c r="U24" s="2257"/>
      <c r="V24" s="2257"/>
      <c r="W24" s="2257"/>
      <c r="X24" s="2257"/>
      <c r="Y24" s="2257"/>
      <c r="Z24" s="2257"/>
      <c r="AA24" s="2257"/>
      <c r="AB24" s="2257"/>
      <c r="AC24" s="2257"/>
      <c r="AD24" s="2257"/>
      <c r="AE24" s="2257"/>
      <c r="AF24" s="2257"/>
      <c r="AG24" s="2257"/>
      <c r="AH24" s="2257"/>
      <c r="AI24" s="2257"/>
      <c r="AJ24" s="2257"/>
      <c r="AK24" s="2257"/>
      <c r="AL24" s="2257"/>
      <c r="AM24" s="2257"/>
      <c r="AN24" s="2257"/>
      <c r="AO24" s="2257"/>
      <c r="AP24" s="2257"/>
      <c r="AQ24" s="1252"/>
      <c r="AY24" s="1164">
        <v>25</v>
      </c>
    </row>
    <row customHeight="1" ht="14.699999999999998">
      <c r="Q25" s="385"/>
      <c r="R25" s="385"/>
      <c r="S25" s="2258" t="str">
        <f>IF(org=0,"Не определено",org)</f>
        <v>ООО "СамРЭК-Эксплуатация"</v>
      </c>
      <c r="T25" s="2258"/>
      <c r="U25" s="2258"/>
      <c r="V25" s="2258"/>
      <c r="W25" s="2258"/>
      <c r="X25" s="2258"/>
      <c r="Y25" s="2258"/>
      <c r="Z25" s="2258"/>
      <c r="AA25" s="2258"/>
      <c r="AB25" s="2258"/>
      <c r="AC25" s="2258"/>
      <c r="AD25" s="2258"/>
      <c r="AE25" s="2258"/>
      <c r="AF25" s="2258"/>
      <c r="AG25" s="2258"/>
      <c r="AH25" s="2258"/>
      <c r="AI25" s="2258"/>
      <c r="AJ25" s="2258"/>
      <c r="AK25" s="2258"/>
      <c r="AL25" s="2258"/>
      <c r="AM25" s="2258"/>
      <c r="AN25" s="2258"/>
      <c r="AO25" s="2258"/>
      <c r="AP25" s="2258"/>
      <c r="AQ25" s="1252"/>
      <c r="AY25" s="1164">
        <v>14</v>
      </c>
    </row>
    <row customHeight="1" ht="14.25" hidden="1">
      <c r="Q26" s="385"/>
      <c r="R26" s="385"/>
      <c r="S26" s="1284"/>
      <c r="T26" s="372"/>
      <c r="U26" s="372"/>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518"/>
      <c r="AY26" s="1164">
        <v>0</v>
      </c>
    </row>
    <row s="1862" customFormat="1" customHeight="1" ht="25.5" hidden="1">
      <c r="A27" s="1377"/>
      <c r="B27" s="1377"/>
      <c r="C27" s="1377"/>
      <c r="D27" s="1377"/>
      <c r="E27" s="1377"/>
      <c r="F27" s="1377"/>
      <c r="G27" s="1377"/>
      <c r="H27" s="1377"/>
      <c r="I27" s="1377"/>
      <c r="J27" s="1377"/>
      <c r="K27" s="1377"/>
      <c r="L27" s="1378"/>
      <c r="M27" s="1377"/>
      <c r="N27" s="1377"/>
      <c r="O27" s="1377"/>
      <c r="S27" s="2259" t="s">
        <v>42</v>
      </c>
      <c r="T27" s="2259"/>
      <c r="U27" s="1381"/>
      <c r="V27" s="2260" t="str">
        <f>IF(TITLE_NAME_OR_PR_CHANGE="",IF(TITLE_NAME_OR_PR="","",TITLE_NAME_OR_PR),TITLE_NAME_OR_PR_CHANGE)</f>
        <v/>
      </c>
      <c r="W27" s="2260"/>
      <c r="X27" s="2260"/>
      <c r="Y27" s="2260"/>
      <c r="Z27" s="2260"/>
      <c r="AA27" s="2260"/>
      <c r="AB27" s="2260"/>
      <c r="AC27" s="2260"/>
      <c r="AD27" s="2260"/>
      <c r="AE27" s="2260"/>
      <c r="AF27" s="335"/>
      <c r="AG27" s="2260" t="str">
        <f>IF(TITLE_NAME_OR_PR_CHANGE="",IF(TITLE_NAME_OR_PR="","",TITLE_NAME_OR_PR),TITLE_NAME_OR_PR_CHANGE)</f>
        <v/>
      </c>
      <c r="AH27" s="2260"/>
      <c r="AI27" s="2260"/>
      <c r="AJ27" s="2260"/>
      <c r="AK27" s="2260"/>
      <c r="AL27" s="2260"/>
      <c r="AM27" s="2260"/>
      <c r="AN27" s="2260"/>
      <c r="AO27" s="2260"/>
      <c r="AP27" s="2260"/>
      <c r="AQ27" s="335"/>
      <c r="AR27" s="335"/>
      <c r="AS27" s="289"/>
      <c r="AT27" s="377"/>
      <c r="AU27" s="377"/>
      <c r="AV27" s="377"/>
      <c r="AW27" s="377"/>
      <c r="AX27" s="377"/>
      <c r="AY27" s="427">
        <v>0</v>
      </c>
    </row>
    <row s="1862" customFormat="1" customHeight="1" ht="18.75" hidden="1">
      <c r="A28" s="1377"/>
      <c r="B28" s="1377"/>
      <c r="C28" s="1377"/>
      <c r="D28" s="1377"/>
      <c r="E28" s="1377"/>
      <c r="F28" s="1377"/>
      <c r="G28" s="1377"/>
      <c r="H28" s="1377"/>
      <c r="I28" s="1377"/>
      <c r="J28" s="1377"/>
      <c r="K28" s="1377"/>
      <c r="L28" s="1378"/>
      <c r="M28" s="1377"/>
      <c r="N28" s="1377"/>
      <c r="O28" s="1377"/>
      <c r="S28" s="2259" t="s">
        <v>896</v>
      </c>
      <c r="T28" s="2259"/>
      <c r="U28" s="1381"/>
      <c r="V28" s="2273" t="str">
        <f>IF(TITLE_DATE_PR_CHANGE="",IF(TITLE_DATE_PR="","",TITLE_DATE_PR),TITLE_DATE_PR_CHANGE)</f>
        <v/>
      </c>
      <c r="W28" s="2273"/>
      <c r="X28" s="2273"/>
      <c r="Y28" s="2273"/>
      <c r="Z28" s="2273"/>
      <c r="AA28" s="2273"/>
      <c r="AB28" s="2273"/>
      <c r="AC28" s="2273"/>
      <c r="AD28" s="2273"/>
      <c r="AE28" s="2273"/>
      <c r="AF28" s="335"/>
      <c r="AG28" s="2273" t="str">
        <f>IF(TITLE_DATE_PR_CHANGE="",IF(TITLE_DATE_PR="","",TITLE_DATE_PR),TITLE_DATE_PR_CHANGE)</f>
        <v/>
      </c>
      <c r="AH28" s="2273"/>
      <c r="AI28" s="2273"/>
      <c r="AJ28" s="2273"/>
      <c r="AK28" s="2273"/>
      <c r="AL28" s="2273"/>
      <c r="AM28" s="2273"/>
      <c r="AN28" s="2273"/>
      <c r="AO28" s="2273"/>
      <c r="AP28" s="2273"/>
      <c r="AQ28" s="335"/>
      <c r="AR28" s="335"/>
      <c r="AS28" s="289"/>
      <c r="AT28" s="377"/>
      <c r="AU28" s="377"/>
      <c r="AV28" s="377"/>
      <c r="AW28" s="377"/>
      <c r="AX28" s="377"/>
      <c r="AY28" s="427">
        <v>0</v>
      </c>
    </row>
    <row s="1862" customFormat="1" customHeight="1" ht="18.75" hidden="1">
      <c r="A29" s="1377"/>
      <c r="B29" s="1377"/>
      <c r="C29" s="1377"/>
      <c r="D29" s="1377"/>
      <c r="E29" s="1377"/>
      <c r="F29" s="1377"/>
      <c r="G29" s="1377"/>
      <c r="H29" s="1377"/>
      <c r="I29" s="1377"/>
      <c r="J29" s="1377"/>
      <c r="K29" s="1377"/>
      <c r="L29" s="1378"/>
      <c r="M29" s="1377"/>
      <c r="N29" s="1377"/>
      <c r="O29" s="1377"/>
      <c r="S29" s="2259" t="s">
        <v>897</v>
      </c>
      <c r="T29" s="2259"/>
      <c r="U29" s="1381"/>
      <c r="V29" s="2260" t="str">
        <f>IF(TITLE_NUMBER_PR_CHANGE="",IF(TITLE_NUMBER_PR="","",TITLE_NUMBER_PR),TITLE_NUMBER_PR_CHANGE)</f>
        <v/>
      </c>
      <c r="W29" s="2260"/>
      <c r="X29" s="2260"/>
      <c r="Y29" s="2260"/>
      <c r="Z29" s="2260"/>
      <c r="AA29" s="2260"/>
      <c r="AB29" s="2260"/>
      <c r="AC29" s="2260"/>
      <c r="AD29" s="2260"/>
      <c r="AE29" s="2260"/>
      <c r="AF29" s="335"/>
      <c r="AG29" s="2260" t="str">
        <f>IF(TITLE_NUMBER_PR_CHANGE="",IF(TITLE_NUMBER_PR="","",TITLE_NUMBER_PR),TITLE_NUMBER_PR_CHANGE)</f>
        <v/>
      </c>
      <c r="AH29" s="2260"/>
      <c r="AI29" s="2260"/>
      <c r="AJ29" s="2260"/>
      <c r="AK29" s="2260"/>
      <c r="AL29" s="2260"/>
      <c r="AM29" s="2260"/>
      <c r="AN29" s="2260"/>
      <c r="AO29" s="2260"/>
      <c r="AP29" s="2260"/>
      <c r="AQ29" s="335"/>
      <c r="AR29" s="335"/>
      <c r="AS29" s="289"/>
      <c r="AT29" s="377"/>
      <c r="AU29" s="377"/>
      <c r="AV29" s="377"/>
      <c r="AW29" s="377"/>
      <c r="AX29" s="377"/>
      <c r="AY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v>
      </c>
      <c r="T30" s="2259"/>
      <c r="U30" s="1381"/>
      <c r="V30" s="2260" t="str">
        <f>IF(TITLE_IST_PUB_CHANGE="",IF(TITLE_IST_PUB="","",TITLE_IST_PUB),TITLE_IST_PUB_CHANGE)</f>
        <v/>
      </c>
      <c r="W30" s="2260"/>
      <c r="X30" s="2260"/>
      <c r="Y30" s="2260"/>
      <c r="Z30" s="2260"/>
      <c r="AA30" s="2260"/>
      <c r="AB30" s="2260"/>
      <c r="AC30" s="2260"/>
      <c r="AD30" s="2260"/>
      <c r="AE30" s="2260"/>
      <c r="AF30" s="335"/>
      <c r="AG30" s="2260" t="str">
        <f>IF(TITLE_IST_PUB_CHANGE="",IF(TITLE_IST_PUB="","",TITLE_IST_PUB),TITLE_IST_PUB_CHANGE)</f>
        <v/>
      </c>
      <c r="AH30" s="2260"/>
      <c r="AI30" s="2260"/>
      <c r="AJ30" s="2260"/>
      <c r="AK30" s="2260"/>
      <c r="AL30" s="2260"/>
      <c r="AM30" s="2260"/>
      <c r="AN30" s="2260"/>
      <c r="AO30" s="2260"/>
      <c r="AP30" s="2260"/>
      <c r="AQ30" s="335"/>
      <c r="AR30" s="335"/>
      <c r="AS30" s="289"/>
      <c r="AT30" s="377"/>
      <c r="AU30" s="377"/>
      <c r="AV30" s="377"/>
      <c r="AW30" s="377"/>
      <c r="AX30" s="377"/>
      <c r="AY30" s="427">
        <v>0</v>
      </c>
    </row>
    <row customHeight="1" ht="14.25" hidden="1">
      <c r="Q31" s="385"/>
      <c r="R31" s="385"/>
      <c r="S31" s="1284"/>
      <c r="T31" s="372"/>
      <c r="U31" s="372"/>
      <c r="V31" s="331"/>
      <c r="W31" s="331"/>
      <c r="X31" s="331"/>
      <c r="Y31" s="331"/>
      <c r="Z31" s="331"/>
      <c r="AA31" s="331"/>
      <c r="AB31" s="331"/>
      <c r="AC31" s="331"/>
      <c r="AD31" s="331"/>
      <c r="AE31" s="331"/>
      <c r="AF31" s="331"/>
      <c r="AG31" s="331"/>
      <c r="AH31" s="331"/>
      <c r="AI31" s="331"/>
      <c r="AJ31" s="331"/>
      <c r="AK31" s="331"/>
      <c r="AL31" s="331"/>
      <c r="AM31" s="331"/>
      <c r="AN31" s="331"/>
      <c r="AO31" s="331"/>
      <c r="AP31" s="331"/>
      <c r="AQ31" s="331"/>
      <c r="AR31" s="518"/>
      <c r="AY31" s="1164">
        <v>0</v>
      </c>
    </row>
    <row s="1862" customFormat="1" customHeight="1" ht="18.75" hidden="1">
      <c r="A32" s="1377"/>
      <c r="B32" s="1377"/>
      <c r="C32" s="1377"/>
      <c r="D32" s="1377"/>
      <c r="E32" s="1377"/>
      <c r="F32" s="1377"/>
      <c r="G32" s="1377"/>
      <c r="H32" s="1377"/>
      <c r="I32" s="1377"/>
      <c r="J32" s="1377"/>
      <c r="K32" s="1377"/>
      <c r="L32" s="1378"/>
      <c r="M32" s="1377"/>
      <c r="N32" s="1377"/>
      <c r="O32" s="1377"/>
      <c r="S32" s="2259" t="s">
        <v>898</v>
      </c>
      <c r="T32" s="2259"/>
      <c r="U32" s="1381"/>
      <c r="V32" s="2273" t="str">
        <f>IF(TITLE_DATE_PR_CHANGE="",IF(TITLE_DATE_PR="","",TITLE_DATE_PR),TITLE_DATE_PR_CHANGE)</f>
        <v/>
      </c>
      <c r="W32" s="2273"/>
      <c r="X32" s="2273"/>
      <c r="Y32" s="2273"/>
      <c r="Z32" s="2273"/>
      <c r="AA32" s="2273"/>
      <c r="AB32" s="2273"/>
      <c r="AC32" s="2273"/>
      <c r="AD32" s="2273"/>
      <c r="AE32" s="2273"/>
      <c r="AF32" s="335"/>
      <c r="AG32" s="2273" t="str">
        <f>IF(TITLE_DATE_PR_CHANGE="",IF(TITLE_DATE_PR="","",TITLE_DATE_PR),TITLE_DATE_PR_CHANGE)</f>
        <v/>
      </c>
      <c r="AH32" s="2273"/>
      <c r="AI32" s="2273"/>
      <c r="AJ32" s="2273"/>
      <c r="AK32" s="2273"/>
      <c r="AL32" s="2273"/>
      <c r="AM32" s="2273"/>
      <c r="AN32" s="2273"/>
      <c r="AO32" s="2273"/>
      <c r="AP32" s="2273"/>
      <c r="AQ32" s="335"/>
      <c r="AR32" s="335"/>
      <c r="AS32" s="289"/>
      <c r="AT32" s="377"/>
      <c r="AU32" s="377"/>
      <c r="AV32" s="377"/>
      <c r="AW32" s="377"/>
      <c r="AX32" s="377"/>
      <c r="AY32" s="427">
        <v>0</v>
      </c>
    </row>
    <row s="1862" customFormat="1" customHeight="1" ht="18.75" hidden="1">
      <c r="A33" s="1377"/>
      <c r="B33" s="1377"/>
      <c r="C33" s="1377"/>
      <c r="D33" s="1377"/>
      <c r="E33" s="1377"/>
      <c r="F33" s="1377"/>
      <c r="G33" s="1377"/>
      <c r="H33" s="1377"/>
      <c r="I33" s="1377"/>
      <c r="J33" s="1377"/>
      <c r="K33" s="1377"/>
      <c r="L33" s="1378"/>
      <c r="M33" s="1377"/>
      <c r="N33" s="1377"/>
      <c r="O33" s="1377"/>
      <c r="S33" s="2259" t="s">
        <v>899</v>
      </c>
      <c r="T33" s="2259"/>
      <c r="U33" s="1381"/>
      <c r="V33" s="2260" t="str">
        <f>IF(TITLE_NUMBER_PR_CHANGE="",IF(TITLE_NUMBER_PR="","",TITLE_NUMBER_PR),TITLE_NUMBER_PR_CHANGE)</f>
        <v/>
      </c>
      <c r="W33" s="2260"/>
      <c r="X33" s="2260"/>
      <c r="Y33" s="2260"/>
      <c r="Z33" s="2260"/>
      <c r="AA33" s="2260"/>
      <c r="AB33" s="2260"/>
      <c r="AC33" s="2260"/>
      <c r="AD33" s="2260"/>
      <c r="AE33" s="2260"/>
      <c r="AF33" s="335"/>
      <c r="AG33" s="2260" t="str">
        <f>IF(TITLE_NUMBER_PR_CHANGE="",IF(TITLE_NUMBER_PR="","",TITLE_NUMBER_PR),TITLE_NUMBER_PR_CHANGE)</f>
        <v/>
      </c>
      <c r="AH33" s="2260"/>
      <c r="AI33" s="2260"/>
      <c r="AJ33" s="2260"/>
      <c r="AK33" s="2260"/>
      <c r="AL33" s="2260"/>
      <c r="AM33" s="2260"/>
      <c r="AN33" s="2260"/>
      <c r="AO33" s="2260"/>
      <c r="AP33" s="2260"/>
      <c r="AQ33" s="335"/>
      <c r="AR33" s="335"/>
      <c r="AS33" s="289"/>
      <c r="AT33" s="377"/>
      <c r="AU33" s="377"/>
      <c r="AV33" s="377"/>
      <c r="AW33" s="377"/>
      <c r="AX33" s="377"/>
      <c r="AY33" s="427">
        <v>0</v>
      </c>
    </row>
    <row s="1862" customFormat="1" customHeight="1" ht="1.05">
      <c r="A34" s="1377"/>
      <c r="B34" s="1377"/>
      <c r="C34" s="1377"/>
      <c r="D34" s="1377"/>
      <c r="E34" s="1377"/>
      <c r="F34" s="1377"/>
      <c r="G34" s="1377"/>
      <c r="H34" s="1377"/>
      <c r="I34" s="1377"/>
      <c r="J34" s="1377"/>
      <c r="K34" s="1377"/>
      <c r="L34" s="1378"/>
      <c r="M34" s="1377"/>
      <c r="N34" s="1377"/>
      <c r="O34" s="1377"/>
      <c r="S34" s="332"/>
      <c r="T34" s="332"/>
      <c r="U34" s="1497"/>
      <c r="V34" s="335"/>
      <c r="W34" s="1644"/>
      <c r="X34" s="1644"/>
      <c r="Y34" s="1644"/>
      <c r="Z34" s="1644"/>
      <c r="AA34" s="1644"/>
      <c r="AB34" s="1644"/>
      <c r="AC34" s="335"/>
      <c r="AD34" s="335"/>
      <c r="AE34" s="335"/>
      <c r="AF34" s="287" t="s">
        <v>900</v>
      </c>
      <c r="AG34" s="335"/>
      <c r="AH34" s="1644"/>
      <c r="AI34" s="1644"/>
      <c r="AJ34" s="1644"/>
      <c r="AK34" s="1644"/>
      <c r="AL34" s="1644"/>
      <c r="AM34" s="335"/>
      <c r="AN34" s="335"/>
      <c r="AO34" s="335"/>
      <c r="AP34" s="335"/>
      <c r="AQ34" s="287" t="s">
        <v>900</v>
      </c>
      <c r="AT34" s="377"/>
      <c r="AU34" s="377"/>
      <c r="AV34" s="377"/>
      <c r="AW34" s="377"/>
      <c r="AX34" s="377"/>
      <c r="AY34" s="427">
        <v>1</v>
      </c>
    </row>
    <row customHeight="1" ht="14.699999999999998">
      <c r="Q35" s="385"/>
      <c r="R35" s="385"/>
      <c r="S35" s="1284"/>
      <c r="T35" s="372"/>
      <c r="U35" s="1253"/>
      <c r="V35" s="2261"/>
      <c r="W35" s="2261"/>
      <c r="X35" s="2261"/>
      <c r="Y35" s="2261"/>
      <c r="Z35" s="2261"/>
      <c r="AA35" s="2261"/>
      <c r="AB35" s="2261"/>
      <c r="AC35" s="2261"/>
      <c r="AD35" s="2261"/>
      <c r="AE35" s="2261"/>
      <c r="AF35" s="2261"/>
      <c r="AG35" s="2261"/>
      <c r="AH35" s="2261"/>
      <c r="AI35" s="2261"/>
      <c r="AJ35" s="2261"/>
      <c r="AK35" s="2261"/>
      <c r="AL35" s="2261"/>
      <c r="AM35" s="2261"/>
      <c r="AN35" s="2261"/>
      <c r="AO35" s="2261"/>
      <c r="AP35" s="2261"/>
      <c r="AQ35" s="2261"/>
      <c r="AY35" s="1164">
        <v>14</v>
      </c>
    </row>
    <row customHeight="1" ht="14.699999999999998">
      <c r="Q36" s="385"/>
      <c r="R36" s="385"/>
      <c r="S36" s="2136" t="s">
        <v>773</v>
      </c>
      <c r="T36" s="2136"/>
      <c r="U36" s="2136"/>
      <c r="V36" s="2136"/>
      <c r="W36" s="2136"/>
      <c r="X36" s="2136"/>
      <c r="Y36" s="2136"/>
      <c r="Z36" s="2136"/>
      <c r="AA36" s="2136"/>
      <c r="AB36" s="2136"/>
      <c r="AC36" s="2136"/>
      <c r="AD36" s="2136"/>
      <c r="AE36" s="2136"/>
      <c r="AF36" s="2136"/>
      <c r="AG36" s="2136"/>
      <c r="AH36" s="2136"/>
      <c r="AI36" s="2136"/>
      <c r="AJ36" s="2136"/>
      <c r="AK36" s="2136"/>
      <c r="AL36" s="2136"/>
      <c r="AM36" s="2136"/>
      <c r="AN36" s="2136"/>
      <c r="AO36" s="2136"/>
      <c r="AP36" s="2136"/>
      <c r="AQ36" s="2136"/>
      <c r="AR36" s="2136"/>
      <c r="AS36" s="2136" t="s">
        <v>774</v>
      </c>
      <c r="AY36" s="1164">
        <v>14</v>
      </c>
    </row>
    <row customHeight="1" ht="14.699999999999998">
      <c r="Q37" s="385"/>
      <c r="R37" s="385"/>
      <c r="S37" s="2282" t="s">
        <v>88</v>
      </c>
      <c r="T37" s="2218" t="s">
        <v>901</v>
      </c>
      <c r="U37" s="310"/>
      <c r="V37" s="2283" t="s">
        <v>902</v>
      </c>
      <c r="W37" s="2300"/>
      <c r="X37" s="2300"/>
      <c r="Y37" s="2300"/>
      <c r="Z37" s="2300"/>
      <c r="AA37" s="2300"/>
      <c r="AB37" s="2300"/>
      <c r="AC37" s="2284"/>
      <c r="AD37" s="2284"/>
      <c r="AE37" s="2285"/>
      <c r="AF37" s="2286" t="s">
        <v>903</v>
      </c>
      <c r="AG37" s="2283" t="s">
        <v>902</v>
      </c>
      <c r="AH37" s="2284"/>
      <c r="AI37" s="2284"/>
      <c r="AJ37" s="2284"/>
      <c r="AK37" s="2284"/>
      <c r="AL37" s="2284"/>
      <c r="AM37" s="2284"/>
      <c r="AN37" s="2284"/>
      <c r="AO37" s="2284"/>
      <c r="AP37" s="2285"/>
      <c r="AQ37" s="2286" t="s">
        <v>904</v>
      </c>
      <c r="AR37" s="2289" t="s">
        <v>905</v>
      </c>
      <c r="AS37" s="2136"/>
      <c r="AY37" s="1164">
        <v>14</v>
      </c>
    </row>
    <row customHeight="1" ht="19.95">
      <c r="Q38" s="385"/>
      <c r="R38" s="385"/>
      <c r="S38" s="2282"/>
      <c r="T38" s="2218"/>
      <c r="U38" s="1040"/>
      <c r="V38" s="2375" t="s">
        <v>1005</v>
      </c>
      <c r="W38" s="2374" t="s">
        <v>1006</v>
      </c>
      <c r="X38" s="2374"/>
      <c r="Y38" s="2374"/>
      <c r="Z38" s="2374" t="s">
        <v>1007</v>
      </c>
      <c r="AA38" s="2374"/>
      <c r="AB38" s="2374"/>
      <c r="AC38" s="2303" t="s">
        <v>909</v>
      </c>
      <c r="AD38" s="2322"/>
      <c r="AE38" s="2323"/>
      <c r="AF38" s="2287"/>
      <c r="AG38" s="2375" t="s">
        <v>1005</v>
      </c>
      <c r="AH38" s="2374" t="s">
        <v>1006</v>
      </c>
      <c r="AI38" s="2374"/>
      <c r="AJ38" s="2374"/>
      <c r="AK38" s="2374" t="s">
        <v>1007</v>
      </c>
      <c r="AL38" s="2374"/>
      <c r="AM38" s="2374"/>
      <c r="AN38" s="2303" t="s">
        <v>909</v>
      </c>
      <c r="AO38" s="2322"/>
      <c r="AP38" s="2323"/>
      <c r="AQ38" s="2287"/>
      <c r="AR38" s="2290"/>
      <c r="AS38" s="2136"/>
      <c r="AY38" s="1164">
        <v>19</v>
      </c>
    </row>
    <row s="1644" customFormat="1" customHeight="1" ht="19.95">
      <c r="A39" s="1375"/>
      <c r="B39" s="1375"/>
      <c r="C39" s="1375"/>
      <c r="D39" s="1375"/>
      <c r="E39" s="1375"/>
      <c r="F39" s="1375"/>
      <c r="G39" s="1375"/>
      <c r="H39" s="1375"/>
      <c r="I39" s="1375"/>
      <c r="J39" s="1375"/>
      <c r="K39" s="1375"/>
      <c r="L39" s="1960"/>
      <c r="M39" s="1371"/>
      <c r="N39" s="1371"/>
      <c r="O39" s="1371"/>
      <c r="P39" s="1974"/>
      <c r="Q39" s="385"/>
      <c r="R39" s="385"/>
      <c r="S39" s="2282"/>
      <c r="T39" s="2218"/>
      <c r="U39" s="1040"/>
      <c r="V39" s="2375"/>
      <c r="W39" s="2374" t="s">
        <v>1008</v>
      </c>
      <c r="X39" s="2374" t="s">
        <v>1009</v>
      </c>
      <c r="Y39" s="2374"/>
      <c r="Z39" s="2374" t="s">
        <v>1010</v>
      </c>
      <c r="AA39" s="2374" t="s">
        <v>1009</v>
      </c>
      <c r="AB39" s="2374"/>
      <c r="AC39" s="2304"/>
      <c r="AD39" s="2324"/>
      <c r="AE39" s="2325"/>
      <c r="AF39" s="2287"/>
      <c r="AG39" s="2375"/>
      <c r="AH39" s="2374" t="s">
        <v>1008</v>
      </c>
      <c r="AI39" s="2374" t="s">
        <v>1009</v>
      </c>
      <c r="AJ39" s="2374"/>
      <c r="AK39" s="2374" t="s">
        <v>1010</v>
      </c>
      <c r="AL39" s="2374" t="s">
        <v>1009</v>
      </c>
      <c r="AM39" s="2374"/>
      <c r="AN39" s="2304"/>
      <c r="AO39" s="2324"/>
      <c r="AP39" s="2325"/>
      <c r="AQ39" s="2287"/>
      <c r="AR39" s="2290"/>
      <c r="AS39" s="2136"/>
      <c r="AT39" s="1645"/>
      <c r="AU39" s="1645"/>
      <c r="AV39" s="1645"/>
      <c r="AW39" s="1645"/>
      <c r="AX39" s="1645"/>
      <c r="AY39" s="1640">
        <v>19</v>
      </c>
    </row>
    <row customHeight="1" ht="61.949999999999996">
      <c r="A40" s="1379"/>
      <c r="B40" s="1379" t="s">
        <v>616</v>
      </c>
      <c r="C40" s="1379" t="s">
        <v>617</v>
      </c>
      <c r="D40" s="1379" t="s">
        <v>618</v>
      </c>
      <c r="E40" s="1373" t="s">
        <v>910</v>
      </c>
      <c r="F40" s="1373" t="s">
        <v>911</v>
      </c>
      <c r="G40" s="1373" t="s">
        <v>912</v>
      </c>
      <c r="H40" s="1373"/>
      <c r="I40" s="1373" t="s">
        <v>963</v>
      </c>
      <c r="J40" s="1373" t="s">
        <v>915</v>
      </c>
      <c r="K40" s="1373" t="s">
        <v>964</v>
      </c>
      <c r="L40" s="1373" t="s">
        <v>891</v>
      </c>
      <c r="Q40" s="385"/>
      <c r="R40" s="385"/>
      <c r="S40" s="2282"/>
      <c r="T40" s="2218"/>
      <c r="U40" s="311"/>
      <c r="V40" s="2375"/>
      <c r="W40" s="2374"/>
      <c r="X40" s="1992" t="s">
        <v>1011</v>
      </c>
      <c r="Y40" s="1992" t="s">
        <v>1012</v>
      </c>
      <c r="Z40" s="2374"/>
      <c r="AA40" s="1992" t="s">
        <v>1013</v>
      </c>
      <c r="AB40" s="1992" t="s">
        <v>1014</v>
      </c>
      <c r="AC40" s="1498" t="s">
        <v>919</v>
      </c>
      <c r="AD40" s="2279" t="s">
        <v>920</v>
      </c>
      <c r="AE40" s="2280"/>
      <c r="AF40" s="2288"/>
      <c r="AG40" s="2375"/>
      <c r="AH40" s="2374"/>
      <c r="AI40" s="1992" t="s">
        <v>1011</v>
      </c>
      <c r="AJ40" s="1992" t="s">
        <v>1012</v>
      </c>
      <c r="AK40" s="2374"/>
      <c r="AL40" s="1992" t="s">
        <v>1013</v>
      </c>
      <c r="AM40" s="1992" t="s">
        <v>1014</v>
      </c>
      <c r="AN40" s="1498" t="s">
        <v>919</v>
      </c>
      <c r="AO40" s="2279" t="s">
        <v>920</v>
      </c>
      <c r="AP40" s="2280"/>
      <c r="AQ40" s="2288"/>
      <c r="AR40" s="2291"/>
      <c r="AS40" s="2136"/>
      <c r="AY40" s="1164">
        <v>59</v>
      </c>
    </row>
    <row s="1650" customFormat="1" customHeight="1" ht="11.25" hidden="1">
      <c r="A41" s="1379"/>
      <c r="B41" s="1379"/>
      <c r="C41" s="1379"/>
      <c r="D41" s="1379"/>
      <c r="E41" s="1379"/>
      <c r="F41" s="1379"/>
      <c r="G41" s="1379"/>
      <c r="H41" s="1379"/>
      <c r="I41" s="1379"/>
      <c r="J41" s="1379"/>
      <c r="K41" s="1379"/>
      <c r="L41" s="1373"/>
      <c r="M41" s="1371"/>
      <c r="N41" s="1371"/>
      <c r="O41" s="1371"/>
      <c r="P41" s="1255"/>
      <c r="Q41" s="1256"/>
      <c r="R41" s="1263">
        <v>1</v>
      </c>
      <c r="S41" s="1286" t="s">
        <v>200</v>
      </c>
      <c r="T41" s="1264" t="s">
        <v>103</v>
      </c>
      <c r="U41" s="1254" t="str">
        <f>OFFSET(U41,0,-1)</f>
        <v>2</v>
      </c>
      <c r="V41" s="1491">
        <f>OFFSET(V41,0,-1)+1</f>
        <v>3</v>
      </c>
      <c r="W41" s="1350"/>
      <c r="X41" s="1350"/>
      <c r="Y41" s="1350"/>
      <c r="Z41" s="1350"/>
      <c r="AA41" s="1350"/>
      <c r="AB41" s="1350"/>
      <c r="AC41" s="1491">
        <f>OFFSET(AC41,0,-1)+1</f>
        <v>1</v>
      </c>
      <c r="AD41" s="2281">
        <f>OFFSET(AD41,0,-1)+1</f>
        <v>2</v>
      </c>
      <c r="AE41" s="2281"/>
      <c r="AF41" s="1491">
        <f>OFFSET(AF41,0,-2)+1</f>
        <v>3</v>
      </c>
      <c r="AG41" s="1491">
        <f>OFFSET(AG41,0,-1)+1</f>
        <v>4</v>
      </c>
      <c r="AH41" s="1965"/>
      <c r="AI41" s="1965"/>
      <c r="AJ41" s="1965"/>
      <c r="AK41" s="1965"/>
      <c r="AL41" s="1965"/>
      <c r="AM41" s="1491">
        <f>OFFSET(AM41,0,-1)+1</f>
        <v>1</v>
      </c>
      <c r="AN41" s="1491">
        <f>OFFSET(AN41,0,-1)+1</f>
        <v>2</v>
      </c>
      <c r="AO41" s="2281">
        <f>OFFSET(AO41,0,-1)+1</f>
        <v>3</v>
      </c>
      <c r="AP41" s="2281"/>
      <c r="AQ41" s="1491">
        <f>OFFSET(AQ41,0,-2)+1</f>
        <v>4</v>
      </c>
      <c r="AR41" s="1254">
        <f>OFFSET(AR41,0,-1)</f>
        <v>4</v>
      </c>
      <c r="AS41" s="1491">
        <f>OFFSET(AS41,0,-1)+1</f>
        <v>5</v>
      </c>
      <c r="AT41" s="520"/>
      <c r="AU41" s="520"/>
      <c r="AV41" s="520"/>
      <c r="AW41" s="520"/>
      <c r="AX41" s="520"/>
      <c r="AY41" s="505">
        <v>0</v>
      </c>
    </row>
    <row customHeight="1" ht="24">
      <c r="A42" s="1372" t="s">
        <v>724</v>
      </c>
      <c r="B42" s="1372"/>
      <c r="C42" s="1372"/>
      <c r="D42" s="1372"/>
      <c r="E42" s="2267">
        <v>1</v>
      </c>
      <c r="F42" s="1372"/>
      <c r="G42" s="1372"/>
      <c r="H42" s="1372"/>
      <c r="I42" s="1372"/>
      <c r="J42" s="1372"/>
      <c r="K42" s="1372"/>
      <c r="L42" s="1373"/>
      <c r="M42" s="1374"/>
      <c r="N42" s="1374"/>
      <c r="O42" s="1374"/>
      <c r="P42" s="370"/>
      <c r="Q42" s="369"/>
      <c r="R42" s="364"/>
      <c r="S42" s="1502">
        <f>INDEX(PT_DIFFERENTIATION_NUM_NTAR,MATCH(A42,PT_DIFFERENTIATION_NTAR_ID,0))</f>
        <v>0</v>
      </c>
      <c r="T42" s="307" t="s">
        <v>604</v>
      </c>
      <c r="U42" s="309"/>
      <c r="V42" s="2251"/>
      <c r="W42" s="2252"/>
      <c r="X42" s="2252"/>
      <c r="Y42" s="2252"/>
      <c r="Z42" s="2252"/>
      <c r="AA42" s="2252"/>
      <c r="AB42" s="2252"/>
      <c r="AC42" s="2252"/>
      <c r="AD42" s="2252"/>
      <c r="AE42" s="2252"/>
      <c r="AF42" s="2253"/>
      <c r="AG42" s="2251" t="str">
        <f>INDEX(PT_DIFFERENTIATION_NTAR,MATCH(A42,PT_DIFFERENTIATION_NTAR_ID,0))</f>
        <v/>
      </c>
      <c r="AH42" s="2252"/>
      <c r="AI42" s="2252"/>
      <c r="AJ42" s="2252"/>
      <c r="AK42" s="2252"/>
      <c r="AL42" s="2252"/>
      <c r="AM42" s="2252"/>
      <c r="AN42" s="2252"/>
      <c r="AO42" s="2252"/>
      <c r="AP42" s="2252"/>
      <c r="AQ42" s="2252"/>
      <c r="AR42" s="2253"/>
      <c r="AS4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9"/>
      <c r="AV42" s="509" t="str">
        <f>IF(T42="","",T42)</f>
        <v>Наименование тарифа</v>
      </c>
      <c r="AW42" s="509"/>
      <c r="AX42" s="509"/>
      <c r="AY42" s="1164">
        <v>23</v>
      </c>
    </row>
    <row customHeight="1" ht="24">
      <c r="A43" s="1372" t="s">
        <v>724</v>
      </c>
      <c r="B43" s="1372" t="s">
        <v>725</v>
      </c>
      <c r="C43" s="1372"/>
      <c r="D43" s="1372"/>
      <c r="E43" s="2268"/>
      <c r="F43" s="2267">
        <v>1</v>
      </c>
      <c r="G43" s="1372"/>
      <c r="H43" s="1372"/>
      <c r="I43" s="1372"/>
      <c r="J43" s="1372"/>
      <c r="K43" s="1372"/>
      <c r="L43" s="1373"/>
      <c r="M43" s="1374"/>
      <c r="N43" s="1374"/>
      <c r="O43" s="1374"/>
      <c r="P43" s="1496"/>
      <c r="Q43" s="361"/>
      <c r="R43" s="362"/>
      <c r="S43" s="1502" t="str">
        <f>INDEX(PT_DIFFERENTIATION_NUM_TER,MATCH(B43,PT_DIFFERENTIATION_TER_ID,0))</f>
        <v>.</v>
      </c>
      <c r="T43" s="317" t="s">
        <v>870</v>
      </c>
      <c r="U43" s="309"/>
      <c r="V43" s="2251"/>
      <c r="W43" s="2252"/>
      <c r="X43" s="2252"/>
      <c r="Y43" s="2252"/>
      <c r="Z43" s="2252"/>
      <c r="AA43" s="2252"/>
      <c r="AB43" s="2252"/>
      <c r="AC43" s="2252"/>
      <c r="AD43" s="2252"/>
      <c r="AE43" s="2252"/>
      <c r="AF43" s="2253"/>
      <c r="AG43" s="2251" t="str">
        <f>INDEX(PT_DIFFERENTIATION_TER,MATCH(B43,PT_DIFFERENTIATION_TER_ID,0))</f>
        <v/>
      </c>
      <c r="AH43" s="2252"/>
      <c r="AI43" s="2252"/>
      <c r="AJ43" s="2252"/>
      <c r="AK43" s="2252"/>
      <c r="AL43" s="2252"/>
      <c r="AM43" s="2252"/>
      <c r="AN43" s="2252"/>
      <c r="AO43" s="2252"/>
      <c r="AP43" s="2252"/>
      <c r="AQ43" s="2252"/>
      <c r="AR43" s="2253"/>
      <c r="AS43" s="1267" t="s">
        <v>871</v>
      </c>
      <c r="AU43" s="509"/>
      <c r="AV43" s="509" t="str">
        <f>IF(T43="","",T43)</f>
        <v>Территория действия тарифа</v>
      </c>
      <c r="AW43" s="509"/>
      <c r="AX43" s="509"/>
      <c r="AY43" s="1164">
        <v>23</v>
      </c>
    </row>
    <row customHeight="1" ht="24">
      <c r="A44" s="1372" t="s">
        <v>724</v>
      </c>
      <c r="B44" s="1372" t="s">
        <v>725</v>
      </c>
      <c r="C44" s="1372" t="s">
        <v>726</v>
      </c>
      <c r="D44" s="1372"/>
      <c r="E44" s="2268"/>
      <c r="F44" s="2268"/>
      <c r="G44" s="2267">
        <v>1</v>
      </c>
      <c r="H44" s="1372"/>
      <c r="I44" s="1372"/>
      <c r="J44" s="1372"/>
      <c r="K44" s="1372"/>
      <c r="L44" s="1373"/>
      <c r="M44" s="1374"/>
      <c r="N44" s="1374"/>
      <c r="O44" s="1374"/>
      <c r="P44" s="363"/>
      <c r="Q44" s="361"/>
      <c r="R44" s="362"/>
      <c r="S44" s="1502" t="str">
        <f>INDEX(PT_DIFFERENTIATION_NUM_CS,MATCH(C44,PT_DIFFERENTIATION_CS_ID,0))</f>
        <v>..</v>
      </c>
      <c r="T44" s="318" t="s">
        <v>1003</v>
      </c>
      <c r="U44" s="309"/>
      <c r="V44" s="2251"/>
      <c r="W44" s="2252"/>
      <c r="X44" s="2252"/>
      <c r="Y44" s="2252"/>
      <c r="Z44" s="2252"/>
      <c r="AA44" s="2252"/>
      <c r="AB44" s="2252"/>
      <c r="AC44" s="2252"/>
      <c r="AD44" s="2252"/>
      <c r="AE44" s="2252"/>
      <c r="AF44" s="2253"/>
      <c r="AG44" s="2251" t="str">
        <f>INDEX(PT_DIFFERENTIATION_CS,MATCH(C44,PT_DIFFERENTIATION_CS_ID,0))</f>
        <v/>
      </c>
      <c r="AH44" s="2252"/>
      <c r="AI44" s="2252"/>
      <c r="AJ44" s="2252"/>
      <c r="AK44" s="2252"/>
      <c r="AL44" s="2252"/>
      <c r="AM44" s="2252"/>
      <c r="AN44" s="2252"/>
      <c r="AO44" s="2252"/>
      <c r="AP44" s="2252"/>
      <c r="AQ44" s="2252"/>
      <c r="AR44" s="2253"/>
      <c r="AS44" s="1267" t="s">
        <v>1004</v>
      </c>
      <c r="AU44" s="509"/>
      <c r="AV44" s="509" t="str">
        <f>IF(T44="","",T44)</f>
        <v>Наименование централизованной системы горячего водоснабжения</v>
      </c>
      <c r="AW44" s="509"/>
      <c r="AX44" s="509"/>
      <c r="AY44" s="1164">
        <v>23</v>
      </c>
    </row>
    <row customHeight="1" ht="24">
      <c r="A45" s="1372" t="s">
        <v>724</v>
      </c>
      <c r="B45" s="1372" t="s">
        <v>725</v>
      </c>
      <c r="C45" s="1372" t="s">
        <v>726</v>
      </c>
      <c r="D45" s="1372" t="s">
        <v>1015</v>
      </c>
      <c r="E45" s="2268"/>
      <c r="F45" s="2268"/>
      <c r="G45" s="2268"/>
      <c r="H45" s="2268"/>
      <c r="I45" s="2265" t="str">
        <f>S44&amp;".1"</f>
        <v>...1</v>
      </c>
      <c r="J45" s="1372"/>
      <c r="K45" s="1372"/>
      <c r="L45" s="1373"/>
      <c r="P45" s="2266">
        <v>1</v>
      </c>
      <c r="Q45" s="1490"/>
      <c r="R45" s="365"/>
      <c r="S45" s="1502" t="str">
        <f>$I45</f>
        <v>...1</v>
      </c>
      <c r="T45" s="294" t="s">
        <v>956</v>
      </c>
      <c r="U45" s="309"/>
      <c r="V45" s="2359"/>
      <c r="W45" s="2360"/>
      <c r="X45" s="2360"/>
      <c r="Y45" s="2360"/>
      <c r="Z45" s="2360"/>
      <c r="AA45" s="2360"/>
      <c r="AB45" s="2360"/>
      <c r="AC45" s="2360"/>
      <c r="AD45" s="2360"/>
      <c r="AE45" s="2360"/>
      <c r="AF45" s="2361"/>
      <c r="AG45" s="2362"/>
      <c r="AH45" s="2363"/>
      <c r="AI45" s="2363"/>
      <c r="AJ45" s="2363"/>
      <c r="AK45" s="2363"/>
      <c r="AL45" s="2363"/>
      <c r="AM45" s="2363"/>
      <c r="AN45" s="2363"/>
      <c r="AO45" s="2363"/>
      <c r="AP45" s="2363"/>
      <c r="AQ45" s="2363"/>
      <c r="AR45" s="2364"/>
      <c r="AS45" s="1267" t="s">
        <v>957</v>
      </c>
      <c r="AU45" s="509"/>
      <c r="AV45" s="509" t="str">
        <f>IF(T45="","",T45)</f>
        <v>Наименование признака дифференциации</v>
      </c>
      <c r="AW45" s="509"/>
      <c r="AX45" s="509"/>
      <c r="AY45" s="1164">
        <v>23</v>
      </c>
    </row>
    <row customHeight="1" ht="24">
      <c r="A46" s="1372" t="s">
        <v>724</v>
      </c>
      <c r="B46" s="1372" t="s">
        <v>725</v>
      </c>
      <c r="C46" s="1372" t="s">
        <v>726</v>
      </c>
      <c r="D46" s="1372" t="s">
        <v>1015</v>
      </c>
      <c r="E46" s="2268"/>
      <c r="F46" s="2268"/>
      <c r="G46" s="2268"/>
      <c r="H46" s="2268"/>
      <c r="I46" s="2295"/>
      <c r="J46" s="2265" t="str">
        <f>I45&amp;".1"</f>
        <v>...1.1</v>
      </c>
      <c r="K46" s="1372"/>
      <c r="L46" s="1373" t="s">
        <v>879</v>
      </c>
      <c r="P46" s="2266"/>
      <c r="Q46" s="2266">
        <v>1</v>
      </c>
      <c r="R46" s="366"/>
      <c r="S46" s="1502" t="str">
        <f>$J46</f>
        <v>...1.1</v>
      </c>
      <c r="T46" s="295" t="s">
        <v>880</v>
      </c>
      <c r="U46" s="309"/>
      <c r="V46" s="2254"/>
      <c r="W46" s="2255"/>
      <c r="X46" s="2255"/>
      <c r="Y46" s="2255"/>
      <c r="Z46" s="2255"/>
      <c r="AA46" s="2255"/>
      <c r="AB46" s="2255"/>
      <c r="AC46" s="2255"/>
      <c r="AD46" s="2255"/>
      <c r="AE46" s="2255"/>
      <c r="AF46" s="2256"/>
      <c r="AG46" s="2254"/>
      <c r="AH46" s="2255"/>
      <c r="AI46" s="2255"/>
      <c r="AJ46" s="2255"/>
      <c r="AK46" s="2255"/>
      <c r="AL46" s="2255"/>
      <c r="AM46" s="2255"/>
      <c r="AN46" s="2255"/>
      <c r="AO46" s="2255"/>
      <c r="AP46" s="2255"/>
      <c r="AQ46" s="2255"/>
      <c r="AR46" s="2256"/>
      <c r="AS46" s="1316" t="s">
        <v>958</v>
      </c>
      <c r="AU46" s="509"/>
      <c r="AV46" s="509" t="str">
        <f>IF(T46="","",T46)</f>
        <v>Группа потребителей</v>
      </c>
      <c r="AW46" s="509"/>
      <c r="AX46" s="509"/>
      <c r="AY46" s="1164">
        <v>23</v>
      </c>
    </row>
    <row customHeight="1" ht="24">
      <c r="A47" s="1372" t="s">
        <v>724</v>
      </c>
      <c r="B47" s="1372" t="s">
        <v>725</v>
      </c>
      <c r="C47" s="1372" t="s">
        <v>726</v>
      </c>
      <c r="D47" s="1372" t="s">
        <v>1015</v>
      </c>
      <c r="E47" s="2268"/>
      <c r="F47" s="2268"/>
      <c r="G47" s="2268"/>
      <c r="H47" s="2268"/>
      <c r="I47" s="2295"/>
      <c r="J47" s="2295"/>
      <c r="K47" s="2265" t="str">
        <f>J46&amp;".1"</f>
        <v>...1.1.1</v>
      </c>
      <c r="L47" s="1373"/>
      <c r="P47" s="2266"/>
      <c r="Q47" s="2266"/>
      <c r="R47" s="366">
        <v>1</v>
      </c>
      <c r="S47" s="1502" t="str">
        <f>$K47</f>
        <v>...1.1.1</v>
      </c>
      <c r="T47" s="1446"/>
      <c r="U47" s="309"/>
      <c r="V47" s="760"/>
      <c r="W47" s="760"/>
      <c r="X47" s="760"/>
      <c r="Y47" s="760"/>
      <c r="Z47" s="760"/>
      <c r="AA47" s="760"/>
      <c r="AB47" s="760"/>
      <c r="AC47" s="2276"/>
      <c r="AD47" s="2277" t="s">
        <v>66</v>
      </c>
      <c r="AE47" s="2276"/>
      <c r="AF47" s="2277" t="s">
        <v>66</v>
      </c>
      <c r="AG47" s="760"/>
      <c r="AH47" s="760"/>
      <c r="AI47" s="760"/>
      <c r="AJ47" s="760"/>
      <c r="AK47" s="760"/>
      <c r="AL47" s="760"/>
      <c r="AM47" s="760"/>
      <c r="AN47" s="2274"/>
      <c r="AO47" s="2116" t="s">
        <v>66</v>
      </c>
      <c r="AP47" s="2296"/>
      <c r="AQ47" s="2116" t="s">
        <v>19</v>
      </c>
      <c r="AR47" s="1447"/>
      <c r="AS4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20">
        <f>STRCHECKDATE(V48:AR48)</f>
      </c>
      <c r="AU47" s="509"/>
      <c r="AV47" s="509" t="str">
        <f>IF(T47="","",T47)</f>
        <v/>
      </c>
      <c r="AW47" s="509"/>
      <c r="AX47" s="509"/>
      <c r="AY47" s="1164">
        <v>23</v>
      </c>
    </row>
    <row customHeight="1" ht="0">
      <c r="A48" s="1372" t="s">
        <v>724</v>
      </c>
      <c r="B48" s="1372" t="s">
        <v>725</v>
      </c>
      <c r="C48" s="1372" t="s">
        <v>726</v>
      </c>
      <c r="D48" s="1372" t="s">
        <v>1015</v>
      </c>
      <c r="E48" s="2268"/>
      <c r="F48" s="2268"/>
      <c r="G48" s="2268"/>
      <c r="H48" s="2268"/>
      <c r="I48" s="2295"/>
      <c r="J48" s="2295"/>
      <c r="K48" s="2265"/>
      <c r="L48" s="1373"/>
      <c r="P48" s="2266"/>
      <c r="Q48" s="2266"/>
      <c r="R48" s="366"/>
      <c r="S48" s="1499"/>
      <c r="T48" s="309"/>
      <c r="U48" s="309"/>
      <c r="V48" s="1369"/>
      <c r="W48" s="1369"/>
      <c r="X48" s="1369"/>
      <c r="Y48" s="1369"/>
      <c r="Z48" s="1369"/>
      <c r="AA48" s="1369"/>
      <c r="AB48" s="1369"/>
      <c r="AC48" s="2277"/>
      <c r="AD48" s="2277"/>
      <c r="AE48" s="2277"/>
      <c r="AF48" s="2277"/>
      <c r="AG48" s="334"/>
      <c r="AH48" s="334"/>
      <c r="AI48" s="334"/>
      <c r="AJ48" s="334"/>
      <c r="AK48" s="334"/>
      <c r="AL48" s="334"/>
      <c r="AM48" s="334"/>
      <c r="AN48" s="2275"/>
      <c r="AO48" s="2116"/>
      <c r="AP48" s="2297"/>
      <c r="AQ48" s="2116"/>
      <c r="AR48" s="1448"/>
      <c r="AS48" s="2358"/>
      <c r="AU48" s="509"/>
      <c r="AV48" s="509" t="str">
        <f>IF(T48="","",T48)</f>
        <v/>
      </c>
      <c r="AW48" s="509"/>
      <c r="AX48" s="509"/>
      <c r="AY48" s="1164">
        <v>0</v>
      </c>
    </row>
    <row customHeight="1" ht="21">
      <c r="A49" s="1372" t="s">
        <v>724</v>
      </c>
      <c r="B49" s="1372" t="s">
        <v>725</v>
      </c>
      <c r="C49" s="1372" t="s">
        <v>726</v>
      </c>
      <c r="D49" s="1372" t="s">
        <v>1015</v>
      </c>
      <c r="E49" s="2268"/>
      <c r="F49" s="2268"/>
      <c r="G49" s="2268"/>
      <c r="H49" s="2268"/>
      <c r="I49" s="2295"/>
      <c r="J49" s="2265"/>
      <c r="K49" s="1372"/>
      <c r="L49" s="1373"/>
      <c r="P49" s="2266"/>
      <c r="Q49" s="2266"/>
      <c r="R49" s="365"/>
      <c r="S49" s="1287"/>
      <c r="T49" s="296" t="s">
        <v>959</v>
      </c>
      <c r="U49" s="376"/>
      <c r="V49" s="376"/>
      <c r="W49" s="609"/>
      <c r="X49" s="609"/>
      <c r="Y49" s="609"/>
      <c r="Z49" s="609"/>
      <c r="AA49" s="609"/>
      <c r="AB49" s="609"/>
      <c r="AC49" s="376"/>
      <c r="AD49" s="376"/>
      <c r="AE49" s="376"/>
      <c r="AF49" s="376"/>
      <c r="AG49" s="376"/>
      <c r="AH49" s="609"/>
      <c r="AI49" s="609"/>
      <c r="AJ49" s="609"/>
      <c r="AK49" s="609"/>
      <c r="AL49" s="609"/>
      <c r="AM49" s="376"/>
      <c r="AN49" s="376"/>
      <c r="AO49" s="376"/>
      <c r="AP49" s="376"/>
      <c r="AQ49" s="376"/>
      <c r="AR49" s="376"/>
      <c r="AS49" s="1267" t="s">
        <v>960</v>
      </c>
      <c r="AU49" s="509"/>
      <c r="AV49" s="509" t="str">
        <f>IF(T49="","",T49)</f>
        <v>Добавить значение признака дифференциации</v>
      </c>
      <c r="AW49" s="509"/>
      <c r="AX49" s="509"/>
      <c r="AY49" s="1164">
        <v>20</v>
      </c>
    </row>
    <row customHeight="1" ht="22.049999999999997">
      <c r="A50" s="1372" t="s">
        <v>724</v>
      </c>
      <c r="B50" s="1372" t="s">
        <v>725</v>
      </c>
      <c r="C50" s="1372" t="s">
        <v>726</v>
      </c>
      <c r="D50" s="1372" t="s">
        <v>1015</v>
      </c>
      <c r="E50" s="2268"/>
      <c r="F50" s="2268"/>
      <c r="G50" s="2268"/>
      <c r="H50" s="2268"/>
      <c r="I50" s="2265"/>
      <c r="J50" s="1372"/>
      <c r="K50" s="1372"/>
      <c r="L50" s="1373"/>
      <c r="P50" s="2266"/>
      <c r="Q50" s="1490"/>
      <c r="R50" s="365"/>
      <c r="S50" s="1287"/>
      <c r="T50" s="374" t="s">
        <v>885</v>
      </c>
      <c r="U50" s="376"/>
      <c r="V50" s="376"/>
      <c r="W50" s="609"/>
      <c r="X50" s="609"/>
      <c r="Y50" s="609"/>
      <c r="Z50" s="609"/>
      <c r="AA50" s="609"/>
      <c r="AB50" s="609"/>
      <c r="AC50" s="376"/>
      <c r="AD50" s="376"/>
      <c r="AE50" s="376"/>
      <c r="AF50" s="375"/>
      <c r="AG50" s="376"/>
      <c r="AH50" s="609"/>
      <c r="AI50" s="609"/>
      <c r="AJ50" s="609"/>
      <c r="AK50" s="609"/>
      <c r="AL50" s="609"/>
      <c r="AM50" s="376"/>
      <c r="AN50" s="376"/>
      <c r="AO50" s="376"/>
      <c r="AP50" s="376"/>
      <c r="AQ50" s="375"/>
      <c r="AR50" s="376"/>
      <c r="AS50" s="1449"/>
      <c r="AU50" s="509"/>
      <c r="AV50" s="509" t="str">
        <f>IF(T50="","",T50)</f>
        <v>Добавить группу потребителей</v>
      </c>
      <c r="AW50" s="509"/>
      <c r="AX50" s="509"/>
      <c r="AY50" s="1164">
        <v>21</v>
      </c>
    </row>
    <row customHeight="1" ht="22.049999999999997">
      <c r="A51" s="1372" t="s">
        <v>724</v>
      </c>
      <c r="B51" s="1372" t="s">
        <v>725</v>
      </c>
      <c r="C51" s="1372" t="s">
        <v>726</v>
      </c>
      <c r="D51" s="1372" t="s">
        <v>1015</v>
      </c>
      <c r="E51" s="2268"/>
      <c r="F51" s="2268"/>
      <c r="G51" s="2268"/>
      <c r="H51" s="2267"/>
      <c r="I51" s="1372"/>
      <c r="J51" s="1372"/>
      <c r="K51" s="1372"/>
      <c r="L51" s="1373"/>
      <c r="M51" s="1374"/>
      <c r="N51" s="1374"/>
      <c r="O51" s="546"/>
      <c r="P51" s="369"/>
      <c r="Q51" s="384"/>
      <c r="R51" s="364"/>
      <c r="S51" s="1287"/>
      <c r="T51" s="381" t="s">
        <v>961</v>
      </c>
      <c r="U51" s="376"/>
      <c r="V51" s="376"/>
      <c r="W51" s="609"/>
      <c r="X51" s="609"/>
      <c r="Y51" s="609"/>
      <c r="Z51" s="609"/>
      <c r="AA51" s="609"/>
      <c r="AB51" s="609"/>
      <c r="AC51" s="376"/>
      <c r="AD51" s="376"/>
      <c r="AE51" s="376"/>
      <c r="AF51" s="375"/>
      <c r="AG51" s="376"/>
      <c r="AH51" s="609"/>
      <c r="AI51" s="609"/>
      <c r="AJ51" s="609"/>
      <c r="AK51" s="609"/>
      <c r="AL51" s="609"/>
      <c r="AM51" s="376"/>
      <c r="AN51" s="376"/>
      <c r="AO51" s="376"/>
      <c r="AP51" s="376"/>
      <c r="AQ51" s="375"/>
      <c r="AR51" s="376"/>
      <c r="AS51" s="312"/>
      <c r="AU51" s="509"/>
      <c r="AV51" s="509" t="str">
        <f>IF(T51="","",T51)</f>
        <v>Добавить наименование признака дифференциации</v>
      </c>
      <c r="AW51" s="509"/>
      <c r="AX51" s="509"/>
      <c r="AY51" s="1164">
        <v>21</v>
      </c>
    </row>
    <row s="1651" customFormat="1" customHeight="1" ht="0">
      <c r="A52" s="1352" t="s">
        <v>724</v>
      </c>
      <c r="B52" s="1352" t="s">
        <v>725</v>
      </c>
      <c r="C52" s="1323"/>
      <c r="D52" s="1323"/>
      <c r="E52" s="2268"/>
      <c r="F52" s="2267"/>
      <c r="G52" s="1323"/>
      <c r="H52" s="1323"/>
      <c r="I52" s="1323"/>
      <c r="J52" s="1323"/>
      <c r="K52" s="1323"/>
      <c r="L52" s="1503"/>
      <c r="M52" s="1330"/>
      <c r="N52" s="1330"/>
      <c r="P52" s="1325"/>
      <c r="Q52" s="1326"/>
      <c r="R52" s="1325"/>
      <c r="S52" s="1331"/>
      <c r="T52" s="1334" t="s">
        <v>888</v>
      </c>
      <c r="U52" s="1333"/>
      <c r="V52" s="1333"/>
      <c r="W52" s="1333"/>
      <c r="X52" s="1333"/>
      <c r="Y52" s="1333"/>
      <c r="Z52" s="1333"/>
      <c r="AA52" s="1333"/>
      <c r="AB52" s="1333"/>
      <c r="AC52" s="1333"/>
      <c r="AD52" s="1333"/>
      <c r="AE52" s="1333"/>
      <c r="AF52" s="1333"/>
      <c r="AG52" s="1333"/>
      <c r="AH52" s="1333"/>
      <c r="AI52" s="1333"/>
      <c r="AJ52" s="1333"/>
      <c r="AK52" s="1333"/>
      <c r="AL52" s="1333"/>
      <c r="AM52" s="1333"/>
      <c r="AN52" s="1333"/>
      <c r="AO52" s="1333"/>
      <c r="AP52" s="1333"/>
      <c r="AQ52" s="1333"/>
      <c r="AR52" s="1333"/>
      <c r="AS52" s="1333"/>
      <c r="AU52" s="798"/>
      <c r="AV52" s="798" t="str">
        <f>IF(T52="","",T52)</f>
        <v>Добавить централизованную систему для дифференциации</v>
      </c>
      <c r="AW52" s="798"/>
      <c r="AX52" s="798"/>
      <c r="AY52" s="527">
        <v>0</v>
      </c>
    </row>
    <row s="1651" customFormat="1" customHeight="1" ht="0">
      <c r="A53" s="1352" t="s">
        <v>724</v>
      </c>
      <c r="B53" s="1352"/>
      <c r="C53" s="1352"/>
      <c r="D53" s="1352"/>
      <c r="E53" s="2267"/>
      <c r="F53" s="1352"/>
      <c r="G53" s="1352"/>
      <c r="H53" s="1352"/>
      <c r="I53" s="1352"/>
      <c r="J53" s="1352"/>
      <c r="K53" s="1352"/>
      <c r="L53" s="1355"/>
      <c r="M53" s="1330"/>
      <c r="N53" s="1330"/>
      <c r="O53" s="527"/>
      <c r="P53" s="389"/>
      <c r="Q53" s="1353"/>
      <c r="R53" s="389"/>
      <c r="S53" s="1331"/>
      <c r="T53" s="1334" t="s">
        <v>889</v>
      </c>
      <c r="U53" s="1333"/>
      <c r="V53" s="1333"/>
      <c r="W53" s="1333"/>
      <c r="X53" s="1333"/>
      <c r="Y53" s="1333"/>
      <c r="Z53" s="1333"/>
      <c r="AA53" s="1333"/>
      <c r="AB53" s="1333"/>
      <c r="AC53" s="1333"/>
      <c r="AD53" s="1333"/>
      <c r="AE53" s="1333"/>
      <c r="AF53" s="1333"/>
      <c r="AG53" s="1333"/>
      <c r="AH53" s="1333"/>
      <c r="AI53" s="1333"/>
      <c r="AJ53" s="1333"/>
      <c r="AK53" s="1333"/>
      <c r="AL53" s="1333"/>
      <c r="AM53" s="1333"/>
      <c r="AN53" s="1333"/>
      <c r="AO53" s="1333"/>
      <c r="AP53" s="1333"/>
      <c r="AQ53" s="1333"/>
      <c r="AR53" s="1333"/>
      <c r="AS53" s="1333"/>
      <c r="AU53" s="509"/>
      <c r="AV53" s="509" t="str">
        <f>IF(T53="","",T53)</f>
        <v>Добавить территорию для дифференциации</v>
      </c>
      <c r="AW53" s="509"/>
      <c r="AX53" s="509"/>
      <c r="AY53" s="520">
        <v>0</v>
      </c>
    </row>
    <row s="1651" customFormat="1" customHeight="1" ht="0">
      <c r="A54" s="1323"/>
      <c r="B54" s="1323"/>
      <c r="C54" s="1323"/>
      <c r="D54" s="1323"/>
      <c r="E54" s="1352"/>
      <c r="F54" s="1323"/>
      <c r="G54" s="1323"/>
      <c r="H54" s="1323"/>
      <c r="I54" s="1323"/>
      <c r="J54" s="1323"/>
      <c r="K54" s="1323"/>
      <c r="L54" s="1503"/>
      <c r="M54" s="1330"/>
      <c r="N54" s="1330"/>
      <c r="P54" s="1325"/>
      <c r="Q54" s="1326"/>
      <c r="R54" s="1325"/>
      <c r="S54" s="1331"/>
      <c r="T54" s="1334" t="s">
        <v>921</v>
      </c>
      <c r="U54" s="1333"/>
      <c r="V54" s="1333"/>
      <c r="W54" s="1333"/>
      <c r="X54" s="1333"/>
      <c r="Y54" s="1333"/>
      <c r="Z54" s="1333"/>
      <c r="AA54" s="1333"/>
      <c r="AB54" s="1333"/>
      <c r="AC54" s="1333"/>
      <c r="AD54" s="1333"/>
      <c r="AE54" s="1333"/>
      <c r="AF54" s="1333"/>
      <c r="AG54" s="1333"/>
      <c r="AH54" s="1333"/>
      <c r="AI54" s="1333"/>
      <c r="AJ54" s="1333"/>
      <c r="AK54" s="1333"/>
      <c r="AL54" s="1333"/>
      <c r="AM54" s="1333"/>
      <c r="AN54" s="1333"/>
      <c r="AO54" s="1333"/>
      <c r="AP54" s="1333"/>
      <c r="AQ54" s="1333"/>
      <c r="AR54" s="1333"/>
      <c r="AS54" s="1333"/>
      <c r="AU54" s="798"/>
      <c r="AV54" s="798" t="str">
        <f>IF(T54="","",T54)</f>
        <v>Добавить наименование тарифа</v>
      </c>
      <c r="AW54" s="798"/>
      <c r="AX54" s="798"/>
      <c r="AY54" s="527">
        <v>0</v>
      </c>
    </row>
    <row customHeight="1" ht="11.549999999999999">
      <c r="M55" s="1169"/>
      <c r="N55" s="1169"/>
      <c r="O55" s="546"/>
      <c r="P55" s="1164"/>
      <c r="Q55" s="1164"/>
      <c r="R55" s="1164"/>
      <c r="S55" s="1164"/>
      <c r="AT55" s="1164"/>
      <c r="AU55" s="1164"/>
      <c r="AV55" s="1164"/>
      <c r="AW55" s="1164"/>
      <c r="AX55" s="1164"/>
      <c r="AY55" s="1164">
        <v>11</v>
      </c>
    </row>
    <row customHeight="1" ht="14.699999999999998">
      <c r="O56" s="546"/>
      <c r="S56" s="1262"/>
      <c r="T56" s="2294"/>
      <c r="U56" s="2294"/>
      <c r="V56" s="2294"/>
      <c r="W56" s="2294"/>
      <c r="X56" s="2294"/>
      <c r="Y56" s="2294"/>
      <c r="Z56" s="2294"/>
      <c r="AA56" s="2294"/>
      <c r="AB56" s="2294"/>
      <c r="AC56" s="2294"/>
      <c r="AD56" s="2294"/>
      <c r="AE56" s="2294"/>
      <c r="AF56" s="2294"/>
      <c r="AG56" s="2294"/>
      <c r="AH56" s="2294"/>
      <c r="AI56" s="2294"/>
      <c r="AJ56" s="2294"/>
      <c r="AK56" s="2294"/>
      <c r="AL56" s="2294"/>
      <c r="AM56" s="2294"/>
      <c r="AN56" s="2294"/>
      <c r="AO56" s="2294"/>
      <c r="AP56" s="2294"/>
      <c r="AQ56" s="2294"/>
      <c r="AR56" s="2294"/>
      <c r="AS56" s="2294"/>
      <c r="AY56" s="1164">
        <v>14</v>
      </c>
    </row>
    <row customHeight="1" ht="14.699999999999998">
      <c r="O57" s="546"/>
      <c r="AY57" s="1164">
        <v>14</v>
      </c>
    </row>
    <row customHeight="1" ht="14.699999999999998">
      <c r="O58" s="546"/>
      <c r="S58" s="1262"/>
      <c r="T58" s="2294"/>
      <c r="U58" s="2294"/>
      <c r="V58" s="2294"/>
      <c r="W58" s="2294"/>
      <c r="X58" s="2294"/>
      <c r="Y58" s="2294"/>
      <c r="Z58" s="2294"/>
      <c r="AA58" s="2294"/>
      <c r="AB58" s="2294"/>
      <c r="AC58" s="2294"/>
      <c r="AD58" s="2294"/>
      <c r="AE58" s="2294"/>
      <c r="AF58" s="2294"/>
      <c r="AG58" s="2294"/>
      <c r="AH58" s="2294"/>
      <c r="AI58" s="2294"/>
      <c r="AJ58" s="2294"/>
      <c r="AK58" s="2294"/>
      <c r="AL58" s="2294"/>
      <c r="AM58" s="2294"/>
      <c r="AN58" s="2294"/>
      <c r="AO58" s="2294"/>
      <c r="AP58" s="2294"/>
      <c r="AQ58" s="2294"/>
      <c r="AR58" s="2294"/>
      <c r="AS58" s="2294"/>
      <c r="AY58" s="1164">
        <v>14</v>
      </c>
    </row>
    <row customHeight="1" ht="22.5" hidden="1">
      <c r="A59" s="1169" t="s">
        <v>82</v>
      </c>
      <c r="B59" s="1169">
        <v>0</v>
      </c>
      <c r="C59" s="1169">
        <v>0</v>
      </c>
      <c r="D59" s="1169">
        <v>0</v>
      </c>
      <c r="E59" s="1169">
        <v>0</v>
      </c>
      <c r="F59" s="1169">
        <v>0</v>
      </c>
      <c r="G59" s="1169">
        <v>0</v>
      </c>
      <c r="H59" s="1169">
        <v>0</v>
      </c>
      <c r="I59" s="1169">
        <v>0</v>
      </c>
      <c r="J59" s="1169">
        <v>0</v>
      </c>
      <c r="K59" s="1169">
        <v>0</v>
      </c>
      <c r="L59" s="1487">
        <v>0</v>
      </c>
      <c r="M59" s="1371">
        <v>0</v>
      </c>
      <c r="N59" s="1371">
        <v>0</v>
      </c>
      <c r="O59" s="1371">
        <v>0</v>
      </c>
      <c r="P59" s="1482">
        <v>3</v>
      </c>
      <c r="Q59" s="353">
        <v>3</v>
      </c>
      <c r="R59" s="353">
        <v>3</v>
      </c>
      <c r="S59" s="590">
        <v>12</v>
      </c>
      <c r="T59" s="1164">
        <v>35</v>
      </c>
      <c r="U59" s="1164">
        <v>0</v>
      </c>
      <c r="V59" s="1164">
        <v>0</v>
      </c>
      <c r="W59" s="1640">
        <v>0</v>
      </c>
      <c r="X59" s="1640">
        <v>0</v>
      </c>
      <c r="Y59" s="1640">
        <v>0</v>
      </c>
      <c r="Z59" s="1640">
        <v>0</v>
      </c>
      <c r="AA59" s="1640">
        <v>0</v>
      </c>
      <c r="AB59" s="1640">
        <v>0</v>
      </c>
      <c r="AC59" s="1164">
        <v>0</v>
      </c>
      <c r="AD59" s="1164">
        <v>0</v>
      </c>
      <c r="AE59" s="1164">
        <v>0</v>
      </c>
      <c r="AF59" s="1164">
        <v>0</v>
      </c>
      <c r="AG59" s="1164">
        <v>19</v>
      </c>
      <c r="AH59" s="1640">
        <v>19</v>
      </c>
      <c r="AI59" s="1640">
        <v>19</v>
      </c>
      <c r="AJ59" s="1640">
        <v>19</v>
      </c>
      <c r="AK59" s="1640">
        <v>19</v>
      </c>
      <c r="AL59" s="1640">
        <v>19</v>
      </c>
      <c r="AM59" s="1164">
        <v>19</v>
      </c>
      <c r="AN59" s="1164">
        <v>11</v>
      </c>
      <c r="AO59" s="1164">
        <v>3</v>
      </c>
      <c r="AP59" s="1164">
        <v>11</v>
      </c>
      <c r="AQ59" s="1164">
        <v>0</v>
      </c>
      <c r="AR59" s="1164">
        <v>4</v>
      </c>
      <c r="AS59" s="1164">
        <v>115</v>
      </c>
      <c r="AT59" s="520">
        <v>10</v>
      </c>
      <c r="AU59" s="520">
        <v>10</v>
      </c>
      <c r="AV59" s="520">
        <v>10</v>
      </c>
      <c r="AW59" s="520">
        <v>10</v>
      </c>
      <c r="AX59" s="520">
        <v>10</v>
      </c>
      <c r="AY59" s="1164">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43FBFB-69B5-D1B9-7ADF-0.1798F672}"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4.140625" hidden="1" customWidth="1"/>
    <col min="10" max="10" style="1375" width="9.8515625" hidden="1" customWidth="1"/>
    <col min="11" max="11" style="1375" width="14.71093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8" style="1644" width="19.7109375" hidden="1" customWidth="1"/>
    <col min="29" max="29" style="1644" width="11.7109375" hidden="1" customWidth="1"/>
    <col min="30" max="30" style="1644" width="3.7109375" hidden="1" customWidth="1"/>
    <col min="31" max="31" style="1644" width="11.7109375" hidden="1" customWidth="1"/>
    <col min="32" max="32" style="1644" width="8.57421875" hidden="1" customWidth="1"/>
    <col min="33" max="33" style="1644" width="19.7109375" customWidth="1"/>
    <col min="34" max="39" style="1644" width="19.00390625" customWidth="1"/>
    <col min="40" max="40" style="1644" width="11.00390625" customWidth="1"/>
    <col min="41" max="41" style="1644" width="3.7109375" customWidth="1"/>
    <col min="42" max="42" style="1644" width="11.00390625" customWidth="1"/>
    <col min="43" max="43" style="1644" width="8.57421875" hidden="1" customWidth="1"/>
    <col min="44" max="44" style="1644" width="4.00390625" customWidth="1"/>
    <col min="45" max="45" style="1644" width="115.00390625" customWidth="1"/>
    <col min="46" max="50" style="1651" width="10.00390625" customWidth="1"/>
    <col min="51" max="51" style="1644" width="10.57421875" hidden="1"/>
  </cols>
  <sheetData>
    <row customHeight="1" ht="22.5" hidden="1">
      <c r="AB1" s="336"/>
      <c r="AC1" s="336"/>
      <c r="AM1" s="336"/>
      <c r="AN1" s="336"/>
      <c r="AY1" s="1164" t="s">
        <v>14</v>
      </c>
    </row>
    <row customHeight="1" ht="23.25" hidden="1">
      <c r="A2" s="1372"/>
      <c r="B2" s="1372"/>
      <c r="C2" s="1372"/>
      <c r="D2" s="1372"/>
      <c r="E2" s="2267">
        <v>1</v>
      </c>
      <c r="F2" s="1372"/>
      <c r="G2" s="1372"/>
      <c r="H2" s="1372"/>
      <c r="I2" s="1372"/>
      <c r="J2" s="1372"/>
      <c r="K2" s="1372"/>
      <c r="L2" s="1373"/>
      <c r="M2" s="1374"/>
      <c r="N2" s="1374"/>
      <c r="O2" s="1374"/>
      <c r="P2" s="370"/>
      <c r="Q2" s="369"/>
      <c r="R2" s="364"/>
      <c r="S2" s="1502">
        <f>INDEX(PT_DIFFERENTIATION_NUM_NTAR,MATCH(A2,PT_DIFFERENTIATION_NTAR_ID,0))</f>
      </c>
      <c r="T2" s="307" t="s">
        <v>604</v>
      </c>
      <c r="U2" s="309"/>
      <c r="V2" s="2251"/>
      <c r="W2" s="2252"/>
      <c r="X2" s="2252"/>
      <c r="Y2" s="2252"/>
      <c r="Z2" s="2252"/>
      <c r="AA2" s="2252"/>
      <c r="AB2" s="2252"/>
      <c r="AC2" s="2252"/>
      <c r="AD2" s="2252"/>
      <c r="AE2" s="2252"/>
      <c r="AF2" s="2253"/>
      <c r="AG2" s="2251">
        <f>INDEX(PT_DIFFERENTIATION_NTAR,MATCH(A2,PT_DIFFERENTIATION_NTAR_ID,0))</f>
      </c>
      <c r="AH2" s="2252"/>
      <c r="AI2" s="2252"/>
      <c r="AJ2" s="2252"/>
      <c r="AK2" s="2252"/>
      <c r="AL2" s="2252"/>
      <c r="AM2" s="2252"/>
      <c r="AN2" s="2252"/>
      <c r="AO2" s="2252"/>
      <c r="AP2" s="2252"/>
      <c r="AQ2" s="2252"/>
      <c r="AR2" s="2253"/>
      <c r="AS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9"/>
      <c r="AV2" s="509" t="str">
        <f>IF(T2="","",T2)</f>
        <v>Наименование тарифа</v>
      </c>
      <c r="AW2" s="509"/>
      <c r="AX2" s="509"/>
      <c r="AY2" s="1164">
        <v>0</v>
      </c>
    </row>
    <row customHeight="1" ht="23.25" hidden="1">
      <c r="A3" s="1372"/>
      <c r="B3" s="1372"/>
      <c r="C3" s="1372"/>
      <c r="D3" s="1372"/>
      <c r="E3" s="2268"/>
      <c r="F3" s="2267">
        <v>1</v>
      </c>
      <c r="G3" s="1372"/>
      <c r="H3" s="1372"/>
      <c r="I3" s="1372"/>
      <c r="J3" s="1372"/>
      <c r="K3" s="1372"/>
      <c r="L3" s="1373"/>
      <c r="M3" s="1374"/>
      <c r="N3" s="1374"/>
      <c r="O3" s="1374"/>
      <c r="P3" s="1496"/>
      <c r="Q3" s="361"/>
      <c r="R3" s="362"/>
      <c r="S3" s="1502">
        <f>INDEX(PT_DIFFERENTIATION_NUM_TER,MATCH(B3,PT_DIFFERENTIATION_TER_ID,0))</f>
      </c>
      <c r="T3" s="317" t="s">
        <v>870</v>
      </c>
      <c r="U3" s="309"/>
      <c r="V3" s="2251"/>
      <c r="W3" s="2252"/>
      <c r="X3" s="2252"/>
      <c r="Y3" s="2252"/>
      <c r="Z3" s="2252"/>
      <c r="AA3" s="2252"/>
      <c r="AB3" s="2252"/>
      <c r="AC3" s="2252"/>
      <c r="AD3" s="2252"/>
      <c r="AE3" s="2252"/>
      <c r="AF3" s="2253"/>
      <c r="AG3" s="2251">
        <f>INDEX(PT_DIFFERENTIATION_TER,MATCH(B3,PT_DIFFERENTIATION_TER_ID,0))</f>
      </c>
      <c r="AH3" s="2252"/>
      <c r="AI3" s="2252"/>
      <c r="AJ3" s="2252"/>
      <c r="AK3" s="2252"/>
      <c r="AL3" s="2252"/>
      <c r="AM3" s="2252"/>
      <c r="AN3" s="2252"/>
      <c r="AO3" s="2252"/>
      <c r="AP3" s="2252"/>
      <c r="AQ3" s="2252"/>
      <c r="AR3" s="2253"/>
      <c r="AS3" s="1267" t="s">
        <v>871</v>
      </c>
      <c r="AU3" s="509"/>
      <c r="AV3" s="509" t="str">
        <f>IF(T3="","",T3)</f>
        <v>Территория действия тарифа</v>
      </c>
      <c r="AW3" s="509"/>
      <c r="AX3" s="509"/>
      <c r="AY3" s="1164">
        <v>0</v>
      </c>
    </row>
    <row customHeight="1" ht="23.25" hidden="1">
      <c r="A4" s="1372"/>
      <c r="B4" s="1372"/>
      <c r="C4" s="1372"/>
      <c r="D4" s="1372"/>
      <c r="E4" s="2268"/>
      <c r="F4" s="2268"/>
      <c r="G4" s="2267">
        <v>1</v>
      </c>
      <c r="H4" s="1372"/>
      <c r="I4" s="1372"/>
      <c r="J4" s="1372"/>
      <c r="K4" s="1372"/>
      <c r="L4" s="1373"/>
      <c r="M4" s="1374"/>
      <c r="N4" s="1374"/>
      <c r="O4" s="1374"/>
      <c r="P4" s="363"/>
      <c r="Q4" s="361"/>
      <c r="R4" s="362"/>
      <c r="S4" s="1502">
        <f>INDEX(PT_DIFFERENTIATION_NUM_CS,MATCH(C4,PT_DIFFERENTIATION_CS_ID,0))</f>
      </c>
      <c r="T4" s="318" t="s">
        <v>1003</v>
      </c>
      <c r="U4" s="309"/>
      <c r="V4" s="2251"/>
      <c r="W4" s="2252"/>
      <c r="X4" s="2252"/>
      <c r="Y4" s="2252"/>
      <c r="Z4" s="2252"/>
      <c r="AA4" s="2252"/>
      <c r="AB4" s="2252"/>
      <c r="AC4" s="2252"/>
      <c r="AD4" s="2252"/>
      <c r="AE4" s="2252"/>
      <c r="AF4" s="2253"/>
      <c r="AG4" s="2251">
        <f>INDEX(PT_DIFFERENTIATION_CS,MATCH(C4,PT_DIFFERENTIATION_CS_ID,0))</f>
      </c>
      <c r="AH4" s="2252"/>
      <c r="AI4" s="2252"/>
      <c r="AJ4" s="2252"/>
      <c r="AK4" s="2252"/>
      <c r="AL4" s="2252"/>
      <c r="AM4" s="2252"/>
      <c r="AN4" s="2252"/>
      <c r="AO4" s="2252"/>
      <c r="AP4" s="2252"/>
      <c r="AQ4" s="2252"/>
      <c r="AR4" s="2253"/>
      <c r="AS4" s="1267" t="s">
        <v>1004</v>
      </c>
      <c r="AU4" s="509"/>
      <c r="AV4" s="509" t="str">
        <f>IF(T4="","",T4)</f>
        <v>Наименование централизованной системы горячего водоснабжения</v>
      </c>
      <c r="AW4" s="509"/>
      <c r="AX4" s="509"/>
      <c r="AY4" s="1164">
        <v>0</v>
      </c>
    </row>
    <row customHeight="1" ht="23.25" hidden="1">
      <c r="A5" s="1372"/>
      <c r="B5" s="1372"/>
      <c r="C5" s="1372"/>
      <c r="D5" s="1372"/>
      <c r="E5" s="2268"/>
      <c r="F5" s="2268"/>
      <c r="G5" s="2268"/>
      <c r="H5" s="2268"/>
      <c r="I5" s="2265">
        <f>S4&amp;".1"</f>
      </c>
      <c r="J5" s="1372"/>
      <c r="K5" s="1372"/>
      <c r="L5" s="1373"/>
      <c r="P5" s="2266">
        <v>1</v>
      </c>
      <c r="Q5" s="1490"/>
      <c r="R5" s="365"/>
      <c r="S5" s="1502">
        <f>$I5</f>
      </c>
      <c r="T5" s="294" t="s">
        <v>956</v>
      </c>
      <c r="U5" s="309"/>
      <c r="V5" s="2359"/>
      <c r="W5" s="2360"/>
      <c r="X5" s="2360"/>
      <c r="Y5" s="2360"/>
      <c r="Z5" s="2360"/>
      <c r="AA5" s="2360"/>
      <c r="AB5" s="2360"/>
      <c r="AC5" s="2360"/>
      <c r="AD5" s="2360"/>
      <c r="AE5" s="2360"/>
      <c r="AF5" s="2361"/>
      <c r="AG5" s="2362"/>
      <c r="AH5" s="2363"/>
      <c r="AI5" s="2363"/>
      <c r="AJ5" s="2363"/>
      <c r="AK5" s="2363"/>
      <c r="AL5" s="2363"/>
      <c r="AM5" s="2363"/>
      <c r="AN5" s="2363"/>
      <c r="AO5" s="2363"/>
      <c r="AP5" s="2363"/>
      <c r="AQ5" s="2363"/>
      <c r="AR5" s="2364"/>
      <c r="AS5" s="1267" t="s">
        <v>957</v>
      </c>
      <c r="AU5" s="509"/>
      <c r="AV5" s="509" t="str">
        <f>IF(T5="","",T5)</f>
        <v>Наименование признака дифференциации</v>
      </c>
      <c r="AW5" s="509"/>
      <c r="AX5" s="509"/>
      <c r="AY5" s="1164">
        <v>0</v>
      </c>
    </row>
    <row customHeight="1" ht="23.25" hidden="1">
      <c r="A6" s="1372"/>
      <c r="B6" s="1372"/>
      <c r="C6" s="1372"/>
      <c r="D6" s="1372"/>
      <c r="E6" s="2268"/>
      <c r="F6" s="2268"/>
      <c r="G6" s="2268"/>
      <c r="H6" s="2268"/>
      <c r="I6" s="2295"/>
      <c r="J6" s="2265">
        <f>I5&amp;".1"</f>
      </c>
      <c r="K6" s="1372"/>
      <c r="L6" s="1373" t="s">
        <v>879</v>
      </c>
      <c r="P6" s="2266"/>
      <c r="Q6" s="2266">
        <v>1</v>
      </c>
      <c r="R6" s="366"/>
      <c r="S6" s="1502">
        <f>$J6</f>
      </c>
      <c r="T6" s="295" t="s">
        <v>880</v>
      </c>
      <c r="U6" s="309"/>
      <c r="V6" s="2254"/>
      <c r="W6" s="2255"/>
      <c r="X6" s="2255"/>
      <c r="Y6" s="2255"/>
      <c r="Z6" s="2255"/>
      <c r="AA6" s="2255"/>
      <c r="AB6" s="2255"/>
      <c r="AC6" s="2255"/>
      <c r="AD6" s="2255"/>
      <c r="AE6" s="2255"/>
      <c r="AF6" s="2256"/>
      <c r="AG6" s="2254"/>
      <c r="AH6" s="2255"/>
      <c r="AI6" s="2255"/>
      <c r="AJ6" s="2255"/>
      <c r="AK6" s="2255"/>
      <c r="AL6" s="2255"/>
      <c r="AM6" s="2255"/>
      <c r="AN6" s="2255"/>
      <c r="AO6" s="2255"/>
      <c r="AP6" s="2255"/>
      <c r="AQ6" s="2255"/>
      <c r="AR6" s="2256"/>
      <c r="AS6" s="1316" t="s">
        <v>958</v>
      </c>
      <c r="AU6" s="509"/>
      <c r="AV6" s="509" t="str">
        <f>IF(T6="","",T6)</f>
        <v>Группа потребителей</v>
      </c>
      <c r="AW6" s="509"/>
      <c r="AX6" s="509"/>
      <c r="AY6" s="1164">
        <v>0</v>
      </c>
    </row>
    <row customHeight="1" ht="23.25" hidden="1">
      <c r="A7" s="1372"/>
      <c r="B7" s="1372"/>
      <c r="C7" s="1372"/>
      <c r="D7" s="1372"/>
      <c r="E7" s="2268"/>
      <c r="F7" s="2268"/>
      <c r="G7" s="2268"/>
      <c r="H7" s="2268"/>
      <c r="I7" s="2295"/>
      <c r="J7" s="2295"/>
      <c r="K7" s="2265">
        <f>J6&amp;".1"</f>
      </c>
      <c r="L7" s="1373"/>
      <c r="P7" s="2266"/>
      <c r="Q7" s="2266"/>
      <c r="R7" s="366">
        <v>1</v>
      </c>
      <c r="S7" s="1502">
        <f>$K7</f>
      </c>
      <c r="T7" s="1446"/>
      <c r="U7" s="309"/>
      <c r="V7" s="760"/>
      <c r="W7" s="760"/>
      <c r="X7" s="760"/>
      <c r="Y7" s="760"/>
      <c r="Z7" s="760"/>
      <c r="AA7" s="760"/>
      <c r="AB7" s="1266"/>
      <c r="AC7" s="2274"/>
      <c r="AD7" s="2116" t="s">
        <v>66</v>
      </c>
      <c r="AE7" s="2274"/>
      <c r="AF7" s="2116" t="s">
        <v>66</v>
      </c>
      <c r="AG7" s="760"/>
      <c r="AH7" s="760"/>
      <c r="AI7" s="760"/>
      <c r="AJ7" s="760"/>
      <c r="AK7" s="760"/>
      <c r="AL7" s="760"/>
      <c r="AM7" s="1266"/>
      <c r="AN7" s="2274"/>
      <c r="AO7" s="2116" t="s">
        <v>66</v>
      </c>
      <c r="AP7" s="2296"/>
      <c r="AQ7" s="2116" t="s">
        <v>66</v>
      </c>
      <c r="AR7" s="1447"/>
      <c r="AS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20">
        <f>STRCHECKDATE(V8:AR8)</f>
      </c>
      <c r="AU7" s="509"/>
      <c r="AV7" s="509" t="str">
        <f>IF(T7="","",T7)</f>
        <v/>
      </c>
      <c r="AW7" s="509"/>
      <c r="AX7" s="509"/>
      <c r="AY7" s="1164">
        <v>0</v>
      </c>
    </row>
    <row customHeight="1" ht="14.25" hidden="1">
      <c r="A8" s="1372"/>
      <c r="B8" s="1372"/>
      <c r="C8" s="1372"/>
      <c r="D8" s="1372"/>
      <c r="E8" s="2268"/>
      <c r="F8" s="2268"/>
      <c r="G8" s="2268"/>
      <c r="H8" s="2268"/>
      <c r="I8" s="2295"/>
      <c r="J8" s="2295"/>
      <c r="K8" s="2265"/>
      <c r="L8" s="1373"/>
      <c r="P8" s="2266"/>
      <c r="Q8" s="2266"/>
      <c r="R8" s="366"/>
      <c r="S8" s="1499"/>
      <c r="T8" s="309"/>
      <c r="U8" s="309"/>
      <c r="V8" s="334"/>
      <c r="W8" s="334"/>
      <c r="X8" s="334"/>
      <c r="Y8" s="334"/>
      <c r="Z8" s="334"/>
      <c r="AA8" s="334"/>
      <c r="AB8" s="337" t="str">
        <f>AC7&amp;"-"&amp;AE7</f>
        <v>-</v>
      </c>
      <c r="AC8" s="2275"/>
      <c r="AD8" s="2116"/>
      <c r="AE8" s="2275"/>
      <c r="AF8" s="2116"/>
      <c r="AG8" s="334"/>
      <c r="AH8" s="334"/>
      <c r="AI8" s="334"/>
      <c r="AJ8" s="334"/>
      <c r="AK8" s="334"/>
      <c r="AL8" s="334"/>
      <c r="AM8" s="337" t="str">
        <f>AN7&amp;"-"&amp;AP7</f>
        <v>-</v>
      </c>
      <c r="AN8" s="2275"/>
      <c r="AO8" s="2116"/>
      <c r="AP8" s="2297"/>
      <c r="AQ8" s="2116"/>
      <c r="AR8" s="1448"/>
      <c r="AS8" s="2358"/>
      <c r="AU8" s="509"/>
      <c r="AV8" s="509" t="str">
        <f>IF(T8="","",T8)</f>
        <v/>
      </c>
      <c r="AW8" s="509"/>
      <c r="AX8" s="509"/>
      <c r="AY8" s="1164">
        <v>0</v>
      </c>
    </row>
    <row customHeight="1" ht="21" hidden="1">
      <c r="A9" s="1372"/>
      <c r="B9" s="1372"/>
      <c r="C9" s="1372"/>
      <c r="D9" s="1372"/>
      <c r="E9" s="2268"/>
      <c r="F9" s="2268"/>
      <c r="G9" s="2268"/>
      <c r="H9" s="2268"/>
      <c r="I9" s="2295"/>
      <c r="J9" s="2265"/>
      <c r="K9" s="1372"/>
      <c r="L9" s="1373"/>
      <c r="P9" s="2266"/>
      <c r="Q9" s="2266"/>
      <c r="R9" s="365"/>
      <c r="S9" s="1287"/>
      <c r="T9" s="296" t="s">
        <v>959</v>
      </c>
      <c r="U9" s="376"/>
      <c r="V9" s="376"/>
      <c r="W9" s="609"/>
      <c r="X9" s="609"/>
      <c r="Y9" s="609"/>
      <c r="Z9" s="609"/>
      <c r="AA9" s="609"/>
      <c r="AB9" s="376"/>
      <c r="AC9" s="376"/>
      <c r="AD9" s="376"/>
      <c r="AE9" s="376"/>
      <c r="AF9" s="376"/>
      <c r="AG9" s="376"/>
      <c r="AH9" s="609"/>
      <c r="AI9" s="609"/>
      <c r="AJ9" s="609"/>
      <c r="AK9" s="609"/>
      <c r="AL9" s="609"/>
      <c r="AM9" s="376"/>
      <c r="AN9" s="376"/>
      <c r="AO9" s="376"/>
      <c r="AP9" s="376"/>
      <c r="AQ9" s="376"/>
      <c r="AR9" s="376"/>
      <c r="AS9" s="1267" t="s">
        <v>960</v>
      </c>
      <c r="AU9" s="509"/>
      <c r="AV9" s="509" t="str">
        <f>IF(T9="","",T9)</f>
        <v>Добавить значение признака дифференциации</v>
      </c>
      <c r="AW9" s="509"/>
      <c r="AX9" s="509"/>
      <c r="AY9" s="1164">
        <v>0</v>
      </c>
    </row>
    <row customHeight="1" ht="21" hidden="1">
      <c r="A10" s="1372"/>
      <c r="B10" s="1372"/>
      <c r="C10" s="1372"/>
      <c r="D10" s="1372"/>
      <c r="E10" s="2268"/>
      <c r="F10" s="2268"/>
      <c r="G10" s="2268"/>
      <c r="H10" s="2268"/>
      <c r="I10" s="2265"/>
      <c r="J10" s="1372"/>
      <c r="K10" s="1372"/>
      <c r="L10" s="1373"/>
      <c r="P10" s="2266"/>
      <c r="Q10" s="1490"/>
      <c r="R10" s="365"/>
      <c r="S10" s="1287"/>
      <c r="T10" s="374" t="s">
        <v>885</v>
      </c>
      <c r="U10" s="376"/>
      <c r="V10" s="376"/>
      <c r="W10" s="609"/>
      <c r="X10" s="609"/>
      <c r="Y10" s="609"/>
      <c r="Z10" s="609"/>
      <c r="AA10" s="609"/>
      <c r="AB10" s="376"/>
      <c r="AC10" s="376"/>
      <c r="AD10" s="376"/>
      <c r="AE10" s="376"/>
      <c r="AF10" s="375"/>
      <c r="AG10" s="376"/>
      <c r="AH10" s="609"/>
      <c r="AI10" s="609"/>
      <c r="AJ10" s="609"/>
      <c r="AK10" s="609"/>
      <c r="AL10" s="609"/>
      <c r="AM10" s="376"/>
      <c r="AN10" s="376"/>
      <c r="AO10" s="376"/>
      <c r="AP10" s="376"/>
      <c r="AQ10" s="375"/>
      <c r="AR10" s="376"/>
      <c r="AS10" s="1449"/>
      <c r="AU10" s="509"/>
      <c r="AV10" s="509" t="str">
        <f>IF(T10="","",T10)</f>
        <v>Добавить группу потребителей</v>
      </c>
      <c r="AW10" s="509"/>
      <c r="AX10" s="509"/>
      <c r="AY10" s="1164">
        <v>0</v>
      </c>
    </row>
    <row customHeight="1" ht="21" hidden="1">
      <c r="A11" s="1372"/>
      <c r="B11" s="1372"/>
      <c r="C11" s="1372"/>
      <c r="D11" s="1372"/>
      <c r="E11" s="2268"/>
      <c r="F11" s="2268"/>
      <c r="G11" s="2268"/>
      <c r="H11" s="2267"/>
      <c r="I11" s="1372"/>
      <c r="J11" s="1372"/>
      <c r="K11" s="1372"/>
      <c r="L11" s="1373"/>
      <c r="M11" s="1374"/>
      <c r="N11" s="1374"/>
      <c r="O11" s="546"/>
      <c r="P11" s="369"/>
      <c r="Q11" s="384"/>
      <c r="R11" s="364"/>
      <c r="S11" s="1287"/>
      <c r="T11" s="381" t="s">
        <v>961</v>
      </c>
      <c r="U11" s="376"/>
      <c r="V11" s="376"/>
      <c r="W11" s="609"/>
      <c r="X11" s="609"/>
      <c r="Y11" s="609"/>
      <c r="Z11" s="609"/>
      <c r="AA11" s="609"/>
      <c r="AB11" s="376"/>
      <c r="AC11" s="376"/>
      <c r="AD11" s="376"/>
      <c r="AE11" s="376"/>
      <c r="AF11" s="375"/>
      <c r="AG11" s="376"/>
      <c r="AH11" s="609"/>
      <c r="AI11" s="609"/>
      <c r="AJ11" s="609"/>
      <c r="AK11" s="609"/>
      <c r="AL11" s="609"/>
      <c r="AM11" s="376"/>
      <c r="AN11" s="376"/>
      <c r="AO11" s="376"/>
      <c r="AP11" s="376"/>
      <c r="AQ11" s="375"/>
      <c r="AR11" s="376"/>
      <c r="AS11" s="312"/>
      <c r="AU11" s="509"/>
      <c r="AV11" s="509" t="str">
        <f>IF(T11="","",T11)</f>
        <v>Добавить наименование признака дифференциации</v>
      </c>
      <c r="AW11" s="509"/>
      <c r="AX11" s="509"/>
      <c r="AY11" s="1164">
        <v>0</v>
      </c>
    </row>
    <row s="1651" customFormat="1" customHeight="1" ht="14.25" hidden="1">
      <c r="A12" s="1352"/>
      <c r="B12" s="1352"/>
      <c r="C12" s="1323"/>
      <c r="D12" s="1323"/>
      <c r="E12" s="2268"/>
      <c r="F12" s="2267"/>
      <c r="G12" s="1323"/>
      <c r="H12" s="1323"/>
      <c r="I12" s="1323"/>
      <c r="J12" s="1323"/>
      <c r="K12" s="1323"/>
      <c r="L12" s="1503"/>
      <c r="M12" s="1330"/>
      <c r="N12" s="1330"/>
      <c r="P12" s="1325"/>
      <c r="Q12" s="1326"/>
      <c r="R12" s="1325"/>
      <c r="S12" s="1331"/>
      <c r="T12" s="1334" t="s">
        <v>888</v>
      </c>
      <c r="U12" s="1333"/>
      <c r="V12" s="1333"/>
      <c r="W12" s="1333"/>
      <c r="X12" s="1333"/>
      <c r="Y12" s="1333"/>
      <c r="Z12" s="1333"/>
      <c r="AA12" s="1333"/>
      <c r="AB12" s="1333"/>
      <c r="AC12" s="1333"/>
      <c r="AD12" s="1333"/>
      <c r="AE12" s="1333"/>
      <c r="AF12" s="1333"/>
      <c r="AG12" s="1333"/>
      <c r="AH12" s="1333"/>
      <c r="AI12" s="1333"/>
      <c r="AJ12" s="1333"/>
      <c r="AK12" s="1333"/>
      <c r="AL12" s="1333"/>
      <c r="AM12" s="1333"/>
      <c r="AN12" s="1333"/>
      <c r="AO12" s="1333"/>
      <c r="AP12" s="1333"/>
      <c r="AQ12" s="1333"/>
      <c r="AR12" s="1333"/>
      <c r="AS12" s="1333"/>
      <c r="AU12" s="798"/>
      <c r="AV12" s="798" t="str">
        <f>IF(T12="","",T12)</f>
        <v>Добавить централизованную систему для дифференциации</v>
      </c>
      <c r="AW12" s="798"/>
      <c r="AX12" s="798"/>
      <c r="AY12" s="527">
        <v>0</v>
      </c>
    </row>
    <row s="1651" customFormat="1" customHeight="1" ht="14.25" hidden="1">
      <c r="A13" s="1352"/>
      <c r="B13" s="1352"/>
      <c r="C13" s="1352"/>
      <c r="D13" s="1352"/>
      <c r="E13" s="2267"/>
      <c r="F13" s="1352"/>
      <c r="G13" s="1352"/>
      <c r="H13" s="1352"/>
      <c r="I13" s="1352"/>
      <c r="J13" s="1352"/>
      <c r="K13" s="1352"/>
      <c r="L13" s="1355"/>
      <c r="M13" s="1330"/>
      <c r="N13" s="1330"/>
      <c r="O13" s="527"/>
      <c r="P13" s="389"/>
      <c r="Q13" s="1353"/>
      <c r="R13" s="389"/>
      <c r="S13" s="1331"/>
      <c r="T13" s="1334" t="s">
        <v>889</v>
      </c>
      <c r="U13" s="1333"/>
      <c r="V13" s="1333"/>
      <c r="W13" s="1333"/>
      <c r="X13" s="1333"/>
      <c r="Y13" s="1333"/>
      <c r="Z13" s="1333"/>
      <c r="AA13" s="1333"/>
      <c r="AB13" s="1333"/>
      <c r="AC13" s="1333"/>
      <c r="AD13" s="1333"/>
      <c r="AE13" s="1333"/>
      <c r="AF13" s="1333"/>
      <c r="AG13" s="1333"/>
      <c r="AH13" s="1333"/>
      <c r="AI13" s="1333"/>
      <c r="AJ13" s="1333"/>
      <c r="AK13" s="1333"/>
      <c r="AL13" s="1333"/>
      <c r="AM13" s="1333"/>
      <c r="AN13" s="1333"/>
      <c r="AO13" s="1333"/>
      <c r="AP13" s="1333"/>
      <c r="AQ13" s="1333"/>
      <c r="AR13" s="1333"/>
      <c r="AS13" s="1333"/>
      <c r="AU13" s="509"/>
      <c r="AV13" s="509" t="str">
        <f>IF(T13="","",T13)</f>
        <v>Добавить территорию для дифференциации</v>
      </c>
      <c r="AW13" s="509"/>
      <c r="AX13" s="509"/>
      <c r="AY13" s="520">
        <v>0</v>
      </c>
    </row>
    <row customHeight="1" ht="14.25" hidden="1">
      <c r="AF14" s="336"/>
      <c r="AQ14" s="336"/>
      <c r="AY14" s="1164">
        <v>0</v>
      </c>
    </row>
    <row customHeight="1" ht="14.25" hidden="1">
      <c r="AG15" s="1369"/>
      <c r="AH15" s="1369"/>
      <c r="AI15" s="1369"/>
      <c r="AJ15" s="1369"/>
      <c r="AK15" s="1369"/>
      <c r="AL15" s="1369"/>
      <c r="AM15" s="1370"/>
      <c r="AN15" s="2276"/>
      <c r="AO15" s="2277" t="s">
        <v>66</v>
      </c>
      <c r="AP15" s="2276"/>
      <c r="AQ15" s="2277" t="s">
        <v>66</v>
      </c>
      <c r="AY15" s="1164">
        <v>0</v>
      </c>
    </row>
    <row customHeight="1" ht="14.25" hidden="1">
      <c r="AG16" s="1369"/>
      <c r="AH16" s="1369"/>
      <c r="AI16" s="1369"/>
      <c r="AJ16" s="1369"/>
      <c r="AK16" s="1369"/>
      <c r="AL16" s="1369"/>
      <c r="AM16" s="337" t="str">
        <f>AN15&amp;"-"&amp;AP15</f>
        <v>-</v>
      </c>
      <c r="AN16" s="2277"/>
      <c r="AO16" s="2277"/>
      <c r="AP16" s="2277"/>
      <c r="AQ16" s="2277"/>
      <c r="AY16" s="1164">
        <v>0</v>
      </c>
    </row>
    <row customHeight="1" ht="14.25" hidden="1">
      <c r="AQ17" s="336"/>
      <c r="AY17" s="1164">
        <v>0</v>
      </c>
    </row>
    <row s="1375" customFormat="1" customHeight="1" ht="22.5" hidden="1">
      <c r="L18" s="1487"/>
      <c r="M18" s="1371"/>
      <c r="N18" s="1371"/>
      <c r="O18" s="1376" t="s">
        <v>890</v>
      </c>
      <c r="P18" s="1371"/>
      <c r="Q18" s="1380"/>
      <c r="R18" s="1380"/>
      <c r="S18" s="738"/>
      <c r="W18" s="1375"/>
      <c r="X18" s="1375"/>
      <c r="Y18" s="1375"/>
      <c r="Z18" s="1375"/>
      <c r="AA18" s="1375"/>
      <c r="AC18" s="1376"/>
      <c r="AE18" s="1376"/>
      <c r="AF18" s="1375"/>
      <c r="AH18" s="1375"/>
      <c r="AI18" s="1375"/>
      <c r="AJ18" s="1375"/>
      <c r="AK18" s="1375"/>
      <c r="AL18" s="1375"/>
      <c r="AN18" s="1376"/>
      <c r="AP18" s="1376"/>
      <c r="AQ18" s="1375"/>
      <c r="AT18" s="520"/>
      <c r="AU18" s="520"/>
      <c r="AV18" s="520"/>
      <c r="AW18" s="520"/>
      <c r="AX18" s="520"/>
      <c r="AY18" s="1169">
        <v>0</v>
      </c>
    </row>
    <row s="1375" customFormat="1" customHeight="1" ht="14.25" hidden="1">
      <c r="L19" s="1487"/>
      <c r="M19" s="1371"/>
      <c r="N19" s="1371"/>
      <c r="O19" s="1371"/>
      <c r="P19" s="1371"/>
      <c r="Q19" s="1380"/>
      <c r="R19" s="1380"/>
      <c r="S19" s="738"/>
      <c r="W19" s="1375"/>
      <c r="X19" s="1375"/>
      <c r="Y19" s="1375"/>
      <c r="Z19" s="1375"/>
      <c r="AA19" s="1375"/>
      <c r="AF19" s="1375"/>
      <c r="AH19" s="1375"/>
      <c r="AI19" s="1375"/>
      <c r="AJ19" s="1375"/>
      <c r="AK19" s="1375"/>
      <c r="AL19" s="1375"/>
      <c r="AQ19" s="1375"/>
      <c r="AT19" s="520"/>
      <c r="AU19" s="520"/>
      <c r="AV19" s="520"/>
      <c r="AW19" s="520"/>
      <c r="AX19" s="520"/>
      <c r="AY19" s="1169">
        <v>0</v>
      </c>
    </row>
    <row s="1375" customFormat="1" customHeight="1" ht="12" hidden="1">
      <c r="L20" s="1487"/>
      <c r="M20" s="1371"/>
      <c r="N20" s="1371"/>
      <c r="O20" s="1373" t="s">
        <v>891</v>
      </c>
      <c r="P20" s="1371"/>
      <c r="Q20" s="1451"/>
      <c r="R20" s="1451"/>
      <c r="S20" s="738"/>
      <c r="T20" s="1169" t="s">
        <v>892</v>
      </c>
      <c r="W20" s="1375"/>
      <c r="X20" s="1375"/>
      <c r="Y20" s="1375"/>
      <c r="Z20" s="1375"/>
      <c r="AA20" s="1375"/>
      <c r="AD20" s="195" t="s">
        <v>893</v>
      </c>
      <c r="AF20" s="195" t="s">
        <v>894</v>
      </c>
      <c r="AG20" s="1169" t="s">
        <v>892</v>
      </c>
      <c r="AH20" s="1375"/>
      <c r="AI20" s="1375"/>
      <c r="AJ20" s="1375"/>
      <c r="AK20" s="1375"/>
      <c r="AL20" s="1375"/>
      <c r="AO20" s="195" t="s">
        <v>895</v>
      </c>
      <c r="AQ20" s="195" t="s">
        <v>894</v>
      </c>
      <c r="AY20" s="1169">
        <v>0</v>
      </c>
    </row>
    <row customHeight="1" ht="14.25" hidden="1">
      <c r="O21" s="1373"/>
      <c r="AY21" s="1164">
        <v>0</v>
      </c>
    </row>
    <row customHeight="1" ht="14.25" hidden="1">
      <c r="O22" s="1373"/>
      <c r="AY22" s="1164">
        <v>0</v>
      </c>
    </row>
    <row customHeight="1" ht="14.699999999999998">
      <c r="Q23" s="385"/>
      <c r="R23" s="385"/>
      <c r="S23" s="1284"/>
      <c r="T23" s="372"/>
      <c r="U23" s="372"/>
      <c r="V23" s="518"/>
      <c r="W23" s="1644"/>
      <c r="X23" s="1644"/>
      <c r="Y23" s="1644"/>
      <c r="Z23" s="1644"/>
      <c r="AA23" s="1644"/>
      <c r="AB23" s="518"/>
      <c r="AC23" s="518"/>
      <c r="AD23" s="518"/>
      <c r="AE23" s="518"/>
      <c r="AF23" s="518"/>
      <c r="AG23" s="518"/>
      <c r="AH23" s="1644"/>
      <c r="AI23" s="1644"/>
      <c r="AJ23" s="1644"/>
      <c r="AK23" s="1644"/>
      <c r="AL23" s="1644"/>
      <c r="AM23" s="518"/>
      <c r="AN23" s="518"/>
      <c r="AO23" s="518"/>
      <c r="AP23" s="518"/>
      <c r="AQ23" s="518"/>
      <c r="AY23" s="1164">
        <v>14</v>
      </c>
    </row>
    <row customHeight="1" ht="26.25">
      <c r="Q24" s="385"/>
      <c r="R24" s="385"/>
      <c r="S24" s="2257"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7"/>
      <c r="U24" s="2257"/>
      <c r="V24" s="2257"/>
      <c r="W24" s="2257"/>
      <c r="X24" s="2257"/>
      <c r="Y24" s="2257"/>
      <c r="Z24" s="2257"/>
      <c r="AA24" s="2257"/>
      <c r="AB24" s="2257"/>
      <c r="AC24" s="2257"/>
      <c r="AD24" s="2257"/>
      <c r="AE24" s="2257"/>
      <c r="AF24" s="2257"/>
      <c r="AG24" s="2257"/>
      <c r="AH24" s="2257"/>
      <c r="AI24" s="2257"/>
      <c r="AJ24" s="2257"/>
      <c r="AK24" s="2257"/>
      <c r="AL24" s="2257"/>
      <c r="AM24" s="2257"/>
      <c r="AN24" s="2257"/>
      <c r="AO24" s="2257"/>
      <c r="AP24" s="2257"/>
      <c r="AQ24" s="1252"/>
      <c r="AY24" s="1164">
        <v>25</v>
      </c>
    </row>
    <row customHeight="1" ht="14.699999999999998">
      <c r="Q25" s="385"/>
      <c r="R25" s="385"/>
      <c r="S25" s="2258" t="str">
        <f>IF(org=0,"Не определено",org)</f>
        <v>ООО "СамРЭК-Эксплуатация"</v>
      </c>
      <c r="T25" s="2258"/>
      <c r="U25" s="2258"/>
      <c r="V25" s="2258"/>
      <c r="W25" s="2258"/>
      <c r="X25" s="2258"/>
      <c r="Y25" s="2258"/>
      <c r="Z25" s="2258"/>
      <c r="AA25" s="2258"/>
      <c r="AB25" s="2258"/>
      <c r="AC25" s="2258"/>
      <c r="AD25" s="2258"/>
      <c r="AE25" s="2258"/>
      <c r="AF25" s="2258"/>
      <c r="AG25" s="2258"/>
      <c r="AH25" s="2258"/>
      <c r="AI25" s="2258"/>
      <c r="AJ25" s="2258"/>
      <c r="AK25" s="2258"/>
      <c r="AL25" s="2258"/>
      <c r="AM25" s="2258"/>
      <c r="AN25" s="2258"/>
      <c r="AO25" s="2258"/>
      <c r="AP25" s="2258"/>
      <c r="AQ25" s="1252"/>
      <c r="AY25" s="1164">
        <v>14</v>
      </c>
    </row>
    <row customHeight="1" ht="14.25" hidden="1">
      <c r="Q26" s="385"/>
      <c r="R26" s="385"/>
      <c r="S26" s="1284"/>
      <c r="T26" s="372"/>
      <c r="U26" s="372"/>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518"/>
      <c r="AY26" s="1164">
        <v>0</v>
      </c>
    </row>
    <row s="1862" customFormat="1" customHeight="1" ht="25.5" hidden="1">
      <c r="A27" s="1377"/>
      <c r="B27" s="1377"/>
      <c r="C27" s="1377"/>
      <c r="D27" s="1377"/>
      <c r="E27" s="1377"/>
      <c r="F27" s="1377"/>
      <c r="G27" s="1377"/>
      <c r="H27" s="1377"/>
      <c r="I27" s="1377"/>
      <c r="J27" s="1377"/>
      <c r="K27" s="1377"/>
      <c r="L27" s="1378"/>
      <c r="M27" s="1377"/>
      <c r="N27" s="1377"/>
      <c r="O27" s="1377"/>
      <c r="S27" s="2259" t="s">
        <v>42</v>
      </c>
      <c r="T27" s="2259"/>
      <c r="U27" s="1381"/>
      <c r="V27" s="2260" t="str">
        <f>IF(TITLE_NAME_OR_PR_CHANGE="",IF(TITLE_NAME_OR_PR="","",TITLE_NAME_OR_PR),TITLE_NAME_OR_PR_CHANGE)</f>
        <v/>
      </c>
      <c r="W27" s="2260"/>
      <c r="X27" s="2260"/>
      <c r="Y27" s="2260"/>
      <c r="Z27" s="2260"/>
      <c r="AA27" s="2260"/>
      <c r="AB27" s="2260"/>
      <c r="AC27" s="2260"/>
      <c r="AD27" s="2260"/>
      <c r="AE27" s="2260"/>
      <c r="AF27" s="335"/>
      <c r="AG27" s="2260" t="str">
        <f>IF(TITLE_NAME_OR_PR_CHANGE="",IF(TITLE_NAME_OR_PR="","",TITLE_NAME_OR_PR),TITLE_NAME_OR_PR_CHANGE)</f>
        <v/>
      </c>
      <c r="AH27" s="2260"/>
      <c r="AI27" s="2260"/>
      <c r="AJ27" s="2260"/>
      <c r="AK27" s="2260"/>
      <c r="AL27" s="2260"/>
      <c r="AM27" s="2260"/>
      <c r="AN27" s="2260"/>
      <c r="AO27" s="2260"/>
      <c r="AP27" s="2260"/>
      <c r="AQ27" s="335"/>
      <c r="AR27" s="335"/>
      <c r="AS27" s="289"/>
      <c r="AT27" s="377"/>
      <c r="AU27" s="377"/>
      <c r="AV27" s="377"/>
      <c r="AW27" s="377"/>
      <c r="AX27" s="377"/>
      <c r="AY27" s="427">
        <v>0</v>
      </c>
    </row>
    <row s="1862" customFormat="1" customHeight="1" ht="18.75" hidden="1">
      <c r="A28" s="1377"/>
      <c r="B28" s="1377"/>
      <c r="C28" s="1377"/>
      <c r="D28" s="1377"/>
      <c r="E28" s="1377"/>
      <c r="F28" s="1377"/>
      <c r="G28" s="1377"/>
      <c r="H28" s="1377"/>
      <c r="I28" s="1377"/>
      <c r="J28" s="1377"/>
      <c r="K28" s="1377"/>
      <c r="L28" s="1378"/>
      <c r="M28" s="1377"/>
      <c r="N28" s="1377"/>
      <c r="O28" s="1377"/>
      <c r="S28" s="2259" t="s">
        <v>896</v>
      </c>
      <c r="T28" s="2259"/>
      <c r="U28" s="1381"/>
      <c r="V28" s="2273" t="str">
        <f>IF(TITLE_DATE_PR_CHANGE="",IF(TITLE_DATE_PR="","",TITLE_DATE_PR),TITLE_DATE_PR_CHANGE)</f>
        <v/>
      </c>
      <c r="W28" s="2273"/>
      <c r="X28" s="2273"/>
      <c r="Y28" s="2273"/>
      <c r="Z28" s="2273"/>
      <c r="AA28" s="2273"/>
      <c r="AB28" s="2273"/>
      <c r="AC28" s="2273"/>
      <c r="AD28" s="2273"/>
      <c r="AE28" s="2273"/>
      <c r="AF28" s="335"/>
      <c r="AG28" s="2273" t="str">
        <f>IF(TITLE_DATE_PR_CHANGE="",IF(TITLE_DATE_PR="","",TITLE_DATE_PR),TITLE_DATE_PR_CHANGE)</f>
        <v/>
      </c>
      <c r="AH28" s="2273"/>
      <c r="AI28" s="2273"/>
      <c r="AJ28" s="2273"/>
      <c r="AK28" s="2273"/>
      <c r="AL28" s="2273"/>
      <c r="AM28" s="2273"/>
      <c r="AN28" s="2273"/>
      <c r="AO28" s="2273"/>
      <c r="AP28" s="2273"/>
      <c r="AQ28" s="335"/>
      <c r="AR28" s="335"/>
      <c r="AS28" s="289"/>
      <c r="AT28" s="377"/>
      <c r="AU28" s="377"/>
      <c r="AV28" s="377"/>
      <c r="AW28" s="377"/>
      <c r="AX28" s="377"/>
      <c r="AY28" s="427">
        <v>0</v>
      </c>
    </row>
    <row s="1862" customFormat="1" customHeight="1" ht="18.75" hidden="1">
      <c r="A29" s="1377"/>
      <c r="B29" s="1377"/>
      <c r="C29" s="1377"/>
      <c r="D29" s="1377"/>
      <c r="E29" s="1377"/>
      <c r="F29" s="1377"/>
      <c r="G29" s="1377"/>
      <c r="H29" s="1377"/>
      <c r="I29" s="1377"/>
      <c r="J29" s="1377"/>
      <c r="K29" s="1377"/>
      <c r="L29" s="1378"/>
      <c r="M29" s="1377"/>
      <c r="N29" s="1377"/>
      <c r="O29" s="1377"/>
      <c r="S29" s="2259" t="s">
        <v>897</v>
      </c>
      <c r="T29" s="2259"/>
      <c r="U29" s="1381"/>
      <c r="V29" s="2260" t="str">
        <f>IF(TITLE_NUMBER_PR_CHANGE="",IF(TITLE_NUMBER_PR="","",TITLE_NUMBER_PR),TITLE_NUMBER_PR_CHANGE)</f>
        <v/>
      </c>
      <c r="W29" s="2260"/>
      <c r="X29" s="2260"/>
      <c r="Y29" s="2260"/>
      <c r="Z29" s="2260"/>
      <c r="AA29" s="2260"/>
      <c r="AB29" s="2260"/>
      <c r="AC29" s="2260"/>
      <c r="AD29" s="2260"/>
      <c r="AE29" s="2260"/>
      <c r="AF29" s="335"/>
      <c r="AG29" s="2260" t="str">
        <f>IF(TITLE_NUMBER_PR_CHANGE="",IF(TITLE_NUMBER_PR="","",TITLE_NUMBER_PR),TITLE_NUMBER_PR_CHANGE)</f>
        <v/>
      </c>
      <c r="AH29" s="2260"/>
      <c r="AI29" s="2260"/>
      <c r="AJ29" s="2260"/>
      <c r="AK29" s="2260"/>
      <c r="AL29" s="2260"/>
      <c r="AM29" s="2260"/>
      <c r="AN29" s="2260"/>
      <c r="AO29" s="2260"/>
      <c r="AP29" s="2260"/>
      <c r="AQ29" s="335"/>
      <c r="AR29" s="335"/>
      <c r="AS29" s="289"/>
      <c r="AT29" s="377"/>
      <c r="AU29" s="377"/>
      <c r="AV29" s="377"/>
      <c r="AW29" s="377"/>
      <c r="AX29" s="377"/>
      <c r="AY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v>
      </c>
      <c r="T30" s="2259"/>
      <c r="U30" s="1381"/>
      <c r="V30" s="2260" t="str">
        <f>IF(TITLE_IST_PUB_CHANGE="",IF(TITLE_IST_PUB="","",TITLE_IST_PUB),TITLE_IST_PUB_CHANGE)</f>
        <v/>
      </c>
      <c r="W30" s="2260"/>
      <c r="X30" s="2260"/>
      <c r="Y30" s="2260"/>
      <c r="Z30" s="2260"/>
      <c r="AA30" s="2260"/>
      <c r="AB30" s="2260"/>
      <c r="AC30" s="2260"/>
      <c r="AD30" s="2260"/>
      <c r="AE30" s="2260"/>
      <c r="AF30" s="335"/>
      <c r="AG30" s="2260" t="str">
        <f>IF(TITLE_IST_PUB_CHANGE="",IF(TITLE_IST_PUB="","",TITLE_IST_PUB),TITLE_IST_PUB_CHANGE)</f>
        <v/>
      </c>
      <c r="AH30" s="2260"/>
      <c r="AI30" s="2260"/>
      <c r="AJ30" s="2260"/>
      <c r="AK30" s="2260"/>
      <c r="AL30" s="2260"/>
      <c r="AM30" s="2260"/>
      <c r="AN30" s="2260"/>
      <c r="AO30" s="2260"/>
      <c r="AP30" s="2260"/>
      <c r="AQ30" s="335"/>
      <c r="AR30" s="335"/>
      <c r="AS30" s="289"/>
      <c r="AT30" s="377"/>
      <c r="AU30" s="377"/>
      <c r="AV30" s="377"/>
      <c r="AW30" s="377"/>
      <c r="AX30" s="377"/>
      <c r="AY30" s="427">
        <v>0</v>
      </c>
    </row>
    <row customHeight="1" ht="14.25" hidden="1">
      <c r="Q31" s="385"/>
      <c r="R31" s="385"/>
      <c r="S31" s="1284"/>
      <c r="T31" s="372"/>
      <c r="U31" s="372"/>
      <c r="V31" s="331"/>
      <c r="W31" s="331"/>
      <c r="X31" s="331"/>
      <c r="Y31" s="331"/>
      <c r="Z31" s="331"/>
      <c r="AA31" s="331"/>
      <c r="AB31" s="331"/>
      <c r="AC31" s="331"/>
      <c r="AD31" s="331"/>
      <c r="AE31" s="331"/>
      <c r="AF31" s="331"/>
      <c r="AG31" s="331"/>
      <c r="AH31" s="331"/>
      <c r="AI31" s="331"/>
      <c r="AJ31" s="331"/>
      <c r="AK31" s="331"/>
      <c r="AL31" s="331"/>
      <c r="AM31" s="331"/>
      <c r="AN31" s="331"/>
      <c r="AO31" s="331"/>
      <c r="AP31" s="331"/>
      <c r="AQ31" s="331"/>
      <c r="AR31" s="518"/>
      <c r="AY31" s="1164">
        <v>0</v>
      </c>
    </row>
    <row s="1862" customFormat="1" customHeight="1" ht="18.75" hidden="1">
      <c r="A32" s="1377"/>
      <c r="B32" s="1377"/>
      <c r="C32" s="1377"/>
      <c r="D32" s="1377"/>
      <c r="E32" s="1377"/>
      <c r="F32" s="1377"/>
      <c r="G32" s="1377"/>
      <c r="H32" s="1377"/>
      <c r="I32" s="1377"/>
      <c r="J32" s="1377"/>
      <c r="K32" s="1377"/>
      <c r="L32" s="1378"/>
      <c r="M32" s="1377"/>
      <c r="N32" s="1377"/>
      <c r="O32" s="1377"/>
      <c r="S32" s="2259" t="s">
        <v>898</v>
      </c>
      <c r="T32" s="2259"/>
      <c r="U32" s="1381"/>
      <c r="V32" s="2273" t="str">
        <f>IF(TITLE_DATE_PR_CHANGE="",IF(TITLE_DATE_PR="","",TITLE_DATE_PR),TITLE_DATE_PR_CHANGE)</f>
        <v/>
      </c>
      <c r="W32" s="2273"/>
      <c r="X32" s="2273"/>
      <c r="Y32" s="2273"/>
      <c r="Z32" s="2273"/>
      <c r="AA32" s="2273"/>
      <c r="AB32" s="2273"/>
      <c r="AC32" s="2273"/>
      <c r="AD32" s="2273"/>
      <c r="AE32" s="2273"/>
      <c r="AF32" s="335"/>
      <c r="AG32" s="2273" t="str">
        <f>IF(TITLE_DATE_PR_CHANGE="",IF(TITLE_DATE_PR="","",TITLE_DATE_PR),TITLE_DATE_PR_CHANGE)</f>
        <v/>
      </c>
      <c r="AH32" s="2273"/>
      <c r="AI32" s="2273"/>
      <c r="AJ32" s="2273"/>
      <c r="AK32" s="2273"/>
      <c r="AL32" s="2273"/>
      <c r="AM32" s="2273"/>
      <c r="AN32" s="2273"/>
      <c r="AO32" s="2273"/>
      <c r="AP32" s="2273"/>
      <c r="AQ32" s="335"/>
      <c r="AR32" s="335"/>
      <c r="AS32" s="289"/>
      <c r="AT32" s="377"/>
      <c r="AU32" s="377"/>
      <c r="AV32" s="377"/>
      <c r="AW32" s="377"/>
      <c r="AX32" s="377"/>
      <c r="AY32" s="427">
        <v>0</v>
      </c>
    </row>
    <row s="1862" customFormat="1" customHeight="1" ht="18.75" hidden="1">
      <c r="A33" s="1377"/>
      <c r="B33" s="1377"/>
      <c r="C33" s="1377"/>
      <c r="D33" s="1377"/>
      <c r="E33" s="1377"/>
      <c r="F33" s="1377"/>
      <c r="G33" s="1377"/>
      <c r="H33" s="1377"/>
      <c r="I33" s="1377"/>
      <c r="J33" s="1377"/>
      <c r="K33" s="1377"/>
      <c r="L33" s="1378"/>
      <c r="M33" s="1377"/>
      <c r="N33" s="1377"/>
      <c r="O33" s="1377"/>
      <c r="S33" s="2259" t="s">
        <v>899</v>
      </c>
      <c r="T33" s="2259"/>
      <c r="U33" s="1381"/>
      <c r="V33" s="2260" t="str">
        <f>IF(TITLE_NUMBER_PR_CHANGE="",IF(TITLE_NUMBER_PR="","",TITLE_NUMBER_PR),TITLE_NUMBER_PR_CHANGE)</f>
        <v/>
      </c>
      <c r="W33" s="2260"/>
      <c r="X33" s="2260"/>
      <c r="Y33" s="2260"/>
      <c r="Z33" s="2260"/>
      <c r="AA33" s="2260"/>
      <c r="AB33" s="2260"/>
      <c r="AC33" s="2260"/>
      <c r="AD33" s="2260"/>
      <c r="AE33" s="2260"/>
      <c r="AF33" s="335"/>
      <c r="AG33" s="2260" t="str">
        <f>IF(TITLE_NUMBER_PR_CHANGE="",IF(TITLE_NUMBER_PR="","",TITLE_NUMBER_PR),TITLE_NUMBER_PR_CHANGE)</f>
        <v/>
      </c>
      <c r="AH33" s="2260"/>
      <c r="AI33" s="2260"/>
      <c r="AJ33" s="2260"/>
      <c r="AK33" s="2260"/>
      <c r="AL33" s="2260"/>
      <c r="AM33" s="2260"/>
      <c r="AN33" s="2260"/>
      <c r="AO33" s="2260"/>
      <c r="AP33" s="2260"/>
      <c r="AQ33" s="335"/>
      <c r="AR33" s="335"/>
      <c r="AS33" s="289"/>
      <c r="AT33" s="377"/>
      <c r="AU33" s="377"/>
      <c r="AV33" s="377"/>
      <c r="AW33" s="377"/>
      <c r="AX33" s="377"/>
      <c r="AY33" s="427">
        <v>0</v>
      </c>
    </row>
    <row s="1862" customFormat="1" customHeight="1" ht="1.05">
      <c r="A34" s="1377"/>
      <c r="B34" s="1377"/>
      <c r="C34" s="1377"/>
      <c r="D34" s="1377"/>
      <c r="E34" s="1377"/>
      <c r="F34" s="1377"/>
      <c r="G34" s="1377"/>
      <c r="H34" s="1377"/>
      <c r="I34" s="1377"/>
      <c r="J34" s="1377"/>
      <c r="K34" s="1377"/>
      <c r="L34" s="1378"/>
      <c r="M34" s="1377"/>
      <c r="N34" s="1377"/>
      <c r="O34" s="1377"/>
      <c r="S34" s="332"/>
      <c r="T34" s="332"/>
      <c r="U34" s="1497"/>
      <c r="V34" s="335"/>
      <c r="W34" s="1644"/>
      <c r="X34" s="1644"/>
      <c r="Y34" s="1644"/>
      <c r="Z34" s="1644"/>
      <c r="AA34" s="1644"/>
      <c r="AB34" s="335"/>
      <c r="AC34" s="335"/>
      <c r="AD34" s="335"/>
      <c r="AE34" s="335"/>
      <c r="AF34" s="287" t="s">
        <v>900</v>
      </c>
      <c r="AG34" s="335"/>
      <c r="AH34" s="1644"/>
      <c r="AI34" s="1644"/>
      <c r="AJ34" s="1644"/>
      <c r="AK34" s="1644"/>
      <c r="AL34" s="1644"/>
      <c r="AM34" s="335"/>
      <c r="AN34" s="335"/>
      <c r="AO34" s="335"/>
      <c r="AP34" s="335"/>
      <c r="AQ34" s="287" t="s">
        <v>900</v>
      </c>
      <c r="AT34" s="377"/>
      <c r="AU34" s="377"/>
      <c r="AV34" s="377"/>
      <c r="AW34" s="377"/>
      <c r="AX34" s="377"/>
      <c r="AY34" s="427">
        <v>1</v>
      </c>
    </row>
    <row customHeight="1" ht="14.699999999999998">
      <c r="Q35" s="385"/>
      <c r="R35" s="385"/>
      <c r="S35" s="1284"/>
      <c r="T35" s="372"/>
      <c r="U35" s="1253"/>
      <c r="V35" s="2261"/>
      <c r="W35" s="2261"/>
      <c r="X35" s="2261"/>
      <c r="Y35" s="2261"/>
      <c r="Z35" s="2261"/>
      <c r="AA35" s="2261"/>
      <c r="AB35" s="2261"/>
      <c r="AC35" s="2261"/>
      <c r="AD35" s="2261"/>
      <c r="AE35" s="2261"/>
      <c r="AF35" s="2261"/>
      <c r="AG35" s="2261"/>
      <c r="AH35" s="2261"/>
      <c r="AI35" s="2261"/>
      <c r="AJ35" s="2261"/>
      <c r="AK35" s="2261"/>
      <c r="AL35" s="2261"/>
      <c r="AM35" s="2261"/>
      <c r="AN35" s="2261"/>
      <c r="AO35" s="2261"/>
      <c r="AP35" s="2261"/>
      <c r="AQ35" s="2261"/>
      <c r="AY35" s="1164">
        <v>14</v>
      </c>
    </row>
    <row customHeight="1" ht="14.699999999999998">
      <c r="Q36" s="385"/>
      <c r="R36" s="385"/>
      <c r="S36" s="2136" t="s">
        <v>773</v>
      </c>
      <c r="T36" s="2136"/>
      <c r="U36" s="2136"/>
      <c r="V36" s="2136"/>
      <c r="W36" s="2136"/>
      <c r="X36" s="2136"/>
      <c r="Y36" s="2136"/>
      <c r="Z36" s="2136"/>
      <c r="AA36" s="2136"/>
      <c r="AB36" s="2136"/>
      <c r="AC36" s="2136"/>
      <c r="AD36" s="2136"/>
      <c r="AE36" s="2136"/>
      <c r="AF36" s="2136"/>
      <c r="AG36" s="2136"/>
      <c r="AH36" s="2136"/>
      <c r="AI36" s="2136"/>
      <c r="AJ36" s="2136"/>
      <c r="AK36" s="2136"/>
      <c r="AL36" s="2136"/>
      <c r="AM36" s="2136"/>
      <c r="AN36" s="2136"/>
      <c r="AO36" s="2136"/>
      <c r="AP36" s="2136"/>
      <c r="AQ36" s="2136"/>
      <c r="AR36" s="2136"/>
      <c r="AS36" s="2136" t="s">
        <v>774</v>
      </c>
      <c r="AY36" s="1164">
        <v>14</v>
      </c>
    </row>
    <row customHeight="1" ht="14.699999999999998">
      <c r="Q37" s="385"/>
      <c r="R37" s="385"/>
      <c r="S37" s="2282" t="s">
        <v>88</v>
      </c>
      <c r="T37" s="2218" t="s">
        <v>901</v>
      </c>
      <c r="U37" s="310"/>
      <c r="V37" s="2283" t="s">
        <v>902</v>
      </c>
      <c r="W37" s="2284"/>
      <c r="X37" s="2284"/>
      <c r="Y37" s="2284"/>
      <c r="Z37" s="2284"/>
      <c r="AA37" s="2284"/>
      <c r="AB37" s="2284"/>
      <c r="AC37" s="2284"/>
      <c r="AD37" s="2284"/>
      <c r="AE37" s="2285"/>
      <c r="AF37" s="2286" t="s">
        <v>903</v>
      </c>
      <c r="AG37" s="2283" t="s">
        <v>902</v>
      </c>
      <c r="AH37" s="2284"/>
      <c r="AI37" s="2284"/>
      <c r="AJ37" s="2284"/>
      <c r="AK37" s="2284"/>
      <c r="AL37" s="2284"/>
      <c r="AM37" s="2284"/>
      <c r="AN37" s="2284"/>
      <c r="AO37" s="2284"/>
      <c r="AP37" s="2285"/>
      <c r="AQ37" s="2286" t="s">
        <v>904</v>
      </c>
      <c r="AR37" s="2289" t="s">
        <v>905</v>
      </c>
      <c r="AS37" s="2136"/>
      <c r="AY37" s="1164">
        <v>14</v>
      </c>
    </row>
    <row s="1644" customFormat="1" customHeight="1" ht="19.95">
      <c r="A38" s="1375"/>
      <c r="B38" s="1375"/>
      <c r="C38" s="1375"/>
      <c r="D38" s="1375"/>
      <c r="E38" s="1375"/>
      <c r="F38" s="1375"/>
      <c r="G38" s="1375"/>
      <c r="H38" s="1375"/>
      <c r="I38" s="1375"/>
      <c r="J38" s="1375"/>
      <c r="K38" s="1375"/>
      <c r="L38" s="1989"/>
      <c r="M38" s="1371"/>
      <c r="N38" s="1371"/>
      <c r="O38" s="1371"/>
      <c r="P38" s="1990"/>
      <c r="Q38" s="385"/>
      <c r="R38" s="385"/>
      <c r="S38" s="2282"/>
      <c r="T38" s="2218"/>
      <c r="U38" s="1040"/>
      <c r="V38" s="2375" t="s">
        <v>1005</v>
      </c>
      <c r="W38" s="2374" t="s">
        <v>1006</v>
      </c>
      <c r="X38" s="2374"/>
      <c r="Y38" s="2374"/>
      <c r="Z38" s="2374" t="s">
        <v>1007</v>
      </c>
      <c r="AA38" s="2374"/>
      <c r="AB38" s="2374"/>
      <c r="AC38" s="2303" t="s">
        <v>909</v>
      </c>
      <c r="AD38" s="2322"/>
      <c r="AE38" s="2323"/>
      <c r="AF38" s="2287"/>
      <c r="AG38" s="2375" t="s">
        <v>1005</v>
      </c>
      <c r="AH38" s="2374" t="s">
        <v>1006</v>
      </c>
      <c r="AI38" s="2374"/>
      <c r="AJ38" s="2374"/>
      <c r="AK38" s="2374" t="s">
        <v>1007</v>
      </c>
      <c r="AL38" s="2374"/>
      <c r="AM38" s="2374"/>
      <c r="AN38" s="2303" t="s">
        <v>909</v>
      </c>
      <c r="AO38" s="2322"/>
      <c r="AP38" s="2323"/>
      <c r="AQ38" s="2287"/>
      <c r="AR38" s="2290"/>
      <c r="AS38" s="2136"/>
      <c r="AT38" s="1645"/>
      <c r="AU38" s="1645"/>
      <c r="AV38" s="1645"/>
      <c r="AW38" s="1645"/>
      <c r="AX38" s="1645"/>
      <c r="AY38" s="1640">
        <v>19</v>
      </c>
    </row>
    <row customHeight="1" ht="19.95">
      <c r="Q39" s="385"/>
      <c r="R39" s="385"/>
      <c r="S39" s="2282"/>
      <c r="T39" s="2218"/>
      <c r="U39" s="1040"/>
      <c r="V39" s="2375"/>
      <c r="W39" s="2374" t="s">
        <v>1008</v>
      </c>
      <c r="X39" s="2374" t="s">
        <v>1009</v>
      </c>
      <c r="Y39" s="2374"/>
      <c r="Z39" s="2374" t="s">
        <v>1010</v>
      </c>
      <c r="AA39" s="2374" t="s">
        <v>1009</v>
      </c>
      <c r="AB39" s="2374"/>
      <c r="AC39" s="2304"/>
      <c r="AD39" s="2324"/>
      <c r="AE39" s="2325"/>
      <c r="AF39" s="2287"/>
      <c r="AG39" s="2375"/>
      <c r="AH39" s="2374" t="s">
        <v>1008</v>
      </c>
      <c r="AI39" s="2374" t="s">
        <v>1009</v>
      </c>
      <c r="AJ39" s="2374"/>
      <c r="AK39" s="2374" t="s">
        <v>1010</v>
      </c>
      <c r="AL39" s="2374" t="s">
        <v>1009</v>
      </c>
      <c r="AM39" s="2374"/>
      <c r="AN39" s="2304"/>
      <c r="AO39" s="2324"/>
      <c r="AP39" s="2325"/>
      <c r="AQ39" s="2287"/>
      <c r="AR39" s="2290"/>
      <c r="AS39" s="2136"/>
      <c r="AY39" s="1164">
        <v>19</v>
      </c>
    </row>
    <row customHeight="1" ht="61.949999999999996">
      <c r="A40" s="1379"/>
      <c r="B40" s="1379" t="s">
        <v>616</v>
      </c>
      <c r="C40" s="1379" t="s">
        <v>617</v>
      </c>
      <c r="D40" s="1379" t="s">
        <v>618</v>
      </c>
      <c r="E40" s="1373" t="s">
        <v>910</v>
      </c>
      <c r="F40" s="1373" t="s">
        <v>911</v>
      </c>
      <c r="G40" s="1373" t="s">
        <v>912</v>
      </c>
      <c r="H40" s="1373"/>
      <c r="I40" s="1373" t="s">
        <v>963</v>
      </c>
      <c r="J40" s="1373" t="s">
        <v>915</v>
      </c>
      <c r="K40" s="1373" t="s">
        <v>964</v>
      </c>
      <c r="L40" s="1373" t="s">
        <v>891</v>
      </c>
      <c r="Q40" s="385"/>
      <c r="R40" s="385"/>
      <c r="S40" s="2282"/>
      <c r="T40" s="2218"/>
      <c r="U40" s="311"/>
      <c r="V40" s="2375"/>
      <c r="W40" s="2374"/>
      <c r="X40" s="1992" t="s">
        <v>1011</v>
      </c>
      <c r="Y40" s="1992" t="s">
        <v>1012</v>
      </c>
      <c r="Z40" s="2374"/>
      <c r="AA40" s="1992" t="s">
        <v>1013</v>
      </c>
      <c r="AB40" s="1992" t="s">
        <v>1014</v>
      </c>
      <c r="AC40" s="1498" t="s">
        <v>919</v>
      </c>
      <c r="AD40" s="2279" t="s">
        <v>920</v>
      </c>
      <c r="AE40" s="2280"/>
      <c r="AF40" s="2288"/>
      <c r="AG40" s="2375"/>
      <c r="AH40" s="2374"/>
      <c r="AI40" s="1992" t="s">
        <v>1011</v>
      </c>
      <c r="AJ40" s="1992" t="s">
        <v>1012</v>
      </c>
      <c r="AK40" s="2374"/>
      <c r="AL40" s="1992" t="s">
        <v>1013</v>
      </c>
      <c r="AM40" s="1992" t="s">
        <v>1014</v>
      </c>
      <c r="AN40" s="1498" t="s">
        <v>919</v>
      </c>
      <c r="AO40" s="2279" t="s">
        <v>920</v>
      </c>
      <c r="AP40" s="2280"/>
      <c r="AQ40" s="2288"/>
      <c r="AR40" s="2291"/>
      <c r="AS40" s="2136"/>
      <c r="AY40" s="1164">
        <v>59</v>
      </c>
    </row>
    <row s="1650" customFormat="1" customHeight="1" ht="11.25" hidden="1">
      <c r="A41" s="1379"/>
      <c r="B41" s="1379"/>
      <c r="C41" s="1379"/>
      <c r="D41" s="1379"/>
      <c r="E41" s="1379"/>
      <c r="F41" s="1379"/>
      <c r="G41" s="1379"/>
      <c r="H41" s="1379"/>
      <c r="I41" s="1379"/>
      <c r="J41" s="1379"/>
      <c r="K41" s="1379"/>
      <c r="L41" s="1373"/>
      <c r="M41" s="1371"/>
      <c r="N41" s="1371"/>
      <c r="O41" s="1371"/>
      <c r="P41" s="1255"/>
      <c r="Q41" s="1256"/>
      <c r="R41" s="1263">
        <v>1</v>
      </c>
      <c r="S41" s="1286" t="s">
        <v>200</v>
      </c>
      <c r="T41" s="1264" t="s">
        <v>103</v>
      </c>
      <c r="U41" s="1254" t="str">
        <f>OFFSET(U41,0,-1)</f>
        <v>2</v>
      </c>
      <c r="V41" s="1491">
        <f>OFFSET(V41,0,-1)+1</f>
        <v>3</v>
      </c>
      <c r="W41" s="1988"/>
      <c r="X41" s="1988"/>
      <c r="Y41" s="1988"/>
      <c r="Z41" s="1988"/>
      <c r="AA41" s="1988"/>
      <c r="AB41" s="1491">
        <f>OFFSET(AB41,0,-1)+1</f>
        <v>1</v>
      </c>
      <c r="AC41" s="1491">
        <f>OFFSET(AC41,0,-1)+1</f>
        <v>2</v>
      </c>
      <c r="AD41" s="2281">
        <f>OFFSET(AD41,0,-1)+1</f>
        <v>3</v>
      </c>
      <c r="AE41" s="2281"/>
      <c r="AF41" s="1491">
        <f>OFFSET(AF41,0,-2)+1</f>
        <v>4</v>
      </c>
      <c r="AG41" s="1491">
        <f>OFFSET(AG41,0,-1)+1</f>
        <v>5</v>
      </c>
      <c r="AH41" s="1988"/>
      <c r="AI41" s="1988"/>
      <c r="AJ41" s="1988"/>
      <c r="AK41" s="1988"/>
      <c r="AL41" s="1988"/>
      <c r="AM41" s="1491">
        <f>OFFSET(AM41,0,-1)+1</f>
        <v>1</v>
      </c>
      <c r="AN41" s="1491">
        <f>OFFSET(AN41,0,-1)+1</f>
        <v>2</v>
      </c>
      <c r="AO41" s="2281">
        <f>OFFSET(AO41,0,-1)+1</f>
        <v>3</v>
      </c>
      <c r="AP41" s="2281"/>
      <c r="AQ41" s="1491">
        <f>OFFSET(AQ41,0,-2)+1</f>
        <v>4</v>
      </c>
      <c r="AR41" s="1254">
        <f>OFFSET(AR41,0,-1)</f>
        <v>4</v>
      </c>
      <c r="AS41" s="1491">
        <f>OFFSET(AS41,0,-1)+1</f>
        <v>5</v>
      </c>
      <c r="AT41" s="520"/>
      <c r="AU41" s="520"/>
      <c r="AV41" s="520"/>
      <c r="AW41" s="520"/>
      <c r="AX41" s="520"/>
      <c r="AY41" s="505">
        <v>0</v>
      </c>
    </row>
    <row customHeight="1" ht="24">
      <c r="A42" s="1372" t="s">
        <v>729</v>
      </c>
      <c r="B42" s="1372"/>
      <c r="C42" s="1372"/>
      <c r="D42" s="1372"/>
      <c r="E42" s="2267">
        <v>1</v>
      </c>
      <c r="F42" s="1372"/>
      <c r="G42" s="1372"/>
      <c r="H42" s="1372"/>
      <c r="I42" s="1372"/>
      <c r="J42" s="1372"/>
      <c r="K42" s="1372"/>
      <c r="L42" s="1373"/>
      <c r="M42" s="1374"/>
      <c r="N42" s="1374"/>
      <c r="O42" s="1374"/>
      <c r="P42" s="370"/>
      <c r="Q42" s="369"/>
      <c r="R42" s="364"/>
      <c r="S42" s="1502">
        <f>INDEX(PT_DIFFERENTIATION_NUM_NTAR,MATCH(A42,PT_DIFFERENTIATION_NTAR_ID,0))</f>
        <v>0</v>
      </c>
      <c r="T42" s="307" t="s">
        <v>604</v>
      </c>
      <c r="U42" s="309"/>
      <c r="V42" s="2251"/>
      <c r="W42" s="2252"/>
      <c r="X42" s="2252"/>
      <c r="Y42" s="2252"/>
      <c r="Z42" s="2252"/>
      <c r="AA42" s="2252"/>
      <c r="AB42" s="2252"/>
      <c r="AC42" s="2252"/>
      <c r="AD42" s="2252"/>
      <c r="AE42" s="2252"/>
      <c r="AF42" s="2253"/>
      <c r="AG42" s="2251" t="str">
        <f>INDEX(PT_DIFFERENTIATION_NTAR,MATCH(A42,PT_DIFFERENTIATION_NTAR_ID,0))</f>
        <v/>
      </c>
      <c r="AH42" s="2252"/>
      <c r="AI42" s="2252"/>
      <c r="AJ42" s="2252"/>
      <c r="AK42" s="2252"/>
      <c r="AL42" s="2252"/>
      <c r="AM42" s="2252"/>
      <c r="AN42" s="2252"/>
      <c r="AO42" s="2252"/>
      <c r="AP42" s="2252"/>
      <c r="AQ42" s="2252"/>
      <c r="AR42" s="2253"/>
      <c r="AS4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9"/>
      <c r="AV42" s="509" t="str">
        <f>IF(T42="","",T42)</f>
        <v>Наименование тарифа</v>
      </c>
      <c r="AW42" s="509"/>
      <c r="AX42" s="509"/>
      <c r="AY42" s="1164">
        <v>23</v>
      </c>
    </row>
    <row customHeight="1" ht="24">
      <c r="A43" s="1372" t="s">
        <v>729</v>
      </c>
      <c r="B43" s="1372" t="s">
        <v>730</v>
      </c>
      <c r="C43" s="1372"/>
      <c r="D43" s="1372"/>
      <c r="E43" s="2268"/>
      <c r="F43" s="2267">
        <v>1</v>
      </c>
      <c r="G43" s="1372"/>
      <c r="H43" s="1372"/>
      <c r="I43" s="1372"/>
      <c r="J43" s="1372"/>
      <c r="K43" s="1372"/>
      <c r="L43" s="1373"/>
      <c r="M43" s="1374"/>
      <c r="N43" s="1374"/>
      <c r="O43" s="1374"/>
      <c r="P43" s="1496"/>
      <c r="Q43" s="361"/>
      <c r="R43" s="362"/>
      <c r="S43" s="1502" t="str">
        <f>INDEX(PT_DIFFERENTIATION_NUM_TER,MATCH(B43,PT_DIFFERENTIATION_TER_ID,0))</f>
        <v>.</v>
      </c>
      <c r="T43" s="317" t="s">
        <v>870</v>
      </c>
      <c r="U43" s="309"/>
      <c r="V43" s="2251"/>
      <c r="W43" s="2252"/>
      <c r="X43" s="2252"/>
      <c r="Y43" s="2252"/>
      <c r="Z43" s="2252"/>
      <c r="AA43" s="2252"/>
      <c r="AB43" s="2252"/>
      <c r="AC43" s="2252"/>
      <c r="AD43" s="2252"/>
      <c r="AE43" s="2252"/>
      <c r="AF43" s="2253"/>
      <c r="AG43" s="2251" t="str">
        <f>INDEX(PT_DIFFERENTIATION_TER,MATCH(B43,PT_DIFFERENTIATION_TER_ID,0))</f>
        <v/>
      </c>
      <c r="AH43" s="2252"/>
      <c r="AI43" s="2252"/>
      <c r="AJ43" s="2252"/>
      <c r="AK43" s="2252"/>
      <c r="AL43" s="2252"/>
      <c r="AM43" s="2252"/>
      <c r="AN43" s="2252"/>
      <c r="AO43" s="2252"/>
      <c r="AP43" s="2252"/>
      <c r="AQ43" s="2252"/>
      <c r="AR43" s="2253"/>
      <c r="AS43" s="1267" t="s">
        <v>871</v>
      </c>
      <c r="AU43" s="509"/>
      <c r="AV43" s="509" t="str">
        <f>IF(T43="","",T43)</f>
        <v>Территория действия тарифа</v>
      </c>
      <c r="AW43" s="509"/>
      <c r="AX43" s="509"/>
      <c r="AY43" s="1164">
        <v>23</v>
      </c>
    </row>
    <row customHeight="1" ht="24">
      <c r="A44" s="1372" t="s">
        <v>729</v>
      </c>
      <c r="B44" s="1372" t="s">
        <v>730</v>
      </c>
      <c r="C44" s="1372" t="s">
        <v>731</v>
      </c>
      <c r="D44" s="1372"/>
      <c r="E44" s="2268"/>
      <c r="F44" s="2268"/>
      <c r="G44" s="2267">
        <v>1</v>
      </c>
      <c r="H44" s="1372"/>
      <c r="I44" s="1372"/>
      <c r="J44" s="1372"/>
      <c r="K44" s="1372"/>
      <c r="L44" s="1373"/>
      <c r="M44" s="1374"/>
      <c r="N44" s="1374"/>
      <c r="O44" s="1374"/>
      <c r="P44" s="363"/>
      <c r="Q44" s="361"/>
      <c r="R44" s="362"/>
      <c r="S44" s="1502" t="str">
        <f>INDEX(PT_DIFFERENTIATION_NUM_CS,MATCH(C44,PT_DIFFERENTIATION_CS_ID,0))</f>
        <v>..</v>
      </c>
      <c r="T44" s="318" t="s">
        <v>1003</v>
      </c>
      <c r="U44" s="309"/>
      <c r="V44" s="2251"/>
      <c r="W44" s="2252"/>
      <c r="X44" s="2252"/>
      <c r="Y44" s="2252"/>
      <c r="Z44" s="2252"/>
      <c r="AA44" s="2252"/>
      <c r="AB44" s="2252"/>
      <c r="AC44" s="2252"/>
      <c r="AD44" s="2252"/>
      <c r="AE44" s="2252"/>
      <c r="AF44" s="2253"/>
      <c r="AG44" s="2251" t="str">
        <f>INDEX(PT_DIFFERENTIATION_CS,MATCH(C44,PT_DIFFERENTIATION_CS_ID,0))</f>
        <v/>
      </c>
      <c r="AH44" s="2252"/>
      <c r="AI44" s="2252"/>
      <c r="AJ44" s="2252"/>
      <c r="AK44" s="2252"/>
      <c r="AL44" s="2252"/>
      <c r="AM44" s="2252"/>
      <c r="AN44" s="2252"/>
      <c r="AO44" s="2252"/>
      <c r="AP44" s="2252"/>
      <c r="AQ44" s="2252"/>
      <c r="AR44" s="2253"/>
      <c r="AS44" s="1267" t="s">
        <v>1004</v>
      </c>
      <c r="AU44" s="509"/>
      <c r="AV44" s="509" t="str">
        <f>IF(T44="","",T44)</f>
        <v>Наименование централизованной системы горячего водоснабжения</v>
      </c>
      <c r="AW44" s="509"/>
      <c r="AX44" s="509"/>
      <c r="AY44" s="1164">
        <v>23</v>
      </c>
    </row>
    <row customHeight="1" ht="24">
      <c r="A45" s="1372" t="s">
        <v>729</v>
      </c>
      <c r="B45" s="1372" t="s">
        <v>730</v>
      </c>
      <c r="C45" s="1372" t="s">
        <v>731</v>
      </c>
      <c r="D45" s="1372" t="s">
        <v>1016</v>
      </c>
      <c r="E45" s="2268"/>
      <c r="F45" s="2268"/>
      <c r="G45" s="2268"/>
      <c r="H45" s="2268"/>
      <c r="I45" s="2265" t="str">
        <f>S44&amp;".1"</f>
        <v>...1</v>
      </c>
      <c r="J45" s="1372"/>
      <c r="K45" s="1372"/>
      <c r="L45" s="1373"/>
      <c r="P45" s="2266">
        <v>1</v>
      </c>
      <c r="Q45" s="1490"/>
      <c r="R45" s="365"/>
      <c r="S45" s="1502" t="str">
        <f>$I45</f>
        <v>...1</v>
      </c>
      <c r="T45" s="294" t="s">
        <v>956</v>
      </c>
      <c r="U45" s="309"/>
      <c r="V45" s="2359"/>
      <c r="W45" s="2360"/>
      <c r="X45" s="2360"/>
      <c r="Y45" s="2360"/>
      <c r="Z45" s="2360"/>
      <c r="AA45" s="2360"/>
      <c r="AB45" s="2360"/>
      <c r="AC45" s="2360"/>
      <c r="AD45" s="2360"/>
      <c r="AE45" s="2360"/>
      <c r="AF45" s="2361"/>
      <c r="AG45" s="2362"/>
      <c r="AH45" s="2363"/>
      <c r="AI45" s="2363"/>
      <c r="AJ45" s="2363"/>
      <c r="AK45" s="2363"/>
      <c r="AL45" s="2363"/>
      <c r="AM45" s="2363"/>
      <c r="AN45" s="2363"/>
      <c r="AO45" s="2363"/>
      <c r="AP45" s="2363"/>
      <c r="AQ45" s="2363"/>
      <c r="AR45" s="2364"/>
      <c r="AS45" s="1267" t="s">
        <v>957</v>
      </c>
      <c r="AU45" s="509"/>
      <c r="AV45" s="509" t="str">
        <f>IF(T45="","",T45)</f>
        <v>Наименование признака дифференциации</v>
      </c>
      <c r="AW45" s="509"/>
      <c r="AX45" s="509"/>
      <c r="AY45" s="1164">
        <v>23</v>
      </c>
    </row>
    <row customHeight="1" ht="24">
      <c r="A46" s="1372" t="s">
        <v>729</v>
      </c>
      <c r="B46" s="1372" t="s">
        <v>730</v>
      </c>
      <c r="C46" s="1372" t="s">
        <v>731</v>
      </c>
      <c r="D46" s="1372" t="s">
        <v>1016</v>
      </c>
      <c r="E46" s="2268"/>
      <c r="F46" s="2268"/>
      <c r="G46" s="2268"/>
      <c r="H46" s="2268"/>
      <c r="I46" s="2295"/>
      <c r="J46" s="2265" t="str">
        <f>I45&amp;".1"</f>
        <v>...1.1</v>
      </c>
      <c r="K46" s="1372"/>
      <c r="L46" s="1373" t="s">
        <v>879</v>
      </c>
      <c r="P46" s="2266"/>
      <c r="Q46" s="2266">
        <v>1</v>
      </c>
      <c r="R46" s="366"/>
      <c r="S46" s="1502" t="str">
        <f>$J46</f>
        <v>...1.1</v>
      </c>
      <c r="T46" s="295" t="s">
        <v>880</v>
      </c>
      <c r="U46" s="309"/>
      <c r="V46" s="2254"/>
      <c r="W46" s="2255"/>
      <c r="X46" s="2255"/>
      <c r="Y46" s="2255"/>
      <c r="Z46" s="2255"/>
      <c r="AA46" s="2255"/>
      <c r="AB46" s="2255"/>
      <c r="AC46" s="2255"/>
      <c r="AD46" s="2255"/>
      <c r="AE46" s="2255"/>
      <c r="AF46" s="2256"/>
      <c r="AG46" s="2254"/>
      <c r="AH46" s="2255"/>
      <c r="AI46" s="2255"/>
      <c r="AJ46" s="2255"/>
      <c r="AK46" s="2255"/>
      <c r="AL46" s="2255"/>
      <c r="AM46" s="2255"/>
      <c r="AN46" s="2255"/>
      <c r="AO46" s="2255"/>
      <c r="AP46" s="2255"/>
      <c r="AQ46" s="2255"/>
      <c r="AR46" s="2256"/>
      <c r="AS46" s="1316" t="s">
        <v>958</v>
      </c>
      <c r="AU46" s="509"/>
      <c r="AV46" s="509" t="str">
        <f>IF(T46="","",T46)</f>
        <v>Группа потребителей</v>
      </c>
      <c r="AW46" s="509"/>
      <c r="AX46" s="509"/>
      <c r="AY46" s="1164">
        <v>23</v>
      </c>
    </row>
    <row customHeight="1" ht="24">
      <c r="A47" s="1372" t="s">
        <v>729</v>
      </c>
      <c r="B47" s="1372" t="s">
        <v>730</v>
      </c>
      <c r="C47" s="1372" t="s">
        <v>731</v>
      </c>
      <c r="D47" s="1372" t="s">
        <v>1016</v>
      </c>
      <c r="E47" s="2268"/>
      <c r="F47" s="2268"/>
      <c r="G47" s="2268"/>
      <c r="H47" s="2268"/>
      <c r="I47" s="2295"/>
      <c r="J47" s="2295"/>
      <c r="K47" s="2265" t="str">
        <f>J46&amp;".1"</f>
        <v>...1.1.1</v>
      </c>
      <c r="L47" s="1373"/>
      <c r="P47" s="2266"/>
      <c r="Q47" s="2266"/>
      <c r="R47" s="366">
        <v>1</v>
      </c>
      <c r="S47" s="1502" t="str">
        <f>$K47</f>
        <v>...1.1.1</v>
      </c>
      <c r="T47" s="1446"/>
      <c r="U47" s="309"/>
      <c r="V47" s="1369"/>
      <c r="W47" s="1369"/>
      <c r="X47" s="1369"/>
      <c r="Y47" s="1369"/>
      <c r="Z47" s="1369"/>
      <c r="AA47" s="1369"/>
      <c r="AB47" s="1370"/>
      <c r="AC47" s="2276"/>
      <c r="AD47" s="2277" t="s">
        <v>66</v>
      </c>
      <c r="AE47" s="2276"/>
      <c r="AF47" s="2277" t="s">
        <v>66</v>
      </c>
      <c r="AG47" s="760"/>
      <c r="AH47" s="760"/>
      <c r="AI47" s="760"/>
      <c r="AJ47" s="760"/>
      <c r="AK47" s="760"/>
      <c r="AL47" s="760"/>
      <c r="AM47" s="1266"/>
      <c r="AN47" s="2274"/>
      <c r="AO47" s="2116" t="s">
        <v>66</v>
      </c>
      <c r="AP47" s="2296"/>
      <c r="AQ47" s="2116" t="s">
        <v>19</v>
      </c>
      <c r="AR47" s="1447"/>
      <c r="AS4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20">
        <f>STRCHECKDATE(V48:AR48)</f>
      </c>
      <c r="AU47" s="509"/>
      <c r="AV47" s="509" t="str">
        <f>IF(T47="","",T47)</f>
        <v/>
      </c>
      <c r="AW47" s="509"/>
      <c r="AX47" s="509"/>
      <c r="AY47" s="1164">
        <v>23</v>
      </c>
    </row>
    <row customHeight="1" ht="0">
      <c r="A48" s="1372" t="s">
        <v>729</v>
      </c>
      <c r="B48" s="1372" t="s">
        <v>730</v>
      </c>
      <c r="C48" s="1372" t="s">
        <v>731</v>
      </c>
      <c r="D48" s="1372" t="s">
        <v>1016</v>
      </c>
      <c r="E48" s="2268"/>
      <c r="F48" s="2268"/>
      <c r="G48" s="2268"/>
      <c r="H48" s="2268"/>
      <c r="I48" s="2295"/>
      <c r="J48" s="2295"/>
      <c r="K48" s="2265"/>
      <c r="L48" s="1373"/>
      <c r="P48" s="2266"/>
      <c r="Q48" s="2266"/>
      <c r="R48" s="366"/>
      <c r="S48" s="1499"/>
      <c r="T48" s="309"/>
      <c r="U48" s="309"/>
      <c r="V48" s="1369"/>
      <c r="W48" s="1369"/>
      <c r="X48" s="1369"/>
      <c r="Y48" s="1369"/>
      <c r="Z48" s="1369"/>
      <c r="AA48" s="1369"/>
      <c r="AB48" s="337" t="str">
        <f>AC47&amp;"-"&amp;AE47</f>
        <v>-</v>
      </c>
      <c r="AC48" s="2277"/>
      <c r="AD48" s="2277"/>
      <c r="AE48" s="2277"/>
      <c r="AF48" s="2277"/>
      <c r="AG48" s="334"/>
      <c r="AH48" s="334"/>
      <c r="AI48" s="334"/>
      <c r="AJ48" s="334"/>
      <c r="AK48" s="334"/>
      <c r="AL48" s="334"/>
      <c r="AM48" s="337" t="str">
        <f>AN47&amp;"-"&amp;AP47</f>
        <v>-</v>
      </c>
      <c r="AN48" s="2275"/>
      <c r="AO48" s="2116"/>
      <c r="AP48" s="2297"/>
      <c r="AQ48" s="2116"/>
      <c r="AR48" s="1448"/>
      <c r="AS48" s="2358"/>
      <c r="AU48" s="509"/>
      <c r="AV48" s="509" t="str">
        <f>IF(T48="","",T48)</f>
        <v/>
      </c>
      <c r="AW48" s="509"/>
      <c r="AX48" s="509"/>
      <c r="AY48" s="1164">
        <v>0</v>
      </c>
    </row>
    <row customHeight="1" ht="21">
      <c r="A49" s="1372" t="s">
        <v>729</v>
      </c>
      <c r="B49" s="1372" t="s">
        <v>730</v>
      </c>
      <c r="C49" s="1372" t="s">
        <v>731</v>
      </c>
      <c r="D49" s="1372" t="s">
        <v>1016</v>
      </c>
      <c r="E49" s="2268"/>
      <c r="F49" s="2268"/>
      <c r="G49" s="2268"/>
      <c r="H49" s="2268"/>
      <c r="I49" s="2295"/>
      <c r="J49" s="2265"/>
      <c r="K49" s="1372"/>
      <c r="L49" s="1373"/>
      <c r="P49" s="2266"/>
      <c r="Q49" s="2266"/>
      <c r="R49" s="365"/>
      <c r="S49" s="1287"/>
      <c r="T49" s="296" t="s">
        <v>959</v>
      </c>
      <c r="U49" s="376"/>
      <c r="V49" s="376"/>
      <c r="W49" s="609"/>
      <c r="X49" s="609"/>
      <c r="Y49" s="609"/>
      <c r="Z49" s="609"/>
      <c r="AA49" s="609"/>
      <c r="AB49" s="376"/>
      <c r="AC49" s="376"/>
      <c r="AD49" s="376"/>
      <c r="AE49" s="376"/>
      <c r="AF49" s="376"/>
      <c r="AG49" s="376"/>
      <c r="AH49" s="609"/>
      <c r="AI49" s="609"/>
      <c r="AJ49" s="609"/>
      <c r="AK49" s="609"/>
      <c r="AL49" s="609"/>
      <c r="AM49" s="376"/>
      <c r="AN49" s="376"/>
      <c r="AO49" s="376"/>
      <c r="AP49" s="376"/>
      <c r="AQ49" s="376"/>
      <c r="AR49" s="376"/>
      <c r="AS49" s="1267" t="s">
        <v>960</v>
      </c>
      <c r="AU49" s="509"/>
      <c r="AV49" s="509" t="str">
        <f>IF(T49="","",T49)</f>
        <v>Добавить значение признака дифференциации</v>
      </c>
      <c r="AW49" s="509"/>
      <c r="AX49" s="509"/>
      <c r="AY49" s="1164">
        <v>20</v>
      </c>
    </row>
    <row customHeight="1" ht="22.049999999999997">
      <c r="A50" s="1372" t="s">
        <v>729</v>
      </c>
      <c r="B50" s="1372" t="s">
        <v>730</v>
      </c>
      <c r="C50" s="1372" t="s">
        <v>731</v>
      </c>
      <c r="D50" s="1372" t="s">
        <v>1016</v>
      </c>
      <c r="E50" s="2268"/>
      <c r="F50" s="2268"/>
      <c r="G50" s="2268"/>
      <c r="H50" s="2268"/>
      <c r="I50" s="2265"/>
      <c r="J50" s="1372"/>
      <c r="K50" s="1372"/>
      <c r="L50" s="1373"/>
      <c r="P50" s="2266"/>
      <c r="Q50" s="1490"/>
      <c r="R50" s="365"/>
      <c r="S50" s="1287"/>
      <c r="T50" s="374" t="s">
        <v>885</v>
      </c>
      <c r="U50" s="376"/>
      <c r="V50" s="376"/>
      <c r="W50" s="609"/>
      <c r="X50" s="609"/>
      <c r="Y50" s="609"/>
      <c r="Z50" s="609"/>
      <c r="AA50" s="609"/>
      <c r="AB50" s="376"/>
      <c r="AC50" s="376"/>
      <c r="AD50" s="376"/>
      <c r="AE50" s="376"/>
      <c r="AF50" s="375"/>
      <c r="AG50" s="376"/>
      <c r="AH50" s="609"/>
      <c r="AI50" s="609"/>
      <c r="AJ50" s="609"/>
      <c r="AK50" s="609"/>
      <c r="AL50" s="609"/>
      <c r="AM50" s="376"/>
      <c r="AN50" s="376"/>
      <c r="AO50" s="376"/>
      <c r="AP50" s="376"/>
      <c r="AQ50" s="375"/>
      <c r="AR50" s="376"/>
      <c r="AS50" s="1449"/>
      <c r="AU50" s="509"/>
      <c r="AV50" s="509" t="str">
        <f>IF(T50="","",T50)</f>
        <v>Добавить группу потребителей</v>
      </c>
      <c r="AW50" s="509"/>
      <c r="AX50" s="509"/>
      <c r="AY50" s="1164">
        <v>21</v>
      </c>
    </row>
    <row customHeight="1" ht="22.049999999999997">
      <c r="A51" s="1372" t="s">
        <v>729</v>
      </c>
      <c r="B51" s="1372" t="s">
        <v>730</v>
      </c>
      <c r="C51" s="1372" t="s">
        <v>731</v>
      </c>
      <c r="D51" s="1372" t="s">
        <v>1016</v>
      </c>
      <c r="E51" s="2268"/>
      <c r="F51" s="2268"/>
      <c r="G51" s="2268"/>
      <c r="H51" s="2267"/>
      <c r="I51" s="1372"/>
      <c r="J51" s="1372"/>
      <c r="K51" s="1372"/>
      <c r="L51" s="1373"/>
      <c r="M51" s="1374"/>
      <c r="N51" s="1374"/>
      <c r="O51" s="546"/>
      <c r="P51" s="369"/>
      <c r="Q51" s="384"/>
      <c r="R51" s="364"/>
      <c r="S51" s="1287"/>
      <c r="T51" s="381" t="s">
        <v>961</v>
      </c>
      <c r="U51" s="376"/>
      <c r="V51" s="376"/>
      <c r="W51" s="609"/>
      <c r="X51" s="609"/>
      <c r="Y51" s="609"/>
      <c r="Z51" s="609"/>
      <c r="AA51" s="609"/>
      <c r="AB51" s="376"/>
      <c r="AC51" s="376"/>
      <c r="AD51" s="376"/>
      <c r="AE51" s="376"/>
      <c r="AF51" s="375"/>
      <c r="AG51" s="376"/>
      <c r="AH51" s="609"/>
      <c r="AI51" s="609"/>
      <c r="AJ51" s="609"/>
      <c r="AK51" s="609"/>
      <c r="AL51" s="609"/>
      <c r="AM51" s="376"/>
      <c r="AN51" s="376"/>
      <c r="AO51" s="376"/>
      <c r="AP51" s="376"/>
      <c r="AQ51" s="375"/>
      <c r="AR51" s="376"/>
      <c r="AS51" s="312"/>
      <c r="AU51" s="509"/>
      <c r="AV51" s="509" t="str">
        <f>IF(T51="","",T51)</f>
        <v>Добавить наименование признака дифференциации</v>
      </c>
      <c r="AW51" s="509"/>
      <c r="AX51" s="509"/>
      <c r="AY51" s="1164">
        <v>21</v>
      </c>
    </row>
    <row s="1651" customFormat="1" customHeight="1" ht="0">
      <c r="A52" s="1352" t="s">
        <v>729</v>
      </c>
      <c r="B52" s="1352" t="s">
        <v>730</v>
      </c>
      <c r="C52" s="1323"/>
      <c r="D52" s="1323"/>
      <c r="E52" s="2268"/>
      <c r="F52" s="2267"/>
      <c r="G52" s="1323"/>
      <c r="H52" s="1323"/>
      <c r="I52" s="1323"/>
      <c r="J52" s="1323"/>
      <c r="K52" s="1323"/>
      <c r="L52" s="1503"/>
      <c r="M52" s="1330"/>
      <c r="N52" s="1330"/>
      <c r="P52" s="1325"/>
      <c r="Q52" s="1326"/>
      <c r="R52" s="1325"/>
      <c r="S52" s="1331"/>
      <c r="T52" s="1334" t="s">
        <v>888</v>
      </c>
      <c r="U52" s="1333"/>
      <c r="V52" s="1333"/>
      <c r="W52" s="1333"/>
      <c r="X52" s="1333"/>
      <c r="Y52" s="1333"/>
      <c r="Z52" s="1333"/>
      <c r="AA52" s="1333"/>
      <c r="AB52" s="1333"/>
      <c r="AC52" s="1333"/>
      <c r="AD52" s="1333"/>
      <c r="AE52" s="1333"/>
      <c r="AF52" s="1333"/>
      <c r="AG52" s="1333"/>
      <c r="AH52" s="1333"/>
      <c r="AI52" s="1333"/>
      <c r="AJ52" s="1333"/>
      <c r="AK52" s="1333"/>
      <c r="AL52" s="1333"/>
      <c r="AM52" s="1333"/>
      <c r="AN52" s="1333"/>
      <c r="AO52" s="1333"/>
      <c r="AP52" s="1333"/>
      <c r="AQ52" s="1333"/>
      <c r="AR52" s="1333"/>
      <c r="AS52" s="1333"/>
      <c r="AU52" s="798"/>
      <c r="AV52" s="798" t="str">
        <f>IF(T52="","",T52)</f>
        <v>Добавить централизованную систему для дифференциации</v>
      </c>
      <c r="AW52" s="798"/>
      <c r="AX52" s="798"/>
      <c r="AY52" s="527">
        <v>0</v>
      </c>
    </row>
    <row s="1651" customFormat="1" customHeight="1" ht="0">
      <c r="A53" s="1352" t="s">
        <v>729</v>
      </c>
      <c r="B53" s="1352"/>
      <c r="C53" s="1352"/>
      <c r="D53" s="1352"/>
      <c r="E53" s="2267"/>
      <c r="F53" s="1352"/>
      <c r="G53" s="1352"/>
      <c r="H53" s="1352"/>
      <c r="I53" s="1352"/>
      <c r="J53" s="1352"/>
      <c r="K53" s="1352"/>
      <c r="L53" s="1355"/>
      <c r="M53" s="1330"/>
      <c r="N53" s="1330"/>
      <c r="O53" s="527"/>
      <c r="P53" s="389"/>
      <c r="Q53" s="1353"/>
      <c r="R53" s="389"/>
      <c r="S53" s="1331"/>
      <c r="T53" s="1334" t="s">
        <v>889</v>
      </c>
      <c r="U53" s="1333"/>
      <c r="V53" s="1333"/>
      <c r="W53" s="1333"/>
      <c r="X53" s="1333"/>
      <c r="Y53" s="1333"/>
      <c r="Z53" s="1333"/>
      <c r="AA53" s="1333"/>
      <c r="AB53" s="1333"/>
      <c r="AC53" s="1333"/>
      <c r="AD53" s="1333"/>
      <c r="AE53" s="1333"/>
      <c r="AF53" s="1333"/>
      <c r="AG53" s="1333"/>
      <c r="AH53" s="1333"/>
      <c r="AI53" s="1333"/>
      <c r="AJ53" s="1333"/>
      <c r="AK53" s="1333"/>
      <c r="AL53" s="1333"/>
      <c r="AM53" s="1333"/>
      <c r="AN53" s="1333"/>
      <c r="AO53" s="1333"/>
      <c r="AP53" s="1333"/>
      <c r="AQ53" s="1333"/>
      <c r="AR53" s="1333"/>
      <c r="AS53" s="1333"/>
      <c r="AU53" s="509"/>
      <c r="AV53" s="509" t="str">
        <f>IF(T53="","",T53)</f>
        <v>Добавить территорию для дифференциации</v>
      </c>
      <c r="AW53" s="509"/>
      <c r="AX53" s="509"/>
      <c r="AY53" s="520">
        <v>0</v>
      </c>
    </row>
    <row s="1651" customFormat="1" customHeight="1" ht="0">
      <c r="A54" s="1323"/>
      <c r="B54" s="1323"/>
      <c r="C54" s="1323"/>
      <c r="D54" s="1323"/>
      <c r="E54" s="1352"/>
      <c r="F54" s="1323"/>
      <c r="G54" s="1323"/>
      <c r="H54" s="1323"/>
      <c r="I54" s="1323"/>
      <c r="J54" s="1323"/>
      <c r="K54" s="1323"/>
      <c r="L54" s="1503"/>
      <c r="M54" s="1330"/>
      <c r="N54" s="1330"/>
      <c r="P54" s="1325"/>
      <c r="Q54" s="1326"/>
      <c r="R54" s="1325"/>
      <c r="S54" s="1331"/>
      <c r="T54" s="1334" t="s">
        <v>921</v>
      </c>
      <c r="U54" s="1333"/>
      <c r="V54" s="1333"/>
      <c r="W54" s="1333"/>
      <c r="X54" s="1333"/>
      <c r="Y54" s="1333"/>
      <c r="Z54" s="1333"/>
      <c r="AA54" s="1333"/>
      <c r="AB54" s="1333"/>
      <c r="AC54" s="1333"/>
      <c r="AD54" s="1333"/>
      <c r="AE54" s="1333"/>
      <c r="AF54" s="1333"/>
      <c r="AG54" s="1333"/>
      <c r="AH54" s="1333"/>
      <c r="AI54" s="1333"/>
      <c r="AJ54" s="1333"/>
      <c r="AK54" s="1333"/>
      <c r="AL54" s="1333"/>
      <c r="AM54" s="1333"/>
      <c r="AN54" s="1333"/>
      <c r="AO54" s="1333"/>
      <c r="AP54" s="1333"/>
      <c r="AQ54" s="1333"/>
      <c r="AR54" s="1333"/>
      <c r="AS54" s="1333"/>
      <c r="AU54" s="798"/>
      <c r="AV54" s="798" t="str">
        <f>IF(T54="","",T54)</f>
        <v>Добавить наименование тарифа</v>
      </c>
      <c r="AW54" s="798"/>
      <c r="AX54" s="798"/>
      <c r="AY54" s="527">
        <v>0</v>
      </c>
    </row>
    <row customHeight="1" ht="11.549999999999999">
      <c r="M55" s="1169"/>
      <c r="N55" s="1169"/>
      <c r="O55" s="546"/>
      <c r="P55" s="1164"/>
      <c r="Q55" s="1164"/>
      <c r="R55" s="1164"/>
      <c r="S55" s="1164"/>
      <c r="AT55" s="1164"/>
      <c r="AU55" s="1164"/>
      <c r="AV55" s="1164"/>
      <c r="AW55" s="1164"/>
      <c r="AX55" s="1164"/>
      <c r="AY55" s="1164">
        <v>11</v>
      </c>
    </row>
    <row customHeight="1" ht="14.699999999999998">
      <c r="O56" s="546"/>
      <c r="S56" s="1262"/>
      <c r="T56" s="2294"/>
      <c r="U56" s="2294"/>
      <c r="V56" s="2294"/>
      <c r="W56" s="2294"/>
      <c r="X56" s="2294"/>
      <c r="Y56" s="2294"/>
      <c r="Z56" s="2294"/>
      <c r="AA56" s="2294"/>
      <c r="AB56" s="2294"/>
      <c r="AC56" s="2294"/>
      <c r="AD56" s="2294"/>
      <c r="AE56" s="2294"/>
      <c r="AF56" s="2294"/>
      <c r="AG56" s="2294"/>
      <c r="AH56" s="2294"/>
      <c r="AI56" s="2294"/>
      <c r="AJ56" s="2294"/>
      <c r="AK56" s="2294"/>
      <c r="AL56" s="2294"/>
      <c r="AM56" s="2294"/>
      <c r="AN56" s="2294"/>
      <c r="AO56" s="2294"/>
      <c r="AP56" s="2294"/>
      <c r="AQ56" s="2294"/>
      <c r="AR56" s="2294"/>
      <c r="AS56" s="2294"/>
      <c r="AY56" s="1164">
        <v>14</v>
      </c>
    </row>
    <row customHeight="1" ht="14.699999999999998">
      <c r="O57" s="546"/>
      <c r="AY57" s="1164">
        <v>14</v>
      </c>
    </row>
    <row customHeight="1" ht="14.699999999999998">
      <c r="O58" s="546"/>
      <c r="S58" s="1262"/>
      <c r="T58" s="2294"/>
      <c r="U58" s="2294"/>
      <c r="V58" s="2294"/>
      <c r="W58" s="2294"/>
      <c r="X58" s="2294"/>
      <c r="Y58" s="2294"/>
      <c r="Z58" s="2294"/>
      <c r="AA58" s="2294"/>
      <c r="AB58" s="2294"/>
      <c r="AC58" s="2294"/>
      <c r="AD58" s="2294"/>
      <c r="AE58" s="2294"/>
      <c r="AF58" s="2294"/>
      <c r="AG58" s="2294"/>
      <c r="AH58" s="2294"/>
      <c r="AI58" s="2294"/>
      <c r="AJ58" s="2294"/>
      <c r="AK58" s="2294"/>
      <c r="AL58" s="2294"/>
      <c r="AM58" s="2294"/>
      <c r="AN58" s="2294"/>
      <c r="AO58" s="2294"/>
      <c r="AP58" s="2294"/>
      <c r="AQ58" s="2294"/>
      <c r="AR58" s="2294"/>
      <c r="AS58" s="2294"/>
      <c r="AY58" s="1164">
        <v>14</v>
      </c>
    </row>
    <row customHeight="1" ht="22.5" hidden="1">
      <c r="A59" s="1169" t="s">
        <v>82</v>
      </c>
      <c r="B59" s="1169">
        <v>0</v>
      </c>
      <c r="C59" s="1169">
        <v>0</v>
      </c>
      <c r="D59" s="1169">
        <v>0</v>
      </c>
      <c r="E59" s="1169">
        <v>0</v>
      </c>
      <c r="F59" s="1169">
        <v>0</v>
      </c>
      <c r="G59" s="1169">
        <v>0</v>
      </c>
      <c r="H59" s="1169">
        <v>0</v>
      </c>
      <c r="I59" s="1169">
        <v>0</v>
      </c>
      <c r="J59" s="1169">
        <v>0</v>
      </c>
      <c r="K59" s="1169">
        <v>0</v>
      </c>
      <c r="L59" s="1487">
        <v>0</v>
      </c>
      <c r="M59" s="1371">
        <v>0</v>
      </c>
      <c r="N59" s="1371">
        <v>0</v>
      </c>
      <c r="O59" s="1371">
        <v>0</v>
      </c>
      <c r="P59" s="1482">
        <v>3</v>
      </c>
      <c r="Q59" s="353">
        <v>3</v>
      </c>
      <c r="R59" s="353">
        <v>3</v>
      </c>
      <c r="S59" s="590">
        <v>12</v>
      </c>
      <c r="T59" s="1164">
        <v>35</v>
      </c>
      <c r="U59" s="1164">
        <v>0</v>
      </c>
      <c r="V59" s="1164">
        <v>0</v>
      </c>
      <c r="W59" s="1640">
        <v>0</v>
      </c>
      <c r="X59" s="1640">
        <v>0</v>
      </c>
      <c r="Y59" s="1640">
        <v>0</v>
      </c>
      <c r="Z59" s="1640">
        <v>0</v>
      </c>
      <c r="AA59" s="1640">
        <v>0</v>
      </c>
      <c r="AB59" s="1164">
        <v>0</v>
      </c>
      <c r="AC59" s="1164">
        <v>0</v>
      </c>
      <c r="AD59" s="1164">
        <v>0</v>
      </c>
      <c r="AE59" s="1164">
        <v>0</v>
      </c>
      <c r="AF59" s="1164">
        <v>0</v>
      </c>
      <c r="AG59" s="1164">
        <v>19</v>
      </c>
      <c r="AH59" s="1640">
        <v>19</v>
      </c>
      <c r="AI59" s="1640">
        <v>19</v>
      </c>
      <c r="AJ59" s="1640">
        <v>19</v>
      </c>
      <c r="AK59" s="1640">
        <v>19</v>
      </c>
      <c r="AL59" s="1640">
        <v>19</v>
      </c>
      <c r="AM59" s="1164">
        <v>19</v>
      </c>
      <c r="AN59" s="1164">
        <v>11</v>
      </c>
      <c r="AO59" s="1164">
        <v>3</v>
      </c>
      <c r="AP59" s="1164">
        <v>11</v>
      </c>
      <c r="AQ59" s="1164">
        <v>0</v>
      </c>
      <c r="AR59" s="1164">
        <v>4</v>
      </c>
      <c r="AS59" s="1164">
        <v>115</v>
      </c>
      <c r="AT59" s="520">
        <v>10</v>
      </c>
      <c r="AU59" s="520">
        <v>10</v>
      </c>
      <c r="AV59" s="520">
        <v>10</v>
      </c>
      <c r="AW59" s="520">
        <v>10</v>
      </c>
      <c r="AX59" s="520">
        <v>10</v>
      </c>
      <c r="AY59" s="1164">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254229-318A-01CD-7AC1-0.89AA9F51}"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5" width="11.57421875" hidden="1" customWidth="1"/>
    <col min="2" max="2" style="1375" width="11.00390625" hidden="1" customWidth="1"/>
    <col min="3" max="3" style="1375" width="10.57421875" hidden="1"/>
    <col min="4" max="4" style="1375" width="12.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1785" width="3.7109375" hidden="1" customWidth="1"/>
    <col min="17" max="17" style="1380" width="3.7109375" hidden="1" customWidth="1"/>
    <col min="18" max="18" style="353" width="3.00390625" customWidth="1"/>
    <col min="19" max="19" style="2416" width="12.00390625" customWidth="1"/>
    <col min="20" max="20" style="1644" width="31.00390625" customWidth="1"/>
    <col min="21" max="21" style="1644" width="0.140625" customWidth="1"/>
    <col min="22" max="25" style="1644" width="21.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3.7109375" customWidth="1"/>
    <col min="31" max="32" style="1644" width="3.00390625" customWidth="1"/>
    <col min="33" max="33" style="1644" width="24.00390625" customWidth="1"/>
    <col min="34" max="34" style="1644" width="3.7109375" customWidth="1"/>
    <col min="35" max="36" style="1644" width="3.00390625" customWidth="1"/>
    <col min="37" max="37" style="1644" width="24.00390625" customWidth="1"/>
    <col min="38" max="38" style="1644" width="3.7109375" customWidth="1"/>
    <col min="39" max="40" style="1644" width="3.00390625" customWidth="1"/>
    <col min="41" max="41" style="1644" width="18.00390625" customWidth="1"/>
    <col min="42" max="42" style="1644" width="3.7109375" customWidth="1"/>
    <col min="43" max="44" style="1644" width="3.00390625" customWidth="1"/>
    <col min="45" max="45" style="1644" width="18.00390625" customWidth="1"/>
    <col min="46" max="49" style="1644" width="21.00390625" customWidth="1"/>
    <col min="50" max="50" style="1644" width="11.00390625" customWidth="1"/>
    <col min="51" max="51" style="1644" width="3.7109375" customWidth="1"/>
    <col min="52" max="52" style="1644" width="11.00390625" customWidth="1"/>
    <col min="53" max="53" style="1644" width="8.57421875" hidden="1" customWidth="1"/>
    <col min="54" max="54" style="1644" width="4.00390625" customWidth="1"/>
    <col min="55" max="55" style="1644" width="115.00390625" customWidth="1"/>
    <col min="56" max="60" style="1651" width="10.00390625" customWidth="1"/>
    <col min="61" max="61" style="1644" width="10.57421875" hidden="1"/>
  </cols>
  <sheetData>
    <row customHeight="1" ht="22.5" hidden="1">
      <c r="W1" s="336"/>
      <c r="Y1" s="336"/>
      <c r="Z1" s="336"/>
      <c r="AW1" s="336"/>
      <c r="AX1" s="336"/>
      <c r="BI1" s="1164" t="s">
        <v>14</v>
      </c>
    </row>
    <row customHeight="1" ht="21" hidden="1">
      <c r="A2" s="1372"/>
      <c r="B2" s="1372"/>
      <c r="C2" s="1372"/>
      <c r="D2" s="1372"/>
      <c r="E2" s="2267">
        <v>1</v>
      </c>
      <c r="F2" s="1372"/>
      <c r="G2" s="1372"/>
      <c r="H2" s="1372"/>
      <c r="I2" s="1372"/>
      <c r="J2" s="1372"/>
      <c r="K2" s="1372"/>
      <c r="L2" s="1373"/>
      <c r="M2" s="1374"/>
      <c r="N2" s="1374"/>
      <c r="O2" s="1374"/>
      <c r="P2" s="1418"/>
      <c r="Q2" s="882"/>
      <c r="R2" s="364"/>
      <c r="S2" s="1502">
        <f>INDEX(PT_DIFFERENTIATION_NUM_NTAR,MATCH(A2,PT_DIFFERENTIATION_NTAR_ID,0))</f>
      </c>
      <c r="T2" s="307" t="s">
        <v>604</v>
      </c>
      <c r="U2" s="309"/>
      <c r="V2" s="2252"/>
      <c r="W2" s="2252"/>
      <c r="X2" s="2252"/>
      <c r="Y2" s="2252"/>
      <c r="Z2" s="2252"/>
      <c r="AA2" s="2252"/>
      <c r="AB2" s="2252"/>
      <c r="AC2" s="2253"/>
      <c r="AD2" s="2251">
        <f>INDEX(PT_DIFFERENTIATION_NTAR,MATCH(A2,PT_DIFFERENTIATION_NTAR_ID,0))</f>
      </c>
      <c r="AE2" s="2252"/>
      <c r="AF2" s="2252"/>
      <c r="AG2" s="2252"/>
      <c r="AH2" s="2252"/>
      <c r="AI2" s="2252"/>
      <c r="AJ2" s="2252"/>
      <c r="AK2" s="2252"/>
      <c r="AL2" s="2252"/>
      <c r="AM2" s="2252"/>
      <c r="AN2" s="2252"/>
      <c r="AO2" s="2252"/>
      <c r="AP2" s="2252"/>
      <c r="AQ2" s="2252"/>
      <c r="AR2" s="2252"/>
      <c r="AS2" s="2252"/>
      <c r="AT2" s="2252"/>
      <c r="AU2" s="2252"/>
      <c r="AV2" s="2252"/>
      <c r="AW2" s="2252"/>
      <c r="AX2" s="2252"/>
      <c r="AY2" s="2252"/>
      <c r="AZ2" s="2252"/>
      <c r="BA2" s="2252"/>
      <c r="BB2" s="2253"/>
      <c r="BC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9"/>
      <c r="BF2" s="509" t="str">
        <f>IF(T2="","",T2)</f>
        <v>Наименование тарифа</v>
      </c>
      <c r="BG2" s="509"/>
      <c r="BH2" s="509"/>
      <c r="BI2" s="1164">
        <v>0</v>
      </c>
    </row>
    <row customHeight="1" ht="21" hidden="1">
      <c r="A3" s="1372"/>
      <c r="B3" s="1372"/>
      <c r="C3" s="1372"/>
      <c r="D3" s="1372"/>
      <c r="E3" s="2268"/>
      <c r="F3" s="2267">
        <v>1</v>
      </c>
      <c r="G3" s="1372"/>
      <c r="H3" s="1372"/>
      <c r="I3" s="1372"/>
      <c r="J3" s="1372"/>
      <c r="K3" s="1372"/>
      <c r="L3" s="1373"/>
      <c r="M3" s="1374"/>
      <c r="N3" s="1374"/>
      <c r="O3" s="1374"/>
      <c r="P3" s="1419"/>
      <c r="Q3" s="1420"/>
      <c r="R3" s="362"/>
      <c r="S3" s="1502">
        <f>INDEX(PT_DIFFERENTIATION_NUM_TER,MATCH(B3,PT_DIFFERENTIATION_TER_ID,0))</f>
      </c>
      <c r="T3" s="317" t="s">
        <v>870</v>
      </c>
      <c r="U3" s="309"/>
      <c r="V3" s="2252"/>
      <c r="W3" s="2252"/>
      <c r="X3" s="2252"/>
      <c r="Y3" s="2252"/>
      <c r="Z3" s="2252"/>
      <c r="AA3" s="2252"/>
      <c r="AB3" s="2252"/>
      <c r="AC3" s="2253"/>
      <c r="AD3" s="2251">
        <f>INDEX(PT_DIFFERENTIATION_TER,MATCH(B3,PT_DIFFERENTIATION_TER_ID,0))</f>
      </c>
      <c r="AE3" s="2252"/>
      <c r="AF3" s="2252"/>
      <c r="AG3" s="2252"/>
      <c r="AH3" s="2252"/>
      <c r="AI3" s="2252"/>
      <c r="AJ3" s="2252"/>
      <c r="AK3" s="2252"/>
      <c r="AL3" s="2252"/>
      <c r="AM3" s="2252"/>
      <c r="AN3" s="2252"/>
      <c r="AO3" s="2252"/>
      <c r="AP3" s="2252"/>
      <c r="AQ3" s="2252"/>
      <c r="AR3" s="2252"/>
      <c r="AS3" s="2252"/>
      <c r="AT3" s="2252"/>
      <c r="AU3" s="2252"/>
      <c r="AV3" s="2252"/>
      <c r="AW3" s="2252"/>
      <c r="AX3" s="2252"/>
      <c r="AY3" s="2252"/>
      <c r="AZ3" s="2252"/>
      <c r="BA3" s="2252"/>
      <c r="BB3" s="2253"/>
      <c r="BC3" s="1267" t="s">
        <v>871</v>
      </c>
      <c r="BE3" s="509"/>
      <c r="BF3" s="509" t="str">
        <f>IF(T3="","",T3)</f>
        <v>Территория действия тарифа</v>
      </c>
      <c r="BG3" s="509"/>
      <c r="BH3" s="509"/>
      <c r="BI3" s="1164">
        <v>0</v>
      </c>
    </row>
    <row customHeight="1" ht="33.75" hidden="1">
      <c r="A4" s="1372"/>
      <c r="B4" s="1372"/>
      <c r="C4" s="1372"/>
      <c r="D4" s="1372"/>
      <c r="E4" s="2268"/>
      <c r="F4" s="2268"/>
      <c r="G4" s="2267">
        <v>1</v>
      </c>
      <c r="H4" s="1372"/>
      <c r="I4" s="1372"/>
      <c r="J4" s="1372"/>
      <c r="K4" s="1372"/>
      <c r="L4" s="1373"/>
      <c r="M4" s="1374"/>
      <c r="N4" s="1374"/>
      <c r="O4" s="1374"/>
      <c r="P4" s="1421"/>
      <c r="Q4" s="1420"/>
      <c r="R4" s="362"/>
      <c r="S4" s="1502">
        <f>INDEX(PT_DIFFERENTIATION_NUM_CS,MATCH(C4,PT_DIFFERENTIATION_CS_ID,0))</f>
      </c>
      <c r="T4" s="318" t="s">
        <v>1003</v>
      </c>
      <c r="U4" s="309"/>
      <c r="V4" s="2252"/>
      <c r="W4" s="2252"/>
      <c r="X4" s="2252"/>
      <c r="Y4" s="2252"/>
      <c r="Z4" s="2252"/>
      <c r="AA4" s="2252"/>
      <c r="AB4" s="2252"/>
      <c r="AC4" s="2253"/>
      <c r="AD4" s="2251">
        <f>INDEX(PT_DIFFERENTIATION_CS,MATCH(C4,PT_DIFFERENTIATION_CS_ID,0))</f>
      </c>
      <c r="AE4" s="2252"/>
      <c r="AF4" s="2252"/>
      <c r="AG4" s="2252"/>
      <c r="AH4" s="2252"/>
      <c r="AI4" s="2252"/>
      <c r="AJ4" s="2252"/>
      <c r="AK4" s="2252"/>
      <c r="AL4" s="2252"/>
      <c r="AM4" s="2252"/>
      <c r="AN4" s="2252"/>
      <c r="AO4" s="2252"/>
      <c r="AP4" s="2252"/>
      <c r="AQ4" s="2252"/>
      <c r="AR4" s="2252"/>
      <c r="AS4" s="2252"/>
      <c r="AT4" s="2252"/>
      <c r="AU4" s="2252"/>
      <c r="AV4" s="2252"/>
      <c r="AW4" s="2252"/>
      <c r="AX4" s="2252"/>
      <c r="AY4" s="2252"/>
      <c r="AZ4" s="2252"/>
      <c r="BA4" s="2252"/>
      <c r="BB4" s="2253"/>
      <c r="BC4" s="1267" t="s">
        <v>1004</v>
      </c>
      <c r="BE4" s="509"/>
      <c r="BF4" s="509" t="str">
        <f>IF(T4="","",T4)</f>
        <v>Наименование централизованной системы горячего водоснабжения</v>
      </c>
      <c r="BG4" s="509"/>
      <c r="BH4" s="509"/>
      <c r="BI4" s="1164">
        <v>0</v>
      </c>
    </row>
    <row s="1651" customFormat="1" customHeight="1" ht="14.25" hidden="1">
      <c r="A5" s="1352"/>
      <c r="B5" s="1352"/>
      <c r="C5" s="1352"/>
      <c r="D5" s="1352"/>
      <c r="E5" s="2268"/>
      <c r="F5" s="2268"/>
      <c r="G5" s="2268"/>
      <c r="H5" s="2267">
        <v>1</v>
      </c>
      <c r="I5" s="1352"/>
      <c r="J5" s="1352"/>
      <c r="K5" s="1352"/>
      <c r="L5" s="1355"/>
      <c r="M5" s="1324"/>
      <c r="N5" s="1324"/>
      <c r="O5" s="1324"/>
      <c r="P5" s="1506"/>
      <c r="Q5" s="1507"/>
      <c r="R5" s="366"/>
      <c r="S5" s="1051"/>
      <c r="T5" s="1508"/>
      <c r="U5" s="1393"/>
      <c r="V5" s="2306"/>
      <c r="W5" s="2306"/>
      <c r="X5" s="2306"/>
      <c r="Y5" s="2306"/>
      <c r="Z5" s="2306"/>
      <c r="AA5" s="2306"/>
      <c r="AB5" s="2306"/>
      <c r="AC5" s="2307"/>
      <c r="AD5" s="2305"/>
      <c r="AE5" s="2306"/>
      <c r="AF5" s="2306"/>
      <c r="AG5" s="2306"/>
      <c r="AH5" s="2306"/>
      <c r="AI5" s="2306"/>
      <c r="AJ5" s="2306"/>
      <c r="AK5" s="2306"/>
      <c r="AL5" s="2306"/>
      <c r="AM5" s="2306"/>
      <c r="AN5" s="2306"/>
      <c r="AO5" s="2306"/>
      <c r="AP5" s="2306"/>
      <c r="AQ5" s="2306"/>
      <c r="AR5" s="2306"/>
      <c r="AS5" s="2306"/>
      <c r="AT5" s="2306"/>
      <c r="AU5" s="2306"/>
      <c r="AV5" s="2306"/>
      <c r="AW5" s="2306"/>
      <c r="AX5" s="2306"/>
      <c r="AY5" s="2306"/>
      <c r="AZ5" s="2306"/>
      <c r="BA5" s="2306"/>
      <c r="BB5" s="2307"/>
      <c r="BC5" s="1394" t="s">
        <v>875</v>
      </c>
      <c r="BE5" s="509"/>
      <c r="BF5" s="509" t="str">
        <f>IF(T5="","",T5)</f>
        <v/>
      </c>
      <c r="BG5" s="509"/>
      <c r="BH5" s="509"/>
      <c r="BI5" s="520">
        <v>0</v>
      </c>
    </row>
    <row s="1651" customFormat="1" customHeight="1" ht="14.25" hidden="1">
      <c r="A6" s="1352"/>
      <c r="B6" s="1352"/>
      <c r="C6" s="1352"/>
      <c r="D6" s="1352"/>
      <c r="E6" s="2268"/>
      <c r="F6" s="2268"/>
      <c r="G6" s="2268"/>
      <c r="H6" s="2268"/>
      <c r="I6" s="2265" t="str">
        <f>S5&amp;".1"</f>
        <v>.1</v>
      </c>
      <c r="J6" s="1352"/>
      <c r="K6" s="1352"/>
      <c r="L6" s="1355" t="s">
        <v>876</v>
      </c>
      <c r="M6" s="519"/>
      <c r="N6" s="519"/>
      <c r="O6" s="519"/>
      <c r="P6" s="2266">
        <v>1</v>
      </c>
      <c r="Q6" s="1490"/>
      <c r="R6" s="365"/>
      <c r="S6" s="1051"/>
      <c r="T6" s="1392"/>
      <c r="U6" s="1393"/>
      <c r="V6" s="2306"/>
      <c r="W6" s="2306"/>
      <c r="X6" s="2306"/>
      <c r="Y6" s="2306"/>
      <c r="Z6" s="2306"/>
      <c r="AA6" s="2306"/>
      <c r="AB6" s="2306"/>
      <c r="AC6" s="2307"/>
      <c r="AD6" s="2305"/>
      <c r="AE6" s="2306"/>
      <c r="AF6" s="2306"/>
      <c r="AG6" s="2306"/>
      <c r="AH6" s="2306"/>
      <c r="AI6" s="2306"/>
      <c r="AJ6" s="2306"/>
      <c r="AK6" s="2306"/>
      <c r="AL6" s="2306"/>
      <c r="AM6" s="2306"/>
      <c r="AN6" s="2306"/>
      <c r="AO6" s="2306"/>
      <c r="AP6" s="2306"/>
      <c r="AQ6" s="2306"/>
      <c r="AR6" s="2306"/>
      <c r="AS6" s="2306"/>
      <c r="AT6" s="2306"/>
      <c r="AU6" s="2306"/>
      <c r="AV6" s="2306"/>
      <c r="AW6" s="2306"/>
      <c r="AX6" s="2306"/>
      <c r="AY6" s="2306"/>
      <c r="AZ6" s="2306"/>
      <c r="BA6" s="2306"/>
      <c r="BB6" s="2307"/>
      <c r="BC6" s="1394"/>
      <c r="BE6" s="509"/>
      <c r="BF6" s="509" t="str">
        <f>IF(T6="","",T6)</f>
        <v/>
      </c>
      <c r="BG6" s="509"/>
      <c r="BH6" s="509"/>
      <c r="BI6" s="520">
        <v>0</v>
      </c>
    </row>
    <row s="1651" customFormat="1" customHeight="1" ht="14.25" hidden="1">
      <c r="A7" s="1352"/>
      <c r="B7" s="1352"/>
      <c r="C7" s="1352"/>
      <c r="D7" s="1352"/>
      <c r="E7" s="2268"/>
      <c r="F7" s="2268"/>
      <c r="G7" s="2268"/>
      <c r="H7" s="2268"/>
      <c r="I7" s="2295"/>
      <c r="J7" s="2265" t="str">
        <f>S5&amp;".1"</f>
        <v>.1</v>
      </c>
      <c r="K7" s="1352"/>
      <c r="L7" s="1355"/>
      <c r="M7" s="519"/>
      <c r="N7" s="519"/>
      <c r="O7" s="519"/>
      <c r="P7" s="2266"/>
      <c r="Q7" s="2266">
        <v>1</v>
      </c>
      <c r="R7" s="366"/>
      <c r="S7" s="1051"/>
      <c r="T7" s="1408"/>
      <c r="U7" s="1393"/>
      <c r="V7" s="2306"/>
      <c r="W7" s="2306"/>
      <c r="X7" s="2306"/>
      <c r="Y7" s="2306"/>
      <c r="Z7" s="2306"/>
      <c r="AA7" s="2306"/>
      <c r="AB7" s="2306"/>
      <c r="AC7" s="2307"/>
      <c r="AD7" s="2305"/>
      <c r="AE7" s="2306"/>
      <c r="AF7" s="2306"/>
      <c r="AG7" s="2306"/>
      <c r="AH7" s="2306"/>
      <c r="AI7" s="2306"/>
      <c r="AJ7" s="2306"/>
      <c r="AK7" s="2306"/>
      <c r="AL7" s="2306"/>
      <c r="AM7" s="2306"/>
      <c r="AN7" s="2306"/>
      <c r="AO7" s="2306"/>
      <c r="AP7" s="2306"/>
      <c r="AQ7" s="2306"/>
      <c r="AR7" s="2306"/>
      <c r="AS7" s="2306"/>
      <c r="AT7" s="2306"/>
      <c r="AU7" s="2306"/>
      <c r="AV7" s="2306"/>
      <c r="AW7" s="2306"/>
      <c r="AX7" s="2306"/>
      <c r="AY7" s="2306"/>
      <c r="AZ7" s="2306"/>
      <c r="BA7" s="2306"/>
      <c r="BB7" s="2307"/>
      <c r="BC7" s="1394"/>
      <c r="BE7" s="509"/>
      <c r="BF7" s="509" t="str">
        <f>IF(T7="","",T7)</f>
        <v/>
      </c>
      <c r="BG7" s="509"/>
      <c r="BH7" s="509"/>
      <c r="BI7" s="520">
        <v>0</v>
      </c>
    </row>
    <row customHeight="1" ht="11.25" hidden="1">
      <c r="A8" s="1372"/>
      <c r="B8" s="1372"/>
      <c r="C8" s="1372"/>
      <c r="D8" s="1372"/>
      <c r="E8" s="2268"/>
      <c r="F8" s="2268"/>
      <c r="G8" s="2268"/>
      <c r="H8" s="2268"/>
      <c r="I8" s="2295"/>
      <c r="J8" s="2295"/>
      <c r="K8" s="2265">
        <f>S4&amp;".1"</f>
      </c>
      <c r="L8" s="1373"/>
      <c r="P8" s="2266"/>
      <c r="Q8" s="2266"/>
      <c r="R8" s="2356">
        <v>1</v>
      </c>
      <c r="S8" s="2350">
        <f>$K8</f>
      </c>
      <c r="T8" s="2369"/>
      <c r="U8" s="309"/>
      <c r="V8" s="760"/>
      <c r="W8" s="1266"/>
      <c r="X8" s="760"/>
      <c r="Y8" s="1266"/>
      <c r="Z8" s="1743"/>
      <c r="AA8" s="1478" t="s">
        <v>66</v>
      </c>
      <c r="AB8" s="1743"/>
      <c r="AC8" s="1478" t="s">
        <v>66</v>
      </c>
      <c r="AD8" s="2194" t="s">
        <v>66</v>
      </c>
      <c r="AE8" s="2335"/>
      <c r="AF8" s="2214">
        <v>1</v>
      </c>
      <c r="AG8" s="2372"/>
      <c r="AH8" s="2116" t="s">
        <v>66</v>
      </c>
      <c r="AI8" s="2335"/>
      <c r="AJ8" s="2214">
        <v>1</v>
      </c>
      <c r="AK8" s="2336" t="s">
        <v>22</v>
      </c>
      <c r="AL8" s="2116" t="s">
        <v>66</v>
      </c>
      <c r="AM8" s="2201"/>
      <c r="AN8" s="2214">
        <v>1</v>
      </c>
      <c r="AO8" s="2366"/>
      <c r="AP8" s="2367" t="s">
        <v>66</v>
      </c>
      <c r="AQ8" s="320"/>
      <c r="AR8" s="1495">
        <v>1</v>
      </c>
      <c r="AS8" s="1501" t="s">
        <v>22</v>
      </c>
      <c r="AT8" s="760"/>
      <c r="AU8" s="1266"/>
      <c r="AV8" s="760"/>
      <c r="AW8" s="1266"/>
      <c r="AX8" s="1743"/>
      <c r="AY8" s="1478" t="s">
        <v>66</v>
      </c>
      <c r="AZ8" s="1743"/>
      <c r="BA8" s="1478" t="s">
        <v>66</v>
      </c>
      <c r="BB8" s="1357"/>
      <c r="BC8" s="2262" t="s">
        <v>974</v>
      </c>
      <c r="BE8" s="509"/>
      <c r="BF8" s="509" t="str">
        <f>IF(T8="","",T8)</f>
        <v/>
      </c>
      <c r="BG8" s="509"/>
      <c r="BH8" s="509"/>
      <c r="BI8" s="1164">
        <v>0</v>
      </c>
    </row>
    <row customHeight="1" ht="11.25" hidden="1">
      <c r="A9" s="1372"/>
      <c r="B9" s="1372"/>
      <c r="C9" s="1372"/>
      <c r="D9" s="1372"/>
      <c r="E9" s="2268"/>
      <c r="F9" s="2268"/>
      <c r="G9" s="2268"/>
      <c r="H9" s="2268"/>
      <c r="I9" s="2295"/>
      <c r="J9" s="2295"/>
      <c r="K9" s="2265"/>
      <c r="L9" s="1373"/>
      <c r="P9" s="2266"/>
      <c r="Q9" s="2266"/>
      <c r="R9" s="2356"/>
      <c r="S9" s="2351"/>
      <c r="T9" s="2370"/>
      <c r="U9" s="309"/>
      <c r="V9" s="1402"/>
      <c r="W9" s="1505"/>
      <c r="X9" s="1402"/>
      <c r="Y9" s="1505"/>
      <c r="Z9" s="1402"/>
      <c r="AA9" s="1402"/>
      <c r="AB9" s="1402"/>
      <c r="AC9" s="1402"/>
      <c r="AD9" s="2195"/>
      <c r="AE9" s="2335"/>
      <c r="AF9" s="2214"/>
      <c r="AG9" s="2372"/>
      <c r="AH9" s="2116"/>
      <c r="AI9" s="2335"/>
      <c r="AJ9" s="2214"/>
      <c r="AK9" s="2336"/>
      <c r="AL9" s="2116"/>
      <c r="AM9" s="2209"/>
      <c r="AN9" s="2214"/>
      <c r="AO9" s="2366"/>
      <c r="AP9" s="2368"/>
      <c r="AQ9" s="325"/>
      <c r="AR9" s="425"/>
      <c r="AS9" s="425" t="s">
        <v>975</v>
      </c>
      <c r="AT9" s="1402"/>
      <c r="AU9" s="1505"/>
      <c r="AV9" s="1402"/>
      <c r="AW9" s="1505"/>
      <c r="AX9" s="1402"/>
      <c r="AY9" s="1402"/>
      <c r="AZ9" s="1402"/>
      <c r="BA9" s="1402"/>
      <c r="BB9" s="1406"/>
      <c r="BC9" s="2263"/>
      <c r="BE9" s="509"/>
      <c r="BF9" s="509"/>
      <c r="BG9" s="509"/>
      <c r="BH9" s="509"/>
      <c r="BI9" s="1164">
        <v>0</v>
      </c>
    </row>
    <row customHeight="1" ht="11.25" hidden="1">
      <c r="A10" s="1372"/>
      <c r="B10" s="1372"/>
      <c r="C10" s="1372"/>
      <c r="D10" s="1372"/>
      <c r="E10" s="2268"/>
      <c r="F10" s="2268"/>
      <c r="G10" s="2268"/>
      <c r="H10" s="2268"/>
      <c r="I10" s="2295"/>
      <c r="J10" s="2295"/>
      <c r="K10" s="2265"/>
      <c r="L10" s="1373"/>
      <c r="P10" s="2266"/>
      <c r="Q10" s="2266"/>
      <c r="R10" s="2356"/>
      <c r="S10" s="2351"/>
      <c r="T10" s="2370"/>
      <c r="U10" s="309"/>
      <c r="V10" s="1402"/>
      <c r="W10" s="1505"/>
      <c r="X10" s="1402"/>
      <c r="Y10" s="1505"/>
      <c r="Z10" s="1402"/>
      <c r="AA10" s="1402"/>
      <c r="AB10" s="1402"/>
      <c r="AC10" s="1402"/>
      <c r="AD10" s="2195"/>
      <c r="AE10" s="2335"/>
      <c r="AF10" s="2214"/>
      <c r="AG10" s="2372"/>
      <c r="AH10" s="2116"/>
      <c r="AI10" s="2335"/>
      <c r="AJ10" s="2214"/>
      <c r="AK10" s="2336"/>
      <c r="AL10" s="2116"/>
      <c r="AM10" s="325"/>
      <c r="AN10" s="1509"/>
      <c r="AO10" s="1509" t="s">
        <v>976</v>
      </c>
      <c r="AP10" s="425"/>
      <c r="AQ10" s="425"/>
      <c r="AR10" s="425"/>
      <c r="AS10" s="1402"/>
      <c r="AT10" s="1402"/>
      <c r="AU10" s="1505"/>
      <c r="AV10" s="1402"/>
      <c r="AW10" s="1505"/>
      <c r="AX10" s="1402"/>
      <c r="AY10" s="1402"/>
      <c r="AZ10" s="1402"/>
      <c r="BA10" s="1402"/>
      <c r="BB10" s="1406"/>
      <c r="BC10" s="2263"/>
      <c r="BE10" s="509"/>
      <c r="BF10" s="509"/>
      <c r="BG10" s="509"/>
      <c r="BH10" s="509"/>
      <c r="BI10" s="1164">
        <v>0</v>
      </c>
    </row>
    <row customHeight="1" ht="11.25" hidden="1">
      <c r="A11" s="1372"/>
      <c r="B11" s="1372"/>
      <c r="C11" s="1372"/>
      <c r="D11" s="1372"/>
      <c r="E11" s="2268"/>
      <c r="F11" s="2268"/>
      <c r="G11" s="2268"/>
      <c r="H11" s="2268"/>
      <c r="I11" s="2295"/>
      <c r="J11" s="2295"/>
      <c r="K11" s="2265"/>
      <c r="L11" s="1373"/>
      <c r="P11" s="2266"/>
      <c r="Q11" s="2266"/>
      <c r="R11" s="2356"/>
      <c r="S11" s="2351"/>
      <c r="T11" s="2370"/>
      <c r="U11" s="309"/>
      <c r="V11" s="1402"/>
      <c r="W11" s="1505"/>
      <c r="X11" s="1402"/>
      <c r="Y11" s="1505"/>
      <c r="Z11" s="1402"/>
      <c r="AA11" s="1402"/>
      <c r="AB11" s="1402"/>
      <c r="AC11" s="1402"/>
      <c r="AD11" s="2195"/>
      <c r="AE11" s="2335"/>
      <c r="AF11" s="2214"/>
      <c r="AG11" s="2372"/>
      <c r="AH11" s="2116"/>
      <c r="AI11" s="303"/>
      <c r="AJ11" s="424"/>
      <c r="AK11" s="322" t="s">
        <v>977</v>
      </c>
      <c r="AL11" s="1402"/>
      <c r="AM11" s="1402"/>
      <c r="AN11" s="1402"/>
      <c r="AO11" s="1402"/>
      <c r="AP11" s="1402"/>
      <c r="AQ11" s="1402"/>
      <c r="AR11" s="1402"/>
      <c r="AS11" s="1402"/>
      <c r="AT11" s="1402"/>
      <c r="AU11" s="1505"/>
      <c r="AV11" s="1402"/>
      <c r="AW11" s="1505"/>
      <c r="AX11" s="1402"/>
      <c r="AY11" s="1402"/>
      <c r="AZ11" s="1402"/>
      <c r="BA11" s="1402"/>
      <c r="BB11" s="1406"/>
      <c r="BC11" s="2263"/>
      <c r="BE11" s="509"/>
      <c r="BF11" s="509"/>
      <c r="BG11" s="509"/>
      <c r="BH11" s="509"/>
      <c r="BI11" s="1164">
        <v>0</v>
      </c>
    </row>
    <row customHeight="1" ht="11.25" hidden="1">
      <c r="A12" s="1372"/>
      <c r="B12" s="1372"/>
      <c r="C12" s="1372"/>
      <c r="D12" s="1372"/>
      <c r="E12" s="2268"/>
      <c r="F12" s="2268"/>
      <c r="G12" s="2268"/>
      <c r="H12" s="2268"/>
      <c r="I12" s="2295"/>
      <c r="J12" s="2295"/>
      <c r="K12" s="2265"/>
      <c r="L12" s="1373"/>
      <c r="P12" s="2266"/>
      <c r="Q12" s="2266"/>
      <c r="R12" s="2356"/>
      <c r="S12" s="2352"/>
      <c r="T12" s="2371"/>
      <c r="U12" s="309"/>
      <c r="V12" s="1402"/>
      <c r="W12" s="1403" t="str">
        <f>Z8&amp;"-"&amp;AB8</f>
        <v>-</v>
      </c>
      <c r="X12" s="1402"/>
      <c r="Y12" s="1403" t="str">
        <f>AB8&amp;"-"&amp;AD8</f>
        <v>-да</v>
      </c>
      <c r="Z12" s="1402"/>
      <c r="AA12" s="1402"/>
      <c r="AB12" s="1402"/>
      <c r="AC12" s="1402"/>
      <c r="AD12" s="2121"/>
      <c r="AE12" s="321"/>
      <c r="AF12" s="323"/>
      <c r="AG12" s="425" t="s">
        <v>978</v>
      </c>
      <c r="AH12" s="1402"/>
      <c r="AI12" s="1402"/>
      <c r="AJ12" s="1402"/>
      <c r="AK12" s="1402"/>
      <c r="AL12" s="1402"/>
      <c r="AM12" s="1402"/>
      <c r="AN12" s="1402"/>
      <c r="AO12" s="1402"/>
      <c r="AP12" s="1402"/>
      <c r="AQ12" s="1402"/>
      <c r="AR12" s="1402"/>
      <c r="AS12" s="1402"/>
      <c r="AT12" s="1402"/>
      <c r="AU12" s="1403" t="str">
        <f>AX8&amp;"-"&amp;AZ8</f>
        <v>-</v>
      </c>
      <c r="AV12" s="1402"/>
      <c r="AW12" s="1403" t="str">
        <f>AZ8&amp;"-"&amp;BB8</f>
        <v>-</v>
      </c>
      <c r="AX12" s="1402"/>
      <c r="AY12" s="1402"/>
      <c r="AZ12" s="1402"/>
      <c r="BA12" s="1402"/>
      <c r="BB12" s="1405" t="str">
        <f>BE8&amp;"-"&amp;BG8</f>
        <v>-</v>
      </c>
      <c r="BC12" s="2263"/>
      <c r="BE12" s="509"/>
      <c r="BF12" s="509" t="str">
        <f>IF(T12="","",T12)</f>
        <v/>
      </c>
      <c r="BG12" s="509"/>
      <c r="BH12" s="509"/>
      <c r="BI12" s="1164">
        <v>0</v>
      </c>
    </row>
    <row customHeight="1" ht="11.25" hidden="1">
      <c r="A13" s="1372"/>
      <c r="B13" s="1372"/>
      <c r="C13" s="1372"/>
      <c r="D13" s="1372"/>
      <c r="E13" s="2268"/>
      <c r="F13" s="2268"/>
      <c r="G13" s="2268"/>
      <c r="H13" s="2268"/>
      <c r="I13" s="2295"/>
      <c r="J13" s="2265"/>
      <c r="K13" s="1372"/>
      <c r="L13" s="1373"/>
      <c r="P13" s="2266"/>
      <c r="Q13" s="2266"/>
      <c r="R13" s="365"/>
      <c r="S13" s="1287"/>
      <c r="T13" s="296" t="s">
        <v>941</v>
      </c>
      <c r="U13" s="376"/>
      <c r="V13" s="376"/>
      <c r="W13" s="376"/>
      <c r="X13" s="376"/>
      <c r="Y13" s="376"/>
      <c r="Z13" s="376"/>
      <c r="AA13" s="376"/>
      <c r="AB13" s="376"/>
      <c r="AC13" s="376"/>
      <c r="AD13" s="1514"/>
      <c r="AE13" s="376"/>
      <c r="AF13" s="376"/>
      <c r="AG13" s="376"/>
      <c r="AH13" s="376"/>
      <c r="AI13" s="376"/>
      <c r="AJ13" s="376"/>
      <c r="AK13" s="376"/>
      <c r="AL13" s="376"/>
      <c r="AM13" s="376"/>
      <c r="AN13" s="376"/>
      <c r="AO13" s="376"/>
      <c r="AP13" s="376"/>
      <c r="AQ13" s="376"/>
      <c r="AR13" s="376"/>
      <c r="AS13" s="376"/>
      <c r="AT13" s="376"/>
      <c r="AU13" s="376"/>
      <c r="AV13" s="376"/>
      <c r="AW13" s="376"/>
      <c r="AX13" s="376"/>
      <c r="AY13" s="376"/>
      <c r="AZ13" s="376"/>
      <c r="BA13" s="376"/>
      <c r="BB13" s="333"/>
      <c r="BC13" s="2264"/>
      <c r="BE13" s="509"/>
      <c r="BF13" s="509" t="str">
        <f>IF(T13="","",T13)</f>
        <v>Добавить строку</v>
      </c>
      <c r="BG13" s="509"/>
      <c r="BH13" s="509"/>
      <c r="BI13" s="1164">
        <v>0</v>
      </c>
    </row>
    <row s="1651" customFormat="1" customHeight="1" ht="14.25" hidden="1">
      <c r="A14" s="1352"/>
      <c r="B14" s="1352"/>
      <c r="C14" s="1352"/>
      <c r="D14" s="1352"/>
      <c r="E14" s="2268"/>
      <c r="F14" s="2268"/>
      <c r="G14" s="2268"/>
      <c r="H14" s="2268"/>
      <c r="I14" s="2265"/>
      <c r="J14" s="1352"/>
      <c r="K14" s="1352"/>
      <c r="L14" s="1355"/>
      <c r="M14" s="519"/>
      <c r="N14" s="519"/>
      <c r="O14" s="519"/>
      <c r="P14" s="2266"/>
      <c r="Q14" s="1490"/>
      <c r="R14" s="365"/>
      <c r="S14" s="1395"/>
      <c r="T14" s="1396"/>
      <c r="U14" s="1397"/>
      <c r="V14" s="1397"/>
      <c r="W14" s="1397"/>
      <c r="X14" s="1397"/>
      <c r="Y14" s="1397"/>
      <c r="Z14" s="1397"/>
      <c r="AA14" s="1397"/>
      <c r="AB14" s="1397"/>
      <c r="AC14" s="1397"/>
      <c r="AD14" s="1397"/>
      <c r="AE14" s="1397"/>
      <c r="AF14" s="1397"/>
      <c r="AG14" s="1397"/>
      <c r="AH14" s="1397"/>
      <c r="AI14" s="1397"/>
      <c r="AJ14" s="1397"/>
      <c r="AK14" s="1397"/>
      <c r="AL14" s="1397"/>
      <c r="AM14" s="1397"/>
      <c r="AN14" s="1397"/>
      <c r="AO14" s="1397"/>
      <c r="AP14" s="1397"/>
      <c r="AQ14" s="1397"/>
      <c r="AR14" s="1397"/>
      <c r="AS14" s="1397"/>
      <c r="AT14" s="1397"/>
      <c r="AU14" s="1397"/>
      <c r="AV14" s="1397"/>
      <c r="AW14" s="1397"/>
      <c r="AX14" s="1397"/>
      <c r="AY14" s="1397"/>
      <c r="AZ14" s="1397"/>
      <c r="BA14" s="1397"/>
      <c r="BB14" s="1397"/>
      <c r="BC14" s="1398"/>
      <c r="BE14" s="509"/>
      <c r="BF14" s="509" t="str">
        <f>IF(T14="","",T14)</f>
        <v/>
      </c>
      <c r="BG14" s="509"/>
      <c r="BH14" s="509"/>
      <c r="BI14" s="520">
        <v>0</v>
      </c>
    </row>
    <row s="1651" customFormat="1" customHeight="1" ht="14.25" hidden="1">
      <c r="A15" s="1352"/>
      <c r="B15" s="1352"/>
      <c r="C15" s="1352"/>
      <c r="D15" s="1352"/>
      <c r="E15" s="2268"/>
      <c r="F15" s="2268"/>
      <c r="G15" s="2268"/>
      <c r="H15" s="2267"/>
      <c r="I15" s="1352"/>
      <c r="J15" s="1352"/>
      <c r="K15" s="1352"/>
      <c r="L15" s="1355"/>
      <c r="M15" s="1324"/>
      <c r="N15" s="1324"/>
      <c r="O15" s="527"/>
      <c r="P15" s="389"/>
      <c r="Q15" s="1353"/>
      <c r="R15" s="1410"/>
      <c r="S15" s="1395"/>
      <c r="T15" s="1396"/>
      <c r="U15" s="1397"/>
      <c r="V15" s="1397"/>
      <c r="W15" s="1397"/>
      <c r="X15" s="1397"/>
      <c r="Y15" s="1397"/>
      <c r="Z15" s="1397"/>
      <c r="AA15" s="1397"/>
      <c r="AB15" s="1397"/>
      <c r="AC15" s="1397"/>
      <c r="AD15" s="1397"/>
      <c r="AE15" s="1397"/>
      <c r="AF15" s="1397"/>
      <c r="AG15" s="1397"/>
      <c r="AH15" s="1397"/>
      <c r="AI15" s="1397"/>
      <c r="AJ15" s="1397"/>
      <c r="AK15" s="1397"/>
      <c r="AL15" s="1397"/>
      <c r="AM15" s="1397"/>
      <c r="AN15" s="1397"/>
      <c r="AO15" s="1397"/>
      <c r="AP15" s="1397"/>
      <c r="AQ15" s="1397"/>
      <c r="AR15" s="1397"/>
      <c r="AS15" s="1397"/>
      <c r="AT15" s="1397"/>
      <c r="AU15" s="1397"/>
      <c r="AV15" s="1397"/>
      <c r="AW15" s="1397"/>
      <c r="AX15" s="1397"/>
      <c r="AY15" s="1397"/>
      <c r="AZ15" s="1397"/>
      <c r="BA15" s="1397"/>
      <c r="BB15" s="1397"/>
      <c r="BC15" s="1398"/>
      <c r="BE15" s="509"/>
      <c r="BF15" s="509" t="str">
        <f>IF(T15="","",T15)</f>
        <v/>
      </c>
      <c r="BG15" s="509"/>
      <c r="BH15" s="509"/>
      <c r="BI15" s="520">
        <v>0</v>
      </c>
    </row>
    <row s="1651" customFormat="1" customHeight="1" ht="14.25" hidden="1">
      <c r="A16" s="1352"/>
      <c r="B16" s="1352"/>
      <c r="C16" s="1352"/>
      <c r="D16" s="1323"/>
      <c r="E16" s="2268"/>
      <c r="F16" s="2268"/>
      <c r="G16" s="2267"/>
      <c r="H16" s="1323"/>
      <c r="I16" s="1323"/>
      <c r="J16" s="1323"/>
      <c r="K16" s="1323"/>
      <c r="L16" s="1503"/>
      <c r="M16" s="1324"/>
      <c r="N16" s="1324"/>
      <c r="P16" s="1325"/>
      <c r="Q16" s="1326"/>
      <c r="R16" s="1325"/>
      <c r="S16" s="1331"/>
      <c r="T16" s="1334"/>
      <c r="U16" s="1333"/>
      <c r="V16" s="1333"/>
      <c r="W16" s="1333"/>
      <c r="X16" s="1333"/>
      <c r="Y16" s="1333"/>
      <c r="Z16" s="1333"/>
      <c r="AA16" s="1333"/>
      <c r="AB16" s="1333"/>
      <c r="AC16" s="1333"/>
      <c r="AD16" s="1333"/>
      <c r="AE16" s="1333"/>
      <c r="AF16" s="1333"/>
      <c r="AG16" s="1333"/>
      <c r="AH16" s="1333"/>
      <c r="AI16" s="1333"/>
      <c r="AJ16" s="1333"/>
      <c r="AK16" s="1333"/>
      <c r="AL16" s="1333"/>
      <c r="AM16" s="1333"/>
      <c r="AN16" s="1333"/>
      <c r="AO16" s="1333"/>
      <c r="AP16" s="1333"/>
      <c r="AQ16" s="1333"/>
      <c r="AR16" s="1333"/>
      <c r="AS16" s="1333"/>
      <c r="AT16" s="1333"/>
      <c r="AU16" s="1333"/>
      <c r="AV16" s="1333"/>
      <c r="AW16" s="1333"/>
      <c r="AX16" s="1333"/>
      <c r="AY16" s="1333"/>
      <c r="AZ16" s="1333"/>
      <c r="BA16" s="1333"/>
      <c r="BB16" s="1333"/>
      <c r="BC16" s="1333"/>
      <c r="BE16" s="798"/>
      <c r="BF16" s="798" t="str">
        <f>IF(T16="","",T16)</f>
        <v/>
      </c>
      <c r="BG16" s="798"/>
      <c r="BH16" s="798"/>
      <c r="BI16" s="527">
        <v>0</v>
      </c>
    </row>
    <row s="1651" customFormat="1" customHeight="1" ht="14.25" hidden="1">
      <c r="A17" s="1352"/>
      <c r="B17" s="1352"/>
      <c r="C17" s="1323"/>
      <c r="D17" s="1323"/>
      <c r="E17" s="2268"/>
      <c r="F17" s="2267"/>
      <c r="G17" s="1323"/>
      <c r="H17" s="1323"/>
      <c r="I17" s="1323"/>
      <c r="J17" s="1323"/>
      <c r="K17" s="1323"/>
      <c r="L17" s="1503"/>
      <c r="M17" s="1330"/>
      <c r="N17" s="1330"/>
      <c r="P17" s="1325"/>
      <c r="Q17" s="1326"/>
      <c r="R17" s="1325"/>
      <c r="S17" s="1331"/>
      <c r="T17" s="1334" t="s">
        <v>888</v>
      </c>
      <c r="U17" s="1333"/>
      <c r="V17" s="1333"/>
      <c r="W17" s="1333"/>
      <c r="X17" s="1333"/>
      <c r="Y17" s="1333"/>
      <c r="Z17" s="1333"/>
      <c r="AA17" s="1333"/>
      <c r="AB17" s="1333"/>
      <c r="AC17" s="1333"/>
      <c r="AD17" s="1333"/>
      <c r="AE17" s="1333"/>
      <c r="AF17" s="1333"/>
      <c r="AG17" s="1333"/>
      <c r="AH17" s="1333"/>
      <c r="AI17" s="1333"/>
      <c r="AJ17" s="1333"/>
      <c r="AK17" s="1333"/>
      <c r="AL17" s="1333"/>
      <c r="AM17" s="1333"/>
      <c r="AN17" s="1333"/>
      <c r="AO17" s="1333"/>
      <c r="AP17" s="1333"/>
      <c r="AQ17" s="1333"/>
      <c r="AR17" s="1333"/>
      <c r="AS17" s="1333"/>
      <c r="AT17" s="1333"/>
      <c r="AU17" s="1333"/>
      <c r="AV17" s="1333"/>
      <c r="AW17" s="1333"/>
      <c r="AX17" s="1333"/>
      <c r="AY17" s="1333"/>
      <c r="AZ17" s="1333"/>
      <c r="BA17" s="1333"/>
      <c r="BB17" s="1333"/>
      <c r="BC17" s="1333"/>
      <c r="BE17" s="798"/>
      <c r="BF17" s="798" t="str">
        <f>IF(T17="","",T17)</f>
        <v>Добавить централизованную систему для дифференциации</v>
      </c>
      <c r="BG17" s="798"/>
      <c r="BH17" s="798"/>
      <c r="BI17" s="527">
        <v>0</v>
      </c>
    </row>
    <row s="1651" customFormat="1" customHeight="1" ht="14.25" hidden="1">
      <c r="A18" s="1352"/>
      <c r="B18" s="1352"/>
      <c r="C18" s="1352"/>
      <c r="D18" s="1352"/>
      <c r="E18" s="2267"/>
      <c r="F18" s="1352"/>
      <c r="G18" s="1352"/>
      <c r="H18" s="1352"/>
      <c r="I18" s="1352"/>
      <c r="J18" s="1352"/>
      <c r="K18" s="1352"/>
      <c r="L18" s="1355"/>
      <c r="M18" s="1330"/>
      <c r="N18" s="1330"/>
      <c r="O18" s="527"/>
      <c r="P18" s="389"/>
      <c r="Q18" s="1353"/>
      <c r="R18" s="389"/>
      <c r="S18" s="1331"/>
      <c r="T18" s="1334" t="s">
        <v>889</v>
      </c>
      <c r="U18" s="1333"/>
      <c r="V18" s="1333"/>
      <c r="W18" s="1333"/>
      <c r="X18" s="1333"/>
      <c r="Y18" s="1333"/>
      <c r="Z18" s="1333"/>
      <c r="AA18" s="1333"/>
      <c r="AB18" s="1333"/>
      <c r="AC18" s="1333"/>
      <c r="AD18" s="1333"/>
      <c r="AE18" s="1333"/>
      <c r="AF18" s="1333"/>
      <c r="AG18" s="1333"/>
      <c r="AH18" s="1333"/>
      <c r="AI18" s="1333"/>
      <c r="AJ18" s="1333"/>
      <c r="AK18" s="1333"/>
      <c r="AL18" s="1333"/>
      <c r="AM18" s="1333"/>
      <c r="AN18" s="1333"/>
      <c r="AO18" s="1333"/>
      <c r="AP18" s="1333"/>
      <c r="AQ18" s="1333"/>
      <c r="AR18" s="1333"/>
      <c r="AS18" s="1333"/>
      <c r="AT18" s="1333"/>
      <c r="AU18" s="1333"/>
      <c r="AV18" s="1333"/>
      <c r="AW18" s="1333"/>
      <c r="AX18" s="1333"/>
      <c r="AY18" s="1333"/>
      <c r="AZ18" s="1333"/>
      <c r="BA18" s="1333"/>
      <c r="BB18" s="1333"/>
      <c r="BC18" s="1333"/>
      <c r="BE18" s="509"/>
      <c r="BF18" s="509" t="str">
        <f>IF(T18="","",T18)</f>
        <v>Добавить территорию для дифференциации</v>
      </c>
      <c r="BG18" s="509"/>
      <c r="BH18" s="509"/>
      <c r="BI18" s="520">
        <v>0</v>
      </c>
    </row>
    <row customHeight="1" ht="14.25" hidden="1">
      <c r="AC19" s="336"/>
      <c r="BA19" s="336"/>
      <c r="BI19" s="1164">
        <v>0</v>
      </c>
    </row>
    <row customHeight="1" ht="14.25" hidden="1">
      <c r="AD20" s="1333" t="s">
        <v>19</v>
      </c>
      <c r="AE20" s="1510"/>
      <c r="AF20" s="557">
        <v>1</v>
      </c>
      <c r="AG20" s="1511"/>
      <c r="AH20" s="1333" t="s">
        <v>19</v>
      </c>
      <c r="AI20" s="1510"/>
      <c r="AJ20" s="557">
        <v>1</v>
      </c>
      <c r="AK20" s="1511"/>
      <c r="AL20" s="1333" t="s">
        <v>19</v>
      </c>
      <c r="AM20" s="1512"/>
      <c r="AN20" s="557">
        <v>1</v>
      </c>
      <c r="AO20" s="1513"/>
      <c r="AP20" s="1333" t="s">
        <v>19</v>
      </c>
      <c r="AQ20" s="1512"/>
      <c r="AR20" s="557">
        <v>1</v>
      </c>
      <c r="AS20" s="1513"/>
      <c r="AT20" s="334"/>
      <c r="AU20" s="393"/>
      <c r="AV20" s="334"/>
      <c r="AW20" s="393"/>
      <c r="AX20" s="1745"/>
      <c r="AY20" s="1494" t="s">
        <v>66</v>
      </c>
      <c r="AZ20" s="1745"/>
      <c r="BA20" s="1494" t="s">
        <v>66</v>
      </c>
      <c r="BI20" s="1164">
        <v>0</v>
      </c>
    </row>
    <row customHeight="1" ht="14.25" hidden="1">
      <c r="BD21" s="505"/>
      <c r="BE21" s="505"/>
      <c r="BF21" s="505"/>
      <c r="BG21" s="505"/>
      <c r="BH21" s="505"/>
      <c r="BI21" s="1164">
        <v>0</v>
      </c>
    </row>
    <row customHeight="1" ht="14.25" hidden="1">
      <c r="O22" s="1376" t="s">
        <v>890</v>
      </c>
      <c r="Z22" s="1354"/>
      <c r="AB22" s="1354"/>
      <c r="AC22" s="336"/>
      <c r="AX22" s="1354"/>
      <c r="AZ22" s="1354"/>
      <c r="BA22" s="336"/>
      <c r="BD22" s="505"/>
      <c r="BE22" s="505"/>
      <c r="BF22" s="505"/>
      <c r="BG22" s="505"/>
      <c r="BH22" s="505"/>
      <c r="BI22" s="1164">
        <v>0</v>
      </c>
    </row>
    <row customHeight="1" ht="14.25" hidden="1">
      <c r="AC23" s="336"/>
      <c r="BA23" s="336"/>
      <c r="BD23" s="505"/>
      <c r="BE23" s="505"/>
      <c r="BF23" s="505"/>
      <c r="BG23" s="505"/>
      <c r="BH23" s="505"/>
      <c r="BI23" s="1164">
        <v>0</v>
      </c>
    </row>
    <row s="1518" customFormat="1" customHeight="1" ht="14.25" hidden="1">
      <c r="M24" s="1517"/>
      <c r="N24" s="1517"/>
      <c r="O24" s="1518" t="s">
        <v>891</v>
      </c>
      <c r="P24" s="1517"/>
      <c r="Q24" s="1519"/>
      <c r="R24" s="1519"/>
      <c r="AA24" s="1516" t="s">
        <v>893</v>
      </c>
      <c r="AC24" s="1516" t="s">
        <v>894</v>
      </c>
      <c r="AD24" s="1516" t="s">
        <v>942</v>
      </c>
      <c r="AH24" s="1516" t="s">
        <v>942</v>
      </c>
      <c r="AK24" s="1516" t="s">
        <v>979</v>
      </c>
      <c r="AL24" s="1516" t="s">
        <v>942</v>
      </c>
      <c r="AP24" s="1516" t="s">
        <v>942</v>
      </c>
      <c r="AY24" s="1516" t="s">
        <v>893</v>
      </c>
      <c r="BA24" s="1516" t="s">
        <v>894</v>
      </c>
      <c r="BD24" s="1520"/>
      <c r="BE24" s="1520"/>
      <c r="BF24" s="1520"/>
      <c r="BG24" s="1520"/>
      <c r="BH24" s="1520"/>
      <c r="BI24" s="1516">
        <v>0</v>
      </c>
    </row>
    <row customHeight="1" ht="14.25" hidden="1">
      <c r="O25" s="1373"/>
      <c r="BD25" s="505"/>
      <c r="BE25" s="505"/>
      <c r="BF25" s="505"/>
      <c r="BG25" s="505"/>
      <c r="BH25" s="505"/>
      <c r="BI25" s="1164">
        <v>0</v>
      </c>
    </row>
    <row customHeight="1" ht="14.25" hidden="1">
      <c r="O26" s="1373"/>
      <c r="BD26" s="505"/>
      <c r="BE26" s="505"/>
      <c r="BF26" s="505"/>
      <c r="BG26" s="505"/>
      <c r="BH26" s="505"/>
      <c r="BI26" s="1164">
        <v>0</v>
      </c>
    </row>
    <row customHeight="1" ht="14.699999999999998">
      <c r="Q27" s="300"/>
      <c r="R27" s="385"/>
      <c r="S27" s="1284"/>
      <c r="T27" s="372"/>
      <c r="U27" s="372"/>
      <c r="V27" s="518"/>
      <c r="W27" s="518"/>
      <c r="X27" s="518"/>
      <c r="Y27" s="518"/>
      <c r="Z27" s="518"/>
      <c r="AA27" s="518"/>
      <c r="AB27" s="518"/>
      <c r="AC27" s="518"/>
      <c r="AD27" s="518"/>
      <c r="AE27" s="518"/>
      <c r="AF27" s="518"/>
      <c r="AG27" s="518"/>
      <c r="AH27" s="518"/>
      <c r="AI27" s="518"/>
      <c r="AJ27" s="518"/>
      <c r="AK27" s="518"/>
      <c r="AL27" s="518"/>
      <c r="AM27" s="518"/>
      <c r="AN27" s="518"/>
      <c r="AO27" s="518"/>
      <c r="AP27" s="518"/>
      <c r="AQ27" s="518"/>
      <c r="AR27" s="518"/>
      <c r="AS27" s="518"/>
      <c r="AT27" s="518"/>
      <c r="AU27" s="518"/>
      <c r="AV27" s="518"/>
      <c r="AW27" s="518"/>
      <c r="AX27" s="518"/>
      <c r="AY27" s="518"/>
      <c r="AZ27" s="518"/>
      <c r="BA27" s="518"/>
      <c r="BI27" s="1164">
        <v>14</v>
      </c>
    </row>
    <row customHeight="1" ht="14.699999999999998">
      <c r="Q28" s="300"/>
      <c r="R28" s="385"/>
      <c r="S28" s="2257"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7"/>
      <c r="U28" s="2257"/>
      <c r="V28" s="2257"/>
      <c r="W28" s="2257"/>
      <c r="X28" s="2257"/>
      <c r="Y28" s="2257"/>
      <c r="Z28" s="2257"/>
      <c r="AA28" s="2257"/>
      <c r="AB28" s="2257"/>
      <c r="AC28" s="2257"/>
      <c r="AD28" s="2257"/>
      <c r="AE28" s="2257"/>
      <c r="AF28" s="2257"/>
      <c r="AG28" s="2257"/>
      <c r="AH28" s="2257"/>
      <c r="AI28" s="2257"/>
      <c r="AJ28" s="2257"/>
      <c r="AK28" s="2257"/>
      <c r="AL28" s="2257"/>
      <c r="AM28" s="2257"/>
      <c r="AN28" s="2257"/>
      <c r="AO28" s="2257"/>
      <c r="AP28" s="2257"/>
      <c r="AQ28" s="2257"/>
      <c r="AR28" s="2257"/>
      <c r="AS28" s="2257"/>
      <c r="AT28" s="2257"/>
      <c r="AU28" s="2257"/>
      <c r="AV28" s="2257"/>
      <c r="AW28" s="2257"/>
      <c r="AX28" s="2257"/>
      <c r="AY28" s="2257"/>
      <c r="AZ28" s="2257"/>
      <c r="BA28" s="1252"/>
      <c r="BI28" s="1164">
        <v>14</v>
      </c>
    </row>
    <row customHeight="1" ht="14.699999999999998">
      <c r="Q29" s="300"/>
      <c r="R29" s="385"/>
      <c r="S29" s="2258" t="str">
        <f>IF(org=0,"Не определено",org)</f>
        <v>ООО "СамРЭК-Эксплуатация"</v>
      </c>
      <c r="T29" s="2258"/>
      <c r="U29" s="2258"/>
      <c r="V29" s="2258"/>
      <c r="W29" s="2258"/>
      <c r="X29" s="2258"/>
      <c r="Y29" s="2258"/>
      <c r="Z29" s="2258"/>
      <c r="AA29" s="2258"/>
      <c r="AB29" s="2258"/>
      <c r="AC29" s="2258"/>
      <c r="AD29" s="2258"/>
      <c r="AE29" s="2258"/>
      <c r="AF29" s="2258"/>
      <c r="AG29" s="2258"/>
      <c r="AH29" s="2258"/>
      <c r="AI29" s="2258"/>
      <c r="AJ29" s="2258"/>
      <c r="AK29" s="2258"/>
      <c r="AL29" s="2258"/>
      <c r="AM29" s="2258"/>
      <c r="AN29" s="2258"/>
      <c r="AO29" s="2258"/>
      <c r="AP29" s="2258"/>
      <c r="AQ29" s="2258"/>
      <c r="AR29" s="2258"/>
      <c r="AS29" s="2258"/>
      <c r="AT29" s="2258"/>
      <c r="AU29" s="2258"/>
      <c r="AV29" s="2258"/>
      <c r="AW29" s="2258"/>
      <c r="AX29" s="2258"/>
      <c r="AY29" s="2258"/>
      <c r="AZ29" s="2258"/>
      <c r="BA29" s="1252"/>
      <c r="BI29" s="1164">
        <v>14</v>
      </c>
    </row>
    <row customHeight="1" ht="14.25" hidden="1">
      <c r="Q30" s="300"/>
      <c r="R30" s="385"/>
      <c r="S30" s="1284"/>
      <c r="T30" s="372"/>
      <c r="U30" s="372"/>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518"/>
      <c r="BI30" s="1164">
        <v>0</v>
      </c>
    </row>
    <row s="1862" customFormat="1" customHeight="1" ht="25.5" hidden="1">
      <c r="A31" s="1377"/>
      <c r="B31" s="1377"/>
      <c r="C31" s="1377"/>
      <c r="D31" s="1377"/>
      <c r="E31" s="1377"/>
      <c r="F31" s="1377"/>
      <c r="G31" s="1377"/>
      <c r="H31" s="1377"/>
      <c r="I31" s="1377"/>
      <c r="J31" s="1377"/>
      <c r="K31" s="1377"/>
      <c r="L31" s="1378"/>
      <c r="M31" s="1377"/>
      <c r="N31" s="1377"/>
      <c r="O31" s="1377"/>
      <c r="P31" s="1377"/>
      <c r="Q31" s="1377"/>
      <c r="S31" s="2259" t="s">
        <v>42</v>
      </c>
      <c r="T31" s="2259"/>
      <c r="U31" s="1381"/>
      <c r="V31" s="2260" t="str">
        <f>IF(TITLE_NAME_OR_PR_CHANGE="",IF(TITLE_NAME_OR_PR="","",TITLE_NAME_OR_PR),TITLE_NAME_OR_PR_CHANGE)</f>
        <v/>
      </c>
      <c r="W31" s="2260"/>
      <c r="X31" s="2260"/>
      <c r="Y31" s="2260"/>
      <c r="Z31" s="2260"/>
      <c r="AA31" s="2260"/>
      <c r="AB31" s="2260"/>
      <c r="AC31" s="335"/>
      <c r="AD31" s="2260" t="str">
        <f>IF(TITLE_NAME_OR_PR_CHANGE="",IF(TITLE_NAME_OR_PR="","",TITLE_NAME_OR_PR),TITLE_NAME_OR_PR_CHANGE)</f>
        <v/>
      </c>
      <c r="AE31" s="2260"/>
      <c r="AF31" s="2260"/>
      <c r="AG31" s="2260"/>
      <c r="AH31" s="2260"/>
      <c r="AI31" s="2260"/>
      <c r="AJ31" s="2260"/>
      <c r="AK31" s="2260"/>
      <c r="AL31" s="2260"/>
      <c r="AM31" s="2260"/>
      <c r="AN31" s="2260"/>
      <c r="AO31" s="2260"/>
      <c r="AP31" s="2260"/>
      <c r="AQ31" s="2260"/>
      <c r="AR31" s="2260"/>
      <c r="AS31" s="2260"/>
      <c r="AT31" s="2260"/>
      <c r="AU31" s="2260"/>
      <c r="AV31" s="2260"/>
      <c r="AW31" s="2260"/>
      <c r="AX31" s="2260"/>
      <c r="AY31" s="2260"/>
      <c r="AZ31" s="2260"/>
      <c r="BA31" s="335"/>
      <c r="BB31" s="335"/>
      <c r="BC31" s="289"/>
      <c r="BD31" s="377"/>
      <c r="BE31" s="377"/>
      <c r="BF31" s="377"/>
      <c r="BG31" s="377"/>
      <c r="BH31" s="377"/>
      <c r="BI31" s="427">
        <v>0</v>
      </c>
    </row>
    <row s="1862" customFormat="1" customHeight="1" ht="18.75" hidden="1">
      <c r="A32" s="1377"/>
      <c r="B32" s="1377"/>
      <c r="C32" s="1377"/>
      <c r="D32" s="1377"/>
      <c r="E32" s="1377"/>
      <c r="F32" s="1377"/>
      <c r="G32" s="1377"/>
      <c r="H32" s="1377"/>
      <c r="I32" s="1377"/>
      <c r="J32" s="1377"/>
      <c r="K32" s="1377"/>
      <c r="L32" s="1378"/>
      <c r="M32" s="1377"/>
      <c r="N32" s="1377"/>
      <c r="O32" s="1377"/>
      <c r="P32" s="1377"/>
      <c r="Q32" s="1377"/>
      <c r="S32" s="2259" t="s">
        <v>896</v>
      </c>
      <c r="T32" s="2259"/>
      <c r="U32" s="1381"/>
      <c r="V32" s="2273" t="str">
        <f>IF(TITLE_DATE_PR_CHANGE="",IF(TITLE_DATE_PR="","",TITLE_DATE_PR),TITLE_DATE_PR_CHANGE)</f>
        <v/>
      </c>
      <c r="W32" s="2273"/>
      <c r="X32" s="2273"/>
      <c r="Y32" s="2273"/>
      <c r="Z32" s="2273"/>
      <c r="AA32" s="2273"/>
      <c r="AB32" s="2273"/>
      <c r="AC32" s="335"/>
      <c r="AD32" s="2273" t="str">
        <f>IF(TITLE_DATE_PR_CHANGE="",IF(TITLE_DATE_PR="","",TITLE_DATE_PR),TITLE_DATE_PR_CHANGE)</f>
        <v/>
      </c>
      <c r="AE32" s="2273"/>
      <c r="AF32" s="2273"/>
      <c r="AG32" s="2273"/>
      <c r="AH32" s="2273"/>
      <c r="AI32" s="2273"/>
      <c r="AJ32" s="2273"/>
      <c r="AK32" s="2273"/>
      <c r="AL32" s="2273"/>
      <c r="AM32" s="2273"/>
      <c r="AN32" s="2273"/>
      <c r="AO32" s="2273"/>
      <c r="AP32" s="2273"/>
      <c r="AQ32" s="2273"/>
      <c r="AR32" s="2273"/>
      <c r="AS32" s="2273"/>
      <c r="AT32" s="2273"/>
      <c r="AU32" s="2273"/>
      <c r="AV32" s="2273"/>
      <c r="AW32" s="2273"/>
      <c r="AX32" s="2273"/>
      <c r="AY32" s="2273"/>
      <c r="AZ32" s="2273"/>
      <c r="BA32" s="335"/>
      <c r="BB32" s="335"/>
      <c r="BC32" s="289"/>
      <c r="BD32" s="377"/>
      <c r="BE32" s="377"/>
      <c r="BF32" s="377"/>
      <c r="BG32" s="377"/>
      <c r="BH32" s="377"/>
      <c r="BI32" s="427">
        <v>0</v>
      </c>
    </row>
    <row s="1862" customFormat="1" customHeight="1" ht="18.75" hidden="1">
      <c r="A33" s="1377"/>
      <c r="B33" s="1377"/>
      <c r="C33" s="1377"/>
      <c r="D33" s="1377"/>
      <c r="E33" s="1377"/>
      <c r="F33" s="1377"/>
      <c r="G33" s="1377"/>
      <c r="H33" s="1377"/>
      <c r="I33" s="1377"/>
      <c r="J33" s="1377"/>
      <c r="K33" s="1377"/>
      <c r="L33" s="1378"/>
      <c r="M33" s="1377"/>
      <c r="N33" s="1377"/>
      <c r="O33" s="1377"/>
      <c r="P33" s="1377"/>
      <c r="Q33" s="1377"/>
      <c r="S33" s="2259" t="s">
        <v>897</v>
      </c>
      <c r="T33" s="2259"/>
      <c r="U33" s="1381"/>
      <c r="V33" s="2260" t="str">
        <f>IF(TITLE_NUMBER_PR_CHANGE="",IF(TITLE_NUMBER_PR="","",TITLE_NUMBER_PR),TITLE_NUMBER_PR_CHANGE)</f>
        <v/>
      </c>
      <c r="W33" s="2260"/>
      <c r="X33" s="2260"/>
      <c r="Y33" s="2260"/>
      <c r="Z33" s="2260"/>
      <c r="AA33" s="2260"/>
      <c r="AB33" s="2260"/>
      <c r="AC33" s="335"/>
      <c r="AD33" s="2260" t="str">
        <f>IF(TITLE_NUMBER_PR_CHANGE="",IF(TITLE_NUMBER_PR="","",TITLE_NUMBER_PR),TITLE_NUMBER_PR_CHANGE)</f>
        <v/>
      </c>
      <c r="AE33" s="2260"/>
      <c r="AF33" s="2260"/>
      <c r="AG33" s="2260"/>
      <c r="AH33" s="2260"/>
      <c r="AI33" s="2260"/>
      <c r="AJ33" s="2260"/>
      <c r="AK33" s="2260"/>
      <c r="AL33" s="2260"/>
      <c r="AM33" s="2260"/>
      <c r="AN33" s="2260"/>
      <c r="AO33" s="2260"/>
      <c r="AP33" s="2260"/>
      <c r="AQ33" s="2260"/>
      <c r="AR33" s="2260"/>
      <c r="AS33" s="2260"/>
      <c r="AT33" s="2260"/>
      <c r="AU33" s="2260"/>
      <c r="AV33" s="2260"/>
      <c r="AW33" s="2260"/>
      <c r="AX33" s="2260"/>
      <c r="AY33" s="2260"/>
      <c r="AZ33" s="2260"/>
      <c r="BA33" s="335"/>
      <c r="BB33" s="335"/>
      <c r="BC33" s="289"/>
      <c r="BD33" s="377"/>
      <c r="BE33" s="377"/>
      <c r="BF33" s="377"/>
      <c r="BG33" s="377"/>
      <c r="BH33" s="377"/>
      <c r="BI33" s="427">
        <v>0</v>
      </c>
    </row>
    <row s="1862" customFormat="1" customHeight="1" ht="18.75" hidden="1">
      <c r="A34" s="1377"/>
      <c r="B34" s="1377"/>
      <c r="C34" s="1377"/>
      <c r="D34" s="1377"/>
      <c r="E34" s="1377"/>
      <c r="F34" s="1377"/>
      <c r="G34" s="1377"/>
      <c r="H34" s="1377"/>
      <c r="I34" s="1377"/>
      <c r="J34" s="1377"/>
      <c r="K34" s="1377"/>
      <c r="L34" s="1378"/>
      <c r="M34" s="1377"/>
      <c r="N34" s="1377"/>
      <c r="O34" s="1377"/>
      <c r="P34" s="1377"/>
      <c r="Q34" s="1377"/>
      <c r="S34" s="2259" t="s">
        <v>43</v>
      </c>
      <c r="T34" s="2259"/>
      <c r="U34" s="1381"/>
      <c r="V34" s="2260" t="str">
        <f>IF(TITLE_IST_PUB_CHANGE="",IF(TITLE_IST_PUB="","",TITLE_IST_PUB),TITLE_IST_PUB_CHANGE)</f>
        <v/>
      </c>
      <c r="W34" s="2260"/>
      <c r="X34" s="2260"/>
      <c r="Y34" s="2260"/>
      <c r="Z34" s="2260"/>
      <c r="AA34" s="2260"/>
      <c r="AB34" s="2260"/>
      <c r="AC34" s="335"/>
      <c r="AD34" s="2260" t="str">
        <f>IF(TITLE_IST_PUB_CHANGE="",IF(TITLE_IST_PUB="","",TITLE_IST_PUB),TITLE_IST_PUB_CHANGE)</f>
        <v/>
      </c>
      <c r="AE34" s="2260"/>
      <c r="AF34" s="2260"/>
      <c r="AG34" s="2260"/>
      <c r="AH34" s="2260"/>
      <c r="AI34" s="2260"/>
      <c r="AJ34" s="2260"/>
      <c r="AK34" s="2260"/>
      <c r="AL34" s="2260"/>
      <c r="AM34" s="2260"/>
      <c r="AN34" s="2260"/>
      <c r="AO34" s="2260"/>
      <c r="AP34" s="2260"/>
      <c r="AQ34" s="2260"/>
      <c r="AR34" s="2260"/>
      <c r="AS34" s="2260"/>
      <c r="AT34" s="2260"/>
      <c r="AU34" s="2260"/>
      <c r="AV34" s="2260"/>
      <c r="AW34" s="2260"/>
      <c r="AX34" s="2260"/>
      <c r="AY34" s="2260"/>
      <c r="AZ34" s="2260"/>
      <c r="BA34" s="335"/>
      <c r="BB34" s="335"/>
      <c r="BC34" s="289"/>
      <c r="BD34" s="377"/>
      <c r="BE34" s="377"/>
      <c r="BF34" s="377"/>
      <c r="BG34" s="377"/>
      <c r="BH34" s="377"/>
      <c r="BI34" s="427">
        <v>0</v>
      </c>
    </row>
    <row customHeight="1" ht="14.25" hidden="1">
      <c r="Q35" s="300"/>
      <c r="R35" s="385"/>
      <c r="S35" s="1284"/>
      <c r="T35" s="372"/>
      <c r="U35" s="372"/>
      <c r="V35" s="331"/>
      <c r="W35" s="331"/>
      <c r="X35" s="331"/>
      <c r="Y35" s="331"/>
      <c r="Z35" s="331"/>
      <c r="AA35" s="331"/>
      <c r="AB35" s="331"/>
      <c r="AC35" s="331"/>
      <c r="AD35" s="331"/>
      <c r="AE35" s="331"/>
      <c r="AF35" s="331"/>
      <c r="AG35" s="331"/>
      <c r="AH35" s="331"/>
      <c r="AI35" s="331"/>
      <c r="AJ35" s="331"/>
      <c r="AK35" s="331"/>
      <c r="AL35" s="331"/>
      <c r="AM35" s="331"/>
      <c r="AN35" s="331"/>
      <c r="AO35" s="331"/>
      <c r="AP35" s="331"/>
      <c r="AQ35" s="331"/>
      <c r="AR35" s="331"/>
      <c r="AS35" s="331"/>
      <c r="AT35" s="331"/>
      <c r="AU35" s="331"/>
      <c r="AV35" s="331"/>
      <c r="AW35" s="331"/>
      <c r="AX35" s="331"/>
      <c r="AY35" s="331"/>
      <c r="AZ35" s="331"/>
      <c r="BA35" s="331"/>
      <c r="BB35" s="518"/>
      <c r="BI35" s="1164">
        <v>0</v>
      </c>
    </row>
    <row s="1862" customFormat="1" customHeight="1" ht="18.75" hidden="1">
      <c r="A36" s="1377"/>
      <c r="B36" s="1377"/>
      <c r="C36" s="1377"/>
      <c r="D36" s="1377"/>
      <c r="E36" s="1377"/>
      <c r="F36" s="1377"/>
      <c r="G36" s="1377"/>
      <c r="H36" s="1377"/>
      <c r="I36" s="1377"/>
      <c r="J36" s="1377"/>
      <c r="K36" s="1377"/>
      <c r="L36" s="1378"/>
      <c r="M36" s="1377"/>
      <c r="N36" s="1377"/>
      <c r="O36" s="1377"/>
      <c r="P36" s="1377"/>
      <c r="Q36" s="1377"/>
      <c r="S36" s="2259" t="s">
        <v>896</v>
      </c>
      <c r="T36" s="2259"/>
      <c r="U36" s="1381"/>
      <c r="V36" s="2273" t="str">
        <f>IF(TITLE_DATE_PR_CHANGE="",IF(TITLE_DATE_PR="","",TITLE_DATE_PR),TITLE_DATE_PR_CHANGE)</f>
        <v/>
      </c>
      <c r="W36" s="2273"/>
      <c r="X36" s="2273"/>
      <c r="Y36" s="2273"/>
      <c r="Z36" s="2273"/>
      <c r="AA36" s="2273"/>
      <c r="AB36" s="2273"/>
      <c r="AC36" s="335"/>
      <c r="AD36" s="2273" t="str">
        <f>IF(TITLE_DATE_PR_CHANGE="",IF(TITLE_DATE_PR="","",TITLE_DATE_PR),TITLE_DATE_PR_CHANGE)</f>
        <v/>
      </c>
      <c r="AE36" s="2273"/>
      <c r="AF36" s="2273"/>
      <c r="AG36" s="2273"/>
      <c r="AH36" s="2273"/>
      <c r="AI36" s="2273"/>
      <c r="AJ36" s="2273"/>
      <c r="AK36" s="2273"/>
      <c r="AL36" s="2273"/>
      <c r="AM36" s="2273"/>
      <c r="AN36" s="2273"/>
      <c r="AO36" s="2273"/>
      <c r="AP36" s="2273"/>
      <c r="AQ36" s="2273"/>
      <c r="AR36" s="2273"/>
      <c r="AS36" s="2273"/>
      <c r="AT36" s="2273"/>
      <c r="AU36" s="2273"/>
      <c r="AV36" s="2273"/>
      <c r="AW36" s="2273"/>
      <c r="AX36" s="2273"/>
      <c r="AY36" s="2273"/>
      <c r="AZ36" s="2273"/>
      <c r="BA36" s="335"/>
      <c r="BB36" s="335"/>
      <c r="BC36" s="289"/>
      <c r="BD36" s="377"/>
      <c r="BE36" s="377"/>
      <c r="BF36" s="377"/>
      <c r="BG36" s="377"/>
      <c r="BH36" s="377"/>
      <c r="BI36" s="427">
        <v>0</v>
      </c>
    </row>
    <row s="1862" customFormat="1" customHeight="1" ht="18.75" hidden="1">
      <c r="A37" s="1377"/>
      <c r="B37" s="1377"/>
      <c r="C37" s="1377"/>
      <c r="D37" s="1377"/>
      <c r="E37" s="1377"/>
      <c r="F37" s="1377"/>
      <c r="G37" s="1377"/>
      <c r="H37" s="1377"/>
      <c r="I37" s="1377"/>
      <c r="J37" s="1377"/>
      <c r="K37" s="1377"/>
      <c r="L37" s="1378"/>
      <c r="M37" s="1377"/>
      <c r="N37" s="1377"/>
      <c r="O37" s="1377"/>
      <c r="P37" s="1377"/>
      <c r="Q37" s="1377"/>
      <c r="S37" s="2259" t="s">
        <v>897</v>
      </c>
      <c r="T37" s="2259"/>
      <c r="U37" s="1381"/>
      <c r="V37" s="2260" t="str">
        <f>IF(TITLE_NUMBER_PR_CHANGE="",IF(TITLE_NUMBER_PR="","",TITLE_NUMBER_PR),TITLE_NUMBER_PR_CHANGE)</f>
        <v/>
      </c>
      <c r="W37" s="2260"/>
      <c r="X37" s="2260"/>
      <c r="Y37" s="2260"/>
      <c r="Z37" s="2260"/>
      <c r="AA37" s="2260"/>
      <c r="AB37" s="2260"/>
      <c r="AC37" s="335"/>
      <c r="AD37" s="2260" t="str">
        <f>IF(TITLE_NUMBER_PR_CHANGE="",IF(TITLE_NUMBER_PR="","",TITLE_NUMBER_PR),TITLE_NUMBER_PR_CHANGE)</f>
        <v/>
      </c>
      <c r="AE37" s="2260"/>
      <c r="AF37" s="2260"/>
      <c r="AG37" s="2260"/>
      <c r="AH37" s="2260"/>
      <c r="AI37" s="2260"/>
      <c r="AJ37" s="2260"/>
      <c r="AK37" s="2260"/>
      <c r="AL37" s="2260"/>
      <c r="AM37" s="2260"/>
      <c r="AN37" s="2260"/>
      <c r="AO37" s="2260"/>
      <c r="AP37" s="2260"/>
      <c r="AQ37" s="2260"/>
      <c r="AR37" s="2260"/>
      <c r="AS37" s="2260"/>
      <c r="AT37" s="2260"/>
      <c r="AU37" s="2260"/>
      <c r="AV37" s="2260"/>
      <c r="AW37" s="2260"/>
      <c r="AX37" s="2260"/>
      <c r="AY37" s="2260"/>
      <c r="AZ37" s="2260"/>
      <c r="BA37" s="335"/>
      <c r="BB37" s="335"/>
      <c r="BC37" s="289"/>
      <c r="BD37" s="377"/>
      <c r="BE37" s="377"/>
      <c r="BF37" s="377"/>
      <c r="BG37" s="377"/>
      <c r="BH37" s="377"/>
      <c r="BI37" s="427">
        <v>0</v>
      </c>
    </row>
    <row s="1862" customFormat="1" customHeight="1" ht="0">
      <c r="A38" s="1377"/>
      <c r="B38" s="1377"/>
      <c r="C38" s="1377"/>
      <c r="D38" s="1377"/>
      <c r="E38" s="1377"/>
      <c r="F38" s="1377"/>
      <c r="G38" s="1377"/>
      <c r="H38" s="1377"/>
      <c r="I38" s="1377"/>
      <c r="J38" s="1377"/>
      <c r="K38" s="1377"/>
      <c r="L38" s="1378"/>
      <c r="M38" s="1377"/>
      <c r="N38" s="1377"/>
      <c r="O38" s="1377"/>
      <c r="P38" s="1377"/>
      <c r="Q38" s="1377"/>
      <c r="S38" s="332"/>
      <c r="T38" s="332"/>
      <c r="U38" s="1497"/>
      <c r="V38" s="335"/>
      <c r="W38" s="335"/>
      <c r="X38" s="335"/>
      <c r="Y38" s="335"/>
      <c r="Z38" s="335"/>
      <c r="AA38" s="335"/>
      <c r="AB38" s="335"/>
      <c r="AC38" s="287" t="s">
        <v>900</v>
      </c>
      <c r="AD38" s="335"/>
      <c r="AE38" s="335"/>
      <c r="AF38" s="335"/>
      <c r="AG38" s="335"/>
      <c r="AH38" s="335"/>
      <c r="AI38" s="335"/>
      <c r="AJ38" s="335"/>
      <c r="AK38" s="335"/>
      <c r="AL38" s="335"/>
      <c r="AM38" s="335"/>
      <c r="AN38" s="335"/>
      <c r="AO38" s="335"/>
      <c r="AP38" s="335"/>
      <c r="AQ38" s="335"/>
      <c r="AR38" s="335"/>
      <c r="AS38" s="335"/>
      <c r="AT38" s="335"/>
      <c r="AU38" s="335"/>
      <c r="AV38" s="335"/>
      <c r="AW38" s="335"/>
      <c r="AX38" s="335"/>
      <c r="AY38" s="335"/>
      <c r="AZ38" s="335"/>
      <c r="BA38" s="287" t="s">
        <v>900</v>
      </c>
      <c r="BD38" s="377"/>
      <c r="BE38" s="377"/>
      <c r="BF38" s="377"/>
      <c r="BG38" s="377"/>
      <c r="BH38" s="377"/>
      <c r="BI38" s="427">
        <v>0</v>
      </c>
    </row>
    <row customHeight="1" ht="14.699999999999998">
      <c r="Q39" s="300"/>
      <c r="R39" s="385"/>
      <c r="S39" s="1284"/>
      <c r="T39" s="372"/>
      <c r="U39" s="1253"/>
      <c r="V39" s="2261"/>
      <c r="W39" s="2261"/>
      <c r="X39" s="2261"/>
      <c r="Y39" s="2261"/>
      <c r="Z39" s="2261"/>
      <c r="AA39" s="2261"/>
      <c r="AB39" s="2261"/>
      <c r="AC39" s="2261"/>
      <c r="AD39" s="2261"/>
      <c r="AE39" s="2261"/>
      <c r="AF39" s="2261"/>
      <c r="AG39" s="2261"/>
      <c r="AH39" s="2261"/>
      <c r="AI39" s="2261"/>
      <c r="AJ39" s="2261"/>
      <c r="AK39" s="2261"/>
      <c r="AL39" s="2261"/>
      <c r="AM39" s="2261"/>
      <c r="AN39" s="2261"/>
      <c r="AO39" s="2261"/>
      <c r="AP39" s="2261"/>
      <c r="AQ39" s="2261"/>
      <c r="AR39" s="2261"/>
      <c r="AS39" s="2261"/>
      <c r="AT39" s="2261"/>
      <c r="AU39" s="2261"/>
      <c r="AV39" s="2261"/>
      <c r="AW39" s="2261"/>
      <c r="AX39" s="2261"/>
      <c r="AY39" s="2261"/>
      <c r="AZ39" s="2261"/>
      <c r="BA39" s="2261"/>
      <c r="BI39" s="1164">
        <v>14</v>
      </c>
    </row>
    <row customHeight="1" ht="14.699999999999998">
      <c r="Q40" s="300"/>
      <c r="R40" s="385"/>
      <c r="S40" s="2136" t="s">
        <v>773</v>
      </c>
      <c r="T40" s="2136"/>
      <c r="U40" s="2136"/>
      <c r="V40" s="2136"/>
      <c r="W40" s="2136"/>
      <c r="X40" s="2136"/>
      <c r="Y40" s="2136"/>
      <c r="Z40" s="2136"/>
      <c r="AA40" s="2136"/>
      <c r="AB40" s="2136"/>
      <c r="AC40" s="2136"/>
      <c r="AD40" s="2136"/>
      <c r="AE40" s="2136"/>
      <c r="AF40" s="2136"/>
      <c r="AG40" s="2136"/>
      <c r="AH40" s="2136"/>
      <c r="AI40" s="2136"/>
      <c r="AJ40" s="2136"/>
      <c r="AK40" s="2136"/>
      <c r="AL40" s="2136"/>
      <c r="AM40" s="2136"/>
      <c r="AN40" s="2136"/>
      <c r="AO40" s="2136"/>
      <c r="AP40" s="2136"/>
      <c r="AQ40" s="2136"/>
      <c r="AR40" s="2136"/>
      <c r="AS40" s="2136"/>
      <c r="AT40" s="2136"/>
      <c r="AU40" s="2136"/>
      <c r="AV40" s="2136"/>
      <c r="AW40" s="2136"/>
      <c r="AX40" s="2136"/>
      <c r="AY40" s="2136"/>
      <c r="AZ40" s="2136"/>
      <c r="BA40" s="2136"/>
      <c r="BB40" s="2136"/>
      <c r="BC40" s="2136" t="s">
        <v>774</v>
      </c>
      <c r="BI40" s="1164">
        <v>14</v>
      </c>
    </row>
    <row customHeight="1" ht="14.699999999999998">
      <c r="Q41" s="300"/>
      <c r="R41" s="385"/>
      <c r="S41" s="2282" t="s">
        <v>88</v>
      </c>
      <c r="T41" s="2218" t="s">
        <v>980</v>
      </c>
      <c r="U41" s="310"/>
      <c r="V41" s="2283" t="s">
        <v>902</v>
      </c>
      <c r="W41" s="2284"/>
      <c r="X41" s="2284"/>
      <c r="Y41" s="2284"/>
      <c r="Z41" s="2284"/>
      <c r="AA41" s="2284"/>
      <c r="AB41" s="2285"/>
      <c r="AC41" s="2286" t="s">
        <v>903</v>
      </c>
      <c r="AD41" s="2337" t="s">
        <v>981</v>
      </c>
      <c r="AE41" s="2300"/>
      <c r="AF41" s="2300"/>
      <c r="AG41" s="2338"/>
      <c r="AH41" s="2337" t="s">
        <v>982</v>
      </c>
      <c r="AI41" s="2300"/>
      <c r="AJ41" s="2300"/>
      <c r="AK41" s="2338"/>
      <c r="AL41" s="2337" t="s">
        <v>983</v>
      </c>
      <c r="AM41" s="2300"/>
      <c r="AN41" s="2300"/>
      <c r="AO41" s="2338"/>
      <c r="AP41" s="2337" t="s">
        <v>984</v>
      </c>
      <c r="AQ41" s="2300"/>
      <c r="AR41" s="2300"/>
      <c r="AS41" s="2338"/>
      <c r="AT41" s="2283" t="s">
        <v>902</v>
      </c>
      <c r="AU41" s="2284"/>
      <c r="AV41" s="2284"/>
      <c r="AW41" s="2284"/>
      <c r="AX41" s="2284"/>
      <c r="AY41" s="2284"/>
      <c r="AZ41" s="2285"/>
      <c r="BA41" s="2286" t="s">
        <v>903</v>
      </c>
      <c r="BB41" s="2289" t="s">
        <v>905</v>
      </c>
      <c r="BC41" s="2136"/>
      <c r="BI41" s="1164">
        <v>14</v>
      </c>
    </row>
    <row customHeight="1" ht="35.699999999999996">
      <c r="Q42" s="300"/>
      <c r="R42" s="385"/>
      <c r="S42" s="2282"/>
      <c r="T42" s="2218"/>
      <c r="U42" s="1040"/>
      <c r="V42" s="2201" t="s">
        <v>985</v>
      </c>
      <c r="W42" s="2202"/>
      <c r="X42" s="2201" t="s">
        <v>986</v>
      </c>
      <c r="Y42" s="2202"/>
      <c r="Z42" s="2303" t="s">
        <v>987</v>
      </c>
      <c r="AA42" s="2322"/>
      <c r="AB42" s="2323"/>
      <c r="AC42" s="2287"/>
      <c r="AD42" s="2339"/>
      <c r="AE42" s="2340"/>
      <c r="AF42" s="2340"/>
      <c r="AG42" s="2341"/>
      <c r="AH42" s="2339"/>
      <c r="AI42" s="2340"/>
      <c r="AJ42" s="2340"/>
      <c r="AK42" s="2341"/>
      <c r="AL42" s="2339"/>
      <c r="AM42" s="2340"/>
      <c r="AN42" s="2340"/>
      <c r="AO42" s="2341"/>
      <c r="AP42" s="2339"/>
      <c r="AQ42" s="2340"/>
      <c r="AR42" s="2340"/>
      <c r="AS42" s="2341"/>
      <c r="AT42" s="2201" t="s">
        <v>985</v>
      </c>
      <c r="AU42" s="2202"/>
      <c r="AV42" s="2201" t="s">
        <v>986</v>
      </c>
      <c r="AW42" s="2202"/>
      <c r="AX42" s="2303" t="s">
        <v>987</v>
      </c>
      <c r="AY42" s="2322"/>
      <c r="AZ42" s="2323"/>
      <c r="BA42" s="2287"/>
      <c r="BB42" s="2290"/>
      <c r="BC42" s="2136"/>
      <c r="BI42" s="1164">
        <v>34</v>
      </c>
    </row>
    <row customHeight="1" ht="14.699999999999998">
      <c r="Q43" s="300"/>
      <c r="R43" s="385"/>
      <c r="S43" s="2282"/>
      <c r="T43" s="2218"/>
      <c r="U43" s="1040"/>
      <c r="V43" s="2209"/>
      <c r="W43" s="2210"/>
      <c r="X43" s="2209"/>
      <c r="Y43" s="2210"/>
      <c r="Z43" s="2304"/>
      <c r="AA43" s="2324"/>
      <c r="AB43" s="2325"/>
      <c r="AC43" s="2287"/>
      <c r="AD43" s="2339"/>
      <c r="AE43" s="2340"/>
      <c r="AF43" s="2340"/>
      <c r="AG43" s="2341"/>
      <c r="AH43" s="2339"/>
      <c r="AI43" s="2340"/>
      <c r="AJ43" s="2340"/>
      <c r="AK43" s="2341"/>
      <c r="AL43" s="2339"/>
      <c r="AM43" s="2340"/>
      <c r="AN43" s="2340"/>
      <c r="AO43" s="2341"/>
      <c r="AP43" s="2339"/>
      <c r="AQ43" s="2340"/>
      <c r="AR43" s="2340"/>
      <c r="AS43" s="2341"/>
      <c r="AT43" s="2209"/>
      <c r="AU43" s="2210"/>
      <c r="AV43" s="2209"/>
      <c r="AW43" s="2210"/>
      <c r="AX43" s="2304"/>
      <c r="AY43" s="2324"/>
      <c r="AZ43" s="2325"/>
      <c r="BA43" s="2287"/>
      <c r="BB43" s="2290"/>
      <c r="BC43" s="2136"/>
      <c r="BI43" s="1164">
        <v>14</v>
      </c>
    </row>
    <row customHeight="1" ht="14.699999999999998">
      <c r="A44" s="1379"/>
      <c r="B44" s="1379" t="s">
        <v>616</v>
      </c>
      <c r="C44" s="1379" t="s">
        <v>617</v>
      </c>
      <c r="D44" s="1379" t="s">
        <v>618</v>
      </c>
      <c r="E44" s="1373" t="s">
        <v>910</v>
      </c>
      <c r="F44" s="1373" t="s">
        <v>911</v>
      </c>
      <c r="G44" s="1373" t="s">
        <v>912</v>
      </c>
      <c r="H44" s="1373" t="s">
        <v>913</v>
      </c>
      <c r="I44" s="1373" t="s">
        <v>914</v>
      </c>
      <c r="J44" s="1373" t="s">
        <v>915</v>
      </c>
      <c r="K44" s="1373" t="s">
        <v>916</v>
      </c>
      <c r="L44" s="1373" t="s">
        <v>891</v>
      </c>
      <c r="Q44" s="300"/>
      <c r="R44" s="385"/>
      <c r="S44" s="2282"/>
      <c r="T44" s="2218"/>
      <c r="U44" s="311"/>
      <c r="V44" s="1488" t="s">
        <v>951</v>
      </c>
      <c r="W44" s="1488" t="s">
        <v>952</v>
      </c>
      <c r="X44" s="1488" t="s">
        <v>951</v>
      </c>
      <c r="Y44" s="1488" t="s">
        <v>952</v>
      </c>
      <c r="Z44" s="1498" t="s">
        <v>919</v>
      </c>
      <c r="AA44" s="2279" t="s">
        <v>920</v>
      </c>
      <c r="AB44" s="2280"/>
      <c r="AC44" s="2288"/>
      <c r="AD44" s="2342"/>
      <c r="AE44" s="2343"/>
      <c r="AF44" s="2343"/>
      <c r="AG44" s="2344"/>
      <c r="AH44" s="2342"/>
      <c r="AI44" s="2343"/>
      <c r="AJ44" s="2343"/>
      <c r="AK44" s="2344"/>
      <c r="AL44" s="2342"/>
      <c r="AM44" s="2343"/>
      <c r="AN44" s="2343"/>
      <c r="AO44" s="2344"/>
      <c r="AP44" s="2342"/>
      <c r="AQ44" s="2343"/>
      <c r="AR44" s="2343"/>
      <c r="AS44" s="2344"/>
      <c r="AT44" s="1488" t="s">
        <v>951</v>
      </c>
      <c r="AU44" s="1488" t="s">
        <v>952</v>
      </c>
      <c r="AV44" s="1488" t="s">
        <v>951</v>
      </c>
      <c r="AW44" s="1488" t="s">
        <v>952</v>
      </c>
      <c r="AX44" s="1498" t="s">
        <v>919</v>
      </c>
      <c r="AY44" s="2279" t="s">
        <v>920</v>
      </c>
      <c r="AZ44" s="2280"/>
      <c r="BA44" s="2288"/>
      <c r="BB44" s="2291"/>
      <c r="BC44" s="2136"/>
      <c r="BI44" s="1164">
        <v>14</v>
      </c>
    </row>
    <row s="1650" customFormat="1" customHeight="1" ht="0">
      <c r="A45" s="1379"/>
      <c r="B45" s="1379"/>
      <c r="C45" s="1379"/>
      <c r="D45" s="1379"/>
      <c r="E45" s="1379"/>
      <c r="F45" s="1379"/>
      <c r="G45" s="1379"/>
      <c r="H45" s="1379"/>
      <c r="I45" s="1379"/>
      <c r="J45" s="1379"/>
      <c r="K45" s="1379"/>
      <c r="L45" s="1373"/>
      <c r="M45" s="1371"/>
      <c r="N45" s="1371"/>
      <c r="O45" s="1371"/>
      <c r="P45" s="519"/>
      <c r="Q45" s="1263"/>
      <c r="R45" s="1263">
        <v>1</v>
      </c>
      <c r="S45" s="1286" t="s">
        <v>200</v>
      </c>
      <c r="T45" s="1264" t="s">
        <v>103</v>
      </c>
      <c r="U45" s="1254" t="str">
        <f>OFFSET(U45,0,-1)</f>
        <v>2</v>
      </c>
      <c r="V45" s="1491">
        <f>OFFSET(V45,0,-1)+1</f>
        <v>3</v>
      </c>
      <c r="W45" s="1491">
        <f>OFFSET(W45,0,-1)+1</f>
        <v>4</v>
      </c>
      <c r="X45" s="1491">
        <f>OFFSET(X45,0,-1)+1</f>
        <v>5</v>
      </c>
      <c r="Y45" s="1491">
        <f>OFFSET(Y45,0,-1)+1</f>
        <v>6</v>
      </c>
      <c r="Z45" s="1491">
        <f>OFFSET(Z45,0,-1)+1</f>
        <v>7</v>
      </c>
      <c r="AA45" s="2281">
        <f>OFFSET(AA45,0,-1)+1</f>
        <v>8</v>
      </c>
      <c r="AB45" s="2281"/>
      <c r="AC45" s="1491">
        <f>OFFSET(AC45,0,-2)+1</f>
        <v>9</v>
      </c>
      <c r="AD45" s="1491">
        <f>OFFSET(AD45,0,-1)+1</f>
        <v>10</v>
      </c>
      <c r="AE45" s="1491"/>
      <c r="AF45" s="1491"/>
      <c r="AG45" s="1491"/>
      <c r="AH45" s="1491"/>
      <c r="AI45" s="1491"/>
      <c r="AJ45" s="1491"/>
      <c r="AK45" s="1491"/>
      <c r="AL45" s="1491"/>
      <c r="AM45" s="1491"/>
      <c r="AN45" s="1491"/>
      <c r="AO45" s="1491"/>
      <c r="AP45" s="1491"/>
      <c r="AQ45" s="1491"/>
      <c r="AR45" s="1491"/>
      <c r="AS45" s="1491"/>
      <c r="AT45" s="1491"/>
      <c r="AU45" s="1491"/>
      <c r="AV45" s="1491"/>
      <c r="AW45" s="1491">
        <f>OFFSET(AW45,0,-1)+1</f>
        <v>1</v>
      </c>
      <c r="AX45" s="1491">
        <f>OFFSET(AX45,0,-1)+1</f>
        <v>2</v>
      </c>
      <c r="AY45" s="2281">
        <f>OFFSET(AY45,0,-1)+1</f>
        <v>3</v>
      </c>
      <c r="AZ45" s="2281"/>
      <c r="BA45" s="1491">
        <f>OFFSET(BA45,0,-2)+1</f>
        <v>4</v>
      </c>
      <c r="BB45" s="1254">
        <f>OFFSET(BB45,0,-1)</f>
        <v>4</v>
      </c>
      <c r="BC45" s="1491">
        <f>OFFSET(BC45,0,-1)+1</f>
        <v>5</v>
      </c>
      <c r="BD45" s="520"/>
      <c r="BE45" s="520"/>
      <c r="BF45" s="520"/>
      <c r="BG45" s="520"/>
      <c r="BH45" s="520"/>
      <c r="BI45" s="505">
        <v>0</v>
      </c>
    </row>
    <row customHeight="1" ht="22.049999999999997">
      <c r="A46" s="1372" t="s">
        <v>734</v>
      </c>
      <c r="B46" s="1372"/>
      <c r="C46" s="1372"/>
      <c r="D46" s="1372"/>
      <c r="E46" s="2267">
        <v>1</v>
      </c>
      <c r="F46" s="1372"/>
      <c r="G46" s="1372"/>
      <c r="H46" s="1372"/>
      <c r="I46" s="1372"/>
      <c r="J46" s="1372"/>
      <c r="K46" s="1372"/>
      <c r="L46" s="1373"/>
      <c r="M46" s="1374"/>
      <c r="N46" s="1374"/>
      <c r="O46" s="1374"/>
      <c r="P46" s="1418"/>
      <c r="Q46" s="882"/>
      <c r="R46" s="364"/>
      <c r="S46" s="1502">
        <f>INDEX(PT_DIFFERENTIATION_NUM_NTAR,MATCH(A46,PT_DIFFERENTIATION_NTAR_ID,0))</f>
        <v>0</v>
      </c>
      <c r="T46" s="307" t="s">
        <v>604</v>
      </c>
      <c r="U46" s="309"/>
      <c r="V46" s="2252"/>
      <c r="W46" s="2252"/>
      <c r="X46" s="2252"/>
      <c r="Y46" s="2252"/>
      <c r="Z46" s="2252"/>
      <c r="AA46" s="2252"/>
      <c r="AB46" s="2252"/>
      <c r="AC46" s="2253"/>
      <c r="AD46" s="2251" t="str">
        <f>INDEX(PT_DIFFERENTIATION_NTAR,MATCH(A46,PT_DIFFERENTIATION_NTAR_ID,0))</f>
        <v/>
      </c>
      <c r="AE46" s="2252"/>
      <c r="AF46" s="2252"/>
      <c r="AG46" s="2252"/>
      <c r="AH46" s="2252"/>
      <c r="AI46" s="2252"/>
      <c r="AJ46" s="2252"/>
      <c r="AK46" s="2252"/>
      <c r="AL46" s="2252"/>
      <c r="AM46" s="2252"/>
      <c r="AN46" s="2252"/>
      <c r="AO46" s="2252"/>
      <c r="AP46" s="2252"/>
      <c r="AQ46" s="2252"/>
      <c r="AR46" s="2252"/>
      <c r="AS46" s="2252"/>
      <c r="AT46" s="2252"/>
      <c r="AU46" s="2252"/>
      <c r="AV46" s="2252"/>
      <c r="AW46" s="2252"/>
      <c r="AX46" s="2252"/>
      <c r="AY46" s="2252"/>
      <c r="AZ46" s="2252"/>
      <c r="BA46" s="2252"/>
      <c r="BB46" s="2253"/>
      <c r="BC46"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9"/>
      <c r="BF46" s="509" t="str">
        <f>IF(T46="","",T46)</f>
        <v>Наименование тарифа</v>
      </c>
      <c r="BG46" s="509"/>
      <c r="BH46" s="509"/>
      <c r="BI46" s="1164">
        <v>21</v>
      </c>
    </row>
    <row customHeight="1" ht="22.049999999999997">
      <c r="A47" s="1372" t="s">
        <v>734</v>
      </c>
      <c r="B47" s="1372" t="s">
        <v>735</v>
      </c>
      <c r="C47" s="1372"/>
      <c r="D47" s="1372"/>
      <c r="E47" s="2268"/>
      <c r="F47" s="2267">
        <v>1</v>
      </c>
      <c r="G47" s="1372"/>
      <c r="H47" s="1372"/>
      <c r="I47" s="1372"/>
      <c r="J47" s="1372"/>
      <c r="K47" s="1372"/>
      <c r="L47" s="1373"/>
      <c r="M47" s="1374"/>
      <c r="N47" s="1374"/>
      <c r="O47" s="1374"/>
      <c r="P47" s="1419"/>
      <c r="Q47" s="1420"/>
      <c r="R47" s="362"/>
      <c r="S47" s="1502" t="str">
        <f>INDEX(PT_DIFFERENTIATION_NUM_TER,MATCH(B47,PT_DIFFERENTIATION_TER_ID,0))</f>
        <v>.</v>
      </c>
      <c r="T47" s="317" t="s">
        <v>870</v>
      </c>
      <c r="U47" s="309"/>
      <c r="V47" s="2252"/>
      <c r="W47" s="2252"/>
      <c r="X47" s="2252"/>
      <c r="Y47" s="2252"/>
      <c r="Z47" s="2252"/>
      <c r="AA47" s="2252"/>
      <c r="AB47" s="2252"/>
      <c r="AC47" s="2253"/>
      <c r="AD47" s="2251" t="str">
        <f>INDEX(PT_DIFFERENTIATION_TER,MATCH(B47,PT_DIFFERENTIATION_TER_ID,0))</f>
        <v/>
      </c>
      <c r="AE47" s="2252"/>
      <c r="AF47" s="2252"/>
      <c r="AG47" s="2252"/>
      <c r="AH47" s="2252"/>
      <c r="AI47" s="2252"/>
      <c r="AJ47" s="2252"/>
      <c r="AK47" s="2252"/>
      <c r="AL47" s="2252"/>
      <c r="AM47" s="2252"/>
      <c r="AN47" s="2252"/>
      <c r="AO47" s="2252"/>
      <c r="AP47" s="2252"/>
      <c r="AQ47" s="2252"/>
      <c r="AR47" s="2252"/>
      <c r="AS47" s="2252"/>
      <c r="AT47" s="2252"/>
      <c r="AU47" s="2252"/>
      <c r="AV47" s="2252"/>
      <c r="AW47" s="2252"/>
      <c r="AX47" s="2252"/>
      <c r="AY47" s="2252"/>
      <c r="AZ47" s="2252"/>
      <c r="BA47" s="2252"/>
      <c r="BB47" s="2253"/>
      <c r="BC47" s="1267" t="s">
        <v>871</v>
      </c>
      <c r="BE47" s="509"/>
      <c r="BF47" s="509" t="str">
        <f>IF(T47="","",T47)</f>
        <v>Территория действия тарифа</v>
      </c>
      <c r="BG47" s="509"/>
      <c r="BH47" s="509"/>
      <c r="BI47" s="1164">
        <v>21</v>
      </c>
    </row>
    <row customHeight="1" ht="35.699999999999996">
      <c r="A48" s="1372" t="s">
        <v>734</v>
      </c>
      <c r="B48" s="1372" t="s">
        <v>735</v>
      </c>
      <c r="C48" s="1372" t="s">
        <v>736</v>
      </c>
      <c r="D48" s="1372"/>
      <c r="E48" s="2268"/>
      <c r="F48" s="2268"/>
      <c r="G48" s="2267">
        <v>1</v>
      </c>
      <c r="H48" s="1372"/>
      <c r="I48" s="1372"/>
      <c r="J48" s="1372"/>
      <c r="K48" s="1372"/>
      <c r="L48" s="1373"/>
      <c r="M48" s="1374"/>
      <c r="N48" s="1374"/>
      <c r="O48" s="1374"/>
      <c r="P48" s="1421"/>
      <c r="Q48" s="1420"/>
      <c r="R48" s="362"/>
      <c r="S48" s="1502" t="str">
        <f>INDEX(PT_DIFFERENTIATION_NUM_CS,MATCH(C48,PT_DIFFERENTIATION_CS_ID,0))</f>
        <v>..</v>
      </c>
      <c r="T48" s="318" t="s">
        <v>1003</v>
      </c>
      <c r="U48" s="309"/>
      <c r="V48" s="2252"/>
      <c r="W48" s="2252"/>
      <c r="X48" s="2252"/>
      <c r="Y48" s="2252"/>
      <c r="Z48" s="2252"/>
      <c r="AA48" s="2252"/>
      <c r="AB48" s="2252"/>
      <c r="AC48" s="2253"/>
      <c r="AD48" s="2251" t="str">
        <f>INDEX(PT_DIFFERENTIATION_CS,MATCH(C48,PT_DIFFERENTIATION_CS_ID,0))</f>
        <v/>
      </c>
      <c r="AE48" s="2252"/>
      <c r="AF48" s="2252"/>
      <c r="AG48" s="2252"/>
      <c r="AH48" s="2252"/>
      <c r="AI48" s="2252"/>
      <c r="AJ48" s="2252"/>
      <c r="AK48" s="2252"/>
      <c r="AL48" s="2252"/>
      <c r="AM48" s="2252"/>
      <c r="AN48" s="2252"/>
      <c r="AO48" s="2252"/>
      <c r="AP48" s="2252"/>
      <c r="AQ48" s="2252"/>
      <c r="AR48" s="2252"/>
      <c r="AS48" s="2252"/>
      <c r="AT48" s="2252"/>
      <c r="AU48" s="2252"/>
      <c r="AV48" s="2252"/>
      <c r="AW48" s="2252"/>
      <c r="AX48" s="2252"/>
      <c r="AY48" s="2252"/>
      <c r="AZ48" s="2252"/>
      <c r="BA48" s="2252"/>
      <c r="BB48" s="2253"/>
      <c r="BC48" s="1267" t="s">
        <v>1004</v>
      </c>
      <c r="BE48" s="509"/>
      <c r="BF48" s="509" t="str">
        <f>IF(T48="","",T48)</f>
        <v>Наименование централизованной системы горячего водоснабжения</v>
      </c>
      <c r="BG48" s="509"/>
      <c r="BH48" s="509"/>
      <c r="BI48" s="1164">
        <v>34</v>
      </c>
    </row>
    <row s="1651" customFormat="1" customHeight="1" ht="0">
      <c r="A49" s="1352" t="s">
        <v>734</v>
      </c>
      <c r="B49" s="1352" t="s">
        <v>735</v>
      </c>
      <c r="C49" s="1352" t="s">
        <v>736</v>
      </c>
      <c r="D49" s="1352" t="s">
        <v>1017</v>
      </c>
      <c r="E49" s="2268"/>
      <c r="F49" s="2268"/>
      <c r="G49" s="2268"/>
      <c r="H49" s="2267">
        <v>1</v>
      </c>
      <c r="I49" s="1352"/>
      <c r="J49" s="1352"/>
      <c r="K49" s="1352"/>
      <c r="L49" s="1355"/>
      <c r="M49" s="1324"/>
      <c r="N49" s="1324"/>
      <c r="O49" s="1324"/>
      <c r="P49" s="1506"/>
      <c r="Q49" s="1507"/>
      <c r="R49" s="366"/>
      <c r="S49" s="1051"/>
      <c r="T49" s="1508"/>
      <c r="U49" s="1393"/>
      <c r="V49" s="2306"/>
      <c r="W49" s="2306"/>
      <c r="X49" s="2306"/>
      <c r="Y49" s="2306"/>
      <c r="Z49" s="2306"/>
      <c r="AA49" s="2306"/>
      <c r="AB49" s="2306"/>
      <c r="AC49" s="2307"/>
      <c r="AD49" s="2305"/>
      <c r="AE49" s="2306"/>
      <c r="AF49" s="2306"/>
      <c r="AG49" s="2306"/>
      <c r="AH49" s="2306"/>
      <c r="AI49" s="2306"/>
      <c r="AJ49" s="2306"/>
      <c r="AK49" s="2306"/>
      <c r="AL49" s="2306"/>
      <c r="AM49" s="2306"/>
      <c r="AN49" s="2306"/>
      <c r="AO49" s="2306"/>
      <c r="AP49" s="2306"/>
      <c r="AQ49" s="2306"/>
      <c r="AR49" s="2306"/>
      <c r="AS49" s="2306"/>
      <c r="AT49" s="2306"/>
      <c r="AU49" s="2306"/>
      <c r="AV49" s="2306"/>
      <c r="AW49" s="2306"/>
      <c r="AX49" s="2306"/>
      <c r="AY49" s="2306"/>
      <c r="AZ49" s="2306"/>
      <c r="BA49" s="2306"/>
      <c r="BB49" s="2307"/>
      <c r="BC49" s="1394" t="s">
        <v>875</v>
      </c>
      <c r="BE49" s="509"/>
      <c r="BF49" s="509" t="str">
        <f>IF(T49="","",T49)</f>
        <v/>
      </c>
      <c r="BG49" s="509"/>
      <c r="BH49" s="509"/>
      <c r="BI49" s="520">
        <v>0</v>
      </c>
    </row>
    <row s="1651" customFormat="1" customHeight="1" ht="0">
      <c r="A50" s="1352" t="s">
        <v>734</v>
      </c>
      <c r="B50" s="1352" t="s">
        <v>735</v>
      </c>
      <c r="C50" s="1352" t="s">
        <v>736</v>
      </c>
      <c r="D50" s="1352" t="s">
        <v>1017</v>
      </c>
      <c r="E50" s="2268"/>
      <c r="F50" s="2268"/>
      <c r="G50" s="2268"/>
      <c r="H50" s="2268"/>
      <c r="I50" s="2265" t="str">
        <f>S49&amp;".1"</f>
        <v>.1</v>
      </c>
      <c r="J50" s="1352"/>
      <c r="K50" s="1352"/>
      <c r="L50" s="1355" t="s">
        <v>876</v>
      </c>
      <c r="M50" s="519"/>
      <c r="N50" s="519"/>
      <c r="O50" s="519"/>
      <c r="P50" s="2266">
        <v>1</v>
      </c>
      <c r="Q50" s="1490"/>
      <c r="R50" s="365"/>
      <c r="S50" s="1051"/>
      <c r="T50" s="1392"/>
      <c r="U50" s="1393"/>
      <c r="V50" s="2306"/>
      <c r="W50" s="2306"/>
      <c r="X50" s="2306"/>
      <c r="Y50" s="2306"/>
      <c r="Z50" s="2306"/>
      <c r="AA50" s="2306"/>
      <c r="AB50" s="2306"/>
      <c r="AC50" s="2307"/>
      <c r="AD50" s="2305"/>
      <c r="AE50" s="2306"/>
      <c r="AF50" s="2306"/>
      <c r="AG50" s="2306"/>
      <c r="AH50" s="2306"/>
      <c r="AI50" s="2306"/>
      <c r="AJ50" s="2306"/>
      <c r="AK50" s="2306"/>
      <c r="AL50" s="2306"/>
      <c r="AM50" s="2306"/>
      <c r="AN50" s="2306"/>
      <c r="AO50" s="2306"/>
      <c r="AP50" s="2306"/>
      <c r="AQ50" s="2306"/>
      <c r="AR50" s="2306"/>
      <c r="AS50" s="2306"/>
      <c r="AT50" s="2306"/>
      <c r="AU50" s="2306"/>
      <c r="AV50" s="2306"/>
      <c r="AW50" s="2306"/>
      <c r="AX50" s="2306"/>
      <c r="AY50" s="2306"/>
      <c r="AZ50" s="2306"/>
      <c r="BA50" s="2306"/>
      <c r="BB50" s="2307"/>
      <c r="BC50" s="1394"/>
      <c r="BE50" s="509"/>
      <c r="BF50" s="509" t="str">
        <f>IF(T50="","",T50)</f>
        <v/>
      </c>
      <c r="BG50" s="509"/>
      <c r="BH50" s="509"/>
      <c r="BI50" s="520">
        <v>0</v>
      </c>
    </row>
    <row s="1651" customFormat="1" customHeight="1" ht="0">
      <c r="A51" s="1352" t="s">
        <v>734</v>
      </c>
      <c r="B51" s="1352" t="s">
        <v>735</v>
      </c>
      <c r="C51" s="1352" t="s">
        <v>736</v>
      </c>
      <c r="D51" s="1352" t="s">
        <v>1017</v>
      </c>
      <c r="E51" s="2268"/>
      <c r="F51" s="2268"/>
      <c r="G51" s="2268"/>
      <c r="H51" s="2268"/>
      <c r="I51" s="2295"/>
      <c r="J51" s="2265" t="str">
        <f>S49&amp;".1"</f>
        <v>.1</v>
      </c>
      <c r="K51" s="1352"/>
      <c r="L51" s="1355"/>
      <c r="M51" s="519"/>
      <c r="N51" s="519"/>
      <c r="O51" s="519"/>
      <c r="P51" s="2266"/>
      <c r="Q51" s="2266">
        <v>1</v>
      </c>
      <c r="R51" s="366"/>
      <c r="S51" s="1051"/>
      <c r="T51" s="1408"/>
      <c r="U51" s="1393"/>
      <c r="V51" s="2306"/>
      <c r="W51" s="2306"/>
      <c r="X51" s="2306"/>
      <c r="Y51" s="2306"/>
      <c r="Z51" s="2306"/>
      <c r="AA51" s="2306"/>
      <c r="AB51" s="2306"/>
      <c r="AC51" s="2307"/>
      <c r="AD51" s="2305"/>
      <c r="AE51" s="2306"/>
      <c r="AF51" s="2306"/>
      <c r="AG51" s="2306"/>
      <c r="AH51" s="2306"/>
      <c r="AI51" s="2306"/>
      <c r="AJ51" s="2306"/>
      <c r="AK51" s="2306"/>
      <c r="AL51" s="2306"/>
      <c r="AM51" s="2306"/>
      <c r="AN51" s="2373"/>
      <c r="AO51" s="2373"/>
      <c r="AP51" s="2306"/>
      <c r="AQ51" s="2306"/>
      <c r="AR51" s="2306"/>
      <c r="AS51" s="2306"/>
      <c r="AT51" s="2306"/>
      <c r="AU51" s="2306"/>
      <c r="AV51" s="2306"/>
      <c r="AW51" s="2306"/>
      <c r="AX51" s="2306"/>
      <c r="AY51" s="2306"/>
      <c r="AZ51" s="2306"/>
      <c r="BA51" s="2306"/>
      <c r="BB51" s="2307"/>
      <c r="BC51" s="1394"/>
      <c r="BE51" s="509"/>
      <c r="BF51" s="509" t="str">
        <f>IF(T51="","",T51)</f>
        <v/>
      </c>
      <c r="BG51" s="509"/>
      <c r="BH51" s="509"/>
      <c r="BI51" s="520">
        <v>0</v>
      </c>
    </row>
    <row customHeight="1" ht="11.549999999999999">
      <c r="A52" s="1372" t="s">
        <v>734</v>
      </c>
      <c r="B52" s="1372" t="s">
        <v>735</v>
      </c>
      <c r="C52" s="1372" t="s">
        <v>736</v>
      </c>
      <c r="D52" s="1372" t="s">
        <v>1017</v>
      </c>
      <c r="E52" s="2268"/>
      <c r="F52" s="2268"/>
      <c r="G52" s="2268"/>
      <c r="H52" s="2268"/>
      <c r="I52" s="2295"/>
      <c r="J52" s="2295"/>
      <c r="K52" s="2265" t="str">
        <f>S48&amp;".1"</f>
        <v>...1</v>
      </c>
      <c r="L52" s="1373"/>
      <c r="P52" s="2266"/>
      <c r="Q52" s="2266"/>
      <c r="R52" s="366">
        <v>1</v>
      </c>
      <c r="S52" s="2350" t="str">
        <f>$K52</f>
        <v>...1</v>
      </c>
      <c r="T52" s="2369"/>
      <c r="U52" s="309"/>
      <c r="V52" s="760"/>
      <c r="W52" s="1266"/>
      <c r="X52" s="760"/>
      <c r="Y52" s="1266"/>
      <c r="Z52" s="1743"/>
      <c r="AA52" s="1478" t="s">
        <v>66</v>
      </c>
      <c r="AB52" s="1743"/>
      <c r="AC52" s="1478" t="s">
        <v>66</v>
      </c>
      <c r="AD52" s="2194" t="s">
        <v>66</v>
      </c>
      <c r="AE52" s="2335"/>
      <c r="AF52" s="2214">
        <v>1</v>
      </c>
      <c r="AG52" s="2372"/>
      <c r="AH52" s="2116" t="s">
        <v>66</v>
      </c>
      <c r="AI52" s="2335"/>
      <c r="AJ52" s="2214">
        <v>1</v>
      </c>
      <c r="AK52" s="2336" t="s">
        <v>22</v>
      </c>
      <c r="AL52" s="2116" t="s">
        <v>66</v>
      </c>
      <c r="AM52" s="2201"/>
      <c r="AN52" s="2214">
        <v>1</v>
      </c>
      <c r="AO52" s="2366"/>
      <c r="AP52" s="2367" t="s">
        <v>66</v>
      </c>
      <c r="AQ52" s="320"/>
      <c r="AR52" s="1495">
        <v>1</v>
      </c>
      <c r="AS52" s="1501" t="s">
        <v>22</v>
      </c>
      <c r="AT52" s="760"/>
      <c r="AU52" s="1266"/>
      <c r="AV52" s="760"/>
      <c r="AW52" s="1266"/>
      <c r="AX52" s="1743"/>
      <c r="AY52" s="1478" t="s">
        <v>66</v>
      </c>
      <c r="AZ52" s="1743"/>
      <c r="BA52" s="1478" t="s">
        <v>66</v>
      </c>
      <c r="BB52" s="1357"/>
      <c r="BC52" s="2262" t="s">
        <v>974</v>
      </c>
      <c r="BE52" s="509"/>
      <c r="BF52" s="509" t="str">
        <f>IF(T52="","",T52)</f>
        <v/>
      </c>
      <c r="BG52" s="509"/>
      <c r="BH52" s="509"/>
      <c r="BI52" s="1164">
        <v>11</v>
      </c>
    </row>
    <row customHeight="1" ht="11.549999999999999">
      <c r="A53" s="1372"/>
      <c r="B53" s="1372"/>
      <c r="C53" s="1372"/>
      <c r="D53" s="1372"/>
      <c r="E53" s="2268"/>
      <c r="F53" s="2268"/>
      <c r="G53" s="2268"/>
      <c r="H53" s="2268"/>
      <c r="I53" s="2295"/>
      <c r="J53" s="2295"/>
      <c r="K53" s="2265"/>
      <c r="L53" s="1373"/>
      <c r="P53" s="2266"/>
      <c r="Q53" s="2266"/>
      <c r="R53" s="366"/>
      <c r="S53" s="2351"/>
      <c r="T53" s="2370"/>
      <c r="U53" s="309"/>
      <c r="V53" s="1402"/>
      <c r="W53" s="1505"/>
      <c r="X53" s="1402"/>
      <c r="Y53" s="1505"/>
      <c r="Z53" s="1402"/>
      <c r="AA53" s="1402"/>
      <c r="AB53" s="1402"/>
      <c r="AC53" s="1402"/>
      <c r="AD53" s="2195"/>
      <c r="AE53" s="2335"/>
      <c r="AF53" s="2214"/>
      <c r="AG53" s="2372"/>
      <c r="AH53" s="2116"/>
      <c r="AI53" s="2335"/>
      <c r="AJ53" s="2214"/>
      <c r="AK53" s="2336"/>
      <c r="AL53" s="2116"/>
      <c r="AM53" s="2209"/>
      <c r="AN53" s="2214"/>
      <c r="AO53" s="2366"/>
      <c r="AP53" s="2368"/>
      <c r="AQ53" s="325"/>
      <c r="AR53" s="425"/>
      <c r="AS53" s="425" t="s">
        <v>975</v>
      </c>
      <c r="AT53" s="1402"/>
      <c r="AU53" s="1505"/>
      <c r="AV53" s="1402"/>
      <c r="AW53" s="1505"/>
      <c r="AX53" s="1402"/>
      <c r="AY53" s="1402"/>
      <c r="AZ53" s="1402"/>
      <c r="BA53" s="1402"/>
      <c r="BB53" s="1406"/>
      <c r="BC53" s="2263"/>
      <c r="BE53" s="509"/>
      <c r="BF53" s="509"/>
      <c r="BG53" s="509"/>
      <c r="BH53" s="509"/>
      <c r="BI53" s="1164">
        <v>11</v>
      </c>
    </row>
    <row customHeight="1" ht="11.549999999999999">
      <c r="A54" s="1372" t="s">
        <v>734</v>
      </c>
      <c r="B54" s="1372"/>
      <c r="C54" s="1372"/>
      <c r="D54" s="1372"/>
      <c r="E54" s="2268"/>
      <c r="F54" s="2268"/>
      <c r="G54" s="2268"/>
      <c r="H54" s="2268"/>
      <c r="I54" s="2295"/>
      <c r="J54" s="2295"/>
      <c r="K54" s="2265"/>
      <c r="L54" s="1373"/>
      <c r="P54" s="2266"/>
      <c r="Q54" s="2266"/>
      <c r="R54" s="366"/>
      <c r="S54" s="2351"/>
      <c r="T54" s="2370"/>
      <c r="U54" s="309"/>
      <c r="V54" s="1402"/>
      <c r="W54" s="1505"/>
      <c r="X54" s="1402"/>
      <c r="Y54" s="1505"/>
      <c r="Z54" s="1402"/>
      <c r="AA54" s="1402"/>
      <c r="AB54" s="1402"/>
      <c r="AC54" s="1402"/>
      <c r="AD54" s="2195"/>
      <c r="AE54" s="2335"/>
      <c r="AF54" s="2214"/>
      <c r="AG54" s="2372"/>
      <c r="AH54" s="2116"/>
      <c r="AI54" s="2335"/>
      <c r="AJ54" s="2214"/>
      <c r="AK54" s="2336"/>
      <c r="AL54" s="2116"/>
      <c r="AM54" s="325"/>
      <c r="AN54" s="1509"/>
      <c r="AO54" s="1509" t="s">
        <v>976</v>
      </c>
      <c r="AP54" s="425"/>
      <c r="AQ54" s="425"/>
      <c r="AR54" s="425"/>
      <c r="AS54" s="1402"/>
      <c r="AT54" s="1402"/>
      <c r="AU54" s="1505"/>
      <c r="AV54" s="1402"/>
      <c r="AW54" s="1505"/>
      <c r="AX54" s="1402"/>
      <c r="AY54" s="1402"/>
      <c r="AZ54" s="1402"/>
      <c r="BA54" s="1402"/>
      <c r="BB54" s="1406"/>
      <c r="BC54" s="2263"/>
      <c r="BE54" s="509"/>
      <c r="BF54" s="509"/>
      <c r="BG54" s="509"/>
      <c r="BH54" s="509"/>
      <c r="BI54" s="1164">
        <v>11</v>
      </c>
    </row>
    <row customHeight="1" ht="11.549999999999999">
      <c r="A55" s="1372" t="s">
        <v>734</v>
      </c>
      <c r="B55" s="1372"/>
      <c r="C55" s="1372"/>
      <c r="D55" s="1372"/>
      <c r="E55" s="2268"/>
      <c r="F55" s="2268"/>
      <c r="G55" s="2268"/>
      <c r="H55" s="2268"/>
      <c r="I55" s="2295"/>
      <c r="J55" s="2295"/>
      <c r="K55" s="2265"/>
      <c r="L55" s="1373"/>
      <c r="P55" s="2266"/>
      <c r="Q55" s="2266"/>
      <c r="R55" s="366"/>
      <c r="S55" s="2351"/>
      <c r="T55" s="2370"/>
      <c r="U55" s="309"/>
      <c r="V55" s="1402"/>
      <c r="W55" s="1505"/>
      <c r="X55" s="1402"/>
      <c r="Y55" s="1505"/>
      <c r="Z55" s="1402"/>
      <c r="AA55" s="1402"/>
      <c r="AB55" s="1402"/>
      <c r="AC55" s="1402"/>
      <c r="AD55" s="2195"/>
      <c r="AE55" s="2335"/>
      <c r="AF55" s="2214"/>
      <c r="AG55" s="2372"/>
      <c r="AH55" s="2116"/>
      <c r="AI55" s="303"/>
      <c r="AJ55" s="424"/>
      <c r="AK55" s="322" t="s">
        <v>977</v>
      </c>
      <c r="AL55" s="1402"/>
      <c r="AM55" s="1402"/>
      <c r="AN55" s="1402"/>
      <c r="AO55" s="1402"/>
      <c r="AP55" s="1402"/>
      <c r="AQ55" s="1402"/>
      <c r="AR55" s="1402"/>
      <c r="AS55" s="1402"/>
      <c r="AT55" s="1402"/>
      <c r="AU55" s="1505"/>
      <c r="AV55" s="1402"/>
      <c r="AW55" s="1505"/>
      <c r="AX55" s="1402"/>
      <c r="AY55" s="1402"/>
      <c r="AZ55" s="1402"/>
      <c r="BA55" s="1402"/>
      <c r="BB55" s="1406"/>
      <c r="BC55" s="2263"/>
      <c r="BE55" s="509"/>
      <c r="BF55" s="509"/>
      <c r="BG55" s="509"/>
      <c r="BH55" s="509"/>
      <c r="BI55" s="1164">
        <v>11</v>
      </c>
    </row>
    <row customHeight="1" ht="11.549999999999999">
      <c r="A56" s="1372" t="s">
        <v>734</v>
      </c>
      <c r="B56" s="1372" t="s">
        <v>735</v>
      </c>
      <c r="C56" s="1372" t="s">
        <v>736</v>
      </c>
      <c r="D56" s="1372" t="s">
        <v>1017</v>
      </c>
      <c r="E56" s="2268"/>
      <c r="F56" s="2268"/>
      <c r="G56" s="2268"/>
      <c r="H56" s="2268"/>
      <c r="I56" s="2295"/>
      <c r="J56" s="2295"/>
      <c r="K56" s="2265"/>
      <c r="L56" s="1373"/>
      <c r="P56" s="2266"/>
      <c r="Q56" s="2266"/>
      <c r="R56" s="366"/>
      <c r="S56" s="2352"/>
      <c r="T56" s="2371"/>
      <c r="U56" s="309"/>
      <c r="V56" s="1402"/>
      <c r="W56" s="1403" t="str">
        <f>Z52&amp;"-"&amp;AB52</f>
        <v>-</v>
      </c>
      <c r="X56" s="1402"/>
      <c r="Y56" s="1403" t="str">
        <f>AB52&amp;"-"&amp;AD52</f>
        <v>-да</v>
      </c>
      <c r="Z56" s="1402"/>
      <c r="AA56" s="1402"/>
      <c r="AB56" s="1402"/>
      <c r="AC56" s="1402"/>
      <c r="AD56" s="2121"/>
      <c r="AE56" s="321"/>
      <c r="AF56" s="323"/>
      <c r="AG56" s="425" t="s">
        <v>978</v>
      </c>
      <c r="AH56" s="1402"/>
      <c r="AI56" s="1402"/>
      <c r="AJ56" s="1402"/>
      <c r="AK56" s="1402"/>
      <c r="AL56" s="1402"/>
      <c r="AM56" s="1402"/>
      <c r="AN56" s="1402"/>
      <c r="AO56" s="1402"/>
      <c r="AP56" s="1402"/>
      <c r="AQ56" s="1402"/>
      <c r="AR56" s="1402"/>
      <c r="AS56" s="1402"/>
      <c r="AT56" s="1402"/>
      <c r="AU56" s="1403" t="str">
        <f>AX52&amp;"-"&amp;AZ52</f>
        <v>-</v>
      </c>
      <c r="AV56" s="1402"/>
      <c r="AW56" s="1403" t="str">
        <f>AZ52&amp;"-"&amp;BB52</f>
        <v>-</v>
      </c>
      <c r="AX56" s="1402"/>
      <c r="AY56" s="1402"/>
      <c r="AZ56" s="1402"/>
      <c r="BA56" s="1402"/>
      <c r="BB56" s="1405" t="str">
        <f>BE52&amp;"-"&amp;BG52</f>
        <v>-</v>
      </c>
      <c r="BC56" s="2263"/>
      <c r="BE56" s="509"/>
      <c r="BF56" s="509" t="str">
        <f>IF(T56="","",T56)</f>
        <v/>
      </c>
      <c r="BG56" s="509"/>
      <c r="BH56" s="509"/>
      <c r="BI56" s="1164">
        <v>11</v>
      </c>
    </row>
    <row customHeight="1" ht="11.549999999999999">
      <c r="A57" s="1372" t="s">
        <v>734</v>
      </c>
      <c r="B57" s="1372" t="s">
        <v>735</v>
      </c>
      <c r="C57" s="1372" t="s">
        <v>736</v>
      </c>
      <c r="D57" s="1372" t="s">
        <v>1017</v>
      </c>
      <c r="E57" s="2268"/>
      <c r="F57" s="2268"/>
      <c r="G57" s="2268"/>
      <c r="H57" s="2268"/>
      <c r="I57" s="2295"/>
      <c r="J57" s="2265"/>
      <c r="K57" s="1372"/>
      <c r="L57" s="1373"/>
      <c r="P57" s="2266"/>
      <c r="Q57" s="2266"/>
      <c r="R57" s="365"/>
      <c r="S57" s="1287"/>
      <c r="T57" s="296" t="s">
        <v>941</v>
      </c>
      <c r="U57" s="376"/>
      <c r="V57" s="376"/>
      <c r="W57" s="376"/>
      <c r="X57" s="376"/>
      <c r="Y57" s="376"/>
      <c r="Z57" s="376"/>
      <c r="AA57" s="376"/>
      <c r="AB57" s="376"/>
      <c r="AC57" s="333"/>
      <c r="AD57" s="1514"/>
      <c r="AE57" s="376"/>
      <c r="AF57" s="376"/>
      <c r="AG57" s="376"/>
      <c r="AH57" s="376"/>
      <c r="AI57" s="376"/>
      <c r="AJ57" s="376"/>
      <c r="AK57" s="376"/>
      <c r="AL57" s="376"/>
      <c r="AM57" s="376"/>
      <c r="AN57" s="376"/>
      <c r="AO57" s="376"/>
      <c r="AP57" s="376"/>
      <c r="AQ57" s="376"/>
      <c r="AR57" s="376"/>
      <c r="AS57" s="376"/>
      <c r="AT57" s="376"/>
      <c r="AU57" s="376"/>
      <c r="AV57" s="376"/>
      <c r="AW57" s="376"/>
      <c r="AX57" s="376"/>
      <c r="AY57" s="376"/>
      <c r="AZ57" s="376"/>
      <c r="BA57" s="376"/>
      <c r="BB57" s="333"/>
      <c r="BC57" s="2264"/>
      <c r="BE57" s="509"/>
      <c r="BF57" s="509" t="str">
        <f>IF(T57="","",T57)</f>
        <v>Добавить строку</v>
      </c>
      <c r="BG57" s="509"/>
      <c r="BH57" s="509"/>
      <c r="BI57" s="1164">
        <v>11</v>
      </c>
    </row>
    <row s="1651" customFormat="1" customHeight="1" ht="0">
      <c r="A58" s="1352" t="s">
        <v>734</v>
      </c>
      <c r="B58" s="1352" t="s">
        <v>735</v>
      </c>
      <c r="C58" s="1352" t="s">
        <v>736</v>
      </c>
      <c r="D58" s="1352" t="s">
        <v>1017</v>
      </c>
      <c r="E58" s="2268"/>
      <c r="F58" s="2268"/>
      <c r="G58" s="2268"/>
      <c r="H58" s="2268"/>
      <c r="I58" s="2265"/>
      <c r="J58" s="1352"/>
      <c r="K58" s="1352"/>
      <c r="L58" s="1355"/>
      <c r="M58" s="519"/>
      <c r="N58" s="519"/>
      <c r="O58" s="519"/>
      <c r="P58" s="2266"/>
      <c r="Q58" s="1490"/>
      <c r="R58" s="365"/>
      <c r="S58" s="1395"/>
      <c r="T58" s="1396"/>
      <c r="U58" s="1397"/>
      <c r="V58" s="1397"/>
      <c r="W58" s="1397"/>
      <c r="X58" s="1397"/>
      <c r="Y58" s="1397"/>
      <c r="Z58" s="1397"/>
      <c r="AA58" s="1397"/>
      <c r="AB58" s="1397"/>
      <c r="AC58" s="1397"/>
      <c r="AD58" s="1397"/>
      <c r="AE58" s="1397"/>
      <c r="AF58" s="1397"/>
      <c r="AG58" s="1397"/>
      <c r="AH58" s="1397"/>
      <c r="AI58" s="1397"/>
      <c r="AJ58" s="1397"/>
      <c r="AK58" s="1397"/>
      <c r="AL58" s="1397"/>
      <c r="AM58" s="1397"/>
      <c r="AN58" s="1397"/>
      <c r="AO58" s="1397"/>
      <c r="AP58" s="1397"/>
      <c r="AQ58" s="1397"/>
      <c r="AR58" s="1397"/>
      <c r="AS58" s="1397"/>
      <c r="AT58" s="1397"/>
      <c r="AU58" s="1397"/>
      <c r="AV58" s="1397"/>
      <c r="AW58" s="1397"/>
      <c r="AX58" s="1397"/>
      <c r="AY58" s="1397"/>
      <c r="AZ58" s="1397"/>
      <c r="BA58" s="1397"/>
      <c r="BB58" s="1397"/>
      <c r="BC58" s="1398"/>
      <c r="BE58" s="509"/>
      <c r="BF58" s="509" t="str">
        <f>IF(T58="","",T58)</f>
        <v/>
      </c>
      <c r="BG58" s="509"/>
      <c r="BH58" s="509"/>
      <c r="BI58" s="520">
        <v>0</v>
      </c>
    </row>
    <row s="1651" customFormat="1" customHeight="1" ht="0">
      <c r="A59" s="1352" t="s">
        <v>734</v>
      </c>
      <c r="B59" s="1352" t="s">
        <v>735</v>
      </c>
      <c r="C59" s="1352" t="s">
        <v>736</v>
      </c>
      <c r="D59" s="1352" t="s">
        <v>1017</v>
      </c>
      <c r="E59" s="2268"/>
      <c r="F59" s="2268"/>
      <c r="G59" s="2268"/>
      <c r="H59" s="2267"/>
      <c r="I59" s="1352"/>
      <c r="J59" s="1352"/>
      <c r="K59" s="1352"/>
      <c r="L59" s="1355"/>
      <c r="M59" s="1324"/>
      <c r="N59" s="1324"/>
      <c r="O59" s="527"/>
      <c r="P59" s="389"/>
      <c r="Q59" s="1353"/>
      <c r="R59" s="1410"/>
      <c r="S59" s="1395"/>
      <c r="T59" s="1396"/>
      <c r="U59" s="1397"/>
      <c r="V59" s="1397"/>
      <c r="W59" s="1397"/>
      <c r="X59" s="1397"/>
      <c r="Y59" s="1397"/>
      <c r="Z59" s="1397"/>
      <c r="AA59" s="1397"/>
      <c r="AB59" s="1397"/>
      <c r="AC59" s="1397"/>
      <c r="AD59" s="1397"/>
      <c r="AE59" s="1397"/>
      <c r="AF59" s="1397"/>
      <c r="AG59" s="1397"/>
      <c r="AH59" s="1397"/>
      <c r="AI59" s="1397"/>
      <c r="AJ59" s="1397"/>
      <c r="AK59" s="1397"/>
      <c r="AL59" s="1397"/>
      <c r="AM59" s="1397"/>
      <c r="AN59" s="1397"/>
      <c r="AO59" s="1397"/>
      <c r="AP59" s="1397"/>
      <c r="AQ59" s="1397"/>
      <c r="AR59" s="1397"/>
      <c r="AS59" s="1397"/>
      <c r="AT59" s="1397"/>
      <c r="AU59" s="1397"/>
      <c r="AV59" s="1397"/>
      <c r="AW59" s="1397"/>
      <c r="AX59" s="1397"/>
      <c r="AY59" s="1397"/>
      <c r="AZ59" s="1397"/>
      <c r="BA59" s="1397"/>
      <c r="BB59" s="1397"/>
      <c r="BC59" s="1398"/>
      <c r="BE59" s="509"/>
      <c r="BF59" s="509" t="str">
        <f>IF(T59="","",T59)</f>
        <v/>
      </c>
      <c r="BG59" s="509"/>
      <c r="BH59" s="509"/>
      <c r="BI59" s="520">
        <v>0</v>
      </c>
    </row>
    <row s="1651" customFormat="1" customHeight="1" ht="0">
      <c r="A60" s="1352" t="s">
        <v>734</v>
      </c>
      <c r="B60" s="1352" t="s">
        <v>735</v>
      </c>
      <c r="C60" s="1352" t="s">
        <v>736</v>
      </c>
      <c r="D60" s="1323"/>
      <c r="E60" s="2268"/>
      <c r="F60" s="2268"/>
      <c r="G60" s="2267"/>
      <c r="H60" s="1323"/>
      <c r="I60" s="1323"/>
      <c r="J60" s="1323"/>
      <c r="K60" s="1323"/>
      <c r="L60" s="1503"/>
      <c r="M60" s="1324"/>
      <c r="N60" s="1324"/>
      <c r="P60" s="1325"/>
      <c r="Q60" s="1326"/>
      <c r="R60" s="1325"/>
      <c r="S60" s="1331"/>
      <c r="T60" s="1334"/>
      <c r="U60" s="1333"/>
      <c r="V60" s="1333"/>
      <c r="W60" s="1333"/>
      <c r="X60" s="1333"/>
      <c r="Y60" s="1333"/>
      <c r="Z60" s="1333"/>
      <c r="AA60" s="1333"/>
      <c r="AB60" s="1333"/>
      <c r="AC60" s="1333"/>
      <c r="AD60" s="1333"/>
      <c r="AE60" s="1333"/>
      <c r="AF60" s="1333"/>
      <c r="AG60" s="1333"/>
      <c r="AH60" s="1333"/>
      <c r="AI60" s="1333"/>
      <c r="AJ60" s="1333"/>
      <c r="AK60" s="1333"/>
      <c r="AL60" s="1333"/>
      <c r="AM60" s="1333"/>
      <c r="AN60" s="1333"/>
      <c r="AO60" s="1333"/>
      <c r="AP60" s="1333"/>
      <c r="AQ60" s="1333"/>
      <c r="AR60" s="1333"/>
      <c r="AS60" s="1333"/>
      <c r="AT60" s="1333"/>
      <c r="AU60" s="1333"/>
      <c r="AV60" s="1333"/>
      <c r="AW60" s="1333"/>
      <c r="AX60" s="1333"/>
      <c r="AY60" s="1333"/>
      <c r="AZ60" s="1333"/>
      <c r="BA60" s="1333"/>
      <c r="BB60" s="1333"/>
      <c r="BC60" s="1333"/>
      <c r="BE60" s="798"/>
      <c r="BF60" s="798" t="str">
        <f>IF(T60="","",T60)</f>
        <v/>
      </c>
      <c r="BG60" s="798"/>
      <c r="BH60" s="798"/>
      <c r="BI60" s="527">
        <v>0</v>
      </c>
    </row>
    <row s="1651" customFormat="1" customHeight="1" ht="0">
      <c r="A61" s="1352" t="s">
        <v>734</v>
      </c>
      <c r="B61" s="1352" t="s">
        <v>735</v>
      </c>
      <c r="C61" s="1323"/>
      <c r="D61" s="1323"/>
      <c r="E61" s="2268"/>
      <c r="F61" s="2267"/>
      <c r="G61" s="1323"/>
      <c r="H61" s="1323"/>
      <c r="I61" s="1323"/>
      <c r="J61" s="1323"/>
      <c r="K61" s="1323"/>
      <c r="L61" s="1503"/>
      <c r="M61" s="1330"/>
      <c r="N61" s="1330"/>
      <c r="P61" s="1325"/>
      <c r="Q61" s="1326"/>
      <c r="R61" s="1325"/>
      <c r="S61" s="1331"/>
      <c r="T61" s="1334" t="s">
        <v>888</v>
      </c>
      <c r="U61" s="1333"/>
      <c r="V61" s="1333"/>
      <c r="W61" s="1333"/>
      <c r="X61" s="1333"/>
      <c r="Y61" s="1333"/>
      <c r="Z61" s="1333"/>
      <c r="AA61" s="1333"/>
      <c r="AB61" s="1333"/>
      <c r="AC61" s="1333"/>
      <c r="AD61" s="1333"/>
      <c r="AE61" s="1333"/>
      <c r="AF61" s="1333"/>
      <c r="AG61" s="1333"/>
      <c r="AH61" s="1333"/>
      <c r="AI61" s="1333"/>
      <c r="AJ61" s="1333"/>
      <c r="AK61" s="1333"/>
      <c r="AL61" s="1333"/>
      <c r="AM61" s="1333"/>
      <c r="AN61" s="1333"/>
      <c r="AO61" s="1333"/>
      <c r="AP61" s="1333"/>
      <c r="AQ61" s="1333"/>
      <c r="AR61" s="1333"/>
      <c r="AS61" s="1333"/>
      <c r="AT61" s="1333"/>
      <c r="AU61" s="1333"/>
      <c r="AV61" s="1333"/>
      <c r="AW61" s="1333"/>
      <c r="AX61" s="1333"/>
      <c r="AY61" s="1333"/>
      <c r="AZ61" s="1333"/>
      <c r="BA61" s="1333"/>
      <c r="BB61" s="1333"/>
      <c r="BC61" s="1333"/>
      <c r="BE61" s="798"/>
      <c r="BF61" s="798" t="str">
        <f>IF(T61="","",T61)</f>
        <v>Добавить централизованную систему для дифференциации</v>
      </c>
      <c r="BG61" s="798"/>
      <c r="BH61" s="798"/>
      <c r="BI61" s="527">
        <v>0</v>
      </c>
    </row>
    <row s="1651" customFormat="1" customHeight="1" ht="0">
      <c r="A62" s="1352" t="s">
        <v>734</v>
      </c>
      <c r="B62" s="1352"/>
      <c r="C62" s="1352"/>
      <c r="D62" s="1352"/>
      <c r="E62" s="2267"/>
      <c r="F62" s="1352"/>
      <c r="G62" s="1352"/>
      <c r="H62" s="1352"/>
      <c r="I62" s="1352"/>
      <c r="J62" s="1352"/>
      <c r="K62" s="1352"/>
      <c r="L62" s="1355"/>
      <c r="M62" s="1330"/>
      <c r="N62" s="1330"/>
      <c r="O62" s="527"/>
      <c r="P62" s="389"/>
      <c r="Q62" s="1353"/>
      <c r="R62" s="389"/>
      <c r="S62" s="1331"/>
      <c r="T62" s="1334" t="s">
        <v>889</v>
      </c>
      <c r="U62" s="1333"/>
      <c r="V62" s="1333"/>
      <c r="W62" s="1333"/>
      <c r="X62" s="1333"/>
      <c r="Y62" s="1333"/>
      <c r="Z62" s="1333"/>
      <c r="AA62" s="1333"/>
      <c r="AB62" s="1333"/>
      <c r="AC62" s="1333"/>
      <c r="AD62" s="1333"/>
      <c r="AE62" s="1333"/>
      <c r="AF62" s="1333"/>
      <c r="AG62" s="1333"/>
      <c r="AH62" s="1333"/>
      <c r="AI62" s="1333"/>
      <c r="AJ62" s="1333"/>
      <c r="AK62" s="1333"/>
      <c r="AL62" s="1333"/>
      <c r="AM62" s="1333"/>
      <c r="AN62" s="1333"/>
      <c r="AO62" s="1333"/>
      <c r="AP62" s="1333"/>
      <c r="AQ62" s="1333"/>
      <c r="AR62" s="1333"/>
      <c r="AS62" s="1333"/>
      <c r="AT62" s="1333"/>
      <c r="AU62" s="1333"/>
      <c r="AV62" s="1333"/>
      <c r="AW62" s="1333"/>
      <c r="AX62" s="1333"/>
      <c r="AY62" s="1333"/>
      <c r="AZ62" s="1333"/>
      <c r="BA62" s="1333"/>
      <c r="BB62" s="1333"/>
      <c r="BC62" s="1333"/>
      <c r="BE62" s="509"/>
      <c r="BF62" s="509" t="str">
        <f>IF(T62="","",T62)</f>
        <v>Добавить территорию для дифференциации</v>
      </c>
      <c r="BG62" s="509"/>
      <c r="BH62" s="509"/>
      <c r="BI62" s="520">
        <v>0</v>
      </c>
    </row>
    <row s="1651" customFormat="1" customHeight="1" ht="0">
      <c r="A63" s="1323"/>
      <c r="B63" s="1323"/>
      <c r="C63" s="1323"/>
      <c r="D63" s="1323"/>
      <c r="E63" s="1352"/>
      <c r="F63" s="1323"/>
      <c r="G63" s="1323"/>
      <c r="H63" s="1323"/>
      <c r="I63" s="1323"/>
      <c r="J63" s="1323"/>
      <c r="K63" s="1323"/>
      <c r="L63" s="1503"/>
      <c r="M63" s="1330"/>
      <c r="N63" s="1330"/>
      <c r="P63" s="1325"/>
      <c r="Q63" s="1326"/>
      <c r="R63" s="1325"/>
      <c r="S63" s="1331"/>
      <c r="T63" s="1334" t="s">
        <v>921</v>
      </c>
      <c r="U63" s="1333"/>
      <c r="V63" s="1333"/>
      <c r="W63" s="1333"/>
      <c r="X63" s="1333"/>
      <c r="Y63" s="1333"/>
      <c r="Z63" s="1333"/>
      <c r="AA63" s="1333"/>
      <c r="AB63" s="1333"/>
      <c r="AC63" s="1333"/>
      <c r="AD63" s="1333"/>
      <c r="AE63" s="1333"/>
      <c r="AF63" s="1333"/>
      <c r="AG63" s="1333"/>
      <c r="AH63" s="1333"/>
      <c r="AI63" s="1333"/>
      <c r="AJ63" s="1333"/>
      <c r="AK63" s="1333"/>
      <c r="AL63" s="1333"/>
      <c r="AM63" s="1333"/>
      <c r="AN63" s="1333"/>
      <c r="AO63" s="1333"/>
      <c r="AP63" s="1333"/>
      <c r="AQ63" s="1333"/>
      <c r="AR63" s="1333"/>
      <c r="AS63" s="1333"/>
      <c r="AT63" s="1333"/>
      <c r="AU63" s="1333"/>
      <c r="AV63" s="1333"/>
      <c r="AW63" s="1333"/>
      <c r="AX63" s="1333"/>
      <c r="AY63" s="1333"/>
      <c r="AZ63" s="1333"/>
      <c r="BA63" s="1333"/>
      <c r="BB63" s="1333"/>
      <c r="BC63" s="1333"/>
      <c r="BE63" s="798"/>
      <c r="BF63" s="798" t="str">
        <f>IF(T63="","",T63)</f>
        <v>Добавить наименование тарифа</v>
      </c>
      <c r="BG63" s="798"/>
      <c r="BH63" s="798"/>
      <c r="BI63" s="527">
        <v>0</v>
      </c>
    </row>
    <row customHeight="1" ht="11.549999999999999">
      <c r="M64" s="1169"/>
      <c r="N64" s="1169"/>
      <c r="O64" s="546"/>
      <c r="P64" s="1169"/>
      <c r="Q64" s="1169"/>
      <c r="R64" s="1164"/>
      <c r="S64" s="1164"/>
      <c r="BD64" s="1164"/>
      <c r="BE64" s="1164"/>
      <c r="BF64" s="1164"/>
      <c r="BG64" s="1164"/>
      <c r="BH64" s="1164"/>
      <c r="BI64" s="1164">
        <v>11</v>
      </c>
    </row>
    <row customHeight="1" ht="19.95">
      <c r="O65" s="546"/>
      <c r="S65" s="1262"/>
      <c r="T65" s="2294"/>
      <c r="U65" s="2294"/>
      <c r="V65" s="2294"/>
      <c r="W65" s="2294"/>
      <c r="X65" s="2294"/>
      <c r="Y65" s="2294"/>
      <c r="Z65" s="2294"/>
      <c r="AA65" s="2294"/>
      <c r="AB65" s="2294"/>
      <c r="AC65" s="2294"/>
      <c r="AD65" s="2294"/>
      <c r="AE65" s="2294"/>
      <c r="AF65" s="2294"/>
      <c r="AG65" s="2294"/>
      <c r="AH65" s="2294"/>
      <c r="AI65" s="2294"/>
      <c r="AJ65" s="2294"/>
      <c r="AK65" s="2294"/>
      <c r="AL65" s="2294"/>
      <c r="AM65" s="2294"/>
      <c r="AN65" s="2294"/>
      <c r="AO65" s="2294"/>
      <c r="AP65" s="2294"/>
      <c r="AQ65" s="2294"/>
      <c r="AR65" s="2294"/>
      <c r="AS65" s="2294"/>
      <c r="AT65" s="2294"/>
      <c r="AU65" s="2294"/>
      <c r="AV65" s="2294"/>
      <c r="AW65" s="2294"/>
      <c r="AX65" s="2294"/>
      <c r="AY65" s="2294"/>
      <c r="AZ65" s="2294"/>
      <c r="BA65" s="2294"/>
      <c r="BB65" s="2294"/>
      <c r="BC65" s="2294"/>
      <c r="BI65" s="1164">
        <v>19</v>
      </c>
    </row>
    <row customHeight="1" ht="14.699999999999998">
      <c r="O66" s="546"/>
      <c r="T66" s="1489"/>
      <c r="U66" s="1489"/>
      <c r="V66" s="1489"/>
      <c r="W66" s="1489"/>
      <c r="X66" s="1489"/>
      <c r="Y66" s="1489"/>
      <c r="Z66" s="1489"/>
      <c r="AA66" s="1489"/>
      <c r="AB66" s="1489"/>
      <c r="AC66" s="1489"/>
      <c r="AD66" s="1489"/>
      <c r="AE66" s="1489"/>
      <c r="AF66" s="1489"/>
      <c r="AG66" s="1489"/>
      <c r="AH66" s="1489"/>
      <c r="AI66" s="1489"/>
      <c r="AJ66" s="1489"/>
      <c r="AK66" s="1489"/>
      <c r="AL66" s="1489"/>
      <c r="AM66" s="1489"/>
      <c r="AN66" s="1489"/>
      <c r="AO66" s="1489"/>
      <c r="AP66" s="1489"/>
      <c r="AQ66" s="1489"/>
      <c r="AR66" s="1489"/>
      <c r="AS66" s="1489"/>
      <c r="AT66" s="1489"/>
      <c r="AU66" s="1489"/>
      <c r="AV66" s="1489"/>
      <c r="AW66" s="1489"/>
      <c r="AX66" s="1489"/>
      <c r="AY66" s="1489"/>
      <c r="AZ66" s="1489"/>
      <c r="BA66" s="1489"/>
      <c r="BB66" s="1489"/>
      <c r="BC66" s="1489"/>
      <c r="BI66" s="1164">
        <v>14</v>
      </c>
    </row>
    <row customHeight="1" ht="19.95">
      <c r="O67" s="546"/>
      <c r="S67" s="1262"/>
      <c r="T67" s="2294"/>
      <c r="U67" s="2294"/>
      <c r="V67" s="2294"/>
      <c r="W67" s="2294"/>
      <c r="X67" s="2294"/>
      <c r="Y67" s="2294"/>
      <c r="Z67" s="2294"/>
      <c r="AA67" s="2294"/>
      <c r="AB67" s="2294"/>
      <c r="AC67" s="2294"/>
      <c r="AD67" s="2294"/>
      <c r="AE67" s="2294"/>
      <c r="AF67" s="2294"/>
      <c r="AG67" s="2294"/>
      <c r="AH67" s="2294"/>
      <c r="AI67" s="2294"/>
      <c r="AJ67" s="2294"/>
      <c r="AK67" s="2294"/>
      <c r="AL67" s="2294"/>
      <c r="AM67" s="2294"/>
      <c r="AN67" s="2294"/>
      <c r="AO67" s="2294"/>
      <c r="AP67" s="2294"/>
      <c r="AQ67" s="2294"/>
      <c r="AR67" s="2294"/>
      <c r="AS67" s="2294"/>
      <c r="AT67" s="2294"/>
      <c r="AU67" s="2294"/>
      <c r="AV67" s="2294"/>
      <c r="AW67" s="2294"/>
      <c r="AX67" s="2294"/>
      <c r="AY67" s="2294"/>
      <c r="AZ67" s="2294"/>
      <c r="BA67" s="2294"/>
      <c r="BB67" s="2294"/>
      <c r="BC67" s="2294"/>
      <c r="BI67" s="1164">
        <v>19</v>
      </c>
    </row>
    <row customHeight="1" ht="14.699999999999998">
      <c r="O68" s="546"/>
      <c r="BI68" s="1164">
        <v>14</v>
      </c>
    </row>
    <row customHeight="1" ht="14.25" hidden="1">
      <c r="A69" s="1169" t="s">
        <v>82</v>
      </c>
      <c r="B69" s="1169">
        <v>0</v>
      </c>
      <c r="C69" s="1169">
        <v>0</v>
      </c>
      <c r="D69" s="1169">
        <v>0</v>
      </c>
      <c r="E69" s="1169">
        <v>0</v>
      </c>
      <c r="F69" s="1169">
        <v>0</v>
      </c>
      <c r="G69" s="1169">
        <v>0</v>
      </c>
      <c r="H69" s="1169">
        <v>0</v>
      </c>
      <c r="I69" s="1169">
        <v>0</v>
      </c>
      <c r="J69" s="1169">
        <v>0</v>
      </c>
      <c r="K69" s="1169">
        <v>0</v>
      </c>
      <c r="L69" s="1487">
        <v>0</v>
      </c>
      <c r="M69" s="1371">
        <v>0</v>
      </c>
      <c r="N69" s="1371">
        <v>0</v>
      </c>
      <c r="O69" s="1371">
        <v>0</v>
      </c>
      <c r="P69" s="1371">
        <v>0</v>
      </c>
      <c r="Q69" s="1380">
        <v>0</v>
      </c>
      <c r="R69" s="353">
        <v>3</v>
      </c>
      <c r="S69" s="590">
        <v>12</v>
      </c>
      <c r="T69" s="1164">
        <v>31</v>
      </c>
      <c r="U69" s="1164">
        <v>0</v>
      </c>
      <c r="V69" s="1164">
        <v>0</v>
      </c>
      <c r="W69" s="1164">
        <v>0</v>
      </c>
      <c r="X69" s="1164">
        <v>0</v>
      </c>
      <c r="Y69" s="1164">
        <v>0</v>
      </c>
      <c r="Z69" s="1164">
        <v>0</v>
      </c>
      <c r="AA69" s="1164">
        <v>0</v>
      </c>
      <c r="AB69" s="1164">
        <v>0</v>
      </c>
      <c r="AC69" s="1164">
        <v>0</v>
      </c>
      <c r="AD69" s="1164">
        <v>3</v>
      </c>
      <c r="AE69" s="1164">
        <v>3</v>
      </c>
      <c r="AF69" s="1164">
        <v>3</v>
      </c>
      <c r="AG69" s="1164">
        <v>24</v>
      </c>
      <c r="AH69" s="1164">
        <v>3</v>
      </c>
      <c r="AI69" s="1164">
        <v>3</v>
      </c>
      <c r="AJ69" s="1164">
        <v>3</v>
      </c>
      <c r="AK69" s="1164">
        <v>24</v>
      </c>
      <c r="AL69" s="1164">
        <v>3</v>
      </c>
      <c r="AM69" s="1164">
        <v>3</v>
      </c>
      <c r="AN69" s="1164">
        <v>3</v>
      </c>
      <c r="AO69" s="1164">
        <v>18</v>
      </c>
      <c r="AP69" s="1164">
        <v>3</v>
      </c>
      <c r="AQ69" s="1164">
        <v>3</v>
      </c>
      <c r="AR69" s="1164">
        <v>3</v>
      </c>
      <c r="AS69" s="1164">
        <v>18</v>
      </c>
      <c r="AT69" s="1164">
        <v>21</v>
      </c>
      <c r="AU69" s="1164">
        <v>21</v>
      </c>
      <c r="AV69" s="1164">
        <v>21</v>
      </c>
      <c r="AW69" s="1164">
        <v>21</v>
      </c>
      <c r="AX69" s="1164">
        <v>11</v>
      </c>
      <c r="AY69" s="1164">
        <v>3</v>
      </c>
      <c r="AZ69" s="1164">
        <v>11</v>
      </c>
      <c r="BA69" s="1164">
        <v>0</v>
      </c>
      <c r="BB69" s="1164">
        <v>4</v>
      </c>
      <c r="BC69" s="1164">
        <v>115</v>
      </c>
      <c r="BD69" s="520">
        <v>10</v>
      </c>
      <c r="BE69" s="520">
        <v>10</v>
      </c>
      <c r="BF69" s="520">
        <v>10</v>
      </c>
      <c r="BG69" s="520">
        <v>10</v>
      </c>
      <c r="BH69" s="520">
        <v>10</v>
      </c>
      <c r="BI69" s="1164">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C3C93-4A7D-D42D-B101-0.9320411A}" mc:Ignorable="x14ac xr xr2 xr3">
  <sheetPr>
    <tabColor theme="9" tint="-0.25"/>
  </sheetPr>
  <dimension ref="A1:HJ303"/>
  <sheetViews>
    <sheetView topLeftCell="A1" showGridLines="0" zoomScale="90" workbookViewId="0">
      <selection activeCell="GM24" sqref="GM24"/>
    </sheetView>
  </sheetViews>
  <sheetFormatPr defaultColWidth="9.140625" customHeight="1" defaultRowHeight="11.25"/>
  <cols>
    <col min="1" max="1" style="996" width="10.7109375" hidden="1" customWidth="1"/>
    <col min="2" max="2" style="1375" width="16.8515625" hidden="1" customWidth="1"/>
    <col min="3" max="3" style="1651" width="5.57421875" hidden="1" customWidth="1"/>
    <col min="4" max="4" style="1644" width="3.00390625" customWidth="1"/>
    <col min="5" max="5" style="1644" width="7.00390625" customWidth="1"/>
    <col min="6" max="6" style="1644" width="54.00390625" customWidth="1"/>
    <col min="7" max="7" style="1644" width="10.00390625" customWidth="1"/>
    <col min="8" max="8" style="1644" width="40.7109375" hidden="1" customWidth="1"/>
    <col min="9" max="195" style="1644" width="40.7109375" customWidth="1"/>
    <col min="196" max="196" style="1644" width="102.00390625" customWidth="1"/>
    <col min="197" max="197" style="1375" width="9.00390625" customWidth="1"/>
    <col min="198" max="198" style="1651" width="5.00390625" customWidth="1"/>
    <col min="199" max="199" style="1651" width="3.00390625" customWidth="1"/>
    <col min="200" max="203" style="1375" width="3.00390625" customWidth="1"/>
    <col min="204" max="204" style="1651" width="10.00390625" customWidth="1"/>
    <col min="205" max="205" style="1375" width="34.00390625" customWidth="1"/>
    <col min="206" max="206" style="1375" width="9.00390625" customWidth="1"/>
    <col min="207" max="207" style="745" width="8.00390625" customWidth="1"/>
    <col min="208" max="212" style="1375" width="8.00390625" customWidth="1"/>
    <col min="213" max="217" style="1641" width="8.00390625" customWidth="1"/>
    <col min="218" max="218" style="1644" width="9.140625" hidden="1"/>
  </cols>
  <sheetData>
    <row customHeight="1" ht="22.5" hidden="1">
      <c r="J1" s="1644"/>
      <c r="K1" s="1644"/>
      <c r="L1" s="1644"/>
      <c r="M1" s="1644"/>
      <c r="N1" s="1644"/>
      <c r="O1" s="1644"/>
      <c r="P1" s="1644"/>
      <c r="Q1" s="1644"/>
      <c r="R1" s="1644"/>
      <c r="S1" s="1644"/>
      <c r="T1" s="1644"/>
      <c r="U1" s="1644"/>
      <c r="V1" s="1644"/>
      <c r="W1" s="1644"/>
      <c r="X1" s="1644"/>
      <c r="Y1" s="1644"/>
      <c r="Z1" s="1644"/>
      <c r="AA1" s="1644"/>
      <c r="AB1" s="1644"/>
      <c r="AC1" s="1644"/>
      <c r="AD1" s="1644"/>
      <c r="AE1" s="1644"/>
      <c r="AF1" s="1644"/>
      <c r="AG1" s="1644"/>
      <c r="AH1" s="1644"/>
      <c r="AI1" s="1644"/>
      <c r="AJ1" s="1644"/>
      <c r="AK1" s="1644"/>
      <c r="AL1" s="1644"/>
      <c r="AM1" s="1644"/>
      <c r="AN1" s="1644"/>
      <c r="AO1" s="1644"/>
      <c r="AP1" s="1644"/>
      <c r="AQ1" s="1644"/>
      <c r="AR1" s="1644"/>
      <c r="AS1" s="1644"/>
      <c r="AT1" s="1644"/>
      <c r="AU1" s="1644"/>
      <c r="AV1" s="1644"/>
      <c r="AW1" s="1644"/>
      <c r="AX1" s="1644"/>
      <c r="AY1" s="1644"/>
      <c r="AZ1" s="1644"/>
      <c r="BA1" s="1644"/>
      <c r="BB1" s="1644"/>
      <c r="BC1" s="1644"/>
      <c r="BD1" s="1644"/>
      <c r="BE1" s="1644"/>
      <c r="BF1" s="1644"/>
      <c r="BG1" s="1644"/>
      <c r="BH1" s="1644"/>
      <c r="BI1" s="1644"/>
      <c r="BJ1" s="1644"/>
      <c r="BK1" s="1644"/>
      <c r="BL1" s="1644"/>
      <c r="BM1" s="1644"/>
      <c r="BN1" s="1644"/>
      <c r="BO1" s="1644"/>
      <c r="BP1" s="1644"/>
      <c r="BQ1" s="1644"/>
      <c r="BR1" s="1644"/>
      <c r="BS1" s="1644"/>
      <c r="BT1" s="1644"/>
      <c r="BU1" s="1644"/>
      <c r="BV1" s="1644"/>
      <c r="BW1" s="1644"/>
      <c r="BX1" s="1644"/>
      <c r="BY1" s="1644"/>
      <c r="BZ1" s="1644"/>
      <c r="CA1" s="1644"/>
      <c r="CB1" s="1644"/>
      <c r="CC1" s="1644"/>
      <c r="CD1" s="1644"/>
      <c r="CE1" s="1644"/>
      <c r="CF1" s="1644"/>
      <c r="CG1" s="1644"/>
      <c r="CH1" s="1644"/>
      <c r="CI1" s="1644"/>
      <c r="CJ1" s="1644"/>
      <c r="CK1" s="1644"/>
      <c r="CL1" s="1644"/>
      <c r="CM1" s="1644"/>
      <c r="CN1" s="1644"/>
      <c r="CO1" s="1644"/>
      <c r="CP1" s="1644"/>
      <c r="CQ1" s="1644"/>
      <c r="CR1" s="1644"/>
      <c r="CS1" s="1644"/>
      <c r="CT1" s="1644"/>
      <c r="CU1" s="1644"/>
      <c r="CV1" s="1644"/>
      <c r="CW1" s="1644"/>
      <c r="CX1" s="1644"/>
      <c r="CY1" s="1644"/>
      <c r="CZ1" s="1644"/>
      <c r="DA1" s="1644"/>
      <c r="DB1" s="1644"/>
      <c r="DC1" s="1644"/>
      <c r="DD1" s="1644"/>
      <c r="DE1" s="1644"/>
      <c r="DF1" s="1644"/>
      <c r="DG1" s="1644"/>
      <c r="DH1" s="1644"/>
      <c r="DI1" s="1644"/>
      <c r="DJ1" s="1644"/>
      <c r="DK1" s="1644"/>
      <c r="DL1" s="1644"/>
      <c r="DM1" s="1644"/>
      <c r="DN1" s="1644"/>
      <c r="DO1" s="1644"/>
      <c r="DP1" s="1644"/>
      <c r="DQ1" s="1644"/>
      <c r="DR1" s="1644"/>
      <c r="DS1" s="1644"/>
      <c r="DT1" s="1644"/>
      <c r="DU1" s="1644"/>
      <c r="DV1" s="1644"/>
      <c r="DW1" s="1644"/>
      <c r="DX1" s="1644"/>
      <c r="DY1" s="1644"/>
      <c r="DZ1" s="1644"/>
      <c r="EA1" s="1644"/>
      <c r="EB1" s="1644"/>
      <c r="EC1" s="1644"/>
      <c r="ED1" s="1644"/>
      <c r="EE1" s="1644"/>
      <c r="EF1" s="1644"/>
      <c r="EG1" s="1644"/>
      <c r="EH1" s="1644"/>
      <c r="EI1" s="1644"/>
      <c r="EJ1" s="1644"/>
      <c r="EK1" s="1644"/>
      <c r="EL1" s="1644"/>
      <c r="EM1" s="1644"/>
      <c r="EN1" s="1644"/>
      <c r="EO1" s="1644"/>
      <c r="EP1" s="1644"/>
      <c r="EQ1" s="1644"/>
      <c r="ER1" s="1644"/>
      <c r="ES1" s="1644"/>
      <c r="ET1" s="1644"/>
      <c r="EU1" s="1644"/>
      <c r="EV1" s="1644"/>
      <c r="EW1" s="1644"/>
      <c r="EX1" s="1644"/>
      <c r="EY1" s="1644"/>
      <c r="EZ1" s="1644"/>
      <c r="FA1" s="1644"/>
      <c r="FB1" s="1644"/>
      <c r="FC1" s="1644"/>
      <c r="FD1" s="1644"/>
      <c r="FE1" s="1644"/>
      <c r="FF1" s="1644"/>
      <c r="FG1" s="1644"/>
      <c r="FH1" s="1644"/>
      <c r="FI1" s="1644"/>
      <c r="FJ1" s="1644"/>
      <c r="FK1" s="1644"/>
      <c r="FL1" s="1644"/>
      <c r="FM1" s="1644"/>
      <c r="FN1" s="1644"/>
      <c r="FO1" s="1644"/>
      <c r="FP1" s="1644"/>
      <c r="FQ1" s="1644"/>
      <c r="FR1" s="1644"/>
      <c r="FS1" s="1644"/>
      <c r="FT1" s="1644"/>
      <c r="FU1" s="1644"/>
      <c r="FV1" s="1644"/>
      <c r="FW1" s="1644"/>
      <c r="FX1" s="1644"/>
      <c r="FY1" s="1644"/>
      <c r="FZ1" s="1644"/>
      <c r="GA1" s="1644"/>
      <c r="GB1" s="1644"/>
      <c r="GC1" s="1644"/>
      <c r="GD1" s="1644"/>
      <c r="GE1" s="1644"/>
      <c r="GF1" s="1644"/>
      <c r="GG1" s="1644"/>
      <c r="GH1" s="1644"/>
      <c r="GI1" s="1644"/>
      <c r="GJ1" s="1644"/>
      <c r="GK1" s="1644"/>
      <c r="GL1" s="1644"/>
      <c r="GM1" s="1644"/>
      <c r="HJ1" s="1640" t="s">
        <v>14</v>
      </c>
    </row>
    <row customHeight="1" ht="23.25" hidden="1">
      <c r="B2" s="2108"/>
      <c r="C2" s="1176" t="s">
        <v>1018</v>
      </c>
      <c r="D2" s="1647"/>
      <c r="E2" s="555">
        <f>B2</f>
        <v>0</v>
      </c>
      <c r="F2" s="556"/>
      <c r="G2" s="1655" t="s">
        <v>1019</v>
      </c>
      <c r="H2" s="1655" t="s">
        <v>1019</v>
      </c>
      <c r="I2" s="1655" t="s">
        <v>1019</v>
      </c>
      <c r="J2" s="2321" t="s">
        <v>1019</v>
      </c>
      <c r="K2" s="2321" t="s">
        <v>1019</v>
      </c>
      <c r="L2" s="2321" t="s">
        <v>1019</v>
      </c>
      <c r="M2" s="2321" t="s">
        <v>1019</v>
      </c>
      <c r="N2" s="2321" t="s">
        <v>1019</v>
      </c>
      <c r="O2" s="2321" t="s">
        <v>1019</v>
      </c>
      <c r="P2" s="2321" t="s">
        <v>1019</v>
      </c>
      <c r="Q2" s="2321" t="s">
        <v>1019</v>
      </c>
      <c r="R2" s="2321" t="s">
        <v>1019</v>
      </c>
      <c r="S2" s="2321" t="s">
        <v>1019</v>
      </c>
      <c r="T2" s="2321" t="s">
        <v>1019</v>
      </c>
      <c r="U2" s="2321" t="s">
        <v>1019</v>
      </c>
      <c r="V2" s="2321" t="s">
        <v>1019</v>
      </c>
      <c r="W2" s="2321" t="s">
        <v>1019</v>
      </c>
      <c r="X2" s="2321" t="s">
        <v>1019</v>
      </c>
      <c r="Y2" s="2321" t="s">
        <v>1019</v>
      </c>
      <c r="Z2" s="2321" t="s">
        <v>1019</v>
      </c>
      <c r="AA2" s="2321" t="s">
        <v>1019</v>
      </c>
      <c r="AB2" s="2321" t="s">
        <v>1019</v>
      </c>
      <c r="AC2" s="2321" t="s">
        <v>1019</v>
      </c>
      <c r="AD2" s="2321" t="s">
        <v>1019</v>
      </c>
      <c r="AE2" s="2321" t="s">
        <v>1019</v>
      </c>
      <c r="AF2" s="2321" t="s">
        <v>1019</v>
      </c>
      <c r="AG2" s="2321" t="s">
        <v>1019</v>
      </c>
      <c r="AH2" s="2321" t="s">
        <v>1019</v>
      </c>
      <c r="AI2" s="2321" t="s">
        <v>1019</v>
      </c>
      <c r="AJ2" s="2321" t="s">
        <v>1019</v>
      </c>
      <c r="AK2" s="2321" t="s">
        <v>1019</v>
      </c>
      <c r="AL2" s="2321" t="s">
        <v>1019</v>
      </c>
      <c r="AM2" s="2321" t="s">
        <v>1019</v>
      </c>
      <c r="AN2" s="2321" t="s">
        <v>1019</v>
      </c>
      <c r="AO2" s="2321" t="s">
        <v>1019</v>
      </c>
      <c r="AP2" s="2321" t="s">
        <v>1019</v>
      </c>
      <c r="AQ2" s="2321" t="s">
        <v>1019</v>
      </c>
      <c r="AR2" s="2321" t="s">
        <v>1019</v>
      </c>
      <c r="AS2" s="2321" t="s">
        <v>1019</v>
      </c>
      <c r="AT2" s="2321" t="s">
        <v>1019</v>
      </c>
      <c r="AU2" s="2321" t="s">
        <v>1019</v>
      </c>
      <c r="AV2" s="2321" t="s">
        <v>1019</v>
      </c>
      <c r="AW2" s="2321" t="s">
        <v>1019</v>
      </c>
      <c r="AX2" s="2321" t="s">
        <v>1019</v>
      </c>
      <c r="AY2" s="2321" t="s">
        <v>1019</v>
      </c>
      <c r="AZ2" s="2321" t="s">
        <v>1019</v>
      </c>
      <c r="BA2" s="2321" t="s">
        <v>1019</v>
      </c>
      <c r="BB2" s="2321" t="s">
        <v>1019</v>
      </c>
      <c r="BC2" s="2321" t="s">
        <v>1019</v>
      </c>
      <c r="BD2" s="2321" t="s">
        <v>1019</v>
      </c>
      <c r="BE2" s="2321" t="s">
        <v>1019</v>
      </c>
      <c r="BF2" s="2321" t="s">
        <v>1019</v>
      </c>
      <c r="BG2" s="2321" t="s">
        <v>1019</v>
      </c>
      <c r="BH2" s="2321" t="s">
        <v>1019</v>
      </c>
      <c r="BI2" s="2321" t="s">
        <v>1019</v>
      </c>
      <c r="BJ2" s="2321" t="s">
        <v>1019</v>
      </c>
      <c r="BK2" s="2321" t="s">
        <v>1019</v>
      </c>
      <c r="BL2" s="2321" t="s">
        <v>1019</v>
      </c>
      <c r="BM2" s="2321" t="s">
        <v>1019</v>
      </c>
      <c r="BN2" s="2321" t="s">
        <v>1019</v>
      </c>
      <c r="BO2" s="2321" t="s">
        <v>1019</v>
      </c>
      <c r="BP2" s="2321" t="s">
        <v>1019</v>
      </c>
      <c r="BQ2" s="2321" t="s">
        <v>1019</v>
      </c>
      <c r="BR2" s="2321" t="s">
        <v>1019</v>
      </c>
      <c r="BS2" s="2321" t="s">
        <v>1019</v>
      </c>
      <c r="BT2" s="2321" t="s">
        <v>1019</v>
      </c>
      <c r="BU2" s="2321" t="s">
        <v>1019</v>
      </c>
      <c r="BV2" s="2321" t="s">
        <v>1019</v>
      </c>
      <c r="BW2" s="2321" t="s">
        <v>1019</v>
      </c>
      <c r="BX2" s="2321" t="s">
        <v>1019</v>
      </c>
      <c r="BY2" s="2321" t="s">
        <v>1019</v>
      </c>
      <c r="BZ2" s="2321" t="s">
        <v>1019</v>
      </c>
      <c r="CA2" s="2321" t="s">
        <v>1019</v>
      </c>
      <c r="CB2" s="2321" t="s">
        <v>1019</v>
      </c>
      <c r="CC2" s="2321" t="s">
        <v>1019</v>
      </c>
      <c r="CD2" s="2321" t="s">
        <v>1019</v>
      </c>
      <c r="CE2" s="2321" t="s">
        <v>1019</v>
      </c>
      <c r="CF2" s="2321" t="s">
        <v>1019</v>
      </c>
      <c r="CG2" s="2321" t="s">
        <v>1019</v>
      </c>
      <c r="CH2" s="2321" t="s">
        <v>1019</v>
      </c>
      <c r="CI2" s="2321" t="s">
        <v>1019</v>
      </c>
      <c r="CJ2" s="2321" t="s">
        <v>1019</v>
      </c>
      <c r="CK2" s="2321" t="s">
        <v>1019</v>
      </c>
      <c r="CL2" s="2321" t="s">
        <v>1019</v>
      </c>
      <c r="CM2" s="2321" t="s">
        <v>1019</v>
      </c>
      <c r="CN2" s="2321" t="s">
        <v>1019</v>
      </c>
      <c r="CO2" s="2321" t="s">
        <v>1019</v>
      </c>
      <c r="CP2" s="2321" t="s">
        <v>1019</v>
      </c>
      <c r="CQ2" s="2321" t="s">
        <v>1019</v>
      </c>
      <c r="CR2" s="2321" t="s">
        <v>1019</v>
      </c>
      <c r="CS2" s="2321" t="s">
        <v>1019</v>
      </c>
      <c r="CT2" s="2321" t="s">
        <v>1019</v>
      </c>
      <c r="CU2" s="2321" t="s">
        <v>1019</v>
      </c>
      <c r="CV2" s="2321" t="s">
        <v>1019</v>
      </c>
      <c r="CW2" s="2321" t="s">
        <v>1019</v>
      </c>
      <c r="CX2" s="2321" t="s">
        <v>1019</v>
      </c>
      <c r="CY2" s="2321" t="s">
        <v>1019</v>
      </c>
      <c r="CZ2" s="2321" t="s">
        <v>1019</v>
      </c>
      <c r="DA2" s="2321" t="s">
        <v>1019</v>
      </c>
      <c r="DB2" s="2321" t="s">
        <v>1019</v>
      </c>
      <c r="DC2" s="2321" t="s">
        <v>1019</v>
      </c>
      <c r="DD2" s="2321" t="s">
        <v>1019</v>
      </c>
      <c r="DE2" s="2321" t="s">
        <v>1019</v>
      </c>
      <c r="DF2" s="2321" t="s">
        <v>1019</v>
      </c>
      <c r="DG2" s="2321" t="s">
        <v>1019</v>
      </c>
      <c r="DH2" s="2321" t="s">
        <v>1019</v>
      </c>
      <c r="DI2" s="2321" t="s">
        <v>1019</v>
      </c>
      <c r="DJ2" s="2321" t="s">
        <v>1019</v>
      </c>
      <c r="DK2" s="2321" t="s">
        <v>1019</v>
      </c>
      <c r="DL2" s="2321" t="s">
        <v>1019</v>
      </c>
      <c r="DM2" s="2321" t="s">
        <v>1019</v>
      </c>
      <c r="DN2" s="2321" t="s">
        <v>1019</v>
      </c>
      <c r="DO2" s="2321" t="s">
        <v>1019</v>
      </c>
      <c r="DP2" s="2321" t="s">
        <v>1019</v>
      </c>
      <c r="DQ2" s="2321" t="s">
        <v>1019</v>
      </c>
      <c r="DR2" s="2321" t="s">
        <v>1019</v>
      </c>
      <c r="DS2" s="2321" t="s">
        <v>1019</v>
      </c>
      <c r="DT2" s="2321" t="s">
        <v>1019</v>
      </c>
      <c r="DU2" s="2321" t="s">
        <v>1019</v>
      </c>
      <c r="DV2" s="2321" t="s">
        <v>1019</v>
      </c>
      <c r="DW2" s="2321" t="s">
        <v>1019</v>
      </c>
      <c r="DX2" s="2321" t="s">
        <v>1019</v>
      </c>
      <c r="DY2" s="2321" t="s">
        <v>1019</v>
      </c>
      <c r="DZ2" s="2321" t="s">
        <v>1019</v>
      </c>
      <c r="EA2" s="2321" t="s">
        <v>1019</v>
      </c>
      <c r="EB2" s="2321" t="s">
        <v>1019</v>
      </c>
      <c r="EC2" s="2321" t="s">
        <v>1019</v>
      </c>
      <c r="ED2" s="2321" t="s">
        <v>1019</v>
      </c>
      <c r="EE2" s="2321" t="s">
        <v>1019</v>
      </c>
      <c r="EF2" s="2321" t="s">
        <v>1019</v>
      </c>
      <c r="EG2" s="2321" t="s">
        <v>1019</v>
      </c>
      <c r="EH2" s="2321" t="s">
        <v>1019</v>
      </c>
      <c r="EI2" s="2321" t="s">
        <v>1019</v>
      </c>
      <c r="EJ2" s="2321" t="s">
        <v>1019</v>
      </c>
      <c r="EK2" s="2321" t="s">
        <v>1019</v>
      </c>
      <c r="EL2" s="2321" t="s">
        <v>1019</v>
      </c>
      <c r="EM2" s="2321" t="s">
        <v>1019</v>
      </c>
      <c r="EN2" s="2321" t="s">
        <v>1019</v>
      </c>
      <c r="EO2" s="2321" t="s">
        <v>1019</v>
      </c>
      <c r="EP2" s="2321" t="s">
        <v>1019</v>
      </c>
      <c r="EQ2" s="2321" t="s">
        <v>1019</v>
      </c>
      <c r="ER2" s="2321" t="s">
        <v>1019</v>
      </c>
      <c r="ES2" s="2321" t="s">
        <v>1019</v>
      </c>
      <c r="ET2" s="2321" t="s">
        <v>1019</v>
      </c>
      <c r="EU2" s="2321" t="s">
        <v>1019</v>
      </c>
      <c r="EV2" s="2321" t="s">
        <v>1019</v>
      </c>
      <c r="EW2" s="2321" t="s">
        <v>1019</v>
      </c>
      <c r="EX2" s="2321" t="s">
        <v>1019</v>
      </c>
      <c r="EY2" s="2321" t="s">
        <v>1019</v>
      </c>
      <c r="EZ2" s="2321" t="s">
        <v>1019</v>
      </c>
      <c r="FA2" s="2321" t="s">
        <v>1019</v>
      </c>
      <c r="FB2" s="2321" t="s">
        <v>1019</v>
      </c>
      <c r="FC2" s="2321" t="s">
        <v>1019</v>
      </c>
      <c r="FD2" s="2321" t="s">
        <v>1019</v>
      </c>
      <c r="FE2" s="2321" t="s">
        <v>1019</v>
      </c>
      <c r="FF2" s="2321" t="s">
        <v>1019</v>
      </c>
      <c r="FG2" s="2321" t="s">
        <v>1019</v>
      </c>
      <c r="FH2" s="2321" t="s">
        <v>1019</v>
      </c>
      <c r="FI2" s="2321" t="s">
        <v>1019</v>
      </c>
      <c r="FJ2" s="2321" t="s">
        <v>1019</v>
      </c>
      <c r="FK2" s="2321" t="s">
        <v>1019</v>
      </c>
      <c r="FL2" s="2321" t="s">
        <v>1019</v>
      </c>
      <c r="FM2" s="2321" t="s">
        <v>1019</v>
      </c>
      <c r="FN2" s="2321" t="s">
        <v>1019</v>
      </c>
      <c r="FO2" s="2321" t="s">
        <v>1019</v>
      </c>
      <c r="FP2" s="2321" t="s">
        <v>1019</v>
      </c>
      <c r="FQ2" s="2321" t="s">
        <v>1019</v>
      </c>
      <c r="FR2" s="2321" t="s">
        <v>1019</v>
      </c>
      <c r="FS2" s="2321" t="s">
        <v>1019</v>
      </c>
      <c r="FT2" s="2321" t="s">
        <v>1019</v>
      </c>
      <c r="FU2" s="2321" t="s">
        <v>1019</v>
      </c>
      <c r="FV2" s="2321" t="s">
        <v>1019</v>
      </c>
      <c r="FW2" s="2321" t="s">
        <v>1019</v>
      </c>
      <c r="FX2" s="2321" t="s">
        <v>1019</v>
      </c>
      <c r="FY2" s="2321" t="s">
        <v>1019</v>
      </c>
      <c r="FZ2" s="2321" t="s">
        <v>1019</v>
      </c>
      <c r="GA2" s="2321" t="s">
        <v>1019</v>
      </c>
      <c r="GB2" s="2321" t="s">
        <v>1019</v>
      </c>
      <c r="GC2" s="2321" t="s">
        <v>1019</v>
      </c>
      <c r="GD2" s="2321" t="s">
        <v>1019</v>
      </c>
      <c r="GE2" s="2321" t="s">
        <v>1019</v>
      </c>
      <c r="GF2" s="2321" t="s">
        <v>1019</v>
      </c>
      <c r="GG2" s="2321" t="s">
        <v>1019</v>
      </c>
      <c r="GH2" s="2321" t="s">
        <v>1019</v>
      </c>
      <c r="GI2" s="2321" t="s">
        <v>1019</v>
      </c>
      <c r="GJ2" s="2321" t="s">
        <v>1019</v>
      </c>
      <c r="GK2" s="2321" t="s">
        <v>1019</v>
      </c>
      <c r="GL2" s="2321" t="s">
        <v>1019</v>
      </c>
      <c r="GM2" s="2321" t="s">
        <v>1019</v>
      </c>
      <c r="GN2" s="298" t="s">
        <v>1020</v>
      </c>
      <c r="GO2" s="552"/>
      <c r="HJ2" s="1640">
        <v>0</v>
      </c>
    </row>
    <row s="1651" customFormat="1" customHeight="1" ht="0.75" hidden="1">
      <c r="B3" s="2108"/>
      <c r="C3" s="1176"/>
      <c r="D3" s="557"/>
      <c r="E3" s="558"/>
      <c r="F3" s="559" t="s">
        <v>1021</v>
      </c>
      <c r="G3" s="560"/>
      <c r="H3" s="560">
        <f>H4*H5+H7</f>
        <v>0</v>
      </c>
      <c r="I3" s="560">
        <f>I4*I5+I6</f>
        <v>0</v>
      </c>
      <c r="J3" s="1382">
        <f>J4*J5+J7</f>
        <v>0</v>
      </c>
      <c r="K3" s="1382">
        <f>K4*K5+K7</f>
        <v>0</v>
      </c>
      <c r="L3" s="1382">
        <f>L4*L5+L7</f>
        <v>0</v>
      </c>
      <c r="M3" s="1382">
        <f>M4*M5+M7</f>
        <v>0</v>
      </c>
      <c r="N3" s="1382">
        <f>N4*N5+N7</f>
        <v>0</v>
      </c>
      <c r="O3" s="1382">
        <f>O4*O5+O7</f>
        <v>0</v>
      </c>
      <c r="P3" s="1382">
        <f>P4*P5+P7</f>
        <v>0</v>
      </c>
      <c r="Q3" s="1382">
        <f>Q4*Q5+Q7</f>
        <v>0</v>
      </c>
      <c r="R3" s="1382">
        <f>R4*R5+R7</f>
        <v>0</v>
      </c>
      <c r="S3" s="1382">
        <f>S4*S5+S7</f>
        <v>0</v>
      </c>
      <c r="T3" s="1382">
        <f>T4*T5+T7</f>
        <v>0</v>
      </c>
      <c r="U3" s="1382">
        <f>U4*U5+U7</f>
        <v>0</v>
      </c>
      <c r="V3" s="1382">
        <f>V4*V5+V7</f>
        <v>0</v>
      </c>
      <c r="W3" s="1382">
        <f>W4*W5+W7</f>
        <v>0</v>
      </c>
      <c r="X3" s="1382">
        <f>X4*X5+X7</f>
        <v>0</v>
      </c>
      <c r="Y3" s="1382">
        <f>Y4*Y5+Y7</f>
        <v>0</v>
      </c>
      <c r="Z3" s="1382">
        <f>Z4*Z5+Z7</f>
        <v>0</v>
      </c>
      <c r="AA3" s="1382">
        <f>AA4*AA5+AA7</f>
        <v>0</v>
      </c>
      <c r="AB3" s="1382">
        <f>AB4*AB5+AB7</f>
        <v>0</v>
      </c>
      <c r="AC3" s="1382">
        <f>AC4*AC5+AC7</f>
        <v>0</v>
      </c>
      <c r="AD3" s="1382">
        <f>AD4*AD5+AD7</f>
        <v>0</v>
      </c>
      <c r="AE3" s="1382">
        <f>AE4*AE5+AE7</f>
        <v>0</v>
      </c>
      <c r="AF3" s="1382">
        <f>AF4*AF5+AF7</f>
        <v>0</v>
      </c>
      <c r="AG3" s="1382">
        <f>AG4*AG5+AG7</f>
        <v>0</v>
      </c>
      <c r="AH3" s="1382">
        <f>AH4*AH5+AH7</f>
        <v>0</v>
      </c>
      <c r="AI3" s="1382">
        <f>AI4*AI5+AI7</f>
        <v>0</v>
      </c>
      <c r="AJ3" s="1382">
        <f>AJ4*AJ5+AJ7</f>
        <v>0</v>
      </c>
      <c r="AK3" s="1382">
        <f>AK4*AK5+AK7</f>
        <v>0</v>
      </c>
      <c r="AL3" s="1382">
        <f>AL4*AL5+AL7</f>
        <v>0</v>
      </c>
      <c r="AM3" s="1382">
        <f>AM4*AM5+AM7</f>
        <v>0</v>
      </c>
      <c r="AN3" s="1382">
        <f>AN4*AN5+AN7</f>
        <v>0</v>
      </c>
      <c r="AO3" s="1382">
        <f>AO4*AO5+AO7</f>
        <v>0</v>
      </c>
      <c r="AP3" s="1382">
        <f>AP4*AP5+AP7</f>
        <v>0</v>
      </c>
      <c r="AQ3" s="1382">
        <f>AQ4*AQ5+AQ7</f>
        <v>0</v>
      </c>
      <c r="AR3" s="1382">
        <f>AR4*AR5+AR7</f>
        <v>0</v>
      </c>
      <c r="AS3" s="1382">
        <f>AS4*AS5+AS7</f>
        <v>0</v>
      </c>
      <c r="AT3" s="1382">
        <f>AT4*AT5+AT7</f>
        <v>0</v>
      </c>
      <c r="AU3" s="1382">
        <f>AU4*AU5+AU7</f>
        <v>0</v>
      </c>
      <c r="AV3" s="1382">
        <f>AV4*AV5+AV7</f>
        <v>0</v>
      </c>
      <c r="AW3" s="1382">
        <f>AW4*AW5+AW7</f>
        <v>0</v>
      </c>
      <c r="AX3" s="1382">
        <f>AX4*AX5+AX7</f>
        <v>0</v>
      </c>
      <c r="AY3" s="1382">
        <f>AY4*AY5+AY7</f>
        <v>0</v>
      </c>
      <c r="AZ3" s="1382">
        <f>AZ4*AZ5+AZ7</f>
        <v>0</v>
      </c>
      <c r="BA3" s="1382">
        <f>BA4*BA5+BA7</f>
        <v>0</v>
      </c>
      <c r="BB3" s="1382">
        <f>BB4*BB5+BB7</f>
        <v>0</v>
      </c>
      <c r="BC3" s="1382">
        <f>BC4*BC5+BC7</f>
        <v>0</v>
      </c>
      <c r="BD3" s="1382">
        <f>BD4*BD5+BD7</f>
        <v>0</v>
      </c>
      <c r="BE3" s="1382">
        <f>BE4*BE5+BE7</f>
        <v>0</v>
      </c>
      <c r="BF3" s="1382">
        <f>BF4*BF5+BF7</f>
        <v>0</v>
      </c>
      <c r="BG3" s="1382">
        <f>BG4*BG5+BG7</f>
        <v>0</v>
      </c>
      <c r="BH3" s="1382">
        <f>BH4*BH5+BH7</f>
        <v>0</v>
      </c>
      <c r="BI3" s="1382">
        <f>BI4*BI5+BI7</f>
        <v>0</v>
      </c>
      <c r="BJ3" s="1382">
        <f>BJ4*BJ5+BJ7</f>
        <v>0</v>
      </c>
      <c r="BK3" s="1382">
        <f>BK4*BK5+BK7</f>
        <v>0</v>
      </c>
      <c r="BL3" s="1382">
        <f>BL4*BL5+BL7</f>
        <v>0</v>
      </c>
      <c r="BM3" s="1382">
        <f>BM4*BM5+BM7</f>
        <v>0</v>
      </c>
      <c r="BN3" s="1382">
        <f>BN4*BN5+BN7</f>
        <v>0</v>
      </c>
      <c r="BO3" s="1382">
        <f>BO4*BO5+BO7</f>
        <v>0</v>
      </c>
      <c r="BP3" s="1382">
        <f>BP4*BP5+BP7</f>
        <v>0</v>
      </c>
      <c r="BQ3" s="1382">
        <f>BQ4*BQ5+BQ7</f>
        <v>0</v>
      </c>
      <c r="BR3" s="1382">
        <f>BR4*BR5+BR7</f>
        <v>0</v>
      </c>
      <c r="BS3" s="1382">
        <f>BS4*BS5+BS7</f>
        <v>0</v>
      </c>
      <c r="BT3" s="1382">
        <f>BT4*BT5+BT7</f>
        <v>0</v>
      </c>
      <c r="BU3" s="1382">
        <f>BU4*BU5+BU7</f>
        <v>0</v>
      </c>
      <c r="BV3" s="1382">
        <f>BV4*BV5+BV7</f>
        <v>0</v>
      </c>
      <c r="BW3" s="1382">
        <f>BW4*BW5+BW7</f>
        <v>0</v>
      </c>
      <c r="BX3" s="1382">
        <f>BX4*BX5+BX7</f>
        <v>0</v>
      </c>
      <c r="BY3" s="1382">
        <f>BY4*BY5+BY7</f>
        <v>0</v>
      </c>
      <c r="BZ3" s="1382">
        <f>BZ4*BZ5+BZ7</f>
        <v>0</v>
      </c>
      <c r="CA3" s="1382">
        <f>CA4*CA5+CA7</f>
        <v>0</v>
      </c>
      <c r="CB3" s="1382">
        <f>CB4*CB5+CB7</f>
        <v>0</v>
      </c>
      <c r="CC3" s="1382">
        <f>CC4*CC5+CC7</f>
        <v>0</v>
      </c>
      <c r="CD3" s="1382">
        <f>CD4*CD5+CD7</f>
        <v>0</v>
      </c>
      <c r="CE3" s="1382">
        <f>CE4*CE5+CE7</f>
        <v>0</v>
      </c>
      <c r="CF3" s="1382">
        <f>CF4*CF5+CF7</f>
        <v>0</v>
      </c>
      <c r="CG3" s="1382">
        <f>CG4*CG5+CG7</f>
        <v>0</v>
      </c>
      <c r="CH3" s="1382">
        <f>CH4*CH5+CH7</f>
        <v>0</v>
      </c>
      <c r="CI3" s="1382">
        <f>CI4*CI5+CI7</f>
        <v>0</v>
      </c>
      <c r="CJ3" s="1382">
        <f>CJ4*CJ5+CJ7</f>
        <v>0</v>
      </c>
      <c r="CK3" s="1382">
        <f>CK4*CK5+CK7</f>
        <v>0</v>
      </c>
      <c r="CL3" s="1382">
        <f>CL4*CL5+CL7</f>
        <v>0</v>
      </c>
      <c r="CM3" s="1382">
        <f>CM4*CM5+CM7</f>
        <v>0</v>
      </c>
      <c r="CN3" s="1382">
        <f>CN4*CN5+CN7</f>
        <v>0</v>
      </c>
      <c r="CO3" s="1382">
        <f>CO4*CO5+CO7</f>
        <v>0</v>
      </c>
      <c r="CP3" s="1382">
        <f>CP4*CP5+CP7</f>
        <v>0</v>
      </c>
      <c r="CQ3" s="1382">
        <f>CQ4*CQ5+CQ7</f>
        <v>0</v>
      </c>
      <c r="CR3" s="1382">
        <f>CR4*CR5+CR7</f>
        <v>0</v>
      </c>
      <c r="CS3" s="1382">
        <f>CS4*CS5+CS7</f>
        <v>0</v>
      </c>
      <c r="CT3" s="1382">
        <f>CT4*CT5+CT7</f>
        <v>0</v>
      </c>
      <c r="CU3" s="1382">
        <f>CU4*CU5+CU7</f>
        <v>0</v>
      </c>
      <c r="CV3" s="1382">
        <f>CV4*CV5+CV7</f>
        <v>0</v>
      </c>
      <c r="CW3" s="1382">
        <f>CW4*CW5+CW7</f>
        <v>0</v>
      </c>
      <c r="CX3" s="1382">
        <f>CX4*CX5+CX7</f>
        <v>0</v>
      </c>
      <c r="CY3" s="1382">
        <f>CY4*CY5+CY7</f>
        <v>0</v>
      </c>
      <c r="CZ3" s="1382">
        <f>CZ4*CZ5+CZ7</f>
        <v>0</v>
      </c>
      <c r="DA3" s="1382">
        <f>DA4*DA5+DA7</f>
        <v>0</v>
      </c>
      <c r="DB3" s="1382">
        <f>DB4*DB5+DB7</f>
        <v>0</v>
      </c>
      <c r="DC3" s="1382">
        <f>DC4*DC5+DC7</f>
        <v>0</v>
      </c>
      <c r="DD3" s="1382">
        <f>DD4*DD5+DD7</f>
        <v>0</v>
      </c>
      <c r="DE3" s="1382">
        <f>DE4*DE5+DE7</f>
        <v>0</v>
      </c>
      <c r="DF3" s="1382">
        <f>DF4*DF5+DF7</f>
        <v>0</v>
      </c>
      <c r="DG3" s="1382">
        <f>DG4*DG5+DG7</f>
        <v>0</v>
      </c>
      <c r="DH3" s="1382">
        <f>DH4*DH5+DH7</f>
        <v>0</v>
      </c>
      <c r="DI3" s="1382">
        <f>DI4*DI5+DI7</f>
        <v>0</v>
      </c>
      <c r="DJ3" s="1382">
        <f>DJ4*DJ5+DJ7</f>
        <v>0</v>
      </c>
      <c r="DK3" s="1382">
        <f>DK4*DK5+DK7</f>
        <v>0</v>
      </c>
      <c r="DL3" s="1382">
        <f>DL4*DL5+DL7</f>
        <v>0</v>
      </c>
      <c r="DM3" s="1382">
        <f>DM4*DM5+DM7</f>
        <v>0</v>
      </c>
      <c r="DN3" s="1382">
        <f>DN4*DN5+DN7</f>
        <v>0</v>
      </c>
      <c r="DO3" s="1382">
        <f>DO4*DO5+DO7</f>
        <v>0</v>
      </c>
      <c r="DP3" s="1382">
        <f>DP4*DP5+DP7</f>
        <v>0</v>
      </c>
      <c r="DQ3" s="1382">
        <f>DQ4*DQ5+DQ7</f>
        <v>0</v>
      </c>
      <c r="DR3" s="1382">
        <f>DR4*DR5+DR7</f>
        <v>0</v>
      </c>
      <c r="DS3" s="1382">
        <f>DS4*DS5+DS7</f>
        <v>0</v>
      </c>
      <c r="DT3" s="1382">
        <f>DT4*DT5+DT7</f>
        <v>0</v>
      </c>
      <c r="DU3" s="1382">
        <f>DU4*DU5+DU7</f>
        <v>0</v>
      </c>
      <c r="DV3" s="1382">
        <f>DV4*DV5+DV7</f>
        <v>0</v>
      </c>
      <c r="DW3" s="1382">
        <f>DW4*DW5+DW7</f>
        <v>0</v>
      </c>
      <c r="DX3" s="1382">
        <f>DX4*DX5+DX7</f>
        <v>0</v>
      </c>
      <c r="DY3" s="1382">
        <f>DY4*DY5+DY7</f>
        <v>0</v>
      </c>
      <c r="DZ3" s="1382">
        <f>DZ4*DZ5+DZ7</f>
        <v>0</v>
      </c>
      <c r="EA3" s="1382">
        <f>EA4*EA5+EA7</f>
        <v>0</v>
      </c>
      <c r="EB3" s="1382">
        <f>EB4*EB5+EB7</f>
        <v>0</v>
      </c>
      <c r="EC3" s="1382">
        <f>EC4*EC5+EC7</f>
        <v>0</v>
      </c>
      <c r="ED3" s="1382">
        <f>ED4*ED5+ED7</f>
        <v>0</v>
      </c>
      <c r="EE3" s="1382">
        <f>EE4*EE5+EE7</f>
        <v>0</v>
      </c>
      <c r="EF3" s="1382">
        <f>EF4*EF5+EF7</f>
        <v>0</v>
      </c>
      <c r="EG3" s="1382">
        <f>EG4*EG5+EG7</f>
        <v>0</v>
      </c>
      <c r="EH3" s="1382">
        <f>EH4*EH5+EH7</f>
        <v>0</v>
      </c>
      <c r="EI3" s="1382">
        <f>EI4*EI5+EI7</f>
        <v>0</v>
      </c>
      <c r="EJ3" s="1382">
        <f>EJ4*EJ5+EJ7</f>
        <v>0</v>
      </c>
      <c r="EK3" s="1382">
        <f>EK4*EK5+EK7</f>
        <v>0</v>
      </c>
      <c r="EL3" s="1382">
        <f>EL4*EL5+EL7</f>
        <v>0</v>
      </c>
      <c r="EM3" s="1382">
        <f>EM4*EM5+EM7</f>
        <v>0</v>
      </c>
      <c r="EN3" s="1382">
        <f>EN4*EN5+EN7</f>
        <v>0</v>
      </c>
      <c r="EO3" s="1382">
        <f>EO4*EO5+EO7</f>
        <v>0</v>
      </c>
      <c r="EP3" s="1382">
        <f>EP4*EP5+EP7</f>
        <v>0</v>
      </c>
      <c r="EQ3" s="1382">
        <f>EQ4*EQ5+EQ7</f>
        <v>0</v>
      </c>
      <c r="ER3" s="1382">
        <f>ER4*ER5+ER7</f>
        <v>0</v>
      </c>
      <c r="ES3" s="1382">
        <f>ES4*ES5+ES7</f>
        <v>0</v>
      </c>
      <c r="ET3" s="1382">
        <f>ET4*ET5+ET7</f>
        <v>0</v>
      </c>
      <c r="EU3" s="1382">
        <f>EU4*EU5+EU7</f>
        <v>0</v>
      </c>
      <c r="EV3" s="1382">
        <f>EV4*EV5+EV7</f>
        <v>0</v>
      </c>
      <c r="EW3" s="1382">
        <f>EW4*EW5+EW7</f>
        <v>0</v>
      </c>
      <c r="EX3" s="1382">
        <f>EX4*EX5+EX7</f>
        <v>0</v>
      </c>
      <c r="EY3" s="1382">
        <f>EY4*EY5+EY7</f>
        <v>0</v>
      </c>
      <c r="EZ3" s="1382">
        <f>EZ4*EZ5+EZ7</f>
        <v>0</v>
      </c>
      <c r="FA3" s="1382">
        <f>FA4*FA5+FA7</f>
        <v>0</v>
      </c>
      <c r="FB3" s="1382">
        <f>FB4*FB5+FB7</f>
        <v>0</v>
      </c>
      <c r="FC3" s="1382">
        <f>FC4*FC5+FC7</f>
        <v>0</v>
      </c>
      <c r="FD3" s="1382">
        <f>FD4*FD5+FD7</f>
        <v>0</v>
      </c>
      <c r="FE3" s="1382">
        <f>FE4*FE5+FE7</f>
        <v>0</v>
      </c>
      <c r="FF3" s="1382">
        <f>FF4*FF5+FF7</f>
        <v>0</v>
      </c>
      <c r="FG3" s="1382">
        <f>FG4*FG5+FG7</f>
        <v>0</v>
      </c>
      <c r="FH3" s="1382">
        <f>FH4*FH5+FH7</f>
        <v>0</v>
      </c>
      <c r="FI3" s="1382">
        <f>FI4*FI5+FI7</f>
        <v>0</v>
      </c>
      <c r="FJ3" s="1382">
        <f>FJ4*FJ5+FJ7</f>
        <v>0</v>
      </c>
      <c r="FK3" s="1382">
        <f>FK4*FK5+FK7</f>
        <v>0</v>
      </c>
      <c r="FL3" s="1382">
        <f>FL4*FL5+FL7</f>
        <v>0</v>
      </c>
      <c r="FM3" s="1382">
        <f>FM4*FM5+FM7</f>
        <v>0</v>
      </c>
      <c r="FN3" s="1382">
        <f>FN4*FN5+FN7</f>
        <v>0</v>
      </c>
      <c r="FO3" s="1382">
        <f>FO4*FO5+FO7</f>
        <v>0</v>
      </c>
      <c r="FP3" s="1382">
        <f>FP4*FP5+FP7</f>
        <v>0</v>
      </c>
      <c r="FQ3" s="1382">
        <f>FQ4*FQ5+FQ7</f>
        <v>0</v>
      </c>
      <c r="FR3" s="1382">
        <f>FR4*FR5+FR7</f>
        <v>0</v>
      </c>
      <c r="FS3" s="1382">
        <f>FS4*FS5+FS7</f>
        <v>0</v>
      </c>
      <c r="FT3" s="1382">
        <f>FT4*FT5+FT7</f>
        <v>0</v>
      </c>
      <c r="FU3" s="1382">
        <f>FU4*FU5+FU7</f>
        <v>0</v>
      </c>
      <c r="FV3" s="1382">
        <f>FV4*FV5+FV7</f>
        <v>0</v>
      </c>
      <c r="FW3" s="1382">
        <f>FW4*FW5+FW7</f>
        <v>0</v>
      </c>
      <c r="FX3" s="1382">
        <f>FX4*FX5+FX7</f>
        <v>0</v>
      </c>
      <c r="FY3" s="1382">
        <f>FY4*FY5+FY7</f>
        <v>0</v>
      </c>
      <c r="FZ3" s="1382">
        <f>FZ4*FZ5+FZ7</f>
        <v>0</v>
      </c>
      <c r="GA3" s="1382">
        <f>GA4*GA5+GA7</f>
        <v>0</v>
      </c>
      <c r="GB3" s="1382">
        <f>GB4*GB5+GB7</f>
        <v>0</v>
      </c>
      <c r="GC3" s="1382">
        <f>GC4*GC5+GC7</f>
        <v>0</v>
      </c>
      <c r="GD3" s="1382">
        <f>GD4*GD5+GD7</f>
        <v>0</v>
      </c>
      <c r="GE3" s="1382">
        <f>GE4*GE5+GE7</f>
        <v>0</v>
      </c>
      <c r="GF3" s="1382">
        <f>GF4*GF5+GF7</f>
        <v>0</v>
      </c>
      <c r="GG3" s="1382">
        <f>GG4*GG5+GG7</f>
        <v>0</v>
      </c>
      <c r="GH3" s="1382">
        <f>GH4*GH5+GH7</f>
        <v>0</v>
      </c>
      <c r="GI3" s="1382">
        <f>GI4*GI5+GI7</f>
        <v>0</v>
      </c>
      <c r="GJ3" s="1382">
        <f>GJ4*GJ5+GJ7</f>
        <v>0</v>
      </c>
      <c r="GK3" s="1382">
        <f>GK4*GK5+GK7</f>
        <v>0</v>
      </c>
      <c r="GL3" s="1382">
        <f>GL4*GL5+GL7</f>
        <v>0</v>
      </c>
      <c r="GM3" s="1382">
        <f>GM4*GM5+GM7</f>
        <v>0</v>
      </c>
      <c r="GN3" s="561"/>
      <c r="HJ3" s="1645">
        <v>0</v>
      </c>
    </row>
    <row customHeight="1" ht="23.25" hidden="1">
      <c r="B4" s="2108"/>
      <c r="C4" s="1176"/>
      <c r="D4" s="1647"/>
      <c r="E4" s="555" t="str">
        <f>B2&amp;".1"</f>
        <v>.1</v>
      </c>
      <c r="F4" s="562" t="s">
        <v>1022</v>
      </c>
      <c r="G4" s="563"/>
      <c r="H4" s="550"/>
      <c r="I4" s="550"/>
      <c r="J4" s="760"/>
      <c r="K4" s="760"/>
      <c r="L4" s="760"/>
      <c r="M4" s="760"/>
      <c r="N4" s="760"/>
      <c r="O4" s="760"/>
      <c r="P4" s="760"/>
      <c r="Q4" s="760"/>
      <c r="R4" s="760"/>
      <c r="S4" s="760"/>
      <c r="T4" s="760"/>
      <c r="U4" s="760"/>
      <c r="V4" s="760"/>
      <c r="W4" s="760"/>
      <c r="X4" s="760"/>
      <c r="Y4" s="760"/>
      <c r="Z4" s="760"/>
      <c r="AA4" s="760"/>
      <c r="AB4" s="760"/>
      <c r="AC4" s="760"/>
      <c r="AD4" s="760"/>
      <c r="AE4" s="760"/>
      <c r="AF4" s="760"/>
      <c r="AG4" s="760"/>
      <c r="AH4" s="760"/>
      <c r="AI4" s="760"/>
      <c r="AJ4" s="760"/>
      <c r="AK4" s="760"/>
      <c r="AL4" s="760"/>
      <c r="AM4" s="760"/>
      <c r="AN4" s="760"/>
      <c r="AO4" s="760"/>
      <c r="AP4" s="760"/>
      <c r="AQ4" s="760"/>
      <c r="AR4" s="760"/>
      <c r="AS4" s="760"/>
      <c r="AT4" s="760"/>
      <c r="AU4" s="760"/>
      <c r="AV4" s="760"/>
      <c r="AW4" s="760"/>
      <c r="AX4" s="760"/>
      <c r="AY4" s="760"/>
      <c r="AZ4" s="760"/>
      <c r="BA4" s="760"/>
      <c r="BB4" s="760"/>
      <c r="BC4" s="760"/>
      <c r="BD4" s="760"/>
      <c r="BE4" s="760"/>
      <c r="BF4" s="760"/>
      <c r="BG4" s="760"/>
      <c r="BH4" s="760"/>
      <c r="BI4" s="760"/>
      <c r="BJ4" s="760"/>
      <c r="BK4" s="760"/>
      <c r="BL4" s="760"/>
      <c r="BM4" s="760"/>
      <c r="BN4" s="760"/>
      <c r="BO4" s="760"/>
      <c r="BP4" s="760"/>
      <c r="BQ4" s="760"/>
      <c r="BR4" s="760"/>
      <c r="BS4" s="760"/>
      <c r="BT4" s="760"/>
      <c r="BU4" s="760"/>
      <c r="BV4" s="760"/>
      <c r="BW4" s="760"/>
      <c r="BX4" s="760"/>
      <c r="BY4" s="760"/>
      <c r="BZ4" s="760"/>
      <c r="CA4" s="760"/>
      <c r="CB4" s="760"/>
      <c r="CC4" s="760"/>
      <c r="CD4" s="760"/>
      <c r="CE4" s="760"/>
      <c r="CF4" s="760"/>
      <c r="CG4" s="760"/>
      <c r="CH4" s="760"/>
      <c r="CI4" s="760"/>
      <c r="CJ4" s="760"/>
      <c r="CK4" s="760"/>
      <c r="CL4" s="760"/>
      <c r="CM4" s="760"/>
      <c r="CN4" s="760"/>
      <c r="CO4" s="760"/>
      <c r="CP4" s="760"/>
      <c r="CQ4" s="760"/>
      <c r="CR4" s="760"/>
      <c r="CS4" s="760"/>
      <c r="CT4" s="760"/>
      <c r="CU4" s="760"/>
      <c r="CV4" s="760"/>
      <c r="CW4" s="760"/>
      <c r="CX4" s="760"/>
      <c r="CY4" s="760"/>
      <c r="CZ4" s="760"/>
      <c r="DA4" s="760"/>
      <c r="DB4" s="760"/>
      <c r="DC4" s="760"/>
      <c r="DD4" s="760"/>
      <c r="DE4" s="760"/>
      <c r="DF4" s="760"/>
      <c r="DG4" s="760"/>
      <c r="DH4" s="760"/>
      <c r="DI4" s="760"/>
      <c r="DJ4" s="760"/>
      <c r="DK4" s="760"/>
      <c r="DL4" s="760"/>
      <c r="DM4" s="760"/>
      <c r="DN4" s="760"/>
      <c r="DO4" s="760"/>
      <c r="DP4" s="760"/>
      <c r="DQ4" s="760"/>
      <c r="DR4" s="760"/>
      <c r="DS4" s="760"/>
      <c r="DT4" s="760"/>
      <c r="DU4" s="760"/>
      <c r="DV4" s="760"/>
      <c r="DW4" s="760"/>
      <c r="DX4" s="760"/>
      <c r="DY4" s="760"/>
      <c r="DZ4" s="760"/>
      <c r="EA4" s="760"/>
      <c r="EB4" s="760"/>
      <c r="EC4" s="760"/>
      <c r="ED4" s="760"/>
      <c r="EE4" s="760"/>
      <c r="EF4" s="760"/>
      <c r="EG4" s="760"/>
      <c r="EH4" s="760"/>
      <c r="EI4" s="760"/>
      <c r="EJ4" s="760"/>
      <c r="EK4" s="760"/>
      <c r="EL4" s="760"/>
      <c r="EM4" s="760"/>
      <c r="EN4" s="760"/>
      <c r="EO4" s="760"/>
      <c r="EP4" s="760"/>
      <c r="EQ4" s="760"/>
      <c r="ER4" s="760"/>
      <c r="ES4" s="760"/>
      <c r="ET4" s="760"/>
      <c r="EU4" s="760"/>
      <c r="EV4" s="760"/>
      <c r="EW4" s="760"/>
      <c r="EX4" s="760"/>
      <c r="EY4" s="760"/>
      <c r="EZ4" s="760"/>
      <c r="FA4" s="760"/>
      <c r="FB4" s="760"/>
      <c r="FC4" s="760"/>
      <c r="FD4" s="760"/>
      <c r="FE4" s="760"/>
      <c r="FF4" s="760"/>
      <c r="FG4" s="760"/>
      <c r="FH4" s="760"/>
      <c r="FI4" s="760"/>
      <c r="FJ4" s="760"/>
      <c r="FK4" s="760"/>
      <c r="FL4" s="760"/>
      <c r="FM4" s="760"/>
      <c r="FN4" s="760"/>
      <c r="FO4" s="760"/>
      <c r="FP4" s="760"/>
      <c r="FQ4" s="760"/>
      <c r="FR4" s="760"/>
      <c r="FS4" s="760"/>
      <c r="FT4" s="760"/>
      <c r="FU4" s="760"/>
      <c r="FV4" s="760"/>
      <c r="FW4" s="760"/>
      <c r="FX4" s="760"/>
      <c r="FY4" s="760"/>
      <c r="FZ4" s="760"/>
      <c r="GA4" s="760"/>
      <c r="GB4" s="760"/>
      <c r="GC4" s="760"/>
      <c r="GD4" s="760"/>
      <c r="GE4" s="760"/>
      <c r="GF4" s="760"/>
      <c r="GG4" s="760"/>
      <c r="GH4" s="760"/>
      <c r="GI4" s="760"/>
      <c r="GJ4" s="760"/>
      <c r="GK4" s="760"/>
      <c r="GL4" s="760"/>
      <c r="GM4" s="760"/>
      <c r="GN4" s="298" t="s">
        <v>1023</v>
      </c>
      <c r="GO4" s="552"/>
      <c r="HJ4" s="1640">
        <v>0</v>
      </c>
    </row>
    <row customHeight="1" ht="18.75" hidden="1">
      <c r="B5" s="2108"/>
      <c r="C5" s="1176"/>
      <c r="D5" s="1647"/>
      <c r="E5" s="555" t="str">
        <f>B2&amp;".2"</f>
        <v>.2</v>
      </c>
      <c r="F5" s="562" t="s">
        <v>1024</v>
      </c>
      <c r="G5" s="1655" t="s">
        <v>1025</v>
      </c>
      <c r="H5" s="550"/>
      <c r="I5" s="550"/>
      <c r="J5" s="760"/>
      <c r="K5" s="760"/>
      <c r="L5" s="760"/>
      <c r="M5" s="760"/>
      <c r="N5" s="760"/>
      <c r="O5" s="760"/>
      <c r="P5" s="760"/>
      <c r="Q5" s="760"/>
      <c r="R5" s="760"/>
      <c r="S5" s="760"/>
      <c r="T5" s="760"/>
      <c r="U5" s="760"/>
      <c r="V5" s="760"/>
      <c r="W5" s="760"/>
      <c r="X5" s="760"/>
      <c r="Y5" s="760"/>
      <c r="Z5" s="760"/>
      <c r="AA5" s="760"/>
      <c r="AB5" s="760"/>
      <c r="AC5" s="760"/>
      <c r="AD5" s="760"/>
      <c r="AE5" s="760"/>
      <c r="AF5" s="760"/>
      <c r="AG5" s="760"/>
      <c r="AH5" s="760"/>
      <c r="AI5" s="760"/>
      <c r="AJ5" s="760"/>
      <c r="AK5" s="760"/>
      <c r="AL5" s="760"/>
      <c r="AM5" s="760"/>
      <c r="AN5" s="760"/>
      <c r="AO5" s="760"/>
      <c r="AP5" s="760"/>
      <c r="AQ5" s="760"/>
      <c r="AR5" s="760"/>
      <c r="AS5" s="760"/>
      <c r="AT5" s="760"/>
      <c r="AU5" s="760"/>
      <c r="AV5" s="760"/>
      <c r="AW5" s="760"/>
      <c r="AX5" s="760"/>
      <c r="AY5" s="760"/>
      <c r="AZ5" s="760"/>
      <c r="BA5" s="760"/>
      <c r="BB5" s="760"/>
      <c r="BC5" s="760"/>
      <c r="BD5" s="760"/>
      <c r="BE5" s="760"/>
      <c r="BF5" s="760"/>
      <c r="BG5" s="760"/>
      <c r="BH5" s="760"/>
      <c r="BI5" s="760"/>
      <c r="BJ5" s="760"/>
      <c r="BK5" s="760"/>
      <c r="BL5" s="760"/>
      <c r="BM5" s="760"/>
      <c r="BN5" s="760"/>
      <c r="BO5" s="760"/>
      <c r="BP5" s="760"/>
      <c r="BQ5" s="760"/>
      <c r="BR5" s="760"/>
      <c r="BS5" s="760"/>
      <c r="BT5" s="760"/>
      <c r="BU5" s="760"/>
      <c r="BV5" s="760"/>
      <c r="BW5" s="760"/>
      <c r="BX5" s="760"/>
      <c r="BY5" s="760"/>
      <c r="BZ5" s="760"/>
      <c r="CA5" s="760"/>
      <c r="CB5" s="760"/>
      <c r="CC5" s="760"/>
      <c r="CD5" s="760"/>
      <c r="CE5" s="760"/>
      <c r="CF5" s="760"/>
      <c r="CG5" s="760"/>
      <c r="CH5" s="760"/>
      <c r="CI5" s="760"/>
      <c r="CJ5" s="760"/>
      <c r="CK5" s="760"/>
      <c r="CL5" s="760"/>
      <c r="CM5" s="760"/>
      <c r="CN5" s="760"/>
      <c r="CO5" s="760"/>
      <c r="CP5" s="760"/>
      <c r="CQ5" s="760"/>
      <c r="CR5" s="760"/>
      <c r="CS5" s="760"/>
      <c r="CT5" s="760"/>
      <c r="CU5" s="760"/>
      <c r="CV5" s="760"/>
      <c r="CW5" s="760"/>
      <c r="CX5" s="760"/>
      <c r="CY5" s="760"/>
      <c r="CZ5" s="760"/>
      <c r="DA5" s="760"/>
      <c r="DB5" s="760"/>
      <c r="DC5" s="760"/>
      <c r="DD5" s="760"/>
      <c r="DE5" s="760"/>
      <c r="DF5" s="760"/>
      <c r="DG5" s="760"/>
      <c r="DH5" s="760"/>
      <c r="DI5" s="760"/>
      <c r="DJ5" s="760"/>
      <c r="DK5" s="760"/>
      <c r="DL5" s="760"/>
      <c r="DM5" s="760"/>
      <c r="DN5" s="760"/>
      <c r="DO5" s="760"/>
      <c r="DP5" s="760"/>
      <c r="DQ5" s="760"/>
      <c r="DR5" s="760"/>
      <c r="DS5" s="760"/>
      <c r="DT5" s="760"/>
      <c r="DU5" s="760"/>
      <c r="DV5" s="760"/>
      <c r="DW5" s="760"/>
      <c r="DX5" s="760"/>
      <c r="DY5" s="760"/>
      <c r="DZ5" s="760"/>
      <c r="EA5" s="760"/>
      <c r="EB5" s="760"/>
      <c r="EC5" s="760"/>
      <c r="ED5" s="760"/>
      <c r="EE5" s="760"/>
      <c r="EF5" s="760"/>
      <c r="EG5" s="760"/>
      <c r="EH5" s="760"/>
      <c r="EI5" s="760"/>
      <c r="EJ5" s="760"/>
      <c r="EK5" s="760"/>
      <c r="EL5" s="760"/>
      <c r="EM5" s="760"/>
      <c r="EN5" s="760"/>
      <c r="EO5" s="760"/>
      <c r="EP5" s="760"/>
      <c r="EQ5" s="760"/>
      <c r="ER5" s="760"/>
      <c r="ES5" s="760"/>
      <c r="ET5" s="760"/>
      <c r="EU5" s="760"/>
      <c r="EV5" s="760"/>
      <c r="EW5" s="760"/>
      <c r="EX5" s="760"/>
      <c r="EY5" s="760"/>
      <c r="EZ5" s="760"/>
      <c r="FA5" s="760"/>
      <c r="FB5" s="760"/>
      <c r="FC5" s="760"/>
      <c r="FD5" s="760"/>
      <c r="FE5" s="760"/>
      <c r="FF5" s="760"/>
      <c r="FG5" s="760"/>
      <c r="FH5" s="760"/>
      <c r="FI5" s="760"/>
      <c r="FJ5" s="760"/>
      <c r="FK5" s="760"/>
      <c r="FL5" s="760"/>
      <c r="FM5" s="760"/>
      <c r="FN5" s="760"/>
      <c r="FO5" s="760"/>
      <c r="FP5" s="760"/>
      <c r="FQ5" s="760"/>
      <c r="FR5" s="760"/>
      <c r="FS5" s="760"/>
      <c r="FT5" s="760"/>
      <c r="FU5" s="760"/>
      <c r="FV5" s="760"/>
      <c r="FW5" s="760"/>
      <c r="FX5" s="760"/>
      <c r="FY5" s="760"/>
      <c r="FZ5" s="760"/>
      <c r="GA5" s="760"/>
      <c r="GB5" s="760"/>
      <c r="GC5" s="760"/>
      <c r="GD5" s="760"/>
      <c r="GE5" s="760"/>
      <c r="GF5" s="760"/>
      <c r="GG5" s="760"/>
      <c r="GH5" s="760"/>
      <c r="GI5" s="760"/>
      <c r="GJ5" s="760"/>
      <c r="GK5" s="760"/>
      <c r="GL5" s="760"/>
      <c r="GM5" s="760"/>
      <c r="GN5" s="298"/>
      <c r="GO5" s="552"/>
      <c r="HJ5" s="1640">
        <v>0</v>
      </c>
    </row>
    <row customHeight="1" ht="18.75" hidden="1">
      <c r="B6" s="2108"/>
      <c r="C6" s="1176"/>
      <c r="D6" s="1647"/>
      <c r="E6" s="555" t="str">
        <f>B2&amp;".3"</f>
        <v>.3</v>
      </c>
      <c r="F6" s="562" t="s">
        <v>1026</v>
      </c>
      <c r="G6" s="1655" t="s">
        <v>1025</v>
      </c>
      <c r="H6" s="550"/>
      <c r="I6" s="550"/>
      <c r="J6" s="760"/>
      <c r="K6" s="760"/>
      <c r="L6" s="760"/>
      <c r="M6" s="760"/>
      <c r="N6" s="760"/>
      <c r="O6" s="760"/>
      <c r="P6" s="760"/>
      <c r="Q6" s="760"/>
      <c r="R6" s="760"/>
      <c r="S6" s="760"/>
      <c r="T6" s="760"/>
      <c r="U6" s="760"/>
      <c r="V6" s="760"/>
      <c r="W6" s="760"/>
      <c r="X6" s="760"/>
      <c r="Y6" s="760"/>
      <c r="Z6" s="760"/>
      <c r="AA6" s="760"/>
      <c r="AB6" s="760"/>
      <c r="AC6" s="760"/>
      <c r="AD6" s="760"/>
      <c r="AE6" s="760"/>
      <c r="AF6" s="760"/>
      <c r="AG6" s="760"/>
      <c r="AH6" s="760"/>
      <c r="AI6" s="760"/>
      <c r="AJ6" s="760"/>
      <c r="AK6" s="760"/>
      <c r="AL6" s="760"/>
      <c r="AM6" s="760"/>
      <c r="AN6" s="760"/>
      <c r="AO6" s="760"/>
      <c r="AP6" s="760"/>
      <c r="AQ6" s="760"/>
      <c r="AR6" s="760"/>
      <c r="AS6" s="760"/>
      <c r="AT6" s="760"/>
      <c r="AU6" s="760"/>
      <c r="AV6" s="760"/>
      <c r="AW6" s="760"/>
      <c r="AX6" s="760"/>
      <c r="AY6" s="760"/>
      <c r="AZ6" s="760"/>
      <c r="BA6" s="760"/>
      <c r="BB6" s="760"/>
      <c r="BC6" s="760"/>
      <c r="BD6" s="760"/>
      <c r="BE6" s="760"/>
      <c r="BF6" s="760"/>
      <c r="BG6" s="760"/>
      <c r="BH6" s="760"/>
      <c r="BI6" s="760"/>
      <c r="BJ6" s="760"/>
      <c r="BK6" s="760"/>
      <c r="BL6" s="760"/>
      <c r="BM6" s="760"/>
      <c r="BN6" s="760"/>
      <c r="BO6" s="760"/>
      <c r="BP6" s="760"/>
      <c r="BQ6" s="760"/>
      <c r="BR6" s="760"/>
      <c r="BS6" s="760"/>
      <c r="BT6" s="760"/>
      <c r="BU6" s="760"/>
      <c r="BV6" s="760"/>
      <c r="BW6" s="760"/>
      <c r="BX6" s="760"/>
      <c r="BY6" s="760"/>
      <c r="BZ6" s="760"/>
      <c r="CA6" s="760"/>
      <c r="CB6" s="760"/>
      <c r="CC6" s="760"/>
      <c r="CD6" s="760"/>
      <c r="CE6" s="760"/>
      <c r="CF6" s="760"/>
      <c r="CG6" s="760"/>
      <c r="CH6" s="760"/>
      <c r="CI6" s="760"/>
      <c r="CJ6" s="760"/>
      <c r="CK6" s="760"/>
      <c r="CL6" s="760"/>
      <c r="CM6" s="760"/>
      <c r="CN6" s="760"/>
      <c r="CO6" s="760"/>
      <c r="CP6" s="760"/>
      <c r="CQ6" s="760"/>
      <c r="CR6" s="760"/>
      <c r="CS6" s="760"/>
      <c r="CT6" s="760"/>
      <c r="CU6" s="760"/>
      <c r="CV6" s="760"/>
      <c r="CW6" s="760"/>
      <c r="CX6" s="760"/>
      <c r="CY6" s="760"/>
      <c r="CZ6" s="760"/>
      <c r="DA6" s="760"/>
      <c r="DB6" s="760"/>
      <c r="DC6" s="760"/>
      <c r="DD6" s="760"/>
      <c r="DE6" s="760"/>
      <c r="DF6" s="760"/>
      <c r="DG6" s="760"/>
      <c r="DH6" s="760"/>
      <c r="DI6" s="760"/>
      <c r="DJ6" s="760"/>
      <c r="DK6" s="760"/>
      <c r="DL6" s="760"/>
      <c r="DM6" s="760"/>
      <c r="DN6" s="760"/>
      <c r="DO6" s="760"/>
      <c r="DP6" s="760"/>
      <c r="DQ6" s="760"/>
      <c r="DR6" s="760"/>
      <c r="DS6" s="760"/>
      <c r="DT6" s="760"/>
      <c r="DU6" s="760"/>
      <c r="DV6" s="760"/>
      <c r="DW6" s="760"/>
      <c r="DX6" s="760"/>
      <c r="DY6" s="760"/>
      <c r="DZ6" s="760"/>
      <c r="EA6" s="760"/>
      <c r="EB6" s="760"/>
      <c r="EC6" s="760"/>
      <c r="ED6" s="760"/>
      <c r="EE6" s="760"/>
      <c r="EF6" s="760"/>
      <c r="EG6" s="760"/>
      <c r="EH6" s="760"/>
      <c r="EI6" s="760"/>
      <c r="EJ6" s="760"/>
      <c r="EK6" s="760"/>
      <c r="EL6" s="760"/>
      <c r="EM6" s="760"/>
      <c r="EN6" s="760"/>
      <c r="EO6" s="760"/>
      <c r="EP6" s="760"/>
      <c r="EQ6" s="760"/>
      <c r="ER6" s="760"/>
      <c r="ES6" s="760"/>
      <c r="ET6" s="760"/>
      <c r="EU6" s="760"/>
      <c r="EV6" s="760"/>
      <c r="EW6" s="760"/>
      <c r="EX6" s="760"/>
      <c r="EY6" s="760"/>
      <c r="EZ6" s="760"/>
      <c r="FA6" s="760"/>
      <c r="FB6" s="760"/>
      <c r="FC6" s="760"/>
      <c r="FD6" s="760"/>
      <c r="FE6" s="760"/>
      <c r="FF6" s="760"/>
      <c r="FG6" s="760"/>
      <c r="FH6" s="760"/>
      <c r="FI6" s="760"/>
      <c r="FJ6" s="760"/>
      <c r="FK6" s="760"/>
      <c r="FL6" s="760"/>
      <c r="FM6" s="760"/>
      <c r="FN6" s="760"/>
      <c r="FO6" s="760"/>
      <c r="FP6" s="760"/>
      <c r="FQ6" s="760"/>
      <c r="FR6" s="760"/>
      <c r="FS6" s="760"/>
      <c r="FT6" s="760"/>
      <c r="FU6" s="760"/>
      <c r="FV6" s="760"/>
      <c r="FW6" s="760"/>
      <c r="FX6" s="760"/>
      <c r="FY6" s="760"/>
      <c r="FZ6" s="760"/>
      <c r="GA6" s="760"/>
      <c r="GB6" s="760"/>
      <c r="GC6" s="760"/>
      <c r="GD6" s="760"/>
      <c r="GE6" s="760"/>
      <c r="GF6" s="760"/>
      <c r="GG6" s="760"/>
      <c r="GH6" s="760"/>
      <c r="GI6" s="760"/>
      <c r="GJ6" s="760"/>
      <c r="GK6" s="760"/>
      <c r="GL6" s="760"/>
      <c r="GM6" s="760"/>
      <c r="GN6" s="298"/>
      <c r="GO6" s="552"/>
      <c r="HJ6" s="1640">
        <v>0</v>
      </c>
    </row>
    <row customHeight="1" ht="18.75" hidden="1">
      <c r="B7" s="2108"/>
      <c r="C7" s="1176"/>
      <c r="D7" s="1647"/>
      <c r="E7" s="555" t="str">
        <f>B2&amp;".4"</f>
        <v>.4</v>
      </c>
      <c r="F7" s="562" t="s">
        <v>1027</v>
      </c>
      <c r="G7" s="1655" t="s">
        <v>1019</v>
      </c>
      <c r="H7" s="564"/>
      <c r="I7" s="564"/>
      <c r="J7" s="564"/>
      <c r="K7" s="564"/>
      <c r="L7" s="564"/>
      <c r="M7" s="564"/>
      <c r="N7" s="564"/>
      <c r="O7" s="564"/>
      <c r="P7" s="564"/>
      <c r="Q7" s="564"/>
      <c r="R7" s="564"/>
      <c r="S7" s="564"/>
      <c r="T7" s="564"/>
      <c r="U7" s="564"/>
      <c r="V7" s="564"/>
      <c r="W7" s="564"/>
      <c r="X7" s="564"/>
      <c r="Y7" s="564"/>
      <c r="Z7" s="564"/>
      <c r="AA7" s="564"/>
      <c r="AB7" s="564"/>
      <c r="AC7" s="564"/>
      <c r="AD7" s="564"/>
      <c r="AE7" s="564"/>
      <c r="AF7" s="564"/>
      <c r="AG7" s="564"/>
      <c r="AH7" s="564"/>
      <c r="AI7" s="564"/>
      <c r="AJ7" s="564"/>
      <c r="AK7" s="564"/>
      <c r="AL7" s="564"/>
      <c r="AM7" s="564"/>
      <c r="AN7" s="564"/>
      <c r="AO7" s="564"/>
      <c r="AP7" s="564"/>
      <c r="AQ7" s="564"/>
      <c r="AR7" s="564"/>
      <c r="AS7" s="564"/>
      <c r="AT7" s="564"/>
      <c r="AU7" s="564"/>
      <c r="AV7" s="564"/>
      <c r="AW7" s="564"/>
      <c r="AX7" s="564"/>
      <c r="AY7" s="564"/>
      <c r="AZ7" s="564"/>
      <c r="BA7" s="564"/>
      <c r="BB7" s="564"/>
      <c r="BC7" s="564"/>
      <c r="BD7" s="564"/>
      <c r="BE7" s="564"/>
      <c r="BF7" s="564"/>
      <c r="BG7" s="564"/>
      <c r="BH7" s="564"/>
      <c r="BI7" s="564"/>
      <c r="BJ7" s="564"/>
      <c r="BK7" s="564"/>
      <c r="BL7" s="564"/>
      <c r="BM7" s="564"/>
      <c r="BN7" s="564"/>
      <c r="BO7" s="564"/>
      <c r="BP7" s="564"/>
      <c r="BQ7" s="564"/>
      <c r="BR7" s="564"/>
      <c r="BS7" s="564"/>
      <c r="BT7" s="564"/>
      <c r="BU7" s="564"/>
      <c r="BV7" s="564"/>
      <c r="BW7" s="564"/>
      <c r="BX7" s="564"/>
      <c r="BY7" s="564"/>
      <c r="BZ7" s="564"/>
      <c r="CA7" s="564"/>
      <c r="CB7" s="564"/>
      <c r="CC7" s="564"/>
      <c r="CD7" s="564"/>
      <c r="CE7" s="564"/>
      <c r="CF7" s="564"/>
      <c r="CG7" s="564"/>
      <c r="CH7" s="564"/>
      <c r="CI7" s="564"/>
      <c r="CJ7" s="564"/>
      <c r="CK7" s="564"/>
      <c r="CL7" s="564"/>
      <c r="CM7" s="564"/>
      <c r="CN7" s="564"/>
      <c r="CO7" s="564"/>
      <c r="CP7" s="564"/>
      <c r="CQ7" s="564"/>
      <c r="CR7" s="564"/>
      <c r="CS7" s="564"/>
      <c r="CT7" s="564"/>
      <c r="CU7" s="564"/>
      <c r="CV7" s="564"/>
      <c r="CW7" s="564"/>
      <c r="CX7" s="564"/>
      <c r="CY7" s="564"/>
      <c r="CZ7" s="564"/>
      <c r="DA7" s="564"/>
      <c r="DB7" s="564"/>
      <c r="DC7" s="564"/>
      <c r="DD7" s="564"/>
      <c r="DE7" s="564"/>
      <c r="DF7" s="564"/>
      <c r="DG7" s="564"/>
      <c r="DH7" s="564"/>
      <c r="DI7" s="564"/>
      <c r="DJ7" s="564"/>
      <c r="DK7" s="564"/>
      <c r="DL7" s="564"/>
      <c r="DM7" s="564"/>
      <c r="DN7" s="564"/>
      <c r="DO7" s="564"/>
      <c r="DP7" s="564"/>
      <c r="DQ7" s="564"/>
      <c r="DR7" s="564"/>
      <c r="DS7" s="564"/>
      <c r="DT7" s="564"/>
      <c r="DU7" s="564"/>
      <c r="DV7" s="564"/>
      <c r="DW7" s="564"/>
      <c r="DX7" s="564"/>
      <c r="DY7" s="564"/>
      <c r="DZ7" s="564"/>
      <c r="EA7" s="564"/>
      <c r="EB7" s="564"/>
      <c r="EC7" s="564"/>
      <c r="ED7" s="564"/>
      <c r="EE7" s="564"/>
      <c r="EF7" s="564"/>
      <c r="EG7" s="564"/>
      <c r="EH7" s="564"/>
      <c r="EI7" s="564"/>
      <c r="EJ7" s="564"/>
      <c r="EK7" s="564"/>
      <c r="EL7" s="564"/>
      <c r="EM7" s="564"/>
      <c r="EN7" s="564"/>
      <c r="EO7" s="564"/>
      <c r="EP7" s="564"/>
      <c r="EQ7" s="564"/>
      <c r="ER7" s="564"/>
      <c r="ES7" s="564"/>
      <c r="ET7" s="564"/>
      <c r="EU7" s="564"/>
      <c r="EV7" s="564"/>
      <c r="EW7" s="564"/>
      <c r="EX7" s="564"/>
      <c r="EY7" s="564"/>
      <c r="EZ7" s="564"/>
      <c r="FA7" s="564"/>
      <c r="FB7" s="564"/>
      <c r="FC7" s="564"/>
      <c r="FD7" s="564"/>
      <c r="FE7" s="564"/>
      <c r="FF7" s="564"/>
      <c r="FG7" s="564"/>
      <c r="FH7" s="564"/>
      <c r="FI7" s="564"/>
      <c r="FJ7" s="564"/>
      <c r="FK7" s="564"/>
      <c r="FL7" s="564"/>
      <c r="FM7" s="564"/>
      <c r="FN7" s="564"/>
      <c r="FO7" s="564"/>
      <c r="FP7" s="564"/>
      <c r="FQ7" s="564"/>
      <c r="FR7" s="564"/>
      <c r="FS7" s="564"/>
      <c r="FT7" s="564"/>
      <c r="FU7" s="564"/>
      <c r="FV7" s="564"/>
      <c r="FW7" s="564"/>
      <c r="FX7" s="564"/>
      <c r="FY7" s="564"/>
      <c r="FZ7" s="564"/>
      <c r="GA7" s="564"/>
      <c r="GB7" s="564"/>
      <c r="GC7" s="564"/>
      <c r="GD7" s="564"/>
      <c r="GE7" s="564"/>
      <c r="GF7" s="564"/>
      <c r="GG7" s="564"/>
      <c r="GH7" s="564"/>
      <c r="GI7" s="564"/>
      <c r="GJ7" s="564"/>
      <c r="GK7" s="564"/>
      <c r="GL7" s="564"/>
      <c r="GM7" s="564"/>
      <c r="GN7" s="298"/>
      <c r="GO7" s="552"/>
      <c r="HJ7" s="1640">
        <v>0</v>
      </c>
    </row>
    <row s="1375" customFormat="1" customHeight="1" ht="11.25" hidden="1">
      <c r="A8" s="996"/>
      <c r="C8" s="1645"/>
      <c r="D8" s="546"/>
      <c r="H8" s="1169">
        <v>4</v>
      </c>
      <c r="I8" s="1169">
        <v>4</v>
      </c>
      <c r="J8" s="1375">
        <v>4</v>
      </c>
      <c r="K8" s="1375">
        <v>4</v>
      </c>
      <c r="L8" s="1375">
        <v>4</v>
      </c>
      <c r="M8" s="1375">
        <v>4</v>
      </c>
      <c r="N8" s="1375">
        <v>4</v>
      </c>
      <c r="O8" s="1375">
        <v>4</v>
      </c>
      <c r="P8" s="1375">
        <v>4</v>
      </c>
      <c r="Q8" s="1375">
        <v>4</v>
      </c>
      <c r="R8" s="1375">
        <v>4</v>
      </c>
      <c r="S8" s="1375">
        <v>4</v>
      </c>
      <c r="T8" s="1375">
        <v>4</v>
      </c>
      <c r="U8" s="1375">
        <v>4</v>
      </c>
      <c r="V8" s="1375">
        <v>4</v>
      </c>
      <c r="W8" s="1375">
        <v>4</v>
      </c>
      <c r="X8" s="1375">
        <v>4</v>
      </c>
      <c r="Y8" s="1375">
        <v>4</v>
      </c>
      <c r="Z8" s="1375">
        <v>4</v>
      </c>
      <c r="AA8" s="1375">
        <v>4</v>
      </c>
      <c r="AB8" s="1375">
        <v>4</v>
      </c>
      <c r="AC8" s="1375">
        <v>4</v>
      </c>
      <c r="AD8" s="1375">
        <v>4</v>
      </c>
      <c r="AE8" s="1375">
        <v>4</v>
      </c>
      <c r="AF8" s="1375">
        <v>4</v>
      </c>
      <c r="AG8" s="1375">
        <v>4</v>
      </c>
      <c r="AH8" s="1375">
        <v>4</v>
      </c>
      <c r="AI8" s="1375">
        <v>4</v>
      </c>
      <c r="AJ8" s="1375">
        <v>4</v>
      </c>
      <c r="AK8" s="1375">
        <v>4</v>
      </c>
      <c r="AL8" s="1375">
        <v>4</v>
      </c>
      <c r="AM8" s="1375">
        <v>4</v>
      </c>
      <c r="AN8" s="1375">
        <v>4</v>
      </c>
      <c r="AO8" s="1375">
        <v>4</v>
      </c>
      <c r="AP8" s="1375">
        <v>4</v>
      </c>
      <c r="AQ8" s="1375">
        <v>4</v>
      </c>
      <c r="AR8" s="1375">
        <v>4</v>
      </c>
      <c r="AS8" s="1375">
        <v>4</v>
      </c>
      <c r="AT8" s="1375">
        <v>4</v>
      </c>
      <c r="AU8" s="1375">
        <v>4</v>
      </c>
      <c r="AV8" s="1375">
        <v>4</v>
      </c>
      <c r="AW8" s="1375">
        <v>4</v>
      </c>
      <c r="AX8" s="1375">
        <v>4</v>
      </c>
      <c r="AY8" s="1375">
        <v>4</v>
      </c>
      <c r="AZ8" s="1375">
        <v>4</v>
      </c>
      <c r="BA8" s="1375">
        <v>4</v>
      </c>
      <c r="BB8" s="1375">
        <v>4</v>
      </c>
      <c r="BC8" s="1375">
        <v>4</v>
      </c>
      <c r="BD8" s="1375">
        <v>4</v>
      </c>
      <c r="BE8" s="1375">
        <v>4</v>
      </c>
      <c r="BF8" s="1375">
        <v>4</v>
      </c>
      <c r="BG8" s="1375">
        <v>4</v>
      </c>
      <c r="BH8" s="1375">
        <v>4</v>
      </c>
      <c r="BI8" s="1375">
        <v>4</v>
      </c>
      <c r="BJ8" s="1375">
        <v>4</v>
      </c>
      <c r="BK8" s="1375">
        <v>4</v>
      </c>
      <c r="BL8" s="1375">
        <v>4</v>
      </c>
      <c r="BM8" s="1375">
        <v>4</v>
      </c>
      <c r="BN8" s="1375">
        <v>4</v>
      </c>
      <c r="BO8" s="1375">
        <v>4</v>
      </c>
      <c r="BP8" s="1375">
        <v>4</v>
      </c>
      <c r="BQ8" s="1375">
        <v>4</v>
      </c>
      <c r="BR8" s="1375">
        <v>4</v>
      </c>
      <c r="BS8" s="1375">
        <v>4</v>
      </c>
      <c r="BT8" s="1375">
        <v>4</v>
      </c>
      <c r="BU8" s="1375">
        <v>4</v>
      </c>
      <c r="BV8" s="1375">
        <v>4</v>
      </c>
      <c r="BW8" s="1375">
        <v>4</v>
      </c>
      <c r="BX8" s="1375">
        <v>4</v>
      </c>
      <c r="BY8" s="1375">
        <v>4</v>
      </c>
      <c r="BZ8" s="1375">
        <v>4</v>
      </c>
      <c r="CA8" s="1375">
        <v>4</v>
      </c>
      <c r="CB8" s="1375">
        <v>4</v>
      </c>
      <c r="CC8" s="1375">
        <v>4</v>
      </c>
      <c r="CD8" s="1375">
        <v>4</v>
      </c>
      <c r="CE8" s="1375">
        <v>4</v>
      </c>
      <c r="CF8" s="1375">
        <v>4</v>
      </c>
      <c r="CG8" s="1375">
        <v>4</v>
      </c>
      <c r="CH8" s="1375">
        <v>4</v>
      </c>
      <c r="CI8" s="1375">
        <v>4</v>
      </c>
      <c r="CJ8" s="1375">
        <v>4</v>
      </c>
      <c r="CK8" s="1375">
        <v>4</v>
      </c>
      <c r="CL8" s="1375">
        <v>4</v>
      </c>
      <c r="CM8" s="1375">
        <v>4</v>
      </c>
      <c r="CN8" s="1375">
        <v>4</v>
      </c>
      <c r="CO8" s="1375">
        <v>4</v>
      </c>
      <c r="CP8" s="1375">
        <v>4</v>
      </c>
      <c r="CQ8" s="1375">
        <v>4</v>
      </c>
      <c r="CR8" s="1375">
        <v>4</v>
      </c>
      <c r="CS8" s="1375">
        <v>4</v>
      </c>
      <c r="CT8" s="1375">
        <v>4</v>
      </c>
      <c r="CU8" s="1375">
        <v>4</v>
      </c>
      <c r="CV8" s="1375">
        <v>4</v>
      </c>
      <c r="CW8" s="1375">
        <v>4</v>
      </c>
      <c r="CX8" s="1375">
        <v>4</v>
      </c>
      <c r="CY8" s="1375">
        <v>4</v>
      </c>
      <c r="CZ8" s="1375">
        <v>4</v>
      </c>
      <c r="DA8" s="1375">
        <v>4</v>
      </c>
      <c r="DB8" s="1375">
        <v>4</v>
      </c>
      <c r="DC8" s="1375">
        <v>4</v>
      </c>
      <c r="DD8" s="1375">
        <v>4</v>
      </c>
      <c r="DE8" s="1375">
        <v>4</v>
      </c>
      <c r="DF8" s="1375">
        <v>4</v>
      </c>
      <c r="DG8" s="1375">
        <v>4</v>
      </c>
      <c r="DH8" s="1375">
        <v>4</v>
      </c>
      <c r="DI8" s="1375">
        <v>4</v>
      </c>
      <c r="DJ8" s="1375">
        <v>4</v>
      </c>
      <c r="DK8" s="1375">
        <v>4</v>
      </c>
      <c r="DL8" s="1375">
        <v>4</v>
      </c>
      <c r="DM8" s="1375">
        <v>4</v>
      </c>
      <c r="DN8" s="1375">
        <v>4</v>
      </c>
      <c r="DO8" s="1375">
        <v>4</v>
      </c>
      <c r="DP8" s="1375">
        <v>4</v>
      </c>
      <c r="DQ8" s="1375">
        <v>4</v>
      </c>
      <c r="DR8" s="1375">
        <v>4</v>
      </c>
      <c r="DS8" s="1375">
        <v>4</v>
      </c>
      <c r="DT8" s="1375">
        <v>4</v>
      </c>
      <c r="DU8" s="1375">
        <v>4</v>
      </c>
      <c r="DV8" s="1375">
        <v>4</v>
      </c>
      <c r="DW8" s="1375">
        <v>4</v>
      </c>
      <c r="DX8" s="1375">
        <v>4</v>
      </c>
      <c r="DY8" s="1375">
        <v>4</v>
      </c>
      <c r="DZ8" s="1375">
        <v>4</v>
      </c>
      <c r="EA8" s="1375">
        <v>4</v>
      </c>
      <c r="EB8" s="1375">
        <v>4</v>
      </c>
      <c r="EC8" s="1375">
        <v>4</v>
      </c>
      <c r="ED8" s="1375">
        <v>4</v>
      </c>
      <c r="EE8" s="1375">
        <v>4</v>
      </c>
      <c r="EF8" s="1375">
        <v>4</v>
      </c>
      <c r="EG8" s="1375">
        <v>4</v>
      </c>
      <c r="EH8" s="1375">
        <v>4</v>
      </c>
      <c r="EI8" s="1375">
        <v>4</v>
      </c>
      <c r="EJ8" s="1375">
        <v>4</v>
      </c>
      <c r="EK8" s="1375">
        <v>4</v>
      </c>
      <c r="EL8" s="1375">
        <v>4</v>
      </c>
      <c r="EM8" s="1375">
        <v>4</v>
      </c>
      <c r="EN8" s="1375">
        <v>4</v>
      </c>
      <c r="EO8" s="1375">
        <v>4</v>
      </c>
      <c r="EP8" s="1375">
        <v>4</v>
      </c>
      <c r="EQ8" s="1375">
        <v>4</v>
      </c>
      <c r="ER8" s="1375">
        <v>4</v>
      </c>
      <c r="ES8" s="1375">
        <v>4</v>
      </c>
      <c r="ET8" s="1375">
        <v>4</v>
      </c>
      <c r="EU8" s="1375">
        <v>4</v>
      </c>
      <c r="EV8" s="1375">
        <v>4</v>
      </c>
      <c r="EW8" s="1375">
        <v>4</v>
      </c>
      <c r="EX8" s="1375">
        <v>4</v>
      </c>
      <c r="EY8" s="1375">
        <v>4</v>
      </c>
      <c r="EZ8" s="1375">
        <v>4</v>
      </c>
      <c r="FA8" s="1375">
        <v>4</v>
      </c>
      <c r="FB8" s="1375">
        <v>4</v>
      </c>
      <c r="FC8" s="1375">
        <v>4</v>
      </c>
      <c r="FD8" s="1375">
        <v>4</v>
      </c>
      <c r="FE8" s="1375">
        <v>4</v>
      </c>
      <c r="FF8" s="1375">
        <v>4</v>
      </c>
      <c r="FG8" s="1375">
        <v>4</v>
      </c>
      <c r="FH8" s="1375">
        <v>4</v>
      </c>
      <c r="FI8" s="1375">
        <v>4</v>
      </c>
      <c r="FJ8" s="1375">
        <v>4</v>
      </c>
      <c r="FK8" s="1375">
        <v>4</v>
      </c>
      <c r="FL8" s="1375">
        <v>4</v>
      </c>
      <c r="FM8" s="1375">
        <v>4</v>
      </c>
      <c r="FN8" s="1375">
        <v>4</v>
      </c>
      <c r="FO8" s="1375">
        <v>4</v>
      </c>
      <c r="FP8" s="1375">
        <v>4</v>
      </c>
      <c r="FQ8" s="1375">
        <v>4</v>
      </c>
      <c r="FR8" s="1375">
        <v>4</v>
      </c>
      <c r="FS8" s="1375">
        <v>4</v>
      </c>
      <c r="FT8" s="1375">
        <v>4</v>
      </c>
      <c r="FU8" s="1375">
        <v>4</v>
      </c>
      <c r="FV8" s="1375">
        <v>4</v>
      </c>
      <c r="FW8" s="1375">
        <v>4</v>
      </c>
      <c r="FX8" s="1375">
        <v>4</v>
      </c>
      <c r="FY8" s="1375">
        <v>4</v>
      </c>
      <c r="FZ8" s="1375">
        <v>4</v>
      </c>
      <c r="GA8" s="1375">
        <v>4</v>
      </c>
      <c r="GB8" s="1375">
        <v>4</v>
      </c>
      <c r="GC8" s="1375">
        <v>4</v>
      </c>
      <c r="GD8" s="1375">
        <v>4</v>
      </c>
      <c r="GE8" s="1375">
        <v>4</v>
      </c>
      <c r="GF8" s="1375">
        <v>4</v>
      </c>
      <c r="GG8" s="1375">
        <v>4</v>
      </c>
      <c r="GH8" s="1375">
        <v>4</v>
      </c>
      <c r="GI8" s="1375">
        <v>4</v>
      </c>
      <c r="GJ8" s="1375">
        <v>4</v>
      </c>
      <c r="GK8" s="1375">
        <v>4</v>
      </c>
      <c r="GL8" s="1375">
        <v>4</v>
      </c>
      <c r="GM8" s="1375">
        <v>4</v>
      </c>
      <c r="GP8" s="1645"/>
      <c r="GQ8" s="1645"/>
      <c r="GV8" s="1645"/>
      <c r="HJ8" s="1169">
        <v>0</v>
      </c>
    </row>
    <row s="1375" customFormat="1" customHeight="1" ht="22.5" hidden="1">
      <c r="A9" s="996"/>
      <c r="C9" s="1645"/>
      <c r="D9" s="547"/>
      <c r="E9" s="1657"/>
      <c r="F9" s="549"/>
      <c r="G9" s="1655" t="s">
        <v>1025</v>
      </c>
      <c r="H9" s="550"/>
      <c r="I9" s="550"/>
      <c r="J9" s="760"/>
      <c r="K9" s="760"/>
      <c r="L9" s="760"/>
      <c r="M9" s="760"/>
      <c r="N9" s="760"/>
      <c r="O9" s="760"/>
      <c r="P9" s="760"/>
      <c r="Q9" s="760"/>
      <c r="R9" s="760"/>
      <c r="S9" s="760"/>
      <c r="T9" s="760"/>
      <c r="U9" s="760"/>
      <c r="V9" s="760"/>
      <c r="W9" s="760"/>
      <c r="X9" s="760"/>
      <c r="Y9" s="760"/>
      <c r="Z9" s="760"/>
      <c r="AA9" s="760"/>
      <c r="AB9" s="760"/>
      <c r="AC9" s="760"/>
      <c r="AD9" s="760"/>
      <c r="AE9" s="760"/>
      <c r="AF9" s="760"/>
      <c r="AG9" s="760"/>
      <c r="AH9" s="760"/>
      <c r="AI9" s="760"/>
      <c r="AJ9" s="760"/>
      <c r="AK9" s="760"/>
      <c r="AL9" s="760"/>
      <c r="AM9" s="760"/>
      <c r="AN9" s="760"/>
      <c r="AO9" s="760"/>
      <c r="AP9" s="760"/>
      <c r="AQ9" s="760"/>
      <c r="AR9" s="760"/>
      <c r="AS9" s="760"/>
      <c r="AT9" s="760"/>
      <c r="AU9" s="760"/>
      <c r="AV9" s="760"/>
      <c r="AW9" s="760"/>
      <c r="AX9" s="760"/>
      <c r="AY9" s="760"/>
      <c r="AZ9" s="760"/>
      <c r="BA9" s="760"/>
      <c r="BB9" s="760"/>
      <c r="BC9" s="760"/>
      <c r="BD9" s="760"/>
      <c r="BE9" s="760"/>
      <c r="BF9" s="760"/>
      <c r="BG9" s="760"/>
      <c r="BH9" s="760"/>
      <c r="BI9" s="760"/>
      <c r="BJ9" s="760"/>
      <c r="BK9" s="760"/>
      <c r="BL9" s="760"/>
      <c r="BM9" s="760"/>
      <c r="BN9" s="760"/>
      <c r="BO9" s="760"/>
      <c r="BP9" s="760"/>
      <c r="BQ9" s="760"/>
      <c r="BR9" s="760"/>
      <c r="BS9" s="760"/>
      <c r="BT9" s="760"/>
      <c r="BU9" s="760"/>
      <c r="BV9" s="760"/>
      <c r="BW9" s="760"/>
      <c r="BX9" s="760"/>
      <c r="BY9" s="760"/>
      <c r="BZ9" s="760"/>
      <c r="CA9" s="760"/>
      <c r="CB9" s="760"/>
      <c r="CC9" s="760"/>
      <c r="CD9" s="760"/>
      <c r="CE9" s="760"/>
      <c r="CF9" s="760"/>
      <c r="CG9" s="760"/>
      <c r="CH9" s="760"/>
      <c r="CI9" s="760"/>
      <c r="CJ9" s="760"/>
      <c r="CK9" s="760"/>
      <c r="CL9" s="760"/>
      <c r="CM9" s="760"/>
      <c r="CN9" s="760"/>
      <c r="CO9" s="760"/>
      <c r="CP9" s="760"/>
      <c r="CQ9" s="760"/>
      <c r="CR9" s="760"/>
      <c r="CS9" s="760"/>
      <c r="CT9" s="760"/>
      <c r="CU9" s="760"/>
      <c r="CV9" s="760"/>
      <c r="CW9" s="760"/>
      <c r="CX9" s="760"/>
      <c r="CY9" s="760"/>
      <c r="CZ9" s="760"/>
      <c r="DA9" s="760"/>
      <c r="DB9" s="760"/>
      <c r="DC9" s="760"/>
      <c r="DD9" s="760"/>
      <c r="DE9" s="760"/>
      <c r="DF9" s="760"/>
      <c r="DG9" s="760"/>
      <c r="DH9" s="760"/>
      <c r="DI9" s="760"/>
      <c r="DJ9" s="760"/>
      <c r="DK9" s="760"/>
      <c r="DL9" s="760"/>
      <c r="DM9" s="760"/>
      <c r="DN9" s="760"/>
      <c r="DO9" s="760"/>
      <c r="DP9" s="760"/>
      <c r="DQ9" s="760"/>
      <c r="DR9" s="760"/>
      <c r="DS9" s="760"/>
      <c r="DT9" s="760"/>
      <c r="DU9" s="760"/>
      <c r="DV9" s="760"/>
      <c r="DW9" s="760"/>
      <c r="DX9" s="760"/>
      <c r="DY9" s="760"/>
      <c r="DZ9" s="760"/>
      <c r="EA9" s="760"/>
      <c r="EB9" s="760"/>
      <c r="EC9" s="760"/>
      <c r="ED9" s="760"/>
      <c r="EE9" s="760"/>
      <c r="EF9" s="760"/>
      <c r="EG9" s="760"/>
      <c r="EH9" s="760"/>
      <c r="EI9" s="760"/>
      <c r="EJ9" s="760"/>
      <c r="EK9" s="760"/>
      <c r="EL9" s="760"/>
      <c r="EM9" s="760"/>
      <c r="EN9" s="760"/>
      <c r="EO9" s="760"/>
      <c r="EP9" s="760"/>
      <c r="EQ9" s="760"/>
      <c r="ER9" s="760"/>
      <c r="ES9" s="760"/>
      <c r="ET9" s="760"/>
      <c r="EU9" s="760"/>
      <c r="EV9" s="760"/>
      <c r="EW9" s="760"/>
      <c r="EX9" s="760"/>
      <c r="EY9" s="760"/>
      <c r="EZ9" s="760"/>
      <c r="FA9" s="760"/>
      <c r="FB9" s="760"/>
      <c r="FC9" s="760"/>
      <c r="FD9" s="760"/>
      <c r="FE9" s="760"/>
      <c r="FF9" s="760"/>
      <c r="FG9" s="760"/>
      <c r="FH9" s="760"/>
      <c r="FI9" s="760"/>
      <c r="FJ9" s="760"/>
      <c r="FK9" s="760"/>
      <c r="FL9" s="760"/>
      <c r="FM9" s="760"/>
      <c r="FN9" s="760"/>
      <c r="FO9" s="760"/>
      <c r="FP9" s="760"/>
      <c r="FQ9" s="760"/>
      <c r="FR9" s="760"/>
      <c r="FS9" s="760"/>
      <c r="FT9" s="760"/>
      <c r="FU9" s="760"/>
      <c r="FV9" s="760"/>
      <c r="FW9" s="760"/>
      <c r="FX9" s="760"/>
      <c r="FY9" s="760"/>
      <c r="FZ9" s="760"/>
      <c r="GA9" s="760"/>
      <c r="GB9" s="760"/>
      <c r="GC9" s="760"/>
      <c r="GD9" s="760"/>
      <c r="GE9" s="760"/>
      <c r="GF9" s="760"/>
      <c r="GG9" s="760"/>
      <c r="GH9" s="760"/>
      <c r="GI9" s="760"/>
      <c r="GJ9" s="760"/>
      <c r="GK9" s="760"/>
      <c r="GL9" s="760"/>
      <c r="GM9" s="760"/>
      <c r="GN9" s="551" t="s">
        <v>1028</v>
      </c>
      <c r="GO9" s="552"/>
      <c r="GP9" s="1645"/>
      <c r="GQ9" s="1645"/>
      <c r="GV9" s="1645"/>
      <c r="GY9" s="553"/>
      <c r="HE9" s="1641"/>
      <c r="HF9" s="1641"/>
      <c r="HG9" s="1641"/>
      <c r="HH9" s="1641"/>
      <c r="HI9" s="1641"/>
      <c r="HJ9" s="1169">
        <v>0</v>
      </c>
    </row>
    <row customHeight="1" ht="11.25" hidden="1">
      <c r="J10" s="1644"/>
      <c r="K10" s="1644"/>
      <c r="L10" s="1644"/>
      <c r="M10" s="1644"/>
      <c r="N10" s="1644"/>
      <c r="O10" s="1644"/>
      <c r="P10" s="1644"/>
      <c r="Q10" s="1644"/>
      <c r="R10" s="1644"/>
      <c r="S10" s="1644"/>
      <c r="T10" s="1644"/>
      <c r="U10" s="1644"/>
      <c r="V10" s="1644"/>
      <c r="W10" s="1644"/>
      <c r="X10" s="1644"/>
      <c r="Y10" s="1644"/>
      <c r="Z10" s="1644"/>
      <c r="AA10" s="1644"/>
      <c r="AB10" s="1644"/>
      <c r="AC10" s="1644"/>
      <c r="AD10" s="1644"/>
      <c r="AE10" s="1644"/>
      <c r="AF10" s="1644"/>
      <c r="AG10" s="1644"/>
      <c r="AH10" s="1644"/>
      <c r="AI10" s="1644"/>
      <c r="AJ10" s="1644"/>
      <c r="AK10" s="1644"/>
      <c r="AL10" s="1644"/>
      <c r="AM10" s="1644"/>
      <c r="AN10" s="1644"/>
      <c r="AO10" s="1644"/>
      <c r="AP10" s="1644"/>
      <c r="AQ10" s="1644"/>
      <c r="AR10" s="1644"/>
      <c r="AS10" s="1644"/>
      <c r="AT10" s="1644"/>
      <c r="AU10" s="1644"/>
      <c r="AV10" s="1644"/>
      <c r="AW10" s="1644"/>
      <c r="AX10" s="1644"/>
      <c r="AY10" s="1644"/>
      <c r="AZ10" s="1644"/>
      <c r="BA10" s="1644"/>
      <c r="BB10" s="1644"/>
      <c r="BC10" s="1644"/>
      <c r="BD10" s="1644"/>
      <c r="BE10" s="1644"/>
      <c r="BF10" s="1644"/>
      <c r="BG10" s="1644"/>
      <c r="BH10" s="1644"/>
      <c r="BI10" s="1644"/>
      <c r="BJ10" s="1644"/>
      <c r="BK10" s="1644"/>
      <c r="BL10" s="1644"/>
      <c r="BM10" s="1644"/>
      <c r="BN10" s="1644"/>
      <c r="BO10" s="1644"/>
      <c r="BP10" s="1644"/>
      <c r="BQ10" s="1644"/>
      <c r="BR10" s="1644"/>
      <c r="BS10" s="1644"/>
      <c r="BT10" s="1644"/>
      <c r="BU10" s="1644"/>
      <c r="BV10" s="1644"/>
      <c r="BW10" s="1644"/>
      <c r="BX10" s="1644"/>
      <c r="BY10" s="1644"/>
      <c r="BZ10" s="1644"/>
      <c r="CA10" s="1644"/>
      <c r="CB10" s="1644"/>
      <c r="CC10" s="1644"/>
      <c r="CD10" s="1644"/>
      <c r="CE10" s="1644"/>
      <c r="CF10" s="1644"/>
      <c r="CG10" s="1644"/>
      <c r="CH10" s="1644"/>
      <c r="CI10" s="1644"/>
      <c r="CJ10" s="1644"/>
      <c r="CK10" s="1644"/>
      <c r="CL10" s="1644"/>
      <c r="CM10" s="1644"/>
      <c r="CN10" s="1644"/>
      <c r="CO10" s="1644"/>
      <c r="CP10" s="1644"/>
      <c r="CQ10" s="1644"/>
      <c r="CR10" s="1644"/>
      <c r="CS10" s="1644"/>
      <c r="CT10" s="1644"/>
      <c r="CU10" s="1644"/>
      <c r="CV10" s="1644"/>
      <c r="CW10" s="1644"/>
      <c r="CX10" s="1644"/>
      <c r="CY10" s="1644"/>
      <c r="CZ10" s="1644"/>
      <c r="DA10" s="1644"/>
      <c r="DB10" s="1644"/>
      <c r="DC10" s="1644"/>
      <c r="DD10" s="1644"/>
      <c r="DE10" s="1644"/>
      <c r="DF10" s="1644"/>
      <c r="DG10" s="1644"/>
      <c r="DH10" s="1644"/>
      <c r="DI10" s="1644"/>
      <c r="DJ10" s="1644"/>
      <c r="DK10" s="1644"/>
      <c r="DL10" s="1644"/>
      <c r="DM10" s="1644"/>
      <c r="DN10" s="1644"/>
      <c r="DO10" s="1644"/>
      <c r="DP10" s="1644"/>
      <c r="DQ10" s="1644"/>
      <c r="DR10" s="1644"/>
      <c r="DS10" s="1644"/>
      <c r="DT10" s="1644"/>
      <c r="DU10" s="1644"/>
      <c r="DV10" s="1644"/>
      <c r="DW10" s="1644"/>
      <c r="DX10" s="1644"/>
      <c r="DY10" s="1644"/>
      <c r="DZ10" s="1644"/>
      <c r="EA10" s="1644"/>
      <c r="EB10" s="1644"/>
      <c r="EC10" s="1644"/>
      <c r="ED10" s="1644"/>
      <c r="EE10" s="1644"/>
      <c r="EF10" s="1644"/>
      <c r="EG10" s="1644"/>
      <c r="EH10" s="1644"/>
      <c r="EI10" s="1644"/>
      <c r="EJ10" s="1644"/>
      <c r="EK10" s="1644"/>
      <c r="EL10" s="1644"/>
      <c r="EM10" s="1644"/>
      <c r="EN10" s="1644"/>
      <c r="EO10" s="1644"/>
      <c r="EP10" s="1644"/>
      <c r="EQ10" s="1644"/>
      <c r="ER10" s="1644"/>
      <c r="ES10" s="1644"/>
      <c r="ET10" s="1644"/>
      <c r="EU10" s="1644"/>
      <c r="EV10" s="1644"/>
      <c r="EW10" s="1644"/>
      <c r="EX10" s="1644"/>
      <c r="EY10" s="1644"/>
      <c r="EZ10" s="1644"/>
      <c r="FA10" s="1644"/>
      <c r="FB10" s="1644"/>
      <c r="FC10" s="1644"/>
      <c r="FD10" s="1644"/>
      <c r="FE10" s="1644"/>
      <c r="FF10" s="1644"/>
      <c r="FG10" s="1644"/>
      <c r="FH10" s="1644"/>
      <c r="FI10" s="1644"/>
      <c r="FJ10" s="1644"/>
      <c r="FK10" s="1644"/>
      <c r="FL10" s="1644"/>
      <c r="FM10" s="1644"/>
      <c r="FN10" s="1644"/>
      <c r="FO10" s="1644"/>
      <c r="FP10" s="1644"/>
      <c r="FQ10" s="1644"/>
      <c r="FR10" s="1644"/>
      <c r="FS10" s="1644"/>
      <c r="FT10" s="1644"/>
      <c r="FU10" s="1644"/>
      <c r="FV10" s="1644"/>
      <c r="FW10" s="1644"/>
      <c r="FX10" s="1644"/>
      <c r="FY10" s="1644"/>
      <c r="FZ10" s="1644"/>
      <c r="GA10" s="1644"/>
      <c r="GB10" s="1644"/>
      <c r="GC10" s="1644"/>
      <c r="GD10" s="1644"/>
      <c r="GE10" s="1644"/>
      <c r="GF10" s="1644"/>
      <c r="GG10" s="1644"/>
      <c r="GH10" s="1644"/>
      <c r="GI10" s="1644"/>
      <c r="GJ10" s="1644"/>
      <c r="GK10" s="1644"/>
      <c r="GL10" s="1644"/>
      <c r="GM10" s="1644"/>
      <c r="HJ10" s="1640">
        <v>0</v>
      </c>
    </row>
    <row customHeight="1" ht="18.75" hidden="1">
      <c r="D11" s="1647"/>
      <c r="E11" s="555"/>
      <c r="F11" s="549"/>
      <c r="G11" s="1655" t="s">
        <v>1029</v>
      </c>
      <c r="H11" s="550"/>
      <c r="I11" s="550"/>
      <c r="J11" s="760"/>
      <c r="K11" s="760"/>
      <c r="L11" s="760"/>
      <c r="M11" s="760"/>
      <c r="N11" s="760"/>
      <c r="O11" s="760"/>
      <c r="P11" s="760"/>
      <c r="Q11" s="760"/>
      <c r="R11" s="760"/>
      <c r="S11" s="760"/>
      <c r="T11" s="760"/>
      <c r="U11" s="760"/>
      <c r="V11" s="760"/>
      <c r="W11" s="760"/>
      <c r="X11" s="760"/>
      <c r="Y11" s="760"/>
      <c r="Z11" s="760"/>
      <c r="AA11" s="760"/>
      <c r="AB11" s="760"/>
      <c r="AC11" s="760"/>
      <c r="AD11" s="760"/>
      <c r="AE11" s="760"/>
      <c r="AF11" s="760"/>
      <c r="AG11" s="760"/>
      <c r="AH11" s="760"/>
      <c r="AI11" s="760"/>
      <c r="AJ11" s="760"/>
      <c r="AK11" s="760"/>
      <c r="AL11" s="760"/>
      <c r="AM11" s="760"/>
      <c r="AN11" s="760"/>
      <c r="AO11" s="760"/>
      <c r="AP11" s="760"/>
      <c r="AQ11" s="760"/>
      <c r="AR11" s="760"/>
      <c r="AS11" s="760"/>
      <c r="AT11" s="760"/>
      <c r="AU11" s="760"/>
      <c r="AV11" s="760"/>
      <c r="AW11" s="760"/>
      <c r="AX11" s="760"/>
      <c r="AY11" s="760"/>
      <c r="AZ11" s="760"/>
      <c r="BA11" s="760"/>
      <c r="BB11" s="760"/>
      <c r="BC11" s="760"/>
      <c r="BD11" s="760"/>
      <c r="BE11" s="760"/>
      <c r="BF11" s="760"/>
      <c r="BG11" s="760"/>
      <c r="BH11" s="760"/>
      <c r="BI11" s="760"/>
      <c r="BJ11" s="760"/>
      <c r="BK11" s="760"/>
      <c r="BL11" s="760"/>
      <c r="BM11" s="760"/>
      <c r="BN11" s="760"/>
      <c r="BO11" s="760"/>
      <c r="BP11" s="760"/>
      <c r="BQ11" s="760"/>
      <c r="BR11" s="760"/>
      <c r="BS11" s="760"/>
      <c r="BT11" s="760"/>
      <c r="BU11" s="760"/>
      <c r="BV11" s="760"/>
      <c r="BW11" s="760"/>
      <c r="BX11" s="760"/>
      <c r="BY11" s="760"/>
      <c r="BZ11" s="760"/>
      <c r="CA11" s="760"/>
      <c r="CB11" s="760"/>
      <c r="CC11" s="760"/>
      <c r="CD11" s="760"/>
      <c r="CE11" s="760"/>
      <c r="CF11" s="760"/>
      <c r="CG11" s="760"/>
      <c r="CH11" s="760"/>
      <c r="CI11" s="760"/>
      <c r="CJ11" s="760"/>
      <c r="CK11" s="760"/>
      <c r="CL11" s="760"/>
      <c r="CM11" s="760"/>
      <c r="CN11" s="760"/>
      <c r="CO11" s="760"/>
      <c r="CP11" s="760"/>
      <c r="CQ11" s="760"/>
      <c r="CR11" s="760"/>
      <c r="CS11" s="760"/>
      <c r="CT11" s="760"/>
      <c r="CU11" s="760"/>
      <c r="CV11" s="760"/>
      <c r="CW11" s="760"/>
      <c r="CX11" s="760"/>
      <c r="CY11" s="760"/>
      <c r="CZ11" s="760"/>
      <c r="DA11" s="760"/>
      <c r="DB11" s="760"/>
      <c r="DC11" s="760"/>
      <c r="DD11" s="760"/>
      <c r="DE11" s="760"/>
      <c r="DF11" s="760"/>
      <c r="DG11" s="760"/>
      <c r="DH11" s="760"/>
      <c r="DI11" s="760"/>
      <c r="DJ11" s="760"/>
      <c r="DK11" s="760"/>
      <c r="DL11" s="760"/>
      <c r="DM11" s="760"/>
      <c r="DN11" s="760"/>
      <c r="DO11" s="760"/>
      <c r="DP11" s="760"/>
      <c r="DQ11" s="760"/>
      <c r="DR11" s="760"/>
      <c r="DS11" s="760"/>
      <c r="DT11" s="760"/>
      <c r="DU11" s="760"/>
      <c r="DV11" s="760"/>
      <c r="DW11" s="760"/>
      <c r="DX11" s="760"/>
      <c r="DY11" s="760"/>
      <c r="DZ11" s="760"/>
      <c r="EA11" s="760"/>
      <c r="EB11" s="760"/>
      <c r="EC11" s="760"/>
      <c r="ED11" s="760"/>
      <c r="EE11" s="760"/>
      <c r="EF11" s="760"/>
      <c r="EG11" s="760"/>
      <c r="EH11" s="760"/>
      <c r="EI11" s="760"/>
      <c r="EJ11" s="760"/>
      <c r="EK11" s="760"/>
      <c r="EL11" s="760"/>
      <c r="EM11" s="760"/>
      <c r="EN11" s="760"/>
      <c r="EO11" s="760"/>
      <c r="EP11" s="760"/>
      <c r="EQ11" s="760"/>
      <c r="ER11" s="760"/>
      <c r="ES11" s="760"/>
      <c r="ET11" s="760"/>
      <c r="EU11" s="760"/>
      <c r="EV11" s="760"/>
      <c r="EW11" s="760"/>
      <c r="EX11" s="760"/>
      <c r="EY11" s="760"/>
      <c r="EZ11" s="760"/>
      <c r="FA11" s="760"/>
      <c r="FB11" s="760"/>
      <c r="FC11" s="760"/>
      <c r="FD11" s="760"/>
      <c r="FE11" s="760"/>
      <c r="FF11" s="760"/>
      <c r="FG11" s="760"/>
      <c r="FH11" s="760"/>
      <c r="FI11" s="760"/>
      <c r="FJ11" s="760"/>
      <c r="FK11" s="760"/>
      <c r="FL11" s="760"/>
      <c r="FM11" s="760"/>
      <c r="FN11" s="760"/>
      <c r="FO11" s="760"/>
      <c r="FP11" s="760"/>
      <c r="FQ11" s="760"/>
      <c r="FR11" s="760"/>
      <c r="FS11" s="760"/>
      <c r="FT11" s="760"/>
      <c r="FU11" s="760"/>
      <c r="FV11" s="760"/>
      <c r="FW11" s="760"/>
      <c r="FX11" s="760"/>
      <c r="FY11" s="760"/>
      <c r="FZ11" s="760"/>
      <c r="GA11" s="760"/>
      <c r="GB11" s="760"/>
      <c r="GC11" s="760"/>
      <c r="GD11" s="760"/>
      <c r="GE11" s="760"/>
      <c r="GF11" s="760"/>
      <c r="GG11" s="760"/>
      <c r="GH11" s="760"/>
      <c r="GI11" s="760"/>
      <c r="GJ11" s="760"/>
      <c r="GK11" s="760"/>
      <c r="GL11" s="760"/>
      <c r="GM11" s="760"/>
      <c r="GN11" s="298" t="s">
        <v>1030</v>
      </c>
      <c r="GO11" s="552"/>
      <c r="HJ11" s="1640">
        <v>0</v>
      </c>
    </row>
    <row customHeight="1" ht="11.25" hidden="1">
      <c r="J12" s="1644"/>
      <c r="K12" s="1644"/>
      <c r="L12" s="1644"/>
      <c r="M12" s="1644"/>
      <c r="N12" s="1644"/>
      <c r="O12" s="1644"/>
      <c r="P12" s="1644"/>
      <c r="Q12" s="1644"/>
      <c r="R12" s="1644"/>
      <c r="S12" s="1644"/>
      <c r="T12" s="1644"/>
      <c r="U12" s="1644"/>
      <c r="V12" s="1644"/>
      <c r="W12" s="1644"/>
      <c r="X12" s="1644"/>
      <c r="Y12" s="1644"/>
      <c r="Z12" s="1644"/>
      <c r="AA12" s="1644"/>
      <c r="AB12" s="1644"/>
      <c r="AC12" s="1644"/>
      <c r="AD12" s="1644"/>
      <c r="AE12" s="1644"/>
      <c r="AF12" s="1644"/>
      <c r="AG12" s="1644"/>
      <c r="AH12" s="1644"/>
      <c r="AI12" s="1644"/>
      <c r="AJ12" s="1644"/>
      <c r="AK12" s="1644"/>
      <c r="AL12" s="1644"/>
      <c r="AM12" s="1644"/>
      <c r="AN12" s="1644"/>
      <c r="AO12" s="1644"/>
      <c r="AP12" s="1644"/>
      <c r="AQ12" s="1644"/>
      <c r="AR12" s="1644"/>
      <c r="AS12" s="1644"/>
      <c r="AT12" s="1644"/>
      <c r="AU12" s="1644"/>
      <c r="AV12" s="1644"/>
      <c r="AW12" s="1644"/>
      <c r="AX12" s="1644"/>
      <c r="AY12" s="1644"/>
      <c r="AZ12" s="1644"/>
      <c r="BA12" s="1644"/>
      <c r="BB12" s="1644"/>
      <c r="BC12" s="1644"/>
      <c r="BD12" s="1644"/>
      <c r="BE12" s="1644"/>
      <c r="BF12" s="1644"/>
      <c r="BG12" s="1644"/>
      <c r="BH12" s="1644"/>
      <c r="BI12" s="1644"/>
      <c r="BJ12" s="1644"/>
      <c r="BK12" s="1644"/>
      <c r="BL12" s="1644"/>
      <c r="BM12" s="1644"/>
      <c r="BN12" s="1644"/>
      <c r="BO12" s="1644"/>
      <c r="BP12" s="1644"/>
      <c r="BQ12" s="1644"/>
      <c r="BR12" s="1644"/>
      <c r="BS12" s="1644"/>
      <c r="BT12" s="1644"/>
      <c r="BU12" s="1644"/>
      <c r="BV12" s="1644"/>
      <c r="BW12" s="1644"/>
      <c r="BX12" s="1644"/>
      <c r="BY12" s="1644"/>
      <c r="BZ12" s="1644"/>
      <c r="CA12" s="1644"/>
      <c r="CB12" s="1644"/>
      <c r="CC12" s="1644"/>
      <c r="CD12" s="1644"/>
      <c r="CE12" s="1644"/>
      <c r="CF12" s="1644"/>
      <c r="CG12" s="1644"/>
      <c r="CH12" s="1644"/>
      <c r="CI12" s="1644"/>
      <c r="CJ12" s="1644"/>
      <c r="CK12" s="1644"/>
      <c r="CL12" s="1644"/>
      <c r="CM12" s="1644"/>
      <c r="CN12" s="1644"/>
      <c r="CO12" s="1644"/>
      <c r="CP12" s="1644"/>
      <c r="CQ12" s="1644"/>
      <c r="CR12" s="1644"/>
      <c r="CS12" s="1644"/>
      <c r="CT12" s="1644"/>
      <c r="CU12" s="1644"/>
      <c r="CV12" s="1644"/>
      <c r="CW12" s="1644"/>
      <c r="CX12" s="1644"/>
      <c r="CY12" s="1644"/>
      <c r="CZ12" s="1644"/>
      <c r="DA12" s="1644"/>
      <c r="DB12" s="1644"/>
      <c r="DC12" s="1644"/>
      <c r="DD12" s="1644"/>
      <c r="DE12" s="1644"/>
      <c r="DF12" s="1644"/>
      <c r="DG12" s="1644"/>
      <c r="DH12" s="1644"/>
      <c r="DI12" s="1644"/>
      <c r="DJ12" s="1644"/>
      <c r="DK12" s="1644"/>
      <c r="DL12" s="1644"/>
      <c r="DM12" s="1644"/>
      <c r="DN12" s="1644"/>
      <c r="DO12" s="1644"/>
      <c r="DP12" s="1644"/>
      <c r="DQ12" s="1644"/>
      <c r="DR12" s="1644"/>
      <c r="DS12" s="1644"/>
      <c r="DT12" s="1644"/>
      <c r="DU12" s="1644"/>
      <c r="DV12" s="1644"/>
      <c r="DW12" s="1644"/>
      <c r="DX12" s="1644"/>
      <c r="DY12" s="1644"/>
      <c r="DZ12" s="1644"/>
      <c r="EA12" s="1644"/>
      <c r="EB12" s="1644"/>
      <c r="EC12" s="1644"/>
      <c r="ED12" s="1644"/>
      <c r="EE12" s="1644"/>
      <c r="EF12" s="1644"/>
      <c r="EG12" s="1644"/>
      <c r="EH12" s="1644"/>
      <c r="EI12" s="1644"/>
      <c r="EJ12" s="1644"/>
      <c r="EK12" s="1644"/>
      <c r="EL12" s="1644"/>
      <c r="EM12" s="1644"/>
      <c r="EN12" s="1644"/>
      <c r="EO12" s="1644"/>
      <c r="EP12" s="1644"/>
      <c r="EQ12" s="1644"/>
      <c r="ER12" s="1644"/>
      <c r="ES12" s="1644"/>
      <c r="ET12" s="1644"/>
      <c r="EU12" s="1644"/>
      <c r="EV12" s="1644"/>
      <c r="EW12" s="1644"/>
      <c r="EX12" s="1644"/>
      <c r="EY12" s="1644"/>
      <c r="EZ12" s="1644"/>
      <c r="FA12" s="1644"/>
      <c r="FB12" s="1644"/>
      <c r="FC12" s="1644"/>
      <c r="FD12" s="1644"/>
      <c r="FE12" s="1644"/>
      <c r="FF12" s="1644"/>
      <c r="FG12" s="1644"/>
      <c r="FH12" s="1644"/>
      <c r="FI12" s="1644"/>
      <c r="FJ12" s="1644"/>
      <c r="FK12" s="1644"/>
      <c r="FL12" s="1644"/>
      <c r="FM12" s="1644"/>
      <c r="FN12" s="1644"/>
      <c r="FO12" s="1644"/>
      <c r="FP12" s="1644"/>
      <c r="FQ12" s="1644"/>
      <c r="FR12" s="1644"/>
      <c r="FS12" s="1644"/>
      <c r="FT12" s="1644"/>
      <c r="FU12" s="1644"/>
      <c r="FV12" s="1644"/>
      <c r="FW12" s="1644"/>
      <c r="FX12" s="1644"/>
      <c r="FY12" s="1644"/>
      <c r="FZ12" s="1644"/>
      <c r="GA12" s="1644"/>
      <c r="GB12" s="1644"/>
      <c r="GC12" s="1644"/>
      <c r="GD12" s="1644"/>
      <c r="GE12" s="1644"/>
      <c r="GF12" s="1644"/>
      <c r="GG12" s="1644"/>
      <c r="GH12" s="1644"/>
      <c r="GI12" s="1644"/>
      <c r="GJ12" s="1644"/>
      <c r="GK12" s="1644"/>
      <c r="GL12" s="1644"/>
      <c r="GM12" s="1644"/>
      <c r="HJ12" s="1640">
        <v>0</v>
      </c>
    </row>
    <row customHeight="1" ht="22.5" hidden="1">
      <c r="D13" s="1647"/>
      <c r="E13" s="555"/>
      <c r="F13" s="549"/>
      <c r="G13" s="978" t="s">
        <v>1031</v>
      </c>
      <c r="H13" s="554"/>
      <c r="I13" s="554"/>
      <c r="J13" s="554"/>
      <c r="K13" s="554"/>
      <c r="L13" s="554"/>
      <c r="M13" s="554"/>
      <c r="N13" s="554"/>
      <c r="O13" s="554"/>
      <c r="P13" s="554"/>
      <c r="Q13" s="554"/>
      <c r="R13" s="554"/>
      <c r="S13" s="554"/>
      <c r="T13" s="554"/>
      <c r="U13" s="554"/>
      <c r="V13" s="554"/>
      <c r="W13" s="554"/>
      <c r="X13" s="554"/>
      <c r="Y13" s="554"/>
      <c r="Z13" s="554"/>
      <c r="AA13" s="554"/>
      <c r="AB13" s="554"/>
      <c r="AC13" s="554"/>
      <c r="AD13" s="554"/>
      <c r="AE13" s="554"/>
      <c r="AF13" s="554"/>
      <c r="AG13" s="554"/>
      <c r="AH13" s="554"/>
      <c r="AI13" s="554"/>
      <c r="AJ13" s="554"/>
      <c r="AK13" s="554"/>
      <c r="AL13" s="554"/>
      <c r="AM13" s="554"/>
      <c r="AN13" s="554"/>
      <c r="AO13" s="554"/>
      <c r="AP13" s="554"/>
      <c r="AQ13" s="554"/>
      <c r="AR13" s="554"/>
      <c r="AS13" s="554"/>
      <c r="AT13" s="554"/>
      <c r="AU13" s="554"/>
      <c r="AV13" s="554"/>
      <c r="AW13" s="554"/>
      <c r="AX13" s="554"/>
      <c r="AY13" s="554"/>
      <c r="AZ13" s="554"/>
      <c r="BA13" s="554"/>
      <c r="BB13" s="554"/>
      <c r="BC13" s="554"/>
      <c r="BD13" s="554"/>
      <c r="BE13" s="554"/>
      <c r="BF13" s="554"/>
      <c r="BG13" s="554"/>
      <c r="BH13" s="554"/>
      <c r="BI13" s="554"/>
      <c r="BJ13" s="554"/>
      <c r="BK13" s="554"/>
      <c r="BL13" s="554"/>
      <c r="BM13" s="554"/>
      <c r="BN13" s="554"/>
      <c r="BO13" s="554"/>
      <c r="BP13" s="554"/>
      <c r="BQ13" s="554"/>
      <c r="BR13" s="554"/>
      <c r="BS13" s="554"/>
      <c r="BT13" s="554"/>
      <c r="BU13" s="554"/>
      <c r="BV13" s="554"/>
      <c r="BW13" s="554"/>
      <c r="BX13" s="554"/>
      <c r="BY13" s="554"/>
      <c r="BZ13" s="554"/>
      <c r="CA13" s="554"/>
      <c r="CB13" s="554"/>
      <c r="CC13" s="554"/>
      <c r="CD13" s="554"/>
      <c r="CE13" s="554"/>
      <c r="CF13" s="554"/>
      <c r="CG13" s="554"/>
      <c r="CH13" s="554"/>
      <c r="CI13" s="554"/>
      <c r="CJ13" s="554"/>
      <c r="CK13" s="554"/>
      <c r="CL13" s="554"/>
      <c r="CM13" s="554"/>
      <c r="CN13" s="554"/>
      <c r="CO13" s="554"/>
      <c r="CP13" s="554"/>
      <c r="CQ13" s="554"/>
      <c r="CR13" s="554"/>
      <c r="CS13" s="554"/>
      <c r="CT13" s="554"/>
      <c r="CU13" s="554"/>
      <c r="CV13" s="554"/>
      <c r="CW13" s="554"/>
      <c r="CX13" s="554"/>
      <c r="CY13" s="554"/>
      <c r="CZ13" s="554"/>
      <c r="DA13" s="554"/>
      <c r="DB13" s="554"/>
      <c r="DC13" s="554"/>
      <c r="DD13" s="554"/>
      <c r="DE13" s="554"/>
      <c r="DF13" s="554"/>
      <c r="DG13" s="554"/>
      <c r="DH13" s="554"/>
      <c r="DI13" s="554"/>
      <c r="DJ13" s="554"/>
      <c r="DK13" s="554"/>
      <c r="DL13" s="554"/>
      <c r="DM13" s="554"/>
      <c r="DN13" s="554"/>
      <c r="DO13" s="554"/>
      <c r="DP13" s="554"/>
      <c r="DQ13" s="554"/>
      <c r="DR13" s="554"/>
      <c r="DS13" s="554"/>
      <c r="DT13" s="554"/>
      <c r="DU13" s="554"/>
      <c r="DV13" s="554"/>
      <c r="DW13" s="554"/>
      <c r="DX13" s="554"/>
      <c r="DY13" s="554"/>
      <c r="DZ13" s="554"/>
      <c r="EA13" s="554"/>
      <c r="EB13" s="554"/>
      <c r="EC13" s="554"/>
      <c r="ED13" s="554"/>
      <c r="EE13" s="554"/>
      <c r="EF13" s="554"/>
      <c r="EG13" s="554"/>
      <c r="EH13" s="554"/>
      <c r="EI13" s="554"/>
      <c r="EJ13" s="554"/>
      <c r="EK13" s="554"/>
      <c r="EL13" s="554"/>
      <c r="EM13" s="554"/>
      <c r="EN13" s="554"/>
      <c r="EO13" s="554"/>
      <c r="EP13" s="554"/>
      <c r="EQ13" s="554"/>
      <c r="ER13" s="554"/>
      <c r="ES13" s="554"/>
      <c r="ET13" s="554"/>
      <c r="EU13" s="554"/>
      <c r="EV13" s="554"/>
      <c r="EW13" s="554"/>
      <c r="EX13" s="554"/>
      <c r="EY13" s="554"/>
      <c r="EZ13" s="554"/>
      <c r="FA13" s="554"/>
      <c r="FB13" s="554"/>
      <c r="FC13" s="554"/>
      <c r="FD13" s="554"/>
      <c r="FE13" s="554"/>
      <c r="FF13" s="554"/>
      <c r="FG13" s="554"/>
      <c r="FH13" s="554"/>
      <c r="FI13" s="554"/>
      <c r="FJ13" s="554"/>
      <c r="FK13" s="554"/>
      <c r="FL13" s="554"/>
      <c r="FM13" s="554"/>
      <c r="FN13" s="554"/>
      <c r="FO13" s="554"/>
      <c r="FP13" s="554"/>
      <c r="FQ13" s="554"/>
      <c r="FR13" s="554"/>
      <c r="FS13" s="554"/>
      <c r="FT13" s="554"/>
      <c r="FU13" s="554"/>
      <c r="FV13" s="554"/>
      <c r="FW13" s="554"/>
      <c r="FX13" s="554"/>
      <c r="FY13" s="554"/>
      <c r="FZ13" s="554"/>
      <c r="GA13" s="554"/>
      <c r="GB13" s="554"/>
      <c r="GC13" s="554"/>
      <c r="GD13" s="554"/>
      <c r="GE13" s="554"/>
      <c r="GF13" s="554"/>
      <c r="GG13" s="554"/>
      <c r="GH13" s="554"/>
      <c r="GI13" s="554"/>
      <c r="GJ13" s="554"/>
      <c r="GK13" s="554"/>
      <c r="GL13" s="554"/>
      <c r="GM13" s="554"/>
      <c r="GN13" s="754" t="s">
        <v>1032</v>
      </c>
      <c r="GO13" s="552"/>
      <c r="HJ13" s="1640">
        <v>0</v>
      </c>
    </row>
    <row customHeight="1" ht="11.25" hidden="1">
      <c r="J14" s="1644"/>
      <c r="K14" s="1644"/>
      <c r="L14" s="1644"/>
      <c r="M14" s="1644"/>
      <c r="N14" s="1644"/>
      <c r="O14" s="1644"/>
      <c r="P14" s="1644"/>
      <c r="Q14" s="1644"/>
      <c r="R14" s="1644"/>
      <c r="S14" s="1644"/>
      <c r="T14" s="1644"/>
      <c r="U14" s="1644"/>
      <c r="V14" s="1644"/>
      <c r="W14" s="1644"/>
      <c r="X14" s="1644"/>
      <c r="Y14" s="1644"/>
      <c r="Z14" s="1644"/>
      <c r="AA14" s="1644"/>
      <c r="AB14" s="1644"/>
      <c r="AC14" s="1644"/>
      <c r="AD14" s="1644"/>
      <c r="AE14" s="1644"/>
      <c r="AF14" s="1644"/>
      <c r="AG14" s="1644"/>
      <c r="AH14" s="1644"/>
      <c r="AI14" s="1644"/>
      <c r="AJ14" s="1644"/>
      <c r="AK14" s="1644"/>
      <c r="AL14" s="1644"/>
      <c r="AM14" s="1644"/>
      <c r="AN14" s="1644"/>
      <c r="AO14" s="1644"/>
      <c r="AP14" s="1644"/>
      <c r="AQ14" s="1644"/>
      <c r="AR14" s="1644"/>
      <c r="AS14" s="1644"/>
      <c r="AT14" s="1644"/>
      <c r="AU14" s="1644"/>
      <c r="AV14" s="1644"/>
      <c r="AW14" s="1644"/>
      <c r="AX14" s="1644"/>
      <c r="AY14" s="1644"/>
      <c r="AZ14" s="1644"/>
      <c r="BA14" s="1644"/>
      <c r="BB14" s="1644"/>
      <c r="BC14" s="1644"/>
      <c r="BD14" s="1644"/>
      <c r="BE14" s="1644"/>
      <c r="BF14" s="1644"/>
      <c r="BG14" s="1644"/>
      <c r="BH14" s="1644"/>
      <c r="BI14" s="1644"/>
      <c r="BJ14" s="1644"/>
      <c r="BK14" s="1644"/>
      <c r="BL14" s="1644"/>
      <c r="BM14" s="1644"/>
      <c r="BN14" s="1644"/>
      <c r="BO14" s="1644"/>
      <c r="BP14" s="1644"/>
      <c r="BQ14" s="1644"/>
      <c r="BR14" s="1644"/>
      <c r="BS14" s="1644"/>
      <c r="BT14" s="1644"/>
      <c r="BU14" s="1644"/>
      <c r="BV14" s="1644"/>
      <c r="BW14" s="1644"/>
      <c r="BX14" s="1644"/>
      <c r="BY14" s="1644"/>
      <c r="BZ14" s="1644"/>
      <c r="CA14" s="1644"/>
      <c r="CB14" s="1644"/>
      <c r="CC14" s="1644"/>
      <c r="CD14" s="1644"/>
      <c r="CE14" s="1644"/>
      <c r="CF14" s="1644"/>
      <c r="CG14" s="1644"/>
      <c r="CH14" s="1644"/>
      <c r="CI14" s="1644"/>
      <c r="CJ14" s="1644"/>
      <c r="CK14" s="1644"/>
      <c r="CL14" s="1644"/>
      <c r="CM14" s="1644"/>
      <c r="CN14" s="1644"/>
      <c r="CO14" s="1644"/>
      <c r="CP14" s="1644"/>
      <c r="CQ14" s="1644"/>
      <c r="CR14" s="1644"/>
      <c r="CS14" s="1644"/>
      <c r="CT14" s="1644"/>
      <c r="CU14" s="1644"/>
      <c r="CV14" s="1644"/>
      <c r="CW14" s="1644"/>
      <c r="CX14" s="1644"/>
      <c r="CY14" s="1644"/>
      <c r="CZ14" s="1644"/>
      <c r="DA14" s="1644"/>
      <c r="DB14" s="1644"/>
      <c r="DC14" s="1644"/>
      <c r="DD14" s="1644"/>
      <c r="DE14" s="1644"/>
      <c r="DF14" s="1644"/>
      <c r="DG14" s="1644"/>
      <c r="DH14" s="1644"/>
      <c r="DI14" s="1644"/>
      <c r="DJ14" s="1644"/>
      <c r="DK14" s="1644"/>
      <c r="DL14" s="1644"/>
      <c r="DM14" s="1644"/>
      <c r="DN14" s="1644"/>
      <c r="DO14" s="1644"/>
      <c r="DP14" s="1644"/>
      <c r="DQ14" s="1644"/>
      <c r="DR14" s="1644"/>
      <c r="DS14" s="1644"/>
      <c r="DT14" s="1644"/>
      <c r="DU14" s="1644"/>
      <c r="DV14" s="1644"/>
      <c r="DW14" s="1644"/>
      <c r="DX14" s="1644"/>
      <c r="DY14" s="1644"/>
      <c r="DZ14" s="1644"/>
      <c r="EA14" s="1644"/>
      <c r="EB14" s="1644"/>
      <c r="EC14" s="1644"/>
      <c r="ED14" s="1644"/>
      <c r="EE14" s="1644"/>
      <c r="EF14" s="1644"/>
      <c r="EG14" s="1644"/>
      <c r="EH14" s="1644"/>
      <c r="EI14" s="1644"/>
      <c r="EJ14" s="1644"/>
      <c r="EK14" s="1644"/>
      <c r="EL14" s="1644"/>
      <c r="EM14" s="1644"/>
      <c r="EN14" s="1644"/>
      <c r="EO14" s="1644"/>
      <c r="EP14" s="1644"/>
      <c r="EQ14" s="1644"/>
      <c r="ER14" s="1644"/>
      <c r="ES14" s="1644"/>
      <c r="ET14" s="1644"/>
      <c r="EU14" s="1644"/>
      <c r="EV14" s="1644"/>
      <c r="EW14" s="1644"/>
      <c r="EX14" s="1644"/>
      <c r="EY14" s="1644"/>
      <c r="EZ14" s="1644"/>
      <c r="FA14" s="1644"/>
      <c r="FB14" s="1644"/>
      <c r="FC14" s="1644"/>
      <c r="FD14" s="1644"/>
      <c r="FE14" s="1644"/>
      <c r="FF14" s="1644"/>
      <c r="FG14" s="1644"/>
      <c r="FH14" s="1644"/>
      <c r="FI14" s="1644"/>
      <c r="FJ14" s="1644"/>
      <c r="FK14" s="1644"/>
      <c r="FL14" s="1644"/>
      <c r="FM14" s="1644"/>
      <c r="FN14" s="1644"/>
      <c r="FO14" s="1644"/>
      <c r="FP14" s="1644"/>
      <c r="FQ14" s="1644"/>
      <c r="FR14" s="1644"/>
      <c r="FS14" s="1644"/>
      <c r="FT14" s="1644"/>
      <c r="FU14" s="1644"/>
      <c r="FV14" s="1644"/>
      <c r="FW14" s="1644"/>
      <c r="FX14" s="1644"/>
      <c r="FY14" s="1644"/>
      <c r="FZ14" s="1644"/>
      <c r="GA14" s="1644"/>
      <c r="GB14" s="1644"/>
      <c r="GC14" s="1644"/>
      <c r="GD14" s="1644"/>
      <c r="GE14" s="1644"/>
      <c r="GF14" s="1644"/>
      <c r="GG14" s="1644"/>
      <c r="GH14" s="1644"/>
      <c r="GI14" s="1644"/>
      <c r="GJ14" s="1644"/>
      <c r="GK14" s="1644"/>
      <c r="GL14" s="1644"/>
      <c r="GM14" s="1644"/>
      <c r="HJ14" s="1640">
        <v>0</v>
      </c>
    </row>
    <row customHeight="1" ht="22.5" hidden="1">
      <c r="D15" s="1647"/>
      <c r="E15" s="555"/>
      <c r="F15" s="549"/>
      <c r="G15" s="1655" t="s">
        <v>1033</v>
      </c>
      <c r="H15" s="554"/>
      <c r="I15" s="554"/>
      <c r="J15" s="554"/>
      <c r="K15" s="554"/>
      <c r="L15" s="554"/>
      <c r="M15" s="554"/>
      <c r="N15" s="554"/>
      <c r="O15" s="554"/>
      <c r="P15" s="554"/>
      <c r="Q15" s="554"/>
      <c r="R15" s="554"/>
      <c r="S15" s="554"/>
      <c r="T15" s="554"/>
      <c r="U15" s="554"/>
      <c r="V15" s="554"/>
      <c r="W15" s="554"/>
      <c r="X15" s="554"/>
      <c r="Y15" s="554"/>
      <c r="Z15" s="554"/>
      <c r="AA15" s="554"/>
      <c r="AB15" s="554"/>
      <c r="AC15" s="554"/>
      <c r="AD15" s="554"/>
      <c r="AE15" s="554"/>
      <c r="AF15" s="554"/>
      <c r="AG15" s="554"/>
      <c r="AH15" s="554"/>
      <c r="AI15" s="554"/>
      <c r="AJ15" s="554"/>
      <c r="AK15" s="554"/>
      <c r="AL15" s="554"/>
      <c r="AM15" s="554"/>
      <c r="AN15" s="554"/>
      <c r="AO15" s="554"/>
      <c r="AP15" s="554"/>
      <c r="AQ15" s="554"/>
      <c r="AR15" s="554"/>
      <c r="AS15" s="554"/>
      <c r="AT15" s="554"/>
      <c r="AU15" s="554"/>
      <c r="AV15" s="554"/>
      <c r="AW15" s="554"/>
      <c r="AX15" s="554"/>
      <c r="AY15" s="554"/>
      <c r="AZ15" s="554"/>
      <c r="BA15" s="554"/>
      <c r="BB15" s="554"/>
      <c r="BC15" s="554"/>
      <c r="BD15" s="554"/>
      <c r="BE15" s="554"/>
      <c r="BF15" s="554"/>
      <c r="BG15" s="554"/>
      <c r="BH15" s="554"/>
      <c r="BI15" s="554"/>
      <c r="BJ15" s="554"/>
      <c r="BK15" s="554"/>
      <c r="BL15" s="554"/>
      <c r="BM15" s="554"/>
      <c r="BN15" s="554"/>
      <c r="BO15" s="554"/>
      <c r="BP15" s="554"/>
      <c r="BQ15" s="554"/>
      <c r="BR15" s="554"/>
      <c r="BS15" s="554"/>
      <c r="BT15" s="554"/>
      <c r="BU15" s="554"/>
      <c r="BV15" s="554"/>
      <c r="BW15" s="554"/>
      <c r="BX15" s="554"/>
      <c r="BY15" s="554"/>
      <c r="BZ15" s="554"/>
      <c r="CA15" s="554"/>
      <c r="CB15" s="554"/>
      <c r="CC15" s="554"/>
      <c r="CD15" s="554"/>
      <c r="CE15" s="554"/>
      <c r="CF15" s="554"/>
      <c r="CG15" s="554"/>
      <c r="CH15" s="554"/>
      <c r="CI15" s="554"/>
      <c r="CJ15" s="554"/>
      <c r="CK15" s="554"/>
      <c r="CL15" s="554"/>
      <c r="CM15" s="554"/>
      <c r="CN15" s="554"/>
      <c r="CO15" s="554"/>
      <c r="CP15" s="554"/>
      <c r="CQ15" s="554"/>
      <c r="CR15" s="554"/>
      <c r="CS15" s="554"/>
      <c r="CT15" s="554"/>
      <c r="CU15" s="554"/>
      <c r="CV15" s="554"/>
      <c r="CW15" s="554"/>
      <c r="CX15" s="554"/>
      <c r="CY15" s="554"/>
      <c r="CZ15" s="554"/>
      <c r="DA15" s="554"/>
      <c r="DB15" s="554"/>
      <c r="DC15" s="554"/>
      <c r="DD15" s="554"/>
      <c r="DE15" s="554"/>
      <c r="DF15" s="554"/>
      <c r="DG15" s="554"/>
      <c r="DH15" s="554"/>
      <c r="DI15" s="554"/>
      <c r="DJ15" s="554"/>
      <c r="DK15" s="554"/>
      <c r="DL15" s="554"/>
      <c r="DM15" s="554"/>
      <c r="DN15" s="554"/>
      <c r="DO15" s="554"/>
      <c r="DP15" s="554"/>
      <c r="DQ15" s="554"/>
      <c r="DR15" s="554"/>
      <c r="DS15" s="554"/>
      <c r="DT15" s="554"/>
      <c r="DU15" s="554"/>
      <c r="DV15" s="554"/>
      <c r="DW15" s="554"/>
      <c r="DX15" s="554"/>
      <c r="DY15" s="554"/>
      <c r="DZ15" s="554"/>
      <c r="EA15" s="554"/>
      <c r="EB15" s="554"/>
      <c r="EC15" s="554"/>
      <c r="ED15" s="554"/>
      <c r="EE15" s="554"/>
      <c r="EF15" s="554"/>
      <c r="EG15" s="554"/>
      <c r="EH15" s="554"/>
      <c r="EI15" s="554"/>
      <c r="EJ15" s="554"/>
      <c r="EK15" s="554"/>
      <c r="EL15" s="554"/>
      <c r="EM15" s="554"/>
      <c r="EN15" s="554"/>
      <c r="EO15" s="554"/>
      <c r="EP15" s="554"/>
      <c r="EQ15" s="554"/>
      <c r="ER15" s="554"/>
      <c r="ES15" s="554"/>
      <c r="ET15" s="554"/>
      <c r="EU15" s="554"/>
      <c r="EV15" s="554"/>
      <c r="EW15" s="554"/>
      <c r="EX15" s="554"/>
      <c r="EY15" s="554"/>
      <c r="EZ15" s="554"/>
      <c r="FA15" s="554"/>
      <c r="FB15" s="554"/>
      <c r="FC15" s="554"/>
      <c r="FD15" s="554"/>
      <c r="FE15" s="554"/>
      <c r="FF15" s="554"/>
      <c r="FG15" s="554"/>
      <c r="FH15" s="554"/>
      <c r="FI15" s="554"/>
      <c r="FJ15" s="554"/>
      <c r="FK15" s="554"/>
      <c r="FL15" s="554"/>
      <c r="FM15" s="554"/>
      <c r="FN15" s="554"/>
      <c r="FO15" s="554"/>
      <c r="FP15" s="554"/>
      <c r="FQ15" s="554"/>
      <c r="FR15" s="554"/>
      <c r="FS15" s="554"/>
      <c r="FT15" s="554"/>
      <c r="FU15" s="554"/>
      <c r="FV15" s="554"/>
      <c r="FW15" s="554"/>
      <c r="FX15" s="554"/>
      <c r="FY15" s="554"/>
      <c r="FZ15" s="554"/>
      <c r="GA15" s="554"/>
      <c r="GB15" s="554"/>
      <c r="GC15" s="554"/>
      <c r="GD15" s="554"/>
      <c r="GE15" s="554"/>
      <c r="GF15" s="554"/>
      <c r="GG15" s="554"/>
      <c r="GH15" s="554"/>
      <c r="GI15" s="554"/>
      <c r="GJ15" s="554"/>
      <c r="GK15" s="554"/>
      <c r="GL15" s="554"/>
      <c r="GM15" s="554"/>
      <c r="GN15" s="298" t="s">
        <v>1034</v>
      </c>
      <c r="GO15" s="552"/>
      <c r="HJ15" s="1640">
        <v>0</v>
      </c>
    </row>
    <row customHeight="1" ht="11.25" hidden="1">
      <c r="J16" s="1644"/>
      <c r="K16" s="1644"/>
      <c r="L16" s="1644"/>
      <c r="M16" s="1644"/>
      <c r="N16" s="1644"/>
      <c r="O16" s="1644"/>
      <c r="P16" s="1644"/>
      <c r="Q16" s="1644"/>
      <c r="R16" s="1644"/>
      <c r="S16" s="1644"/>
      <c r="T16" s="1644"/>
      <c r="U16" s="1644"/>
      <c r="V16" s="1644"/>
      <c r="W16" s="1644"/>
      <c r="X16" s="1644"/>
      <c r="Y16" s="1644"/>
      <c r="Z16" s="1644"/>
      <c r="AA16" s="1644"/>
      <c r="AB16" s="1644"/>
      <c r="AC16" s="1644"/>
      <c r="AD16" s="1644"/>
      <c r="AE16" s="1644"/>
      <c r="AF16" s="1644"/>
      <c r="AG16" s="1644"/>
      <c r="AH16" s="1644"/>
      <c r="AI16" s="1644"/>
      <c r="AJ16" s="1644"/>
      <c r="AK16" s="1644"/>
      <c r="AL16" s="1644"/>
      <c r="AM16" s="1644"/>
      <c r="AN16" s="1644"/>
      <c r="AO16" s="1644"/>
      <c r="AP16" s="1644"/>
      <c r="AQ16" s="1644"/>
      <c r="AR16" s="1644"/>
      <c r="AS16" s="1644"/>
      <c r="AT16" s="1644"/>
      <c r="AU16" s="1644"/>
      <c r="AV16" s="1644"/>
      <c r="AW16" s="1644"/>
      <c r="AX16" s="1644"/>
      <c r="AY16" s="1644"/>
      <c r="AZ16" s="1644"/>
      <c r="BA16" s="1644"/>
      <c r="BB16" s="1644"/>
      <c r="BC16" s="1644"/>
      <c r="BD16" s="1644"/>
      <c r="BE16" s="1644"/>
      <c r="BF16" s="1644"/>
      <c r="BG16" s="1644"/>
      <c r="BH16" s="1644"/>
      <c r="BI16" s="1644"/>
      <c r="BJ16" s="1644"/>
      <c r="BK16" s="1644"/>
      <c r="BL16" s="1644"/>
      <c r="BM16" s="1644"/>
      <c r="BN16" s="1644"/>
      <c r="BO16" s="1644"/>
      <c r="BP16" s="1644"/>
      <c r="BQ16" s="1644"/>
      <c r="BR16" s="1644"/>
      <c r="BS16" s="1644"/>
      <c r="BT16" s="1644"/>
      <c r="BU16" s="1644"/>
      <c r="BV16" s="1644"/>
      <c r="BW16" s="1644"/>
      <c r="BX16" s="1644"/>
      <c r="BY16" s="1644"/>
      <c r="BZ16" s="1644"/>
      <c r="CA16" s="1644"/>
      <c r="CB16" s="1644"/>
      <c r="CC16" s="1644"/>
      <c r="CD16" s="1644"/>
      <c r="CE16" s="1644"/>
      <c r="CF16" s="1644"/>
      <c r="CG16" s="1644"/>
      <c r="CH16" s="1644"/>
      <c r="CI16" s="1644"/>
      <c r="CJ16" s="1644"/>
      <c r="CK16" s="1644"/>
      <c r="CL16" s="1644"/>
      <c r="CM16" s="1644"/>
      <c r="CN16" s="1644"/>
      <c r="CO16" s="1644"/>
      <c r="CP16" s="1644"/>
      <c r="CQ16" s="1644"/>
      <c r="CR16" s="1644"/>
      <c r="CS16" s="1644"/>
      <c r="CT16" s="1644"/>
      <c r="CU16" s="1644"/>
      <c r="CV16" s="1644"/>
      <c r="CW16" s="1644"/>
      <c r="CX16" s="1644"/>
      <c r="CY16" s="1644"/>
      <c r="CZ16" s="1644"/>
      <c r="DA16" s="1644"/>
      <c r="DB16" s="1644"/>
      <c r="DC16" s="1644"/>
      <c r="DD16" s="1644"/>
      <c r="DE16" s="1644"/>
      <c r="DF16" s="1644"/>
      <c r="DG16" s="1644"/>
      <c r="DH16" s="1644"/>
      <c r="DI16" s="1644"/>
      <c r="DJ16" s="1644"/>
      <c r="DK16" s="1644"/>
      <c r="DL16" s="1644"/>
      <c r="DM16" s="1644"/>
      <c r="DN16" s="1644"/>
      <c r="DO16" s="1644"/>
      <c r="DP16" s="1644"/>
      <c r="DQ16" s="1644"/>
      <c r="DR16" s="1644"/>
      <c r="DS16" s="1644"/>
      <c r="DT16" s="1644"/>
      <c r="DU16" s="1644"/>
      <c r="DV16" s="1644"/>
      <c r="DW16" s="1644"/>
      <c r="DX16" s="1644"/>
      <c r="DY16" s="1644"/>
      <c r="DZ16" s="1644"/>
      <c r="EA16" s="1644"/>
      <c r="EB16" s="1644"/>
      <c r="EC16" s="1644"/>
      <c r="ED16" s="1644"/>
      <c r="EE16" s="1644"/>
      <c r="EF16" s="1644"/>
      <c r="EG16" s="1644"/>
      <c r="EH16" s="1644"/>
      <c r="EI16" s="1644"/>
      <c r="EJ16" s="1644"/>
      <c r="EK16" s="1644"/>
      <c r="EL16" s="1644"/>
      <c r="EM16" s="1644"/>
      <c r="EN16" s="1644"/>
      <c r="EO16" s="1644"/>
      <c r="EP16" s="1644"/>
      <c r="EQ16" s="1644"/>
      <c r="ER16" s="1644"/>
      <c r="ES16" s="1644"/>
      <c r="ET16" s="1644"/>
      <c r="EU16" s="1644"/>
      <c r="EV16" s="1644"/>
      <c r="EW16" s="1644"/>
      <c r="EX16" s="1644"/>
      <c r="EY16" s="1644"/>
      <c r="EZ16" s="1644"/>
      <c r="FA16" s="1644"/>
      <c r="FB16" s="1644"/>
      <c r="FC16" s="1644"/>
      <c r="FD16" s="1644"/>
      <c r="FE16" s="1644"/>
      <c r="FF16" s="1644"/>
      <c r="FG16" s="1644"/>
      <c r="FH16" s="1644"/>
      <c r="FI16" s="1644"/>
      <c r="FJ16" s="1644"/>
      <c r="FK16" s="1644"/>
      <c r="FL16" s="1644"/>
      <c r="FM16" s="1644"/>
      <c r="FN16" s="1644"/>
      <c r="FO16" s="1644"/>
      <c r="FP16" s="1644"/>
      <c r="FQ16" s="1644"/>
      <c r="FR16" s="1644"/>
      <c r="FS16" s="1644"/>
      <c r="FT16" s="1644"/>
      <c r="FU16" s="1644"/>
      <c r="FV16" s="1644"/>
      <c r="FW16" s="1644"/>
      <c r="FX16" s="1644"/>
      <c r="FY16" s="1644"/>
      <c r="FZ16" s="1644"/>
      <c r="GA16" s="1644"/>
      <c r="GB16" s="1644"/>
      <c r="GC16" s="1644"/>
      <c r="GD16" s="1644"/>
      <c r="GE16" s="1644"/>
      <c r="GF16" s="1644"/>
      <c r="GG16" s="1644"/>
      <c r="GH16" s="1644"/>
      <c r="GI16" s="1644"/>
      <c r="GJ16" s="1644"/>
      <c r="GK16" s="1644"/>
      <c r="GL16" s="1644"/>
      <c r="GM16" s="1644"/>
      <c r="HJ16" s="1640">
        <v>0</v>
      </c>
    </row>
    <row customHeight="1" ht="22.5" hidden="1">
      <c r="D17" s="1647"/>
      <c r="E17" s="555"/>
      <c r="F17" s="549"/>
      <c r="G17" s="1655" t="s">
        <v>1035</v>
      </c>
      <c r="H17" s="554"/>
      <c r="I17" s="554"/>
      <c r="J17" s="554"/>
      <c r="K17" s="554"/>
      <c r="L17" s="554"/>
      <c r="M17" s="554"/>
      <c r="N17" s="554"/>
      <c r="O17" s="554"/>
      <c r="P17" s="554"/>
      <c r="Q17" s="554"/>
      <c r="R17" s="554"/>
      <c r="S17" s="554"/>
      <c r="T17" s="554"/>
      <c r="U17" s="554"/>
      <c r="V17" s="554"/>
      <c r="W17" s="554"/>
      <c r="X17" s="554"/>
      <c r="Y17" s="554"/>
      <c r="Z17" s="554"/>
      <c r="AA17" s="554"/>
      <c r="AB17" s="554"/>
      <c r="AC17" s="554"/>
      <c r="AD17" s="554"/>
      <c r="AE17" s="554"/>
      <c r="AF17" s="554"/>
      <c r="AG17" s="554"/>
      <c r="AH17" s="554"/>
      <c r="AI17" s="554"/>
      <c r="AJ17" s="554"/>
      <c r="AK17" s="554"/>
      <c r="AL17" s="554"/>
      <c r="AM17" s="554"/>
      <c r="AN17" s="554"/>
      <c r="AO17" s="554"/>
      <c r="AP17" s="554"/>
      <c r="AQ17" s="554"/>
      <c r="AR17" s="554"/>
      <c r="AS17" s="554"/>
      <c r="AT17" s="554"/>
      <c r="AU17" s="554"/>
      <c r="AV17" s="554"/>
      <c r="AW17" s="554"/>
      <c r="AX17" s="554"/>
      <c r="AY17" s="554"/>
      <c r="AZ17" s="554"/>
      <c r="BA17" s="554"/>
      <c r="BB17" s="554"/>
      <c r="BC17" s="554"/>
      <c r="BD17" s="554"/>
      <c r="BE17" s="554"/>
      <c r="BF17" s="554"/>
      <c r="BG17" s="554"/>
      <c r="BH17" s="554"/>
      <c r="BI17" s="554"/>
      <c r="BJ17" s="554"/>
      <c r="BK17" s="554"/>
      <c r="BL17" s="554"/>
      <c r="BM17" s="554"/>
      <c r="BN17" s="554"/>
      <c r="BO17" s="554"/>
      <c r="BP17" s="554"/>
      <c r="BQ17" s="554"/>
      <c r="BR17" s="554"/>
      <c r="BS17" s="554"/>
      <c r="BT17" s="554"/>
      <c r="BU17" s="554"/>
      <c r="BV17" s="554"/>
      <c r="BW17" s="554"/>
      <c r="BX17" s="554"/>
      <c r="BY17" s="554"/>
      <c r="BZ17" s="554"/>
      <c r="CA17" s="554"/>
      <c r="CB17" s="554"/>
      <c r="CC17" s="554"/>
      <c r="CD17" s="554"/>
      <c r="CE17" s="554"/>
      <c r="CF17" s="554"/>
      <c r="CG17" s="554"/>
      <c r="CH17" s="554"/>
      <c r="CI17" s="554"/>
      <c r="CJ17" s="554"/>
      <c r="CK17" s="554"/>
      <c r="CL17" s="554"/>
      <c r="CM17" s="554"/>
      <c r="CN17" s="554"/>
      <c r="CO17" s="554"/>
      <c r="CP17" s="554"/>
      <c r="CQ17" s="554"/>
      <c r="CR17" s="554"/>
      <c r="CS17" s="554"/>
      <c r="CT17" s="554"/>
      <c r="CU17" s="554"/>
      <c r="CV17" s="554"/>
      <c r="CW17" s="554"/>
      <c r="CX17" s="554"/>
      <c r="CY17" s="554"/>
      <c r="CZ17" s="554"/>
      <c r="DA17" s="554"/>
      <c r="DB17" s="554"/>
      <c r="DC17" s="554"/>
      <c r="DD17" s="554"/>
      <c r="DE17" s="554"/>
      <c r="DF17" s="554"/>
      <c r="DG17" s="554"/>
      <c r="DH17" s="554"/>
      <c r="DI17" s="554"/>
      <c r="DJ17" s="554"/>
      <c r="DK17" s="554"/>
      <c r="DL17" s="554"/>
      <c r="DM17" s="554"/>
      <c r="DN17" s="554"/>
      <c r="DO17" s="554"/>
      <c r="DP17" s="554"/>
      <c r="DQ17" s="554"/>
      <c r="DR17" s="554"/>
      <c r="DS17" s="554"/>
      <c r="DT17" s="554"/>
      <c r="DU17" s="554"/>
      <c r="DV17" s="554"/>
      <c r="DW17" s="554"/>
      <c r="DX17" s="554"/>
      <c r="DY17" s="554"/>
      <c r="DZ17" s="554"/>
      <c r="EA17" s="554"/>
      <c r="EB17" s="554"/>
      <c r="EC17" s="554"/>
      <c r="ED17" s="554"/>
      <c r="EE17" s="554"/>
      <c r="EF17" s="554"/>
      <c r="EG17" s="554"/>
      <c r="EH17" s="554"/>
      <c r="EI17" s="554"/>
      <c r="EJ17" s="554"/>
      <c r="EK17" s="554"/>
      <c r="EL17" s="554"/>
      <c r="EM17" s="554"/>
      <c r="EN17" s="554"/>
      <c r="EO17" s="554"/>
      <c r="EP17" s="554"/>
      <c r="EQ17" s="554"/>
      <c r="ER17" s="554"/>
      <c r="ES17" s="554"/>
      <c r="ET17" s="554"/>
      <c r="EU17" s="554"/>
      <c r="EV17" s="554"/>
      <c r="EW17" s="554"/>
      <c r="EX17" s="554"/>
      <c r="EY17" s="554"/>
      <c r="EZ17" s="554"/>
      <c r="FA17" s="554"/>
      <c r="FB17" s="554"/>
      <c r="FC17" s="554"/>
      <c r="FD17" s="554"/>
      <c r="FE17" s="554"/>
      <c r="FF17" s="554"/>
      <c r="FG17" s="554"/>
      <c r="FH17" s="554"/>
      <c r="FI17" s="554"/>
      <c r="FJ17" s="554"/>
      <c r="FK17" s="554"/>
      <c r="FL17" s="554"/>
      <c r="FM17" s="554"/>
      <c r="FN17" s="554"/>
      <c r="FO17" s="554"/>
      <c r="FP17" s="554"/>
      <c r="FQ17" s="554"/>
      <c r="FR17" s="554"/>
      <c r="FS17" s="554"/>
      <c r="FT17" s="554"/>
      <c r="FU17" s="554"/>
      <c r="FV17" s="554"/>
      <c r="FW17" s="554"/>
      <c r="FX17" s="554"/>
      <c r="FY17" s="554"/>
      <c r="FZ17" s="554"/>
      <c r="GA17" s="554"/>
      <c r="GB17" s="554"/>
      <c r="GC17" s="554"/>
      <c r="GD17" s="554"/>
      <c r="GE17" s="554"/>
      <c r="GF17" s="554"/>
      <c r="GG17" s="554"/>
      <c r="GH17" s="554"/>
      <c r="GI17" s="554"/>
      <c r="GJ17" s="554"/>
      <c r="GK17" s="554"/>
      <c r="GL17" s="554"/>
      <c r="GM17" s="554"/>
      <c r="GN17" s="298" t="s">
        <v>1036</v>
      </c>
      <c r="GO17" s="552"/>
      <c r="HJ17" s="1640">
        <v>0</v>
      </c>
    </row>
    <row customHeight="1" ht="11.25" hidden="1">
      <c r="J18" s="1644"/>
      <c r="K18" s="1644"/>
      <c r="L18" s="1644"/>
      <c r="M18" s="1644"/>
      <c r="N18" s="1644"/>
      <c r="O18" s="1644"/>
      <c r="P18" s="1644"/>
      <c r="Q18" s="1644"/>
      <c r="R18" s="1644"/>
      <c r="S18" s="1644"/>
      <c r="T18" s="1644"/>
      <c r="U18" s="1644"/>
      <c r="V18" s="1644"/>
      <c r="W18" s="1644"/>
      <c r="X18" s="1644"/>
      <c r="Y18" s="1644"/>
      <c r="Z18" s="1644"/>
      <c r="AA18" s="1644"/>
      <c r="AB18" s="1644"/>
      <c r="AC18" s="1644"/>
      <c r="AD18" s="1644"/>
      <c r="AE18" s="1644"/>
      <c r="AF18" s="1644"/>
      <c r="AG18" s="1644"/>
      <c r="AH18" s="1644"/>
      <c r="AI18" s="1644"/>
      <c r="AJ18" s="1644"/>
      <c r="AK18" s="1644"/>
      <c r="AL18" s="1644"/>
      <c r="AM18" s="1644"/>
      <c r="AN18" s="1644"/>
      <c r="AO18" s="1644"/>
      <c r="AP18" s="1644"/>
      <c r="AQ18" s="1644"/>
      <c r="AR18" s="1644"/>
      <c r="AS18" s="1644"/>
      <c r="AT18" s="1644"/>
      <c r="AU18" s="1644"/>
      <c r="AV18" s="1644"/>
      <c r="AW18" s="1644"/>
      <c r="AX18" s="1644"/>
      <c r="AY18" s="1644"/>
      <c r="AZ18" s="1644"/>
      <c r="BA18" s="1644"/>
      <c r="BB18" s="1644"/>
      <c r="BC18" s="1644"/>
      <c r="BD18" s="1644"/>
      <c r="BE18" s="1644"/>
      <c r="BF18" s="1644"/>
      <c r="BG18" s="1644"/>
      <c r="BH18" s="1644"/>
      <c r="BI18" s="1644"/>
      <c r="BJ18" s="1644"/>
      <c r="BK18" s="1644"/>
      <c r="BL18" s="1644"/>
      <c r="BM18" s="1644"/>
      <c r="BN18" s="1644"/>
      <c r="BO18" s="1644"/>
      <c r="BP18" s="1644"/>
      <c r="BQ18" s="1644"/>
      <c r="BR18" s="1644"/>
      <c r="BS18" s="1644"/>
      <c r="BT18" s="1644"/>
      <c r="BU18" s="1644"/>
      <c r="BV18" s="1644"/>
      <c r="BW18" s="1644"/>
      <c r="BX18" s="1644"/>
      <c r="BY18" s="1644"/>
      <c r="BZ18" s="1644"/>
      <c r="CA18" s="1644"/>
      <c r="CB18" s="1644"/>
      <c r="CC18" s="1644"/>
      <c r="CD18" s="1644"/>
      <c r="CE18" s="1644"/>
      <c r="CF18" s="1644"/>
      <c r="CG18" s="1644"/>
      <c r="CH18" s="1644"/>
      <c r="CI18" s="1644"/>
      <c r="CJ18" s="1644"/>
      <c r="CK18" s="1644"/>
      <c r="CL18" s="1644"/>
      <c r="CM18" s="1644"/>
      <c r="CN18" s="1644"/>
      <c r="CO18" s="1644"/>
      <c r="CP18" s="1644"/>
      <c r="CQ18" s="1644"/>
      <c r="CR18" s="1644"/>
      <c r="CS18" s="1644"/>
      <c r="CT18" s="1644"/>
      <c r="CU18" s="1644"/>
      <c r="CV18" s="1644"/>
      <c r="CW18" s="1644"/>
      <c r="CX18" s="1644"/>
      <c r="CY18" s="1644"/>
      <c r="CZ18" s="1644"/>
      <c r="DA18" s="1644"/>
      <c r="DB18" s="1644"/>
      <c r="DC18" s="1644"/>
      <c r="DD18" s="1644"/>
      <c r="DE18" s="1644"/>
      <c r="DF18" s="1644"/>
      <c r="DG18" s="1644"/>
      <c r="DH18" s="1644"/>
      <c r="DI18" s="1644"/>
      <c r="DJ18" s="1644"/>
      <c r="DK18" s="1644"/>
      <c r="DL18" s="1644"/>
      <c r="DM18" s="1644"/>
      <c r="DN18" s="1644"/>
      <c r="DO18" s="1644"/>
      <c r="DP18" s="1644"/>
      <c r="DQ18" s="1644"/>
      <c r="DR18" s="1644"/>
      <c r="DS18" s="1644"/>
      <c r="DT18" s="1644"/>
      <c r="DU18" s="1644"/>
      <c r="DV18" s="1644"/>
      <c r="DW18" s="1644"/>
      <c r="DX18" s="1644"/>
      <c r="DY18" s="1644"/>
      <c r="DZ18" s="1644"/>
      <c r="EA18" s="1644"/>
      <c r="EB18" s="1644"/>
      <c r="EC18" s="1644"/>
      <c r="ED18" s="1644"/>
      <c r="EE18" s="1644"/>
      <c r="EF18" s="1644"/>
      <c r="EG18" s="1644"/>
      <c r="EH18" s="1644"/>
      <c r="EI18" s="1644"/>
      <c r="EJ18" s="1644"/>
      <c r="EK18" s="1644"/>
      <c r="EL18" s="1644"/>
      <c r="EM18" s="1644"/>
      <c r="EN18" s="1644"/>
      <c r="EO18" s="1644"/>
      <c r="EP18" s="1644"/>
      <c r="EQ18" s="1644"/>
      <c r="ER18" s="1644"/>
      <c r="ES18" s="1644"/>
      <c r="ET18" s="1644"/>
      <c r="EU18" s="1644"/>
      <c r="EV18" s="1644"/>
      <c r="EW18" s="1644"/>
      <c r="EX18" s="1644"/>
      <c r="EY18" s="1644"/>
      <c r="EZ18" s="1644"/>
      <c r="FA18" s="1644"/>
      <c r="FB18" s="1644"/>
      <c r="FC18" s="1644"/>
      <c r="FD18" s="1644"/>
      <c r="FE18" s="1644"/>
      <c r="FF18" s="1644"/>
      <c r="FG18" s="1644"/>
      <c r="FH18" s="1644"/>
      <c r="FI18" s="1644"/>
      <c r="FJ18" s="1644"/>
      <c r="FK18" s="1644"/>
      <c r="FL18" s="1644"/>
      <c r="FM18" s="1644"/>
      <c r="FN18" s="1644"/>
      <c r="FO18" s="1644"/>
      <c r="FP18" s="1644"/>
      <c r="FQ18" s="1644"/>
      <c r="FR18" s="1644"/>
      <c r="FS18" s="1644"/>
      <c r="FT18" s="1644"/>
      <c r="FU18" s="1644"/>
      <c r="FV18" s="1644"/>
      <c r="FW18" s="1644"/>
      <c r="FX18" s="1644"/>
      <c r="FY18" s="1644"/>
      <c r="FZ18" s="1644"/>
      <c r="GA18" s="1644"/>
      <c r="GB18" s="1644"/>
      <c r="GC18" s="1644"/>
      <c r="GD18" s="1644"/>
      <c r="GE18" s="1644"/>
      <c r="GF18" s="1644"/>
      <c r="GG18" s="1644"/>
      <c r="GH18" s="1644"/>
      <c r="GI18" s="1644"/>
      <c r="GJ18" s="1644"/>
      <c r="GK18" s="1644"/>
      <c r="GL18" s="1644"/>
      <c r="GM18" s="1644"/>
      <c r="HJ18" s="1640">
        <v>0</v>
      </c>
    </row>
    <row s="1641" customFormat="1" customHeight="1" ht="11.25" hidden="1">
      <c r="A19" s="996"/>
      <c r="B19" s="1169"/>
      <c r="C19" s="1645"/>
      <c r="D19" s="371"/>
      <c r="J19" s="1641"/>
      <c r="K19" s="1641"/>
      <c r="L19" s="1641"/>
      <c r="M19" s="1641"/>
      <c r="N19" s="1641"/>
      <c r="O19" s="1641"/>
      <c r="P19" s="1641"/>
      <c r="Q19" s="1641"/>
      <c r="R19" s="1641"/>
      <c r="S19" s="1641"/>
      <c r="T19" s="1641"/>
      <c r="U19" s="1641"/>
      <c r="V19" s="1641"/>
      <c r="W19" s="1641"/>
      <c r="X19" s="1641"/>
      <c r="Y19" s="1641"/>
      <c r="Z19" s="1641"/>
      <c r="AA19" s="1641"/>
      <c r="AB19" s="1641"/>
      <c r="AC19" s="1641"/>
      <c r="AD19" s="1641"/>
      <c r="AE19" s="1641"/>
      <c r="AF19" s="1641"/>
      <c r="AG19" s="1641"/>
      <c r="AH19" s="1641"/>
      <c r="AI19" s="1641"/>
      <c r="AJ19" s="1641"/>
      <c r="AK19" s="1641"/>
      <c r="AL19" s="1641"/>
      <c r="AM19" s="1641"/>
      <c r="AN19" s="1641"/>
      <c r="AO19" s="1641"/>
      <c r="AP19" s="1641"/>
      <c r="AQ19" s="1641"/>
      <c r="AR19" s="1641"/>
      <c r="AS19" s="1641"/>
      <c r="AT19" s="1641"/>
      <c r="AU19" s="1641"/>
      <c r="AV19" s="1641"/>
      <c r="AW19" s="1641"/>
      <c r="AX19" s="1641"/>
      <c r="AY19" s="1641"/>
      <c r="AZ19" s="1641"/>
      <c r="BA19" s="1641"/>
      <c r="BB19" s="1641"/>
      <c r="BC19" s="1641"/>
      <c r="BD19" s="1641"/>
      <c r="BE19" s="1641"/>
      <c r="BF19" s="1641"/>
      <c r="BG19" s="1641"/>
      <c r="BH19" s="1641"/>
      <c r="BI19" s="1641"/>
      <c r="BJ19" s="1641"/>
      <c r="BK19" s="1641"/>
      <c r="BL19" s="1641"/>
      <c r="BM19" s="1641"/>
      <c r="BN19" s="1641"/>
      <c r="BO19" s="1641"/>
      <c r="BP19" s="1641"/>
      <c r="BQ19" s="1641"/>
      <c r="BR19" s="1641"/>
      <c r="BS19" s="1641"/>
      <c r="BT19" s="1641"/>
      <c r="BU19" s="1641"/>
      <c r="BV19" s="1641"/>
      <c r="BW19" s="1641"/>
      <c r="BX19" s="1641"/>
      <c r="BY19" s="1641"/>
      <c r="BZ19" s="1641"/>
      <c r="CA19" s="1641"/>
      <c r="CB19" s="1641"/>
      <c r="CC19" s="1641"/>
      <c r="CD19" s="1641"/>
      <c r="CE19" s="1641"/>
      <c r="CF19" s="1641"/>
      <c r="CG19" s="1641"/>
      <c r="CH19" s="1641"/>
      <c r="CI19" s="1641"/>
      <c r="CJ19" s="1641"/>
      <c r="CK19" s="1641"/>
      <c r="CL19" s="1641"/>
      <c r="CM19" s="1641"/>
      <c r="CN19" s="1641"/>
      <c r="CO19" s="1641"/>
      <c r="CP19" s="1641"/>
      <c r="CQ19" s="1641"/>
      <c r="CR19" s="1641"/>
      <c r="CS19" s="1641"/>
      <c r="CT19" s="1641"/>
      <c r="CU19" s="1641"/>
      <c r="CV19" s="1641"/>
      <c r="CW19" s="1641"/>
      <c r="CX19" s="1641"/>
      <c r="CY19" s="1641"/>
      <c r="CZ19" s="1641"/>
      <c r="DA19" s="1641"/>
      <c r="DB19" s="1641"/>
      <c r="DC19" s="1641"/>
      <c r="DD19" s="1641"/>
      <c r="DE19" s="1641"/>
      <c r="DF19" s="1641"/>
      <c r="DG19" s="1641"/>
      <c r="DH19" s="1641"/>
      <c r="DI19" s="1641"/>
      <c r="DJ19" s="1641"/>
      <c r="DK19" s="1641"/>
      <c r="DL19" s="1641"/>
      <c r="DM19" s="1641"/>
      <c r="DN19" s="1641"/>
      <c r="DO19" s="1641"/>
      <c r="DP19" s="1641"/>
      <c r="DQ19" s="1641"/>
      <c r="DR19" s="1641"/>
      <c r="DS19" s="1641"/>
      <c r="DT19" s="1641"/>
      <c r="DU19" s="1641"/>
      <c r="DV19" s="1641"/>
      <c r="DW19" s="1641"/>
      <c r="DX19" s="1641"/>
      <c r="DY19" s="1641"/>
      <c r="DZ19" s="1641"/>
      <c r="EA19" s="1641"/>
      <c r="EB19" s="1641"/>
      <c r="EC19" s="1641"/>
      <c r="ED19" s="1641"/>
      <c r="EE19" s="1641"/>
      <c r="EF19" s="1641"/>
      <c r="EG19" s="1641"/>
      <c r="EH19" s="1641"/>
      <c r="EI19" s="1641"/>
      <c r="EJ19" s="1641"/>
      <c r="EK19" s="1641"/>
      <c r="EL19" s="1641"/>
      <c r="EM19" s="1641"/>
      <c r="EN19" s="1641"/>
      <c r="EO19" s="1641"/>
      <c r="EP19" s="1641"/>
      <c r="EQ19" s="1641"/>
      <c r="ER19" s="1641"/>
      <c r="ES19" s="1641"/>
      <c r="ET19" s="1641"/>
      <c r="EU19" s="1641"/>
      <c r="EV19" s="1641"/>
      <c r="EW19" s="1641"/>
      <c r="EX19" s="1641"/>
      <c r="EY19" s="1641"/>
      <c r="EZ19" s="1641"/>
      <c r="FA19" s="1641"/>
      <c r="FB19" s="1641"/>
      <c r="FC19" s="1641"/>
      <c r="FD19" s="1641"/>
      <c r="FE19" s="1641"/>
      <c r="FF19" s="1641"/>
      <c r="FG19" s="1641"/>
      <c r="FH19" s="1641"/>
      <c r="FI19" s="1641"/>
      <c r="FJ19" s="1641"/>
      <c r="FK19" s="1641"/>
      <c r="FL19" s="1641"/>
      <c r="FM19" s="1641"/>
      <c r="FN19" s="1641"/>
      <c r="FO19" s="1641"/>
      <c r="FP19" s="1641"/>
      <c r="FQ19" s="1641"/>
      <c r="FR19" s="1641"/>
      <c r="FS19" s="1641"/>
      <c r="FT19" s="1641"/>
      <c r="FU19" s="1641"/>
      <c r="FV19" s="1641"/>
      <c r="FW19" s="1641"/>
      <c r="FX19" s="1641"/>
      <c r="FY19" s="1641"/>
      <c r="FZ19" s="1641"/>
      <c r="GA19" s="1641"/>
      <c r="GB19" s="1641"/>
      <c r="GC19" s="1641"/>
      <c r="GD19" s="1641"/>
      <c r="GE19" s="1641"/>
      <c r="GF19" s="1641"/>
      <c r="GG19" s="1641"/>
      <c r="GH19" s="1641"/>
      <c r="GI19" s="1641"/>
      <c r="GJ19" s="1641"/>
      <c r="GK19" s="1641"/>
      <c r="GL19" s="1641"/>
      <c r="GM19" s="1641"/>
      <c r="GN19" s="1641">
        <v>4</v>
      </c>
      <c r="GO19" s="1169"/>
      <c r="GP19" s="1645"/>
      <c r="GQ19" s="1645"/>
      <c r="GR19" s="1169"/>
      <c r="GS19" s="1169"/>
      <c r="GT19" s="1169"/>
      <c r="GU19" s="1169"/>
      <c r="GV19" s="1645"/>
      <c r="GW19" s="1169"/>
      <c r="GX19" s="1169"/>
      <c r="GY19" s="553"/>
      <c r="GZ19" s="1169"/>
      <c r="HA19" s="1169"/>
      <c r="HB19" s="1169"/>
      <c r="HC19" s="1169"/>
      <c r="HD19" s="1169"/>
      <c r="HJ19" s="1641">
        <v>0</v>
      </c>
    </row>
    <row customHeight="1" ht="11.549999999999999">
      <c r="J20" s="1644"/>
      <c r="K20" s="1644"/>
      <c r="L20" s="1644"/>
      <c r="M20" s="1644"/>
      <c r="N20" s="1644"/>
      <c r="O20" s="1644"/>
      <c r="P20" s="1644"/>
      <c r="Q20" s="1644"/>
      <c r="R20" s="1644"/>
      <c r="S20" s="1644"/>
      <c r="T20" s="1644"/>
      <c r="U20" s="1644"/>
      <c r="V20" s="1644"/>
      <c r="W20" s="1644"/>
      <c r="X20" s="1644"/>
      <c r="Y20" s="1644"/>
      <c r="Z20" s="1644"/>
      <c r="AA20" s="1644"/>
      <c r="AB20" s="1644"/>
      <c r="AC20" s="1644"/>
      <c r="AD20" s="1644"/>
      <c r="AE20" s="1644"/>
      <c r="AF20" s="1644"/>
      <c r="AG20" s="1644"/>
      <c r="AH20" s="1644"/>
      <c r="AI20" s="1644"/>
      <c r="AJ20" s="1644"/>
      <c r="AK20" s="1644"/>
      <c r="AL20" s="1644"/>
      <c r="AM20" s="1644"/>
      <c r="AN20" s="1644"/>
      <c r="AO20" s="1644"/>
      <c r="AP20" s="1644"/>
      <c r="AQ20" s="1644"/>
      <c r="AR20" s="1644"/>
      <c r="AS20" s="1644"/>
      <c r="AT20" s="1644"/>
      <c r="AU20" s="1644"/>
      <c r="AV20" s="1644"/>
      <c r="AW20" s="1644"/>
      <c r="AX20" s="1644"/>
      <c r="AY20" s="1644"/>
      <c r="AZ20" s="1644"/>
      <c r="BA20" s="1644"/>
      <c r="BB20" s="1644"/>
      <c r="BC20" s="1644"/>
      <c r="BD20" s="1644"/>
      <c r="BE20" s="1644"/>
      <c r="BF20" s="1644"/>
      <c r="BG20" s="1644"/>
      <c r="BH20" s="1644"/>
      <c r="BI20" s="1644"/>
      <c r="BJ20" s="1644"/>
      <c r="BK20" s="1644"/>
      <c r="BL20" s="1644"/>
      <c r="BM20" s="1644"/>
      <c r="BN20" s="1644"/>
      <c r="BO20" s="1644"/>
      <c r="BP20" s="1644"/>
      <c r="BQ20" s="1644"/>
      <c r="BR20" s="1644"/>
      <c r="BS20" s="1644"/>
      <c r="BT20" s="1644"/>
      <c r="BU20" s="1644"/>
      <c r="BV20" s="1644"/>
      <c r="BW20" s="1644"/>
      <c r="BX20" s="1644"/>
      <c r="BY20" s="1644"/>
      <c r="BZ20" s="1644"/>
      <c r="CA20" s="1644"/>
      <c r="CB20" s="1644"/>
      <c r="CC20" s="1644"/>
      <c r="CD20" s="1644"/>
      <c r="CE20" s="1644"/>
      <c r="CF20" s="1644"/>
      <c r="CG20" s="1644"/>
      <c r="CH20" s="1644"/>
      <c r="CI20" s="1644"/>
      <c r="CJ20" s="1644"/>
      <c r="CK20" s="1644"/>
      <c r="CL20" s="1644"/>
      <c r="CM20" s="1644"/>
      <c r="CN20" s="1644"/>
      <c r="CO20" s="1644"/>
      <c r="CP20" s="1644"/>
      <c r="CQ20" s="1644"/>
      <c r="CR20" s="1644"/>
      <c r="CS20" s="1644"/>
      <c r="CT20" s="1644"/>
      <c r="CU20" s="1644"/>
      <c r="CV20" s="1644"/>
      <c r="CW20" s="1644"/>
      <c r="CX20" s="1644"/>
      <c r="CY20" s="1644"/>
      <c r="CZ20" s="1644"/>
      <c r="DA20" s="1644"/>
      <c r="DB20" s="1644"/>
      <c r="DC20" s="1644"/>
      <c r="DD20" s="1644"/>
      <c r="DE20" s="1644"/>
      <c r="DF20" s="1644"/>
      <c r="DG20" s="1644"/>
      <c r="DH20" s="1644"/>
      <c r="DI20" s="1644"/>
      <c r="DJ20" s="1644"/>
      <c r="DK20" s="1644"/>
      <c r="DL20" s="1644"/>
      <c r="DM20" s="1644"/>
      <c r="DN20" s="1644"/>
      <c r="DO20" s="1644"/>
      <c r="DP20" s="1644"/>
      <c r="DQ20" s="1644"/>
      <c r="DR20" s="1644"/>
      <c r="DS20" s="1644"/>
      <c r="DT20" s="1644"/>
      <c r="DU20" s="1644"/>
      <c r="DV20" s="1644"/>
      <c r="DW20" s="1644"/>
      <c r="DX20" s="1644"/>
      <c r="DY20" s="1644"/>
      <c r="DZ20" s="1644"/>
      <c r="EA20" s="1644"/>
      <c r="EB20" s="1644"/>
      <c r="EC20" s="1644"/>
      <c r="ED20" s="1644"/>
      <c r="EE20" s="1644"/>
      <c r="EF20" s="1644"/>
      <c r="EG20" s="1644"/>
      <c r="EH20" s="1644"/>
      <c r="EI20" s="1644"/>
      <c r="EJ20" s="1644"/>
      <c r="EK20" s="1644"/>
      <c r="EL20" s="1644"/>
      <c r="EM20" s="1644"/>
      <c r="EN20" s="1644"/>
      <c r="EO20" s="1644"/>
      <c r="EP20" s="1644"/>
      <c r="EQ20" s="1644"/>
      <c r="ER20" s="1644"/>
      <c r="ES20" s="1644"/>
      <c r="ET20" s="1644"/>
      <c r="EU20" s="1644"/>
      <c r="EV20" s="1644"/>
      <c r="EW20" s="1644"/>
      <c r="EX20" s="1644"/>
      <c r="EY20" s="1644"/>
      <c r="EZ20" s="1644"/>
      <c r="FA20" s="1644"/>
      <c r="FB20" s="1644"/>
      <c r="FC20" s="1644"/>
      <c r="FD20" s="1644"/>
      <c r="FE20" s="1644"/>
      <c r="FF20" s="1644"/>
      <c r="FG20" s="1644"/>
      <c r="FH20" s="1644"/>
      <c r="FI20" s="1644"/>
      <c r="FJ20" s="1644"/>
      <c r="FK20" s="1644"/>
      <c r="FL20" s="1644"/>
      <c r="FM20" s="1644"/>
      <c r="FN20" s="1644"/>
      <c r="FO20" s="1644"/>
      <c r="FP20" s="1644"/>
      <c r="FQ20" s="1644"/>
      <c r="FR20" s="1644"/>
      <c r="FS20" s="1644"/>
      <c r="FT20" s="1644"/>
      <c r="FU20" s="1644"/>
      <c r="FV20" s="1644"/>
      <c r="FW20" s="1644"/>
      <c r="FX20" s="1644"/>
      <c r="FY20" s="1644"/>
      <c r="FZ20" s="1644"/>
      <c r="GA20" s="1644"/>
      <c r="GB20" s="1644"/>
      <c r="GC20" s="1644"/>
      <c r="GD20" s="1644"/>
      <c r="GE20" s="1644"/>
      <c r="GF20" s="1644"/>
      <c r="GG20" s="1644"/>
      <c r="GH20" s="1644"/>
      <c r="GI20" s="1644"/>
      <c r="GJ20" s="1644"/>
      <c r="GK20" s="1644"/>
      <c r="GL20" s="1644"/>
      <c r="GM20" s="1644"/>
      <c r="HJ20" s="1640">
        <v>11</v>
      </c>
    </row>
    <row customHeight="1" ht="25.2">
      <c r="E21" s="2257"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7"/>
      <c r="G21" s="2257"/>
      <c r="H21" s="2257"/>
      <c r="I21" s="2257"/>
      <c r="J21" s="2257"/>
      <c r="K21" s="2257"/>
      <c r="L21" s="2257"/>
      <c r="M21" s="2257"/>
      <c r="N21" s="2257"/>
      <c r="O21" s="2257"/>
      <c r="P21" s="2257"/>
      <c r="Q21" s="2257"/>
      <c r="R21" s="2257"/>
      <c r="S21" s="2257"/>
      <c r="T21" s="2257"/>
      <c r="U21" s="2257"/>
      <c r="V21" s="2257"/>
      <c r="W21" s="2257"/>
      <c r="X21" s="2257"/>
      <c r="Y21" s="2257"/>
      <c r="Z21" s="2257"/>
      <c r="AA21" s="2257"/>
      <c r="AB21" s="2257"/>
      <c r="AC21" s="2257"/>
      <c r="AD21" s="2257"/>
      <c r="AE21" s="2257"/>
      <c r="AF21" s="2257"/>
      <c r="AG21" s="2257"/>
      <c r="AH21" s="2257"/>
      <c r="AI21" s="2257"/>
      <c r="AJ21" s="2257"/>
      <c r="AK21" s="2257"/>
      <c r="AL21" s="2257"/>
      <c r="AM21" s="2257"/>
      <c r="AN21" s="2257"/>
      <c r="AO21" s="2257"/>
      <c r="AP21" s="2257"/>
      <c r="AQ21" s="2257"/>
      <c r="AR21" s="2257"/>
      <c r="AS21" s="2257"/>
      <c r="AT21" s="2257"/>
      <c r="AU21" s="2257"/>
      <c r="AV21" s="2257"/>
      <c r="AW21" s="2257"/>
      <c r="AX21" s="2257"/>
      <c r="AY21" s="2257"/>
      <c r="AZ21" s="2257"/>
      <c r="BA21" s="2257"/>
      <c r="BB21" s="2257"/>
      <c r="BC21" s="2257"/>
      <c r="BD21" s="2257"/>
      <c r="BE21" s="2257"/>
      <c r="BF21" s="2257"/>
      <c r="BG21" s="2257"/>
      <c r="BH21" s="2257"/>
      <c r="BI21" s="2257"/>
      <c r="BJ21" s="2257"/>
      <c r="BK21" s="2257"/>
      <c r="BL21" s="2257"/>
      <c r="BM21" s="2257"/>
      <c r="BN21" s="2257"/>
      <c r="BO21" s="2257"/>
      <c r="BP21" s="2257"/>
      <c r="BQ21" s="2257"/>
      <c r="BR21" s="2257"/>
      <c r="BS21" s="2257"/>
      <c r="BT21" s="2257"/>
      <c r="BU21" s="2257"/>
      <c r="BV21" s="2257"/>
      <c r="BW21" s="2257"/>
      <c r="BX21" s="2257"/>
      <c r="BY21" s="2257"/>
      <c r="BZ21" s="2257"/>
      <c r="CA21" s="2257"/>
      <c r="CB21" s="2257"/>
      <c r="CC21" s="2257"/>
      <c r="CD21" s="2257"/>
      <c r="CE21" s="2257"/>
      <c r="CF21" s="2257"/>
      <c r="CG21" s="2257"/>
      <c r="CH21" s="2257"/>
      <c r="CI21" s="2257"/>
      <c r="CJ21" s="2257"/>
      <c r="CK21" s="2257"/>
      <c r="CL21" s="2257"/>
      <c r="CM21" s="2257"/>
      <c r="CN21" s="2257"/>
      <c r="CO21" s="2257"/>
      <c r="CP21" s="2257"/>
      <c r="CQ21" s="2257"/>
      <c r="CR21" s="2257"/>
      <c r="CS21" s="2257"/>
      <c r="CT21" s="2257"/>
      <c r="CU21" s="2257"/>
      <c r="CV21" s="2257"/>
      <c r="CW21" s="2257"/>
      <c r="CX21" s="2257"/>
      <c r="CY21" s="2257"/>
      <c r="CZ21" s="2257"/>
      <c r="DA21" s="2257"/>
      <c r="DB21" s="2257"/>
      <c r="DC21" s="2257"/>
      <c r="DD21" s="2257"/>
      <c r="DE21" s="2257"/>
      <c r="DF21" s="2257"/>
      <c r="DG21" s="2257"/>
      <c r="DH21" s="2257"/>
      <c r="DI21" s="2257"/>
      <c r="DJ21" s="2257"/>
      <c r="DK21" s="2257"/>
      <c r="DL21" s="2257"/>
      <c r="DM21" s="2257"/>
      <c r="DN21" s="2257"/>
      <c r="DO21" s="2257"/>
      <c r="DP21" s="2257"/>
      <c r="DQ21" s="2257"/>
      <c r="DR21" s="2257"/>
      <c r="DS21" s="2257"/>
      <c r="DT21" s="2257"/>
      <c r="DU21" s="2257"/>
      <c r="DV21" s="2257"/>
      <c r="DW21" s="2257"/>
      <c r="DX21" s="2257"/>
      <c r="DY21" s="2257"/>
      <c r="DZ21" s="2257"/>
      <c r="EA21" s="2257"/>
      <c r="EB21" s="2257"/>
      <c r="EC21" s="2257"/>
      <c r="ED21" s="2257"/>
      <c r="EE21" s="2257"/>
      <c r="EF21" s="2257"/>
      <c r="EG21" s="2257"/>
      <c r="EH21" s="2257"/>
      <c r="EI21" s="2257"/>
      <c r="EJ21" s="2257"/>
      <c r="EK21" s="2257"/>
      <c r="EL21" s="2257"/>
      <c r="EM21" s="2257"/>
      <c r="EN21" s="2257"/>
      <c r="EO21" s="2257"/>
      <c r="EP21" s="2257"/>
      <c r="EQ21" s="2257"/>
      <c r="ER21" s="2257"/>
      <c r="ES21" s="2257"/>
      <c r="ET21" s="2257"/>
      <c r="EU21" s="2257"/>
      <c r="EV21" s="2257"/>
      <c r="EW21" s="2257"/>
      <c r="EX21" s="2257"/>
      <c r="EY21" s="2257"/>
      <c r="EZ21" s="2257"/>
      <c r="FA21" s="2257"/>
      <c r="FB21" s="2257"/>
      <c r="FC21" s="2257"/>
      <c r="FD21" s="2257"/>
      <c r="FE21" s="2257"/>
      <c r="FF21" s="2257"/>
      <c r="FG21" s="2257"/>
      <c r="FH21" s="2257"/>
      <c r="FI21" s="2257"/>
      <c r="FJ21" s="2257"/>
      <c r="FK21" s="2257"/>
      <c r="FL21" s="2257"/>
      <c r="FM21" s="2257"/>
      <c r="FN21" s="2257"/>
      <c r="FO21" s="2257"/>
      <c r="FP21" s="2257"/>
      <c r="FQ21" s="2257"/>
      <c r="FR21" s="2257"/>
      <c r="FS21" s="2257"/>
      <c r="FT21" s="2257"/>
      <c r="FU21" s="2257"/>
      <c r="FV21" s="2257"/>
      <c r="FW21" s="2257"/>
      <c r="FX21" s="2257"/>
      <c r="FY21" s="2257"/>
      <c r="FZ21" s="2257"/>
      <c r="GA21" s="2257"/>
      <c r="GB21" s="2257"/>
      <c r="GC21" s="2257"/>
      <c r="GD21" s="2257"/>
      <c r="GE21" s="2257"/>
      <c r="GF21" s="2257"/>
      <c r="GG21" s="2257"/>
      <c r="GH21" s="2257"/>
      <c r="GI21" s="2257"/>
      <c r="GJ21" s="2257"/>
      <c r="GK21" s="2257"/>
      <c r="GL21" s="2257"/>
      <c r="GM21" s="2257"/>
      <c r="GN21" s="565"/>
      <c r="HJ21" s="1640">
        <v>24</v>
      </c>
    </row>
    <row customHeight="1" ht="25.2">
      <c r="E22" s="2258" t="str">
        <f>IF(org=0,"Не определено",org)</f>
        <v>ООО "СамРЭК-Эксплуатация"</v>
      </c>
      <c r="F22" s="2258"/>
      <c r="G22" s="2258"/>
      <c r="H22" s="2258"/>
      <c r="I22" s="2258"/>
      <c r="J22" s="2258"/>
      <c r="K22" s="2258"/>
      <c r="L22" s="2258"/>
      <c r="M22" s="2258"/>
      <c r="N22" s="2258"/>
      <c r="O22" s="2258"/>
      <c r="P22" s="2258"/>
      <c r="Q22" s="2258"/>
      <c r="R22" s="2258"/>
      <c r="S22" s="2258"/>
      <c r="T22" s="2258"/>
      <c r="U22" s="2258"/>
      <c r="V22" s="2258"/>
      <c r="W22" s="2258"/>
      <c r="X22" s="2258"/>
      <c r="Y22" s="2258"/>
      <c r="Z22" s="2258"/>
      <c r="AA22" s="2258"/>
      <c r="AB22" s="2258"/>
      <c r="AC22" s="2258"/>
      <c r="AD22" s="2258"/>
      <c r="AE22" s="2258"/>
      <c r="AF22" s="2258"/>
      <c r="AG22" s="2258"/>
      <c r="AH22" s="2258"/>
      <c r="AI22" s="2258"/>
      <c r="AJ22" s="2258"/>
      <c r="AK22" s="2258"/>
      <c r="AL22" s="2258"/>
      <c r="AM22" s="2258"/>
      <c r="AN22" s="2258"/>
      <c r="AO22" s="2258"/>
      <c r="AP22" s="2258"/>
      <c r="AQ22" s="2258"/>
      <c r="AR22" s="2258"/>
      <c r="AS22" s="2258"/>
      <c r="AT22" s="2258"/>
      <c r="AU22" s="2258"/>
      <c r="AV22" s="2258"/>
      <c r="AW22" s="2258"/>
      <c r="AX22" s="2258"/>
      <c r="AY22" s="2258"/>
      <c r="AZ22" s="2258"/>
      <c r="BA22" s="2258"/>
      <c r="BB22" s="2258"/>
      <c r="BC22" s="2258"/>
      <c r="BD22" s="2258"/>
      <c r="BE22" s="2258"/>
      <c r="BF22" s="2258"/>
      <c r="BG22" s="2258"/>
      <c r="BH22" s="2258"/>
      <c r="BI22" s="2258"/>
      <c r="BJ22" s="2258"/>
      <c r="BK22" s="2258"/>
      <c r="BL22" s="2258"/>
      <c r="BM22" s="2258"/>
      <c r="BN22" s="2258"/>
      <c r="BO22" s="2258"/>
      <c r="BP22" s="2258"/>
      <c r="BQ22" s="2258"/>
      <c r="BR22" s="2258"/>
      <c r="BS22" s="2258"/>
      <c r="BT22" s="2258"/>
      <c r="BU22" s="2258"/>
      <c r="BV22" s="2258"/>
      <c r="BW22" s="2258"/>
      <c r="BX22" s="2258"/>
      <c r="BY22" s="2258"/>
      <c r="BZ22" s="2258"/>
      <c r="CA22" s="2258"/>
      <c r="CB22" s="2258"/>
      <c r="CC22" s="2258"/>
      <c r="CD22" s="2258"/>
      <c r="CE22" s="2258"/>
      <c r="CF22" s="2258"/>
      <c r="CG22" s="2258"/>
      <c r="CH22" s="2258"/>
      <c r="CI22" s="2258"/>
      <c r="CJ22" s="2258"/>
      <c r="CK22" s="2258"/>
      <c r="CL22" s="2258"/>
      <c r="CM22" s="2258"/>
      <c r="CN22" s="2258"/>
      <c r="CO22" s="2258"/>
      <c r="CP22" s="2258"/>
      <c r="CQ22" s="2258"/>
      <c r="CR22" s="2258"/>
      <c r="CS22" s="2258"/>
      <c r="CT22" s="2258"/>
      <c r="CU22" s="2258"/>
      <c r="CV22" s="2258"/>
      <c r="CW22" s="2258"/>
      <c r="CX22" s="2258"/>
      <c r="CY22" s="2258"/>
      <c r="CZ22" s="2258"/>
      <c r="DA22" s="2258"/>
      <c r="DB22" s="2258"/>
      <c r="DC22" s="2258"/>
      <c r="DD22" s="2258"/>
      <c r="DE22" s="2258"/>
      <c r="DF22" s="2258"/>
      <c r="DG22" s="2258"/>
      <c r="DH22" s="2258"/>
      <c r="DI22" s="2258"/>
      <c r="DJ22" s="2258"/>
      <c r="DK22" s="2258"/>
      <c r="DL22" s="2258"/>
      <c r="DM22" s="2258"/>
      <c r="DN22" s="2258"/>
      <c r="DO22" s="2258"/>
      <c r="DP22" s="2258"/>
      <c r="DQ22" s="2258"/>
      <c r="DR22" s="2258"/>
      <c r="DS22" s="2258"/>
      <c r="DT22" s="2258"/>
      <c r="DU22" s="2258"/>
      <c r="DV22" s="2258"/>
      <c r="DW22" s="2258"/>
      <c r="DX22" s="2258"/>
      <c r="DY22" s="2258"/>
      <c r="DZ22" s="2258"/>
      <c r="EA22" s="2258"/>
      <c r="EB22" s="2258"/>
      <c r="EC22" s="2258"/>
      <c r="ED22" s="2258"/>
      <c r="EE22" s="2258"/>
      <c r="EF22" s="2258"/>
      <c r="EG22" s="2258"/>
      <c r="EH22" s="2258"/>
      <c r="EI22" s="2258"/>
      <c r="EJ22" s="2258"/>
      <c r="EK22" s="2258"/>
      <c r="EL22" s="2258"/>
      <c r="EM22" s="2258"/>
      <c r="EN22" s="2258"/>
      <c r="EO22" s="2258"/>
      <c r="EP22" s="2258"/>
      <c r="EQ22" s="2258"/>
      <c r="ER22" s="2258"/>
      <c r="ES22" s="2258"/>
      <c r="ET22" s="2258"/>
      <c r="EU22" s="2258"/>
      <c r="EV22" s="2258"/>
      <c r="EW22" s="2258"/>
      <c r="EX22" s="2258"/>
      <c r="EY22" s="2258"/>
      <c r="EZ22" s="2258"/>
      <c r="FA22" s="2258"/>
      <c r="FB22" s="2258"/>
      <c r="FC22" s="2258"/>
      <c r="FD22" s="2258"/>
      <c r="FE22" s="2258"/>
      <c r="FF22" s="2258"/>
      <c r="FG22" s="2258"/>
      <c r="FH22" s="2258"/>
      <c r="FI22" s="2258"/>
      <c r="FJ22" s="2258"/>
      <c r="FK22" s="2258"/>
      <c r="FL22" s="2258"/>
      <c r="FM22" s="2258"/>
      <c r="FN22" s="2258"/>
      <c r="FO22" s="2258"/>
      <c r="FP22" s="2258"/>
      <c r="FQ22" s="2258"/>
      <c r="FR22" s="2258"/>
      <c r="FS22" s="2258"/>
      <c r="FT22" s="2258"/>
      <c r="FU22" s="2258"/>
      <c r="FV22" s="2258"/>
      <c r="FW22" s="2258"/>
      <c r="FX22" s="2258"/>
      <c r="FY22" s="2258"/>
      <c r="FZ22" s="2258"/>
      <c r="GA22" s="2258"/>
      <c r="GB22" s="2258"/>
      <c r="GC22" s="2258"/>
      <c r="GD22" s="2258"/>
      <c r="GE22" s="2258"/>
      <c r="GF22" s="2258"/>
      <c r="GG22" s="2258"/>
      <c r="GH22" s="2258"/>
      <c r="GI22" s="2258"/>
      <c r="GJ22" s="2258"/>
      <c r="GK22" s="2258"/>
      <c r="GL22" s="2258"/>
      <c r="GM22" s="2258"/>
      <c r="HJ22" s="1640">
        <v>24</v>
      </c>
    </row>
    <row customHeight="1" ht="11.549999999999999">
      <c r="E23" s="1144"/>
      <c r="F23" s="1144"/>
      <c r="G23" s="1144"/>
      <c r="H23" s="1144"/>
      <c r="I23" s="1144"/>
      <c r="J23" s="1145" t="s">
        <v>22</v>
      </c>
      <c r="K23" s="1145" t="s">
        <v>22</v>
      </c>
      <c r="L23" s="1145" t="s">
        <v>22</v>
      </c>
      <c r="M23" s="1145" t="s">
        <v>22</v>
      </c>
      <c r="N23" s="1145" t="s">
        <v>22</v>
      </c>
      <c r="O23" s="1145" t="s">
        <v>22</v>
      </c>
      <c r="P23" s="1145" t="s">
        <v>22</v>
      </c>
      <c r="Q23" s="1145" t="s">
        <v>22</v>
      </c>
      <c r="R23" s="1145" t="s">
        <v>22</v>
      </c>
      <c r="S23" s="1145" t="s">
        <v>22</v>
      </c>
      <c r="T23" s="1145" t="s">
        <v>22</v>
      </c>
      <c r="U23" s="1145" t="s">
        <v>22</v>
      </c>
      <c r="V23" s="1145" t="s">
        <v>22</v>
      </c>
      <c r="W23" s="1145" t="s">
        <v>22</v>
      </c>
      <c r="X23" s="1145" t="s">
        <v>22</v>
      </c>
      <c r="Y23" s="1145" t="s">
        <v>22</v>
      </c>
      <c r="Z23" s="1145" t="s">
        <v>22</v>
      </c>
      <c r="AA23" s="1145" t="s">
        <v>22</v>
      </c>
      <c r="AB23" s="1145" t="s">
        <v>22</v>
      </c>
      <c r="AC23" s="1145" t="s">
        <v>22</v>
      </c>
      <c r="AD23" s="1145" t="s">
        <v>22</v>
      </c>
      <c r="AE23" s="1145" t="s">
        <v>22</v>
      </c>
      <c r="AF23" s="1145" t="s">
        <v>22</v>
      </c>
      <c r="AG23" s="1145" t="s">
        <v>22</v>
      </c>
      <c r="AH23" s="1145" t="s">
        <v>22</v>
      </c>
      <c r="AI23" s="1145" t="s">
        <v>22</v>
      </c>
      <c r="AJ23" s="1145" t="s">
        <v>22</v>
      </c>
      <c r="AK23" s="1145" t="s">
        <v>22</v>
      </c>
      <c r="AL23" s="1145" t="s">
        <v>22</v>
      </c>
      <c r="AM23" s="1145" t="s">
        <v>22</v>
      </c>
      <c r="AN23" s="1145" t="s">
        <v>22</v>
      </c>
      <c r="AO23" s="1145" t="s">
        <v>22</v>
      </c>
      <c r="AP23" s="1145" t="s">
        <v>22</v>
      </c>
      <c r="AQ23" s="1145" t="s">
        <v>22</v>
      </c>
      <c r="AR23" s="1145" t="s">
        <v>22</v>
      </c>
      <c r="AS23" s="1145" t="s">
        <v>22</v>
      </c>
      <c r="AT23" s="1145" t="s">
        <v>22</v>
      </c>
      <c r="AU23" s="1145" t="s">
        <v>22</v>
      </c>
      <c r="AV23" s="1145" t="s">
        <v>22</v>
      </c>
      <c r="AW23" s="1145" t="s">
        <v>22</v>
      </c>
      <c r="AX23" s="1145" t="s">
        <v>22</v>
      </c>
      <c r="AY23" s="1145" t="s">
        <v>22</v>
      </c>
      <c r="AZ23" s="1145" t="s">
        <v>22</v>
      </c>
      <c r="BA23" s="1145" t="s">
        <v>22</v>
      </c>
      <c r="BB23" s="1145" t="s">
        <v>22</v>
      </c>
      <c r="BC23" s="1145" t="s">
        <v>22</v>
      </c>
      <c r="BD23" s="1145" t="s">
        <v>22</v>
      </c>
      <c r="BE23" s="1145" t="s">
        <v>22</v>
      </c>
      <c r="BF23" s="1145" t="s">
        <v>22</v>
      </c>
      <c r="BG23" s="1145" t="s">
        <v>22</v>
      </c>
      <c r="BH23" s="1145" t="s">
        <v>22</v>
      </c>
      <c r="BI23" s="1145" t="s">
        <v>22</v>
      </c>
      <c r="BJ23" s="1145" t="s">
        <v>22</v>
      </c>
      <c r="BK23" s="1145" t="s">
        <v>22</v>
      </c>
      <c r="BL23" s="1145" t="s">
        <v>22</v>
      </c>
      <c r="BM23" s="1145" t="s">
        <v>22</v>
      </c>
      <c r="BN23" s="1145" t="s">
        <v>22</v>
      </c>
      <c r="BO23" s="1145" t="s">
        <v>22</v>
      </c>
      <c r="BP23" s="1145" t="s">
        <v>22</v>
      </c>
      <c r="BQ23" s="1145" t="s">
        <v>22</v>
      </c>
      <c r="BR23" s="1145" t="s">
        <v>22</v>
      </c>
      <c r="BS23" s="1145" t="s">
        <v>22</v>
      </c>
      <c r="BT23" s="1145" t="s">
        <v>22</v>
      </c>
      <c r="BU23" s="1145" t="s">
        <v>22</v>
      </c>
      <c r="BV23" s="1145" t="s">
        <v>22</v>
      </c>
      <c r="BW23" s="1145" t="s">
        <v>22</v>
      </c>
      <c r="BX23" s="1145" t="s">
        <v>22</v>
      </c>
      <c r="BY23" s="1145" t="s">
        <v>22</v>
      </c>
      <c r="BZ23" s="1145" t="s">
        <v>22</v>
      </c>
      <c r="CA23" s="1145" t="s">
        <v>22</v>
      </c>
      <c r="CB23" s="1145" t="s">
        <v>22</v>
      </c>
      <c r="CC23" s="1145" t="s">
        <v>22</v>
      </c>
      <c r="CD23" s="1145" t="s">
        <v>22</v>
      </c>
      <c r="CE23" s="1145" t="s">
        <v>22</v>
      </c>
      <c r="CF23" s="1145" t="s">
        <v>22</v>
      </c>
      <c r="CG23" s="1145" t="s">
        <v>22</v>
      </c>
      <c r="CH23" s="1145" t="s">
        <v>22</v>
      </c>
      <c r="CI23" s="1145" t="s">
        <v>22</v>
      </c>
      <c r="CJ23" s="1145" t="s">
        <v>22</v>
      </c>
      <c r="CK23" s="1145" t="s">
        <v>22</v>
      </c>
      <c r="CL23" s="1145" t="s">
        <v>22</v>
      </c>
      <c r="CM23" s="1145" t="s">
        <v>22</v>
      </c>
      <c r="CN23" s="1145" t="s">
        <v>22</v>
      </c>
      <c r="CO23" s="1145" t="s">
        <v>22</v>
      </c>
      <c r="CP23" s="1145" t="s">
        <v>22</v>
      </c>
      <c r="CQ23" s="1145" t="s">
        <v>22</v>
      </c>
      <c r="CR23" s="1145" t="s">
        <v>22</v>
      </c>
      <c r="CS23" s="1145" t="s">
        <v>22</v>
      </c>
      <c r="CT23" s="1145" t="s">
        <v>22</v>
      </c>
      <c r="CU23" s="1145" t="s">
        <v>22</v>
      </c>
      <c r="CV23" s="1145" t="s">
        <v>22</v>
      </c>
      <c r="CW23" s="1145" t="s">
        <v>22</v>
      </c>
      <c r="CX23" s="1145" t="s">
        <v>22</v>
      </c>
      <c r="CY23" s="1145" t="s">
        <v>22</v>
      </c>
      <c r="CZ23" s="1145" t="s">
        <v>22</v>
      </c>
      <c r="DA23" s="1145" t="s">
        <v>22</v>
      </c>
      <c r="DB23" s="1145" t="s">
        <v>22</v>
      </c>
      <c r="DC23" s="1145" t="s">
        <v>22</v>
      </c>
      <c r="DD23" s="1145" t="s">
        <v>22</v>
      </c>
      <c r="DE23" s="1145" t="s">
        <v>22</v>
      </c>
      <c r="DF23" s="1145" t="s">
        <v>22</v>
      </c>
      <c r="DG23" s="1145" t="s">
        <v>22</v>
      </c>
      <c r="DH23" s="1145" t="s">
        <v>22</v>
      </c>
      <c r="DI23" s="1145" t="s">
        <v>22</v>
      </c>
      <c r="DJ23" s="1145" t="s">
        <v>22</v>
      </c>
      <c r="DK23" s="1145" t="s">
        <v>22</v>
      </c>
      <c r="DL23" s="1145" t="s">
        <v>22</v>
      </c>
      <c r="DM23" s="1145" t="s">
        <v>22</v>
      </c>
      <c r="DN23" s="1145" t="s">
        <v>22</v>
      </c>
      <c r="DO23" s="1145" t="s">
        <v>22</v>
      </c>
      <c r="DP23" s="1145" t="s">
        <v>22</v>
      </c>
      <c r="DQ23" s="1145" t="s">
        <v>22</v>
      </c>
      <c r="DR23" s="1145" t="s">
        <v>22</v>
      </c>
      <c r="DS23" s="1145" t="s">
        <v>22</v>
      </c>
      <c r="DT23" s="1145" t="s">
        <v>22</v>
      </c>
      <c r="DU23" s="1145" t="s">
        <v>22</v>
      </c>
      <c r="DV23" s="1145" t="s">
        <v>22</v>
      </c>
      <c r="DW23" s="1145" t="s">
        <v>22</v>
      </c>
      <c r="DX23" s="1145" t="s">
        <v>22</v>
      </c>
      <c r="DY23" s="1145" t="s">
        <v>22</v>
      </c>
      <c r="DZ23" s="1145" t="s">
        <v>22</v>
      </c>
      <c r="EA23" s="1145" t="s">
        <v>22</v>
      </c>
      <c r="EB23" s="1145" t="s">
        <v>22</v>
      </c>
      <c r="EC23" s="1145" t="s">
        <v>22</v>
      </c>
      <c r="ED23" s="1145" t="s">
        <v>22</v>
      </c>
      <c r="EE23" s="1145" t="s">
        <v>22</v>
      </c>
      <c r="EF23" s="1145" t="s">
        <v>22</v>
      </c>
      <c r="EG23" s="1145" t="s">
        <v>22</v>
      </c>
      <c r="EH23" s="1145" t="s">
        <v>22</v>
      </c>
      <c r="EI23" s="1145" t="s">
        <v>22</v>
      </c>
      <c r="EJ23" s="1145" t="s">
        <v>22</v>
      </c>
      <c r="EK23" s="1145" t="s">
        <v>22</v>
      </c>
      <c r="EL23" s="1145" t="s">
        <v>22</v>
      </c>
      <c r="EM23" s="1145" t="s">
        <v>22</v>
      </c>
      <c r="EN23" s="1145" t="s">
        <v>22</v>
      </c>
      <c r="EO23" s="1145" t="s">
        <v>22</v>
      </c>
      <c r="EP23" s="1145" t="s">
        <v>22</v>
      </c>
      <c r="EQ23" s="1145" t="s">
        <v>22</v>
      </c>
      <c r="ER23" s="1145" t="s">
        <v>22</v>
      </c>
      <c r="ES23" s="1145" t="s">
        <v>22</v>
      </c>
      <c r="ET23" s="1145" t="s">
        <v>22</v>
      </c>
      <c r="EU23" s="1145" t="s">
        <v>22</v>
      </c>
      <c r="EV23" s="1145" t="s">
        <v>22</v>
      </c>
      <c r="EW23" s="1145" t="s">
        <v>22</v>
      </c>
      <c r="EX23" s="1145" t="s">
        <v>22</v>
      </c>
      <c r="EY23" s="1145" t="s">
        <v>22</v>
      </c>
      <c r="EZ23" s="1145" t="s">
        <v>22</v>
      </c>
      <c r="FA23" s="1145" t="s">
        <v>22</v>
      </c>
      <c r="FB23" s="1145" t="s">
        <v>22</v>
      </c>
      <c r="FC23" s="1145" t="s">
        <v>22</v>
      </c>
      <c r="FD23" s="1145" t="s">
        <v>22</v>
      </c>
      <c r="FE23" s="1145" t="s">
        <v>22</v>
      </c>
      <c r="FF23" s="1145" t="s">
        <v>22</v>
      </c>
      <c r="FG23" s="1145" t="s">
        <v>22</v>
      </c>
      <c r="FH23" s="1145" t="s">
        <v>22</v>
      </c>
      <c r="FI23" s="1145" t="s">
        <v>22</v>
      </c>
      <c r="FJ23" s="1145" t="s">
        <v>22</v>
      </c>
      <c r="FK23" s="1145" t="s">
        <v>22</v>
      </c>
      <c r="FL23" s="1145" t="s">
        <v>22</v>
      </c>
      <c r="FM23" s="1145" t="s">
        <v>22</v>
      </c>
      <c r="FN23" s="1145" t="s">
        <v>22</v>
      </c>
      <c r="FO23" s="1145" t="s">
        <v>22</v>
      </c>
      <c r="FP23" s="1145" t="s">
        <v>22</v>
      </c>
      <c r="FQ23" s="1145" t="s">
        <v>22</v>
      </c>
      <c r="FR23" s="1145" t="s">
        <v>22</v>
      </c>
      <c r="FS23" s="1145" t="s">
        <v>22</v>
      </c>
      <c r="FT23" s="1145" t="s">
        <v>22</v>
      </c>
      <c r="FU23" s="1145" t="s">
        <v>22</v>
      </c>
      <c r="FV23" s="1145" t="s">
        <v>22</v>
      </c>
      <c r="FW23" s="1145" t="s">
        <v>22</v>
      </c>
      <c r="FX23" s="1145" t="s">
        <v>22</v>
      </c>
      <c r="FY23" s="1145" t="s">
        <v>22</v>
      </c>
      <c r="FZ23" s="1145" t="s">
        <v>22</v>
      </c>
      <c r="GA23" s="1145" t="s">
        <v>22</v>
      </c>
      <c r="GB23" s="1145" t="s">
        <v>22</v>
      </c>
      <c r="GC23" s="1145" t="s">
        <v>22</v>
      </c>
      <c r="GD23" s="1145" t="s">
        <v>22</v>
      </c>
      <c r="GE23" s="1145" t="s">
        <v>22</v>
      </c>
      <c r="GF23" s="1145" t="s">
        <v>22</v>
      </c>
      <c r="GG23" s="1145" t="s">
        <v>22</v>
      </c>
      <c r="GH23" s="1145" t="s">
        <v>22</v>
      </c>
      <c r="GI23" s="1145" t="s">
        <v>22</v>
      </c>
      <c r="GJ23" s="1145" t="s">
        <v>22</v>
      </c>
      <c r="GK23" s="1145" t="s">
        <v>22</v>
      </c>
      <c r="GL23" s="1145" t="s">
        <v>22</v>
      </c>
      <c r="GM23" s="1145" t="s">
        <v>22</v>
      </c>
      <c r="HJ23" s="1640">
        <v>11</v>
      </c>
    </row>
    <row s="1651" customFormat="1" customHeight="1" ht="1.05">
      <c r="A24" s="1176"/>
      <c r="D24" s="1651"/>
      <c r="H24" s="898"/>
      <c r="I24" s="898" t="s">
        <v>206</v>
      </c>
      <c r="J24" s="898" t="s">
        <v>210</v>
      </c>
      <c r="K24" s="898" t="s">
        <v>212</v>
      </c>
      <c r="L24" s="898" t="s">
        <v>214</v>
      </c>
      <c r="M24" s="898" t="s">
        <v>216</v>
      </c>
      <c r="N24" s="898" t="s">
        <v>218</v>
      </c>
      <c r="O24" s="898" t="s">
        <v>220</v>
      </c>
      <c r="P24" s="898" t="s">
        <v>222</v>
      </c>
      <c r="Q24" s="898" t="s">
        <v>224</v>
      </c>
      <c r="R24" s="898" t="s">
        <v>226</v>
      </c>
      <c r="S24" s="898" t="s">
        <v>228</v>
      </c>
      <c r="T24" s="898" t="s">
        <v>230</v>
      </c>
      <c r="U24" s="898" t="s">
        <v>232</v>
      </c>
      <c r="V24" s="898" t="s">
        <v>234</v>
      </c>
      <c r="W24" s="898" t="s">
        <v>237</v>
      </c>
      <c r="X24" s="898" t="s">
        <v>239</v>
      </c>
      <c r="Y24" s="898" t="s">
        <v>241</v>
      </c>
      <c r="Z24" s="898" t="s">
        <v>243</v>
      </c>
      <c r="AA24" s="898" t="s">
        <v>245</v>
      </c>
      <c r="AB24" s="898" t="s">
        <v>247</v>
      </c>
      <c r="AC24" s="898" t="s">
        <v>249</v>
      </c>
      <c r="AD24" s="898" t="s">
        <v>251</v>
      </c>
      <c r="AE24" s="898" t="s">
        <v>253</v>
      </c>
      <c r="AF24" s="898" t="s">
        <v>255</v>
      </c>
      <c r="AG24" s="898" t="s">
        <v>257</v>
      </c>
      <c r="AH24" s="898" t="s">
        <v>259</v>
      </c>
      <c r="AI24" s="898" t="s">
        <v>261</v>
      </c>
      <c r="AJ24" s="898" t="s">
        <v>263</v>
      </c>
      <c r="AK24" s="898" t="s">
        <v>265</v>
      </c>
      <c r="AL24" s="898" t="s">
        <v>267</v>
      </c>
      <c r="AM24" s="898" t="s">
        <v>269</v>
      </c>
      <c r="AN24" s="898" t="s">
        <v>271</v>
      </c>
      <c r="AO24" s="898" t="s">
        <v>273</v>
      </c>
      <c r="AP24" s="898" t="s">
        <v>275</v>
      </c>
      <c r="AQ24" s="898" t="s">
        <v>277</v>
      </c>
      <c r="AR24" s="898" t="s">
        <v>279</v>
      </c>
      <c r="AS24" s="898" t="s">
        <v>281</v>
      </c>
      <c r="AT24" s="898" t="s">
        <v>283</v>
      </c>
      <c r="AU24" s="898" t="s">
        <v>285</v>
      </c>
      <c r="AV24" s="898" t="s">
        <v>287</v>
      </c>
      <c r="AW24" s="898" t="s">
        <v>289</v>
      </c>
      <c r="AX24" s="898" t="s">
        <v>291</v>
      </c>
      <c r="AY24" s="898" t="s">
        <v>390</v>
      </c>
      <c r="AZ24" s="898" t="s">
        <v>293</v>
      </c>
      <c r="BA24" s="898" t="s">
        <v>295</v>
      </c>
      <c r="BB24" s="898" t="s">
        <v>297</v>
      </c>
      <c r="BC24" s="898" t="s">
        <v>299</v>
      </c>
      <c r="BD24" s="898" t="s">
        <v>301</v>
      </c>
      <c r="BE24" s="898" t="s">
        <v>303</v>
      </c>
      <c r="BF24" s="898" t="s">
        <v>305</v>
      </c>
      <c r="BG24" s="898" t="s">
        <v>307</v>
      </c>
      <c r="BH24" s="898" t="s">
        <v>309</v>
      </c>
      <c r="BI24" s="898" t="s">
        <v>311</v>
      </c>
      <c r="BJ24" s="898" t="s">
        <v>313</v>
      </c>
      <c r="BK24" s="898" t="s">
        <v>315</v>
      </c>
      <c r="BL24" s="898" t="s">
        <v>317</v>
      </c>
      <c r="BM24" s="898" t="s">
        <v>319</v>
      </c>
      <c r="BN24" s="898" t="s">
        <v>321</v>
      </c>
      <c r="BO24" s="898" t="s">
        <v>323</v>
      </c>
      <c r="BP24" s="898" t="s">
        <v>325</v>
      </c>
      <c r="BQ24" s="898" t="s">
        <v>327</v>
      </c>
      <c r="BR24" s="898" t="s">
        <v>329</v>
      </c>
      <c r="BS24" s="898" t="s">
        <v>332</v>
      </c>
      <c r="BT24" s="898" t="s">
        <v>335</v>
      </c>
      <c r="BU24" s="898" t="s">
        <v>338</v>
      </c>
      <c r="BV24" s="898" t="s">
        <v>341</v>
      </c>
      <c r="BW24" s="898" t="s">
        <v>344</v>
      </c>
      <c r="BX24" s="898" t="s">
        <v>347</v>
      </c>
      <c r="BY24" s="898" t="s">
        <v>350</v>
      </c>
      <c r="BZ24" s="898" t="s">
        <v>353</v>
      </c>
      <c r="CA24" s="898" t="s">
        <v>356</v>
      </c>
      <c r="CB24" s="898" t="s">
        <v>359</v>
      </c>
      <c r="CC24" s="898" t="s">
        <v>362</v>
      </c>
      <c r="CD24" s="898" t="s">
        <v>365</v>
      </c>
      <c r="CE24" s="898" t="s">
        <v>368</v>
      </c>
      <c r="CF24" s="898" t="s">
        <v>371</v>
      </c>
      <c r="CG24" s="898" t="s">
        <v>373</v>
      </c>
      <c r="CH24" s="898" t="s">
        <v>376</v>
      </c>
      <c r="CI24" s="898" t="s">
        <v>379</v>
      </c>
      <c r="CJ24" s="898" t="s">
        <v>382</v>
      </c>
      <c r="CK24" s="898" t="s">
        <v>385</v>
      </c>
      <c r="CL24" s="898" t="s">
        <v>388</v>
      </c>
      <c r="CM24" s="898" t="s">
        <v>392</v>
      </c>
      <c r="CN24" s="898" t="s">
        <v>394</v>
      </c>
      <c r="CO24" s="898" t="s">
        <v>396</v>
      </c>
      <c r="CP24" s="898" t="s">
        <v>398</v>
      </c>
      <c r="CQ24" s="898" t="s">
        <v>400</v>
      </c>
      <c r="CR24" s="898" t="s">
        <v>402</v>
      </c>
      <c r="CS24" s="898" t="s">
        <v>404</v>
      </c>
      <c r="CT24" s="898" t="s">
        <v>406</v>
      </c>
      <c r="CU24" s="898" t="s">
        <v>408</v>
      </c>
      <c r="CV24" s="898" t="s">
        <v>410</v>
      </c>
      <c r="CW24" s="898" t="s">
        <v>412</v>
      </c>
      <c r="CX24" s="898" t="s">
        <v>414</v>
      </c>
      <c r="CY24" s="898" t="s">
        <v>416</v>
      </c>
      <c r="CZ24" s="898" t="s">
        <v>418</v>
      </c>
      <c r="DA24" s="898" t="s">
        <v>420</v>
      </c>
      <c r="DB24" s="898" t="s">
        <v>422</v>
      </c>
      <c r="DC24" s="898" t="s">
        <v>424</v>
      </c>
      <c r="DD24" s="898" t="s">
        <v>426</v>
      </c>
      <c r="DE24" s="898" t="s">
        <v>428</v>
      </c>
      <c r="DF24" s="898" t="s">
        <v>430</v>
      </c>
      <c r="DG24" s="898" t="s">
        <v>432</v>
      </c>
      <c r="DH24" s="898" t="s">
        <v>434</v>
      </c>
      <c r="DI24" s="898" t="s">
        <v>436</v>
      </c>
      <c r="DJ24" s="898" t="s">
        <v>438</v>
      </c>
      <c r="DK24" s="898" t="s">
        <v>440</v>
      </c>
      <c r="DL24" s="898" t="s">
        <v>442</v>
      </c>
      <c r="DM24" s="898" t="s">
        <v>444</v>
      </c>
      <c r="DN24" s="898" t="s">
        <v>446</v>
      </c>
      <c r="DO24" s="898" t="s">
        <v>448</v>
      </c>
      <c r="DP24" s="898" t="s">
        <v>450</v>
      </c>
      <c r="DQ24" s="898" t="s">
        <v>452</v>
      </c>
      <c r="DR24" s="898" t="s">
        <v>454</v>
      </c>
      <c r="DS24" s="898" t="s">
        <v>456</v>
      </c>
      <c r="DT24" s="898" t="s">
        <v>458</v>
      </c>
      <c r="DU24" s="898" t="s">
        <v>460</v>
      </c>
      <c r="DV24" s="898" t="s">
        <v>462</v>
      </c>
      <c r="DW24" s="898" t="s">
        <v>464</v>
      </c>
      <c r="DX24" s="898" t="s">
        <v>466</v>
      </c>
      <c r="DY24" s="898" t="s">
        <v>468</v>
      </c>
      <c r="DZ24" s="898" t="s">
        <v>470</v>
      </c>
      <c r="EA24" s="898" t="s">
        <v>472</v>
      </c>
      <c r="EB24" s="898" t="s">
        <v>474</v>
      </c>
      <c r="EC24" s="898" t="s">
        <v>476</v>
      </c>
      <c r="ED24" s="898" t="s">
        <v>478</v>
      </c>
      <c r="EE24" s="898" t="s">
        <v>480</v>
      </c>
      <c r="EF24" s="898" t="s">
        <v>482</v>
      </c>
      <c r="EG24" s="898" t="s">
        <v>484</v>
      </c>
      <c r="EH24" s="898" t="s">
        <v>486</v>
      </c>
      <c r="EI24" s="898" t="s">
        <v>488</v>
      </c>
      <c r="EJ24" s="898" t="s">
        <v>490</v>
      </c>
      <c r="EK24" s="898" t="s">
        <v>492</v>
      </c>
      <c r="EL24" s="898" t="s">
        <v>494</v>
      </c>
      <c r="EM24" s="898" t="s">
        <v>496</v>
      </c>
      <c r="EN24" s="898" t="s">
        <v>498</v>
      </c>
      <c r="EO24" s="898" t="s">
        <v>500</v>
      </c>
      <c r="EP24" s="898" t="s">
        <v>502</v>
      </c>
      <c r="EQ24" s="898" t="s">
        <v>504</v>
      </c>
      <c r="ER24" s="898" t="s">
        <v>506</v>
      </c>
      <c r="ES24" s="898" t="s">
        <v>508</v>
      </c>
      <c r="ET24" s="898" t="s">
        <v>510</v>
      </c>
      <c r="EU24" s="898" t="s">
        <v>512</v>
      </c>
      <c r="EV24" s="898" t="s">
        <v>514</v>
      </c>
      <c r="EW24" s="898" t="s">
        <v>516</v>
      </c>
      <c r="EX24" s="898" t="s">
        <v>518</v>
      </c>
      <c r="EY24" s="898" t="s">
        <v>520</v>
      </c>
      <c r="EZ24" s="898" t="s">
        <v>522</v>
      </c>
      <c r="FA24" s="898" t="s">
        <v>524</v>
      </c>
      <c r="FB24" s="898" t="s">
        <v>526</v>
      </c>
      <c r="FC24" s="898" t="s">
        <v>528</v>
      </c>
      <c r="FD24" s="898" t="s">
        <v>530</v>
      </c>
      <c r="FE24" s="898" t="s">
        <v>532</v>
      </c>
      <c r="FF24" s="898" t="s">
        <v>534</v>
      </c>
      <c r="FG24" s="898" t="s">
        <v>536</v>
      </c>
      <c r="FH24" s="898" t="s">
        <v>538</v>
      </c>
      <c r="FI24" s="898" t="s">
        <v>540</v>
      </c>
      <c r="FJ24" s="898" t="s">
        <v>542</v>
      </c>
      <c r="FK24" s="898" t="s">
        <v>544</v>
      </c>
      <c r="FL24" s="898" t="s">
        <v>546</v>
      </c>
      <c r="FM24" s="898" t="s">
        <v>548</v>
      </c>
      <c r="FN24" s="898" t="s">
        <v>550</v>
      </c>
      <c r="FO24" s="898" t="s">
        <v>552</v>
      </c>
      <c r="FP24" s="898" t="s">
        <v>554</v>
      </c>
      <c r="FQ24" s="898" t="s">
        <v>556</v>
      </c>
      <c r="FR24" s="898" t="s">
        <v>558</v>
      </c>
      <c r="FS24" s="898" t="s">
        <v>560</v>
      </c>
      <c r="FT24" s="898" t="s">
        <v>562</v>
      </c>
      <c r="FU24" s="898" t="s">
        <v>564</v>
      </c>
      <c r="FV24" s="898" t="s">
        <v>566</v>
      </c>
      <c r="FW24" s="898" t="s">
        <v>568</v>
      </c>
      <c r="FX24" s="898" t="s">
        <v>570</v>
      </c>
      <c r="FY24" s="898" t="s">
        <v>572</v>
      </c>
      <c r="FZ24" s="898" t="s">
        <v>574</v>
      </c>
      <c r="GA24" s="898" t="s">
        <v>576</v>
      </c>
      <c r="GB24" s="898" t="s">
        <v>578</v>
      </c>
      <c r="GC24" s="898" t="s">
        <v>580</v>
      </c>
      <c r="GD24" s="898" t="s">
        <v>582</v>
      </c>
      <c r="GE24" s="898" t="s">
        <v>584</v>
      </c>
      <c r="GF24" s="898" t="s">
        <v>586</v>
      </c>
      <c r="GG24" s="898" t="s">
        <v>588</v>
      </c>
      <c r="GH24" s="898" t="s">
        <v>590</v>
      </c>
      <c r="GI24" s="898" t="s">
        <v>592</v>
      </c>
      <c r="GJ24" s="898" t="s">
        <v>594</v>
      </c>
      <c r="GK24" s="898" t="s">
        <v>596</v>
      </c>
      <c r="GL24" s="898" t="s">
        <v>598</v>
      </c>
      <c r="GM24" s="898" t="s">
        <v>600</v>
      </c>
      <c r="HJ24" s="1645">
        <v>1</v>
      </c>
    </row>
    <row customHeight="1" ht="11.549999999999999">
      <c r="E25" s="720"/>
      <c r="F25" s="2376" t="s">
        <v>196</v>
      </c>
      <c r="G25" s="2377"/>
      <c r="H25" s="1661" t="str">
        <f>IF(H24="","",INDEX(DIFFERENTIATION_UNMERGE_VD,MATCH(H24,DIFFERENTIATION_ID_DIFF,0)))</f>
        <v/>
      </c>
      <c r="I25" s="1661" t="str">
        <f>IF(I24="","",INDEX(DIFFERENTIATION_UNMERGE_VD,MATCH(I24,DIFFERENTIATION_ID_DIFF,0)))</f>
        <v>Производство тепловой энергии. Некомбинированная выработка</v>
      </c>
      <c r="J25" s="2402" t="str">
        <f>IF(J24="","",INDEX(DIFFERENTIATION_UNMERGE_VD,MATCH(J24,DIFFERENTIATION_ID_DIFF,0)))</f>
        <v>Производство тепловой энергии. Некомбинированная выработка</v>
      </c>
      <c r="K25" s="2402" t="str">
        <f>IF(K24="","",INDEX(DIFFERENTIATION_UNMERGE_VD,MATCH(K24,DIFFERENTIATION_ID_DIFF,0)))</f>
        <v>Производство тепловой энергии. Некомбинированная выработка</v>
      </c>
      <c r="L25" s="2402" t="str">
        <f>IF(L24="","",INDEX(DIFFERENTIATION_UNMERGE_VD,MATCH(L24,DIFFERENTIATION_ID_DIFF,0)))</f>
        <v>Производство тепловой энергии. Некомбинированная выработка</v>
      </c>
      <c r="M25" s="2402" t="str">
        <f>IF(M24="","",INDEX(DIFFERENTIATION_UNMERGE_VD,MATCH(M24,DIFFERENTIATION_ID_DIFF,0)))</f>
        <v>Производство тепловой энергии. Некомбинированная выработка</v>
      </c>
      <c r="N25" s="2402" t="str">
        <f>IF(N24="","",INDEX(DIFFERENTIATION_UNMERGE_VD,MATCH(N24,DIFFERENTIATION_ID_DIFF,0)))</f>
        <v>Производство тепловой энергии. Некомбинированная выработка</v>
      </c>
      <c r="O25" s="2402" t="str">
        <f>IF(O24="","",INDEX(DIFFERENTIATION_UNMERGE_VD,MATCH(O24,DIFFERENTIATION_ID_DIFF,0)))</f>
        <v>Производство тепловой энергии. Некомбинированная выработка</v>
      </c>
      <c r="P25" s="2402" t="str">
        <f>IF(P24="","",INDEX(DIFFERENTIATION_UNMERGE_VD,MATCH(P24,DIFFERENTIATION_ID_DIFF,0)))</f>
        <v>Производство тепловой энергии. Некомбинированная выработка</v>
      </c>
      <c r="Q25" s="2402" t="str">
        <f>IF(Q24="","",INDEX(DIFFERENTIATION_UNMERGE_VD,MATCH(Q24,DIFFERENTIATION_ID_DIFF,0)))</f>
        <v>Производство тепловой энергии. Некомбинированная выработка</v>
      </c>
      <c r="R25" s="2402" t="str">
        <f>IF(R24="","",INDEX(DIFFERENTIATION_UNMERGE_VD,MATCH(R24,DIFFERENTIATION_ID_DIFF,0)))</f>
        <v>Производство тепловой энергии. Некомбинированная выработка</v>
      </c>
      <c r="S25" s="2402" t="str">
        <f>IF(S24="","",INDEX(DIFFERENTIATION_UNMERGE_VD,MATCH(S24,DIFFERENTIATION_ID_DIFF,0)))</f>
        <v>Производство тепловой энергии. Некомбинированная выработка</v>
      </c>
      <c r="T25" s="2402" t="str">
        <f>IF(T24="","",INDEX(DIFFERENTIATION_UNMERGE_VD,MATCH(T24,DIFFERENTIATION_ID_DIFF,0)))</f>
        <v>Производство тепловой энергии. Некомбинированная выработка</v>
      </c>
      <c r="U25" s="2402" t="str">
        <f>IF(U24="","",INDEX(DIFFERENTIATION_UNMERGE_VD,MATCH(U24,DIFFERENTIATION_ID_DIFF,0)))</f>
        <v>Производство тепловой энергии. Некомбинированная выработка</v>
      </c>
      <c r="V25" s="2402" t="str">
        <f>IF(V24="","",INDEX(DIFFERENTIATION_UNMERGE_VD,MATCH(V24,DIFFERENTIATION_ID_DIFF,0)))</f>
        <v>Производство тепловой энергии. Некомбинированная выработка</v>
      </c>
      <c r="W25" s="2402" t="str">
        <f>IF(W24="","",INDEX(DIFFERENTIATION_UNMERGE_VD,MATCH(W24,DIFFERENTIATION_ID_DIFF,0)))</f>
        <v>Производство тепловой энергии. Некомбинированная выработка</v>
      </c>
      <c r="X25" s="2402" t="str">
        <f>IF(X24="","",INDEX(DIFFERENTIATION_UNMERGE_VD,MATCH(X24,DIFFERENTIATION_ID_DIFF,0)))</f>
        <v>Производство тепловой энергии. Некомбинированная выработка</v>
      </c>
      <c r="Y25" s="2402" t="str">
        <f>IF(Y24="","",INDEX(DIFFERENTIATION_UNMERGE_VD,MATCH(Y24,DIFFERENTIATION_ID_DIFF,0)))</f>
        <v>Производство тепловой энергии. Некомбинированная выработка</v>
      </c>
      <c r="Z25" s="2402" t="str">
        <f>IF(Z24="","",INDEX(DIFFERENTIATION_UNMERGE_VD,MATCH(Z24,DIFFERENTIATION_ID_DIFF,0)))</f>
        <v>Производство тепловой энергии. Некомбинированная выработка</v>
      </c>
      <c r="AA25" s="2402" t="str">
        <f>IF(AA24="","",INDEX(DIFFERENTIATION_UNMERGE_VD,MATCH(AA24,DIFFERENTIATION_ID_DIFF,0)))</f>
        <v>Производство тепловой энергии. Некомбинированная выработка</v>
      </c>
      <c r="AB25" s="2402" t="str">
        <f>IF(AB24="","",INDEX(DIFFERENTIATION_UNMERGE_VD,MATCH(AB24,DIFFERENTIATION_ID_DIFF,0)))</f>
        <v>Производство тепловой энергии. Некомбинированная выработка</v>
      </c>
      <c r="AC25" s="2402" t="str">
        <f>IF(AC24="","",INDEX(DIFFERENTIATION_UNMERGE_VD,MATCH(AC24,DIFFERENTIATION_ID_DIFF,0)))</f>
        <v>Производство тепловой энергии. Некомбинированная выработка</v>
      </c>
      <c r="AD25" s="2402" t="str">
        <f>IF(AD24="","",INDEX(DIFFERENTIATION_UNMERGE_VD,MATCH(AD24,DIFFERENTIATION_ID_DIFF,0)))</f>
        <v>Производство тепловой энергии. Некомбинированная выработка</v>
      </c>
      <c r="AE25" s="2402" t="str">
        <f>IF(AE24="","",INDEX(DIFFERENTIATION_UNMERGE_VD,MATCH(AE24,DIFFERENTIATION_ID_DIFF,0)))</f>
        <v>Производство тепловой энергии. Некомбинированная выработка</v>
      </c>
      <c r="AF25" s="2402" t="str">
        <f>IF(AF24="","",INDEX(DIFFERENTIATION_UNMERGE_VD,MATCH(AF24,DIFFERENTIATION_ID_DIFF,0)))</f>
        <v>Производство тепловой энергии. Некомбинированная выработка</v>
      </c>
      <c r="AG25" s="2402" t="str">
        <f>IF(AG24="","",INDEX(DIFFERENTIATION_UNMERGE_VD,MATCH(AG24,DIFFERENTIATION_ID_DIFF,0)))</f>
        <v>Производство тепловой энергии. Некомбинированная выработка</v>
      </c>
      <c r="AH25" s="2402" t="str">
        <f>IF(AH24="","",INDEX(DIFFERENTIATION_UNMERGE_VD,MATCH(AH24,DIFFERENTIATION_ID_DIFF,0)))</f>
        <v>Производство тепловой энергии. Некомбинированная выработка</v>
      </c>
      <c r="AI25" s="2402" t="str">
        <f>IF(AI24="","",INDEX(DIFFERENTIATION_UNMERGE_VD,MATCH(AI24,DIFFERENTIATION_ID_DIFF,0)))</f>
        <v>Производство тепловой энергии. Некомбинированная выработка</v>
      </c>
      <c r="AJ25" s="2402" t="str">
        <f>IF(AJ24="","",INDEX(DIFFERENTIATION_UNMERGE_VD,MATCH(AJ24,DIFFERENTIATION_ID_DIFF,0)))</f>
        <v>Производство тепловой энергии. Некомбинированная выработка</v>
      </c>
      <c r="AK25" s="2402" t="str">
        <f>IF(AK24="","",INDEX(DIFFERENTIATION_UNMERGE_VD,MATCH(AK24,DIFFERENTIATION_ID_DIFF,0)))</f>
        <v>Производство тепловой энергии. Некомбинированная выработка</v>
      </c>
      <c r="AL25" s="2402" t="str">
        <f>IF(AL24="","",INDEX(DIFFERENTIATION_UNMERGE_VD,MATCH(AL24,DIFFERENTIATION_ID_DIFF,0)))</f>
        <v>Производство тепловой энергии. Некомбинированная выработка</v>
      </c>
      <c r="AM25" s="2402" t="str">
        <f>IF(AM24="","",INDEX(DIFFERENTIATION_UNMERGE_VD,MATCH(AM24,DIFFERENTIATION_ID_DIFF,0)))</f>
        <v>Производство тепловой энергии. Некомбинированная выработка</v>
      </c>
      <c r="AN25" s="2402" t="str">
        <f>IF(AN24="","",INDEX(DIFFERENTIATION_UNMERGE_VD,MATCH(AN24,DIFFERENTIATION_ID_DIFF,0)))</f>
        <v>Производство тепловой энергии. Некомбинированная выработка</v>
      </c>
      <c r="AO25" s="2402" t="str">
        <f>IF(AO24="","",INDEX(DIFFERENTIATION_UNMERGE_VD,MATCH(AO24,DIFFERENTIATION_ID_DIFF,0)))</f>
        <v>Производство тепловой энергии. Некомбинированная выработка</v>
      </c>
      <c r="AP25" s="2402" t="str">
        <f>IF(AP24="","",INDEX(DIFFERENTIATION_UNMERGE_VD,MATCH(AP24,DIFFERENTIATION_ID_DIFF,0)))</f>
        <v>Производство тепловой энергии. Некомбинированная выработка</v>
      </c>
      <c r="AQ25" s="2402" t="str">
        <f>IF(AQ24="","",INDEX(DIFFERENTIATION_UNMERGE_VD,MATCH(AQ24,DIFFERENTIATION_ID_DIFF,0)))</f>
        <v>Производство тепловой энергии. Некомбинированная выработка</v>
      </c>
      <c r="AR25" s="2402" t="str">
        <f>IF(AR24="","",INDEX(DIFFERENTIATION_UNMERGE_VD,MATCH(AR24,DIFFERENTIATION_ID_DIFF,0)))</f>
        <v>Производство тепловой энергии. Некомбинированная выработка</v>
      </c>
      <c r="AS25" s="2402" t="str">
        <f>IF(AS24="","",INDEX(DIFFERENTIATION_UNMERGE_VD,MATCH(AS24,DIFFERENTIATION_ID_DIFF,0)))</f>
        <v>Производство тепловой энергии. Некомбинированная выработка</v>
      </c>
      <c r="AT25" s="2402" t="str">
        <f>IF(AT24="","",INDEX(DIFFERENTIATION_UNMERGE_VD,MATCH(AT24,DIFFERENTIATION_ID_DIFF,0)))</f>
        <v>Производство тепловой энергии. Некомбинированная выработка</v>
      </c>
      <c r="AU25" s="2402" t="str">
        <f>IF(AU24="","",INDEX(DIFFERENTIATION_UNMERGE_VD,MATCH(AU24,DIFFERENTIATION_ID_DIFF,0)))</f>
        <v>Производство тепловой энергии. Некомбинированная выработка</v>
      </c>
      <c r="AV25" s="2402" t="str">
        <f>IF(AV24="","",INDEX(DIFFERENTIATION_UNMERGE_VD,MATCH(AV24,DIFFERENTIATION_ID_DIFF,0)))</f>
        <v>Производство тепловой энергии. Некомбинированная выработка</v>
      </c>
      <c r="AW25" s="2402" t="str">
        <f>IF(AW24="","",INDEX(DIFFERENTIATION_UNMERGE_VD,MATCH(AW24,DIFFERENTIATION_ID_DIFF,0)))</f>
        <v>Производство тепловой энергии. Некомбинированная выработка</v>
      </c>
      <c r="AX25" s="2402" t="str">
        <f>IF(AX24="","",INDEX(DIFFERENTIATION_UNMERGE_VD,MATCH(AX24,DIFFERENTIATION_ID_DIFF,0)))</f>
        <v>Производство тепловой энергии. Некомбинированная выработка</v>
      </c>
      <c r="AY25" s="2402" t="str">
        <f>IF(AY24="","",INDEX(DIFFERENTIATION_UNMERGE_VD,MATCH(AY24,DIFFERENTIATION_ID_DIFF,0)))</f>
        <v>Производство тепловой энергии. Некомбинированная выработка</v>
      </c>
      <c r="AZ25" s="2402" t="str">
        <f>IF(AZ24="","",INDEX(DIFFERENTIATION_UNMERGE_VD,MATCH(AZ24,DIFFERENTIATION_ID_DIFF,0)))</f>
        <v>Производство тепловой энергии. Некомбинированная выработка</v>
      </c>
      <c r="BA25" s="2402" t="str">
        <f>IF(BA24="","",INDEX(DIFFERENTIATION_UNMERGE_VD,MATCH(BA24,DIFFERENTIATION_ID_DIFF,0)))</f>
        <v>Производство тепловой энергии. Некомбинированная выработка</v>
      </c>
      <c r="BB25" s="2402" t="str">
        <f>IF(BB24="","",INDEX(DIFFERENTIATION_UNMERGE_VD,MATCH(BB24,DIFFERENTIATION_ID_DIFF,0)))</f>
        <v>Производство тепловой энергии. Некомбинированная выработка</v>
      </c>
      <c r="BC25" s="2402" t="str">
        <f>IF(BC24="","",INDEX(DIFFERENTIATION_UNMERGE_VD,MATCH(BC24,DIFFERENTIATION_ID_DIFF,0)))</f>
        <v>Производство тепловой энергии. Некомбинированная выработка</v>
      </c>
      <c r="BD25" s="2402" t="str">
        <f>IF(BD24="","",INDEX(DIFFERENTIATION_UNMERGE_VD,MATCH(BD24,DIFFERENTIATION_ID_DIFF,0)))</f>
        <v>Производство тепловой энергии. Некомбинированная выработка</v>
      </c>
      <c r="BE25" s="2402" t="str">
        <f>IF(BE24="","",INDEX(DIFFERENTIATION_UNMERGE_VD,MATCH(BE24,DIFFERENTIATION_ID_DIFF,0)))</f>
        <v>Производство тепловой энергии. Некомбинированная выработка</v>
      </c>
      <c r="BF25" s="2402" t="str">
        <f>IF(BF24="","",INDEX(DIFFERENTIATION_UNMERGE_VD,MATCH(BF24,DIFFERENTIATION_ID_DIFF,0)))</f>
        <v>Производство тепловой энергии. Некомбинированная выработка</v>
      </c>
      <c r="BG25" s="2402" t="str">
        <f>IF(BG24="","",INDEX(DIFFERENTIATION_UNMERGE_VD,MATCH(BG24,DIFFERENTIATION_ID_DIFF,0)))</f>
        <v>Производство тепловой энергии. Некомбинированная выработка</v>
      </c>
      <c r="BH25" s="2402" t="str">
        <f>IF(BH24="","",INDEX(DIFFERENTIATION_UNMERGE_VD,MATCH(BH24,DIFFERENTIATION_ID_DIFF,0)))</f>
        <v>Производство тепловой энергии. Некомбинированная выработка</v>
      </c>
      <c r="BI25" s="2402" t="str">
        <f>IF(BI24="","",INDEX(DIFFERENTIATION_UNMERGE_VD,MATCH(BI24,DIFFERENTIATION_ID_DIFF,0)))</f>
        <v>Производство тепловой энергии. Некомбинированная выработка</v>
      </c>
      <c r="BJ25" s="2402" t="str">
        <f>IF(BJ24="","",INDEX(DIFFERENTIATION_UNMERGE_VD,MATCH(BJ24,DIFFERENTIATION_ID_DIFF,0)))</f>
        <v>Производство тепловой энергии. Некомбинированная выработка</v>
      </c>
      <c r="BK25" s="2402" t="str">
        <f>IF(BK24="","",INDEX(DIFFERENTIATION_UNMERGE_VD,MATCH(BK24,DIFFERENTIATION_ID_DIFF,0)))</f>
        <v>Производство тепловой энергии. Некомбинированная выработка</v>
      </c>
      <c r="BL25" s="2402" t="str">
        <f>IF(BL24="","",INDEX(DIFFERENTIATION_UNMERGE_VD,MATCH(BL24,DIFFERENTIATION_ID_DIFF,0)))</f>
        <v>Производство тепловой энергии. Некомбинированная выработка</v>
      </c>
      <c r="BM25" s="2402" t="str">
        <f>IF(BM24="","",INDEX(DIFFERENTIATION_UNMERGE_VD,MATCH(BM24,DIFFERENTIATION_ID_DIFF,0)))</f>
        <v>Производство тепловой энергии. Некомбинированная выработка</v>
      </c>
      <c r="BN25" s="2402" t="str">
        <f>IF(BN24="","",INDEX(DIFFERENTIATION_UNMERGE_VD,MATCH(BN24,DIFFERENTIATION_ID_DIFF,0)))</f>
        <v>Производство тепловой энергии. Некомбинированная выработка</v>
      </c>
      <c r="BO25" s="2402" t="str">
        <f>IF(BO24="","",INDEX(DIFFERENTIATION_UNMERGE_VD,MATCH(BO24,DIFFERENTIATION_ID_DIFF,0)))</f>
        <v>Производство тепловой энергии. Некомбинированная выработка</v>
      </c>
      <c r="BP25" s="2402" t="str">
        <f>IF(BP24="","",INDEX(DIFFERENTIATION_UNMERGE_VD,MATCH(BP24,DIFFERENTIATION_ID_DIFF,0)))</f>
        <v>Производство тепловой энергии. Некомбинированная выработка</v>
      </c>
      <c r="BQ25" s="2402" t="str">
        <f>IF(BQ24="","",INDEX(DIFFERENTIATION_UNMERGE_VD,MATCH(BQ24,DIFFERENTIATION_ID_DIFF,0)))</f>
        <v>Производство тепловой энергии. Некомбинированная выработка</v>
      </c>
      <c r="BR25" s="2402" t="str">
        <f>IF(BR24="","",INDEX(DIFFERENTIATION_UNMERGE_VD,MATCH(BR24,DIFFERENTIATION_ID_DIFF,0)))</f>
        <v>Производство тепловой энергии. Некомбинированная выработка</v>
      </c>
      <c r="BS25" s="2402" t="str">
        <f>IF(BS24="","",INDEX(DIFFERENTIATION_UNMERGE_VD,MATCH(BS24,DIFFERENTIATION_ID_DIFF,0)))</f>
        <v>Производство тепловой энергии. Некомбинированная выработка</v>
      </c>
      <c r="BT25" s="2402" t="str">
        <f>IF(BT24="","",INDEX(DIFFERENTIATION_UNMERGE_VD,MATCH(BT24,DIFFERENTIATION_ID_DIFF,0)))</f>
        <v>Производство тепловой энергии. Некомбинированная выработка</v>
      </c>
      <c r="BU25" s="2402" t="str">
        <f>IF(BU24="","",INDEX(DIFFERENTIATION_UNMERGE_VD,MATCH(BU24,DIFFERENTIATION_ID_DIFF,0)))</f>
        <v>Производство тепловой энергии. Некомбинированная выработка</v>
      </c>
      <c r="BV25" s="2402" t="str">
        <f>IF(BV24="","",INDEX(DIFFERENTIATION_UNMERGE_VD,MATCH(BV24,DIFFERENTIATION_ID_DIFF,0)))</f>
        <v>Производство тепловой энергии. Некомбинированная выработка</v>
      </c>
      <c r="BW25" s="2402" t="str">
        <f>IF(BW24="","",INDEX(DIFFERENTIATION_UNMERGE_VD,MATCH(BW24,DIFFERENTIATION_ID_DIFF,0)))</f>
        <v>Производство тепловой энергии. Некомбинированная выработка</v>
      </c>
      <c r="BX25" s="2402" t="str">
        <f>IF(BX24="","",INDEX(DIFFERENTIATION_UNMERGE_VD,MATCH(BX24,DIFFERENTIATION_ID_DIFF,0)))</f>
        <v>Производство тепловой энергии. Некомбинированная выработка</v>
      </c>
      <c r="BY25" s="2402" t="str">
        <f>IF(BY24="","",INDEX(DIFFERENTIATION_UNMERGE_VD,MATCH(BY24,DIFFERENTIATION_ID_DIFF,0)))</f>
        <v>Производство тепловой энергии. Некомбинированная выработка</v>
      </c>
      <c r="BZ25" s="2402" t="str">
        <f>IF(BZ24="","",INDEX(DIFFERENTIATION_UNMERGE_VD,MATCH(BZ24,DIFFERENTIATION_ID_DIFF,0)))</f>
        <v>Производство тепловой энергии. Некомбинированная выработка</v>
      </c>
      <c r="CA25" s="2402" t="str">
        <f>IF(CA24="","",INDEX(DIFFERENTIATION_UNMERGE_VD,MATCH(CA24,DIFFERENTIATION_ID_DIFF,0)))</f>
        <v>Производство тепловой энергии. Некомбинированная выработка</v>
      </c>
      <c r="CB25" s="2402" t="str">
        <f>IF(CB24="","",INDEX(DIFFERENTIATION_UNMERGE_VD,MATCH(CB24,DIFFERENTIATION_ID_DIFF,0)))</f>
        <v>Производство тепловой энергии. Некомбинированная выработка</v>
      </c>
      <c r="CC25" s="2402" t="str">
        <f>IF(CC24="","",INDEX(DIFFERENTIATION_UNMERGE_VD,MATCH(CC24,DIFFERENTIATION_ID_DIFF,0)))</f>
        <v>Производство тепловой энергии. Некомбинированная выработка</v>
      </c>
      <c r="CD25" s="2402" t="str">
        <f>IF(CD24="","",INDEX(DIFFERENTIATION_UNMERGE_VD,MATCH(CD24,DIFFERENTIATION_ID_DIFF,0)))</f>
        <v>Производство тепловой энергии. Некомбинированная выработка</v>
      </c>
      <c r="CE25" s="2402" t="str">
        <f>IF(CE24="","",INDEX(DIFFERENTIATION_UNMERGE_VD,MATCH(CE24,DIFFERENTIATION_ID_DIFF,0)))</f>
        <v>Производство тепловой энергии. Некомбинированная выработка</v>
      </c>
      <c r="CF25" s="2402" t="str">
        <f>IF(CF24="","",INDEX(DIFFERENTIATION_UNMERGE_VD,MATCH(CF24,DIFFERENTIATION_ID_DIFF,0)))</f>
        <v>Производство тепловой энергии. Некомбинированная выработка</v>
      </c>
      <c r="CG25" s="2402" t="str">
        <f>IF(CG24="","",INDEX(DIFFERENTIATION_UNMERGE_VD,MATCH(CG24,DIFFERENTIATION_ID_DIFF,0)))</f>
        <v>Производство тепловой энергии. Некомбинированная выработка</v>
      </c>
      <c r="CH25" s="2402" t="str">
        <f>IF(CH24="","",INDEX(DIFFERENTIATION_UNMERGE_VD,MATCH(CH24,DIFFERENTIATION_ID_DIFF,0)))</f>
        <v>Производство тепловой энергии. Некомбинированная выработка</v>
      </c>
      <c r="CI25" s="2402" t="str">
        <f>IF(CI24="","",INDEX(DIFFERENTIATION_UNMERGE_VD,MATCH(CI24,DIFFERENTIATION_ID_DIFF,0)))</f>
        <v>Производство тепловой энергии. Некомбинированная выработка</v>
      </c>
      <c r="CJ25" s="2402" t="str">
        <f>IF(CJ24="","",INDEX(DIFFERENTIATION_UNMERGE_VD,MATCH(CJ24,DIFFERENTIATION_ID_DIFF,0)))</f>
        <v>Производство тепловой энергии. Некомбинированная выработка</v>
      </c>
      <c r="CK25" s="2402" t="str">
        <f>IF(CK24="","",INDEX(DIFFERENTIATION_UNMERGE_VD,MATCH(CK24,DIFFERENTIATION_ID_DIFF,0)))</f>
        <v>Производство тепловой энергии. Некомбинированная выработка</v>
      </c>
      <c r="CL25" s="2402" t="str">
        <f>IF(CL24="","",INDEX(DIFFERENTIATION_UNMERGE_VD,MATCH(CL24,DIFFERENTIATION_ID_DIFF,0)))</f>
        <v>Производство тепловой энергии. Некомбинированная выработка</v>
      </c>
      <c r="CM25" s="2402" t="str">
        <f>IF(CM24="","",INDEX(DIFFERENTIATION_UNMERGE_VD,MATCH(CM24,DIFFERENTIATION_ID_DIFF,0)))</f>
        <v>Производство тепловой энергии. Некомбинированная выработка</v>
      </c>
      <c r="CN25" s="2402" t="str">
        <f>IF(CN24="","",INDEX(DIFFERENTIATION_UNMERGE_VD,MATCH(CN24,DIFFERENTIATION_ID_DIFF,0)))</f>
        <v>Производство тепловой энергии. Некомбинированная выработка</v>
      </c>
      <c r="CO25" s="2402" t="str">
        <f>IF(CO24="","",INDEX(DIFFERENTIATION_UNMERGE_VD,MATCH(CO24,DIFFERENTIATION_ID_DIFF,0)))</f>
        <v>Производство тепловой энергии. Некомбинированная выработка</v>
      </c>
      <c r="CP25" s="2402" t="str">
        <f>IF(CP24="","",INDEX(DIFFERENTIATION_UNMERGE_VD,MATCH(CP24,DIFFERENTIATION_ID_DIFF,0)))</f>
        <v>Производство тепловой энергии. Некомбинированная выработка</v>
      </c>
      <c r="CQ25" s="2402" t="str">
        <f>IF(CQ24="","",INDEX(DIFFERENTIATION_UNMERGE_VD,MATCH(CQ24,DIFFERENTIATION_ID_DIFF,0)))</f>
        <v>Производство тепловой энергии. Некомбинированная выработка</v>
      </c>
      <c r="CR25" s="2402" t="str">
        <f>IF(CR24="","",INDEX(DIFFERENTIATION_UNMERGE_VD,MATCH(CR24,DIFFERENTIATION_ID_DIFF,0)))</f>
        <v>Производство тепловой энергии. Некомбинированная выработка</v>
      </c>
      <c r="CS25" s="2402" t="str">
        <f>IF(CS24="","",INDEX(DIFFERENTIATION_UNMERGE_VD,MATCH(CS24,DIFFERENTIATION_ID_DIFF,0)))</f>
        <v>Производство тепловой энергии. Некомбинированная выработка</v>
      </c>
      <c r="CT25" s="2402" t="str">
        <f>IF(CT24="","",INDEX(DIFFERENTIATION_UNMERGE_VD,MATCH(CT24,DIFFERENTIATION_ID_DIFF,0)))</f>
        <v>Производство тепловой энергии. Некомбинированная выработка</v>
      </c>
      <c r="CU25" s="2402" t="str">
        <f>IF(CU24="","",INDEX(DIFFERENTIATION_UNMERGE_VD,MATCH(CU24,DIFFERENTIATION_ID_DIFF,0)))</f>
        <v>Производство тепловой энергии. Некомбинированная выработка</v>
      </c>
      <c r="CV25" s="2402" t="str">
        <f>IF(CV24="","",INDEX(DIFFERENTIATION_UNMERGE_VD,MATCH(CV24,DIFFERENTIATION_ID_DIFF,0)))</f>
        <v>Производство тепловой энергии. Некомбинированная выработка</v>
      </c>
      <c r="CW25" s="2402" t="str">
        <f>IF(CW24="","",INDEX(DIFFERENTIATION_UNMERGE_VD,MATCH(CW24,DIFFERENTIATION_ID_DIFF,0)))</f>
        <v>Производство тепловой энергии. Некомбинированная выработка</v>
      </c>
      <c r="CX25" s="2402" t="str">
        <f>IF(CX24="","",INDEX(DIFFERENTIATION_UNMERGE_VD,MATCH(CX24,DIFFERENTIATION_ID_DIFF,0)))</f>
        <v>Производство тепловой энергии. Некомбинированная выработка</v>
      </c>
      <c r="CY25" s="2402" t="str">
        <f>IF(CY24="","",INDEX(DIFFERENTIATION_UNMERGE_VD,MATCH(CY24,DIFFERENTIATION_ID_DIFF,0)))</f>
        <v>Производство тепловой энергии. Некомбинированная выработка</v>
      </c>
      <c r="CZ25" s="2402" t="str">
        <f>IF(CZ24="","",INDEX(DIFFERENTIATION_UNMERGE_VD,MATCH(CZ24,DIFFERENTIATION_ID_DIFF,0)))</f>
        <v>Производство тепловой энергии. Некомбинированная выработка</v>
      </c>
      <c r="DA25" s="2402" t="str">
        <f>IF(DA24="","",INDEX(DIFFERENTIATION_UNMERGE_VD,MATCH(DA24,DIFFERENTIATION_ID_DIFF,0)))</f>
        <v>Производство тепловой энергии. Некомбинированная выработка</v>
      </c>
      <c r="DB25" s="2402" t="str">
        <f>IF(DB24="","",INDEX(DIFFERENTIATION_UNMERGE_VD,MATCH(DB24,DIFFERENTIATION_ID_DIFF,0)))</f>
        <v>Производство тепловой энергии. Некомбинированная выработка</v>
      </c>
      <c r="DC25" s="2402" t="str">
        <f>IF(DC24="","",INDEX(DIFFERENTIATION_UNMERGE_VD,MATCH(DC24,DIFFERENTIATION_ID_DIFF,0)))</f>
        <v>Производство тепловой энергии. Некомбинированная выработка</v>
      </c>
      <c r="DD25" s="2402" t="str">
        <f>IF(DD24="","",INDEX(DIFFERENTIATION_UNMERGE_VD,MATCH(DD24,DIFFERENTIATION_ID_DIFF,0)))</f>
        <v>Производство тепловой энергии. Некомбинированная выработка</v>
      </c>
      <c r="DE25" s="2402" t="str">
        <f>IF(DE24="","",INDEX(DIFFERENTIATION_UNMERGE_VD,MATCH(DE24,DIFFERENTIATION_ID_DIFF,0)))</f>
        <v>Производство тепловой энергии. Некомбинированная выработка</v>
      </c>
      <c r="DF25" s="2402" t="str">
        <f>IF(DF24="","",INDEX(DIFFERENTIATION_UNMERGE_VD,MATCH(DF24,DIFFERENTIATION_ID_DIFF,0)))</f>
        <v>Производство тепловой энергии. Некомбинированная выработка</v>
      </c>
      <c r="DG25" s="2402" t="str">
        <f>IF(DG24="","",INDEX(DIFFERENTIATION_UNMERGE_VD,MATCH(DG24,DIFFERENTIATION_ID_DIFF,0)))</f>
        <v>Производство тепловой энергии. Некомбинированная выработка</v>
      </c>
      <c r="DH25" s="2402" t="str">
        <f>IF(DH24="","",INDEX(DIFFERENTIATION_UNMERGE_VD,MATCH(DH24,DIFFERENTIATION_ID_DIFF,0)))</f>
        <v>Производство тепловой энергии. Некомбинированная выработка</v>
      </c>
      <c r="DI25" s="2402" t="str">
        <f>IF(DI24="","",INDEX(DIFFERENTIATION_UNMERGE_VD,MATCH(DI24,DIFFERENTIATION_ID_DIFF,0)))</f>
        <v>Производство тепловой энергии. Некомбинированная выработка</v>
      </c>
      <c r="DJ25" s="2402" t="str">
        <f>IF(DJ24="","",INDEX(DIFFERENTIATION_UNMERGE_VD,MATCH(DJ24,DIFFERENTIATION_ID_DIFF,0)))</f>
        <v>Производство тепловой энергии. Некомбинированная выработка</v>
      </c>
      <c r="DK25" s="2402" t="str">
        <f>IF(DK24="","",INDEX(DIFFERENTIATION_UNMERGE_VD,MATCH(DK24,DIFFERENTIATION_ID_DIFF,0)))</f>
        <v>Производство тепловой энергии. Некомбинированная выработка</v>
      </c>
      <c r="DL25" s="2402" t="str">
        <f>IF(DL24="","",INDEX(DIFFERENTIATION_UNMERGE_VD,MATCH(DL24,DIFFERENTIATION_ID_DIFF,0)))</f>
        <v>Производство тепловой энергии. Некомбинированная выработка</v>
      </c>
      <c r="DM25" s="2402" t="str">
        <f>IF(DM24="","",INDEX(DIFFERENTIATION_UNMERGE_VD,MATCH(DM24,DIFFERENTIATION_ID_DIFF,0)))</f>
        <v>Производство тепловой энергии. Некомбинированная выработка</v>
      </c>
      <c r="DN25" s="2402" t="str">
        <f>IF(DN24="","",INDEX(DIFFERENTIATION_UNMERGE_VD,MATCH(DN24,DIFFERENTIATION_ID_DIFF,0)))</f>
        <v>Производство тепловой энергии. Некомбинированная выработка</v>
      </c>
      <c r="DO25" s="2402" t="str">
        <f>IF(DO24="","",INDEX(DIFFERENTIATION_UNMERGE_VD,MATCH(DO24,DIFFERENTIATION_ID_DIFF,0)))</f>
        <v>Производство тепловой энергии. Некомбинированная выработка</v>
      </c>
      <c r="DP25" s="2402" t="str">
        <f>IF(DP24="","",INDEX(DIFFERENTIATION_UNMERGE_VD,MATCH(DP24,DIFFERENTIATION_ID_DIFF,0)))</f>
        <v>Производство тепловой энергии. Некомбинированная выработка</v>
      </c>
      <c r="DQ25" s="2402" t="str">
        <f>IF(DQ24="","",INDEX(DIFFERENTIATION_UNMERGE_VD,MATCH(DQ24,DIFFERENTIATION_ID_DIFF,0)))</f>
        <v>Производство тепловой энергии. Некомбинированная выработка</v>
      </c>
      <c r="DR25" s="2402" t="str">
        <f>IF(DR24="","",INDEX(DIFFERENTIATION_UNMERGE_VD,MATCH(DR24,DIFFERENTIATION_ID_DIFF,0)))</f>
        <v>Производство тепловой энергии. Некомбинированная выработка</v>
      </c>
      <c r="DS25" s="2402" t="str">
        <f>IF(DS24="","",INDEX(DIFFERENTIATION_UNMERGE_VD,MATCH(DS24,DIFFERENTIATION_ID_DIFF,0)))</f>
        <v>Производство тепловой энергии. Некомбинированная выработка</v>
      </c>
      <c r="DT25" s="2402" t="str">
        <f>IF(DT24="","",INDEX(DIFFERENTIATION_UNMERGE_VD,MATCH(DT24,DIFFERENTIATION_ID_DIFF,0)))</f>
        <v>Производство тепловой энергии. Некомбинированная выработка</v>
      </c>
      <c r="DU25" s="2402" t="str">
        <f>IF(DU24="","",INDEX(DIFFERENTIATION_UNMERGE_VD,MATCH(DU24,DIFFERENTIATION_ID_DIFF,0)))</f>
        <v>Производство тепловой энергии. Некомбинированная выработка</v>
      </c>
      <c r="DV25" s="2402" t="str">
        <f>IF(DV24="","",INDEX(DIFFERENTIATION_UNMERGE_VD,MATCH(DV24,DIFFERENTIATION_ID_DIFF,0)))</f>
        <v>Производство тепловой энергии. Некомбинированная выработка</v>
      </c>
      <c r="DW25" s="2402" t="str">
        <f>IF(DW24="","",INDEX(DIFFERENTIATION_UNMERGE_VD,MATCH(DW24,DIFFERENTIATION_ID_DIFF,0)))</f>
        <v>Производство тепловой энергии. Некомбинированная выработка</v>
      </c>
      <c r="DX25" s="2402" t="str">
        <f>IF(DX24="","",INDEX(DIFFERENTIATION_UNMERGE_VD,MATCH(DX24,DIFFERENTIATION_ID_DIFF,0)))</f>
        <v>Производство тепловой энергии. Некомбинированная выработка</v>
      </c>
      <c r="DY25" s="2402" t="str">
        <f>IF(DY24="","",INDEX(DIFFERENTIATION_UNMERGE_VD,MATCH(DY24,DIFFERENTIATION_ID_DIFF,0)))</f>
        <v>Производство тепловой энергии. Некомбинированная выработка</v>
      </c>
      <c r="DZ25" s="2402" t="str">
        <f>IF(DZ24="","",INDEX(DIFFERENTIATION_UNMERGE_VD,MATCH(DZ24,DIFFERENTIATION_ID_DIFF,0)))</f>
        <v>Производство тепловой энергии. Некомбинированная выработка</v>
      </c>
      <c r="EA25" s="2402" t="str">
        <f>IF(EA24="","",INDEX(DIFFERENTIATION_UNMERGE_VD,MATCH(EA24,DIFFERENTIATION_ID_DIFF,0)))</f>
        <v>Производство тепловой энергии. Некомбинированная выработка</v>
      </c>
      <c r="EB25" s="2402" t="str">
        <f>IF(EB24="","",INDEX(DIFFERENTIATION_UNMERGE_VD,MATCH(EB24,DIFFERENTIATION_ID_DIFF,0)))</f>
        <v>Производство тепловой энергии. Некомбинированная выработка</v>
      </c>
      <c r="EC25" s="2402" t="str">
        <f>IF(EC24="","",INDEX(DIFFERENTIATION_UNMERGE_VD,MATCH(EC24,DIFFERENTIATION_ID_DIFF,0)))</f>
        <v>Производство тепловой энергии. Некомбинированная выработка</v>
      </c>
      <c r="ED25" s="2402" t="str">
        <f>IF(ED24="","",INDEX(DIFFERENTIATION_UNMERGE_VD,MATCH(ED24,DIFFERENTIATION_ID_DIFF,0)))</f>
        <v>Производство тепловой энергии. Некомбинированная выработка</v>
      </c>
      <c r="EE25" s="2402" t="str">
        <f>IF(EE24="","",INDEX(DIFFERENTIATION_UNMERGE_VD,MATCH(EE24,DIFFERENTIATION_ID_DIFF,0)))</f>
        <v>Производство тепловой энергии. Некомбинированная выработка</v>
      </c>
      <c r="EF25" s="2402" t="str">
        <f>IF(EF24="","",INDEX(DIFFERENTIATION_UNMERGE_VD,MATCH(EF24,DIFFERENTIATION_ID_DIFF,0)))</f>
        <v>Производство тепловой энергии. Некомбинированная выработка</v>
      </c>
      <c r="EG25" s="2402" t="str">
        <f>IF(EG24="","",INDEX(DIFFERENTIATION_UNMERGE_VD,MATCH(EG24,DIFFERENTIATION_ID_DIFF,0)))</f>
        <v>Производство тепловой энергии. Некомбинированная выработка</v>
      </c>
      <c r="EH25" s="2402" t="str">
        <f>IF(EH24="","",INDEX(DIFFERENTIATION_UNMERGE_VD,MATCH(EH24,DIFFERENTIATION_ID_DIFF,0)))</f>
        <v>Производство тепловой энергии. Некомбинированная выработка</v>
      </c>
      <c r="EI25" s="2402" t="str">
        <f>IF(EI24="","",INDEX(DIFFERENTIATION_UNMERGE_VD,MATCH(EI24,DIFFERENTIATION_ID_DIFF,0)))</f>
        <v>Производство тепловой энергии. Некомбинированная выработка</v>
      </c>
      <c r="EJ25" s="2402" t="str">
        <f>IF(EJ24="","",INDEX(DIFFERENTIATION_UNMERGE_VD,MATCH(EJ24,DIFFERENTIATION_ID_DIFF,0)))</f>
        <v>Производство тепловой энергии. Некомбинированная выработка</v>
      </c>
      <c r="EK25" s="2402" t="str">
        <f>IF(EK24="","",INDEX(DIFFERENTIATION_UNMERGE_VD,MATCH(EK24,DIFFERENTIATION_ID_DIFF,0)))</f>
        <v>Производство тепловой энергии. Некомбинированная выработка</v>
      </c>
      <c r="EL25" s="2402" t="str">
        <f>IF(EL24="","",INDEX(DIFFERENTIATION_UNMERGE_VD,MATCH(EL24,DIFFERENTIATION_ID_DIFF,0)))</f>
        <v>Производство тепловой энергии. Некомбинированная выработка</v>
      </c>
      <c r="EM25" s="2402" t="str">
        <f>IF(EM24="","",INDEX(DIFFERENTIATION_UNMERGE_VD,MATCH(EM24,DIFFERENTIATION_ID_DIFF,0)))</f>
        <v>Производство тепловой энергии. Некомбинированная выработка</v>
      </c>
      <c r="EN25" s="2402" t="str">
        <f>IF(EN24="","",INDEX(DIFFERENTIATION_UNMERGE_VD,MATCH(EN24,DIFFERENTIATION_ID_DIFF,0)))</f>
        <v>Производство тепловой энергии. Некомбинированная выработка</v>
      </c>
      <c r="EO25" s="2402" t="str">
        <f>IF(EO24="","",INDEX(DIFFERENTIATION_UNMERGE_VD,MATCH(EO24,DIFFERENTIATION_ID_DIFF,0)))</f>
        <v>Производство тепловой энергии. Некомбинированная выработка</v>
      </c>
      <c r="EP25" s="2402" t="str">
        <f>IF(EP24="","",INDEX(DIFFERENTIATION_UNMERGE_VD,MATCH(EP24,DIFFERENTIATION_ID_DIFF,0)))</f>
        <v>Производство тепловой энергии. Некомбинированная выработка</v>
      </c>
      <c r="EQ25" s="2402" t="str">
        <f>IF(EQ24="","",INDEX(DIFFERENTIATION_UNMERGE_VD,MATCH(EQ24,DIFFERENTIATION_ID_DIFF,0)))</f>
        <v>Производство тепловой энергии. Некомбинированная выработка</v>
      </c>
      <c r="ER25" s="2402" t="str">
        <f>IF(ER24="","",INDEX(DIFFERENTIATION_UNMERGE_VD,MATCH(ER24,DIFFERENTIATION_ID_DIFF,0)))</f>
        <v>Производство тепловой энергии. Некомбинированная выработка</v>
      </c>
      <c r="ES25" s="2402" t="str">
        <f>IF(ES24="","",INDEX(DIFFERENTIATION_UNMERGE_VD,MATCH(ES24,DIFFERENTIATION_ID_DIFF,0)))</f>
        <v>Производство тепловой энергии. Некомбинированная выработка</v>
      </c>
      <c r="ET25" s="2402" t="str">
        <f>IF(ET24="","",INDEX(DIFFERENTIATION_UNMERGE_VD,MATCH(ET24,DIFFERENTIATION_ID_DIFF,0)))</f>
        <v>Производство тепловой энергии. Некомбинированная выработка</v>
      </c>
      <c r="EU25" s="2402" t="str">
        <f>IF(EU24="","",INDEX(DIFFERENTIATION_UNMERGE_VD,MATCH(EU24,DIFFERENTIATION_ID_DIFF,0)))</f>
        <v>Производство тепловой энергии. Некомбинированная выработка</v>
      </c>
      <c r="EV25" s="2402" t="str">
        <f>IF(EV24="","",INDEX(DIFFERENTIATION_UNMERGE_VD,MATCH(EV24,DIFFERENTIATION_ID_DIFF,0)))</f>
        <v>Производство тепловой энергии. Некомбинированная выработка</v>
      </c>
      <c r="EW25" s="2402" t="str">
        <f>IF(EW24="","",INDEX(DIFFERENTIATION_UNMERGE_VD,MATCH(EW24,DIFFERENTIATION_ID_DIFF,0)))</f>
        <v>Производство тепловой энергии. Некомбинированная выработка</v>
      </c>
      <c r="EX25" s="2402" t="str">
        <f>IF(EX24="","",INDEX(DIFFERENTIATION_UNMERGE_VD,MATCH(EX24,DIFFERENTIATION_ID_DIFF,0)))</f>
        <v>Производство тепловой энергии. Некомбинированная выработка</v>
      </c>
      <c r="EY25" s="2402" t="str">
        <f>IF(EY24="","",INDEX(DIFFERENTIATION_UNMERGE_VD,MATCH(EY24,DIFFERENTIATION_ID_DIFF,0)))</f>
        <v>Производство тепловой энергии. Некомбинированная выработка</v>
      </c>
      <c r="EZ25" s="2402" t="str">
        <f>IF(EZ24="","",INDEX(DIFFERENTIATION_UNMERGE_VD,MATCH(EZ24,DIFFERENTIATION_ID_DIFF,0)))</f>
        <v>Производство тепловой энергии. Некомбинированная выработка</v>
      </c>
      <c r="FA25" s="2402" t="str">
        <f>IF(FA24="","",INDEX(DIFFERENTIATION_UNMERGE_VD,MATCH(FA24,DIFFERENTIATION_ID_DIFF,0)))</f>
        <v>Производство тепловой энергии. Некомбинированная выработка</v>
      </c>
      <c r="FB25" s="2402" t="str">
        <f>IF(FB24="","",INDEX(DIFFERENTIATION_UNMERGE_VD,MATCH(FB24,DIFFERENTIATION_ID_DIFF,0)))</f>
        <v>Производство тепловой энергии. Некомбинированная выработка</v>
      </c>
      <c r="FC25" s="2402" t="str">
        <f>IF(FC24="","",INDEX(DIFFERENTIATION_UNMERGE_VD,MATCH(FC24,DIFFERENTIATION_ID_DIFF,0)))</f>
        <v>Производство тепловой энергии. Некомбинированная выработка</v>
      </c>
      <c r="FD25" s="2402" t="str">
        <f>IF(FD24="","",INDEX(DIFFERENTIATION_UNMERGE_VD,MATCH(FD24,DIFFERENTIATION_ID_DIFF,0)))</f>
        <v>Производство тепловой энергии. Некомбинированная выработка</v>
      </c>
      <c r="FE25" s="2402" t="str">
        <f>IF(FE24="","",INDEX(DIFFERENTIATION_UNMERGE_VD,MATCH(FE24,DIFFERENTIATION_ID_DIFF,0)))</f>
        <v>Производство тепловой энергии. Некомбинированная выработка</v>
      </c>
      <c r="FF25" s="2402" t="str">
        <f>IF(FF24="","",INDEX(DIFFERENTIATION_UNMERGE_VD,MATCH(FF24,DIFFERENTIATION_ID_DIFF,0)))</f>
        <v>Производство тепловой энергии. Некомбинированная выработка</v>
      </c>
      <c r="FG25" s="2402" t="str">
        <f>IF(FG24="","",INDEX(DIFFERENTIATION_UNMERGE_VD,MATCH(FG24,DIFFERENTIATION_ID_DIFF,0)))</f>
        <v>Производство тепловой энергии. Некомбинированная выработка</v>
      </c>
      <c r="FH25" s="2402" t="str">
        <f>IF(FH24="","",INDEX(DIFFERENTIATION_UNMERGE_VD,MATCH(FH24,DIFFERENTIATION_ID_DIFF,0)))</f>
        <v>Производство тепловой энергии. Некомбинированная выработка</v>
      </c>
      <c r="FI25" s="2402" t="str">
        <f>IF(FI24="","",INDEX(DIFFERENTIATION_UNMERGE_VD,MATCH(FI24,DIFFERENTIATION_ID_DIFF,0)))</f>
        <v>Производство тепловой энергии. Некомбинированная выработка</v>
      </c>
      <c r="FJ25" s="2402" t="str">
        <f>IF(FJ24="","",INDEX(DIFFERENTIATION_UNMERGE_VD,MATCH(FJ24,DIFFERENTIATION_ID_DIFF,0)))</f>
        <v>Производство тепловой энергии. Некомбинированная выработка</v>
      </c>
      <c r="FK25" s="2402" t="str">
        <f>IF(FK24="","",INDEX(DIFFERENTIATION_UNMERGE_VD,MATCH(FK24,DIFFERENTIATION_ID_DIFF,0)))</f>
        <v>Производство тепловой энергии. Некомбинированная выработка</v>
      </c>
      <c r="FL25" s="2402" t="str">
        <f>IF(FL24="","",INDEX(DIFFERENTIATION_UNMERGE_VD,MATCH(FL24,DIFFERENTIATION_ID_DIFF,0)))</f>
        <v>Производство тепловой энергии. Некомбинированная выработка</v>
      </c>
      <c r="FM25" s="2402" t="str">
        <f>IF(FM24="","",INDEX(DIFFERENTIATION_UNMERGE_VD,MATCH(FM24,DIFFERENTIATION_ID_DIFF,0)))</f>
        <v>Производство тепловой энергии. Некомбинированная выработка</v>
      </c>
      <c r="FN25" s="2402" t="str">
        <f>IF(FN24="","",INDEX(DIFFERENTIATION_UNMERGE_VD,MATCH(FN24,DIFFERENTIATION_ID_DIFF,0)))</f>
        <v>Производство тепловой энергии. Некомбинированная выработка</v>
      </c>
      <c r="FO25" s="2402" t="str">
        <f>IF(FO24="","",INDEX(DIFFERENTIATION_UNMERGE_VD,MATCH(FO24,DIFFERENTIATION_ID_DIFF,0)))</f>
        <v>Производство тепловой энергии. Некомбинированная выработка</v>
      </c>
      <c r="FP25" s="2402" t="str">
        <f>IF(FP24="","",INDEX(DIFFERENTIATION_UNMERGE_VD,MATCH(FP24,DIFFERENTIATION_ID_DIFF,0)))</f>
        <v>Производство тепловой энергии. Некомбинированная выработка</v>
      </c>
      <c r="FQ25" s="2402" t="str">
        <f>IF(FQ24="","",INDEX(DIFFERENTIATION_UNMERGE_VD,MATCH(FQ24,DIFFERENTIATION_ID_DIFF,0)))</f>
        <v>Производство тепловой энергии. Некомбинированная выработка</v>
      </c>
      <c r="FR25" s="2402" t="str">
        <f>IF(FR24="","",INDEX(DIFFERENTIATION_UNMERGE_VD,MATCH(FR24,DIFFERENTIATION_ID_DIFF,0)))</f>
        <v>Производство тепловой энергии. Некомбинированная выработка</v>
      </c>
      <c r="FS25" s="2402" t="str">
        <f>IF(FS24="","",INDEX(DIFFERENTIATION_UNMERGE_VD,MATCH(FS24,DIFFERENTIATION_ID_DIFF,0)))</f>
        <v>Производство тепловой энергии. Некомбинированная выработка</v>
      </c>
      <c r="FT25" s="2402" t="str">
        <f>IF(FT24="","",INDEX(DIFFERENTIATION_UNMERGE_VD,MATCH(FT24,DIFFERENTIATION_ID_DIFF,0)))</f>
        <v>Производство тепловой энергии. Некомбинированная выработка</v>
      </c>
      <c r="FU25" s="2402" t="str">
        <f>IF(FU24="","",INDEX(DIFFERENTIATION_UNMERGE_VD,MATCH(FU24,DIFFERENTIATION_ID_DIFF,0)))</f>
        <v>Производство тепловой энергии. Некомбинированная выработка</v>
      </c>
      <c r="FV25" s="2402" t="str">
        <f>IF(FV24="","",INDEX(DIFFERENTIATION_UNMERGE_VD,MATCH(FV24,DIFFERENTIATION_ID_DIFF,0)))</f>
        <v>Производство тепловой энергии. Некомбинированная выработка</v>
      </c>
      <c r="FW25" s="2402" t="str">
        <f>IF(FW24="","",INDEX(DIFFERENTIATION_UNMERGE_VD,MATCH(FW24,DIFFERENTIATION_ID_DIFF,0)))</f>
        <v>Производство тепловой энергии. Некомбинированная выработка</v>
      </c>
      <c r="FX25" s="2402" t="str">
        <f>IF(FX24="","",INDEX(DIFFERENTIATION_UNMERGE_VD,MATCH(FX24,DIFFERENTIATION_ID_DIFF,0)))</f>
        <v>Производство тепловой энергии. Некомбинированная выработка</v>
      </c>
      <c r="FY25" s="2402" t="str">
        <f>IF(FY24="","",INDEX(DIFFERENTIATION_UNMERGE_VD,MATCH(FY24,DIFFERENTIATION_ID_DIFF,0)))</f>
        <v>Производство тепловой энергии. Некомбинированная выработка</v>
      </c>
      <c r="FZ25" s="2402" t="str">
        <f>IF(FZ24="","",INDEX(DIFFERENTIATION_UNMERGE_VD,MATCH(FZ24,DIFFERENTIATION_ID_DIFF,0)))</f>
        <v>Производство тепловой энергии. Некомбинированная выработка</v>
      </c>
      <c r="GA25" s="2402" t="str">
        <f>IF(GA24="","",INDEX(DIFFERENTIATION_UNMERGE_VD,MATCH(GA24,DIFFERENTIATION_ID_DIFF,0)))</f>
        <v>Производство тепловой энергии. Некомбинированная выработка</v>
      </c>
      <c r="GB25" s="2402" t="str">
        <f>IF(GB24="","",INDEX(DIFFERENTIATION_UNMERGE_VD,MATCH(GB24,DIFFERENTIATION_ID_DIFF,0)))</f>
        <v>Производство тепловой энергии. Некомбинированная выработка</v>
      </c>
      <c r="GC25" s="2402" t="str">
        <f>IF(GC24="","",INDEX(DIFFERENTIATION_UNMERGE_VD,MATCH(GC24,DIFFERENTIATION_ID_DIFF,0)))</f>
        <v>Производство тепловой энергии. Некомбинированная выработка</v>
      </c>
      <c r="GD25" s="2402" t="str">
        <f>IF(GD24="","",INDEX(DIFFERENTIATION_UNMERGE_VD,MATCH(GD24,DIFFERENTIATION_ID_DIFF,0)))</f>
        <v>Производство тепловой энергии. Некомбинированная выработка</v>
      </c>
      <c r="GE25" s="2402" t="str">
        <f>IF(GE24="","",INDEX(DIFFERENTIATION_UNMERGE_VD,MATCH(GE24,DIFFERENTIATION_ID_DIFF,0)))</f>
        <v>Производство тепловой энергии. Некомбинированная выработка</v>
      </c>
      <c r="GF25" s="2402" t="str">
        <f>IF(GF24="","",INDEX(DIFFERENTIATION_UNMERGE_VD,MATCH(GF24,DIFFERENTIATION_ID_DIFF,0)))</f>
        <v>Производство тепловой энергии. Некомбинированная выработка</v>
      </c>
      <c r="GG25" s="2402" t="str">
        <f>IF(GG24="","",INDEX(DIFFERENTIATION_UNMERGE_VD,MATCH(GG24,DIFFERENTIATION_ID_DIFF,0)))</f>
        <v>Производство тепловой энергии. Некомбинированная выработка</v>
      </c>
      <c r="GH25" s="2402" t="str">
        <f>IF(GH24="","",INDEX(DIFFERENTIATION_UNMERGE_VD,MATCH(GH24,DIFFERENTIATION_ID_DIFF,0)))</f>
        <v>Производство тепловой энергии. Некомбинированная выработка</v>
      </c>
      <c r="GI25" s="2402" t="str">
        <f>IF(GI24="","",INDEX(DIFFERENTIATION_UNMERGE_VD,MATCH(GI24,DIFFERENTIATION_ID_DIFF,0)))</f>
        <v>Производство тепловой энергии. Некомбинированная выработка</v>
      </c>
      <c r="GJ25" s="2402" t="str">
        <f>IF(GJ24="","",INDEX(DIFFERENTIATION_UNMERGE_VD,MATCH(GJ24,DIFFERENTIATION_ID_DIFF,0)))</f>
        <v>Производство тепловой энергии. Некомбинированная выработка</v>
      </c>
      <c r="GK25" s="2402" t="str">
        <f>IF(GK24="","",INDEX(DIFFERENTIATION_UNMERGE_VD,MATCH(GK24,DIFFERENTIATION_ID_DIFF,0)))</f>
        <v>Производство тепловой энергии. Некомбинированная выработка</v>
      </c>
      <c r="GL25" s="2402" t="str">
        <f>IF(GL24="","",INDEX(DIFFERENTIATION_UNMERGE_VD,MATCH(GL24,DIFFERENTIATION_ID_DIFF,0)))</f>
        <v>Производство тепловой энергии. Некомбинированная выработка</v>
      </c>
      <c r="GM25" s="2402" t="str">
        <f>IF(GM24="","",INDEX(DIFFERENTIATION_UNMERGE_VD,MATCH(GM24,DIFFERENTIATION_ID_DIFF,0)))</f>
        <v>Производство тепловой энергии. Некомбинированная выработка</v>
      </c>
      <c r="GN25" s="2136"/>
      <c r="HJ25" s="1640">
        <v>11</v>
      </c>
    </row>
    <row customHeight="1" ht="11.549999999999999">
      <c r="E26" s="720"/>
      <c r="F26" s="2376" t="s">
        <v>1037</v>
      </c>
      <c r="G26" s="2377"/>
      <c r="H26" s="1661" t="str">
        <f>IF(H24="","",INDEX(DIFFERENTIATION_UNMERGE_AREA,MATCH(H24,DIFFERENTIATION_ID_DIFF,0)))</f>
        <v/>
      </c>
      <c r="I26" s="1661" t="str">
        <f>IF(I24="","",INDEX(DIFFERENTIATION_UNMERGE_AREA,MATCH(I24,DIFFERENTIATION_ID_DIFF,0)))</f>
        <v>Территория 1</v>
      </c>
      <c r="J26" s="2402" t="str">
        <f>IF(J24="","",INDEX(DIFFERENTIATION_UNMERGE_AREA,MATCH(J24,DIFFERENTIATION_ID_DIFF,0)))</f>
        <v>Территория 1</v>
      </c>
      <c r="K26" s="2402" t="str">
        <f>IF(K24="","",INDEX(DIFFERENTIATION_UNMERGE_AREA,MATCH(K24,DIFFERENTIATION_ID_DIFF,0)))</f>
        <v>Территория 1</v>
      </c>
      <c r="L26" s="2402" t="str">
        <f>IF(L24="","",INDEX(DIFFERENTIATION_UNMERGE_AREA,MATCH(L24,DIFFERENTIATION_ID_DIFF,0)))</f>
        <v>Территория 1</v>
      </c>
      <c r="M26" s="2402" t="str">
        <f>IF(M24="","",INDEX(DIFFERENTIATION_UNMERGE_AREA,MATCH(M24,DIFFERENTIATION_ID_DIFF,0)))</f>
        <v>Территория 1</v>
      </c>
      <c r="N26" s="2402" t="str">
        <f>IF(N24="","",INDEX(DIFFERENTIATION_UNMERGE_AREA,MATCH(N24,DIFFERENTIATION_ID_DIFF,0)))</f>
        <v>Территория 1</v>
      </c>
      <c r="O26" s="2402" t="str">
        <f>IF(O24="","",INDEX(DIFFERENTIATION_UNMERGE_AREA,MATCH(O24,DIFFERENTIATION_ID_DIFF,0)))</f>
        <v>Территория 1</v>
      </c>
      <c r="P26" s="2402" t="str">
        <f>IF(P24="","",INDEX(DIFFERENTIATION_UNMERGE_AREA,MATCH(P24,DIFFERENTIATION_ID_DIFF,0)))</f>
        <v>Территория 1</v>
      </c>
      <c r="Q26" s="2402" t="str">
        <f>IF(Q24="","",INDEX(DIFFERENTIATION_UNMERGE_AREA,MATCH(Q24,DIFFERENTIATION_ID_DIFF,0)))</f>
        <v>Территория 1</v>
      </c>
      <c r="R26" s="2402" t="str">
        <f>IF(R24="","",INDEX(DIFFERENTIATION_UNMERGE_AREA,MATCH(R24,DIFFERENTIATION_ID_DIFF,0)))</f>
        <v>Территория 1</v>
      </c>
      <c r="S26" s="2402" t="str">
        <f>IF(S24="","",INDEX(DIFFERENTIATION_UNMERGE_AREA,MATCH(S24,DIFFERENTIATION_ID_DIFF,0)))</f>
        <v>Территория 1</v>
      </c>
      <c r="T26" s="2402" t="str">
        <f>IF(T24="","",INDEX(DIFFERENTIATION_UNMERGE_AREA,MATCH(T24,DIFFERENTIATION_ID_DIFF,0)))</f>
        <v>Территория 1</v>
      </c>
      <c r="U26" s="2402" t="str">
        <f>IF(U24="","",INDEX(DIFFERENTIATION_UNMERGE_AREA,MATCH(U24,DIFFERENTIATION_ID_DIFF,0)))</f>
        <v>Территория 1</v>
      </c>
      <c r="V26" s="2402" t="str">
        <f>IF(V24="","",INDEX(DIFFERENTIATION_UNMERGE_AREA,MATCH(V24,DIFFERENTIATION_ID_DIFF,0)))</f>
        <v>Территория 1</v>
      </c>
      <c r="W26" s="2402" t="str">
        <f>IF(W24="","",INDEX(DIFFERENTIATION_UNMERGE_AREA,MATCH(W24,DIFFERENTIATION_ID_DIFF,0)))</f>
        <v>Территория 2</v>
      </c>
      <c r="X26" s="2402" t="str">
        <f>IF(X24="","",INDEX(DIFFERENTIATION_UNMERGE_AREA,MATCH(X24,DIFFERENTIATION_ID_DIFF,0)))</f>
        <v>Территория 2</v>
      </c>
      <c r="Y26" s="2402" t="str">
        <f>IF(Y24="","",INDEX(DIFFERENTIATION_UNMERGE_AREA,MATCH(Y24,DIFFERENTIATION_ID_DIFF,0)))</f>
        <v>Территория 3</v>
      </c>
      <c r="Z26" s="2402" t="str">
        <f>IF(Z24="","",INDEX(DIFFERENTIATION_UNMERGE_AREA,MATCH(Z24,DIFFERENTIATION_ID_DIFF,0)))</f>
        <v>Территория 3</v>
      </c>
      <c r="AA26" s="2402" t="str">
        <f>IF(AA24="","",INDEX(DIFFERENTIATION_UNMERGE_AREA,MATCH(AA24,DIFFERENTIATION_ID_DIFF,0)))</f>
        <v>Территория 3</v>
      </c>
      <c r="AB26" s="2402" t="str">
        <f>IF(AB24="","",INDEX(DIFFERENTIATION_UNMERGE_AREA,MATCH(AB24,DIFFERENTIATION_ID_DIFF,0)))</f>
        <v>Территория 3</v>
      </c>
      <c r="AC26" s="2402" t="str">
        <f>IF(AC24="","",INDEX(DIFFERENTIATION_UNMERGE_AREA,MATCH(AC24,DIFFERENTIATION_ID_DIFF,0)))</f>
        <v>Территория 3</v>
      </c>
      <c r="AD26" s="2402" t="str">
        <f>IF(AD24="","",INDEX(DIFFERENTIATION_UNMERGE_AREA,MATCH(AD24,DIFFERENTIATION_ID_DIFF,0)))</f>
        <v>Территория 3</v>
      </c>
      <c r="AE26" s="2402" t="str">
        <f>IF(AE24="","",INDEX(DIFFERENTIATION_UNMERGE_AREA,MATCH(AE24,DIFFERENTIATION_ID_DIFF,0)))</f>
        <v>Территория 3</v>
      </c>
      <c r="AF26" s="2402" t="str">
        <f>IF(AF24="","",INDEX(DIFFERENTIATION_UNMERGE_AREA,MATCH(AF24,DIFFERENTIATION_ID_DIFF,0)))</f>
        <v>Территория 3</v>
      </c>
      <c r="AG26" s="2402" t="str">
        <f>IF(AG24="","",INDEX(DIFFERENTIATION_UNMERGE_AREA,MATCH(AG24,DIFFERENTIATION_ID_DIFF,0)))</f>
        <v>Территория 3</v>
      </c>
      <c r="AH26" s="2402" t="str">
        <f>IF(AH24="","",INDEX(DIFFERENTIATION_UNMERGE_AREA,MATCH(AH24,DIFFERENTIATION_ID_DIFF,0)))</f>
        <v>Территория 3</v>
      </c>
      <c r="AI26" s="2402" t="str">
        <f>IF(AI24="","",INDEX(DIFFERENTIATION_UNMERGE_AREA,MATCH(AI24,DIFFERENTIATION_ID_DIFF,0)))</f>
        <v>Территория 3</v>
      </c>
      <c r="AJ26" s="2402" t="str">
        <f>IF(AJ24="","",INDEX(DIFFERENTIATION_UNMERGE_AREA,MATCH(AJ24,DIFFERENTIATION_ID_DIFF,0)))</f>
        <v>Территория 3</v>
      </c>
      <c r="AK26" s="2402" t="str">
        <f>IF(AK24="","",INDEX(DIFFERENTIATION_UNMERGE_AREA,MATCH(AK24,DIFFERENTIATION_ID_DIFF,0)))</f>
        <v>Территория 3</v>
      </c>
      <c r="AL26" s="2402" t="str">
        <f>IF(AL24="","",INDEX(DIFFERENTIATION_UNMERGE_AREA,MATCH(AL24,DIFFERENTIATION_ID_DIFF,0)))</f>
        <v>Территория 3</v>
      </c>
      <c r="AM26" s="2402" t="str">
        <f>IF(AM24="","",INDEX(DIFFERENTIATION_UNMERGE_AREA,MATCH(AM24,DIFFERENTIATION_ID_DIFF,0)))</f>
        <v>Территория 3</v>
      </c>
      <c r="AN26" s="2402" t="str">
        <f>IF(AN24="","",INDEX(DIFFERENTIATION_UNMERGE_AREA,MATCH(AN24,DIFFERENTIATION_ID_DIFF,0)))</f>
        <v>Территория 3</v>
      </c>
      <c r="AO26" s="2402" t="str">
        <f>IF(AO24="","",INDEX(DIFFERENTIATION_UNMERGE_AREA,MATCH(AO24,DIFFERENTIATION_ID_DIFF,0)))</f>
        <v>Территория 3</v>
      </c>
      <c r="AP26" s="2402" t="str">
        <f>IF(AP24="","",INDEX(DIFFERENTIATION_UNMERGE_AREA,MATCH(AP24,DIFFERENTIATION_ID_DIFF,0)))</f>
        <v>Территория 4</v>
      </c>
      <c r="AQ26" s="2402" t="str">
        <f>IF(AQ24="","",INDEX(DIFFERENTIATION_UNMERGE_AREA,MATCH(AQ24,DIFFERENTIATION_ID_DIFF,0)))</f>
        <v>Территория 4</v>
      </c>
      <c r="AR26" s="2402" t="str">
        <f>IF(AR24="","",INDEX(DIFFERENTIATION_UNMERGE_AREA,MATCH(AR24,DIFFERENTIATION_ID_DIFF,0)))</f>
        <v>Территория 4</v>
      </c>
      <c r="AS26" s="2402" t="str">
        <f>IF(AS24="","",INDEX(DIFFERENTIATION_UNMERGE_AREA,MATCH(AS24,DIFFERENTIATION_ID_DIFF,0)))</f>
        <v>Территория 4</v>
      </c>
      <c r="AT26" s="2402" t="str">
        <f>IF(AT24="","",INDEX(DIFFERENTIATION_UNMERGE_AREA,MATCH(AT24,DIFFERENTIATION_ID_DIFF,0)))</f>
        <v>Территория 5</v>
      </c>
      <c r="AU26" s="2402" t="str">
        <f>IF(AU24="","",INDEX(DIFFERENTIATION_UNMERGE_AREA,MATCH(AU24,DIFFERENTIATION_ID_DIFF,0)))</f>
        <v>Территория 5</v>
      </c>
      <c r="AV26" s="2402" t="str">
        <f>IF(AV24="","",INDEX(DIFFERENTIATION_UNMERGE_AREA,MATCH(AV24,DIFFERENTIATION_ID_DIFF,0)))</f>
        <v>Территория 5</v>
      </c>
      <c r="AW26" s="2402" t="str">
        <f>IF(AW24="","",INDEX(DIFFERENTIATION_UNMERGE_AREA,MATCH(AW24,DIFFERENTIATION_ID_DIFF,0)))</f>
        <v>Территория 6</v>
      </c>
      <c r="AX26" s="2402" t="str">
        <f>IF(AX24="","",INDEX(DIFFERENTIATION_UNMERGE_AREA,MATCH(AX24,DIFFERENTIATION_ID_DIFF,0)))</f>
        <v>Территория 7</v>
      </c>
      <c r="AY26" s="2402" t="str">
        <f>IF(AY24="","",INDEX(DIFFERENTIATION_UNMERGE_AREA,MATCH(AY24,DIFFERENTIATION_ID_DIFF,0)))</f>
        <v>Территория 8</v>
      </c>
      <c r="AZ26" s="2402" t="str">
        <f>IF(AZ24="","",INDEX(DIFFERENTIATION_UNMERGE_AREA,MATCH(AZ24,DIFFERENTIATION_ID_DIFF,0)))</f>
        <v>Территория 7</v>
      </c>
      <c r="BA26" s="2402" t="str">
        <f>IF(BA24="","",INDEX(DIFFERENTIATION_UNMERGE_AREA,MATCH(BA24,DIFFERENTIATION_ID_DIFF,0)))</f>
        <v>Территория 7</v>
      </c>
      <c r="BB26" s="2402" t="str">
        <f>IF(BB24="","",INDEX(DIFFERENTIATION_UNMERGE_AREA,MATCH(BB24,DIFFERENTIATION_ID_DIFF,0)))</f>
        <v>Территория 7</v>
      </c>
      <c r="BC26" s="2402" t="str">
        <f>IF(BC24="","",INDEX(DIFFERENTIATION_UNMERGE_AREA,MATCH(BC24,DIFFERENTIATION_ID_DIFF,0)))</f>
        <v>Территория 7</v>
      </c>
      <c r="BD26" s="2402" t="str">
        <f>IF(BD24="","",INDEX(DIFFERENTIATION_UNMERGE_AREA,MATCH(BD24,DIFFERENTIATION_ID_DIFF,0)))</f>
        <v>Территория 7</v>
      </c>
      <c r="BE26" s="2402" t="str">
        <f>IF(BE24="","",INDEX(DIFFERENTIATION_UNMERGE_AREA,MATCH(BE24,DIFFERENTIATION_ID_DIFF,0)))</f>
        <v>Территория 7</v>
      </c>
      <c r="BF26" s="2402" t="str">
        <f>IF(BF24="","",INDEX(DIFFERENTIATION_UNMERGE_AREA,MATCH(BF24,DIFFERENTIATION_ID_DIFF,0)))</f>
        <v>Территория 7</v>
      </c>
      <c r="BG26" s="2402" t="str">
        <f>IF(BG24="","",INDEX(DIFFERENTIATION_UNMERGE_AREA,MATCH(BG24,DIFFERENTIATION_ID_DIFF,0)))</f>
        <v>Территория 7</v>
      </c>
      <c r="BH26" s="2402" t="str">
        <f>IF(BH24="","",INDEX(DIFFERENTIATION_UNMERGE_AREA,MATCH(BH24,DIFFERENTIATION_ID_DIFF,0)))</f>
        <v>Территория 7</v>
      </c>
      <c r="BI26" s="2402" t="str">
        <f>IF(BI24="","",INDEX(DIFFERENTIATION_UNMERGE_AREA,MATCH(BI24,DIFFERENTIATION_ID_DIFF,0)))</f>
        <v>Территория 7</v>
      </c>
      <c r="BJ26" s="2402" t="str">
        <f>IF(BJ24="","",INDEX(DIFFERENTIATION_UNMERGE_AREA,MATCH(BJ24,DIFFERENTIATION_ID_DIFF,0)))</f>
        <v>Территория 7</v>
      </c>
      <c r="BK26" s="2402" t="str">
        <f>IF(BK24="","",INDEX(DIFFERENTIATION_UNMERGE_AREA,MATCH(BK24,DIFFERENTIATION_ID_DIFF,0)))</f>
        <v>Территория 7</v>
      </c>
      <c r="BL26" s="2402" t="str">
        <f>IF(BL24="","",INDEX(DIFFERENTIATION_UNMERGE_AREA,MATCH(BL24,DIFFERENTIATION_ID_DIFF,0)))</f>
        <v>Территория 7</v>
      </c>
      <c r="BM26" s="2402" t="str">
        <f>IF(BM24="","",INDEX(DIFFERENTIATION_UNMERGE_AREA,MATCH(BM24,DIFFERENTIATION_ID_DIFF,0)))</f>
        <v>Территория 7</v>
      </c>
      <c r="BN26" s="2402" t="str">
        <f>IF(BN24="","",INDEX(DIFFERENTIATION_UNMERGE_AREA,MATCH(BN24,DIFFERENTIATION_ID_DIFF,0)))</f>
        <v>Территория 7</v>
      </c>
      <c r="BO26" s="2402" t="str">
        <f>IF(BO24="","",INDEX(DIFFERENTIATION_UNMERGE_AREA,MATCH(BO24,DIFFERENTIATION_ID_DIFF,0)))</f>
        <v>Территория 7</v>
      </c>
      <c r="BP26" s="2402" t="str">
        <f>IF(BP24="","",INDEX(DIFFERENTIATION_UNMERGE_AREA,MATCH(BP24,DIFFERENTIATION_ID_DIFF,0)))</f>
        <v>Территория 7</v>
      </c>
      <c r="BQ26" s="2402" t="str">
        <f>IF(BQ24="","",INDEX(DIFFERENTIATION_UNMERGE_AREA,MATCH(BQ24,DIFFERENTIATION_ID_DIFF,0)))</f>
        <v>Территория 7</v>
      </c>
      <c r="BR26" s="2402" t="str">
        <f>IF(BR24="","",INDEX(DIFFERENTIATION_UNMERGE_AREA,MATCH(BR24,DIFFERENTIATION_ID_DIFF,0)))</f>
        <v>Территория 7</v>
      </c>
      <c r="BS26" s="2402" t="str">
        <f>IF(BS24="","",INDEX(DIFFERENTIATION_UNMERGE_AREA,MATCH(BS24,DIFFERENTIATION_ID_DIFF,0)))</f>
        <v>Территория 7</v>
      </c>
      <c r="BT26" s="2402" t="str">
        <f>IF(BT24="","",INDEX(DIFFERENTIATION_UNMERGE_AREA,MATCH(BT24,DIFFERENTIATION_ID_DIFF,0)))</f>
        <v>Территория 7</v>
      </c>
      <c r="BU26" s="2402" t="str">
        <f>IF(BU24="","",INDEX(DIFFERENTIATION_UNMERGE_AREA,MATCH(BU24,DIFFERENTIATION_ID_DIFF,0)))</f>
        <v>Территория 7</v>
      </c>
      <c r="BV26" s="2402" t="str">
        <f>IF(BV24="","",INDEX(DIFFERENTIATION_UNMERGE_AREA,MATCH(BV24,DIFFERENTIATION_ID_DIFF,0)))</f>
        <v>Территория 7</v>
      </c>
      <c r="BW26" s="2402" t="str">
        <f>IF(BW24="","",INDEX(DIFFERENTIATION_UNMERGE_AREA,MATCH(BW24,DIFFERENTIATION_ID_DIFF,0)))</f>
        <v>Территория 7</v>
      </c>
      <c r="BX26" s="2402" t="str">
        <f>IF(BX24="","",INDEX(DIFFERENTIATION_UNMERGE_AREA,MATCH(BX24,DIFFERENTIATION_ID_DIFF,0)))</f>
        <v>Территория 7</v>
      </c>
      <c r="BY26" s="2402" t="str">
        <f>IF(BY24="","",INDEX(DIFFERENTIATION_UNMERGE_AREA,MATCH(BY24,DIFFERENTIATION_ID_DIFF,0)))</f>
        <v>Территория 7</v>
      </c>
      <c r="BZ26" s="2402" t="str">
        <f>IF(BZ24="","",INDEX(DIFFERENTIATION_UNMERGE_AREA,MATCH(BZ24,DIFFERENTIATION_ID_DIFF,0)))</f>
        <v>Территория 7</v>
      </c>
      <c r="CA26" s="2402" t="str">
        <f>IF(CA24="","",INDEX(DIFFERENTIATION_UNMERGE_AREA,MATCH(CA24,DIFFERENTIATION_ID_DIFF,0)))</f>
        <v>Территория 7</v>
      </c>
      <c r="CB26" s="2402" t="str">
        <f>IF(CB24="","",INDEX(DIFFERENTIATION_UNMERGE_AREA,MATCH(CB24,DIFFERENTIATION_ID_DIFF,0)))</f>
        <v>Территория 7</v>
      </c>
      <c r="CC26" s="2402" t="str">
        <f>IF(CC24="","",INDEX(DIFFERENTIATION_UNMERGE_AREA,MATCH(CC24,DIFFERENTIATION_ID_DIFF,0)))</f>
        <v>Территория 7</v>
      </c>
      <c r="CD26" s="2402" t="str">
        <f>IF(CD24="","",INDEX(DIFFERENTIATION_UNMERGE_AREA,MATCH(CD24,DIFFERENTIATION_ID_DIFF,0)))</f>
        <v>Территория 7</v>
      </c>
      <c r="CE26" s="2402" t="str">
        <f>IF(CE24="","",INDEX(DIFFERENTIATION_UNMERGE_AREA,MATCH(CE24,DIFFERENTIATION_ID_DIFF,0)))</f>
        <v>Территория 7</v>
      </c>
      <c r="CF26" s="2402" t="str">
        <f>IF(CF24="","",INDEX(DIFFERENTIATION_UNMERGE_AREA,MATCH(CF24,DIFFERENTIATION_ID_DIFF,0)))</f>
        <v>Территория 7</v>
      </c>
      <c r="CG26" s="2402" t="str">
        <f>IF(CG24="","",INDEX(DIFFERENTIATION_UNMERGE_AREA,MATCH(CG24,DIFFERENTIATION_ID_DIFF,0)))</f>
        <v>Территория 7</v>
      </c>
      <c r="CH26" s="2402" t="str">
        <f>IF(CH24="","",INDEX(DIFFERENTIATION_UNMERGE_AREA,MATCH(CH24,DIFFERENTIATION_ID_DIFF,0)))</f>
        <v>Территория 7</v>
      </c>
      <c r="CI26" s="2402" t="str">
        <f>IF(CI24="","",INDEX(DIFFERENTIATION_UNMERGE_AREA,MATCH(CI24,DIFFERENTIATION_ID_DIFF,0)))</f>
        <v>Территория 7</v>
      </c>
      <c r="CJ26" s="2402" t="str">
        <f>IF(CJ24="","",INDEX(DIFFERENTIATION_UNMERGE_AREA,MATCH(CJ24,DIFFERENTIATION_ID_DIFF,0)))</f>
        <v>Территория 7</v>
      </c>
      <c r="CK26" s="2402" t="str">
        <f>IF(CK24="","",INDEX(DIFFERENTIATION_UNMERGE_AREA,MATCH(CK24,DIFFERENTIATION_ID_DIFF,0)))</f>
        <v>Территория 7</v>
      </c>
      <c r="CL26" s="2402" t="str">
        <f>IF(CL24="","",INDEX(DIFFERENTIATION_UNMERGE_AREA,MATCH(CL24,DIFFERENTIATION_ID_DIFF,0)))</f>
        <v>Территория 7</v>
      </c>
      <c r="CM26" s="2402" t="str">
        <f>IF(CM24="","",INDEX(DIFFERENTIATION_UNMERGE_AREA,MATCH(CM24,DIFFERENTIATION_ID_DIFF,0)))</f>
        <v>Территория 8</v>
      </c>
      <c r="CN26" s="2402" t="str">
        <f>IF(CN24="","",INDEX(DIFFERENTIATION_UNMERGE_AREA,MATCH(CN24,DIFFERENTIATION_ID_DIFF,0)))</f>
        <v>Территория 9</v>
      </c>
      <c r="CO26" s="2402" t="str">
        <f>IF(CO24="","",INDEX(DIFFERENTIATION_UNMERGE_AREA,MATCH(CO24,DIFFERENTIATION_ID_DIFF,0)))</f>
        <v>Территория 9</v>
      </c>
      <c r="CP26" s="2402" t="str">
        <f>IF(CP24="","",INDEX(DIFFERENTIATION_UNMERGE_AREA,MATCH(CP24,DIFFERENTIATION_ID_DIFF,0)))</f>
        <v>Территория 9</v>
      </c>
      <c r="CQ26" s="2402" t="str">
        <f>IF(CQ24="","",INDEX(DIFFERENTIATION_UNMERGE_AREA,MATCH(CQ24,DIFFERENTIATION_ID_DIFF,0)))</f>
        <v>Территория 9</v>
      </c>
      <c r="CR26" s="2402" t="str">
        <f>IF(CR24="","",INDEX(DIFFERENTIATION_UNMERGE_AREA,MATCH(CR24,DIFFERENTIATION_ID_DIFF,0)))</f>
        <v>Территория 9</v>
      </c>
      <c r="CS26" s="2402" t="str">
        <f>IF(CS24="","",INDEX(DIFFERENTIATION_UNMERGE_AREA,MATCH(CS24,DIFFERENTIATION_ID_DIFF,0)))</f>
        <v>Территория 9</v>
      </c>
      <c r="CT26" s="2402" t="str">
        <f>IF(CT24="","",INDEX(DIFFERENTIATION_UNMERGE_AREA,MATCH(CT24,DIFFERENTIATION_ID_DIFF,0)))</f>
        <v>Территория 9</v>
      </c>
      <c r="CU26" s="2402" t="str">
        <f>IF(CU24="","",INDEX(DIFFERENTIATION_UNMERGE_AREA,MATCH(CU24,DIFFERENTIATION_ID_DIFF,0)))</f>
        <v>Территория 9</v>
      </c>
      <c r="CV26" s="2402" t="str">
        <f>IF(CV24="","",INDEX(DIFFERENTIATION_UNMERGE_AREA,MATCH(CV24,DIFFERENTIATION_ID_DIFF,0)))</f>
        <v>Территория 9</v>
      </c>
      <c r="CW26" s="2402" t="str">
        <f>IF(CW24="","",INDEX(DIFFERENTIATION_UNMERGE_AREA,MATCH(CW24,DIFFERENTIATION_ID_DIFF,0)))</f>
        <v>Территория 9</v>
      </c>
      <c r="CX26" s="2402" t="str">
        <f>IF(CX24="","",INDEX(DIFFERENTIATION_UNMERGE_AREA,MATCH(CX24,DIFFERENTIATION_ID_DIFF,0)))</f>
        <v>Территория 9</v>
      </c>
      <c r="CY26" s="2402" t="str">
        <f>IF(CY24="","",INDEX(DIFFERENTIATION_UNMERGE_AREA,MATCH(CY24,DIFFERENTIATION_ID_DIFF,0)))</f>
        <v>Территория 9</v>
      </c>
      <c r="CZ26" s="2402" t="str">
        <f>IF(CZ24="","",INDEX(DIFFERENTIATION_UNMERGE_AREA,MATCH(CZ24,DIFFERENTIATION_ID_DIFF,0)))</f>
        <v>Территория 9</v>
      </c>
      <c r="DA26" s="2402" t="str">
        <f>IF(DA24="","",INDEX(DIFFERENTIATION_UNMERGE_AREA,MATCH(DA24,DIFFERENTIATION_ID_DIFF,0)))</f>
        <v>Территория 9</v>
      </c>
      <c r="DB26" s="2402" t="str">
        <f>IF(DB24="","",INDEX(DIFFERENTIATION_UNMERGE_AREA,MATCH(DB24,DIFFERENTIATION_ID_DIFF,0)))</f>
        <v>Территория 9</v>
      </c>
      <c r="DC26" s="2402" t="str">
        <f>IF(DC24="","",INDEX(DIFFERENTIATION_UNMERGE_AREA,MATCH(DC24,DIFFERENTIATION_ID_DIFF,0)))</f>
        <v>Территория 9</v>
      </c>
      <c r="DD26" s="2402" t="str">
        <f>IF(DD24="","",INDEX(DIFFERENTIATION_UNMERGE_AREA,MATCH(DD24,DIFFERENTIATION_ID_DIFF,0)))</f>
        <v>Территория 9</v>
      </c>
      <c r="DE26" s="2402" t="str">
        <f>IF(DE24="","",INDEX(DIFFERENTIATION_UNMERGE_AREA,MATCH(DE24,DIFFERENTIATION_ID_DIFF,0)))</f>
        <v>Территория 9</v>
      </c>
      <c r="DF26" s="2402" t="str">
        <f>IF(DF24="","",INDEX(DIFFERENTIATION_UNMERGE_AREA,MATCH(DF24,DIFFERENTIATION_ID_DIFF,0)))</f>
        <v>Территория 9</v>
      </c>
      <c r="DG26" s="2402" t="str">
        <f>IF(DG24="","",INDEX(DIFFERENTIATION_UNMERGE_AREA,MATCH(DG24,DIFFERENTIATION_ID_DIFF,0)))</f>
        <v>Территория 9</v>
      </c>
      <c r="DH26" s="2402" t="str">
        <f>IF(DH24="","",INDEX(DIFFERENTIATION_UNMERGE_AREA,MATCH(DH24,DIFFERENTIATION_ID_DIFF,0)))</f>
        <v>Территория 9</v>
      </c>
      <c r="DI26" s="2402" t="str">
        <f>IF(DI24="","",INDEX(DIFFERENTIATION_UNMERGE_AREA,MATCH(DI24,DIFFERENTIATION_ID_DIFF,0)))</f>
        <v>Территория 9</v>
      </c>
      <c r="DJ26" s="2402" t="str">
        <f>IF(DJ24="","",INDEX(DIFFERENTIATION_UNMERGE_AREA,MATCH(DJ24,DIFFERENTIATION_ID_DIFF,0)))</f>
        <v>Территория 9</v>
      </c>
      <c r="DK26" s="2402" t="str">
        <f>IF(DK24="","",INDEX(DIFFERENTIATION_UNMERGE_AREA,MATCH(DK24,DIFFERENTIATION_ID_DIFF,0)))</f>
        <v>Территория 9</v>
      </c>
      <c r="DL26" s="2402" t="str">
        <f>IF(DL24="","",INDEX(DIFFERENTIATION_UNMERGE_AREA,MATCH(DL24,DIFFERENTIATION_ID_DIFF,0)))</f>
        <v>Территория 9</v>
      </c>
      <c r="DM26" s="2402" t="str">
        <f>IF(DM24="","",INDEX(DIFFERENTIATION_UNMERGE_AREA,MATCH(DM24,DIFFERENTIATION_ID_DIFF,0)))</f>
        <v>Территория 9</v>
      </c>
      <c r="DN26" s="2402" t="str">
        <f>IF(DN24="","",INDEX(DIFFERENTIATION_UNMERGE_AREA,MATCH(DN24,DIFFERENTIATION_ID_DIFF,0)))</f>
        <v>Территория 9</v>
      </c>
      <c r="DO26" s="2402" t="str">
        <f>IF(DO24="","",INDEX(DIFFERENTIATION_UNMERGE_AREA,MATCH(DO24,DIFFERENTIATION_ID_DIFF,0)))</f>
        <v>Территория 9</v>
      </c>
      <c r="DP26" s="2402" t="str">
        <f>IF(DP24="","",INDEX(DIFFERENTIATION_UNMERGE_AREA,MATCH(DP24,DIFFERENTIATION_ID_DIFF,0)))</f>
        <v>Территория 9</v>
      </c>
      <c r="DQ26" s="2402" t="str">
        <f>IF(DQ24="","",INDEX(DIFFERENTIATION_UNMERGE_AREA,MATCH(DQ24,DIFFERENTIATION_ID_DIFF,0)))</f>
        <v>Территория 9</v>
      </c>
      <c r="DR26" s="2402" t="str">
        <f>IF(DR24="","",INDEX(DIFFERENTIATION_UNMERGE_AREA,MATCH(DR24,DIFFERENTIATION_ID_DIFF,0)))</f>
        <v>Территория 9</v>
      </c>
      <c r="DS26" s="2402" t="str">
        <f>IF(DS24="","",INDEX(DIFFERENTIATION_UNMERGE_AREA,MATCH(DS24,DIFFERENTIATION_ID_DIFF,0)))</f>
        <v>Территория 9</v>
      </c>
      <c r="DT26" s="2402" t="str">
        <f>IF(DT24="","",INDEX(DIFFERENTIATION_UNMERGE_AREA,MATCH(DT24,DIFFERENTIATION_ID_DIFF,0)))</f>
        <v>Территория 9</v>
      </c>
      <c r="DU26" s="2402" t="str">
        <f>IF(DU24="","",INDEX(DIFFERENTIATION_UNMERGE_AREA,MATCH(DU24,DIFFERENTIATION_ID_DIFF,0)))</f>
        <v>Территория 9</v>
      </c>
      <c r="DV26" s="2402" t="str">
        <f>IF(DV24="","",INDEX(DIFFERENTIATION_UNMERGE_AREA,MATCH(DV24,DIFFERENTIATION_ID_DIFF,0)))</f>
        <v>Территория 9</v>
      </c>
      <c r="DW26" s="2402" t="str">
        <f>IF(DW24="","",INDEX(DIFFERENTIATION_UNMERGE_AREA,MATCH(DW24,DIFFERENTIATION_ID_DIFF,0)))</f>
        <v>Территория 9</v>
      </c>
      <c r="DX26" s="2402" t="str">
        <f>IF(DX24="","",INDEX(DIFFERENTIATION_UNMERGE_AREA,MATCH(DX24,DIFFERENTIATION_ID_DIFF,0)))</f>
        <v>Территория 9</v>
      </c>
      <c r="DY26" s="2402" t="str">
        <f>IF(DY24="","",INDEX(DIFFERENTIATION_UNMERGE_AREA,MATCH(DY24,DIFFERENTIATION_ID_DIFF,0)))</f>
        <v>Территория 10</v>
      </c>
      <c r="DZ26" s="2402" t="str">
        <f>IF(DZ24="","",INDEX(DIFFERENTIATION_UNMERGE_AREA,MATCH(DZ24,DIFFERENTIATION_ID_DIFF,0)))</f>
        <v>Территория 10</v>
      </c>
      <c r="EA26" s="2402" t="str">
        <f>IF(EA24="","",INDEX(DIFFERENTIATION_UNMERGE_AREA,MATCH(EA24,DIFFERENTIATION_ID_DIFF,0)))</f>
        <v>Территория 10</v>
      </c>
      <c r="EB26" s="2402" t="str">
        <f>IF(EB24="","",INDEX(DIFFERENTIATION_UNMERGE_AREA,MATCH(EB24,DIFFERENTIATION_ID_DIFF,0)))</f>
        <v>Территория 10</v>
      </c>
      <c r="EC26" s="2402" t="str">
        <f>IF(EC24="","",INDEX(DIFFERENTIATION_UNMERGE_AREA,MATCH(EC24,DIFFERENTIATION_ID_DIFF,0)))</f>
        <v>Территория 10</v>
      </c>
      <c r="ED26" s="2402" t="str">
        <f>IF(ED24="","",INDEX(DIFFERENTIATION_UNMERGE_AREA,MATCH(ED24,DIFFERENTIATION_ID_DIFF,0)))</f>
        <v>Территория 11</v>
      </c>
      <c r="EE26" s="2402" t="str">
        <f>IF(EE24="","",INDEX(DIFFERENTIATION_UNMERGE_AREA,MATCH(EE24,DIFFERENTIATION_ID_DIFF,0)))</f>
        <v>Территория 12</v>
      </c>
      <c r="EF26" s="2402" t="str">
        <f>IF(EF24="","",INDEX(DIFFERENTIATION_UNMERGE_AREA,MATCH(EF24,DIFFERENTIATION_ID_DIFF,0)))</f>
        <v>Территория 13</v>
      </c>
      <c r="EG26" s="2402" t="str">
        <f>IF(EG24="","",INDEX(DIFFERENTIATION_UNMERGE_AREA,MATCH(EG24,DIFFERENTIATION_ID_DIFF,0)))</f>
        <v>Территория 13</v>
      </c>
      <c r="EH26" s="2402" t="str">
        <f>IF(EH24="","",INDEX(DIFFERENTIATION_UNMERGE_AREA,MATCH(EH24,DIFFERENTIATION_ID_DIFF,0)))</f>
        <v>Территория 13</v>
      </c>
      <c r="EI26" s="2402" t="str">
        <f>IF(EI24="","",INDEX(DIFFERENTIATION_UNMERGE_AREA,MATCH(EI24,DIFFERENTIATION_ID_DIFF,0)))</f>
        <v>Территория 13</v>
      </c>
      <c r="EJ26" s="2402" t="str">
        <f>IF(EJ24="","",INDEX(DIFFERENTIATION_UNMERGE_AREA,MATCH(EJ24,DIFFERENTIATION_ID_DIFF,0)))</f>
        <v>Территория 13</v>
      </c>
      <c r="EK26" s="2402" t="str">
        <f>IF(EK24="","",INDEX(DIFFERENTIATION_UNMERGE_AREA,MATCH(EK24,DIFFERENTIATION_ID_DIFF,0)))</f>
        <v>Территория 13</v>
      </c>
      <c r="EL26" s="2402" t="str">
        <f>IF(EL24="","",INDEX(DIFFERENTIATION_UNMERGE_AREA,MATCH(EL24,DIFFERENTIATION_ID_DIFF,0)))</f>
        <v>Территория 13</v>
      </c>
      <c r="EM26" s="2402" t="str">
        <f>IF(EM24="","",INDEX(DIFFERENTIATION_UNMERGE_AREA,MATCH(EM24,DIFFERENTIATION_ID_DIFF,0)))</f>
        <v>Территория 13</v>
      </c>
      <c r="EN26" s="2402" t="str">
        <f>IF(EN24="","",INDEX(DIFFERENTIATION_UNMERGE_AREA,MATCH(EN24,DIFFERENTIATION_ID_DIFF,0)))</f>
        <v>Территория 13</v>
      </c>
      <c r="EO26" s="2402" t="str">
        <f>IF(EO24="","",INDEX(DIFFERENTIATION_UNMERGE_AREA,MATCH(EO24,DIFFERENTIATION_ID_DIFF,0)))</f>
        <v>Территория 13</v>
      </c>
      <c r="EP26" s="2402" t="str">
        <f>IF(EP24="","",INDEX(DIFFERENTIATION_UNMERGE_AREA,MATCH(EP24,DIFFERENTIATION_ID_DIFF,0)))</f>
        <v>Территория 13</v>
      </c>
      <c r="EQ26" s="2402" t="str">
        <f>IF(EQ24="","",INDEX(DIFFERENTIATION_UNMERGE_AREA,MATCH(EQ24,DIFFERENTIATION_ID_DIFF,0)))</f>
        <v>Территория 13</v>
      </c>
      <c r="ER26" s="2402" t="str">
        <f>IF(ER24="","",INDEX(DIFFERENTIATION_UNMERGE_AREA,MATCH(ER24,DIFFERENTIATION_ID_DIFF,0)))</f>
        <v>Территория 13</v>
      </c>
      <c r="ES26" s="2402" t="str">
        <f>IF(ES24="","",INDEX(DIFFERENTIATION_UNMERGE_AREA,MATCH(ES24,DIFFERENTIATION_ID_DIFF,0)))</f>
        <v>Территория 13</v>
      </c>
      <c r="ET26" s="2402" t="str">
        <f>IF(ET24="","",INDEX(DIFFERENTIATION_UNMERGE_AREA,MATCH(ET24,DIFFERENTIATION_ID_DIFF,0)))</f>
        <v>Территория 13</v>
      </c>
      <c r="EU26" s="2402" t="str">
        <f>IF(EU24="","",INDEX(DIFFERENTIATION_UNMERGE_AREA,MATCH(EU24,DIFFERENTIATION_ID_DIFF,0)))</f>
        <v>Территория 13</v>
      </c>
      <c r="EV26" s="2402" t="str">
        <f>IF(EV24="","",INDEX(DIFFERENTIATION_UNMERGE_AREA,MATCH(EV24,DIFFERENTIATION_ID_DIFF,0)))</f>
        <v>Территория 13</v>
      </c>
      <c r="EW26" s="2402" t="str">
        <f>IF(EW24="","",INDEX(DIFFERENTIATION_UNMERGE_AREA,MATCH(EW24,DIFFERENTIATION_ID_DIFF,0)))</f>
        <v>Территория 13</v>
      </c>
      <c r="EX26" s="2402" t="str">
        <f>IF(EX24="","",INDEX(DIFFERENTIATION_UNMERGE_AREA,MATCH(EX24,DIFFERENTIATION_ID_DIFF,0)))</f>
        <v>Территория 14</v>
      </c>
      <c r="EY26" s="2402" t="str">
        <f>IF(EY24="","",INDEX(DIFFERENTIATION_UNMERGE_AREA,MATCH(EY24,DIFFERENTIATION_ID_DIFF,0)))</f>
        <v>Территория 15</v>
      </c>
      <c r="EZ26" s="2402" t="str">
        <f>IF(EZ24="","",INDEX(DIFFERENTIATION_UNMERGE_AREA,MATCH(EZ24,DIFFERENTIATION_ID_DIFF,0)))</f>
        <v>Территория 15</v>
      </c>
      <c r="FA26" s="2402" t="str">
        <f>IF(FA24="","",INDEX(DIFFERENTIATION_UNMERGE_AREA,MATCH(FA24,DIFFERENTIATION_ID_DIFF,0)))</f>
        <v>Территория 15</v>
      </c>
      <c r="FB26" s="2402" t="str">
        <f>IF(FB24="","",INDEX(DIFFERENTIATION_UNMERGE_AREA,MATCH(FB24,DIFFERENTIATION_ID_DIFF,0)))</f>
        <v>Территория 16</v>
      </c>
      <c r="FC26" s="2402" t="str">
        <f>IF(FC24="","",INDEX(DIFFERENTIATION_UNMERGE_AREA,MATCH(FC24,DIFFERENTIATION_ID_DIFF,0)))</f>
        <v>Территория 16</v>
      </c>
      <c r="FD26" s="2402" t="str">
        <f>IF(FD24="","",INDEX(DIFFERENTIATION_UNMERGE_AREA,MATCH(FD24,DIFFERENTIATION_ID_DIFF,0)))</f>
        <v>Территория 16</v>
      </c>
      <c r="FE26" s="2402" t="str">
        <f>IF(FE24="","",INDEX(DIFFERENTIATION_UNMERGE_AREA,MATCH(FE24,DIFFERENTIATION_ID_DIFF,0)))</f>
        <v>Территория 16</v>
      </c>
      <c r="FF26" s="2402" t="str">
        <f>IF(FF24="","",INDEX(DIFFERENTIATION_UNMERGE_AREA,MATCH(FF24,DIFFERENTIATION_ID_DIFF,0)))</f>
        <v>Территория 16</v>
      </c>
      <c r="FG26" s="2402" t="str">
        <f>IF(FG24="","",INDEX(DIFFERENTIATION_UNMERGE_AREA,MATCH(FG24,DIFFERENTIATION_ID_DIFF,0)))</f>
        <v>Территория 16</v>
      </c>
      <c r="FH26" s="2402" t="str">
        <f>IF(FH24="","",INDEX(DIFFERENTIATION_UNMERGE_AREA,MATCH(FH24,DIFFERENTIATION_ID_DIFF,0)))</f>
        <v>Территория 16</v>
      </c>
      <c r="FI26" s="2402" t="str">
        <f>IF(FI24="","",INDEX(DIFFERENTIATION_UNMERGE_AREA,MATCH(FI24,DIFFERENTIATION_ID_DIFF,0)))</f>
        <v>Территория 16</v>
      </c>
      <c r="FJ26" s="2402" t="str">
        <f>IF(FJ24="","",INDEX(DIFFERENTIATION_UNMERGE_AREA,MATCH(FJ24,DIFFERENTIATION_ID_DIFF,0)))</f>
        <v>Территория 17</v>
      </c>
      <c r="FK26" s="2402" t="str">
        <f>IF(FK24="","",INDEX(DIFFERENTIATION_UNMERGE_AREA,MATCH(FK24,DIFFERENTIATION_ID_DIFF,0)))</f>
        <v>Территория 17</v>
      </c>
      <c r="FL26" s="2402" t="str">
        <f>IF(FL24="","",INDEX(DIFFERENTIATION_UNMERGE_AREA,MATCH(FL24,DIFFERENTIATION_ID_DIFF,0)))</f>
        <v>Территория 17</v>
      </c>
      <c r="FM26" s="2402" t="str">
        <f>IF(FM24="","",INDEX(DIFFERENTIATION_UNMERGE_AREA,MATCH(FM24,DIFFERENTIATION_ID_DIFF,0)))</f>
        <v>Территория 17</v>
      </c>
      <c r="FN26" s="2402" t="str">
        <f>IF(FN24="","",INDEX(DIFFERENTIATION_UNMERGE_AREA,MATCH(FN24,DIFFERENTIATION_ID_DIFF,0)))</f>
        <v>Территория 17</v>
      </c>
      <c r="FO26" s="2402" t="str">
        <f>IF(FO24="","",INDEX(DIFFERENTIATION_UNMERGE_AREA,MATCH(FO24,DIFFERENTIATION_ID_DIFF,0)))</f>
        <v>Территория 17</v>
      </c>
      <c r="FP26" s="2402" t="str">
        <f>IF(FP24="","",INDEX(DIFFERENTIATION_UNMERGE_AREA,MATCH(FP24,DIFFERENTIATION_ID_DIFF,0)))</f>
        <v>Территория 17</v>
      </c>
      <c r="FQ26" s="2402" t="str">
        <f>IF(FQ24="","",INDEX(DIFFERENTIATION_UNMERGE_AREA,MATCH(FQ24,DIFFERENTIATION_ID_DIFF,0)))</f>
        <v>Территория 17</v>
      </c>
      <c r="FR26" s="2402" t="str">
        <f>IF(FR24="","",INDEX(DIFFERENTIATION_UNMERGE_AREA,MATCH(FR24,DIFFERENTIATION_ID_DIFF,0)))</f>
        <v>Территория 17</v>
      </c>
      <c r="FS26" s="2402" t="str">
        <f>IF(FS24="","",INDEX(DIFFERENTIATION_UNMERGE_AREA,MATCH(FS24,DIFFERENTIATION_ID_DIFF,0)))</f>
        <v>Территория 18</v>
      </c>
      <c r="FT26" s="2402" t="str">
        <f>IF(FT24="","",INDEX(DIFFERENTIATION_UNMERGE_AREA,MATCH(FT24,DIFFERENTIATION_ID_DIFF,0)))</f>
        <v>Территория 18</v>
      </c>
      <c r="FU26" s="2402" t="str">
        <f>IF(FU24="","",INDEX(DIFFERENTIATION_UNMERGE_AREA,MATCH(FU24,DIFFERENTIATION_ID_DIFF,0)))</f>
        <v>Территория 18</v>
      </c>
      <c r="FV26" s="2402" t="str">
        <f>IF(FV24="","",INDEX(DIFFERENTIATION_UNMERGE_AREA,MATCH(FV24,DIFFERENTIATION_ID_DIFF,0)))</f>
        <v>Территория 18</v>
      </c>
      <c r="FW26" s="2402" t="str">
        <f>IF(FW24="","",INDEX(DIFFERENTIATION_UNMERGE_AREA,MATCH(FW24,DIFFERENTIATION_ID_DIFF,0)))</f>
        <v>Территория 18</v>
      </c>
      <c r="FX26" s="2402" t="str">
        <f>IF(FX24="","",INDEX(DIFFERENTIATION_UNMERGE_AREA,MATCH(FX24,DIFFERENTIATION_ID_DIFF,0)))</f>
        <v>Территория 18</v>
      </c>
      <c r="FY26" s="2402" t="str">
        <f>IF(FY24="","",INDEX(DIFFERENTIATION_UNMERGE_AREA,MATCH(FY24,DIFFERENTIATION_ID_DIFF,0)))</f>
        <v>Территория 18</v>
      </c>
      <c r="FZ26" s="2402" t="str">
        <f>IF(FZ24="","",INDEX(DIFFERENTIATION_UNMERGE_AREA,MATCH(FZ24,DIFFERENTIATION_ID_DIFF,0)))</f>
        <v>Территория 18</v>
      </c>
      <c r="GA26" s="2402" t="str">
        <f>IF(GA24="","",INDEX(DIFFERENTIATION_UNMERGE_AREA,MATCH(GA24,DIFFERENTIATION_ID_DIFF,0)))</f>
        <v>Территория 18</v>
      </c>
      <c r="GB26" s="2402" t="str">
        <f>IF(GB24="","",INDEX(DIFFERENTIATION_UNMERGE_AREA,MATCH(GB24,DIFFERENTIATION_ID_DIFF,0)))</f>
        <v>Территория 18</v>
      </c>
      <c r="GC26" s="2402" t="str">
        <f>IF(GC24="","",INDEX(DIFFERENTIATION_UNMERGE_AREA,MATCH(GC24,DIFFERENTIATION_ID_DIFF,0)))</f>
        <v>Территория 18</v>
      </c>
      <c r="GD26" s="2402" t="str">
        <f>IF(GD24="","",INDEX(DIFFERENTIATION_UNMERGE_AREA,MATCH(GD24,DIFFERENTIATION_ID_DIFF,0)))</f>
        <v>Территория 18</v>
      </c>
      <c r="GE26" s="2402" t="str">
        <f>IF(GE24="","",INDEX(DIFFERENTIATION_UNMERGE_AREA,MATCH(GE24,DIFFERENTIATION_ID_DIFF,0)))</f>
        <v>Территория 18</v>
      </c>
      <c r="GF26" s="2402" t="str">
        <f>IF(GF24="","",INDEX(DIFFERENTIATION_UNMERGE_AREA,MATCH(GF24,DIFFERENTIATION_ID_DIFF,0)))</f>
        <v>Территория 18</v>
      </c>
      <c r="GG26" s="2402" t="str">
        <f>IF(GG24="","",INDEX(DIFFERENTIATION_UNMERGE_AREA,MATCH(GG24,DIFFERENTIATION_ID_DIFF,0)))</f>
        <v>Территория 18</v>
      </c>
      <c r="GH26" s="2402" t="str">
        <f>IF(GH24="","",INDEX(DIFFERENTIATION_UNMERGE_AREA,MATCH(GH24,DIFFERENTIATION_ID_DIFF,0)))</f>
        <v>Территория 18</v>
      </c>
      <c r="GI26" s="2402" t="str">
        <f>IF(GI24="","",INDEX(DIFFERENTIATION_UNMERGE_AREA,MATCH(GI24,DIFFERENTIATION_ID_DIFF,0)))</f>
        <v>Территория 18</v>
      </c>
      <c r="GJ26" s="2402" t="str">
        <f>IF(GJ24="","",INDEX(DIFFERENTIATION_UNMERGE_AREA,MATCH(GJ24,DIFFERENTIATION_ID_DIFF,0)))</f>
        <v>Территория 18</v>
      </c>
      <c r="GK26" s="2402" t="str">
        <f>IF(GK24="","",INDEX(DIFFERENTIATION_UNMERGE_AREA,MATCH(GK24,DIFFERENTIATION_ID_DIFF,0)))</f>
        <v>Территория 19</v>
      </c>
      <c r="GL26" s="2402" t="str">
        <f>IF(GL24="","",INDEX(DIFFERENTIATION_UNMERGE_AREA,MATCH(GL24,DIFFERENTIATION_ID_DIFF,0)))</f>
        <v>Территория 20</v>
      </c>
      <c r="GM26" s="2402" t="str">
        <f>IF(GM24="","",INDEX(DIFFERENTIATION_UNMERGE_AREA,MATCH(GM24,DIFFERENTIATION_ID_DIFF,0)))</f>
        <v>Территория 20</v>
      </c>
      <c r="GN26" s="2136"/>
      <c r="HJ26" s="1640">
        <v>11</v>
      </c>
    </row>
    <row customHeight="1" ht="11.549999999999999">
      <c r="E27" s="720"/>
      <c r="F27" s="2376" t="s">
        <v>1038</v>
      </c>
      <c r="G27" s="2377"/>
      <c r="H27" s="1661" t="str">
        <f>IF(H24="","",INDEX(DIFFERENTIATION_UNMERGE_SYSTEM,MATCH(H24,DIFFERENTIATION_ID_DIFF,0)))</f>
        <v/>
      </c>
      <c r="I27" s="1661" t="str">
        <f>IF(I24="","",INDEX(DIFFERENTIATION_UNMERGE_SYSTEM,MATCH(I24,DIFFERENTIATION_ID_DIFF,0)))</f>
        <v>с. Никитинка, ул. Никитинская, 8, котельная № 1-20</v>
      </c>
      <c r="J27" s="2402" t="str">
        <f>IF(J24="","",INDEX(DIFFERENTIATION_UNMERGE_SYSTEM,MATCH(J24,DIFFERENTIATION_ID_DIFF,0)))</f>
        <v>с. Никитинка, ул. Никитинская, 8, котельная № 1-21</v>
      </c>
      <c r="K27" s="2402" t="str">
        <f>IF(K24="","",INDEX(DIFFERENTIATION_UNMERGE_SYSTEM,MATCH(K24,DIFFERENTIATION_ID_DIFF,0)))</f>
        <v>с. Елховка, центральная котельная, ул. Матвея Завадского, 39а, котельная № 1-22</v>
      </c>
      <c r="L27" s="2402" t="str">
        <f>IF(L24="","",INDEX(DIFFERENTIATION_UNMERGE_SYSTEM,MATCH(L24,DIFFERENTIATION_ID_DIFF,0)))</f>
        <v>с. Березовка, квартал 2, д.8, котельная № 1-23</v>
      </c>
      <c r="M27" s="2402" t="str">
        <f>IF(M24="","",INDEX(DIFFERENTIATION_UNMERGE_SYSTEM,MATCH(M24,DIFFERENTIATION_ID_DIFF,0)))</f>
        <v>с. Березовка, ул. Комсомольская, д. 36Б, котельная № 1-24</v>
      </c>
      <c r="N27" s="2402" t="str">
        <f>IF(N24="","",INDEX(DIFFERENTIATION_UNMERGE_SYSTEM,MATCH(N24,DIFFERENTIATION_ID_DIFF,0)))</f>
        <v>с. Красные Дома, ул. Почтовая, 30Б, котельная № 1-25</v>
      </c>
      <c r="O27" s="2402" t="str">
        <f>IF(O24="","",INDEX(DIFFERENTIATION_UNMERGE_SYSTEM,MATCH(O24,DIFFERENTIATION_ID_DIFF,0)))</f>
        <v>с. Красные Дома, ул. Почтовая, 32Б, котельная № 1-26</v>
      </c>
      <c r="P27" s="2402" t="str">
        <f>IF(P24="","",INDEX(DIFFERENTIATION_UNMERGE_SYSTEM,MATCH(P24,DIFFERENTIATION_ID_DIFF,0)))</f>
        <v>с. Красные Дома, ул. Школьная, 25А, котельная № 1-27</v>
      </c>
      <c r="Q27" s="2402" t="str">
        <f>IF(Q24="","",INDEX(DIFFERENTIATION_UNMERGE_SYSTEM,MATCH(Q24,DIFFERENTIATION_ID_DIFF,0)))</f>
        <v>с. Красные Дома, ул. Школьная, 27А, котельная № 1-28</v>
      </c>
      <c r="R27" s="2402" t="str">
        <f>IF(R24="","",INDEX(DIFFERENTIATION_UNMERGE_SYSTEM,MATCH(R24,DIFFERENTIATION_ID_DIFF,0)))</f>
        <v>с. Красные Дома, ул. Школьная, 29А, котельная № 1-29</v>
      </c>
      <c r="S27" s="2402" t="str">
        <f>IF(S24="","",INDEX(DIFFERENTIATION_UNMERGE_SYSTEM,MATCH(S24,DIFFERENTIATION_ID_DIFF,0)))</f>
        <v>с. Красные Дома, ул. Школьная, 31А, котельная № 1-30</v>
      </c>
      <c r="T27" s="2402" t="str">
        <f>IF(T24="","",INDEX(DIFFERENTIATION_UNMERGE_SYSTEM,MATCH(T24,DIFFERENTIATION_ID_DIFF,0)))</f>
        <v>с. Красные Дома, ул. Школьная, 33А, котельная № 1-31</v>
      </c>
      <c r="U27" s="2402" t="str">
        <f>IF(U24="","",INDEX(DIFFERENTIATION_UNMERGE_SYSTEM,MATCH(U24,DIFFERENTIATION_ID_DIFF,0)))</f>
        <v>с. Знаменка, ул. Набережная, 1А, котельная 1-32</v>
      </c>
      <c r="V27" s="2402" t="str">
        <f>IF(V24="","",INDEX(DIFFERENTIATION_UNMERGE_SYSTEM,MATCH(V24,DIFFERENTIATION_ID_DIFF,0)))</f>
        <v>с. Елховка, ул.Школьная, 8А, котельная 1-33</v>
      </c>
      <c r="W27" s="2402" t="str">
        <f>IF(W24="","",INDEX(DIFFERENTIATION_UNMERGE_SYSTEM,MATCH(W24,DIFFERENTIATION_ID_DIFF,0)))</f>
        <v>п. Исаклы, котельная № 1-1</v>
      </c>
      <c r="X27" s="2402" t="str">
        <f>IF(X24="","",INDEX(DIFFERENTIATION_UNMERGE_SYSTEM,MATCH(X24,DIFFERENTIATION_ID_DIFF,0)))</f>
        <v>п. Исаклы, ул Комсомольская, котельная № 1-2</v>
      </c>
      <c r="Y27" s="2402" t="str">
        <f>IF(Y24="","",INDEX(DIFFERENTIATION_UNMERGE_SYSTEM,MATCH(Y24,DIFFERENTIATION_ID_DIFF,0)))</f>
        <v>с. Б.Константиновка, ул. Центральная, 54А, котельная № 1-3</v>
      </c>
      <c r="Z27" s="2402" t="str">
        <f>IF(Z24="","",INDEX(DIFFERENTIATION_UNMERGE_SYSTEM,MATCH(Z24,DIFFERENTIATION_ID_DIFF,0)))</f>
        <v>с. Б.Константиновка, ул. Центральная, 52А(сдк), котельная № 1-4</v>
      </c>
      <c r="AA27" s="2402" t="str">
        <f>IF(AA24="","",INDEX(DIFFERENTIATION_UNMERGE_SYSTEM,MATCH(AA24,DIFFERENTIATION_ID_DIFF,0)))</f>
        <v>с. Кошки, ул. Первомайская, (д/с), котельная № 1-5</v>
      </c>
      <c r="AB27" s="2402" t="str">
        <f>IF(AB24="","",INDEX(DIFFERENTIATION_UNMERGE_SYSTEM,MATCH(AB24,DIFFERENTIATION_ID_DIFF,0)))</f>
        <v>с. Мамыково, ул. Центральная, 24, котельная № 1-6</v>
      </c>
      <c r="AC27" s="2402" t="str">
        <f>IF(AC24="","",INDEX(DIFFERENTIATION_UNMERGE_SYSTEM,MATCH(AC24,DIFFERENTIATION_ID_DIFF,0)))</f>
        <v>с. Новое Фейзулово, ул. Центральная, 45, котельная № 1-7</v>
      </c>
      <c r="AD27" s="2402" t="str">
        <f>IF(AD24="","",INDEX(DIFFERENTIATION_UNMERGE_SYSTEM,MATCH(AD24,DIFFERENTIATION_ID_DIFF,0)))</f>
        <v>с. Рахмановка, ул. Школьная, 6г, котельная № 1-8</v>
      </c>
      <c r="AE27" s="2402" t="str">
        <f>IF(AE24="","",INDEX(DIFFERENTIATION_UNMERGE_SYSTEM,MATCH(AE24,DIFFERENTIATION_ID_DIFF,0)))</f>
        <v>с. Русская Васильевка, ул. Луговая, 1 (школа), котельная № 1-9</v>
      </c>
      <c r="AF27" s="2402" t="str">
        <f>IF(AF24="","",INDEX(DIFFERENTIATION_UNMERGE_SYSTEM,MATCH(AF24,DIFFERENTIATION_ID_DIFF,0)))</f>
        <v>с. Русская Васильевка, ул. Специалистов, 1 (сдк), котельная № 1-10</v>
      </c>
      <c r="AG27" s="2402" t="str">
        <f>IF(AG24="","",INDEX(DIFFERENTIATION_UNMERGE_SYSTEM,MATCH(AG24,DIFFERENTIATION_ID_DIFF,0)))</f>
        <v>с. Ивановка, ул. Центральная, 4А (сдк), котельная № 1-11</v>
      </c>
      <c r="AH27" s="2402" t="str">
        <f>IF(AH24="","",INDEX(DIFFERENTIATION_UNMERGE_SYSTEM,MATCH(AH24,DIFFERENTIATION_ID_DIFF,0)))</f>
        <v>с. Ивановка, ул. Центральная, 2А (школак), котельная № 1-12</v>
      </c>
      <c r="AI27" s="2402" t="str">
        <f>IF(AI24="","",INDEX(DIFFERENTIATION_UNMERGE_SYSTEM,MATCH(AI24,DIFFERENTIATION_ID_DIFF,0)))</f>
        <v>с. Ивановка, ул. Центральная, 3А (домк), котельная № 1-13</v>
      </c>
      <c r="AJ27" s="2402" t="str">
        <f>IF(AJ24="","",INDEX(DIFFERENTIATION_UNMERGE_SYSTEM,MATCH(AJ24,DIFFERENTIATION_ID_DIFF,0)))</f>
        <v>с. Тенеево. ул. Центральная, 31 (школа), котельная № 1-14</v>
      </c>
      <c r="AK27" s="2402" t="str">
        <f>IF(AK24="","",INDEX(DIFFERENTIATION_UNMERGE_SYSTEM,MATCH(AK24,DIFFERENTIATION_ID_DIFF,0)))</f>
        <v>с. Тенеево. ул. Центральная, 38 (сдк), котельная № 1-15</v>
      </c>
      <c r="AL27" s="2402" t="str">
        <f>IF(AL24="","",INDEX(DIFFERENTIATION_UNMERGE_SYSTEM,MATCH(AL24,DIFFERENTIATION_ID_DIFF,0)))</f>
        <v>с. Кошки, д/с Теремок, котельная № 1-16</v>
      </c>
      <c r="AM27" s="2402" t="str">
        <f>IF(AM24="","",INDEX(DIFFERENTIATION_UNMERGE_SYSTEM,MATCH(AM24,DIFFERENTIATION_ID_DIFF,0)))</f>
        <v>с. Кошки, д/с Радуга, котельная № 1-17</v>
      </c>
      <c r="AN27" s="2402" t="str">
        <f>IF(AN24="","",INDEX(DIFFERENTIATION_UNMERGE_SYSTEM,MATCH(AN24,DIFFERENTIATION_ID_DIFF,0)))</f>
        <v>с. Кошки, ст. Подгрузная, ул. Пионерская, 3 (школа), котельная № 1-18</v>
      </c>
      <c r="AO27" s="2402" t="str">
        <f>IF(AO24="","",INDEX(DIFFERENTIATION_UNMERGE_SYSTEM,MATCH(AO24,DIFFERENTIATION_ID_DIFF,0)))</f>
        <v>с. Кошки, ст. Подгрузная, ул. Спортивная, 8А (д/с Родничока), котельная № 1-19</v>
      </c>
      <c r="AP27" s="2402" t="str">
        <f>IF(AP24="","",INDEX(DIFFERENTIATION_UNMERGE_SYSTEM,MATCH(AP24,DIFFERENTIATION_ID_DIFF,0)))</f>
        <v>с. В.Белозерки, ул. Мира, котельная № 2-1</v>
      </c>
      <c r="AQ27" s="2402" t="str">
        <f>IF(AQ24="","",INDEX(DIFFERENTIATION_UNMERGE_SYSTEM,MATCH(AQ24,DIFFERENTIATION_ID_DIFF,0)))</f>
        <v>с. В.Белозерки, ул. Щербакова, котельная № 2-2</v>
      </c>
      <c r="AR27" s="2402" t="str">
        <f>IF(AR24="","",INDEX(DIFFERENTIATION_UNMERGE_SYSTEM,MATCH(AR24,DIFFERENTIATION_ID_DIFF,0)))</f>
        <v>с. В.Белозерки, пер. Восточный, котельная № 2-3</v>
      </c>
      <c r="AS27" s="2402" t="str">
        <f>IF(AS24="","",INDEX(DIFFERENTIATION_UNMERGE_SYSTEM,MATCH(AS24,DIFFERENTIATION_ID_DIFF,0)))</f>
        <v>с. В.Белозерки, пер. Западный, котельная № 2-4</v>
      </c>
      <c r="AT27" s="2402" t="str">
        <f>IF(AT24="","",INDEX(DIFFERENTIATION_UNMERGE_SYSTEM,MATCH(AT24,DIFFERENTIATION_ID_DIFF,0)))</f>
        <v>с. Большая Черниговка, Микрорайон, 24Б, котельная № 3-1</v>
      </c>
      <c r="AU27" s="2402" t="str">
        <f>IF(AU24="","",INDEX(DIFFERENTIATION_UNMERGE_SYSTEM,MATCH(AU24,DIFFERENTIATION_ID_DIFF,0)))</f>
        <v>п. Глушицкий, ул. Шоссейная, 11, котельная № 3-2</v>
      </c>
      <c r="AV27" s="2402" t="str">
        <f>IF(AV24="","",INDEX(DIFFERENTIATION_UNMERGE_SYSTEM,MATCH(AV24,DIFFERENTIATION_ID_DIFF,0)))</f>
        <v>п. Полянский, ул. Центральная, 34Б, котельная 3-3</v>
      </c>
      <c r="AW27" s="2402" t="str">
        <f>IF(AW24="","",INDEX(DIFFERENTIATION_UNMERGE_SYSTEM,MATCH(AW24,DIFFERENTIATION_ID_DIFF,0)))</f>
        <v>с. Майское, ул. Специалистов, 12А, котельная № 3-4</v>
      </c>
      <c r="AX27" s="2402" t="str">
        <f>IF(AX24="","",INDEX(DIFFERENTIATION_UNMERGE_SYSTEM,MATCH(AX24,DIFFERENTIATION_ID_DIFF,0)))</f>
        <v>пгт Безенчук, ул. Центральная, 9А, котельная № 4-1</v>
      </c>
      <c r="AY27" s="2402" t="str">
        <f>IF(AY24="","",INDEX(DIFFERENTIATION_UNMERGE_SYSTEM,MATCH(AY24,DIFFERENTIATION_ID_DIFF,0)))</f>
        <v>с. Владимировка, ул. Солнечная, котельная № 4-34</v>
      </c>
      <c r="AZ27" s="2402" t="str">
        <f>IF(AZ24="","",INDEX(DIFFERENTIATION_UNMERGE_SYSTEM,MATCH(AZ24,DIFFERENTIATION_ID_DIFF,0)))</f>
        <v>с. Песочное, ул. Центральная, котельная № 4-2</v>
      </c>
      <c r="BA27" s="2402" t="str">
        <f>IF(BA24="","",INDEX(DIFFERENTIATION_UNMERGE_SYSTEM,MATCH(BA24,DIFFERENTIATION_ID_DIFF,0)))</f>
        <v>пгт Безенчук, ул. Луговцева, 57, котельная № 4-3</v>
      </c>
      <c r="BB27" s="2402" t="str">
        <f>IF(BB24="","",INDEX(DIFFERENTIATION_UNMERGE_SYSTEM,MATCH(BB24,DIFFERENTIATION_ID_DIFF,0)))</f>
        <v>пгт Безенчук, ул. Степная, 1, котельная № 4-4</v>
      </c>
      <c r="BC27" s="2402" t="str">
        <f>IF(BC24="","",INDEX(DIFFERENTIATION_UNMERGE_SYSTEM,MATCH(BC24,DIFFERENTIATION_ID_DIFF,0)))</f>
        <v>пгт Безенчук, ул. Советскаяа, 184, котельная № 4-5</v>
      </c>
      <c r="BD27" s="2402" t="str">
        <f>IF(BD24="","",INDEX(DIFFERENTIATION_UNMERGE_SYSTEM,MATCH(BD24,DIFFERENTIATION_ID_DIFF,0)))</f>
        <v>пгт Безенчук, ул. Садовая, 1А, котельная № 4-6</v>
      </c>
      <c r="BE27" s="2402" t="str">
        <f>IF(BE24="","",INDEX(DIFFERENTIATION_UNMERGE_SYSTEM,MATCH(BE24,DIFFERENTIATION_ID_DIFF,0)))</f>
        <v>пгт Безенчук, ул. Солодухина, 167, котельная № 4-7</v>
      </c>
      <c r="BF27" s="2402" t="str">
        <f>IF(BF24="","",INDEX(DIFFERENTIATION_UNMERGE_SYSTEM,MATCH(BF24,DIFFERENTIATION_ID_DIFF,0)))</f>
        <v>пгт Безенчук, ул. Быковцева, 77в, котельная № 4-8</v>
      </c>
      <c r="BG27" s="2402" t="str">
        <f>IF(BG24="","",INDEX(DIFFERENTIATION_UNMERGE_SYSTEM,MATCH(BG24,DIFFERENTIATION_ID_DIFF,0)))</f>
        <v>пгт Безенчук, ул. Быковцева, 66, котельная № 4-9</v>
      </c>
      <c r="BH27" s="2402" t="str">
        <f>IF(BH24="","",INDEX(DIFFERENTIATION_UNMERGE_SYSTEM,MATCH(BH24,DIFFERENTIATION_ID_DIFF,0)))</f>
        <v>с. Осинки, ул. Л.Толстого, котельная № 4-10</v>
      </c>
      <c r="BI27" s="2402" t="str">
        <f>IF(BI24="","",INDEX(DIFFERENTIATION_UNMERGE_SYSTEM,MATCH(BI24,DIFFERENTIATION_ID_DIFF,0)))</f>
        <v>с. Осинки, ул. Комсомольская, 1, котельная № 4-11</v>
      </c>
      <c r="BJ27" s="2402" t="str">
        <f>IF(BJ24="","",INDEX(DIFFERENTIATION_UNMERGE_SYSTEM,MATCH(BJ24,DIFFERENTIATION_ID_DIFF,0)))</f>
        <v>с. Осинки, ул. Комсомольская, 2, котельная № 4-12</v>
      </c>
      <c r="BK27" s="2402" t="str">
        <f>IF(BK24="","",INDEX(DIFFERENTIATION_UNMERGE_SYSTEM,MATCH(BK24,DIFFERENTIATION_ID_DIFF,0)))</f>
        <v>с. Осинки, ул. Комсомольская, 3, котельная № 4-13</v>
      </c>
      <c r="BL27" s="2402" t="str">
        <f>IF(BL24="","",INDEX(DIFFERENTIATION_UNMERGE_SYSTEM,MATCH(BL24,DIFFERENTIATION_ID_DIFF,0)))</f>
        <v>с. Осинки, ул. Комсомольская, 42, котельная № 4-14</v>
      </c>
      <c r="BM27" s="2402" t="str">
        <f>IF(BM24="","",INDEX(DIFFERENTIATION_UNMERGE_SYSTEM,MATCH(BM24,DIFFERENTIATION_ID_DIFF,0)))</f>
        <v>с. Ольгино, ул. Северная, 7а, котельная № 4-15</v>
      </c>
      <c r="BN27" s="2402" t="str">
        <f>IF(BN24="","",INDEX(DIFFERENTIATION_UNMERGE_SYSTEM,MATCH(BN24,DIFFERENTIATION_ID_DIFF,0)))</f>
        <v>с. Прибой, ул. Гаражная, 4, котельная № 4-16</v>
      </c>
      <c r="BO27" s="2402" t="str">
        <f>IF(BO24="","",INDEX(DIFFERENTIATION_UNMERGE_SYSTEM,MATCH(BO24,DIFFERENTIATION_ID_DIFF,0)))</f>
        <v>с. Прибой, ул. Овражная, 4, котельная № 4-17</v>
      </c>
      <c r="BP27" s="2402" t="str">
        <f>IF(BP24="","",INDEX(DIFFERENTIATION_UNMERGE_SYSTEM,MATCH(BP24,DIFFERENTIATION_ID_DIFF,0)))</f>
        <v>с. Екатериновка, ул. Фабричная, 25А, котельная № 4-19</v>
      </c>
      <c r="BQ27" s="2402" t="str">
        <f>IF(BQ24="","",INDEX(DIFFERENTIATION_UNMERGE_SYSTEM,MATCH(BQ24,DIFFERENTIATION_ID_DIFF,0)))</f>
        <v>с. Екатериновка, ул. Фабричная, 40А, котельная № 4-20</v>
      </c>
      <c r="BR27" s="2402" t="str">
        <f>IF(BR24="","",INDEX(DIFFERENTIATION_UNMERGE_SYSTEM,MATCH(BR24,DIFFERENTIATION_ID_DIFF,0)))</f>
        <v>ст. Звезда, ул. Железнодорожная, 9А, котельная № 4-21</v>
      </c>
      <c r="BS27" s="2402" t="str">
        <f>IF(BS24="","",INDEX(DIFFERENTIATION_UNMERGE_SYSTEM,MATCH(BS24,DIFFERENTIATION_ID_DIFF,0)))</f>
        <v>с. Натальино, ул. Школьная, 13А, котельная № 4-22</v>
      </c>
      <c r="BT27" s="2402" t="str">
        <f>IF(BT24="","",INDEX(DIFFERENTIATION_UNMERGE_SYSTEM,MATCH(BT24,DIFFERENTIATION_ID_DIFF,0)))</f>
        <v>с. Сосновка,  котельная № 4-23</v>
      </c>
      <c r="BU27" s="2402" t="str">
        <f>IF(BU24="","",INDEX(DIFFERENTIATION_UNMERGE_SYSTEM,MATCH(BU24,DIFFERENTIATION_ID_DIFF,0)))</f>
        <v>с. Красноселки, ул. Центральная, 6А, котельная № 4-24</v>
      </c>
      <c r="BV27" s="2402" t="str">
        <f>IF(BV24="","",INDEX(DIFFERENTIATION_UNMERGE_SYSTEM,MATCH(BV24,DIFFERENTIATION_ID_DIFF,0)))</f>
        <v>с. Переволоки, ул. Центральная, 33, 35, котельная № 4-28</v>
      </c>
      <c r="BW27" s="2402" t="str">
        <f>IF(BW24="","",INDEX(DIFFERENTIATION_UNMERGE_SYSTEM,MATCH(BW24,DIFFERENTIATION_ID_DIFF,0)))</f>
        <v>с. Переволоки, ул. Центральная, 37, 39, котельная № 4-29</v>
      </c>
      <c r="BX27" s="2402" t="str">
        <f>IF(BX24="","",INDEX(DIFFERENTIATION_UNMERGE_SYSTEM,MATCH(BX24,DIFFERENTIATION_ID_DIFF,0)))</f>
        <v>с. Переволоки, ул. Центральная, (сдк), котельная № 4-30</v>
      </c>
      <c r="BY27" s="2402" t="str">
        <f>IF(BY24="","",INDEX(DIFFERENTIATION_UNMERGE_SYSTEM,MATCH(BY24,DIFFERENTIATION_ID_DIFF,0)))</f>
        <v>с. Переволоки, ул. Школьная, (школа, д/с), котельная № 4-31</v>
      </c>
      <c r="BZ27" s="2402" t="str">
        <f>IF(BZ24="","",INDEX(DIFFERENTIATION_UNMERGE_SYSTEM,MATCH(BZ24,DIFFERENTIATION_ID_DIFF,0)))</f>
        <v>с. С. Залесье, д.3, котельная № 4-32</v>
      </c>
      <c r="CA27" s="2402" t="str">
        <f>IF(CA24="","",INDEX(DIFFERENTIATION_UNMERGE_SYSTEM,MATCH(CA24,DIFFERENTIATION_ID_DIFF,0)))</f>
        <v>с. Покровка, ул. Центральная, 1А, котельная № 4-33</v>
      </c>
      <c r="CB27" s="2402" t="str">
        <f>IF(CB24="","",INDEX(DIFFERENTIATION_UNMERGE_SYSTEM,MATCH(CB24,DIFFERENTIATION_ID_DIFF,0)))</f>
        <v>с. Новомихайловка, ул. Центральная, 1, котельная № 4-36</v>
      </c>
      <c r="CC27" s="2402" t="str">
        <f>IF(CC24="","",INDEX(DIFFERENTIATION_UNMERGE_SYSTEM,MATCH(CC24,DIFFERENTIATION_ID_DIFF,0)))</f>
        <v>с. Новомихайловка, ул. Центральная, 6, котельная № 4-37</v>
      </c>
      <c r="CD27" s="2402" t="str">
        <f>IF(CD24="","",INDEX(DIFFERENTIATION_UNMERGE_SYSTEM,MATCH(CD24,DIFFERENTIATION_ID_DIFF,0)))</f>
        <v>с. Новомихайловка, ул. Центральная, 14, котельная № 4-38</v>
      </c>
      <c r="CE27" s="2402" t="str">
        <f>IF(CE24="","",INDEX(DIFFERENTIATION_UNMERGE_SYSTEM,MATCH(CE24,DIFFERENTIATION_ID_DIFF,0)))</f>
        <v>с. Новомихайловка, ул. Фасадная, 3, котельная № 4-39</v>
      </c>
      <c r="CF27" s="2402" t="str">
        <f>IF(CF24="","",INDEX(DIFFERENTIATION_UNMERGE_SYSTEM,MATCH(CF24,DIFFERENTIATION_ID_DIFF,0)))</f>
        <v>с. Александровка, ул. Центральная, 44 (сдк), котельная № 4-40</v>
      </c>
      <c r="CG27" s="2402" t="str">
        <f>IF(CG24="","",INDEX(DIFFERENTIATION_UNMERGE_SYSTEM,MATCH(CG24,DIFFERENTIATION_ID_DIFF,0)))</f>
        <v>с. Преображенка, ул. Тополинаяя, 13, котельная № 4-42</v>
      </c>
      <c r="CH27" s="2402" t="str">
        <f>IF(CH24="","",INDEX(DIFFERENTIATION_UNMERGE_SYSTEM,MATCH(CH24,DIFFERENTIATION_ID_DIFF,0)))</f>
        <v>с. Преображенка, ул. Тополинаяя, 15, котельная № 4-43</v>
      </c>
      <c r="CI27" s="2402" t="str">
        <f>IF(CI24="","",INDEX(DIFFERENTIATION_UNMERGE_SYSTEM,MATCH(CI24,DIFFERENTIATION_ID_DIFF,0)))</f>
        <v>ст. Звезда, тепловые сети № 4-44</v>
      </c>
      <c r="CJ27" s="2402" t="str">
        <f>IF(CJ24="","",INDEX(DIFFERENTIATION_UNMERGE_SYSTEM,MATCH(CJ24,DIFFERENTIATION_ID_DIFF,0)))</f>
        <v>п. Разинский, тепловые сети № 4-45</v>
      </c>
      <c r="CK27" s="2402" t="str">
        <f>IF(CK24="","",INDEX(DIFFERENTIATION_UNMERGE_SYSTEM,MATCH(CK24,DIFFERENTIATION_ID_DIFF,0)))</f>
        <v>п. Привольный, тепловые сети № 4-46</v>
      </c>
      <c r="CL27" s="2402" t="str">
        <f>IF(CL24="","",INDEX(DIFFERENTIATION_UNMERGE_SYSTEM,MATCH(CL24,DIFFERENTIATION_ID_DIFF,0)))</f>
        <v>п. Дружба, тепловые сети № 4-47</v>
      </c>
      <c r="CM27" s="2402" t="str">
        <f>IF(CM24="","",INDEX(DIFFERENTIATION_UNMERGE_SYSTEM,MATCH(CM24,DIFFERENTIATION_ID_DIFF,0)))</f>
        <v>с. Владимировка, ул. Максима Горького, котельная № 4-35</v>
      </c>
      <c r="CN27" s="2402" t="str">
        <f>IF(CN24="","",INDEX(DIFFERENTIATION_UNMERGE_SYSTEM,MATCH(CN24,DIFFERENTIATION_ID_DIFF,0)))</f>
        <v>с. Кинель-Черкассы, ул. Революционная, 76, котельная № 6-1</v>
      </c>
      <c r="CO27" s="2402" t="str">
        <f>IF(CO24="","",INDEX(DIFFERENTIATION_UNMERGE_SYSTEM,MATCH(CO24,DIFFERENTIATION_ID_DIFF,0)))</f>
        <v>с. Репьевка, ул. Победы, 4, котельная № 6-2</v>
      </c>
      <c r="CP27" s="2402" t="str">
        <f>IF(CP24="","",INDEX(DIFFERENTIATION_UNMERGE_SYSTEM,MATCH(CP24,DIFFERENTIATION_ID_DIFF,0)))</f>
        <v>с. Садгород, ул. Ленина, 43, котельная № 6-3</v>
      </c>
      <c r="CQ27" s="2402" t="str">
        <f>IF(CQ24="","",INDEX(DIFFERENTIATION_UNMERGE_SYSTEM,MATCH(CQ24,DIFFERENTIATION_ID_DIFF,0)))</f>
        <v>с. Тимашево, ул. Молодежная, 15д, котельная № 6-4</v>
      </c>
      <c r="CR27" s="2402" t="str">
        <f>IF(CR24="","",INDEX(DIFFERENTIATION_UNMERGE_SYSTEM,MATCH(CR24,DIFFERENTIATION_ID_DIFF,0)))</f>
        <v>с. Кинель-Черкассы (ГИБДД), ул. Механизаторов, 1, котельная № 6-5</v>
      </c>
      <c r="CS27" s="2402" t="str">
        <f>IF(CS24="","",INDEX(DIFFERENTIATION_UNMERGE_SYSTEM,MATCH(CS24,DIFFERENTIATION_ID_DIFF,0)))</f>
        <v>с. Кинель-Черкассы (библиотека), ул. Красноармейская, 115а, котельная № 6-6</v>
      </c>
      <c r="CT27" s="2402" t="str">
        <f>IF(CT24="","",INDEX(DIFFERENTIATION_UNMERGE_SYSTEM,MATCH(CT24,DIFFERENTIATION_ID_DIFF,0)))</f>
        <v>с. Березняки, ул. Первомайская, 11, котельная № 6-7</v>
      </c>
      <c r="CU27" s="2402" t="str">
        <f>IF(CU24="","",INDEX(DIFFERENTIATION_UNMERGE_SYSTEM,MATCH(CU24,DIFFERENTIATION_ID_DIFF,0)))</f>
        <v>с. Дубовый Колок, ул. Центральная, 8а, котельная № 6-8</v>
      </c>
      <c r="CV27" s="2402" t="str">
        <f>IF(CV24="","",INDEX(DIFFERENTIATION_UNMERGE_SYSTEM,MATCH(CV24,DIFFERENTIATION_ID_DIFF,0)))</f>
        <v>с. Семеновка, ул. Советская, 2б, котельная № 6-9</v>
      </c>
      <c r="CW27" s="2402" t="str">
        <f>IF(CW24="","",INDEX(DIFFERENTIATION_UNMERGE_SYSTEM,MATCH(CW24,DIFFERENTIATION_ID_DIFF,0)))</f>
        <v>с. Красная Горка, ул. Чапаевская, 71, котельная № 6-10</v>
      </c>
      <c r="CX27" s="2402" t="str">
        <f>IF(CX24="","",INDEX(DIFFERENTIATION_UNMERGE_SYSTEM,MATCH(CX24,DIFFERENTIATION_ID_DIFF,0)))</f>
        <v>с. Кинель-Черкассы (УФМС), ул. Красноармейская, 107, котельная № 6-11</v>
      </c>
      <c r="CY27" s="2402" t="str">
        <f>IF(CY24="","",INDEX(DIFFERENTIATION_UNMERGE_SYSTEM,MATCH(CY24,DIFFERENTIATION_ID_DIFF,0)))</f>
        <v>с. Кинель-Черкассы (д/с Голубь), ул. Нефтяников, 9, котельная № 6-12</v>
      </c>
      <c r="CZ27" s="2402" t="str">
        <f>IF(CZ24="","",INDEX(DIFFERENTIATION_UNMERGE_SYSTEM,MATCH(CZ24,DIFFERENTIATION_ID_DIFF,0)))</f>
        <v>с. Кинель-Черкассы (д/с Огонек), ул. Авиационная, 7в, котельная № 6-13</v>
      </c>
      <c r="DA27" s="2402" t="str">
        <f>IF(DA24="","",INDEX(DIFFERENTIATION_UNMERGE_SYSTEM,MATCH(DA24,DIFFERENTIATION_ID_DIFF,0)))</f>
        <v>с. Тимашево (школа), ул. Комсомольская, 31А, котельная № 6-14</v>
      </c>
      <c r="DB27" s="2402" t="str">
        <f>IF(DB24="","",INDEX(DIFFERENTIATION_UNMERGE_SYSTEM,MATCH(DB24,DIFFERENTIATION_ID_DIFF,0)))</f>
        <v>с. Муханово , ул. Больничная, 25, котельная № 6-15</v>
      </c>
      <c r="DC27" s="2402" t="str">
        <f>IF(DC24="","",INDEX(DIFFERENTIATION_UNMERGE_SYSTEM,MATCH(DC24,DIFFERENTIATION_ID_DIFF,0)))</f>
        <v>с. Муханово (школа) , ул. Школьная, 1/1, котельная № 6-16</v>
      </c>
      <c r="DD27" s="2402" t="str">
        <f>IF(DD24="","",INDEX(DIFFERENTIATION_UNMERGE_SYSTEM,MATCH(DD24,DIFFERENTIATION_ID_DIFF,0)))</f>
        <v>с. Муханово (клуб) , ул. Школьная, 1/1А, котельная № 6-17</v>
      </c>
      <c r="DE27" s="2402" t="str">
        <f>IF(DE24="","",INDEX(DIFFERENTIATION_UNMERGE_SYSTEM,MATCH(DE24,DIFFERENTIATION_ID_DIFF,0)))</f>
        <v>с. Муханово (ж/дом) , ул. Школьная, 1/1Б, котельная № 6-18</v>
      </c>
      <c r="DF27" s="2402" t="str">
        <f>IF(DF24="","",INDEX(DIFFERENTIATION_UNMERGE_SYSTEM,MATCH(DF24,DIFFERENTIATION_ID_DIFF,0)))</f>
        <v>с. Кротовка (АПС) , ул. Дачная, котельная № 6-19</v>
      </c>
      <c r="DG27" s="2402" t="str">
        <f>IF(DG24="","",INDEX(DIFFERENTIATION_UNMERGE_SYSTEM,MATCH(DG24,DIFFERENTIATION_ID_DIFF,0)))</f>
        <v>с. Кротовка (ЛДПС) , ул. Нефтяников, 7, котельная № 6-20</v>
      </c>
      <c r="DH27" s="2402" t="str">
        <f>IF(DH24="","",INDEX(DIFFERENTIATION_UNMERGE_SYSTEM,MATCH(DH24,DIFFERENTIATION_ID_DIFF,0)))</f>
        <v>с. Кротовка (больница) , ул. Мичуринская, 2А, котельная № 6-21</v>
      </c>
      <c r="DI27" s="2402" t="str">
        <f>IF(DI24="","",INDEX(DIFFERENTIATION_UNMERGE_SYSTEM,MATCH(DI24,DIFFERENTIATION_ID_DIFF,0)))</f>
        <v>с. Александровка, ул. Спортивная, 8, котельная № 6-22</v>
      </c>
      <c r="DJ27" s="2402" t="str">
        <f>IF(DJ24="","",INDEX(DIFFERENTIATION_UNMERGE_SYSTEM,MATCH(DJ24,DIFFERENTIATION_ID_DIFF,0)))</f>
        <v>с. Б. Сарабай, ул. Черемушки, 2А, котельная № 6-23</v>
      </c>
      <c r="DK27" s="2402" t="str">
        <f>IF(DK24="","",INDEX(DIFFERENTIATION_UNMERGE_SYSTEM,MATCH(DK24,DIFFERENTIATION_ID_DIFF,0)))</f>
        <v>с. Кабановка, ул. Крыгина, 1ж, котельная № 6-24</v>
      </c>
      <c r="DL27" s="2402" t="str">
        <f>IF(DL24="","",INDEX(DIFFERENTIATION_UNMERGE_SYSTEM,MATCH(DL24,DIFFERENTIATION_ID_DIFF,0)))</f>
        <v>с. Богородское, ул. Молодежнаяа, 1а, котельная № 6-25</v>
      </c>
      <c r="DM27" s="2402" t="str">
        <f>IF(DM24="","",INDEX(DIFFERENTIATION_UNMERGE_SYSTEM,MATCH(DM24,DIFFERENTIATION_ID_DIFF,0)))</f>
        <v>с. Богородское, ул. Центральная, 159а, котельная № 6-26</v>
      </c>
      <c r="DN27" s="2402" t="str">
        <f>IF(DN24="","",INDEX(DIFFERENTIATION_UNMERGE_SYSTEM,MATCH(DN24,DIFFERENTIATION_ID_DIFF,0)))</f>
        <v>с. Лозовка, ул. Центральная, 4а, котельная № 6-27</v>
      </c>
      <c r="DO27" s="2402" t="str">
        <f>IF(DO24="","",INDEX(DIFFERENTIATION_UNMERGE_SYSTEM,MATCH(DO24,DIFFERENTIATION_ID_DIFF,0)))</f>
        <v>с. Лозовка (клуб), ул. Центральная, 1а, котельная № 6-28</v>
      </c>
      <c r="DP27" s="2402" t="str">
        <f>IF(DP24="","",INDEX(DIFFERENTIATION_UNMERGE_SYSTEM,MATCH(DP24,DIFFERENTIATION_ID_DIFF,0)))</f>
        <v>с. Новые Ключи(школа), ул. Советская, 38А, котельная № 6-29</v>
      </c>
      <c r="DQ27" s="2402" t="str">
        <f>IF(DQ24="","",INDEX(DIFFERENTIATION_UNMERGE_SYSTEM,MATCH(DQ24,DIFFERENTIATION_ID_DIFF,0)))</f>
        <v>с. Новые Ключи(клуб), ул. Советская, 38А, котельная № 6-30</v>
      </c>
      <c r="DR27" s="2402" t="str">
        <f>IF(DR24="","",INDEX(DIFFERENTIATION_UNMERGE_SYSTEM,MATCH(DR24,DIFFERENTIATION_ID_DIFF,0)))</f>
        <v>п. Первомайский, ул. Садовая, 28, котельная № 6-31</v>
      </c>
      <c r="DS27" s="2402" t="str">
        <f>IF(DS24="","",INDEX(DIFFERENTIATION_UNMERGE_SYSTEM,MATCH(DS24,DIFFERENTIATION_ID_DIFF,0)))</f>
        <v>с. Черновка, ул. Школьная, 33, котельная № 6-32</v>
      </c>
      <c r="DT27" s="2402" t="str">
        <f>IF(DT24="","",INDEX(DIFFERENTIATION_UNMERGE_SYSTEM,MATCH(DT24,DIFFERENTIATION_ID_DIFF,0)))</f>
        <v>с. Кинель-Черкассы, ул. Механизаторов, 16А, котельная № 6-33</v>
      </c>
      <c r="DU27" s="2402" t="str">
        <f>IF(DU24="","",INDEX(DIFFERENTIATION_UNMERGE_SYSTEM,MATCH(DU24,DIFFERENTIATION_ID_DIFF,0)))</f>
        <v>с.  Ерзовка, ул. Центральная, 66, котельная № 6-34</v>
      </c>
      <c r="DV27" s="2402" t="str">
        <f>IF(DV24="","",INDEX(DIFFERENTIATION_UNMERGE_SYSTEM,MATCH(DV24,DIFFERENTIATION_ID_DIFF,0)))</f>
        <v>с.  Коханы (КДЦ), ул. Советская, 32А, котельная № 6-35</v>
      </c>
      <c r="DW27" s="2402" t="str">
        <f>IF(DW24="","",INDEX(DIFFERENTIATION_UNMERGE_SYSTEM,MATCH(DW24,DIFFERENTIATION_ID_DIFF,0)))</f>
        <v>с.  Полудни (школа), ул. Солнечная, 92А, котельная № 6-36</v>
      </c>
      <c r="DX27" s="2402" t="str">
        <f>IF(DX24="","",INDEX(DIFFERENTIATION_UNMERGE_SYSTEM,MATCH(DX24,DIFFERENTIATION_ID_DIFF,0)))</f>
        <v>с.  Вязники, ул. Школьная, 9А, котельная № 6-37</v>
      </c>
      <c r="DY27" s="2402" t="str">
        <f>IF(DY24="","",INDEX(DIFFERENTIATION_UNMERGE_SYSTEM,MATCH(DY24,DIFFERENTIATION_ID_DIFF,0)))</f>
        <v>с. Среднее Аверкино, ул. Школьная, 13А, котельная № 6-38</v>
      </c>
      <c r="DZ27" s="2402" t="str">
        <f>IF(DZ24="","",INDEX(DIFFERENTIATION_UNMERGE_SYSTEM,MATCH(DZ24,DIFFERENTIATION_ID_DIFF,0)))</f>
        <v>с. Среднее Аверкино, ул. Школьная, 64Б, котельная № 6-39</v>
      </c>
      <c r="EA27" s="2402" t="str">
        <f>IF(EA24="","",INDEX(DIFFERENTIATION_UNMERGE_SYSTEM,MATCH(EA24,DIFFERENTIATION_ID_DIFF,0)))</f>
        <v>с. Красные Ключи, ул. Школьная, 14Б, котельная № 6-40</v>
      </c>
      <c r="EB27" s="2402" t="str">
        <f>IF(EB24="","",INDEX(DIFFERENTIATION_UNMERGE_SYSTEM,MATCH(EB24,DIFFERENTIATION_ID_DIFF,0)))</f>
        <v>с. Кротково, ул. Ленина, 46Б, котельная № 6-41</v>
      </c>
      <c r="EC27" s="2402" t="str">
        <f>IF(EC24="","",INDEX(DIFFERENTIATION_UNMERGE_SYSTEM,MATCH(EC24,DIFFERENTIATION_ID_DIFF,0)))</f>
        <v>с. Первомайск, ул. Первомайская, 46Б, котельная № 6-42</v>
      </c>
      <c r="ED27" s="2402" t="str">
        <f>IF(ED24="","",INDEX(DIFFERENTIATION_UNMERGE_SYSTEM,MATCH(ED24,DIFFERENTIATION_ID_DIFF,0)))</f>
        <v>п. Венера, ул. Центральная, 1А, котельная № 6-43</v>
      </c>
      <c r="EE27" s="2402" t="str">
        <f>IF(EE24="","",INDEX(DIFFERENTIATION_UNMERGE_SYSTEM,MATCH(EE24,DIFFERENTIATION_ID_DIFF,0)))</f>
        <v>г.о. Отрадный, ЦЗН, ул. Молодогвардейская, 16А, котельная № 6-44</v>
      </c>
      <c r="EF27" s="2402" t="str">
        <f>IF(EF24="","",INDEX(DIFFERENTIATION_UNMERGE_SYSTEM,MATCH(EF24,DIFFERENTIATION_ID_DIFF,0)))</f>
        <v>п. Приволжье, ул. Парковая, котельная № 7-1</v>
      </c>
      <c r="EG27" s="2402" t="str">
        <f>IF(EG24="","",INDEX(DIFFERENTIATION_UNMERGE_SYSTEM,MATCH(EG24,DIFFERENTIATION_ID_DIFF,0)))</f>
        <v>п. Приволжье, ул.Комарова, котельная № 7-2</v>
      </c>
      <c r="EH27" s="2402" t="str">
        <f>IF(EH24="","",INDEX(DIFFERENTIATION_UNMERGE_SYSTEM,MATCH(EH24,DIFFERENTIATION_ID_DIFF,0)))</f>
        <v>п. Приволжье, ул. Молодежная, котельная № 7-3</v>
      </c>
      <c r="EI27" s="2402" t="str">
        <f>IF(EI24="","",INDEX(DIFFERENTIATION_UNMERGE_SYSTEM,MATCH(EI24,DIFFERENTIATION_ID_DIFF,0)))</f>
        <v>п. Приволжье, ул. Советская, котельная № 7-4</v>
      </c>
      <c r="EJ27" s="2402" t="str">
        <f>IF(EJ24="","",INDEX(DIFFERENTIATION_UNMERGE_SYSTEM,MATCH(EJ24,DIFFERENTIATION_ID_DIFF,0)))</f>
        <v>п. Ильмень, ул. Молодежная, котельная № 7-5</v>
      </c>
      <c r="EK27" s="2402" t="str">
        <f>IF(EK24="","",INDEX(DIFFERENTIATION_UNMERGE_SYSTEM,MATCH(EK24,DIFFERENTIATION_ID_DIFF,0)))</f>
        <v>п. Ильмень, ул. Почтовая, котельная № 7-6</v>
      </c>
      <c r="EL27" s="2402" t="str">
        <f>IF(EL24="","",INDEX(DIFFERENTIATION_UNMERGE_SYSTEM,MATCH(EL24,DIFFERENTIATION_ID_DIFF,0)))</f>
        <v>п. Ильмень, ул. Школьная, котельная № 7-7</v>
      </c>
      <c r="EM27" s="2402" t="str">
        <f>IF(EM24="","",INDEX(DIFFERENTIATION_UNMERGE_SYSTEM,MATCH(EM24,DIFFERENTIATION_ID_DIFF,0)))</f>
        <v>п. Новоспасский, ул. Мира, котельная № 7-8</v>
      </c>
      <c r="EN27" s="2402" t="str">
        <f>IF(EN24="","",INDEX(DIFFERENTIATION_UNMERGE_SYSTEM,MATCH(EN24,DIFFERENTIATION_ID_DIFF,0)))</f>
        <v>п. Новоспасский, ул. Магистральная, котельная № 7-9</v>
      </c>
      <c r="EO27" s="2402" t="str">
        <f>IF(EO24="","",INDEX(DIFFERENTIATION_UNMERGE_SYSTEM,MATCH(EO24,DIFFERENTIATION_ID_DIFF,0)))</f>
        <v>п. Новоспасский, пер. Пугачева, котельная № 7-10</v>
      </c>
      <c r="EP27" s="2402" t="str">
        <f>IF(EP24="","",INDEX(DIFFERENTIATION_UNMERGE_SYSTEM,MATCH(EP24,DIFFERENTIATION_ID_DIFF,0)))</f>
        <v>п. Новоспасский, ул. Школьная, котельная № 7-11</v>
      </c>
      <c r="EQ27" s="2402" t="str">
        <f>IF(EQ24="","",INDEX(DIFFERENTIATION_UNMERGE_SYSTEM,MATCH(EQ24,DIFFERENTIATION_ID_DIFF,0)))</f>
        <v>п. Новоспасский, ул. Ленина, котельная № 7-12</v>
      </c>
      <c r="ER27" s="2402" t="str">
        <f>IF(ER24="","",INDEX(DIFFERENTIATION_UNMERGE_SYSTEM,MATCH(ER24,DIFFERENTIATION_ID_DIFF,0)))</f>
        <v>п. Обшаровка, ул. Лычева, котельная № 7-13</v>
      </c>
      <c r="ES27" s="2402" t="str">
        <f>IF(ES24="","",INDEX(DIFFERENTIATION_UNMERGE_SYSTEM,MATCH(ES24,DIFFERENTIATION_ID_DIFF,0)))</f>
        <v>п. Обшаровка, ул. Терешковой, котельная № 7-14</v>
      </c>
      <c r="ET27" s="2402" t="str">
        <f>IF(ET24="","",INDEX(DIFFERENTIATION_UNMERGE_SYSTEM,MATCH(ET24,DIFFERENTIATION_ID_DIFF,0)))</f>
        <v>п. Обшаровка, ул. Спортивная, котельная № 7-15</v>
      </c>
      <c r="EU27" s="2402" t="str">
        <f>IF(EU24="","",INDEX(DIFFERENTIATION_UNMERGE_SYSTEM,MATCH(EU24,DIFFERENTIATION_ID_DIFF,0)))</f>
        <v>п. Обшаровка, ул. Строителей, котельная № 7-16</v>
      </c>
      <c r="EV27" s="2402" t="str">
        <f>IF(EV24="","",INDEX(DIFFERENTIATION_UNMERGE_SYSTEM,MATCH(EV24,DIFFERENTIATION_ID_DIFF,0)))</f>
        <v>п. Обшаровка, ул. Советская, котельная № 7-17</v>
      </c>
      <c r="EW27" s="2402" t="str">
        <f>IF(EW24="","",INDEX(DIFFERENTIATION_UNMERGE_SYSTEM,MATCH(EW24,DIFFERENTIATION_ID_DIFF,0)))</f>
        <v>п. Обшаровка, ул. Щорса, котельная № 7-18</v>
      </c>
      <c r="EX27" s="2402" t="str">
        <f>IF(EX24="","",INDEX(DIFFERENTIATION_UNMERGE_SYSTEM,MATCH(EX24,DIFFERENTIATION_ID_DIFF,0)))</f>
        <v>г. Чапаевск, ул. С.Лазо, котельная № 8-1</v>
      </c>
      <c r="EY27" s="2402" t="str">
        <f>IF(EY24="","",INDEX(DIFFERENTIATION_UNMERGE_SYSTEM,MATCH(EY24,DIFFERENTIATION_ID_DIFF,0)))</f>
        <v>пос. Маяк, ул. Дорожная,1а, котельная № 8-2</v>
      </c>
      <c r="EZ27" s="2402" t="str">
        <f>IF(EZ24="","",INDEX(DIFFERENTIATION_UNMERGE_SYSTEM,MATCH(EZ24,DIFFERENTIATION_ID_DIFF,0)))</f>
        <v>пос. Шмидта, ул. Школьная, 4Б, котельная № 8-3</v>
      </c>
      <c r="FA27" s="2402" t="str">
        <f>IF(FA24="","",INDEX(DIFFERENTIATION_UNMERGE_SYSTEM,MATCH(FA24,DIFFERENTIATION_ID_DIFF,0)))</f>
        <v>пос. Гранный, котельная № 8-4</v>
      </c>
      <c r="FB27" s="2402" t="str">
        <f>IF(FB24="","",INDEX(DIFFERENTIATION_UNMERGE_SYSTEM,MATCH(FB24,DIFFERENTIATION_ID_DIFF,0)))</f>
        <v>п. Журавли, ул. Школьная,/Молодежная, котельная № 5-1</v>
      </c>
      <c r="FC27" s="2402" t="str">
        <f>IF(FC24="","",INDEX(DIFFERENTIATION_UNMERGE_SYSTEM,MATCH(FC24,DIFFERENTIATION_ID_DIFF,0)))</f>
        <v>п. Калинка, ул. Советская, котельная № 5-2</v>
      </c>
      <c r="FD27" s="2402" t="str">
        <f>IF(FD24="","",INDEX(DIFFERENTIATION_UNMERGE_SYSTEM,MATCH(FD24,DIFFERENTIATION_ID_DIFF,0)))</f>
        <v>с. Лопатино, ул. Школьная, котельная № 5-3</v>
      </c>
      <c r="FE27" s="2402" t="str">
        <f>IF(FE24="","",INDEX(DIFFERENTIATION_UNMERGE_SYSTEM,MATCH(FE24,DIFFERENTIATION_ID_DIFF,0)))</f>
        <v>с. Сухая Вязовка, ул. Школьная, котельная № 5-4</v>
      </c>
      <c r="FF27" s="2402" t="str">
        <f>IF(FF24="","",INDEX(DIFFERENTIATION_UNMERGE_SYSTEM,MATCH(FF24,DIFFERENTIATION_ID_DIFF,0)))</f>
        <v>с. Сухая Вязовка, ул. Молодежная, котельная № 5-5</v>
      </c>
      <c r="FG27" s="2402" t="str">
        <f>IF(FG24="","",INDEX(DIFFERENTIATION_UNMERGE_SYSTEM,MATCH(FG24,DIFFERENTIATION_ID_DIFF,0)))</f>
        <v>с. Черноречье, ул. Мира, котельная № 5-6</v>
      </c>
      <c r="FH27" s="2402" t="str">
        <f>IF(FH24="","",INDEX(DIFFERENTIATION_UNMERGE_SYSTEM,MATCH(FH24,DIFFERENTIATION_ID_DIFF,0)))</f>
        <v>с. Черноречье, ул. Кустарная, котельная № 5-7</v>
      </c>
      <c r="FI27" s="2402" t="str">
        <f>IF(FI24="","",INDEX(DIFFERENTIATION_UNMERGE_SYSTEM,MATCH(FI24,DIFFERENTIATION_ID_DIFF,0)))</f>
        <v>с. Яицкое, ул. Яицкая, котельная № 5-8</v>
      </c>
      <c r="FJ27" s="2402" t="str">
        <f>IF(FJ24="","",INDEX(DIFFERENTIATION_UNMERGE_SYSTEM,MATCH(FJ24,DIFFERENTIATION_ID_DIFF,0)))</f>
        <v>г.о. Октябрьск, пос. Спортивый, котельная № 11-1</v>
      </c>
      <c r="FK27" s="2402" t="str">
        <f>IF(FK24="","",INDEX(DIFFERENTIATION_UNMERGE_SYSTEM,MATCH(FK24,DIFFERENTIATION_ID_DIFF,0)))</f>
        <v>г.о. Октябрьск, ул. Пионерская (совхоз), котельная № 11-2</v>
      </c>
      <c r="FL27" s="2402" t="str">
        <f>IF(FL24="","",INDEX(DIFFERENTIATION_UNMERGE_SYSTEM,MATCH(FL24,DIFFERENTIATION_ID_DIFF,0)))</f>
        <v>г.о. Октябрьск, ул. Куйбышева, 21А, котельная № 11-3</v>
      </c>
      <c r="FM27" s="2402" t="str">
        <f>IF(FM24="","",INDEX(DIFFERENTIATION_UNMERGE_SYSTEM,MATCH(FM24,DIFFERENTIATION_ID_DIFF,0)))</f>
        <v>г.о. Октябрьск, ул. Волго-Донская, 9, котельная № 11-4</v>
      </c>
      <c r="FN27" s="2402" t="str">
        <f>IF(FN24="","",INDEX(DIFFERENTIATION_UNMERGE_SYSTEM,MATCH(FN24,DIFFERENTIATION_ID_DIFF,0)))</f>
        <v>г.о. Октябрьск, п.Первомайский, ул. Вологина, котельная № 11-5</v>
      </c>
      <c r="FO27" s="2402" t="str">
        <f>IF(FO24="","",INDEX(DIFFERENTIATION_UNMERGE_SYSTEM,MATCH(FO24,DIFFERENTIATION_ID_DIFF,0)))</f>
        <v>г.о. Октябрьск, ул. Кирова, 12, котельная № 11-6</v>
      </c>
      <c r="FP27" s="2402" t="str">
        <f>IF(FP24="","",INDEX(DIFFERENTIATION_UNMERGE_SYSTEM,MATCH(FP24,DIFFERENTIATION_ID_DIFF,0)))</f>
        <v>г.о. Октябрьск, ул. Пролетарская, котельная № 11-7</v>
      </c>
      <c r="FQ27" s="2402" t="str">
        <f>IF(FQ24="","",INDEX(DIFFERENTIATION_UNMERGE_SYSTEM,MATCH(FQ24,DIFFERENTIATION_ID_DIFF,0)))</f>
        <v>г.о. Октябрьск, ул. Красногорская, котельная № 11-8</v>
      </c>
      <c r="FR27" s="2402" t="str">
        <f>IF(FR24="","",INDEX(DIFFERENTIATION_UNMERGE_SYSTEM,MATCH(FR24,DIFFERENTIATION_ID_DIFF,0)))</f>
        <v>г.о. Октябрьск, ул. Третьего Октября, правая Волга, котельная № 11-9</v>
      </c>
      <c r="FS27" s="2402" t="str">
        <f>IF(FS24="","",INDEX(DIFFERENTIATION_UNMERGE_SYSTEM,MATCH(FS24,DIFFERENTIATION_ID_DIFF,0)))</f>
        <v>с. Маза, ул. Калинина, 46А, котельная № 11-11</v>
      </c>
      <c r="FT27" s="2402" t="str">
        <f>IF(FT24="","",INDEX(DIFFERENTIATION_UNMERGE_SYSTEM,MATCH(FT24,DIFFERENTIATION_ID_DIFF,0)))</f>
        <v>пос. Пионерский, ул. Советская, 20Г, котельная № 11-12</v>
      </c>
      <c r="FU27" s="2402" t="str">
        <f>IF(FU24="","",INDEX(DIFFERENTIATION_UNMERGE_SYSTEM,MATCH(FU24,DIFFERENTIATION_ID_DIFF,0)))</f>
        <v>пос. Пионерский, ул. Гагарина, 10Г, котельная № 11-13</v>
      </c>
      <c r="FV27" s="2402" t="str">
        <f>IF(FV24="","",INDEX(DIFFERENTIATION_UNMERGE_SYSTEM,MATCH(FV24,DIFFERENTIATION_ID_DIFF,0)))</f>
        <v>пос. Пионерский, ул. Советская, 23В, котельная № 11-14</v>
      </c>
      <c r="FW27" s="2402" t="str">
        <f>IF(FW24="","",INDEX(DIFFERENTIATION_UNMERGE_SYSTEM,MATCH(FW24,DIFFERENTIATION_ID_DIFF,0)))</f>
        <v>пос. Пионерский, ул. Гагарина, 15Г, котельная № 11-15</v>
      </c>
      <c r="FX27" s="2402" t="str">
        <f>IF(FX24="","",INDEX(DIFFERENTIATION_UNMERGE_SYSTEM,MATCH(FX24,DIFFERENTIATION_ID_DIFF,0)))</f>
        <v>пос. Пионерский, ул. Советская, 4Д, котельная № 11-16</v>
      </c>
      <c r="FY27" s="2402" t="str">
        <f>IF(FY24="","",INDEX(DIFFERENTIATION_UNMERGE_SYSTEM,MATCH(FY24,DIFFERENTIATION_ID_DIFF,0)))</f>
        <v>пос. Пионерский, ул. Гагарина, 14В, котельная № 11-17</v>
      </c>
      <c r="FZ27" s="2402" t="str">
        <f>IF(FZ24="","",INDEX(DIFFERENTIATION_UNMERGE_SYSTEM,MATCH(FZ24,DIFFERENTIATION_ID_DIFF,0)))</f>
        <v>пос. Пионерский, ул. Кооперативная, 9В, котельная № 11-18</v>
      </c>
      <c r="GA27" s="2402" t="str">
        <f>IF(GA24="","",INDEX(DIFFERENTIATION_UNMERGE_SYSTEM,MATCH(GA24,DIFFERENTIATION_ID_DIFF,0)))</f>
        <v>пос. Пионерский, ул. Кооперативная, 18В, котельная № 11-19</v>
      </c>
      <c r="GB27" s="2402" t="str">
        <f>IF(GB24="","",INDEX(DIFFERENTIATION_UNMERGE_SYSTEM,MATCH(GB24,DIFFERENTIATION_ID_DIFF,0)))</f>
        <v>пос. Береговой, ул. Школьная, 3В, котельная № 11-21</v>
      </c>
      <c r="GC27" s="2402" t="str">
        <f>IF(GC24="","",INDEX(DIFFERENTIATION_UNMERGE_SYSTEM,MATCH(GC24,DIFFERENTIATION_ID_DIFF,0)))</f>
        <v>пос. Береговой, ул. Школьная, 2ГВ, котельная № 11-22</v>
      </c>
      <c r="GD27" s="2402" t="str">
        <f>IF(GD24="","",INDEX(DIFFERENTIATION_UNMERGE_SYSTEM,MATCH(GD24,DIFFERENTIATION_ID_DIFF,0)))</f>
        <v>пос. Береговой, ул. Торговая, 6В, котельная № 11-23</v>
      </c>
      <c r="GE27" s="2402" t="str">
        <f>IF(GE24="","",INDEX(DIFFERENTIATION_UNMERGE_SYSTEM,MATCH(GE24,DIFFERENTIATION_ID_DIFF,0)))</f>
        <v>пос. Береговой, ул. Торговая, 9Б, котельная № 11-24</v>
      </c>
      <c r="GF27" s="2402" t="str">
        <f>IF(GF24="","",INDEX(DIFFERENTIATION_UNMERGE_SYSTEM,MATCH(GF24,DIFFERENTIATION_ID_DIFF,0)))</f>
        <v>с. Суринск, ул. Нагорная, 35Б, котельная № 11-25</v>
      </c>
      <c r="GG27" s="2402" t="str">
        <f>IF(GG24="","",INDEX(DIFFERENTIATION_UNMERGE_SYSTEM,MATCH(GG24,DIFFERENTIATION_ID_DIFF,0)))</f>
        <v>с. Суринск, ул. Нагорная, 37Б, котельная № 11-26</v>
      </c>
      <c r="GH27" s="2402" t="str">
        <f>IF(GH24="","",INDEX(DIFFERENTIATION_UNMERGE_SYSTEM,MATCH(GH24,DIFFERENTIATION_ID_DIFF,0)))</f>
        <v>с. Суринск, ул. Мельничная, 47Б, котельная № 11-27</v>
      </c>
      <c r="GI27" s="2402" t="str">
        <f>IF(GI24="","",INDEX(DIFFERENTIATION_UNMERGE_SYSTEM,MATCH(GI24,DIFFERENTIATION_ID_DIFF,0)))</f>
        <v>с. Суринск, ул. Мельничная, 48Б, котельная № 11-28</v>
      </c>
      <c r="GJ27" s="2402" t="str">
        <f>IF(GJ24="","",INDEX(DIFFERENTIATION_UNMERGE_SYSTEM,MATCH(GJ24,DIFFERENTIATION_ID_DIFF,0)))</f>
        <v>с. Байядерково, ул. Центральная, 112Б, котельная № 11-29</v>
      </c>
      <c r="GK27" s="2402" t="str">
        <f>IF(GK24="","",INDEX(DIFFERENTIATION_UNMERGE_SYSTEM,MATCH(GK24,DIFFERENTIATION_ID_DIFF,0)))</f>
        <v>с. Малая Малышевка, ул. Молодежная, 26, котельная № 5-9</v>
      </c>
      <c r="GL27" s="2402" t="str">
        <f>IF(GL24="","",INDEX(DIFFERENTIATION_UNMERGE_SYSTEM,MATCH(GL24,DIFFERENTIATION_ID_DIFF,0)))</f>
        <v>п. Дмитриевка, котельная № 5-10</v>
      </c>
      <c r="GM27" s="2402" t="str">
        <f>IF(GM24="","",INDEX(DIFFERENTIATION_UNMERGE_SYSTEM,MATCH(GM24,DIFFERENTIATION_ID_DIFF,0)))</f>
        <v>п. Дмитриевка, котельная № 5-11</v>
      </c>
      <c r="GN27" s="2136"/>
      <c r="HJ27" s="1640">
        <v>11</v>
      </c>
    </row>
    <row customHeight="1" ht="11.549999999999999">
      <c r="E28" s="2378" t="s">
        <v>773</v>
      </c>
      <c r="F28" s="2379"/>
      <c r="G28" s="2379"/>
      <c r="H28" s="1654"/>
      <c r="I28" s="1654"/>
      <c r="J28" s="2376"/>
      <c r="K28" s="2376"/>
      <c r="L28" s="2376"/>
      <c r="M28" s="2376"/>
      <c r="N28" s="2376"/>
      <c r="O28" s="2376"/>
      <c r="P28" s="2376"/>
      <c r="Q28" s="2376"/>
      <c r="R28" s="2376"/>
      <c r="S28" s="2376"/>
      <c r="T28" s="2376"/>
      <c r="U28" s="2376"/>
      <c r="V28" s="2376"/>
      <c r="W28" s="2376"/>
      <c r="X28" s="2376"/>
      <c r="Y28" s="2376"/>
      <c r="Z28" s="2376"/>
      <c r="AA28" s="2376"/>
      <c r="AB28" s="2376"/>
      <c r="AC28" s="2376"/>
      <c r="AD28" s="2376"/>
      <c r="AE28" s="2376"/>
      <c r="AF28" s="2376"/>
      <c r="AG28" s="2376"/>
      <c r="AH28" s="2376"/>
      <c r="AI28" s="2376"/>
      <c r="AJ28" s="2376"/>
      <c r="AK28" s="2376"/>
      <c r="AL28" s="2376"/>
      <c r="AM28" s="2376"/>
      <c r="AN28" s="2376"/>
      <c r="AO28" s="2376"/>
      <c r="AP28" s="2376"/>
      <c r="AQ28" s="2376"/>
      <c r="AR28" s="2376"/>
      <c r="AS28" s="2376"/>
      <c r="AT28" s="2376"/>
      <c r="AU28" s="2376"/>
      <c r="AV28" s="2376"/>
      <c r="AW28" s="2376"/>
      <c r="AX28" s="2376"/>
      <c r="AY28" s="2376"/>
      <c r="AZ28" s="2376"/>
      <c r="BA28" s="2376"/>
      <c r="BB28" s="2376"/>
      <c r="BC28" s="2376"/>
      <c r="BD28" s="2376"/>
      <c r="BE28" s="2376"/>
      <c r="BF28" s="2376"/>
      <c r="BG28" s="2376"/>
      <c r="BH28" s="2376"/>
      <c r="BI28" s="2376"/>
      <c r="BJ28" s="2376"/>
      <c r="BK28" s="2376"/>
      <c r="BL28" s="2376"/>
      <c r="BM28" s="2376"/>
      <c r="BN28" s="2376"/>
      <c r="BO28" s="2376"/>
      <c r="BP28" s="2376"/>
      <c r="BQ28" s="2376"/>
      <c r="BR28" s="2376"/>
      <c r="BS28" s="2376"/>
      <c r="BT28" s="2376"/>
      <c r="BU28" s="2376"/>
      <c r="BV28" s="2376"/>
      <c r="BW28" s="2376"/>
      <c r="BX28" s="2376"/>
      <c r="BY28" s="2376"/>
      <c r="BZ28" s="2376"/>
      <c r="CA28" s="2376"/>
      <c r="CB28" s="2376"/>
      <c r="CC28" s="2376"/>
      <c r="CD28" s="2376"/>
      <c r="CE28" s="2376"/>
      <c r="CF28" s="2376"/>
      <c r="CG28" s="2376"/>
      <c r="CH28" s="2376"/>
      <c r="CI28" s="2376"/>
      <c r="CJ28" s="2376"/>
      <c r="CK28" s="2376"/>
      <c r="CL28" s="2376"/>
      <c r="CM28" s="2376"/>
      <c r="CN28" s="2376"/>
      <c r="CO28" s="2376"/>
      <c r="CP28" s="2376"/>
      <c r="CQ28" s="2376"/>
      <c r="CR28" s="2376"/>
      <c r="CS28" s="2376"/>
      <c r="CT28" s="2376"/>
      <c r="CU28" s="2376"/>
      <c r="CV28" s="2376"/>
      <c r="CW28" s="2376"/>
      <c r="CX28" s="2376"/>
      <c r="CY28" s="2376"/>
      <c r="CZ28" s="2376"/>
      <c r="DA28" s="2376"/>
      <c r="DB28" s="2376"/>
      <c r="DC28" s="2376"/>
      <c r="DD28" s="2376"/>
      <c r="DE28" s="2376"/>
      <c r="DF28" s="2376"/>
      <c r="DG28" s="2376"/>
      <c r="DH28" s="2376"/>
      <c r="DI28" s="2376"/>
      <c r="DJ28" s="2376"/>
      <c r="DK28" s="2376"/>
      <c r="DL28" s="2376"/>
      <c r="DM28" s="2376"/>
      <c r="DN28" s="2376"/>
      <c r="DO28" s="2376"/>
      <c r="DP28" s="2376"/>
      <c r="DQ28" s="2376"/>
      <c r="DR28" s="2376"/>
      <c r="DS28" s="2376"/>
      <c r="DT28" s="2376"/>
      <c r="DU28" s="2376"/>
      <c r="DV28" s="2376"/>
      <c r="DW28" s="2376"/>
      <c r="DX28" s="2376"/>
      <c r="DY28" s="2376"/>
      <c r="DZ28" s="2376"/>
      <c r="EA28" s="2376"/>
      <c r="EB28" s="2376"/>
      <c r="EC28" s="2376"/>
      <c r="ED28" s="2376"/>
      <c r="EE28" s="2376"/>
      <c r="EF28" s="2376"/>
      <c r="EG28" s="2376"/>
      <c r="EH28" s="2376"/>
      <c r="EI28" s="2376"/>
      <c r="EJ28" s="2376"/>
      <c r="EK28" s="2376"/>
      <c r="EL28" s="2376"/>
      <c r="EM28" s="2376"/>
      <c r="EN28" s="2376"/>
      <c r="EO28" s="2376"/>
      <c r="EP28" s="2376"/>
      <c r="EQ28" s="2376"/>
      <c r="ER28" s="2376"/>
      <c r="ES28" s="2376"/>
      <c r="ET28" s="2376"/>
      <c r="EU28" s="2376"/>
      <c r="EV28" s="2376"/>
      <c r="EW28" s="2376"/>
      <c r="EX28" s="2376"/>
      <c r="EY28" s="2376"/>
      <c r="EZ28" s="2376"/>
      <c r="FA28" s="2376"/>
      <c r="FB28" s="2376"/>
      <c r="FC28" s="2376"/>
      <c r="FD28" s="2376"/>
      <c r="FE28" s="2376"/>
      <c r="FF28" s="2376"/>
      <c r="FG28" s="2376"/>
      <c r="FH28" s="2376"/>
      <c r="FI28" s="2376"/>
      <c r="FJ28" s="2376"/>
      <c r="FK28" s="2376"/>
      <c r="FL28" s="2376"/>
      <c r="FM28" s="2376"/>
      <c r="FN28" s="2376"/>
      <c r="FO28" s="2376"/>
      <c r="FP28" s="2376"/>
      <c r="FQ28" s="2376"/>
      <c r="FR28" s="2376"/>
      <c r="FS28" s="2376"/>
      <c r="FT28" s="2376"/>
      <c r="FU28" s="2376"/>
      <c r="FV28" s="2376"/>
      <c r="FW28" s="2376"/>
      <c r="FX28" s="2376"/>
      <c r="FY28" s="2376"/>
      <c r="FZ28" s="2376"/>
      <c r="GA28" s="2376"/>
      <c r="GB28" s="2376"/>
      <c r="GC28" s="2376"/>
      <c r="GD28" s="2376"/>
      <c r="GE28" s="2376"/>
      <c r="GF28" s="2376"/>
      <c r="GG28" s="2376"/>
      <c r="GH28" s="2376"/>
      <c r="GI28" s="2376"/>
      <c r="GJ28" s="2376"/>
      <c r="GK28" s="2376"/>
      <c r="GL28" s="2376"/>
      <c r="GM28" s="2376"/>
      <c r="GN28" s="2136"/>
      <c r="HJ28" s="1640">
        <v>11</v>
      </c>
    </row>
    <row customHeight="1" ht="24">
      <c r="E29" s="1655" t="s">
        <v>88</v>
      </c>
      <c r="F29" s="1662" t="s">
        <v>775</v>
      </c>
      <c r="G29" s="1662" t="s">
        <v>1039</v>
      </c>
      <c r="H29" s="1662" t="s">
        <v>776</v>
      </c>
      <c r="I29" s="1662" t="s">
        <v>776</v>
      </c>
      <c r="J29" s="2321" t="s">
        <v>776</v>
      </c>
      <c r="K29" s="2321" t="s">
        <v>776</v>
      </c>
      <c r="L29" s="2321" t="s">
        <v>776</v>
      </c>
      <c r="M29" s="2321" t="s">
        <v>776</v>
      </c>
      <c r="N29" s="2321" t="s">
        <v>776</v>
      </c>
      <c r="O29" s="2321" t="s">
        <v>776</v>
      </c>
      <c r="P29" s="2321" t="s">
        <v>776</v>
      </c>
      <c r="Q29" s="2321" t="s">
        <v>776</v>
      </c>
      <c r="R29" s="2321" t="s">
        <v>776</v>
      </c>
      <c r="S29" s="2321" t="s">
        <v>776</v>
      </c>
      <c r="T29" s="2321" t="s">
        <v>776</v>
      </c>
      <c r="U29" s="2321" t="s">
        <v>776</v>
      </c>
      <c r="V29" s="2321" t="s">
        <v>776</v>
      </c>
      <c r="W29" s="2321" t="s">
        <v>776</v>
      </c>
      <c r="X29" s="2321" t="s">
        <v>776</v>
      </c>
      <c r="Y29" s="2321" t="s">
        <v>776</v>
      </c>
      <c r="Z29" s="2321" t="s">
        <v>776</v>
      </c>
      <c r="AA29" s="2321" t="s">
        <v>776</v>
      </c>
      <c r="AB29" s="2321" t="s">
        <v>776</v>
      </c>
      <c r="AC29" s="2321" t="s">
        <v>776</v>
      </c>
      <c r="AD29" s="2321" t="s">
        <v>776</v>
      </c>
      <c r="AE29" s="2321" t="s">
        <v>776</v>
      </c>
      <c r="AF29" s="2321" t="s">
        <v>776</v>
      </c>
      <c r="AG29" s="2321" t="s">
        <v>776</v>
      </c>
      <c r="AH29" s="2321" t="s">
        <v>776</v>
      </c>
      <c r="AI29" s="2321" t="s">
        <v>776</v>
      </c>
      <c r="AJ29" s="2321" t="s">
        <v>776</v>
      </c>
      <c r="AK29" s="2321" t="s">
        <v>776</v>
      </c>
      <c r="AL29" s="2321" t="s">
        <v>776</v>
      </c>
      <c r="AM29" s="2321" t="s">
        <v>776</v>
      </c>
      <c r="AN29" s="2321" t="s">
        <v>776</v>
      </c>
      <c r="AO29" s="2321" t="s">
        <v>776</v>
      </c>
      <c r="AP29" s="2321" t="s">
        <v>776</v>
      </c>
      <c r="AQ29" s="2321" t="s">
        <v>776</v>
      </c>
      <c r="AR29" s="2321" t="s">
        <v>776</v>
      </c>
      <c r="AS29" s="2321" t="s">
        <v>776</v>
      </c>
      <c r="AT29" s="2321" t="s">
        <v>776</v>
      </c>
      <c r="AU29" s="2321" t="s">
        <v>776</v>
      </c>
      <c r="AV29" s="2321" t="s">
        <v>776</v>
      </c>
      <c r="AW29" s="2321" t="s">
        <v>776</v>
      </c>
      <c r="AX29" s="2321" t="s">
        <v>776</v>
      </c>
      <c r="AY29" s="2321" t="s">
        <v>776</v>
      </c>
      <c r="AZ29" s="2321" t="s">
        <v>776</v>
      </c>
      <c r="BA29" s="2321" t="s">
        <v>776</v>
      </c>
      <c r="BB29" s="2321" t="s">
        <v>776</v>
      </c>
      <c r="BC29" s="2321" t="s">
        <v>776</v>
      </c>
      <c r="BD29" s="2321" t="s">
        <v>776</v>
      </c>
      <c r="BE29" s="2321" t="s">
        <v>776</v>
      </c>
      <c r="BF29" s="2321" t="s">
        <v>776</v>
      </c>
      <c r="BG29" s="2321" t="s">
        <v>776</v>
      </c>
      <c r="BH29" s="2321" t="s">
        <v>776</v>
      </c>
      <c r="BI29" s="2321" t="s">
        <v>776</v>
      </c>
      <c r="BJ29" s="2321" t="s">
        <v>776</v>
      </c>
      <c r="BK29" s="2321" t="s">
        <v>776</v>
      </c>
      <c r="BL29" s="2321" t="s">
        <v>776</v>
      </c>
      <c r="BM29" s="2321" t="s">
        <v>776</v>
      </c>
      <c r="BN29" s="2321" t="s">
        <v>776</v>
      </c>
      <c r="BO29" s="2321" t="s">
        <v>776</v>
      </c>
      <c r="BP29" s="2321" t="s">
        <v>776</v>
      </c>
      <c r="BQ29" s="2321" t="s">
        <v>776</v>
      </c>
      <c r="BR29" s="2321" t="s">
        <v>776</v>
      </c>
      <c r="BS29" s="2321" t="s">
        <v>776</v>
      </c>
      <c r="BT29" s="2321" t="s">
        <v>776</v>
      </c>
      <c r="BU29" s="2321" t="s">
        <v>776</v>
      </c>
      <c r="BV29" s="2321" t="s">
        <v>776</v>
      </c>
      <c r="BW29" s="2321" t="s">
        <v>776</v>
      </c>
      <c r="BX29" s="2321" t="s">
        <v>776</v>
      </c>
      <c r="BY29" s="2321" t="s">
        <v>776</v>
      </c>
      <c r="BZ29" s="2321" t="s">
        <v>776</v>
      </c>
      <c r="CA29" s="2321" t="s">
        <v>776</v>
      </c>
      <c r="CB29" s="2321" t="s">
        <v>776</v>
      </c>
      <c r="CC29" s="2321" t="s">
        <v>776</v>
      </c>
      <c r="CD29" s="2321" t="s">
        <v>776</v>
      </c>
      <c r="CE29" s="2321" t="s">
        <v>776</v>
      </c>
      <c r="CF29" s="2321" t="s">
        <v>776</v>
      </c>
      <c r="CG29" s="2321" t="s">
        <v>776</v>
      </c>
      <c r="CH29" s="2321" t="s">
        <v>776</v>
      </c>
      <c r="CI29" s="2321" t="s">
        <v>776</v>
      </c>
      <c r="CJ29" s="2321" t="s">
        <v>776</v>
      </c>
      <c r="CK29" s="2321" t="s">
        <v>776</v>
      </c>
      <c r="CL29" s="2321" t="s">
        <v>776</v>
      </c>
      <c r="CM29" s="2321" t="s">
        <v>776</v>
      </c>
      <c r="CN29" s="2321" t="s">
        <v>776</v>
      </c>
      <c r="CO29" s="2321" t="s">
        <v>776</v>
      </c>
      <c r="CP29" s="2321" t="s">
        <v>776</v>
      </c>
      <c r="CQ29" s="2321" t="s">
        <v>776</v>
      </c>
      <c r="CR29" s="2321" t="s">
        <v>776</v>
      </c>
      <c r="CS29" s="2321" t="s">
        <v>776</v>
      </c>
      <c r="CT29" s="2321" t="s">
        <v>776</v>
      </c>
      <c r="CU29" s="2321" t="s">
        <v>776</v>
      </c>
      <c r="CV29" s="2321" t="s">
        <v>776</v>
      </c>
      <c r="CW29" s="2321" t="s">
        <v>776</v>
      </c>
      <c r="CX29" s="2321" t="s">
        <v>776</v>
      </c>
      <c r="CY29" s="2321" t="s">
        <v>776</v>
      </c>
      <c r="CZ29" s="2321" t="s">
        <v>776</v>
      </c>
      <c r="DA29" s="2321" t="s">
        <v>776</v>
      </c>
      <c r="DB29" s="2321" t="s">
        <v>776</v>
      </c>
      <c r="DC29" s="2321" t="s">
        <v>776</v>
      </c>
      <c r="DD29" s="2321" t="s">
        <v>776</v>
      </c>
      <c r="DE29" s="2321" t="s">
        <v>776</v>
      </c>
      <c r="DF29" s="2321" t="s">
        <v>776</v>
      </c>
      <c r="DG29" s="2321" t="s">
        <v>776</v>
      </c>
      <c r="DH29" s="2321" t="s">
        <v>776</v>
      </c>
      <c r="DI29" s="2321" t="s">
        <v>776</v>
      </c>
      <c r="DJ29" s="2321" t="s">
        <v>776</v>
      </c>
      <c r="DK29" s="2321" t="s">
        <v>776</v>
      </c>
      <c r="DL29" s="2321" t="s">
        <v>776</v>
      </c>
      <c r="DM29" s="2321" t="s">
        <v>776</v>
      </c>
      <c r="DN29" s="2321" t="s">
        <v>776</v>
      </c>
      <c r="DO29" s="2321" t="s">
        <v>776</v>
      </c>
      <c r="DP29" s="2321" t="s">
        <v>776</v>
      </c>
      <c r="DQ29" s="2321" t="s">
        <v>776</v>
      </c>
      <c r="DR29" s="2321" t="s">
        <v>776</v>
      </c>
      <c r="DS29" s="2321" t="s">
        <v>776</v>
      </c>
      <c r="DT29" s="2321" t="s">
        <v>776</v>
      </c>
      <c r="DU29" s="2321" t="s">
        <v>776</v>
      </c>
      <c r="DV29" s="2321" t="s">
        <v>776</v>
      </c>
      <c r="DW29" s="2321" t="s">
        <v>776</v>
      </c>
      <c r="DX29" s="2321" t="s">
        <v>776</v>
      </c>
      <c r="DY29" s="2321" t="s">
        <v>776</v>
      </c>
      <c r="DZ29" s="2321" t="s">
        <v>776</v>
      </c>
      <c r="EA29" s="2321" t="s">
        <v>776</v>
      </c>
      <c r="EB29" s="2321" t="s">
        <v>776</v>
      </c>
      <c r="EC29" s="2321" t="s">
        <v>776</v>
      </c>
      <c r="ED29" s="2321" t="s">
        <v>776</v>
      </c>
      <c r="EE29" s="2321" t="s">
        <v>776</v>
      </c>
      <c r="EF29" s="2321" t="s">
        <v>776</v>
      </c>
      <c r="EG29" s="2321" t="s">
        <v>776</v>
      </c>
      <c r="EH29" s="2321" t="s">
        <v>776</v>
      </c>
      <c r="EI29" s="2321" t="s">
        <v>776</v>
      </c>
      <c r="EJ29" s="2321" t="s">
        <v>776</v>
      </c>
      <c r="EK29" s="2321" t="s">
        <v>776</v>
      </c>
      <c r="EL29" s="2321" t="s">
        <v>776</v>
      </c>
      <c r="EM29" s="2321" t="s">
        <v>776</v>
      </c>
      <c r="EN29" s="2321" t="s">
        <v>776</v>
      </c>
      <c r="EO29" s="2321" t="s">
        <v>776</v>
      </c>
      <c r="EP29" s="2321" t="s">
        <v>776</v>
      </c>
      <c r="EQ29" s="2321" t="s">
        <v>776</v>
      </c>
      <c r="ER29" s="2321" t="s">
        <v>776</v>
      </c>
      <c r="ES29" s="2321" t="s">
        <v>776</v>
      </c>
      <c r="ET29" s="2321" t="s">
        <v>776</v>
      </c>
      <c r="EU29" s="2321" t="s">
        <v>776</v>
      </c>
      <c r="EV29" s="2321" t="s">
        <v>776</v>
      </c>
      <c r="EW29" s="2321" t="s">
        <v>776</v>
      </c>
      <c r="EX29" s="2321" t="s">
        <v>776</v>
      </c>
      <c r="EY29" s="2321" t="s">
        <v>776</v>
      </c>
      <c r="EZ29" s="2321" t="s">
        <v>776</v>
      </c>
      <c r="FA29" s="2321" t="s">
        <v>776</v>
      </c>
      <c r="FB29" s="2321" t="s">
        <v>776</v>
      </c>
      <c r="FC29" s="2321" t="s">
        <v>776</v>
      </c>
      <c r="FD29" s="2321" t="s">
        <v>776</v>
      </c>
      <c r="FE29" s="2321" t="s">
        <v>776</v>
      </c>
      <c r="FF29" s="2321" t="s">
        <v>776</v>
      </c>
      <c r="FG29" s="2321" t="s">
        <v>776</v>
      </c>
      <c r="FH29" s="2321" t="s">
        <v>776</v>
      </c>
      <c r="FI29" s="2321" t="s">
        <v>776</v>
      </c>
      <c r="FJ29" s="2321" t="s">
        <v>776</v>
      </c>
      <c r="FK29" s="2321" t="s">
        <v>776</v>
      </c>
      <c r="FL29" s="2321" t="s">
        <v>776</v>
      </c>
      <c r="FM29" s="2321" t="s">
        <v>776</v>
      </c>
      <c r="FN29" s="2321" t="s">
        <v>776</v>
      </c>
      <c r="FO29" s="2321" t="s">
        <v>776</v>
      </c>
      <c r="FP29" s="2321" t="s">
        <v>776</v>
      </c>
      <c r="FQ29" s="2321" t="s">
        <v>776</v>
      </c>
      <c r="FR29" s="2321" t="s">
        <v>776</v>
      </c>
      <c r="FS29" s="2321" t="s">
        <v>776</v>
      </c>
      <c r="FT29" s="2321" t="s">
        <v>776</v>
      </c>
      <c r="FU29" s="2321" t="s">
        <v>776</v>
      </c>
      <c r="FV29" s="2321" t="s">
        <v>776</v>
      </c>
      <c r="FW29" s="2321" t="s">
        <v>776</v>
      </c>
      <c r="FX29" s="2321" t="s">
        <v>776</v>
      </c>
      <c r="FY29" s="2321" t="s">
        <v>776</v>
      </c>
      <c r="FZ29" s="2321" t="s">
        <v>776</v>
      </c>
      <c r="GA29" s="2321" t="s">
        <v>776</v>
      </c>
      <c r="GB29" s="2321" t="s">
        <v>776</v>
      </c>
      <c r="GC29" s="2321" t="s">
        <v>776</v>
      </c>
      <c r="GD29" s="2321" t="s">
        <v>776</v>
      </c>
      <c r="GE29" s="2321" t="s">
        <v>776</v>
      </c>
      <c r="GF29" s="2321" t="s">
        <v>776</v>
      </c>
      <c r="GG29" s="2321" t="s">
        <v>776</v>
      </c>
      <c r="GH29" s="2321" t="s">
        <v>776</v>
      </c>
      <c r="GI29" s="2321" t="s">
        <v>776</v>
      </c>
      <c r="GJ29" s="2321" t="s">
        <v>776</v>
      </c>
      <c r="GK29" s="2321" t="s">
        <v>776</v>
      </c>
      <c r="GL29" s="2321" t="s">
        <v>776</v>
      </c>
      <c r="GM29" s="2321" t="s">
        <v>776</v>
      </c>
      <c r="GN29" s="2136"/>
      <c r="HJ29" s="1640">
        <v>23</v>
      </c>
    </row>
    <row customHeight="1" ht="19.95">
      <c r="D30" s="1647"/>
      <c r="E30" s="555">
        <f>FHD_NUM_P_1</f>
        <v>1</v>
      </c>
      <c r="F30" s="1889" t="str">
        <f>FHD_P_1</f>
        <v>Выручка от регулируемого вида деятельности с распределением по видам деятельности</v>
      </c>
      <c r="G30" s="1887" t="s">
        <v>1025</v>
      </c>
      <c r="H30" s="566"/>
      <c r="I30" s="566"/>
      <c r="J30" s="566"/>
      <c r="K30" s="566"/>
      <c r="L30" s="566"/>
      <c r="M30" s="566"/>
      <c r="N30" s="566"/>
      <c r="O30" s="566"/>
      <c r="P30" s="566"/>
      <c r="Q30" s="566"/>
      <c r="R30" s="566"/>
      <c r="S30" s="566"/>
      <c r="T30" s="566"/>
      <c r="U30" s="566"/>
      <c r="V30" s="566"/>
      <c r="W30" s="566"/>
      <c r="X30" s="566"/>
      <c r="Y30" s="566"/>
      <c r="Z30" s="566"/>
      <c r="AA30" s="566"/>
      <c r="AB30" s="566"/>
      <c r="AC30" s="566"/>
      <c r="AD30" s="566"/>
      <c r="AE30" s="566"/>
      <c r="AF30" s="566"/>
      <c r="AG30" s="566"/>
      <c r="AH30" s="566"/>
      <c r="AI30" s="566"/>
      <c r="AJ30" s="566"/>
      <c r="AK30" s="566"/>
      <c r="AL30" s="566"/>
      <c r="AM30" s="566"/>
      <c r="AN30" s="566"/>
      <c r="AO30" s="566"/>
      <c r="AP30" s="566"/>
      <c r="AQ30" s="566"/>
      <c r="AR30" s="566"/>
      <c r="AS30" s="566"/>
      <c r="AT30" s="566"/>
      <c r="AU30" s="566"/>
      <c r="AV30" s="566"/>
      <c r="AW30" s="566"/>
      <c r="AX30" s="566"/>
      <c r="AY30" s="566"/>
      <c r="AZ30" s="566"/>
      <c r="BA30" s="566"/>
      <c r="BB30" s="566"/>
      <c r="BC30" s="566"/>
      <c r="BD30" s="566"/>
      <c r="BE30" s="566"/>
      <c r="BF30" s="566"/>
      <c r="BG30" s="566"/>
      <c r="BH30" s="566"/>
      <c r="BI30" s="566"/>
      <c r="BJ30" s="566"/>
      <c r="BK30" s="566"/>
      <c r="BL30" s="566"/>
      <c r="BM30" s="566"/>
      <c r="BN30" s="566"/>
      <c r="BO30" s="566"/>
      <c r="BP30" s="566"/>
      <c r="BQ30" s="566"/>
      <c r="BR30" s="566"/>
      <c r="BS30" s="566"/>
      <c r="BT30" s="566"/>
      <c r="BU30" s="566"/>
      <c r="BV30" s="566"/>
      <c r="BW30" s="566"/>
      <c r="BX30" s="566"/>
      <c r="BY30" s="566"/>
      <c r="BZ30" s="566"/>
      <c r="CA30" s="566"/>
      <c r="CB30" s="566"/>
      <c r="CC30" s="566"/>
      <c r="CD30" s="566"/>
      <c r="CE30" s="566"/>
      <c r="CF30" s="566"/>
      <c r="CG30" s="566"/>
      <c r="CH30" s="566"/>
      <c r="CI30" s="566"/>
      <c r="CJ30" s="566"/>
      <c r="CK30" s="566"/>
      <c r="CL30" s="566"/>
      <c r="CM30" s="566"/>
      <c r="CN30" s="566"/>
      <c r="CO30" s="566"/>
      <c r="CP30" s="566"/>
      <c r="CQ30" s="566"/>
      <c r="CR30" s="566"/>
      <c r="CS30" s="566"/>
      <c r="CT30" s="566"/>
      <c r="CU30" s="566"/>
      <c r="CV30" s="566"/>
      <c r="CW30" s="566"/>
      <c r="CX30" s="566"/>
      <c r="CY30" s="566"/>
      <c r="CZ30" s="566"/>
      <c r="DA30" s="566"/>
      <c r="DB30" s="566"/>
      <c r="DC30" s="566"/>
      <c r="DD30" s="566"/>
      <c r="DE30" s="566"/>
      <c r="DF30" s="566"/>
      <c r="DG30" s="566"/>
      <c r="DH30" s="566"/>
      <c r="DI30" s="566"/>
      <c r="DJ30" s="566"/>
      <c r="DK30" s="566"/>
      <c r="DL30" s="566"/>
      <c r="DM30" s="566"/>
      <c r="DN30" s="566"/>
      <c r="DO30" s="566"/>
      <c r="DP30" s="566"/>
      <c r="DQ30" s="566"/>
      <c r="DR30" s="566"/>
      <c r="DS30" s="566"/>
      <c r="DT30" s="566"/>
      <c r="DU30" s="566"/>
      <c r="DV30" s="566"/>
      <c r="DW30" s="566"/>
      <c r="DX30" s="566"/>
      <c r="DY30" s="566"/>
      <c r="DZ30" s="566"/>
      <c r="EA30" s="566"/>
      <c r="EB30" s="566"/>
      <c r="EC30" s="566"/>
      <c r="ED30" s="566"/>
      <c r="EE30" s="566"/>
      <c r="EF30" s="566"/>
      <c r="EG30" s="566"/>
      <c r="EH30" s="566"/>
      <c r="EI30" s="566"/>
      <c r="EJ30" s="566"/>
      <c r="EK30" s="566"/>
      <c r="EL30" s="566"/>
      <c r="EM30" s="566"/>
      <c r="EN30" s="566"/>
      <c r="EO30" s="566"/>
      <c r="EP30" s="566"/>
      <c r="EQ30" s="566"/>
      <c r="ER30" s="566"/>
      <c r="ES30" s="566"/>
      <c r="ET30" s="566"/>
      <c r="EU30" s="566"/>
      <c r="EV30" s="566"/>
      <c r="EW30" s="566"/>
      <c r="EX30" s="566"/>
      <c r="EY30" s="566"/>
      <c r="EZ30" s="566"/>
      <c r="FA30" s="566"/>
      <c r="FB30" s="566"/>
      <c r="FC30" s="566"/>
      <c r="FD30" s="566"/>
      <c r="FE30" s="566"/>
      <c r="FF30" s="566"/>
      <c r="FG30" s="566"/>
      <c r="FH30" s="566"/>
      <c r="FI30" s="566"/>
      <c r="FJ30" s="566"/>
      <c r="FK30" s="566"/>
      <c r="FL30" s="566"/>
      <c r="FM30" s="566"/>
      <c r="FN30" s="566"/>
      <c r="FO30" s="566"/>
      <c r="FP30" s="566"/>
      <c r="FQ30" s="566"/>
      <c r="FR30" s="566"/>
      <c r="FS30" s="566"/>
      <c r="FT30" s="566"/>
      <c r="FU30" s="566"/>
      <c r="FV30" s="566"/>
      <c r="FW30" s="566"/>
      <c r="FX30" s="566"/>
      <c r="FY30" s="566"/>
      <c r="FZ30" s="566"/>
      <c r="GA30" s="566"/>
      <c r="GB30" s="566"/>
      <c r="GC30" s="566"/>
      <c r="GD30" s="566"/>
      <c r="GE30" s="566"/>
      <c r="GF30" s="566"/>
      <c r="GG30" s="566"/>
      <c r="GH30" s="566"/>
      <c r="GI30" s="566"/>
      <c r="GJ30" s="566"/>
      <c r="GK30" s="566"/>
      <c r="GL30" s="566"/>
      <c r="GM30" s="566"/>
      <c r="GN30" s="298" t="str">
        <f>FHD_NOTE_P_1</f>
        <v>Указывается выручка от регулируемого вида деятельности с распределением по видам деятельности.</v>
      </c>
      <c r="GO30" s="552"/>
      <c r="HJ30" s="1640">
        <v>19</v>
      </c>
    </row>
    <row customHeight="1" ht="11.549999999999999">
      <c r="D31" s="1647"/>
      <c r="E31" s="555">
        <f>FHD_NUM_P_2</f>
        <v>2</v>
      </c>
      <c r="F31" s="1889" t="str">
        <f>FHD_P_2</f>
        <v>Себестоимость производимых товаров (оказываемых услуг) по регулируемому виду деятельности, включая:</v>
      </c>
      <c r="G31" s="1887" t="s">
        <v>1025</v>
      </c>
      <c r="H31" s="567">
        <f>SUMIF($GO33:$GO71,$GO31,H33:H71)</f>
        <v>0</v>
      </c>
      <c r="I31" s="567">
        <f>SUMIF($GO33:$GO71,$GO31,I33:I71)</f>
        <v>0</v>
      </c>
      <c r="J31" s="567">
        <f>SUMIF($GO33:$GO71,$GO31,J33:J71)</f>
        <v>0</v>
      </c>
      <c r="K31" s="567">
        <f>SUMIF($GO33:$GO71,$GO31,K33:K71)</f>
        <v>0</v>
      </c>
      <c r="L31" s="567">
        <f>SUMIF($GO33:$GO71,$GO31,L33:L71)</f>
        <v>0</v>
      </c>
      <c r="M31" s="567">
        <f>SUMIF($GO33:$GO71,$GO31,M33:M71)</f>
        <v>0</v>
      </c>
      <c r="N31" s="567">
        <f>SUMIF($GO33:$GO71,$GO31,N33:N71)</f>
        <v>0</v>
      </c>
      <c r="O31" s="567">
        <f>SUMIF($GO33:$GO71,$GO31,O33:O71)</f>
        <v>0</v>
      </c>
      <c r="P31" s="567">
        <f>SUMIF($GO33:$GO71,$GO31,P33:P71)</f>
        <v>0</v>
      </c>
      <c r="Q31" s="567">
        <f>SUMIF($GO33:$GO71,$GO31,Q33:Q71)</f>
        <v>0</v>
      </c>
      <c r="R31" s="567">
        <f>SUMIF($GO33:$GO71,$GO31,R33:R71)</f>
        <v>0</v>
      </c>
      <c r="S31" s="567">
        <f>SUMIF($GO33:$GO71,$GO31,S33:S71)</f>
        <v>0</v>
      </c>
      <c r="T31" s="567">
        <f>SUMIF($GO33:$GO71,$GO31,T33:T71)</f>
        <v>0</v>
      </c>
      <c r="U31" s="567">
        <f>SUMIF($GO33:$GO71,$GO31,U33:U71)</f>
        <v>0</v>
      </c>
      <c r="V31" s="567">
        <f>SUMIF($GO33:$GO71,$GO31,V33:V71)</f>
        <v>0</v>
      </c>
      <c r="W31" s="567">
        <f>SUMIF($GO33:$GO71,$GO31,W33:W71)</f>
        <v>0</v>
      </c>
      <c r="X31" s="567">
        <f>SUMIF($GO33:$GO71,$GO31,X33:X71)</f>
        <v>0</v>
      </c>
      <c r="Y31" s="567">
        <f>SUMIF($GO33:$GO71,$GO31,Y33:Y71)</f>
        <v>0</v>
      </c>
      <c r="Z31" s="567">
        <f>SUMIF($GO33:$GO71,$GO31,Z33:Z71)</f>
        <v>0</v>
      </c>
      <c r="AA31" s="567">
        <f>SUMIF($GO33:$GO71,$GO31,AA33:AA71)</f>
        <v>0</v>
      </c>
      <c r="AB31" s="567">
        <f>SUMIF($GO33:$GO71,$GO31,AB33:AB71)</f>
        <v>0</v>
      </c>
      <c r="AC31" s="567">
        <f>SUMIF($GO33:$GO71,$GO31,AC33:AC71)</f>
        <v>0</v>
      </c>
      <c r="AD31" s="567">
        <f>SUMIF($GO33:$GO71,$GO31,AD33:AD71)</f>
        <v>0</v>
      </c>
      <c r="AE31" s="567">
        <f>SUMIF($GO33:$GO71,$GO31,AE33:AE71)</f>
        <v>0</v>
      </c>
      <c r="AF31" s="567">
        <f>SUMIF($GO33:$GO71,$GO31,AF33:AF71)</f>
        <v>0</v>
      </c>
      <c r="AG31" s="567">
        <f>SUMIF($GO33:$GO71,$GO31,AG33:AG71)</f>
        <v>0</v>
      </c>
      <c r="AH31" s="567">
        <f>SUMIF($GO33:$GO71,$GO31,AH33:AH71)</f>
        <v>0</v>
      </c>
      <c r="AI31" s="567">
        <f>SUMIF($GO33:$GO71,$GO31,AI33:AI71)</f>
        <v>0</v>
      </c>
      <c r="AJ31" s="567">
        <f>SUMIF($GO33:$GO71,$GO31,AJ33:AJ71)</f>
        <v>0</v>
      </c>
      <c r="AK31" s="567">
        <f>SUMIF($GO33:$GO71,$GO31,AK33:AK71)</f>
        <v>0</v>
      </c>
      <c r="AL31" s="567">
        <f>SUMIF($GO33:$GO71,$GO31,AL33:AL71)</f>
        <v>0</v>
      </c>
      <c r="AM31" s="567">
        <f>SUMIF($GO33:$GO71,$GO31,AM33:AM71)</f>
        <v>0</v>
      </c>
      <c r="AN31" s="567">
        <f>SUMIF($GO33:$GO71,$GO31,AN33:AN71)</f>
        <v>0</v>
      </c>
      <c r="AO31" s="567">
        <f>SUMIF($GO33:$GO71,$GO31,AO33:AO71)</f>
        <v>0</v>
      </c>
      <c r="AP31" s="567">
        <f>SUMIF($GO33:$GO71,$GO31,AP33:AP71)</f>
        <v>0</v>
      </c>
      <c r="AQ31" s="567">
        <f>SUMIF($GO33:$GO71,$GO31,AQ33:AQ71)</f>
        <v>0</v>
      </c>
      <c r="AR31" s="567">
        <f>SUMIF($GO33:$GO71,$GO31,AR33:AR71)</f>
        <v>0</v>
      </c>
      <c r="AS31" s="567">
        <f>SUMIF($GO33:$GO71,$GO31,AS33:AS71)</f>
        <v>0</v>
      </c>
      <c r="AT31" s="567">
        <f>SUMIF($GO33:$GO71,$GO31,AT33:AT71)</f>
        <v>0</v>
      </c>
      <c r="AU31" s="567">
        <f>SUMIF($GO33:$GO71,$GO31,AU33:AU71)</f>
        <v>0</v>
      </c>
      <c r="AV31" s="567">
        <f>SUMIF($GO33:$GO71,$GO31,AV33:AV71)</f>
        <v>0</v>
      </c>
      <c r="AW31" s="567">
        <f>SUMIF($GO33:$GO71,$GO31,AW33:AW71)</f>
        <v>0</v>
      </c>
      <c r="AX31" s="567">
        <f>SUMIF($GO33:$GO71,$GO31,AX33:AX71)</f>
        <v>0</v>
      </c>
      <c r="AY31" s="567">
        <f>SUMIF($GO33:$GO71,$GO31,AY33:AY71)</f>
        <v>0</v>
      </c>
      <c r="AZ31" s="567">
        <f>SUMIF($GO33:$GO71,$GO31,AZ33:AZ71)</f>
        <v>0</v>
      </c>
      <c r="BA31" s="567">
        <f>SUMIF($GO33:$GO71,$GO31,BA33:BA71)</f>
        <v>0</v>
      </c>
      <c r="BB31" s="567">
        <f>SUMIF($GO33:$GO71,$GO31,BB33:BB71)</f>
        <v>0</v>
      </c>
      <c r="BC31" s="567">
        <f>SUMIF($GO33:$GO71,$GO31,BC33:BC71)</f>
        <v>0</v>
      </c>
      <c r="BD31" s="567">
        <f>SUMIF($GO33:$GO71,$GO31,BD33:BD71)</f>
        <v>0</v>
      </c>
      <c r="BE31" s="567">
        <f>SUMIF($GO33:$GO71,$GO31,BE33:BE71)</f>
        <v>0</v>
      </c>
      <c r="BF31" s="567">
        <f>SUMIF($GO33:$GO71,$GO31,BF33:BF71)</f>
        <v>0</v>
      </c>
      <c r="BG31" s="567">
        <f>SUMIF($GO33:$GO71,$GO31,BG33:BG71)</f>
        <v>0</v>
      </c>
      <c r="BH31" s="567">
        <f>SUMIF($GO33:$GO71,$GO31,BH33:BH71)</f>
        <v>0</v>
      </c>
      <c r="BI31" s="567">
        <f>SUMIF($GO33:$GO71,$GO31,BI33:BI71)</f>
        <v>0</v>
      </c>
      <c r="BJ31" s="567">
        <f>SUMIF($GO33:$GO71,$GO31,BJ33:BJ71)</f>
        <v>0</v>
      </c>
      <c r="BK31" s="567">
        <f>SUMIF($GO33:$GO71,$GO31,BK33:BK71)</f>
        <v>0</v>
      </c>
      <c r="BL31" s="567">
        <f>SUMIF($GO33:$GO71,$GO31,BL33:BL71)</f>
        <v>0</v>
      </c>
      <c r="BM31" s="567">
        <f>SUMIF($GO33:$GO71,$GO31,BM33:BM71)</f>
        <v>0</v>
      </c>
      <c r="BN31" s="567">
        <f>SUMIF($GO33:$GO71,$GO31,BN33:BN71)</f>
        <v>0</v>
      </c>
      <c r="BO31" s="567">
        <f>SUMIF($GO33:$GO71,$GO31,BO33:BO71)</f>
        <v>0</v>
      </c>
      <c r="BP31" s="567">
        <f>SUMIF($GO33:$GO71,$GO31,BP33:BP71)</f>
        <v>0</v>
      </c>
      <c r="BQ31" s="567">
        <f>SUMIF($GO33:$GO71,$GO31,BQ33:BQ71)</f>
        <v>0</v>
      </c>
      <c r="BR31" s="567">
        <f>SUMIF($GO33:$GO71,$GO31,BR33:BR71)</f>
        <v>0</v>
      </c>
      <c r="BS31" s="567">
        <f>SUMIF($GO33:$GO71,$GO31,BS33:BS71)</f>
        <v>0</v>
      </c>
      <c r="BT31" s="567">
        <f>SUMIF($GO33:$GO71,$GO31,BT33:BT71)</f>
        <v>0</v>
      </c>
      <c r="BU31" s="567">
        <f>SUMIF($GO33:$GO71,$GO31,BU33:BU71)</f>
        <v>0</v>
      </c>
      <c r="BV31" s="567">
        <f>SUMIF($GO33:$GO71,$GO31,BV33:BV71)</f>
        <v>0</v>
      </c>
      <c r="BW31" s="567">
        <f>SUMIF($GO33:$GO71,$GO31,BW33:BW71)</f>
        <v>0</v>
      </c>
      <c r="BX31" s="567">
        <f>SUMIF($GO33:$GO71,$GO31,BX33:BX71)</f>
        <v>0</v>
      </c>
      <c r="BY31" s="567">
        <f>SUMIF($GO33:$GO71,$GO31,BY33:BY71)</f>
        <v>0</v>
      </c>
      <c r="BZ31" s="567">
        <f>SUMIF($GO33:$GO71,$GO31,BZ33:BZ71)</f>
        <v>0</v>
      </c>
      <c r="CA31" s="567">
        <f>SUMIF($GO33:$GO71,$GO31,CA33:CA71)</f>
        <v>0</v>
      </c>
      <c r="CB31" s="567">
        <f>SUMIF($GO33:$GO71,$GO31,CB33:CB71)</f>
        <v>0</v>
      </c>
      <c r="CC31" s="567">
        <f>SUMIF($GO33:$GO71,$GO31,CC33:CC71)</f>
        <v>0</v>
      </c>
      <c r="CD31" s="567">
        <f>SUMIF($GO33:$GO71,$GO31,CD33:CD71)</f>
        <v>0</v>
      </c>
      <c r="CE31" s="567">
        <f>SUMIF($GO33:$GO71,$GO31,CE33:CE71)</f>
        <v>0</v>
      </c>
      <c r="CF31" s="567">
        <f>SUMIF($GO33:$GO71,$GO31,CF33:CF71)</f>
        <v>0</v>
      </c>
      <c r="CG31" s="567">
        <f>SUMIF($GO33:$GO71,$GO31,CG33:CG71)</f>
        <v>0</v>
      </c>
      <c r="CH31" s="567">
        <f>SUMIF($GO33:$GO71,$GO31,CH33:CH71)</f>
        <v>0</v>
      </c>
      <c r="CI31" s="567">
        <f>SUMIF($GO33:$GO71,$GO31,CI33:CI71)</f>
        <v>0</v>
      </c>
      <c r="CJ31" s="567">
        <f>SUMIF($GO33:$GO71,$GO31,CJ33:CJ71)</f>
        <v>0</v>
      </c>
      <c r="CK31" s="567">
        <f>SUMIF($GO33:$GO71,$GO31,CK33:CK71)</f>
        <v>0</v>
      </c>
      <c r="CL31" s="567">
        <f>SUMIF($GO33:$GO71,$GO31,CL33:CL71)</f>
        <v>0</v>
      </c>
      <c r="CM31" s="567">
        <f>SUMIF($GO33:$GO71,$GO31,CM33:CM71)</f>
        <v>0</v>
      </c>
      <c r="CN31" s="567">
        <f>SUMIF($GO33:$GO71,$GO31,CN33:CN71)</f>
        <v>0</v>
      </c>
      <c r="CO31" s="567">
        <f>SUMIF($GO33:$GO71,$GO31,CO33:CO71)</f>
        <v>0</v>
      </c>
      <c r="CP31" s="567">
        <f>SUMIF($GO33:$GO71,$GO31,CP33:CP71)</f>
        <v>0</v>
      </c>
      <c r="CQ31" s="567">
        <f>SUMIF($GO33:$GO71,$GO31,CQ33:CQ71)</f>
        <v>0</v>
      </c>
      <c r="CR31" s="567">
        <f>SUMIF($GO33:$GO71,$GO31,CR33:CR71)</f>
        <v>0</v>
      </c>
      <c r="CS31" s="567">
        <f>SUMIF($GO33:$GO71,$GO31,CS33:CS71)</f>
        <v>0</v>
      </c>
      <c r="CT31" s="567">
        <f>SUMIF($GO33:$GO71,$GO31,CT33:CT71)</f>
        <v>0</v>
      </c>
      <c r="CU31" s="567">
        <f>SUMIF($GO33:$GO71,$GO31,CU33:CU71)</f>
        <v>0</v>
      </c>
      <c r="CV31" s="567">
        <f>SUMIF($GO33:$GO71,$GO31,CV33:CV71)</f>
        <v>0</v>
      </c>
      <c r="CW31" s="567">
        <f>SUMIF($GO33:$GO71,$GO31,CW33:CW71)</f>
        <v>0</v>
      </c>
      <c r="CX31" s="567">
        <f>SUMIF($GO33:$GO71,$GO31,CX33:CX71)</f>
        <v>0</v>
      </c>
      <c r="CY31" s="567">
        <f>SUMIF($GO33:$GO71,$GO31,CY33:CY71)</f>
        <v>0</v>
      </c>
      <c r="CZ31" s="567">
        <f>SUMIF($GO33:$GO71,$GO31,CZ33:CZ71)</f>
        <v>0</v>
      </c>
      <c r="DA31" s="567">
        <f>SUMIF($GO33:$GO71,$GO31,DA33:DA71)</f>
        <v>0</v>
      </c>
      <c r="DB31" s="567">
        <f>SUMIF($GO33:$GO71,$GO31,DB33:DB71)</f>
        <v>0</v>
      </c>
      <c r="DC31" s="567">
        <f>SUMIF($GO33:$GO71,$GO31,DC33:DC71)</f>
        <v>0</v>
      </c>
      <c r="DD31" s="567">
        <f>SUMIF($GO33:$GO71,$GO31,DD33:DD71)</f>
        <v>0</v>
      </c>
      <c r="DE31" s="567">
        <f>SUMIF($GO33:$GO71,$GO31,DE33:DE71)</f>
        <v>0</v>
      </c>
      <c r="DF31" s="567">
        <f>SUMIF($GO33:$GO71,$GO31,DF33:DF71)</f>
        <v>0</v>
      </c>
      <c r="DG31" s="567">
        <f>SUMIF($GO33:$GO71,$GO31,DG33:DG71)</f>
        <v>0</v>
      </c>
      <c r="DH31" s="567">
        <f>SUMIF($GO33:$GO71,$GO31,DH33:DH71)</f>
        <v>0</v>
      </c>
      <c r="DI31" s="567">
        <f>SUMIF($GO33:$GO71,$GO31,DI33:DI71)</f>
        <v>0</v>
      </c>
      <c r="DJ31" s="567">
        <f>SUMIF($GO33:$GO71,$GO31,DJ33:DJ71)</f>
        <v>0</v>
      </c>
      <c r="DK31" s="567">
        <f>SUMIF($GO33:$GO71,$GO31,DK33:DK71)</f>
        <v>0</v>
      </c>
      <c r="DL31" s="567">
        <f>SUMIF($GO33:$GO71,$GO31,DL33:DL71)</f>
        <v>0</v>
      </c>
      <c r="DM31" s="567">
        <f>SUMIF($GO33:$GO71,$GO31,DM33:DM71)</f>
        <v>0</v>
      </c>
      <c r="DN31" s="567">
        <f>SUMIF($GO33:$GO71,$GO31,DN33:DN71)</f>
        <v>0</v>
      </c>
      <c r="DO31" s="567">
        <f>SUMIF($GO33:$GO71,$GO31,DO33:DO71)</f>
        <v>0</v>
      </c>
      <c r="DP31" s="567">
        <f>SUMIF($GO33:$GO71,$GO31,DP33:DP71)</f>
        <v>0</v>
      </c>
      <c r="DQ31" s="567">
        <f>SUMIF($GO33:$GO71,$GO31,DQ33:DQ71)</f>
        <v>0</v>
      </c>
      <c r="DR31" s="567">
        <f>SUMIF($GO33:$GO71,$GO31,DR33:DR71)</f>
        <v>0</v>
      </c>
      <c r="DS31" s="567">
        <f>SUMIF($GO33:$GO71,$GO31,DS33:DS71)</f>
        <v>0</v>
      </c>
      <c r="DT31" s="567">
        <f>SUMIF($GO33:$GO71,$GO31,DT33:DT71)</f>
        <v>0</v>
      </c>
      <c r="DU31" s="567">
        <f>SUMIF($GO33:$GO71,$GO31,DU33:DU71)</f>
        <v>0</v>
      </c>
      <c r="DV31" s="567">
        <f>SUMIF($GO33:$GO71,$GO31,DV33:DV71)</f>
        <v>0</v>
      </c>
      <c r="DW31" s="567">
        <f>SUMIF($GO33:$GO71,$GO31,DW33:DW71)</f>
        <v>0</v>
      </c>
      <c r="DX31" s="567">
        <f>SUMIF($GO33:$GO71,$GO31,DX33:DX71)</f>
        <v>0</v>
      </c>
      <c r="DY31" s="567">
        <f>SUMIF($GO33:$GO71,$GO31,DY33:DY71)</f>
        <v>0</v>
      </c>
      <c r="DZ31" s="567">
        <f>SUMIF($GO33:$GO71,$GO31,DZ33:DZ71)</f>
        <v>0</v>
      </c>
      <c r="EA31" s="567">
        <f>SUMIF($GO33:$GO71,$GO31,EA33:EA71)</f>
        <v>0</v>
      </c>
      <c r="EB31" s="567">
        <f>SUMIF($GO33:$GO71,$GO31,EB33:EB71)</f>
        <v>0</v>
      </c>
      <c r="EC31" s="567">
        <f>SUMIF($GO33:$GO71,$GO31,EC33:EC71)</f>
        <v>0</v>
      </c>
      <c r="ED31" s="567">
        <f>SUMIF($GO33:$GO71,$GO31,ED33:ED71)</f>
        <v>0</v>
      </c>
      <c r="EE31" s="567">
        <f>SUMIF($GO33:$GO71,$GO31,EE33:EE71)</f>
        <v>0</v>
      </c>
      <c r="EF31" s="567">
        <f>SUMIF($GO33:$GO71,$GO31,EF33:EF71)</f>
        <v>0</v>
      </c>
      <c r="EG31" s="567">
        <f>SUMIF($GO33:$GO71,$GO31,EG33:EG71)</f>
        <v>0</v>
      </c>
      <c r="EH31" s="567">
        <f>SUMIF($GO33:$GO71,$GO31,EH33:EH71)</f>
        <v>0</v>
      </c>
      <c r="EI31" s="567">
        <f>SUMIF($GO33:$GO71,$GO31,EI33:EI71)</f>
        <v>0</v>
      </c>
      <c r="EJ31" s="567">
        <f>SUMIF($GO33:$GO71,$GO31,EJ33:EJ71)</f>
        <v>0</v>
      </c>
      <c r="EK31" s="567">
        <f>SUMIF($GO33:$GO71,$GO31,EK33:EK71)</f>
        <v>0</v>
      </c>
      <c r="EL31" s="567">
        <f>SUMIF($GO33:$GO71,$GO31,EL33:EL71)</f>
        <v>0</v>
      </c>
      <c r="EM31" s="567">
        <f>SUMIF($GO33:$GO71,$GO31,EM33:EM71)</f>
        <v>0</v>
      </c>
      <c r="EN31" s="567">
        <f>SUMIF($GO33:$GO71,$GO31,EN33:EN71)</f>
        <v>0</v>
      </c>
      <c r="EO31" s="567">
        <f>SUMIF($GO33:$GO71,$GO31,EO33:EO71)</f>
        <v>0</v>
      </c>
      <c r="EP31" s="567">
        <f>SUMIF($GO33:$GO71,$GO31,EP33:EP71)</f>
        <v>0</v>
      </c>
      <c r="EQ31" s="567">
        <f>SUMIF($GO33:$GO71,$GO31,EQ33:EQ71)</f>
        <v>0</v>
      </c>
      <c r="ER31" s="567">
        <f>SUMIF($GO33:$GO71,$GO31,ER33:ER71)</f>
        <v>0</v>
      </c>
      <c r="ES31" s="567">
        <f>SUMIF($GO33:$GO71,$GO31,ES33:ES71)</f>
        <v>0</v>
      </c>
      <c r="ET31" s="567">
        <f>SUMIF($GO33:$GO71,$GO31,ET33:ET71)</f>
        <v>0</v>
      </c>
      <c r="EU31" s="567">
        <f>SUMIF($GO33:$GO71,$GO31,EU33:EU71)</f>
        <v>0</v>
      </c>
      <c r="EV31" s="567">
        <f>SUMIF($GO33:$GO71,$GO31,EV33:EV71)</f>
        <v>0</v>
      </c>
      <c r="EW31" s="567">
        <f>SUMIF($GO33:$GO71,$GO31,EW33:EW71)</f>
        <v>0</v>
      </c>
      <c r="EX31" s="567">
        <f>SUMIF($GO33:$GO71,$GO31,EX33:EX71)</f>
        <v>0</v>
      </c>
      <c r="EY31" s="567">
        <f>SUMIF($GO33:$GO71,$GO31,EY33:EY71)</f>
        <v>0</v>
      </c>
      <c r="EZ31" s="567">
        <f>SUMIF($GO33:$GO71,$GO31,EZ33:EZ71)</f>
        <v>0</v>
      </c>
      <c r="FA31" s="567">
        <f>SUMIF($GO33:$GO71,$GO31,FA33:FA71)</f>
        <v>0</v>
      </c>
      <c r="FB31" s="567">
        <f>SUMIF($GO33:$GO71,$GO31,FB33:FB71)</f>
        <v>0</v>
      </c>
      <c r="FC31" s="567">
        <f>SUMIF($GO33:$GO71,$GO31,FC33:FC71)</f>
        <v>0</v>
      </c>
      <c r="FD31" s="567">
        <f>SUMIF($GO33:$GO71,$GO31,FD33:FD71)</f>
        <v>0</v>
      </c>
      <c r="FE31" s="567">
        <f>SUMIF($GO33:$GO71,$GO31,FE33:FE71)</f>
        <v>0</v>
      </c>
      <c r="FF31" s="567">
        <f>SUMIF($GO33:$GO71,$GO31,FF33:FF71)</f>
        <v>0</v>
      </c>
      <c r="FG31" s="567">
        <f>SUMIF($GO33:$GO71,$GO31,FG33:FG71)</f>
        <v>0</v>
      </c>
      <c r="FH31" s="567">
        <f>SUMIF($GO33:$GO71,$GO31,FH33:FH71)</f>
        <v>0</v>
      </c>
      <c r="FI31" s="567">
        <f>SUMIF($GO33:$GO71,$GO31,FI33:FI71)</f>
        <v>0</v>
      </c>
      <c r="FJ31" s="567">
        <f>SUMIF($GO33:$GO71,$GO31,FJ33:FJ71)</f>
        <v>0</v>
      </c>
      <c r="FK31" s="567">
        <f>SUMIF($GO33:$GO71,$GO31,FK33:FK71)</f>
        <v>0</v>
      </c>
      <c r="FL31" s="567">
        <f>SUMIF($GO33:$GO71,$GO31,FL33:FL71)</f>
        <v>0</v>
      </c>
      <c r="FM31" s="567">
        <f>SUMIF($GO33:$GO71,$GO31,FM33:FM71)</f>
        <v>0</v>
      </c>
      <c r="FN31" s="567">
        <f>SUMIF($GO33:$GO71,$GO31,FN33:FN71)</f>
        <v>0</v>
      </c>
      <c r="FO31" s="567">
        <f>SUMIF($GO33:$GO71,$GO31,FO33:FO71)</f>
        <v>0</v>
      </c>
      <c r="FP31" s="567">
        <f>SUMIF($GO33:$GO71,$GO31,FP33:FP71)</f>
        <v>0</v>
      </c>
      <c r="FQ31" s="567">
        <f>SUMIF($GO33:$GO71,$GO31,FQ33:FQ71)</f>
        <v>0</v>
      </c>
      <c r="FR31" s="567">
        <f>SUMIF($GO33:$GO71,$GO31,FR33:FR71)</f>
        <v>0</v>
      </c>
      <c r="FS31" s="567">
        <f>SUMIF($GO33:$GO71,$GO31,FS33:FS71)</f>
        <v>0</v>
      </c>
      <c r="FT31" s="567">
        <f>SUMIF($GO33:$GO71,$GO31,FT33:FT71)</f>
        <v>0</v>
      </c>
      <c r="FU31" s="567">
        <f>SUMIF($GO33:$GO71,$GO31,FU33:FU71)</f>
        <v>0</v>
      </c>
      <c r="FV31" s="567">
        <f>SUMIF($GO33:$GO71,$GO31,FV33:FV71)</f>
        <v>0</v>
      </c>
      <c r="FW31" s="567">
        <f>SUMIF($GO33:$GO71,$GO31,FW33:FW71)</f>
        <v>0</v>
      </c>
      <c r="FX31" s="567">
        <f>SUMIF($GO33:$GO71,$GO31,FX33:FX71)</f>
        <v>0</v>
      </c>
      <c r="FY31" s="567">
        <f>SUMIF($GO33:$GO71,$GO31,FY33:FY71)</f>
        <v>0</v>
      </c>
      <c r="FZ31" s="567">
        <f>SUMIF($GO33:$GO71,$GO31,FZ33:FZ71)</f>
        <v>0</v>
      </c>
      <c r="GA31" s="567">
        <f>SUMIF($GO33:$GO71,$GO31,GA33:GA71)</f>
        <v>0</v>
      </c>
      <c r="GB31" s="567">
        <f>SUMIF($GO33:$GO71,$GO31,GB33:GB71)</f>
        <v>0</v>
      </c>
      <c r="GC31" s="567">
        <f>SUMIF($GO33:$GO71,$GO31,GC33:GC71)</f>
        <v>0</v>
      </c>
      <c r="GD31" s="567">
        <f>SUMIF($GO33:$GO71,$GO31,GD33:GD71)</f>
        <v>0</v>
      </c>
      <c r="GE31" s="567">
        <f>SUMIF($GO33:$GO71,$GO31,GE33:GE71)</f>
        <v>0</v>
      </c>
      <c r="GF31" s="567">
        <f>SUMIF($GO33:$GO71,$GO31,GF33:GF71)</f>
        <v>0</v>
      </c>
      <c r="GG31" s="567">
        <f>SUMIF($GO33:$GO71,$GO31,GG33:GG71)</f>
        <v>0</v>
      </c>
      <c r="GH31" s="567">
        <f>SUMIF($GO33:$GO71,$GO31,GH33:GH71)</f>
        <v>0</v>
      </c>
      <c r="GI31" s="567">
        <f>SUMIF($GO33:$GO71,$GO31,GI33:GI71)</f>
        <v>0</v>
      </c>
      <c r="GJ31" s="567">
        <f>SUMIF($GO33:$GO71,$GO31,GJ33:GJ71)</f>
        <v>0</v>
      </c>
      <c r="GK31" s="567">
        <f>SUMIF($GO33:$GO71,$GO31,GK33:GK71)</f>
        <v>0</v>
      </c>
      <c r="GL31" s="567">
        <f>SUMIF($GO33:$GO71,$GO31,GL33:GL71)</f>
        <v>0</v>
      </c>
      <c r="GM31" s="567">
        <f>SUMIF($GO33:$GO71,$GO31,GM33:GM71)</f>
        <v>0</v>
      </c>
      <c r="GN31" s="298" t="str">
        <f>FHD_NOTE_P_2</f>
        <v>Указывается суммарная себестоимость производимых товаров.</v>
      </c>
      <c r="GO31" s="1645" t="s">
        <v>1040</v>
      </c>
      <c r="HJ31" s="1640">
        <v>11</v>
      </c>
    </row>
    <row customHeight="1" ht="11.549999999999999">
      <c r="D32" s="1647"/>
      <c r="E32" s="555" t="str">
        <f>FHD_NUM_P_3</f>
        <v>2.1</v>
      </c>
      <c r="F32" s="1533" t="str">
        <f>FHD_P_3</f>
        <v>Расходы на приобретаемую тепловую энергию (мощность), теплоноситель</v>
      </c>
      <c r="G32" s="1887" t="s">
        <v>1025</v>
      </c>
      <c r="H32" s="566"/>
      <c r="I32" s="566"/>
      <c r="J32" s="566"/>
      <c r="K32" s="566"/>
      <c r="L32" s="566"/>
      <c r="M32" s="566"/>
      <c r="N32" s="566"/>
      <c r="O32" s="566"/>
      <c r="P32" s="566"/>
      <c r="Q32" s="566"/>
      <c r="R32" s="566"/>
      <c r="S32" s="566"/>
      <c r="T32" s="566"/>
      <c r="U32" s="566"/>
      <c r="V32" s="566"/>
      <c r="W32" s="566"/>
      <c r="X32" s="566"/>
      <c r="Y32" s="566"/>
      <c r="Z32" s="566"/>
      <c r="AA32" s="566"/>
      <c r="AB32" s="566"/>
      <c r="AC32" s="566"/>
      <c r="AD32" s="566"/>
      <c r="AE32" s="566"/>
      <c r="AF32" s="566"/>
      <c r="AG32" s="566"/>
      <c r="AH32" s="566"/>
      <c r="AI32" s="566"/>
      <c r="AJ32" s="566"/>
      <c r="AK32" s="566"/>
      <c r="AL32" s="566"/>
      <c r="AM32" s="566"/>
      <c r="AN32" s="566"/>
      <c r="AO32" s="566"/>
      <c r="AP32" s="566"/>
      <c r="AQ32" s="566"/>
      <c r="AR32" s="566"/>
      <c r="AS32" s="566"/>
      <c r="AT32" s="566"/>
      <c r="AU32" s="566"/>
      <c r="AV32" s="566"/>
      <c r="AW32" s="566"/>
      <c r="AX32" s="566"/>
      <c r="AY32" s="566"/>
      <c r="AZ32" s="566"/>
      <c r="BA32" s="566"/>
      <c r="BB32" s="566"/>
      <c r="BC32" s="566"/>
      <c r="BD32" s="566"/>
      <c r="BE32" s="566"/>
      <c r="BF32" s="566"/>
      <c r="BG32" s="566"/>
      <c r="BH32" s="566"/>
      <c r="BI32" s="566"/>
      <c r="BJ32" s="566"/>
      <c r="BK32" s="566"/>
      <c r="BL32" s="566"/>
      <c r="BM32" s="566"/>
      <c r="BN32" s="566"/>
      <c r="BO32" s="566"/>
      <c r="BP32" s="566"/>
      <c r="BQ32" s="566"/>
      <c r="BR32" s="566"/>
      <c r="BS32" s="566"/>
      <c r="BT32" s="566"/>
      <c r="BU32" s="566"/>
      <c r="BV32" s="566"/>
      <c r="BW32" s="566"/>
      <c r="BX32" s="566"/>
      <c r="BY32" s="566"/>
      <c r="BZ32" s="566"/>
      <c r="CA32" s="566"/>
      <c r="CB32" s="566"/>
      <c r="CC32" s="566"/>
      <c r="CD32" s="566"/>
      <c r="CE32" s="566"/>
      <c r="CF32" s="566"/>
      <c r="CG32" s="566"/>
      <c r="CH32" s="566"/>
      <c r="CI32" s="566"/>
      <c r="CJ32" s="566"/>
      <c r="CK32" s="566"/>
      <c r="CL32" s="566"/>
      <c r="CM32" s="566"/>
      <c r="CN32" s="566"/>
      <c r="CO32" s="566"/>
      <c r="CP32" s="566"/>
      <c r="CQ32" s="566"/>
      <c r="CR32" s="566"/>
      <c r="CS32" s="566"/>
      <c r="CT32" s="566"/>
      <c r="CU32" s="566"/>
      <c r="CV32" s="566"/>
      <c r="CW32" s="566"/>
      <c r="CX32" s="566"/>
      <c r="CY32" s="566"/>
      <c r="CZ32" s="566"/>
      <c r="DA32" s="566"/>
      <c r="DB32" s="566"/>
      <c r="DC32" s="566"/>
      <c r="DD32" s="566"/>
      <c r="DE32" s="566"/>
      <c r="DF32" s="566"/>
      <c r="DG32" s="566"/>
      <c r="DH32" s="566"/>
      <c r="DI32" s="566"/>
      <c r="DJ32" s="566"/>
      <c r="DK32" s="566"/>
      <c r="DL32" s="566"/>
      <c r="DM32" s="566"/>
      <c r="DN32" s="566"/>
      <c r="DO32" s="566"/>
      <c r="DP32" s="566"/>
      <c r="DQ32" s="566"/>
      <c r="DR32" s="566"/>
      <c r="DS32" s="566"/>
      <c r="DT32" s="566"/>
      <c r="DU32" s="566"/>
      <c r="DV32" s="566"/>
      <c r="DW32" s="566"/>
      <c r="DX32" s="566"/>
      <c r="DY32" s="566"/>
      <c r="DZ32" s="566"/>
      <c r="EA32" s="566"/>
      <c r="EB32" s="566"/>
      <c r="EC32" s="566"/>
      <c r="ED32" s="566"/>
      <c r="EE32" s="566"/>
      <c r="EF32" s="566"/>
      <c r="EG32" s="566"/>
      <c r="EH32" s="566"/>
      <c r="EI32" s="566"/>
      <c r="EJ32" s="566"/>
      <c r="EK32" s="566"/>
      <c r="EL32" s="566"/>
      <c r="EM32" s="566"/>
      <c r="EN32" s="566"/>
      <c r="EO32" s="566"/>
      <c r="EP32" s="566"/>
      <c r="EQ32" s="566"/>
      <c r="ER32" s="566"/>
      <c r="ES32" s="566"/>
      <c r="ET32" s="566"/>
      <c r="EU32" s="566"/>
      <c r="EV32" s="566"/>
      <c r="EW32" s="566"/>
      <c r="EX32" s="566"/>
      <c r="EY32" s="566"/>
      <c r="EZ32" s="566"/>
      <c r="FA32" s="566"/>
      <c r="FB32" s="566"/>
      <c r="FC32" s="566"/>
      <c r="FD32" s="566"/>
      <c r="FE32" s="566"/>
      <c r="FF32" s="566"/>
      <c r="FG32" s="566"/>
      <c r="FH32" s="566"/>
      <c r="FI32" s="566"/>
      <c r="FJ32" s="566"/>
      <c r="FK32" s="566"/>
      <c r="FL32" s="566"/>
      <c r="FM32" s="566"/>
      <c r="FN32" s="566"/>
      <c r="FO32" s="566"/>
      <c r="FP32" s="566"/>
      <c r="FQ32" s="566"/>
      <c r="FR32" s="566"/>
      <c r="FS32" s="566"/>
      <c r="FT32" s="566"/>
      <c r="FU32" s="566"/>
      <c r="FV32" s="566"/>
      <c r="FW32" s="566"/>
      <c r="FX32" s="566"/>
      <c r="FY32" s="566"/>
      <c r="FZ32" s="566"/>
      <c r="GA32" s="566"/>
      <c r="GB32" s="566"/>
      <c r="GC32" s="566"/>
      <c r="GD32" s="566"/>
      <c r="GE32" s="566"/>
      <c r="GF32" s="566"/>
      <c r="GG32" s="566"/>
      <c r="GH32" s="566"/>
      <c r="GI32" s="566"/>
      <c r="GJ32" s="566"/>
      <c r="GK32" s="566"/>
      <c r="GL32" s="566"/>
      <c r="GM32" s="566"/>
      <c r="GN32" s="298" t="str">
        <f>FHD_NOTE_P_3</f>
        <v/>
      </c>
      <c r="GO32" s="1645" t="str">
        <f>IF((LEN(E32)-LEN(SUBSTITUTE(E32,".","")))/LEN(".")=1,"p","")</f>
        <v>p</v>
      </c>
      <c r="HJ32" s="1640">
        <v>11</v>
      </c>
    </row>
    <row customHeight="1" ht="11.25">
      <c r="A33" s="2380" t="s">
        <v>1041</v>
      </c>
      <c r="D33" s="1647"/>
      <c r="E33" s="555" t="str">
        <f>FHD_NUM_P_4</f>
        <v>2.2</v>
      </c>
      <c r="F33" s="1533"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7" t="s">
        <v>1025</v>
      </c>
      <c r="H33" s="567">
        <f>SUMIF($F34:$F40,$F3,H34:H40)</f>
        <v>0</v>
      </c>
      <c r="I33" s="567">
        <f>SUMIF($F34:$F40,$F3,I34:I40)</f>
        <v>0</v>
      </c>
      <c r="J33" s="567">
        <f>SUMIF($F34:$F40,$F3,J34:J40)</f>
        <v>0</v>
      </c>
      <c r="K33" s="567">
        <f>SUMIF($F34:$F40,$F3,K34:K40)</f>
        <v>0</v>
      </c>
      <c r="L33" s="567">
        <f>SUMIF($F34:$F40,$F3,L34:L40)</f>
        <v>0</v>
      </c>
      <c r="M33" s="567">
        <f>SUMIF($F34:$F40,$F3,M34:M40)</f>
        <v>0</v>
      </c>
      <c r="N33" s="567">
        <f>SUMIF($F34:$F40,$F3,N34:N40)</f>
        <v>0</v>
      </c>
      <c r="O33" s="567">
        <f>SUMIF($F34:$F40,$F3,O34:O40)</f>
        <v>0</v>
      </c>
      <c r="P33" s="567">
        <f>SUMIF($F34:$F40,$F3,P34:P40)</f>
        <v>0</v>
      </c>
      <c r="Q33" s="567">
        <f>SUMIF($F34:$F40,$F3,Q34:Q40)</f>
        <v>0</v>
      </c>
      <c r="R33" s="567">
        <f>SUMIF($F34:$F40,$F3,R34:R40)</f>
        <v>0</v>
      </c>
      <c r="S33" s="567">
        <f>SUMIF($F34:$F40,$F3,S34:S40)</f>
        <v>0</v>
      </c>
      <c r="T33" s="567">
        <f>SUMIF($F34:$F40,$F3,T34:T40)</f>
        <v>0</v>
      </c>
      <c r="U33" s="567">
        <f>SUMIF($F34:$F40,$F3,U34:U40)</f>
        <v>0</v>
      </c>
      <c r="V33" s="567">
        <f>SUMIF($F34:$F40,$F3,V34:V40)</f>
        <v>0</v>
      </c>
      <c r="W33" s="567">
        <f>SUMIF($F34:$F40,$F3,W34:W40)</f>
        <v>0</v>
      </c>
      <c r="X33" s="567">
        <f>SUMIF($F34:$F40,$F3,X34:X40)</f>
        <v>0</v>
      </c>
      <c r="Y33" s="567">
        <f>SUMIF($F34:$F40,$F3,Y34:Y40)</f>
        <v>0</v>
      </c>
      <c r="Z33" s="567">
        <f>SUMIF($F34:$F40,$F3,Z34:Z40)</f>
        <v>0</v>
      </c>
      <c r="AA33" s="567">
        <f>SUMIF($F34:$F40,$F3,AA34:AA40)</f>
        <v>0</v>
      </c>
      <c r="AB33" s="567">
        <f>SUMIF($F34:$F40,$F3,AB34:AB40)</f>
        <v>0</v>
      </c>
      <c r="AC33" s="567">
        <f>SUMIF($F34:$F40,$F3,AC34:AC40)</f>
        <v>0</v>
      </c>
      <c r="AD33" s="567">
        <f>SUMIF($F34:$F40,$F3,AD34:AD40)</f>
        <v>0</v>
      </c>
      <c r="AE33" s="567">
        <f>SUMIF($F34:$F40,$F3,AE34:AE40)</f>
        <v>0</v>
      </c>
      <c r="AF33" s="567">
        <f>SUMIF($F34:$F40,$F3,AF34:AF40)</f>
        <v>0</v>
      </c>
      <c r="AG33" s="567">
        <f>SUMIF($F34:$F40,$F3,AG34:AG40)</f>
        <v>0</v>
      </c>
      <c r="AH33" s="567">
        <f>SUMIF($F34:$F40,$F3,AH34:AH40)</f>
        <v>0</v>
      </c>
      <c r="AI33" s="567">
        <f>SUMIF($F34:$F40,$F3,AI34:AI40)</f>
        <v>0</v>
      </c>
      <c r="AJ33" s="567">
        <f>SUMIF($F34:$F40,$F3,AJ34:AJ40)</f>
        <v>0</v>
      </c>
      <c r="AK33" s="567">
        <f>SUMIF($F34:$F40,$F3,AK34:AK40)</f>
        <v>0</v>
      </c>
      <c r="AL33" s="567">
        <f>SUMIF($F34:$F40,$F3,AL34:AL40)</f>
        <v>0</v>
      </c>
      <c r="AM33" s="567">
        <f>SUMIF($F34:$F40,$F3,AM34:AM40)</f>
        <v>0</v>
      </c>
      <c r="AN33" s="567">
        <f>SUMIF($F34:$F40,$F3,AN34:AN40)</f>
        <v>0</v>
      </c>
      <c r="AO33" s="567">
        <f>SUMIF($F34:$F40,$F3,AO34:AO40)</f>
        <v>0</v>
      </c>
      <c r="AP33" s="567">
        <f>SUMIF($F34:$F40,$F3,AP34:AP40)</f>
        <v>0</v>
      </c>
      <c r="AQ33" s="567">
        <f>SUMIF($F34:$F40,$F3,AQ34:AQ40)</f>
        <v>0</v>
      </c>
      <c r="AR33" s="567">
        <f>SUMIF($F34:$F40,$F3,AR34:AR40)</f>
        <v>0</v>
      </c>
      <c r="AS33" s="567">
        <f>SUMIF($F34:$F40,$F3,AS34:AS40)</f>
        <v>0</v>
      </c>
      <c r="AT33" s="567">
        <f>SUMIF($F34:$F40,$F3,AT34:AT40)</f>
        <v>0</v>
      </c>
      <c r="AU33" s="567">
        <f>SUMIF($F34:$F40,$F3,AU34:AU40)</f>
        <v>0</v>
      </c>
      <c r="AV33" s="567">
        <f>SUMIF($F34:$F40,$F3,AV34:AV40)</f>
        <v>0</v>
      </c>
      <c r="AW33" s="567">
        <f>SUMIF($F34:$F40,$F3,AW34:AW40)</f>
        <v>0</v>
      </c>
      <c r="AX33" s="567">
        <f>SUMIF($F34:$F40,$F3,AX34:AX40)</f>
        <v>0</v>
      </c>
      <c r="AY33" s="567">
        <f>SUMIF($F34:$F40,$F3,AY34:AY40)</f>
        <v>0</v>
      </c>
      <c r="AZ33" s="567">
        <f>SUMIF($F34:$F40,$F3,AZ34:AZ40)</f>
        <v>0</v>
      </c>
      <c r="BA33" s="567">
        <f>SUMIF($F34:$F40,$F3,BA34:BA40)</f>
        <v>0</v>
      </c>
      <c r="BB33" s="567">
        <f>SUMIF($F34:$F40,$F3,BB34:BB40)</f>
        <v>0</v>
      </c>
      <c r="BC33" s="567">
        <f>SUMIF($F34:$F40,$F3,BC34:BC40)</f>
        <v>0</v>
      </c>
      <c r="BD33" s="567">
        <f>SUMIF($F34:$F40,$F3,BD34:BD40)</f>
        <v>0</v>
      </c>
      <c r="BE33" s="567">
        <f>SUMIF($F34:$F40,$F3,BE34:BE40)</f>
        <v>0</v>
      </c>
      <c r="BF33" s="567">
        <f>SUMIF($F34:$F40,$F3,BF34:BF40)</f>
        <v>0</v>
      </c>
      <c r="BG33" s="567">
        <f>SUMIF($F34:$F40,$F3,BG34:BG40)</f>
        <v>0</v>
      </c>
      <c r="BH33" s="567">
        <f>SUMIF($F34:$F40,$F3,BH34:BH40)</f>
        <v>0</v>
      </c>
      <c r="BI33" s="567">
        <f>SUMIF($F34:$F40,$F3,BI34:BI40)</f>
        <v>0</v>
      </c>
      <c r="BJ33" s="567">
        <f>SUMIF($F34:$F40,$F3,BJ34:BJ40)</f>
        <v>0</v>
      </c>
      <c r="BK33" s="567">
        <f>SUMIF($F34:$F40,$F3,BK34:BK40)</f>
        <v>0</v>
      </c>
      <c r="BL33" s="567">
        <f>SUMIF($F34:$F40,$F3,BL34:BL40)</f>
        <v>0</v>
      </c>
      <c r="BM33" s="567">
        <f>SUMIF($F34:$F40,$F3,BM34:BM40)</f>
        <v>0</v>
      </c>
      <c r="BN33" s="567">
        <f>SUMIF($F34:$F40,$F3,BN34:BN40)</f>
        <v>0</v>
      </c>
      <c r="BO33" s="567">
        <f>SUMIF($F34:$F40,$F3,BO34:BO40)</f>
        <v>0</v>
      </c>
      <c r="BP33" s="567">
        <f>SUMIF($F34:$F40,$F3,BP34:BP40)</f>
        <v>0</v>
      </c>
      <c r="BQ33" s="567">
        <f>SUMIF($F34:$F40,$F3,BQ34:BQ40)</f>
        <v>0</v>
      </c>
      <c r="BR33" s="567">
        <f>SUMIF($F34:$F40,$F3,BR34:BR40)</f>
        <v>0</v>
      </c>
      <c r="BS33" s="567">
        <f>SUMIF($F34:$F40,$F3,BS34:BS40)</f>
        <v>0</v>
      </c>
      <c r="BT33" s="567">
        <f>SUMIF($F34:$F40,$F3,BT34:BT40)</f>
        <v>0</v>
      </c>
      <c r="BU33" s="567">
        <f>SUMIF($F34:$F40,$F3,BU34:BU40)</f>
        <v>0</v>
      </c>
      <c r="BV33" s="567">
        <f>SUMIF($F34:$F40,$F3,BV34:BV40)</f>
        <v>0</v>
      </c>
      <c r="BW33" s="567">
        <f>SUMIF($F34:$F40,$F3,BW34:BW40)</f>
        <v>0</v>
      </c>
      <c r="BX33" s="567">
        <f>SUMIF($F34:$F40,$F3,BX34:BX40)</f>
        <v>0</v>
      </c>
      <c r="BY33" s="567">
        <f>SUMIF($F34:$F40,$F3,BY34:BY40)</f>
        <v>0</v>
      </c>
      <c r="BZ33" s="567">
        <f>SUMIF($F34:$F40,$F3,BZ34:BZ40)</f>
        <v>0</v>
      </c>
      <c r="CA33" s="567">
        <f>SUMIF($F34:$F40,$F3,CA34:CA40)</f>
        <v>0</v>
      </c>
      <c r="CB33" s="567">
        <f>SUMIF($F34:$F40,$F3,CB34:CB40)</f>
        <v>0</v>
      </c>
      <c r="CC33" s="567">
        <f>SUMIF($F34:$F40,$F3,CC34:CC40)</f>
        <v>0</v>
      </c>
      <c r="CD33" s="567">
        <f>SUMIF($F34:$F40,$F3,CD34:CD40)</f>
        <v>0</v>
      </c>
      <c r="CE33" s="567">
        <f>SUMIF($F34:$F40,$F3,CE34:CE40)</f>
        <v>0</v>
      </c>
      <c r="CF33" s="567">
        <f>SUMIF($F34:$F40,$F3,CF34:CF40)</f>
        <v>0</v>
      </c>
      <c r="CG33" s="567">
        <f>SUMIF($F34:$F40,$F3,CG34:CG40)</f>
        <v>0</v>
      </c>
      <c r="CH33" s="567">
        <f>SUMIF($F34:$F40,$F3,CH34:CH40)</f>
        <v>0</v>
      </c>
      <c r="CI33" s="567">
        <f>SUMIF($F34:$F40,$F3,CI34:CI40)</f>
        <v>0</v>
      </c>
      <c r="CJ33" s="567">
        <f>SUMIF($F34:$F40,$F3,CJ34:CJ40)</f>
        <v>0</v>
      </c>
      <c r="CK33" s="567">
        <f>SUMIF($F34:$F40,$F3,CK34:CK40)</f>
        <v>0</v>
      </c>
      <c r="CL33" s="567">
        <f>SUMIF($F34:$F40,$F3,CL34:CL40)</f>
        <v>0</v>
      </c>
      <c r="CM33" s="567">
        <f>SUMIF($F34:$F40,$F3,CM34:CM40)</f>
        <v>0</v>
      </c>
      <c r="CN33" s="567">
        <f>SUMIF($F34:$F40,$F3,CN34:CN40)</f>
        <v>0</v>
      </c>
      <c r="CO33" s="567">
        <f>SUMIF($F34:$F40,$F3,CO34:CO40)</f>
        <v>0</v>
      </c>
      <c r="CP33" s="567">
        <f>SUMIF($F34:$F40,$F3,CP34:CP40)</f>
        <v>0</v>
      </c>
      <c r="CQ33" s="567">
        <f>SUMIF($F34:$F40,$F3,CQ34:CQ40)</f>
        <v>0</v>
      </c>
      <c r="CR33" s="567">
        <f>SUMIF($F34:$F40,$F3,CR34:CR40)</f>
        <v>0</v>
      </c>
      <c r="CS33" s="567">
        <f>SUMIF($F34:$F40,$F3,CS34:CS40)</f>
        <v>0</v>
      </c>
      <c r="CT33" s="567">
        <f>SUMIF($F34:$F40,$F3,CT34:CT40)</f>
        <v>0</v>
      </c>
      <c r="CU33" s="567">
        <f>SUMIF($F34:$F40,$F3,CU34:CU40)</f>
        <v>0</v>
      </c>
      <c r="CV33" s="567">
        <f>SUMIF($F34:$F40,$F3,CV34:CV40)</f>
        <v>0</v>
      </c>
      <c r="CW33" s="567">
        <f>SUMIF($F34:$F40,$F3,CW34:CW40)</f>
        <v>0</v>
      </c>
      <c r="CX33" s="567">
        <f>SUMIF($F34:$F40,$F3,CX34:CX40)</f>
        <v>0</v>
      </c>
      <c r="CY33" s="567">
        <f>SUMIF($F34:$F40,$F3,CY34:CY40)</f>
        <v>0</v>
      </c>
      <c r="CZ33" s="567">
        <f>SUMIF($F34:$F40,$F3,CZ34:CZ40)</f>
        <v>0</v>
      </c>
      <c r="DA33" s="567">
        <f>SUMIF($F34:$F40,$F3,DA34:DA40)</f>
        <v>0</v>
      </c>
      <c r="DB33" s="567">
        <f>SUMIF($F34:$F40,$F3,DB34:DB40)</f>
        <v>0</v>
      </c>
      <c r="DC33" s="567">
        <f>SUMIF($F34:$F40,$F3,DC34:DC40)</f>
        <v>0</v>
      </c>
      <c r="DD33" s="567">
        <f>SUMIF($F34:$F40,$F3,DD34:DD40)</f>
        <v>0</v>
      </c>
      <c r="DE33" s="567">
        <f>SUMIF($F34:$F40,$F3,DE34:DE40)</f>
        <v>0</v>
      </c>
      <c r="DF33" s="567">
        <f>SUMIF($F34:$F40,$F3,DF34:DF40)</f>
        <v>0</v>
      </c>
      <c r="DG33" s="567">
        <f>SUMIF($F34:$F40,$F3,DG34:DG40)</f>
        <v>0</v>
      </c>
      <c r="DH33" s="567">
        <f>SUMIF($F34:$F40,$F3,DH34:DH40)</f>
        <v>0</v>
      </c>
      <c r="DI33" s="567">
        <f>SUMIF($F34:$F40,$F3,DI34:DI40)</f>
        <v>0</v>
      </c>
      <c r="DJ33" s="567">
        <f>SUMIF($F34:$F40,$F3,DJ34:DJ40)</f>
        <v>0</v>
      </c>
      <c r="DK33" s="567">
        <f>SUMIF($F34:$F40,$F3,DK34:DK40)</f>
        <v>0</v>
      </c>
      <c r="DL33" s="567">
        <f>SUMIF($F34:$F40,$F3,DL34:DL40)</f>
        <v>0</v>
      </c>
      <c r="DM33" s="567">
        <f>SUMIF($F34:$F40,$F3,DM34:DM40)</f>
        <v>0</v>
      </c>
      <c r="DN33" s="567">
        <f>SUMIF($F34:$F40,$F3,DN34:DN40)</f>
        <v>0</v>
      </c>
      <c r="DO33" s="567">
        <f>SUMIF($F34:$F40,$F3,DO34:DO40)</f>
        <v>0</v>
      </c>
      <c r="DP33" s="567">
        <f>SUMIF($F34:$F40,$F3,DP34:DP40)</f>
        <v>0</v>
      </c>
      <c r="DQ33" s="567">
        <f>SUMIF($F34:$F40,$F3,DQ34:DQ40)</f>
        <v>0</v>
      </c>
      <c r="DR33" s="567">
        <f>SUMIF($F34:$F40,$F3,DR34:DR40)</f>
        <v>0</v>
      </c>
      <c r="DS33" s="567">
        <f>SUMIF($F34:$F40,$F3,DS34:DS40)</f>
        <v>0</v>
      </c>
      <c r="DT33" s="567">
        <f>SUMIF($F34:$F40,$F3,DT34:DT40)</f>
        <v>0</v>
      </c>
      <c r="DU33" s="567">
        <f>SUMIF($F34:$F40,$F3,DU34:DU40)</f>
        <v>0</v>
      </c>
      <c r="DV33" s="567">
        <f>SUMIF($F34:$F40,$F3,DV34:DV40)</f>
        <v>0</v>
      </c>
      <c r="DW33" s="567">
        <f>SUMIF($F34:$F40,$F3,DW34:DW40)</f>
        <v>0</v>
      </c>
      <c r="DX33" s="567">
        <f>SUMIF($F34:$F40,$F3,DX34:DX40)</f>
        <v>0</v>
      </c>
      <c r="DY33" s="567">
        <f>SUMIF($F34:$F40,$F3,DY34:DY40)</f>
        <v>0</v>
      </c>
      <c r="DZ33" s="567">
        <f>SUMIF($F34:$F40,$F3,DZ34:DZ40)</f>
        <v>0</v>
      </c>
      <c r="EA33" s="567">
        <f>SUMIF($F34:$F40,$F3,EA34:EA40)</f>
        <v>0</v>
      </c>
      <c r="EB33" s="567">
        <f>SUMIF($F34:$F40,$F3,EB34:EB40)</f>
        <v>0</v>
      </c>
      <c r="EC33" s="567">
        <f>SUMIF($F34:$F40,$F3,EC34:EC40)</f>
        <v>0</v>
      </c>
      <c r="ED33" s="567">
        <f>SUMIF($F34:$F40,$F3,ED34:ED40)</f>
        <v>0</v>
      </c>
      <c r="EE33" s="567">
        <f>SUMIF($F34:$F40,$F3,EE34:EE40)</f>
        <v>0</v>
      </c>
      <c r="EF33" s="567">
        <f>SUMIF($F34:$F40,$F3,EF34:EF40)</f>
        <v>0</v>
      </c>
      <c r="EG33" s="567">
        <f>SUMIF($F34:$F40,$F3,EG34:EG40)</f>
        <v>0</v>
      </c>
      <c r="EH33" s="567">
        <f>SUMIF($F34:$F40,$F3,EH34:EH40)</f>
        <v>0</v>
      </c>
      <c r="EI33" s="567">
        <f>SUMIF($F34:$F40,$F3,EI34:EI40)</f>
        <v>0</v>
      </c>
      <c r="EJ33" s="567">
        <f>SUMIF($F34:$F40,$F3,EJ34:EJ40)</f>
        <v>0</v>
      </c>
      <c r="EK33" s="567">
        <f>SUMIF($F34:$F40,$F3,EK34:EK40)</f>
        <v>0</v>
      </c>
      <c r="EL33" s="567">
        <f>SUMIF($F34:$F40,$F3,EL34:EL40)</f>
        <v>0</v>
      </c>
      <c r="EM33" s="567">
        <f>SUMIF($F34:$F40,$F3,EM34:EM40)</f>
        <v>0</v>
      </c>
      <c r="EN33" s="567">
        <f>SUMIF($F34:$F40,$F3,EN34:EN40)</f>
        <v>0</v>
      </c>
      <c r="EO33" s="567">
        <f>SUMIF($F34:$F40,$F3,EO34:EO40)</f>
        <v>0</v>
      </c>
      <c r="EP33" s="567">
        <f>SUMIF($F34:$F40,$F3,EP34:EP40)</f>
        <v>0</v>
      </c>
      <c r="EQ33" s="567">
        <f>SUMIF($F34:$F40,$F3,EQ34:EQ40)</f>
        <v>0</v>
      </c>
      <c r="ER33" s="567">
        <f>SUMIF($F34:$F40,$F3,ER34:ER40)</f>
        <v>0</v>
      </c>
      <c r="ES33" s="567">
        <f>SUMIF($F34:$F40,$F3,ES34:ES40)</f>
        <v>0</v>
      </c>
      <c r="ET33" s="567">
        <f>SUMIF($F34:$F40,$F3,ET34:ET40)</f>
        <v>0</v>
      </c>
      <c r="EU33" s="567">
        <f>SUMIF($F34:$F40,$F3,EU34:EU40)</f>
        <v>0</v>
      </c>
      <c r="EV33" s="567">
        <f>SUMIF($F34:$F40,$F3,EV34:EV40)</f>
        <v>0</v>
      </c>
      <c r="EW33" s="567">
        <f>SUMIF($F34:$F40,$F3,EW34:EW40)</f>
        <v>0</v>
      </c>
      <c r="EX33" s="567">
        <f>SUMIF($F34:$F40,$F3,EX34:EX40)</f>
        <v>0</v>
      </c>
      <c r="EY33" s="567">
        <f>SUMIF($F34:$F40,$F3,EY34:EY40)</f>
        <v>0</v>
      </c>
      <c r="EZ33" s="567">
        <f>SUMIF($F34:$F40,$F3,EZ34:EZ40)</f>
        <v>0</v>
      </c>
      <c r="FA33" s="567">
        <f>SUMIF($F34:$F40,$F3,FA34:FA40)</f>
        <v>0</v>
      </c>
      <c r="FB33" s="567">
        <f>SUMIF($F34:$F40,$F3,FB34:FB40)</f>
        <v>0</v>
      </c>
      <c r="FC33" s="567">
        <f>SUMIF($F34:$F40,$F3,FC34:FC40)</f>
        <v>0</v>
      </c>
      <c r="FD33" s="567">
        <f>SUMIF($F34:$F40,$F3,FD34:FD40)</f>
        <v>0</v>
      </c>
      <c r="FE33" s="567">
        <f>SUMIF($F34:$F40,$F3,FE34:FE40)</f>
        <v>0</v>
      </c>
      <c r="FF33" s="567">
        <f>SUMIF($F34:$F40,$F3,FF34:FF40)</f>
        <v>0</v>
      </c>
      <c r="FG33" s="567">
        <f>SUMIF($F34:$F40,$F3,FG34:FG40)</f>
        <v>0</v>
      </c>
      <c r="FH33" s="567">
        <f>SUMIF($F34:$F40,$F3,FH34:FH40)</f>
        <v>0</v>
      </c>
      <c r="FI33" s="567">
        <f>SUMIF($F34:$F40,$F3,FI34:FI40)</f>
        <v>0</v>
      </c>
      <c r="FJ33" s="567">
        <f>SUMIF($F34:$F40,$F3,FJ34:FJ40)</f>
        <v>0</v>
      </c>
      <c r="FK33" s="567">
        <f>SUMIF($F34:$F40,$F3,FK34:FK40)</f>
        <v>0</v>
      </c>
      <c r="FL33" s="567">
        <f>SUMIF($F34:$F40,$F3,FL34:FL40)</f>
        <v>0</v>
      </c>
      <c r="FM33" s="567">
        <f>SUMIF($F34:$F40,$F3,FM34:FM40)</f>
        <v>0</v>
      </c>
      <c r="FN33" s="567">
        <f>SUMIF($F34:$F40,$F3,FN34:FN40)</f>
        <v>0</v>
      </c>
      <c r="FO33" s="567">
        <f>SUMIF($F34:$F40,$F3,FO34:FO40)</f>
        <v>0</v>
      </c>
      <c r="FP33" s="567">
        <f>SUMIF($F34:$F40,$F3,FP34:FP40)</f>
        <v>0</v>
      </c>
      <c r="FQ33" s="567">
        <f>SUMIF($F34:$F40,$F3,FQ34:FQ40)</f>
        <v>0</v>
      </c>
      <c r="FR33" s="567">
        <f>SUMIF($F34:$F40,$F3,FR34:FR40)</f>
        <v>0</v>
      </c>
      <c r="FS33" s="567">
        <f>SUMIF($F34:$F40,$F3,FS34:FS40)</f>
        <v>0</v>
      </c>
      <c r="FT33" s="567">
        <f>SUMIF($F34:$F40,$F3,FT34:FT40)</f>
        <v>0</v>
      </c>
      <c r="FU33" s="567">
        <f>SUMIF($F34:$F40,$F3,FU34:FU40)</f>
        <v>0</v>
      </c>
      <c r="FV33" s="567">
        <f>SUMIF($F34:$F40,$F3,FV34:FV40)</f>
        <v>0</v>
      </c>
      <c r="FW33" s="567">
        <f>SUMIF($F34:$F40,$F3,FW34:FW40)</f>
        <v>0</v>
      </c>
      <c r="FX33" s="567">
        <f>SUMIF($F34:$F40,$F3,FX34:FX40)</f>
        <v>0</v>
      </c>
      <c r="FY33" s="567">
        <f>SUMIF($F34:$F40,$F3,FY34:FY40)</f>
        <v>0</v>
      </c>
      <c r="FZ33" s="567">
        <f>SUMIF($F34:$F40,$F3,FZ34:FZ40)</f>
        <v>0</v>
      </c>
      <c r="GA33" s="567">
        <f>SUMIF($F34:$F40,$F3,GA34:GA40)</f>
        <v>0</v>
      </c>
      <c r="GB33" s="567">
        <f>SUMIF($F34:$F40,$F3,GB34:GB40)</f>
        <v>0</v>
      </c>
      <c r="GC33" s="567">
        <f>SUMIF($F34:$F40,$F3,GC34:GC40)</f>
        <v>0</v>
      </c>
      <c r="GD33" s="567">
        <f>SUMIF($F34:$F40,$F3,GD34:GD40)</f>
        <v>0</v>
      </c>
      <c r="GE33" s="567">
        <f>SUMIF($F34:$F40,$F3,GE34:GE40)</f>
        <v>0</v>
      </c>
      <c r="GF33" s="567">
        <f>SUMIF($F34:$F40,$F3,GF34:GF40)</f>
        <v>0</v>
      </c>
      <c r="GG33" s="567">
        <f>SUMIF($F34:$F40,$F3,GG34:GG40)</f>
        <v>0</v>
      </c>
      <c r="GH33" s="567">
        <f>SUMIF($F34:$F40,$F3,GH34:GH40)</f>
        <v>0</v>
      </c>
      <c r="GI33" s="567">
        <f>SUMIF($F34:$F40,$F3,GI34:GI40)</f>
        <v>0</v>
      </c>
      <c r="GJ33" s="567">
        <f>SUMIF($F34:$F40,$F3,GJ34:GJ40)</f>
        <v>0</v>
      </c>
      <c r="GK33" s="567">
        <f>SUMIF($F34:$F40,$F3,GK34:GK40)</f>
        <v>0</v>
      </c>
      <c r="GL33" s="567">
        <f>SUMIF($F34:$F40,$F3,GL34:GL40)</f>
        <v>0</v>
      </c>
      <c r="GM33" s="567">
        <f>SUMIF($F34:$F40,$F3,GM34:GM40)</f>
        <v>0</v>
      </c>
      <c r="GN33" s="298" t="str">
        <f>FHD_NOTE_P_4</f>
        <v>Указываются суммарные расходы на приобретение топлива всех видов.</v>
      </c>
      <c r="GO33" s="1645" t="str">
        <f>IF((LEN(E33)-LEN(SUBSTITUTE(E33,".","")))/LEN(".")=1,"p","")</f>
        <v>p</v>
      </c>
      <c r="HJ33" s="1640">
        <v>0</v>
      </c>
    </row>
    <row s="1650" customFormat="1" customHeight="1" ht="0.75">
      <c r="A34" s="2380"/>
      <c r="B34" s="2381" t="str">
        <f>E33&amp;".0"</f>
        <v>2.2.0</v>
      </c>
      <c r="C34" s="1176"/>
      <c r="D34" s="569"/>
      <c r="E34" s="570"/>
      <c r="F34" s="571"/>
      <c r="G34" s="572"/>
      <c r="H34" s="506"/>
      <c r="I34" s="506"/>
      <c r="J34" s="506"/>
      <c r="K34" s="506"/>
      <c r="L34" s="506"/>
      <c r="M34" s="506"/>
      <c r="N34" s="506"/>
      <c r="O34" s="506"/>
      <c r="P34" s="506"/>
      <c r="Q34" s="506"/>
      <c r="R34" s="506"/>
      <c r="S34" s="506"/>
      <c r="T34" s="506"/>
      <c r="U34" s="506"/>
      <c r="V34" s="506"/>
      <c r="W34" s="506"/>
      <c r="X34" s="506"/>
      <c r="Y34" s="506"/>
      <c r="Z34" s="506"/>
      <c r="AA34" s="506"/>
      <c r="AB34" s="506"/>
      <c r="AC34" s="506"/>
      <c r="AD34" s="506"/>
      <c r="AE34" s="506"/>
      <c r="AF34" s="506"/>
      <c r="AG34" s="506"/>
      <c r="AH34" s="506"/>
      <c r="AI34" s="506"/>
      <c r="AJ34" s="506"/>
      <c r="AK34" s="506"/>
      <c r="AL34" s="506"/>
      <c r="AM34" s="506"/>
      <c r="AN34" s="506"/>
      <c r="AO34" s="506"/>
      <c r="AP34" s="506"/>
      <c r="AQ34" s="506"/>
      <c r="AR34" s="506"/>
      <c r="AS34" s="506"/>
      <c r="AT34" s="506"/>
      <c r="AU34" s="506"/>
      <c r="AV34" s="506"/>
      <c r="AW34" s="506"/>
      <c r="AX34" s="506"/>
      <c r="AY34" s="506"/>
      <c r="AZ34" s="506"/>
      <c r="BA34" s="506"/>
      <c r="BB34" s="506"/>
      <c r="BC34" s="506"/>
      <c r="BD34" s="506"/>
      <c r="BE34" s="506"/>
      <c r="BF34" s="506"/>
      <c r="BG34" s="506"/>
      <c r="BH34" s="506"/>
      <c r="BI34" s="506"/>
      <c r="BJ34" s="506"/>
      <c r="BK34" s="506"/>
      <c r="BL34" s="506"/>
      <c r="BM34" s="506"/>
      <c r="BN34" s="506"/>
      <c r="BO34" s="506"/>
      <c r="BP34" s="506"/>
      <c r="BQ34" s="506"/>
      <c r="BR34" s="506"/>
      <c r="BS34" s="506"/>
      <c r="BT34" s="506"/>
      <c r="BU34" s="506"/>
      <c r="BV34" s="506"/>
      <c r="BW34" s="506"/>
      <c r="BX34" s="506"/>
      <c r="BY34" s="506"/>
      <c r="BZ34" s="506"/>
      <c r="CA34" s="506"/>
      <c r="CB34" s="506"/>
      <c r="CC34" s="506"/>
      <c r="CD34" s="506"/>
      <c r="CE34" s="506"/>
      <c r="CF34" s="506"/>
      <c r="CG34" s="506"/>
      <c r="CH34" s="506"/>
      <c r="CI34" s="506"/>
      <c r="CJ34" s="506"/>
      <c r="CK34" s="506"/>
      <c r="CL34" s="506"/>
      <c r="CM34" s="506"/>
      <c r="CN34" s="506"/>
      <c r="CO34" s="506"/>
      <c r="CP34" s="506"/>
      <c r="CQ34" s="506"/>
      <c r="CR34" s="506"/>
      <c r="CS34" s="506"/>
      <c r="CT34" s="506"/>
      <c r="CU34" s="506"/>
      <c r="CV34" s="506"/>
      <c r="CW34" s="506"/>
      <c r="CX34" s="506"/>
      <c r="CY34" s="506"/>
      <c r="CZ34" s="506"/>
      <c r="DA34" s="506"/>
      <c r="DB34" s="506"/>
      <c r="DC34" s="506"/>
      <c r="DD34" s="506"/>
      <c r="DE34" s="506"/>
      <c r="DF34" s="506"/>
      <c r="DG34" s="506"/>
      <c r="DH34" s="506"/>
      <c r="DI34" s="506"/>
      <c r="DJ34" s="506"/>
      <c r="DK34" s="506"/>
      <c r="DL34" s="506"/>
      <c r="DM34" s="506"/>
      <c r="DN34" s="506"/>
      <c r="DO34" s="506"/>
      <c r="DP34" s="506"/>
      <c r="DQ34" s="506"/>
      <c r="DR34" s="506"/>
      <c r="DS34" s="506"/>
      <c r="DT34" s="506"/>
      <c r="DU34" s="506"/>
      <c r="DV34" s="506"/>
      <c r="DW34" s="506"/>
      <c r="DX34" s="506"/>
      <c r="DY34" s="506"/>
      <c r="DZ34" s="506"/>
      <c r="EA34" s="506"/>
      <c r="EB34" s="506"/>
      <c r="EC34" s="506"/>
      <c r="ED34" s="506"/>
      <c r="EE34" s="506"/>
      <c r="EF34" s="506"/>
      <c r="EG34" s="506"/>
      <c r="EH34" s="506"/>
      <c r="EI34" s="506"/>
      <c r="EJ34" s="506"/>
      <c r="EK34" s="506"/>
      <c r="EL34" s="506"/>
      <c r="EM34" s="506"/>
      <c r="EN34" s="506"/>
      <c r="EO34" s="506"/>
      <c r="EP34" s="506"/>
      <c r="EQ34" s="506"/>
      <c r="ER34" s="506"/>
      <c r="ES34" s="506"/>
      <c r="ET34" s="506"/>
      <c r="EU34" s="506"/>
      <c r="EV34" s="506"/>
      <c r="EW34" s="506"/>
      <c r="EX34" s="506"/>
      <c r="EY34" s="506"/>
      <c r="EZ34" s="506"/>
      <c r="FA34" s="506"/>
      <c r="FB34" s="506"/>
      <c r="FC34" s="506"/>
      <c r="FD34" s="506"/>
      <c r="FE34" s="506"/>
      <c r="FF34" s="506"/>
      <c r="FG34" s="506"/>
      <c r="FH34" s="506"/>
      <c r="FI34" s="506"/>
      <c r="FJ34" s="506"/>
      <c r="FK34" s="506"/>
      <c r="FL34" s="506"/>
      <c r="FM34" s="506"/>
      <c r="FN34" s="506"/>
      <c r="FO34" s="506"/>
      <c r="FP34" s="506"/>
      <c r="FQ34" s="506"/>
      <c r="FR34" s="506"/>
      <c r="FS34" s="506"/>
      <c r="FT34" s="506"/>
      <c r="FU34" s="506"/>
      <c r="FV34" s="506"/>
      <c r="FW34" s="506"/>
      <c r="FX34" s="506"/>
      <c r="FY34" s="506"/>
      <c r="FZ34" s="506"/>
      <c r="GA34" s="506"/>
      <c r="GB34" s="506"/>
      <c r="GC34" s="506"/>
      <c r="GD34" s="506"/>
      <c r="GE34" s="506"/>
      <c r="GF34" s="506"/>
      <c r="GG34" s="506"/>
      <c r="GH34" s="506"/>
      <c r="GI34" s="506"/>
      <c r="GJ34" s="506"/>
      <c r="GK34" s="506"/>
      <c r="GL34" s="506"/>
      <c r="GM34" s="506"/>
      <c r="GN34" s="573"/>
      <c r="GO34" s="1645" t="str">
        <f>IF((LEN(E34)-LEN(SUBSTITUTE(E34,".","")))/LEN(".")=1,"p","")</f>
        <v/>
      </c>
      <c r="GP34" s="1645"/>
      <c r="GQ34" s="1645"/>
      <c r="GR34" s="1645"/>
      <c r="GS34" s="1645"/>
      <c r="GT34" s="1645"/>
      <c r="GU34" s="1645"/>
      <c r="GV34" s="1645"/>
      <c r="GW34" s="1645"/>
      <c r="GX34" s="1645"/>
      <c r="GY34" s="574"/>
      <c r="GZ34" s="1645"/>
      <c r="HA34" s="1645"/>
      <c r="HB34" s="1645"/>
      <c r="HC34" s="1645"/>
      <c r="HD34" s="1645"/>
      <c r="HE34" s="575"/>
      <c r="HF34" s="575"/>
      <c r="HG34" s="575"/>
      <c r="HH34" s="575"/>
      <c r="HI34" s="575"/>
      <c r="HJ34" s="1650">
        <v>0</v>
      </c>
    </row>
    <row s="1650" customFormat="1" customHeight="1" ht="0.75">
      <c r="A35" s="2380"/>
      <c r="B35" s="2381"/>
      <c r="C35" s="1176"/>
      <c r="D35" s="569"/>
      <c r="E35" s="576"/>
      <c r="F35" s="577"/>
      <c r="G35" s="572"/>
      <c r="H35" s="578"/>
      <c r="I35" s="578"/>
      <c r="J35" s="578"/>
      <c r="K35" s="578"/>
      <c r="L35" s="578"/>
      <c r="M35" s="578"/>
      <c r="N35" s="578"/>
      <c r="O35" s="578"/>
      <c r="P35" s="578"/>
      <c r="Q35" s="578"/>
      <c r="R35" s="578"/>
      <c r="S35" s="578"/>
      <c r="T35" s="578"/>
      <c r="U35" s="578"/>
      <c r="V35" s="578"/>
      <c r="W35" s="578"/>
      <c r="X35" s="578"/>
      <c r="Y35" s="578"/>
      <c r="Z35" s="578"/>
      <c r="AA35" s="578"/>
      <c r="AB35" s="578"/>
      <c r="AC35" s="578"/>
      <c r="AD35" s="578"/>
      <c r="AE35" s="578"/>
      <c r="AF35" s="578"/>
      <c r="AG35" s="578"/>
      <c r="AH35" s="578"/>
      <c r="AI35" s="578"/>
      <c r="AJ35" s="578"/>
      <c r="AK35" s="578"/>
      <c r="AL35" s="578"/>
      <c r="AM35" s="578"/>
      <c r="AN35" s="578"/>
      <c r="AO35" s="578"/>
      <c r="AP35" s="578"/>
      <c r="AQ35" s="578"/>
      <c r="AR35" s="578"/>
      <c r="AS35" s="578"/>
      <c r="AT35" s="578"/>
      <c r="AU35" s="578"/>
      <c r="AV35" s="578"/>
      <c r="AW35" s="578"/>
      <c r="AX35" s="578"/>
      <c r="AY35" s="578"/>
      <c r="AZ35" s="578"/>
      <c r="BA35" s="578"/>
      <c r="BB35" s="578"/>
      <c r="BC35" s="578"/>
      <c r="BD35" s="578"/>
      <c r="BE35" s="578"/>
      <c r="BF35" s="578"/>
      <c r="BG35" s="578"/>
      <c r="BH35" s="578"/>
      <c r="BI35" s="578"/>
      <c r="BJ35" s="578"/>
      <c r="BK35" s="578"/>
      <c r="BL35" s="578"/>
      <c r="BM35" s="578"/>
      <c r="BN35" s="578"/>
      <c r="BO35" s="578"/>
      <c r="BP35" s="578"/>
      <c r="BQ35" s="578"/>
      <c r="BR35" s="578"/>
      <c r="BS35" s="578"/>
      <c r="BT35" s="578"/>
      <c r="BU35" s="578"/>
      <c r="BV35" s="578"/>
      <c r="BW35" s="578"/>
      <c r="BX35" s="578"/>
      <c r="BY35" s="578"/>
      <c r="BZ35" s="578"/>
      <c r="CA35" s="578"/>
      <c r="CB35" s="578"/>
      <c r="CC35" s="578"/>
      <c r="CD35" s="578"/>
      <c r="CE35" s="578"/>
      <c r="CF35" s="578"/>
      <c r="CG35" s="578"/>
      <c r="CH35" s="578"/>
      <c r="CI35" s="578"/>
      <c r="CJ35" s="578"/>
      <c r="CK35" s="578"/>
      <c r="CL35" s="578"/>
      <c r="CM35" s="578"/>
      <c r="CN35" s="578"/>
      <c r="CO35" s="578"/>
      <c r="CP35" s="578"/>
      <c r="CQ35" s="578"/>
      <c r="CR35" s="578"/>
      <c r="CS35" s="578"/>
      <c r="CT35" s="578"/>
      <c r="CU35" s="578"/>
      <c r="CV35" s="578"/>
      <c r="CW35" s="578"/>
      <c r="CX35" s="578"/>
      <c r="CY35" s="578"/>
      <c r="CZ35" s="578"/>
      <c r="DA35" s="578"/>
      <c r="DB35" s="578"/>
      <c r="DC35" s="578"/>
      <c r="DD35" s="578"/>
      <c r="DE35" s="578"/>
      <c r="DF35" s="578"/>
      <c r="DG35" s="578"/>
      <c r="DH35" s="578"/>
      <c r="DI35" s="578"/>
      <c r="DJ35" s="578"/>
      <c r="DK35" s="578"/>
      <c r="DL35" s="578"/>
      <c r="DM35" s="578"/>
      <c r="DN35" s="578"/>
      <c r="DO35" s="578"/>
      <c r="DP35" s="578"/>
      <c r="DQ35" s="578"/>
      <c r="DR35" s="578"/>
      <c r="DS35" s="578"/>
      <c r="DT35" s="578"/>
      <c r="DU35" s="578"/>
      <c r="DV35" s="578"/>
      <c r="DW35" s="578"/>
      <c r="DX35" s="578"/>
      <c r="DY35" s="578"/>
      <c r="DZ35" s="578"/>
      <c r="EA35" s="578"/>
      <c r="EB35" s="578"/>
      <c r="EC35" s="578"/>
      <c r="ED35" s="578"/>
      <c r="EE35" s="578"/>
      <c r="EF35" s="578"/>
      <c r="EG35" s="578"/>
      <c r="EH35" s="578"/>
      <c r="EI35" s="578"/>
      <c r="EJ35" s="578"/>
      <c r="EK35" s="578"/>
      <c r="EL35" s="578"/>
      <c r="EM35" s="578"/>
      <c r="EN35" s="578"/>
      <c r="EO35" s="578"/>
      <c r="EP35" s="578"/>
      <c r="EQ35" s="578"/>
      <c r="ER35" s="578"/>
      <c r="ES35" s="578"/>
      <c r="ET35" s="578"/>
      <c r="EU35" s="578"/>
      <c r="EV35" s="578"/>
      <c r="EW35" s="578"/>
      <c r="EX35" s="578"/>
      <c r="EY35" s="578"/>
      <c r="EZ35" s="578"/>
      <c r="FA35" s="578"/>
      <c r="FB35" s="578"/>
      <c r="FC35" s="578"/>
      <c r="FD35" s="578"/>
      <c r="FE35" s="578"/>
      <c r="FF35" s="578"/>
      <c r="FG35" s="578"/>
      <c r="FH35" s="578"/>
      <c r="FI35" s="578"/>
      <c r="FJ35" s="578"/>
      <c r="FK35" s="578"/>
      <c r="FL35" s="578"/>
      <c r="FM35" s="578"/>
      <c r="FN35" s="578"/>
      <c r="FO35" s="578"/>
      <c r="FP35" s="578"/>
      <c r="FQ35" s="578"/>
      <c r="FR35" s="578"/>
      <c r="FS35" s="578"/>
      <c r="FT35" s="578"/>
      <c r="FU35" s="578"/>
      <c r="FV35" s="578"/>
      <c r="FW35" s="578"/>
      <c r="FX35" s="578"/>
      <c r="FY35" s="578"/>
      <c r="FZ35" s="578"/>
      <c r="GA35" s="578"/>
      <c r="GB35" s="578"/>
      <c r="GC35" s="578"/>
      <c r="GD35" s="578"/>
      <c r="GE35" s="578"/>
      <c r="GF35" s="578"/>
      <c r="GG35" s="578"/>
      <c r="GH35" s="578"/>
      <c r="GI35" s="578"/>
      <c r="GJ35" s="578"/>
      <c r="GK35" s="578"/>
      <c r="GL35" s="578"/>
      <c r="GM35" s="578"/>
      <c r="GN35" s="573"/>
      <c r="GO35" s="1645" t="str">
        <f>IF((LEN(E35)-LEN(SUBSTITUTE(E35,".","")))/LEN(".")=1,"p","")</f>
        <v/>
      </c>
      <c r="GP35" s="1645"/>
      <c r="GQ35" s="1645"/>
      <c r="GR35" s="1645"/>
      <c r="GS35" s="1645"/>
      <c r="GT35" s="1645"/>
      <c r="GU35" s="1645"/>
      <c r="GV35" s="1645"/>
      <c r="GW35" s="1645"/>
      <c r="GX35" s="1645"/>
      <c r="GY35" s="574"/>
      <c r="GZ35" s="1645"/>
      <c r="HA35" s="1645"/>
      <c r="HB35" s="1645"/>
      <c r="HC35" s="1645"/>
      <c r="HD35" s="1645"/>
      <c r="HE35" s="575"/>
      <c r="HF35" s="575"/>
      <c r="HG35" s="575"/>
      <c r="HH35" s="575"/>
      <c r="HI35" s="575"/>
      <c r="HJ35" s="1650">
        <v>0</v>
      </c>
    </row>
    <row s="1650" customFormat="1" customHeight="1" ht="0.75">
      <c r="A36" s="2380"/>
      <c r="B36" s="2381"/>
      <c r="C36" s="1176"/>
      <c r="D36" s="569"/>
      <c r="E36" s="576"/>
      <c r="F36" s="577"/>
      <c r="G36" s="572"/>
      <c r="H36" s="578"/>
      <c r="I36" s="578"/>
      <c r="J36" s="578"/>
      <c r="K36" s="578"/>
      <c r="L36" s="578"/>
      <c r="M36" s="578"/>
      <c r="N36" s="578"/>
      <c r="O36" s="578"/>
      <c r="P36" s="578"/>
      <c r="Q36" s="578"/>
      <c r="R36" s="578"/>
      <c r="S36" s="578"/>
      <c r="T36" s="578"/>
      <c r="U36" s="578"/>
      <c r="V36" s="578"/>
      <c r="W36" s="578"/>
      <c r="X36" s="578"/>
      <c r="Y36" s="578"/>
      <c r="Z36" s="578"/>
      <c r="AA36" s="578"/>
      <c r="AB36" s="578"/>
      <c r="AC36" s="578"/>
      <c r="AD36" s="578"/>
      <c r="AE36" s="578"/>
      <c r="AF36" s="578"/>
      <c r="AG36" s="578"/>
      <c r="AH36" s="578"/>
      <c r="AI36" s="578"/>
      <c r="AJ36" s="578"/>
      <c r="AK36" s="578"/>
      <c r="AL36" s="578"/>
      <c r="AM36" s="578"/>
      <c r="AN36" s="578"/>
      <c r="AO36" s="578"/>
      <c r="AP36" s="578"/>
      <c r="AQ36" s="578"/>
      <c r="AR36" s="578"/>
      <c r="AS36" s="578"/>
      <c r="AT36" s="578"/>
      <c r="AU36" s="578"/>
      <c r="AV36" s="578"/>
      <c r="AW36" s="578"/>
      <c r="AX36" s="578"/>
      <c r="AY36" s="578"/>
      <c r="AZ36" s="578"/>
      <c r="BA36" s="578"/>
      <c r="BB36" s="578"/>
      <c r="BC36" s="578"/>
      <c r="BD36" s="578"/>
      <c r="BE36" s="578"/>
      <c r="BF36" s="578"/>
      <c r="BG36" s="578"/>
      <c r="BH36" s="578"/>
      <c r="BI36" s="578"/>
      <c r="BJ36" s="578"/>
      <c r="BK36" s="578"/>
      <c r="BL36" s="578"/>
      <c r="BM36" s="578"/>
      <c r="BN36" s="578"/>
      <c r="BO36" s="578"/>
      <c r="BP36" s="578"/>
      <c r="BQ36" s="578"/>
      <c r="BR36" s="578"/>
      <c r="BS36" s="578"/>
      <c r="BT36" s="578"/>
      <c r="BU36" s="578"/>
      <c r="BV36" s="578"/>
      <c r="BW36" s="578"/>
      <c r="BX36" s="578"/>
      <c r="BY36" s="578"/>
      <c r="BZ36" s="578"/>
      <c r="CA36" s="578"/>
      <c r="CB36" s="578"/>
      <c r="CC36" s="578"/>
      <c r="CD36" s="578"/>
      <c r="CE36" s="578"/>
      <c r="CF36" s="578"/>
      <c r="CG36" s="578"/>
      <c r="CH36" s="578"/>
      <c r="CI36" s="578"/>
      <c r="CJ36" s="578"/>
      <c r="CK36" s="578"/>
      <c r="CL36" s="578"/>
      <c r="CM36" s="578"/>
      <c r="CN36" s="578"/>
      <c r="CO36" s="578"/>
      <c r="CP36" s="578"/>
      <c r="CQ36" s="578"/>
      <c r="CR36" s="578"/>
      <c r="CS36" s="578"/>
      <c r="CT36" s="578"/>
      <c r="CU36" s="578"/>
      <c r="CV36" s="578"/>
      <c r="CW36" s="578"/>
      <c r="CX36" s="578"/>
      <c r="CY36" s="578"/>
      <c r="CZ36" s="578"/>
      <c r="DA36" s="578"/>
      <c r="DB36" s="578"/>
      <c r="DC36" s="578"/>
      <c r="DD36" s="578"/>
      <c r="DE36" s="578"/>
      <c r="DF36" s="578"/>
      <c r="DG36" s="578"/>
      <c r="DH36" s="578"/>
      <c r="DI36" s="578"/>
      <c r="DJ36" s="578"/>
      <c r="DK36" s="578"/>
      <c r="DL36" s="578"/>
      <c r="DM36" s="578"/>
      <c r="DN36" s="578"/>
      <c r="DO36" s="578"/>
      <c r="DP36" s="578"/>
      <c r="DQ36" s="578"/>
      <c r="DR36" s="578"/>
      <c r="DS36" s="578"/>
      <c r="DT36" s="578"/>
      <c r="DU36" s="578"/>
      <c r="DV36" s="578"/>
      <c r="DW36" s="578"/>
      <c r="DX36" s="578"/>
      <c r="DY36" s="578"/>
      <c r="DZ36" s="578"/>
      <c r="EA36" s="578"/>
      <c r="EB36" s="578"/>
      <c r="EC36" s="578"/>
      <c r="ED36" s="578"/>
      <c r="EE36" s="578"/>
      <c r="EF36" s="578"/>
      <c r="EG36" s="578"/>
      <c r="EH36" s="578"/>
      <c r="EI36" s="578"/>
      <c r="EJ36" s="578"/>
      <c r="EK36" s="578"/>
      <c r="EL36" s="578"/>
      <c r="EM36" s="578"/>
      <c r="EN36" s="578"/>
      <c r="EO36" s="578"/>
      <c r="EP36" s="578"/>
      <c r="EQ36" s="578"/>
      <c r="ER36" s="578"/>
      <c r="ES36" s="578"/>
      <c r="ET36" s="578"/>
      <c r="EU36" s="578"/>
      <c r="EV36" s="578"/>
      <c r="EW36" s="578"/>
      <c r="EX36" s="578"/>
      <c r="EY36" s="578"/>
      <c r="EZ36" s="578"/>
      <c r="FA36" s="578"/>
      <c r="FB36" s="578"/>
      <c r="FC36" s="578"/>
      <c r="FD36" s="578"/>
      <c r="FE36" s="578"/>
      <c r="FF36" s="578"/>
      <c r="FG36" s="578"/>
      <c r="FH36" s="578"/>
      <c r="FI36" s="578"/>
      <c r="FJ36" s="578"/>
      <c r="FK36" s="578"/>
      <c r="FL36" s="578"/>
      <c r="FM36" s="578"/>
      <c r="FN36" s="578"/>
      <c r="FO36" s="578"/>
      <c r="FP36" s="578"/>
      <c r="FQ36" s="578"/>
      <c r="FR36" s="578"/>
      <c r="FS36" s="578"/>
      <c r="FT36" s="578"/>
      <c r="FU36" s="578"/>
      <c r="FV36" s="578"/>
      <c r="FW36" s="578"/>
      <c r="FX36" s="578"/>
      <c r="FY36" s="578"/>
      <c r="FZ36" s="578"/>
      <c r="GA36" s="578"/>
      <c r="GB36" s="578"/>
      <c r="GC36" s="578"/>
      <c r="GD36" s="578"/>
      <c r="GE36" s="578"/>
      <c r="GF36" s="578"/>
      <c r="GG36" s="578"/>
      <c r="GH36" s="578"/>
      <c r="GI36" s="578"/>
      <c r="GJ36" s="578"/>
      <c r="GK36" s="578"/>
      <c r="GL36" s="578"/>
      <c r="GM36" s="578"/>
      <c r="GN36" s="573"/>
      <c r="GO36" s="1645" t="str">
        <f>IF((LEN(E36)-LEN(SUBSTITUTE(E36,".","")))/LEN(".")=1,"p","")</f>
        <v/>
      </c>
      <c r="GP36" s="1645"/>
      <c r="GQ36" s="1645"/>
      <c r="GR36" s="1645"/>
      <c r="GS36" s="1645"/>
      <c r="GT36" s="1645"/>
      <c r="GU36" s="1645"/>
      <c r="GV36" s="1645"/>
      <c r="GW36" s="1645"/>
      <c r="GX36" s="1645"/>
      <c r="GY36" s="574"/>
      <c r="GZ36" s="1645"/>
      <c r="HA36" s="1645"/>
      <c r="HB36" s="1645"/>
      <c r="HC36" s="1645"/>
      <c r="HD36" s="1645"/>
      <c r="HE36" s="575"/>
      <c r="HF36" s="575"/>
      <c r="HG36" s="575"/>
      <c r="HH36" s="575"/>
      <c r="HI36" s="575"/>
      <c r="HJ36" s="1650">
        <v>0</v>
      </c>
    </row>
    <row s="1650" customFormat="1" customHeight="1" ht="0.75">
      <c r="A37" s="2380"/>
      <c r="B37" s="2381"/>
      <c r="C37" s="1176"/>
      <c r="D37" s="569"/>
      <c r="E37" s="576"/>
      <c r="F37" s="577"/>
      <c r="G37" s="572"/>
      <c r="H37" s="578"/>
      <c r="I37" s="578"/>
      <c r="J37" s="578"/>
      <c r="K37" s="578"/>
      <c r="L37" s="578"/>
      <c r="M37" s="578"/>
      <c r="N37" s="578"/>
      <c r="O37" s="578"/>
      <c r="P37" s="578"/>
      <c r="Q37" s="578"/>
      <c r="R37" s="578"/>
      <c r="S37" s="578"/>
      <c r="T37" s="578"/>
      <c r="U37" s="578"/>
      <c r="V37" s="578"/>
      <c r="W37" s="578"/>
      <c r="X37" s="578"/>
      <c r="Y37" s="578"/>
      <c r="Z37" s="578"/>
      <c r="AA37" s="578"/>
      <c r="AB37" s="578"/>
      <c r="AC37" s="578"/>
      <c r="AD37" s="578"/>
      <c r="AE37" s="578"/>
      <c r="AF37" s="578"/>
      <c r="AG37" s="578"/>
      <c r="AH37" s="578"/>
      <c r="AI37" s="578"/>
      <c r="AJ37" s="578"/>
      <c r="AK37" s="578"/>
      <c r="AL37" s="578"/>
      <c r="AM37" s="578"/>
      <c r="AN37" s="578"/>
      <c r="AO37" s="578"/>
      <c r="AP37" s="578"/>
      <c r="AQ37" s="578"/>
      <c r="AR37" s="578"/>
      <c r="AS37" s="578"/>
      <c r="AT37" s="578"/>
      <c r="AU37" s="578"/>
      <c r="AV37" s="578"/>
      <c r="AW37" s="578"/>
      <c r="AX37" s="578"/>
      <c r="AY37" s="578"/>
      <c r="AZ37" s="578"/>
      <c r="BA37" s="578"/>
      <c r="BB37" s="578"/>
      <c r="BC37" s="578"/>
      <c r="BD37" s="578"/>
      <c r="BE37" s="578"/>
      <c r="BF37" s="578"/>
      <c r="BG37" s="578"/>
      <c r="BH37" s="578"/>
      <c r="BI37" s="578"/>
      <c r="BJ37" s="578"/>
      <c r="BK37" s="578"/>
      <c r="BL37" s="578"/>
      <c r="BM37" s="578"/>
      <c r="BN37" s="578"/>
      <c r="BO37" s="578"/>
      <c r="BP37" s="578"/>
      <c r="BQ37" s="578"/>
      <c r="BR37" s="578"/>
      <c r="BS37" s="578"/>
      <c r="BT37" s="578"/>
      <c r="BU37" s="578"/>
      <c r="BV37" s="578"/>
      <c r="BW37" s="578"/>
      <c r="BX37" s="578"/>
      <c r="BY37" s="578"/>
      <c r="BZ37" s="578"/>
      <c r="CA37" s="578"/>
      <c r="CB37" s="578"/>
      <c r="CC37" s="578"/>
      <c r="CD37" s="578"/>
      <c r="CE37" s="578"/>
      <c r="CF37" s="578"/>
      <c r="CG37" s="578"/>
      <c r="CH37" s="578"/>
      <c r="CI37" s="578"/>
      <c r="CJ37" s="578"/>
      <c r="CK37" s="578"/>
      <c r="CL37" s="578"/>
      <c r="CM37" s="578"/>
      <c r="CN37" s="578"/>
      <c r="CO37" s="578"/>
      <c r="CP37" s="578"/>
      <c r="CQ37" s="578"/>
      <c r="CR37" s="578"/>
      <c r="CS37" s="578"/>
      <c r="CT37" s="578"/>
      <c r="CU37" s="578"/>
      <c r="CV37" s="578"/>
      <c r="CW37" s="578"/>
      <c r="CX37" s="578"/>
      <c r="CY37" s="578"/>
      <c r="CZ37" s="578"/>
      <c r="DA37" s="578"/>
      <c r="DB37" s="578"/>
      <c r="DC37" s="578"/>
      <c r="DD37" s="578"/>
      <c r="DE37" s="578"/>
      <c r="DF37" s="578"/>
      <c r="DG37" s="578"/>
      <c r="DH37" s="578"/>
      <c r="DI37" s="578"/>
      <c r="DJ37" s="578"/>
      <c r="DK37" s="578"/>
      <c r="DL37" s="578"/>
      <c r="DM37" s="578"/>
      <c r="DN37" s="578"/>
      <c r="DO37" s="578"/>
      <c r="DP37" s="578"/>
      <c r="DQ37" s="578"/>
      <c r="DR37" s="578"/>
      <c r="DS37" s="578"/>
      <c r="DT37" s="578"/>
      <c r="DU37" s="578"/>
      <c r="DV37" s="578"/>
      <c r="DW37" s="578"/>
      <c r="DX37" s="578"/>
      <c r="DY37" s="578"/>
      <c r="DZ37" s="578"/>
      <c r="EA37" s="578"/>
      <c r="EB37" s="578"/>
      <c r="EC37" s="578"/>
      <c r="ED37" s="578"/>
      <c r="EE37" s="578"/>
      <c r="EF37" s="578"/>
      <c r="EG37" s="578"/>
      <c r="EH37" s="578"/>
      <c r="EI37" s="578"/>
      <c r="EJ37" s="578"/>
      <c r="EK37" s="578"/>
      <c r="EL37" s="578"/>
      <c r="EM37" s="578"/>
      <c r="EN37" s="578"/>
      <c r="EO37" s="578"/>
      <c r="EP37" s="578"/>
      <c r="EQ37" s="578"/>
      <c r="ER37" s="578"/>
      <c r="ES37" s="578"/>
      <c r="ET37" s="578"/>
      <c r="EU37" s="578"/>
      <c r="EV37" s="578"/>
      <c r="EW37" s="578"/>
      <c r="EX37" s="578"/>
      <c r="EY37" s="578"/>
      <c r="EZ37" s="578"/>
      <c r="FA37" s="578"/>
      <c r="FB37" s="578"/>
      <c r="FC37" s="578"/>
      <c r="FD37" s="578"/>
      <c r="FE37" s="578"/>
      <c r="FF37" s="578"/>
      <c r="FG37" s="578"/>
      <c r="FH37" s="578"/>
      <c r="FI37" s="578"/>
      <c r="FJ37" s="578"/>
      <c r="FK37" s="578"/>
      <c r="FL37" s="578"/>
      <c r="FM37" s="578"/>
      <c r="FN37" s="578"/>
      <c r="FO37" s="578"/>
      <c r="FP37" s="578"/>
      <c r="FQ37" s="578"/>
      <c r="FR37" s="578"/>
      <c r="FS37" s="578"/>
      <c r="FT37" s="578"/>
      <c r="FU37" s="578"/>
      <c r="FV37" s="578"/>
      <c r="FW37" s="578"/>
      <c r="FX37" s="578"/>
      <c r="FY37" s="578"/>
      <c r="FZ37" s="578"/>
      <c r="GA37" s="578"/>
      <c r="GB37" s="578"/>
      <c r="GC37" s="578"/>
      <c r="GD37" s="578"/>
      <c r="GE37" s="578"/>
      <c r="GF37" s="578"/>
      <c r="GG37" s="578"/>
      <c r="GH37" s="578"/>
      <c r="GI37" s="578"/>
      <c r="GJ37" s="578"/>
      <c r="GK37" s="578"/>
      <c r="GL37" s="578"/>
      <c r="GM37" s="578"/>
      <c r="GN37" s="573"/>
      <c r="GO37" s="1645" t="str">
        <f>IF((LEN(E37)-LEN(SUBSTITUTE(E37,".","")))/LEN(".")=1,"p","")</f>
        <v/>
      </c>
      <c r="GP37" s="1645"/>
      <c r="GQ37" s="1645"/>
      <c r="GR37" s="1645"/>
      <c r="GS37" s="1645"/>
      <c r="GT37" s="1645"/>
      <c r="GU37" s="1645"/>
      <c r="GV37" s="1645"/>
      <c r="GW37" s="1645"/>
      <c r="GX37" s="1645"/>
      <c r="GY37" s="574"/>
      <c r="GZ37" s="1645"/>
      <c r="HA37" s="1645"/>
      <c r="HB37" s="1645"/>
      <c r="HC37" s="1645"/>
      <c r="HD37" s="1645"/>
      <c r="HE37" s="575"/>
      <c r="HF37" s="575"/>
      <c r="HG37" s="575"/>
      <c r="HH37" s="575"/>
      <c r="HI37" s="575"/>
      <c r="HJ37" s="1650">
        <v>0</v>
      </c>
    </row>
    <row s="1650" customFormat="1" customHeight="1" ht="0.75">
      <c r="A38" s="2380"/>
      <c r="B38" s="2381"/>
      <c r="C38" s="1176"/>
      <c r="D38" s="569"/>
      <c r="E38" s="576"/>
      <c r="F38" s="577"/>
      <c r="G38" s="572"/>
      <c r="H38" s="578"/>
      <c r="I38" s="578"/>
      <c r="J38" s="578"/>
      <c r="K38" s="578"/>
      <c r="L38" s="578"/>
      <c r="M38" s="578"/>
      <c r="N38" s="578"/>
      <c r="O38" s="578"/>
      <c r="P38" s="578"/>
      <c r="Q38" s="578"/>
      <c r="R38" s="578"/>
      <c r="S38" s="578"/>
      <c r="T38" s="578"/>
      <c r="U38" s="578"/>
      <c r="V38" s="578"/>
      <c r="W38" s="578"/>
      <c r="X38" s="578"/>
      <c r="Y38" s="578"/>
      <c r="Z38" s="578"/>
      <c r="AA38" s="578"/>
      <c r="AB38" s="578"/>
      <c r="AC38" s="578"/>
      <c r="AD38" s="578"/>
      <c r="AE38" s="578"/>
      <c r="AF38" s="578"/>
      <c r="AG38" s="578"/>
      <c r="AH38" s="578"/>
      <c r="AI38" s="578"/>
      <c r="AJ38" s="578"/>
      <c r="AK38" s="578"/>
      <c r="AL38" s="578"/>
      <c r="AM38" s="578"/>
      <c r="AN38" s="578"/>
      <c r="AO38" s="578"/>
      <c r="AP38" s="578"/>
      <c r="AQ38" s="578"/>
      <c r="AR38" s="578"/>
      <c r="AS38" s="578"/>
      <c r="AT38" s="578"/>
      <c r="AU38" s="578"/>
      <c r="AV38" s="578"/>
      <c r="AW38" s="578"/>
      <c r="AX38" s="578"/>
      <c r="AY38" s="578"/>
      <c r="AZ38" s="578"/>
      <c r="BA38" s="578"/>
      <c r="BB38" s="578"/>
      <c r="BC38" s="578"/>
      <c r="BD38" s="578"/>
      <c r="BE38" s="578"/>
      <c r="BF38" s="578"/>
      <c r="BG38" s="578"/>
      <c r="BH38" s="578"/>
      <c r="BI38" s="578"/>
      <c r="BJ38" s="578"/>
      <c r="BK38" s="578"/>
      <c r="BL38" s="578"/>
      <c r="BM38" s="578"/>
      <c r="BN38" s="578"/>
      <c r="BO38" s="578"/>
      <c r="BP38" s="578"/>
      <c r="BQ38" s="578"/>
      <c r="BR38" s="578"/>
      <c r="BS38" s="578"/>
      <c r="BT38" s="578"/>
      <c r="BU38" s="578"/>
      <c r="BV38" s="578"/>
      <c r="BW38" s="578"/>
      <c r="BX38" s="578"/>
      <c r="BY38" s="578"/>
      <c r="BZ38" s="578"/>
      <c r="CA38" s="578"/>
      <c r="CB38" s="578"/>
      <c r="CC38" s="578"/>
      <c r="CD38" s="578"/>
      <c r="CE38" s="578"/>
      <c r="CF38" s="578"/>
      <c r="CG38" s="578"/>
      <c r="CH38" s="578"/>
      <c r="CI38" s="578"/>
      <c r="CJ38" s="578"/>
      <c r="CK38" s="578"/>
      <c r="CL38" s="578"/>
      <c r="CM38" s="578"/>
      <c r="CN38" s="578"/>
      <c r="CO38" s="578"/>
      <c r="CP38" s="578"/>
      <c r="CQ38" s="578"/>
      <c r="CR38" s="578"/>
      <c r="CS38" s="578"/>
      <c r="CT38" s="578"/>
      <c r="CU38" s="578"/>
      <c r="CV38" s="578"/>
      <c r="CW38" s="578"/>
      <c r="CX38" s="578"/>
      <c r="CY38" s="578"/>
      <c r="CZ38" s="578"/>
      <c r="DA38" s="578"/>
      <c r="DB38" s="578"/>
      <c r="DC38" s="578"/>
      <c r="DD38" s="578"/>
      <c r="DE38" s="578"/>
      <c r="DF38" s="578"/>
      <c r="DG38" s="578"/>
      <c r="DH38" s="578"/>
      <c r="DI38" s="578"/>
      <c r="DJ38" s="578"/>
      <c r="DK38" s="578"/>
      <c r="DL38" s="578"/>
      <c r="DM38" s="578"/>
      <c r="DN38" s="578"/>
      <c r="DO38" s="578"/>
      <c r="DP38" s="578"/>
      <c r="DQ38" s="578"/>
      <c r="DR38" s="578"/>
      <c r="DS38" s="578"/>
      <c r="DT38" s="578"/>
      <c r="DU38" s="578"/>
      <c r="DV38" s="578"/>
      <c r="DW38" s="578"/>
      <c r="DX38" s="578"/>
      <c r="DY38" s="578"/>
      <c r="DZ38" s="578"/>
      <c r="EA38" s="578"/>
      <c r="EB38" s="578"/>
      <c r="EC38" s="578"/>
      <c r="ED38" s="578"/>
      <c r="EE38" s="578"/>
      <c r="EF38" s="578"/>
      <c r="EG38" s="578"/>
      <c r="EH38" s="578"/>
      <c r="EI38" s="578"/>
      <c r="EJ38" s="578"/>
      <c r="EK38" s="578"/>
      <c r="EL38" s="578"/>
      <c r="EM38" s="578"/>
      <c r="EN38" s="578"/>
      <c r="EO38" s="578"/>
      <c r="EP38" s="578"/>
      <c r="EQ38" s="578"/>
      <c r="ER38" s="578"/>
      <c r="ES38" s="578"/>
      <c r="ET38" s="578"/>
      <c r="EU38" s="578"/>
      <c r="EV38" s="578"/>
      <c r="EW38" s="578"/>
      <c r="EX38" s="578"/>
      <c r="EY38" s="578"/>
      <c r="EZ38" s="578"/>
      <c r="FA38" s="578"/>
      <c r="FB38" s="578"/>
      <c r="FC38" s="578"/>
      <c r="FD38" s="578"/>
      <c r="FE38" s="578"/>
      <c r="FF38" s="578"/>
      <c r="FG38" s="578"/>
      <c r="FH38" s="578"/>
      <c r="FI38" s="578"/>
      <c r="FJ38" s="578"/>
      <c r="FK38" s="578"/>
      <c r="FL38" s="578"/>
      <c r="FM38" s="578"/>
      <c r="FN38" s="578"/>
      <c r="FO38" s="578"/>
      <c r="FP38" s="578"/>
      <c r="FQ38" s="578"/>
      <c r="FR38" s="578"/>
      <c r="FS38" s="578"/>
      <c r="FT38" s="578"/>
      <c r="FU38" s="578"/>
      <c r="FV38" s="578"/>
      <c r="FW38" s="578"/>
      <c r="FX38" s="578"/>
      <c r="FY38" s="578"/>
      <c r="FZ38" s="578"/>
      <c r="GA38" s="578"/>
      <c r="GB38" s="578"/>
      <c r="GC38" s="578"/>
      <c r="GD38" s="578"/>
      <c r="GE38" s="578"/>
      <c r="GF38" s="578"/>
      <c r="GG38" s="578"/>
      <c r="GH38" s="578"/>
      <c r="GI38" s="578"/>
      <c r="GJ38" s="578"/>
      <c r="GK38" s="578"/>
      <c r="GL38" s="578"/>
      <c r="GM38" s="578"/>
      <c r="GN38" s="573"/>
      <c r="GO38" s="1645" t="str">
        <f>IF((LEN(E38)-LEN(SUBSTITUTE(E38,".","")))/LEN(".")=1,"p","")</f>
        <v/>
      </c>
      <c r="GP38" s="1645"/>
      <c r="GQ38" s="1645"/>
      <c r="GR38" s="1645"/>
      <c r="GS38" s="1645"/>
      <c r="GT38" s="1645"/>
      <c r="GU38" s="1645"/>
      <c r="GV38" s="1645"/>
      <c r="GW38" s="1645"/>
      <c r="GX38" s="1645"/>
      <c r="GY38" s="574"/>
      <c r="GZ38" s="1645"/>
      <c r="HA38" s="1645"/>
      <c r="HB38" s="1645"/>
      <c r="HC38" s="1645"/>
      <c r="HD38" s="1645"/>
      <c r="HE38" s="575"/>
      <c r="HF38" s="575"/>
      <c r="HG38" s="575"/>
      <c r="HH38" s="575"/>
      <c r="HI38" s="575"/>
      <c r="HJ38" s="1650">
        <v>0</v>
      </c>
    </row>
    <row s="1650" customFormat="1" customHeight="1" ht="0.75">
      <c r="A39" s="2380"/>
      <c r="B39" s="2381"/>
      <c r="C39" s="1176"/>
      <c r="D39" s="569"/>
      <c r="E39" s="576"/>
      <c r="F39" s="577"/>
      <c r="G39" s="572"/>
      <c r="H39" s="506"/>
      <c r="I39" s="506"/>
      <c r="J39" s="506"/>
      <c r="K39" s="506"/>
      <c r="L39" s="506"/>
      <c r="M39" s="506"/>
      <c r="N39" s="506"/>
      <c r="O39" s="506"/>
      <c r="P39" s="506"/>
      <c r="Q39" s="506"/>
      <c r="R39" s="506"/>
      <c r="S39" s="506"/>
      <c r="T39" s="506"/>
      <c r="U39" s="506"/>
      <c r="V39" s="506"/>
      <c r="W39" s="506"/>
      <c r="X39" s="506"/>
      <c r="Y39" s="506"/>
      <c r="Z39" s="506"/>
      <c r="AA39" s="506"/>
      <c r="AB39" s="506"/>
      <c r="AC39" s="506"/>
      <c r="AD39" s="506"/>
      <c r="AE39" s="506"/>
      <c r="AF39" s="506"/>
      <c r="AG39" s="506"/>
      <c r="AH39" s="506"/>
      <c r="AI39" s="506"/>
      <c r="AJ39" s="506"/>
      <c r="AK39" s="506"/>
      <c r="AL39" s="506"/>
      <c r="AM39" s="506"/>
      <c r="AN39" s="506"/>
      <c r="AO39" s="506"/>
      <c r="AP39" s="506"/>
      <c r="AQ39" s="506"/>
      <c r="AR39" s="506"/>
      <c r="AS39" s="506"/>
      <c r="AT39" s="506"/>
      <c r="AU39" s="506"/>
      <c r="AV39" s="506"/>
      <c r="AW39" s="506"/>
      <c r="AX39" s="506"/>
      <c r="AY39" s="506"/>
      <c r="AZ39" s="506"/>
      <c r="BA39" s="506"/>
      <c r="BB39" s="506"/>
      <c r="BC39" s="506"/>
      <c r="BD39" s="506"/>
      <c r="BE39" s="506"/>
      <c r="BF39" s="506"/>
      <c r="BG39" s="506"/>
      <c r="BH39" s="506"/>
      <c r="BI39" s="506"/>
      <c r="BJ39" s="506"/>
      <c r="BK39" s="506"/>
      <c r="BL39" s="506"/>
      <c r="BM39" s="506"/>
      <c r="BN39" s="506"/>
      <c r="BO39" s="506"/>
      <c r="BP39" s="506"/>
      <c r="BQ39" s="506"/>
      <c r="BR39" s="506"/>
      <c r="BS39" s="506"/>
      <c r="BT39" s="506"/>
      <c r="BU39" s="506"/>
      <c r="BV39" s="506"/>
      <c r="BW39" s="506"/>
      <c r="BX39" s="506"/>
      <c r="BY39" s="506"/>
      <c r="BZ39" s="506"/>
      <c r="CA39" s="506"/>
      <c r="CB39" s="506"/>
      <c r="CC39" s="506"/>
      <c r="CD39" s="506"/>
      <c r="CE39" s="506"/>
      <c r="CF39" s="506"/>
      <c r="CG39" s="506"/>
      <c r="CH39" s="506"/>
      <c r="CI39" s="506"/>
      <c r="CJ39" s="506"/>
      <c r="CK39" s="506"/>
      <c r="CL39" s="506"/>
      <c r="CM39" s="506"/>
      <c r="CN39" s="506"/>
      <c r="CO39" s="506"/>
      <c r="CP39" s="506"/>
      <c r="CQ39" s="506"/>
      <c r="CR39" s="506"/>
      <c r="CS39" s="506"/>
      <c r="CT39" s="506"/>
      <c r="CU39" s="506"/>
      <c r="CV39" s="506"/>
      <c r="CW39" s="506"/>
      <c r="CX39" s="506"/>
      <c r="CY39" s="506"/>
      <c r="CZ39" s="506"/>
      <c r="DA39" s="506"/>
      <c r="DB39" s="506"/>
      <c r="DC39" s="506"/>
      <c r="DD39" s="506"/>
      <c r="DE39" s="506"/>
      <c r="DF39" s="506"/>
      <c r="DG39" s="506"/>
      <c r="DH39" s="506"/>
      <c r="DI39" s="506"/>
      <c r="DJ39" s="506"/>
      <c r="DK39" s="506"/>
      <c r="DL39" s="506"/>
      <c r="DM39" s="506"/>
      <c r="DN39" s="506"/>
      <c r="DO39" s="506"/>
      <c r="DP39" s="506"/>
      <c r="DQ39" s="506"/>
      <c r="DR39" s="506"/>
      <c r="DS39" s="506"/>
      <c r="DT39" s="506"/>
      <c r="DU39" s="506"/>
      <c r="DV39" s="506"/>
      <c r="DW39" s="506"/>
      <c r="DX39" s="506"/>
      <c r="DY39" s="506"/>
      <c r="DZ39" s="506"/>
      <c r="EA39" s="506"/>
      <c r="EB39" s="506"/>
      <c r="EC39" s="506"/>
      <c r="ED39" s="506"/>
      <c r="EE39" s="506"/>
      <c r="EF39" s="506"/>
      <c r="EG39" s="506"/>
      <c r="EH39" s="506"/>
      <c r="EI39" s="506"/>
      <c r="EJ39" s="506"/>
      <c r="EK39" s="506"/>
      <c r="EL39" s="506"/>
      <c r="EM39" s="506"/>
      <c r="EN39" s="506"/>
      <c r="EO39" s="506"/>
      <c r="EP39" s="506"/>
      <c r="EQ39" s="506"/>
      <c r="ER39" s="506"/>
      <c r="ES39" s="506"/>
      <c r="ET39" s="506"/>
      <c r="EU39" s="506"/>
      <c r="EV39" s="506"/>
      <c r="EW39" s="506"/>
      <c r="EX39" s="506"/>
      <c r="EY39" s="506"/>
      <c r="EZ39" s="506"/>
      <c r="FA39" s="506"/>
      <c r="FB39" s="506"/>
      <c r="FC39" s="506"/>
      <c r="FD39" s="506"/>
      <c r="FE39" s="506"/>
      <c r="FF39" s="506"/>
      <c r="FG39" s="506"/>
      <c r="FH39" s="506"/>
      <c r="FI39" s="506"/>
      <c r="FJ39" s="506"/>
      <c r="FK39" s="506"/>
      <c r="FL39" s="506"/>
      <c r="FM39" s="506"/>
      <c r="FN39" s="506"/>
      <c r="FO39" s="506"/>
      <c r="FP39" s="506"/>
      <c r="FQ39" s="506"/>
      <c r="FR39" s="506"/>
      <c r="FS39" s="506"/>
      <c r="FT39" s="506"/>
      <c r="FU39" s="506"/>
      <c r="FV39" s="506"/>
      <c r="FW39" s="506"/>
      <c r="FX39" s="506"/>
      <c r="FY39" s="506"/>
      <c r="FZ39" s="506"/>
      <c r="GA39" s="506"/>
      <c r="GB39" s="506"/>
      <c r="GC39" s="506"/>
      <c r="GD39" s="506"/>
      <c r="GE39" s="506"/>
      <c r="GF39" s="506"/>
      <c r="GG39" s="506"/>
      <c r="GH39" s="506"/>
      <c r="GI39" s="506"/>
      <c r="GJ39" s="506"/>
      <c r="GK39" s="506"/>
      <c r="GL39" s="506"/>
      <c r="GM39" s="506"/>
      <c r="GN39" s="573"/>
      <c r="GO39" s="1645" t="str">
        <f>IF((LEN(E39)-LEN(SUBSTITUTE(E39,".","")))/LEN(".")=1,"p","")</f>
        <v/>
      </c>
      <c r="GP39" s="1645"/>
      <c r="GQ39" s="1645"/>
      <c r="GR39" s="1645"/>
      <c r="GS39" s="1645"/>
      <c r="GT39" s="1645"/>
      <c r="GU39" s="1645"/>
      <c r="GV39" s="1645"/>
      <c r="GW39" s="1645"/>
      <c r="GX39" s="1645"/>
      <c r="GY39" s="574"/>
      <c r="GZ39" s="1645"/>
      <c r="HA39" s="1645"/>
      <c r="HB39" s="1645"/>
      <c r="HC39" s="1645"/>
      <c r="HD39" s="1645"/>
      <c r="HE39" s="575"/>
      <c r="HF39" s="575"/>
      <c r="HG39" s="575"/>
      <c r="HH39" s="575"/>
      <c r="HI39" s="575"/>
      <c r="HJ39" s="1650">
        <v>0</v>
      </c>
    </row>
    <row s="1375" customFormat="1" customHeight="1" ht="15">
      <c r="A40" s="2380"/>
      <c r="C40" s="1645"/>
      <c r="D40" s="1642"/>
      <c r="E40" s="579"/>
      <c r="F40" s="580" t="s">
        <v>1042</v>
      </c>
      <c r="G40" s="581"/>
      <c r="H40" s="582"/>
      <c r="I40" s="582"/>
      <c r="J40" s="2641"/>
      <c r="K40" s="2642"/>
      <c r="L40" s="2643"/>
      <c r="M40" s="2644"/>
      <c r="N40" s="2645"/>
      <c r="O40" s="2646"/>
      <c r="P40" s="2647"/>
      <c r="Q40" s="2648"/>
      <c r="R40" s="2649"/>
      <c r="S40" s="2650"/>
      <c r="T40" s="2651"/>
      <c r="U40" s="2652"/>
      <c r="V40" s="2653"/>
      <c r="W40" s="2654"/>
      <c r="X40" s="2655"/>
      <c r="Y40" s="2656"/>
      <c r="Z40" s="2657"/>
      <c r="AA40" s="2658"/>
      <c r="AB40" s="2659"/>
      <c r="AC40" s="2660"/>
      <c r="AD40" s="2661"/>
      <c r="AE40" s="2662"/>
      <c r="AF40" s="2663"/>
      <c r="AG40" s="2664"/>
      <c r="AH40" s="2665"/>
      <c r="AI40" s="2666"/>
      <c r="AJ40" s="2667"/>
      <c r="AK40" s="2668"/>
      <c r="AL40" s="2669"/>
      <c r="AM40" s="2670"/>
      <c r="AN40" s="2671"/>
      <c r="AO40" s="2672"/>
      <c r="AP40" s="2673"/>
      <c r="AQ40" s="2674"/>
      <c r="AR40" s="2675"/>
      <c r="AS40" s="2676"/>
      <c r="AT40" s="2677"/>
      <c r="AU40" s="2678"/>
      <c r="AV40" s="2679"/>
      <c r="AW40" s="2680"/>
      <c r="AX40" s="2681"/>
      <c r="AY40" s="2682"/>
      <c r="AZ40" s="2683"/>
      <c r="BA40" s="2684"/>
      <c r="BB40" s="2685"/>
      <c r="BC40" s="2686"/>
      <c r="BD40" s="2687"/>
      <c r="BE40" s="2688"/>
      <c r="BF40" s="2689"/>
      <c r="BG40" s="2690"/>
      <c r="BH40" s="2691"/>
      <c r="BI40" s="2692"/>
      <c r="BJ40" s="2693"/>
      <c r="BK40" s="2694"/>
      <c r="BL40" s="2695"/>
      <c r="BM40" s="2696"/>
      <c r="BN40" s="2697"/>
      <c r="BO40" s="2698"/>
      <c r="BP40" s="2699"/>
      <c r="BQ40" s="2700"/>
      <c r="BR40" s="2701"/>
      <c r="BS40" s="2702"/>
      <c r="BT40" s="2703"/>
      <c r="BU40" s="2704"/>
      <c r="BV40" s="2705"/>
      <c r="BW40" s="2706"/>
      <c r="BX40" s="2707"/>
      <c r="BY40" s="2708"/>
      <c r="BZ40" s="2709"/>
      <c r="CA40" s="2710"/>
      <c r="CB40" s="2711"/>
      <c r="CC40" s="2712"/>
      <c r="CD40" s="2713"/>
      <c r="CE40" s="2714"/>
      <c r="CF40" s="2715"/>
      <c r="CG40" s="2716"/>
      <c r="CH40" s="2717"/>
      <c r="CI40" s="2718"/>
      <c r="CJ40" s="2719"/>
      <c r="CK40" s="2720"/>
      <c r="CL40" s="2721"/>
      <c r="CM40" s="2722"/>
      <c r="CN40" s="2723"/>
      <c r="CO40" s="2724"/>
      <c r="CP40" s="2725"/>
      <c r="CQ40" s="2726"/>
      <c r="CR40" s="2727"/>
      <c r="CS40" s="2728"/>
      <c r="CT40" s="2729"/>
      <c r="CU40" s="2730"/>
      <c r="CV40" s="2731"/>
      <c r="CW40" s="2732"/>
      <c r="CX40" s="2733"/>
      <c r="CY40" s="2734"/>
      <c r="CZ40" s="2735"/>
      <c r="DA40" s="2736"/>
      <c r="DB40" s="2737"/>
      <c r="DC40" s="2738"/>
      <c r="DD40" s="2739"/>
      <c r="DE40" s="2740"/>
      <c r="DF40" s="2741"/>
      <c r="DG40" s="2742"/>
      <c r="DH40" s="2743"/>
      <c r="DI40" s="2744"/>
      <c r="DJ40" s="2745"/>
      <c r="DK40" s="2746"/>
      <c r="DL40" s="2747"/>
      <c r="DM40" s="2748"/>
      <c r="DN40" s="2749"/>
      <c r="DO40" s="2750"/>
      <c r="DP40" s="2751"/>
      <c r="DQ40" s="2752"/>
      <c r="DR40" s="2753"/>
      <c r="DS40" s="2754"/>
      <c r="DT40" s="2755"/>
      <c r="DU40" s="2756"/>
      <c r="DV40" s="2757"/>
      <c r="DW40" s="2758"/>
      <c r="DX40" s="2759"/>
      <c r="DY40" s="2760"/>
      <c r="DZ40" s="2761"/>
      <c r="EA40" s="2762"/>
      <c r="EB40" s="2763"/>
      <c r="EC40" s="2764"/>
      <c r="ED40" s="2765"/>
      <c r="EE40" s="2766"/>
      <c r="EF40" s="2767"/>
      <c r="EG40" s="2768"/>
      <c r="EH40" s="2769"/>
      <c r="EI40" s="2770"/>
      <c r="EJ40" s="2771"/>
      <c r="EK40" s="2772"/>
      <c r="EL40" s="2773"/>
      <c r="EM40" s="2774"/>
      <c r="EN40" s="2775"/>
      <c r="EO40" s="2776"/>
      <c r="EP40" s="2777"/>
      <c r="EQ40" s="2778"/>
      <c r="ER40" s="2779"/>
      <c r="ES40" s="2780"/>
      <c r="ET40" s="2781"/>
      <c r="EU40" s="2782"/>
      <c r="EV40" s="2783"/>
      <c r="EW40" s="2784"/>
      <c r="EX40" s="2785"/>
      <c r="EY40" s="2786"/>
      <c r="EZ40" s="2787"/>
      <c r="FA40" s="2788"/>
      <c r="FB40" s="2789"/>
      <c r="FC40" s="2790"/>
      <c r="FD40" s="2791"/>
      <c r="FE40" s="2792"/>
      <c r="FF40" s="2793"/>
      <c r="FG40" s="2794"/>
      <c r="FH40" s="2795"/>
      <c r="FI40" s="2796"/>
      <c r="FJ40" s="2797"/>
      <c r="FK40" s="2798"/>
      <c r="FL40" s="2799"/>
      <c r="FM40" s="2800"/>
      <c r="FN40" s="2801"/>
      <c r="FO40" s="2802"/>
      <c r="FP40" s="2803"/>
      <c r="FQ40" s="2804"/>
      <c r="FR40" s="2805"/>
      <c r="FS40" s="2806"/>
      <c r="FT40" s="2807"/>
      <c r="FU40" s="2808"/>
      <c r="FV40" s="2809"/>
      <c r="FW40" s="2810"/>
      <c r="FX40" s="2811"/>
      <c r="FY40" s="2812"/>
      <c r="FZ40" s="2813"/>
      <c r="GA40" s="2814"/>
      <c r="GB40" s="2815"/>
      <c r="GC40" s="2816"/>
      <c r="GD40" s="2817"/>
      <c r="GE40" s="2818"/>
      <c r="GF40" s="2819"/>
      <c r="GG40" s="2820"/>
      <c r="GH40" s="2821"/>
      <c r="GI40" s="2822"/>
      <c r="GJ40" s="2823"/>
      <c r="GK40" s="2824"/>
      <c r="GL40" s="2825"/>
      <c r="GM40" s="2826"/>
      <c r="GN40" s="310"/>
      <c r="GO40" s="1645" t="str">
        <f>IF((LEN(E40)-LEN(SUBSTITUTE(E40,".","")))/LEN(".")=1,"p","")</f>
        <v/>
      </c>
      <c r="GP40" s="1645"/>
      <c r="GQ40" s="1645"/>
      <c r="GV40" s="1645"/>
      <c r="GY40" s="553"/>
      <c r="HE40" s="1641"/>
      <c r="HF40" s="1641"/>
      <c r="HG40" s="1641"/>
      <c r="HH40" s="1641"/>
      <c r="HI40" s="1641"/>
      <c r="HJ40" s="1169">
        <v>0</v>
      </c>
    </row>
    <row customHeight="1" ht="11.25" hidden="1">
      <c r="A41" s="2380" t="s">
        <v>1043</v>
      </c>
      <c r="D41" s="1647"/>
      <c r="E41" s="555" t="str">
        <f>FHD_NUM_P_5</f>
        <v/>
      </c>
      <c r="F41" s="1533" t="str">
        <f>FHD_P_5</f>
        <v/>
      </c>
      <c r="G41" s="1887" t="s">
        <v>1025</v>
      </c>
      <c r="H41" s="566"/>
      <c r="I41" s="566"/>
      <c r="J41" s="566"/>
      <c r="K41" s="566"/>
      <c r="L41" s="566"/>
      <c r="M41" s="566"/>
      <c r="N41" s="566"/>
      <c r="O41" s="566"/>
      <c r="P41" s="566"/>
      <c r="Q41" s="566"/>
      <c r="R41" s="566"/>
      <c r="S41" s="566"/>
      <c r="T41" s="566"/>
      <c r="U41" s="566"/>
      <c r="V41" s="566"/>
      <c r="W41" s="566"/>
      <c r="X41" s="566"/>
      <c r="Y41" s="566"/>
      <c r="Z41" s="566"/>
      <c r="AA41" s="566"/>
      <c r="AB41" s="566"/>
      <c r="AC41" s="566"/>
      <c r="AD41" s="566"/>
      <c r="AE41" s="566"/>
      <c r="AF41" s="566"/>
      <c r="AG41" s="566"/>
      <c r="AH41" s="566"/>
      <c r="AI41" s="566"/>
      <c r="AJ41" s="566"/>
      <c r="AK41" s="566"/>
      <c r="AL41" s="566"/>
      <c r="AM41" s="566"/>
      <c r="AN41" s="566"/>
      <c r="AO41" s="566"/>
      <c r="AP41" s="566"/>
      <c r="AQ41" s="566"/>
      <c r="AR41" s="566"/>
      <c r="AS41" s="566"/>
      <c r="AT41" s="566"/>
      <c r="AU41" s="566"/>
      <c r="AV41" s="566"/>
      <c r="AW41" s="566"/>
      <c r="AX41" s="566"/>
      <c r="AY41" s="566"/>
      <c r="AZ41" s="566"/>
      <c r="BA41" s="566"/>
      <c r="BB41" s="566"/>
      <c r="BC41" s="566"/>
      <c r="BD41" s="566"/>
      <c r="BE41" s="566"/>
      <c r="BF41" s="566"/>
      <c r="BG41" s="566"/>
      <c r="BH41" s="566"/>
      <c r="BI41" s="566"/>
      <c r="BJ41" s="566"/>
      <c r="BK41" s="566"/>
      <c r="BL41" s="566"/>
      <c r="BM41" s="566"/>
      <c r="BN41" s="566"/>
      <c r="BO41" s="566"/>
      <c r="BP41" s="566"/>
      <c r="BQ41" s="566"/>
      <c r="BR41" s="566"/>
      <c r="BS41" s="566"/>
      <c r="BT41" s="566"/>
      <c r="BU41" s="566"/>
      <c r="BV41" s="566"/>
      <c r="BW41" s="566"/>
      <c r="BX41" s="566"/>
      <c r="BY41" s="566"/>
      <c r="BZ41" s="566"/>
      <c r="CA41" s="566"/>
      <c r="CB41" s="566"/>
      <c r="CC41" s="566"/>
      <c r="CD41" s="566"/>
      <c r="CE41" s="566"/>
      <c r="CF41" s="566"/>
      <c r="CG41" s="566"/>
      <c r="CH41" s="566"/>
      <c r="CI41" s="566"/>
      <c r="CJ41" s="566"/>
      <c r="CK41" s="566"/>
      <c r="CL41" s="566"/>
      <c r="CM41" s="566"/>
      <c r="CN41" s="566"/>
      <c r="CO41" s="566"/>
      <c r="CP41" s="566"/>
      <c r="CQ41" s="566"/>
      <c r="CR41" s="566"/>
      <c r="CS41" s="566"/>
      <c r="CT41" s="566"/>
      <c r="CU41" s="566"/>
      <c r="CV41" s="566"/>
      <c r="CW41" s="566"/>
      <c r="CX41" s="566"/>
      <c r="CY41" s="566"/>
      <c r="CZ41" s="566"/>
      <c r="DA41" s="566"/>
      <c r="DB41" s="566"/>
      <c r="DC41" s="566"/>
      <c r="DD41" s="566"/>
      <c r="DE41" s="566"/>
      <c r="DF41" s="566"/>
      <c r="DG41" s="566"/>
      <c r="DH41" s="566"/>
      <c r="DI41" s="566"/>
      <c r="DJ41" s="566"/>
      <c r="DK41" s="566"/>
      <c r="DL41" s="566"/>
      <c r="DM41" s="566"/>
      <c r="DN41" s="566"/>
      <c r="DO41" s="566"/>
      <c r="DP41" s="566"/>
      <c r="DQ41" s="566"/>
      <c r="DR41" s="566"/>
      <c r="DS41" s="566"/>
      <c r="DT41" s="566"/>
      <c r="DU41" s="566"/>
      <c r="DV41" s="566"/>
      <c r="DW41" s="566"/>
      <c r="DX41" s="566"/>
      <c r="DY41" s="566"/>
      <c r="DZ41" s="566"/>
      <c r="EA41" s="566"/>
      <c r="EB41" s="566"/>
      <c r="EC41" s="566"/>
      <c r="ED41" s="566"/>
      <c r="EE41" s="566"/>
      <c r="EF41" s="566"/>
      <c r="EG41" s="566"/>
      <c r="EH41" s="566"/>
      <c r="EI41" s="566"/>
      <c r="EJ41" s="566"/>
      <c r="EK41" s="566"/>
      <c r="EL41" s="566"/>
      <c r="EM41" s="566"/>
      <c r="EN41" s="566"/>
      <c r="EO41" s="566"/>
      <c r="EP41" s="566"/>
      <c r="EQ41" s="566"/>
      <c r="ER41" s="566"/>
      <c r="ES41" s="566"/>
      <c r="ET41" s="566"/>
      <c r="EU41" s="566"/>
      <c r="EV41" s="566"/>
      <c r="EW41" s="566"/>
      <c r="EX41" s="566"/>
      <c r="EY41" s="566"/>
      <c r="EZ41" s="566"/>
      <c r="FA41" s="566"/>
      <c r="FB41" s="566"/>
      <c r="FC41" s="566"/>
      <c r="FD41" s="566"/>
      <c r="FE41" s="566"/>
      <c r="FF41" s="566"/>
      <c r="FG41" s="566"/>
      <c r="FH41" s="566"/>
      <c r="FI41" s="566"/>
      <c r="FJ41" s="566"/>
      <c r="FK41" s="566"/>
      <c r="FL41" s="566"/>
      <c r="FM41" s="566"/>
      <c r="FN41" s="566"/>
      <c r="FO41" s="566"/>
      <c r="FP41" s="566"/>
      <c r="FQ41" s="566"/>
      <c r="FR41" s="566"/>
      <c r="FS41" s="566"/>
      <c r="FT41" s="566"/>
      <c r="FU41" s="566"/>
      <c r="FV41" s="566"/>
      <c r="FW41" s="566"/>
      <c r="FX41" s="566"/>
      <c r="FY41" s="566"/>
      <c r="FZ41" s="566"/>
      <c r="GA41" s="566"/>
      <c r="GB41" s="566"/>
      <c r="GC41" s="566"/>
      <c r="GD41" s="566"/>
      <c r="GE41" s="566"/>
      <c r="GF41" s="566"/>
      <c r="GG41" s="566"/>
      <c r="GH41" s="566"/>
      <c r="GI41" s="566"/>
      <c r="GJ41" s="566"/>
      <c r="GK41" s="566"/>
      <c r="GL41" s="566"/>
      <c r="GM41" s="566"/>
      <c r="GN41" s="298" t="str">
        <f>FHD_NOTE_P_5</f>
        <v/>
      </c>
      <c r="GO41" s="1645" t="str">
        <f>IF((LEN(E41)-LEN(SUBSTITUTE(E41,".","")))/LEN(".")=1,"p","")</f>
        <v/>
      </c>
      <c r="HJ41" s="1640">
        <v>0</v>
      </c>
    </row>
    <row customHeight="1" ht="11.25" hidden="1">
      <c r="A42" s="2380"/>
      <c r="D42" s="1647"/>
      <c r="E42" s="555" t="str">
        <f>FHD_NUM_P_6</f>
        <v/>
      </c>
      <c r="F42" s="1533" t="str">
        <f>FHD_P_6</f>
        <v/>
      </c>
      <c r="G42" s="1887" t="s">
        <v>1025</v>
      </c>
      <c r="H42" s="566"/>
      <c r="I42" s="566"/>
      <c r="J42" s="566"/>
      <c r="K42" s="566"/>
      <c r="L42" s="566"/>
      <c r="M42" s="566"/>
      <c r="N42" s="566"/>
      <c r="O42" s="566"/>
      <c r="P42" s="566"/>
      <c r="Q42" s="566"/>
      <c r="R42" s="566"/>
      <c r="S42" s="566"/>
      <c r="T42" s="566"/>
      <c r="U42" s="566"/>
      <c r="V42" s="566"/>
      <c r="W42" s="566"/>
      <c r="X42" s="566"/>
      <c r="Y42" s="566"/>
      <c r="Z42" s="566"/>
      <c r="AA42" s="566"/>
      <c r="AB42" s="566"/>
      <c r="AC42" s="566"/>
      <c r="AD42" s="566"/>
      <c r="AE42" s="566"/>
      <c r="AF42" s="566"/>
      <c r="AG42" s="566"/>
      <c r="AH42" s="566"/>
      <c r="AI42" s="566"/>
      <c r="AJ42" s="566"/>
      <c r="AK42" s="566"/>
      <c r="AL42" s="566"/>
      <c r="AM42" s="566"/>
      <c r="AN42" s="566"/>
      <c r="AO42" s="566"/>
      <c r="AP42" s="566"/>
      <c r="AQ42" s="566"/>
      <c r="AR42" s="566"/>
      <c r="AS42" s="566"/>
      <c r="AT42" s="566"/>
      <c r="AU42" s="566"/>
      <c r="AV42" s="566"/>
      <c r="AW42" s="566"/>
      <c r="AX42" s="566"/>
      <c r="AY42" s="566"/>
      <c r="AZ42" s="566"/>
      <c r="BA42" s="566"/>
      <c r="BB42" s="566"/>
      <c r="BC42" s="566"/>
      <c r="BD42" s="566"/>
      <c r="BE42" s="566"/>
      <c r="BF42" s="566"/>
      <c r="BG42" s="566"/>
      <c r="BH42" s="566"/>
      <c r="BI42" s="566"/>
      <c r="BJ42" s="566"/>
      <c r="BK42" s="566"/>
      <c r="BL42" s="566"/>
      <c r="BM42" s="566"/>
      <c r="BN42" s="566"/>
      <c r="BO42" s="566"/>
      <c r="BP42" s="566"/>
      <c r="BQ42" s="566"/>
      <c r="BR42" s="566"/>
      <c r="BS42" s="566"/>
      <c r="BT42" s="566"/>
      <c r="BU42" s="566"/>
      <c r="BV42" s="566"/>
      <c r="BW42" s="566"/>
      <c r="BX42" s="566"/>
      <c r="BY42" s="566"/>
      <c r="BZ42" s="566"/>
      <c r="CA42" s="566"/>
      <c r="CB42" s="566"/>
      <c r="CC42" s="566"/>
      <c r="CD42" s="566"/>
      <c r="CE42" s="566"/>
      <c r="CF42" s="566"/>
      <c r="CG42" s="566"/>
      <c r="CH42" s="566"/>
      <c r="CI42" s="566"/>
      <c r="CJ42" s="566"/>
      <c r="CK42" s="566"/>
      <c r="CL42" s="566"/>
      <c r="CM42" s="566"/>
      <c r="CN42" s="566"/>
      <c r="CO42" s="566"/>
      <c r="CP42" s="566"/>
      <c r="CQ42" s="566"/>
      <c r="CR42" s="566"/>
      <c r="CS42" s="566"/>
      <c r="CT42" s="566"/>
      <c r="CU42" s="566"/>
      <c r="CV42" s="566"/>
      <c r="CW42" s="566"/>
      <c r="CX42" s="566"/>
      <c r="CY42" s="566"/>
      <c r="CZ42" s="566"/>
      <c r="DA42" s="566"/>
      <c r="DB42" s="566"/>
      <c r="DC42" s="566"/>
      <c r="DD42" s="566"/>
      <c r="DE42" s="566"/>
      <c r="DF42" s="566"/>
      <c r="DG42" s="566"/>
      <c r="DH42" s="566"/>
      <c r="DI42" s="566"/>
      <c r="DJ42" s="566"/>
      <c r="DK42" s="566"/>
      <c r="DL42" s="566"/>
      <c r="DM42" s="566"/>
      <c r="DN42" s="566"/>
      <c r="DO42" s="566"/>
      <c r="DP42" s="566"/>
      <c r="DQ42" s="566"/>
      <c r="DR42" s="566"/>
      <c r="DS42" s="566"/>
      <c r="DT42" s="566"/>
      <c r="DU42" s="566"/>
      <c r="DV42" s="566"/>
      <c r="DW42" s="566"/>
      <c r="DX42" s="566"/>
      <c r="DY42" s="566"/>
      <c r="DZ42" s="566"/>
      <c r="EA42" s="566"/>
      <c r="EB42" s="566"/>
      <c r="EC42" s="566"/>
      <c r="ED42" s="566"/>
      <c r="EE42" s="566"/>
      <c r="EF42" s="566"/>
      <c r="EG42" s="566"/>
      <c r="EH42" s="566"/>
      <c r="EI42" s="566"/>
      <c r="EJ42" s="566"/>
      <c r="EK42" s="566"/>
      <c r="EL42" s="566"/>
      <c r="EM42" s="566"/>
      <c r="EN42" s="566"/>
      <c r="EO42" s="566"/>
      <c r="EP42" s="566"/>
      <c r="EQ42" s="566"/>
      <c r="ER42" s="566"/>
      <c r="ES42" s="566"/>
      <c r="ET42" s="566"/>
      <c r="EU42" s="566"/>
      <c r="EV42" s="566"/>
      <c r="EW42" s="566"/>
      <c r="EX42" s="566"/>
      <c r="EY42" s="566"/>
      <c r="EZ42" s="566"/>
      <c r="FA42" s="566"/>
      <c r="FB42" s="566"/>
      <c r="FC42" s="566"/>
      <c r="FD42" s="566"/>
      <c r="FE42" s="566"/>
      <c r="FF42" s="566"/>
      <c r="FG42" s="566"/>
      <c r="FH42" s="566"/>
      <c r="FI42" s="566"/>
      <c r="FJ42" s="566"/>
      <c r="FK42" s="566"/>
      <c r="FL42" s="566"/>
      <c r="FM42" s="566"/>
      <c r="FN42" s="566"/>
      <c r="FO42" s="566"/>
      <c r="FP42" s="566"/>
      <c r="FQ42" s="566"/>
      <c r="FR42" s="566"/>
      <c r="FS42" s="566"/>
      <c r="FT42" s="566"/>
      <c r="FU42" s="566"/>
      <c r="FV42" s="566"/>
      <c r="FW42" s="566"/>
      <c r="FX42" s="566"/>
      <c r="FY42" s="566"/>
      <c r="FZ42" s="566"/>
      <c r="GA42" s="566"/>
      <c r="GB42" s="566"/>
      <c r="GC42" s="566"/>
      <c r="GD42" s="566"/>
      <c r="GE42" s="566"/>
      <c r="GF42" s="566"/>
      <c r="GG42" s="566"/>
      <c r="GH42" s="566"/>
      <c r="GI42" s="566"/>
      <c r="GJ42" s="566"/>
      <c r="GK42" s="566"/>
      <c r="GL42" s="566"/>
      <c r="GM42" s="566"/>
      <c r="GN42" s="298" t="str">
        <f>FHD_NOTE_P_6</f>
        <v/>
      </c>
      <c r="GO42" s="1645" t="str">
        <f>IF((LEN(E42)-LEN(SUBSTITUTE(E42,".","")))/LEN(".")=1,"p","")</f>
        <v/>
      </c>
      <c r="HJ42" s="1640">
        <v>0</v>
      </c>
    </row>
    <row customHeight="1" ht="11.25" hidden="1">
      <c r="A43" s="2380"/>
      <c r="D43" s="1647"/>
      <c r="E43" s="555" t="str">
        <f>FHD_NUM_P_7</f>
        <v/>
      </c>
      <c r="F43" s="1533" t="str">
        <f>FHD_P_7</f>
        <v/>
      </c>
      <c r="G43" s="1887" t="s">
        <v>1025</v>
      </c>
      <c r="H43" s="566"/>
      <c r="I43" s="566"/>
      <c r="J43" s="566"/>
      <c r="K43" s="566"/>
      <c r="L43" s="566"/>
      <c r="M43" s="566"/>
      <c r="N43" s="566"/>
      <c r="O43" s="566"/>
      <c r="P43" s="566"/>
      <c r="Q43" s="566"/>
      <c r="R43" s="566"/>
      <c r="S43" s="566"/>
      <c r="T43" s="566"/>
      <c r="U43" s="566"/>
      <c r="V43" s="566"/>
      <c r="W43" s="566"/>
      <c r="X43" s="566"/>
      <c r="Y43" s="566"/>
      <c r="Z43" s="566"/>
      <c r="AA43" s="566"/>
      <c r="AB43" s="566"/>
      <c r="AC43" s="566"/>
      <c r="AD43" s="566"/>
      <c r="AE43" s="566"/>
      <c r="AF43" s="566"/>
      <c r="AG43" s="566"/>
      <c r="AH43" s="566"/>
      <c r="AI43" s="566"/>
      <c r="AJ43" s="566"/>
      <c r="AK43" s="566"/>
      <c r="AL43" s="566"/>
      <c r="AM43" s="566"/>
      <c r="AN43" s="566"/>
      <c r="AO43" s="566"/>
      <c r="AP43" s="566"/>
      <c r="AQ43" s="566"/>
      <c r="AR43" s="566"/>
      <c r="AS43" s="566"/>
      <c r="AT43" s="566"/>
      <c r="AU43" s="566"/>
      <c r="AV43" s="566"/>
      <c r="AW43" s="566"/>
      <c r="AX43" s="566"/>
      <c r="AY43" s="566"/>
      <c r="AZ43" s="566"/>
      <c r="BA43" s="566"/>
      <c r="BB43" s="566"/>
      <c r="BC43" s="566"/>
      <c r="BD43" s="566"/>
      <c r="BE43" s="566"/>
      <c r="BF43" s="566"/>
      <c r="BG43" s="566"/>
      <c r="BH43" s="566"/>
      <c r="BI43" s="566"/>
      <c r="BJ43" s="566"/>
      <c r="BK43" s="566"/>
      <c r="BL43" s="566"/>
      <c r="BM43" s="566"/>
      <c r="BN43" s="566"/>
      <c r="BO43" s="566"/>
      <c r="BP43" s="566"/>
      <c r="BQ43" s="566"/>
      <c r="BR43" s="566"/>
      <c r="BS43" s="566"/>
      <c r="BT43" s="566"/>
      <c r="BU43" s="566"/>
      <c r="BV43" s="566"/>
      <c r="BW43" s="566"/>
      <c r="BX43" s="566"/>
      <c r="BY43" s="566"/>
      <c r="BZ43" s="566"/>
      <c r="CA43" s="566"/>
      <c r="CB43" s="566"/>
      <c r="CC43" s="566"/>
      <c r="CD43" s="566"/>
      <c r="CE43" s="566"/>
      <c r="CF43" s="566"/>
      <c r="CG43" s="566"/>
      <c r="CH43" s="566"/>
      <c r="CI43" s="566"/>
      <c r="CJ43" s="566"/>
      <c r="CK43" s="566"/>
      <c r="CL43" s="566"/>
      <c r="CM43" s="566"/>
      <c r="CN43" s="566"/>
      <c r="CO43" s="566"/>
      <c r="CP43" s="566"/>
      <c r="CQ43" s="566"/>
      <c r="CR43" s="566"/>
      <c r="CS43" s="566"/>
      <c r="CT43" s="566"/>
      <c r="CU43" s="566"/>
      <c r="CV43" s="566"/>
      <c r="CW43" s="566"/>
      <c r="CX43" s="566"/>
      <c r="CY43" s="566"/>
      <c r="CZ43" s="566"/>
      <c r="DA43" s="566"/>
      <c r="DB43" s="566"/>
      <c r="DC43" s="566"/>
      <c r="DD43" s="566"/>
      <c r="DE43" s="566"/>
      <c r="DF43" s="566"/>
      <c r="DG43" s="566"/>
      <c r="DH43" s="566"/>
      <c r="DI43" s="566"/>
      <c r="DJ43" s="566"/>
      <c r="DK43" s="566"/>
      <c r="DL43" s="566"/>
      <c r="DM43" s="566"/>
      <c r="DN43" s="566"/>
      <c r="DO43" s="566"/>
      <c r="DP43" s="566"/>
      <c r="DQ43" s="566"/>
      <c r="DR43" s="566"/>
      <c r="DS43" s="566"/>
      <c r="DT43" s="566"/>
      <c r="DU43" s="566"/>
      <c r="DV43" s="566"/>
      <c r="DW43" s="566"/>
      <c r="DX43" s="566"/>
      <c r="DY43" s="566"/>
      <c r="DZ43" s="566"/>
      <c r="EA43" s="566"/>
      <c r="EB43" s="566"/>
      <c r="EC43" s="566"/>
      <c r="ED43" s="566"/>
      <c r="EE43" s="566"/>
      <c r="EF43" s="566"/>
      <c r="EG43" s="566"/>
      <c r="EH43" s="566"/>
      <c r="EI43" s="566"/>
      <c r="EJ43" s="566"/>
      <c r="EK43" s="566"/>
      <c r="EL43" s="566"/>
      <c r="EM43" s="566"/>
      <c r="EN43" s="566"/>
      <c r="EO43" s="566"/>
      <c r="EP43" s="566"/>
      <c r="EQ43" s="566"/>
      <c r="ER43" s="566"/>
      <c r="ES43" s="566"/>
      <c r="ET43" s="566"/>
      <c r="EU43" s="566"/>
      <c r="EV43" s="566"/>
      <c r="EW43" s="566"/>
      <c r="EX43" s="566"/>
      <c r="EY43" s="566"/>
      <c r="EZ43" s="566"/>
      <c r="FA43" s="566"/>
      <c r="FB43" s="566"/>
      <c r="FC43" s="566"/>
      <c r="FD43" s="566"/>
      <c r="FE43" s="566"/>
      <c r="FF43" s="566"/>
      <c r="FG43" s="566"/>
      <c r="FH43" s="566"/>
      <c r="FI43" s="566"/>
      <c r="FJ43" s="566"/>
      <c r="FK43" s="566"/>
      <c r="FL43" s="566"/>
      <c r="FM43" s="566"/>
      <c r="FN43" s="566"/>
      <c r="FO43" s="566"/>
      <c r="FP43" s="566"/>
      <c r="FQ43" s="566"/>
      <c r="FR43" s="566"/>
      <c r="FS43" s="566"/>
      <c r="FT43" s="566"/>
      <c r="FU43" s="566"/>
      <c r="FV43" s="566"/>
      <c r="FW43" s="566"/>
      <c r="FX43" s="566"/>
      <c r="FY43" s="566"/>
      <c r="FZ43" s="566"/>
      <c r="GA43" s="566"/>
      <c r="GB43" s="566"/>
      <c r="GC43" s="566"/>
      <c r="GD43" s="566"/>
      <c r="GE43" s="566"/>
      <c r="GF43" s="566"/>
      <c r="GG43" s="566"/>
      <c r="GH43" s="566"/>
      <c r="GI43" s="566"/>
      <c r="GJ43" s="566"/>
      <c r="GK43" s="566"/>
      <c r="GL43" s="566"/>
      <c r="GM43" s="566"/>
      <c r="GN43" s="298" t="str">
        <f>FHD_NOTE_P_7</f>
        <v/>
      </c>
      <c r="GO43" s="1645" t="str">
        <f>IF((LEN(E43)-LEN(SUBSTITUTE(E43,".","")))/LEN(".")=1,"p","")</f>
        <v/>
      </c>
      <c r="HJ43" s="1640">
        <v>0</v>
      </c>
    </row>
    <row customHeight="1" ht="11.549999999999999">
      <c r="D44" s="1647"/>
      <c r="E44" s="555" t="str">
        <f>FHD_NUM_P_8</f>
        <v>2.3</v>
      </c>
      <c r="F44" s="1533" t="str">
        <f>FHD_P_8</f>
        <v>Расходы на приобретаемую электрическую энергию (мощность), используемую в технологическом процессе</v>
      </c>
      <c r="G44" s="1887" t="s">
        <v>1025</v>
      </c>
      <c r="H44" s="566"/>
      <c r="I44" s="566"/>
      <c r="J44" s="566"/>
      <c r="K44" s="566"/>
      <c r="L44" s="566"/>
      <c r="M44" s="566"/>
      <c r="N44" s="566"/>
      <c r="O44" s="566"/>
      <c r="P44" s="566"/>
      <c r="Q44" s="566"/>
      <c r="R44" s="566"/>
      <c r="S44" s="566"/>
      <c r="T44" s="566"/>
      <c r="U44" s="566"/>
      <c r="V44" s="566"/>
      <c r="W44" s="566"/>
      <c r="X44" s="566"/>
      <c r="Y44" s="566"/>
      <c r="Z44" s="566"/>
      <c r="AA44" s="566"/>
      <c r="AB44" s="566"/>
      <c r="AC44" s="566"/>
      <c r="AD44" s="566"/>
      <c r="AE44" s="566"/>
      <c r="AF44" s="566"/>
      <c r="AG44" s="566"/>
      <c r="AH44" s="566"/>
      <c r="AI44" s="566"/>
      <c r="AJ44" s="566"/>
      <c r="AK44" s="566"/>
      <c r="AL44" s="566"/>
      <c r="AM44" s="566"/>
      <c r="AN44" s="566"/>
      <c r="AO44" s="566"/>
      <c r="AP44" s="566"/>
      <c r="AQ44" s="566"/>
      <c r="AR44" s="566"/>
      <c r="AS44" s="566"/>
      <c r="AT44" s="566"/>
      <c r="AU44" s="566"/>
      <c r="AV44" s="566"/>
      <c r="AW44" s="566"/>
      <c r="AX44" s="566"/>
      <c r="AY44" s="566"/>
      <c r="AZ44" s="566"/>
      <c r="BA44" s="566"/>
      <c r="BB44" s="566"/>
      <c r="BC44" s="566"/>
      <c r="BD44" s="566"/>
      <c r="BE44" s="566"/>
      <c r="BF44" s="566"/>
      <c r="BG44" s="566"/>
      <c r="BH44" s="566"/>
      <c r="BI44" s="566"/>
      <c r="BJ44" s="566"/>
      <c r="BK44" s="566"/>
      <c r="BL44" s="566"/>
      <c r="BM44" s="566"/>
      <c r="BN44" s="566"/>
      <c r="BO44" s="566"/>
      <c r="BP44" s="566"/>
      <c r="BQ44" s="566"/>
      <c r="BR44" s="566"/>
      <c r="BS44" s="566"/>
      <c r="BT44" s="566"/>
      <c r="BU44" s="566"/>
      <c r="BV44" s="566"/>
      <c r="BW44" s="566"/>
      <c r="BX44" s="566"/>
      <c r="BY44" s="566"/>
      <c r="BZ44" s="566"/>
      <c r="CA44" s="566"/>
      <c r="CB44" s="566"/>
      <c r="CC44" s="566"/>
      <c r="CD44" s="566"/>
      <c r="CE44" s="566"/>
      <c r="CF44" s="566"/>
      <c r="CG44" s="566"/>
      <c r="CH44" s="566"/>
      <c r="CI44" s="566"/>
      <c r="CJ44" s="566"/>
      <c r="CK44" s="566"/>
      <c r="CL44" s="566"/>
      <c r="CM44" s="566"/>
      <c r="CN44" s="566"/>
      <c r="CO44" s="566"/>
      <c r="CP44" s="566"/>
      <c r="CQ44" s="566"/>
      <c r="CR44" s="566"/>
      <c r="CS44" s="566"/>
      <c r="CT44" s="566"/>
      <c r="CU44" s="566"/>
      <c r="CV44" s="566"/>
      <c r="CW44" s="566"/>
      <c r="CX44" s="566"/>
      <c r="CY44" s="566"/>
      <c r="CZ44" s="566"/>
      <c r="DA44" s="566"/>
      <c r="DB44" s="566"/>
      <c r="DC44" s="566"/>
      <c r="DD44" s="566"/>
      <c r="DE44" s="566"/>
      <c r="DF44" s="566"/>
      <c r="DG44" s="566"/>
      <c r="DH44" s="566"/>
      <c r="DI44" s="566"/>
      <c r="DJ44" s="566"/>
      <c r="DK44" s="566"/>
      <c r="DL44" s="566"/>
      <c r="DM44" s="566"/>
      <c r="DN44" s="566"/>
      <c r="DO44" s="566"/>
      <c r="DP44" s="566"/>
      <c r="DQ44" s="566"/>
      <c r="DR44" s="566"/>
      <c r="DS44" s="566"/>
      <c r="DT44" s="566"/>
      <c r="DU44" s="566"/>
      <c r="DV44" s="566"/>
      <c r="DW44" s="566"/>
      <c r="DX44" s="566"/>
      <c r="DY44" s="566"/>
      <c r="DZ44" s="566"/>
      <c r="EA44" s="566"/>
      <c r="EB44" s="566"/>
      <c r="EC44" s="566"/>
      <c r="ED44" s="566"/>
      <c r="EE44" s="566"/>
      <c r="EF44" s="566"/>
      <c r="EG44" s="566"/>
      <c r="EH44" s="566"/>
      <c r="EI44" s="566"/>
      <c r="EJ44" s="566"/>
      <c r="EK44" s="566"/>
      <c r="EL44" s="566"/>
      <c r="EM44" s="566"/>
      <c r="EN44" s="566"/>
      <c r="EO44" s="566"/>
      <c r="EP44" s="566"/>
      <c r="EQ44" s="566"/>
      <c r="ER44" s="566"/>
      <c r="ES44" s="566"/>
      <c r="ET44" s="566"/>
      <c r="EU44" s="566"/>
      <c r="EV44" s="566"/>
      <c r="EW44" s="566"/>
      <c r="EX44" s="566"/>
      <c r="EY44" s="566"/>
      <c r="EZ44" s="566"/>
      <c r="FA44" s="566"/>
      <c r="FB44" s="566"/>
      <c r="FC44" s="566"/>
      <c r="FD44" s="566"/>
      <c r="FE44" s="566"/>
      <c r="FF44" s="566"/>
      <c r="FG44" s="566"/>
      <c r="FH44" s="566"/>
      <c r="FI44" s="566"/>
      <c r="FJ44" s="566"/>
      <c r="FK44" s="566"/>
      <c r="FL44" s="566"/>
      <c r="FM44" s="566"/>
      <c r="FN44" s="566"/>
      <c r="FO44" s="566"/>
      <c r="FP44" s="566"/>
      <c r="FQ44" s="566"/>
      <c r="FR44" s="566"/>
      <c r="FS44" s="566"/>
      <c r="FT44" s="566"/>
      <c r="FU44" s="566"/>
      <c r="FV44" s="566"/>
      <c r="FW44" s="566"/>
      <c r="FX44" s="566"/>
      <c r="FY44" s="566"/>
      <c r="FZ44" s="566"/>
      <c r="GA44" s="566"/>
      <c r="GB44" s="566"/>
      <c r="GC44" s="566"/>
      <c r="GD44" s="566"/>
      <c r="GE44" s="566"/>
      <c r="GF44" s="566"/>
      <c r="GG44" s="566"/>
      <c r="GH44" s="566"/>
      <c r="GI44" s="566"/>
      <c r="GJ44" s="566"/>
      <c r="GK44" s="566"/>
      <c r="GL44" s="566"/>
      <c r="GM44" s="566"/>
      <c r="GN44" s="298" t="str">
        <f>FHD_NOTE_P_8</f>
        <v/>
      </c>
      <c r="GO44" s="1645" t="str">
        <f>IF((LEN(E44)-LEN(SUBSTITUTE(E44,".","")))/LEN(".")=1,"p","")</f>
        <v>p</v>
      </c>
      <c r="HJ44" s="1640">
        <v>11</v>
      </c>
    </row>
    <row customHeight="1" ht="11.549999999999999">
      <c r="D45" s="1647"/>
      <c r="E45" s="555" t="str">
        <f>FHD_NUM_P_9</f>
        <v>2.3.1</v>
      </c>
      <c r="F45" s="1659" t="str">
        <f>FHD_P_9</f>
        <v>Средневзвешенная стоимость 1 кВт.ч (с учетом мощности)</v>
      </c>
      <c r="G45" s="1887" t="s">
        <v>1044</v>
      </c>
      <c r="H45" s="566"/>
      <c r="I45" s="566"/>
      <c r="J45" s="566"/>
      <c r="K45" s="566"/>
      <c r="L45" s="566"/>
      <c r="M45" s="566"/>
      <c r="N45" s="566"/>
      <c r="O45" s="566"/>
      <c r="P45" s="566"/>
      <c r="Q45" s="566"/>
      <c r="R45" s="566"/>
      <c r="S45" s="566"/>
      <c r="T45" s="566"/>
      <c r="U45" s="566"/>
      <c r="V45" s="566"/>
      <c r="W45" s="566"/>
      <c r="X45" s="566"/>
      <c r="Y45" s="566"/>
      <c r="Z45" s="566"/>
      <c r="AA45" s="566"/>
      <c r="AB45" s="566"/>
      <c r="AC45" s="566"/>
      <c r="AD45" s="566"/>
      <c r="AE45" s="566"/>
      <c r="AF45" s="566"/>
      <c r="AG45" s="566"/>
      <c r="AH45" s="566"/>
      <c r="AI45" s="566"/>
      <c r="AJ45" s="566"/>
      <c r="AK45" s="566"/>
      <c r="AL45" s="566"/>
      <c r="AM45" s="566"/>
      <c r="AN45" s="566"/>
      <c r="AO45" s="566"/>
      <c r="AP45" s="566"/>
      <c r="AQ45" s="566"/>
      <c r="AR45" s="566"/>
      <c r="AS45" s="566"/>
      <c r="AT45" s="566"/>
      <c r="AU45" s="566"/>
      <c r="AV45" s="566"/>
      <c r="AW45" s="566"/>
      <c r="AX45" s="566"/>
      <c r="AY45" s="566"/>
      <c r="AZ45" s="566"/>
      <c r="BA45" s="566"/>
      <c r="BB45" s="566"/>
      <c r="BC45" s="566"/>
      <c r="BD45" s="566"/>
      <c r="BE45" s="566"/>
      <c r="BF45" s="566"/>
      <c r="BG45" s="566"/>
      <c r="BH45" s="566"/>
      <c r="BI45" s="566"/>
      <c r="BJ45" s="566"/>
      <c r="BK45" s="566"/>
      <c r="BL45" s="566"/>
      <c r="BM45" s="566"/>
      <c r="BN45" s="566"/>
      <c r="BO45" s="566"/>
      <c r="BP45" s="566"/>
      <c r="BQ45" s="566"/>
      <c r="BR45" s="566"/>
      <c r="BS45" s="566"/>
      <c r="BT45" s="566"/>
      <c r="BU45" s="566"/>
      <c r="BV45" s="566"/>
      <c r="BW45" s="566"/>
      <c r="BX45" s="566"/>
      <c r="BY45" s="566"/>
      <c r="BZ45" s="566"/>
      <c r="CA45" s="566"/>
      <c r="CB45" s="566"/>
      <c r="CC45" s="566"/>
      <c r="CD45" s="566"/>
      <c r="CE45" s="566"/>
      <c r="CF45" s="566"/>
      <c r="CG45" s="566"/>
      <c r="CH45" s="566"/>
      <c r="CI45" s="566"/>
      <c r="CJ45" s="566"/>
      <c r="CK45" s="566"/>
      <c r="CL45" s="566"/>
      <c r="CM45" s="566"/>
      <c r="CN45" s="566"/>
      <c r="CO45" s="566"/>
      <c r="CP45" s="566"/>
      <c r="CQ45" s="566"/>
      <c r="CR45" s="566"/>
      <c r="CS45" s="566"/>
      <c r="CT45" s="566"/>
      <c r="CU45" s="566"/>
      <c r="CV45" s="566"/>
      <c r="CW45" s="566"/>
      <c r="CX45" s="566"/>
      <c r="CY45" s="566"/>
      <c r="CZ45" s="566"/>
      <c r="DA45" s="566"/>
      <c r="DB45" s="566"/>
      <c r="DC45" s="566"/>
      <c r="DD45" s="566"/>
      <c r="DE45" s="566"/>
      <c r="DF45" s="566"/>
      <c r="DG45" s="566"/>
      <c r="DH45" s="566"/>
      <c r="DI45" s="566"/>
      <c r="DJ45" s="566"/>
      <c r="DK45" s="566"/>
      <c r="DL45" s="566"/>
      <c r="DM45" s="566"/>
      <c r="DN45" s="566"/>
      <c r="DO45" s="566"/>
      <c r="DP45" s="566"/>
      <c r="DQ45" s="566"/>
      <c r="DR45" s="566"/>
      <c r="DS45" s="566"/>
      <c r="DT45" s="566"/>
      <c r="DU45" s="566"/>
      <c r="DV45" s="566"/>
      <c r="DW45" s="566"/>
      <c r="DX45" s="566"/>
      <c r="DY45" s="566"/>
      <c r="DZ45" s="566"/>
      <c r="EA45" s="566"/>
      <c r="EB45" s="566"/>
      <c r="EC45" s="566"/>
      <c r="ED45" s="566"/>
      <c r="EE45" s="566"/>
      <c r="EF45" s="566"/>
      <c r="EG45" s="566"/>
      <c r="EH45" s="566"/>
      <c r="EI45" s="566"/>
      <c r="EJ45" s="566"/>
      <c r="EK45" s="566"/>
      <c r="EL45" s="566"/>
      <c r="EM45" s="566"/>
      <c r="EN45" s="566"/>
      <c r="EO45" s="566"/>
      <c r="EP45" s="566"/>
      <c r="EQ45" s="566"/>
      <c r="ER45" s="566"/>
      <c r="ES45" s="566"/>
      <c r="ET45" s="566"/>
      <c r="EU45" s="566"/>
      <c r="EV45" s="566"/>
      <c r="EW45" s="566"/>
      <c r="EX45" s="566"/>
      <c r="EY45" s="566"/>
      <c r="EZ45" s="566"/>
      <c r="FA45" s="566"/>
      <c r="FB45" s="566"/>
      <c r="FC45" s="566"/>
      <c r="FD45" s="566"/>
      <c r="FE45" s="566"/>
      <c r="FF45" s="566"/>
      <c r="FG45" s="566"/>
      <c r="FH45" s="566"/>
      <c r="FI45" s="566"/>
      <c r="FJ45" s="566"/>
      <c r="FK45" s="566"/>
      <c r="FL45" s="566"/>
      <c r="FM45" s="566"/>
      <c r="FN45" s="566"/>
      <c r="FO45" s="566"/>
      <c r="FP45" s="566"/>
      <c r="FQ45" s="566"/>
      <c r="FR45" s="566"/>
      <c r="FS45" s="566"/>
      <c r="FT45" s="566"/>
      <c r="FU45" s="566"/>
      <c r="FV45" s="566"/>
      <c r="FW45" s="566"/>
      <c r="FX45" s="566"/>
      <c r="FY45" s="566"/>
      <c r="FZ45" s="566"/>
      <c r="GA45" s="566"/>
      <c r="GB45" s="566"/>
      <c r="GC45" s="566"/>
      <c r="GD45" s="566"/>
      <c r="GE45" s="566"/>
      <c r="GF45" s="566"/>
      <c r="GG45" s="566"/>
      <c r="GH45" s="566"/>
      <c r="GI45" s="566"/>
      <c r="GJ45" s="566"/>
      <c r="GK45" s="566"/>
      <c r="GL45" s="566"/>
      <c r="GM45" s="566"/>
      <c r="GN45" s="298" t="str">
        <f>FHD_NOTE_P_9</f>
        <v/>
      </c>
      <c r="GO45" s="1645" t="str">
        <f>IF((LEN(E45)-LEN(SUBSTITUTE(E45,".","")))/LEN(".")=1,"p","")</f>
        <v/>
      </c>
      <c r="HJ45" s="1640">
        <v>11</v>
      </c>
    </row>
    <row s="1375" customFormat="1" customHeight="1" ht="11.549999999999999">
      <c r="A46" s="996"/>
      <c r="C46" s="1645"/>
      <c r="D46" s="583"/>
      <c r="E46" s="555" t="str">
        <f>FHD_NUM_P_10</f>
        <v>2.3.2</v>
      </c>
      <c r="F46" s="1659" t="str">
        <f>FHD_P_10</f>
        <v>Объём приобретения электрической энергии</v>
      </c>
      <c r="G46" s="1887" t="s">
        <v>1045</v>
      </c>
      <c r="H46" s="566"/>
      <c r="I46" s="566"/>
      <c r="J46" s="566"/>
      <c r="K46" s="566"/>
      <c r="L46" s="566"/>
      <c r="M46" s="566"/>
      <c r="N46" s="566"/>
      <c r="O46" s="566"/>
      <c r="P46" s="566"/>
      <c r="Q46" s="566"/>
      <c r="R46" s="566"/>
      <c r="S46" s="566"/>
      <c r="T46" s="566"/>
      <c r="U46" s="566"/>
      <c r="V46" s="566"/>
      <c r="W46" s="566"/>
      <c r="X46" s="566"/>
      <c r="Y46" s="566"/>
      <c r="Z46" s="566"/>
      <c r="AA46" s="566"/>
      <c r="AB46" s="566"/>
      <c r="AC46" s="566"/>
      <c r="AD46" s="566"/>
      <c r="AE46" s="566"/>
      <c r="AF46" s="566"/>
      <c r="AG46" s="566"/>
      <c r="AH46" s="566"/>
      <c r="AI46" s="566"/>
      <c r="AJ46" s="566"/>
      <c r="AK46" s="566"/>
      <c r="AL46" s="566"/>
      <c r="AM46" s="566"/>
      <c r="AN46" s="566"/>
      <c r="AO46" s="566"/>
      <c r="AP46" s="566"/>
      <c r="AQ46" s="566"/>
      <c r="AR46" s="566"/>
      <c r="AS46" s="566"/>
      <c r="AT46" s="566"/>
      <c r="AU46" s="566"/>
      <c r="AV46" s="566"/>
      <c r="AW46" s="566"/>
      <c r="AX46" s="566"/>
      <c r="AY46" s="566"/>
      <c r="AZ46" s="566"/>
      <c r="BA46" s="566"/>
      <c r="BB46" s="566"/>
      <c r="BC46" s="566"/>
      <c r="BD46" s="566"/>
      <c r="BE46" s="566"/>
      <c r="BF46" s="566"/>
      <c r="BG46" s="566"/>
      <c r="BH46" s="566"/>
      <c r="BI46" s="566"/>
      <c r="BJ46" s="566"/>
      <c r="BK46" s="566"/>
      <c r="BL46" s="566"/>
      <c r="BM46" s="566"/>
      <c r="BN46" s="566"/>
      <c r="BO46" s="566"/>
      <c r="BP46" s="566"/>
      <c r="BQ46" s="566"/>
      <c r="BR46" s="566"/>
      <c r="BS46" s="566"/>
      <c r="BT46" s="566"/>
      <c r="BU46" s="566"/>
      <c r="BV46" s="566"/>
      <c r="BW46" s="566"/>
      <c r="BX46" s="566"/>
      <c r="BY46" s="566"/>
      <c r="BZ46" s="566"/>
      <c r="CA46" s="566"/>
      <c r="CB46" s="566"/>
      <c r="CC46" s="566"/>
      <c r="CD46" s="566"/>
      <c r="CE46" s="566"/>
      <c r="CF46" s="566"/>
      <c r="CG46" s="566"/>
      <c r="CH46" s="566"/>
      <c r="CI46" s="566"/>
      <c r="CJ46" s="566"/>
      <c r="CK46" s="566"/>
      <c r="CL46" s="566"/>
      <c r="CM46" s="566"/>
      <c r="CN46" s="566"/>
      <c r="CO46" s="566"/>
      <c r="CP46" s="566"/>
      <c r="CQ46" s="566"/>
      <c r="CR46" s="566"/>
      <c r="CS46" s="566"/>
      <c r="CT46" s="566"/>
      <c r="CU46" s="566"/>
      <c r="CV46" s="566"/>
      <c r="CW46" s="566"/>
      <c r="CX46" s="566"/>
      <c r="CY46" s="566"/>
      <c r="CZ46" s="566"/>
      <c r="DA46" s="566"/>
      <c r="DB46" s="566"/>
      <c r="DC46" s="566"/>
      <c r="DD46" s="566"/>
      <c r="DE46" s="566"/>
      <c r="DF46" s="566"/>
      <c r="DG46" s="566"/>
      <c r="DH46" s="566"/>
      <c r="DI46" s="566"/>
      <c r="DJ46" s="566"/>
      <c r="DK46" s="566"/>
      <c r="DL46" s="566"/>
      <c r="DM46" s="566"/>
      <c r="DN46" s="566"/>
      <c r="DO46" s="566"/>
      <c r="DP46" s="566"/>
      <c r="DQ46" s="566"/>
      <c r="DR46" s="566"/>
      <c r="DS46" s="566"/>
      <c r="DT46" s="566"/>
      <c r="DU46" s="566"/>
      <c r="DV46" s="566"/>
      <c r="DW46" s="566"/>
      <c r="DX46" s="566"/>
      <c r="DY46" s="566"/>
      <c r="DZ46" s="566"/>
      <c r="EA46" s="566"/>
      <c r="EB46" s="566"/>
      <c r="EC46" s="566"/>
      <c r="ED46" s="566"/>
      <c r="EE46" s="566"/>
      <c r="EF46" s="566"/>
      <c r="EG46" s="566"/>
      <c r="EH46" s="566"/>
      <c r="EI46" s="566"/>
      <c r="EJ46" s="566"/>
      <c r="EK46" s="566"/>
      <c r="EL46" s="566"/>
      <c r="EM46" s="566"/>
      <c r="EN46" s="566"/>
      <c r="EO46" s="566"/>
      <c r="EP46" s="566"/>
      <c r="EQ46" s="566"/>
      <c r="ER46" s="566"/>
      <c r="ES46" s="566"/>
      <c r="ET46" s="566"/>
      <c r="EU46" s="566"/>
      <c r="EV46" s="566"/>
      <c r="EW46" s="566"/>
      <c r="EX46" s="566"/>
      <c r="EY46" s="566"/>
      <c r="EZ46" s="566"/>
      <c r="FA46" s="566"/>
      <c r="FB46" s="566"/>
      <c r="FC46" s="566"/>
      <c r="FD46" s="566"/>
      <c r="FE46" s="566"/>
      <c r="FF46" s="566"/>
      <c r="FG46" s="566"/>
      <c r="FH46" s="566"/>
      <c r="FI46" s="566"/>
      <c r="FJ46" s="566"/>
      <c r="FK46" s="566"/>
      <c r="FL46" s="566"/>
      <c r="FM46" s="566"/>
      <c r="FN46" s="566"/>
      <c r="FO46" s="566"/>
      <c r="FP46" s="566"/>
      <c r="FQ46" s="566"/>
      <c r="FR46" s="566"/>
      <c r="FS46" s="566"/>
      <c r="FT46" s="566"/>
      <c r="FU46" s="566"/>
      <c r="FV46" s="566"/>
      <c r="FW46" s="566"/>
      <c r="FX46" s="566"/>
      <c r="FY46" s="566"/>
      <c r="FZ46" s="566"/>
      <c r="GA46" s="566"/>
      <c r="GB46" s="566"/>
      <c r="GC46" s="566"/>
      <c r="GD46" s="566"/>
      <c r="GE46" s="566"/>
      <c r="GF46" s="566"/>
      <c r="GG46" s="566"/>
      <c r="GH46" s="566"/>
      <c r="GI46" s="566"/>
      <c r="GJ46" s="566"/>
      <c r="GK46" s="566"/>
      <c r="GL46" s="566"/>
      <c r="GM46" s="566"/>
      <c r="GN46" s="298" t="str">
        <f>FHD_NOTE_P_10</f>
        <v/>
      </c>
      <c r="GO46" s="1645" t="str">
        <f>IF((LEN(E46)-LEN(SUBSTITUTE(E46,".","")))/LEN(".")=1,"p","")</f>
        <v/>
      </c>
      <c r="GP46" s="1645"/>
      <c r="GQ46" s="1645"/>
      <c r="GV46" s="1645"/>
      <c r="GY46" s="553"/>
      <c r="HE46" s="1641"/>
      <c r="HF46" s="1641"/>
      <c r="HG46" s="1641"/>
      <c r="HH46" s="1641"/>
      <c r="HI46" s="1641"/>
      <c r="HJ46" s="1169">
        <v>11</v>
      </c>
    </row>
    <row s="1375" customFormat="1" customHeight="1" ht="11.25">
      <c r="A47" s="998" t="s">
        <v>1046</v>
      </c>
      <c r="C47" s="1645"/>
      <c r="D47" s="584"/>
      <c r="E47" s="555" t="str">
        <f>FHD_NUM_P_11</f>
        <v>2.4</v>
      </c>
      <c r="F47" s="1533" t="str">
        <f>FHD_P_11</f>
        <v>Расходы на приобретение холодной воды, используемой в технологическом процессе</v>
      </c>
      <c r="G47" s="1887" t="s">
        <v>1025</v>
      </c>
      <c r="H47" s="566"/>
      <c r="I47" s="566"/>
      <c r="J47" s="566"/>
      <c r="K47" s="566"/>
      <c r="L47" s="566"/>
      <c r="M47" s="566"/>
      <c r="N47" s="566"/>
      <c r="O47" s="566"/>
      <c r="P47" s="566"/>
      <c r="Q47" s="566"/>
      <c r="R47" s="566"/>
      <c r="S47" s="566"/>
      <c r="T47" s="566"/>
      <c r="U47" s="566"/>
      <c r="V47" s="566"/>
      <c r="W47" s="566"/>
      <c r="X47" s="566"/>
      <c r="Y47" s="566"/>
      <c r="Z47" s="566"/>
      <c r="AA47" s="566"/>
      <c r="AB47" s="566"/>
      <c r="AC47" s="566"/>
      <c r="AD47" s="566"/>
      <c r="AE47" s="566"/>
      <c r="AF47" s="566"/>
      <c r="AG47" s="566"/>
      <c r="AH47" s="566"/>
      <c r="AI47" s="566"/>
      <c r="AJ47" s="566"/>
      <c r="AK47" s="566"/>
      <c r="AL47" s="566"/>
      <c r="AM47" s="566"/>
      <c r="AN47" s="566"/>
      <c r="AO47" s="566"/>
      <c r="AP47" s="566"/>
      <c r="AQ47" s="566"/>
      <c r="AR47" s="566"/>
      <c r="AS47" s="566"/>
      <c r="AT47" s="566"/>
      <c r="AU47" s="566"/>
      <c r="AV47" s="566"/>
      <c r="AW47" s="566"/>
      <c r="AX47" s="566"/>
      <c r="AY47" s="566"/>
      <c r="AZ47" s="566"/>
      <c r="BA47" s="566"/>
      <c r="BB47" s="566"/>
      <c r="BC47" s="566"/>
      <c r="BD47" s="566"/>
      <c r="BE47" s="566"/>
      <c r="BF47" s="566"/>
      <c r="BG47" s="566"/>
      <c r="BH47" s="566"/>
      <c r="BI47" s="566"/>
      <c r="BJ47" s="566"/>
      <c r="BK47" s="566"/>
      <c r="BL47" s="566"/>
      <c r="BM47" s="566"/>
      <c r="BN47" s="566"/>
      <c r="BO47" s="566"/>
      <c r="BP47" s="566"/>
      <c r="BQ47" s="566"/>
      <c r="BR47" s="566"/>
      <c r="BS47" s="566"/>
      <c r="BT47" s="566"/>
      <c r="BU47" s="566"/>
      <c r="BV47" s="566"/>
      <c r="BW47" s="566"/>
      <c r="BX47" s="566"/>
      <c r="BY47" s="566"/>
      <c r="BZ47" s="566"/>
      <c r="CA47" s="566"/>
      <c r="CB47" s="566"/>
      <c r="CC47" s="566"/>
      <c r="CD47" s="566"/>
      <c r="CE47" s="566"/>
      <c r="CF47" s="566"/>
      <c r="CG47" s="566"/>
      <c r="CH47" s="566"/>
      <c r="CI47" s="566"/>
      <c r="CJ47" s="566"/>
      <c r="CK47" s="566"/>
      <c r="CL47" s="566"/>
      <c r="CM47" s="566"/>
      <c r="CN47" s="566"/>
      <c r="CO47" s="566"/>
      <c r="CP47" s="566"/>
      <c r="CQ47" s="566"/>
      <c r="CR47" s="566"/>
      <c r="CS47" s="566"/>
      <c r="CT47" s="566"/>
      <c r="CU47" s="566"/>
      <c r="CV47" s="566"/>
      <c r="CW47" s="566"/>
      <c r="CX47" s="566"/>
      <c r="CY47" s="566"/>
      <c r="CZ47" s="566"/>
      <c r="DA47" s="566"/>
      <c r="DB47" s="566"/>
      <c r="DC47" s="566"/>
      <c r="DD47" s="566"/>
      <c r="DE47" s="566"/>
      <c r="DF47" s="566"/>
      <c r="DG47" s="566"/>
      <c r="DH47" s="566"/>
      <c r="DI47" s="566"/>
      <c r="DJ47" s="566"/>
      <c r="DK47" s="566"/>
      <c r="DL47" s="566"/>
      <c r="DM47" s="566"/>
      <c r="DN47" s="566"/>
      <c r="DO47" s="566"/>
      <c r="DP47" s="566"/>
      <c r="DQ47" s="566"/>
      <c r="DR47" s="566"/>
      <c r="DS47" s="566"/>
      <c r="DT47" s="566"/>
      <c r="DU47" s="566"/>
      <c r="DV47" s="566"/>
      <c r="DW47" s="566"/>
      <c r="DX47" s="566"/>
      <c r="DY47" s="566"/>
      <c r="DZ47" s="566"/>
      <c r="EA47" s="566"/>
      <c r="EB47" s="566"/>
      <c r="EC47" s="566"/>
      <c r="ED47" s="566"/>
      <c r="EE47" s="566"/>
      <c r="EF47" s="566"/>
      <c r="EG47" s="566"/>
      <c r="EH47" s="566"/>
      <c r="EI47" s="566"/>
      <c r="EJ47" s="566"/>
      <c r="EK47" s="566"/>
      <c r="EL47" s="566"/>
      <c r="EM47" s="566"/>
      <c r="EN47" s="566"/>
      <c r="EO47" s="566"/>
      <c r="EP47" s="566"/>
      <c r="EQ47" s="566"/>
      <c r="ER47" s="566"/>
      <c r="ES47" s="566"/>
      <c r="ET47" s="566"/>
      <c r="EU47" s="566"/>
      <c r="EV47" s="566"/>
      <c r="EW47" s="566"/>
      <c r="EX47" s="566"/>
      <c r="EY47" s="566"/>
      <c r="EZ47" s="566"/>
      <c r="FA47" s="566"/>
      <c r="FB47" s="566"/>
      <c r="FC47" s="566"/>
      <c r="FD47" s="566"/>
      <c r="FE47" s="566"/>
      <c r="FF47" s="566"/>
      <c r="FG47" s="566"/>
      <c r="FH47" s="566"/>
      <c r="FI47" s="566"/>
      <c r="FJ47" s="566"/>
      <c r="FK47" s="566"/>
      <c r="FL47" s="566"/>
      <c r="FM47" s="566"/>
      <c r="FN47" s="566"/>
      <c r="FO47" s="566"/>
      <c r="FP47" s="566"/>
      <c r="FQ47" s="566"/>
      <c r="FR47" s="566"/>
      <c r="FS47" s="566"/>
      <c r="FT47" s="566"/>
      <c r="FU47" s="566"/>
      <c r="FV47" s="566"/>
      <c r="FW47" s="566"/>
      <c r="FX47" s="566"/>
      <c r="FY47" s="566"/>
      <c r="FZ47" s="566"/>
      <c r="GA47" s="566"/>
      <c r="GB47" s="566"/>
      <c r="GC47" s="566"/>
      <c r="GD47" s="566"/>
      <c r="GE47" s="566"/>
      <c r="GF47" s="566"/>
      <c r="GG47" s="566"/>
      <c r="GH47" s="566"/>
      <c r="GI47" s="566"/>
      <c r="GJ47" s="566"/>
      <c r="GK47" s="566"/>
      <c r="GL47" s="566"/>
      <c r="GM47" s="566"/>
      <c r="GN47" s="298" t="str">
        <f>FHD_NOTE_P_11</f>
        <v/>
      </c>
      <c r="GO47" s="1645" t="str">
        <f>IF((LEN(E47)-LEN(SUBSTITUTE(E47,".","")))/LEN(".")=1,"p","")</f>
        <v>p</v>
      </c>
      <c r="GP47" s="1645"/>
      <c r="GQ47" s="1645"/>
      <c r="GV47" s="1645"/>
      <c r="GY47" s="553"/>
      <c r="HE47" s="1641"/>
      <c r="HF47" s="1641"/>
      <c r="HG47" s="1641"/>
      <c r="HH47" s="1641"/>
      <c r="HI47" s="1641"/>
      <c r="HJ47" s="1169">
        <v>0</v>
      </c>
    </row>
    <row s="1375" customFormat="1" customHeight="1" ht="18.75">
      <c r="A48" s="998" t="s">
        <v>1047</v>
      </c>
      <c r="C48" s="1645"/>
      <c r="D48" s="1647"/>
      <c r="E48" s="555" t="str">
        <f>FHD_NUM_P_12</f>
        <v>2.5</v>
      </c>
      <c r="F48" s="1533" t="str">
        <f>FHD_P_12</f>
        <v>Расходы на  химические реагенты, используемые в технологическом процессе</v>
      </c>
      <c r="G48" s="1887" t="s">
        <v>1025</v>
      </c>
      <c r="H48" s="586"/>
      <c r="I48" s="586"/>
      <c r="J48" s="586"/>
      <c r="K48" s="586"/>
      <c r="L48" s="586"/>
      <c r="M48" s="586"/>
      <c r="N48" s="586"/>
      <c r="O48" s="586"/>
      <c r="P48" s="586"/>
      <c r="Q48" s="586"/>
      <c r="R48" s="586"/>
      <c r="S48" s="586"/>
      <c r="T48" s="586"/>
      <c r="U48" s="586"/>
      <c r="V48" s="586"/>
      <c r="W48" s="586"/>
      <c r="X48" s="586"/>
      <c r="Y48" s="586"/>
      <c r="Z48" s="586"/>
      <c r="AA48" s="586"/>
      <c r="AB48" s="586"/>
      <c r="AC48" s="586"/>
      <c r="AD48" s="586"/>
      <c r="AE48" s="586"/>
      <c r="AF48" s="586"/>
      <c r="AG48" s="586"/>
      <c r="AH48" s="586"/>
      <c r="AI48" s="586"/>
      <c r="AJ48" s="586"/>
      <c r="AK48" s="586"/>
      <c r="AL48" s="586"/>
      <c r="AM48" s="586"/>
      <c r="AN48" s="586"/>
      <c r="AO48" s="586"/>
      <c r="AP48" s="586"/>
      <c r="AQ48" s="586"/>
      <c r="AR48" s="586"/>
      <c r="AS48" s="586"/>
      <c r="AT48" s="586"/>
      <c r="AU48" s="586"/>
      <c r="AV48" s="586"/>
      <c r="AW48" s="586"/>
      <c r="AX48" s="586"/>
      <c r="AY48" s="586"/>
      <c r="AZ48" s="586"/>
      <c r="BA48" s="586"/>
      <c r="BB48" s="586"/>
      <c r="BC48" s="586"/>
      <c r="BD48" s="586"/>
      <c r="BE48" s="586"/>
      <c r="BF48" s="586"/>
      <c r="BG48" s="586"/>
      <c r="BH48" s="586"/>
      <c r="BI48" s="586"/>
      <c r="BJ48" s="586"/>
      <c r="BK48" s="586"/>
      <c r="BL48" s="586"/>
      <c r="BM48" s="586"/>
      <c r="BN48" s="586"/>
      <c r="BO48" s="586"/>
      <c r="BP48" s="586"/>
      <c r="BQ48" s="586"/>
      <c r="BR48" s="586"/>
      <c r="BS48" s="586"/>
      <c r="BT48" s="586"/>
      <c r="BU48" s="586"/>
      <c r="BV48" s="586"/>
      <c r="BW48" s="586"/>
      <c r="BX48" s="586"/>
      <c r="BY48" s="586"/>
      <c r="BZ48" s="586"/>
      <c r="CA48" s="586"/>
      <c r="CB48" s="586"/>
      <c r="CC48" s="586"/>
      <c r="CD48" s="586"/>
      <c r="CE48" s="586"/>
      <c r="CF48" s="586"/>
      <c r="CG48" s="586"/>
      <c r="CH48" s="586"/>
      <c r="CI48" s="586"/>
      <c r="CJ48" s="586"/>
      <c r="CK48" s="586"/>
      <c r="CL48" s="586"/>
      <c r="CM48" s="586"/>
      <c r="CN48" s="586"/>
      <c r="CO48" s="586"/>
      <c r="CP48" s="586"/>
      <c r="CQ48" s="586"/>
      <c r="CR48" s="586"/>
      <c r="CS48" s="586"/>
      <c r="CT48" s="586"/>
      <c r="CU48" s="586"/>
      <c r="CV48" s="586"/>
      <c r="CW48" s="586"/>
      <c r="CX48" s="586"/>
      <c r="CY48" s="586"/>
      <c r="CZ48" s="586"/>
      <c r="DA48" s="586"/>
      <c r="DB48" s="586"/>
      <c r="DC48" s="586"/>
      <c r="DD48" s="586"/>
      <c r="DE48" s="586"/>
      <c r="DF48" s="586"/>
      <c r="DG48" s="586"/>
      <c r="DH48" s="586"/>
      <c r="DI48" s="586"/>
      <c r="DJ48" s="586"/>
      <c r="DK48" s="586"/>
      <c r="DL48" s="586"/>
      <c r="DM48" s="586"/>
      <c r="DN48" s="586"/>
      <c r="DO48" s="586"/>
      <c r="DP48" s="586"/>
      <c r="DQ48" s="586"/>
      <c r="DR48" s="586"/>
      <c r="DS48" s="586"/>
      <c r="DT48" s="586"/>
      <c r="DU48" s="586"/>
      <c r="DV48" s="586"/>
      <c r="DW48" s="586"/>
      <c r="DX48" s="586"/>
      <c r="DY48" s="586"/>
      <c r="DZ48" s="586"/>
      <c r="EA48" s="586"/>
      <c r="EB48" s="586"/>
      <c r="EC48" s="586"/>
      <c r="ED48" s="586"/>
      <c r="EE48" s="586"/>
      <c r="EF48" s="586"/>
      <c r="EG48" s="586"/>
      <c r="EH48" s="586"/>
      <c r="EI48" s="586"/>
      <c r="EJ48" s="586"/>
      <c r="EK48" s="586"/>
      <c r="EL48" s="586"/>
      <c r="EM48" s="586"/>
      <c r="EN48" s="586"/>
      <c r="EO48" s="586"/>
      <c r="EP48" s="586"/>
      <c r="EQ48" s="586"/>
      <c r="ER48" s="586"/>
      <c r="ES48" s="586"/>
      <c r="ET48" s="586"/>
      <c r="EU48" s="586"/>
      <c r="EV48" s="586"/>
      <c r="EW48" s="586"/>
      <c r="EX48" s="586"/>
      <c r="EY48" s="586"/>
      <c r="EZ48" s="586"/>
      <c r="FA48" s="586"/>
      <c r="FB48" s="586"/>
      <c r="FC48" s="586"/>
      <c r="FD48" s="586"/>
      <c r="FE48" s="586"/>
      <c r="FF48" s="586"/>
      <c r="FG48" s="586"/>
      <c r="FH48" s="586"/>
      <c r="FI48" s="586"/>
      <c r="FJ48" s="586"/>
      <c r="FK48" s="586"/>
      <c r="FL48" s="586"/>
      <c r="FM48" s="586"/>
      <c r="FN48" s="586"/>
      <c r="FO48" s="586"/>
      <c r="FP48" s="586"/>
      <c r="FQ48" s="586"/>
      <c r="FR48" s="586"/>
      <c r="FS48" s="586"/>
      <c r="FT48" s="586"/>
      <c r="FU48" s="586"/>
      <c r="FV48" s="586"/>
      <c r="FW48" s="586"/>
      <c r="FX48" s="586"/>
      <c r="FY48" s="586"/>
      <c r="FZ48" s="586"/>
      <c r="GA48" s="586"/>
      <c r="GB48" s="586"/>
      <c r="GC48" s="586"/>
      <c r="GD48" s="586"/>
      <c r="GE48" s="586"/>
      <c r="GF48" s="586"/>
      <c r="GG48" s="586"/>
      <c r="GH48" s="586"/>
      <c r="GI48" s="586"/>
      <c r="GJ48" s="586"/>
      <c r="GK48" s="586"/>
      <c r="GL48" s="586"/>
      <c r="GM48" s="586"/>
      <c r="GN48" s="298" t="str">
        <f>FHD_NOTE_P_12</f>
        <v/>
      </c>
      <c r="GO48" s="1645" t="str">
        <f>IF((LEN(E48)-LEN(SUBSTITUTE(E48,".","")))/LEN(".")=1,"p","")</f>
        <v>p</v>
      </c>
      <c r="GP48" s="1645"/>
      <c r="GQ48" s="1645"/>
      <c r="GV48" s="1645"/>
      <c r="GY48" s="553"/>
      <c r="HE48" s="1641"/>
      <c r="HF48" s="1641"/>
      <c r="HG48" s="1641"/>
      <c r="HH48" s="1641"/>
      <c r="HI48" s="1641"/>
      <c r="HJ48" s="1169">
        <v>18</v>
      </c>
    </row>
    <row s="1374" customFormat="1" customHeight="1" ht="11.549999999999999">
      <c r="A49" s="997"/>
      <c r="C49" s="739"/>
      <c r="D49" s="682"/>
      <c r="E49" s="555" t="str">
        <f>FHD_NUM_P_13</f>
        <v>2.6</v>
      </c>
      <c r="F49" s="1533"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7" t="s">
        <v>1025</v>
      </c>
      <c r="H49" s="566"/>
      <c r="I49" s="566"/>
      <c r="J49" s="566"/>
      <c r="K49" s="566"/>
      <c r="L49" s="566"/>
      <c r="M49" s="566"/>
      <c r="N49" s="566"/>
      <c r="O49" s="566"/>
      <c r="P49" s="566"/>
      <c r="Q49" s="566"/>
      <c r="R49" s="566"/>
      <c r="S49" s="566"/>
      <c r="T49" s="566"/>
      <c r="U49" s="566"/>
      <c r="V49" s="566"/>
      <c r="W49" s="566"/>
      <c r="X49" s="566"/>
      <c r="Y49" s="566"/>
      <c r="Z49" s="566"/>
      <c r="AA49" s="566"/>
      <c r="AB49" s="566"/>
      <c r="AC49" s="566"/>
      <c r="AD49" s="566"/>
      <c r="AE49" s="566"/>
      <c r="AF49" s="566"/>
      <c r="AG49" s="566"/>
      <c r="AH49" s="566"/>
      <c r="AI49" s="566"/>
      <c r="AJ49" s="566"/>
      <c r="AK49" s="566"/>
      <c r="AL49" s="566"/>
      <c r="AM49" s="566"/>
      <c r="AN49" s="566"/>
      <c r="AO49" s="566"/>
      <c r="AP49" s="566"/>
      <c r="AQ49" s="566"/>
      <c r="AR49" s="566"/>
      <c r="AS49" s="566"/>
      <c r="AT49" s="566"/>
      <c r="AU49" s="566"/>
      <c r="AV49" s="566"/>
      <c r="AW49" s="566"/>
      <c r="AX49" s="566"/>
      <c r="AY49" s="566"/>
      <c r="AZ49" s="566"/>
      <c r="BA49" s="566"/>
      <c r="BB49" s="566"/>
      <c r="BC49" s="566"/>
      <c r="BD49" s="566"/>
      <c r="BE49" s="566"/>
      <c r="BF49" s="566"/>
      <c r="BG49" s="566"/>
      <c r="BH49" s="566"/>
      <c r="BI49" s="566"/>
      <c r="BJ49" s="566"/>
      <c r="BK49" s="566"/>
      <c r="BL49" s="566"/>
      <c r="BM49" s="566"/>
      <c r="BN49" s="566"/>
      <c r="BO49" s="566"/>
      <c r="BP49" s="566"/>
      <c r="BQ49" s="566"/>
      <c r="BR49" s="566"/>
      <c r="BS49" s="566"/>
      <c r="BT49" s="566"/>
      <c r="BU49" s="566"/>
      <c r="BV49" s="566"/>
      <c r="BW49" s="566"/>
      <c r="BX49" s="566"/>
      <c r="BY49" s="566"/>
      <c r="BZ49" s="566"/>
      <c r="CA49" s="566"/>
      <c r="CB49" s="566"/>
      <c r="CC49" s="566"/>
      <c r="CD49" s="566"/>
      <c r="CE49" s="566"/>
      <c r="CF49" s="566"/>
      <c r="CG49" s="566"/>
      <c r="CH49" s="566"/>
      <c r="CI49" s="566"/>
      <c r="CJ49" s="566"/>
      <c r="CK49" s="566"/>
      <c r="CL49" s="566"/>
      <c r="CM49" s="566"/>
      <c r="CN49" s="566"/>
      <c r="CO49" s="566"/>
      <c r="CP49" s="566"/>
      <c r="CQ49" s="566"/>
      <c r="CR49" s="566"/>
      <c r="CS49" s="566"/>
      <c r="CT49" s="566"/>
      <c r="CU49" s="566"/>
      <c r="CV49" s="566"/>
      <c r="CW49" s="566"/>
      <c r="CX49" s="566"/>
      <c r="CY49" s="566"/>
      <c r="CZ49" s="566"/>
      <c r="DA49" s="566"/>
      <c r="DB49" s="566"/>
      <c r="DC49" s="566"/>
      <c r="DD49" s="566"/>
      <c r="DE49" s="566"/>
      <c r="DF49" s="566"/>
      <c r="DG49" s="566"/>
      <c r="DH49" s="566"/>
      <c r="DI49" s="566"/>
      <c r="DJ49" s="566"/>
      <c r="DK49" s="566"/>
      <c r="DL49" s="566"/>
      <c r="DM49" s="566"/>
      <c r="DN49" s="566"/>
      <c r="DO49" s="566"/>
      <c r="DP49" s="566"/>
      <c r="DQ49" s="566"/>
      <c r="DR49" s="566"/>
      <c r="DS49" s="566"/>
      <c r="DT49" s="566"/>
      <c r="DU49" s="566"/>
      <c r="DV49" s="566"/>
      <c r="DW49" s="566"/>
      <c r="DX49" s="566"/>
      <c r="DY49" s="566"/>
      <c r="DZ49" s="566"/>
      <c r="EA49" s="566"/>
      <c r="EB49" s="566"/>
      <c r="EC49" s="566"/>
      <c r="ED49" s="566"/>
      <c r="EE49" s="566"/>
      <c r="EF49" s="566"/>
      <c r="EG49" s="566"/>
      <c r="EH49" s="566"/>
      <c r="EI49" s="566"/>
      <c r="EJ49" s="566"/>
      <c r="EK49" s="566"/>
      <c r="EL49" s="566"/>
      <c r="EM49" s="566"/>
      <c r="EN49" s="566"/>
      <c r="EO49" s="566"/>
      <c r="EP49" s="566"/>
      <c r="EQ49" s="566"/>
      <c r="ER49" s="566"/>
      <c r="ES49" s="566"/>
      <c r="ET49" s="566"/>
      <c r="EU49" s="566"/>
      <c r="EV49" s="566"/>
      <c r="EW49" s="566"/>
      <c r="EX49" s="566"/>
      <c r="EY49" s="566"/>
      <c r="EZ49" s="566"/>
      <c r="FA49" s="566"/>
      <c r="FB49" s="566"/>
      <c r="FC49" s="566"/>
      <c r="FD49" s="566"/>
      <c r="FE49" s="566"/>
      <c r="FF49" s="566"/>
      <c r="FG49" s="566"/>
      <c r="FH49" s="566"/>
      <c r="FI49" s="566"/>
      <c r="FJ49" s="566"/>
      <c r="FK49" s="566"/>
      <c r="FL49" s="566"/>
      <c r="FM49" s="566"/>
      <c r="FN49" s="566"/>
      <c r="FO49" s="566"/>
      <c r="FP49" s="566"/>
      <c r="FQ49" s="566"/>
      <c r="FR49" s="566"/>
      <c r="FS49" s="566"/>
      <c r="FT49" s="566"/>
      <c r="FU49" s="566"/>
      <c r="FV49" s="566"/>
      <c r="FW49" s="566"/>
      <c r="FX49" s="566"/>
      <c r="FY49" s="566"/>
      <c r="FZ49" s="566"/>
      <c r="GA49" s="566"/>
      <c r="GB49" s="566"/>
      <c r="GC49" s="566"/>
      <c r="GD49" s="566"/>
      <c r="GE49" s="566"/>
      <c r="GF49" s="566"/>
      <c r="GG49" s="566"/>
      <c r="GH49" s="566"/>
      <c r="GI49" s="566"/>
      <c r="GJ49" s="566"/>
      <c r="GK49" s="566"/>
      <c r="GL49" s="566"/>
      <c r="GM49" s="566"/>
      <c r="GN49" s="298" t="str">
        <f>FHD_NOTE_P_13</f>
        <v/>
      </c>
      <c r="GO49" s="1645" t="str">
        <f>IF((LEN(E49)-LEN(SUBSTITUTE(E49,".","")))/LEN(".")=1,"p","")</f>
        <v>p</v>
      </c>
      <c r="GP49" s="739"/>
      <c r="GQ49" s="739"/>
      <c r="GV49" s="739"/>
      <c r="GY49" s="740"/>
      <c r="HE49" s="741"/>
      <c r="HF49" s="741"/>
      <c r="HG49" s="741"/>
      <c r="HH49" s="741"/>
      <c r="HI49" s="741"/>
      <c r="HJ49" s="738">
        <v>11</v>
      </c>
    </row>
    <row s="1374" customFormat="1" customHeight="1" ht="11.549999999999999">
      <c r="A50" s="997"/>
      <c r="C50" s="739"/>
      <c r="D50" s="682"/>
      <c r="E50" s="555" t="str">
        <f>FHD_NUM_P_14</f>
        <v>2.6.1</v>
      </c>
      <c r="F50" s="1659" t="str">
        <f>FHD_P_14</f>
        <v>Расходы на оплату труда основного производственного персонала</v>
      </c>
      <c r="G50" s="1887" t="s">
        <v>1025</v>
      </c>
      <c r="H50" s="566"/>
      <c r="I50" s="566"/>
      <c r="J50" s="566"/>
      <c r="K50" s="566"/>
      <c r="L50" s="566"/>
      <c r="M50" s="566"/>
      <c r="N50" s="566"/>
      <c r="O50" s="566"/>
      <c r="P50" s="566"/>
      <c r="Q50" s="566"/>
      <c r="R50" s="566"/>
      <c r="S50" s="566"/>
      <c r="T50" s="566"/>
      <c r="U50" s="566"/>
      <c r="V50" s="566"/>
      <c r="W50" s="566"/>
      <c r="X50" s="566"/>
      <c r="Y50" s="566"/>
      <c r="Z50" s="566"/>
      <c r="AA50" s="566"/>
      <c r="AB50" s="566"/>
      <c r="AC50" s="566"/>
      <c r="AD50" s="566"/>
      <c r="AE50" s="566"/>
      <c r="AF50" s="566"/>
      <c r="AG50" s="566"/>
      <c r="AH50" s="566"/>
      <c r="AI50" s="566"/>
      <c r="AJ50" s="566"/>
      <c r="AK50" s="566"/>
      <c r="AL50" s="566"/>
      <c r="AM50" s="566"/>
      <c r="AN50" s="566"/>
      <c r="AO50" s="566"/>
      <c r="AP50" s="566"/>
      <c r="AQ50" s="566"/>
      <c r="AR50" s="566"/>
      <c r="AS50" s="566"/>
      <c r="AT50" s="566"/>
      <c r="AU50" s="566"/>
      <c r="AV50" s="566"/>
      <c r="AW50" s="566"/>
      <c r="AX50" s="566"/>
      <c r="AY50" s="566"/>
      <c r="AZ50" s="566"/>
      <c r="BA50" s="566"/>
      <c r="BB50" s="566"/>
      <c r="BC50" s="566"/>
      <c r="BD50" s="566"/>
      <c r="BE50" s="566"/>
      <c r="BF50" s="566"/>
      <c r="BG50" s="566"/>
      <c r="BH50" s="566"/>
      <c r="BI50" s="566"/>
      <c r="BJ50" s="566"/>
      <c r="BK50" s="566"/>
      <c r="BL50" s="566"/>
      <c r="BM50" s="566"/>
      <c r="BN50" s="566"/>
      <c r="BO50" s="566"/>
      <c r="BP50" s="566"/>
      <c r="BQ50" s="566"/>
      <c r="BR50" s="566"/>
      <c r="BS50" s="566"/>
      <c r="BT50" s="566"/>
      <c r="BU50" s="566"/>
      <c r="BV50" s="566"/>
      <c r="BW50" s="566"/>
      <c r="BX50" s="566"/>
      <c r="BY50" s="566"/>
      <c r="BZ50" s="566"/>
      <c r="CA50" s="566"/>
      <c r="CB50" s="566"/>
      <c r="CC50" s="566"/>
      <c r="CD50" s="566"/>
      <c r="CE50" s="566"/>
      <c r="CF50" s="566"/>
      <c r="CG50" s="566"/>
      <c r="CH50" s="566"/>
      <c r="CI50" s="566"/>
      <c r="CJ50" s="566"/>
      <c r="CK50" s="566"/>
      <c r="CL50" s="566"/>
      <c r="CM50" s="566"/>
      <c r="CN50" s="566"/>
      <c r="CO50" s="566"/>
      <c r="CP50" s="566"/>
      <c r="CQ50" s="566"/>
      <c r="CR50" s="566"/>
      <c r="CS50" s="566"/>
      <c r="CT50" s="566"/>
      <c r="CU50" s="566"/>
      <c r="CV50" s="566"/>
      <c r="CW50" s="566"/>
      <c r="CX50" s="566"/>
      <c r="CY50" s="566"/>
      <c r="CZ50" s="566"/>
      <c r="DA50" s="566"/>
      <c r="DB50" s="566"/>
      <c r="DC50" s="566"/>
      <c r="DD50" s="566"/>
      <c r="DE50" s="566"/>
      <c r="DF50" s="566"/>
      <c r="DG50" s="566"/>
      <c r="DH50" s="566"/>
      <c r="DI50" s="566"/>
      <c r="DJ50" s="566"/>
      <c r="DK50" s="566"/>
      <c r="DL50" s="566"/>
      <c r="DM50" s="566"/>
      <c r="DN50" s="566"/>
      <c r="DO50" s="566"/>
      <c r="DP50" s="566"/>
      <c r="DQ50" s="566"/>
      <c r="DR50" s="566"/>
      <c r="DS50" s="566"/>
      <c r="DT50" s="566"/>
      <c r="DU50" s="566"/>
      <c r="DV50" s="566"/>
      <c r="DW50" s="566"/>
      <c r="DX50" s="566"/>
      <c r="DY50" s="566"/>
      <c r="DZ50" s="566"/>
      <c r="EA50" s="566"/>
      <c r="EB50" s="566"/>
      <c r="EC50" s="566"/>
      <c r="ED50" s="566"/>
      <c r="EE50" s="566"/>
      <c r="EF50" s="566"/>
      <c r="EG50" s="566"/>
      <c r="EH50" s="566"/>
      <c r="EI50" s="566"/>
      <c r="EJ50" s="566"/>
      <c r="EK50" s="566"/>
      <c r="EL50" s="566"/>
      <c r="EM50" s="566"/>
      <c r="EN50" s="566"/>
      <c r="EO50" s="566"/>
      <c r="EP50" s="566"/>
      <c r="EQ50" s="566"/>
      <c r="ER50" s="566"/>
      <c r="ES50" s="566"/>
      <c r="ET50" s="566"/>
      <c r="EU50" s="566"/>
      <c r="EV50" s="566"/>
      <c r="EW50" s="566"/>
      <c r="EX50" s="566"/>
      <c r="EY50" s="566"/>
      <c r="EZ50" s="566"/>
      <c r="FA50" s="566"/>
      <c r="FB50" s="566"/>
      <c r="FC50" s="566"/>
      <c r="FD50" s="566"/>
      <c r="FE50" s="566"/>
      <c r="FF50" s="566"/>
      <c r="FG50" s="566"/>
      <c r="FH50" s="566"/>
      <c r="FI50" s="566"/>
      <c r="FJ50" s="566"/>
      <c r="FK50" s="566"/>
      <c r="FL50" s="566"/>
      <c r="FM50" s="566"/>
      <c r="FN50" s="566"/>
      <c r="FO50" s="566"/>
      <c r="FP50" s="566"/>
      <c r="FQ50" s="566"/>
      <c r="FR50" s="566"/>
      <c r="FS50" s="566"/>
      <c r="FT50" s="566"/>
      <c r="FU50" s="566"/>
      <c r="FV50" s="566"/>
      <c r="FW50" s="566"/>
      <c r="FX50" s="566"/>
      <c r="FY50" s="566"/>
      <c r="FZ50" s="566"/>
      <c r="GA50" s="566"/>
      <c r="GB50" s="566"/>
      <c r="GC50" s="566"/>
      <c r="GD50" s="566"/>
      <c r="GE50" s="566"/>
      <c r="GF50" s="566"/>
      <c r="GG50" s="566"/>
      <c r="GH50" s="566"/>
      <c r="GI50" s="566"/>
      <c r="GJ50" s="566"/>
      <c r="GK50" s="566"/>
      <c r="GL50" s="566"/>
      <c r="GM50" s="566"/>
      <c r="GN50" s="298" t="str">
        <f>FHD_NOTE_P_14</f>
        <v/>
      </c>
      <c r="GO50" s="1645" t="str">
        <f>IF((LEN(E50)-LEN(SUBSTITUTE(E50,".","")))/LEN(".")=1,"p","")</f>
        <v/>
      </c>
      <c r="GP50" s="739"/>
      <c r="GQ50" s="739"/>
      <c r="GV50" s="739"/>
      <c r="GY50" s="740"/>
      <c r="HE50" s="741"/>
      <c r="HF50" s="741"/>
      <c r="HG50" s="741"/>
      <c r="HH50" s="741"/>
      <c r="HI50" s="741"/>
      <c r="HJ50" s="738">
        <v>11</v>
      </c>
    </row>
    <row s="1374" customFormat="1" customHeight="1" ht="11.549999999999999">
      <c r="A51" s="997"/>
      <c r="C51" s="739"/>
      <c r="D51" s="682"/>
      <c r="E51" s="555" t="str">
        <f>FHD_NUM_P_15</f>
        <v>2.6.2</v>
      </c>
      <c r="F51" s="1659" t="str">
        <f>FHD_P_15</f>
        <v>Страховые взносы на обязательное социальное страхование, выплачиваемые из фонда оплаты труда основного производственного персонала</v>
      </c>
      <c r="G51" s="1887" t="s">
        <v>1025</v>
      </c>
      <c r="H51" s="566"/>
      <c r="I51" s="566"/>
      <c r="J51" s="566"/>
      <c r="K51" s="566"/>
      <c r="L51" s="566"/>
      <c r="M51" s="566"/>
      <c r="N51" s="566"/>
      <c r="O51" s="566"/>
      <c r="P51" s="566"/>
      <c r="Q51" s="566"/>
      <c r="R51" s="566"/>
      <c r="S51" s="566"/>
      <c r="T51" s="566"/>
      <c r="U51" s="566"/>
      <c r="V51" s="566"/>
      <c r="W51" s="566"/>
      <c r="X51" s="566"/>
      <c r="Y51" s="566"/>
      <c r="Z51" s="566"/>
      <c r="AA51" s="566"/>
      <c r="AB51" s="566"/>
      <c r="AC51" s="566"/>
      <c r="AD51" s="566"/>
      <c r="AE51" s="566"/>
      <c r="AF51" s="566"/>
      <c r="AG51" s="566"/>
      <c r="AH51" s="566"/>
      <c r="AI51" s="566"/>
      <c r="AJ51" s="566"/>
      <c r="AK51" s="566"/>
      <c r="AL51" s="566"/>
      <c r="AM51" s="566"/>
      <c r="AN51" s="566"/>
      <c r="AO51" s="566"/>
      <c r="AP51" s="566"/>
      <c r="AQ51" s="566"/>
      <c r="AR51" s="566"/>
      <c r="AS51" s="566"/>
      <c r="AT51" s="566"/>
      <c r="AU51" s="566"/>
      <c r="AV51" s="566"/>
      <c r="AW51" s="566"/>
      <c r="AX51" s="566"/>
      <c r="AY51" s="566"/>
      <c r="AZ51" s="566"/>
      <c r="BA51" s="566"/>
      <c r="BB51" s="566"/>
      <c r="BC51" s="566"/>
      <c r="BD51" s="566"/>
      <c r="BE51" s="566"/>
      <c r="BF51" s="566"/>
      <c r="BG51" s="566"/>
      <c r="BH51" s="566"/>
      <c r="BI51" s="566"/>
      <c r="BJ51" s="566"/>
      <c r="BK51" s="566"/>
      <c r="BL51" s="566"/>
      <c r="BM51" s="566"/>
      <c r="BN51" s="566"/>
      <c r="BO51" s="566"/>
      <c r="BP51" s="566"/>
      <c r="BQ51" s="566"/>
      <c r="BR51" s="566"/>
      <c r="BS51" s="566"/>
      <c r="BT51" s="566"/>
      <c r="BU51" s="566"/>
      <c r="BV51" s="566"/>
      <c r="BW51" s="566"/>
      <c r="BX51" s="566"/>
      <c r="BY51" s="566"/>
      <c r="BZ51" s="566"/>
      <c r="CA51" s="566"/>
      <c r="CB51" s="566"/>
      <c r="CC51" s="566"/>
      <c r="CD51" s="566"/>
      <c r="CE51" s="566"/>
      <c r="CF51" s="566"/>
      <c r="CG51" s="566"/>
      <c r="CH51" s="566"/>
      <c r="CI51" s="566"/>
      <c r="CJ51" s="566"/>
      <c r="CK51" s="566"/>
      <c r="CL51" s="566"/>
      <c r="CM51" s="566"/>
      <c r="CN51" s="566"/>
      <c r="CO51" s="566"/>
      <c r="CP51" s="566"/>
      <c r="CQ51" s="566"/>
      <c r="CR51" s="566"/>
      <c r="CS51" s="566"/>
      <c r="CT51" s="566"/>
      <c r="CU51" s="566"/>
      <c r="CV51" s="566"/>
      <c r="CW51" s="566"/>
      <c r="CX51" s="566"/>
      <c r="CY51" s="566"/>
      <c r="CZ51" s="566"/>
      <c r="DA51" s="566"/>
      <c r="DB51" s="566"/>
      <c r="DC51" s="566"/>
      <c r="DD51" s="566"/>
      <c r="DE51" s="566"/>
      <c r="DF51" s="566"/>
      <c r="DG51" s="566"/>
      <c r="DH51" s="566"/>
      <c r="DI51" s="566"/>
      <c r="DJ51" s="566"/>
      <c r="DK51" s="566"/>
      <c r="DL51" s="566"/>
      <c r="DM51" s="566"/>
      <c r="DN51" s="566"/>
      <c r="DO51" s="566"/>
      <c r="DP51" s="566"/>
      <c r="DQ51" s="566"/>
      <c r="DR51" s="566"/>
      <c r="DS51" s="566"/>
      <c r="DT51" s="566"/>
      <c r="DU51" s="566"/>
      <c r="DV51" s="566"/>
      <c r="DW51" s="566"/>
      <c r="DX51" s="566"/>
      <c r="DY51" s="566"/>
      <c r="DZ51" s="566"/>
      <c r="EA51" s="566"/>
      <c r="EB51" s="566"/>
      <c r="EC51" s="566"/>
      <c r="ED51" s="566"/>
      <c r="EE51" s="566"/>
      <c r="EF51" s="566"/>
      <c r="EG51" s="566"/>
      <c r="EH51" s="566"/>
      <c r="EI51" s="566"/>
      <c r="EJ51" s="566"/>
      <c r="EK51" s="566"/>
      <c r="EL51" s="566"/>
      <c r="EM51" s="566"/>
      <c r="EN51" s="566"/>
      <c r="EO51" s="566"/>
      <c r="EP51" s="566"/>
      <c r="EQ51" s="566"/>
      <c r="ER51" s="566"/>
      <c r="ES51" s="566"/>
      <c r="ET51" s="566"/>
      <c r="EU51" s="566"/>
      <c r="EV51" s="566"/>
      <c r="EW51" s="566"/>
      <c r="EX51" s="566"/>
      <c r="EY51" s="566"/>
      <c r="EZ51" s="566"/>
      <c r="FA51" s="566"/>
      <c r="FB51" s="566"/>
      <c r="FC51" s="566"/>
      <c r="FD51" s="566"/>
      <c r="FE51" s="566"/>
      <c r="FF51" s="566"/>
      <c r="FG51" s="566"/>
      <c r="FH51" s="566"/>
      <c r="FI51" s="566"/>
      <c r="FJ51" s="566"/>
      <c r="FK51" s="566"/>
      <c r="FL51" s="566"/>
      <c r="FM51" s="566"/>
      <c r="FN51" s="566"/>
      <c r="FO51" s="566"/>
      <c r="FP51" s="566"/>
      <c r="FQ51" s="566"/>
      <c r="FR51" s="566"/>
      <c r="FS51" s="566"/>
      <c r="FT51" s="566"/>
      <c r="FU51" s="566"/>
      <c r="FV51" s="566"/>
      <c r="FW51" s="566"/>
      <c r="FX51" s="566"/>
      <c r="FY51" s="566"/>
      <c r="FZ51" s="566"/>
      <c r="GA51" s="566"/>
      <c r="GB51" s="566"/>
      <c r="GC51" s="566"/>
      <c r="GD51" s="566"/>
      <c r="GE51" s="566"/>
      <c r="GF51" s="566"/>
      <c r="GG51" s="566"/>
      <c r="GH51" s="566"/>
      <c r="GI51" s="566"/>
      <c r="GJ51" s="566"/>
      <c r="GK51" s="566"/>
      <c r="GL51" s="566"/>
      <c r="GM51" s="566"/>
      <c r="GN51" s="298" t="str">
        <f>FHD_NOTE_P_15</f>
        <v/>
      </c>
      <c r="GO51" s="1645" t="str">
        <f>IF((LEN(E51)-LEN(SUBSTITUTE(E51,".","")))/LEN(".")=1,"p","")</f>
        <v/>
      </c>
      <c r="GP51" s="739"/>
      <c r="GQ51" s="739"/>
      <c r="GV51" s="739"/>
      <c r="GY51" s="740"/>
      <c r="HE51" s="741"/>
      <c r="HF51" s="741"/>
      <c r="HG51" s="741"/>
      <c r="HH51" s="741"/>
      <c r="HI51" s="741"/>
      <c r="HJ51" s="738">
        <v>11</v>
      </c>
    </row>
    <row s="1375" customFormat="1" customHeight="1" ht="11.549999999999999">
      <c r="A52" s="996"/>
      <c r="C52" s="1645"/>
      <c r="D52" s="1647"/>
      <c r="E52" s="555" t="str">
        <f>FHD_NUM_P_16</f>
        <v>2.7</v>
      </c>
      <c r="F52" s="1533"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7" t="s">
        <v>1025</v>
      </c>
      <c r="H52" s="566"/>
      <c r="I52" s="566"/>
      <c r="J52" s="566"/>
      <c r="K52" s="566"/>
      <c r="L52" s="566"/>
      <c r="M52" s="566"/>
      <c r="N52" s="566"/>
      <c r="O52" s="566"/>
      <c r="P52" s="566"/>
      <c r="Q52" s="566"/>
      <c r="R52" s="566"/>
      <c r="S52" s="566"/>
      <c r="T52" s="566"/>
      <c r="U52" s="566"/>
      <c r="V52" s="566"/>
      <c r="W52" s="566"/>
      <c r="X52" s="566"/>
      <c r="Y52" s="566"/>
      <c r="Z52" s="566"/>
      <c r="AA52" s="566"/>
      <c r="AB52" s="566"/>
      <c r="AC52" s="566"/>
      <c r="AD52" s="566"/>
      <c r="AE52" s="566"/>
      <c r="AF52" s="566"/>
      <c r="AG52" s="566"/>
      <c r="AH52" s="566"/>
      <c r="AI52" s="566"/>
      <c r="AJ52" s="566"/>
      <c r="AK52" s="566"/>
      <c r="AL52" s="566"/>
      <c r="AM52" s="566"/>
      <c r="AN52" s="566"/>
      <c r="AO52" s="566"/>
      <c r="AP52" s="566"/>
      <c r="AQ52" s="566"/>
      <c r="AR52" s="566"/>
      <c r="AS52" s="566"/>
      <c r="AT52" s="566"/>
      <c r="AU52" s="566"/>
      <c r="AV52" s="566"/>
      <c r="AW52" s="566"/>
      <c r="AX52" s="566"/>
      <c r="AY52" s="566"/>
      <c r="AZ52" s="566"/>
      <c r="BA52" s="566"/>
      <c r="BB52" s="566"/>
      <c r="BC52" s="566"/>
      <c r="BD52" s="566"/>
      <c r="BE52" s="566"/>
      <c r="BF52" s="566"/>
      <c r="BG52" s="566"/>
      <c r="BH52" s="566"/>
      <c r="BI52" s="566"/>
      <c r="BJ52" s="566"/>
      <c r="BK52" s="566"/>
      <c r="BL52" s="566"/>
      <c r="BM52" s="566"/>
      <c r="BN52" s="566"/>
      <c r="BO52" s="566"/>
      <c r="BP52" s="566"/>
      <c r="BQ52" s="566"/>
      <c r="BR52" s="566"/>
      <c r="BS52" s="566"/>
      <c r="BT52" s="566"/>
      <c r="BU52" s="566"/>
      <c r="BV52" s="566"/>
      <c r="BW52" s="566"/>
      <c r="BX52" s="566"/>
      <c r="BY52" s="566"/>
      <c r="BZ52" s="566"/>
      <c r="CA52" s="566"/>
      <c r="CB52" s="566"/>
      <c r="CC52" s="566"/>
      <c r="CD52" s="566"/>
      <c r="CE52" s="566"/>
      <c r="CF52" s="566"/>
      <c r="CG52" s="566"/>
      <c r="CH52" s="566"/>
      <c r="CI52" s="566"/>
      <c r="CJ52" s="566"/>
      <c r="CK52" s="566"/>
      <c r="CL52" s="566"/>
      <c r="CM52" s="566"/>
      <c r="CN52" s="566"/>
      <c r="CO52" s="566"/>
      <c r="CP52" s="566"/>
      <c r="CQ52" s="566"/>
      <c r="CR52" s="566"/>
      <c r="CS52" s="566"/>
      <c r="CT52" s="566"/>
      <c r="CU52" s="566"/>
      <c r="CV52" s="566"/>
      <c r="CW52" s="566"/>
      <c r="CX52" s="566"/>
      <c r="CY52" s="566"/>
      <c r="CZ52" s="566"/>
      <c r="DA52" s="566"/>
      <c r="DB52" s="566"/>
      <c r="DC52" s="566"/>
      <c r="DD52" s="566"/>
      <c r="DE52" s="566"/>
      <c r="DF52" s="566"/>
      <c r="DG52" s="566"/>
      <c r="DH52" s="566"/>
      <c r="DI52" s="566"/>
      <c r="DJ52" s="566"/>
      <c r="DK52" s="566"/>
      <c r="DL52" s="566"/>
      <c r="DM52" s="566"/>
      <c r="DN52" s="566"/>
      <c r="DO52" s="566"/>
      <c r="DP52" s="566"/>
      <c r="DQ52" s="566"/>
      <c r="DR52" s="566"/>
      <c r="DS52" s="566"/>
      <c r="DT52" s="566"/>
      <c r="DU52" s="566"/>
      <c r="DV52" s="566"/>
      <c r="DW52" s="566"/>
      <c r="DX52" s="566"/>
      <c r="DY52" s="566"/>
      <c r="DZ52" s="566"/>
      <c r="EA52" s="566"/>
      <c r="EB52" s="566"/>
      <c r="EC52" s="566"/>
      <c r="ED52" s="566"/>
      <c r="EE52" s="566"/>
      <c r="EF52" s="566"/>
      <c r="EG52" s="566"/>
      <c r="EH52" s="566"/>
      <c r="EI52" s="566"/>
      <c r="EJ52" s="566"/>
      <c r="EK52" s="566"/>
      <c r="EL52" s="566"/>
      <c r="EM52" s="566"/>
      <c r="EN52" s="566"/>
      <c r="EO52" s="566"/>
      <c r="EP52" s="566"/>
      <c r="EQ52" s="566"/>
      <c r="ER52" s="566"/>
      <c r="ES52" s="566"/>
      <c r="ET52" s="566"/>
      <c r="EU52" s="566"/>
      <c r="EV52" s="566"/>
      <c r="EW52" s="566"/>
      <c r="EX52" s="566"/>
      <c r="EY52" s="566"/>
      <c r="EZ52" s="566"/>
      <c r="FA52" s="566"/>
      <c r="FB52" s="566"/>
      <c r="FC52" s="566"/>
      <c r="FD52" s="566"/>
      <c r="FE52" s="566"/>
      <c r="FF52" s="566"/>
      <c r="FG52" s="566"/>
      <c r="FH52" s="566"/>
      <c r="FI52" s="566"/>
      <c r="FJ52" s="566"/>
      <c r="FK52" s="566"/>
      <c r="FL52" s="566"/>
      <c r="FM52" s="566"/>
      <c r="FN52" s="566"/>
      <c r="FO52" s="566"/>
      <c r="FP52" s="566"/>
      <c r="FQ52" s="566"/>
      <c r="FR52" s="566"/>
      <c r="FS52" s="566"/>
      <c r="FT52" s="566"/>
      <c r="FU52" s="566"/>
      <c r="FV52" s="566"/>
      <c r="FW52" s="566"/>
      <c r="FX52" s="566"/>
      <c r="FY52" s="566"/>
      <c r="FZ52" s="566"/>
      <c r="GA52" s="566"/>
      <c r="GB52" s="566"/>
      <c r="GC52" s="566"/>
      <c r="GD52" s="566"/>
      <c r="GE52" s="566"/>
      <c r="GF52" s="566"/>
      <c r="GG52" s="566"/>
      <c r="GH52" s="566"/>
      <c r="GI52" s="566"/>
      <c r="GJ52" s="566"/>
      <c r="GK52" s="566"/>
      <c r="GL52" s="566"/>
      <c r="GM52" s="566"/>
      <c r="GN52" s="298" t="str">
        <f>FHD_NOTE_P_16</f>
        <v/>
      </c>
      <c r="GO52" s="1645" t="str">
        <f>IF((LEN(E52)-LEN(SUBSTITUTE(E52,".","")))/LEN(".")=1,"p","")</f>
        <v>p</v>
      </c>
      <c r="GP52" s="1645"/>
      <c r="GQ52" s="1651"/>
      <c r="GR52" s="546"/>
      <c r="GS52" s="546"/>
      <c r="GV52" s="1645"/>
      <c r="GY52" s="553"/>
      <c r="HE52" s="1641"/>
      <c r="HF52" s="1641"/>
      <c r="HG52" s="1641"/>
      <c r="HH52" s="1641"/>
      <c r="HI52" s="1641"/>
      <c r="HJ52" s="1169">
        <v>11</v>
      </c>
    </row>
    <row s="1375" customFormat="1" customHeight="1" ht="11.549999999999999">
      <c r="A53" s="996"/>
      <c r="C53" s="1645"/>
      <c r="D53" s="1647"/>
      <c r="E53" s="555" t="str">
        <f>FHD_NUM_P_17</f>
        <v>2.7.1</v>
      </c>
      <c r="F53" s="1659" t="str">
        <f>FHD_P_17</f>
        <v>Расходы на оплату труда административно-управленческого персонала</v>
      </c>
      <c r="G53" s="1887" t="s">
        <v>1025</v>
      </c>
      <c r="H53" s="566"/>
      <c r="I53" s="566"/>
      <c r="J53" s="566"/>
      <c r="K53" s="566"/>
      <c r="L53" s="566"/>
      <c r="M53" s="566"/>
      <c r="N53" s="566"/>
      <c r="O53" s="566"/>
      <c r="P53" s="566"/>
      <c r="Q53" s="566"/>
      <c r="R53" s="566"/>
      <c r="S53" s="566"/>
      <c r="T53" s="566"/>
      <c r="U53" s="566"/>
      <c r="V53" s="566"/>
      <c r="W53" s="566"/>
      <c r="X53" s="566"/>
      <c r="Y53" s="566"/>
      <c r="Z53" s="566"/>
      <c r="AA53" s="566"/>
      <c r="AB53" s="566"/>
      <c r="AC53" s="566"/>
      <c r="AD53" s="566"/>
      <c r="AE53" s="566"/>
      <c r="AF53" s="566"/>
      <c r="AG53" s="566"/>
      <c r="AH53" s="566"/>
      <c r="AI53" s="566"/>
      <c r="AJ53" s="566"/>
      <c r="AK53" s="566"/>
      <c r="AL53" s="566"/>
      <c r="AM53" s="566"/>
      <c r="AN53" s="566"/>
      <c r="AO53" s="566"/>
      <c r="AP53" s="566"/>
      <c r="AQ53" s="566"/>
      <c r="AR53" s="566"/>
      <c r="AS53" s="566"/>
      <c r="AT53" s="566"/>
      <c r="AU53" s="566"/>
      <c r="AV53" s="566"/>
      <c r="AW53" s="566"/>
      <c r="AX53" s="566"/>
      <c r="AY53" s="566"/>
      <c r="AZ53" s="566"/>
      <c r="BA53" s="566"/>
      <c r="BB53" s="566"/>
      <c r="BC53" s="566"/>
      <c r="BD53" s="566"/>
      <c r="BE53" s="566"/>
      <c r="BF53" s="566"/>
      <c r="BG53" s="566"/>
      <c r="BH53" s="566"/>
      <c r="BI53" s="566"/>
      <c r="BJ53" s="566"/>
      <c r="BK53" s="566"/>
      <c r="BL53" s="566"/>
      <c r="BM53" s="566"/>
      <c r="BN53" s="566"/>
      <c r="BO53" s="566"/>
      <c r="BP53" s="566"/>
      <c r="BQ53" s="566"/>
      <c r="BR53" s="566"/>
      <c r="BS53" s="566"/>
      <c r="BT53" s="566"/>
      <c r="BU53" s="566"/>
      <c r="BV53" s="566"/>
      <c r="BW53" s="566"/>
      <c r="BX53" s="566"/>
      <c r="BY53" s="566"/>
      <c r="BZ53" s="566"/>
      <c r="CA53" s="566"/>
      <c r="CB53" s="566"/>
      <c r="CC53" s="566"/>
      <c r="CD53" s="566"/>
      <c r="CE53" s="566"/>
      <c r="CF53" s="566"/>
      <c r="CG53" s="566"/>
      <c r="CH53" s="566"/>
      <c r="CI53" s="566"/>
      <c r="CJ53" s="566"/>
      <c r="CK53" s="566"/>
      <c r="CL53" s="566"/>
      <c r="CM53" s="566"/>
      <c r="CN53" s="566"/>
      <c r="CO53" s="566"/>
      <c r="CP53" s="566"/>
      <c r="CQ53" s="566"/>
      <c r="CR53" s="566"/>
      <c r="CS53" s="566"/>
      <c r="CT53" s="566"/>
      <c r="CU53" s="566"/>
      <c r="CV53" s="566"/>
      <c r="CW53" s="566"/>
      <c r="CX53" s="566"/>
      <c r="CY53" s="566"/>
      <c r="CZ53" s="566"/>
      <c r="DA53" s="566"/>
      <c r="DB53" s="566"/>
      <c r="DC53" s="566"/>
      <c r="DD53" s="566"/>
      <c r="DE53" s="566"/>
      <c r="DF53" s="566"/>
      <c r="DG53" s="566"/>
      <c r="DH53" s="566"/>
      <c r="DI53" s="566"/>
      <c r="DJ53" s="566"/>
      <c r="DK53" s="566"/>
      <c r="DL53" s="566"/>
      <c r="DM53" s="566"/>
      <c r="DN53" s="566"/>
      <c r="DO53" s="566"/>
      <c r="DP53" s="566"/>
      <c r="DQ53" s="566"/>
      <c r="DR53" s="566"/>
      <c r="DS53" s="566"/>
      <c r="DT53" s="566"/>
      <c r="DU53" s="566"/>
      <c r="DV53" s="566"/>
      <c r="DW53" s="566"/>
      <c r="DX53" s="566"/>
      <c r="DY53" s="566"/>
      <c r="DZ53" s="566"/>
      <c r="EA53" s="566"/>
      <c r="EB53" s="566"/>
      <c r="EC53" s="566"/>
      <c r="ED53" s="566"/>
      <c r="EE53" s="566"/>
      <c r="EF53" s="566"/>
      <c r="EG53" s="566"/>
      <c r="EH53" s="566"/>
      <c r="EI53" s="566"/>
      <c r="EJ53" s="566"/>
      <c r="EK53" s="566"/>
      <c r="EL53" s="566"/>
      <c r="EM53" s="566"/>
      <c r="EN53" s="566"/>
      <c r="EO53" s="566"/>
      <c r="EP53" s="566"/>
      <c r="EQ53" s="566"/>
      <c r="ER53" s="566"/>
      <c r="ES53" s="566"/>
      <c r="ET53" s="566"/>
      <c r="EU53" s="566"/>
      <c r="EV53" s="566"/>
      <c r="EW53" s="566"/>
      <c r="EX53" s="566"/>
      <c r="EY53" s="566"/>
      <c r="EZ53" s="566"/>
      <c r="FA53" s="566"/>
      <c r="FB53" s="566"/>
      <c r="FC53" s="566"/>
      <c r="FD53" s="566"/>
      <c r="FE53" s="566"/>
      <c r="FF53" s="566"/>
      <c r="FG53" s="566"/>
      <c r="FH53" s="566"/>
      <c r="FI53" s="566"/>
      <c r="FJ53" s="566"/>
      <c r="FK53" s="566"/>
      <c r="FL53" s="566"/>
      <c r="FM53" s="566"/>
      <c r="FN53" s="566"/>
      <c r="FO53" s="566"/>
      <c r="FP53" s="566"/>
      <c r="FQ53" s="566"/>
      <c r="FR53" s="566"/>
      <c r="FS53" s="566"/>
      <c r="FT53" s="566"/>
      <c r="FU53" s="566"/>
      <c r="FV53" s="566"/>
      <c r="FW53" s="566"/>
      <c r="FX53" s="566"/>
      <c r="FY53" s="566"/>
      <c r="FZ53" s="566"/>
      <c r="GA53" s="566"/>
      <c r="GB53" s="566"/>
      <c r="GC53" s="566"/>
      <c r="GD53" s="566"/>
      <c r="GE53" s="566"/>
      <c r="GF53" s="566"/>
      <c r="GG53" s="566"/>
      <c r="GH53" s="566"/>
      <c r="GI53" s="566"/>
      <c r="GJ53" s="566"/>
      <c r="GK53" s="566"/>
      <c r="GL53" s="566"/>
      <c r="GM53" s="566"/>
      <c r="GN53" s="298" t="str">
        <f>FHD_NOTE_P_17</f>
        <v/>
      </c>
      <c r="GO53" s="1645" t="str">
        <f>IF((LEN(E53)-LEN(SUBSTITUTE(E53,".","")))/LEN(".")=1,"p","")</f>
        <v/>
      </c>
      <c r="GP53" s="1645"/>
      <c r="GQ53" s="1651"/>
      <c r="GR53" s="546"/>
      <c r="GS53" s="546"/>
      <c r="GV53" s="1645"/>
      <c r="GY53" s="553"/>
      <c r="HE53" s="1641"/>
      <c r="HF53" s="1641"/>
      <c r="HG53" s="1641"/>
      <c r="HH53" s="1641"/>
      <c r="HI53" s="1641"/>
      <c r="HJ53" s="1169">
        <v>11</v>
      </c>
    </row>
    <row s="1375" customFormat="1" customHeight="1" ht="11.549999999999999">
      <c r="A54" s="996"/>
      <c r="C54" s="1645"/>
      <c r="D54" s="1647"/>
      <c r="E54" s="555" t="str">
        <f>FHD_NUM_P_18</f>
        <v>2.7.2</v>
      </c>
      <c r="F54" s="1659"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7" t="s">
        <v>1025</v>
      </c>
      <c r="H54" s="566"/>
      <c r="I54" s="566"/>
      <c r="J54" s="566"/>
      <c r="K54" s="566"/>
      <c r="L54" s="566"/>
      <c r="M54" s="566"/>
      <c r="N54" s="566"/>
      <c r="O54" s="566"/>
      <c r="P54" s="566"/>
      <c r="Q54" s="566"/>
      <c r="R54" s="566"/>
      <c r="S54" s="566"/>
      <c r="T54" s="566"/>
      <c r="U54" s="566"/>
      <c r="V54" s="566"/>
      <c r="W54" s="566"/>
      <c r="X54" s="566"/>
      <c r="Y54" s="566"/>
      <c r="Z54" s="566"/>
      <c r="AA54" s="566"/>
      <c r="AB54" s="566"/>
      <c r="AC54" s="566"/>
      <c r="AD54" s="566"/>
      <c r="AE54" s="566"/>
      <c r="AF54" s="566"/>
      <c r="AG54" s="566"/>
      <c r="AH54" s="566"/>
      <c r="AI54" s="566"/>
      <c r="AJ54" s="566"/>
      <c r="AK54" s="566"/>
      <c r="AL54" s="566"/>
      <c r="AM54" s="566"/>
      <c r="AN54" s="566"/>
      <c r="AO54" s="566"/>
      <c r="AP54" s="566"/>
      <c r="AQ54" s="566"/>
      <c r="AR54" s="566"/>
      <c r="AS54" s="566"/>
      <c r="AT54" s="566"/>
      <c r="AU54" s="566"/>
      <c r="AV54" s="566"/>
      <c r="AW54" s="566"/>
      <c r="AX54" s="566"/>
      <c r="AY54" s="566"/>
      <c r="AZ54" s="566"/>
      <c r="BA54" s="566"/>
      <c r="BB54" s="566"/>
      <c r="BC54" s="566"/>
      <c r="BD54" s="566"/>
      <c r="BE54" s="566"/>
      <c r="BF54" s="566"/>
      <c r="BG54" s="566"/>
      <c r="BH54" s="566"/>
      <c r="BI54" s="566"/>
      <c r="BJ54" s="566"/>
      <c r="BK54" s="566"/>
      <c r="BL54" s="566"/>
      <c r="BM54" s="566"/>
      <c r="BN54" s="566"/>
      <c r="BO54" s="566"/>
      <c r="BP54" s="566"/>
      <c r="BQ54" s="566"/>
      <c r="BR54" s="566"/>
      <c r="BS54" s="566"/>
      <c r="BT54" s="566"/>
      <c r="BU54" s="566"/>
      <c r="BV54" s="566"/>
      <c r="BW54" s="566"/>
      <c r="BX54" s="566"/>
      <c r="BY54" s="566"/>
      <c r="BZ54" s="566"/>
      <c r="CA54" s="566"/>
      <c r="CB54" s="566"/>
      <c r="CC54" s="566"/>
      <c r="CD54" s="566"/>
      <c r="CE54" s="566"/>
      <c r="CF54" s="566"/>
      <c r="CG54" s="566"/>
      <c r="CH54" s="566"/>
      <c r="CI54" s="566"/>
      <c r="CJ54" s="566"/>
      <c r="CK54" s="566"/>
      <c r="CL54" s="566"/>
      <c r="CM54" s="566"/>
      <c r="CN54" s="566"/>
      <c r="CO54" s="566"/>
      <c r="CP54" s="566"/>
      <c r="CQ54" s="566"/>
      <c r="CR54" s="566"/>
      <c r="CS54" s="566"/>
      <c r="CT54" s="566"/>
      <c r="CU54" s="566"/>
      <c r="CV54" s="566"/>
      <c r="CW54" s="566"/>
      <c r="CX54" s="566"/>
      <c r="CY54" s="566"/>
      <c r="CZ54" s="566"/>
      <c r="DA54" s="566"/>
      <c r="DB54" s="566"/>
      <c r="DC54" s="566"/>
      <c r="DD54" s="566"/>
      <c r="DE54" s="566"/>
      <c r="DF54" s="566"/>
      <c r="DG54" s="566"/>
      <c r="DH54" s="566"/>
      <c r="DI54" s="566"/>
      <c r="DJ54" s="566"/>
      <c r="DK54" s="566"/>
      <c r="DL54" s="566"/>
      <c r="DM54" s="566"/>
      <c r="DN54" s="566"/>
      <c r="DO54" s="566"/>
      <c r="DP54" s="566"/>
      <c r="DQ54" s="566"/>
      <c r="DR54" s="566"/>
      <c r="DS54" s="566"/>
      <c r="DT54" s="566"/>
      <c r="DU54" s="566"/>
      <c r="DV54" s="566"/>
      <c r="DW54" s="566"/>
      <c r="DX54" s="566"/>
      <c r="DY54" s="566"/>
      <c r="DZ54" s="566"/>
      <c r="EA54" s="566"/>
      <c r="EB54" s="566"/>
      <c r="EC54" s="566"/>
      <c r="ED54" s="566"/>
      <c r="EE54" s="566"/>
      <c r="EF54" s="566"/>
      <c r="EG54" s="566"/>
      <c r="EH54" s="566"/>
      <c r="EI54" s="566"/>
      <c r="EJ54" s="566"/>
      <c r="EK54" s="566"/>
      <c r="EL54" s="566"/>
      <c r="EM54" s="566"/>
      <c r="EN54" s="566"/>
      <c r="EO54" s="566"/>
      <c r="EP54" s="566"/>
      <c r="EQ54" s="566"/>
      <c r="ER54" s="566"/>
      <c r="ES54" s="566"/>
      <c r="ET54" s="566"/>
      <c r="EU54" s="566"/>
      <c r="EV54" s="566"/>
      <c r="EW54" s="566"/>
      <c r="EX54" s="566"/>
      <c r="EY54" s="566"/>
      <c r="EZ54" s="566"/>
      <c r="FA54" s="566"/>
      <c r="FB54" s="566"/>
      <c r="FC54" s="566"/>
      <c r="FD54" s="566"/>
      <c r="FE54" s="566"/>
      <c r="FF54" s="566"/>
      <c r="FG54" s="566"/>
      <c r="FH54" s="566"/>
      <c r="FI54" s="566"/>
      <c r="FJ54" s="566"/>
      <c r="FK54" s="566"/>
      <c r="FL54" s="566"/>
      <c r="FM54" s="566"/>
      <c r="FN54" s="566"/>
      <c r="FO54" s="566"/>
      <c r="FP54" s="566"/>
      <c r="FQ54" s="566"/>
      <c r="FR54" s="566"/>
      <c r="FS54" s="566"/>
      <c r="FT54" s="566"/>
      <c r="FU54" s="566"/>
      <c r="FV54" s="566"/>
      <c r="FW54" s="566"/>
      <c r="FX54" s="566"/>
      <c r="FY54" s="566"/>
      <c r="FZ54" s="566"/>
      <c r="GA54" s="566"/>
      <c r="GB54" s="566"/>
      <c r="GC54" s="566"/>
      <c r="GD54" s="566"/>
      <c r="GE54" s="566"/>
      <c r="GF54" s="566"/>
      <c r="GG54" s="566"/>
      <c r="GH54" s="566"/>
      <c r="GI54" s="566"/>
      <c r="GJ54" s="566"/>
      <c r="GK54" s="566"/>
      <c r="GL54" s="566"/>
      <c r="GM54" s="566"/>
      <c r="GN54" s="298" t="str">
        <f>FHD_NOTE_P_18</f>
        <v/>
      </c>
      <c r="GO54" s="1645" t="str">
        <f>IF((LEN(E54)-LEN(SUBSTITUTE(E54,".","")))/LEN(".")=1,"p","")</f>
        <v/>
      </c>
      <c r="GP54" s="1645"/>
      <c r="GQ54" s="1651"/>
      <c r="GR54" s="546"/>
      <c r="GS54" s="546"/>
      <c r="GV54" s="1645"/>
      <c r="GY54" s="553"/>
      <c r="HE54" s="1641"/>
      <c r="HF54" s="1641"/>
      <c r="HG54" s="1641"/>
      <c r="HH54" s="1641"/>
      <c r="HI54" s="1641"/>
      <c r="HJ54" s="1169">
        <v>11</v>
      </c>
    </row>
    <row s="1375" customFormat="1" customHeight="1" ht="11.549999999999999">
      <c r="A55" s="996"/>
      <c r="C55" s="1645"/>
      <c r="D55" s="584"/>
      <c r="E55" s="555" t="str">
        <f>FHD_NUM_P_19</f>
        <v>2.8</v>
      </c>
      <c r="F55" s="1533" t="str">
        <f>FHD_P_19</f>
        <v>Расходы на амортизацию основных средств и нематериальных активов</v>
      </c>
      <c r="G55" s="1887" t="s">
        <v>1025</v>
      </c>
      <c r="H55" s="566"/>
      <c r="I55" s="566"/>
      <c r="J55" s="566"/>
      <c r="K55" s="566"/>
      <c r="L55" s="566"/>
      <c r="M55" s="566"/>
      <c r="N55" s="566"/>
      <c r="O55" s="566"/>
      <c r="P55" s="566"/>
      <c r="Q55" s="566"/>
      <c r="R55" s="566"/>
      <c r="S55" s="566"/>
      <c r="T55" s="566"/>
      <c r="U55" s="566"/>
      <c r="V55" s="566"/>
      <c r="W55" s="566"/>
      <c r="X55" s="566"/>
      <c r="Y55" s="566"/>
      <c r="Z55" s="566"/>
      <c r="AA55" s="566"/>
      <c r="AB55" s="566"/>
      <c r="AC55" s="566"/>
      <c r="AD55" s="566"/>
      <c r="AE55" s="566"/>
      <c r="AF55" s="566"/>
      <c r="AG55" s="566"/>
      <c r="AH55" s="566"/>
      <c r="AI55" s="566"/>
      <c r="AJ55" s="566"/>
      <c r="AK55" s="566"/>
      <c r="AL55" s="566"/>
      <c r="AM55" s="566"/>
      <c r="AN55" s="566"/>
      <c r="AO55" s="566"/>
      <c r="AP55" s="566"/>
      <c r="AQ55" s="566"/>
      <c r="AR55" s="566"/>
      <c r="AS55" s="566"/>
      <c r="AT55" s="566"/>
      <c r="AU55" s="566"/>
      <c r="AV55" s="566"/>
      <c r="AW55" s="566"/>
      <c r="AX55" s="566"/>
      <c r="AY55" s="566"/>
      <c r="AZ55" s="566"/>
      <c r="BA55" s="566"/>
      <c r="BB55" s="566"/>
      <c r="BC55" s="566"/>
      <c r="BD55" s="566"/>
      <c r="BE55" s="566"/>
      <c r="BF55" s="566"/>
      <c r="BG55" s="566"/>
      <c r="BH55" s="566"/>
      <c r="BI55" s="566"/>
      <c r="BJ55" s="566"/>
      <c r="BK55" s="566"/>
      <c r="BL55" s="566"/>
      <c r="BM55" s="566"/>
      <c r="BN55" s="566"/>
      <c r="BO55" s="566"/>
      <c r="BP55" s="566"/>
      <c r="BQ55" s="566"/>
      <c r="BR55" s="566"/>
      <c r="BS55" s="566"/>
      <c r="BT55" s="566"/>
      <c r="BU55" s="566"/>
      <c r="BV55" s="566"/>
      <c r="BW55" s="566"/>
      <c r="BX55" s="566"/>
      <c r="BY55" s="566"/>
      <c r="BZ55" s="566"/>
      <c r="CA55" s="566"/>
      <c r="CB55" s="566"/>
      <c r="CC55" s="566"/>
      <c r="CD55" s="566"/>
      <c r="CE55" s="566"/>
      <c r="CF55" s="566"/>
      <c r="CG55" s="566"/>
      <c r="CH55" s="566"/>
      <c r="CI55" s="566"/>
      <c r="CJ55" s="566"/>
      <c r="CK55" s="566"/>
      <c r="CL55" s="566"/>
      <c r="CM55" s="566"/>
      <c r="CN55" s="566"/>
      <c r="CO55" s="566"/>
      <c r="CP55" s="566"/>
      <c r="CQ55" s="566"/>
      <c r="CR55" s="566"/>
      <c r="CS55" s="566"/>
      <c r="CT55" s="566"/>
      <c r="CU55" s="566"/>
      <c r="CV55" s="566"/>
      <c r="CW55" s="566"/>
      <c r="CX55" s="566"/>
      <c r="CY55" s="566"/>
      <c r="CZ55" s="566"/>
      <c r="DA55" s="566"/>
      <c r="DB55" s="566"/>
      <c r="DC55" s="566"/>
      <c r="DD55" s="566"/>
      <c r="DE55" s="566"/>
      <c r="DF55" s="566"/>
      <c r="DG55" s="566"/>
      <c r="DH55" s="566"/>
      <c r="DI55" s="566"/>
      <c r="DJ55" s="566"/>
      <c r="DK55" s="566"/>
      <c r="DL55" s="566"/>
      <c r="DM55" s="566"/>
      <c r="DN55" s="566"/>
      <c r="DO55" s="566"/>
      <c r="DP55" s="566"/>
      <c r="DQ55" s="566"/>
      <c r="DR55" s="566"/>
      <c r="DS55" s="566"/>
      <c r="DT55" s="566"/>
      <c r="DU55" s="566"/>
      <c r="DV55" s="566"/>
      <c r="DW55" s="566"/>
      <c r="DX55" s="566"/>
      <c r="DY55" s="566"/>
      <c r="DZ55" s="566"/>
      <c r="EA55" s="566"/>
      <c r="EB55" s="566"/>
      <c r="EC55" s="566"/>
      <c r="ED55" s="566"/>
      <c r="EE55" s="566"/>
      <c r="EF55" s="566"/>
      <c r="EG55" s="566"/>
      <c r="EH55" s="566"/>
      <c r="EI55" s="566"/>
      <c r="EJ55" s="566"/>
      <c r="EK55" s="566"/>
      <c r="EL55" s="566"/>
      <c r="EM55" s="566"/>
      <c r="EN55" s="566"/>
      <c r="EO55" s="566"/>
      <c r="EP55" s="566"/>
      <c r="EQ55" s="566"/>
      <c r="ER55" s="566"/>
      <c r="ES55" s="566"/>
      <c r="ET55" s="566"/>
      <c r="EU55" s="566"/>
      <c r="EV55" s="566"/>
      <c r="EW55" s="566"/>
      <c r="EX55" s="566"/>
      <c r="EY55" s="566"/>
      <c r="EZ55" s="566"/>
      <c r="FA55" s="566"/>
      <c r="FB55" s="566"/>
      <c r="FC55" s="566"/>
      <c r="FD55" s="566"/>
      <c r="FE55" s="566"/>
      <c r="FF55" s="566"/>
      <c r="FG55" s="566"/>
      <c r="FH55" s="566"/>
      <c r="FI55" s="566"/>
      <c r="FJ55" s="566"/>
      <c r="FK55" s="566"/>
      <c r="FL55" s="566"/>
      <c r="FM55" s="566"/>
      <c r="FN55" s="566"/>
      <c r="FO55" s="566"/>
      <c r="FP55" s="566"/>
      <c r="FQ55" s="566"/>
      <c r="FR55" s="566"/>
      <c r="FS55" s="566"/>
      <c r="FT55" s="566"/>
      <c r="FU55" s="566"/>
      <c r="FV55" s="566"/>
      <c r="FW55" s="566"/>
      <c r="FX55" s="566"/>
      <c r="FY55" s="566"/>
      <c r="FZ55" s="566"/>
      <c r="GA55" s="566"/>
      <c r="GB55" s="566"/>
      <c r="GC55" s="566"/>
      <c r="GD55" s="566"/>
      <c r="GE55" s="566"/>
      <c r="GF55" s="566"/>
      <c r="GG55" s="566"/>
      <c r="GH55" s="566"/>
      <c r="GI55" s="566"/>
      <c r="GJ55" s="566"/>
      <c r="GK55" s="566"/>
      <c r="GL55" s="566"/>
      <c r="GM55" s="566"/>
      <c r="GN55" s="298" t="str">
        <f>FHD_NOTE_P_19</f>
        <v/>
      </c>
      <c r="GO55" s="1645" t="str">
        <f>IF((LEN(E55)-LEN(SUBSTITUTE(E55,".","")))/LEN(".")=1,"p","")</f>
        <v>p</v>
      </c>
      <c r="GP55" s="1645"/>
      <c r="GQ55" s="1645"/>
      <c r="GV55" s="1645"/>
      <c r="GY55" s="553"/>
      <c r="HE55" s="1641"/>
      <c r="HF55" s="1641"/>
      <c r="HG55" s="1641"/>
      <c r="HH55" s="1641"/>
      <c r="HI55" s="1641"/>
      <c r="HJ55" s="1169">
        <v>11</v>
      </c>
    </row>
    <row s="1375" customFormat="1" customHeight="1" ht="11.549999999999999">
      <c r="A56" s="996"/>
      <c r="C56" s="1645"/>
      <c r="D56" s="584"/>
      <c r="E56" s="555" t="str">
        <f>FHD_NUM_P_20</f>
        <v>2.8.1</v>
      </c>
      <c r="F56" s="1659" t="str">
        <f>FHD_P_20</f>
        <v>Расходы на амортизацию основных средств</v>
      </c>
      <c r="G56" s="1887" t="s">
        <v>1025</v>
      </c>
      <c r="H56" s="566"/>
      <c r="I56" s="566"/>
      <c r="J56" s="566"/>
      <c r="K56" s="566"/>
      <c r="L56" s="566"/>
      <c r="M56" s="566"/>
      <c r="N56" s="566"/>
      <c r="O56" s="566"/>
      <c r="P56" s="566"/>
      <c r="Q56" s="566"/>
      <c r="R56" s="566"/>
      <c r="S56" s="566"/>
      <c r="T56" s="566"/>
      <c r="U56" s="566"/>
      <c r="V56" s="566"/>
      <c r="W56" s="566"/>
      <c r="X56" s="566"/>
      <c r="Y56" s="566"/>
      <c r="Z56" s="566"/>
      <c r="AA56" s="566"/>
      <c r="AB56" s="566"/>
      <c r="AC56" s="566"/>
      <c r="AD56" s="566"/>
      <c r="AE56" s="566"/>
      <c r="AF56" s="566"/>
      <c r="AG56" s="566"/>
      <c r="AH56" s="566"/>
      <c r="AI56" s="566"/>
      <c r="AJ56" s="566"/>
      <c r="AK56" s="566"/>
      <c r="AL56" s="566"/>
      <c r="AM56" s="566"/>
      <c r="AN56" s="566"/>
      <c r="AO56" s="566"/>
      <c r="AP56" s="566"/>
      <c r="AQ56" s="566"/>
      <c r="AR56" s="566"/>
      <c r="AS56" s="566"/>
      <c r="AT56" s="566"/>
      <c r="AU56" s="566"/>
      <c r="AV56" s="566"/>
      <c r="AW56" s="566"/>
      <c r="AX56" s="566"/>
      <c r="AY56" s="566"/>
      <c r="AZ56" s="566"/>
      <c r="BA56" s="566"/>
      <c r="BB56" s="566"/>
      <c r="BC56" s="566"/>
      <c r="BD56" s="566"/>
      <c r="BE56" s="566"/>
      <c r="BF56" s="566"/>
      <c r="BG56" s="566"/>
      <c r="BH56" s="566"/>
      <c r="BI56" s="566"/>
      <c r="BJ56" s="566"/>
      <c r="BK56" s="566"/>
      <c r="BL56" s="566"/>
      <c r="BM56" s="566"/>
      <c r="BN56" s="566"/>
      <c r="BO56" s="566"/>
      <c r="BP56" s="566"/>
      <c r="BQ56" s="566"/>
      <c r="BR56" s="566"/>
      <c r="BS56" s="566"/>
      <c r="BT56" s="566"/>
      <c r="BU56" s="566"/>
      <c r="BV56" s="566"/>
      <c r="BW56" s="566"/>
      <c r="BX56" s="566"/>
      <c r="BY56" s="566"/>
      <c r="BZ56" s="566"/>
      <c r="CA56" s="566"/>
      <c r="CB56" s="566"/>
      <c r="CC56" s="566"/>
      <c r="CD56" s="566"/>
      <c r="CE56" s="566"/>
      <c r="CF56" s="566"/>
      <c r="CG56" s="566"/>
      <c r="CH56" s="566"/>
      <c r="CI56" s="566"/>
      <c r="CJ56" s="566"/>
      <c r="CK56" s="566"/>
      <c r="CL56" s="566"/>
      <c r="CM56" s="566"/>
      <c r="CN56" s="566"/>
      <c r="CO56" s="566"/>
      <c r="CP56" s="566"/>
      <c r="CQ56" s="566"/>
      <c r="CR56" s="566"/>
      <c r="CS56" s="566"/>
      <c r="CT56" s="566"/>
      <c r="CU56" s="566"/>
      <c r="CV56" s="566"/>
      <c r="CW56" s="566"/>
      <c r="CX56" s="566"/>
      <c r="CY56" s="566"/>
      <c r="CZ56" s="566"/>
      <c r="DA56" s="566"/>
      <c r="DB56" s="566"/>
      <c r="DC56" s="566"/>
      <c r="DD56" s="566"/>
      <c r="DE56" s="566"/>
      <c r="DF56" s="566"/>
      <c r="DG56" s="566"/>
      <c r="DH56" s="566"/>
      <c r="DI56" s="566"/>
      <c r="DJ56" s="566"/>
      <c r="DK56" s="566"/>
      <c r="DL56" s="566"/>
      <c r="DM56" s="566"/>
      <c r="DN56" s="566"/>
      <c r="DO56" s="566"/>
      <c r="DP56" s="566"/>
      <c r="DQ56" s="566"/>
      <c r="DR56" s="566"/>
      <c r="DS56" s="566"/>
      <c r="DT56" s="566"/>
      <c r="DU56" s="566"/>
      <c r="DV56" s="566"/>
      <c r="DW56" s="566"/>
      <c r="DX56" s="566"/>
      <c r="DY56" s="566"/>
      <c r="DZ56" s="566"/>
      <c r="EA56" s="566"/>
      <c r="EB56" s="566"/>
      <c r="EC56" s="566"/>
      <c r="ED56" s="566"/>
      <c r="EE56" s="566"/>
      <c r="EF56" s="566"/>
      <c r="EG56" s="566"/>
      <c r="EH56" s="566"/>
      <c r="EI56" s="566"/>
      <c r="EJ56" s="566"/>
      <c r="EK56" s="566"/>
      <c r="EL56" s="566"/>
      <c r="EM56" s="566"/>
      <c r="EN56" s="566"/>
      <c r="EO56" s="566"/>
      <c r="EP56" s="566"/>
      <c r="EQ56" s="566"/>
      <c r="ER56" s="566"/>
      <c r="ES56" s="566"/>
      <c r="ET56" s="566"/>
      <c r="EU56" s="566"/>
      <c r="EV56" s="566"/>
      <c r="EW56" s="566"/>
      <c r="EX56" s="566"/>
      <c r="EY56" s="566"/>
      <c r="EZ56" s="566"/>
      <c r="FA56" s="566"/>
      <c r="FB56" s="566"/>
      <c r="FC56" s="566"/>
      <c r="FD56" s="566"/>
      <c r="FE56" s="566"/>
      <c r="FF56" s="566"/>
      <c r="FG56" s="566"/>
      <c r="FH56" s="566"/>
      <c r="FI56" s="566"/>
      <c r="FJ56" s="566"/>
      <c r="FK56" s="566"/>
      <c r="FL56" s="566"/>
      <c r="FM56" s="566"/>
      <c r="FN56" s="566"/>
      <c r="FO56" s="566"/>
      <c r="FP56" s="566"/>
      <c r="FQ56" s="566"/>
      <c r="FR56" s="566"/>
      <c r="FS56" s="566"/>
      <c r="FT56" s="566"/>
      <c r="FU56" s="566"/>
      <c r="FV56" s="566"/>
      <c r="FW56" s="566"/>
      <c r="FX56" s="566"/>
      <c r="FY56" s="566"/>
      <c r="FZ56" s="566"/>
      <c r="GA56" s="566"/>
      <c r="GB56" s="566"/>
      <c r="GC56" s="566"/>
      <c r="GD56" s="566"/>
      <c r="GE56" s="566"/>
      <c r="GF56" s="566"/>
      <c r="GG56" s="566"/>
      <c r="GH56" s="566"/>
      <c r="GI56" s="566"/>
      <c r="GJ56" s="566"/>
      <c r="GK56" s="566"/>
      <c r="GL56" s="566"/>
      <c r="GM56" s="566"/>
      <c r="GN56" s="298" t="str">
        <f>FHD_NOTE_P_20</f>
        <v/>
      </c>
      <c r="GO56" s="1645" t="str">
        <f>IF((LEN(E56)-LEN(SUBSTITUTE(E56,".","")))/LEN(".")=1,"p","")</f>
        <v/>
      </c>
      <c r="GP56" s="1645"/>
      <c r="GQ56" s="1645"/>
      <c r="GV56" s="1645"/>
      <c r="GY56" s="553"/>
      <c r="HE56" s="1641"/>
      <c r="HF56" s="1641"/>
      <c r="HG56" s="1641"/>
      <c r="HH56" s="1641"/>
      <c r="HI56" s="1641"/>
      <c r="HJ56" s="1169">
        <v>11</v>
      </c>
    </row>
    <row s="1375" customFormat="1" customHeight="1" ht="11.549999999999999">
      <c r="A57" s="996"/>
      <c r="C57" s="1645"/>
      <c r="D57" s="584"/>
      <c r="E57" s="555" t="str">
        <f>FHD_NUM_P_21</f>
        <v>2.8.2</v>
      </c>
      <c r="F57" s="1659" t="str">
        <f>FHD_P_21</f>
        <v>Расходы на амортизацию нематериальных активов</v>
      </c>
      <c r="G57" s="1887" t="s">
        <v>1025</v>
      </c>
      <c r="H57" s="566"/>
      <c r="I57" s="566"/>
      <c r="J57" s="566"/>
      <c r="K57" s="566"/>
      <c r="L57" s="566"/>
      <c r="M57" s="566"/>
      <c r="N57" s="566"/>
      <c r="O57" s="566"/>
      <c r="P57" s="566"/>
      <c r="Q57" s="566"/>
      <c r="R57" s="566"/>
      <c r="S57" s="566"/>
      <c r="T57" s="566"/>
      <c r="U57" s="566"/>
      <c r="V57" s="566"/>
      <c r="W57" s="566"/>
      <c r="X57" s="566"/>
      <c r="Y57" s="566"/>
      <c r="Z57" s="566"/>
      <c r="AA57" s="566"/>
      <c r="AB57" s="566"/>
      <c r="AC57" s="566"/>
      <c r="AD57" s="566"/>
      <c r="AE57" s="566"/>
      <c r="AF57" s="566"/>
      <c r="AG57" s="566"/>
      <c r="AH57" s="566"/>
      <c r="AI57" s="566"/>
      <c r="AJ57" s="566"/>
      <c r="AK57" s="566"/>
      <c r="AL57" s="566"/>
      <c r="AM57" s="566"/>
      <c r="AN57" s="566"/>
      <c r="AO57" s="566"/>
      <c r="AP57" s="566"/>
      <c r="AQ57" s="566"/>
      <c r="AR57" s="566"/>
      <c r="AS57" s="566"/>
      <c r="AT57" s="566"/>
      <c r="AU57" s="566"/>
      <c r="AV57" s="566"/>
      <c r="AW57" s="566"/>
      <c r="AX57" s="566"/>
      <c r="AY57" s="566"/>
      <c r="AZ57" s="566"/>
      <c r="BA57" s="566"/>
      <c r="BB57" s="566"/>
      <c r="BC57" s="566"/>
      <c r="BD57" s="566"/>
      <c r="BE57" s="566"/>
      <c r="BF57" s="566"/>
      <c r="BG57" s="566"/>
      <c r="BH57" s="566"/>
      <c r="BI57" s="566"/>
      <c r="BJ57" s="566"/>
      <c r="BK57" s="566"/>
      <c r="BL57" s="566"/>
      <c r="BM57" s="566"/>
      <c r="BN57" s="566"/>
      <c r="BO57" s="566"/>
      <c r="BP57" s="566"/>
      <c r="BQ57" s="566"/>
      <c r="BR57" s="566"/>
      <c r="BS57" s="566"/>
      <c r="BT57" s="566"/>
      <c r="BU57" s="566"/>
      <c r="BV57" s="566"/>
      <c r="BW57" s="566"/>
      <c r="BX57" s="566"/>
      <c r="BY57" s="566"/>
      <c r="BZ57" s="566"/>
      <c r="CA57" s="566"/>
      <c r="CB57" s="566"/>
      <c r="CC57" s="566"/>
      <c r="CD57" s="566"/>
      <c r="CE57" s="566"/>
      <c r="CF57" s="566"/>
      <c r="CG57" s="566"/>
      <c r="CH57" s="566"/>
      <c r="CI57" s="566"/>
      <c r="CJ57" s="566"/>
      <c r="CK57" s="566"/>
      <c r="CL57" s="566"/>
      <c r="CM57" s="566"/>
      <c r="CN57" s="566"/>
      <c r="CO57" s="566"/>
      <c r="CP57" s="566"/>
      <c r="CQ57" s="566"/>
      <c r="CR57" s="566"/>
      <c r="CS57" s="566"/>
      <c r="CT57" s="566"/>
      <c r="CU57" s="566"/>
      <c r="CV57" s="566"/>
      <c r="CW57" s="566"/>
      <c r="CX57" s="566"/>
      <c r="CY57" s="566"/>
      <c r="CZ57" s="566"/>
      <c r="DA57" s="566"/>
      <c r="DB57" s="566"/>
      <c r="DC57" s="566"/>
      <c r="DD57" s="566"/>
      <c r="DE57" s="566"/>
      <c r="DF57" s="566"/>
      <c r="DG57" s="566"/>
      <c r="DH57" s="566"/>
      <c r="DI57" s="566"/>
      <c r="DJ57" s="566"/>
      <c r="DK57" s="566"/>
      <c r="DL57" s="566"/>
      <c r="DM57" s="566"/>
      <c r="DN57" s="566"/>
      <c r="DO57" s="566"/>
      <c r="DP57" s="566"/>
      <c r="DQ57" s="566"/>
      <c r="DR57" s="566"/>
      <c r="DS57" s="566"/>
      <c r="DT57" s="566"/>
      <c r="DU57" s="566"/>
      <c r="DV57" s="566"/>
      <c r="DW57" s="566"/>
      <c r="DX57" s="566"/>
      <c r="DY57" s="566"/>
      <c r="DZ57" s="566"/>
      <c r="EA57" s="566"/>
      <c r="EB57" s="566"/>
      <c r="EC57" s="566"/>
      <c r="ED57" s="566"/>
      <c r="EE57" s="566"/>
      <c r="EF57" s="566"/>
      <c r="EG57" s="566"/>
      <c r="EH57" s="566"/>
      <c r="EI57" s="566"/>
      <c r="EJ57" s="566"/>
      <c r="EK57" s="566"/>
      <c r="EL57" s="566"/>
      <c r="EM57" s="566"/>
      <c r="EN57" s="566"/>
      <c r="EO57" s="566"/>
      <c r="EP57" s="566"/>
      <c r="EQ57" s="566"/>
      <c r="ER57" s="566"/>
      <c r="ES57" s="566"/>
      <c r="ET57" s="566"/>
      <c r="EU57" s="566"/>
      <c r="EV57" s="566"/>
      <c r="EW57" s="566"/>
      <c r="EX57" s="566"/>
      <c r="EY57" s="566"/>
      <c r="EZ57" s="566"/>
      <c r="FA57" s="566"/>
      <c r="FB57" s="566"/>
      <c r="FC57" s="566"/>
      <c r="FD57" s="566"/>
      <c r="FE57" s="566"/>
      <c r="FF57" s="566"/>
      <c r="FG57" s="566"/>
      <c r="FH57" s="566"/>
      <c r="FI57" s="566"/>
      <c r="FJ57" s="566"/>
      <c r="FK57" s="566"/>
      <c r="FL57" s="566"/>
      <c r="FM57" s="566"/>
      <c r="FN57" s="566"/>
      <c r="FO57" s="566"/>
      <c r="FP57" s="566"/>
      <c r="FQ57" s="566"/>
      <c r="FR57" s="566"/>
      <c r="FS57" s="566"/>
      <c r="FT57" s="566"/>
      <c r="FU57" s="566"/>
      <c r="FV57" s="566"/>
      <c r="FW57" s="566"/>
      <c r="FX57" s="566"/>
      <c r="FY57" s="566"/>
      <c r="FZ57" s="566"/>
      <c r="GA57" s="566"/>
      <c r="GB57" s="566"/>
      <c r="GC57" s="566"/>
      <c r="GD57" s="566"/>
      <c r="GE57" s="566"/>
      <c r="GF57" s="566"/>
      <c r="GG57" s="566"/>
      <c r="GH57" s="566"/>
      <c r="GI57" s="566"/>
      <c r="GJ57" s="566"/>
      <c r="GK57" s="566"/>
      <c r="GL57" s="566"/>
      <c r="GM57" s="566"/>
      <c r="GN57" s="298" t="str">
        <f>FHD_NOTE_P_21</f>
        <v/>
      </c>
      <c r="GO57" s="1645" t="str">
        <f>IF((LEN(E57)-LEN(SUBSTITUTE(E57,".","")))/LEN(".")=1,"p","")</f>
        <v/>
      </c>
      <c r="GP57" s="1645"/>
      <c r="GQ57" s="1645"/>
      <c r="GV57" s="1645"/>
      <c r="GY57" s="553"/>
      <c r="HE57" s="1641"/>
      <c r="HF57" s="1641"/>
      <c r="HG57" s="1641"/>
      <c r="HH57" s="1641"/>
      <c r="HI57" s="1641"/>
      <c r="HJ57" s="1169">
        <v>11</v>
      </c>
    </row>
    <row s="1375" customFormat="1" customHeight="1" ht="11.549999999999999">
      <c r="A58" s="996"/>
      <c r="C58" s="1645"/>
      <c r="D58" s="1647"/>
      <c r="E58" s="555" t="str">
        <f>FHD_NUM_P_22</f>
        <v>2.9</v>
      </c>
      <c r="F58" s="1533" t="str">
        <f>FHD_P_22</f>
        <v>Расходы на аренду имущества, используемого для осуществления регулируемого вида деятельности</v>
      </c>
      <c r="G58" s="1887" t="s">
        <v>1025</v>
      </c>
      <c r="H58" s="566"/>
      <c r="I58" s="566"/>
      <c r="J58" s="566"/>
      <c r="K58" s="566"/>
      <c r="L58" s="566"/>
      <c r="M58" s="566"/>
      <c r="N58" s="566"/>
      <c r="O58" s="566"/>
      <c r="P58" s="566"/>
      <c r="Q58" s="566"/>
      <c r="R58" s="566"/>
      <c r="S58" s="566"/>
      <c r="T58" s="566"/>
      <c r="U58" s="566"/>
      <c r="V58" s="566"/>
      <c r="W58" s="566"/>
      <c r="X58" s="566"/>
      <c r="Y58" s="566"/>
      <c r="Z58" s="566"/>
      <c r="AA58" s="566"/>
      <c r="AB58" s="566"/>
      <c r="AC58" s="566"/>
      <c r="AD58" s="566"/>
      <c r="AE58" s="566"/>
      <c r="AF58" s="566"/>
      <c r="AG58" s="566"/>
      <c r="AH58" s="566"/>
      <c r="AI58" s="566"/>
      <c r="AJ58" s="566"/>
      <c r="AK58" s="566"/>
      <c r="AL58" s="566"/>
      <c r="AM58" s="566"/>
      <c r="AN58" s="566"/>
      <c r="AO58" s="566"/>
      <c r="AP58" s="566"/>
      <c r="AQ58" s="566"/>
      <c r="AR58" s="566"/>
      <c r="AS58" s="566"/>
      <c r="AT58" s="566"/>
      <c r="AU58" s="566"/>
      <c r="AV58" s="566"/>
      <c r="AW58" s="566"/>
      <c r="AX58" s="566"/>
      <c r="AY58" s="566"/>
      <c r="AZ58" s="566"/>
      <c r="BA58" s="566"/>
      <c r="BB58" s="566"/>
      <c r="BC58" s="566"/>
      <c r="BD58" s="566"/>
      <c r="BE58" s="566"/>
      <c r="BF58" s="566"/>
      <c r="BG58" s="566"/>
      <c r="BH58" s="566"/>
      <c r="BI58" s="566"/>
      <c r="BJ58" s="566"/>
      <c r="BK58" s="566"/>
      <c r="BL58" s="566"/>
      <c r="BM58" s="566"/>
      <c r="BN58" s="566"/>
      <c r="BO58" s="566"/>
      <c r="BP58" s="566"/>
      <c r="BQ58" s="566"/>
      <c r="BR58" s="566"/>
      <c r="BS58" s="566"/>
      <c r="BT58" s="566"/>
      <c r="BU58" s="566"/>
      <c r="BV58" s="566"/>
      <c r="BW58" s="566"/>
      <c r="BX58" s="566"/>
      <c r="BY58" s="566"/>
      <c r="BZ58" s="566"/>
      <c r="CA58" s="566"/>
      <c r="CB58" s="566"/>
      <c r="CC58" s="566"/>
      <c r="CD58" s="566"/>
      <c r="CE58" s="566"/>
      <c r="CF58" s="566"/>
      <c r="CG58" s="566"/>
      <c r="CH58" s="566"/>
      <c r="CI58" s="566"/>
      <c r="CJ58" s="566"/>
      <c r="CK58" s="566"/>
      <c r="CL58" s="566"/>
      <c r="CM58" s="566"/>
      <c r="CN58" s="566"/>
      <c r="CO58" s="566"/>
      <c r="CP58" s="566"/>
      <c r="CQ58" s="566"/>
      <c r="CR58" s="566"/>
      <c r="CS58" s="566"/>
      <c r="CT58" s="566"/>
      <c r="CU58" s="566"/>
      <c r="CV58" s="566"/>
      <c r="CW58" s="566"/>
      <c r="CX58" s="566"/>
      <c r="CY58" s="566"/>
      <c r="CZ58" s="566"/>
      <c r="DA58" s="566"/>
      <c r="DB58" s="566"/>
      <c r="DC58" s="566"/>
      <c r="DD58" s="566"/>
      <c r="DE58" s="566"/>
      <c r="DF58" s="566"/>
      <c r="DG58" s="566"/>
      <c r="DH58" s="566"/>
      <c r="DI58" s="566"/>
      <c r="DJ58" s="566"/>
      <c r="DK58" s="566"/>
      <c r="DL58" s="566"/>
      <c r="DM58" s="566"/>
      <c r="DN58" s="566"/>
      <c r="DO58" s="566"/>
      <c r="DP58" s="566"/>
      <c r="DQ58" s="566"/>
      <c r="DR58" s="566"/>
      <c r="DS58" s="566"/>
      <c r="DT58" s="566"/>
      <c r="DU58" s="566"/>
      <c r="DV58" s="566"/>
      <c r="DW58" s="566"/>
      <c r="DX58" s="566"/>
      <c r="DY58" s="566"/>
      <c r="DZ58" s="566"/>
      <c r="EA58" s="566"/>
      <c r="EB58" s="566"/>
      <c r="EC58" s="566"/>
      <c r="ED58" s="566"/>
      <c r="EE58" s="566"/>
      <c r="EF58" s="566"/>
      <c r="EG58" s="566"/>
      <c r="EH58" s="566"/>
      <c r="EI58" s="566"/>
      <c r="EJ58" s="566"/>
      <c r="EK58" s="566"/>
      <c r="EL58" s="566"/>
      <c r="EM58" s="566"/>
      <c r="EN58" s="566"/>
      <c r="EO58" s="566"/>
      <c r="EP58" s="566"/>
      <c r="EQ58" s="566"/>
      <c r="ER58" s="566"/>
      <c r="ES58" s="566"/>
      <c r="ET58" s="566"/>
      <c r="EU58" s="566"/>
      <c r="EV58" s="566"/>
      <c r="EW58" s="566"/>
      <c r="EX58" s="566"/>
      <c r="EY58" s="566"/>
      <c r="EZ58" s="566"/>
      <c r="FA58" s="566"/>
      <c r="FB58" s="566"/>
      <c r="FC58" s="566"/>
      <c r="FD58" s="566"/>
      <c r="FE58" s="566"/>
      <c r="FF58" s="566"/>
      <c r="FG58" s="566"/>
      <c r="FH58" s="566"/>
      <c r="FI58" s="566"/>
      <c r="FJ58" s="566"/>
      <c r="FK58" s="566"/>
      <c r="FL58" s="566"/>
      <c r="FM58" s="566"/>
      <c r="FN58" s="566"/>
      <c r="FO58" s="566"/>
      <c r="FP58" s="566"/>
      <c r="FQ58" s="566"/>
      <c r="FR58" s="566"/>
      <c r="FS58" s="566"/>
      <c r="FT58" s="566"/>
      <c r="FU58" s="566"/>
      <c r="FV58" s="566"/>
      <c r="FW58" s="566"/>
      <c r="FX58" s="566"/>
      <c r="FY58" s="566"/>
      <c r="FZ58" s="566"/>
      <c r="GA58" s="566"/>
      <c r="GB58" s="566"/>
      <c r="GC58" s="566"/>
      <c r="GD58" s="566"/>
      <c r="GE58" s="566"/>
      <c r="GF58" s="566"/>
      <c r="GG58" s="566"/>
      <c r="GH58" s="566"/>
      <c r="GI58" s="566"/>
      <c r="GJ58" s="566"/>
      <c r="GK58" s="566"/>
      <c r="GL58" s="566"/>
      <c r="GM58" s="566"/>
      <c r="GN58" s="298" t="str">
        <f>FHD_NOTE_P_22</f>
        <v/>
      </c>
      <c r="GO58" s="1645" t="str">
        <f>IF((LEN(E58)-LEN(SUBSTITUTE(E58,".","")))/LEN(".")=1,"p","")</f>
        <v>p</v>
      </c>
      <c r="GP58" s="1645"/>
      <c r="GQ58" s="1645"/>
      <c r="GV58" s="1645"/>
      <c r="GY58" s="553"/>
      <c r="HE58" s="1641"/>
      <c r="HF58" s="1641"/>
      <c r="HG58" s="1641"/>
      <c r="HH58" s="1641"/>
      <c r="HI58" s="1641"/>
      <c r="HJ58" s="1169">
        <v>11</v>
      </c>
    </row>
    <row s="1375" customFormat="1" customHeight="1" ht="11.549999999999999">
      <c r="A59" s="996"/>
      <c r="C59" s="1645"/>
      <c r="D59" s="584"/>
      <c r="E59" s="555" t="str">
        <f>FHD_NUM_P_23</f>
        <v>2.10</v>
      </c>
      <c r="F59" s="1533" t="str">
        <f>FHD_P_23</f>
        <v>Общепроизводственные расходы, в том числе:</v>
      </c>
      <c r="G59" s="1887" t="s">
        <v>1025</v>
      </c>
      <c r="H59" s="566"/>
      <c r="I59" s="566"/>
      <c r="J59" s="566"/>
      <c r="K59" s="566"/>
      <c r="L59" s="566"/>
      <c r="M59" s="566"/>
      <c r="N59" s="566"/>
      <c r="O59" s="566"/>
      <c r="P59" s="566"/>
      <c r="Q59" s="566"/>
      <c r="R59" s="566"/>
      <c r="S59" s="566"/>
      <c r="T59" s="566"/>
      <c r="U59" s="566"/>
      <c r="V59" s="566"/>
      <c r="W59" s="566"/>
      <c r="X59" s="566"/>
      <c r="Y59" s="566"/>
      <c r="Z59" s="566"/>
      <c r="AA59" s="566"/>
      <c r="AB59" s="566"/>
      <c r="AC59" s="566"/>
      <c r="AD59" s="566"/>
      <c r="AE59" s="566"/>
      <c r="AF59" s="566"/>
      <c r="AG59" s="566"/>
      <c r="AH59" s="566"/>
      <c r="AI59" s="566"/>
      <c r="AJ59" s="566"/>
      <c r="AK59" s="566"/>
      <c r="AL59" s="566"/>
      <c r="AM59" s="566"/>
      <c r="AN59" s="566"/>
      <c r="AO59" s="566"/>
      <c r="AP59" s="566"/>
      <c r="AQ59" s="566"/>
      <c r="AR59" s="566"/>
      <c r="AS59" s="566"/>
      <c r="AT59" s="566"/>
      <c r="AU59" s="566"/>
      <c r="AV59" s="566"/>
      <c r="AW59" s="566"/>
      <c r="AX59" s="566"/>
      <c r="AY59" s="566"/>
      <c r="AZ59" s="566"/>
      <c r="BA59" s="566"/>
      <c r="BB59" s="566"/>
      <c r="BC59" s="566"/>
      <c r="BD59" s="566"/>
      <c r="BE59" s="566"/>
      <c r="BF59" s="566"/>
      <c r="BG59" s="566"/>
      <c r="BH59" s="566"/>
      <c r="BI59" s="566"/>
      <c r="BJ59" s="566"/>
      <c r="BK59" s="566"/>
      <c r="BL59" s="566"/>
      <c r="BM59" s="566"/>
      <c r="BN59" s="566"/>
      <c r="BO59" s="566"/>
      <c r="BP59" s="566"/>
      <c r="BQ59" s="566"/>
      <c r="BR59" s="566"/>
      <c r="BS59" s="566"/>
      <c r="BT59" s="566"/>
      <c r="BU59" s="566"/>
      <c r="BV59" s="566"/>
      <c r="BW59" s="566"/>
      <c r="BX59" s="566"/>
      <c r="BY59" s="566"/>
      <c r="BZ59" s="566"/>
      <c r="CA59" s="566"/>
      <c r="CB59" s="566"/>
      <c r="CC59" s="566"/>
      <c r="CD59" s="566"/>
      <c r="CE59" s="566"/>
      <c r="CF59" s="566"/>
      <c r="CG59" s="566"/>
      <c r="CH59" s="566"/>
      <c r="CI59" s="566"/>
      <c r="CJ59" s="566"/>
      <c r="CK59" s="566"/>
      <c r="CL59" s="566"/>
      <c r="CM59" s="566"/>
      <c r="CN59" s="566"/>
      <c r="CO59" s="566"/>
      <c r="CP59" s="566"/>
      <c r="CQ59" s="566"/>
      <c r="CR59" s="566"/>
      <c r="CS59" s="566"/>
      <c r="CT59" s="566"/>
      <c r="CU59" s="566"/>
      <c r="CV59" s="566"/>
      <c r="CW59" s="566"/>
      <c r="CX59" s="566"/>
      <c r="CY59" s="566"/>
      <c r="CZ59" s="566"/>
      <c r="DA59" s="566"/>
      <c r="DB59" s="566"/>
      <c r="DC59" s="566"/>
      <c r="DD59" s="566"/>
      <c r="DE59" s="566"/>
      <c r="DF59" s="566"/>
      <c r="DG59" s="566"/>
      <c r="DH59" s="566"/>
      <c r="DI59" s="566"/>
      <c r="DJ59" s="566"/>
      <c r="DK59" s="566"/>
      <c r="DL59" s="566"/>
      <c r="DM59" s="566"/>
      <c r="DN59" s="566"/>
      <c r="DO59" s="566"/>
      <c r="DP59" s="566"/>
      <c r="DQ59" s="566"/>
      <c r="DR59" s="566"/>
      <c r="DS59" s="566"/>
      <c r="DT59" s="566"/>
      <c r="DU59" s="566"/>
      <c r="DV59" s="566"/>
      <c r="DW59" s="566"/>
      <c r="DX59" s="566"/>
      <c r="DY59" s="566"/>
      <c r="DZ59" s="566"/>
      <c r="EA59" s="566"/>
      <c r="EB59" s="566"/>
      <c r="EC59" s="566"/>
      <c r="ED59" s="566"/>
      <c r="EE59" s="566"/>
      <c r="EF59" s="566"/>
      <c r="EG59" s="566"/>
      <c r="EH59" s="566"/>
      <c r="EI59" s="566"/>
      <c r="EJ59" s="566"/>
      <c r="EK59" s="566"/>
      <c r="EL59" s="566"/>
      <c r="EM59" s="566"/>
      <c r="EN59" s="566"/>
      <c r="EO59" s="566"/>
      <c r="EP59" s="566"/>
      <c r="EQ59" s="566"/>
      <c r="ER59" s="566"/>
      <c r="ES59" s="566"/>
      <c r="ET59" s="566"/>
      <c r="EU59" s="566"/>
      <c r="EV59" s="566"/>
      <c r="EW59" s="566"/>
      <c r="EX59" s="566"/>
      <c r="EY59" s="566"/>
      <c r="EZ59" s="566"/>
      <c r="FA59" s="566"/>
      <c r="FB59" s="566"/>
      <c r="FC59" s="566"/>
      <c r="FD59" s="566"/>
      <c r="FE59" s="566"/>
      <c r="FF59" s="566"/>
      <c r="FG59" s="566"/>
      <c r="FH59" s="566"/>
      <c r="FI59" s="566"/>
      <c r="FJ59" s="566"/>
      <c r="FK59" s="566"/>
      <c r="FL59" s="566"/>
      <c r="FM59" s="566"/>
      <c r="FN59" s="566"/>
      <c r="FO59" s="566"/>
      <c r="FP59" s="566"/>
      <c r="FQ59" s="566"/>
      <c r="FR59" s="566"/>
      <c r="FS59" s="566"/>
      <c r="FT59" s="566"/>
      <c r="FU59" s="566"/>
      <c r="FV59" s="566"/>
      <c r="FW59" s="566"/>
      <c r="FX59" s="566"/>
      <c r="FY59" s="566"/>
      <c r="FZ59" s="566"/>
      <c r="GA59" s="566"/>
      <c r="GB59" s="566"/>
      <c r="GC59" s="566"/>
      <c r="GD59" s="566"/>
      <c r="GE59" s="566"/>
      <c r="GF59" s="566"/>
      <c r="GG59" s="566"/>
      <c r="GH59" s="566"/>
      <c r="GI59" s="566"/>
      <c r="GJ59" s="566"/>
      <c r="GK59" s="566"/>
      <c r="GL59" s="566"/>
      <c r="GM59" s="566"/>
      <c r="GN59" s="298" t="str">
        <f>FHD_NOTE_P_23</f>
        <v>Указывается общая сумма общепроизводственных расходов.</v>
      </c>
      <c r="GO59" s="1645" t="str">
        <f>IF((LEN(E59)-LEN(SUBSTITUTE(E59,".","")))/LEN(".")=1,"p","")</f>
        <v>p</v>
      </c>
      <c r="GP59" s="1645"/>
      <c r="GQ59" s="1645"/>
      <c r="GV59" s="1645"/>
      <c r="GY59" s="553"/>
      <c r="HE59" s="1641"/>
      <c r="HF59" s="1641"/>
      <c r="HG59" s="1641"/>
      <c r="HH59" s="1641"/>
      <c r="HI59" s="1641"/>
      <c r="HJ59" s="1169">
        <v>11</v>
      </c>
    </row>
    <row s="1375" customFormat="1" customHeight="1" ht="11.549999999999999">
      <c r="A60" s="996"/>
      <c r="C60" s="1645"/>
      <c r="D60" s="584"/>
      <c r="E60" s="555" t="str">
        <f>FHD_NUM_P_24</f>
        <v>2.10.1</v>
      </c>
      <c r="F60" s="1659" t="str">
        <f>FHD_P_24</f>
        <v>Расходы на текущий ремонт</v>
      </c>
      <c r="G60" s="1887" t="s">
        <v>1025</v>
      </c>
      <c r="H60" s="566"/>
      <c r="I60" s="566"/>
      <c r="J60" s="566"/>
      <c r="K60" s="566"/>
      <c r="L60" s="566"/>
      <c r="M60" s="566"/>
      <c r="N60" s="566"/>
      <c r="O60" s="566"/>
      <c r="P60" s="566"/>
      <c r="Q60" s="566"/>
      <c r="R60" s="566"/>
      <c r="S60" s="566"/>
      <c r="T60" s="566"/>
      <c r="U60" s="566"/>
      <c r="V60" s="566"/>
      <c r="W60" s="566"/>
      <c r="X60" s="566"/>
      <c r="Y60" s="566"/>
      <c r="Z60" s="566"/>
      <c r="AA60" s="566"/>
      <c r="AB60" s="566"/>
      <c r="AC60" s="566"/>
      <c r="AD60" s="566"/>
      <c r="AE60" s="566"/>
      <c r="AF60" s="566"/>
      <c r="AG60" s="566"/>
      <c r="AH60" s="566"/>
      <c r="AI60" s="566"/>
      <c r="AJ60" s="566"/>
      <c r="AK60" s="566"/>
      <c r="AL60" s="566"/>
      <c r="AM60" s="566"/>
      <c r="AN60" s="566"/>
      <c r="AO60" s="566"/>
      <c r="AP60" s="566"/>
      <c r="AQ60" s="566"/>
      <c r="AR60" s="566"/>
      <c r="AS60" s="566"/>
      <c r="AT60" s="566"/>
      <c r="AU60" s="566"/>
      <c r="AV60" s="566"/>
      <c r="AW60" s="566"/>
      <c r="AX60" s="566"/>
      <c r="AY60" s="566"/>
      <c r="AZ60" s="566"/>
      <c r="BA60" s="566"/>
      <c r="BB60" s="566"/>
      <c r="BC60" s="566"/>
      <c r="BD60" s="566"/>
      <c r="BE60" s="566"/>
      <c r="BF60" s="566"/>
      <c r="BG60" s="566"/>
      <c r="BH60" s="566"/>
      <c r="BI60" s="566"/>
      <c r="BJ60" s="566"/>
      <c r="BK60" s="566"/>
      <c r="BL60" s="566"/>
      <c r="BM60" s="566"/>
      <c r="BN60" s="566"/>
      <c r="BO60" s="566"/>
      <c r="BP60" s="566"/>
      <c r="BQ60" s="566"/>
      <c r="BR60" s="566"/>
      <c r="BS60" s="566"/>
      <c r="BT60" s="566"/>
      <c r="BU60" s="566"/>
      <c r="BV60" s="566"/>
      <c r="BW60" s="566"/>
      <c r="BX60" s="566"/>
      <c r="BY60" s="566"/>
      <c r="BZ60" s="566"/>
      <c r="CA60" s="566"/>
      <c r="CB60" s="566"/>
      <c r="CC60" s="566"/>
      <c r="CD60" s="566"/>
      <c r="CE60" s="566"/>
      <c r="CF60" s="566"/>
      <c r="CG60" s="566"/>
      <c r="CH60" s="566"/>
      <c r="CI60" s="566"/>
      <c r="CJ60" s="566"/>
      <c r="CK60" s="566"/>
      <c r="CL60" s="566"/>
      <c r="CM60" s="566"/>
      <c r="CN60" s="566"/>
      <c r="CO60" s="566"/>
      <c r="CP60" s="566"/>
      <c r="CQ60" s="566"/>
      <c r="CR60" s="566"/>
      <c r="CS60" s="566"/>
      <c r="CT60" s="566"/>
      <c r="CU60" s="566"/>
      <c r="CV60" s="566"/>
      <c r="CW60" s="566"/>
      <c r="CX60" s="566"/>
      <c r="CY60" s="566"/>
      <c r="CZ60" s="566"/>
      <c r="DA60" s="566"/>
      <c r="DB60" s="566"/>
      <c r="DC60" s="566"/>
      <c r="DD60" s="566"/>
      <c r="DE60" s="566"/>
      <c r="DF60" s="566"/>
      <c r="DG60" s="566"/>
      <c r="DH60" s="566"/>
      <c r="DI60" s="566"/>
      <c r="DJ60" s="566"/>
      <c r="DK60" s="566"/>
      <c r="DL60" s="566"/>
      <c r="DM60" s="566"/>
      <c r="DN60" s="566"/>
      <c r="DO60" s="566"/>
      <c r="DP60" s="566"/>
      <c r="DQ60" s="566"/>
      <c r="DR60" s="566"/>
      <c r="DS60" s="566"/>
      <c r="DT60" s="566"/>
      <c r="DU60" s="566"/>
      <c r="DV60" s="566"/>
      <c r="DW60" s="566"/>
      <c r="DX60" s="566"/>
      <c r="DY60" s="566"/>
      <c r="DZ60" s="566"/>
      <c r="EA60" s="566"/>
      <c r="EB60" s="566"/>
      <c r="EC60" s="566"/>
      <c r="ED60" s="566"/>
      <c r="EE60" s="566"/>
      <c r="EF60" s="566"/>
      <c r="EG60" s="566"/>
      <c r="EH60" s="566"/>
      <c r="EI60" s="566"/>
      <c r="EJ60" s="566"/>
      <c r="EK60" s="566"/>
      <c r="EL60" s="566"/>
      <c r="EM60" s="566"/>
      <c r="EN60" s="566"/>
      <c r="EO60" s="566"/>
      <c r="EP60" s="566"/>
      <c r="EQ60" s="566"/>
      <c r="ER60" s="566"/>
      <c r="ES60" s="566"/>
      <c r="ET60" s="566"/>
      <c r="EU60" s="566"/>
      <c r="EV60" s="566"/>
      <c r="EW60" s="566"/>
      <c r="EX60" s="566"/>
      <c r="EY60" s="566"/>
      <c r="EZ60" s="566"/>
      <c r="FA60" s="566"/>
      <c r="FB60" s="566"/>
      <c r="FC60" s="566"/>
      <c r="FD60" s="566"/>
      <c r="FE60" s="566"/>
      <c r="FF60" s="566"/>
      <c r="FG60" s="566"/>
      <c r="FH60" s="566"/>
      <c r="FI60" s="566"/>
      <c r="FJ60" s="566"/>
      <c r="FK60" s="566"/>
      <c r="FL60" s="566"/>
      <c r="FM60" s="566"/>
      <c r="FN60" s="566"/>
      <c r="FO60" s="566"/>
      <c r="FP60" s="566"/>
      <c r="FQ60" s="566"/>
      <c r="FR60" s="566"/>
      <c r="FS60" s="566"/>
      <c r="FT60" s="566"/>
      <c r="FU60" s="566"/>
      <c r="FV60" s="566"/>
      <c r="FW60" s="566"/>
      <c r="FX60" s="566"/>
      <c r="FY60" s="566"/>
      <c r="FZ60" s="566"/>
      <c r="GA60" s="566"/>
      <c r="GB60" s="566"/>
      <c r="GC60" s="566"/>
      <c r="GD60" s="566"/>
      <c r="GE60" s="566"/>
      <c r="GF60" s="566"/>
      <c r="GG60" s="566"/>
      <c r="GH60" s="566"/>
      <c r="GI60" s="566"/>
      <c r="GJ60" s="566"/>
      <c r="GK60" s="566"/>
      <c r="GL60" s="566"/>
      <c r="GM60" s="566"/>
      <c r="GN60" s="298" t="str">
        <f>FHD_NOTE_P_24</f>
        <v>Указываются расходы на текущий ремонт, отнесенные к общепроизводственным расходам.</v>
      </c>
      <c r="GO60" s="1645" t="str">
        <f>IF((LEN(E60)-LEN(SUBSTITUTE(E60,".","")))/LEN(".")=1,"p","")</f>
        <v/>
      </c>
      <c r="GP60" s="1645"/>
      <c r="GQ60" s="1645"/>
      <c r="GV60" s="1645"/>
      <c r="GY60" s="553"/>
      <c r="HE60" s="1641"/>
      <c r="HF60" s="1641"/>
      <c r="HG60" s="1641"/>
      <c r="HH60" s="1641"/>
      <c r="HI60" s="1641"/>
      <c r="HJ60" s="1169">
        <v>11</v>
      </c>
    </row>
    <row s="1375" customFormat="1" customHeight="1" ht="11.549999999999999">
      <c r="A61" s="996"/>
      <c r="C61" s="1645"/>
      <c r="D61" s="584"/>
      <c r="E61" s="555" t="str">
        <f>FHD_NUM_P_25</f>
        <v>2.10.2</v>
      </c>
      <c r="F61" s="1659" t="str">
        <f>FHD_P_25</f>
        <v>Расходы на капитальный ремонт</v>
      </c>
      <c r="G61" s="1887" t="s">
        <v>1025</v>
      </c>
      <c r="H61" s="566"/>
      <c r="I61" s="566"/>
      <c r="J61" s="566"/>
      <c r="K61" s="566"/>
      <c r="L61" s="566"/>
      <c r="M61" s="566"/>
      <c r="N61" s="566"/>
      <c r="O61" s="566"/>
      <c r="P61" s="566"/>
      <c r="Q61" s="566"/>
      <c r="R61" s="566"/>
      <c r="S61" s="566"/>
      <c r="T61" s="566"/>
      <c r="U61" s="566"/>
      <c r="V61" s="566"/>
      <c r="W61" s="566"/>
      <c r="X61" s="566"/>
      <c r="Y61" s="566"/>
      <c r="Z61" s="566"/>
      <c r="AA61" s="566"/>
      <c r="AB61" s="566"/>
      <c r="AC61" s="566"/>
      <c r="AD61" s="566"/>
      <c r="AE61" s="566"/>
      <c r="AF61" s="566"/>
      <c r="AG61" s="566"/>
      <c r="AH61" s="566"/>
      <c r="AI61" s="566"/>
      <c r="AJ61" s="566"/>
      <c r="AK61" s="566"/>
      <c r="AL61" s="566"/>
      <c r="AM61" s="566"/>
      <c r="AN61" s="566"/>
      <c r="AO61" s="566"/>
      <c r="AP61" s="566"/>
      <c r="AQ61" s="566"/>
      <c r="AR61" s="566"/>
      <c r="AS61" s="566"/>
      <c r="AT61" s="566"/>
      <c r="AU61" s="566"/>
      <c r="AV61" s="566"/>
      <c r="AW61" s="566"/>
      <c r="AX61" s="566"/>
      <c r="AY61" s="566"/>
      <c r="AZ61" s="566"/>
      <c r="BA61" s="566"/>
      <c r="BB61" s="566"/>
      <c r="BC61" s="566"/>
      <c r="BD61" s="566"/>
      <c r="BE61" s="566"/>
      <c r="BF61" s="566"/>
      <c r="BG61" s="566"/>
      <c r="BH61" s="566"/>
      <c r="BI61" s="566"/>
      <c r="BJ61" s="566"/>
      <c r="BK61" s="566"/>
      <c r="BL61" s="566"/>
      <c r="BM61" s="566"/>
      <c r="BN61" s="566"/>
      <c r="BO61" s="566"/>
      <c r="BP61" s="566"/>
      <c r="BQ61" s="566"/>
      <c r="BR61" s="566"/>
      <c r="BS61" s="566"/>
      <c r="BT61" s="566"/>
      <c r="BU61" s="566"/>
      <c r="BV61" s="566"/>
      <c r="BW61" s="566"/>
      <c r="BX61" s="566"/>
      <c r="BY61" s="566"/>
      <c r="BZ61" s="566"/>
      <c r="CA61" s="566"/>
      <c r="CB61" s="566"/>
      <c r="CC61" s="566"/>
      <c r="CD61" s="566"/>
      <c r="CE61" s="566"/>
      <c r="CF61" s="566"/>
      <c r="CG61" s="566"/>
      <c r="CH61" s="566"/>
      <c r="CI61" s="566"/>
      <c r="CJ61" s="566"/>
      <c r="CK61" s="566"/>
      <c r="CL61" s="566"/>
      <c r="CM61" s="566"/>
      <c r="CN61" s="566"/>
      <c r="CO61" s="566"/>
      <c r="CP61" s="566"/>
      <c r="CQ61" s="566"/>
      <c r="CR61" s="566"/>
      <c r="CS61" s="566"/>
      <c r="CT61" s="566"/>
      <c r="CU61" s="566"/>
      <c r="CV61" s="566"/>
      <c r="CW61" s="566"/>
      <c r="CX61" s="566"/>
      <c r="CY61" s="566"/>
      <c r="CZ61" s="566"/>
      <c r="DA61" s="566"/>
      <c r="DB61" s="566"/>
      <c r="DC61" s="566"/>
      <c r="DD61" s="566"/>
      <c r="DE61" s="566"/>
      <c r="DF61" s="566"/>
      <c r="DG61" s="566"/>
      <c r="DH61" s="566"/>
      <c r="DI61" s="566"/>
      <c r="DJ61" s="566"/>
      <c r="DK61" s="566"/>
      <c r="DL61" s="566"/>
      <c r="DM61" s="566"/>
      <c r="DN61" s="566"/>
      <c r="DO61" s="566"/>
      <c r="DP61" s="566"/>
      <c r="DQ61" s="566"/>
      <c r="DR61" s="566"/>
      <c r="DS61" s="566"/>
      <c r="DT61" s="566"/>
      <c r="DU61" s="566"/>
      <c r="DV61" s="566"/>
      <c r="DW61" s="566"/>
      <c r="DX61" s="566"/>
      <c r="DY61" s="566"/>
      <c r="DZ61" s="566"/>
      <c r="EA61" s="566"/>
      <c r="EB61" s="566"/>
      <c r="EC61" s="566"/>
      <c r="ED61" s="566"/>
      <c r="EE61" s="566"/>
      <c r="EF61" s="566"/>
      <c r="EG61" s="566"/>
      <c r="EH61" s="566"/>
      <c r="EI61" s="566"/>
      <c r="EJ61" s="566"/>
      <c r="EK61" s="566"/>
      <c r="EL61" s="566"/>
      <c r="EM61" s="566"/>
      <c r="EN61" s="566"/>
      <c r="EO61" s="566"/>
      <c r="EP61" s="566"/>
      <c r="EQ61" s="566"/>
      <c r="ER61" s="566"/>
      <c r="ES61" s="566"/>
      <c r="ET61" s="566"/>
      <c r="EU61" s="566"/>
      <c r="EV61" s="566"/>
      <c r="EW61" s="566"/>
      <c r="EX61" s="566"/>
      <c r="EY61" s="566"/>
      <c r="EZ61" s="566"/>
      <c r="FA61" s="566"/>
      <c r="FB61" s="566"/>
      <c r="FC61" s="566"/>
      <c r="FD61" s="566"/>
      <c r="FE61" s="566"/>
      <c r="FF61" s="566"/>
      <c r="FG61" s="566"/>
      <c r="FH61" s="566"/>
      <c r="FI61" s="566"/>
      <c r="FJ61" s="566"/>
      <c r="FK61" s="566"/>
      <c r="FL61" s="566"/>
      <c r="FM61" s="566"/>
      <c r="FN61" s="566"/>
      <c r="FO61" s="566"/>
      <c r="FP61" s="566"/>
      <c r="FQ61" s="566"/>
      <c r="FR61" s="566"/>
      <c r="FS61" s="566"/>
      <c r="FT61" s="566"/>
      <c r="FU61" s="566"/>
      <c r="FV61" s="566"/>
      <c r="FW61" s="566"/>
      <c r="FX61" s="566"/>
      <c r="FY61" s="566"/>
      <c r="FZ61" s="566"/>
      <c r="GA61" s="566"/>
      <c r="GB61" s="566"/>
      <c r="GC61" s="566"/>
      <c r="GD61" s="566"/>
      <c r="GE61" s="566"/>
      <c r="GF61" s="566"/>
      <c r="GG61" s="566"/>
      <c r="GH61" s="566"/>
      <c r="GI61" s="566"/>
      <c r="GJ61" s="566"/>
      <c r="GK61" s="566"/>
      <c r="GL61" s="566"/>
      <c r="GM61" s="566"/>
      <c r="GN61" s="298" t="str">
        <f>FHD_NOTE_P_25</f>
        <v>Указываются расходы на капитальный ремонт, отнесенные к общепроизводственным расходам.</v>
      </c>
      <c r="GO61" s="1645" t="str">
        <f>IF((LEN(E61)-LEN(SUBSTITUTE(E61,".","")))/LEN(".")=1,"p","")</f>
        <v/>
      </c>
      <c r="GP61" s="1645"/>
      <c r="GQ61" s="1645"/>
      <c r="GV61" s="1645"/>
      <c r="GY61" s="553"/>
      <c r="HE61" s="1641"/>
      <c r="HF61" s="1641"/>
      <c r="HG61" s="1641"/>
      <c r="HH61" s="1641"/>
      <c r="HI61" s="1641"/>
      <c r="HJ61" s="1169">
        <v>11</v>
      </c>
    </row>
    <row s="1375" customFormat="1" customHeight="1" ht="11.549999999999999">
      <c r="A62" s="996"/>
      <c r="C62" s="1645"/>
      <c r="D62" s="1647"/>
      <c r="E62" s="555" t="str">
        <f>FHD_NUM_P_26</f>
        <v>2.11</v>
      </c>
      <c r="F62" s="1533" t="str">
        <f>FHD_P_26</f>
        <v>Общехозяйственные расходы, в том числе:</v>
      </c>
      <c r="G62" s="1887" t="s">
        <v>1025</v>
      </c>
      <c r="H62" s="566"/>
      <c r="I62" s="566"/>
      <c r="J62" s="566"/>
      <c r="K62" s="566"/>
      <c r="L62" s="566"/>
      <c r="M62" s="566"/>
      <c r="N62" s="566"/>
      <c r="O62" s="566"/>
      <c r="P62" s="566"/>
      <c r="Q62" s="566"/>
      <c r="R62" s="566"/>
      <c r="S62" s="566"/>
      <c r="T62" s="566"/>
      <c r="U62" s="566"/>
      <c r="V62" s="566"/>
      <c r="W62" s="566"/>
      <c r="X62" s="566"/>
      <c r="Y62" s="566"/>
      <c r="Z62" s="566"/>
      <c r="AA62" s="566"/>
      <c r="AB62" s="566"/>
      <c r="AC62" s="566"/>
      <c r="AD62" s="566"/>
      <c r="AE62" s="566"/>
      <c r="AF62" s="566"/>
      <c r="AG62" s="566"/>
      <c r="AH62" s="566"/>
      <c r="AI62" s="566"/>
      <c r="AJ62" s="566"/>
      <c r="AK62" s="566"/>
      <c r="AL62" s="566"/>
      <c r="AM62" s="566"/>
      <c r="AN62" s="566"/>
      <c r="AO62" s="566"/>
      <c r="AP62" s="566"/>
      <c r="AQ62" s="566"/>
      <c r="AR62" s="566"/>
      <c r="AS62" s="566"/>
      <c r="AT62" s="566"/>
      <c r="AU62" s="566"/>
      <c r="AV62" s="566"/>
      <c r="AW62" s="566"/>
      <c r="AX62" s="566"/>
      <c r="AY62" s="566"/>
      <c r="AZ62" s="566"/>
      <c r="BA62" s="566"/>
      <c r="BB62" s="566"/>
      <c r="BC62" s="566"/>
      <c r="BD62" s="566"/>
      <c r="BE62" s="566"/>
      <c r="BF62" s="566"/>
      <c r="BG62" s="566"/>
      <c r="BH62" s="566"/>
      <c r="BI62" s="566"/>
      <c r="BJ62" s="566"/>
      <c r="BK62" s="566"/>
      <c r="BL62" s="566"/>
      <c r="BM62" s="566"/>
      <c r="BN62" s="566"/>
      <c r="BO62" s="566"/>
      <c r="BP62" s="566"/>
      <c r="BQ62" s="566"/>
      <c r="BR62" s="566"/>
      <c r="BS62" s="566"/>
      <c r="BT62" s="566"/>
      <c r="BU62" s="566"/>
      <c r="BV62" s="566"/>
      <c r="BW62" s="566"/>
      <c r="BX62" s="566"/>
      <c r="BY62" s="566"/>
      <c r="BZ62" s="566"/>
      <c r="CA62" s="566"/>
      <c r="CB62" s="566"/>
      <c r="CC62" s="566"/>
      <c r="CD62" s="566"/>
      <c r="CE62" s="566"/>
      <c r="CF62" s="566"/>
      <c r="CG62" s="566"/>
      <c r="CH62" s="566"/>
      <c r="CI62" s="566"/>
      <c r="CJ62" s="566"/>
      <c r="CK62" s="566"/>
      <c r="CL62" s="566"/>
      <c r="CM62" s="566"/>
      <c r="CN62" s="566"/>
      <c r="CO62" s="566"/>
      <c r="CP62" s="566"/>
      <c r="CQ62" s="566"/>
      <c r="CR62" s="566"/>
      <c r="CS62" s="566"/>
      <c r="CT62" s="566"/>
      <c r="CU62" s="566"/>
      <c r="CV62" s="566"/>
      <c r="CW62" s="566"/>
      <c r="CX62" s="566"/>
      <c r="CY62" s="566"/>
      <c r="CZ62" s="566"/>
      <c r="DA62" s="566"/>
      <c r="DB62" s="566"/>
      <c r="DC62" s="566"/>
      <c r="DD62" s="566"/>
      <c r="DE62" s="566"/>
      <c r="DF62" s="566"/>
      <c r="DG62" s="566"/>
      <c r="DH62" s="566"/>
      <c r="DI62" s="566"/>
      <c r="DJ62" s="566"/>
      <c r="DK62" s="566"/>
      <c r="DL62" s="566"/>
      <c r="DM62" s="566"/>
      <c r="DN62" s="566"/>
      <c r="DO62" s="566"/>
      <c r="DP62" s="566"/>
      <c r="DQ62" s="566"/>
      <c r="DR62" s="566"/>
      <c r="DS62" s="566"/>
      <c r="DT62" s="566"/>
      <c r="DU62" s="566"/>
      <c r="DV62" s="566"/>
      <c r="DW62" s="566"/>
      <c r="DX62" s="566"/>
      <c r="DY62" s="566"/>
      <c r="DZ62" s="566"/>
      <c r="EA62" s="566"/>
      <c r="EB62" s="566"/>
      <c r="EC62" s="566"/>
      <c r="ED62" s="566"/>
      <c r="EE62" s="566"/>
      <c r="EF62" s="566"/>
      <c r="EG62" s="566"/>
      <c r="EH62" s="566"/>
      <c r="EI62" s="566"/>
      <c r="EJ62" s="566"/>
      <c r="EK62" s="566"/>
      <c r="EL62" s="566"/>
      <c r="EM62" s="566"/>
      <c r="EN62" s="566"/>
      <c r="EO62" s="566"/>
      <c r="EP62" s="566"/>
      <c r="EQ62" s="566"/>
      <c r="ER62" s="566"/>
      <c r="ES62" s="566"/>
      <c r="ET62" s="566"/>
      <c r="EU62" s="566"/>
      <c r="EV62" s="566"/>
      <c r="EW62" s="566"/>
      <c r="EX62" s="566"/>
      <c r="EY62" s="566"/>
      <c r="EZ62" s="566"/>
      <c r="FA62" s="566"/>
      <c r="FB62" s="566"/>
      <c r="FC62" s="566"/>
      <c r="FD62" s="566"/>
      <c r="FE62" s="566"/>
      <c r="FF62" s="566"/>
      <c r="FG62" s="566"/>
      <c r="FH62" s="566"/>
      <c r="FI62" s="566"/>
      <c r="FJ62" s="566"/>
      <c r="FK62" s="566"/>
      <c r="FL62" s="566"/>
      <c r="FM62" s="566"/>
      <c r="FN62" s="566"/>
      <c r="FO62" s="566"/>
      <c r="FP62" s="566"/>
      <c r="FQ62" s="566"/>
      <c r="FR62" s="566"/>
      <c r="FS62" s="566"/>
      <c r="FT62" s="566"/>
      <c r="FU62" s="566"/>
      <c r="FV62" s="566"/>
      <c r="FW62" s="566"/>
      <c r="FX62" s="566"/>
      <c r="FY62" s="566"/>
      <c r="FZ62" s="566"/>
      <c r="GA62" s="566"/>
      <c r="GB62" s="566"/>
      <c r="GC62" s="566"/>
      <c r="GD62" s="566"/>
      <c r="GE62" s="566"/>
      <c r="GF62" s="566"/>
      <c r="GG62" s="566"/>
      <c r="GH62" s="566"/>
      <c r="GI62" s="566"/>
      <c r="GJ62" s="566"/>
      <c r="GK62" s="566"/>
      <c r="GL62" s="566"/>
      <c r="GM62" s="566"/>
      <c r="GN62" s="298" t="str">
        <f>FHD_NOTE_P_26</f>
        <v>Указывается общая сумма общехозяйственных расходов.</v>
      </c>
      <c r="GO62" s="1645" t="str">
        <f>IF((LEN(E62)-LEN(SUBSTITUTE(E62,".","")))/LEN(".")=1,"p","")</f>
        <v>p</v>
      </c>
      <c r="GP62" s="1645"/>
      <c r="GQ62" s="1645"/>
      <c r="GV62" s="1645"/>
      <c r="GY62" s="553"/>
      <c r="HE62" s="1641"/>
      <c r="HF62" s="1641"/>
      <c r="HG62" s="1641"/>
      <c r="HH62" s="1641"/>
      <c r="HI62" s="1641"/>
      <c r="HJ62" s="1169">
        <v>11</v>
      </c>
    </row>
    <row s="1375" customFormat="1" customHeight="1" ht="11.549999999999999">
      <c r="A63" s="996"/>
      <c r="C63" s="1645"/>
      <c r="D63" s="1647"/>
      <c r="E63" s="555" t="str">
        <f>FHD_NUM_P_27</f>
        <v>2.11.1</v>
      </c>
      <c r="F63" s="1659" t="str">
        <f>FHD_P_27</f>
        <v>Расходы на текущий ремонт</v>
      </c>
      <c r="G63" s="1887" t="s">
        <v>1025</v>
      </c>
      <c r="H63" s="566"/>
      <c r="I63" s="566"/>
      <c r="J63" s="566"/>
      <c r="K63" s="566"/>
      <c r="L63" s="566"/>
      <c r="M63" s="566"/>
      <c r="N63" s="566"/>
      <c r="O63" s="566"/>
      <c r="P63" s="566"/>
      <c r="Q63" s="566"/>
      <c r="R63" s="566"/>
      <c r="S63" s="566"/>
      <c r="T63" s="566"/>
      <c r="U63" s="566"/>
      <c r="V63" s="566"/>
      <c r="W63" s="566"/>
      <c r="X63" s="566"/>
      <c r="Y63" s="566"/>
      <c r="Z63" s="566"/>
      <c r="AA63" s="566"/>
      <c r="AB63" s="566"/>
      <c r="AC63" s="566"/>
      <c r="AD63" s="566"/>
      <c r="AE63" s="566"/>
      <c r="AF63" s="566"/>
      <c r="AG63" s="566"/>
      <c r="AH63" s="566"/>
      <c r="AI63" s="566"/>
      <c r="AJ63" s="566"/>
      <c r="AK63" s="566"/>
      <c r="AL63" s="566"/>
      <c r="AM63" s="566"/>
      <c r="AN63" s="566"/>
      <c r="AO63" s="566"/>
      <c r="AP63" s="566"/>
      <c r="AQ63" s="566"/>
      <c r="AR63" s="566"/>
      <c r="AS63" s="566"/>
      <c r="AT63" s="566"/>
      <c r="AU63" s="566"/>
      <c r="AV63" s="566"/>
      <c r="AW63" s="566"/>
      <c r="AX63" s="566"/>
      <c r="AY63" s="566"/>
      <c r="AZ63" s="566"/>
      <c r="BA63" s="566"/>
      <c r="BB63" s="566"/>
      <c r="BC63" s="566"/>
      <c r="BD63" s="566"/>
      <c r="BE63" s="566"/>
      <c r="BF63" s="566"/>
      <c r="BG63" s="566"/>
      <c r="BH63" s="566"/>
      <c r="BI63" s="566"/>
      <c r="BJ63" s="566"/>
      <c r="BK63" s="566"/>
      <c r="BL63" s="566"/>
      <c r="BM63" s="566"/>
      <c r="BN63" s="566"/>
      <c r="BO63" s="566"/>
      <c r="BP63" s="566"/>
      <c r="BQ63" s="566"/>
      <c r="BR63" s="566"/>
      <c r="BS63" s="566"/>
      <c r="BT63" s="566"/>
      <c r="BU63" s="566"/>
      <c r="BV63" s="566"/>
      <c r="BW63" s="566"/>
      <c r="BX63" s="566"/>
      <c r="BY63" s="566"/>
      <c r="BZ63" s="566"/>
      <c r="CA63" s="566"/>
      <c r="CB63" s="566"/>
      <c r="CC63" s="566"/>
      <c r="CD63" s="566"/>
      <c r="CE63" s="566"/>
      <c r="CF63" s="566"/>
      <c r="CG63" s="566"/>
      <c r="CH63" s="566"/>
      <c r="CI63" s="566"/>
      <c r="CJ63" s="566"/>
      <c r="CK63" s="566"/>
      <c r="CL63" s="566"/>
      <c r="CM63" s="566"/>
      <c r="CN63" s="566"/>
      <c r="CO63" s="566"/>
      <c r="CP63" s="566"/>
      <c r="CQ63" s="566"/>
      <c r="CR63" s="566"/>
      <c r="CS63" s="566"/>
      <c r="CT63" s="566"/>
      <c r="CU63" s="566"/>
      <c r="CV63" s="566"/>
      <c r="CW63" s="566"/>
      <c r="CX63" s="566"/>
      <c r="CY63" s="566"/>
      <c r="CZ63" s="566"/>
      <c r="DA63" s="566"/>
      <c r="DB63" s="566"/>
      <c r="DC63" s="566"/>
      <c r="DD63" s="566"/>
      <c r="DE63" s="566"/>
      <c r="DF63" s="566"/>
      <c r="DG63" s="566"/>
      <c r="DH63" s="566"/>
      <c r="DI63" s="566"/>
      <c r="DJ63" s="566"/>
      <c r="DK63" s="566"/>
      <c r="DL63" s="566"/>
      <c r="DM63" s="566"/>
      <c r="DN63" s="566"/>
      <c r="DO63" s="566"/>
      <c r="DP63" s="566"/>
      <c r="DQ63" s="566"/>
      <c r="DR63" s="566"/>
      <c r="DS63" s="566"/>
      <c r="DT63" s="566"/>
      <c r="DU63" s="566"/>
      <c r="DV63" s="566"/>
      <c r="DW63" s="566"/>
      <c r="DX63" s="566"/>
      <c r="DY63" s="566"/>
      <c r="DZ63" s="566"/>
      <c r="EA63" s="566"/>
      <c r="EB63" s="566"/>
      <c r="EC63" s="566"/>
      <c r="ED63" s="566"/>
      <c r="EE63" s="566"/>
      <c r="EF63" s="566"/>
      <c r="EG63" s="566"/>
      <c r="EH63" s="566"/>
      <c r="EI63" s="566"/>
      <c r="EJ63" s="566"/>
      <c r="EK63" s="566"/>
      <c r="EL63" s="566"/>
      <c r="EM63" s="566"/>
      <c r="EN63" s="566"/>
      <c r="EO63" s="566"/>
      <c r="EP63" s="566"/>
      <c r="EQ63" s="566"/>
      <c r="ER63" s="566"/>
      <c r="ES63" s="566"/>
      <c r="ET63" s="566"/>
      <c r="EU63" s="566"/>
      <c r="EV63" s="566"/>
      <c r="EW63" s="566"/>
      <c r="EX63" s="566"/>
      <c r="EY63" s="566"/>
      <c r="EZ63" s="566"/>
      <c r="FA63" s="566"/>
      <c r="FB63" s="566"/>
      <c r="FC63" s="566"/>
      <c r="FD63" s="566"/>
      <c r="FE63" s="566"/>
      <c r="FF63" s="566"/>
      <c r="FG63" s="566"/>
      <c r="FH63" s="566"/>
      <c r="FI63" s="566"/>
      <c r="FJ63" s="566"/>
      <c r="FK63" s="566"/>
      <c r="FL63" s="566"/>
      <c r="FM63" s="566"/>
      <c r="FN63" s="566"/>
      <c r="FO63" s="566"/>
      <c r="FP63" s="566"/>
      <c r="FQ63" s="566"/>
      <c r="FR63" s="566"/>
      <c r="FS63" s="566"/>
      <c r="FT63" s="566"/>
      <c r="FU63" s="566"/>
      <c r="FV63" s="566"/>
      <c r="FW63" s="566"/>
      <c r="FX63" s="566"/>
      <c r="FY63" s="566"/>
      <c r="FZ63" s="566"/>
      <c r="GA63" s="566"/>
      <c r="GB63" s="566"/>
      <c r="GC63" s="566"/>
      <c r="GD63" s="566"/>
      <c r="GE63" s="566"/>
      <c r="GF63" s="566"/>
      <c r="GG63" s="566"/>
      <c r="GH63" s="566"/>
      <c r="GI63" s="566"/>
      <c r="GJ63" s="566"/>
      <c r="GK63" s="566"/>
      <c r="GL63" s="566"/>
      <c r="GM63" s="566"/>
      <c r="GN63" s="298" t="str">
        <f>FHD_NOTE_P_27</f>
        <v>Указываются расходы на текущий ремонт, отнесенные к общехозяйственным расходам.</v>
      </c>
      <c r="GO63" s="1645" t="str">
        <f>IF((LEN(E63)-LEN(SUBSTITUTE(E63,".","")))/LEN(".")=1,"p","")</f>
        <v/>
      </c>
      <c r="GP63" s="1645"/>
      <c r="GQ63" s="1645"/>
      <c r="GV63" s="1645"/>
      <c r="GY63" s="553"/>
      <c r="HE63" s="1641"/>
      <c r="HF63" s="1641"/>
      <c r="HG63" s="1641"/>
      <c r="HH63" s="1641"/>
      <c r="HI63" s="1641"/>
      <c r="HJ63" s="1169">
        <v>11</v>
      </c>
    </row>
    <row s="1375" customFormat="1" customHeight="1" ht="11.549999999999999">
      <c r="A64" s="996"/>
      <c r="C64" s="1645"/>
      <c r="D64" s="1647"/>
      <c r="E64" s="555" t="str">
        <f>FHD_NUM_P_28</f>
        <v>2.11.2</v>
      </c>
      <c r="F64" s="1659" t="str">
        <f>FHD_P_28</f>
        <v>Расходы на капитальный ремонт</v>
      </c>
      <c r="G64" s="1887" t="s">
        <v>1025</v>
      </c>
      <c r="H64" s="566"/>
      <c r="I64" s="566"/>
      <c r="J64" s="566"/>
      <c r="K64" s="566"/>
      <c r="L64" s="566"/>
      <c r="M64" s="566"/>
      <c r="N64" s="566"/>
      <c r="O64" s="566"/>
      <c r="P64" s="566"/>
      <c r="Q64" s="566"/>
      <c r="R64" s="566"/>
      <c r="S64" s="566"/>
      <c r="T64" s="566"/>
      <c r="U64" s="566"/>
      <c r="V64" s="566"/>
      <c r="W64" s="566"/>
      <c r="X64" s="566"/>
      <c r="Y64" s="566"/>
      <c r="Z64" s="566"/>
      <c r="AA64" s="566"/>
      <c r="AB64" s="566"/>
      <c r="AC64" s="566"/>
      <c r="AD64" s="566"/>
      <c r="AE64" s="566"/>
      <c r="AF64" s="566"/>
      <c r="AG64" s="566"/>
      <c r="AH64" s="566"/>
      <c r="AI64" s="566"/>
      <c r="AJ64" s="566"/>
      <c r="AK64" s="566"/>
      <c r="AL64" s="566"/>
      <c r="AM64" s="566"/>
      <c r="AN64" s="566"/>
      <c r="AO64" s="566"/>
      <c r="AP64" s="566"/>
      <c r="AQ64" s="566"/>
      <c r="AR64" s="566"/>
      <c r="AS64" s="566"/>
      <c r="AT64" s="566"/>
      <c r="AU64" s="566"/>
      <c r="AV64" s="566"/>
      <c r="AW64" s="566"/>
      <c r="AX64" s="566"/>
      <c r="AY64" s="566"/>
      <c r="AZ64" s="566"/>
      <c r="BA64" s="566"/>
      <c r="BB64" s="566"/>
      <c r="BC64" s="566"/>
      <c r="BD64" s="566"/>
      <c r="BE64" s="566"/>
      <c r="BF64" s="566"/>
      <c r="BG64" s="566"/>
      <c r="BH64" s="566"/>
      <c r="BI64" s="566"/>
      <c r="BJ64" s="566"/>
      <c r="BK64" s="566"/>
      <c r="BL64" s="566"/>
      <c r="BM64" s="566"/>
      <c r="BN64" s="566"/>
      <c r="BO64" s="566"/>
      <c r="BP64" s="566"/>
      <c r="BQ64" s="566"/>
      <c r="BR64" s="566"/>
      <c r="BS64" s="566"/>
      <c r="BT64" s="566"/>
      <c r="BU64" s="566"/>
      <c r="BV64" s="566"/>
      <c r="BW64" s="566"/>
      <c r="BX64" s="566"/>
      <c r="BY64" s="566"/>
      <c r="BZ64" s="566"/>
      <c r="CA64" s="566"/>
      <c r="CB64" s="566"/>
      <c r="CC64" s="566"/>
      <c r="CD64" s="566"/>
      <c r="CE64" s="566"/>
      <c r="CF64" s="566"/>
      <c r="CG64" s="566"/>
      <c r="CH64" s="566"/>
      <c r="CI64" s="566"/>
      <c r="CJ64" s="566"/>
      <c r="CK64" s="566"/>
      <c r="CL64" s="566"/>
      <c r="CM64" s="566"/>
      <c r="CN64" s="566"/>
      <c r="CO64" s="566"/>
      <c r="CP64" s="566"/>
      <c r="CQ64" s="566"/>
      <c r="CR64" s="566"/>
      <c r="CS64" s="566"/>
      <c r="CT64" s="566"/>
      <c r="CU64" s="566"/>
      <c r="CV64" s="566"/>
      <c r="CW64" s="566"/>
      <c r="CX64" s="566"/>
      <c r="CY64" s="566"/>
      <c r="CZ64" s="566"/>
      <c r="DA64" s="566"/>
      <c r="DB64" s="566"/>
      <c r="DC64" s="566"/>
      <c r="DD64" s="566"/>
      <c r="DE64" s="566"/>
      <c r="DF64" s="566"/>
      <c r="DG64" s="566"/>
      <c r="DH64" s="566"/>
      <c r="DI64" s="566"/>
      <c r="DJ64" s="566"/>
      <c r="DK64" s="566"/>
      <c r="DL64" s="566"/>
      <c r="DM64" s="566"/>
      <c r="DN64" s="566"/>
      <c r="DO64" s="566"/>
      <c r="DP64" s="566"/>
      <c r="DQ64" s="566"/>
      <c r="DR64" s="566"/>
      <c r="DS64" s="566"/>
      <c r="DT64" s="566"/>
      <c r="DU64" s="566"/>
      <c r="DV64" s="566"/>
      <c r="DW64" s="566"/>
      <c r="DX64" s="566"/>
      <c r="DY64" s="566"/>
      <c r="DZ64" s="566"/>
      <c r="EA64" s="566"/>
      <c r="EB64" s="566"/>
      <c r="EC64" s="566"/>
      <c r="ED64" s="566"/>
      <c r="EE64" s="566"/>
      <c r="EF64" s="566"/>
      <c r="EG64" s="566"/>
      <c r="EH64" s="566"/>
      <c r="EI64" s="566"/>
      <c r="EJ64" s="566"/>
      <c r="EK64" s="566"/>
      <c r="EL64" s="566"/>
      <c r="EM64" s="566"/>
      <c r="EN64" s="566"/>
      <c r="EO64" s="566"/>
      <c r="EP64" s="566"/>
      <c r="EQ64" s="566"/>
      <c r="ER64" s="566"/>
      <c r="ES64" s="566"/>
      <c r="ET64" s="566"/>
      <c r="EU64" s="566"/>
      <c r="EV64" s="566"/>
      <c r="EW64" s="566"/>
      <c r="EX64" s="566"/>
      <c r="EY64" s="566"/>
      <c r="EZ64" s="566"/>
      <c r="FA64" s="566"/>
      <c r="FB64" s="566"/>
      <c r="FC64" s="566"/>
      <c r="FD64" s="566"/>
      <c r="FE64" s="566"/>
      <c r="FF64" s="566"/>
      <c r="FG64" s="566"/>
      <c r="FH64" s="566"/>
      <c r="FI64" s="566"/>
      <c r="FJ64" s="566"/>
      <c r="FK64" s="566"/>
      <c r="FL64" s="566"/>
      <c r="FM64" s="566"/>
      <c r="FN64" s="566"/>
      <c r="FO64" s="566"/>
      <c r="FP64" s="566"/>
      <c r="FQ64" s="566"/>
      <c r="FR64" s="566"/>
      <c r="FS64" s="566"/>
      <c r="FT64" s="566"/>
      <c r="FU64" s="566"/>
      <c r="FV64" s="566"/>
      <c r="FW64" s="566"/>
      <c r="FX64" s="566"/>
      <c r="FY64" s="566"/>
      <c r="FZ64" s="566"/>
      <c r="GA64" s="566"/>
      <c r="GB64" s="566"/>
      <c r="GC64" s="566"/>
      <c r="GD64" s="566"/>
      <c r="GE64" s="566"/>
      <c r="GF64" s="566"/>
      <c r="GG64" s="566"/>
      <c r="GH64" s="566"/>
      <c r="GI64" s="566"/>
      <c r="GJ64" s="566"/>
      <c r="GK64" s="566"/>
      <c r="GL64" s="566"/>
      <c r="GM64" s="566"/>
      <c r="GN64" s="298" t="str">
        <f>FHD_NOTE_P_28</f>
        <v>Указываются расходы на капитальный ремонт, отнесенные к общехозяйственным расходам.</v>
      </c>
      <c r="GO64" s="1645" t="str">
        <f>IF((LEN(E64)-LEN(SUBSTITUTE(E64,".","")))/LEN(".")=1,"p","")</f>
        <v/>
      </c>
      <c r="GP64" s="1645"/>
      <c r="GQ64" s="1645"/>
      <c r="GV64" s="1645"/>
      <c r="GY64" s="553"/>
      <c r="HE64" s="1641"/>
      <c r="HF64" s="1641"/>
      <c r="HG64" s="1641"/>
      <c r="HH64" s="1641"/>
      <c r="HI64" s="1641"/>
      <c r="HJ64" s="1169">
        <v>11</v>
      </c>
    </row>
    <row s="1375" customFormat="1" customHeight="1" ht="11.549999999999999">
      <c r="A65" s="996"/>
      <c r="C65" s="1645"/>
      <c r="D65" s="1647"/>
      <c r="E65" s="555" t="str">
        <f>FHD_NUM_P_29</f>
        <v>2.12</v>
      </c>
      <c r="F65" s="1533" t="str">
        <f>FHD_P_29</f>
        <v>Расходы на капитальный и текущий ремонт основных средств</v>
      </c>
      <c r="G65" s="1887" t="s">
        <v>1025</v>
      </c>
      <c r="H65" s="566"/>
      <c r="I65" s="566"/>
      <c r="J65" s="566"/>
      <c r="K65" s="566"/>
      <c r="L65" s="566"/>
      <c r="M65" s="566"/>
      <c r="N65" s="566"/>
      <c r="O65" s="566"/>
      <c r="P65" s="566"/>
      <c r="Q65" s="566"/>
      <c r="R65" s="566"/>
      <c r="S65" s="566"/>
      <c r="T65" s="566"/>
      <c r="U65" s="566"/>
      <c r="V65" s="566"/>
      <c r="W65" s="566"/>
      <c r="X65" s="566"/>
      <c r="Y65" s="566"/>
      <c r="Z65" s="566"/>
      <c r="AA65" s="566"/>
      <c r="AB65" s="566"/>
      <c r="AC65" s="566"/>
      <c r="AD65" s="566"/>
      <c r="AE65" s="566"/>
      <c r="AF65" s="566"/>
      <c r="AG65" s="566"/>
      <c r="AH65" s="566"/>
      <c r="AI65" s="566"/>
      <c r="AJ65" s="566"/>
      <c r="AK65" s="566"/>
      <c r="AL65" s="566"/>
      <c r="AM65" s="566"/>
      <c r="AN65" s="566"/>
      <c r="AO65" s="566"/>
      <c r="AP65" s="566"/>
      <c r="AQ65" s="566"/>
      <c r="AR65" s="566"/>
      <c r="AS65" s="566"/>
      <c r="AT65" s="566"/>
      <c r="AU65" s="566"/>
      <c r="AV65" s="566"/>
      <c r="AW65" s="566"/>
      <c r="AX65" s="566"/>
      <c r="AY65" s="566"/>
      <c r="AZ65" s="566"/>
      <c r="BA65" s="566"/>
      <c r="BB65" s="566"/>
      <c r="BC65" s="566"/>
      <c r="BD65" s="566"/>
      <c r="BE65" s="566"/>
      <c r="BF65" s="566"/>
      <c r="BG65" s="566"/>
      <c r="BH65" s="566"/>
      <c r="BI65" s="566"/>
      <c r="BJ65" s="566"/>
      <c r="BK65" s="566"/>
      <c r="BL65" s="566"/>
      <c r="BM65" s="566"/>
      <c r="BN65" s="566"/>
      <c r="BO65" s="566"/>
      <c r="BP65" s="566"/>
      <c r="BQ65" s="566"/>
      <c r="BR65" s="566"/>
      <c r="BS65" s="566"/>
      <c r="BT65" s="566"/>
      <c r="BU65" s="566"/>
      <c r="BV65" s="566"/>
      <c r="BW65" s="566"/>
      <c r="BX65" s="566"/>
      <c r="BY65" s="566"/>
      <c r="BZ65" s="566"/>
      <c r="CA65" s="566"/>
      <c r="CB65" s="566"/>
      <c r="CC65" s="566"/>
      <c r="CD65" s="566"/>
      <c r="CE65" s="566"/>
      <c r="CF65" s="566"/>
      <c r="CG65" s="566"/>
      <c r="CH65" s="566"/>
      <c r="CI65" s="566"/>
      <c r="CJ65" s="566"/>
      <c r="CK65" s="566"/>
      <c r="CL65" s="566"/>
      <c r="CM65" s="566"/>
      <c r="CN65" s="566"/>
      <c r="CO65" s="566"/>
      <c r="CP65" s="566"/>
      <c r="CQ65" s="566"/>
      <c r="CR65" s="566"/>
      <c r="CS65" s="566"/>
      <c r="CT65" s="566"/>
      <c r="CU65" s="566"/>
      <c r="CV65" s="566"/>
      <c r="CW65" s="566"/>
      <c r="CX65" s="566"/>
      <c r="CY65" s="566"/>
      <c r="CZ65" s="566"/>
      <c r="DA65" s="566"/>
      <c r="DB65" s="566"/>
      <c r="DC65" s="566"/>
      <c r="DD65" s="566"/>
      <c r="DE65" s="566"/>
      <c r="DF65" s="566"/>
      <c r="DG65" s="566"/>
      <c r="DH65" s="566"/>
      <c r="DI65" s="566"/>
      <c r="DJ65" s="566"/>
      <c r="DK65" s="566"/>
      <c r="DL65" s="566"/>
      <c r="DM65" s="566"/>
      <c r="DN65" s="566"/>
      <c r="DO65" s="566"/>
      <c r="DP65" s="566"/>
      <c r="DQ65" s="566"/>
      <c r="DR65" s="566"/>
      <c r="DS65" s="566"/>
      <c r="DT65" s="566"/>
      <c r="DU65" s="566"/>
      <c r="DV65" s="566"/>
      <c r="DW65" s="566"/>
      <c r="DX65" s="566"/>
      <c r="DY65" s="566"/>
      <c r="DZ65" s="566"/>
      <c r="EA65" s="566"/>
      <c r="EB65" s="566"/>
      <c r="EC65" s="566"/>
      <c r="ED65" s="566"/>
      <c r="EE65" s="566"/>
      <c r="EF65" s="566"/>
      <c r="EG65" s="566"/>
      <c r="EH65" s="566"/>
      <c r="EI65" s="566"/>
      <c r="EJ65" s="566"/>
      <c r="EK65" s="566"/>
      <c r="EL65" s="566"/>
      <c r="EM65" s="566"/>
      <c r="EN65" s="566"/>
      <c r="EO65" s="566"/>
      <c r="EP65" s="566"/>
      <c r="EQ65" s="566"/>
      <c r="ER65" s="566"/>
      <c r="ES65" s="566"/>
      <c r="ET65" s="566"/>
      <c r="EU65" s="566"/>
      <c r="EV65" s="566"/>
      <c r="EW65" s="566"/>
      <c r="EX65" s="566"/>
      <c r="EY65" s="566"/>
      <c r="EZ65" s="566"/>
      <c r="FA65" s="566"/>
      <c r="FB65" s="566"/>
      <c r="FC65" s="566"/>
      <c r="FD65" s="566"/>
      <c r="FE65" s="566"/>
      <c r="FF65" s="566"/>
      <c r="FG65" s="566"/>
      <c r="FH65" s="566"/>
      <c r="FI65" s="566"/>
      <c r="FJ65" s="566"/>
      <c r="FK65" s="566"/>
      <c r="FL65" s="566"/>
      <c r="FM65" s="566"/>
      <c r="FN65" s="566"/>
      <c r="FO65" s="566"/>
      <c r="FP65" s="566"/>
      <c r="FQ65" s="566"/>
      <c r="FR65" s="566"/>
      <c r="FS65" s="566"/>
      <c r="FT65" s="566"/>
      <c r="FU65" s="566"/>
      <c r="FV65" s="566"/>
      <c r="FW65" s="566"/>
      <c r="FX65" s="566"/>
      <c r="FY65" s="566"/>
      <c r="FZ65" s="566"/>
      <c r="GA65" s="566"/>
      <c r="GB65" s="566"/>
      <c r="GC65" s="566"/>
      <c r="GD65" s="566"/>
      <c r="GE65" s="566"/>
      <c r="GF65" s="566"/>
      <c r="GG65" s="566"/>
      <c r="GH65" s="566"/>
      <c r="GI65" s="566"/>
      <c r="GJ65" s="566"/>
      <c r="GK65" s="566"/>
      <c r="GL65" s="566"/>
      <c r="GM65" s="566"/>
      <c r="GN65" s="298"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GO65" s="1645" t="str">
        <f>IF((LEN(E65)-LEN(SUBSTITUTE(E65,".","")))/LEN(".")=1,"p","")</f>
        <v>p</v>
      </c>
      <c r="GP65" s="1645"/>
      <c r="GQ65" s="1645"/>
      <c r="GV65" s="1645"/>
      <c r="GY65" s="553"/>
      <c r="HE65" s="1641"/>
      <c r="HF65" s="1641"/>
      <c r="HG65" s="1641"/>
      <c r="HH65" s="1641"/>
      <c r="HI65" s="1641"/>
      <c r="HJ65" s="1169">
        <v>11</v>
      </c>
    </row>
    <row s="1375" customFormat="1" customHeight="1" ht="11.549999999999999">
      <c r="A66" s="996"/>
      <c r="C66" s="1645"/>
      <c r="D66" s="1647"/>
      <c r="E66" s="555" t="str">
        <f>FHD_NUM_P_30</f>
        <v>2.12.1</v>
      </c>
      <c r="F66" s="1659"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7" t="s">
        <v>779</v>
      </c>
      <c r="H66" s="1658" t="s">
        <v>1048</v>
      </c>
      <c r="I66" s="1658" t="s">
        <v>1048</v>
      </c>
      <c r="J66" s="2494" t="s">
        <v>1048</v>
      </c>
      <c r="K66" s="2494" t="s">
        <v>1048</v>
      </c>
      <c r="L66" s="2494" t="s">
        <v>1048</v>
      </c>
      <c r="M66" s="2494" t="s">
        <v>1048</v>
      </c>
      <c r="N66" s="2494" t="s">
        <v>1048</v>
      </c>
      <c r="O66" s="2494" t="s">
        <v>1048</v>
      </c>
      <c r="P66" s="2494" t="s">
        <v>1048</v>
      </c>
      <c r="Q66" s="2494" t="s">
        <v>1048</v>
      </c>
      <c r="R66" s="2494" t="s">
        <v>1048</v>
      </c>
      <c r="S66" s="2494" t="s">
        <v>1048</v>
      </c>
      <c r="T66" s="2494" t="s">
        <v>1048</v>
      </c>
      <c r="U66" s="2494" t="s">
        <v>1048</v>
      </c>
      <c r="V66" s="2494" t="s">
        <v>1048</v>
      </c>
      <c r="W66" s="2494" t="s">
        <v>1048</v>
      </c>
      <c r="X66" s="2494" t="s">
        <v>1048</v>
      </c>
      <c r="Y66" s="2494" t="s">
        <v>1048</v>
      </c>
      <c r="Z66" s="2494" t="s">
        <v>1048</v>
      </c>
      <c r="AA66" s="2494" t="s">
        <v>1048</v>
      </c>
      <c r="AB66" s="2494" t="s">
        <v>1048</v>
      </c>
      <c r="AC66" s="2494" t="s">
        <v>1048</v>
      </c>
      <c r="AD66" s="2494" t="s">
        <v>1048</v>
      </c>
      <c r="AE66" s="2494" t="s">
        <v>1048</v>
      </c>
      <c r="AF66" s="2494" t="s">
        <v>1048</v>
      </c>
      <c r="AG66" s="2494" t="s">
        <v>1048</v>
      </c>
      <c r="AH66" s="2494" t="s">
        <v>1048</v>
      </c>
      <c r="AI66" s="2494" t="s">
        <v>1048</v>
      </c>
      <c r="AJ66" s="2494" t="s">
        <v>1048</v>
      </c>
      <c r="AK66" s="2494" t="s">
        <v>1048</v>
      </c>
      <c r="AL66" s="2494" t="s">
        <v>1048</v>
      </c>
      <c r="AM66" s="2494" t="s">
        <v>1048</v>
      </c>
      <c r="AN66" s="2494" t="s">
        <v>1048</v>
      </c>
      <c r="AO66" s="2494" t="s">
        <v>1048</v>
      </c>
      <c r="AP66" s="2494" t="s">
        <v>1048</v>
      </c>
      <c r="AQ66" s="2494" t="s">
        <v>1048</v>
      </c>
      <c r="AR66" s="2494" t="s">
        <v>1048</v>
      </c>
      <c r="AS66" s="2494" t="s">
        <v>1048</v>
      </c>
      <c r="AT66" s="2494" t="s">
        <v>1048</v>
      </c>
      <c r="AU66" s="2494" t="s">
        <v>1048</v>
      </c>
      <c r="AV66" s="2494" t="s">
        <v>1048</v>
      </c>
      <c r="AW66" s="2494" t="s">
        <v>1048</v>
      </c>
      <c r="AX66" s="2494" t="s">
        <v>1048</v>
      </c>
      <c r="AY66" s="2494" t="s">
        <v>1048</v>
      </c>
      <c r="AZ66" s="2494" t="s">
        <v>1048</v>
      </c>
      <c r="BA66" s="2494" t="s">
        <v>1048</v>
      </c>
      <c r="BB66" s="2494" t="s">
        <v>1048</v>
      </c>
      <c r="BC66" s="2494" t="s">
        <v>1048</v>
      </c>
      <c r="BD66" s="2494" t="s">
        <v>1048</v>
      </c>
      <c r="BE66" s="2494" t="s">
        <v>1048</v>
      </c>
      <c r="BF66" s="2494" t="s">
        <v>1048</v>
      </c>
      <c r="BG66" s="2494" t="s">
        <v>1048</v>
      </c>
      <c r="BH66" s="2494" t="s">
        <v>1048</v>
      </c>
      <c r="BI66" s="2494" t="s">
        <v>1048</v>
      </c>
      <c r="BJ66" s="2494" t="s">
        <v>1048</v>
      </c>
      <c r="BK66" s="2494" t="s">
        <v>1048</v>
      </c>
      <c r="BL66" s="2494" t="s">
        <v>1048</v>
      </c>
      <c r="BM66" s="2494" t="s">
        <v>1048</v>
      </c>
      <c r="BN66" s="2494" t="s">
        <v>1048</v>
      </c>
      <c r="BO66" s="2494" t="s">
        <v>1048</v>
      </c>
      <c r="BP66" s="2494" t="s">
        <v>1048</v>
      </c>
      <c r="BQ66" s="2494" t="s">
        <v>1048</v>
      </c>
      <c r="BR66" s="2494" t="s">
        <v>1048</v>
      </c>
      <c r="BS66" s="2494" t="s">
        <v>1048</v>
      </c>
      <c r="BT66" s="2494" t="s">
        <v>1048</v>
      </c>
      <c r="BU66" s="2494" t="s">
        <v>1048</v>
      </c>
      <c r="BV66" s="2494" t="s">
        <v>1048</v>
      </c>
      <c r="BW66" s="2494" t="s">
        <v>1048</v>
      </c>
      <c r="BX66" s="2494" t="s">
        <v>1048</v>
      </c>
      <c r="BY66" s="2494" t="s">
        <v>1048</v>
      </c>
      <c r="BZ66" s="2494" t="s">
        <v>1048</v>
      </c>
      <c r="CA66" s="2494" t="s">
        <v>1048</v>
      </c>
      <c r="CB66" s="2494" t="s">
        <v>1048</v>
      </c>
      <c r="CC66" s="2494" t="s">
        <v>1048</v>
      </c>
      <c r="CD66" s="2494" t="s">
        <v>1048</v>
      </c>
      <c r="CE66" s="2494" t="s">
        <v>1048</v>
      </c>
      <c r="CF66" s="2494" t="s">
        <v>1048</v>
      </c>
      <c r="CG66" s="2494" t="s">
        <v>1048</v>
      </c>
      <c r="CH66" s="2494" t="s">
        <v>1048</v>
      </c>
      <c r="CI66" s="2494" t="s">
        <v>1048</v>
      </c>
      <c r="CJ66" s="2494" t="s">
        <v>1048</v>
      </c>
      <c r="CK66" s="2494" t="s">
        <v>1048</v>
      </c>
      <c r="CL66" s="2494" t="s">
        <v>1048</v>
      </c>
      <c r="CM66" s="2494" t="s">
        <v>1048</v>
      </c>
      <c r="CN66" s="2494" t="s">
        <v>1048</v>
      </c>
      <c r="CO66" s="2494" t="s">
        <v>1048</v>
      </c>
      <c r="CP66" s="2494" t="s">
        <v>1048</v>
      </c>
      <c r="CQ66" s="2494" t="s">
        <v>1048</v>
      </c>
      <c r="CR66" s="2494" t="s">
        <v>1048</v>
      </c>
      <c r="CS66" s="2494" t="s">
        <v>1048</v>
      </c>
      <c r="CT66" s="2494" t="s">
        <v>1048</v>
      </c>
      <c r="CU66" s="2494" t="s">
        <v>1048</v>
      </c>
      <c r="CV66" s="2494" t="s">
        <v>1048</v>
      </c>
      <c r="CW66" s="2494" t="s">
        <v>1048</v>
      </c>
      <c r="CX66" s="2494" t="s">
        <v>1048</v>
      </c>
      <c r="CY66" s="2494" t="s">
        <v>1048</v>
      </c>
      <c r="CZ66" s="2494" t="s">
        <v>1048</v>
      </c>
      <c r="DA66" s="2494" t="s">
        <v>1048</v>
      </c>
      <c r="DB66" s="2494" t="s">
        <v>1048</v>
      </c>
      <c r="DC66" s="2494" t="s">
        <v>1048</v>
      </c>
      <c r="DD66" s="2494" t="s">
        <v>1048</v>
      </c>
      <c r="DE66" s="2494" t="s">
        <v>1048</v>
      </c>
      <c r="DF66" s="2494" t="s">
        <v>1048</v>
      </c>
      <c r="DG66" s="2494" t="s">
        <v>1048</v>
      </c>
      <c r="DH66" s="2494" t="s">
        <v>1048</v>
      </c>
      <c r="DI66" s="2494" t="s">
        <v>1048</v>
      </c>
      <c r="DJ66" s="2494" t="s">
        <v>1048</v>
      </c>
      <c r="DK66" s="2494" t="s">
        <v>1048</v>
      </c>
      <c r="DL66" s="2494" t="s">
        <v>1048</v>
      </c>
      <c r="DM66" s="2494" t="s">
        <v>1048</v>
      </c>
      <c r="DN66" s="2494" t="s">
        <v>1048</v>
      </c>
      <c r="DO66" s="2494" t="s">
        <v>1048</v>
      </c>
      <c r="DP66" s="2494" t="s">
        <v>1048</v>
      </c>
      <c r="DQ66" s="2494" t="s">
        <v>1048</v>
      </c>
      <c r="DR66" s="2494" t="s">
        <v>1048</v>
      </c>
      <c r="DS66" s="2494" t="s">
        <v>1048</v>
      </c>
      <c r="DT66" s="2494" t="s">
        <v>1048</v>
      </c>
      <c r="DU66" s="2494" t="s">
        <v>1048</v>
      </c>
      <c r="DV66" s="2494" t="s">
        <v>1048</v>
      </c>
      <c r="DW66" s="2494" t="s">
        <v>1048</v>
      </c>
      <c r="DX66" s="2494" t="s">
        <v>1048</v>
      </c>
      <c r="DY66" s="2494" t="s">
        <v>1048</v>
      </c>
      <c r="DZ66" s="2494" t="s">
        <v>1048</v>
      </c>
      <c r="EA66" s="2494" t="s">
        <v>1048</v>
      </c>
      <c r="EB66" s="2494" t="s">
        <v>1048</v>
      </c>
      <c r="EC66" s="2494" t="s">
        <v>1048</v>
      </c>
      <c r="ED66" s="2494" t="s">
        <v>1048</v>
      </c>
      <c r="EE66" s="2494" t="s">
        <v>1048</v>
      </c>
      <c r="EF66" s="2494" t="s">
        <v>1048</v>
      </c>
      <c r="EG66" s="2494" t="s">
        <v>1048</v>
      </c>
      <c r="EH66" s="2494" t="s">
        <v>1048</v>
      </c>
      <c r="EI66" s="2494" t="s">
        <v>1048</v>
      </c>
      <c r="EJ66" s="2494" t="s">
        <v>1048</v>
      </c>
      <c r="EK66" s="2494" t="s">
        <v>1048</v>
      </c>
      <c r="EL66" s="2494" t="s">
        <v>1048</v>
      </c>
      <c r="EM66" s="2494" t="s">
        <v>1048</v>
      </c>
      <c r="EN66" s="2494" t="s">
        <v>1048</v>
      </c>
      <c r="EO66" s="2494" t="s">
        <v>1048</v>
      </c>
      <c r="EP66" s="2494" t="s">
        <v>1048</v>
      </c>
      <c r="EQ66" s="2494" t="s">
        <v>1048</v>
      </c>
      <c r="ER66" s="2494" t="s">
        <v>1048</v>
      </c>
      <c r="ES66" s="2494" t="s">
        <v>1048</v>
      </c>
      <c r="ET66" s="2494" t="s">
        <v>1048</v>
      </c>
      <c r="EU66" s="2494" t="s">
        <v>1048</v>
      </c>
      <c r="EV66" s="2494" t="s">
        <v>1048</v>
      </c>
      <c r="EW66" s="2494" t="s">
        <v>1048</v>
      </c>
      <c r="EX66" s="2494" t="s">
        <v>1048</v>
      </c>
      <c r="EY66" s="2494" t="s">
        <v>1048</v>
      </c>
      <c r="EZ66" s="2494" t="s">
        <v>1048</v>
      </c>
      <c r="FA66" s="2494" t="s">
        <v>1048</v>
      </c>
      <c r="FB66" s="2494" t="s">
        <v>1048</v>
      </c>
      <c r="FC66" s="2494" t="s">
        <v>1048</v>
      </c>
      <c r="FD66" s="2494" t="s">
        <v>1048</v>
      </c>
      <c r="FE66" s="2494" t="s">
        <v>1048</v>
      </c>
      <c r="FF66" s="2494" t="s">
        <v>1048</v>
      </c>
      <c r="FG66" s="2494" t="s">
        <v>1048</v>
      </c>
      <c r="FH66" s="2494" t="s">
        <v>1048</v>
      </c>
      <c r="FI66" s="2494" t="s">
        <v>1048</v>
      </c>
      <c r="FJ66" s="2494" t="s">
        <v>1048</v>
      </c>
      <c r="FK66" s="2494" t="s">
        <v>1048</v>
      </c>
      <c r="FL66" s="2494" t="s">
        <v>1048</v>
      </c>
      <c r="FM66" s="2494" t="s">
        <v>1048</v>
      </c>
      <c r="FN66" s="2494" t="s">
        <v>1048</v>
      </c>
      <c r="FO66" s="2494" t="s">
        <v>1048</v>
      </c>
      <c r="FP66" s="2494" t="s">
        <v>1048</v>
      </c>
      <c r="FQ66" s="2494" t="s">
        <v>1048</v>
      </c>
      <c r="FR66" s="2494" t="s">
        <v>1048</v>
      </c>
      <c r="FS66" s="2494" t="s">
        <v>1048</v>
      </c>
      <c r="FT66" s="2494" t="s">
        <v>1048</v>
      </c>
      <c r="FU66" s="2494" t="s">
        <v>1048</v>
      </c>
      <c r="FV66" s="2494" t="s">
        <v>1048</v>
      </c>
      <c r="FW66" s="2494" t="s">
        <v>1048</v>
      </c>
      <c r="FX66" s="2494" t="s">
        <v>1048</v>
      </c>
      <c r="FY66" s="2494" t="s">
        <v>1048</v>
      </c>
      <c r="FZ66" s="2494" t="s">
        <v>1048</v>
      </c>
      <c r="GA66" s="2494" t="s">
        <v>1048</v>
      </c>
      <c r="GB66" s="2494" t="s">
        <v>1048</v>
      </c>
      <c r="GC66" s="2494" t="s">
        <v>1048</v>
      </c>
      <c r="GD66" s="2494" t="s">
        <v>1048</v>
      </c>
      <c r="GE66" s="2494" t="s">
        <v>1048</v>
      </c>
      <c r="GF66" s="2494" t="s">
        <v>1048</v>
      </c>
      <c r="GG66" s="2494" t="s">
        <v>1048</v>
      </c>
      <c r="GH66" s="2494" t="s">
        <v>1048</v>
      </c>
      <c r="GI66" s="2494" t="s">
        <v>1048</v>
      </c>
      <c r="GJ66" s="2494" t="s">
        <v>1048</v>
      </c>
      <c r="GK66" s="2494" t="s">
        <v>1048</v>
      </c>
      <c r="GL66" s="2494" t="s">
        <v>1048</v>
      </c>
      <c r="GM66" s="2494" t="s">
        <v>1048</v>
      </c>
      <c r="GN66" s="298" t="str">
        <f>FHD_NOTE_P_30</f>
        <v/>
      </c>
      <c r="GO66" s="1645" t="str">
        <f>IF((LEN(E66)-LEN(SUBSTITUTE(E66,".","")))/LEN(".")=1,"p","")</f>
        <v/>
      </c>
      <c r="GP66" s="1645">
        <f>_xlfn.IFERROR(MATCH("есть",B_FHD_FLAG_INDEX_1,0),0)</f>
        <v>0</v>
      </c>
      <c r="GQ66" s="1645"/>
      <c r="GV66" s="1645"/>
      <c r="GY66" s="553"/>
      <c r="HE66" s="1641"/>
      <c r="HF66" s="1641"/>
      <c r="HG66" s="1641"/>
      <c r="HH66" s="1641"/>
      <c r="HI66" s="1641"/>
      <c r="HJ66" s="1169">
        <v>11</v>
      </c>
    </row>
    <row s="1375" customFormat="1" customHeight="1" ht="23.25" hidden="1">
      <c r="A67" s="2380" t="s">
        <v>1049</v>
      </c>
      <c r="C67" s="1645"/>
      <c r="D67" s="1647"/>
      <c r="E67" s="555" t="str">
        <f>FHD_NUM_P_31</f>
        <v/>
      </c>
      <c r="F67" s="1533" t="str">
        <f>FHD_P_31</f>
        <v/>
      </c>
      <c r="G67" s="1887" t="s">
        <v>1025</v>
      </c>
      <c r="H67" s="566"/>
      <c r="I67" s="566"/>
      <c r="J67" s="566"/>
      <c r="K67" s="566"/>
      <c r="L67" s="566"/>
      <c r="M67" s="566"/>
      <c r="N67" s="566"/>
      <c r="O67" s="566"/>
      <c r="P67" s="566"/>
      <c r="Q67" s="566"/>
      <c r="R67" s="566"/>
      <c r="S67" s="566"/>
      <c r="T67" s="566"/>
      <c r="U67" s="566"/>
      <c r="V67" s="566"/>
      <c r="W67" s="566"/>
      <c r="X67" s="566"/>
      <c r="Y67" s="566"/>
      <c r="Z67" s="566"/>
      <c r="AA67" s="566"/>
      <c r="AB67" s="566"/>
      <c r="AC67" s="566"/>
      <c r="AD67" s="566"/>
      <c r="AE67" s="566"/>
      <c r="AF67" s="566"/>
      <c r="AG67" s="566"/>
      <c r="AH67" s="566"/>
      <c r="AI67" s="566"/>
      <c r="AJ67" s="566"/>
      <c r="AK67" s="566"/>
      <c r="AL67" s="566"/>
      <c r="AM67" s="566"/>
      <c r="AN67" s="566"/>
      <c r="AO67" s="566"/>
      <c r="AP67" s="566"/>
      <c r="AQ67" s="566"/>
      <c r="AR67" s="566"/>
      <c r="AS67" s="566"/>
      <c r="AT67" s="566"/>
      <c r="AU67" s="566"/>
      <c r="AV67" s="566"/>
      <c r="AW67" s="566"/>
      <c r="AX67" s="566"/>
      <c r="AY67" s="566"/>
      <c r="AZ67" s="566"/>
      <c r="BA67" s="566"/>
      <c r="BB67" s="566"/>
      <c r="BC67" s="566"/>
      <c r="BD67" s="566"/>
      <c r="BE67" s="566"/>
      <c r="BF67" s="566"/>
      <c r="BG67" s="566"/>
      <c r="BH67" s="566"/>
      <c r="BI67" s="566"/>
      <c r="BJ67" s="566"/>
      <c r="BK67" s="566"/>
      <c r="BL67" s="566"/>
      <c r="BM67" s="566"/>
      <c r="BN67" s="566"/>
      <c r="BO67" s="566"/>
      <c r="BP67" s="566"/>
      <c r="BQ67" s="566"/>
      <c r="BR67" s="566"/>
      <c r="BS67" s="566"/>
      <c r="BT67" s="566"/>
      <c r="BU67" s="566"/>
      <c r="BV67" s="566"/>
      <c r="BW67" s="566"/>
      <c r="BX67" s="566"/>
      <c r="BY67" s="566"/>
      <c r="BZ67" s="566"/>
      <c r="CA67" s="566"/>
      <c r="CB67" s="566"/>
      <c r="CC67" s="566"/>
      <c r="CD67" s="566"/>
      <c r="CE67" s="566"/>
      <c r="CF67" s="566"/>
      <c r="CG67" s="566"/>
      <c r="CH67" s="566"/>
      <c r="CI67" s="566"/>
      <c r="CJ67" s="566"/>
      <c r="CK67" s="566"/>
      <c r="CL67" s="566"/>
      <c r="CM67" s="566"/>
      <c r="CN67" s="566"/>
      <c r="CO67" s="566"/>
      <c r="CP67" s="566"/>
      <c r="CQ67" s="566"/>
      <c r="CR67" s="566"/>
      <c r="CS67" s="566"/>
      <c r="CT67" s="566"/>
      <c r="CU67" s="566"/>
      <c r="CV67" s="566"/>
      <c r="CW67" s="566"/>
      <c r="CX67" s="566"/>
      <c r="CY67" s="566"/>
      <c r="CZ67" s="566"/>
      <c r="DA67" s="566"/>
      <c r="DB67" s="566"/>
      <c r="DC67" s="566"/>
      <c r="DD67" s="566"/>
      <c r="DE67" s="566"/>
      <c r="DF67" s="566"/>
      <c r="DG67" s="566"/>
      <c r="DH67" s="566"/>
      <c r="DI67" s="566"/>
      <c r="DJ67" s="566"/>
      <c r="DK67" s="566"/>
      <c r="DL67" s="566"/>
      <c r="DM67" s="566"/>
      <c r="DN67" s="566"/>
      <c r="DO67" s="566"/>
      <c r="DP67" s="566"/>
      <c r="DQ67" s="566"/>
      <c r="DR67" s="566"/>
      <c r="DS67" s="566"/>
      <c r="DT67" s="566"/>
      <c r="DU67" s="566"/>
      <c r="DV67" s="566"/>
      <c r="DW67" s="566"/>
      <c r="DX67" s="566"/>
      <c r="DY67" s="566"/>
      <c r="DZ67" s="566"/>
      <c r="EA67" s="566"/>
      <c r="EB67" s="566"/>
      <c r="EC67" s="566"/>
      <c r="ED67" s="566"/>
      <c r="EE67" s="566"/>
      <c r="EF67" s="566"/>
      <c r="EG67" s="566"/>
      <c r="EH67" s="566"/>
      <c r="EI67" s="566"/>
      <c r="EJ67" s="566"/>
      <c r="EK67" s="566"/>
      <c r="EL67" s="566"/>
      <c r="EM67" s="566"/>
      <c r="EN67" s="566"/>
      <c r="EO67" s="566"/>
      <c r="EP67" s="566"/>
      <c r="EQ67" s="566"/>
      <c r="ER67" s="566"/>
      <c r="ES67" s="566"/>
      <c r="ET67" s="566"/>
      <c r="EU67" s="566"/>
      <c r="EV67" s="566"/>
      <c r="EW67" s="566"/>
      <c r="EX67" s="566"/>
      <c r="EY67" s="566"/>
      <c r="EZ67" s="566"/>
      <c r="FA67" s="566"/>
      <c r="FB67" s="566"/>
      <c r="FC67" s="566"/>
      <c r="FD67" s="566"/>
      <c r="FE67" s="566"/>
      <c r="FF67" s="566"/>
      <c r="FG67" s="566"/>
      <c r="FH67" s="566"/>
      <c r="FI67" s="566"/>
      <c r="FJ67" s="566"/>
      <c r="FK67" s="566"/>
      <c r="FL67" s="566"/>
      <c r="FM67" s="566"/>
      <c r="FN67" s="566"/>
      <c r="FO67" s="566"/>
      <c r="FP67" s="566"/>
      <c r="FQ67" s="566"/>
      <c r="FR67" s="566"/>
      <c r="FS67" s="566"/>
      <c r="FT67" s="566"/>
      <c r="FU67" s="566"/>
      <c r="FV67" s="566"/>
      <c r="FW67" s="566"/>
      <c r="FX67" s="566"/>
      <c r="FY67" s="566"/>
      <c r="FZ67" s="566"/>
      <c r="GA67" s="566"/>
      <c r="GB67" s="566"/>
      <c r="GC67" s="566"/>
      <c r="GD67" s="566"/>
      <c r="GE67" s="566"/>
      <c r="GF67" s="566"/>
      <c r="GG67" s="566"/>
      <c r="GH67" s="566"/>
      <c r="GI67" s="566"/>
      <c r="GJ67" s="566"/>
      <c r="GK67" s="566"/>
      <c r="GL67" s="566"/>
      <c r="GM67" s="566"/>
      <c r="GN67" s="298" t="str">
        <f>FHD_NOTE_P_31</f>
        <v/>
      </c>
      <c r="GO67" s="1645" t="str">
        <f>IF((LEN(E67)-LEN(SUBSTITUTE(E67,".","")))/LEN(".")=1,"p","")</f>
        <v/>
      </c>
      <c r="GP67" s="1645"/>
      <c r="GQ67" s="1645"/>
      <c r="GV67" s="1645"/>
      <c r="GY67" s="553"/>
      <c r="HE67" s="1641"/>
      <c r="HF67" s="1641"/>
      <c r="HG67" s="1641"/>
      <c r="HH67" s="1641"/>
      <c r="HI67" s="1641"/>
      <c r="HJ67" s="1169">
        <v>22</v>
      </c>
    </row>
    <row s="1375" customFormat="1" customHeight="1" ht="47.25" hidden="1">
      <c r="A68" s="2380"/>
      <c r="C68" s="1645"/>
      <c r="D68" s="1647"/>
      <c r="E68" s="555" t="str">
        <f>FHD_NUM_P_32</f>
        <v/>
      </c>
      <c r="F68" s="1659" t="str">
        <f>FHD_P_32</f>
        <v/>
      </c>
      <c r="G68" s="1887" t="s">
        <v>779</v>
      </c>
      <c r="H68" s="1658" t="s">
        <v>1048</v>
      </c>
      <c r="I68" s="1658" t="s">
        <v>1048</v>
      </c>
      <c r="J68" s="2494" t="s">
        <v>1048</v>
      </c>
      <c r="K68" s="2494" t="s">
        <v>1048</v>
      </c>
      <c r="L68" s="2494" t="s">
        <v>1048</v>
      </c>
      <c r="M68" s="2494" t="s">
        <v>1048</v>
      </c>
      <c r="N68" s="2494" t="s">
        <v>1048</v>
      </c>
      <c r="O68" s="2494" t="s">
        <v>1048</v>
      </c>
      <c r="P68" s="2494" t="s">
        <v>1048</v>
      </c>
      <c r="Q68" s="2494" t="s">
        <v>1048</v>
      </c>
      <c r="R68" s="2494" t="s">
        <v>1048</v>
      </c>
      <c r="S68" s="2494" t="s">
        <v>1048</v>
      </c>
      <c r="T68" s="2494" t="s">
        <v>1048</v>
      </c>
      <c r="U68" s="2494" t="s">
        <v>1048</v>
      </c>
      <c r="V68" s="2494" t="s">
        <v>1048</v>
      </c>
      <c r="W68" s="2494" t="s">
        <v>1048</v>
      </c>
      <c r="X68" s="2494" t="s">
        <v>1048</v>
      </c>
      <c r="Y68" s="2494" t="s">
        <v>1048</v>
      </c>
      <c r="Z68" s="2494" t="s">
        <v>1048</v>
      </c>
      <c r="AA68" s="2494" t="s">
        <v>1048</v>
      </c>
      <c r="AB68" s="2494" t="s">
        <v>1048</v>
      </c>
      <c r="AC68" s="2494" t="s">
        <v>1048</v>
      </c>
      <c r="AD68" s="2494" t="s">
        <v>1048</v>
      </c>
      <c r="AE68" s="2494" t="s">
        <v>1048</v>
      </c>
      <c r="AF68" s="2494" t="s">
        <v>1048</v>
      </c>
      <c r="AG68" s="2494" t="s">
        <v>1048</v>
      </c>
      <c r="AH68" s="2494" t="s">
        <v>1048</v>
      </c>
      <c r="AI68" s="2494" t="s">
        <v>1048</v>
      </c>
      <c r="AJ68" s="2494" t="s">
        <v>1048</v>
      </c>
      <c r="AK68" s="2494" t="s">
        <v>1048</v>
      </c>
      <c r="AL68" s="2494" t="s">
        <v>1048</v>
      </c>
      <c r="AM68" s="2494" t="s">
        <v>1048</v>
      </c>
      <c r="AN68" s="2494" t="s">
        <v>1048</v>
      </c>
      <c r="AO68" s="2494" t="s">
        <v>1048</v>
      </c>
      <c r="AP68" s="2494" t="s">
        <v>1048</v>
      </c>
      <c r="AQ68" s="2494" t="s">
        <v>1048</v>
      </c>
      <c r="AR68" s="2494" t="s">
        <v>1048</v>
      </c>
      <c r="AS68" s="2494" t="s">
        <v>1048</v>
      </c>
      <c r="AT68" s="2494" t="s">
        <v>1048</v>
      </c>
      <c r="AU68" s="2494" t="s">
        <v>1048</v>
      </c>
      <c r="AV68" s="2494" t="s">
        <v>1048</v>
      </c>
      <c r="AW68" s="2494" t="s">
        <v>1048</v>
      </c>
      <c r="AX68" s="2494" t="s">
        <v>1048</v>
      </c>
      <c r="AY68" s="2494" t="s">
        <v>1048</v>
      </c>
      <c r="AZ68" s="2494" t="s">
        <v>1048</v>
      </c>
      <c r="BA68" s="2494" t="s">
        <v>1048</v>
      </c>
      <c r="BB68" s="2494" t="s">
        <v>1048</v>
      </c>
      <c r="BC68" s="2494" t="s">
        <v>1048</v>
      </c>
      <c r="BD68" s="2494" t="s">
        <v>1048</v>
      </c>
      <c r="BE68" s="2494" t="s">
        <v>1048</v>
      </c>
      <c r="BF68" s="2494" t="s">
        <v>1048</v>
      </c>
      <c r="BG68" s="2494" t="s">
        <v>1048</v>
      </c>
      <c r="BH68" s="2494" t="s">
        <v>1048</v>
      </c>
      <c r="BI68" s="2494" t="s">
        <v>1048</v>
      </c>
      <c r="BJ68" s="2494" t="s">
        <v>1048</v>
      </c>
      <c r="BK68" s="2494" t="s">
        <v>1048</v>
      </c>
      <c r="BL68" s="2494" t="s">
        <v>1048</v>
      </c>
      <c r="BM68" s="2494" t="s">
        <v>1048</v>
      </c>
      <c r="BN68" s="2494" t="s">
        <v>1048</v>
      </c>
      <c r="BO68" s="2494" t="s">
        <v>1048</v>
      </c>
      <c r="BP68" s="2494" t="s">
        <v>1048</v>
      </c>
      <c r="BQ68" s="2494" t="s">
        <v>1048</v>
      </c>
      <c r="BR68" s="2494" t="s">
        <v>1048</v>
      </c>
      <c r="BS68" s="2494" t="s">
        <v>1048</v>
      </c>
      <c r="BT68" s="2494" t="s">
        <v>1048</v>
      </c>
      <c r="BU68" s="2494" t="s">
        <v>1048</v>
      </c>
      <c r="BV68" s="2494" t="s">
        <v>1048</v>
      </c>
      <c r="BW68" s="2494" t="s">
        <v>1048</v>
      </c>
      <c r="BX68" s="2494" t="s">
        <v>1048</v>
      </c>
      <c r="BY68" s="2494" t="s">
        <v>1048</v>
      </c>
      <c r="BZ68" s="2494" t="s">
        <v>1048</v>
      </c>
      <c r="CA68" s="2494" t="s">
        <v>1048</v>
      </c>
      <c r="CB68" s="2494" t="s">
        <v>1048</v>
      </c>
      <c r="CC68" s="2494" t="s">
        <v>1048</v>
      </c>
      <c r="CD68" s="2494" t="s">
        <v>1048</v>
      </c>
      <c r="CE68" s="2494" t="s">
        <v>1048</v>
      </c>
      <c r="CF68" s="2494" t="s">
        <v>1048</v>
      </c>
      <c r="CG68" s="2494" t="s">
        <v>1048</v>
      </c>
      <c r="CH68" s="2494" t="s">
        <v>1048</v>
      </c>
      <c r="CI68" s="2494" t="s">
        <v>1048</v>
      </c>
      <c r="CJ68" s="2494" t="s">
        <v>1048</v>
      </c>
      <c r="CK68" s="2494" t="s">
        <v>1048</v>
      </c>
      <c r="CL68" s="2494" t="s">
        <v>1048</v>
      </c>
      <c r="CM68" s="2494" t="s">
        <v>1048</v>
      </c>
      <c r="CN68" s="2494" t="s">
        <v>1048</v>
      </c>
      <c r="CO68" s="2494" t="s">
        <v>1048</v>
      </c>
      <c r="CP68" s="2494" t="s">
        <v>1048</v>
      </c>
      <c r="CQ68" s="2494" t="s">
        <v>1048</v>
      </c>
      <c r="CR68" s="2494" t="s">
        <v>1048</v>
      </c>
      <c r="CS68" s="2494" t="s">
        <v>1048</v>
      </c>
      <c r="CT68" s="2494" t="s">
        <v>1048</v>
      </c>
      <c r="CU68" s="2494" t="s">
        <v>1048</v>
      </c>
      <c r="CV68" s="2494" t="s">
        <v>1048</v>
      </c>
      <c r="CW68" s="2494" t="s">
        <v>1048</v>
      </c>
      <c r="CX68" s="2494" t="s">
        <v>1048</v>
      </c>
      <c r="CY68" s="2494" t="s">
        <v>1048</v>
      </c>
      <c r="CZ68" s="2494" t="s">
        <v>1048</v>
      </c>
      <c r="DA68" s="2494" t="s">
        <v>1048</v>
      </c>
      <c r="DB68" s="2494" t="s">
        <v>1048</v>
      </c>
      <c r="DC68" s="2494" t="s">
        <v>1048</v>
      </c>
      <c r="DD68" s="2494" t="s">
        <v>1048</v>
      </c>
      <c r="DE68" s="2494" t="s">
        <v>1048</v>
      </c>
      <c r="DF68" s="2494" t="s">
        <v>1048</v>
      </c>
      <c r="DG68" s="2494" t="s">
        <v>1048</v>
      </c>
      <c r="DH68" s="2494" t="s">
        <v>1048</v>
      </c>
      <c r="DI68" s="2494" t="s">
        <v>1048</v>
      </c>
      <c r="DJ68" s="2494" t="s">
        <v>1048</v>
      </c>
      <c r="DK68" s="2494" t="s">
        <v>1048</v>
      </c>
      <c r="DL68" s="2494" t="s">
        <v>1048</v>
      </c>
      <c r="DM68" s="2494" t="s">
        <v>1048</v>
      </c>
      <c r="DN68" s="2494" t="s">
        <v>1048</v>
      </c>
      <c r="DO68" s="2494" t="s">
        <v>1048</v>
      </c>
      <c r="DP68" s="2494" t="s">
        <v>1048</v>
      </c>
      <c r="DQ68" s="2494" t="s">
        <v>1048</v>
      </c>
      <c r="DR68" s="2494" t="s">
        <v>1048</v>
      </c>
      <c r="DS68" s="2494" t="s">
        <v>1048</v>
      </c>
      <c r="DT68" s="2494" t="s">
        <v>1048</v>
      </c>
      <c r="DU68" s="2494" t="s">
        <v>1048</v>
      </c>
      <c r="DV68" s="2494" t="s">
        <v>1048</v>
      </c>
      <c r="DW68" s="2494" t="s">
        <v>1048</v>
      </c>
      <c r="DX68" s="2494" t="s">
        <v>1048</v>
      </c>
      <c r="DY68" s="2494" t="s">
        <v>1048</v>
      </c>
      <c r="DZ68" s="2494" t="s">
        <v>1048</v>
      </c>
      <c r="EA68" s="2494" t="s">
        <v>1048</v>
      </c>
      <c r="EB68" s="2494" t="s">
        <v>1048</v>
      </c>
      <c r="EC68" s="2494" t="s">
        <v>1048</v>
      </c>
      <c r="ED68" s="2494" t="s">
        <v>1048</v>
      </c>
      <c r="EE68" s="2494" t="s">
        <v>1048</v>
      </c>
      <c r="EF68" s="2494" t="s">
        <v>1048</v>
      </c>
      <c r="EG68" s="2494" t="s">
        <v>1048</v>
      </c>
      <c r="EH68" s="2494" t="s">
        <v>1048</v>
      </c>
      <c r="EI68" s="2494" t="s">
        <v>1048</v>
      </c>
      <c r="EJ68" s="2494" t="s">
        <v>1048</v>
      </c>
      <c r="EK68" s="2494" t="s">
        <v>1048</v>
      </c>
      <c r="EL68" s="2494" t="s">
        <v>1048</v>
      </c>
      <c r="EM68" s="2494" t="s">
        <v>1048</v>
      </c>
      <c r="EN68" s="2494" t="s">
        <v>1048</v>
      </c>
      <c r="EO68" s="2494" t="s">
        <v>1048</v>
      </c>
      <c r="EP68" s="2494" t="s">
        <v>1048</v>
      </c>
      <c r="EQ68" s="2494" t="s">
        <v>1048</v>
      </c>
      <c r="ER68" s="2494" t="s">
        <v>1048</v>
      </c>
      <c r="ES68" s="2494" t="s">
        <v>1048</v>
      </c>
      <c r="ET68" s="2494" t="s">
        <v>1048</v>
      </c>
      <c r="EU68" s="2494" t="s">
        <v>1048</v>
      </c>
      <c r="EV68" s="2494" t="s">
        <v>1048</v>
      </c>
      <c r="EW68" s="2494" t="s">
        <v>1048</v>
      </c>
      <c r="EX68" s="2494" t="s">
        <v>1048</v>
      </c>
      <c r="EY68" s="2494" t="s">
        <v>1048</v>
      </c>
      <c r="EZ68" s="2494" t="s">
        <v>1048</v>
      </c>
      <c r="FA68" s="2494" t="s">
        <v>1048</v>
      </c>
      <c r="FB68" s="2494" t="s">
        <v>1048</v>
      </c>
      <c r="FC68" s="2494" t="s">
        <v>1048</v>
      </c>
      <c r="FD68" s="2494" t="s">
        <v>1048</v>
      </c>
      <c r="FE68" s="2494" t="s">
        <v>1048</v>
      </c>
      <c r="FF68" s="2494" t="s">
        <v>1048</v>
      </c>
      <c r="FG68" s="2494" t="s">
        <v>1048</v>
      </c>
      <c r="FH68" s="2494" t="s">
        <v>1048</v>
      </c>
      <c r="FI68" s="2494" t="s">
        <v>1048</v>
      </c>
      <c r="FJ68" s="2494" t="s">
        <v>1048</v>
      </c>
      <c r="FK68" s="2494" t="s">
        <v>1048</v>
      </c>
      <c r="FL68" s="2494" t="s">
        <v>1048</v>
      </c>
      <c r="FM68" s="2494" t="s">
        <v>1048</v>
      </c>
      <c r="FN68" s="2494" t="s">
        <v>1048</v>
      </c>
      <c r="FO68" s="2494" t="s">
        <v>1048</v>
      </c>
      <c r="FP68" s="2494" t="s">
        <v>1048</v>
      </c>
      <c r="FQ68" s="2494" t="s">
        <v>1048</v>
      </c>
      <c r="FR68" s="2494" t="s">
        <v>1048</v>
      </c>
      <c r="FS68" s="2494" t="s">
        <v>1048</v>
      </c>
      <c r="FT68" s="2494" t="s">
        <v>1048</v>
      </c>
      <c r="FU68" s="2494" t="s">
        <v>1048</v>
      </c>
      <c r="FV68" s="2494" t="s">
        <v>1048</v>
      </c>
      <c r="FW68" s="2494" t="s">
        <v>1048</v>
      </c>
      <c r="FX68" s="2494" t="s">
        <v>1048</v>
      </c>
      <c r="FY68" s="2494" t="s">
        <v>1048</v>
      </c>
      <c r="FZ68" s="2494" t="s">
        <v>1048</v>
      </c>
      <c r="GA68" s="2494" t="s">
        <v>1048</v>
      </c>
      <c r="GB68" s="2494" t="s">
        <v>1048</v>
      </c>
      <c r="GC68" s="2494" t="s">
        <v>1048</v>
      </c>
      <c r="GD68" s="2494" t="s">
        <v>1048</v>
      </c>
      <c r="GE68" s="2494" t="s">
        <v>1048</v>
      </c>
      <c r="GF68" s="2494" t="s">
        <v>1048</v>
      </c>
      <c r="GG68" s="2494" t="s">
        <v>1048</v>
      </c>
      <c r="GH68" s="2494" t="s">
        <v>1048</v>
      </c>
      <c r="GI68" s="2494" t="s">
        <v>1048</v>
      </c>
      <c r="GJ68" s="2494" t="s">
        <v>1048</v>
      </c>
      <c r="GK68" s="2494" t="s">
        <v>1048</v>
      </c>
      <c r="GL68" s="2494" t="s">
        <v>1048</v>
      </c>
      <c r="GM68" s="2494" t="s">
        <v>1048</v>
      </c>
      <c r="GN68" s="298" t="str">
        <f>FHD_NOTE_P_32</f>
        <v/>
      </c>
      <c r="GO68" s="1645" t="str">
        <f>IF((LEN(E68)-LEN(SUBSTITUTE(E68,".","")))/LEN(".")=1,"p","")</f>
        <v/>
      </c>
      <c r="GP68" s="1645">
        <f>_xlfn.IFERROR(MATCH("есть",B_FHD_FLAG_INDEX_2,0),0)</f>
        <v>0</v>
      </c>
      <c r="GQ68" s="1645"/>
      <c r="GV68" s="1645"/>
      <c r="GY68" s="553"/>
      <c r="HE68" s="1641"/>
      <c r="HF68" s="1641"/>
      <c r="HG68" s="1641"/>
      <c r="HH68" s="1641"/>
      <c r="HI68" s="1641"/>
      <c r="HJ68" s="1169">
        <v>45</v>
      </c>
    </row>
    <row s="1375" customFormat="1" customHeight="1" ht="11.549999999999999">
      <c r="A69" s="996"/>
      <c r="C69" s="1645"/>
      <c r="D69" s="1647"/>
      <c r="E69" s="555" t="str">
        <f>FHD_NUM_P_33</f>
        <v>2.13</v>
      </c>
      <c r="F69" s="1533"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8" t="s">
        <v>1025</v>
      </c>
      <c r="H69" s="588">
        <f>SUM(H70:H71)</f>
        <v>0</v>
      </c>
      <c r="I69" s="588">
        <f>SUM(I70:I71)</f>
        <v>0</v>
      </c>
      <c r="J69" s="588">
        <f>SUM(J70:J71)</f>
        <v>0</v>
      </c>
      <c r="K69" s="588">
        <f>SUM(K70:K71)</f>
        <v>0</v>
      </c>
      <c r="L69" s="588">
        <f>SUM(L70:L71)</f>
        <v>0</v>
      </c>
      <c r="M69" s="588">
        <f>SUM(M70:M71)</f>
        <v>0</v>
      </c>
      <c r="N69" s="588">
        <f>SUM(N70:N71)</f>
        <v>0</v>
      </c>
      <c r="O69" s="588">
        <f>SUM(O70:O71)</f>
        <v>0</v>
      </c>
      <c r="P69" s="588">
        <f>SUM(P70:P71)</f>
        <v>0</v>
      </c>
      <c r="Q69" s="588">
        <f>SUM(Q70:Q71)</f>
        <v>0</v>
      </c>
      <c r="R69" s="588">
        <f>SUM(R70:R71)</f>
        <v>0</v>
      </c>
      <c r="S69" s="588">
        <f>SUM(S70:S71)</f>
        <v>0</v>
      </c>
      <c r="T69" s="588">
        <f>SUM(T70:T71)</f>
        <v>0</v>
      </c>
      <c r="U69" s="588">
        <f>SUM(U70:U71)</f>
        <v>0</v>
      </c>
      <c r="V69" s="588">
        <f>SUM(V70:V71)</f>
        <v>0</v>
      </c>
      <c r="W69" s="588">
        <f>SUM(W70:W71)</f>
        <v>0</v>
      </c>
      <c r="X69" s="588">
        <f>SUM(X70:X71)</f>
        <v>0</v>
      </c>
      <c r="Y69" s="588">
        <f>SUM(Y70:Y71)</f>
        <v>0</v>
      </c>
      <c r="Z69" s="588">
        <f>SUM(Z70:Z71)</f>
        <v>0</v>
      </c>
      <c r="AA69" s="588">
        <f>SUM(AA70:AA71)</f>
        <v>0</v>
      </c>
      <c r="AB69" s="588">
        <f>SUM(AB70:AB71)</f>
        <v>0</v>
      </c>
      <c r="AC69" s="588">
        <f>SUM(AC70:AC71)</f>
        <v>0</v>
      </c>
      <c r="AD69" s="588">
        <f>SUM(AD70:AD71)</f>
        <v>0</v>
      </c>
      <c r="AE69" s="588">
        <f>SUM(AE70:AE71)</f>
        <v>0</v>
      </c>
      <c r="AF69" s="588">
        <f>SUM(AF70:AF71)</f>
        <v>0</v>
      </c>
      <c r="AG69" s="588">
        <f>SUM(AG70:AG71)</f>
        <v>0</v>
      </c>
      <c r="AH69" s="588">
        <f>SUM(AH70:AH71)</f>
        <v>0</v>
      </c>
      <c r="AI69" s="588">
        <f>SUM(AI70:AI71)</f>
        <v>0</v>
      </c>
      <c r="AJ69" s="588">
        <f>SUM(AJ70:AJ71)</f>
        <v>0</v>
      </c>
      <c r="AK69" s="588">
        <f>SUM(AK70:AK71)</f>
        <v>0</v>
      </c>
      <c r="AL69" s="588">
        <f>SUM(AL70:AL71)</f>
        <v>0</v>
      </c>
      <c r="AM69" s="588">
        <f>SUM(AM70:AM71)</f>
        <v>0</v>
      </c>
      <c r="AN69" s="588">
        <f>SUM(AN70:AN71)</f>
        <v>0</v>
      </c>
      <c r="AO69" s="588">
        <f>SUM(AO70:AO71)</f>
        <v>0</v>
      </c>
      <c r="AP69" s="588">
        <f>SUM(AP70:AP71)</f>
        <v>0</v>
      </c>
      <c r="AQ69" s="588">
        <f>SUM(AQ70:AQ71)</f>
        <v>0</v>
      </c>
      <c r="AR69" s="588">
        <f>SUM(AR70:AR71)</f>
        <v>0</v>
      </c>
      <c r="AS69" s="588">
        <f>SUM(AS70:AS71)</f>
        <v>0</v>
      </c>
      <c r="AT69" s="588">
        <f>SUM(AT70:AT71)</f>
        <v>0</v>
      </c>
      <c r="AU69" s="588">
        <f>SUM(AU70:AU71)</f>
        <v>0</v>
      </c>
      <c r="AV69" s="588">
        <f>SUM(AV70:AV71)</f>
        <v>0</v>
      </c>
      <c r="AW69" s="588">
        <f>SUM(AW70:AW71)</f>
        <v>0</v>
      </c>
      <c r="AX69" s="588">
        <f>SUM(AX70:AX71)</f>
        <v>0</v>
      </c>
      <c r="AY69" s="588">
        <f>SUM(AY70:AY71)</f>
        <v>0</v>
      </c>
      <c r="AZ69" s="588">
        <f>SUM(AZ70:AZ71)</f>
        <v>0</v>
      </c>
      <c r="BA69" s="588">
        <f>SUM(BA70:BA71)</f>
        <v>0</v>
      </c>
      <c r="BB69" s="588">
        <f>SUM(BB70:BB71)</f>
        <v>0</v>
      </c>
      <c r="BC69" s="588">
        <f>SUM(BC70:BC71)</f>
        <v>0</v>
      </c>
      <c r="BD69" s="588">
        <f>SUM(BD70:BD71)</f>
        <v>0</v>
      </c>
      <c r="BE69" s="588">
        <f>SUM(BE70:BE71)</f>
        <v>0</v>
      </c>
      <c r="BF69" s="588">
        <f>SUM(BF70:BF71)</f>
        <v>0</v>
      </c>
      <c r="BG69" s="588">
        <f>SUM(BG70:BG71)</f>
        <v>0</v>
      </c>
      <c r="BH69" s="588">
        <f>SUM(BH70:BH71)</f>
        <v>0</v>
      </c>
      <c r="BI69" s="588">
        <f>SUM(BI70:BI71)</f>
        <v>0</v>
      </c>
      <c r="BJ69" s="588">
        <f>SUM(BJ70:BJ71)</f>
        <v>0</v>
      </c>
      <c r="BK69" s="588">
        <f>SUM(BK70:BK71)</f>
        <v>0</v>
      </c>
      <c r="BL69" s="588">
        <f>SUM(BL70:BL71)</f>
        <v>0</v>
      </c>
      <c r="BM69" s="588">
        <f>SUM(BM70:BM71)</f>
        <v>0</v>
      </c>
      <c r="BN69" s="588">
        <f>SUM(BN70:BN71)</f>
        <v>0</v>
      </c>
      <c r="BO69" s="588">
        <f>SUM(BO70:BO71)</f>
        <v>0</v>
      </c>
      <c r="BP69" s="588">
        <f>SUM(BP70:BP71)</f>
        <v>0</v>
      </c>
      <c r="BQ69" s="588">
        <f>SUM(BQ70:BQ71)</f>
        <v>0</v>
      </c>
      <c r="BR69" s="588">
        <f>SUM(BR70:BR71)</f>
        <v>0</v>
      </c>
      <c r="BS69" s="588">
        <f>SUM(BS70:BS71)</f>
        <v>0</v>
      </c>
      <c r="BT69" s="588">
        <f>SUM(BT70:BT71)</f>
        <v>0</v>
      </c>
      <c r="BU69" s="588">
        <f>SUM(BU70:BU71)</f>
        <v>0</v>
      </c>
      <c r="BV69" s="588">
        <f>SUM(BV70:BV71)</f>
        <v>0</v>
      </c>
      <c r="BW69" s="588">
        <f>SUM(BW70:BW71)</f>
        <v>0</v>
      </c>
      <c r="BX69" s="588">
        <f>SUM(BX70:BX71)</f>
        <v>0</v>
      </c>
      <c r="BY69" s="588">
        <f>SUM(BY70:BY71)</f>
        <v>0</v>
      </c>
      <c r="BZ69" s="588">
        <f>SUM(BZ70:BZ71)</f>
        <v>0</v>
      </c>
      <c r="CA69" s="588">
        <f>SUM(CA70:CA71)</f>
        <v>0</v>
      </c>
      <c r="CB69" s="588">
        <f>SUM(CB70:CB71)</f>
        <v>0</v>
      </c>
      <c r="CC69" s="588">
        <f>SUM(CC70:CC71)</f>
        <v>0</v>
      </c>
      <c r="CD69" s="588">
        <f>SUM(CD70:CD71)</f>
        <v>0</v>
      </c>
      <c r="CE69" s="588">
        <f>SUM(CE70:CE71)</f>
        <v>0</v>
      </c>
      <c r="CF69" s="588">
        <f>SUM(CF70:CF71)</f>
        <v>0</v>
      </c>
      <c r="CG69" s="588">
        <f>SUM(CG70:CG71)</f>
        <v>0</v>
      </c>
      <c r="CH69" s="588">
        <f>SUM(CH70:CH71)</f>
        <v>0</v>
      </c>
      <c r="CI69" s="588">
        <f>SUM(CI70:CI71)</f>
        <v>0</v>
      </c>
      <c r="CJ69" s="588">
        <f>SUM(CJ70:CJ71)</f>
        <v>0</v>
      </c>
      <c r="CK69" s="588">
        <f>SUM(CK70:CK71)</f>
        <v>0</v>
      </c>
      <c r="CL69" s="588">
        <f>SUM(CL70:CL71)</f>
        <v>0</v>
      </c>
      <c r="CM69" s="588">
        <f>SUM(CM70:CM71)</f>
        <v>0</v>
      </c>
      <c r="CN69" s="588">
        <f>SUM(CN70:CN71)</f>
        <v>0</v>
      </c>
      <c r="CO69" s="588">
        <f>SUM(CO70:CO71)</f>
        <v>0</v>
      </c>
      <c r="CP69" s="588">
        <f>SUM(CP70:CP71)</f>
        <v>0</v>
      </c>
      <c r="CQ69" s="588">
        <f>SUM(CQ70:CQ71)</f>
        <v>0</v>
      </c>
      <c r="CR69" s="588">
        <f>SUM(CR70:CR71)</f>
        <v>0</v>
      </c>
      <c r="CS69" s="588">
        <f>SUM(CS70:CS71)</f>
        <v>0</v>
      </c>
      <c r="CT69" s="588">
        <f>SUM(CT70:CT71)</f>
        <v>0</v>
      </c>
      <c r="CU69" s="588">
        <f>SUM(CU70:CU71)</f>
        <v>0</v>
      </c>
      <c r="CV69" s="588">
        <f>SUM(CV70:CV71)</f>
        <v>0</v>
      </c>
      <c r="CW69" s="588">
        <f>SUM(CW70:CW71)</f>
        <v>0</v>
      </c>
      <c r="CX69" s="588">
        <f>SUM(CX70:CX71)</f>
        <v>0</v>
      </c>
      <c r="CY69" s="588">
        <f>SUM(CY70:CY71)</f>
        <v>0</v>
      </c>
      <c r="CZ69" s="588">
        <f>SUM(CZ70:CZ71)</f>
        <v>0</v>
      </c>
      <c r="DA69" s="588">
        <f>SUM(DA70:DA71)</f>
        <v>0</v>
      </c>
      <c r="DB69" s="588">
        <f>SUM(DB70:DB71)</f>
        <v>0</v>
      </c>
      <c r="DC69" s="588">
        <f>SUM(DC70:DC71)</f>
        <v>0</v>
      </c>
      <c r="DD69" s="588">
        <f>SUM(DD70:DD71)</f>
        <v>0</v>
      </c>
      <c r="DE69" s="588">
        <f>SUM(DE70:DE71)</f>
        <v>0</v>
      </c>
      <c r="DF69" s="588">
        <f>SUM(DF70:DF71)</f>
        <v>0</v>
      </c>
      <c r="DG69" s="588">
        <f>SUM(DG70:DG71)</f>
        <v>0</v>
      </c>
      <c r="DH69" s="588">
        <f>SUM(DH70:DH71)</f>
        <v>0</v>
      </c>
      <c r="DI69" s="588">
        <f>SUM(DI70:DI71)</f>
        <v>0</v>
      </c>
      <c r="DJ69" s="588">
        <f>SUM(DJ70:DJ71)</f>
        <v>0</v>
      </c>
      <c r="DK69" s="588">
        <f>SUM(DK70:DK71)</f>
        <v>0</v>
      </c>
      <c r="DL69" s="588">
        <f>SUM(DL70:DL71)</f>
        <v>0</v>
      </c>
      <c r="DM69" s="588">
        <f>SUM(DM70:DM71)</f>
        <v>0</v>
      </c>
      <c r="DN69" s="588">
        <f>SUM(DN70:DN71)</f>
        <v>0</v>
      </c>
      <c r="DO69" s="588">
        <f>SUM(DO70:DO71)</f>
        <v>0</v>
      </c>
      <c r="DP69" s="588">
        <f>SUM(DP70:DP71)</f>
        <v>0</v>
      </c>
      <c r="DQ69" s="588">
        <f>SUM(DQ70:DQ71)</f>
        <v>0</v>
      </c>
      <c r="DR69" s="588">
        <f>SUM(DR70:DR71)</f>
        <v>0</v>
      </c>
      <c r="DS69" s="588">
        <f>SUM(DS70:DS71)</f>
        <v>0</v>
      </c>
      <c r="DT69" s="588">
        <f>SUM(DT70:DT71)</f>
        <v>0</v>
      </c>
      <c r="DU69" s="588">
        <f>SUM(DU70:DU71)</f>
        <v>0</v>
      </c>
      <c r="DV69" s="588">
        <f>SUM(DV70:DV71)</f>
        <v>0</v>
      </c>
      <c r="DW69" s="588">
        <f>SUM(DW70:DW71)</f>
        <v>0</v>
      </c>
      <c r="DX69" s="588">
        <f>SUM(DX70:DX71)</f>
        <v>0</v>
      </c>
      <c r="DY69" s="588">
        <f>SUM(DY70:DY71)</f>
        <v>0</v>
      </c>
      <c r="DZ69" s="588">
        <f>SUM(DZ70:DZ71)</f>
        <v>0</v>
      </c>
      <c r="EA69" s="588">
        <f>SUM(EA70:EA71)</f>
        <v>0</v>
      </c>
      <c r="EB69" s="588">
        <f>SUM(EB70:EB71)</f>
        <v>0</v>
      </c>
      <c r="EC69" s="588">
        <f>SUM(EC70:EC71)</f>
        <v>0</v>
      </c>
      <c r="ED69" s="588">
        <f>SUM(ED70:ED71)</f>
        <v>0</v>
      </c>
      <c r="EE69" s="588">
        <f>SUM(EE70:EE71)</f>
        <v>0</v>
      </c>
      <c r="EF69" s="588">
        <f>SUM(EF70:EF71)</f>
        <v>0</v>
      </c>
      <c r="EG69" s="588">
        <f>SUM(EG70:EG71)</f>
        <v>0</v>
      </c>
      <c r="EH69" s="588">
        <f>SUM(EH70:EH71)</f>
        <v>0</v>
      </c>
      <c r="EI69" s="588">
        <f>SUM(EI70:EI71)</f>
        <v>0</v>
      </c>
      <c r="EJ69" s="588">
        <f>SUM(EJ70:EJ71)</f>
        <v>0</v>
      </c>
      <c r="EK69" s="588">
        <f>SUM(EK70:EK71)</f>
        <v>0</v>
      </c>
      <c r="EL69" s="588">
        <f>SUM(EL70:EL71)</f>
        <v>0</v>
      </c>
      <c r="EM69" s="588">
        <f>SUM(EM70:EM71)</f>
        <v>0</v>
      </c>
      <c r="EN69" s="588">
        <f>SUM(EN70:EN71)</f>
        <v>0</v>
      </c>
      <c r="EO69" s="588">
        <f>SUM(EO70:EO71)</f>
        <v>0</v>
      </c>
      <c r="EP69" s="588">
        <f>SUM(EP70:EP71)</f>
        <v>0</v>
      </c>
      <c r="EQ69" s="588">
        <f>SUM(EQ70:EQ71)</f>
        <v>0</v>
      </c>
      <c r="ER69" s="588">
        <f>SUM(ER70:ER71)</f>
        <v>0</v>
      </c>
      <c r="ES69" s="588">
        <f>SUM(ES70:ES71)</f>
        <v>0</v>
      </c>
      <c r="ET69" s="588">
        <f>SUM(ET70:ET71)</f>
        <v>0</v>
      </c>
      <c r="EU69" s="588">
        <f>SUM(EU70:EU71)</f>
        <v>0</v>
      </c>
      <c r="EV69" s="588">
        <f>SUM(EV70:EV71)</f>
        <v>0</v>
      </c>
      <c r="EW69" s="588">
        <f>SUM(EW70:EW71)</f>
        <v>0</v>
      </c>
      <c r="EX69" s="588">
        <f>SUM(EX70:EX71)</f>
        <v>0</v>
      </c>
      <c r="EY69" s="588">
        <f>SUM(EY70:EY71)</f>
        <v>0</v>
      </c>
      <c r="EZ69" s="588">
        <f>SUM(EZ70:EZ71)</f>
        <v>0</v>
      </c>
      <c r="FA69" s="588">
        <f>SUM(FA70:FA71)</f>
        <v>0</v>
      </c>
      <c r="FB69" s="588">
        <f>SUM(FB70:FB71)</f>
        <v>0</v>
      </c>
      <c r="FC69" s="588">
        <f>SUM(FC70:FC71)</f>
        <v>0</v>
      </c>
      <c r="FD69" s="588">
        <f>SUM(FD70:FD71)</f>
        <v>0</v>
      </c>
      <c r="FE69" s="588">
        <f>SUM(FE70:FE71)</f>
        <v>0</v>
      </c>
      <c r="FF69" s="588">
        <f>SUM(FF70:FF71)</f>
        <v>0</v>
      </c>
      <c r="FG69" s="588">
        <f>SUM(FG70:FG71)</f>
        <v>0</v>
      </c>
      <c r="FH69" s="588">
        <f>SUM(FH70:FH71)</f>
        <v>0</v>
      </c>
      <c r="FI69" s="588">
        <f>SUM(FI70:FI71)</f>
        <v>0</v>
      </c>
      <c r="FJ69" s="588">
        <f>SUM(FJ70:FJ71)</f>
        <v>0</v>
      </c>
      <c r="FK69" s="588">
        <f>SUM(FK70:FK71)</f>
        <v>0</v>
      </c>
      <c r="FL69" s="588">
        <f>SUM(FL70:FL71)</f>
        <v>0</v>
      </c>
      <c r="FM69" s="588">
        <f>SUM(FM70:FM71)</f>
        <v>0</v>
      </c>
      <c r="FN69" s="588">
        <f>SUM(FN70:FN71)</f>
        <v>0</v>
      </c>
      <c r="FO69" s="588">
        <f>SUM(FO70:FO71)</f>
        <v>0</v>
      </c>
      <c r="FP69" s="588">
        <f>SUM(FP70:FP71)</f>
        <v>0</v>
      </c>
      <c r="FQ69" s="588">
        <f>SUM(FQ70:FQ71)</f>
        <v>0</v>
      </c>
      <c r="FR69" s="588">
        <f>SUM(FR70:FR71)</f>
        <v>0</v>
      </c>
      <c r="FS69" s="588">
        <f>SUM(FS70:FS71)</f>
        <v>0</v>
      </c>
      <c r="FT69" s="588">
        <f>SUM(FT70:FT71)</f>
        <v>0</v>
      </c>
      <c r="FU69" s="588">
        <f>SUM(FU70:FU71)</f>
        <v>0</v>
      </c>
      <c r="FV69" s="588">
        <f>SUM(FV70:FV71)</f>
        <v>0</v>
      </c>
      <c r="FW69" s="588">
        <f>SUM(FW70:FW71)</f>
        <v>0</v>
      </c>
      <c r="FX69" s="588">
        <f>SUM(FX70:FX71)</f>
        <v>0</v>
      </c>
      <c r="FY69" s="588">
        <f>SUM(FY70:FY71)</f>
        <v>0</v>
      </c>
      <c r="FZ69" s="588">
        <f>SUM(FZ70:FZ71)</f>
        <v>0</v>
      </c>
      <c r="GA69" s="588">
        <f>SUM(GA70:GA71)</f>
        <v>0</v>
      </c>
      <c r="GB69" s="588">
        <f>SUM(GB70:GB71)</f>
        <v>0</v>
      </c>
      <c r="GC69" s="588">
        <f>SUM(GC70:GC71)</f>
        <v>0</v>
      </c>
      <c r="GD69" s="588">
        <f>SUM(GD70:GD71)</f>
        <v>0</v>
      </c>
      <c r="GE69" s="588">
        <f>SUM(GE70:GE71)</f>
        <v>0</v>
      </c>
      <c r="GF69" s="588">
        <f>SUM(GF70:GF71)</f>
        <v>0</v>
      </c>
      <c r="GG69" s="588">
        <f>SUM(GG70:GG71)</f>
        <v>0</v>
      </c>
      <c r="GH69" s="588">
        <f>SUM(GH70:GH71)</f>
        <v>0</v>
      </c>
      <c r="GI69" s="588">
        <f>SUM(GI70:GI71)</f>
        <v>0</v>
      </c>
      <c r="GJ69" s="588">
        <f>SUM(GJ70:GJ71)</f>
        <v>0</v>
      </c>
      <c r="GK69" s="588">
        <f>SUM(GK70:GK71)</f>
        <v>0</v>
      </c>
      <c r="GL69" s="588">
        <f>SUM(GL70:GL71)</f>
        <v>0</v>
      </c>
      <c r="GM69" s="588">
        <f>SUM(GM70:GM71)</f>
        <v>0</v>
      </c>
      <c r="GN69" s="298"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GO69" s="1645" t="str">
        <f>IF((LEN(E69)-LEN(SUBSTITUTE(E69,".","")))/LEN(".")=1,"p","")</f>
        <v>p</v>
      </c>
      <c r="GP69" s="1645"/>
      <c r="GQ69" s="1645"/>
      <c r="GV69" s="1645"/>
      <c r="GY69" s="553"/>
      <c r="HE69" s="1641"/>
      <c r="HF69" s="1641"/>
      <c r="HG69" s="1641"/>
      <c r="HH69" s="1641"/>
      <c r="HI69" s="1641"/>
      <c r="HJ69" s="1169">
        <v>11</v>
      </c>
    </row>
    <row s="1651" customFormat="1" customHeight="1" ht="1.05">
      <c r="A70" s="1176"/>
      <c r="D70" s="557"/>
      <c r="E70" s="1022" t="str">
        <f>E69&amp;".0"</f>
        <v>2.13.0</v>
      </c>
      <c r="F70" s="1000"/>
      <c r="G70" s="1022"/>
      <c r="H70" s="1001"/>
      <c r="I70" s="1001"/>
      <c r="J70" s="1001"/>
      <c r="K70" s="1001"/>
      <c r="L70" s="1001"/>
      <c r="M70" s="1001"/>
      <c r="N70" s="1001"/>
      <c r="O70" s="1001"/>
      <c r="P70" s="1001"/>
      <c r="Q70" s="1001"/>
      <c r="R70" s="1001"/>
      <c r="S70" s="1001"/>
      <c r="T70" s="1001"/>
      <c r="U70" s="1001"/>
      <c r="V70" s="1001"/>
      <c r="W70" s="1001"/>
      <c r="X70" s="1001"/>
      <c r="Y70" s="1001"/>
      <c r="Z70" s="1001"/>
      <c r="AA70" s="1001"/>
      <c r="AB70" s="1001"/>
      <c r="AC70" s="1001"/>
      <c r="AD70" s="1001"/>
      <c r="AE70" s="1001"/>
      <c r="AF70" s="1001"/>
      <c r="AG70" s="1001"/>
      <c r="AH70" s="1001"/>
      <c r="AI70" s="1001"/>
      <c r="AJ70" s="1001"/>
      <c r="AK70" s="1001"/>
      <c r="AL70" s="1001"/>
      <c r="AM70" s="1001"/>
      <c r="AN70" s="1001"/>
      <c r="AO70" s="1001"/>
      <c r="AP70" s="1001"/>
      <c r="AQ70" s="1001"/>
      <c r="AR70" s="1001"/>
      <c r="AS70" s="1001"/>
      <c r="AT70" s="1001"/>
      <c r="AU70" s="1001"/>
      <c r="AV70" s="1001"/>
      <c r="AW70" s="1001"/>
      <c r="AX70" s="1001"/>
      <c r="AY70" s="1001"/>
      <c r="AZ70" s="1001"/>
      <c r="BA70" s="1001"/>
      <c r="BB70" s="1001"/>
      <c r="BC70" s="1001"/>
      <c r="BD70" s="1001"/>
      <c r="BE70" s="1001"/>
      <c r="BF70" s="1001"/>
      <c r="BG70" s="1001"/>
      <c r="BH70" s="1001"/>
      <c r="BI70" s="1001"/>
      <c r="BJ70" s="1001"/>
      <c r="BK70" s="1001"/>
      <c r="BL70" s="1001"/>
      <c r="BM70" s="1001"/>
      <c r="BN70" s="1001"/>
      <c r="BO70" s="1001"/>
      <c r="BP70" s="1001"/>
      <c r="BQ70" s="1001"/>
      <c r="BR70" s="1001"/>
      <c r="BS70" s="1001"/>
      <c r="BT70" s="1001"/>
      <c r="BU70" s="1001"/>
      <c r="BV70" s="1001"/>
      <c r="BW70" s="1001"/>
      <c r="BX70" s="1001"/>
      <c r="BY70" s="1001"/>
      <c r="BZ70" s="1001"/>
      <c r="CA70" s="1001"/>
      <c r="CB70" s="1001"/>
      <c r="CC70" s="1001"/>
      <c r="CD70" s="1001"/>
      <c r="CE70" s="1001"/>
      <c r="CF70" s="1001"/>
      <c r="CG70" s="1001"/>
      <c r="CH70" s="1001"/>
      <c r="CI70" s="1001"/>
      <c r="CJ70" s="1001"/>
      <c r="CK70" s="1001"/>
      <c r="CL70" s="1001"/>
      <c r="CM70" s="1001"/>
      <c r="CN70" s="1001"/>
      <c r="CO70" s="1001"/>
      <c r="CP70" s="1001"/>
      <c r="CQ70" s="1001"/>
      <c r="CR70" s="1001"/>
      <c r="CS70" s="1001"/>
      <c r="CT70" s="1001"/>
      <c r="CU70" s="1001"/>
      <c r="CV70" s="1001"/>
      <c r="CW70" s="1001"/>
      <c r="CX70" s="1001"/>
      <c r="CY70" s="1001"/>
      <c r="CZ70" s="1001"/>
      <c r="DA70" s="1001"/>
      <c r="DB70" s="1001"/>
      <c r="DC70" s="1001"/>
      <c r="DD70" s="1001"/>
      <c r="DE70" s="1001"/>
      <c r="DF70" s="1001"/>
      <c r="DG70" s="1001"/>
      <c r="DH70" s="1001"/>
      <c r="DI70" s="1001"/>
      <c r="DJ70" s="1001"/>
      <c r="DK70" s="1001"/>
      <c r="DL70" s="1001"/>
      <c r="DM70" s="1001"/>
      <c r="DN70" s="1001"/>
      <c r="DO70" s="1001"/>
      <c r="DP70" s="1001"/>
      <c r="DQ70" s="1001"/>
      <c r="DR70" s="1001"/>
      <c r="DS70" s="1001"/>
      <c r="DT70" s="1001"/>
      <c r="DU70" s="1001"/>
      <c r="DV70" s="1001"/>
      <c r="DW70" s="1001"/>
      <c r="DX70" s="1001"/>
      <c r="DY70" s="1001"/>
      <c r="DZ70" s="1001"/>
      <c r="EA70" s="1001"/>
      <c r="EB70" s="1001"/>
      <c r="EC70" s="1001"/>
      <c r="ED70" s="1001"/>
      <c r="EE70" s="1001"/>
      <c r="EF70" s="1001"/>
      <c r="EG70" s="1001"/>
      <c r="EH70" s="1001"/>
      <c r="EI70" s="1001"/>
      <c r="EJ70" s="1001"/>
      <c r="EK70" s="1001"/>
      <c r="EL70" s="1001"/>
      <c r="EM70" s="1001"/>
      <c r="EN70" s="1001"/>
      <c r="EO70" s="1001"/>
      <c r="EP70" s="1001"/>
      <c r="EQ70" s="1001"/>
      <c r="ER70" s="1001"/>
      <c r="ES70" s="1001"/>
      <c r="ET70" s="1001"/>
      <c r="EU70" s="1001"/>
      <c r="EV70" s="1001"/>
      <c r="EW70" s="1001"/>
      <c r="EX70" s="1001"/>
      <c r="EY70" s="1001"/>
      <c r="EZ70" s="1001"/>
      <c r="FA70" s="1001"/>
      <c r="FB70" s="1001"/>
      <c r="FC70" s="1001"/>
      <c r="FD70" s="1001"/>
      <c r="FE70" s="1001"/>
      <c r="FF70" s="1001"/>
      <c r="FG70" s="1001"/>
      <c r="FH70" s="1001"/>
      <c r="FI70" s="1001"/>
      <c r="FJ70" s="1001"/>
      <c r="FK70" s="1001"/>
      <c r="FL70" s="1001"/>
      <c r="FM70" s="1001"/>
      <c r="FN70" s="1001"/>
      <c r="FO70" s="1001"/>
      <c r="FP70" s="1001"/>
      <c r="FQ70" s="1001"/>
      <c r="FR70" s="1001"/>
      <c r="FS70" s="1001"/>
      <c r="FT70" s="1001"/>
      <c r="FU70" s="1001"/>
      <c r="FV70" s="1001"/>
      <c r="FW70" s="1001"/>
      <c r="FX70" s="1001"/>
      <c r="FY70" s="1001"/>
      <c r="FZ70" s="1001"/>
      <c r="GA70" s="1001"/>
      <c r="GB70" s="1001"/>
      <c r="GC70" s="1001"/>
      <c r="GD70" s="1001"/>
      <c r="GE70" s="1001"/>
      <c r="GF70" s="1001"/>
      <c r="GG70" s="1001"/>
      <c r="GH70" s="1001"/>
      <c r="GI70" s="1001"/>
      <c r="GJ70" s="1001"/>
      <c r="GK70" s="1001"/>
      <c r="GL70" s="1001"/>
      <c r="GM70" s="1001"/>
      <c r="GN70" s="1002"/>
      <c r="GO70" s="1645" t="str">
        <f>IF((LEN(E70)-LEN(SUBSTITUTE(E70,".","")))/LEN(".")=1,"p","")</f>
        <v/>
      </c>
      <c r="HJ70" s="1645">
        <v>1</v>
      </c>
    </row>
    <row s="1375" customFormat="1" customHeight="1" ht="14.699999999999998">
      <c r="A71" s="996"/>
      <c r="C71" s="1645"/>
      <c r="D71" s="1642"/>
      <c r="E71" s="579"/>
      <c r="F71" s="580" t="s">
        <v>1050</v>
      </c>
      <c r="G71" s="581"/>
      <c r="H71" s="582"/>
      <c r="I71" s="582"/>
      <c r="J71" s="2827"/>
      <c r="K71" s="2828"/>
      <c r="L71" s="2829"/>
      <c r="M71" s="2830"/>
      <c r="N71" s="2831"/>
      <c r="O71" s="2832"/>
      <c r="P71" s="2833"/>
      <c r="Q71" s="2834"/>
      <c r="R71" s="2835"/>
      <c r="S71" s="2836"/>
      <c r="T71" s="2837"/>
      <c r="U71" s="2838"/>
      <c r="V71" s="2839"/>
      <c r="W71" s="2840"/>
      <c r="X71" s="2841"/>
      <c r="Y71" s="2842"/>
      <c r="Z71" s="2843"/>
      <c r="AA71" s="2844"/>
      <c r="AB71" s="2845"/>
      <c r="AC71" s="2846"/>
      <c r="AD71" s="2847"/>
      <c r="AE71" s="2848"/>
      <c r="AF71" s="2849"/>
      <c r="AG71" s="2850"/>
      <c r="AH71" s="2851"/>
      <c r="AI71" s="2852"/>
      <c r="AJ71" s="2853"/>
      <c r="AK71" s="2854"/>
      <c r="AL71" s="2855"/>
      <c r="AM71" s="2856"/>
      <c r="AN71" s="2857"/>
      <c r="AO71" s="2858"/>
      <c r="AP71" s="2859"/>
      <c r="AQ71" s="2860"/>
      <c r="AR71" s="2861"/>
      <c r="AS71" s="2862"/>
      <c r="AT71" s="2863"/>
      <c r="AU71" s="2864"/>
      <c r="AV71" s="2865"/>
      <c r="AW71" s="2866"/>
      <c r="AX71" s="2867"/>
      <c r="AY71" s="2868"/>
      <c r="AZ71" s="2869"/>
      <c r="BA71" s="2870"/>
      <c r="BB71" s="2871"/>
      <c r="BC71" s="2872"/>
      <c r="BD71" s="2873"/>
      <c r="BE71" s="2874"/>
      <c r="BF71" s="2875"/>
      <c r="BG71" s="2876"/>
      <c r="BH71" s="2877"/>
      <c r="BI71" s="2878"/>
      <c r="BJ71" s="2879"/>
      <c r="BK71" s="2880"/>
      <c r="BL71" s="2881"/>
      <c r="BM71" s="2882"/>
      <c r="BN71" s="2883"/>
      <c r="BO71" s="2884"/>
      <c r="BP71" s="2885"/>
      <c r="BQ71" s="2886"/>
      <c r="BR71" s="2887"/>
      <c r="BS71" s="2888"/>
      <c r="BT71" s="2889"/>
      <c r="BU71" s="2890"/>
      <c r="BV71" s="2891"/>
      <c r="BW71" s="2892"/>
      <c r="BX71" s="2893"/>
      <c r="BY71" s="2894"/>
      <c r="BZ71" s="2895"/>
      <c r="CA71" s="2896"/>
      <c r="CB71" s="2897"/>
      <c r="CC71" s="2898"/>
      <c r="CD71" s="2899"/>
      <c r="CE71" s="2900"/>
      <c r="CF71" s="2901"/>
      <c r="CG71" s="2902"/>
      <c r="CH71" s="2903"/>
      <c r="CI71" s="2904"/>
      <c r="CJ71" s="2905"/>
      <c r="CK71" s="2906"/>
      <c r="CL71" s="2907"/>
      <c r="CM71" s="2908"/>
      <c r="CN71" s="2909"/>
      <c r="CO71" s="2910"/>
      <c r="CP71" s="2911"/>
      <c r="CQ71" s="2912"/>
      <c r="CR71" s="2913"/>
      <c r="CS71" s="2914"/>
      <c r="CT71" s="2915"/>
      <c r="CU71" s="2916"/>
      <c r="CV71" s="2917"/>
      <c r="CW71" s="2918"/>
      <c r="CX71" s="2919"/>
      <c r="CY71" s="2920"/>
      <c r="CZ71" s="2921"/>
      <c r="DA71" s="2922"/>
      <c r="DB71" s="2923"/>
      <c r="DC71" s="2924"/>
      <c r="DD71" s="2925"/>
      <c r="DE71" s="2926"/>
      <c r="DF71" s="2927"/>
      <c r="DG71" s="2928"/>
      <c r="DH71" s="2929"/>
      <c r="DI71" s="2930"/>
      <c r="DJ71" s="2931"/>
      <c r="DK71" s="2932"/>
      <c r="DL71" s="2933"/>
      <c r="DM71" s="2934"/>
      <c r="DN71" s="2935"/>
      <c r="DO71" s="2936"/>
      <c r="DP71" s="2937"/>
      <c r="DQ71" s="2938"/>
      <c r="DR71" s="2939"/>
      <c r="DS71" s="2940"/>
      <c r="DT71" s="2941"/>
      <c r="DU71" s="2942"/>
      <c r="DV71" s="2943"/>
      <c r="DW71" s="2944"/>
      <c r="DX71" s="2945"/>
      <c r="DY71" s="2946"/>
      <c r="DZ71" s="2947"/>
      <c r="EA71" s="2948"/>
      <c r="EB71" s="2949"/>
      <c r="EC71" s="2950"/>
      <c r="ED71" s="2951"/>
      <c r="EE71" s="2952"/>
      <c r="EF71" s="2953"/>
      <c r="EG71" s="2954"/>
      <c r="EH71" s="2955"/>
      <c r="EI71" s="2956"/>
      <c r="EJ71" s="2957"/>
      <c r="EK71" s="2958"/>
      <c r="EL71" s="2959"/>
      <c r="EM71" s="2960"/>
      <c r="EN71" s="2961"/>
      <c r="EO71" s="2962"/>
      <c r="EP71" s="2963"/>
      <c r="EQ71" s="2964"/>
      <c r="ER71" s="2965"/>
      <c r="ES71" s="2966"/>
      <c r="ET71" s="2967"/>
      <c r="EU71" s="2968"/>
      <c r="EV71" s="2969"/>
      <c r="EW71" s="2970"/>
      <c r="EX71" s="2971"/>
      <c r="EY71" s="2972"/>
      <c r="EZ71" s="2973"/>
      <c r="FA71" s="2974"/>
      <c r="FB71" s="2975"/>
      <c r="FC71" s="2976"/>
      <c r="FD71" s="2977"/>
      <c r="FE71" s="2978"/>
      <c r="FF71" s="2979"/>
      <c r="FG71" s="2980"/>
      <c r="FH71" s="2981"/>
      <c r="FI71" s="2982"/>
      <c r="FJ71" s="2983"/>
      <c r="FK71" s="2984"/>
      <c r="FL71" s="2985"/>
      <c r="FM71" s="2986"/>
      <c r="FN71" s="2987"/>
      <c r="FO71" s="2988"/>
      <c r="FP71" s="2989"/>
      <c r="FQ71" s="2990"/>
      <c r="FR71" s="2991"/>
      <c r="FS71" s="2992"/>
      <c r="FT71" s="2993"/>
      <c r="FU71" s="2994"/>
      <c r="FV71" s="2995"/>
      <c r="FW71" s="2996"/>
      <c r="FX71" s="2997"/>
      <c r="FY71" s="2998"/>
      <c r="FZ71" s="2999"/>
      <c r="GA71" s="3000"/>
      <c r="GB71" s="3001"/>
      <c r="GC71" s="3002"/>
      <c r="GD71" s="3003"/>
      <c r="GE71" s="3004"/>
      <c r="GF71" s="3005"/>
      <c r="GG71" s="3006"/>
      <c r="GH71" s="3007"/>
      <c r="GI71" s="3008"/>
      <c r="GJ71" s="3009"/>
      <c r="GK71" s="3010"/>
      <c r="GL71" s="3011"/>
      <c r="GM71" s="3012"/>
      <c r="GN71" s="310"/>
      <c r="GO71" s="1645"/>
      <c r="GP71" s="1645"/>
      <c r="GQ71" s="1645"/>
      <c r="GV71" s="1645"/>
      <c r="GY71" s="553"/>
      <c r="HE71" s="1641"/>
      <c r="HF71" s="1641"/>
      <c r="HG71" s="1641"/>
      <c r="HH71" s="1641"/>
      <c r="HI71" s="1641"/>
      <c r="HJ71" s="1169">
        <v>14</v>
      </c>
    </row>
    <row s="1375" customFormat="1" customHeight="1" ht="18.75">
      <c r="A72" s="998" t="s">
        <v>1051</v>
      </c>
      <c r="C72" s="1645"/>
      <c r="D72" s="1647"/>
      <c r="E72" s="555" t="str">
        <f>FHD_NUM_P_34</f>
        <v>3</v>
      </c>
      <c r="F72" s="1889" t="str">
        <f>FHD_P_34</f>
        <v>Валовая прибыль (убытки) от реализации товаров и оказания услуг по регулируемому виду деятельности</v>
      </c>
      <c r="G72" s="1887" t="s">
        <v>1025</v>
      </c>
      <c r="H72" s="566"/>
      <c r="I72" s="566"/>
      <c r="J72" s="566"/>
      <c r="K72" s="566"/>
      <c r="L72" s="566"/>
      <c r="M72" s="566"/>
      <c r="N72" s="566"/>
      <c r="O72" s="566"/>
      <c r="P72" s="566"/>
      <c r="Q72" s="566"/>
      <c r="R72" s="566"/>
      <c r="S72" s="566"/>
      <c r="T72" s="566"/>
      <c r="U72" s="566"/>
      <c r="V72" s="566"/>
      <c r="W72" s="566"/>
      <c r="X72" s="566"/>
      <c r="Y72" s="566"/>
      <c r="Z72" s="566"/>
      <c r="AA72" s="566"/>
      <c r="AB72" s="566"/>
      <c r="AC72" s="566"/>
      <c r="AD72" s="566"/>
      <c r="AE72" s="566"/>
      <c r="AF72" s="566"/>
      <c r="AG72" s="566"/>
      <c r="AH72" s="566"/>
      <c r="AI72" s="566"/>
      <c r="AJ72" s="566"/>
      <c r="AK72" s="566"/>
      <c r="AL72" s="566"/>
      <c r="AM72" s="566"/>
      <c r="AN72" s="566"/>
      <c r="AO72" s="566"/>
      <c r="AP72" s="566"/>
      <c r="AQ72" s="566"/>
      <c r="AR72" s="566"/>
      <c r="AS72" s="566"/>
      <c r="AT72" s="566"/>
      <c r="AU72" s="566"/>
      <c r="AV72" s="566"/>
      <c r="AW72" s="566"/>
      <c r="AX72" s="566"/>
      <c r="AY72" s="566"/>
      <c r="AZ72" s="566"/>
      <c r="BA72" s="566"/>
      <c r="BB72" s="566"/>
      <c r="BC72" s="566"/>
      <c r="BD72" s="566"/>
      <c r="BE72" s="566"/>
      <c r="BF72" s="566"/>
      <c r="BG72" s="566"/>
      <c r="BH72" s="566"/>
      <c r="BI72" s="566"/>
      <c r="BJ72" s="566"/>
      <c r="BK72" s="566"/>
      <c r="BL72" s="566"/>
      <c r="BM72" s="566"/>
      <c r="BN72" s="566"/>
      <c r="BO72" s="566"/>
      <c r="BP72" s="566"/>
      <c r="BQ72" s="566"/>
      <c r="BR72" s="566"/>
      <c r="BS72" s="566"/>
      <c r="BT72" s="566"/>
      <c r="BU72" s="566"/>
      <c r="BV72" s="566"/>
      <c r="BW72" s="566"/>
      <c r="BX72" s="566"/>
      <c r="BY72" s="566"/>
      <c r="BZ72" s="566"/>
      <c r="CA72" s="566"/>
      <c r="CB72" s="566"/>
      <c r="CC72" s="566"/>
      <c r="CD72" s="566"/>
      <c r="CE72" s="566"/>
      <c r="CF72" s="566"/>
      <c r="CG72" s="566"/>
      <c r="CH72" s="566"/>
      <c r="CI72" s="566"/>
      <c r="CJ72" s="566"/>
      <c r="CK72" s="566"/>
      <c r="CL72" s="566"/>
      <c r="CM72" s="566"/>
      <c r="CN72" s="566"/>
      <c r="CO72" s="566"/>
      <c r="CP72" s="566"/>
      <c r="CQ72" s="566"/>
      <c r="CR72" s="566"/>
      <c r="CS72" s="566"/>
      <c r="CT72" s="566"/>
      <c r="CU72" s="566"/>
      <c r="CV72" s="566"/>
      <c r="CW72" s="566"/>
      <c r="CX72" s="566"/>
      <c r="CY72" s="566"/>
      <c r="CZ72" s="566"/>
      <c r="DA72" s="566"/>
      <c r="DB72" s="566"/>
      <c r="DC72" s="566"/>
      <c r="DD72" s="566"/>
      <c r="DE72" s="566"/>
      <c r="DF72" s="566"/>
      <c r="DG72" s="566"/>
      <c r="DH72" s="566"/>
      <c r="DI72" s="566"/>
      <c r="DJ72" s="566"/>
      <c r="DK72" s="566"/>
      <c r="DL72" s="566"/>
      <c r="DM72" s="566"/>
      <c r="DN72" s="566"/>
      <c r="DO72" s="566"/>
      <c r="DP72" s="566"/>
      <c r="DQ72" s="566"/>
      <c r="DR72" s="566"/>
      <c r="DS72" s="566"/>
      <c r="DT72" s="566"/>
      <c r="DU72" s="566"/>
      <c r="DV72" s="566"/>
      <c r="DW72" s="566"/>
      <c r="DX72" s="566"/>
      <c r="DY72" s="566"/>
      <c r="DZ72" s="566"/>
      <c r="EA72" s="566"/>
      <c r="EB72" s="566"/>
      <c r="EC72" s="566"/>
      <c r="ED72" s="566"/>
      <c r="EE72" s="566"/>
      <c r="EF72" s="566"/>
      <c r="EG72" s="566"/>
      <c r="EH72" s="566"/>
      <c r="EI72" s="566"/>
      <c r="EJ72" s="566"/>
      <c r="EK72" s="566"/>
      <c r="EL72" s="566"/>
      <c r="EM72" s="566"/>
      <c r="EN72" s="566"/>
      <c r="EO72" s="566"/>
      <c r="EP72" s="566"/>
      <c r="EQ72" s="566"/>
      <c r="ER72" s="566"/>
      <c r="ES72" s="566"/>
      <c r="ET72" s="566"/>
      <c r="EU72" s="566"/>
      <c r="EV72" s="566"/>
      <c r="EW72" s="566"/>
      <c r="EX72" s="566"/>
      <c r="EY72" s="566"/>
      <c r="EZ72" s="566"/>
      <c r="FA72" s="566"/>
      <c r="FB72" s="566"/>
      <c r="FC72" s="566"/>
      <c r="FD72" s="566"/>
      <c r="FE72" s="566"/>
      <c r="FF72" s="566"/>
      <c r="FG72" s="566"/>
      <c r="FH72" s="566"/>
      <c r="FI72" s="566"/>
      <c r="FJ72" s="566"/>
      <c r="FK72" s="566"/>
      <c r="FL72" s="566"/>
      <c r="FM72" s="566"/>
      <c r="FN72" s="566"/>
      <c r="FO72" s="566"/>
      <c r="FP72" s="566"/>
      <c r="FQ72" s="566"/>
      <c r="FR72" s="566"/>
      <c r="FS72" s="566"/>
      <c r="FT72" s="566"/>
      <c r="FU72" s="566"/>
      <c r="FV72" s="566"/>
      <c r="FW72" s="566"/>
      <c r="FX72" s="566"/>
      <c r="FY72" s="566"/>
      <c r="FZ72" s="566"/>
      <c r="GA72" s="566"/>
      <c r="GB72" s="566"/>
      <c r="GC72" s="566"/>
      <c r="GD72" s="566"/>
      <c r="GE72" s="566"/>
      <c r="GF72" s="566"/>
      <c r="GG72" s="566"/>
      <c r="GH72" s="566"/>
      <c r="GI72" s="566"/>
      <c r="GJ72" s="566"/>
      <c r="GK72" s="566"/>
      <c r="GL72" s="566"/>
      <c r="GM72" s="566"/>
      <c r="GN72" s="298" t="str">
        <f>FHD_NOTE_P_34</f>
        <v/>
      </c>
      <c r="GO72" s="552"/>
      <c r="GP72" s="1645"/>
      <c r="GQ72" s="1645"/>
      <c r="GV72" s="1645"/>
      <c r="GY72" s="553"/>
      <c r="HE72" s="1641"/>
      <c r="HF72" s="1641"/>
      <c r="HG72" s="1641"/>
      <c r="HH72" s="1641"/>
      <c r="HI72" s="1641"/>
      <c r="HJ72" s="1169">
        <v>0</v>
      </c>
    </row>
    <row s="1375" customFormat="1" customHeight="1" ht="19.95">
      <c r="A73" s="996"/>
      <c r="C73" s="1645"/>
      <c r="D73" s="584"/>
      <c r="E73" s="555" t="str">
        <f>FHD_NUM_P_35</f>
        <v>4</v>
      </c>
      <c r="F73" s="1889" t="str">
        <f>FHD_P_35</f>
        <v>Чистая прибыль, полученная от регулируемого вида деятельности, в том числе:</v>
      </c>
      <c r="G73" s="1887" t="s">
        <v>1025</v>
      </c>
      <c r="H73" s="566"/>
      <c r="I73" s="566"/>
      <c r="J73" s="566"/>
      <c r="K73" s="566"/>
      <c r="L73" s="566"/>
      <c r="M73" s="566"/>
      <c r="N73" s="566"/>
      <c r="O73" s="566"/>
      <c r="P73" s="566"/>
      <c r="Q73" s="566"/>
      <c r="R73" s="566"/>
      <c r="S73" s="566"/>
      <c r="T73" s="566"/>
      <c r="U73" s="566"/>
      <c r="V73" s="566"/>
      <c r="W73" s="566"/>
      <c r="X73" s="566"/>
      <c r="Y73" s="566"/>
      <c r="Z73" s="566"/>
      <c r="AA73" s="566"/>
      <c r="AB73" s="566"/>
      <c r="AC73" s="566"/>
      <c r="AD73" s="566"/>
      <c r="AE73" s="566"/>
      <c r="AF73" s="566"/>
      <c r="AG73" s="566"/>
      <c r="AH73" s="566"/>
      <c r="AI73" s="566"/>
      <c r="AJ73" s="566"/>
      <c r="AK73" s="566"/>
      <c r="AL73" s="566"/>
      <c r="AM73" s="566"/>
      <c r="AN73" s="566"/>
      <c r="AO73" s="566"/>
      <c r="AP73" s="566"/>
      <c r="AQ73" s="566"/>
      <c r="AR73" s="566"/>
      <c r="AS73" s="566"/>
      <c r="AT73" s="566"/>
      <c r="AU73" s="566"/>
      <c r="AV73" s="566"/>
      <c r="AW73" s="566"/>
      <c r="AX73" s="566"/>
      <c r="AY73" s="566"/>
      <c r="AZ73" s="566"/>
      <c r="BA73" s="566"/>
      <c r="BB73" s="566"/>
      <c r="BC73" s="566"/>
      <c r="BD73" s="566"/>
      <c r="BE73" s="566"/>
      <c r="BF73" s="566"/>
      <c r="BG73" s="566"/>
      <c r="BH73" s="566"/>
      <c r="BI73" s="566"/>
      <c r="BJ73" s="566"/>
      <c r="BK73" s="566"/>
      <c r="BL73" s="566"/>
      <c r="BM73" s="566"/>
      <c r="BN73" s="566"/>
      <c r="BO73" s="566"/>
      <c r="BP73" s="566"/>
      <c r="BQ73" s="566"/>
      <c r="BR73" s="566"/>
      <c r="BS73" s="566"/>
      <c r="BT73" s="566"/>
      <c r="BU73" s="566"/>
      <c r="BV73" s="566"/>
      <c r="BW73" s="566"/>
      <c r="BX73" s="566"/>
      <c r="BY73" s="566"/>
      <c r="BZ73" s="566"/>
      <c r="CA73" s="566"/>
      <c r="CB73" s="566"/>
      <c r="CC73" s="566"/>
      <c r="CD73" s="566"/>
      <c r="CE73" s="566"/>
      <c r="CF73" s="566"/>
      <c r="CG73" s="566"/>
      <c r="CH73" s="566"/>
      <c r="CI73" s="566"/>
      <c r="CJ73" s="566"/>
      <c r="CK73" s="566"/>
      <c r="CL73" s="566"/>
      <c r="CM73" s="566"/>
      <c r="CN73" s="566"/>
      <c r="CO73" s="566"/>
      <c r="CP73" s="566"/>
      <c r="CQ73" s="566"/>
      <c r="CR73" s="566"/>
      <c r="CS73" s="566"/>
      <c r="CT73" s="566"/>
      <c r="CU73" s="566"/>
      <c r="CV73" s="566"/>
      <c r="CW73" s="566"/>
      <c r="CX73" s="566"/>
      <c r="CY73" s="566"/>
      <c r="CZ73" s="566"/>
      <c r="DA73" s="566"/>
      <c r="DB73" s="566"/>
      <c r="DC73" s="566"/>
      <c r="DD73" s="566"/>
      <c r="DE73" s="566"/>
      <c r="DF73" s="566"/>
      <c r="DG73" s="566"/>
      <c r="DH73" s="566"/>
      <c r="DI73" s="566"/>
      <c r="DJ73" s="566"/>
      <c r="DK73" s="566"/>
      <c r="DL73" s="566"/>
      <c r="DM73" s="566"/>
      <c r="DN73" s="566"/>
      <c r="DO73" s="566"/>
      <c r="DP73" s="566"/>
      <c r="DQ73" s="566"/>
      <c r="DR73" s="566"/>
      <c r="DS73" s="566"/>
      <c r="DT73" s="566"/>
      <c r="DU73" s="566"/>
      <c r="DV73" s="566"/>
      <c r="DW73" s="566"/>
      <c r="DX73" s="566"/>
      <c r="DY73" s="566"/>
      <c r="DZ73" s="566"/>
      <c r="EA73" s="566"/>
      <c r="EB73" s="566"/>
      <c r="EC73" s="566"/>
      <c r="ED73" s="566"/>
      <c r="EE73" s="566"/>
      <c r="EF73" s="566"/>
      <c r="EG73" s="566"/>
      <c r="EH73" s="566"/>
      <c r="EI73" s="566"/>
      <c r="EJ73" s="566"/>
      <c r="EK73" s="566"/>
      <c r="EL73" s="566"/>
      <c r="EM73" s="566"/>
      <c r="EN73" s="566"/>
      <c r="EO73" s="566"/>
      <c r="EP73" s="566"/>
      <c r="EQ73" s="566"/>
      <c r="ER73" s="566"/>
      <c r="ES73" s="566"/>
      <c r="ET73" s="566"/>
      <c r="EU73" s="566"/>
      <c r="EV73" s="566"/>
      <c r="EW73" s="566"/>
      <c r="EX73" s="566"/>
      <c r="EY73" s="566"/>
      <c r="EZ73" s="566"/>
      <c r="FA73" s="566"/>
      <c r="FB73" s="566"/>
      <c r="FC73" s="566"/>
      <c r="FD73" s="566"/>
      <c r="FE73" s="566"/>
      <c r="FF73" s="566"/>
      <c r="FG73" s="566"/>
      <c r="FH73" s="566"/>
      <c r="FI73" s="566"/>
      <c r="FJ73" s="566"/>
      <c r="FK73" s="566"/>
      <c r="FL73" s="566"/>
      <c r="FM73" s="566"/>
      <c r="FN73" s="566"/>
      <c r="FO73" s="566"/>
      <c r="FP73" s="566"/>
      <c r="FQ73" s="566"/>
      <c r="FR73" s="566"/>
      <c r="FS73" s="566"/>
      <c r="FT73" s="566"/>
      <c r="FU73" s="566"/>
      <c r="FV73" s="566"/>
      <c r="FW73" s="566"/>
      <c r="FX73" s="566"/>
      <c r="FY73" s="566"/>
      <c r="FZ73" s="566"/>
      <c r="GA73" s="566"/>
      <c r="GB73" s="566"/>
      <c r="GC73" s="566"/>
      <c r="GD73" s="566"/>
      <c r="GE73" s="566"/>
      <c r="GF73" s="566"/>
      <c r="GG73" s="566"/>
      <c r="GH73" s="566"/>
      <c r="GI73" s="566"/>
      <c r="GJ73" s="566"/>
      <c r="GK73" s="566"/>
      <c r="GL73" s="566"/>
      <c r="GM73" s="566"/>
      <c r="GN73" s="298" t="str">
        <f>FHD_NOTE_P_35</f>
        <v>Указывается общая сумма чистой прибыли, полученной от регулируемого вида деятельности.</v>
      </c>
      <c r="GO73" s="552"/>
      <c r="GP73" s="1645"/>
      <c r="GQ73" s="1645"/>
      <c r="GV73" s="1645"/>
      <c r="GY73" s="553"/>
      <c r="HE73" s="1641"/>
      <c r="HF73" s="1641"/>
      <c r="HG73" s="1641"/>
      <c r="HH73" s="1641"/>
      <c r="HI73" s="1641"/>
      <c r="HJ73" s="1169">
        <v>19</v>
      </c>
    </row>
    <row s="1375" customFormat="1" customHeight="1" ht="19.95">
      <c r="A74" s="996"/>
      <c r="C74" s="1645"/>
      <c r="D74" s="1647"/>
      <c r="E74" s="555" t="str">
        <f>FHD_NUM_P_36</f>
        <v>4.1</v>
      </c>
      <c r="F74" s="1533"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7" t="s">
        <v>1025</v>
      </c>
      <c r="H74" s="566"/>
      <c r="I74" s="566"/>
      <c r="J74" s="566"/>
      <c r="K74" s="566"/>
      <c r="L74" s="566"/>
      <c r="M74" s="566"/>
      <c r="N74" s="566"/>
      <c r="O74" s="566"/>
      <c r="P74" s="566"/>
      <c r="Q74" s="566"/>
      <c r="R74" s="566"/>
      <c r="S74" s="566"/>
      <c r="T74" s="566"/>
      <c r="U74" s="566"/>
      <c r="V74" s="566"/>
      <c r="W74" s="566"/>
      <c r="X74" s="566"/>
      <c r="Y74" s="566"/>
      <c r="Z74" s="566"/>
      <c r="AA74" s="566"/>
      <c r="AB74" s="566"/>
      <c r="AC74" s="566"/>
      <c r="AD74" s="566"/>
      <c r="AE74" s="566"/>
      <c r="AF74" s="566"/>
      <c r="AG74" s="566"/>
      <c r="AH74" s="566"/>
      <c r="AI74" s="566"/>
      <c r="AJ74" s="566"/>
      <c r="AK74" s="566"/>
      <c r="AL74" s="566"/>
      <c r="AM74" s="566"/>
      <c r="AN74" s="566"/>
      <c r="AO74" s="566"/>
      <c r="AP74" s="566"/>
      <c r="AQ74" s="566"/>
      <c r="AR74" s="566"/>
      <c r="AS74" s="566"/>
      <c r="AT74" s="566"/>
      <c r="AU74" s="566"/>
      <c r="AV74" s="566"/>
      <c r="AW74" s="566"/>
      <c r="AX74" s="566"/>
      <c r="AY74" s="566"/>
      <c r="AZ74" s="566"/>
      <c r="BA74" s="566"/>
      <c r="BB74" s="566"/>
      <c r="BC74" s="566"/>
      <c r="BD74" s="566"/>
      <c r="BE74" s="566"/>
      <c r="BF74" s="566"/>
      <c r="BG74" s="566"/>
      <c r="BH74" s="566"/>
      <c r="BI74" s="566"/>
      <c r="BJ74" s="566"/>
      <c r="BK74" s="566"/>
      <c r="BL74" s="566"/>
      <c r="BM74" s="566"/>
      <c r="BN74" s="566"/>
      <c r="BO74" s="566"/>
      <c r="BP74" s="566"/>
      <c r="BQ74" s="566"/>
      <c r="BR74" s="566"/>
      <c r="BS74" s="566"/>
      <c r="BT74" s="566"/>
      <c r="BU74" s="566"/>
      <c r="BV74" s="566"/>
      <c r="BW74" s="566"/>
      <c r="BX74" s="566"/>
      <c r="BY74" s="566"/>
      <c r="BZ74" s="566"/>
      <c r="CA74" s="566"/>
      <c r="CB74" s="566"/>
      <c r="CC74" s="566"/>
      <c r="CD74" s="566"/>
      <c r="CE74" s="566"/>
      <c r="CF74" s="566"/>
      <c r="CG74" s="566"/>
      <c r="CH74" s="566"/>
      <c r="CI74" s="566"/>
      <c r="CJ74" s="566"/>
      <c r="CK74" s="566"/>
      <c r="CL74" s="566"/>
      <c r="CM74" s="566"/>
      <c r="CN74" s="566"/>
      <c r="CO74" s="566"/>
      <c r="CP74" s="566"/>
      <c r="CQ74" s="566"/>
      <c r="CR74" s="566"/>
      <c r="CS74" s="566"/>
      <c r="CT74" s="566"/>
      <c r="CU74" s="566"/>
      <c r="CV74" s="566"/>
      <c r="CW74" s="566"/>
      <c r="CX74" s="566"/>
      <c r="CY74" s="566"/>
      <c r="CZ74" s="566"/>
      <c r="DA74" s="566"/>
      <c r="DB74" s="566"/>
      <c r="DC74" s="566"/>
      <c r="DD74" s="566"/>
      <c r="DE74" s="566"/>
      <c r="DF74" s="566"/>
      <c r="DG74" s="566"/>
      <c r="DH74" s="566"/>
      <c r="DI74" s="566"/>
      <c r="DJ74" s="566"/>
      <c r="DK74" s="566"/>
      <c r="DL74" s="566"/>
      <c r="DM74" s="566"/>
      <c r="DN74" s="566"/>
      <c r="DO74" s="566"/>
      <c r="DP74" s="566"/>
      <c r="DQ74" s="566"/>
      <c r="DR74" s="566"/>
      <c r="DS74" s="566"/>
      <c r="DT74" s="566"/>
      <c r="DU74" s="566"/>
      <c r="DV74" s="566"/>
      <c r="DW74" s="566"/>
      <c r="DX74" s="566"/>
      <c r="DY74" s="566"/>
      <c r="DZ74" s="566"/>
      <c r="EA74" s="566"/>
      <c r="EB74" s="566"/>
      <c r="EC74" s="566"/>
      <c r="ED74" s="566"/>
      <c r="EE74" s="566"/>
      <c r="EF74" s="566"/>
      <c r="EG74" s="566"/>
      <c r="EH74" s="566"/>
      <c r="EI74" s="566"/>
      <c r="EJ74" s="566"/>
      <c r="EK74" s="566"/>
      <c r="EL74" s="566"/>
      <c r="EM74" s="566"/>
      <c r="EN74" s="566"/>
      <c r="EO74" s="566"/>
      <c r="EP74" s="566"/>
      <c r="EQ74" s="566"/>
      <c r="ER74" s="566"/>
      <c r="ES74" s="566"/>
      <c r="ET74" s="566"/>
      <c r="EU74" s="566"/>
      <c r="EV74" s="566"/>
      <c r="EW74" s="566"/>
      <c r="EX74" s="566"/>
      <c r="EY74" s="566"/>
      <c r="EZ74" s="566"/>
      <c r="FA74" s="566"/>
      <c r="FB74" s="566"/>
      <c r="FC74" s="566"/>
      <c r="FD74" s="566"/>
      <c r="FE74" s="566"/>
      <c r="FF74" s="566"/>
      <c r="FG74" s="566"/>
      <c r="FH74" s="566"/>
      <c r="FI74" s="566"/>
      <c r="FJ74" s="566"/>
      <c r="FK74" s="566"/>
      <c r="FL74" s="566"/>
      <c r="FM74" s="566"/>
      <c r="FN74" s="566"/>
      <c r="FO74" s="566"/>
      <c r="FP74" s="566"/>
      <c r="FQ74" s="566"/>
      <c r="FR74" s="566"/>
      <c r="FS74" s="566"/>
      <c r="FT74" s="566"/>
      <c r="FU74" s="566"/>
      <c r="FV74" s="566"/>
      <c r="FW74" s="566"/>
      <c r="FX74" s="566"/>
      <c r="FY74" s="566"/>
      <c r="FZ74" s="566"/>
      <c r="GA74" s="566"/>
      <c r="GB74" s="566"/>
      <c r="GC74" s="566"/>
      <c r="GD74" s="566"/>
      <c r="GE74" s="566"/>
      <c r="GF74" s="566"/>
      <c r="GG74" s="566"/>
      <c r="GH74" s="566"/>
      <c r="GI74" s="566"/>
      <c r="GJ74" s="566"/>
      <c r="GK74" s="566"/>
      <c r="GL74" s="566"/>
      <c r="GM74" s="566"/>
      <c r="GN74" s="298" t="str">
        <f>FHD_NOTE_P_36</f>
        <v/>
      </c>
      <c r="GO74" s="552"/>
      <c r="GP74" s="1645"/>
      <c r="GQ74" s="1645"/>
      <c r="GV74" s="1645"/>
      <c r="GY74" s="553"/>
      <c r="HE74" s="1641"/>
      <c r="HF74" s="1641"/>
      <c r="HG74" s="1641"/>
      <c r="HH74" s="1641"/>
      <c r="HI74" s="1641"/>
      <c r="HJ74" s="1169">
        <v>19</v>
      </c>
    </row>
    <row s="1375" customFormat="1" customHeight="1" ht="19.95">
      <c r="A75" s="996"/>
      <c r="C75" s="1645"/>
      <c r="D75" s="1647"/>
      <c r="E75" s="555" t="str">
        <f>FHD_NUM_P_37</f>
        <v>5</v>
      </c>
      <c r="F75" s="1889" t="str">
        <f>FHD_P_37</f>
        <v>Изменение стоимости основных фондов, в том числе:</v>
      </c>
      <c r="G75" s="1887" t="s">
        <v>1025</v>
      </c>
      <c r="H75" s="566"/>
      <c r="I75" s="566"/>
      <c r="J75" s="566"/>
      <c r="K75" s="566"/>
      <c r="L75" s="566"/>
      <c r="M75" s="566"/>
      <c r="N75" s="566"/>
      <c r="O75" s="566"/>
      <c r="P75" s="566"/>
      <c r="Q75" s="566"/>
      <c r="R75" s="566"/>
      <c r="S75" s="566"/>
      <c r="T75" s="566"/>
      <c r="U75" s="566"/>
      <c r="V75" s="566"/>
      <c r="W75" s="566"/>
      <c r="X75" s="566"/>
      <c r="Y75" s="566"/>
      <c r="Z75" s="566"/>
      <c r="AA75" s="566"/>
      <c r="AB75" s="566"/>
      <c r="AC75" s="566"/>
      <c r="AD75" s="566"/>
      <c r="AE75" s="566"/>
      <c r="AF75" s="566"/>
      <c r="AG75" s="566"/>
      <c r="AH75" s="566"/>
      <c r="AI75" s="566"/>
      <c r="AJ75" s="566"/>
      <c r="AK75" s="566"/>
      <c r="AL75" s="566"/>
      <c r="AM75" s="566"/>
      <c r="AN75" s="566"/>
      <c r="AO75" s="566"/>
      <c r="AP75" s="566"/>
      <c r="AQ75" s="566"/>
      <c r="AR75" s="566"/>
      <c r="AS75" s="566"/>
      <c r="AT75" s="566"/>
      <c r="AU75" s="566"/>
      <c r="AV75" s="566"/>
      <c r="AW75" s="566"/>
      <c r="AX75" s="566"/>
      <c r="AY75" s="566"/>
      <c r="AZ75" s="566"/>
      <c r="BA75" s="566"/>
      <c r="BB75" s="566"/>
      <c r="BC75" s="566"/>
      <c r="BD75" s="566"/>
      <c r="BE75" s="566"/>
      <c r="BF75" s="566"/>
      <c r="BG75" s="566"/>
      <c r="BH75" s="566"/>
      <c r="BI75" s="566"/>
      <c r="BJ75" s="566"/>
      <c r="BK75" s="566"/>
      <c r="BL75" s="566"/>
      <c r="BM75" s="566"/>
      <c r="BN75" s="566"/>
      <c r="BO75" s="566"/>
      <c r="BP75" s="566"/>
      <c r="BQ75" s="566"/>
      <c r="BR75" s="566"/>
      <c r="BS75" s="566"/>
      <c r="BT75" s="566"/>
      <c r="BU75" s="566"/>
      <c r="BV75" s="566"/>
      <c r="BW75" s="566"/>
      <c r="BX75" s="566"/>
      <c r="BY75" s="566"/>
      <c r="BZ75" s="566"/>
      <c r="CA75" s="566"/>
      <c r="CB75" s="566"/>
      <c r="CC75" s="566"/>
      <c r="CD75" s="566"/>
      <c r="CE75" s="566"/>
      <c r="CF75" s="566"/>
      <c r="CG75" s="566"/>
      <c r="CH75" s="566"/>
      <c r="CI75" s="566"/>
      <c r="CJ75" s="566"/>
      <c r="CK75" s="566"/>
      <c r="CL75" s="566"/>
      <c r="CM75" s="566"/>
      <c r="CN75" s="566"/>
      <c r="CO75" s="566"/>
      <c r="CP75" s="566"/>
      <c r="CQ75" s="566"/>
      <c r="CR75" s="566"/>
      <c r="CS75" s="566"/>
      <c r="CT75" s="566"/>
      <c r="CU75" s="566"/>
      <c r="CV75" s="566"/>
      <c r="CW75" s="566"/>
      <c r="CX75" s="566"/>
      <c r="CY75" s="566"/>
      <c r="CZ75" s="566"/>
      <c r="DA75" s="566"/>
      <c r="DB75" s="566"/>
      <c r="DC75" s="566"/>
      <c r="DD75" s="566"/>
      <c r="DE75" s="566"/>
      <c r="DF75" s="566"/>
      <c r="DG75" s="566"/>
      <c r="DH75" s="566"/>
      <c r="DI75" s="566"/>
      <c r="DJ75" s="566"/>
      <c r="DK75" s="566"/>
      <c r="DL75" s="566"/>
      <c r="DM75" s="566"/>
      <c r="DN75" s="566"/>
      <c r="DO75" s="566"/>
      <c r="DP75" s="566"/>
      <c r="DQ75" s="566"/>
      <c r="DR75" s="566"/>
      <c r="DS75" s="566"/>
      <c r="DT75" s="566"/>
      <c r="DU75" s="566"/>
      <c r="DV75" s="566"/>
      <c r="DW75" s="566"/>
      <c r="DX75" s="566"/>
      <c r="DY75" s="566"/>
      <c r="DZ75" s="566"/>
      <c r="EA75" s="566"/>
      <c r="EB75" s="566"/>
      <c r="EC75" s="566"/>
      <c r="ED75" s="566"/>
      <c r="EE75" s="566"/>
      <c r="EF75" s="566"/>
      <c r="EG75" s="566"/>
      <c r="EH75" s="566"/>
      <c r="EI75" s="566"/>
      <c r="EJ75" s="566"/>
      <c r="EK75" s="566"/>
      <c r="EL75" s="566"/>
      <c r="EM75" s="566"/>
      <c r="EN75" s="566"/>
      <c r="EO75" s="566"/>
      <c r="EP75" s="566"/>
      <c r="EQ75" s="566"/>
      <c r="ER75" s="566"/>
      <c r="ES75" s="566"/>
      <c r="ET75" s="566"/>
      <c r="EU75" s="566"/>
      <c r="EV75" s="566"/>
      <c r="EW75" s="566"/>
      <c r="EX75" s="566"/>
      <c r="EY75" s="566"/>
      <c r="EZ75" s="566"/>
      <c r="FA75" s="566"/>
      <c r="FB75" s="566"/>
      <c r="FC75" s="566"/>
      <c r="FD75" s="566"/>
      <c r="FE75" s="566"/>
      <c r="FF75" s="566"/>
      <c r="FG75" s="566"/>
      <c r="FH75" s="566"/>
      <c r="FI75" s="566"/>
      <c r="FJ75" s="566"/>
      <c r="FK75" s="566"/>
      <c r="FL75" s="566"/>
      <c r="FM75" s="566"/>
      <c r="FN75" s="566"/>
      <c r="FO75" s="566"/>
      <c r="FP75" s="566"/>
      <c r="FQ75" s="566"/>
      <c r="FR75" s="566"/>
      <c r="FS75" s="566"/>
      <c r="FT75" s="566"/>
      <c r="FU75" s="566"/>
      <c r="FV75" s="566"/>
      <c r="FW75" s="566"/>
      <c r="FX75" s="566"/>
      <c r="FY75" s="566"/>
      <c r="FZ75" s="566"/>
      <c r="GA75" s="566"/>
      <c r="GB75" s="566"/>
      <c r="GC75" s="566"/>
      <c r="GD75" s="566"/>
      <c r="GE75" s="566"/>
      <c r="GF75" s="566"/>
      <c r="GG75" s="566"/>
      <c r="GH75" s="566"/>
      <c r="GI75" s="566"/>
      <c r="GJ75" s="566"/>
      <c r="GK75" s="566"/>
      <c r="GL75" s="566"/>
      <c r="GM75" s="566"/>
      <c r="GN75" s="298" t="str">
        <f>FHD_NOTE_P_37</f>
        <v>Указывается общее изменение стоимости основных фондов.</v>
      </c>
      <c r="GO75" s="552"/>
      <c r="GP75" s="1645"/>
      <c r="GQ75" s="1645"/>
      <c r="GV75" s="1645"/>
      <c r="GY75" s="553"/>
      <c r="HE75" s="1641"/>
      <c r="HF75" s="1641"/>
      <c r="HG75" s="1641"/>
      <c r="HH75" s="1641"/>
      <c r="HI75" s="1641"/>
      <c r="HJ75" s="1169">
        <v>19</v>
      </c>
    </row>
    <row s="1375" customFormat="1" customHeight="1" ht="19.95">
      <c r="A76" s="996"/>
      <c r="C76" s="1645"/>
      <c r="D76" s="1647"/>
      <c r="E76" s="555" t="str">
        <f>FHD_NUM_P_38</f>
        <v>5.1</v>
      </c>
      <c r="F76" s="1533" t="str">
        <f>FHD_P_38</f>
        <v>Изменение стоимости основных фондов за счет:</v>
      </c>
      <c r="G76" s="1887" t="s">
        <v>1025</v>
      </c>
      <c r="H76" s="566"/>
      <c r="I76" s="566"/>
      <c r="J76" s="566"/>
      <c r="K76" s="566"/>
      <c r="L76" s="566"/>
      <c r="M76" s="566"/>
      <c r="N76" s="566"/>
      <c r="O76" s="566"/>
      <c r="P76" s="566"/>
      <c r="Q76" s="566"/>
      <c r="R76" s="566"/>
      <c r="S76" s="566"/>
      <c r="T76" s="566"/>
      <c r="U76" s="566"/>
      <c r="V76" s="566"/>
      <c r="W76" s="566"/>
      <c r="X76" s="566"/>
      <c r="Y76" s="566"/>
      <c r="Z76" s="566"/>
      <c r="AA76" s="566"/>
      <c r="AB76" s="566"/>
      <c r="AC76" s="566"/>
      <c r="AD76" s="566"/>
      <c r="AE76" s="566"/>
      <c r="AF76" s="566"/>
      <c r="AG76" s="566"/>
      <c r="AH76" s="566"/>
      <c r="AI76" s="566"/>
      <c r="AJ76" s="566"/>
      <c r="AK76" s="566"/>
      <c r="AL76" s="566"/>
      <c r="AM76" s="566"/>
      <c r="AN76" s="566"/>
      <c r="AO76" s="566"/>
      <c r="AP76" s="566"/>
      <c r="AQ76" s="566"/>
      <c r="AR76" s="566"/>
      <c r="AS76" s="566"/>
      <c r="AT76" s="566"/>
      <c r="AU76" s="566"/>
      <c r="AV76" s="566"/>
      <c r="AW76" s="566"/>
      <c r="AX76" s="566"/>
      <c r="AY76" s="566"/>
      <c r="AZ76" s="566"/>
      <c r="BA76" s="566"/>
      <c r="BB76" s="566"/>
      <c r="BC76" s="566"/>
      <c r="BD76" s="566"/>
      <c r="BE76" s="566"/>
      <c r="BF76" s="566"/>
      <c r="BG76" s="566"/>
      <c r="BH76" s="566"/>
      <c r="BI76" s="566"/>
      <c r="BJ76" s="566"/>
      <c r="BK76" s="566"/>
      <c r="BL76" s="566"/>
      <c r="BM76" s="566"/>
      <c r="BN76" s="566"/>
      <c r="BO76" s="566"/>
      <c r="BP76" s="566"/>
      <c r="BQ76" s="566"/>
      <c r="BR76" s="566"/>
      <c r="BS76" s="566"/>
      <c r="BT76" s="566"/>
      <c r="BU76" s="566"/>
      <c r="BV76" s="566"/>
      <c r="BW76" s="566"/>
      <c r="BX76" s="566"/>
      <c r="BY76" s="566"/>
      <c r="BZ76" s="566"/>
      <c r="CA76" s="566"/>
      <c r="CB76" s="566"/>
      <c r="CC76" s="566"/>
      <c r="CD76" s="566"/>
      <c r="CE76" s="566"/>
      <c r="CF76" s="566"/>
      <c r="CG76" s="566"/>
      <c r="CH76" s="566"/>
      <c r="CI76" s="566"/>
      <c r="CJ76" s="566"/>
      <c r="CK76" s="566"/>
      <c r="CL76" s="566"/>
      <c r="CM76" s="566"/>
      <c r="CN76" s="566"/>
      <c r="CO76" s="566"/>
      <c r="CP76" s="566"/>
      <c r="CQ76" s="566"/>
      <c r="CR76" s="566"/>
      <c r="CS76" s="566"/>
      <c r="CT76" s="566"/>
      <c r="CU76" s="566"/>
      <c r="CV76" s="566"/>
      <c r="CW76" s="566"/>
      <c r="CX76" s="566"/>
      <c r="CY76" s="566"/>
      <c r="CZ76" s="566"/>
      <c r="DA76" s="566"/>
      <c r="DB76" s="566"/>
      <c r="DC76" s="566"/>
      <c r="DD76" s="566"/>
      <c r="DE76" s="566"/>
      <c r="DF76" s="566"/>
      <c r="DG76" s="566"/>
      <c r="DH76" s="566"/>
      <c r="DI76" s="566"/>
      <c r="DJ76" s="566"/>
      <c r="DK76" s="566"/>
      <c r="DL76" s="566"/>
      <c r="DM76" s="566"/>
      <c r="DN76" s="566"/>
      <c r="DO76" s="566"/>
      <c r="DP76" s="566"/>
      <c r="DQ76" s="566"/>
      <c r="DR76" s="566"/>
      <c r="DS76" s="566"/>
      <c r="DT76" s="566"/>
      <c r="DU76" s="566"/>
      <c r="DV76" s="566"/>
      <c r="DW76" s="566"/>
      <c r="DX76" s="566"/>
      <c r="DY76" s="566"/>
      <c r="DZ76" s="566"/>
      <c r="EA76" s="566"/>
      <c r="EB76" s="566"/>
      <c r="EC76" s="566"/>
      <c r="ED76" s="566"/>
      <c r="EE76" s="566"/>
      <c r="EF76" s="566"/>
      <c r="EG76" s="566"/>
      <c r="EH76" s="566"/>
      <c r="EI76" s="566"/>
      <c r="EJ76" s="566"/>
      <c r="EK76" s="566"/>
      <c r="EL76" s="566"/>
      <c r="EM76" s="566"/>
      <c r="EN76" s="566"/>
      <c r="EO76" s="566"/>
      <c r="EP76" s="566"/>
      <c r="EQ76" s="566"/>
      <c r="ER76" s="566"/>
      <c r="ES76" s="566"/>
      <c r="ET76" s="566"/>
      <c r="EU76" s="566"/>
      <c r="EV76" s="566"/>
      <c r="EW76" s="566"/>
      <c r="EX76" s="566"/>
      <c r="EY76" s="566"/>
      <c r="EZ76" s="566"/>
      <c r="FA76" s="566"/>
      <c r="FB76" s="566"/>
      <c r="FC76" s="566"/>
      <c r="FD76" s="566"/>
      <c r="FE76" s="566"/>
      <c r="FF76" s="566"/>
      <c r="FG76" s="566"/>
      <c r="FH76" s="566"/>
      <c r="FI76" s="566"/>
      <c r="FJ76" s="566"/>
      <c r="FK76" s="566"/>
      <c r="FL76" s="566"/>
      <c r="FM76" s="566"/>
      <c r="FN76" s="566"/>
      <c r="FO76" s="566"/>
      <c r="FP76" s="566"/>
      <c r="FQ76" s="566"/>
      <c r="FR76" s="566"/>
      <c r="FS76" s="566"/>
      <c r="FT76" s="566"/>
      <c r="FU76" s="566"/>
      <c r="FV76" s="566"/>
      <c r="FW76" s="566"/>
      <c r="FX76" s="566"/>
      <c r="FY76" s="566"/>
      <c r="FZ76" s="566"/>
      <c r="GA76" s="566"/>
      <c r="GB76" s="566"/>
      <c r="GC76" s="566"/>
      <c r="GD76" s="566"/>
      <c r="GE76" s="566"/>
      <c r="GF76" s="566"/>
      <c r="GG76" s="566"/>
      <c r="GH76" s="566"/>
      <c r="GI76" s="566"/>
      <c r="GJ76" s="566"/>
      <c r="GK76" s="566"/>
      <c r="GL76" s="566"/>
      <c r="GM76" s="566"/>
      <c r="GN76" s="298" t="str">
        <f>FHD_NOTE_P_38</f>
        <v>Указываются общее изменение стоимости основных фондов за счет их ввода в эксплуатацию и вывода из эксплуатации.</v>
      </c>
      <c r="GO76" s="552"/>
      <c r="GP76" s="1645"/>
      <c r="GQ76" s="1645"/>
      <c r="GV76" s="1645"/>
      <c r="GY76" s="553"/>
      <c r="HE76" s="1641"/>
      <c r="HF76" s="1641"/>
      <c r="HG76" s="1641"/>
      <c r="HH76" s="1641"/>
      <c r="HI76" s="1641"/>
      <c r="HJ76" s="1169">
        <v>19</v>
      </c>
    </row>
    <row s="1375" customFormat="1" customHeight="1" ht="19.95">
      <c r="A77" s="996"/>
      <c r="C77" s="1645"/>
      <c r="D77" s="1647"/>
      <c r="E77" s="555" t="str">
        <f>FHD_NUM_P_39</f>
        <v>5.1.1</v>
      </c>
      <c r="F77" s="1659" t="str">
        <f>FHD_P_39</f>
        <v>Изменения стоимости основных фондов за счет их ввода в эксплуатацию</v>
      </c>
      <c r="G77" s="2081" t="s">
        <v>1025</v>
      </c>
      <c r="H77" s="566"/>
      <c r="I77" s="566"/>
      <c r="J77" s="566"/>
      <c r="K77" s="566"/>
      <c r="L77" s="566"/>
      <c r="M77" s="566"/>
      <c r="N77" s="566"/>
      <c r="O77" s="566"/>
      <c r="P77" s="566"/>
      <c r="Q77" s="566"/>
      <c r="R77" s="566"/>
      <c r="S77" s="566"/>
      <c r="T77" s="566"/>
      <c r="U77" s="566"/>
      <c r="V77" s="566"/>
      <c r="W77" s="566"/>
      <c r="X77" s="566"/>
      <c r="Y77" s="566"/>
      <c r="Z77" s="566"/>
      <c r="AA77" s="566"/>
      <c r="AB77" s="566"/>
      <c r="AC77" s="566"/>
      <c r="AD77" s="566"/>
      <c r="AE77" s="566"/>
      <c r="AF77" s="566"/>
      <c r="AG77" s="566"/>
      <c r="AH77" s="566"/>
      <c r="AI77" s="566"/>
      <c r="AJ77" s="566"/>
      <c r="AK77" s="566"/>
      <c r="AL77" s="566"/>
      <c r="AM77" s="566"/>
      <c r="AN77" s="566"/>
      <c r="AO77" s="566"/>
      <c r="AP77" s="566"/>
      <c r="AQ77" s="566"/>
      <c r="AR77" s="566"/>
      <c r="AS77" s="566"/>
      <c r="AT77" s="566"/>
      <c r="AU77" s="566"/>
      <c r="AV77" s="566"/>
      <c r="AW77" s="566"/>
      <c r="AX77" s="566"/>
      <c r="AY77" s="566"/>
      <c r="AZ77" s="566"/>
      <c r="BA77" s="566"/>
      <c r="BB77" s="566"/>
      <c r="BC77" s="566"/>
      <c r="BD77" s="566"/>
      <c r="BE77" s="566"/>
      <c r="BF77" s="566"/>
      <c r="BG77" s="566"/>
      <c r="BH77" s="566"/>
      <c r="BI77" s="566"/>
      <c r="BJ77" s="566"/>
      <c r="BK77" s="566"/>
      <c r="BL77" s="566"/>
      <c r="BM77" s="566"/>
      <c r="BN77" s="566"/>
      <c r="BO77" s="566"/>
      <c r="BP77" s="566"/>
      <c r="BQ77" s="566"/>
      <c r="BR77" s="566"/>
      <c r="BS77" s="566"/>
      <c r="BT77" s="566"/>
      <c r="BU77" s="566"/>
      <c r="BV77" s="566"/>
      <c r="BW77" s="566"/>
      <c r="BX77" s="566"/>
      <c r="BY77" s="566"/>
      <c r="BZ77" s="566"/>
      <c r="CA77" s="566"/>
      <c r="CB77" s="566"/>
      <c r="CC77" s="566"/>
      <c r="CD77" s="566"/>
      <c r="CE77" s="566"/>
      <c r="CF77" s="566"/>
      <c r="CG77" s="566"/>
      <c r="CH77" s="566"/>
      <c r="CI77" s="566"/>
      <c r="CJ77" s="566"/>
      <c r="CK77" s="566"/>
      <c r="CL77" s="566"/>
      <c r="CM77" s="566"/>
      <c r="CN77" s="566"/>
      <c r="CO77" s="566"/>
      <c r="CP77" s="566"/>
      <c r="CQ77" s="566"/>
      <c r="CR77" s="566"/>
      <c r="CS77" s="566"/>
      <c r="CT77" s="566"/>
      <c r="CU77" s="566"/>
      <c r="CV77" s="566"/>
      <c r="CW77" s="566"/>
      <c r="CX77" s="566"/>
      <c r="CY77" s="566"/>
      <c r="CZ77" s="566"/>
      <c r="DA77" s="566"/>
      <c r="DB77" s="566"/>
      <c r="DC77" s="566"/>
      <c r="DD77" s="566"/>
      <c r="DE77" s="566"/>
      <c r="DF77" s="566"/>
      <c r="DG77" s="566"/>
      <c r="DH77" s="566"/>
      <c r="DI77" s="566"/>
      <c r="DJ77" s="566"/>
      <c r="DK77" s="566"/>
      <c r="DL77" s="566"/>
      <c r="DM77" s="566"/>
      <c r="DN77" s="566"/>
      <c r="DO77" s="566"/>
      <c r="DP77" s="566"/>
      <c r="DQ77" s="566"/>
      <c r="DR77" s="566"/>
      <c r="DS77" s="566"/>
      <c r="DT77" s="566"/>
      <c r="DU77" s="566"/>
      <c r="DV77" s="566"/>
      <c r="DW77" s="566"/>
      <c r="DX77" s="566"/>
      <c r="DY77" s="566"/>
      <c r="DZ77" s="566"/>
      <c r="EA77" s="566"/>
      <c r="EB77" s="566"/>
      <c r="EC77" s="566"/>
      <c r="ED77" s="566"/>
      <c r="EE77" s="566"/>
      <c r="EF77" s="566"/>
      <c r="EG77" s="566"/>
      <c r="EH77" s="566"/>
      <c r="EI77" s="566"/>
      <c r="EJ77" s="566"/>
      <c r="EK77" s="566"/>
      <c r="EL77" s="566"/>
      <c r="EM77" s="566"/>
      <c r="EN77" s="566"/>
      <c r="EO77" s="566"/>
      <c r="EP77" s="566"/>
      <c r="EQ77" s="566"/>
      <c r="ER77" s="566"/>
      <c r="ES77" s="566"/>
      <c r="ET77" s="566"/>
      <c r="EU77" s="566"/>
      <c r="EV77" s="566"/>
      <c r="EW77" s="566"/>
      <c r="EX77" s="566"/>
      <c r="EY77" s="566"/>
      <c r="EZ77" s="566"/>
      <c r="FA77" s="566"/>
      <c r="FB77" s="566"/>
      <c r="FC77" s="566"/>
      <c r="FD77" s="566"/>
      <c r="FE77" s="566"/>
      <c r="FF77" s="566"/>
      <c r="FG77" s="566"/>
      <c r="FH77" s="566"/>
      <c r="FI77" s="566"/>
      <c r="FJ77" s="566"/>
      <c r="FK77" s="566"/>
      <c r="FL77" s="566"/>
      <c r="FM77" s="566"/>
      <c r="FN77" s="566"/>
      <c r="FO77" s="566"/>
      <c r="FP77" s="566"/>
      <c r="FQ77" s="566"/>
      <c r="FR77" s="566"/>
      <c r="FS77" s="566"/>
      <c r="FT77" s="566"/>
      <c r="FU77" s="566"/>
      <c r="FV77" s="566"/>
      <c r="FW77" s="566"/>
      <c r="FX77" s="566"/>
      <c r="FY77" s="566"/>
      <c r="FZ77" s="566"/>
      <c r="GA77" s="566"/>
      <c r="GB77" s="566"/>
      <c r="GC77" s="566"/>
      <c r="GD77" s="566"/>
      <c r="GE77" s="566"/>
      <c r="GF77" s="566"/>
      <c r="GG77" s="566"/>
      <c r="GH77" s="566"/>
      <c r="GI77" s="566"/>
      <c r="GJ77" s="566"/>
      <c r="GK77" s="566"/>
      <c r="GL77" s="566"/>
      <c r="GM77" s="566"/>
      <c r="GN77" s="298" t="str">
        <f>FHD_NOTE_P_39</f>
        <v>Указываются изменение стоимости основных фондов за счет их ввода в эксплуатацию.</v>
      </c>
      <c r="GO77" s="552"/>
      <c r="GP77" s="1645"/>
      <c r="GQ77" s="1645"/>
      <c r="GV77" s="1645"/>
      <c r="GY77" s="553"/>
      <c r="HE77" s="1641"/>
      <c r="HF77" s="1641"/>
      <c r="HG77" s="1641"/>
      <c r="HH77" s="1641"/>
      <c r="HI77" s="1641"/>
      <c r="HJ77" s="1169">
        <v>19</v>
      </c>
    </row>
    <row s="1375" customFormat="1" customHeight="1" ht="19.95">
      <c r="A78" s="996"/>
      <c r="C78" s="1645"/>
      <c r="D78" s="1647"/>
      <c r="E78" s="555" t="str">
        <f>FHD_NUM_P_40</f>
        <v>5.1.2</v>
      </c>
      <c r="F78" s="2085" t="str">
        <f>FHD_P_40</f>
        <v>Изменения стоимости основных фондов за счет их вывода в эксплуатацию</v>
      </c>
      <c r="G78" s="2080" t="s">
        <v>1025</v>
      </c>
      <c r="H78" s="985"/>
      <c r="I78" s="566"/>
      <c r="J78" s="985"/>
      <c r="K78" s="985"/>
      <c r="L78" s="985"/>
      <c r="M78" s="985"/>
      <c r="N78" s="985"/>
      <c r="O78" s="985"/>
      <c r="P78" s="985"/>
      <c r="Q78" s="985"/>
      <c r="R78" s="985"/>
      <c r="S78" s="985"/>
      <c r="T78" s="985"/>
      <c r="U78" s="985"/>
      <c r="V78" s="985"/>
      <c r="W78" s="985"/>
      <c r="X78" s="985"/>
      <c r="Y78" s="985"/>
      <c r="Z78" s="985"/>
      <c r="AA78" s="985"/>
      <c r="AB78" s="985"/>
      <c r="AC78" s="985"/>
      <c r="AD78" s="985"/>
      <c r="AE78" s="985"/>
      <c r="AF78" s="985"/>
      <c r="AG78" s="985"/>
      <c r="AH78" s="985"/>
      <c r="AI78" s="985"/>
      <c r="AJ78" s="985"/>
      <c r="AK78" s="985"/>
      <c r="AL78" s="985"/>
      <c r="AM78" s="985"/>
      <c r="AN78" s="985"/>
      <c r="AO78" s="985"/>
      <c r="AP78" s="985"/>
      <c r="AQ78" s="985"/>
      <c r="AR78" s="985"/>
      <c r="AS78" s="985"/>
      <c r="AT78" s="985"/>
      <c r="AU78" s="985"/>
      <c r="AV78" s="985"/>
      <c r="AW78" s="985"/>
      <c r="AX78" s="985"/>
      <c r="AY78" s="985"/>
      <c r="AZ78" s="985"/>
      <c r="BA78" s="985"/>
      <c r="BB78" s="985"/>
      <c r="BC78" s="985"/>
      <c r="BD78" s="985"/>
      <c r="BE78" s="985"/>
      <c r="BF78" s="985"/>
      <c r="BG78" s="985"/>
      <c r="BH78" s="985"/>
      <c r="BI78" s="985"/>
      <c r="BJ78" s="985"/>
      <c r="BK78" s="985"/>
      <c r="BL78" s="985"/>
      <c r="BM78" s="985"/>
      <c r="BN78" s="985"/>
      <c r="BO78" s="985"/>
      <c r="BP78" s="985"/>
      <c r="BQ78" s="985"/>
      <c r="BR78" s="985"/>
      <c r="BS78" s="985"/>
      <c r="BT78" s="985"/>
      <c r="BU78" s="985"/>
      <c r="BV78" s="985"/>
      <c r="BW78" s="985"/>
      <c r="BX78" s="985"/>
      <c r="BY78" s="985"/>
      <c r="BZ78" s="985"/>
      <c r="CA78" s="985"/>
      <c r="CB78" s="985"/>
      <c r="CC78" s="985"/>
      <c r="CD78" s="985"/>
      <c r="CE78" s="985"/>
      <c r="CF78" s="985"/>
      <c r="CG78" s="985"/>
      <c r="CH78" s="985"/>
      <c r="CI78" s="985"/>
      <c r="CJ78" s="985"/>
      <c r="CK78" s="985"/>
      <c r="CL78" s="985"/>
      <c r="CM78" s="985"/>
      <c r="CN78" s="985"/>
      <c r="CO78" s="985"/>
      <c r="CP78" s="985"/>
      <c r="CQ78" s="985"/>
      <c r="CR78" s="985"/>
      <c r="CS78" s="985"/>
      <c r="CT78" s="985"/>
      <c r="CU78" s="985"/>
      <c r="CV78" s="985"/>
      <c r="CW78" s="985"/>
      <c r="CX78" s="985"/>
      <c r="CY78" s="985"/>
      <c r="CZ78" s="985"/>
      <c r="DA78" s="985"/>
      <c r="DB78" s="985"/>
      <c r="DC78" s="985"/>
      <c r="DD78" s="985"/>
      <c r="DE78" s="985"/>
      <c r="DF78" s="985"/>
      <c r="DG78" s="985"/>
      <c r="DH78" s="985"/>
      <c r="DI78" s="985"/>
      <c r="DJ78" s="985"/>
      <c r="DK78" s="985"/>
      <c r="DL78" s="985"/>
      <c r="DM78" s="985"/>
      <c r="DN78" s="985"/>
      <c r="DO78" s="985"/>
      <c r="DP78" s="985"/>
      <c r="DQ78" s="985"/>
      <c r="DR78" s="985"/>
      <c r="DS78" s="985"/>
      <c r="DT78" s="985"/>
      <c r="DU78" s="985"/>
      <c r="DV78" s="985"/>
      <c r="DW78" s="985"/>
      <c r="DX78" s="985"/>
      <c r="DY78" s="985"/>
      <c r="DZ78" s="985"/>
      <c r="EA78" s="985"/>
      <c r="EB78" s="985"/>
      <c r="EC78" s="985"/>
      <c r="ED78" s="985"/>
      <c r="EE78" s="985"/>
      <c r="EF78" s="985"/>
      <c r="EG78" s="985"/>
      <c r="EH78" s="985"/>
      <c r="EI78" s="985"/>
      <c r="EJ78" s="985"/>
      <c r="EK78" s="985"/>
      <c r="EL78" s="985"/>
      <c r="EM78" s="985"/>
      <c r="EN78" s="985"/>
      <c r="EO78" s="985"/>
      <c r="EP78" s="985"/>
      <c r="EQ78" s="985"/>
      <c r="ER78" s="985"/>
      <c r="ES78" s="985"/>
      <c r="ET78" s="985"/>
      <c r="EU78" s="985"/>
      <c r="EV78" s="985"/>
      <c r="EW78" s="985"/>
      <c r="EX78" s="985"/>
      <c r="EY78" s="985"/>
      <c r="EZ78" s="985"/>
      <c r="FA78" s="985"/>
      <c r="FB78" s="985"/>
      <c r="FC78" s="985"/>
      <c r="FD78" s="985"/>
      <c r="FE78" s="985"/>
      <c r="FF78" s="985"/>
      <c r="FG78" s="985"/>
      <c r="FH78" s="985"/>
      <c r="FI78" s="985"/>
      <c r="FJ78" s="985"/>
      <c r="FK78" s="985"/>
      <c r="FL78" s="985"/>
      <c r="FM78" s="985"/>
      <c r="FN78" s="985"/>
      <c r="FO78" s="985"/>
      <c r="FP78" s="985"/>
      <c r="FQ78" s="985"/>
      <c r="FR78" s="985"/>
      <c r="FS78" s="985"/>
      <c r="FT78" s="985"/>
      <c r="FU78" s="985"/>
      <c r="FV78" s="985"/>
      <c r="FW78" s="985"/>
      <c r="FX78" s="985"/>
      <c r="FY78" s="985"/>
      <c r="FZ78" s="985"/>
      <c r="GA78" s="985"/>
      <c r="GB78" s="985"/>
      <c r="GC78" s="985"/>
      <c r="GD78" s="985"/>
      <c r="GE78" s="985"/>
      <c r="GF78" s="985"/>
      <c r="GG78" s="985"/>
      <c r="GH78" s="985"/>
      <c r="GI78" s="985"/>
      <c r="GJ78" s="985"/>
      <c r="GK78" s="985"/>
      <c r="GL78" s="985"/>
      <c r="GM78" s="985"/>
      <c r="GN78" s="298" t="str">
        <f>FHD_NOTE_P_40</f>
        <v>Указываются изменение стоимости основных фондов за счет их вывода из эксплуатации.</v>
      </c>
      <c r="GO78" s="552"/>
      <c r="GP78" s="1645"/>
      <c r="GQ78" s="1645"/>
      <c r="GV78" s="1645"/>
      <c r="GY78" s="553"/>
      <c r="HE78" s="1641"/>
      <c r="HF78" s="1641"/>
      <c r="HG78" s="1641"/>
      <c r="HH78" s="1641"/>
      <c r="HI78" s="1641"/>
      <c r="HJ78" s="1169">
        <v>19</v>
      </c>
    </row>
    <row s="1375" customFormat="1" customHeight="1" ht="19.95">
      <c r="A79" s="996"/>
      <c r="C79" s="1645"/>
      <c r="D79" s="1647"/>
      <c r="E79" s="555" t="str">
        <f>FHD_NUM_P_41</f>
        <v>5.2</v>
      </c>
      <c r="F79" s="2084" t="str">
        <f>FHD_P_41</f>
        <v>Изменение стоимости основных фондов за счет их переоценки</v>
      </c>
      <c r="G79" s="2080" t="s">
        <v>1025</v>
      </c>
      <c r="H79" s="985"/>
      <c r="I79" s="566"/>
      <c r="J79" s="985"/>
      <c r="K79" s="985"/>
      <c r="L79" s="985"/>
      <c r="M79" s="985"/>
      <c r="N79" s="985"/>
      <c r="O79" s="985"/>
      <c r="P79" s="985"/>
      <c r="Q79" s="985"/>
      <c r="R79" s="985"/>
      <c r="S79" s="985"/>
      <c r="T79" s="985"/>
      <c r="U79" s="985"/>
      <c r="V79" s="985"/>
      <c r="W79" s="985"/>
      <c r="X79" s="985"/>
      <c r="Y79" s="985"/>
      <c r="Z79" s="985"/>
      <c r="AA79" s="985"/>
      <c r="AB79" s="985"/>
      <c r="AC79" s="985"/>
      <c r="AD79" s="985"/>
      <c r="AE79" s="985"/>
      <c r="AF79" s="985"/>
      <c r="AG79" s="985"/>
      <c r="AH79" s="985"/>
      <c r="AI79" s="985"/>
      <c r="AJ79" s="985"/>
      <c r="AK79" s="985"/>
      <c r="AL79" s="985"/>
      <c r="AM79" s="985"/>
      <c r="AN79" s="985"/>
      <c r="AO79" s="985"/>
      <c r="AP79" s="985"/>
      <c r="AQ79" s="985"/>
      <c r="AR79" s="985"/>
      <c r="AS79" s="985"/>
      <c r="AT79" s="985"/>
      <c r="AU79" s="985"/>
      <c r="AV79" s="985"/>
      <c r="AW79" s="985"/>
      <c r="AX79" s="985"/>
      <c r="AY79" s="985"/>
      <c r="AZ79" s="985"/>
      <c r="BA79" s="985"/>
      <c r="BB79" s="985"/>
      <c r="BC79" s="985"/>
      <c r="BD79" s="985"/>
      <c r="BE79" s="985"/>
      <c r="BF79" s="985"/>
      <c r="BG79" s="985"/>
      <c r="BH79" s="985"/>
      <c r="BI79" s="985"/>
      <c r="BJ79" s="985"/>
      <c r="BK79" s="985"/>
      <c r="BL79" s="985"/>
      <c r="BM79" s="985"/>
      <c r="BN79" s="985"/>
      <c r="BO79" s="985"/>
      <c r="BP79" s="985"/>
      <c r="BQ79" s="985"/>
      <c r="BR79" s="985"/>
      <c r="BS79" s="985"/>
      <c r="BT79" s="985"/>
      <c r="BU79" s="985"/>
      <c r="BV79" s="985"/>
      <c r="BW79" s="985"/>
      <c r="BX79" s="985"/>
      <c r="BY79" s="985"/>
      <c r="BZ79" s="985"/>
      <c r="CA79" s="985"/>
      <c r="CB79" s="985"/>
      <c r="CC79" s="985"/>
      <c r="CD79" s="985"/>
      <c r="CE79" s="985"/>
      <c r="CF79" s="985"/>
      <c r="CG79" s="985"/>
      <c r="CH79" s="985"/>
      <c r="CI79" s="985"/>
      <c r="CJ79" s="985"/>
      <c r="CK79" s="985"/>
      <c r="CL79" s="985"/>
      <c r="CM79" s="985"/>
      <c r="CN79" s="985"/>
      <c r="CO79" s="985"/>
      <c r="CP79" s="985"/>
      <c r="CQ79" s="985"/>
      <c r="CR79" s="985"/>
      <c r="CS79" s="985"/>
      <c r="CT79" s="985"/>
      <c r="CU79" s="985"/>
      <c r="CV79" s="985"/>
      <c r="CW79" s="985"/>
      <c r="CX79" s="985"/>
      <c r="CY79" s="985"/>
      <c r="CZ79" s="985"/>
      <c r="DA79" s="985"/>
      <c r="DB79" s="985"/>
      <c r="DC79" s="985"/>
      <c r="DD79" s="985"/>
      <c r="DE79" s="985"/>
      <c r="DF79" s="985"/>
      <c r="DG79" s="985"/>
      <c r="DH79" s="985"/>
      <c r="DI79" s="985"/>
      <c r="DJ79" s="985"/>
      <c r="DK79" s="985"/>
      <c r="DL79" s="985"/>
      <c r="DM79" s="985"/>
      <c r="DN79" s="985"/>
      <c r="DO79" s="985"/>
      <c r="DP79" s="985"/>
      <c r="DQ79" s="985"/>
      <c r="DR79" s="985"/>
      <c r="DS79" s="985"/>
      <c r="DT79" s="985"/>
      <c r="DU79" s="985"/>
      <c r="DV79" s="985"/>
      <c r="DW79" s="985"/>
      <c r="DX79" s="985"/>
      <c r="DY79" s="985"/>
      <c r="DZ79" s="985"/>
      <c r="EA79" s="985"/>
      <c r="EB79" s="985"/>
      <c r="EC79" s="985"/>
      <c r="ED79" s="985"/>
      <c r="EE79" s="985"/>
      <c r="EF79" s="985"/>
      <c r="EG79" s="985"/>
      <c r="EH79" s="985"/>
      <c r="EI79" s="985"/>
      <c r="EJ79" s="985"/>
      <c r="EK79" s="985"/>
      <c r="EL79" s="985"/>
      <c r="EM79" s="985"/>
      <c r="EN79" s="985"/>
      <c r="EO79" s="985"/>
      <c r="EP79" s="985"/>
      <c r="EQ79" s="985"/>
      <c r="ER79" s="985"/>
      <c r="ES79" s="985"/>
      <c r="ET79" s="985"/>
      <c r="EU79" s="985"/>
      <c r="EV79" s="985"/>
      <c r="EW79" s="985"/>
      <c r="EX79" s="985"/>
      <c r="EY79" s="985"/>
      <c r="EZ79" s="985"/>
      <c r="FA79" s="985"/>
      <c r="FB79" s="985"/>
      <c r="FC79" s="985"/>
      <c r="FD79" s="985"/>
      <c r="FE79" s="985"/>
      <c r="FF79" s="985"/>
      <c r="FG79" s="985"/>
      <c r="FH79" s="985"/>
      <c r="FI79" s="985"/>
      <c r="FJ79" s="985"/>
      <c r="FK79" s="985"/>
      <c r="FL79" s="985"/>
      <c r="FM79" s="985"/>
      <c r="FN79" s="985"/>
      <c r="FO79" s="985"/>
      <c r="FP79" s="985"/>
      <c r="FQ79" s="985"/>
      <c r="FR79" s="985"/>
      <c r="FS79" s="985"/>
      <c r="FT79" s="985"/>
      <c r="FU79" s="985"/>
      <c r="FV79" s="985"/>
      <c r="FW79" s="985"/>
      <c r="FX79" s="985"/>
      <c r="FY79" s="985"/>
      <c r="FZ79" s="985"/>
      <c r="GA79" s="985"/>
      <c r="GB79" s="985"/>
      <c r="GC79" s="985"/>
      <c r="GD79" s="985"/>
      <c r="GE79" s="985"/>
      <c r="GF79" s="985"/>
      <c r="GG79" s="985"/>
      <c r="GH79" s="985"/>
      <c r="GI79" s="985"/>
      <c r="GJ79" s="985"/>
      <c r="GK79" s="985"/>
      <c r="GL79" s="985"/>
      <c r="GM79" s="985"/>
      <c r="GN79" s="298" t="str">
        <f>FHD_NOTE_P_41</f>
        <v/>
      </c>
      <c r="GO79" s="552"/>
      <c r="GP79" s="1645"/>
      <c r="GQ79" s="1645"/>
      <c r="GV79" s="1645"/>
      <c r="GY79" s="553"/>
      <c r="HE79" s="1641"/>
      <c r="HF79" s="1641"/>
      <c r="HG79" s="1641"/>
      <c r="HH79" s="1641"/>
      <c r="HI79" s="1641"/>
      <c r="HJ79" s="1169">
        <v>19</v>
      </c>
    </row>
    <row s="1375" customFormat="1" customHeight="1" ht="20.25" hidden="1">
      <c r="A80" s="998" t="s">
        <v>1052</v>
      </c>
      <c r="C80" s="1645"/>
      <c r="D80" s="1647"/>
      <c r="E80" s="555" t="str">
        <f>FHD_NUM_P_42</f>
        <v/>
      </c>
      <c r="F80" s="2082" t="str">
        <f>FHD_P_42</f>
        <v/>
      </c>
      <c r="G80" s="2080" t="s">
        <v>1025</v>
      </c>
      <c r="H80" s="985"/>
      <c r="I80" s="566"/>
      <c r="J80" s="985"/>
      <c r="K80" s="985"/>
      <c r="L80" s="985"/>
      <c r="M80" s="985"/>
      <c r="N80" s="985"/>
      <c r="O80" s="985"/>
      <c r="P80" s="985"/>
      <c r="Q80" s="985"/>
      <c r="R80" s="985"/>
      <c r="S80" s="985"/>
      <c r="T80" s="985"/>
      <c r="U80" s="985"/>
      <c r="V80" s="985"/>
      <c r="W80" s="985"/>
      <c r="X80" s="985"/>
      <c r="Y80" s="985"/>
      <c r="Z80" s="985"/>
      <c r="AA80" s="985"/>
      <c r="AB80" s="985"/>
      <c r="AC80" s="985"/>
      <c r="AD80" s="985"/>
      <c r="AE80" s="985"/>
      <c r="AF80" s="985"/>
      <c r="AG80" s="985"/>
      <c r="AH80" s="985"/>
      <c r="AI80" s="985"/>
      <c r="AJ80" s="985"/>
      <c r="AK80" s="985"/>
      <c r="AL80" s="985"/>
      <c r="AM80" s="985"/>
      <c r="AN80" s="985"/>
      <c r="AO80" s="985"/>
      <c r="AP80" s="985"/>
      <c r="AQ80" s="985"/>
      <c r="AR80" s="985"/>
      <c r="AS80" s="985"/>
      <c r="AT80" s="985"/>
      <c r="AU80" s="985"/>
      <c r="AV80" s="985"/>
      <c r="AW80" s="985"/>
      <c r="AX80" s="985"/>
      <c r="AY80" s="985"/>
      <c r="AZ80" s="985"/>
      <c r="BA80" s="985"/>
      <c r="BB80" s="985"/>
      <c r="BC80" s="985"/>
      <c r="BD80" s="985"/>
      <c r="BE80" s="985"/>
      <c r="BF80" s="985"/>
      <c r="BG80" s="985"/>
      <c r="BH80" s="985"/>
      <c r="BI80" s="985"/>
      <c r="BJ80" s="985"/>
      <c r="BK80" s="985"/>
      <c r="BL80" s="985"/>
      <c r="BM80" s="985"/>
      <c r="BN80" s="985"/>
      <c r="BO80" s="985"/>
      <c r="BP80" s="985"/>
      <c r="BQ80" s="985"/>
      <c r="BR80" s="985"/>
      <c r="BS80" s="985"/>
      <c r="BT80" s="985"/>
      <c r="BU80" s="985"/>
      <c r="BV80" s="985"/>
      <c r="BW80" s="985"/>
      <c r="BX80" s="985"/>
      <c r="BY80" s="985"/>
      <c r="BZ80" s="985"/>
      <c r="CA80" s="985"/>
      <c r="CB80" s="985"/>
      <c r="CC80" s="985"/>
      <c r="CD80" s="985"/>
      <c r="CE80" s="985"/>
      <c r="CF80" s="985"/>
      <c r="CG80" s="985"/>
      <c r="CH80" s="985"/>
      <c r="CI80" s="985"/>
      <c r="CJ80" s="985"/>
      <c r="CK80" s="985"/>
      <c r="CL80" s="985"/>
      <c r="CM80" s="985"/>
      <c r="CN80" s="985"/>
      <c r="CO80" s="985"/>
      <c r="CP80" s="985"/>
      <c r="CQ80" s="985"/>
      <c r="CR80" s="985"/>
      <c r="CS80" s="985"/>
      <c r="CT80" s="985"/>
      <c r="CU80" s="985"/>
      <c r="CV80" s="985"/>
      <c r="CW80" s="985"/>
      <c r="CX80" s="985"/>
      <c r="CY80" s="985"/>
      <c r="CZ80" s="985"/>
      <c r="DA80" s="985"/>
      <c r="DB80" s="985"/>
      <c r="DC80" s="985"/>
      <c r="DD80" s="985"/>
      <c r="DE80" s="985"/>
      <c r="DF80" s="985"/>
      <c r="DG80" s="985"/>
      <c r="DH80" s="985"/>
      <c r="DI80" s="985"/>
      <c r="DJ80" s="985"/>
      <c r="DK80" s="985"/>
      <c r="DL80" s="985"/>
      <c r="DM80" s="985"/>
      <c r="DN80" s="985"/>
      <c r="DO80" s="985"/>
      <c r="DP80" s="985"/>
      <c r="DQ80" s="985"/>
      <c r="DR80" s="985"/>
      <c r="DS80" s="985"/>
      <c r="DT80" s="985"/>
      <c r="DU80" s="985"/>
      <c r="DV80" s="985"/>
      <c r="DW80" s="985"/>
      <c r="DX80" s="985"/>
      <c r="DY80" s="985"/>
      <c r="DZ80" s="985"/>
      <c r="EA80" s="985"/>
      <c r="EB80" s="985"/>
      <c r="EC80" s="985"/>
      <c r="ED80" s="985"/>
      <c r="EE80" s="985"/>
      <c r="EF80" s="985"/>
      <c r="EG80" s="985"/>
      <c r="EH80" s="985"/>
      <c r="EI80" s="985"/>
      <c r="EJ80" s="985"/>
      <c r="EK80" s="985"/>
      <c r="EL80" s="985"/>
      <c r="EM80" s="985"/>
      <c r="EN80" s="985"/>
      <c r="EO80" s="985"/>
      <c r="EP80" s="985"/>
      <c r="EQ80" s="985"/>
      <c r="ER80" s="985"/>
      <c r="ES80" s="985"/>
      <c r="ET80" s="985"/>
      <c r="EU80" s="985"/>
      <c r="EV80" s="985"/>
      <c r="EW80" s="985"/>
      <c r="EX80" s="985"/>
      <c r="EY80" s="985"/>
      <c r="EZ80" s="985"/>
      <c r="FA80" s="985"/>
      <c r="FB80" s="985"/>
      <c r="FC80" s="985"/>
      <c r="FD80" s="985"/>
      <c r="FE80" s="985"/>
      <c r="FF80" s="985"/>
      <c r="FG80" s="985"/>
      <c r="FH80" s="985"/>
      <c r="FI80" s="985"/>
      <c r="FJ80" s="985"/>
      <c r="FK80" s="985"/>
      <c r="FL80" s="985"/>
      <c r="FM80" s="985"/>
      <c r="FN80" s="985"/>
      <c r="FO80" s="985"/>
      <c r="FP80" s="985"/>
      <c r="FQ80" s="985"/>
      <c r="FR80" s="985"/>
      <c r="FS80" s="985"/>
      <c r="FT80" s="985"/>
      <c r="FU80" s="985"/>
      <c r="FV80" s="985"/>
      <c r="FW80" s="985"/>
      <c r="FX80" s="985"/>
      <c r="FY80" s="985"/>
      <c r="FZ80" s="985"/>
      <c r="GA80" s="985"/>
      <c r="GB80" s="985"/>
      <c r="GC80" s="985"/>
      <c r="GD80" s="985"/>
      <c r="GE80" s="985"/>
      <c r="GF80" s="985"/>
      <c r="GG80" s="985"/>
      <c r="GH80" s="985"/>
      <c r="GI80" s="985"/>
      <c r="GJ80" s="985"/>
      <c r="GK80" s="985"/>
      <c r="GL80" s="985"/>
      <c r="GM80" s="985"/>
      <c r="GN80" s="298" t="str">
        <f>FHD_NOTE_P_42</f>
        <v/>
      </c>
      <c r="GO80" s="552"/>
      <c r="GP80" s="1645"/>
      <c r="GQ80" s="1645"/>
      <c r="GV80" s="1645"/>
      <c r="GY80" s="553"/>
      <c r="HE80" s="1641"/>
      <c r="HF80" s="1641"/>
      <c r="HG80" s="1641"/>
      <c r="HH80" s="1641"/>
      <c r="HI80" s="1641"/>
      <c r="HJ80" s="1169">
        <v>19</v>
      </c>
    </row>
    <row s="1375" customFormat="1" customHeight="1" ht="19.95">
      <c r="A81" s="996"/>
      <c r="C81" s="1645"/>
      <c r="D81" s="1647"/>
      <c r="E81" s="555" t="str">
        <f>FHD_NUM_P_43</f>
        <v>6</v>
      </c>
      <c r="F81" s="1889" t="str">
        <f>FHD_P_43</f>
        <v>Годовая бухгалтерская (финансовая) отчетность, включая бухгалтерский баланс и приложения к нему</v>
      </c>
      <c r="G81" s="2083" t="s">
        <v>779</v>
      </c>
      <c r="H81" s="1064"/>
      <c r="I81" s="827"/>
      <c r="J81" s="1064"/>
      <c r="K81" s="1064"/>
      <c r="L81" s="1064"/>
      <c r="M81" s="1064"/>
      <c r="N81" s="1064"/>
      <c r="O81" s="1064"/>
      <c r="P81" s="1064"/>
      <c r="Q81" s="1064"/>
      <c r="R81" s="1064"/>
      <c r="S81" s="1064"/>
      <c r="T81" s="1064"/>
      <c r="U81" s="1064"/>
      <c r="V81" s="1064"/>
      <c r="W81" s="1064"/>
      <c r="X81" s="1064"/>
      <c r="Y81" s="1064"/>
      <c r="Z81" s="1064"/>
      <c r="AA81" s="1064"/>
      <c r="AB81" s="1064"/>
      <c r="AC81" s="1064"/>
      <c r="AD81" s="1064"/>
      <c r="AE81" s="1064"/>
      <c r="AF81" s="1064"/>
      <c r="AG81" s="1064"/>
      <c r="AH81" s="1064"/>
      <c r="AI81" s="1064"/>
      <c r="AJ81" s="1064"/>
      <c r="AK81" s="1064"/>
      <c r="AL81" s="1064"/>
      <c r="AM81" s="1064"/>
      <c r="AN81" s="1064"/>
      <c r="AO81" s="1064"/>
      <c r="AP81" s="1064"/>
      <c r="AQ81" s="1064"/>
      <c r="AR81" s="1064"/>
      <c r="AS81" s="1064"/>
      <c r="AT81" s="1064"/>
      <c r="AU81" s="1064"/>
      <c r="AV81" s="1064"/>
      <c r="AW81" s="1064"/>
      <c r="AX81" s="1064"/>
      <c r="AY81" s="1064"/>
      <c r="AZ81" s="1064"/>
      <c r="BA81" s="1064"/>
      <c r="BB81" s="1064"/>
      <c r="BC81" s="1064"/>
      <c r="BD81" s="1064"/>
      <c r="BE81" s="1064"/>
      <c r="BF81" s="1064"/>
      <c r="BG81" s="1064"/>
      <c r="BH81" s="1064"/>
      <c r="BI81" s="1064"/>
      <c r="BJ81" s="1064"/>
      <c r="BK81" s="1064"/>
      <c r="BL81" s="1064"/>
      <c r="BM81" s="1064"/>
      <c r="BN81" s="1064"/>
      <c r="BO81" s="1064"/>
      <c r="BP81" s="1064"/>
      <c r="BQ81" s="1064"/>
      <c r="BR81" s="1064"/>
      <c r="BS81" s="1064"/>
      <c r="BT81" s="1064"/>
      <c r="BU81" s="1064"/>
      <c r="BV81" s="1064"/>
      <c r="BW81" s="1064"/>
      <c r="BX81" s="1064"/>
      <c r="BY81" s="1064"/>
      <c r="BZ81" s="1064"/>
      <c r="CA81" s="1064"/>
      <c r="CB81" s="1064"/>
      <c r="CC81" s="1064"/>
      <c r="CD81" s="1064"/>
      <c r="CE81" s="1064"/>
      <c r="CF81" s="1064"/>
      <c r="CG81" s="1064"/>
      <c r="CH81" s="1064"/>
      <c r="CI81" s="1064"/>
      <c r="CJ81" s="1064"/>
      <c r="CK81" s="1064"/>
      <c r="CL81" s="1064"/>
      <c r="CM81" s="1064"/>
      <c r="CN81" s="1064"/>
      <c r="CO81" s="1064"/>
      <c r="CP81" s="1064"/>
      <c r="CQ81" s="1064"/>
      <c r="CR81" s="1064"/>
      <c r="CS81" s="1064"/>
      <c r="CT81" s="1064"/>
      <c r="CU81" s="1064"/>
      <c r="CV81" s="1064"/>
      <c r="CW81" s="1064"/>
      <c r="CX81" s="1064"/>
      <c r="CY81" s="1064"/>
      <c r="CZ81" s="1064"/>
      <c r="DA81" s="1064"/>
      <c r="DB81" s="1064"/>
      <c r="DC81" s="1064"/>
      <c r="DD81" s="1064"/>
      <c r="DE81" s="1064"/>
      <c r="DF81" s="1064"/>
      <c r="DG81" s="1064"/>
      <c r="DH81" s="1064"/>
      <c r="DI81" s="1064"/>
      <c r="DJ81" s="1064"/>
      <c r="DK81" s="1064"/>
      <c r="DL81" s="1064"/>
      <c r="DM81" s="1064"/>
      <c r="DN81" s="1064"/>
      <c r="DO81" s="1064"/>
      <c r="DP81" s="1064"/>
      <c r="DQ81" s="1064"/>
      <c r="DR81" s="1064"/>
      <c r="DS81" s="1064"/>
      <c r="DT81" s="1064"/>
      <c r="DU81" s="1064"/>
      <c r="DV81" s="1064"/>
      <c r="DW81" s="1064"/>
      <c r="DX81" s="1064"/>
      <c r="DY81" s="1064"/>
      <c r="DZ81" s="1064"/>
      <c r="EA81" s="1064"/>
      <c r="EB81" s="1064"/>
      <c r="EC81" s="1064"/>
      <c r="ED81" s="1064"/>
      <c r="EE81" s="1064"/>
      <c r="EF81" s="1064"/>
      <c r="EG81" s="1064"/>
      <c r="EH81" s="1064"/>
      <c r="EI81" s="1064"/>
      <c r="EJ81" s="1064"/>
      <c r="EK81" s="1064"/>
      <c r="EL81" s="1064"/>
      <c r="EM81" s="1064"/>
      <c r="EN81" s="1064"/>
      <c r="EO81" s="1064"/>
      <c r="EP81" s="1064"/>
      <c r="EQ81" s="1064"/>
      <c r="ER81" s="1064"/>
      <c r="ES81" s="1064"/>
      <c r="ET81" s="1064"/>
      <c r="EU81" s="1064"/>
      <c r="EV81" s="1064"/>
      <c r="EW81" s="1064"/>
      <c r="EX81" s="1064"/>
      <c r="EY81" s="1064"/>
      <c r="EZ81" s="1064"/>
      <c r="FA81" s="1064"/>
      <c r="FB81" s="1064"/>
      <c r="FC81" s="1064"/>
      <c r="FD81" s="1064"/>
      <c r="FE81" s="1064"/>
      <c r="FF81" s="1064"/>
      <c r="FG81" s="1064"/>
      <c r="FH81" s="1064"/>
      <c r="FI81" s="1064"/>
      <c r="FJ81" s="1064"/>
      <c r="FK81" s="1064"/>
      <c r="FL81" s="1064"/>
      <c r="FM81" s="1064"/>
      <c r="FN81" s="1064"/>
      <c r="FO81" s="1064"/>
      <c r="FP81" s="1064"/>
      <c r="FQ81" s="1064"/>
      <c r="FR81" s="1064"/>
      <c r="FS81" s="1064"/>
      <c r="FT81" s="1064"/>
      <c r="FU81" s="1064"/>
      <c r="FV81" s="1064"/>
      <c r="FW81" s="1064"/>
      <c r="FX81" s="1064"/>
      <c r="FY81" s="1064"/>
      <c r="FZ81" s="1064"/>
      <c r="GA81" s="1064"/>
      <c r="GB81" s="1064"/>
      <c r="GC81" s="1064"/>
      <c r="GD81" s="1064"/>
      <c r="GE81" s="1064"/>
      <c r="GF81" s="1064"/>
      <c r="GG81" s="1064"/>
      <c r="GH81" s="1064"/>
      <c r="GI81" s="1064"/>
      <c r="GJ81" s="1064"/>
      <c r="GK81" s="1064"/>
      <c r="GL81" s="1064"/>
      <c r="GM81" s="1064"/>
      <c r="GN81" s="298"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GO81" s="552"/>
      <c r="GP81" s="1645"/>
      <c r="GQ81" s="1645"/>
      <c r="GV81" s="1645"/>
      <c r="GY81" s="553"/>
      <c r="HE81" s="1641"/>
      <c r="HF81" s="1641"/>
      <c r="HG81" s="1641"/>
      <c r="HH81" s="1641"/>
      <c r="HI81" s="1641"/>
      <c r="HJ81" s="1169">
        <v>19</v>
      </c>
    </row>
    <row s="1375" customFormat="1" customHeight="1" ht="18.75" hidden="1">
      <c r="A82" s="2380" t="s">
        <v>1053</v>
      </c>
      <c r="C82" s="744"/>
      <c r="D82" s="742"/>
      <c r="E82" s="555" t="str">
        <f>FHD_NUM_P_44</f>
        <v/>
      </c>
      <c r="F82" s="1889" t="str">
        <f>FHD_P_44</f>
        <v/>
      </c>
      <c r="G82" s="1890" t="s">
        <v>1054</v>
      </c>
      <c r="H82" s="986"/>
      <c r="I82" s="586"/>
      <c r="J82" s="986"/>
      <c r="K82" s="986"/>
      <c r="L82" s="986"/>
      <c r="M82" s="986"/>
      <c r="N82" s="986"/>
      <c r="O82" s="986"/>
      <c r="P82" s="986"/>
      <c r="Q82" s="986"/>
      <c r="R82" s="986"/>
      <c r="S82" s="986"/>
      <c r="T82" s="986"/>
      <c r="U82" s="986"/>
      <c r="V82" s="986"/>
      <c r="W82" s="986"/>
      <c r="X82" s="986"/>
      <c r="Y82" s="986"/>
      <c r="Z82" s="986"/>
      <c r="AA82" s="986"/>
      <c r="AB82" s="986"/>
      <c r="AC82" s="986"/>
      <c r="AD82" s="986"/>
      <c r="AE82" s="986"/>
      <c r="AF82" s="986"/>
      <c r="AG82" s="986"/>
      <c r="AH82" s="986"/>
      <c r="AI82" s="986"/>
      <c r="AJ82" s="986"/>
      <c r="AK82" s="986"/>
      <c r="AL82" s="986"/>
      <c r="AM82" s="986"/>
      <c r="AN82" s="986"/>
      <c r="AO82" s="986"/>
      <c r="AP82" s="986"/>
      <c r="AQ82" s="986"/>
      <c r="AR82" s="986"/>
      <c r="AS82" s="986"/>
      <c r="AT82" s="986"/>
      <c r="AU82" s="986"/>
      <c r="AV82" s="986"/>
      <c r="AW82" s="986"/>
      <c r="AX82" s="986"/>
      <c r="AY82" s="986"/>
      <c r="AZ82" s="986"/>
      <c r="BA82" s="986"/>
      <c r="BB82" s="986"/>
      <c r="BC82" s="986"/>
      <c r="BD82" s="986"/>
      <c r="BE82" s="986"/>
      <c r="BF82" s="986"/>
      <c r="BG82" s="986"/>
      <c r="BH82" s="986"/>
      <c r="BI82" s="986"/>
      <c r="BJ82" s="986"/>
      <c r="BK82" s="986"/>
      <c r="BL82" s="986"/>
      <c r="BM82" s="986"/>
      <c r="BN82" s="986"/>
      <c r="BO82" s="986"/>
      <c r="BP82" s="986"/>
      <c r="BQ82" s="986"/>
      <c r="BR82" s="986"/>
      <c r="BS82" s="986"/>
      <c r="BT82" s="986"/>
      <c r="BU82" s="986"/>
      <c r="BV82" s="986"/>
      <c r="BW82" s="986"/>
      <c r="BX82" s="986"/>
      <c r="BY82" s="986"/>
      <c r="BZ82" s="986"/>
      <c r="CA82" s="986"/>
      <c r="CB82" s="986"/>
      <c r="CC82" s="986"/>
      <c r="CD82" s="986"/>
      <c r="CE82" s="986"/>
      <c r="CF82" s="986"/>
      <c r="CG82" s="986"/>
      <c r="CH82" s="986"/>
      <c r="CI82" s="986"/>
      <c r="CJ82" s="986"/>
      <c r="CK82" s="986"/>
      <c r="CL82" s="986"/>
      <c r="CM82" s="986"/>
      <c r="CN82" s="986"/>
      <c r="CO82" s="986"/>
      <c r="CP82" s="986"/>
      <c r="CQ82" s="986"/>
      <c r="CR82" s="986"/>
      <c r="CS82" s="986"/>
      <c r="CT82" s="986"/>
      <c r="CU82" s="986"/>
      <c r="CV82" s="986"/>
      <c r="CW82" s="986"/>
      <c r="CX82" s="986"/>
      <c r="CY82" s="986"/>
      <c r="CZ82" s="986"/>
      <c r="DA82" s="986"/>
      <c r="DB82" s="986"/>
      <c r="DC82" s="986"/>
      <c r="DD82" s="986"/>
      <c r="DE82" s="986"/>
      <c r="DF82" s="986"/>
      <c r="DG82" s="986"/>
      <c r="DH82" s="986"/>
      <c r="DI82" s="986"/>
      <c r="DJ82" s="986"/>
      <c r="DK82" s="986"/>
      <c r="DL82" s="986"/>
      <c r="DM82" s="986"/>
      <c r="DN82" s="986"/>
      <c r="DO82" s="986"/>
      <c r="DP82" s="986"/>
      <c r="DQ82" s="986"/>
      <c r="DR82" s="986"/>
      <c r="DS82" s="986"/>
      <c r="DT82" s="986"/>
      <c r="DU82" s="986"/>
      <c r="DV82" s="986"/>
      <c r="DW82" s="986"/>
      <c r="DX82" s="986"/>
      <c r="DY82" s="986"/>
      <c r="DZ82" s="986"/>
      <c r="EA82" s="986"/>
      <c r="EB82" s="986"/>
      <c r="EC82" s="986"/>
      <c r="ED82" s="986"/>
      <c r="EE82" s="986"/>
      <c r="EF82" s="986"/>
      <c r="EG82" s="986"/>
      <c r="EH82" s="986"/>
      <c r="EI82" s="986"/>
      <c r="EJ82" s="986"/>
      <c r="EK82" s="986"/>
      <c r="EL82" s="986"/>
      <c r="EM82" s="986"/>
      <c r="EN82" s="986"/>
      <c r="EO82" s="986"/>
      <c r="EP82" s="986"/>
      <c r="EQ82" s="986"/>
      <c r="ER82" s="986"/>
      <c r="ES82" s="986"/>
      <c r="ET82" s="986"/>
      <c r="EU82" s="986"/>
      <c r="EV82" s="986"/>
      <c r="EW82" s="986"/>
      <c r="EX82" s="986"/>
      <c r="EY82" s="986"/>
      <c r="EZ82" s="986"/>
      <c r="FA82" s="986"/>
      <c r="FB82" s="986"/>
      <c r="FC82" s="986"/>
      <c r="FD82" s="986"/>
      <c r="FE82" s="986"/>
      <c r="FF82" s="986"/>
      <c r="FG82" s="986"/>
      <c r="FH82" s="986"/>
      <c r="FI82" s="986"/>
      <c r="FJ82" s="986"/>
      <c r="FK82" s="986"/>
      <c r="FL82" s="986"/>
      <c r="FM82" s="986"/>
      <c r="FN82" s="986"/>
      <c r="FO82" s="986"/>
      <c r="FP82" s="986"/>
      <c r="FQ82" s="986"/>
      <c r="FR82" s="986"/>
      <c r="FS82" s="986"/>
      <c r="FT82" s="986"/>
      <c r="FU82" s="986"/>
      <c r="FV82" s="986"/>
      <c r="FW82" s="986"/>
      <c r="FX82" s="986"/>
      <c r="FY82" s="986"/>
      <c r="FZ82" s="986"/>
      <c r="GA82" s="986"/>
      <c r="GB82" s="986"/>
      <c r="GC82" s="986"/>
      <c r="GD82" s="986"/>
      <c r="GE82" s="986"/>
      <c r="GF82" s="986"/>
      <c r="GG82" s="986"/>
      <c r="GH82" s="986"/>
      <c r="GI82" s="986"/>
      <c r="GJ82" s="986"/>
      <c r="GK82" s="986"/>
      <c r="GL82" s="986"/>
      <c r="GM82" s="986"/>
      <c r="GN82" s="298" t="str">
        <f>FHD_NOTE_P_44</f>
        <v/>
      </c>
      <c r="GO82" s="743"/>
      <c r="GP82" s="744"/>
      <c r="GQ82" s="744"/>
      <c r="GV82" s="744"/>
      <c r="GY82" s="745"/>
      <c r="HE82" s="746"/>
      <c r="HF82" s="746"/>
      <c r="HG82" s="746"/>
      <c r="HH82" s="746"/>
      <c r="HI82" s="746"/>
      <c r="HJ82" s="919">
        <v>0</v>
      </c>
    </row>
    <row s="1375" customFormat="1" customHeight="1" ht="18.75" hidden="1">
      <c r="A83" s="2380"/>
      <c r="C83" s="744"/>
      <c r="D83" s="742"/>
      <c r="E83" s="555" t="str">
        <f>FHD_NUM_P_45</f>
        <v/>
      </c>
      <c r="F83" s="1889" t="str">
        <f>FHD_P_45</f>
        <v/>
      </c>
      <c r="G83" s="1890" t="s">
        <v>1054</v>
      </c>
      <c r="H83" s="986"/>
      <c r="I83" s="586"/>
      <c r="J83" s="986"/>
      <c r="K83" s="986"/>
      <c r="L83" s="986"/>
      <c r="M83" s="986"/>
      <c r="N83" s="986"/>
      <c r="O83" s="986"/>
      <c r="P83" s="986"/>
      <c r="Q83" s="986"/>
      <c r="R83" s="986"/>
      <c r="S83" s="986"/>
      <c r="T83" s="986"/>
      <c r="U83" s="986"/>
      <c r="V83" s="986"/>
      <c r="W83" s="986"/>
      <c r="X83" s="986"/>
      <c r="Y83" s="986"/>
      <c r="Z83" s="986"/>
      <c r="AA83" s="986"/>
      <c r="AB83" s="986"/>
      <c r="AC83" s="986"/>
      <c r="AD83" s="986"/>
      <c r="AE83" s="986"/>
      <c r="AF83" s="986"/>
      <c r="AG83" s="986"/>
      <c r="AH83" s="986"/>
      <c r="AI83" s="986"/>
      <c r="AJ83" s="986"/>
      <c r="AK83" s="986"/>
      <c r="AL83" s="986"/>
      <c r="AM83" s="986"/>
      <c r="AN83" s="986"/>
      <c r="AO83" s="986"/>
      <c r="AP83" s="986"/>
      <c r="AQ83" s="986"/>
      <c r="AR83" s="986"/>
      <c r="AS83" s="986"/>
      <c r="AT83" s="986"/>
      <c r="AU83" s="986"/>
      <c r="AV83" s="986"/>
      <c r="AW83" s="986"/>
      <c r="AX83" s="986"/>
      <c r="AY83" s="986"/>
      <c r="AZ83" s="986"/>
      <c r="BA83" s="986"/>
      <c r="BB83" s="986"/>
      <c r="BC83" s="986"/>
      <c r="BD83" s="986"/>
      <c r="BE83" s="986"/>
      <c r="BF83" s="986"/>
      <c r="BG83" s="986"/>
      <c r="BH83" s="986"/>
      <c r="BI83" s="986"/>
      <c r="BJ83" s="986"/>
      <c r="BK83" s="986"/>
      <c r="BL83" s="986"/>
      <c r="BM83" s="986"/>
      <c r="BN83" s="986"/>
      <c r="BO83" s="986"/>
      <c r="BP83" s="986"/>
      <c r="BQ83" s="986"/>
      <c r="BR83" s="986"/>
      <c r="BS83" s="986"/>
      <c r="BT83" s="986"/>
      <c r="BU83" s="986"/>
      <c r="BV83" s="986"/>
      <c r="BW83" s="986"/>
      <c r="BX83" s="986"/>
      <c r="BY83" s="986"/>
      <c r="BZ83" s="986"/>
      <c r="CA83" s="986"/>
      <c r="CB83" s="986"/>
      <c r="CC83" s="986"/>
      <c r="CD83" s="986"/>
      <c r="CE83" s="986"/>
      <c r="CF83" s="986"/>
      <c r="CG83" s="986"/>
      <c r="CH83" s="986"/>
      <c r="CI83" s="986"/>
      <c r="CJ83" s="986"/>
      <c r="CK83" s="986"/>
      <c r="CL83" s="986"/>
      <c r="CM83" s="986"/>
      <c r="CN83" s="986"/>
      <c r="CO83" s="986"/>
      <c r="CP83" s="986"/>
      <c r="CQ83" s="986"/>
      <c r="CR83" s="986"/>
      <c r="CS83" s="986"/>
      <c r="CT83" s="986"/>
      <c r="CU83" s="986"/>
      <c r="CV83" s="986"/>
      <c r="CW83" s="986"/>
      <c r="CX83" s="986"/>
      <c r="CY83" s="986"/>
      <c r="CZ83" s="986"/>
      <c r="DA83" s="986"/>
      <c r="DB83" s="986"/>
      <c r="DC83" s="986"/>
      <c r="DD83" s="986"/>
      <c r="DE83" s="986"/>
      <c r="DF83" s="986"/>
      <c r="DG83" s="986"/>
      <c r="DH83" s="986"/>
      <c r="DI83" s="986"/>
      <c r="DJ83" s="986"/>
      <c r="DK83" s="986"/>
      <c r="DL83" s="986"/>
      <c r="DM83" s="986"/>
      <c r="DN83" s="986"/>
      <c r="DO83" s="986"/>
      <c r="DP83" s="986"/>
      <c r="DQ83" s="986"/>
      <c r="DR83" s="986"/>
      <c r="DS83" s="986"/>
      <c r="DT83" s="986"/>
      <c r="DU83" s="986"/>
      <c r="DV83" s="986"/>
      <c r="DW83" s="986"/>
      <c r="DX83" s="986"/>
      <c r="DY83" s="986"/>
      <c r="DZ83" s="986"/>
      <c r="EA83" s="986"/>
      <c r="EB83" s="986"/>
      <c r="EC83" s="986"/>
      <c r="ED83" s="986"/>
      <c r="EE83" s="986"/>
      <c r="EF83" s="986"/>
      <c r="EG83" s="986"/>
      <c r="EH83" s="986"/>
      <c r="EI83" s="986"/>
      <c r="EJ83" s="986"/>
      <c r="EK83" s="986"/>
      <c r="EL83" s="986"/>
      <c r="EM83" s="986"/>
      <c r="EN83" s="986"/>
      <c r="EO83" s="986"/>
      <c r="EP83" s="986"/>
      <c r="EQ83" s="986"/>
      <c r="ER83" s="986"/>
      <c r="ES83" s="986"/>
      <c r="ET83" s="986"/>
      <c r="EU83" s="986"/>
      <c r="EV83" s="986"/>
      <c r="EW83" s="986"/>
      <c r="EX83" s="986"/>
      <c r="EY83" s="986"/>
      <c r="EZ83" s="986"/>
      <c r="FA83" s="986"/>
      <c r="FB83" s="986"/>
      <c r="FC83" s="986"/>
      <c r="FD83" s="986"/>
      <c r="FE83" s="986"/>
      <c r="FF83" s="986"/>
      <c r="FG83" s="986"/>
      <c r="FH83" s="986"/>
      <c r="FI83" s="986"/>
      <c r="FJ83" s="986"/>
      <c r="FK83" s="986"/>
      <c r="FL83" s="986"/>
      <c r="FM83" s="986"/>
      <c r="FN83" s="986"/>
      <c r="FO83" s="986"/>
      <c r="FP83" s="986"/>
      <c r="FQ83" s="986"/>
      <c r="FR83" s="986"/>
      <c r="FS83" s="986"/>
      <c r="FT83" s="986"/>
      <c r="FU83" s="986"/>
      <c r="FV83" s="986"/>
      <c r="FW83" s="986"/>
      <c r="FX83" s="986"/>
      <c r="FY83" s="986"/>
      <c r="FZ83" s="986"/>
      <c r="GA83" s="986"/>
      <c r="GB83" s="986"/>
      <c r="GC83" s="986"/>
      <c r="GD83" s="986"/>
      <c r="GE83" s="986"/>
      <c r="GF83" s="986"/>
      <c r="GG83" s="986"/>
      <c r="GH83" s="986"/>
      <c r="GI83" s="986"/>
      <c r="GJ83" s="986"/>
      <c r="GK83" s="986"/>
      <c r="GL83" s="986"/>
      <c r="GM83" s="986"/>
      <c r="GN83" s="298" t="str">
        <f>FHD_NOTE_P_45</f>
        <v/>
      </c>
      <c r="GO83" s="743"/>
      <c r="GP83" s="744"/>
      <c r="GQ83" s="744"/>
      <c r="GV83" s="744"/>
      <c r="GY83" s="745"/>
      <c r="HE83" s="746"/>
      <c r="HF83" s="746"/>
      <c r="HG83" s="746"/>
      <c r="HH83" s="746"/>
      <c r="HI83" s="746"/>
      <c r="HJ83" s="919">
        <v>0</v>
      </c>
    </row>
    <row s="1375" customFormat="1" customHeight="1" ht="18.75" hidden="1">
      <c r="A84" s="2380"/>
      <c r="C84" s="744"/>
      <c r="D84" s="747"/>
      <c r="E84" s="555" t="str">
        <f>FHD_NUM_P_46</f>
        <v/>
      </c>
      <c r="F84" s="1889" t="str">
        <f>FHD_P_46</f>
        <v/>
      </c>
      <c r="G84" s="1890" t="s">
        <v>1054</v>
      </c>
      <c r="H84" s="986"/>
      <c r="I84" s="586"/>
      <c r="J84" s="986"/>
      <c r="K84" s="986"/>
      <c r="L84" s="986"/>
      <c r="M84" s="986"/>
      <c r="N84" s="986"/>
      <c r="O84" s="986"/>
      <c r="P84" s="986"/>
      <c r="Q84" s="986"/>
      <c r="R84" s="986"/>
      <c r="S84" s="986"/>
      <c r="T84" s="986"/>
      <c r="U84" s="986"/>
      <c r="V84" s="986"/>
      <c r="W84" s="986"/>
      <c r="X84" s="986"/>
      <c r="Y84" s="986"/>
      <c r="Z84" s="986"/>
      <c r="AA84" s="986"/>
      <c r="AB84" s="986"/>
      <c r="AC84" s="986"/>
      <c r="AD84" s="986"/>
      <c r="AE84" s="986"/>
      <c r="AF84" s="986"/>
      <c r="AG84" s="986"/>
      <c r="AH84" s="986"/>
      <c r="AI84" s="986"/>
      <c r="AJ84" s="986"/>
      <c r="AK84" s="986"/>
      <c r="AL84" s="986"/>
      <c r="AM84" s="986"/>
      <c r="AN84" s="986"/>
      <c r="AO84" s="986"/>
      <c r="AP84" s="986"/>
      <c r="AQ84" s="986"/>
      <c r="AR84" s="986"/>
      <c r="AS84" s="986"/>
      <c r="AT84" s="986"/>
      <c r="AU84" s="986"/>
      <c r="AV84" s="986"/>
      <c r="AW84" s="986"/>
      <c r="AX84" s="986"/>
      <c r="AY84" s="986"/>
      <c r="AZ84" s="986"/>
      <c r="BA84" s="986"/>
      <c r="BB84" s="986"/>
      <c r="BC84" s="986"/>
      <c r="BD84" s="986"/>
      <c r="BE84" s="986"/>
      <c r="BF84" s="986"/>
      <c r="BG84" s="986"/>
      <c r="BH84" s="986"/>
      <c r="BI84" s="986"/>
      <c r="BJ84" s="986"/>
      <c r="BK84" s="986"/>
      <c r="BL84" s="986"/>
      <c r="BM84" s="986"/>
      <c r="BN84" s="986"/>
      <c r="BO84" s="986"/>
      <c r="BP84" s="986"/>
      <c r="BQ84" s="986"/>
      <c r="BR84" s="986"/>
      <c r="BS84" s="986"/>
      <c r="BT84" s="986"/>
      <c r="BU84" s="986"/>
      <c r="BV84" s="986"/>
      <c r="BW84" s="986"/>
      <c r="BX84" s="986"/>
      <c r="BY84" s="986"/>
      <c r="BZ84" s="986"/>
      <c r="CA84" s="986"/>
      <c r="CB84" s="986"/>
      <c r="CC84" s="986"/>
      <c r="CD84" s="986"/>
      <c r="CE84" s="986"/>
      <c r="CF84" s="986"/>
      <c r="CG84" s="986"/>
      <c r="CH84" s="986"/>
      <c r="CI84" s="986"/>
      <c r="CJ84" s="986"/>
      <c r="CK84" s="986"/>
      <c r="CL84" s="986"/>
      <c r="CM84" s="986"/>
      <c r="CN84" s="986"/>
      <c r="CO84" s="986"/>
      <c r="CP84" s="986"/>
      <c r="CQ84" s="986"/>
      <c r="CR84" s="986"/>
      <c r="CS84" s="986"/>
      <c r="CT84" s="986"/>
      <c r="CU84" s="986"/>
      <c r="CV84" s="986"/>
      <c r="CW84" s="986"/>
      <c r="CX84" s="986"/>
      <c r="CY84" s="986"/>
      <c r="CZ84" s="986"/>
      <c r="DA84" s="986"/>
      <c r="DB84" s="986"/>
      <c r="DC84" s="986"/>
      <c r="DD84" s="986"/>
      <c r="DE84" s="986"/>
      <c r="DF84" s="986"/>
      <c r="DG84" s="986"/>
      <c r="DH84" s="986"/>
      <c r="DI84" s="986"/>
      <c r="DJ84" s="986"/>
      <c r="DK84" s="986"/>
      <c r="DL84" s="986"/>
      <c r="DM84" s="986"/>
      <c r="DN84" s="986"/>
      <c r="DO84" s="986"/>
      <c r="DP84" s="986"/>
      <c r="DQ84" s="986"/>
      <c r="DR84" s="986"/>
      <c r="DS84" s="986"/>
      <c r="DT84" s="986"/>
      <c r="DU84" s="986"/>
      <c r="DV84" s="986"/>
      <c r="DW84" s="986"/>
      <c r="DX84" s="986"/>
      <c r="DY84" s="986"/>
      <c r="DZ84" s="986"/>
      <c r="EA84" s="986"/>
      <c r="EB84" s="986"/>
      <c r="EC84" s="986"/>
      <c r="ED84" s="986"/>
      <c r="EE84" s="986"/>
      <c r="EF84" s="986"/>
      <c r="EG84" s="986"/>
      <c r="EH84" s="986"/>
      <c r="EI84" s="986"/>
      <c r="EJ84" s="986"/>
      <c r="EK84" s="986"/>
      <c r="EL84" s="986"/>
      <c r="EM84" s="986"/>
      <c r="EN84" s="986"/>
      <c r="EO84" s="986"/>
      <c r="EP84" s="986"/>
      <c r="EQ84" s="986"/>
      <c r="ER84" s="986"/>
      <c r="ES84" s="986"/>
      <c r="ET84" s="986"/>
      <c r="EU84" s="986"/>
      <c r="EV84" s="986"/>
      <c r="EW84" s="986"/>
      <c r="EX84" s="986"/>
      <c r="EY84" s="986"/>
      <c r="EZ84" s="986"/>
      <c r="FA84" s="986"/>
      <c r="FB84" s="986"/>
      <c r="FC84" s="986"/>
      <c r="FD84" s="986"/>
      <c r="FE84" s="986"/>
      <c r="FF84" s="986"/>
      <c r="FG84" s="986"/>
      <c r="FH84" s="986"/>
      <c r="FI84" s="986"/>
      <c r="FJ84" s="986"/>
      <c r="FK84" s="986"/>
      <c r="FL84" s="986"/>
      <c r="FM84" s="986"/>
      <c r="FN84" s="986"/>
      <c r="FO84" s="986"/>
      <c r="FP84" s="986"/>
      <c r="FQ84" s="986"/>
      <c r="FR84" s="986"/>
      <c r="FS84" s="986"/>
      <c r="FT84" s="986"/>
      <c r="FU84" s="986"/>
      <c r="FV84" s="986"/>
      <c r="FW84" s="986"/>
      <c r="FX84" s="986"/>
      <c r="FY84" s="986"/>
      <c r="FZ84" s="986"/>
      <c r="GA84" s="986"/>
      <c r="GB84" s="986"/>
      <c r="GC84" s="986"/>
      <c r="GD84" s="986"/>
      <c r="GE84" s="986"/>
      <c r="GF84" s="986"/>
      <c r="GG84" s="986"/>
      <c r="GH84" s="986"/>
      <c r="GI84" s="986"/>
      <c r="GJ84" s="986"/>
      <c r="GK84" s="986"/>
      <c r="GL84" s="986"/>
      <c r="GM84" s="986"/>
      <c r="GN84" s="298" t="str">
        <f>FHD_NOTE_P_46</f>
        <v/>
      </c>
      <c r="GO84" s="743"/>
      <c r="GP84" s="744"/>
      <c r="GQ84" s="744"/>
      <c r="GV84" s="744"/>
      <c r="GY84" s="745"/>
      <c r="HE84" s="746"/>
      <c r="HF84" s="746"/>
      <c r="HG84" s="746"/>
      <c r="HH84" s="746"/>
      <c r="HI84" s="746"/>
      <c r="HJ84" s="919">
        <v>0</v>
      </c>
    </row>
    <row s="1375" customFormat="1" customHeight="1" ht="18.75" hidden="1">
      <c r="A85" s="2380"/>
      <c r="C85" s="744"/>
      <c r="D85" s="742"/>
      <c r="E85" s="555" t="str">
        <f>FHD_NUM_P_47</f>
        <v/>
      </c>
      <c r="F85" s="1889" t="str">
        <f>FHD_P_47</f>
        <v/>
      </c>
      <c r="G85" s="1890" t="s">
        <v>1054</v>
      </c>
      <c r="H85" s="986"/>
      <c r="I85" s="586"/>
      <c r="J85" s="986"/>
      <c r="K85" s="986"/>
      <c r="L85" s="986"/>
      <c r="M85" s="986"/>
      <c r="N85" s="986"/>
      <c r="O85" s="986"/>
      <c r="P85" s="986"/>
      <c r="Q85" s="986"/>
      <c r="R85" s="986"/>
      <c r="S85" s="986"/>
      <c r="T85" s="986"/>
      <c r="U85" s="986"/>
      <c r="V85" s="986"/>
      <c r="W85" s="986"/>
      <c r="X85" s="986"/>
      <c r="Y85" s="986"/>
      <c r="Z85" s="986"/>
      <c r="AA85" s="986"/>
      <c r="AB85" s="986"/>
      <c r="AC85" s="986"/>
      <c r="AD85" s="986"/>
      <c r="AE85" s="986"/>
      <c r="AF85" s="986"/>
      <c r="AG85" s="986"/>
      <c r="AH85" s="986"/>
      <c r="AI85" s="986"/>
      <c r="AJ85" s="986"/>
      <c r="AK85" s="986"/>
      <c r="AL85" s="986"/>
      <c r="AM85" s="986"/>
      <c r="AN85" s="986"/>
      <c r="AO85" s="986"/>
      <c r="AP85" s="986"/>
      <c r="AQ85" s="986"/>
      <c r="AR85" s="986"/>
      <c r="AS85" s="986"/>
      <c r="AT85" s="986"/>
      <c r="AU85" s="986"/>
      <c r="AV85" s="986"/>
      <c r="AW85" s="986"/>
      <c r="AX85" s="986"/>
      <c r="AY85" s="986"/>
      <c r="AZ85" s="986"/>
      <c r="BA85" s="986"/>
      <c r="BB85" s="986"/>
      <c r="BC85" s="986"/>
      <c r="BD85" s="986"/>
      <c r="BE85" s="986"/>
      <c r="BF85" s="986"/>
      <c r="BG85" s="986"/>
      <c r="BH85" s="986"/>
      <c r="BI85" s="986"/>
      <c r="BJ85" s="986"/>
      <c r="BK85" s="986"/>
      <c r="BL85" s="986"/>
      <c r="BM85" s="986"/>
      <c r="BN85" s="986"/>
      <c r="BO85" s="986"/>
      <c r="BP85" s="986"/>
      <c r="BQ85" s="986"/>
      <c r="BR85" s="986"/>
      <c r="BS85" s="986"/>
      <c r="BT85" s="986"/>
      <c r="BU85" s="986"/>
      <c r="BV85" s="986"/>
      <c r="BW85" s="986"/>
      <c r="BX85" s="986"/>
      <c r="BY85" s="986"/>
      <c r="BZ85" s="986"/>
      <c r="CA85" s="986"/>
      <c r="CB85" s="986"/>
      <c r="CC85" s="986"/>
      <c r="CD85" s="986"/>
      <c r="CE85" s="986"/>
      <c r="CF85" s="986"/>
      <c r="CG85" s="986"/>
      <c r="CH85" s="986"/>
      <c r="CI85" s="986"/>
      <c r="CJ85" s="986"/>
      <c r="CK85" s="986"/>
      <c r="CL85" s="986"/>
      <c r="CM85" s="986"/>
      <c r="CN85" s="986"/>
      <c r="CO85" s="986"/>
      <c r="CP85" s="986"/>
      <c r="CQ85" s="986"/>
      <c r="CR85" s="986"/>
      <c r="CS85" s="986"/>
      <c r="CT85" s="986"/>
      <c r="CU85" s="986"/>
      <c r="CV85" s="986"/>
      <c r="CW85" s="986"/>
      <c r="CX85" s="986"/>
      <c r="CY85" s="986"/>
      <c r="CZ85" s="986"/>
      <c r="DA85" s="986"/>
      <c r="DB85" s="986"/>
      <c r="DC85" s="986"/>
      <c r="DD85" s="986"/>
      <c r="DE85" s="986"/>
      <c r="DF85" s="986"/>
      <c r="DG85" s="986"/>
      <c r="DH85" s="986"/>
      <c r="DI85" s="986"/>
      <c r="DJ85" s="986"/>
      <c r="DK85" s="986"/>
      <c r="DL85" s="986"/>
      <c r="DM85" s="986"/>
      <c r="DN85" s="986"/>
      <c r="DO85" s="986"/>
      <c r="DP85" s="986"/>
      <c r="DQ85" s="986"/>
      <c r="DR85" s="986"/>
      <c r="DS85" s="986"/>
      <c r="DT85" s="986"/>
      <c r="DU85" s="986"/>
      <c r="DV85" s="986"/>
      <c r="DW85" s="986"/>
      <c r="DX85" s="986"/>
      <c r="DY85" s="986"/>
      <c r="DZ85" s="986"/>
      <c r="EA85" s="986"/>
      <c r="EB85" s="986"/>
      <c r="EC85" s="986"/>
      <c r="ED85" s="986"/>
      <c r="EE85" s="986"/>
      <c r="EF85" s="986"/>
      <c r="EG85" s="986"/>
      <c r="EH85" s="986"/>
      <c r="EI85" s="986"/>
      <c r="EJ85" s="986"/>
      <c r="EK85" s="986"/>
      <c r="EL85" s="986"/>
      <c r="EM85" s="986"/>
      <c r="EN85" s="986"/>
      <c r="EO85" s="986"/>
      <c r="EP85" s="986"/>
      <c r="EQ85" s="986"/>
      <c r="ER85" s="986"/>
      <c r="ES85" s="986"/>
      <c r="ET85" s="986"/>
      <c r="EU85" s="986"/>
      <c r="EV85" s="986"/>
      <c r="EW85" s="986"/>
      <c r="EX85" s="986"/>
      <c r="EY85" s="986"/>
      <c r="EZ85" s="986"/>
      <c r="FA85" s="986"/>
      <c r="FB85" s="986"/>
      <c r="FC85" s="986"/>
      <c r="FD85" s="986"/>
      <c r="FE85" s="986"/>
      <c r="FF85" s="986"/>
      <c r="FG85" s="986"/>
      <c r="FH85" s="986"/>
      <c r="FI85" s="986"/>
      <c r="FJ85" s="986"/>
      <c r="FK85" s="986"/>
      <c r="FL85" s="986"/>
      <c r="FM85" s="986"/>
      <c r="FN85" s="986"/>
      <c r="FO85" s="986"/>
      <c r="FP85" s="986"/>
      <c r="FQ85" s="986"/>
      <c r="FR85" s="986"/>
      <c r="FS85" s="986"/>
      <c r="FT85" s="986"/>
      <c r="FU85" s="986"/>
      <c r="FV85" s="986"/>
      <c r="FW85" s="986"/>
      <c r="FX85" s="986"/>
      <c r="FY85" s="986"/>
      <c r="FZ85" s="986"/>
      <c r="GA85" s="986"/>
      <c r="GB85" s="986"/>
      <c r="GC85" s="986"/>
      <c r="GD85" s="986"/>
      <c r="GE85" s="986"/>
      <c r="GF85" s="986"/>
      <c r="GG85" s="986"/>
      <c r="GH85" s="986"/>
      <c r="GI85" s="986"/>
      <c r="GJ85" s="986"/>
      <c r="GK85" s="986"/>
      <c r="GL85" s="986"/>
      <c r="GM85" s="986"/>
      <c r="GN85" s="298" t="str">
        <f>FHD_NOTE_P_47</f>
        <v/>
      </c>
      <c r="GO85" s="743"/>
      <c r="GP85" s="744"/>
      <c r="GQ85" s="744"/>
      <c r="GV85" s="744"/>
      <c r="GY85" s="745"/>
      <c r="HE85" s="746"/>
      <c r="HF85" s="746"/>
      <c r="HG85" s="746"/>
      <c r="HH85" s="746"/>
      <c r="HI85" s="746"/>
      <c r="HJ85" s="919">
        <v>0</v>
      </c>
    </row>
    <row s="1644" customFormat="1" customHeight="1" ht="18.75" hidden="1">
      <c r="A86" s="2380"/>
      <c r="B86" s="919"/>
      <c r="C86" s="744"/>
      <c r="D86" s="742"/>
      <c r="E86" s="555" t="str">
        <f>FHD_NUM_P_48</f>
        <v/>
      </c>
      <c r="F86" s="1889" t="str">
        <f>FHD_P_48</f>
        <v/>
      </c>
      <c r="G86" s="1890" t="s">
        <v>1054</v>
      </c>
      <c r="H86" s="986"/>
      <c r="I86" s="586"/>
      <c r="J86" s="986"/>
      <c r="K86" s="986"/>
      <c r="L86" s="986"/>
      <c r="M86" s="986"/>
      <c r="N86" s="986"/>
      <c r="O86" s="986"/>
      <c r="P86" s="986"/>
      <c r="Q86" s="986"/>
      <c r="R86" s="986"/>
      <c r="S86" s="986"/>
      <c r="T86" s="986"/>
      <c r="U86" s="986"/>
      <c r="V86" s="986"/>
      <c r="W86" s="986"/>
      <c r="X86" s="986"/>
      <c r="Y86" s="986"/>
      <c r="Z86" s="986"/>
      <c r="AA86" s="986"/>
      <c r="AB86" s="986"/>
      <c r="AC86" s="986"/>
      <c r="AD86" s="986"/>
      <c r="AE86" s="986"/>
      <c r="AF86" s="986"/>
      <c r="AG86" s="986"/>
      <c r="AH86" s="986"/>
      <c r="AI86" s="986"/>
      <c r="AJ86" s="986"/>
      <c r="AK86" s="986"/>
      <c r="AL86" s="986"/>
      <c r="AM86" s="986"/>
      <c r="AN86" s="986"/>
      <c r="AO86" s="986"/>
      <c r="AP86" s="986"/>
      <c r="AQ86" s="986"/>
      <c r="AR86" s="986"/>
      <c r="AS86" s="986"/>
      <c r="AT86" s="986"/>
      <c r="AU86" s="986"/>
      <c r="AV86" s="986"/>
      <c r="AW86" s="986"/>
      <c r="AX86" s="986"/>
      <c r="AY86" s="986"/>
      <c r="AZ86" s="986"/>
      <c r="BA86" s="986"/>
      <c r="BB86" s="986"/>
      <c r="BC86" s="986"/>
      <c r="BD86" s="986"/>
      <c r="BE86" s="986"/>
      <c r="BF86" s="986"/>
      <c r="BG86" s="986"/>
      <c r="BH86" s="986"/>
      <c r="BI86" s="986"/>
      <c r="BJ86" s="986"/>
      <c r="BK86" s="986"/>
      <c r="BL86" s="986"/>
      <c r="BM86" s="986"/>
      <c r="BN86" s="986"/>
      <c r="BO86" s="986"/>
      <c r="BP86" s="986"/>
      <c r="BQ86" s="986"/>
      <c r="BR86" s="986"/>
      <c r="BS86" s="986"/>
      <c r="BT86" s="986"/>
      <c r="BU86" s="986"/>
      <c r="BV86" s="986"/>
      <c r="BW86" s="986"/>
      <c r="BX86" s="986"/>
      <c r="BY86" s="986"/>
      <c r="BZ86" s="986"/>
      <c r="CA86" s="986"/>
      <c r="CB86" s="986"/>
      <c r="CC86" s="986"/>
      <c r="CD86" s="986"/>
      <c r="CE86" s="986"/>
      <c r="CF86" s="986"/>
      <c r="CG86" s="986"/>
      <c r="CH86" s="986"/>
      <c r="CI86" s="986"/>
      <c r="CJ86" s="986"/>
      <c r="CK86" s="986"/>
      <c r="CL86" s="986"/>
      <c r="CM86" s="986"/>
      <c r="CN86" s="986"/>
      <c r="CO86" s="986"/>
      <c r="CP86" s="986"/>
      <c r="CQ86" s="986"/>
      <c r="CR86" s="986"/>
      <c r="CS86" s="986"/>
      <c r="CT86" s="986"/>
      <c r="CU86" s="986"/>
      <c r="CV86" s="986"/>
      <c r="CW86" s="986"/>
      <c r="CX86" s="986"/>
      <c r="CY86" s="986"/>
      <c r="CZ86" s="986"/>
      <c r="DA86" s="986"/>
      <c r="DB86" s="986"/>
      <c r="DC86" s="986"/>
      <c r="DD86" s="986"/>
      <c r="DE86" s="986"/>
      <c r="DF86" s="986"/>
      <c r="DG86" s="986"/>
      <c r="DH86" s="986"/>
      <c r="DI86" s="986"/>
      <c r="DJ86" s="986"/>
      <c r="DK86" s="986"/>
      <c r="DL86" s="986"/>
      <c r="DM86" s="986"/>
      <c r="DN86" s="986"/>
      <c r="DO86" s="986"/>
      <c r="DP86" s="986"/>
      <c r="DQ86" s="986"/>
      <c r="DR86" s="986"/>
      <c r="DS86" s="986"/>
      <c r="DT86" s="986"/>
      <c r="DU86" s="986"/>
      <c r="DV86" s="986"/>
      <c r="DW86" s="986"/>
      <c r="DX86" s="986"/>
      <c r="DY86" s="986"/>
      <c r="DZ86" s="986"/>
      <c r="EA86" s="986"/>
      <c r="EB86" s="986"/>
      <c r="EC86" s="986"/>
      <c r="ED86" s="986"/>
      <c r="EE86" s="986"/>
      <c r="EF86" s="986"/>
      <c r="EG86" s="986"/>
      <c r="EH86" s="986"/>
      <c r="EI86" s="986"/>
      <c r="EJ86" s="986"/>
      <c r="EK86" s="986"/>
      <c r="EL86" s="986"/>
      <c r="EM86" s="986"/>
      <c r="EN86" s="986"/>
      <c r="EO86" s="986"/>
      <c r="EP86" s="986"/>
      <c r="EQ86" s="986"/>
      <c r="ER86" s="986"/>
      <c r="ES86" s="986"/>
      <c r="ET86" s="986"/>
      <c r="EU86" s="986"/>
      <c r="EV86" s="986"/>
      <c r="EW86" s="986"/>
      <c r="EX86" s="986"/>
      <c r="EY86" s="986"/>
      <c r="EZ86" s="986"/>
      <c r="FA86" s="986"/>
      <c r="FB86" s="986"/>
      <c r="FC86" s="986"/>
      <c r="FD86" s="986"/>
      <c r="FE86" s="986"/>
      <c r="FF86" s="986"/>
      <c r="FG86" s="986"/>
      <c r="FH86" s="986"/>
      <c r="FI86" s="986"/>
      <c r="FJ86" s="986"/>
      <c r="FK86" s="986"/>
      <c r="FL86" s="986"/>
      <c r="FM86" s="986"/>
      <c r="FN86" s="986"/>
      <c r="FO86" s="986"/>
      <c r="FP86" s="986"/>
      <c r="FQ86" s="986"/>
      <c r="FR86" s="986"/>
      <c r="FS86" s="986"/>
      <c r="FT86" s="986"/>
      <c r="FU86" s="986"/>
      <c r="FV86" s="986"/>
      <c r="FW86" s="986"/>
      <c r="FX86" s="986"/>
      <c r="FY86" s="986"/>
      <c r="FZ86" s="986"/>
      <c r="GA86" s="986"/>
      <c r="GB86" s="986"/>
      <c r="GC86" s="986"/>
      <c r="GD86" s="986"/>
      <c r="GE86" s="986"/>
      <c r="GF86" s="986"/>
      <c r="GG86" s="986"/>
      <c r="GH86" s="986"/>
      <c r="GI86" s="986"/>
      <c r="GJ86" s="986"/>
      <c r="GK86" s="986"/>
      <c r="GL86" s="986"/>
      <c r="GM86" s="986"/>
      <c r="GN86" s="298" t="str">
        <f>FHD_NOTE_P_48</f>
        <v/>
      </c>
      <c r="GO86" s="743"/>
      <c r="GP86" s="744"/>
      <c r="GQ86" s="744"/>
      <c r="GR86" s="919"/>
      <c r="GS86" s="919"/>
      <c r="GT86" s="919"/>
      <c r="GU86" s="919"/>
      <c r="GV86" s="744"/>
      <c r="GW86" s="919"/>
      <c r="GX86" s="919"/>
      <c r="GY86" s="745"/>
      <c r="GZ86" s="919"/>
      <c r="HA86" s="919"/>
      <c r="HB86" s="919"/>
      <c r="HC86" s="919"/>
      <c r="HD86" s="919"/>
      <c r="HE86" s="746"/>
      <c r="HF86" s="746"/>
      <c r="HG86" s="746"/>
      <c r="HH86" s="746"/>
      <c r="HI86" s="746"/>
      <c r="HJ86" s="748">
        <v>0</v>
      </c>
    </row>
    <row s="1644" customFormat="1" customHeight="1" ht="18.75" hidden="1">
      <c r="A87" s="2380"/>
      <c r="B87" s="919"/>
      <c r="C87" s="744"/>
      <c r="D87" s="742"/>
      <c r="E87" s="555" t="str">
        <f>FHD_NUM_P_49</f>
        <v/>
      </c>
      <c r="F87" s="1889" t="str">
        <f>FHD_P_49</f>
        <v/>
      </c>
      <c r="G87" s="1890" t="s">
        <v>1054</v>
      </c>
      <c r="H87" s="987">
        <f>SUM(H88:H89)</f>
        <v>0</v>
      </c>
      <c r="I87" s="758">
        <f>SUM(I88:I89)</f>
        <v>0</v>
      </c>
      <c r="J87" s="987">
        <f>SUM(J88:J89)</f>
        <v>0</v>
      </c>
      <c r="K87" s="987">
        <f>SUM(K88:K89)</f>
        <v>0</v>
      </c>
      <c r="L87" s="987">
        <f>SUM(L88:L89)</f>
        <v>0</v>
      </c>
      <c r="M87" s="987">
        <f>SUM(M88:M89)</f>
        <v>0</v>
      </c>
      <c r="N87" s="987">
        <f>SUM(N88:N89)</f>
        <v>0</v>
      </c>
      <c r="O87" s="987">
        <f>SUM(O88:O89)</f>
        <v>0</v>
      </c>
      <c r="P87" s="987">
        <f>SUM(P88:P89)</f>
        <v>0</v>
      </c>
      <c r="Q87" s="987">
        <f>SUM(Q88:Q89)</f>
        <v>0</v>
      </c>
      <c r="R87" s="987">
        <f>SUM(R88:R89)</f>
        <v>0</v>
      </c>
      <c r="S87" s="987">
        <f>SUM(S88:S89)</f>
        <v>0</v>
      </c>
      <c r="T87" s="987">
        <f>SUM(T88:T89)</f>
        <v>0</v>
      </c>
      <c r="U87" s="987">
        <f>SUM(U88:U89)</f>
        <v>0</v>
      </c>
      <c r="V87" s="987">
        <f>SUM(V88:V89)</f>
        <v>0</v>
      </c>
      <c r="W87" s="987">
        <f>SUM(W88:W89)</f>
        <v>0</v>
      </c>
      <c r="X87" s="987">
        <f>SUM(X88:X89)</f>
        <v>0</v>
      </c>
      <c r="Y87" s="987">
        <f>SUM(Y88:Y89)</f>
        <v>0</v>
      </c>
      <c r="Z87" s="987">
        <f>SUM(Z88:Z89)</f>
        <v>0</v>
      </c>
      <c r="AA87" s="987">
        <f>SUM(AA88:AA89)</f>
        <v>0</v>
      </c>
      <c r="AB87" s="987">
        <f>SUM(AB88:AB89)</f>
        <v>0</v>
      </c>
      <c r="AC87" s="987">
        <f>SUM(AC88:AC89)</f>
        <v>0</v>
      </c>
      <c r="AD87" s="987">
        <f>SUM(AD88:AD89)</f>
        <v>0</v>
      </c>
      <c r="AE87" s="987">
        <f>SUM(AE88:AE89)</f>
        <v>0</v>
      </c>
      <c r="AF87" s="987">
        <f>SUM(AF88:AF89)</f>
        <v>0</v>
      </c>
      <c r="AG87" s="987">
        <f>SUM(AG88:AG89)</f>
        <v>0</v>
      </c>
      <c r="AH87" s="987">
        <f>SUM(AH88:AH89)</f>
        <v>0</v>
      </c>
      <c r="AI87" s="987">
        <f>SUM(AI88:AI89)</f>
        <v>0</v>
      </c>
      <c r="AJ87" s="987">
        <f>SUM(AJ88:AJ89)</f>
        <v>0</v>
      </c>
      <c r="AK87" s="987">
        <f>SUM(AK88:AK89)</f>
        <v>0</v>
      </c>
      <c r="AL87" s="987">
        <f>SUM(AL88:AL89)</f>
        <v>0</v>
      </c>
      <c r="AM87" s="987">
        <f>SUM(AM88:AM89)</f>
        <v>0</v>
      </c>
      <c r="AN87" s="987">
        <f>SUM(AN88:AN89)</f>
        <v>0</v>
      </c>
      <c r="AO87" s="987">
        <f>SUM(AO88:AO89)</f>
        <v>0</v>
      </c>
      <c r="AP87" s="987">
        <f>SUM(AP88:AP89)</f>
        <v>0</v>
      </c>
      <c r="AQ87" s="987">
        <f>SUM(AQ88:AQ89)</f>
        <v>0</v>
      </c>
      <c r="AR87" s="987">
        <f>SUM(AR88:AR89)</f>
        <v>0</v>
      </c>
      <c r="AS87" s="987">
        <f>SUM(AS88:AS89)</f>
        <v>0</v>
      </c>
      <c r="AT87" s="987">
        <f>SUM(AT88:AT89)</f>
        <v>0</v>
      </c>
      <c r="AU87" s="987">
        <f>SUM(AU88:AU89)</f>
        <v>0</v>
      </c>
      <c r="AV87" s="987">
        <f>SUM(AV88:AV89)</f>
        <v>0</v>
      </c>
      <c r="AW87" s="987">
        <f>SUM(AW88:AW89)</f>
        <v>0</v>
      </c>
      <c r="AX87" s="987">
        <f>SUM(AX88:AX89)</f>
        <v>0</v>
      </c>
      <c r="AY87" s="987">
        <f>SUM(AY88:AY89)</f>
        <v>0</v>
      </c>
      <c r="AZ87" s="987">
        <f>SUM(AZ88:AZ89)</f>
        <v>0</v>
      </c>
      <c r="BA87" s="987">
        <f>SUM(BA88:BA89)</f>
        <v>0</v>
      </c>
      <c r="BB87" s="987">
        <f>SUM(BB88:BB89)</f>
        <v>0</v>
      </c>
      <c r="BC87" s="987">
        <f>SUM(BC88:BC89)</f>
        <v>0</v>
      </c>
      <c r="BD87" s="987">
        <f>SUM(BD88:BD89)</f>
        <v>0</v>
      </c>
      <c r="BE87" s="987">
        <f>SUM(BE88:BE89)</f>
        <v>0</v>
      </c>
      <c r="BF87" s="987">
        <f>SUM(BF88:BF89)</f>
        <v>0</v>
      </c>
      <c r="BG87" s="987">
        <f>SUM(BG88:BG89)</f>
        <v>0</v>
      </c>
      <c r="BH87" s="987">
        <f>SUM(BH88:BH89)</f>
        <v>0</v>
      </c>
      <c r="BI87" s="987">
        <f>SUM(BI88:BI89)</f>
        <v>0</v>
      </c>
      <c r="BJ87" s="987">
        <f>SUM(BJ88:BJ89)</f>
        <v>0</v>
      </c>
      <c r="BK87" s="987">
        <f>SUM(BK88:BK89)</f>
        <v>0</v>
      </c>
      <c r="BL87" s="987">
        <f>SUM(BL88:BL89)</f>
        <v>0</v>
      </c>
      <c r="BM87" s="987">
        <f>SUM(BM88:BM89)</f>
        <v>0</v>
      </c>
      <c r="BN87" s="987">
        <f>SUM(BN88:BN89)</f>
        <v>0</v>
      </c>
      <c r="BO87" s="987">
        <f>SUM(BO88:BO89)</f>
        <v>0</v>
      </c>
      <c r="BP87" s="987">
        <f>SUM(BP88:BP89)</f>
        <v>0</v>
      </c>
      <c r="BQ87" s="987">
        <f>SUM(BQ88:BQ89)</f>
        <v>0</v>
      </c>
      <c r="BR87" s="987">
        <f>SUM(BR88:BR89)</f>
        <v>0</v>
      </c>
      <c r="BS87" s="987">
        <f>SUM(BS88:BS89)</f>
        <v>0</v>
      </c>
      <c r="BT87" s="987">
        <f>SUM(BT88:BT89)</f>
        <v>0</v>
      </c>
      <c r="BU87" s="987">
        <f>SUM(BU88:BU89)</f>
        <v>0</v>
      </c>
      <c r="BV87" s="987">
        <f>SUM(BV88:BV89)</f>
        <v>0</v>
      </c>
      <c r="BW87" s="987">
        <f>SUM(BW88:BW89)</f>
        <v>0</v>
      </c>
      <c r="BX87" s="987">
        <f>SUM(BX88:BX89)</f>
        <v>0</v>
      </c>
      <c r="BY87" s="987">
        <f>SUM(BY88:BY89)</f>
        <v>0</v>
      </c>
      <c r="BZ87" s="987">
        <f>SUM(BZ88:BZ89)</f>
        <v>0</v>
      </c>
      <c r="CA87" s="987">
        <f>SUM(CA88:CA89)</f>
        <v>0</v>
      </c>
      <c r="CB87" s="987">
        <f>SUM(CB88:CB89)</f>
        <v>0</v>
      </c>
      <c r="CC87" s="987">
        <f>SUM(CC88:CC89)</f>
        <v>0</v>
      </c>
      <c r="CD87" s="987">
        <f>SUM(CD88:CD89)</f>
        <v>0</v>
      </c>
      <c r="CE87" s="987">
        <f>SUM(CE88:CE89)</f>
        <v>0</v>
      </c>
      <c r="CF87" s="987">
        <f>SUM(CF88:CF89)</f>
        <v>0</v>
      </c>
      <c r="CG87" s="987">
        <f>SUM(CG88:CG89)</f>
        <v>0</v>
      </c>
      <c r="CH87" s="987">
        <f>SUM(CH88:CH89)</f>
        <v>0</v>
      </c>
      <c r="CI87" s="987">
        <f>SUM(CI88:CI89)</f>
        <v>0</v>
      </c>
      <c r="CJ87" s="987">
        <f>SUM(CJ88:CJ89)</f>
        <v>0</v>
      </c>
      <c r="CK87" s="987">
        <f>SUM(CK88:CK89)</f>
        <v>0</v>
      </c>
      <c r="CL87" s="987">
        <f>SUM(CL88:CL89)</f>
        <v>0</v>
      </c>
      <c r="CM87" s="987">
        <f>SUM(CM88:CM89)</f>
        <v>0</v>
      </c>
      <c r="CN87" s="987">
        <f>SUM(CN88:CN89)</f>
        <v>0</v>
      </c>
      <c r="CO87" s="987">
        <f>SUM(CO88:CO89)</f>
        <v>0</v>
      </c>
      <c r="CP87" s="987">
        <f>SUM(CP88:CP89)</f>
        <v>0</v>
      </c>
      <c r="CQ87" s="987">
        <f>SUM(CQ88:CQ89)</f>
        <v>0</v>
      </c>
      <c r="CR87" s="987">
        <f>SUM(CR88:CR89)</f>
        <v>0</v>
      </c>
      <c r="CS87" s="987">
        <f>SUM(CS88:CS89)</f>
        <v>0</v>
      </c>
      <c r="CT87" s="987">
        <f>SUM(CT88:CT89)</f>
        <v>0</v>
      </c>
      <c r="CU87" s="987">
        <f>SUM(CU88:CU89)</f>
        <v>0</v>
      </c>
      <c r="CV87" s="987">
        <f>SUM(CV88:CV89)</f>
        <v>0</v>
      </c>
      <c r="CW87" s="987">
        <f>SUM(CW88:CW89)</f>
        <v>0</v>
      </c>
      <c r="CX87" s="987">
        <f>SUM(CX88:CX89)</f>
        <v>0</v>
      </c>
      <c r="CY87" s="987">
        <f>SUM(CY88:CY89)</f>
        <v>0</v>
      </c>
      <c r="CZ87" s="987">
        <f>SUM(CZ88:CZ89)</f>
        <v>0</v>
      </c>
      <c r="DA87" s="987">
        <f>SUM(DA88:DA89)</f>
        <v>0</v>
      </c>
      <c r="DB87" s="987">
        <f>SUM(DB88:DB89)</f>
        <v>0</v>
      </c>
      <c r="DC87" s="987">
        <f>SUM(DC88:DC89)</f>
        <v>0</v>
      </c>
      <c r="DD87" s="987">
        <f>SUM(DD88:DD89)</f>
        <v>0</v>
      </c>
      <c r="DE87" s="987">
        <f>SUM(DE88:DE89)</f>
        <v>0</v>
      </c>
      <c r="DF87" s="987">
        <f>SUM(DF88:DF89)</f>
        <v>0</v>
      </c>
      <c r="DG87" s="987">
        <f>SUM(DG88:DG89)</f>
        <v>0</v>
      </c>
      <c r="DH87" s="987">
        <f>SUM(DH88:DH89)</f>
        <v>0</v>
      </c>
      <c r="DI87" s="987">
        <f>SUM(DI88:DI89)</f>
        <v>0</v>
      </c>
      <c r="DJ87" s="987">
        <f>SUM(DJ88:DJ89)</f>
        <v>0</v>
      </c>
      <c r="DK87" s="987">
        <f>SUM(DK88:DK89)</f>
        <v>0</v>
      </c>
      <c r="DL87" s="987">
        <f>SUM(DL88:DL89)</f>
        <v>0</v>
      </c>
      <c r="DM87" s="987">
        <f>SUM(DM88:DM89)</f>
        <v>0</v>
      </c>
      <c r="DN87" s="987">
        <f>SUM(DN88:DN89)</f>
        <v>0</v>
      </c>
      <c r="DO87" s="987">
        <f>SUM(DO88:DO89)</f>
        <v>0</v>
      </c>
      <c r="DP87" s="987">
        <f>SUM(DP88:DP89)</f>
        <v>0</v>
      </c>
      <c r="DQ87" s="987">
        <f>SUM(DQ88:DQ89)</f>
        <v>0</v>
      </c>
      <c r="DR87" s="987">
        <f>SUM(DR88:DR89)</f>
        <v>0</v>
      </c>
      <c r="DS87" s="987">
        <f>SUM(DS88:DS89)</f>
        <v>0</v>
      </c>
      <c r="DT87" s="987">
        <f>SUM(DT88:DT89)</f>
        <v>0</v>
      </c>
      <c r="DU87" s="987">
        <f>SUM(DU88:DU89)</f>
        <v>0</v>
      </c>
      <c r="DV87" s="987">
        <f>SUM(DV88:DV89)</f>
        <v>0</v>
      </c>
      <c r="DW87" s="987">
        <f>SUM(DW88:DW89)</f>
        <v>0</v>
      </c>
      <c r="DX87" s="987">
        <f>SUM(DX88:DX89)</f>
        <v>0</v>
      </c>
      <c r="DY87" s="987">
        <f>SUM(DY88:DY89)</f>
        <v>0</v>
      </c>
      <c r="DZ87" s="987">
        <f>SUM(DZ88:DZ89)</f>
        <v>0</v>
      </c>
      <c r="EA87" s="987">
        <f>SUM(EA88:EA89)</f>
        <v>0</v>
      </c>
      <c r="EB87" s="987">
        <f>SUM(EB88:EB89)</f>
        <v>0</v>
      </c>
      <c r="EC87" s="987">
        <f>SUM(EC88:EC89)</f>
        <v>0</v>
      </c>
      <c r="ED87" s="987">
        <f>SUM(ED88:ED89)</f>
        <v>0</v>
      </c>
      <c r="EE87" s="987">
        <f>SUM(EE88:EE89)</f>
        <v>0</v>
      </c>
      <c r="EF87" s="987">
        <f>SUM(EF88:EF89)</f>
        <v>0</v>
      </c>
      <c r="EG87" s="987">
        <f>SUM(EG88:EG89)</f>
        <v>0</v>
      </c>
      <c r="EH87" s="987">
        <f>SUM(EH88:EH89)</f>
        <v>0</v>
      </c>
      <c r="EI87" s="987">
        <f>SUM(EI88:EI89)</f>
        <v>0</v>
      </c>
      <c r="EJ87" s="987">
        <f>SUM(EJ88:EJ89)</f>
        <v>0</v>
      </c>
      <c r="EK87" s="987">
        <f>SUM(EK88:EK89)</f>
        <v>0</v>
      </c>
      <c r="EL87" s="987">
        <f>SUM(EL88:EL89)</f>
        <v>0</v>
      </c>
      <c r="EM87" s="987">
        <f>SUM(EM88:EM89)</f>
        <v>0</v>
      </c>
      <c r="EN87" s="987">
        <f>SUM(EN88:EN89)</f>
        <v>0</v>
      </c>
      <c r="EO87" s="987">
        <f>SUM(EO88:EO89)</f>
        <v>0</v>
      </c>
      <c r="EP87" s="987">
        <f>SUM(EP88:EP89)</f>
        <v>0</v>
      </c>
      <c r="EQ87" s="987">
        <f>SUM(EQ88:EQ89)</f>
        <v>0</v>
      </c>
      <c r="ER87" s="987">
        <f>SUM(ER88:ER89)</f>
        <v>0</v>
      </c>
      <c r="ES87" s="987">
        <f>SUM(ES88:ES89)</f>
        <v>0</v>
      </c>
      <c r="ET87" s="987">
        <f>SUM(ET88:ET89)</f>
        <v>0</v>
      </c>
      <c r="EU87" s="987">
        <f>SUM(EU88:EU89)</f>
        <v>0</v>
      </c>
      <c r="EV87" s="987">
        <f>SUM(EV88:EV89)</f>
        <v>0</v>
      </c>
      <c r="EW87" s="987">
        <f>SUM(EW88:EW89)</f>
        <v>0</v>
      </c>
      <c r="EX87" s="987">
        <f>SUM(EX88:EX89)</f>
        <v>0</v>
      </c>
      <c r="EY87" s="987">
        <f>SUM(EY88:EY89)</f>
        <v>0</v>
      </c>
      <c r="EZ87" s="987">
        <f>SUM(EZ88:EZ89)</f>
        <v>0</v>
      </c>
      <c r="FA87" s="987">
        <f>SUM(FA88:FA89)</f>
        <v>0</v>
      </c>
      <c r="FB87" s="987">
        <f>SUM(FB88:FB89)</f>
        <v>0</v>
      </c>
      <c r="FC87" s="987">
        <f>SUM(FC88:FC89)</f>
        <v>0</v>
      </c>
      <c r="FD87" s="987">
        <f>SUM(FD88:FD89)</f>
        <v>0</v>
      </c>
      <c r="FE87" s="987">
        <f>SUM(FE88:FE89)</f>
        <v>0</v>
      </c>
      <c r="FF87" s="987">
        <f>SUM(FF88:FF89)</f>
        <v>0</v>
      </c>
      <c r="FG87" s="987">
        <f>SUM(FG88:FG89)</f>
        <v>0</v>
      </c>
      <c r="FH87" s="987">
        <f>SUM(FH88:FH89)</f>
        <v>0</v>
      </c>
      <c r="FI87" s="987">
        <f>SUM(FI88:FI89)</f>
        <v>0</v>
      </c>
      <c r="FJ87" s="987">
        <f>SUM(FJ88:FJ89)</f>
        <v>0</v>
      </c>
      <c r="FK87" s="987">
        <f>SUM(FK88:FK89)</f>
        <v>0</v>
      </c>
      <c r="FL87" s="987">
        <f>SUM(FL88:FL89)</f>
        <v>0</v>
      </c>
      <c r="FM87" s="987">
        <f>SUM(FM88:FM89)</f>
        <v>0</v>
      </c>
      <c r="FN87" s="987">
        <f>SUM(FN88:FN89)</f>
        <v>0</v>
      </c>
      <c r="FO87" s="987">
        <f>SUM(FO88:FO89)</f>
        <v>0</v>
      </c>
      <c r="FP87" s="987">
        <f>SUM(FP88:FP89)</f>
        <v>0</v>
      </c>
      <c r="FQ87" s="987">
        <f>SUM(FQ88:FQ89)</f>
        <v>0</v>
      </c>
      <c r="FR87" s="987">
        <f>SUM(FR88:FR89)</f>
        <v>0</v>
      </c>
      <c r="FS87" s="987">
        <f>SUM(FS88:FS89)</f>
        <v>0</v>
      </c>
      <c r="FT87" s="987">
        <f>SUM(FT88:FT89)</f>
        <v>0</v>
      </c>
      <c r="FU87" s="987">
        <f>SUM(FU88:FU89)</f>
        <v>0</v>
      </c>
      <c r="FV87" s="987">
        <f>SUM(FV88:FV89)</f>
        <v>0</v>
      </c>
      <c r="FW87" s="987">
        <f>SUM(FW88:FW89)</f>
        <v>0</v>
      </c>
      <c r="FX87" s="987">
        <f>SUM(FX88:FX89)</f>
        <v>0</v>
      </c>
      <c r="FY87" s="987">
        <f>SUM(FY88:FY89)</f>
        <v>0</v>
      </c>
      <c r="FZ87" s="987">
        <f>SUM(FZ88:FZ89)</f>
        <v>0</v>
      </c>
      <c r="GA87" s="987">
        <f>SUM(GA88:GA89)</f>
        <v>0</v>
      </c>
      <c r="GB87" s="987">
        <f>SUM(GB88:GB89)</f>
        <v>0</v>
      </c>
      <c r="GC87" s="987">
        <f>SUM(GC88:GC89)</f>
        <v>0</v>
      </c>
      <c r="GD87" s="987">
        <f>SUM(GD88:GD89)</f>
        <v>0</v>
      </c>
      <c r="GE87" s="987">
        <f>SUM(GE88:GE89)</f>
        <v>0</v>
      </c>
      <c r="GF87" s="987">
        <f>SUM(GF88:GF89)</f>
        <v>0</v>
      </c>
      <c r="GG87" s="987">
        <f>SUM(GG88:GG89)</f>
        <v>0</v>
      </c>
      <c r="GH87" s="987">
        <f>SUM(GH88:GH89)</f>
        <v>0</v>
      </c>
      <c r="GI87" s="987">
        <f>SUM(GI88:GI89)</f>
        <v>0</v>
      </c>
      <c r="GJ87" s="987">
        <f>SUM(GJ88:GJ89)</f>
        <v>0</v>
      </c>
      <c r="GK87" s="987">
        <f>SUM(GK88:GK89)</f>
        <v>0</v>
      </c>
      <c r="GL87" s="987">
        <f>SUM(GL88:GL89)</f>
        <v>0</v>
      </c>
      <c r="GM87" s="987">
        <f>SUM(GM88:GM89)</f>
        <v>0</v>
      </c>
      <c r="GN87" s="298" t="str">
        <f>FHD_NOTE_P_49</f>
        <v/>
      </c>
      <c r="GO87" s="743"/>
      <c r="GP87" s="744"/>
      <c r="GQ87" s="744"/>
      <c r="GR87" s="919"/>
      <c r="GS87" s="919"/>
      <c r="GT87" s="919"/>
      <c r="GU87" s="919"/>
      <c r="GV87" s="744"/>
      <c r="GW87" s="919"/>
      <c r="GX87" s="919"/>
      <c r="GY87" s="745"/>
      <c r="GZ87" s="919"/>
      <c r="HA87" s="919"/>
      <c r="HB87" s="919"/>
      <c r="HC87" s="919"/>
      <c r="HD87" s="919"/>
      <c r="HE87" s="746"/>
      <c r="HF87" s="746"/>
      <c r="HG87" s="746"/>
      <c r="HH87" s="746"/>
      <c r="HI87" s="746"/>
      <c r="HJ87" s="748">
        <v>0</v>
      </c>
    </row>
    <row s="1644" customFormat="1" customHeight="1" ht="18.75" hidden="1">
      <c r="A88" s="2380"/>
      <c r="B88" s="919"/>
      <c r="C88" s="744"/>
      <c r="D88" s="742"/>
      <c r="E88" s="555" t="str">
        <f>FHD_NUM_P_50</f>
        <v/>
      </c>
      <c r="F88" s="1889" t="str">
        <f>FHD_P_50</f>
        <v/>
      </c>
      <c r="G88" s="1890" t="s">
        <v>1054</v>
      </c>
      <c r="H88" s="986"/>
      <c r="I88" s="586"/>
      <c r="J88" s="986"/>
      <c r="K88" s="986"/>
      <c r="L88" s="986"/>
      <c r="M88" s="986"/>
      <c r="N88" s="986"/>
      <c r="O88" s="986"/>
      <c r="P88" s="986"/>
      <c r="Q88" s="986"/>
      <c r="R88" s="986"/>
      <c r="S88" s="986"/>
      <c r="T88" s="986"/>
      <c r="U88" s="986"/>
      <c r="V88" s="986"/>
      <c r="W88" s="986"/>
      <c r="X88" s="986"/>
      <c r="Y88" s="986"/>
      <c r="Z88" s="986"/>
      <c r="AA88" s="986"/>
      <c r="AB88" s="986"/>
      <c r="AC88" s="986"/>
      <c r="AD88" s="986"/>
      <c r="AE88" s="986"/>
      <c r="AF88" s="986"/>
      <c r="AG88" s="986"/>
      <c r="AH88" s="986"/>
      <c r="AI88" s="986"/>
      <c r="AJ88" s="986"/>
      <c r="AK88" s="986"/>
      <c r="AL88" s="986"/>
      <c r="AM88" s="986"/>
      <c r="AN88" s="986"/>
      <c r="AO88" s="986"/>
      <c r="AP88" s="986"/>
      <c r="AQ88" s="986"/>
      <c r="AR88" s="986"/>
      <c r="AS88" s="986"/>
      <c r="AT88" s="986"/>
      <c r="AU88" s="986"/>
      <c r="AV88" s="986"/>
      <c r="AW88" s="986"/>
      <c r="AX88" s="986"/>
      <c r="AY88" s="986"/>
      <c r="AZ88" s="986"/>
      <c r="BA88" s="986"/>
      <c r="BB88" s="986"/>
      <c r="BC88" s="986"/>
      <c r="BD88" s="986"/>
      <c r="BE88" s="986"/>
      <c r="BF88" s="986"/>
      <c r="BG88" s="986"/>
      <c r="BH88" s="986"/>
      <c r="BI88" s="986"/>
      <c r="BJ88" s="986"/>
      <c r="BK88" s="986"/>
      <c r="BL88" s="986"/>
      <c r="BM88" s="986"/>
      <c r="BN88" s="986"/>
      <c r="BO88" s="986"/>
      <c r="BP88" s="986"/>
      <c r="BQ88" s="986"/>
      <c r="BR88" s="986"/>
      <c r="BS88" s="986"/>
      <c r="BT88" s="986"/>
      <c r="BU88" s="986"/>
      <c r="BV88" s="986"/>
      <c r="BW88" s="986"/>
      <c r="BX88" s="986"/>
      <c r="BY88" s="986"/>
      <c r="BZ88" s="986"/>
      <c r="CA88" s="986"/>
      <c r="CB88" s="986"/>
      <c r="CC88" s="986"/>
      <c r="CD88" s="986"/>
      <c r="CE88" s="986"/>
      <c r="CF88" s="986"/>
      <c r="CG88" s="986"/>
      <c r="CH88" s="986"/>
      <c r="CI88" s="986"/>
      <c r="CJ88" s="986"/>
      <c r="CK88" s="986"/>
      <c r="CL88" s="986"/>
      <c r="CM88" s="986"/>
      <c r="CN88" s="986"/>
      <c r="CO88" s="986"/>
      <c r="CP88" s="986"/>
      <c r="CQ88" s="986"/>
      <c r="CR88" s="986"/>
      <c r="CS88" s="986"/>
      <c r="CT88" s="986"/>
      <c r="CU88" s="986"/>
      <c r="CV88" s="986"/>
      <c r="CW88" s="986"/>
      <c r="CX88" s="986"/>
      <c r="CY88" s="986"/>
      <c r="CZ88" s="986"/>
      <c r="DA88" s="986"/>
      <c r="DB88" s="986"/>
      <c r="DC88" s="986"/>
      <c r="DD88" s="986"/>
      <c r="DE88" s="986"/>
      <c r="DF88" s="986"/>
      <c r="DG88" s="986"/>
      <c r="DH88" s="986"/>
      <c r="DI88" s="986"/>
      <c r="DJ88" s="986"/>
      <c r="DK88" s="986"/>
      <c r="DL88" s="986"/>
      <c r="DM88" s="986"/>
      <c r="DN88" s="986"/>
      <c r="DO88" s="986"/>
      <c r="DP88" s="986"/>
      <c r="DQ88" s="986"/>
      <c r="DR88" s="986"/>
      <c r="DS88" s="986"/>
      <c r="DT88" s="986"/>
      <c r="DU88" s="986"/>
      <c r="DV88" s="986"/>
      <c r="DW88" s="986"/>
      <c r="DX88" s="986"/>
      <c r="DY88" s="986"/>
      <c r="DZ88" s="986"/>
      <c r="EA88" s="986"/>
      <c r="EB88" s="986"/>
      <c r="EC88" s="986"/>
      <c r="ED88" s="986"/>
      <c r="EE88" s="986"/>
      <c r="EF88" s="986"/>
      <c r="EG88" s="986"/>
      <c r="EH88" s="986"/>
      <c r="EI88" s="986"/>
      <c r="EJ88" s="986"/>
      <c r="EK88" s="986"/>
      <c r="EL88" s="986"/>
      <c r="EM88" s="986"/>
      <c r="EN88" s="986"/>
      <c r="EO88" s="986"/>
      <c r="EP88" s="986"/>
      <c r="EQ88" s="986"/>
      <c r="ER88" s="986"/>
      <c r="ES88" s="986"/>
      <c r="ET88" s="986"/>
      <c r="EU88" s="986"/>
      <c r="EV88" s="986"/>
      <c r="EW88" s="986"/>
      <c r="EX88" s="986"/>
      <c r="EY88" s="986"/>
      <c r="EZ88" s="986"/>
      <c r="FA88" s="986"/>
      <c r="FB88" s="986"/>
      <c r="FC88" s="986"/>
      <c r="FD88" s="986"/>
      <c r="FE88" s="986"/>
      <c r="FF88" s="986"/>
      <c r="FG88" s="986"/>
      <c r="FH88" s="986"/>
      <c r="FI88" s="986"/>
      <c r="FJ88" s="986"/>
      <c r="FK88" s="986"/>
      <c r="FL88" s="986"/>
      <c r="FM88" s="986"/>
      <c r="FN88" s="986"/>
      <c r="FO88" s="986"/>
      <c r="FP88" s="986"/>
      <c r="FQ88" s="986"/>
      <c r="FR88" s="986"/>
      <c r="FS88" s="986"/>
      <c r="FT88" s="986"/>
      <c r="FU88" s="986"/>
      <c r="FV88" s="986"/>
      <c r="FW88" s="986"/>
      <c r="FX88" s="986"/>
      <c r="FY88" s="986"/>
      <c r="FZ88" s="986"/>
      <c r="GA88" s="986"/>
      <c r="GB88" s="986"/>
      <c r="GC88" s="986"/>
      <c r="GD88" s="986"/>
      <c r="GE88" s="986"/>
      <c r="GF88" s="986"/>
      <c r="GG88" s="986"/>
      <c r="GH88" s="986"/>
      <c r="GI88" s="986"/>
      <c r="GJ88" s="986"/>
      <c r="GK88" s="986"/>
      <c r="GL88" s="986"/>
      <c r="GM88" s="986"/>
      <c r="GN88" s="298" t="str">
        <f>FHD_NOTE_P_50</f>
        <v/>
      </c>
      <c r="GO88" s="743"/>
      <c r="GP88" s="744"/>
      <c r="GQ88" s="744"/>
      <c r="GR88" s="919"/>
      <c r="GS88" s="919"/>
      <c r="GT88" s="919"/>
      <c r="GU88" s="919"/>
      <c r="GV88" s="744"/>
      <c r="GW88" s="919"/>
      <c r="GX88" s="919"/>
      <c r="GY88" s="745"/>
      <c r="GZ88" s="919"/>
      <c r="HA88" s="919"/>
      <c r="HB88" s="919"/>
      <c r="HC88" s="919"/>
      <c r="HD88" s="919"/>
      <c r="HE88" s="746"/>
      <c r="HF88" s="746"/>
      <c r="HG88" s="746"/>
      <c r="HH88" s="746"/>
      <c r="HI88" s="746"/>
      <c r="HJ88" s="748">
        <v>0</v>
      </c>
    </row>
    <row s="1644" customFormat="1" customHeight="1" ht="18.75" hidden="1">
      <c r="A89" s="2380"/>
      <c r="B89" s="919"/>
      <c r="C89" s="744"/>
      <c r="D89" s="742"/>
      <c r="E89" s="555" t="str">
        <f>FHD_NUM_P_51</f>
        <v/>
      </c>
      <c r="F89" s="1889" t="str">
        <f>FHD_P_51</f>
        <v/>
      </c>
      <c r="G89" s="1890" t="s">
        <v>1054</v>
      </c>
      <c r="H89" s="986"/>
      <c r="I89" s="586"/>
      <c r="J89" s="986"/>
      <c r="K89" s="986"/>
      <c r="L89" s="986"/>
      <c r="M89" s="986"/>
      <c r="N89" s="986"/>
      <c r="O89" s="986"/>
      <c r="P89" s="986"/>
      <c r="Q89" s="986"/>
      <c r="R89" s="986"/>
      <c r="S89" s="986"/>
      <c r="T89" s="986"/>
      <c r="U89" s="986"/>
      <c r="V89" s="986"/>
      <c r="W89" s="986"/>
      <c r="X89" s="986"/>
      <c r="Y89" s="986"/>
      <c r="Z89" s="986"/>
      <c r="AA89" s="986"/>
      <c r="AB89" s="986"/>
      <c r="AC89" s="986"/>
      <c r="AD89" s="986"/>
      <c r="AE89" s="986"/>
      <c r="AF89" s="986"/>
      <c r="AG89" s="986"/>
      <c r="AH89" s="986"/>
      <c r="AI89" s="986"/>
      <c r="AJ89" s="986"/>
      <c r="AK89" s="986"/>
      <c r="AL89" s="986"/>
      <c r="AM89" s="986"/>
      <c r="AN89" s="986"/>
      <c r="AO89" s="986"/>
      <c r="AP89" s="986"/>
      <c r="AQ89" s="986"/>
      <c r="AR89" s="986"/>
      <c r="AS89" s="986"/>
      <c r="AT89" s="986"/>
      <c r="AU89" s="986"/>
      <c r="AV89" s="986"/>
      <c r="AW89" s="986"/>
      <c r="AX89" s="986"/>
      <c r="AY89" s="986"/>
      <c r="AZ89" s="986"/>
      <c r="BA89" s="986"/>
      <c r="BB89" s="986"/>
      <c r="BC89" s="986"/>
      <c r="BD89" s="986"/>
      <c r="BE89" s="986"/>
      <c r="BF89" s="986"/>
      <c r="BG89" s="986"/>
      <c r="BH89" s="986"/>
      <c r="BI89" s="986"/>
      <c r="BJ89" s="986"/>
      <c r="BK89" s="986"/>
      <c r="BL89" s="986"/>
      <c r="BM89" s="986"/>
      <c r="BN89" s="986"/>
      <c r="BO89" s="986"/>
      <c r="BP89" s="986"/>
      <c r="BQ89" s="986"/>
      <c r="BR89" s="986"/>
      <c r="BS89" s="986"/>
      <c r="BT89" s="986"/>
      <c r="BU89" s="986"/>
      <c r="BV89" s="986"/>
      <c r="BW89" s="986"/>
      <c r="BX89" s="986"/>
      <c r="BY89" s="986"/>
      <c r="BZ89" s="986"/>
      <c r="CA89" s="986"/>
      <c r="CB89" s="986"/>
      <c r="CC89" s="986"/>
      <c r="CD89" s="986"/>
      <c r="CE89" s="986"/>
      <c r="CF89" s="986"/>
      <c r="CG89" s="986"/>
      <c r="CH89" s="986"/>
      <c r="CI89" s="986"/>
      <c r="CJ89" s="986"/>
      <c r="CK89" s="986"/>
      <c r="CL89" s="986"/>
      <c r="CM89" s="986"/>
      <c r="CN89" s="986"/>
      <c r="CO89" s="986"/>
      <c r="CP89" s="986"/>
      <c r="CQ89" s="986"/>
      <c r="CR89" s="986"/>
      <c r="CS89" s="986"/>
      <c r="CT89" s="986"/>
      <c r="CU89" s="986"/>
      <c r="CV89" s="986"/>
      <c r="CW89" s="986"/>
      <c r="CX89" s="986"/>
      <c r="CY89" s="986"/>
      <c r="CZ89" s="986"/>
      <c r="DA89" s="986"/>
      <c r="DB89" s="986"/>
      <c r="DC89" s="986"/>
      <c r="DD89" s="986"/>
      <c r="DE89" s="986"/>
      <c r="DF89" s="986"/>
      <c r="DG89" s="986"/>
      <c r="DH89" s="986"/>
      <c r="DI89" s="986"/>
      <c r="DJ89" s="986"/>
      <c r="DK89" s="986"/>
      <c r="DL89" s="986"/>
      <c r="DM89" s="986"/>
      <c r="DN89" s="986"/>
      <c r="DO89" s="986"/>
      <c r="DP89" s="986"/>
      <c r="DQ89" s="986"/>
      <c r="DR89" s="986"/>
      <c r="DS89" s="986"/>
      <c r="DT89" s="986"/>
      <c r="DU89" s="986"/>
      <c r="DV89" s="986"/>
      <c r="DW89" s="986"/>
      <c r="DX89" s="986"/>
      <c r="DY89" s="986"/>
      <c r="DZ89" s="986"/>
      <c r="EA89" s="986"/>
      <c r="EB89" s="986"/>
      <c r="EC89" s="986"/>
      <c r="ED89" s="986"/>
      <c r="EE89" s="986"/>
      <c r="EF89" s="986"/>
      <c r="EG89" s="986"/>
      <c r="EH89" s="986"/>
      <c r="EI89" s="986"/>
      <c r="EJ89" s="986"/>
      <c r="EK89" s="986"/>
      <c r="EL89" s="986"/>
      <c r="EM89" s="986"/>
      <c r="EN89" s="986"/>
      <c r="EO89" s="986"/>
      <c r="EP89" s="986"/>
      <c r="EQ89" s="986"/>
      <c r="ER89" s="986"/>
      <c r="ES89" s="986"/>
      <c r="ET89" s="986"/>
      <c r="EU89" s="986"/>
      <c r="EV89" s="986"/>
      <c r="EW89" s="986"/>
      <c r="EX89" s="986"/>
      <c r="EY89" s="986"/>
      <c r="EZ89" s="986"/>
      <c r="FA89" s="986"/>
      <c r="FB89" s="986"/>
      <c r="FC89" s="986"/>
      <c r="FD89" s="986"/>
      <c r="FE89" s="986"/>
      <c r="FF89" s="986"/>
      <c r="FG89" s="986"/>
      <c r="FH89" s="986"/>
      <c r="FI89" s="986"/>
      <c r="FJ89" s="986"/>
      <c r="FK89" s="986"/>
      <c r="FL89" s="986"/>
      <c r="FM89" s="986"/>
      <c r="FN89" s="986"/>
      <c r="FO89" s="986"/>
      <c r="FP89" s="986"/>
      <c r="FQ89" s="986"/>
      <c r="FR89" s="986"/>
      <c r="FS89" s="986"/>
      <c r="FT89" s="986"/>
      <c r="FU89" s="986"/>
      <c r="FV89" s="986"/>
      <c r="FW89" s="986"/>
      <c r="FX89" s="986"/>
      <c r="FY89" s="986"/>
      <c r="FZ89" s="986"/>
      <c r="GA89" s="986"/>
      <c r="GB89" s="986"/>
      <c r="GC89" s="986"/>
      <c r="GD89" s="986"/>
      <c r="GE89" s="986"/>
      <c r="GF89" s="986"/>
      <c r="GG89" s="986"/>
      <c r="GH89" s="986"/>
      <c r="GI89" s="986"/>
      <c r="GJ89" s="986"/>
      <c r="GK89" s="986"/>
      <c r="GL89" s="986"/>
      <c r="GM89" s="986"/>
      <c r="GN89" s="298" t="str">
        <f>FHD_NOTE_P_51</f>
        <v/>
      </c>
      <c r="GO89" s="743"/>
      <c r="GP89" s="744"/>
      <c r="GQ89" s="744"/>
      <c r="GR89" s="919"/>
      <c r="GS89" s="919"/>
      <c r="GT89" s="919"/>
      <c r="GU89" s="919"/>
      <c r="GV89" s="744"/>
      <c r="GW89" s="919"/>
      <c r="GX89" s="919"/>
      <c r="GY89" s="745"/>
      <c r="GZ89" s="919"/>
      <c r="HA89" s="919"/>
      <c r="HB89" s="919"/>
      <c r="HC89" s="919"/>
      <c r="HD89" s="919"/>
      <c r="HE89" s="746"/>
      <c r="HF89" s="746"/>
      <c r="HG89" s="746"/>
      <c r="HH89" s="746"/>
      <c r="HI89" s="746"/>
      <c r="HJ89" s="748">
        <v>0</v>
      </c>
    </row>
    <row s="1644" customFormat="1" customHeight="1" ht="18.75" hidden="1">
      <c r="A90" s="2380"/>
      <c r="B90" s="919"/>
      <c r="C90" s="744"/>
      <c r="D90" s="742"/>
      <c r="E90" s="555" t="str">
        <f>FHD_NUM_P_52</f>
        <v/>
      </c>
      <c r="F90" s="1889" t="str">
        <f>FHD_P_52</f>
        <v/>
      </c>
      <c r="G90" s="1890" t="s">
        <v>1031</v>
      </c>
      <c r="H90" s="985"/>
      <c r="I90" s="566"/>
      <c r="J90" s="985"/>
      <c r="K90" s="985"/>
      <c r="L90" s="985"/>
      <c r="M90" s="985"/>
      <c r="N90" s="985"/>
      <c r="O90" s="985"/>
      <c r="P90" s="985"/>
      <c r="Q90" s="985"/>
      <c r="R90" s="985"/>
      <c r="S90" s="985"/>
      <c r="T90" s="985"/>
      <c r="U90" s="985"/>
      <c r="V90" s="985"/>
      <c r="W90" s="985"/>
      <c r="X90" s="985"/>
      <c r="Y90" s="985"/>
      <c r="Z90" s="985"/>
      <c r="AA90" s="985"/>
      <c r="AB90" s="985"/>
      <c r="AC90" s="985"/>
      <c r="AD90" s="985"/>
      <c r="AE90" s="985"/>
      <c r="AF90" s="985"/>
      <c r="AG90" s="985"/>
      <c r="AH90" s="985"/>
      <c r="AI90" s="985"/>
      <c r="AJ90" s="985"/>
      <c r="AK90" s="985"/>
      <c r="AL90" s="985"/>
      <c r="AM90" s="985"/>
      <c r="AN90" s="985"/>
      <c r="AO90" s="985"/>
      <c r="AP90" s="985"/>
      <c r="AQ90" s="985"/>
      <c r="AR90" s="985"/>
      <c r="AS90" s="985"/>
      <c r="AT90" s="985"/>
      <c r="AU90" s="985"/>
      <c r="AV90" s="985"/>
      <c r="AW90" s="985"/>
      <c r="AX90" s="985"/>
      <c r="AY90" s="985"/>
      <c r="AZ90" s="985"/>
      <c r="BA90" s="985"/>
      <c r="BB90" s="985"/>
      <c r="BC90" s="985"/>
      <c r="BD90" s="985"/>
      <c r="BE90" s="985"/>
      <c r="BF90" s="985"/>
      <c r="BG90" s="985"/>
      <c r="BH90" s="985"/>
      <c r="BI90" s="985"/>
      <c r="BJ90" s="985"/>
      <c r="BK90" s="985"/>
      <c r="BL90" s="985"/>
      <c r="BM90" s="985"/>
      <c r="BN90" s="985"/>
      <c r="BO90" s="985"/>
      <c r="BP90" s="985"/>
      <c r="BQ90" s="985"/>
      <c r="BR90" s="985"/>
      <c r="BS90" s="985"/>
      <c r="BT90" s="985"/>
      <c r="BU90" s="985"/>
      <c r="BV90" s="985"/>
      <c r="BW90" s="985"/>
      <c r="BX90" s="985"/>
      <c r="BY90" s="985"/>
      <c r="BZ90" s="985"/>
      <c r="CA90" s="985"/>
      <c r="CB90" s="985"/>
      <c r="CC90" s="985"/>
      <c r="CD90" s="985"/>
      <c r="CE90" s="985"/>
      <c r="CF90" s="985"/>
      <c r="CG90" s="985"/>
      <c r="CH90" s="985"/>
      <c r="CI90" s="985"/>
      <c r="CJ90" s="985"/>
      <c r="CK90" s="985"/>
      <c r="CL90" s="985"/>
      <c r="CM90" s="985"/>
      <c r="CN90" s="985"/>
      <c r="CO90" s="985"/>
      <c r="CP90" s="985"/>
      <c r="CQ90" s="985"/>
      <c r="CR90" s="985"/>
      <c r="CS90" s="985"/>
      <c r="CT90" s="985"/>
      <c r="CU90" s="985"/>
      <c r="CV90" s="985"/>
      <c r="CW90" s="985"/>
      <c r="CX90" s="985"/>
      <c r="CY90" s="985"/>
      <c r="CZ90" s="985"/>
      <c r="DA90" s="985"/>
      <c r="DB90" s="985"/>
      <c r="DC90" s="985"/>
      <c r="DD90" s="985"/>
      <c r="DE90" s="985"/>
      <c r="DF90" s="985"/>
      <c r="DG90" s="985"/>
      <c r="DH90" s="985"/>
      <c r="DI90" s="985"/>
      <c r="DJ90" s="985"/>
      <c r="DK90" s="985"/>
      <c r="DL90" s="985"/>
      <c r="DM90" s="985"/>
      <c r="DN90" s="985"/>
      <c r="DO90" s="985"/>
      <c r="DP90" s="985"/>
      <c r="DQ90" s="985"/>
      <c r="DR90" s="985"/>
      <c r="DS90" s="985"/>
      <c r="DT90" s="985"/>
      <c r="DU90" s="985"/>
      <c r="DV90" s="985"/>
      <c r="DW90" s="985"/>
      <c r="DX90" s="985"/>
      <c r="DY90" s="985"/>
      <c r="DZ90" s="985"/>
      <c r="EA90" s="985"/>
      <c r="EB90" s="985"/>
      <c r="EC90" s="985"/>
      <c r="ED90" s="985"/>
      <c r="EE90" s="985"/>
      <c r="EF90" s="985"/>
      <c r="EG90" s="985"/>
      <c r="EH90" s="985"/>
      <c r="EI90" s="985"/>
      <c r="EJ90" s="985"/>
      <c r="EK90" s="985"/>
      <c r="EL90" s="985"/>
      <c r="EM90" s="985"/>
      <c r="EN90" s="985"/>
      <c r="EO90" s="985"/>
      <c r="EP90" s="985"/>
      <c r="EQ90" s="985"/>
      <c r="ER90" s="985"/>
      <c r="ES90" s="985"/>
      <c r="ET90" s="985"/>
      <c r="EU90" s="985"/>
      <c r="EV90" s="985"/>
      <c r="EW90" s="985"/>
      <c r="EX90" s="985"/>
      <c r="EY90" s="985"/>
      <c r="EZ90" s="985"/>
      <c r="FA90" s="985"/>
      <c r="FB90" s="985"/>
      <c r="FC90" s="985"/>
      <c r="FD90" s="985"/>
      <c r="FE90" s="985"/>
      <c r="FF90" s="985"/>
      <c r="FG90" s="985"/>
      <c r="FH90" s="985"/>
      <c r="FI90" s="985"/>
      <c r="FJ90" s="985"/>
      <c r="FK90" s="985"/>
      <c r="FL90" s="985"/>
      <c r="FM90" s="985"/>
      <c r="FN90" s="985"/>
      <c r="FO90" s="985"/>
      <c r="FP90" s="985"/>
      <c r="FQ90" s="985"/>
      <c r="FR90" s="985"/>
      <c r="FS90" s="985"/>
      <c r="FT90" s="985"/>
      <c r="FU90" s="985"/>
      <c r="FV90" s="985"/>
      <c r="FW90" s="985"/>
      <c r="FX90" s="985"/>
      <c r="FY90" s="985"/>
      <c r="FZ90" s="985"/>
      <c r="GA90" s="985"/>
      <c r="GB90" s="985"/>
      <c r="GC90" s="985"/>
      <c r="GD90" s="985"/>
      <c r="GE90" s="985"/>
      <c r="GF90" s="985"/>
      <c r="GG90" s="985"/>
      <c r="GH90" s="985"/>
      <c r="GI90" s="985"/>
      <c r="GJ90" s="985"/>
      <c r="GK90" s="985"/>
      <c r="GL90" s="985"/>
      <c r="GM90" s="985"/>
      <c r="GN90" s="298" t="str">
        <f>FHD_NOTE_P_52</f>
        <v/>
      </c>
      <c r="GO90" s="743"/>
      <c r="GP90" s="744"/>
      <c r="GQ90" s="744"/>
      <c r="GR90" s="919"/>
      <c r="GS90" s="919"/>
      <c r="GT90" s="919"/>
      <c r="GU90" s="919"/>
      <c r="GV90" s="744"/>
      <c r="GW90" s="919"/>
      <c r="GX90" s="919"/>
      <c r="GY90" s="745"/>
      <c r="GZ90" s="919"/>
      <c r="HA90" s="919"/>
      <c r="HB90" s="919"/>
      <c r="HC90" s="919"/>
      <c r="HD90" s="919"/>
      <c r="HE90" s="746"/>
      <c r="HF90" s="746"/>
      <c r="HG90" s="746"/>
      <c r="HH90" s="746"/>
      <c r="HI90" s="746"/>
      <c r="HJ90" s="748">
        <v>0</v>
      </c>
    </row>
    <row s="1375" customFormat="1" customHeight="1" ht="18.75" hidden="1">
      <c r="A91" s="2382" t="s">
        <v>1055</v>
      </c>
      <c r="C91" s="744"/>
      <c r="D91" s="742"/>
      <c r="E91" s="555" t="str">
        <f>FHD_NUM_P_53</f>
        <v/>
      </c>
      <c r="F91" s="1889" t="str">
        <f>FHD_P_53</f>
        <v/>
      </c>
      <c r="G91" s="1890" t="s">
        <v>1054</v>
      </c>
      <c r="H91" s="986"/>
      <c r="I91" s="586"/>
      <c r="J91" s="986"/>
      <c r="K91" s="986"/>
      <c r="L91" s="986"/>
      <c r="M91" s="986"/>
      <c r="N91" s="986"/>
      <c r="O91" s="986"/>
      <c r="P91" s="986"/>
      <c r="Q91" s="986"/>
      <c r="R91" s="986"/>
      <c r="S91" s="986"/>
      <c r="T91" s="986"/>
      <c r="U91" s="986"/>
      <c r="V91" s="986"/>
      <c r="W91" s="986"/>
      <c r="X91" s="986"/>
      <c r="Y91" s="986"/>
      <c r="Z91" s="986"/>
      <c r="AA91" s="986"/>
      <c r="AB91" s="986"/>
      <c r="AC91" s="986"/>
      <c r="AD91" s="986"/>
      <c r="AE91" s="986"/>
      <c r="AF91" s="986"/>
      <c r="AG91" s="986"/>
      <c r="AH91" s="986"/>
      <c r="AI91" s="986"/>
      <c r="AJ91" s="986"/>
      <c r="AK91" s="986"/>
      <c r="AL91" s="986"/>
      <c r="AM91" s="986"/>
      <c r="AN91" s="986"/>
      <c r="AO91" s="986"/>
      <c r="AP91" s="986"/>
      <c r="AQ91" s="986"/>
      <c r="AR91" s="986"/>
      <c r="AS91" s="986"/>
      <c r="AT91" s="986"/>
      <c r="AU91" s="986"/>
      <c r="AV91" s="986"/>
      <c r="AW91" s="986"/>
      <c r="AX91" s="986"/>
      <c r="AY91" s="986"/>
      <c r="AZ91" s="986"/>
      <c r="BA91" s="986"/>
      <c r="BB91" s="986"/>
      <c r="BC91" s="986"/>
      <c r="BD91" s="986"/>
      <c r="BE91" s="986"/>
      <c r="BF91" s="986"/>
      <c r="BG91" s="986"/>
      <c r="BH91" s="986"/>
      <c r="BI91" s="986"/>
      <c r="BJ91" s="986"/>
      <c r="BK91" s="986"/>
      <c r="BL91" s="986"/>
      <c r="BM91" s="986"/>
      <c r="BN91" s="986"/>
      <c r="BO91" s="986"/>
      <c r="BP91" s="986"/>
      <c r="BQ91" s="986"/>
      <c r="BR91" s="986"/>
      <c r="BS91" s="986"/>
      <c r="BT91" s="986"/>
      <c r="BU91" s="986"/>
      <c r="BV91" s="986"/>
      <c r="BW91" s="986"/>
      <c r="BX91" s="986"/>
      <c r="BY91" s="986"/>
      <c r="BZ91" s="986"/>
      <c r="CA91" s="986"/>
      <c r="CB91" s="986"/>
      <c r="CC91" s="986"/>
      <c r="CD91" s="986"/>
      <c r="CE91" s="986"/>
      <c r="CF91" s="986"/>
      <c r="CG91" s="986"/>
      <c r="CH91" s="986"/>
      <c r="CI91" s="986"/>
      <c r="CJ91" s="986"/>
      <c r="CK91" s="986"/>
      <c r="CL91" s="986"/>
      <c r="CM91" s="986"/>
      <c r="CN91" s="986"/>
      <c r="CO91" s="986"/>
      <c r="CP91" s="986"/>
      <c r="CQ91" s="986"/>
      <c r="CR91" s="986"/>
      <c r="CS91" s="986"/>
      <c r="CT91" s="986"/>
      <c r="CU91" s="986"/>
      <c r="CV91" s="986"/>
      <c r="CW91" s="986"/>
      <c r="CX91" s="986"/>
      <c r="CY91" s="986"/>
      <c r="CZ91" s="986"/>
      <c r="DA91" s="986"/>
      <c r="DB91" s="986"/>
      <c r="DC91" s="986"/>
      <c r="DD91" s="986"/>
      <c r="DE91" s="986"/>
      <c r="DF91" s="986"/>
      <c r="DG91" s="986"/>
      <c r="DH91" s="986"/>
      <c r="DI91" s="986"/>
      <c r="DJ91" s="986"/>
      <c r="DK91" s="986"/>
      <c r="DL91" s="986"/>
      <c r="DM91" s="986"/>
      <c r="DN91" s="986"/>
      <c r="DO91" s="986"/>
      <c r="DP91" s="986"/>
      <c r="DQ91" s="986"/>
      <c r="DR91" s="986"/>
      <c r="DS91" s="986"/>
      <c r="DT91" s="986"/>
      <c r="DU91" s="986"/>
      <c r="DV91" s="986"/>
      <c r="DW91" s="986"/>
      <c r="DX91" s="986"/>
      <c r="DY91" s="986"/>
      <c r="DZ91" s="986"/>
      <c r="EA91" s="986"/>
      <c r="EB91" s="986"/>
      <c r="EC91" s="986"/>
      <c r="ED91" s="986"/>
      <c r="EE91" s="986"/>
      <c r="EF91" s="986"/>
      <c r="EG91" s="986"/>
      <c r="EH91" s="986"/>
      <c r="EI91" s="986"/>
      <c r="EJ91" s="986"/>
      <c r="EK91" s="986"/>
      <c r="EL91" s="986"/>
      <c r="EM91" s="986"/>
      <c r="EN91" s="986"/>
      <c r="EO91" s="986"/>
      <c r="EP91" s="986"/>
      <c r="EQ91" s="986"/>
      <c r="ER91" s="986"/>
      <c r="ES91" s="986"/>
      <c r="ET91" s="986"/>
      <c r="EU91" s="986"/>
      <c r="EV91" s="986"/>
      <c r="EW91" s="986"/>
      <c r="EX91" s="986"/>
      <c r="EY91" s="986"/>
      <c r="EZ91" s="986"/>
      <c r="FA91" s="986"/>
      <c r="FB91" s="986"/>
      <c r="FC91" s="986"/>
      <c r="FD91" s="986"/>
      <c r="FE91" s="986"/>
      <c r="FF91" s="986"/>
      <c r="FG91" s="986"/>
      <c r="FH91" s="986"/>
      <c r="FI91" s="986"/>
      <c r="FJ91" s="986"/>
      <c r="FK91" s="986"/>
      <c r="FL91" s="986"/>
      <c r="FM91" s="986"/>
      <c r="FN91" s="986"/>
      <c r="FO91" s="986"/>
      <c r="FP91" s="986"/>
      <c r="FQ91" s="986"/>
      <c r="FR91" s="986"/>
      <c r="FS91" s="986"/>
      <c r="FT91" s="986"/>
      <c r="FU91" s="986"/>
      <c r="FV91" s="986"/>
      <c r="FW91" s="986"/>
      <c r="FX91" s="986"/>
      <c r="FY91" s="986"/>
      <c r="FZ91" s="986"/>
      <c r="GA91" s="986"/>
      <c r="GB91" s="986"/>
      <c r="GC91" s="986"/>
      <c r="GD91" s="986"/>
      <c r="GE91" s="986"/>
      <c r="GF91" s="986"/>
      <c r="GG91" s="986"/>
      <c r="GH91" s="986"/>
      <c r="GI91" s="986"/>
      <c r="GJ91" s="986"/>
      <c r="GK91" s="986"/>
      <c r="GL91" s="986"/>
      <c r="GM91" s="986"/>
      <c r="GN91" s="298" t="str">
        <f>FHD_NOTE_P_53</f>
        <v/>
      </c>
      <c r="GO91" s="743"/>
      <c r="GP91" s="744"/>
      <c r="GQ91" s="744"/>
      <c r="GV91" s="744"/>
      <c r="GY91" s="745"/>
      <c r="HE91" s="746"/>
      <c r="HF91" s="746"/>
      <c r="HG91" s="746"/>
      <c r="HH91" s="746"/>
      <c r="HI91" s="746"/>
      <c r="HJ91" s="919">
        <v>0</v>
      </c>
    </row>
    <row s="1375" customFormat="1" customHeight="1" ht="18.75" hidden="1">
      <c r="A92" s="2382"/>
      <c r="C92" s="744"/>
      <c r="D92" s="742"/>
      <c r="E92" s="555" t="str">
        <f>FHD_NUM_P_54</f>
        <v/>
      </c>
      <c r="F92" s="1889" t="str">
        <f>FHD_P_54</f>
        <v/>
      </c>
      <c r="G92" s="1890" t="s">
        <v>1054</v>
      </c>
      <c r="H92" s="986"/>
      <c r="I92" s="586"/>
      <c r="J92" s="986"/>
      <c r="K92" s="986"/>
      <c r="L92" s="986"/>
      <c r="M92" s="986"/>
      <c r="N92" s="986"/>
      <c r="O92" s="986"/>
      <c r="P92" s="986"/>
      <c r="Q92" s="986"/>
      <c r="R92" s="986"/>
      <c r="S92" s="986"/>
      <c r="T92" s="986"/>
      <c r="U92" s="986"/>
      <c r="V92" s="986"/>
      <c r="W92" s="986"/>
      <c r="X92" s="986"/>
      <c r="Y92" s="986"/>
      <c r="Z92" s="986"/>
      <c r="AA92" s="986"/>
      <c r="AB92" s="986"/>
      <c r="AC92" s="986"/>
      <c r="AD92" s="986"/>
      <c r="AE92" s="986"/>
      <c r="AF92" s="986"/>
      <c r="AG92" s="986"/>
      <c r="AH92" s="986"/>
      <c r="AI92" s="986"/>
      <c r="AJ92" s="986"/>
      <c r="AK92" s="986"/>
      <c r="AL92" s="986"/>
      <c r="AM92" s="986"/>
      <c r="AN92" s="986"/>
      <c r="AO92" s="986"/>
      <c r="AP92" s="986"/>
      <c r="AQ92" s="986"/>
      <c r="AR92" s="986"/>
      <c r="AS92" s="986"/>
      <c r="AT92" s="986"/>
      <c r="AU92" s="986"/>
      <c r="AV92" s="986"/>
      <c r="AW92" s="986"/>
      <c r="AX92" s="986"/>
      <c r="AY92" s="986"/>
      <c r="AZ92" s="986"/>
      <c r="BA92" s="986"/>
      <c r="BB92" s="986"/>
      <c r="BC92" s="986"/>
      <c r="BD92" s="986"/>
      <c r="BE92" s="986"/>
      <c r="BF92" s="986"/>
      <c r="BG92" s="986"/>
      <c r="BH92" s="986"/>
      <c r="BI92" s="986"/>
      <c r="BJ92" s="986"/>
      <c r="BK92" s="986"/>
      <c r="BL92" s="986"/>
      <c r="BM92" s="986"/>
      <c r="BN92" s="986"/>
      <c r="BO92" s="986"/>
      <c r="BP92" s="986"/>
      <c r="BQ92" s="986"/>
      <c r="BR92" s="986"/>
      <c r="BS92" s="986"/>
      <c r="BT92" s="986"/>
      <c r="BU92" s="986"/>
      <c r="BV92" s="986"/>
      <c r="BW92" s="986"/>
      <c r="BX92" s="986"/>
      <c r="BY92" s="986"/>
      <c r="BZ92" s="986"/>
      <c r="CA92" s="986"/>
      <c r="CB92" s="986"/>
      <c r="CC92" s="986"/>
      <c r="CD92" s="986"/>
      <c r="CE92" s="986"/>
      <c r="CF92" s="986"/>
      <c r="CG92" s="986"/>
      <c r="CH92" s="986"/>
      <c r="CI92" s="986"/>
      <c r="CJ92" s="986"/>
      <c r="CK92" s="986"/>
      <c r="CL92" s="986"/>
      <c r="CM92" s="986"/>
      <c r="CN92" s="986"/>
      <c r="CO92" s="986"/>
      <c r="CP92" s="986"/>
      <c r="CQ92" s="986"/>
      <c r="CR92" s="986"/>
      <c r="CS92" s="986"/>
      <c r="CT92" s="986"/>
      <c r="CU92" s="986"/>
      <c r="CV92" s="986"/>
      <c r="CW92" s="986"/>
      <c r="CX92" s="986"/>
      <c r="CY92" s="986"/>
      <c r="CZ92" s="986"/>
      <c r="DA92" s="986"/>
      <c r="DB92" s="986"/>
      <c r="DC92" s="986"/>
      <c r="DD92" s="986"/>
      <c r="DE92" s="986"/>
      <c r="DF92" s="986"/>
      <c r="DG92" s="986"/>
      <c r="DH92" s="986"/>
      <c r="DI92" s="986"/>
      <c r="DJ92" s="986"/>
      <c r="DK92" s="986"/>
      <c r="DL92" s="986"/>
      <c r="DM92" s="986"/>
      <c r="DN92" s="986"/>
      <c r="DO92" s="986"/>
      <c r="DP92" s="986"/>
      <c r="DQ92" s="986"/>
      <c r="DR92" s="986"/>
      <c r="DS92" s="986"/>
      <c r="DT92" s="986"/>
      <c r="DU92" s="986"/>
      <c r="DV92" s="986"/>
      <c r="DW92" s="986"/>
      <c r="DX92" s="986"/>
      <c r="DY92" s="986"/>
      <c r="DZ92" s="986"/>
      <c r="EA92" s="986"/>
      <c r="EB92" s="986"/>
      <c r="EC92" s="986"/>
      <c r="ED92" s="986"/>
      <c r="EE92" s="986"/>
      <c r="EF92" s="986"/>
      <c r="EG92" s="986"/>
      <c r="EH92" s="986"/>
      <c r="EI92" s="986"/>
      <c r="EJ92" s="986"/>
      <c r="EK92" s="986"/>
      <c r="EL92" s="986"/>
      <c r="EM92" s="986"/>
      <c r="EN92" s="986"/>
      <c r="EO92" s="986"/>
      <c r="EP92" s="986"/>
      <c r="EQ92" s="986"/>
      <c r="ER92" s="986"/>
      <c r="ES92" s="986"/>
      <c r="ET92" s="986"/>
      <c r="EU92" s="986"/>
      <c r="EV92" s="986"/>
      <c r="EW92" s="986"/>
      <c r="EX92" s="986"/>
      <c r="EY92" s="986"/>
      <c r="EZ92" s="986"/>
      <c r="FA92" s="986"/>
      <c r="FB92" s="986"/>
      <c r="FC92" s="986"/>
      <c r="FD92" s="986"/>
      <c r="FE92" s="986"/>
      <c r="FF92" s="986"/>
      <c r="FG92" s="986"/>
      <c r="FH92" s="986"/>
      <c r="FI92" s="986"/>
      <c r="FJ92" s="986"/>
      <c r="FK92" s="986"/>
      <c r="FL92" s="986"/>
      <c r="FM92" s="986"/>
      <c r="FN92" s="986"/>
      <c r="FO92" s="986"/>
      <c r="FP92" s="986"/>
      <c r="FQ92" s="986"/>
      <c r="FR92" s="986"/>
      <c r="FS92" s="986"/>
      <c r="FT92" s="986"/>
      <c r="FU92" s="986"/>
      <c r="FV92" s="986"/>
      <c r="FW92" s="986"/>
      <c r="FX92" s="986"/>
      <c r="FY92" s="986"/>
      <c r="FZ92" s="986"/>
      <c r="GA92" s="986"/>
      <c r="GB92" s="986"/>
      <c r="GC92" s="986"/>
      <c r="GD92" s="986"/>
      <c r="GE92" s="986"/>
      <c r="GF92" s="986"/>
      <c r="GG92" s="986"/>
      <c r="GH92" s="986"/>
      <c r="GI92" s="986"/>
      <c r="GJ92" s="986"/>
      <c r="GK92" s="986"/>
      <c r="GL92" s="986"/>
      <c r="GM92" s="986"/>
      <c r="GN92" s="298" t="str">
        <f>FHD_NOTE_P_54</f>
        <v/>
      </c>
      <c r="GO92" s="743"/>
      <c r="GP92" s="744"/>
      <c r="GQ92" s="744"/>
      <c r="GV92" s="744"/>
      <c r="GY92" s="745"/>
      <c r="HE92" s="746"/>
      <c r="HF92" s="746"/>
      <c r="HG92" s="746"/>
      <c r="HH92" s="746"/>
      <c r="HI92" s="746"/>
      <c r="HJ92" s="919">
        <v>0</v>
      </c>
    </row>
    <row s="1375" customFormat="1" customHeight="1" ht="18.75" hidden="1">
      <c r="A93" s="2382"/>
      <c r="C93" s="744"/>
      <c r="D93" s="747"/>
      <c r="E93" s="555" t="str">
        <f>FHD_NUM_P_55</f>
        <v/>
      </c>
      <c r="F93" s="1889" t="str">
        <f>FHD_P_55</f>
        <v/>
      </c>
      <c r="G93" s="1893"/>
      <c r="H93" s="986"/>
      <c r="I93" s="586"/>
      <c r="J93" s="986"/>
      <c r="K93" s="986"/>
      <c r="L93" s="986"/>
      <c r="M93" s="986"/>
      <c r="N93" s="986"/>
      <c r="O93" s="986"/>
      <c r="P93" s="986"/>
      <c r="Q93" s="986"/>
      <c r="R93" s="986"/>
      <c r="S93" s="986"/>
      <c r="T93" s="986"/>
      <c r="U93" s="986"/>
      <c r="V93" s="986"/>
      <c r="W93" s="986"/>
      <c r="X93" s="986"/>
      <c r="Y93" s="986"/>
      <c r="Z93" s="986"/>
      <c r="AA93" s="986"/>
      <c r="AB93" s="986"/>
      <c r="AC93" s="986"/>
      <c r="AD93" s="986"/>
      <c r="AE93" s="986"/>
      <c r="AF93" s="986"/>
      <c r="AG93" s="986"/>
      <c r="AH93" s="986"/>
      <c r="AI93" s="986"/>
      <c r="AJ93" s="986"/>
      <c r="AK93" s="986"/>
      <c r="AL93" s="986"/>
      <c r="AM93" s="986"/>
      <c r="AN93" s="986"/>
      <c r="AO93" s="986"/>
      <c r="AP93" s="986"/>
      <c r="AQ93" s="986"/>
      <c r="AR93" s="986"/>
      <c r="AS93" s="986"/>
      <c r="AT93" s="986"/>
      <c r="AU93" s="986"/>
      <c r="AV93" s="986"/>
      <c r="AW93" s="986"/>
      <c r="AX93" s="986"/>
      <c r="AY93" s="986"/>
      <c r="AZ93" s="986"/>
      <c r="BA93" s="986"/>
      <c r="BB93" s="986"/>
      <c r="BC93" s="986"/>
      <c r="BD93" s="986"/>
      <c r="BE93" s="986"/>
      <c r="BF93" s="986"/>
      <c r="BG93" s="986"/>
      <c r="BH93" s="986"/>
      <c r="BI93" s="986"/>
      <c r="BJ93" s="986"/>
      <c r="BK93" s="986"/>
      <c r="BL93" s="986"/>
      <c r="BM93" s="986"/>
      <c r="BN93" s="986"/>
      <c r="BO93" s="986"/>
      <c r="BP93" s="986"/>
      <c r="BQ93" s="986"/>
      <c r="BR93" s="986"/>
      <c r="BS93" s="986"/>
      <c r="BT93" s="986"/>
      <c r="BU93" s="986"/>
      <c r="BV93" s="986"/>
      <c r="BW93" s="986"/>
      <c r="BX93" s="986"/>
      <c r="BY93" s="986"/>
      <c r="BZ93" s="986"/>
      <c r="CA93" s="986"/>
      <c r="CB93" s="986"/>
      <c r="CC93" s="986"/>
      <c r="CD93" s="986"/>
      <c r="CE93" s="986"/>
      <c r="CF93" s="986"/>
      <c r="CG93" s="986"/>
      <c r="CH93" s="986"/>
      <c r="CI93" s="986"/>
      <c r="CJ93" s="986"/>
      <c r="CK93" s="986"/>
      <c r="CL93" s="986"/>
      <c r="CM93" s="986"/>
      <c r="CN93" s="986"/>
      <c r="CO93" s="986"/>
      <c r="CP93" s="986"/>
      <c r="CQ93" s="986"/>
      <c r="CR93" s="986"/>
      <c r="CS93" s="986"/>
      <c r="CT93" s="986"/>
      <c r="CU93" s="986"/>
      <c r="CV93" s="986"/>
      <c r="CW93" s="986"/>
      <c r="CX93" s="986"/>
      <c r="CY93" s="986"/>
      <c r="CZ93" s="986"/>
      <c r="DA93" s="986"/>
      <c r="DB93" s="986"/>
      <c r="DC93" s="986"/>
      <c r="DD93" s="986"/>
      <c r="DE93" s="986"/>
      <c r="DF93" s="986"/>
      <c r="DG93" s="986"/>
      <c r="DH93" s="986"/>
      <c r="DI93" s="986"/>
      <c r="DJ93" s="986"/>
      <c r="DK93" s="986"/>
      <c r="DL93" s="986"/>
      <c r="DM93" s="986"/>
      <c r="DN93" s="986"/>
      <c r="DO93" s="986"/>
      <c r="DP93" s="986"/>
      <c r="DQ93" s="986"/>
      <c r="DR93" s="986"/>
      <c r="DS93" s="986"/>
      <c r="DT93" s="986"/>
      <c r="DU93" s="986"/>
      <c r="DV93" s="986"/>
      <c r="DW93" s="986"/>
      <c r="DX93" s="986"/>
      <c r="DY93" s="986"/>
      <c r="DZ93" s="986"/>
      <c r="EA93" s="986"/>
      <c r="EB93" s="986"/>
      <c r="EC93" s="986"/>
      <c r="ED93" s="986"/>
      <c r="EE93" s="986"/>
      <c r="EF93" s="986"/>
      <c r="EG93" s="986"/>
      <c r="EH93" s="986"/>
      <c r="EI93" s="986"/>
      <c r="EJ93" s="986"/>
      <c r="EK93" s="986"/>
      <c r="EL93" s="986"/>
      <c r="EM93" s="986"/>
      <c r="EN93" s="986"/>
      <c r="EO93" s="986"/>
      <c r="EP93" s="986"/>
      <c r="EQ93" s="986"/>
      <c r="ER93" s="986"/>
      <c r="ES93" s="986"/>
      <c r="ET93" s="986"/>
      <c r="EU93" s="986"/>
      <c r="EV93" s="986"/>
      <c r="EW93" s="986"/>
      <c r="EX93" s="986"/>
      <c r="EY93" s="986"/>
      <c r="EZ93" s="986"/>
      <c r="FA93" s="986"/>
      <c r="FB93" s="986"/>
      <c r="FC93" s="986"/>
      <c r="FD93" s="986"/>
      <c r="FE93" s="986"/>
      <c r="FF93" s="986"/>
      <c r="FG93" s="986"/>
      <c r="FH93" s="986"/>
      <c r="FI93" s="986"/>
      <c r="FJ93" s="986"/>
      <c r="FK93" s="986"/>
      <c r="FL93" s="986"/>
      <c r="FM93" s="986"/>
      <c r="FN93" s="986"/>
      <c r="FO93" s="986"/>
      <c r="FP93" s="986"/>
      <c r="FQ93" s="986"/>
      <c r="FR93" s="986"/>
      <c r="FS93" s="986"/>
      <c r="FT93" s="986"/>
      <c r="FU93" s="986"/>
      <c r="FV93" s="986"/>
      <c r="FW93" s="986"/>
      <c r="FX93" s="986"/>
      <c r="FY93" s="986"/>
      <c r="FZ93" s="986"/>
      <c r="GA93" s="986"/>
      <c r="GB93" s="986"/>
      <c r="GC93" s="986"/>
      <c r="GD93" s="986"/>
      <c r="GE93" s="986"/>
      <c r="GF93" s="986"/>
      <c r="GG93" s="986"/>
      <c r="GH93" s="986"/>
      <c r="GI93" s="986"/>
      <c r="GJ93" s="986"/>
      <c r="GK93" s="986"/>
      <c r="GL93" s="986"/>
      <c r="GM93" s="986"/>
      <c r="GN93" s="298" t="str">
        <f>FHD_NOTE_P_55</f>
        <v/>
      </c>
      <c r="GO93" s="743"/>
      <c r="GP93" s="744"/>
      <c r="GQ93" s="744"/>
      <c r="GV93" s="744"/>
      <c r="GY93" s="745"/>
      <c r="HE93" s="746"/>
      <c r="HF93" s="746"/>
      <c r="HG93" s="746"/>
      <c r="HH93" s="746"/>
      <c r="HI93" s="746"/>
      <c r="HJ93" s="919">
        <v>0</v>
      </c>
    </row>
    <row s="1375" customFormat="1" customHeight="1" ht="18.75" hidden="1">
      <c r="A94" s="2382"/>
      <c r="C94" s="744"/>
      <c r="D94" s="742"/>
      <c r="E94" s="555" t="str">
        <f>FHD_NUM_P_56</f>
        <v/>
      </c>
      <c r="F94" s="1889" t="str">
        <f>FHD_P_56</f>
        <v/>
      </c>
      <c r="G94" s="1890" t="s">
        <v>1056</v>
      </c>
      <c r="H94" s="986"/>
      <c r="I94" s="586"/>
      <c r="J94" s="986"/>
      <c r="K94" s="986"/>
      <c r="L94" s="986"/>
      <c r="M94" s="986"/>
      <c r="N94" s="986"/>
      <c r="O94" s="986"/>
      <c r="P94" s="986"/>
      <c r="Q94" s="986"/>
      <c r="R94" s="986"/>
      <c r="S94" s="986"/>
      <c r="T94" s="986"/>
      <c r="U94" s="986"/>
      <c r="V94" s="986"/>
      <c r="W94" s="986"/>
      <c r="X94" s="986"/>
      <c r="Y94" s="986"/>
      <c r="Z94" s="986"/>
      <c r="AA94" s="986"/>
      <c r="AB94" s="986"/>
      <c r="AC94" s="986"/>
      <c r="AD94" s="986"/>
      <c r="AE94" s="986"/>
      <c r="AF94" s="986"/>
      <c r="AG94" s="986"/>
      <c r="AH94" s="986"/>
      <c r="AI94" s="986"/>
      <c r="AJ94" s="986"/>
      <c r="AK94" s="986"/>
      <c r="AL94" s="986"/>
      <c r="AM94" s="986"/>
      <c r="AN94" s="986"/>
      <c r="AO94" s="986"/>
      <c r="AP94" s="986"/>
      <c r="AQ94" s="986"/>
      <c r="AR94" s="986"/>
      <c r="AS94" s="986"/>
      <c r="AT94" s="986"/>
      <c r="AU94" s="986"/>
      <c r="AV94" s="986"/>
      <c r="AW94" s="986"/>
      <c r="AX94" s="986"/>
      <c r="AY94" s="986"/>
      <c r="AZ94" s="986"/>
      <c r="BA94" s="986"/>
      <c r="BB94" s="986"/>
      <c r="BC94" s="986"/>
      <c r="BD94" s="986"/>
      <c r="BE94" s="986"/>
      <c r="BF94" s="986"/>
      <c r="BG94" s="986"/>
      <c r="BH94" s="986"/>
      <c r="BI94" s="986"/>
      <c r="BJ94" s="986"/>
      <c r="BK94" s="986"/>
      <c r="BL94" s="986"/>
      <c r="BM94" s="986"/>
      <c r="BN94" s="986"/>
      <c r="BO94" s="986"/>
      <c r="BP94" s="986"/>
      <c r="BQ94" s="986"/>
      <c r="BR94" s="986"/>
      <c r="BS94" s="986"/>
      <c r="BT94" s="986"/>
      <c r="BU94" s="986"/>
      <c r="BV94" s="986"/>
      <c r="BW94" s="986"/>
      <c r="BX94" s="986"/>
      <c r="BY94" s="986"/>
      <c r="BZ94" s="986"/>
      <c r="CA94" s="986"/>
      <c r="CB94" s="986"/>
      <c r="CC94" s="986"/>
      <c r="CD94" s="986"/>
      <c r="CE94" s="986"/>
      <c r="CF94" s="986"/>
      <c r="CG94" s="986"/>
      <c r="CH94" s="986"/>
      <c r="CI94" s="986"/>
      <c r="CJ94" s="986"/>
      <c r="CK94" s="986"/>
      <c r="CL94" s="986"/>
      <c r="CM94" s="986"/>
      <c r="CN94" s="986"/>
      <c r="CO94" s="986"/>
      <c r="CP94" s="986"/>
      <c r="CQ94" s="986"/>
      <c r="CR94" s="986"/>
      <c r="CS94" s="986"/>
      <c r="CT94" s="986"/>
      <c r="CU94" s="986"/>
      <c r="CV94" s="986"/>
      <c r="CW94" s="986"/>
      <c r="CX94" s="986"/>
      <c r="CY94" s="986"/>
      <c r="CZ94" s="986"/>
      <c r="DA94" s="986"/>
      <c r="DB94" s="986"/>
      <c r="DC94" s="986"/>
      <c r="DD94" s="986"/>
      <c r="DE94" s="986"/>
      <c r="DF94" s="986"/>
      <c r="DG94" s="986"/>
      <c r="DH94" s="986"/>
      <c r="DI94" s="986"/>
      <c r="DJ94" s="986"/>
      <c r="DK94" s="986"/>
      <c r="DL94" s="986"/>
      <c r="DM94" s="986"/>
      <c r="DN94" s="986"/>
      <c r="DO94" s="986"/>
      <c r="DP94" s="986"/>
      <c r="DQ94" s="986"/>
      <c r="DR94" s="986"/>
      <c r="DS94" s="986"/>
      <c r="DT94" s="986"/>
      <c r="DU94" s="986"/>
      <c r="DV94" s="986"/>
      <c r="DW94" s="986"/>
      <c r="DX94" s="986"/>
      <c r="DY94" s="986"/>
      <c r="DZ94" s="986"/>
      <c r="EA94" s="986"/>
      <c r="EB94" s="986"/>
      <c r="EC94" s="986"/>
      <c r="ED94" s="986"/>
      <c r="EE94" s="986"/>
      <c r="EF94" s="986"/>
      <c r="EG94" s="986"/>
      <c r="EH94" s="986"/>
      <c r="EI94" s="986"/>
      <c r="EJ94" s="986"/>
      <c r="EK94" s="986"/>
      <c r="EL94" s="986"/>
      <c r="EM94" s="986"/>
      <c r="EN94" s="986"/>
      <c r="EO94" s="986"/>
      <c r="EP94" s="986"/>
      <c r="EQ94" s="986"/>
      <c r="ER94" s="986"/>
      <c r="ES94" s="986"/>
      <c r="ET94" s="986"/>
      <c r="EU94" s="986"/>
      <c r="EV94" s="986"/>
      <c r="EW94" s="986"/>
      <c r="EX94" s="986"/>
      <c r="EY94" s="986"/>
      <c r="EZ94" s="986"/>
      <c r="FA94" s="986"/>
      <c r="FB94" s="986"/>
      <c r="FC94" s="986"/>
      <c r="FD94" s="986"/>
      <c r="FE94" s="986"/>
      <c r="FF94" s="986"/>
      <c r="FG94" s="986"/>
      <c r="FH94" s="986"/>
      <c r="FI94" s="986"/>
      <c r="FJ94" s="986"/>
      <c r="FK94" s="986"/>
      <c r="FL94" s="986"/>
      <c r="FM94" s="986"/>
      <c r="FN94" s="986"/>
      <c r="FO94" s="986"/>
      <c r="FP94" s="986"/>
      <c r="FQ94" s="986"/>
      <c r="FR94" s="986"/>
      <c r="FS94" s="986"/>
      <c r="FT94" s="986"/>
      <c r="FU94" s="986"/>
      <c r="FV94" s="986"/>
      <c r="FW94" s="986"/>
      <c r="FX94" s="986"/>
      <c r="FY94" s="986"/>
      <c r="FZ94" s="986"/>
      <c r="GA94" s="986"/>
      <c r="GB94" s="986"/>
      <c r="GC94" s="986"/>
      <c r="GD94" s="986"/>
      <c r="GE94" s="986"/>
      <c r="GF94" s="986"/>
      <c r="GG94" s="986"/>
      <c r="GH94" s="986"/>
      <c r="GI94" s="986"/>
      <c r="GJ94" s="986"/>
      <c r="GK94" s="986"/>
      <c r="GL94" s="986"/>
      <c r="GM94" s="986"/>
      <c r="GN94" s="298" t="str">
        <f>FHD_NOTE_P_56</f>
        <v/>
      </c>
      <c r="GO94" s="743"/>
      <c r="GP94" s="744"/>
      <c r="GQ94" s="744"/>
      <c r="GV94" s="744"/>
      <c r="GY94" s="745"/>
      <c r="HE94" s="746"/>
      <c r="HF94" s="746"/>
      <c r="HG94" s="746"/>
      <c r="HH94" s="746"/>
      <c r="HI94" s="746"/>
      <c r="HJ94" s="919">
        <v>0</v>
      </c>
    </row>
    <row s="1644" customFormat="1" customHeight="1" ht="18.75" hidden="1">
      <c r="A95" s="2382"/>
      <c r="B95" s="919"/>
      <c r="C95" s="744"/>
      <c r="D95" s="742"/>
      <c r="E95" s="555" t="str">
        <f>FHD_NUM_P_57</f>
        <v/>
      </c>
      <c r="F95" s="1889" t="str">
        <f>FHD_P_57</f>
        <v/>
      </c>
      <c r="G95" s="1890" t="s">
        <v>1031</v>
      </c>
      <c r="H95" s="985"/>
      <c r="I95" s="566"/>
      <c r="J95" s="985"/>
      <c r="K95" s="985"/>
      <c r="L95" s="985"/>
      <c r="M95" s="985"/>
      <c r="N95" s="985"/>
      <c r="O95" s="985"/>
      <c r="P95" s="985"/>
      <c r="Q95" s="985"/>
      <c r="R95" s="985"/>
      <c r="S95" s="985"/>
      <c r="T95" s="985"/>
      <c r="U95" s="985"/>
      <c r="V95" s="985"/>
      <c r="W95" s="985"/>
      <c r="X95" s="985"/>
      <c r="Y95" s="985"/>
      <c r="Z95" s="985"/>
      <c r="AA95" s="985"/>
      <c r="AB95" s="985"/>
      <c r="AC95" s="985"/>
      <c r="AD95" s="985"/>
      <c r="AE95" s="985"/>
      <c r="AF95" s="985"/>
      <c r="AG95" s="985"/>
      <c r="AH95" s="985"/>
      <c r="AI95" s="985"/>
      <c r="AJ95" s="985"/>
      <c r="AK95" s="985"/>
      <c r="AL95" s="985"/>
      <c r="AM95" s="985"/>
      <c r="AN95" s="985"/>
      <c r="AO95" s="985"/>
      <c r="AP95" s="985"/>
      <c r="AQ95" s="985"/>
      <c r="AR95" s="985"/>
      <c r="AS95" s="985"/>
      <c r="AT95" s="985"/>
      <c r="AU95" s="985"/>
      <c r="AV95" s="985"/>
      <c r="AW95" s="985"/>
      <c r="AX95" s="985"/>
      <c r="AY95" s="985"/>
      <c r="AZ95" s="985"/>
      <c r="BA95" s="985"/>
      <c r="BB95" s="985"/>
      <c r="BC95" s="985"/>
      <c r="BD95" s="985"/>
      <c r="BE95" s="985"/>
      <c r="BF95" s="985"/>
      <c r="BG95" s="985"/>
      <c r="BH95" s="985"/>
      <c r="BI95" s="985"/>
      <c r="BJ95" s="985"/>
      <c r="BK95" s="985"/>
      <c r="BL95" s="985"/>
      <c r="BM95" s="985"/>
      <c r="BN95" s="985"/>
      <c r="BO95" s="985"/>
      <c r="BP95" s="985"/>
      <c r="BQ95" s="985"/>
      <c r="BR95" s="985"/>
      <c r="BS95" s="985"/>
      <c r="BT95" s="985"/>
      <c r="BU95" s="985"/>
      <c r="BV95" s="985"/>
      <c r="BW95" s="985"/>
      <c r="BX95" s="985"/>
      <c r="BY95" s="985"/>
      <c r="BZ95" s="985"/>
      <c r="CA95" s="985"/>
      <c r="CB95" s="985"/>
      <c r="CC95" s="985"/>
      <c r="CD95" s="985"/>
      <c r="CE95" s="985"/>
      <c r="CF95" s="985"/>
      <c r="CG95" s="985"/>
      <c r="CH95" s="985"/>
      <c r="CI95" s="985"/>
      <c r="CJ95" s="985"/>
      <c r="CK95" s="985"/>
      <c r="CL95" s="985"/>
      <c r="CM95" s="985"/>
      <c r="CN95" s="985"/>
      <c r="CO95" s="985"/>
      <c r="CP95" s="985"/>
      <c r="CQ95" s="985"/>
      <c r="CR95" s="985"/>
      <c r="CS95" s="985"/>
      <c r="CT95" s="985"/>
      <c r="CU95" s="985"/>
      <c r="CV95" s="985"/>
      <c r="CW95" s="985"/>
      <c r="CX95" s="985"/>
      <c r="CY95" s="985"/>
      <c r="CZ95" s="985"/>
      <c r="DA95" s="985"/>
      <c r="DB95" s="985"/>
      <c r="DC95" s="985"/>
      <c r="DD95" s="985"/>
      <c r="DE95" s="985"/>
      <c r="DF95" s="985"/>
      <c r="DG95" s="985"/>
      <c r="DH95" s="985"/>
      <c r="DI95" s="985"/>
      <c r="DJ95" s="985"/>
      <c r="DK95" s="985"/>
      <c r="DL95" s="985"/>
      <c r="DM95" s="985"/>
      <c r="DN95" s="985"/>
      <c r="DO95" s="985"/>
      <c r="DP95" s="985"/>
      <c r="DQ95" s="985"/>
      <c r="DR95" s="985"/>
      <c r="DS95" s="985"/>
      <c r="DT95" s="985"/>
      <c r="DU95" s="985"/>
      <c r="DV95" s="985"/>
      <c r="DW95" s="985"/>
      <c r="DX95" s="985"/>
      <c r="DY95" s="985"/>
      <c r="DZ95" s="985"/>
      <c r="EA95" s="985"/>
      <c r="EB95" s="985"/>
      <c r="EC95" s="985"/>
      <c r="ED95" s="985"/>
      <c r="EE95" s="985"/>
      <c r="EF95" s="985"/>
      <c r="EG95" s="985"/>
      <c r="EH95" s="985"/>
      <c r="EI95" s="985"/>
      <c r="EJ95" s="985"/>
      <c r="EK95" s="985"/>
      <c r="EL95" s="985"/>
      <c r="EM95" s="985"/>
      <c r="EN95" s="985"/>
      <c r="EO95" s="985"/>
      <c r="EP95" s="985"/>
      <c r="EQ95" s="985"/>
      <c r="ER95" s="985"/>
      <c r="ES95" s="985"/>
      <c r="ET95" s="985"/>
      <c r="EU95" s="985"/>
      <c r="EV95" s="985"/>
      <c r="EW95" s="985"/>
      <c r="EX95" s="985"/>
      <c r="EY95" s="985"/>
      <c r="EZ95" s="985"/>
      <c r="FA95" s="985"/>
      <c r="FB95" s="985"/>
      <c r="FC95" s="985"/>
      <c r="FD95" s="985"/>
      <c r="FE95" s="985"/>
      <c r="FF95" s="985"/>
      <c r="FG95" s="985"/>
      <c r="FH95" s="985"/>
      <c r="FI95" s="985"/>
      <c r="FJ95" s="985"/>
      <c r="FK95" s="985"/>
      <c r="FL95" s="985"/>
      <c r="FM95" s="985"/>
      <c r="FN95" s="985"/>
      <c r="FO95" s="985"/>
      <c r="FP95" s="985"/>
      <c r="FQ95" s="985"/>
      <c r="FR95" s="985"/>
      <c r="FS95" s="985"/>
      <c r="FT95" s="985"/>
      <c r="FU95" s="985"/>
      <c r="FV95" s="985"/>
      <c r="FW95" s="985"/>
      <c r="FX95" s="985"/>
      <c r="FY95" s="985"/>
      <c r="FZ95" s="985"/>
      <c r="GA95" s="985"/>
      <c r="GB95" s="985"/>
      <c r="GC95" s="985"/>
      <c r="GD95" s="985"/>
      <c r="GE95" s="985"/>
      <c r="GF95" s="985"/>
      <c r="GG95" s="985"/>
      <c r="GH95" s="985"/>
      <c r="GI95" s="985"/>
      <c r="GJ95" s="985"/>
      <c r="GK95" s="985"/>
      <c r="GL95" s="985"/>
      <c r="GM95" s="985"/>
      <c r="GN95" s="298" t="str">
        <f>FHD_NOTE_P_57</f>
        <v/>
      </c>
      <c r="GO95" s="743"/>
      <c r="GP95" s="744"/>
      <c r="GQ95" s="744"/>
      <c r="GR95" s="919"/>
      <c r="GS95" s="919"/>
      <c r="GT95" s="919"/>
      <c r="GU95" s="919"/>
      <c r="GV95" s="744"/>
      <c r="GW95" s="919"/>
      <c r="GX95" s="919"/>
      <c r="GY95" s="745"/>
      <c r="GZ95" s="919"/>
      <c r="HA95" s="919"/>
      <c r="HB95" s="919"/>
      <c r="HC95" s="919"/>
      <c r="HD95" s="919"/>
      <c r="HE95" s="746"/>
      <c r="HF95" s="746"/>
      <c r="HG95" s="746"/>
      <c r="HH95" s="746"/>
      <c r="HI95" s="746"/>
      <c r="HJ95" s="748">
        <v>0</v>
      </c>
    </row>
    <row customHeight="1" ht="18.75" hidden="1">
      <c r="A96" s="2380" t="s">
        <v>1057</v>
      </c>
      <c r="D96" s="1647"/>
      <c r="E96" s="555" t="str">
        <f>FHD_NUM_P_58</f>
        <v/>
      </c>
      <c r="F96" s="1889" t="str">
        <f>FHD_P_58</f>
        <v/>
      </c>
      <c r="G96" s="1890" t="s">
        <v>1054</v>
      </c>
      <c r="H96" s="986"/>
      <c r="I96" s="586"/>
      <c r="J96" s="986"/>
      <c r="K96" s="986"/>
      <c r="L96" s="986"/>
      <c r="M96" s="986"/>
      <c r="N96" s="986"/>
      <c r="O96" s="986"/>
      <c r="P96" s="986"/>
      <c r="Q96" s="986"/>
      <c r="R96" s="986"/>
      <c r="S96" s="986"/>
      <c r="T96" s="986"/>
      <c r="U96" s="986"/>
      <c r="V96" s="986"/>
      <c r="W96" s="986"/>
      <c r="X96" s="986"/>
      <c r="Y96" s="986"/>
      <c r="Z96" s="986"/>
      <c r="AA96" s="986"/>
      <c r="AB96" s="986"/>
      <c r="AC96" s="986"/>
      <c r="AD96" s="986"/>
      <c r="AE96" s="986"/>
      <c r="AF96" s="986"/>
      <c r="AG96" s="986"/>
      <c r="AH96" s="986"/>
      <c r="AI96" s="986"/>
      <c r="AJ96" s="986"/>
      <c r="AK96" s="986"/>
      <c r="AL96" s="986"/>
      <c r="AM96" s="986"/>
      <c r="AN96" s="986"/>
      <c r="AO96" s="986"/>
      <c r="AP96" s="986"/>
      <c r="AQ96" s="986"/>
      <c r="AR96" s="986"/>
      <c r="AS96" s="986"/>
      <c r="AT96" s="986"/>
      <c r="AU96" s="986"/>
      <c r="AV96" s="986"/>
      <c r="AW96" s="986"/>
      <c r="AX96" s="986"/>
      <c r="AY96" s="986"/>
      <c r="AZ96" s="986"/>
      <c r="BA96" s="986"/>
      <c r="BB96" s="986"/>
      <c r="BC96" s="986"/>
      <c r="BD96" s="986"/>
      <c r="BE96" s="986"/>
      <c r="BF96" s="986"/>
      <c r="BG96" s="986"/>
      <c r="BH96" s="986"/>
      <c r="BI96" s="986"/>
      <c r="BJ96" s="986"/>
      <c r="BK96" s="986"/>
      <c r="BL96" s="986"/>
      <c r="BM96" s="986"/>
      <c r="BN96" s="986"/>
      <c r="BO96" s="986"/>
      <c r="BP96" s="986"/>
      <c r="BQ96" s="986"/>
      <c r="BR96" s="986"/>
      <c r="BS96" s="986"/>
      <c r="BT96" s="986"/>
      <c r="BU96" s="986"/>
      <c r="BV96" s="986"/>
      <c r="BW96" s="986"/>
      <c r="BX96" s="986"/>
      <c r="BY96" s="986"/>
      <c r="BZ96" s="986"/>
      <c r="CA96" s="986"/>
      <c r="CB96" s="986"/>
      <c r="CC96" s="986"/>
      <c r="CD96" s="986"/>
      <c r="CE96" s="986"/>
      <c r="CF96" s="986"/>
      <c r="CG96" s="986"/>
      <c r="CH96" s="986"/>
      <c r="CI96" s="986"/>
      <c r="CJ96" s="986"/>
      <c r="CK96" s="986"/>
      <c r="CL96" s="986"/>
      <c r="CM96" s="986"/>
      <c r="CN96" s="986"/>
      <c r="CO96" s="986"/>
      <c r="CP96" s="986"/>
      <c r="CQ96" s="986"/>
      <c r="CR96" s="986"/>
      <c r="CS96" s="986"/>
      <c r="CT96" s="986"/>
      <c r="CU96" s="986"/>
      <c r="CV96" s="986"/>
      <c r="CW96" s="986"/>
      <c r="CX96" s="986"/>
      <c r="CY96" s="986"/>
      <c r="CZ96" s="986"/>
      <c r="DA96" s="986"/>
      <c r="DB96" s="986"/>
      <c r="DC96" s="986"/>
      <c r="DD96" s="986"/>
      <c r="DE96" s="986"/>
      <c r="DF96" s="986"/>
      <c r="DG96" s="986"/>
      <c r="DH96" s="986"/>
      <c r="DI96" s="986"/>
      <c r="DJ96" s="986"/>
      <c r="DK96" s="986"/>
      <c r="DL96" s="986"/>
      <c r="DM96" s="986"/>
      <c r="DN96" s="986"/>
      <c r="DO96" s="986"/>
      <c r="DP96" s="986"/>
      <c r="DQ96" s="986"/>
      <c r="DR96" s="986"/>
      <c r="DS96" s="986"/>
      <c r="DT96" s="986"/>
      <c r="DU96" s="986"/>
      <c r="DV96" s="986"/>
      <c r="DW96" s="986"/>
      <c r="DX96" s="986"/>
      <c r="DY96" s="986"/>
      <c r="DZ96" s="986"/>
      <c r="EA96" s="986"/>
      <c r="EB96" s="986"/>
      <c r="EC96" s="986"/>
      <c r="ED96" s="986"/>
      <c r="EE96" s="986"/>
      <c r="EF96" s="986"/>
      <c r="EG96" s="986"/>
      <c r="EH96" s="986"/>
      <c r="EI96" s="986"/>
      <c r="EJ96" s="986"/>
      <c r="EK96" s="986"/>
      <c r="EL96" s="986"/>
      <c r="EM96" s="986"/>
      <c r="EN96" s="986"/>
      <c r="EO96" s="986"/>
      <c r="EP96" s="986"/>
      <c r="EQ96" s="986"/>
      <c r="ER96" s="986"/>
      <c r="ES96" s="986"/>
      <c r="ET96" s="986"/>
      <c r="EU96" s="986"/>
      <c r="EV96" s="986"/>
      <c r="EW96" s="986"/>
      <c r="EX96" s="986"/>
      <c r="EY96" s="986"/>
      <c r="EZ96" s="986"/>
      <c r="FA96" s="986"/>
      <c r="FB96" s="986"/>
      <c r="FC96" s="986"/>
      <c r="FD96" s="986"/>
      <c r="FE96" s="986"/>
      <c r="FF96" s="986"/>
      <c r="FG96" s="986"/>
      <c r="FH96" s="986"/>
      <c r="FI96" s="986"/>
      <c r="FJ96" s="986"/>
      <c r="FK96" s="986"/>
      <c r="FL96" s="986"/>
      <c r="FM96" s="986"/>
      <c r="FN96" s="986"/>
      <c r="FO96" s="986"/>
      <c r="FP96" s="986"/>
      <c r="FQ96" s="986"/>
      <c r="FR96" s="986"/>
      <c r="FS96" s="986"/>
      <c r="FT96" s="986"/>
      <c r="FU96" s="986"/>
      <c r="FV96" s="986"/>
      <c r="FW96" s="986"/>
      <c r="FX96" s="986"/>
      <c r="FY96" s="986"/>
      <c r="FZ96" s="986"/>
      <c r="GA96" s="986"/>
      <c r="GB96" s="986"/>
      <c r="GC96" s="986"/>
      <c r="GD96" s="986"/>
      <c r="GE96" s="986"/>
      <c r="GF96" s="986"/>
      <c r="GG96" s="986"/>
      <c r="GH96" s="986"/>
      <c r="GI96" s="986"/>
      <c r="GJ96" s="986"/>
      <c r="GK96" s="986"/>
      <c r="GL96" s="986"/>
      <c r="GM96" s="986"/>
      <c r="GN96" s="298" t="str">
        <f>FHD_NOTE_P_58</f>
        <v/>
      </c>
      <c r="GO96" s="552"/>
      <c r="HJ96" s="1640">
        <v>0</v>
      </c>
    </row>
    <row customHeight="1" ht="18.75" hidden="1">
      <c r="A97" s="2380"/>
      <c r="D97" s="1647"/>
      <c r="E97" s="555" t="str">
        <f>FHD_NUM_P_59</f>
        <v/>
      </c>
      <c r="F97" s="1889" t="str">
        <f>FHD_P_59</f>
        <v/>
      </c>
      <c r="G97" s="1890" t="s">
        <v>1054</v>
      </c>
      <c r="H97" s="986"/>
      <c r="I97" s="586"/>
      <c r="J97" s="986"/>
      <c r="K97" s="986"/>
      <c r="L97" s="986"/>
      <c r="M97" s="986"/>
      <c r="N97" s="986"/>
      <c r="O97" s="986"/>
      <c r="P97" s="986"/>
      <c r="Q97" s="986"/>
      <c r="R97" s="986"/>
      <c r="S97" s="986"/>
      <c r="T97" s="986"/>
      <c r="U97" s="986"/>
      <c r="V97" s="986"/>
      <c r="W97" s="986"/>
      <c r="X97" s="986"/>
      <c r="Y97" s="986"/>
      <c r="Z97" s="986"/>
      <c r="AA97" s="986"/>
      <c r="AB97" s="986"/>
      <c r="AC97" s="986"/>
      <c r="AD97" s="986"/>
      <c r="AE97" s="986"/>
      <c r="AF97" s="986"/>
      <c r="AG97" s="986"/>
      <c r="AH97" s="986"/>
      <c r="AI97" s="986"/>
      <c r="AJ97" s="986"/>
      <c r="AK97" s="986"/>
      <c r="AL97" s="986"/>
      <c r="AM97" s="986"/>
      <c r="AN97" s="986"/>
      <c r="AO97" s="986"/>
      <c r="AP97" s="986"/>
      <c r="AQ97" s="986"/>
      <c r="AR97" s="986"/>
      <c r="AS97" s="986"/>
      <c r="AT97" s="986"/>
      <c r="AU97" s="986"/>
      <c r="AV97" s="986"/>
      <c r="AW97" s="986"/>
      <c r="AX97" s="986"/>
      <c r="AY97" s="986"/>
      <c r="AZ97" s="986"/>
      <c r="BA97" s="986"/>
      <c r="BB97" s="986"/>
      <c r="BC97" s="986"/>
      <c r="BD97" s="986"/>
      <c r="BE97" s="986"/>
      <c r="BF97" s="986"/>
      <c r="BG97" s="986"/>
      <c r="BH97" s="986"/>
      <c r="BI97" s="986"/>
      <c r="BJ97" s="986"/>
      <c r="BK97" s="986"/>
      <c r="BL97" s="986"/>
      <c r="BM97" s="986"/>
      <c r="BN97" s="986"/>
      <c r="BO97" s="986"/>
      <c r="BP97" s="986"/>
      <c r="BQ97" s="986"/>
      <c r="BR97" s="986"/>
      <c r="BS97" s="986"/>
      <c r="BT97" s="986"/>
      <c r="BU97" s="986"/>
      <c r="BV97" s="986"/>
      <c r="BW97" s="986"/>
      <c r="BX97" s="986"/>
      <c r="BY97" s="986"/>
      <c r="BZ97" s="986"/>
      <c r="CA97" s="986"/>
      <c r="CB97" s="986"/>
      <c r="CC97" s="986"/>
      <c r="CD97" s="986"/>
      <c r="CE97" s="986"/>
      <c r="CF97" s="986"/>
      <c r="CG97" s="986"/>
      <c r="CH97" s="986"/>
      <c r="CI97" s="986"/>
      <c r="CJ97" s="986"/>
      <c r="CK97" s="986"/>
      <c r="CL97" s="986"/>
      <c r="CM97" s="986"/>
      <c r="CN97" s="986"/>
      <c r="CO97" s="986"/>
      <c r="CP97" s="986"/>
      <c r="CQ97" s="986"/>
      <c r="CR97" s="986"/>
      <c r="CS97" s="986"/>
      <c r="CT97" s="986"/>
      <c r="CU97" s="986"/>
      <c r="CV97" s="986"/>
      <c r="CW97" s="986"/>
      <c r="CX97" s="986"/>
      <c r="CY97" s="986"/>
      <c r="CZ97" s="986"/>
      <c r="DA97" s="986"/>
      <c r="DB97" s="986"/>
      <c r="DC97" s="986"/>
      <c r="DD97" s="986"/>
      <c r="DE97" s="986"/>
      <c r="DF97" s="986"/>
      <c r="DG97" s="986"/>
      <c r="DH97" s="986"/>
      <c r="DI97" s="986"/>
      <c r="DJ97" s="986"/>
      <c r="DK97" s="986"/>
      <c r="DL97" s="986"/>
      <c r="DM97" s="986"/>
      <c r="DN97" s="986"/>
      <c r="DO97" s="986"/>
      <c r="DP97" s="986"/>
      <c r="DQ97" s="986"/>
      <c r="DR97" s="986"/>
      <c r="DS97" s="986"/>
      <c r="DT97" s="986"/>
      <c r="DU97" s="986"/>
      <c r="DV97" s="986"/>
      <c r="DW97" s="986"/>
      <c r="DX97" s="986"/>
      <c r="DY97" s="986"/>
      <c r="DZ97" s="986"/>
      <c r="EA97" s="986"/>
      <c r="EB97" s="986"/>
      <c r="EC97" s="986"/>
      <c r="ED97" s="986"/>
      <c r="EE97" s="986"/>
      <c r="EF97" s="986"/>
      <c r="EG97" s="986"/>
      <c r="EH97" s="986"/>
      <c r="EI97" s="986"/>
      <c r="EJ97" s="986"/>
      <c r="EK97" s="986"/>
      <c r="EL97" s="986"/>
      <c r="EM97" s="986"/>
      <c r="EN97" s="986"/>
      <c r="EO97" s="986"/>
      <c r="EP97" s="986"/>
      <c r="EQ97" s="986"/>
      <c r="ER97" s="986"/>
      <c r="ES97" s="986"/>
      <c r="ET97" s="986"/>
      <c r="EU97" s="986"/>
      <c r="EV97" s="986"/>
      <c r="EW97" s="986"/>
      <c r="EX97" s="986"/>
      <c r="EY97" s="986"/>
      <c r="EZ97" s="986"/>
      <c r="FA97" s="986"/>
      <c r="FB97" s="986"/>
      <c r="FC97" s="986"/>
      <c r="FD97" s="986"/>
      <c r="FE97" s="986"/>
      <c r="FF97" s="986"/>
      <c r="FG97" s="986"/>
      <c r="FH97" s="986"/>
      <c r="FI97" s="986"/>
      <c r="FJ97" s="986"/>
      <c r="FK97" s="986"/>
      <c r="FL97" s="986"/>
      <c r="FM97" s="986"/>
      <c r="FN97" s="986"/>
      <c r="FO97" s="986"/>
      <c r="FP97" s="986"/>
      <c r="FQ97" s="986"/>
      <c r="FR97" s="986"/>
      <c r="FS97" s="986"/>
      <c r="FT97" s="986"/>
      <c r="FU97" s="986"/>
      <c r="FV97" s="986"/>
      <c r="FW97" s="986"/>
      <c r="FX97" s="986"/>
      <c r="FY97" s="986"/>
      <c r="FZ97" s="986"/>
      <c r="GA97" s="986"/>
      <c r="GB97" s="986"/>
      <c r="GC97" s="986"/>
      <c r="GD97" s="986"/>
      <c r="GE97" s="986"/>
      <c r="GF97" s="986"/>
      <c r="GG97" s="986"/>
      <c r="GH97" s="986"/>
      <c r="GI97" s="986"/>
      <c r="GJ97" s="986"/>
      <c r="GK97" s="986"/>
      <c r="GL97" s="986"/>
      <c r="GM97" s="986"/>
      <c r="GN97" s="298" t="str">
        <f>FHD_NOTE_P_59</f>
        <v/>
      </c>
      <c r="GO97" s="552"/>
      <c r="HJ97" s="1640">
        <v>0</v>
      </c>
    </row>
    <row customHeight="1" ht="18.75" hidden="1">
      <c r="A98" s="2380"/>
      <c r="D98" s="1647"/>
      <c r="E98" s="555" t="str">
        <f>FHD_NUM_P_60</f>
        <v/>
      </c>
      <c r="F98" s="1889" t="str">
        <f>FHD_P_60</f>
        <v/>
      </c>
      <c r="G98" s="1890" t="s">
        <v>1054</v>
      </c>
      <c r="H98" s="986"/>
      <c r="I98" s="586"/>
      <c r="J98" s="986"/>
      <c r="K98" s="986"/>
      <c r="L98" s="986"/>
      <c r="M98" s="986"/>
      <c r="N98" s="986"/>
      <c r="O98" s="986"/>
      <c r="P98" s="986"/>
      <c r="Q98" s="986"/>
      <c r="R98" s="986"/>
      <c r="S98" s="986"/>
      <c r="T98" s="986"/>
      <c r="U98" s="986"/>
      <c r="V98" s="986"/>
      <c r="W98" s="986"/>
      <c r="X98" s="986"/>
      <c r="Y98" s="986"/>
      <c r="Z98" s="986"/>
      <c r="AA98" s="986"/>
      <c r="AB98" s="986"/>
      <c r="AC98" s="986"/>
      <c r="AD98" s="986"/>
      <c r="AE98" s="986"/>
      <c r="AF98" s="986"/>
      <c r="AG98" s="986"/>
      <c r="AH98" s="986"/>
      <c r="AI98" s="986"/>
      <c r="AJ98" s="986"/>
      <c r="AK98" s="986"/>
      <c r="AL98" s="986"/>
      <c r="AM98" s="986"/>
      <c r="AN98" s="986"/>
      <c r="AO98" s="986"/>
      <c r="AP98" s="986"/>
      <c r="AQ98" s="986"/>
      <c r="AR98" s="986"/>
      <c r="AS98" s="986"/>
      <c r="AT98" s="986"/>
      <c r="AU98" s="986"/>
      <c r="AV98" s="986"/>
      <c r="AW98" s="986"/>
      <c r="AX98" s="986"/>
      <c r="AY98" s="986"/>
      <c r="AZ98" s="986"/>
      <c r="BA98" s="986"/>
      <c r="BB98" s="986"/>
      <c r="BC98" s="986"/>
      <c r="BD98" s="986"/>
      <c r="BE98" s="986"/>
      <c r="BF98" s="986"/>
      <c r="BG98" s="986"/>
      <c r="BH98" s="986"/>
      <c r="BI98" s="986"/>
      <c r="BJ98" s="986"/>
      <c r="BK98" s="986"/>
      <c r="BL98" s="986"/>
      <c r="BM98" s="986"/>
      <c r="BN98" s="986"/>
      <c r="BO98" s="986"/>
      <c r="BP98" s="986"/>
      <c r="BQ98" s="986"/>
      <c r="BR98" s="986"/>
      <c r="BS98" s="986"/>
      <c r="BT98" s="986"/>
      <c r="BU98" s="986"/>
      <c r="BV98" s="986"/>
      <c r="BW98" s="986"/>
      <c r="BX98" s="986"/>
      <c r="BY98" s="986"/>
      <c r="BZ98" s="986"/>
      <c r="CA98" s="986"/>
      <c r="CB98" s="986"/>
      <c r="CC98" s="986"/>
      <c r="CD98" s="986"/>
      <c r="CE98" s="986"/>
      <c r="CF98" s="986"/>
      <c r="CG98" s="986"/>
      <c r="CH98" s="986"/>
      <c r="CI98" s="986"/>
      <c r="CJ98" s="986"/>
      <c r="CK98" s="986"/>
      <c r="CL98" s="986"/>
      <c r="CM98" s="986"/>
      <c r="CN98" s="986"/>
      <c r="CO98" s="986"/>
      <c r="CP98" s="986"/>
      <c r="CQ98" s="986"/>
      <c r="CR98" s="986"/>
      <c r="CS98" s="986"/>
      <c r="CT98" s="986"/>
      <c r="CU98" s="986"/>
      <c r="CV98" s="986"/>
      <c r="CW98" s="986"/>
      <c r="CX98" s="986"/>
      <c r="CY98" s="986"/>
      <c r="CZ98" s="986"/>
      <c r="DA98" s="986"/>
      <c r="DB98" s="986"/>
      <c r="DC98" s="986"/>
      <c r="DD98" s="986"/>
      <c r="DE98" s="986"/>
      <c r="DF98" s="986"/>
      <c r="DG98" s="986"/>
      <c r="DH98" s="986"/>
      <c r="DI98" s="986"/>
      <c r="DJ98" s="986"/>
      <c r="DK98" s="986"/>
      <c r="DL98" s="986"/>
      <c r="DM98" s="986"/>
      <c r="DN98" s="986"/>
      <c r="DO98" s="986"/>
      <c r="DP98" s="986"/>
      <c r="DQ98" s="986"/>
      <c r="DR98" s="986"/>
      <c r="DS98" s="986"/>
      <c r="DT98" s="986"/>
      <c r="DU98" s="986"/>
      <c r="DV98" s="986"/>
      <c r="DW98" s="986"/>
      <c r="DX98" s="986"/>
      <c r="DY98" s="986"/>
      <c r="DZ98" s="986"/>
      <c r="EA98" s="986"/>
      <c r="EB98" s="986"/>
      <c r="EC98" s="986"/>
      <c r="ED98" s="986"/>
      <c r="EE98" s="986"/>
      <c r="EF98" s="986"/>
      <c r="EG98" s="986"/>
      <c r="EH98" s="986"/>
      <c r="EI98" s="986"/>
      <c r="EJ98" s="986"/>
      <c r="EK98" s="986"/>
      <c r="EL98" s="986"/>
      <c r="EM98" s="986"/>
      <c r="EN98" s="986"/>
      <c r="EO98" s="986"/>
      <c r="EP98" s="986"/>
      <c r="EQ98" s="986"/>
      <c r="ER98" s="986"/>
      <c r="ES98" s="986"/>
      <c r="ET98" s="986"/>
      <c r="EU98" s="986"/>
      <c r="EV98" s="986"/>
      <c r="EW98" s="986"/>
      <c r="EX98" s="986"/>
      <c r="EY98" s="986"/>
      <c r="EZ98" s="986"/>
      <c r="FA98" s="986"/>
      <c r="FB98" s="986"/>
      <c r="FC98" s="986"/>
      <c r="FD98" s="986"/>
      <c r="FE98" s="986"/>
      <c r="FF98" s="986"/>
      <c r="FG98" s="986"/>
      <c r="FH98" s="986"/>
      <c r="FI98" s="986"/>
      <c r="FJ98" s="986"/>
      <c r="FK98" s="986"/>
      <c r="FL98" s="986"/>
      <c r="FM98" s="986"/>
      <c r="FN98" s="986"/>
      <c r="FO98" s="986"/>
      <c r="FP98" s="986"/>
      <c r="FQ98" s="986"/>
      <c r="FR98" s="986"/>
      <c r="FS98" s="986"/>
      <c r="FT98" s="986"/>
      <c r="FU98" s="986"/>
      <c r="FV98" s="986"/>
      <c r="FW98" s="986"/>
      <c r="FX98" s="986"/>
      <c r="FY98" s="986"/>
      <c r="FZ98" s="986"/>
      <c r="GA98" s="986"/>
      <c r="GB98" s="986"/>
      <c r="GC98" s="986"/>
      <c r="GD98" s="986"/>
      <c r="GE98" s="986"/>
      <c r="GF98" s="986"/>
      <c r="GG98" s="986"/>
      <c r="GH98" s="986"/>
      <c r="GI98" s="986"/>
      <c r="GJ98" s="986"/>
      <c r="GK98" s="986"/>
      <c r="GL98" s="986"/>
      <c r="GM98" s="986"/>
      <c r="GN98" s="298" t="str">
        <f>FHD_NOTE_P_60</f>
        <v/>
      </c>
      <c r="GO98" s="552"/>
      <c r="HJ98" s="1640">
        <v>0</v>
      </c>
    </row>
    <row s="1375" customFormat="1" customHeight="1" ht="18.75">
      <c r="A99" s="2380" t="s">
        <v>1058</v>
      </c>
      <c r="C99" s="1645"/>
      <c r="D99" s="1647"/>
      <c r="E99" s="555" t="str">
        <f>FHD_NUM_P_61</f>
        <v>7</v>
      </c>
      <c r="F99" s="1889"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7" t="s">
        <v>1029</v>
      </c>
      <c r="H99" s="988"/>
      <c r="I99" s="751"/>
      <c r="J99" s="988"/>
      <c r="K99" s="988"/>
      <c r="L99" s="988"/>
      <c r="M99" s="988"/>
      <c r="N99" s="988"/>
      <c r="O99" s="988"/>
      <c r="P99" s="988"/>
      <c r="Q99" s="988"/>
      <c r="R99" s="988"/>
      <c r="S99" s="988"/>
      <c r="T99" s="988"/>
      <c r="U99" s="988"/>
      <c r="V99" s="988"/>
      <c r="W99" s="988"/>
      <c r="X99" s="988"/>
      <c r="Y99" s="988"/>
      <c r="Z99" s="988"/>
      <c r="AA99" s="988"/>
      <c r="AB99" s="988"/>
      <c r="AC99" s="988"/>
      <c r="AD99" s="988"/>
      <c r="AE99" s="988"/>
      <c r="AF99" s="988"/>
      <c r="AG99" s="988"/>
      <c r="AH99" s="988"/>
      <c r="AI99" s="988"/>
      <c r="AJ99" s="988"/>
      <c r="AK99" s="988"/>
      <c r="AL99" s="988"/>
      <c r="AM99" s="988"/>
      <c r="AN99" s="988"/>
      <c r="AO99" s="988"/>
      <c r="AP99" s="988"/>
      <c r="AQ99" s="988"/>
      <c r="AR99" s="988"/>
      <c r="AS99" s="988"/>
      <c r="AT99" s="988"/>
      <c r="AU99" s="988"/>
      <c r="AV99" s="988"/>
      <c r="AW99" s="988"/>
      <c r="AX99" s="988"/>
      <c r="AY99" s="988"/>
      <c r="AZ99" s="988"/>
      <c r="BA99" s="988"/>
      <c r="BB99" s="988"/>
      <c r="BC99" s="988"/>
      <c r="BD99" s="988"/>
      <c r="BE99" s="988"/>
      <c r="BF99" s="988"/>
      <c r="BG99" s="988"/>
      <c r="BH99" s="988"/>
      <c r="BI99" s="988"/>
      <c r="BJ99" s="988"/>
      <c r="BK99" s="988"/>
      <c r="BL99" s="988"/>
      <c r="BM99" s="988"/>
      <c r="BN99" s="988"/>
      <c r="BO99" s="988"/>
      <c r="BP99" s="988"/>
      <c r="BQ99" s="988"/>
      <c r="BR99" s="988"/>
      <c r="BS99" s="988"/>
      <c r="BT99" s="988"/>
      <c r="BU99" s="988"/>
      <c r="BV99" s="988"/>
      <c r="BW99" s="988"/>
      <c r="BX99" s="988"/>
      <c r="BY99" s="988"/>
      <c r="BZ99" s="988"/>
      <c r="CA99" s="988"/>
      <c r="CB99" s="988"/>
      <c r="CC99" s="988"/>
      <c r="CD99" s="988"/>
      <c r="CE99" s="988"/>
      <c r="CF99" s="988"/>
      <c r="CG99" s="988"/>
      <c r="CH99" s="988"/>
      <c r="CI99" s="988"/>
      <c r="CJ99" s="988"/>
      <c r="CK99" s="988"/>
      <c r="CL99" s="988"/>
      <c r="CM99" s="988"/>
      <c r="CN99" s="988"/>
      <c r="CO99" s="988"/>
      <c r="CP99" s="988"/>
      <c r="CQ99" s="988"/>
      <c r="CR99" s="988"/>
      <c r="CS99" s="988"/>
      <c r="CT99" s="988"/>
      <c r="CU99" s="988"/>
      <c r="CV99" s="988"/>
      <c r="CW99" s="988"/>
      <c r="CX99" s="988"/>
      <c r="CY99" s="988"/>
      <c r="CZ99" s="988"/>
      <c r="DA99" s="988"/>
      <c r="DB99" s="988"/>
      <c r="DC99" s="988"/>
      <c r="DD99" s="988"/>
      <c r="DE99" s="988"/>
      <c r="DF99" s="988"/>
      <c r="DG99" s="988"/>
      <c r="DH99" s="988"/>
      <c r="DI99" s="988"/>
      <c r="DJ99" s="988"/>
      <c r="DK99" s="988"/>
      <c r="DL99" s="988"/>
      <c r="DM99" s="988"/>
      <c r="DN99" s="988"/>
      <c r="DO99" s="988"/>
      <c r="DP99" s="988"/>
      <c r="DQ99" s="988"/>
      <c r="DR99" s="988"/>
      <c r="DS99" s="988"/>
      <c r="DT99" s="988"/>
      <c r="DU99" s="988"/>
      <c r="DV99" s="988"/>
      <c r="DW99" s="988"/>
      <c r="DX99" s="988"/>
      <c r="DY99" s="988"/>
      <c r="DZ99" s="988"/>
      <c r="EA99" s="988"/>
      <c r="EB99" s="988"/>
      <c r="EC99" s="988"/>
      <c r="ED99" s="988"/>
      <c r="EE99" s="988"/>
      <c r="EF99" s="988"/>
      <c r="EG99" s="988"/>
      <c r="EH99" s="988"/>
      <c r="EI99" s="988"/>
      <c r="EJ99" s="988"/>
      <c r="EK99" s="988"/>
      <c r="EL99" s="988"/>
      <c r="EM99" s="988"/>
      <c r="EN99" s="988"/>
      <c r="EO99" s="988"/>
      <c r="EP99" s="988"/>
      <c r="EQ99" s="988"/>
      <c r="ER99" s="988"/>
      <c r="ES99" s="988"/>
      <c r="ET99" s="988"/>
      <c r="EU99" s="988"/>
      <c r="EV99" s="988"/>
      <c r="EW99" s="988"/>
      <c r="EX99" s="988"/>
      <c r="EY99" s="988"/>
      <c r="EZ99" s="988"/>
      <c r="FA99" s="988"/>
      <c r="FB99" s="988"/>
      <c r="FC99" s="988"/>
      <c r="FD99" s="988"/>
      <c r="FE99" s="988"/>
      <c r="FF99" s="988"/>
      <c r="FG99" s="988"/>
      <c r="FH99" s="988"/>
      <c r="FI99" s="988"/>
      <c r="FJ99" s="988"/>
      <c r="FK99" s="988"/>
      <c r="FL99" s="988"/>
      <c r="FM99" s="988"/>
      <c r="FN99" s="988"/>
      <c r="FO99" s="988"/>
      <c r="FP99" s="988"/>
      <c r="FQ99" s="988"/>
      <c r="FR99" s="988"/>
      <c r="FS99" s="988"/>
      <c r="FT99" s="988"/>
      <c r="FU99" s="988"/>
      <c r="FV99" s="988"/>
      <c r="FW99" s="988"/>
      <c r="FX99" s="988"/>
      <c r="FY99" s="988"/>
      <c r="FZ99" s="988"/>
      <c r="GA99" s="988"/>
      <c r="GB99" s="988"/>
      <c r="GC99" s="988"/>
      <c r="GD99" s="988"/>
      <c r="GE99" s="988"/>
      <c r="GF99" s="988"/>
      <c r="GG99" s="988"/>
      <c r="GH99" s="988"/>
      <c r="GI99" s="988"/>
      <c r="GJ99" s="988"/>
      <c r="GK99" s="988"/>
      <c r="GL99" s="988"/>
      <c r="GM99" s="988"/>
      <c r="GN99" s="298"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GO99" s="552"/>
      <c r="GP99" s="1645"/>
      <c r="GQ99" s="1645"/>
      <c r="GV99" s="1645"/>
      <c r="GY99" s="553"/>
      <c r="HE99" s="1641"/>
      <c r="HF99" s="1641"/>
      <c r="HG99" s="1641"/>
      <c r="HH99" s="1641"/>
      <c r="HI99" s="1641"/>
      <c r="HJ99" s="1169">
        <v>0</v>
      </c>
    </row>
    <row s="1651" customFormat="1" customHeight="1" ht="0.75">
      <c r="A100" s="2380"/>
      <c r="D100" s="557"/>
      <c r="E100" s="1022" t="str">
        <f>E99&amp;".0"</f>
        <v>7.0</v>
      </c>
      <c r="F100" s="1003"/>
      <c r="G100" s="1004"/>
      <c r="H100" s="1001"/>
      <c r="I100" s="1001"/>
      <c r="J100" s="1001"/>
      <c r="K100" s="1001"/>
      <c r="L100" s="1001"/>
      <c r="M100" s="1001"/>
      <c r="N100" s="1001"/>
      <c r="O100" s="1001"/>
      <c r="P100" s="1001"/>
      <c r="Q100" s="1001"/>
      <c r="R100" s="1001"/>
      <c r="S100" s="1001"/>
      <c r="T100" s="1001"/>
      <c r="U100" s="1001"/>
      <c r="V100" s="1001"/>
      <c r="W100" s="1001"/>
      <c r="X100" s="1001"/>
      <c r="Y100" s="1001"/>
      <c r="Z100" s="1001"/>
      <c r="AA100" s="1001"/>
      <c r="AB100" s="1001"/>
      <c r="AC100" s="1001"/>
      <c r="AD100" s="1001"/>
      <c r="AE100" s="1001"/>
      <c r="AF100" s="1001"/>
      <c r="AG100" s="1001"/>
      <c r="AH100" s="1001"/>
      <c r="AI100" s="1001"/>
      <c r="AJ100" s="1001"/>
      <c r="AK100" s="1001"/>
      <c r="AL100" s="1001"/>
      <c r="AM100" s="1001"/>
      <c r="AN100" s="1001"/>
      <c r="AO100" s="1001"/>
      <c r="AP100" s="1001"/>
      <c r="AQ100" s="1001"/>
      <c r="AR100" s="1001"/>
      <c r="AS100" s="1001"/>
      <c r="AT100" s="1001"/>
      <c r="AU100" s="1001"/>
      <c r="AV100" s="1001"/>
      <c r="AW100" s="1001"/>
      <c r="AX100" s="1001"/>
      <c r="AY100" s="1001"/>
      <c r="AZ100" s="1001"/>
      <c r="BA100" s="1001"/>
      <c r="BB100" s="1001"/>
      <c r="BC100" s="1001"/>
      <c r="BD100" s="1001"/>
      <c r="BE100" s="1001"/>
      <c r="BF100" s="1001"/>
      <c r="BG100" s="1001"/>
      <c r="BH100" s="1001"/>
      <c r="BI100" s="1001"/>
      <c r="BJ100" s="1001"/>
      <c r="BK100" s="1001"/>
      <c r="BL100" s="1001"/>
      <c r="BM100" s="1001"/>
      <c r="BN100" s="1001"/>
      <c r="BO100" s="1001"/>
      <c r="BP100" s="1001"/>
      <c r="BQ100" s="1001"/>
      <c r="BR100" s="1001"/>
      <c r="BS100" s="1001"/>
      <c r="BT100" s="1001"/>
      <c r="BU100" s="1001"/>
      <c r="BV100" s="1001"/>
      <c r="BW100" s="1001"/>
      <c r="BX100" s="1001"/>
      <c r="BY100" s="1001"/>
      <c r="BZ100" s="1001"/>
      <c r="CA100" s="1001"/>
      <c r="CB100" s="1001"/>
      <c r="CC100" s="1001"/>
      <c r="CD100" s="1001"/>
      <c r="CE100" s="1001"/>
      <c r="CF100" s="1001"/>
      <c r="CG100" s="1001"/>
      <c r="CH100" s="1001"/>
      <c r="CI100" s="1001"/>
      <c r="CJ100" s="1001"/>
      <c r="CK100" s="1001"/>
      <c r="CL100" s="1001"/>
      <c r="CM100" s="1001"/>
      <c r="CN100" s="1001"/>
      <c r="CO100" s="1001"/>
      <c r="CP100" s="1001"/>
      <c r="CQ100" s="1001"/>
      <c r="CR100" s="1001"/>
      <c r="CS100" s="1001"/>
      <c r="CT100" s="1001"/>
      <c r="CU100" s="1001"/>
      <c r="CV100" s="1001"/>
      <c r="CW100" s="1001"/>
      <c r="CX100" s="1001"/>
      <c r="CY100" s="1001"/>
      <c r="CZ100" s="1001"/>
      <c r="DA100" s="1001"/>
      <c r="DB100" s="1001"/>
      <c r="DC100" s="1001"/>
      <c r="DD100" s="1001"/>
      <c r="DE100" s="1001"/>
      <c r="DF100" s="1001"/>
      <c r="DG100" s="1001"/>
      <c r="DH100" s="1001"/>
      <c r="DI100" s="1001"/>
      <c r="DJ100" s="1001"/>
      <c r="DK100" s="1001"/>
      <c r="DL100" s="1001"/>
      <c r="DM100" s="1001"/>
      <c r="DN100" s="1001"/>
      <c r="DO100" s="1001"/>
      <c r="DP100" s="1001"/>
      <c r="DQ100" s="1001"/>
      <c r="DR100" s="1001"/>
      <c r="DS100" s="1001"/>
      <c r="DT100" s="1001"/>
      <c r="DU100" s="1001"/>
      <c r="DV100" s="1001"/>
      <c r="DW100" s="1001"/>
      <c r="DX100" s="1001"/>
      <c r="DY100" s="1001"/>
      <c r="DZ100" s="1001"/>
      <c r="EA100" s="1001"/>
      <c r="EB100" s="1001"/>
      <c r="EC100" s="1001"/>
      <c r="ED100" s="1001"/>
      <c r="EE100" s="1001"/>
      <c r="EF100" s="1001"/>
      <c r="EG100" s="1001"/>
      <c r="EH100" s="1001"/>
      <c r="EI100" s="1001"/>
      <c r="EJ100" s="1001"/>
      <c r="EK100" s="1001"/>
      <c r="EL100" s="1001"/>
      <c r="EM100" s="1001"/>
      <c r="EN100" s="1001"/>
      <c r="EO100" s="1001"/>
      <c r="EP100" s="1001"/>
      <c r="EQ100" s="1001"/>
      <c r="ER100" s="1001"/>
      <c r="ES100" s="1001"/>
      <c r="ET100" s="1001"/>
      <c r="EU100" s="1001"/>
      <c r="EV100" s="1001"/>
      <c r="EW100" s="1001"/>
      <c r="EX100" s="1001"/>
      <c r="EY100" s="1001"/>
      <c r="EZ100" s="1001"/>
      <c r="FA100" s="1001"/>
      <c r="FB100" s="1001"/>
      <c r="FC100" s="1001"/>
      <c r="FD100" s="1001"/>
      <c r="FE100" s="1001"/>
      <c r="FF100" s="1001"/>
      <c r="FG100" s="1001"/>
      <c r="FH100" s="1001"/>
      <c r="FI100" s="1001"/>
      <c r="FJ100" s="1001"/>
      <c r="FK100" s="1001"/>
      <c r="FL100" s="1001"/>
      <c r="FM100" s="1001"/>
      <c r="FN100" s="1001"/>
      <c r="FO100" s="1001"/>
      <c r="FP100" s="1001"/>
      <c r="FQ100" s="1001"/>
      <c r="FR100" s="1001"/>
      <c r="FS100" s="1001"/>
      <c r="FT100" s="1001"/>
      <c r="FU100" s="1001"/>
      <c r="FV100" s="1001"/>
      <c r="FW100" s="1001"/>
      <c r="FX100" s="1001"/>
      <c r="FY100" s="1001"/>
      <c r="FZ100" s="1001"/>
      <c r="GA100" s="1001"/>
      <c r="GB100" s="1001"/>
      <c r="GC100" s="1001"/>
      <c r="GD100" s="1001"/>
      <c r="GE100" s="1001"/>
      <c r="GF100" s="1001"/>
      <c r="GG100" s="1001"/>
      <c r="GH100" s="1001"/>
      <c r="GI100" s="1001"/>
      <c r="GJ100" s="1001"/>
      <c r="GK100" s="1001"/>
      <c r="GL100" s="1001"/>
      <c r="GM100" s="1001"/>
      <c r="GN100" s="1005"/>
      <c r="HJ100" s="1645">
        <v>0</v>
      </c>
    </row>
    <row customHeight="1" ht="15">
      <c r="A101" s="2380"/>
      <c r="D101" s="1642"/>
      <c r="E101" s="980"/>
      <c r="F101" s="981" t="s">
        <v>1059</v>
      </c>
      <c r="G101" s="581"/>
      <c r="H101" s="582"/>
      <c r="I101" s="582"/>
      <c r="J101" s="3013"/>
      <c r="K101" s="3014"/>
      <c r="L101" s="3015"/>
      <c r="M101" s="3016"/>
      <c r="N101" s="3017"/>
      <c r="O101" s="3018"/>
      <c r="P101" s="3019"/>
      <c r="Q101" s="3020"/>
      <c r="R101" s="3021"/>
      <c r="S101" s="3022"/>
      <c r="T101" s="3023"/>
      <c r="U101" s="3024"/>
      <c r="V101" s="3025"/>
      <c r="W101" s="3026"/>
      <c r="X101" s="3027"/>
      <c r="Y101" s="3028"/>
      <c r="Z101" s="3029"/>
      <c r="AA101" s="3030"/>
      <c r="AB101" s="3031"/>
      <c r="AC101" s="3032"/>
      <c r="AD101" s="3033"/>
      <c r="AE101" s="3034"/>
      <c r="AF101" s="3035"/>
      <c r="AG101" s="3036"/>
      <c r="AH101" s="3037"/>
      <c r="AI101" s="3038"/>
      <c r="AJ101" s="3039"/>
      <c r="AK101" s="3040"/>
      <c r="AL101" s="3041"/>
      <c r="AM101" s="3042"/>
      <c r="AN101" s="3043"/>
      <c r="AO101" s="3044"/>
      <c r="AP101" s="3045"/>
      <c r="AQ101" s="3046"/>
      <c r="AR101" s="3047"/>
      <c r="AS101" s="3048"/>
      <c r="AT101" s="3049"/>
      <c r="AU101" s="3050"/>
      <c r="AV101" s="3051"/>
      <c r="AW101" s="3052"/>
      <c r="AX101" s="3053"/>
      <c r="AY101" s="3054"/>
      <c r="AZ101" s="3055"/>
      <c r="BA101" s="3056"/>
      <c r="BB101" s="3057"/>
      <c r="BC101" s="3058"/>
      <c r="BD101" s="3059"/>
      <c r="BE101" s="3060"/>
      <c r="BF101" s="3061"/>
      <c r="BG101" s="3062"/>
      <c r="BH101" s="3063"/>
      <c r="BI101" s="3064"/>
      <c r="BJ101" s="3065"/>
      <c r="BK101" s="3066"/>
      <c r="BL101" s="3067"/>
      <c r="BM101" s="3068"/>
      <c r="BN101" s="3069"/>
      <c r="BO101" s="3070"/>
      <c r="BP101" s="3071"/>
      <c r="BQ101" s="3072"/>
      <c r="BR101" s="3073"/>
      <c r="BS101" s="3074"/>
      <c r="BT101" s="3075"/>
      <c r="BU101" s="3076"/>
      <c r="BV101" s="3077"/>
      <c r="BW101" s="3078"/>
      <c r="BX101" s="3079"/>
      <c r="BY101" s="3080"/>
      <c r="BZ101" s="3081"/>
      <c r="CA101" s="3082"/>
      <c r="CB101" s="3083"/>
      <c r="CC101" s="3084"/>
      <c r="CD101" s="3085"/>
      <c r="CE101" s="3086"/>
      <c r="CF101" s="3087"/>
      <c r="CG101" s="3088"/>
      <c r="CH101" s="3089"/>
      <c r="CI101" s="3090"/>
      <c r="CJ101" s="3091"/>
      <c r="CK101" s="3092"/>
      <c r="CL101" s="3093"/>
      <c r="CM101" s="3094"/>
      <c r="CN101" s="3095"/>
      <c r="CO101" s="3096"/>
      <c r="CP101" s="3097"/>
      <c r="CQ101" s="3098"/>
      <c r="CR101" s="3099"/>
      <c r="CS101" s="3100"/>
      <c r="CT101" s="3101"/>
      <c r="CU101" s="3102"/>
      <c r="CV101" s="3103"/>
      <c r="CW101" s="3104"/>
      <c r="CX101" s="3105"/>
      <c r="CY101" s="3106"/>
      <c r="CZ101" s="3107"/>
      <c r="DA101" s="3108"/>
      <c r="DB101" s="3109"/>
      <c r="DC101" s="3110"/>
      <c r="DD101" s="3111"/>
      <c r="DE101" s="3112"/>
      <c r="DF101" s="3113"/>
      <c r="DG101" s="3114"/>
      <c r="DH101" s="3115"/>
      <c r="DI101" s="3116"/>
      <c r="DJ101" s="3117"/>
      <c r="DK101" s="3118"/>
      <c r="DL101" s="3119"/>
      <c r="DM101" s="3120"/>
      <c r="DN101" s="3121"/>
      <c r="DO101" s="3122"/>
      <c r="DP101" s="3123"/>
      <c r="DQ101" s="3124"/>
      <c r="DR101" s="3125"/>
      <c r="DS101" s="3126"/>
      <c r="DT101" s="3127"/>
      <c r="DU101" s="3128"/>
      <c r="DV101" s="3129"/>
      <c r="DW101" s="3130"/>
      <c r="DX101" s="3131"/>
      <c r="DY101" s="3132"/>
      <c r="DZ101" s="3133"/>
      <c r="EA101" s="3134"/>
      <c r="EB101" s="3135"/>
      <c r="EC101" s="3136"/>
      <c r="ED101" s="3137"/>
      <c r="EE101" s="3138"/>
      <c r="EF101" s="3139"/>
      <c r="EG101" s="3140"/>
      <c r="EH101" s="3141"/>
      <c r="EI101" s="3142"/>
      <c r="EJ101" s="3143"/>
      <c r="EK101" s="3144"/>
      <c r="EL101" s="3145"/>
      <c r="EM101" s="3146"/>
      <c r="EN101" s="3147"/>
      <c r="EO101" s="3148"/>
      <c r="EP101" s="3149"/>
      <c r="EQ101" s="3150"/>
      <c r="ER101" s="3151"/>
      <c r="ES101" s="3152"/>
      <c r="ET101" s="3153"/>
      <c r="EU101" s="3154"/>
      <c r="EV101" s="3155"/>
      <c r="EW101" s="3156"/>
      <c r="EX101" s="3157"/>
      <c r="EY101" s="3158"/>
      <c r="EZ101" s="3159"/>
      <c r="FA101" s="3160"/>
      <c r="FB101" s="3161"/>
      <c r="FC101" s="3162"/>
      <c r="FD101" s="3163"/>
      <c r="FE101" s="3164"/>
      <c r="FF101" s="3165"/>
      <c r="FG101" s="3166"/>
      <c r="FH101" s="3167"/>
      <c r="FI101" s="3168"/>
      <c r="FJ101" s="3169"/>
      <c r="FK101" s="3170"/>
      <c r="FL101" s="3171"/>
      <c r="FM101" s="3172"/>
      <c r="FN101" s="3173"/>
      <c r="FO101" s="3174"/>
      <c r="FP101" s="3175"/>
      <c r="FQ101" s="3176"/>
      <c r="FR101" s="3177"/>
      <c r="FS101" s="3178"/>
      <c r="FT101" s="3179"/>
      <c r="FU101" s="3180"/>
      <c r="FV101" s="3181"/>
      <c r="FW101" s="3182"/>
      <c r="FX101" s="3183"/>
      <c r="FY101" s="3184"/>
      <c r="FZ101" s="3185"/>
      <c r="GA101" s="3186"/>
      <c r="GB101" s="3187"/>
      <c r="GC101" s="3188"/>
      <c r="GD101" s="3189"/>
      <c r="GE101" s="3190"/>
      <c r="GF101" s="3191"/>
      <c r="GG101" s="3192"/>
      <c r="GH101" s="3193"/>
      <c r="GI101" s="3194"/>
      <c r="GJ101" s="3195"/>
      <c r="GK101" s="3196"/>
      <c r="GL101" s="3197"/>
      <c r="GM101" s="3198"/>
      <c r="GN101" s="1013" t="s">
        <v>1060</v>
      </c>
      <c r="GO101" s="552"/>
      <c r="HJ101" s="1640">
        <v>0</v>
      </c>
    </row>
    <row s="1375" customFormat="1" customHeight="1" ht="18.75">
      <c r="A102" s="2380"/>
      <c r="C102" s="1645"/>
      <c r="D102" s="1647"/>
      <c r="E102" s="555" t="str">
        <f>FHD_NUM_P_62</f>
        <v>8</v>
      </c>
      <c r="F102" s="1889" t="str">
        <f>FHD_P_62</f>
        <v>Тепловая нагрузка по договорам, заключенным в рамках осуществления регулируемых видов деятельности</v>
      </c>
      <c r="G102" s="1886" t="s">
        <v>1029</v>
      </c>
      <c r="H102" s="566"/>
      <c r="I102" s="566"/>
      <c r="J102" s="566"/>
      <c r="K102" s="566"/>
      <c r="L102" s="566"/>
      <c r="M102" s="566"/>
      <c r="N102" s="566"/>
      <c r="O102" s="566"/>
      <c r="P102" s="566"/>
      <c r="Q102" s="566"/>
      <c r="R102" s="566"/>
      <c r="S102" s="566"/>
      <c r="T102" s="566"/>
      <c r="U102" s="566"/>
      <c r="V102" s="566"/>
      <c r="W102" s="566"/>
      <c r="X102" s="566"/>
      <c r="Y102" s="566"/>
      <c r="Z102" s="566"/>
      <c r="AA102" s="566"/>
      <c r="AB102" s="566"/>
      <c r="AC102" s="566"/>
      <c r="AD102" s="566"/>
      <c r="AE102" s="566"/>
      <c r="AF102" s="566"/>
      <c r="AG102" s="566"/>
      <c r="AH102" s="566"/>
      <c r="AI102" s="566"/>
      <c r="AJ102" s="566"/>
      <c r="AK102" s="566"/>
      <c r="AL102" s="566"/>
      <c r="AM102" s="566"/>
      <c r="AN102" s="566"/>
      <c r="AO102" s="566"/>
      <c r="AP102" s="566"/>
      <c r="AQ102" s="566"/>
      <c r="AR102" s="566"/>
      <c r="AS102" s="566"/>
      <c r="AT102" s="566"/>
      <c r="AU102" s="566"/>
      <c r="AV102" s="566"/>
      <c r="AW102" s="566"/>
      <c r="AX102" s="566"/>
      <c r="AY102" s="566"/>
      <c r="AZ102" s="566"/>
      <c r="BA102" s="566"/>
      <c r="BB102" s="566"/>
      <c r="BC102" s="566"/>
      <c r="BD102" s="566"/>
      <c r="BE102" s="566"/>
      <c r="BF102" s="566"/>
      <c r="BG102" s="566"/>
      <c r="BH102" s="566"/>
      <c r="BI102" s="566"/>
      <c r="BJ102" s="566"/>
      <c r="BK102" s="566"/>
      <c r="BL102" s="566"/>
      <c r="BM102" s="566"/>
      <c r="BN102" s="566"/>
      <c r="BO102" s="566"/>
      <c r="BP102" s="566"/>
      <c r="BQ102" s="566"/>
      <c r="BR102" s="566"/>
      <c r="BS102" s="566"/>
      <c r="BT102" s="566"/>
      <c r="BU102" s="566"/>
      <c r="BV102" s="566"/>
      <c r="BW102" s="566"/>
      <c r="BX102" s="566"/>
      <c r="BY102" s="566"/>
      <c r="BZ102" s="566"/>
      <c r="CA102" s="566"/>
      <c r="CB102" s="566"/>
      <c r="CC102" s="566"/>
      <c r="CD102" s="566"/>
      <c r="CE102" s="566"/>
      <c r="CF102" s="566"/>
      <c r="CG102" s="566"/>
      <c r="CH102" s="566"/>
      <c r="CI102" s="566"/>
      <c r="CJ102" s="566"/>
      <c r="CK102" s="566"/>
      <c r="CL102" s="566"/>
      <c r="CM102" s="566"/>
      <c r="CN102" s="566"/>
      <c r="CO102" s="566"/>
      <c r="CP102" s="566"/>
      <c r="CQ102" s="566"/>
      <c r="CR102" s="566"/>
      <c r="CS102" s="566"/>
      <c r="CT102" s="566"/>
      <c r="CU102" s="566"/>
      <c r="CV102" s="566"/>
      <c r="CW102" s="566"/>
      <c r="CX102" s="566"/>
      <c r="CY102" s="566"/>
      <c r="CZ102" s="566"/>
      <c r="DA102" s="566"/>
      <c r="DB102" s="566"/>
      <c r="DC102" s="566"/>
      <c r="DD102" s="566"/>
      <c r="DE102" s="566"/>
      <c r="DF102" s="566"/>
      <c r="DG102" s="566"/>
      <c r="DH102" s="566"/>
      <c r="DI102" s="566"/>
      <c r="DJ102" s="566"/>
      <c r="DK102" s="566"/>
      <c r="DL102" s="566"/>
      <c r="DM102" s="566"/>
      <c r="DN102" s="566"/>
      <c r="DO102" s="566"/>
      <c r="DP102" s="566"/>
      <c r="DQ102" s="566"/>
      <c r="DR102" s="566"/>
      <c r="DS102" s="566"/>
      <c r="DT102" s="566"/>
      <c r="DU102" s="566"/>
      <c r="DV102" s="566"/>
      <c r="DW102" s="566"/>
      <c r="DX102" s="566"/>
      <c r="DY102" s="566"/>
      <c r="DZ102" s="566"/>
      <c r="EA102" s="566"/>
      <c r="EB102" s="566"/>
      <c r="EC102" s="566"/>
      <c r="ED102" s="566"/>
      <c r="EE102" s="566"/>
      <c r="EF102" s="566"/>
      <c r="EG102" s="566"/>
      <c r="EH102" s="566"/>
      <c r="EI102" s="566"/>
      <c r="EJ102" s="566"/>
      <c r="EK102" s="566"/>
      <c r="EL102" s="566"/>
      <c r="EM102" s="566"/>
      <c r="EN102" s="566"/>
      <c r="EO102" s="566"/>
      <c r="EP102" s="566"/>
      <c r="EQ102" s="566"/>
      <c r="ER102" s="566"/>
      <c r="ES102" s="566"/>
      <c r="ET102" s="566"/>
      <c r="EU102" s="566"/>
      <c r="EV102" s="566"/>
      <c r="EW102" s="566"/>
      <c r="EX102" s="566"/>
      <c r="EY102" s="566"/>
      <c r="EZ102" s="566"/>
      <c r="FA102" s="566"/>
      <c r="FB102" s="566"/>
      <c r="FC102" s="566"/>
      <c r="FD102" s="566"/>
      <c r="FE102" s="566"/>
      <c r="FF102" s="566"/>
      <c r="FG102" s="566"/>
      <c r="FH102" s="566"/>
      <c r="FI102" s="566"/>
      <c r="FJ102" s="566"/>
      <c r="FK102" s="566"/>
      <c r="FL102" s="566"/>
      <c r="FM102" s="566"/>
      <c r="FN102" s="566"/>
      <c r="FO102" s="566"/>
      <c r="FP102" s="566"/>
      <c r="FQ102" s="566"/>
      <c r="FR102" s="566"/>
      <c r="FS102" s="566"/>
      <c r="FT102" s="566"/>
      <c r="FU102" s="566"/>
      <c r="FV102" s="566"/>
      <c r="FW102" s="566"/>
      <c r="FX102" s="566"/>
      <c r="FY102" s="566"/>
      <c r="FZ102" s="566"/>
      <c r="GA102" s="566"/>
      <c r="GB102" s="566"/>
      <c r="GC102" s="566"/>
      <c r="GD102" s="566"/>
      <c r="GE102" s="566"/>
      <c r="GF102" s="566"/>
      <c r="GG102" s="566"/>
      <c r="GH102" s="566"/>
      <c r="GI102" s="566"/>
      <c r="GJ102" s="566"/>
      <c r="GK102" s="566"/>
      <c r="GL102" s="566"/>
      <c r="GM102" s="566"/>
      <c r="GN102" s="298" t="str">
        <f>FHD_NOTE_P_62</f>
        <v>Регулируемыми организациями указывается информация по договорам, заключенным в рамках осуществления регулируемых видов деятельности</v>
      </c>
      <c r="GO102" s="552"/>
      <c r="GP102" s="1645"/>
      <c r="GQ102" s="1645"/>
      <c r="GV102" s="1645"/>
      <c r="GY102" s="553"/>
      <c r="HE102" s="1641"/>
      <c r="HF102" s="1641"/>
      <c r="HG102" s="1641"/>
      <c r="HH102" s="1641"/>
      <c r="HI102" s="1641"/>
      <c r="HJ102" s="1169">
        <v>0</v>
      </c>
    </row>
    <row s="1375" customFormat="1" customHeight="1" ht="18.75">
      <c r="A103" s="2380"/>
      <c r="C103" s="1645"/>
      <c r="D103" s="1647"/>
      <c r="E103" s="555" t="str">
        <f>FHD_NUM_P_63</f>
        <v>9</v>
      </c>
      <c r="F103" s="1889" t="str">
        <f>FHD_P_63</f>
        <v>Объем вырабатываемой регулируемой организацией тепловой энергии в рамках осуществления регулируемых видов деятельности</v>
      </c>
      <c r="G103" s="1886" t="s">
        <v>1056</v>
      </c>
      <c r="H103" s="586"/>
      <c r="I103" s="586"/>
      <c r="J103" s="586"/>
      <c r="K103" s="586"/>
      <c r="L103" s="586"/>
      <c r="M103" s="586"/>
      <c r="N103" s="586"/>
      <c r="O103" s="586"/>
      <c r="P103" s="586"/>
      <c r="Q103" s="586"/>
      <c r="R103" s="586"/>
      <c r="S103" s="586"/>
      <c r="T103" s="586"/>
      <c r="U103" s="586"/>
      <c r="V103" s="586"/>
      <c r="W103" s="586"/>
      <c r="X103" s="586"/>
      <c r="Y103" s="586"/>
      <c r="Z103" s="586"/>
      <c r="AA103" s="586"/>
      <c r="AB103" s="586"/>
      <c r="AC103" s="586"/>
      <c r="AD103" s="586"/>
      <c r="AE103" s="586"/>
      <c r="AF103" s="586"/>
      <c r="AG103" s="586"/>
      <c r="AH103" s="586"/>
      <c r="AI103" s="586"/>
      <c r="AJ103" s="586"/>
      <c r="AK103" s="586"/>
      <c r="AL103" s="586"/>
      <c r="AM103" s="586"/>
      <c r="AN103" s="586"/>
      <c r="AO103" s="586"/>
      <c r="AP103" s="586"/>
      <c r="AQ103" s="586"/>
      <c r="AR103" s="586"/>
      <c r="AS103" s="586"/>
      <c r="AT103" s="586"/>
      <c r="AU103" s="586"/>
      <c r="AV103" s="586"/>
      <c r="AW103" s="586"/>
      <c r="AX103" s="586"/>
      <c r="AY103" s="586"/>
      <c r="AZ103" s="586"/>
      <c r="BA103" s="586"/>
      <c r="BB103" s="586"/>
      <c r="BC103" s="586"/>
      <c r="BD103" s="586"/>
      <c r="BE103" s="586"/>
      <c r="BF103" s="586"/>
      <c r="BG103" s="586"/>
      <c r="BH103" s="586"/>
      <c r="BI103" s="586"/>
      <c r="BJ103" s="586"/>
      <c r="BK103" s="586"/>
      <c r="BL103" s="586"/>
      <c r="BM103" s="586"/>
      <c r="BN103" s="586"/>
      <c r="BO103" s="586"/>
      <c r="BP103" s="586"/>
      <c r="BQ103" s="586"/>
      <c r="BR103" s="586"/>
      <c r="BS103" s="586"/>
      <c r="BT103" s="586"/>
      <c r="BU103" s="586"/>
      <c r="BV103" s="586"/>
      <c r="BW103" s="586"/>
      <c r="BX103" s="586"/>
      <c r="BY103" s="586"/>
      <c r="BZ103" s="586"/>
      <c r="CA103" s="586"/>
      <c r="CB103" s="586"/>
      <c r="CC103" s="586"/>
      <c r="CD103" s="586"/>
      <c r="CE103" s="586"/>
      <c r="CF103" s="586"/>
      <c r="CG103" s="586"/>
      <c r="CH103" s="586"/>
      <c r="CI103" s="586"/>
      <c r="CJ103" s="586"/>
      <c r="CK103" s="586"/>
      <c r="CL103" s="586"/>
      <c r="CM103" s="586"/>
      <c r="CN103" s="586"/>
      <c r="CO103" s="586"/>
      <c r="CP103" s="586"/>
      <c r="CQ103" s="586"/>
      <c r="CR103" s="586"/>
      <c r="CS103" s="586"/>
      <c r="CT103" s="586"/>
      <c r="CU103" s="586"/>
      <c r="CV103" s="586"/>
      <c r="CW103" s="586"/>
      <c r="CX103" s="586"/>
      <c r="CY103" s="586"/>
      <c r="CZ103" s="586"/>
      <c r="DA103" s="586"/>
      <c r="DB103" s="586"/>
      <c r="DC103" s="586"/>
      <c r="DD103" s="586"/>
      <c r="DE103" s="586"/>
      <c r="DF103" s="586"/>
      <c r="DG103" s="586"/>
      <c r="DH103" s="586"/>
      <c r="DI103" s="586"/>
      <c r="DJ103" s="586"/>
      <c r="DK103" s="586"/>
      <c r="DL103" s="586"/>
      <c r="DM103" s="586"/>
      <c r="DN103" s="586"/>
      <c r="DO103" s="586"/>
      <c r="DP103" s="586"/>
      <c r="DQ103" s="586"/>
      <c r="DR103" s="586"/>
      <c r="DS103" s="586"/>
      <c r="DT103" s="586"/>
      <c r="DU103" s="586"/>
      <c r="DV103" s="586"/>
      <c r="DW103" s="586"/>
      <c r="DX103" s="586"/>
      <c r="DY103" s="586"/>
      <c r="DZ103" s="586"/>
      <c r="EA103" s="586"/>
      <c r="EB103" s="586"/>
      <c r="EC103" s="586"/>
      <c r="ED103" s="586"/>
      <c r="EE103" s="586"/>
      <c r="EF103" s="586"/>
      <c r="EG103" s="586"/>
      <c r="EH103" s="586"/>
      <c r="EI103" s="586"/>
      <c r="EJ103" s="586"/>
      <c r="EK103" s="586"/>
      <c r="EL103" s="586"/>
      <c r="EM103" s="586"/>
      <c r="EN103" s="586"/>
      <c r="EO103" s="586"/>
      <c r="EP103" s="586"/>
      <c r="EQ103" s="586"/>
      <c r="ER103" s="586"/>
      <c r="ES103" s="586"/>
      <c r="ET103" s="586"/>
      <c r="EU103" s="586"/>
      <c r="EV103" s="586"/>
      <c r="EW103" s="586"/>
      <c r="EX103" s="586"/>
      <c r="EY103" s="586"/>
      <c r="EZ103" s="586"/>
      <c r="FA103" s="586"/>
      <c r="FB103" s="586"/>
      <c r="FC103" s="586"/>
      <c r="FD103" s="586"/>
      <c r="FE103" s="586"/>
      <c r="FF103" s="586"/>
      <c r="FG103" s="586"/>
      <c r="FH103" s="586"/>
      <c r="FI103" s="586"/>
      <c r="FJ103" s="586"/>
      <c r="FK103" s="586"/>
      <c r="FL103" s="586"/>
      <c r="FM103" s="586"/>
      <c r="FN103" s="586"/>
      <c r="FO103" s="586"/>
      <c r="FP103" s="586"/>
      <c r="FQ103" s="586"/>
      <c r="FR103" s="586"/>
      <c r="FS103" s="586"/>
      <c r="FT103" s="586"/>
      <c r="FU103" s="586"/>
      <c r="FV103" s="586"/>
      <c r="FW103" s="586"/>
      <c r="FX103" s="586"/>
      <c r="FY103" s="586"/>
      <c r="FZ103" s="586"/>
      <c r="GA103" s="586"/>
      <c r="GB103" s="586"/>
      <c r="GC103" s="586"/>
      <c r="GD103" s="586"/>
      <c r="GE103" s="586"/>
      <c r="GF103" s="586"/>
      <c r="GG103" s="586"/>
      <c r="GH103" s="586"/>
      <c r="GI103" s="586"/>
      <c r="GJ103" s="586"/>
      <c r="GK103" s="586"/>
      <c r="GL103" s="586"/>
      <c r="GM103" s="586"/>
      <c r="GN103" s="298"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GO103" s="552"/>
      <c r="GP103" s="1645"/>
      <c r="GQ103" s="1645"/>
      <c r="GV103" s="1645"/>
      <c r="GY103" s="553"/>
      <c r="HE103" s="1641"/>
      <c r="HF103" s="1641"/>
      <c r="HG103" s="1641"/>
      <c r="HH103" s="1641"/>
      <c r="HI103" s="1641"/>
      <c r="HJ103" s="1169">
        <v>0</v>
      </c>
    </row>
    <row s="1375" customFormat="1" customHeight="1" ht="18.75">
      <c r="A104" s="2380"/>
      <c r="C104" s="1645" t="s">
        <v>1061</v>
      </c>
      <c r="D104" s="1647"/>
      <c r="E104" s="555" t="str">
        <f>FHD_NUM_P_64</f>
        <v>9.1</v>
      </c>
      <c r="F104" s="1889" t="str">
        <f>FHD_P_64</f>
        <v>Объем приобретаемой регулируемой организацией тепловой энергии в рамках осуществления регулируемых видов деятельности</v>
      </c>
      <c r="G104" s="1886" t="s">
        <v>1056</v>
      </c>
      <c r="H104" s="554"/>
      <c r="I104" s="554"/>
      <c r="J104" s="554"/>
      <c r="K104" s="554"/>
      <c r="L104" s="554"/>
      <c r="M104" s="554"/>
      <c r="N104" s="554"/>
      <c r="O104" s="554"/>
      <c r="P104" s="554"/>
      <c r="Q104" s="554"/>
      <c r="R104" s="554"/>
      <c r="S104" s="554"/>
      <c r="T104" s="554"/>
      <c r="U104" s="554"/>
      <c r="V104" s="554"/>
      <c r="W104" s="554"/>
      <c r="X104" s="554"/>
      <c r="Y104" s="554"/>
      <c r="Z104" s="554"/>
      <c r="AA104" s="554"/>
      <c r="AB104" s="554"/>
      <c r="AC104" s="554"/>
      <c r="AD104" s="554"/>
      <c r="AE104" s="554"/>
      <c r="AF104" s="554"/>
      <c r="AG104" s="554"/>
      <c r="AH104" s="554"/>
      <c r="AI104" s="554"/>
      <c r="AJ104" s="554"/>
      <c r="AK104" s="554"/>
      <c r="AL104" s="554"/>
      <c r="AM104" s="554"/>
      <c r="AN104" s="554"/>
      <c r="AO104" s="554"/>
      <c r="AP104" s="554"/>
      <c r="AQ104" s="554"/>
      <c r="AR104" s="554"/>
      <c r="AS104" s="554"/>
      <c r="AT104" s="554"/>
      <c r="AU104" s="554"/>
      <c r="AV104" s="554"/>
      <c r="AW104" s="554"/>
      <c r="AX104" s="554"/>
      <c r="AY104" s="554"/>
      <c r="AZ104" s="554"/>
      <c r="BA104" s="554"/>
      <c r="BB104" s="554"/>
      <c r="BC104" s="554"/>
      <c r="BD104" s="554"/>
      <c r="BE104" s="554"/>
      <c r="BF104" s="554"/>
      <c r="BG104" s="554"/>
      <c r="BH104" s="554"/>
      <c r="BI104" s="554"/>
      <c r="BJ104" s="554"/>
      <c r="BK104" s="554"/>
      <c r="BL104" s="554"/>
      <c r="BM104" s="554"/>
      <c r="BN104" s="554"/>
      <c r="BO104" s="554"/>
      <c r="BP104" s="554"/>
      <c r="BQ104" s="554"/>
      <c r="BR104" s="554"/>
      <c r="BS104" s="554"/>
      <c r="BT104" s="554"/>
      <c r="BU104" s="554"/>
      <c r="BV104" s="554"/>
      <c r="BW104" s="554"/>
      <c r="BX104" s="554"/>
      <c r="BY104" s="554"/>
      <c r="BZ104" s="554"/>
      <c r="CA104" s="554"/>
      <c r="CB104" s="554"/>
      <c r="CC104" s="554"/>
      <c r="CD104" s="554"/>
      <c r="CE104" s="554"/>
      <c r="CF104" s="554"/>
      <c r="CG104" s="554"/>
      <c r="CH104" s="554"/>
      <c r="CI104" s="554"/>
      <c r="CJ104" s="554"/>
      <c r="CK104" s="554"/>
      <c r="CL104" s="554"/>
      <c r="CM104" s="554"/>
      <c r="CN104" s="554"/>
      <c r="CO104" s="554"/>
      <c r="CP104" s="554"/>
      <c r="CQ104" s="554"/>
      <c r="CR104" s="554"/>
      <c r="CS104" s="554"/>
      <c r="CT104" s="554"/>
      <c r="CU104" s="554"/>
      <c r="CV104" s="554"/>
      <c r="CW104" s="554"/>
      <c r="CX104" s="554"/>
      <c r="CY104" s="554"/>
      <c r="CZ104" s="554"/>
      <c r="DA104" s="554"/>
      <c r="DB104" s="554"/>
      <c r="DC104" s="554"/>
      <c r="DD104" s="554"/>
      <c r="DE104" s="554"/>
      <c r="DF104" s="554"/>
      <c r="DG104" s="554"/>
      <c r="DH104" s="554"/>
      <c r="DI104" s="554"/>
      <c r="DJ104" s="554"/>
      <c r="DK104" s="554"/>
      <c r="DL104" s="554"/>
      <c r="DM104" s="554"/>
      <c r="DN104" s="554"/>
      <c r="DO104" s="554"/>
      <c r="DP104" s="554"/>
      <c r="DQ104" s="554"/>
      <c r="DR104" s="554"/>
      <c r="DS104" s="554"/>
      <c r="DT104" s="554"/>
      <c r="DU104" s="554"/>
      <c r="DV104" s="554"/>
      <c r="DW104" s="554"/>
      <c r="DX104" s="554"/>
      <c r="DY104" s="554"/>
      <c r="DZ104" s="554"/>
      <c r="EA104" s="554"/>
      <c r="EB104" s="554"/>
      <c r="EC104" s="554"/>
      <c r="ED104" s="554"/>
      <c r="EE104" s="554"/>
      <c r="EF104" s="554"/>
      <c r="EG104" s="554"/>
      <c r="EH104" s="554"/>
      <c r="EI104" s="554"/>
      <c r="EJ104" s="554"/>
      <c r="EK104" s="554"/>
      <c r="EL104" s="554"/>
      <c r="EM104" s="554"/>
      <c r="EN104" s="554"/>
      <c r="EO104" s="554"/>
      <c r="EP104" s="554"/>
      <c r="EQ104" s="554"/>
      <c r="ER104" s="554"/>
      <c r="ES104" s="554"/>
      <c r="ET104" s="554"/>
      <c r="EU104" s="554"/>
      <c r="EV104" s="554"/>
      <c r="EW104" s="554"/>
      <c r="EX104" s="554"/>
      <c r="EY104" s="554"/>
      <c r="EZ104" s="554"/>
      <c r="FA104" s="554"/>
      <c r="FB104" s="554"/>
      <c r="FC104" s="554"/>
      <c r="FD104" s="554"/>
      <c r="FE104" s="554"/>
      <c r="FF104" s="554"/>
      <c r="FG104" s="554"/>
      <c r="FH104" s="554"/>
      <c r="FI104" s="554"/>
      <c r="FJ104" s="554"/>
      <c r="FK104" s="554"/>
      <c r="FL104" s="554"/>
      <c r="FM104" s="554"/>
      <c r="FN104" s="554"/>
      <c r="FO104" s="554"/>
      <c r="FP104" s="554"/>
      <c r="FQ104" s="554"/>
      <c r="FR104" s="554"/>
      <c r="FS104" s="554"/>
      <c r="FT104" s="554"/>
      <c r="FU104" s="554"/>
      <c r="FV104" s="554"/>
      <c r="FW104" s="554"/>
      <c r="FX104" s="554"/>
      <c r="FY104" s="554"/>
      <c r="FZ104" s="554"/>
      <c r="GA104" s="554"/>
      <c r="GB104" s="554"/>
      <c r="GC104" s="554"/>
      <c r="GD104" s="554"/>
      <c r="GE104" s="554"/>
      <c r="GF104" s="554"/>
      <c r="GG104" s="554"/>
      <c r="GH104" s="554"/>
      <c r="GI104" s="554"/>
      <c r="GJ104" s="554"/>
      <c r="GK104" s="554"/>
      <c r="GL104" s="554"/>
      <c r="GM104" s="554"/>
      <c r="GN104" s="298" t="str">
        <f>FHD_NOTE_P_64</f>
        <v>Информация указывается только едиными теплоснабжающими организациями.</v>
      </c>
      <c r="GO104" s="552"/>
      <c r="GP104" s="1645"/>
      <c r="GQ104" s="1645"/>
      <c r="GV104" s="1645"/>
      <c r="GY104" s="553"/>
      <c r="HE104" s="1641"/>
      <c r="HF104" s="1641"/>
      <c r="HG104" s="1641"/>
      <c r="HH104" s="1641"/>
      <c r="HI104" s="1641"/>
      <c r="HJ104" s="1169">
        <v>0</v>
      </c>
    </row>
    <row s="1375" customFormat="1" customHeight="1" ht="18.75">
      <c r="A105" s="2380"/>
      <c r="C105" s="1645"/>
      <c r="D105" s="1647"/>
      <c r="E105" s="555" t="str">
        <f>FHD_NUM_P_65</f>
        <v>10</v>
      </c>
      <c r="F105" s="1889"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86" t="s">
        <v>1056</v>
      </c>
      <c r="H105" s="586"/>
      <c r="I105" s="586"/>
      <c r="J105" s="586"/>
      <c r="K105" s="586"/>
      <c r="L105" s="586"/>
      <c r="M105" s="586"/>
      <c r="N105" s="586"/>
      <c r="O105" s="586"/>
      <c r="P105" s="586"/>
      <c r="Q105" s="586"/>
      <c r="R105" s="586"/>
      <c r="S105" s="586"/>
      <c r="T105" s="586"/>
      <c r="U105" s="586"/>
      <c r="V105" s="586"/>
      <c r="W105" s="586"/>
      <c r="X105" s="586"/>
      <c r="Y105" s="586"/>
      <c r="Z105" s="586"/>
      <c r="AA105" s="586"/>
      <c r="AB105" s="586"/>
      <c r="AC105" s="586"/>
      <c r="AD105" s="586"/>
      <c r="AE105" s="586"/>
      <c r="AF105" s="586"/>
      <c r="AG105" s="586"/>
      <c r="AH105" s="586"/>
      <c r="AI105" s="586"/>
      <c r="AJ105" s="586"/>
      <c r="AK105" s="586"/>
      <c r="AL105" s="586"/>
      <c r="AM105" s="586"/>
      <c r="AN105" s="586"/>
      <c r="AO105" s="586"/>
      <c r="AP105" s="586"/>
      <c r="AQ105" s="586"/>
      <c r="AR105" s="586"/>
      <c r="AS105" s="586"/>
      <c r="AT105" s="586"/>
      <c r="AU105" s="586"/>
      <c r="AV105" s="586"/>
      <c r="AW105" s="586"/>
      <c r="AX105" s="586"/>
      <c r="AY105" s="586"/>
      <c r="AZ105" s="586"/>
      <c r="BA105" s="586"/>
      <c r="BB105" s="586"/>
      <c r="BC105" s="586"/>
      <c r="BD105" s="586"/>
      <c r="BE105" s="586"/>
      <c r="BF105" s="586"/>
      <c r="BG105" s="586"/>
      <c r="BH105" s="586"/>
      <c r="BI105" s="586"/>
      <c r="BJ105" s="586"/>
      <c r="BK105" s="586"/>
      <c r="BL105" s="586"/>
      <c r="BM105" s="586"/>
      <c r="BN105" s="586"/>
      <c r="BO105" s="586"/>
      <c r="BP105" s="586"/>
      <c r="BQ105" s="586"/>
      <c r="BR105" s="586"/>
      <c r="BS105" s="586"/>
      <c r="BT105" s="586"/>
      <c r="BU105" s="586"/>
      <c r="BV105" s="586"/>
      <c r="BW105" s="586"/>
      <c r="BX105" s="586"/>
      <c r="BY105" s="586"/>
      <c r="BZ105" s="586"/>
      <c r="CA105" s="586"/>
      <c r="CB105" s="586"/>
      <c r="CC105" s="586"/>
      <c r="CD105" s="586"/>
      <c r="CE105" s="586"/>
      <c r="CF105" s="586"/>
      <c r="CG105" s="586"/>
      <c r="CH105" s="586"/>
      <c r="CI105" s="586"/>
      <c r="CJ105" s="586"/>
      <c r="CK105" s="586"/>
      <c r="CL105" s="586"/>
      <c r="CM105" s="586"/>
      <c r="CN105" s="586"/>
      <c r="CO105" s="586"/>
      <c r="CP105" s="586"/>
      <c r="CQ105" s="586"/>
      <c r="CR105" s="586"/>
      <c r="CS105" s="586"/>
      <c r="CT105" s="586"/>
      <c r="CU105" s="586"/>
      <c r="CV105" s="586"/>
      <c r="CW105" s="586"/>
      <c r="CX105" s="586"/>
      <c r="CY105" s="586"/>
      <c r="CZ105" s="586"/>
      <c r="DA105" s="586"/>
      <c r="DB105" s="586"/>
      <c r="DC105" s="586"/>
      <c r="DD105" s="586"/>
      <c r="DE105" s="586"/>
      <c r="DF105" s="586"/>
      <c r="DG105" s="586"/>
      <c r="DH105" s="586"/>
      <c r="DI105" s="586"/>
      <c r="DJ105" s="586"/>
      <c r="DK105" s="586"/>
      <c r="DL105" s="586"/>
      <c r="DM105" s="586"/>
      <c r="DN105" s="586"/>
      <c r="DO105" s="586"/>
      <c r="DP105" s="586"/>
      <c r="DQ105" s="586"/>
      <c r="DR105" s="586"/>
      <c r="DS105" s="586"/>
      <c r="DT105" s="586"/>
      <c r="DU105" s="586"/>
      <c r="DV105" s="586"/>
      <c r="DW105" s="586"/>
      <c r="DX105" s="586"/>
      <c r="DY105" s="586"/>
      <c r="DZ105" s="586"/>
      <c r="EA105" s="586"/>
      <c r="EB105" s="586"/>
      <c r="EC105" s="586"/>
      <c r="ED105" s="586"/>
      <c r="EE105" s="586"/>
      <c r="EF105" s="586"/>
      <c r="EG105" s="586"/>
      <c r="EH105" s="586"/>
      <c r="EI105" s="586"/>
      <c r="EJ105" s="586"/>
      <c r="EK105" s="586"/>
      <c r="EL105" s="586"/>
      <c r="EM105" s="586"/>
      <c r="EN105" s="586"/>
      <c r="EO105" s="586"/>
      <c r="EP105" s="586"/>
      <c r="EQ105" s="586"/>
      <c r="ER105" s="586"/>
      <c r="ES105" s="586"/>
      <c r="ET105" s="586"/>
      <c r="EU105" s="586"/>
      <c r="EV105" s="586"/>
      <c r="EW105" s="586"/>
      <c r="EX105" s="586"/>
      <c r="EY105" s="586"/>
      <c r="EZ105" s="586"/>
      <c r="FA105" s="586"/>
      <c r="FB105" s="586"/>
      <c r="FC105" s="586"/>
      <c r="FD105" s="586"/>
      <c r="FE105" s="586"/>
      <c r="FF105" s="586"/>
      <c r="FG105" s="586"/>
      <c r="FH105" s="586"/>
      <c r="FI105" s="586"/>
      <c r="FJ105" s="586"/>
      <c r="FK105" s="586"/>
      <c r="FL105" s="586"/>
      <c r="FM105" s="586"/>
      <c r="FN105" s="586"/>
      <c r="FO105" s="586"/>
      <c r="FP105" s="586"/>
      <c r="FQ105" s="586"/>
      <c r="FR105" s="586"/>
      <c r="FS105" s="586"/>
      <c r="FT105" s="586"/>
      <c r="FU105" s="586"/>
      <c r="FV105" s="586"/>
      <c r="FW105" s="586"/>
      <c r="FX105" s="586"/>
      <c r="FY105" s="586"/>
      <c r="FZ105" s="586"/>
      <c r="GA105" s="586"/>
      <c r="GB105" s="586"/>
      <c r="GC105" s="586"/>
      <c r="GD105" s="586"/>
      <c r="GE105" s="586"/>
      <c r="GF105" s="586"/>
      <c r="GG105" s="586"/>
      <c r="GH105" s="586"/>
      <c r="GI105" s="586"/>
      <c r="GJ105" s="586"/>
      <c r="GK105" s="586"/>
      <c r="GL105" s="586"/>
      <c r="GM105" s="586"/>
      <c r="GN105" s="298"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GO105" s="552"/>
      <c r="GP105" s="1645"/>
      <c r="GQ105" s="1645"/>
      <c r="GV105" s="1645"/>
      <c r="GY105" s="553"/>
      <c r="HE105" s="1641"/>
      <c r="HF105" s="1641"/>
      <c r="HG105" s="1641"/>
      <c r="HH105" s="1641"/>
      <c r="HI105" s="1641"/>
      <c r="HJ105" s="1169">
        <v>0</v>
      </c>
    </row>
    <row s="1375" customFormat="1" customHeight="1" ht="18.75">
      <c r="A106" s="2380"/>
      <c r="C106" s="1645"/>
      <c r="D106" s="1647"/>
      <c r="E106" s="555" t="str">
        <f>FHD_NUM_P_66</f>
        <v>10.1</v>
      </c>
      <c r="F106" s="1533" t="str">
        <f>FHD_P_66</f>
        <v>По приборам учёта </v>
      </c>
      <c r="G106" s="1886" t="s">
        <v>1056</v>
      </c>
      <c r="H106" s="586"/>
      <c r="I106" s="586"/>
      <c r="J106" s="586"/>
      <c r="K106" s="586"/>
      <c r="L106" s="586"/>
      <c r="M106" s="586"/>
      <c r="N106" s="586"/>
      <c r="O106" s="586"/>
      <c r="P106" s="586"/>
      <c r="Q106" s="586"/>
      <c r="R106" s="586"/>
      <c r="S106" s="586"/>
      <c r="T106" s="586"/>
      <c r="U106" s="586"/>
      <c r="V106" s="586"/>
      <c r="W106" s="586"/>
      <c r="X106" s="586"/>
      <c r="Y106" s="586"/>
      <c r="Z106" s="586"/>
      <c r="AA106" s="586"/>
      <c r="AB106" s="586"/>
      <c r="AC106" s="586"/>
      <c r="AD106" s="586"/>
      <c r="AE106" s="586"/>
      <c r="AF106" s="586"/>
      <c r="AG106" s="586"/>
      <c r="AH106" s="586"/>
      <c r="AI106" s="586"/>
      <c r="AJ106" s="586"/>
      <c r="AK106" s="586"/>
      <c r="AL106" s="586"/>
      <c r="AM106" s="586"/>
      <c r="AN106" s="586"/>
      <c r="AO106" s="586"/>
      <c r="AP106" s="586"/>
      <c r="AQ106" s="586"/>
      <c r="AR106" s="586"/>
      <c r="AS106" s="586"/>
      <c r="AT106" s="586"/>
      <c r="AU106" s="586"/>
      <c r="AV106" s="586"/>
      <c r="AW106" s="586"/>
      <c r="AX106" s="586"/>
      <c r="AY106" s="586"/>
      <c r="AZ106" s="586"/>
      <c r="BA106" s="586"/>
      <c r="BB106" s="586"/>
      <c r="BC106" s="586"/>
      <c r="BD106" s="586"/>
      <c r="BE106" s="586"/>
      <c r="BF106" s="586"/>
      <c r="BG106" s="586"/>
      <c r="BH106" s="586"/>
      <c r="BI106" s="586"/>
      <c r="BJ106" s="586"/>
      <c r="BK106" s="586"/>
      <c r="BL106" s="586"/>
      <c r="BM106" s="586"/>
      <c r="BN106" s="586"/>
      <c r="BO106" s="586"/>
      <c r="BP106" s="586"/>
      <c r="BQ106" s="586"/>
      <c r="BR106" s="586"/>
      <c r="BS106" s="586"/>
      <c r="BT106" s="586"/>
      <c r="BU106" s="586"/>
      <c r="BV106" s="586"/>
      <c r="BW106" s="586"/>
      <c r="BX106" s="586"/>
      <c r="BY106" s="586"/>
      <c r="BZ106" s="586"/>
      <c r="CA106" s="586"/>
      <c r="CB106" s="586"/>
      <c r="CC106" s="586"/>
      <c r="CD106" s="586"/>
      <c r="CE106" s="586"/>
      <c r="CF106" s="586"/>
      <c r="CG106" s="586"/>
      <c r="CH106" s="586"/>
      <c r="CI106" s="586"/>
      <c r="CJ106" s="586"/>
      <c r="CK106" s="586"/>
      <c r="CL106" s="586"/>
      <c r="CM106" s="586"/>
      <c r="CN106" s="586"/>
      <c r="CO106" s="586"/>
      <c r="CP106" s="586"/>
      <c r="CQ106" s="586"/>
      <c r="CR106" s="586"/>
      <c r="CS106" s="586"/>
      <c r="CT106" s="586"/>
      <c r="CU106" s="586"/>
      <c r="CV106" s="586"/>
      <c r="CW106" s="586"/>
      <c r="CX106" s="586"/>
      <c r="CY106" s="586"/>
      <c r="CZ106" s="586"/>
      <c r="DA106" s="586"/>
      <c r="DB106" s="586"/>
      <c r="DC106" s="586"/>
      <c r="DD106" s="586"/>
      <c r="DE106" s="586"/>
      <c r="DF106" s="586"/>
      <c r="DG106" s="586"/>
      <c r="DH106" s="586"/>
      <c r="DI106" s="586"/>
      <c r="DJ106" s="586"/>
      <c r="DK106" s="586"/>
      <c r="DL106" s="586"/>
      <c r="DM106" s="586"/>
      <c r="DN106" s="586"/>
      <c r="DO106" s="586"/>
      <c r="DP106" s="586"/>
      <c r="DQ106" s="586"/>
      <c r="DR106" s="586"/>
      <c r="DS106" s="586"/>
      <c r="DT106" s="586"/>
      <c r="DU106" s="586"/>
      <c r="DV106" s="586"/>
      <c r="DW106" s="586"/>
      <c r="DX106" s="586"/>
      <c r="DY106" s="586"/>
      <c r="DZ106" s="586"/>
      <c r="EA106" s="586"/>
      <c r="EB106" s="586"/>
      <c r="EC106" s="586"/>
      <c r="ED106" s="586"/>
      <c r="EE106" s="586"/>
      <c r="EF106" s="586"/>
      <c r="EG106" s="586"/>
      <c r="EH106" s="586"/>
      <c r="EI106" s="586"/>
      <c r="EJ106" s="586"/>
      <c r="EK106" s="586"/>
      <c r="EL106" s="586"/>
      <c r="EM106" s="586"/>
      <c r="EN106" s="586"/>
      <c r="EO106" s="586"/>
      <c r="EP106" s="586"/>
      <c r="EQ106" s="586"/>
      <c r="ER106" s="586"/>
      <c r="ES106" s="586"/>
      <c r="ET106" s="586"/>
      <c r="EU106" s="586"/>
      <c r="EV106" s="586"/>
      <c r="EW106" s="586"/>
      <c r="EX106" s="586"/>
      <c r="EY106" s="586"/>
      <c r="EZ106" s="586"/>
      <c r="FA106" s="586"/>
      <c r="FB106" s="586"/>
      <c r="FC106" s="586"/>
      <c r="FD106" s="586"/>
      <c r="FE106" s="586"/>
      <c r="FF106" s="586"/>
      <c r="FG106" s="586"/>
      <c r="FH106" s="586"/>
      <c r="FI106" s="586"/>
      <c r="FJ106" s="586"/>
      <c r="FK106" s="586"/>
      <c r="FL106" s="586"/>
      <c r="FM106" s="586"/>
      <c r="FN106" s="586"/>
      <c r="FO106" s="586"/>
      <c r="FP106" s="586"/>
      <c r="FQ106" s="586"/>
      <c r="FR106" s="586"/>
      <c r="FS106" s="586"/>
      <c r="FT106" s="586"/>
      <c r="FU106" s="586"/>
      <c r="FV106" s="586"/>
      <c r="FW106" s="586"/>
      <c r="FX106" s="586"/>
      <c r="FY106" s="586"/>
      <c r="FZ106" s="586"/>
      <c r="GA106" s="586"/>
      <c r="GB106" s="586"/>
      <c r="GC106" s="586"/>
      <c r="GD106" s="586"/>
      <c r="GE106" s="586"/>
      <c r="GF106" s="586"/>
      <c r="GG106" s="586"/>
      <c r="GH106" s="586"/>
      <c r="GI106" s="586"/>
      <c r="GJ106" s="586"/>
      <c r="GK106" s="586"/>
      <c r="GL106" s="586"/>
      <c r="GM106" s="586"/>
      <c r="GN106" s="298" t="str">
        <f>FHD_NOTE_P_66</f>
        <v/>
      </c>
      <c r="GO106" s="552"/>
      <c r="GP106" s="1645"/>
      <c r="GQ106" s="1645"/>
      <c r="GV106" s="1645"/>
      <c r="GY106" s="553"/>
      <c r="HE106" s="1641"/>
      <c r="HF106" s="1641"/>
      <c r="HG106" s="1641"/>
      <c r="HH106" s="1641"/>
      <c r="HI106" s="1641"/>
      <c r="HJ106" s="1169">
        <v>0</v>
      </c>
    </row>
    <row s="1375" customFormat="1" customHeight="1" ht="18.75">
      <c r="A107" s="2380"/>
      <c r="C107" s="1645"/>
      <c r="D107" s="1647"/>
      <c r="E107" s="555" t="str">
        <f>FHD_NUM_P_67</f>
        <v>10.1.1</v>
      </c>
      <c r="F107" s="1659"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86" t="s">
        <v>1056</v>
      </c>
      <c r="H107" s="586"/>
      <c r="I107" s="586"/>
      <c r="J107" s="586"/>
      <c r="K107" s="586"/>
      <c r="L107" s="586"/>
      <c r="M107" s="586"/>
      <c r="N107" s="586"/>
      <c r="O107" s="586"/>
      <c r="P107" s="586"/>
      <c r="Q107" s="586"/>
      <c r="R107" s="586"/>
      <c r="S107" s="586"/>
      <c r="T107" s="586"/>
      <c r="U107" s="586"/>
      <c r="V107" s="586"/>
      <c r="W107" s="586"/>
      <c r="X107" s="586"/>
      <c r="Y107" s="586"/>
      <c r="Z107" s="586"/>
      <c r="AA107" s="586"/>
      <c r="AB107" s="586"/>
      <c r="AC107" s="586"/>
      <c r="AD107" s="586"/>
      <c r="AE107" s="586"/>
      <c r="AF107" s="586"/>
      <c r="AG107" s="586"/>
      <c r="AH107" s="586"/>
      <c r="AI107" s="586"/>
      <c r="AJ107" s="586"/>
      <c r="AK107" s="586"/>
      <c r="AL107" s="586"/>
      <c r="AM107" s="586"/>
      <c r="AN107" s="586"/>
      <c r="AO107" s="586"/>
      <c r="AP107" s="586"/>
      <c r="AQ107" s="586"/>
      <c r="AR107" s="586"/>
      <c r="AS107" s="586"/>
      <c r="AT107" s="586"/>
      <c r="AU107" s="586"/>
      <c r="AV107" s="586"/>
      <c r="AW107" s="586"/>
      <c r="AX107" s="586"/>
      <c r="AY107" s="586"/>
      <c r="AZ107" s="586"/>
      <c r="BA107" s="586"/>
      <c r="BB107" s="586"/>
      <c r="BC107" s="586"/>
      <c r="BD107" s="586"/>
      <c r="BE107" s="586"/>
      <c r="BF107" s="586"/>
      <c r="BG107" s="586"/>
      <c r="BH107" s="586"/>
      <c r="BI107" s="586"/>
      <c r="BJ107" s="586"/>
      <c r="BK107" s="586"/>
      <c r="BL107" s="586"/>
      <c r="BM107" s="586"/>
      <c r="BN107" s="586"/>
      <c r="BO107" s="586"/>
      <c r="BP107" s="586"/>
      <c r="BQ107" s="586"/>
      <c r="BR107" s="586"/>
      <c r="BS107" s="586"/>
      <c r="BT107" s="586"/>
      <c r="BU107" s="586"/>
      <c r="BV107" s="586"/>
      <c r="BW107" s="586"/>
      <c r="BX107" s="586"/>
      <c r="BY107" s="586"/>
      <c r="BZ107" s="586"/>
      <c r="CA107" s="586"/>
      <c r="CB107" s="586"/>
      <c r="CC107" s="586"/>
      <c r="CD107" s="586"/>
      <c r="CE107" s="586"/>
      <c r="CF107" s="586"/>
      <c r="CG107" s="586"/>
      <c r="CH107" s="586"/>
      <c r="CI107" s="586"/>
      <c r="CJ107" s="586"/>
      <c r="CK107" s="586"/>
      <c r="CL107" s="586"/>
      <c r="CM107" s="586"/>
      <c r="CN107" s="586"/>
      <c r="CO107" s="586"/>
      <c r="CP107" s="586"/>
      <c r="CQ107" s="586"/>
      <c r="CR107" s="586"/>
      <c r="CS107" s="586"/>
      <c r="CT107" s="586"/>
      <c r="CU107" s="586"/>
      <c r="CV107" s="586"/>
      <c r="CW107" s="586"/>
      <c r="CX107" s="586"/>
      <c r="CY107" s="586"/>
      <c r="CZ107" s="586"/>
      <c r="DA107" s="586"/>
      <c r="DB107" s="586"/>
      <c r="DC107" s="586"/>
      <c r="DD107" s="586"/>
      <c r="DE107" s="586"/>
      <c r="DF107" s="586"/>
      <c r="DG107" s="586"/>
      <c r="DH107" s="586"/>
      <c r="DI107" s="586"/>
      <c r="DJ107" s="586"/>
      <c r="DK107" s="586"/>
      <c r="DL107" s="586"/>
      <c r="DM107" s="586"/>
      <c r="DN107" s="586"/>
      <c r="DO107" s="586"/>
      <c r="DP107" s="586"/>
      <c r="DQ107" s="586"/>
      <c r="DR107" s="586"/>
      <c r="DS107" s="586"/>
      <c r="DT107" s="586"/>
      <c r="DU107" s="586"/>
      <c r="DV107" s="586"/>
      <c r="DW107" s="586"/>
      <c r="DX107" s="586"/>
      <c r="DY107" s="586"/>
      <c r="DZ107" s="586"/>
      <c r="EA107" s="586"/>
      <c r="EB107" s="586"/>
      <c r="EC107" s="586"/>
      <c r="ED107" s="586"/>
      <c r="EE107" s="586"/>
      <c r="EF107" s="586"/>
      <c r="EG107" s="586"/>
      <c r="EH107" s="586"/>
      <c r="EI107" s="586"/>
      <c r="EJ107" s="586"/>
      <c r="EK107" s="586"/>
      <c r="EL107" s="586"/>
      <c r="EM107" s="586"/>
      <c r="EN107" s="586"/>
      <c r="EO107" s="586"/>
      <c r="EP107" s="586"/>
      <c r="EQ107" s="586"/>
      <c r="ER107" s="586"/>
      <c r="ES107" s="586"/>
      <c r="ET107" s="586"/>
      <c r="EU107" s="586"/>
      <c r="EV107" s="586"/>
      <c r="EW107" s="586"/>
      <c r="EX107" s="586"/>
      <c r="EY107" s="586"/>
      <c r="EZ107" s="586"/>
      <c r="FA107" s="586"/>
      <c r="FB107" s="586"/>
      <c r="FC107" s="586"/>
      <c r="FD107" s="586"/>
      <c r="FE107" s="586"/>
      <c r="FF107" s="586"/>
      <c r="FG107" s="586"/>
      <c r="FH107" s="586"/>
      <c r="FI107" s="586"/>
      <c r="FJ107" s="586"/>
      <c r="FK107" s="586"/>
      <c r="FL107" s="586"/>
      <c r="FM107" s="586"/>
      <c r="FN107" s="586"/>
      <c r="FO107" s="586"/>
      <c r="FP107" s="586"/>
      <c r="FQ107" s="586"/>
      <c r="FR107" s="586"/>
      <c r="FS107" s="586"/>
      <c r="FT107" s="586"/>
      <c r="FU107" s="586"/>
      <c r="FV107" s="586"/>
      <c r="FW107" s="586"/>
      <c r="FX107" s="586"/>
      <c r="FY107" s="586"/>
      <c r="FZ107" s="586"/>
      <c r="GA107" s="586"/>
      <c r="GB107" s="586"/>
      <c r="GC107" s="586"/>
      <c r="GD107" s="586"/>
      <c r="GE107" s="586"/>
      <c r="GF107" s="586"/>
      <c r="GG107" s="586"/>
      <c r="GH107" s="586"/>
      <c r="GI107" s="586"/>
      <c r="GJ107" s="586"/>
      <c r="GK107" s="586"/>
      <c r="GL107" s="586"/>
      <c r="GM107" s="586"/>
      <c r="GN107" s="298" t="str">
        <f>FHD_NOTE_P_67</f>
        <v/>
      </c>
      <c r="GO107" s="552"/>
      <c r="GP107" s="1645"/>
      <c r="GQ107" s="1645"/>
      <c r="GV107" s="1645"/>
      <c r="GY107" s="553"/>
      <c r="HE107" s="1641"/>
      <c r="HF107" s="1641"/>
      <c r="HG107" s="1641"/>
      <c r="HH107" s="1641"/>
      <c r="HI107" s="1641"/>
      <c r="HJ107" s="1169">
        <v>0</v>
      </c>
    </row>
    <row s="1375" customFormat="1" customHeight="1" ht="18.75">
      <c r="A108" s="2380"/>
      <c r="C108" s="1645"/>
      <c r="D108" s="1647"/>
      <c r="E108" s="555" t="str">
        <f>FHD_NUM_P_68</f>
        <v>10.2</v>
      </c>
      <c r="F108" s="1533" t="str">
        <f>FHD_P_68</f>
        <v>Расчётным путём</v>
      </c>
      <c r="G108" s="1886" t="s">
        <v>1056</v>
      </c>
      <c r="H108" s="586"/>
      <c r="I108" s="586"/>
      <c r="J108" s="586"/>
      <c r="K108" s="586"/>
      <c r="L108" s="586"/>
      <c r="M108" s="586"/>
      <c r="N108" s="586"/>
      <c r="O108" s="586"/>
      <c r="P108" s="586"/>
      <c r="Q108" s="586"/>
      <c r="R108" s="586"/>
      <c r="S108" s="586"/>
      <c r="T108" s="586"/>
      <c r="U108" s="586"/>
      <c r="V108" s="586"/>
      <c r="W108" s="586"/>
      <c r="X108" s="586"/>
      <c r="Y108" s="586"/>
      <c r="Z108" s="586"/>
      <c r="AA108" s="586"/>
      <c r="AB108" s="586"/>
      <c r="AC108" s="586"/>
      <c r="AD108" s="586"/>
      <c r="AE108" s="586"/>
      <c r="AF108" s="586"/>
      <c r="AG108" s="586"/>
      <c r="AH108" s="586"/>
      <c r="AI108" s="586"/>
      <c r="AJ108" s="586"/>
      <c r="AK108" s="586"/>
      <c r="AL108" s="586"/>
      <c r="AM108" s="586"/>
      <c r="AN108" s="586"/>
      <c r="AO108" s="586"/>
      <c r="AP108" s="586"/>
      <c r="AQ108" s="586"/>
      <c r="AR108" s="586"/>
      <c r="AS108" s="586"/>
      <c r="AT108" s="586"/>
      <c r="AU108" s="586"/>
      <c r="AV108" s="586"/>
      <c r="AW108" s="586"/>
      <c r="AX108" s="586"/>
      <c r="AY108" s="586"/>
      <c r="AZ108" s="586"/>
      <c r="BA108" s="586"/>
      <c r="BB108" s="586"/>
      <c r="BC108" s="586"/>
      <c r="BD108" s="586"/>
      <c r="BE108" s="586"/>
      <c r="BF108" s="586"/>
      <c r="BG108" s="586"/>
      <c r="BH108" s="586"/>
      <c r="BI108" s="586"/>
      <c r="BJ108" s="586"/>
      <c r="BK108" s="586"/>
      <c r="BL108" s="586"/>
      <c r="BM108" s="586"/>
      <c r="BN108" s="586"/>
      <c r="BO108" s="586"/>
      <c r="BP108" s="586"/>
      <c r="BQ108" s="586"/>
      <c r="BR108" s="586"/>
      <c r="BS108" s="586"/>
      <c r="BT108" s="586"/>
      <c r="BU108" s="586"/>
      <c r="BV108" s="586"/>
      <c r="BW108" s="586"/>
      <c r="BX108" s="586"/>
      <c r="BY108" s="586"/>
      <c r="BZ108" s="586"/>
      <c r="CA108" s="586"/>
      <c r="CB108" s="586"/>
      <c r="CC108" s="586"/>
      <c r="CD108" s="586"/>
      <c r="CE108" s="586"/>
      <c r="CF108" s="586"/>
      <c r="CG108" s="586"/>
      <c r="CH108" s="586"/>
      <c r="CI108" s="586"/>
      <c r="CJ108" s="586"/>
      <c r="CK108" s="586"/>
      <c r="CL108" s="586"/>
      <c r="CM108" s="586"/>
      <c r="CN108" s="586"/>
      <c r="CO108" s="586"/>
      <c r="CP108" s="586"/>
      <c r="CQ108" s="586"/>
      <c r="CR108" s="586"/>
      <c r="CS108" s="586"/>
      <c r="CT108" s="586"/>
      <c r="CU108" s="586"/>
      <c r="CV108" s="586"/>
      <c r="CW108" s="586"/>
      <c r="CX108" s="586"/>
      <c r="CY108" s="586"/>
      <c r="CZ108" s="586"/>
      <c r="DA108" s="586"/>
      <c r="DB108" s="586"/>
      <c r="DC108" s="586"/>
      <c r="DD108" s="586"/>
      <c r="DE108" s="586"/>
      <c r="DF108" s="586"/>
      <c r="DG108" s="586"/>
      <c r="DH108" s="586"/>
      <c r="DI108" s="586"/>
      <c r="DJ108" s="586"/>
      <c r="DK108" s="586"/>
      <c r="DL108" s="586"/>
      <c r="DM108" s="586"/>
      <c r="DN108" s="586"/>
      <c r="DO108" s="586"/>
      <c r="DP108" s="586"/>
      <c r="DQ108" s="586"/>
      <c r="DR108" s="586"/>
      <c r="DS108" s="586"/>
      <c r="DT108" s="586"/>
      <c r="DU108" s="586"/>
      <c r="DV108" s="586"/>
      <c r="DW108" s="586"/>
      <c r="DX108" s="586"/>
      <c r="DY108" s="586"/>
      <c r="DZ108" s="586"/>
      <c r="EA108" s="586"/>
      <c r="EB108" s="586"/>
      <c r="EC108" s="586"/>
      <c r="ED108" s="586"/>
      <c r="EE108" s="586"/>
      <c r="EF108" s="586"/>
      <c r="EG108" s="586"/>
      <c r="EH108" s="586"/>
      <c r="EI108" s="586"/>
      <c r="EJ108" s="586"/>
      <c r="EK108" s="586"/>
      <c r="EL108" s="586"/>
      <c r="EM108" s="586"/>
      <c r="EN108" s="586"/>
      <c r="EO108" s="586"/>
      <c r="EP108" s="586"/>
      <c r="EQ108" s="586"/>
      <c r="ER108" s="586"/>
      <c r="ES108" s="586"/>
      <c r="ET108" s="586"/>
      <c r="EU108" s="586"/>
      <c r="EV108" s="586"/>
      <c r="EW108" s="586"/>
      <c r="EX108" s="586"/>
      <c r="EY108" s="586"/>
      <c r="EZ108" s="586"/>
      <c r="FA108" s="586"/>
      <c r="FB108" s="586"/>
      <c r="FC108" s="586"/>
      <c r="FD108" s="586"/>
      <c r="FE108" s="586"/>
      <c r="FF108" s="586"/>
      <c r="FG108" s="586"/>
      <c r="FH108" s="586"/>
      <c r="FI108" s="586"/>
      <c r="FJ108" s="586"/>
      <c r="FK108" s="586"/>
      <c r="FL108" s="586"/>
      <c r="FM108" s="586"/>
      <c r="FN108" s="586"/>
      <c r="FO108" s="586"/>
      <c r="FP108" s="586"/>
      <c r="FQ108" s="586"/>
      <c r="FR108" s="586"/>
      <c r="FS108" s="586"/>
      <c r="FT108" s="586"/>
      <c r="FU108" s="586"/>
      <c r="FV108" s="586"/>
      <c r="FW108" s="586"/>
      <c r="FX108" s="586"/>
      <c r="FY108" s="586"/>
      <c r="FZ108" s="586"/>
      <c r="GA108" s="586"/>
      <c r="GB108" s="586"/>
      <c r="GC108" s="586"/>
      <c r="GD108" s="586"/>
      <c r="GE108" s="586"/>
      <c r="GF108" s="586"/>
      <c r="GG108" s="586"/>
      <c r="GH108" s="586"/>
      <c r="GI108" s="586"/>
      <c r="GJ108" s="586"/>
      <c r="GK108" s="586"/>
      <c r="GL108" s="586"/>
      <c r="GM108" s="586"/>
      <c r="GN108" s="298" t="str">
        <f>FHD_NOTE_P_68</f>
        <v/>
      </c>
      <c r="GO108" s="552"/>
      <c r="GP108" s="1645"/>
      <c r="GQ108" s="1645"/>
      <c r="GV108" s="1645"/>
      <c r="GY108" s="553"/>
      <c r="HE108" s="1641"/>
      <c r="HF108" s="1641"/>
      <c r="HG108" s="1641"/>
      <c r="HH108" s="1641"/>
      <c r="HI108" s="1641"/>
      <c r="HJ108" s="1169">
        <v>0</v>
      </c>
    </row>
    <row s="1375" customFormat="1" customHeight="1" ht="18.75">
      <c r="A109" s="2380"/>
      <c r="C109" s="1645"/>
      <c r="D109" s="1647"/>
      <c r="E109" s="555" t="str">
        <f>FHD_NUM_P_69</f>
        <v>10.3</v>
      </c>
      <c r="F109" s="1533" t="str">
        <f>FHD_P_69</f>
        <v>По нормативам потребления коммунальных услуг и нормативам потребления коммунальных ресурсов</v>
      </c>
      <c r="G109" s="1886" t="s">
        <v>1056</v>
      </c>
      <c r="H109" s="586"/>
      <c r="I109" s="586"/>
      <c r="J109" s="586"/>
      <c r="K109" s="586"/>
      <c r="L109" s="586"/>
      <c r="M109" s="586"/>
      <c r="N109" s="586"/>
      <c r="O109" s="586"/>
      <c r="P109" s="586"/>
      <c r="Q109" s="586"/>
      <c r="R109" s="586"/>
      <c r="S109" s="586"/>
      <c r="T109" s="586"/>
      <c r="U109" s="586"/>
      <c r="V109" s="586"/>
      <c r="W109" s="586"/>
      <c r="X109" s="586"/>
      <c r="Y109" s="586"/>
      <c r="Z109" s="586"/>
      <c r="AA109" s="586"/>
      <c r="AB109" s="586"/>
      <c r="AC109" s="586"/>
      <c r="AD109" s="586"/>
      <c r="AE109" s="586"/>
      <c r="AF109" s="586"/>
      <c r="AG109" s="586"/>
      <c r="AH109" s="586"/>
      <c r="AI109" s="586"/>
      <c r="AJ109" s="586"/>
      <c r="AK109" s="586"/>
      <c r="AL109" s="586"/>
      <c r="AM109" s="586"/>
      <c r="AN109" s="586"/>
      <c r="AO109" s="586"/>
      <c r="AP109" s="586"/>
      <c r="AQ109" s="586"/>
      <c r="AR109" s="586"/>
      <c r="AS109" s="586"/>
      <c r="AT109" s="586"/>
      <c r="AU109" s="586"/>
      <c r="AV109" s="586"/>
      <c r="AW109" s="586"/>
      <c r="AX109" s="586"/>
      <c r="AY109" s="586"/>
      <c r="AZ109" s="586"/>
      <c r="BA109" s="586"/>
      <c r="BB109" s="586"/>
      <c r="BC109" s="586"/>
      <c r="BD109" s="586"/>
      <c r="BE109" s="586"/>
      <c r="BF109" s="586"/>
      <c r="BG109" s="586"/>
      <c r="BH109" s="586"/>
      <c r="BI109" s="586"/>
      <c r="BJ109" s="586"/>
      <c r="BK109" s="586"/>
      <c r="BL109" s="586"/>
      <c r="BM109" s="586"/>
      <c r="BN109" s="586"/>
      <c r="BO109" s="586"/>
      <c r="BP109" s="586"/>
      <c r="BQ109" s="586"/>
      <c r="BR109" s="586"/>
      <c r="BS109" s="586"/>
      <c r="BT109" s="586"/>
      <c r="BU109" s="586"/>
      <c r="BV109" s="586"/>
      <c r="BW109" s="586"/>
      <c r="BX109" s="586"/>
      <c r="BY109" s="586"/>
      <c r="BZ109" s="586"/>
      <c r="CA109" s="586"/>
      <c r="CB109" s="586"/>
      <c r="CC109" s="586"/>
      <c r="CD109" s="586"/>
      <c r="CE109" s="586"/>
      <c r="CF109" s="586"/>
      <c r="CG109" s="586"/>
      <c r="CH109" s="586"/>
      <c r="CI109" s="586"/>
      <c r="CJ109" s="586"/>
      <c r="CK109" s="586"/>
      <c r="CL109" s="586"/>
      <c r="CM109" s="586"/>
      <c r="CN109" s="586"/>
      <c r="CO109" s="586"/>
      <c r="CP109" s="586"/>
      <c r="CQ109" s="586"/>
      <c r="CR109" s="586"/>
      <c r="CS109" s="586"/>
      <c r="CT109" s="586"/>
      <c r="CU109" s="586"/>
      <c r="CV109" s="586"/>
      <c r="CW109" s="586"/>
      <c r="CX109" s="586"/>
      <c r="CY109" s="586"/>
      <c r="CZ109" s="586"/>
      <c r="DA109" s="586"/>
      <c r="DB109" s="586"/>
      <c r="DC109" s="586"/>
      <c r="DD109" s="586"/>
      <c r="DE109" s="586"/>
      <c r="DF109" s="586"/>
      <c r="DG109" s="586"/>
      <c r="DH109" s="586"/>
      <c r="DI109" s="586"/>
      <c r="DJ109" s="586"/>
      <c r="DK109" s="586"/>
      <c r="DL109" s="586"/>
      <c r="DM109" s="586"/>
      <c r="DN109" s="586"/>
      <c r="DO109" s="586"/>
      <c r="DP109" s="586"/>
      <c r="DQ109" s="586"/>
      <c r="DR109" s="586"/>
      <c r="DS109" s="586"/>
      <c r="DT109" s="586"/>
      <c r="DU109" s="586"/>
      <c r="DV109" s="586"/>
      <c r="DW109" s="586"/>
      <c r="DX109" s="586"/>
      <c r="DY109" s="586"/>
      <c r="DZ109" s="586"/>
      <c r="EA109" s="586"/>
      <c r="EB109" s="586"/>
      <c r="EC109" s="586"/>
      <c r="ED109" s="586"/>
      <c r="EE109" s="586"/>
      <c r="EF109" s="586"/>
      <c r="EG109" s="586"/>
      <c r="EH109" s="586"/>
      <c r="EI109" s="586"/>
      <c r="EJ109" s="586"/>
      <c r="EK109" s="586"/>
      <c r="EL109" s="586"/>
      <c r="EM109" s="586"/>
      <c r="EN109" s="586"/>
      <c r="EO109" s="586"/>
      <c r="EP109" s="586"/>
      <c r="EQ109" s="586"/>
      <c r="ER109" s="586"/>
      <c r="ES109" s="586"/>
      <c r="ET109" s="586"/>
      <c r="EU109" s="586"/>
      <c r="EV109" s="586"/>
      <c r="EW109" s="586"/>
      <c r="EX109" s="586"/>
      <c r="EY109" s="586"/>
      <c r="EZ109" s="586"/>
      <c r="FA109" s="586"/>
      <c r="FB109" s="586"/>
      <c r="FC109" s="586"/>
      <c r="FD109" s="586"/>
      <c r="FE109" s="586"/>
      <c r="FF109" s="586"/>
      <c r="FG109" s="586"/>
      <c r="FH109" s="586"/>
      <c r="FI109" s="586"/>
      <c r="FJ109" s="586"/>
      <c r="FK109" s="586"/>
      <c r="FL109" s="586"/>
      <c r="FM109" s="586"/>
      <c r="FN109" s="586"/>
      <c r="FO109" s="586"/>
      <c r="FP109" s="586"/>
      <c r="FQ109" s="586"/>
      <c r="FR109" s="586"/>
      <c r="FS109" s="586"/>
      <c r="FT109" s="586"/>
      <c r="FU109" s="586"/>
      <c r="FV109" s="586"/>
      <c r="FW109" s="586"/>
      <c r="FX109" s="586"/>
      <c r="FY109" s="586"/>
      <c r="FZ109" s="586"/>
      <c r="GA109" s="586"/>
      <c r="GB109" s="586"/>
      <c r="GC109" s="586"/>
      <c r="GD109" s="586"/>
      <c r="GE109" s="586"/>
      <c r="GF109" s="586"/>
      <c r="GG109" s="586"/>
      <c r="GH109" s="586"/>
      <c r="GI109" s="586"/>
      <c r="GJ109" s="586"/>
      <c r="GK109" s="586"/>
      <c r="GL109" s="586"/>
      <c r="GM109" s="586"/>
      <c r="GN109" s="298" t="str">
        <f>FHD_NOTE_P_69</f>
        <v/>
      </c>
      <c r="GO109" s="552"/>
      <c r="GP109" s="1645"/>
      <c r="GQ109" s="1645"/>
      <c r="GV109" s="1645"/>
      <c r="GY109" s="553"/>
      <c r="HE109" s="1641"/>
      <c r="HF109" s="1641"/>
      <c r="HG109" s="1641"/>
      <c r="HH109" s="1641"/>
      <c r="HI109" s="1641"/>
      <c r="HJ109" s="1169">
        <v>0</v>
      </c>
    </row>
    <row s="1375" customFormat="1" customHeight="1" ht="22.5">
      <c r="A110" s="2380"/>
      <c r="C110" s="1645"/>
      <c r="D110" s="1647"/>
      <c r="E110" s="555" t="str">
        <f>FHD_NUM_P_70</f>
        <v>11</v>
      </c>
      <c r="F110" s="1889"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86" t="s">
        <v>1062</v>
      </c>
      <c r="H110" s="566"/>
      <c r="I110" s="566"/>
      <c r="J110" s="566"/>
      <c r="K110" s="566"/>
      <c r="L110" s="566"/>
      <c r="M110" s="566"/>
      <c r="N110" s="566"/>
      <c r="O110" s="566"/>
      <c r="P110" s="566"/>
      <c r="Q110" s="566"/>
      <c r="R110" s="566"/>
      <c r="S110" s="566"/>
      <c r="T110" s="566"/>
      <c r="U110" s="566"/>
      <c r="V110" s="566"/>
      <c r="W110" s="566"/>
      <c r="X110" s="566"/>
      <c r="Y110" s="566"/>
      <c r="Z110" s="566"/>
      <c r="AA110" s="566"/>
      <c r="AB110" s="566"/>
      <c r="AC110" s="566"/>
      <c r="AD110" s="566"/>
      <c r="AE110" s="566"/>
      <c r="AF110" s="566"/>
      <c r="AG110" s="566"/>
      <c r="AH110" s="566"/>
      <c r="AI110" s="566"/>
      <c r="AJ110" s="566"/>
      <c r="AK110" s="566"/>
      <c r="AL110" s="566"/>
      <c r="AM110" s="566"/>
      <c r="AN110" s="566"/>
      <c r="AO110" s="566"/>
      <c r="AP110" s="566"/>
      <c r="AQ110" s="566"/>
      <c r="AR110" s="566"/>
      <c r="AS110" s="566"/>
      <c r="AT110" s="566"/>
      <c r="AU110" s="566"/>
      <c r="AV110" s="566"/>
      <c r="AW110" s="566"/>
      <c r="AX110" s="566"/>
      <c r="AY110" s="566"/>
      <c r="AZ110" s="566"/>
      <c r="BA110" s="566"/>
      <c r="BB110" s="566"/>
      <c r="BC110" s="566"/>
      <c r="BD110" s="566"/>
      <c r="BE110" s="566"/>
      <c r="BF110" s="566"/>
      <c r="BG110" s="566"/>
      <c r="BH110" s="566"/>
      <c r="BI110" s="566"/>
      <c r="BJ110" s="566"/>
      <c r="BK110" s="566"/>
      <c r="BL110" s="566"/>
      <c r="BM110" s="566"/>
      <c r="BN110" s="566"/>
      <c r="BO110" s="566"/>
      <c r="BP110" s="566"/>
      <c r="BQ110" s="566"/>
      <c r="BR110" s="566"/>
      <c r="BS110" s="566"/>
      <c r="BT110" s="566"/>
      <c r="BU110" s="566"/>
      <c r="BV110" s="566"/>
      <c r="BW110" s="566"/>
      <c r="BX110" s="566"/>
      <c r="BY110" s="566"/>
      <c r="BZ110" s="566"/>
      <c r="CA110" s="566"/>
      <c r="CB110" s="566"/>
      <c r="CC110" s="566"/>
      <c r="CD110" s="566"/>
      <c r="CE110" s="566"/>
      <c r="CF110" s="566"/>
      <c r="CG110" s="566"/>
      <c r="CH110" s="566"/>
      <c r="CI110" s="566"/>
      <c r="CJ110" s="566"/>
      <c r="CK110" s="566"/>
      <c r="CL110" s="566"/>
      <c r="CM110" s="566"/>
      <c r="CN110" s="566"/>
      <c r="CO110" s="566"/>
      <c r="CP110" s="566"/>
      <c r="CQ110" s="566"/>
      <c r="CR110" s="566"/>
      <c r="CS110" s="566"/>
      <c r="CT110" s="566"/>
      <c r="CU110" s="566"/>
      <c r="CV110" s="566"/>
      <c r="CW110" s="566"/>
      <c r="CX110" s="566"/>
      <c r="CY110" s="566"/>
      <c r="CZ110" s="566"/>
      <c r="DA110" s="566"/>
      <c r="DB110" s="566"/>
      <c r="DC110" s="566"/>
      <c r="DD110" s="566"/>
      <c r="DE110" s="566"/>
      <c r="DF110" s="566"/>
      <c r="DG110" s="566"/>
      <c r="DH110" s="566"/>
      <c r="DI110" s="566"/>
      <c r="DJ110" s="566"/>
      <c r="DK110" s="566"/>
      <c r="DL110" s="566"/>
      <c r="DM110" s="566"/>
      <c r="DN110" s="566"/>
      <c r="DO110" s="566"/>
      <c r="DP110" s="566"/>
      <c r="DQ110" s="566"/>
      <c r="DR110" s="566"/>
      <c r="DS110" s="566"/>
      <c r="DT110" s="566"/>
      <c r="DU110" s="566"/>
      <c r="DV110" s="566"/>
      <c r="DW110" s="566"/>
      <c r="DX110" s="566"/>
      <c r="DY110" s="566"/>
      <c r="DZ110" s="566"/>
      <c r="EA110" s="566"/>
      <c r="EB110" s="566"/>
      <c r="EC110" s="566"/>
      <c r="ED110" s="566"/>
      <c r="EE110" s="566"/>
      <c r="EF110" s="566"/>
      <c r="EG110" s="566"/>
      <c r="EH110" s="566"/>
      <c r="EI110" s="566"/>
      <c r="EJ110" s="566"/>
      <c r="EK110" s="566"/>
      <c r="EL110" s="566"/>
      <c r="EM110" s="566"/>
      <c r="EN110" s="566"/>
      <c r="EO110" s="566"/>
      <c r="EP110" s="566"/>
      <c r="EQ110" s="566"/>
      <c r="ER110" s="566"/>
      <c r="ES110" s="566"/>
      <c r="ET110" s="566"/>
      <c r="EU110" s="566"/>
      <c r="EV110" s="566"/>
      <c r="EW110" s="566"/>
      <c r="EX110" s="566"/>
      <c r="EY110" s="566"/>
      <c r="EZ110" s="566"/>
      <c r="FA110" s="566"/>
      <c r="FB110" s="566"/>
      <c r="FC110" s="566"/>
      <c r="FD110" s="566"/>
      <c r="FE110" s="566"/>
      <c r="FF110" s="566"/>
      <c r="FG110" s="566"/>
      <c r="FH110" s="566"/>
      <c r="FI110" s="566"/>
      <c r="FJ110" s="566"/>
      <c r="FK110" s="566"/>
      <c r="FL110" s="566"/>
      <c r="FM110" s="566"/>
      <c r="FN110" s="566"/>
      <c r="FO110" s="566"/>
      <c r="FP110" s="566"/>
      <c r="FQ110" s="566"/>
      <c r="FR110" s="566"/>
      <c r="FS110" s="566"/>
      <c r="FT110" s="566"/>
      <c r="FU110" s="566"/>
      <c r="FV110" s="566"/>
      <c r="FW110" s="566"/>
      <c r="FX110" s="566"/>
      <c r="FY110" s="566"/>
      <c r="FZ110" s="566"/>
      <c r="GA110" s="566"/>
      <c r="GB110" s="566"/>
      <c r="GC110" s="566"/>
      <c r="GD110" s="566"/>
      <c r="GE110" s="566"/>
      <c r="GF110" s="566"/>
      <c r="GG110" s="566"/>
      <c r="GH110" s="566"/>
      <c r="GI110" s="566"/>
      <c r="GJ110" s="566"/>
      <c r="GK110" s="566"/>
      <c r="GL110" s="566"/>
      <c r="GM110" s="566"/>
      <c r="GN110" s="298" t="str">
        <f>FHD_NOTE_P_70</f>
        <v/>
      </c>
      <c r="GO110" s="552"/>
      <c r="GP110" s="1645"/>
      <c r="GQ110" s="1645"/>
      <c r="GV110" s="1645"/>
      <c r="GY110" s="553"/>
      <c r="HE110" s="1641"/>
      <c r="HF110" s="1641"/>
      <c r="HG110" s="1641"/>
      <c r="HH110" s="1641"/>
      <c r="HI110" s="1641"/>
      <c r="HJ110" s="1169">
        <v>0</v>
      </c>
    </row>
    <row s="1375" customFormat="1" customHeight="1" ht="22.5">
      <c r="A111" s="2380"/>
      <c r="C111" s="1645"/>
      <c r="D111" s="1647"/>
      <c r="E111" s="555" t="str">
        <f>FHD_NUM_P_71</f>
        <v>12</v>
      </c>
      <c r="F111" s="1889" t="str">
        <f>FHD_P_71</f>
        <v>Фактический объем потерь при передаче тепловой энергии</v>
      </c>
      <c r="G111" s="1886" t="s">
        <v>1062</v>
      </c>
      <c r="H111" s="566"/>
      <c r="I111" s="566"/>
      <c r="J111" s="566"/>
      <c r="K111" s="566"/>
      <c r="L111" s="566"/>
      <c r="M111" s="566"/>
      <c r="N111" s="566"/>
      <c r="O111" s="566"/>
      <c r="P111" s="566"/>
      <c r="Q111" s="566"/>
      <c r="R111" s="566"/>
      <c r="S111" s="566"/>
      <c r="T111" s="566"/>
      <c r="U111" s="566"/>
      <c r="V111" s="566"/>
      <c r="W111" s="566"/>
      <c r="X111" s="566"/>
      <c r="Y111" s="566"/>
      <c r="Z111" s="566"/>
      <c r="AA111" s="566"/>
      <c r="AB111" s="566"/>
      <c r="AC111" s="566"/>
      <c r="AD111" s="566"/>
      <c r="AE111" s="566"/>
      <c r="AF111" s="566"/>
      <c r="AG111" s="566"/>
      <c r="AH111" s="566"/>
      <c r="AI111" s="566"/>
      <c r="AJ111" s="566"/>
      <c r="AK111" s="566"/>
      <c r="AL111" s="566"/>
      <c r="AM111" s="566"/>
      <c r="AN111" s="566"/>
      <c r="AO111" s="566"/>
      <c r="AP111" s="566"/>
      <c r="AQ111" s="566"/>
      <c r="AR111" s="566"/>
      <c r="AS111" s="566"/>
      <c r="AT111" s="566"/>
      <c r="AU111" s="566"/>
      <c r="AV111" s="566"/>
      <c r="AW111" s="566"/>
      <c r="AX111" s="566"/>
      <c r="AY111" s="566"/>
      <c r="AZ111" s="566"/>
      <c r="BA111" s="566"/>
      <c r="BB111" s="566"/>
      <c r="BC111" s="566"/>
      <c r="BD111" s="566"/>
      <c r="BE111" s="566"/>
      <c r="BF111" s="566"/>
      <c r="BG111" s="566"/>
      <c r="BH111" s="566"/>
      <c r="BI111" s="566"/>
      <c r="BJ111" s="566"/>
      <c r="BK111" s="566"/>
      <c r="BL111" s="566"/>
      <c r="BM111" s="566"/>
      <c r="BN111" s="566"/>
      <c r="BO111" s="566"/>
      <c r="BP111" s="566"/>
      <c r="BQ111" s="566"/>
      <c r="BR111" s="566"/>
      <c r="BS111" s="566"/>
      <c r="BT111" s="566"/>
      <c r="BU111" s="566"/>
      <c r="BV111" s="566"/>
      <c r="BW111" s="566"/>
      <c r="BX111" s="566"/>
      <c r="BY111" s="566"/>
      <c r="BZ111" s="566"/>
      <c r="CA111" s="566"/>
      <c r="CB111" s="566"/>
      <c r="CC111" s="566"/>
      <c r="CD111" s="566"/>
      <c r="CE111" s="566"/>
      <c r="CF111" s="566"/>
      <c r="CG111" s="566"/>
      <c r="CH111" s="566"/>
      <c r="CI111" s="566"/>
      <c r="CJ111" s="566"/>
      <c r="CK111" s="566"/>
      <c r="CL111" s="566"/>
      <c r="CM111" s="566"/>
      <c r="CN111" s="566"/>
      <c r="CO111" s="566"/>
      <c r="CP111" s="566"/>
      <c r="CQ111" s="566"/>
      <c r="CR111" s="566"/>
      <c r="CS111" s="566"/>
      <c r="CT111" s="566"/>
      <c r="CU111" s="566"/>
      <c r="CV111" s="566"/>
      <c r="CW111" s="566"/>
      <c r="CX111" s="566"/>
      <c r="CY111" s="566"/>
      <c r="CZ111" s="566"/>
      <c r="DA111" s="566"/>
      <c r="DB111" s="566"/>
      <c r="DC111" s="566"/>
      <c r="DD111" s="566"/>
      <c r="DE111" s="566"/>
      <c r="DF111" s="566"/>
      <c r="DG111" s="566"/>
      <c r="DH111" s="566"/>
      <c r="DI111" s="566"/>
      <c r="DJ111" s="566"/>
      <c r="DK111" s="566"/>
      <c r="DL111" s="566"/>
      <c r="DM111" s="566"/>
      <c r="DN111" s="566"/>
      <c r="DO111" s="566"/>
      <c r="DP111" s="566"/>
      <c r="DQ111" s="566"/>
      <c r="DR111" s="566"/>
      <c r="DS111" s="566"/>
      <c r="DT111" s="566"/>
      <c r="DU111" s="566"/>
      <c r="DV111" s="566"/>
      <c r="DW111" s="566"/>
      <c r="DX111" s="566"/>
      <c r="DY111" s="566"/>
      <c r="DZ111" s="566"/>
      <c r="EA111" s="566"/>
      <c r="EB111" s="566"/>
      <c r="EC111" s="566"/>
      <c r="ED111" s="566"/>
      <c r="EE111" s="566"/>
      <c r="EF111" s="566"/>
      <c r="EG111" s="566"/>
      <c r="EH111" s="566"/>
      <c r="EI111" s="566"/>
      <c r="EJ111" s="566"/>
      <c r="EK111" s="566"/>
      <c r="EL111" s="566"/>
      <c r="EM111" s="566"/>
      <c r="EN111" s="566"/>
      <c r="EO111" s="566"/>
      <c r="EP111" s="566"/>
      <c r="EQ111" s="566"/>
      <c r="ER111" s="566"/>
      <c r="ES111" s="566"/>
      <c r="ET111" s="566"/>
      <c r="EU111" s="566"/>
      <c r="EV111" s="566"/>
      <c r="EW111" s="566"/>
      <c r="EX111" s="566"/>
      <c r="EY111" s="566"/>
      <c r="EZ111" s="566"/>
      <c r="FA111" s="566"/>
      <c r="FB111" s="566"/>
      <c r="FC111" s="566"/>
      <c r="FD111" s="566"/>
      <c r="FE111" s="566"/>
      <c r="FF111" s="566"/>
      <c r="FG111" s="566"/>
      <c r="FH111" s="566"/>
      <c r="FI111" s="566"/>
      <c r="FJ111" s="566"/>
      <c r="FK111" s="566"/>
      <c r="FL111" s="566"/>
      <c r="FM111" s="566"/>
      <c r="FN111" s="566"/>
      <c r="FO111" s="566"/>
      <c r="FP111" s="566"/>
      <c r="FQ111" s="566"/>
      <c r="FR111" s="566"/>
      <c r="FS111" s="566"/>
      <c r="FT111" s="566"/>
      <c r="FU111" s="566"/>
      <c r="FV111" s="566"/>
      <c r="FW111" s="566"/>
      <c r="FX111" s="566"/>
      <c r="FY111" s="566"/>
      <c r="FZ111" s="566"/>
      <c r="GA111" s="566"/>
      <c r="GB111" s="566"/>
      <c r="GC111" s="566"/>
      <c r="GD111" s="566"/>
      <c r="GE111" s="566"/>
      <c r="GF111" s="566"/>
      <c r="GG111" s="566"/>
      <c r="GH111" s="566"/>
      <c r="GI111" s="566"/>
      <c r="GJ111" s="566"/>
      <c r="GK111" s="566"/>
      <c r="GL111" s="566"/>
      <c r="GM111" s="566"/>
      <c r="GN111" s="298" t="str">
        <f>FHD_NOTE_P_71</f>
        <v/>
      </c>
      <c r="GO111" s="552"/>
      <c r="GP111" s="1645"/>
      <c r="GQ111" s="1645"/>
      <c r="GV111" s="1645"/>
      <c r="GY111" s="553"/>
      <c r="HE111" s="1641"/>
      <c r="HF111" s="1641"/>
      <c r="HG111" s="1641"/>
      <c r="HH111" s="1641"/>
      <c r="HI111" s="1641"/>
      <c r="HJ111" s="1169">
        <v>0</v>
      </c>
    </row>
    <row customHeight="1" ht="19.95">
      <c r="D112" s="1647"/>
      <c r="E112" s="555" t="str">
        <f>FHD_NUM_P_72</f>
        <v>13</v>
      </c>
      <c r="F112" s="1889" t="str">
        <f>FHD_P_72</f>
        <v>Среднесписочная численность основного производственного персонала</v>
      </c>
      <c r="G112" s="1885" t="s">
        <v>1063</v>
      </c>
      <c r="H112" s="586"/>
      <c r="I112" s="586"/>
      <c r="J112" s="586"/>
      <c r="K112" s="586"/>
      <c r="L112" s="586"/>
      <c r="M112" s="586"/>
      <c r="N112" s="586"/>
      <c r="O112" s="586"/>
      <c r="P112" s="586"/>
      <c r="Q112" s="586"/>
      <c r="R112" s="586"/>
      <c r="S112" s="586"/>
      <c r="T112" s="586"/>
      <c r="U112" s="586"/>
      <c r="V112" s="586"/>
      <c r="W112" s="586"/>
      <c r="X112" s="586"/>
      <c r="Y112" s="586"/>
      <c r="Z112" s="586"/>
      <c r="AA112" s="586"/>
      <c r="AB112" s="586"/>
      <c r="AC112" s="586"/>
      <c r="AD112" s="586"/>
      <c r="AE112" s="586"/>
      <c r="AF112" s="586"/>
      <c r="AG112" s="586"/>
      <c r="AH112" s="586"/>
      <c r="AI112" s="586"/>
      <c r="AJ112" s="586"/>
      <c r="AK112" s="586"/>
      <c r="AL112" s="586"/>
      <c r="AM112" s="586"/>
      <c r="AN112" s="586"/>
      <c r="AO112" s="586"/>
      <c r="AP112" s="586"/>
      <c r="AQ112" s="586"/>
      <c r="AR112" s="586"/>
      <c r="AS112" s="586"/>
      <c r="AT112" s="586"/>
      <c r="AU112" s="586"/>
      <c r="AV112" s="586"/>
      <c r="AW112" s="586"/>
      <c r="AX112" s="586"/>
      <c r="AY112" s="586"/>
      <c r="AZ112" s="586"/>
      <c r="BA112" s="586"/>
      <c r="BB112" s="586"/>
      <c r="BC112" s="586"/>
      <c r="BD112" s="586"/>
      <c r="BE112" s="586"/>
      <c r="BF112" s="586"/>
      <c r="BG112" s="586"/>
      <c r="BH112" s="586"/>
      <c r="BI112" s="586"/>
      <c r="BJ112" s="586"/>
      <c r="BK112" s="586"/>
      <c r="BL112" s="586"/>
      <c r="BM112" s="586"/>
      <c r="BN112" s="586"/>
      <c r="BO112" s="586"/>
      <c r="BP112" s="586"/>
      <c r="BQ112" s="586"/>
      <c r="BR112" s="586"/>
      <c r="BS112" s="586"/>
      <c r="BT112" s="586"/>
      <c r="BU112" s="586"/>
      <c r="BV112" s="586"/>
      <c r="BW112" s="586"/>
      <c r="BX112" s="586"/>
      <c r="BY112" s="586"/>
      <c r="BZ112" s="586"/>
      <c r="CA112" s="586"/>
      <c r="CB112" s="586"/>
      <c r="CC112" s="586"/>
      <c r="CD112" s="586"/>
      <c r="CE112" s="586"/>
      <c r="CF112" s="586"/>
      <c r="CG112" s="586"/>
      <c r="CH112" s="586"/>
      <c r="CI112" s="586"/>
      <c r="CJ112" s="586"/>
      <c r="CK112" s="586"/>
      <c r="CL112" s="586"/>
      <c r="CM112" s="586"/>
      <c r="CN112" s="586"/>
      <c r="CO112" s="586"/>
      <c r="CP112" s="586"/>
      <c r="CQ112" s="586"/>
      <c r="CR112" s="586"/>
      <c r="CS112" s="586"/>
      <c r="CT112" s="586"/>
      <c r="CU112" s="586"/>
      <c r="CV112" s="586"/>
      <c r="CW112" s="586"/>
      <c r="CX112" s="586"/>
      <c r="CY112" s="586"/>
      <c r="CZ112" s="586"/>
      <c r="DA112" s="586"/>
      <c r="DB112" s="586"/>
      <c r="DC112" s="586"/>
      <c r="DD112" s="586"/>
      <c r="DE112" s="586"/>
      <c r="DF112" s="586"/>
      <c r="DG112" s="586"/>
      <c r="DH112" s="586"/>
      <c r="DI112" s="586"/>
      <c r="DJ112" s="586"/>
      <c r="DK112" s="586"/>
      <c r="DL112" s="586"/>
      <c r="DM112" s="586"/>
      <c r="DN112" s="586"/>
      <c r="DO112" s="586"/>
      <c r="DP112" s="586"/>
      <c r="DQ112" s="586"/>
      <c r="DR112" s="586"/>
      <c r="DS112" s="586"/>
      <c r="DT112" s="586"/>
      <c r="DU112" s="586"/>
      <c r="DV112" s="586"/>
      <c r="DW112" s="586"/>
      <c r="DX112" s="586"/>
      <c r="DY112" s="586"/>
      <c r="DZ112" s="586"/>
      <c r="EA112" s="586"/>
      <c r="EB112" s="586"/>
      <c r="EC112" s="586"/>
      <c r="ED112" s="586"/>
      <c r="EE112" s="586"/>
      <c r="EF112" s="586"/>
      <c r="EG112" s="586"/>
      <c r="EH112" s="586"/>
      <c r="EI112" s="586"/>
      <c r="EJ112" s="586"/>
      <c r="EK112" s="586"/>
      <c r="EL112" s="586"/>
      <c r="EM112" s="586"/>
      <c r="EN112" s="586"/>
      <c r="EO112" s="586"/>
      <c r="EP112" s="586"/>
      <c r="EQ112" s="586"/>
      <c r="ER112" s="586"/>
      <c r="ES112" s="586"/>
      <c r="ET112" s="586"/>
      <c r="EU112" s="586"/>
      <c r="EV112" s="586"/>
      <c r="EW112" s="586"/>
      <c r="EX112" s="586"/>
      <c r="EY112" s="586"/>
      <c r="EZ112" s="586"/>
      <c r="FA112" s="586"/>
      <c r="FB112" s="586"/>
      <c r="FC112" s="586"/>
      <c r="FD112" s="586"/>
      <c r="FE112" s="586"/>
      <c r="FF112" s="586"/>
      <c r="FG112" s="586"/>
      <c r="FH112" s="586"/>
      <c r="FI112" s="586"/>
      <c r="FJ112" s="586"/>
      <c r="FK112" s="586"/>
      <c r="FL112" s="586"/>
      <c r="FM112" s="586"/>
      <c r="FN112" s="586"/>
      <c r="FO112" s="586"/>
      <c r="FP112" s="586"/>
      <c r="FQ112" s="586"/>
      <c r="FR112" s="586"/>
      <c r="FS112" s="586"/>
      <c r="FT112" s="586"/>
      <c r="FU112" s="586"/>
      <c r="FV112" s="586"/>
      <c r="FW112" s="586"/>
      <c r="FX112" s="586"/>
      <c r="FY112" s="586"/>
      <c r="FZ112" s="586"/>
      <c r="GA112" s="586"/>
      <c r="GB112" s="586"/>
      <c r="GC112" s="586"/>
      <c r="GD112" s="586"/>
      <c r="GE112" s="586"/>
      <c r="GF112" s="586"/>
      <c r="GG112" s="586"/>
      <c r="GH112" s="586"/>
      <c r="GI112" s="586"/>
      <c r="GJ112" s="586"/>
      <c r="GK112" s="586"/>
      <c r="GL112" s="586"/>
      <c r="GM112" s="586"/>
      <c r="GN112" s="298" t="str">
        <f>FHD_NOTE_P_72</f>
        <v/>
      </c>
      <c r="GO112" s="552"/>
      <c r="HJ112" s="1640">
        <v>19</v>
      </c>
    </row>
    <row customHeight="1" ht="18.75">
      <c r="A113" s="998" t="s">
        <v>1064</v>
      </c>
      <c r="D113" s="1647"/>
      <c r="E113" s="555" t="str">
        <f>FHD_NUM_P_73</f>
        <v>14</v>
      </c>
      <c r="F113" s="1889" t="str">
        <f>FHD_P_73</f>
        <v>Среднесписочная численность административно-управленческого персонала</v>
      </c>
      <c r="G113" s="979" t="s">
        <v>1063</v>
      </c>
      <c r="H113" s="977"/>
      <c r="I113" s="977"/>
      <c r="J113" s="977"/>
      <c r="K113" s="977"/>
      <c r="L113" s="977"/>
      <c r="M113" s="977"/>
      <c r="N113" s="977"/>
      <c r="O113" s="977"/>
      <c r="P113" s="977"/>
      <c r="Q113" s="977"/>
      <c r="R113" s="977"/>
      <c r="S113" s="977"/>
      <c r="T113" s="977"/>
      <c r="U113" s="977"/>
      <c r="V113" s="977"/>
      <c r="W113" s="977"/>
      <c r="X113" s="977"/>
      <c r="Y113" s="977"/>
      <c r="Z113" s="977"/>
      <c r="AA113" s="977"/>
      <c r="AB113" s="977"/>
      <c r="AC113" s="977"/>
      <c r="AD113" s="977"/>
      <c r="AE113" s="977"/>
      <c r="AF113" s="977"/>
      <c r="AG113" s="977"/>
      <c r="AH113" s="977"/>
      <c r="AI113" s="977"/>
      <c r="AJ113" s="977"/>
      <c r="AK113" s="977"/>
      <c r="AL113" s="977"/>
      <c r="AM113" s="977"/>
      <c r="AN113" s="977"/>
      <c r="AO113" s="977"/>
      <c r="AP113" s="977"/>
      <c r="AQ113" s="977"/>
      <c r="AR113" s="977"/>
      <c r="AS113" s="977"/>
      <c r="AT113" s="977"/>
      <c r="AU113" s="977"/>
      <c r="AV113" s="977"/>
      <c r="AW113" s="977"/>
      <c r="AX113" s="977"/>
      <c r="AY113" s="977"/>
      <c r="AZ113" s="977"/>
      <c r="BA113" s="977"/>
      <c r="BB113" s="977"/>
      <c r="BC113" s="977"/>
      <c r="BD113" s="977"/>
      <c r="BE113" s="977"/>
      <c r="BF113" s="977"/>
      <c r="BG113" s="977"/>
      <c r="BH113" s="977"/>
      <c r="BI113" s="977"/>
      <c r="BJ113" s="977"/>
      <c r="BK113" s="977"/>
      <c r="BL113" s="977"/>
      <c r="BM113" s="977"/>
      <c r="BN113" s="977"/>
      <c r="BO113" s="977"/>
      <c r="BP113" s="977"/>
      <c r="BQ113" s="977"/>
      <c r="BR113" s="977"/>
      <c r="BS113" s="977"/>
      <c r="BT113" s="977"/>
      <c r="BU113" s="977"/>
      <c r="BV113" s="977"/>
      <c r="BW113" s="977"/>
      <c r="BX113" s="977"/>
      <c r="BY113" s="977"/>
      <c r="BZ113" s="977"/>
      <c r="CA113" s="977"/>
      <c r="CB113" s="977"/>
      <c r="CC113" s="977"/>
      <c r="CD113" s="977"/>
      <c r="CE113" s="977"/>
      <c r="CF113" s="977"/>
      <c r="CG113" s="977"/>
      <c r="CH113" s="977"/>
      <c r="CI113" s="977"/>
      <c r="CJ113" s="977"/>
      <c r="CK113" s="977"/>
      <c r="CL113" s="977"/>
      <c r="CM113" s="977"/>
      <c r="CN113" s="977"/>
      <c r="CO113" s="977"/>
      <c r="CP113" s="977"/>
      <c r="CQ113" s="977"/>
      <c r="CR113" s="977"/>
      <c r="CS113" s="977"/>
      <c r="CT113" s="977"/>
      <c r="CU113" s="977"/>
      <c r="CV113" s="977"/>
      <c r="CW113" s="977"/>
      <c r="CX113" s="977"/>
      <c r="CY113" s="977"/>
      <c r="CZ113" s="977"/>
      <c r="DA113" s="977"/>
      <c r="DB113" s="977"/>
      <c r="DC113" s="977"/>
      <c r="DD113" s="977"/>
      <c r="DE113" s="977"/>
      <c r="DF113" s="977"/>
      <c r="DG113" s="977"/>
      <c r="DH113" s="977"/>
      <c r="DI113" s="977"/>
      <c r="DJ113" s="977"/>
      <c r="DK113" s="977"/>
      <c r="DL113" s="977"/>
      <c r="DM113" s="977"/>
      <c r="DN113" s="977"/>
      <c r="DO113" s="977"/>
      <c r="DP113" s="977"/>
      <c r="DQ113" s="977"/>
      <c r="DR113" s="977"/>
      <c r="DS113" s="977"/>
      <c r="DT113" s="977"/>
      <c r="DU113" s="977"/>
      <c r="DV113" s="977"/>
      <c r="DW113" s="977"/>
      <c r="DX113" s="977"/>
      <c r="DY113" s="977"/>
      <c r="DZ113" s="977"/>
      <c r="EA113" s="977"/>
      <c r="EB113" s="977"/>
      <c r="EC113" s="977"/>
      <c r="ED113" s="977"/>
      <c r="EE113" s="977"/>
      <c r="EF113" s="977"/>
      <c r="EG113" s="977"/>
      <c r="EH113" s="977"/>
      <c r="EI113" s="977"/>
      <c r="EJ113" s="977"/>
      <c r="EK113" s="977"/>
      <c r="EL113" s="977"/>
      <c r="EM113" s="977"/>
      <c r="EN113" s="977"/>
      <c r="EO113" s="977"/>
      <c r="EP113" s="977"/>
      <c r="EQ113" s="977"/>
      <c r="ER113" s="977"/>
      <c r="ES113" s="977"/>
      <c r="ET113" s="977"/>
      <c r="EU113" s="977"/>
      <c r="EV113" s="977"/>
      <c r="EW113" s="977"/>
      <c r="EX113" s="977"/>
      <c r="EY113" s="977"/>
      <c r="EZ113" s="977"/>
      <c r="FA113" s="977"/>
      <c r="FB113" s="977"/>
      <c r="FC113" s="977"/>
      <c r="FD113" s="977"/>
      <c r="FE113" s="977"/>
      <c r="FF113" s="977"/>
      <c r="FG113" s="977"/>
      <c r="FH113" s="977"/>
      <c r="FI113" s="977"/>
      <c r="FJ113" s="977"/>
      <c r="FK113" s="977"/>
      <c r="FL113" s="977"/>
      <c r="FM113" s="977"/>
      <c r="FN113" s="977"/>
      <c r="FO113" s="977"/>
      <c r="FP113" s="977"/>
      <c r="FQ113" s="977"/>
      <c r="FR113" s="977"/>
      <c r="FS113" s="977"/>
      <c r="FT113" s="977"/>
      <c r="FU113" s="977"/>
      <c r="FV113" s="977"/>
      <c r="FW113" s="977"/>
      <c r="FX113" s="977"/>
      <c r="FY113" s="977"/>
      <c r="FZ113" s="977"/>
      <c r="GA113" s="977"/>
      <c r="GB113" s="977"/>
      <c r="GC113" s="977"/>
      <c r="GD113" s="977"/>
      <c r="GE113" s="977"/>
      <c r="GF113" s="977"/>
      <c r="GG113" s="977"/>
      <c r="GH113" s="977"/>
      <c r="GI113" s="977"/>
      <c r="GJ113" s="977"/>
      <c r="GK113" s="977"/>
      <c r="GL113" s="977"/>
      <c r="GM113" s="977"/>
      <c r="GN113" s="298" t="str">
        <f>FHD_NOTE_P_73</f>
        <v/>
      </c>
      <c r="GO113" s="552"/>
      <c r="HJ113" s="1640">
        <v>0</v>
      </c>
    </row>
    <row customHeight="1" ht="33.75" hidden="1">
      <c r="A114" s="998" t="s">
        <v>1065</v>
      </c>
      <c r="D114" s="1647"/>
      <c r="E114" s="555" t="str">
        <f>FHD_NUM_P_74</f>
        <v/>
      </c>
      <c r="F114" s="1889" t="str">
        <f>FHD_P_74</f>
        <v/>
      </c>
      <c r="G114" s="1885" t="s">
        <v>1066</v>
      </c>
      <c r="H114" s="586"/>
      <c r="I114" s="586"/>
      <c r="J114" s="586"/>
      <c r="K114" s="586"/>
      <c r="L114" s="586"/>
      <c r="M114" s="586"/>
      <c r="N114" s="586"/>
      <c r="O114" s="586"/>
      <c r="P114" s="586"/>
      <c r="Q114" s="586"/>
      <c r="R114" s="586"/>
      <c r="S114" s="586"/>
      <c r="T114" s="586"/>
      <c r="U114" s="586"/>
      <c r="V114" s="586"/>
      <c r="W114" s="586"/>
      <c r="X114" s="586"/>
      <c r="Y114" s="586"/>
      <c r="Z114" s="586"/>
      <c r="AA114" s="586"/>
      <c r="AB114" s="586"/>
      <c r="AC114" s="586"/>
      <c r="AD114" s="586"/>
      <c r="AE114" s="586"/>
      <c r="AF114" s="586"/>
      <c r="AG114" s="586"/>
      <c r="AH114" s="586"/>
      <c r="AI114" s="586"/>
      <c r="AJ114" s="586"/>
      <c r="AK114" s="586"/>
      <c r="AL114" s="586"/>
      <c r="AM114" s="586"/>
      <c r="AN114" s="586"/>
      <c r="AO114" s="586"/>
      <c r="AP114" s="586"/>
      <c r="AQ114" s="586"/>
      <c r="AR114" s="586"/>
      <c r="AS114" s="586"/>
      <c r="AT114" s="586"/>
      <c r="AU114" s="586"/>
      <c r="AV114" s="586"/>
      <c r="AW114" s="586"/>
      <c r="AX114" s="586"/>
      <c r="AY114" s="586"/>
      <c r="AZ114" s="586"/>
      <c r="BA114" s="586"/>
      <c r="BB114" s="586"/>
      <c r="BC114" s="586"/>
      <c r="BD114" s="586"/>
      <c r="BE114" s="586"/>
      <c r="BF114" s="586"/>
      <c r="BG114" s="586"/>
      <c r="BH114" s="586"/>
      <c r="BI114" s="586"/>
      <c r="BJ114" s="586"/>
      <c r="BK114" s="586"/>
      <c r="BL114" s="586"/>
      <c r="BM114" s="586"/>
      <c r="BN114" s="586"/>
      <c r="BO114" s="586"/>
      <c r="BP114" s="586"/>
      <c r="BQ114" s="586"/>
      <c r="BR114" s="586"/>
      <c r="BS114" s="586"/>
      <c r="BT114" s="586"/>
      <c r="BU114" s="586"/>
      <c r="BV114" s="586"/>
      <c r="BW114" s="586"/>
      <c r="BX114" s="586"/>
      <c r="BY114" s="586"/>
      <c r="BZ114" s="586"/>
      <c r="CA114" s="586"/>
      <c r="CB114" s="586"/>
      <c r="CC114" s="586"/>
      <c r="CD114" s="586"/>
      <c r="CE114" s="586"/>
      <c r="CF114" s="586"/>
      <c r="CG114" s="586"/>
      <c r="CH114" s="586"/>
      <c r="CI114" s="586"/>
      <c r="CJ114" s="586"/>
      <c r="CK114" s="586"/>
      <c r="CL114" s="586"/>
      <c r="CM114" s="586"/>
      <c r="CN114" s="586"/>
      <c r="CO114" s="586"/>
      <c r="CP114" s="586"/>
      <c r="CQ114" s="586"/>
      <c r="CR114" s="586"/>
      <c r="CS114" s="586"/>
      <c r="CT114" s="586"/>
      <c r="CU114" s="586"/>
      <c r="CV114" s="586"/>
      <c r="CW114" s="586"/>
      <c r="CX114" s="586"/>
      <c r="CY114" s="586"/>
      <c r="CZ114" s="586"/>
      <c r="DA114" s="586"/>
      <c r="DB114" s="586"/>
      <c r="DC114" s="586"/>
      <c r="DD114" s="586"/>
      <c r="DE114" s="586"/>
      <c r="DF114" s="586"/>
      <c r="DG114" s="586"/>
      <c r="DH114" s="586"/>
      <c r="DI114" s="586"/>
      <c r="DJ114" s="586"/>
      <c r="DK114" s="586"/>
      <c r="DL114" s="586"/>
      <c r="DM114" s="586"/>
      <c r="DN114" s="586"/>
      <c r="DO114" s="586"/>
      <c r="DP114" s="586"/>
      <c r="DQ114" s="586"/>
      <c r="DR114" s="586"/>
      <c r="DS114" s="586"/>
      <c r="DT114" s="586"/>
      <c r="DU114" s="586"/>
      <c r="DV114" s="586"/>
      <c r="DW114" s="586"/>
      <c r="DX114" s="586"/>
      <c r="DY114" s="586"/>
      <c r="DZ114" s="586"/>
      <c r="EA114" s="586"/>
      <c r="EB114" s="586"/>
      <c r="EC114" s="586"/>
      <c r="ED114" s="586"/>
      <c r="EE114" s="586"/>
      <c r="EF114" s="586"/>
      <c r="EG114" s="586"/>
      <c r="EH114" s="586"/>
      <c r="EI114" s="586"/>
      <c r="EJ114" s="586"/>
      <c r="EK114" s="586"/>
      <c r="EL114" s="586"/>
      <c r="EM114" s="586"/>
      <c r="EN114" s="586"/>
      <c r="EO114" s="586"/>
      <c r="EP114" s="586"/>
      <c r="EQ114" s="586"/>
      <c r="ER114" s="586"/>
      <c r="ES114" s="586"/>
      <c r="ET114" s="586"/>
      <c r="EU114" s="586"/>
      <c r="EV114" s="586"/>
      <c r="EW114" s="586"/>
      <c r="EX114" s="586"/>
      <c r="EY114" s="586"/>
      <c r="EZ114" s="586"/>
      <c r="FA114" s="586"/>
      <c r="FB114" s="586"/>
      <c r="FC114" s="586"/>
      <c r="FD114" s="586"/>
      <c r="FE114" s="586"/>
      <c r="FF114" s="586"/>
      <c r="FG114" s="586"/>
      <c r="FH114" s="586"/>
      <c r="FI114" s="586"/>
      <c r="FJ114" s="586"/>
      <c r="FK114" s="586"/>
      <c r="FL114" s="586"/>
      <c r="FM114" s="586"/>
      <c r="FN114" s="586"/>
      <c r="FO114" s="586"/>
      <c r="FP114" s="586"/>
      <c r="FQ114" s="586"/>
      <c r="FR114" s="586"/>
      <c r="FS114" s="586"/>
      <c r="FT114" s="586"/>
      <c r="FU114" s="586"/>
      <c r="FV114" s="586"/>
      <c r="FW114" s="586"/>
      <c r="FX114" s="586"/>
      <c r="FY114" s="586"/>
      <c r="FZ114" s="586"/>
      <c r="GA114" s="586"/>
      <c r="GB114" s="586"/>
      <c r="GC114" s="586"/>
      <c r="GD114" s="586"/>
      <c r="GE114" s="586"/>
      <c r="GF114" s="586"/>
      <c r="GG114" s="586"/>
      <c r="GH114" s="586"/>
      <c r="GI114" s="586"/>
      <c r="GJ114" s="586"/>
      <c r="GK114" s="586"/>
      <c r="GL114" s="586"/>
      <c r="GM114" s="586"/>
      <c r="GN114" s="298" t="str">
        <f>FHD_NOTE_P_74</f>
        <v/>
      </c>
      <c r="GO114" s="552"/>
      <c r="HJ114" s="1640">
        <v>0</v>
      </c>
    </row>
    <row s="1644" customFormat="1" customHeight="1" ht="18.75" hidden="1">
      <c r="A115" s="2382" t="s">
        <v>1067</v>
      </c>
      <c r="B115" s="919"/>
      <c r="C115" s="744"/>
      <c r="D115" s="742"/>
      <c r="E115" s="555" t="str">
        <f>FHD_NUM_P_75</f>
        <v/>
      </c>
      <c r="F115" s="1889" t="str">
        <f>FHD_P_75</f>
        <v/>
      </c>
      <c r="G115" s="1885" t="s">
        <v>1031</v>
      </c>
      <c r="H115" s="566"/>
      <c r="I115" s="566"/>
      <c r="J115" s="566"/>
      <c r="K115" s="566"/>
      <c r="L115" s="566"/>
      <c r="M115" s="566"/>
      <c r="N115" s="566"/>
      <c r="O115" s="566"/>
      <c r="P115" s="566"/>
      <c r="Q115" s="566"/>
      <c r="R115" s="566"/>
      <c r="S115" s="566"/>
      <c r="T115" s="566"/>
      <c r="U115" s="566"/>
      <c r="V115" s="566"/>
      <c r="W115" s="566"/>
      <c r="X115" s="566"/>
      <c r="Y115" s="566"/>
      <c r="Z115" s="566"/>
      <c r="AA115" s="566"/>
      <c r="AB115" s="566"/>
      <c r="AC115" s="566"/>
      <c r="AD115" s="566"/>
      <c r="AE115" s="566"/>
      <c r="AF115" s="566"/>
      <c r="AG115" s="566"/>
      <c r="AH115" s="566"/>
      <c r="AI115" s="566"/>
      <c r="AJ115" s="566"/>
      <c r="AK115" s="566"/>
      <c r="AL115" s="566"/>
      <c r="AM115" s="566"/>
      <c r="AN115" s="566"/>
      <c r="AO115" s="566"/>
      <c r="AP115" s="566"/>
      <c r="AQ115" s="566"/>
      <c r="AR115" s="566"/>
      <c r="AS115" s="566"/>
      <c r="AT115" s="566"/>
      <c r="AU115" s="566"/>
      <c r="AV115" s="566"/>
      <c r="AW115" s="566"/>
      <c r="AX115" s="566"/>
      <c r="AY115" s="566"/>
      <c r="AZ115" s="566"/>
      <c r="BA115" s="566"/>
      <c r="BB115" s="566"/>
      <c r="BC115" s="566"/>
      <c r="BD115" s="566"/>
      <c r="BE115" s="566"/>
      <c r="BF115" s="566"/>
      <c r="BG115" s="566"/>
      <c r="BH115" s="566"/>
      <c r="BI115" s="566"/>
      <c r="BJ115" s="566"/>
      <c r="BK115" s="566"/>
      <c r="BL115" s="566"/>
      <c r="BM115" s="566"/>
      <c r="BN115" s="566"/>
      <c r="BO115" s="566"/>
      <c r="BP115" s="566"/>
      <c r="BQ115" s="566"/>
      <c r="BR115" s="566"/>
      <c r="BS115" s="566"/>
      <c r="BT115" s="566"/>
      <c r="BU115" s="566"/>
      <c r="BV115" s="566"/>
      <c r="BW115" s="566"/>
      <c r="BX115" s="566"/>
      <c r="BY115" s="566"/>
      <c r="BZ115" s="566"/>
      <c r="CA115" s="566"/>
      <c r="CB115" s="566"/>
      <c r="CC115" s="566"/>
      <c r="CD115" s="566"/>
      <c r="CE115" s="566"/>
      <c r="CF115" s="566"/>
      <c r="CG115" s="566"/>
      <c r="CH115" s="566"/>
      <c r="CI115" s="566"/>
      <c r="CJ115" s="566"/>
      <c r="CK115" s="566"/>
      <c r="CL115" s="566"/>
      <c r="CM115" s="566"/>
      <c r="CN115" s="566"/>
      <c r="CO115" s="566"/>
      <c r="CP115" s="566"/>
      <c r="CQ115" s="566"/>
      <c r="CR115" s="566"/>
      <c r="CS115" s="566"/>
      <c r="CT115" s="566"/>
      <c r="CU115" s="566"/>
      <c r="CV115" s="566"/>
      <c r="CW115" s="566"/>
      <c r="CX115" s="566"/>
      <c r="CY115" s="566"/>
      <c r="CZ115" s="566"/>
      <c r="DA115" s="566"/>
      <c r="DB115" s="566"/>
      <c r="DC115" s="566"/>
      <c r="DD115" s="566"/>
      <c r="DE115" s="566"/>
      <c r="DF115" s="566"/>
      <c r="DG115" s="566"/>
      <c r="DH115" s="566"/>
      <c r="DI115" s="566"/>
      <c r="DJ115" s="566"/>
      <c r="DK115" s="566"/>
      <c r="DL115" s="566"/>
      <c r="DM115" s="566"/>
      <c r="DN115" s="566"/>
      <c r="DO115" s="566"/>
      <c r="DP115" s="566"/>
      <c r="DQ115" s="566"/>
      <c r="DR115" s="566"/>
      <c r="DS115" s="566"/>
      <c r="DT115" s="566"/>
      <c r="DU115" s="566"/>
      <c r="DV115" s="566"/>
      <c r="DW115" s="566"/>
      <c r="DX115" s="566"/>
      <c r="DY115" s="566"/>
      <c r="DZ115" s="566"/>
      <c r="EA115" s="566"/>
      <c r="EB115" s="566"/>
      <c r="EC115" s="566"/>
      <c r="ED115" s="566"/>
      <c r="EE115" s="566"/>
      <c r="EF115" s="566"/>
      <c r="EG115" s="566"/>
      <c r="EH115" s="566"/>
      <c r="EI115" s="566"/>
      <c r="EJ115" s="566"/>
      <c r="EK115" s="566"/>
      <c r="EL115" s="566"/>
      <c r="EM115" s="566"/>
      <c r="EN115" s="566"/>
      <c r="EO115" s="566"/>
      <c r="EP115" s="566"/>
      <c r="EQ115" s="566"/>
      <c r="ER115" s="566"/>
      <c r="ES115" s="566"/>
      <c r="ET115" s="566"/>
      <c r="EU115" s="566"/>
      <c r="EV115" s="566"/>
      <c r="EW115" s="566"/>
      <c r="EX115" s="566"/>
      <c r="EY115" s="566"/>
      <c r="EZ115" s="566"/>
      <c r="FA115" s="566"/>
      <c r="FB115" s="566"/>
      <c r="FC115" s="566"/>
      <c r="FD115" s="566"/>
      <c r="FE115" s="566"/>
      <c r="FF115" s="566"/>
      <c r="FG115" s="566"/>
      <c r="FH115" s="566"/>
      <c r="FI115" s="566"/>
      <c r="FJ115" s="566"/>
      <c r="FK115" s="566"/>
      <c r="FL115" s="566"/>
      <c r="FM115" s="566"/>
      <c r="FN115" s="566"/>
      <c r="FO115" s="566"/>
      <c r="FP115" s="566"/>
      <c r="FQ115" s="566"/>
      <c r="FR115" s="566"/>
      <c r="FS115" s="566"/>
      <c r="FT115" s="566"/>
      <c r="FU115" s="566"/>
      <c r="FV115" s="566"/>
      <c r="FW115" s="566"/>
      <c r="FX115" s="566"/>
      <c r="FY115" s="566"/>
      <c r="FZ115" s="566"/>
      <c r="GA115" s="566"/>
      <c r="GB115" s="566"/>
      <c r="GC115" s="566"/>
      <c r="GD115" s="566"/>
      <c r="GE115" s="566"/>
      <c r="GF115" s="566"/>
      <c r="GG115" s="566"/>
      <c r="GH115" s="566"/>
      <c r="GI115" s="566"/>
      <c r="GJ115" s="566"/>
      <c r="GK115" s="566"/>
      <c r="GL115" s="566"/>
      <c r="GM115" s="566"/>
      <c r="GN115" s="298" t="str">
        <f>FHD_NOTE_P_75</f>
        <v/>
      </c>
      <c r="GO115" s="743"/>
      <c r="GP115" s="744"/>
      <c r="GQ115" s="744"/>
      <c r="GR115" s="919"/>
      <c r="GS115" s="919"/>
      <c r="GT115" s="919"/>
      <c r="GU115" s="919"/>
      <c r="GV115" s="744"/>
      <c r="GW115" s="919"/>
      <c r="GX115" s="919"/>
      <c r="GY115" s="745"/>
      <c r="GZ115" s="919"/>
      <c r="HA115" s="919"/>
      <c r="HB115" s="919"/>
      <c r="HC115" s="919"/>
      <c r="HD115" s="919"/>
      <c r="HE115" s="746"/>
      <c r="HF115" s="746"/>
      <c r="HG115" s="746"/>
      <c r="HH115" s="746"/>
      <c r="HI115" s="746"/>
      <c r="HJ115" s="748">
        <v>0</v>
      </c>
    </row>
    <row s="1644" customFormat="1" customHeight="1" ht="18.75" hidden="1">
      <c r="A116" s="2382"/>
      <c r="B116" s="919"/>
      <c r="C116" s="744"/>
      <c r="D116" s="742"/>
      <c r="E116" s="555" t="str">
        <f>FHD_NUM_P_76</f>
        <v/>
      </c>
      <c r="F116" s="1889" t="str">
        <f>FHD_P_76</f>
        <v/>
      </c>
      <c r="G116" s="1885" t="s">
        <v>1031</v>
      </c>
      <c r="H116" s="566"/>
      <c r="I116" s="566"/>
      <c r="J116" s="566"/>
      <c r="K116" s="566"/>
      <c r="L116" s="566"/>
      <c r="M116" s="566"/>
      <c r="N116" s="566"/>
      <c r="O116" s="566"/>
      <c r="P116" s="566"/>
      <c r="Q116" s="566"/>
      <c r="R116" s="566"/>
      <c r="S116" s="566"/>
      <c r="T116" s="566"/>
      <c r="U116" s="566"/>
      <c r="V116" s="566"/>
      <c r="W116" s="566"/>
      <c r="X116" s="566"/>
      <c r="Y116" s="566"/>
      <c r="Z116" s="566"/>
      <c r="AA116" s="566"/>
      <c r="AB116" s="566"/>
      <c r="AC116" s="566"/>
      <c r="AD116" s="566"/>
      <c r="AE116" s="566"/>
      <c r="AF116" s="566"/>
      <c r="AG116" s="566"/>
      <c r="AH116" s="566"/>
      <c r="AI116" s="566"/>
      <c r="AJ116" s="566"/>
      <c r="AK116" s="566"/>
      <c r="AL116" s="566"/>
      <c r="AM116" s="566"/>
      <c r="AN116" s="566"/>
      <c r="AO116" s="566"/>
      <c r="AP116" s="566"/>
      <c r="AQ116" s="566"/>
      <c r="AR116" s="566"/>
      <c r="AS116" s="566"/>
      <c r="AT116" s="566"/>
      <c r="AU116" s="566"/>
      <c r="AV116" s="566"/>
      <c r="AW116" s="566"/>
      <c r="AX116" s="566"/>
      <c r="AY116" s="566"/>
      <c r="AZ116" s="566"/>
      <c r="BA116" s="566"/>
      <c r="BB116" s="566"/>
      <c r="BC116" s="566"/>
      <c r="BD116" s="566"/>
      <c r="BE116" s="566"/>
      <c r="BF116" s="566"/>
      <c r="BG116" s="566"/>
      <c r="BH116" s="566"/>
      <c r="BI116" s="566"/>
      <c r="BJ116" s="566"/>
      <c r="BK116" s="566"/>
      <c r="BL116" s="566"/>
      <c r="BM116" s="566"/>
      <c r="BN116" s="566"/>
      <c r="BO116" s="566"/>
      <c r="BP116" s="566"/>
      <c r="BQ116" s="566"/>
      <c r="BR116" s="566"/>
      <c r="BS116" s="566"/>
      <c r="BT116" s="566"/>
      <c r="BU116" s="566"/>
      <c r="BV116" s="566"/>
      <c r="BW116" s="566"/>
      <c r="BX116" s="566"/>
      <c r="BY116" s="566"/>
      <c r="BZ116" s="566"/>
      <c r="CA116" s="566"/>
      <c r="CB116" s="566"/>
      <c r="CC116" s="566"/>
      <c r="CD116" s="566"/>
      <c r="CE116" s="566"/>
      <c r="CF116" s="566"/>
      <c r="CG116" s="566"/>
      <c r="CH116" s="566"/>
      <c r="CI116" s="566"/>
      <c r="CJ116" s="566"/>
      <c r="CK116" s="566"/>
      <c r="CL116" s="566"/>
      <c r="CM116" s="566"/>
      <c r="CN116" s="566"/>
      <c r="CO116" s="566"/>
      <c r="CP116" s="566"/>
      <c r="CQ116" s="566"/>
      <c r="CR116" s="566"/>
      <c r="CS116" s="566"/>
      <c r="CT116" s="566"/>
      <c r="CU116" s="566"/>
      <c r="CV116" s="566"/>
      <c r="CW116" s="566"/>
      <c r="CX116" s="566"/>
      <c r="CY116" s="566"/>
      <c r="CZ116" s="566"/>
      <c r="DA116" s="566"/>
      <c r="DB116" s="566"/>
      <c r="DC116" s="566"/>
      <c r="DD116" s="566"/>
      <c r="DE116" s="566"/>
      <c r="DF116" s="566"/>
      <c r="DG116" s="566"/>
      <c r="DH116" s="566"/>
      <c r="DI116" s="566"/>
      <c r="DJ116" s="566"/>
      <c r="DK116" s="566"/>
      <c r="DL116" s="566"/>
      <c r="DM116" s="566"/>
      <c r="DN116" s="566"/>
      <c r="DO116" s="566"/>
      <c r="DP116" s="566"/>
      <c r="DQ116" s="566"/>
      <c r="DR116" s="566"/>
      <c r="DS116" s="566"/>
      <c r="DT116" s="566"/>
      <c r="DU116" s="566"/>
      <c r="DV116" s="566"/>
      <c r="DW116" s="566"/>
      <c r="DX116" s="566"/>
      <c r="DY116" s="566"/>
      <c r="DZ116" s="566"/>
      <c r="EA116" s="566"/>
      <c r="EB116" s="566"/>
      <c r="EC116" s="566"/>
      <c r="ED116" s="566"/>
      <c r="EE116" s="566"/>
      <c r="EF116" s="566"/>
      <c r="EG116" s="566"/>
      <c r="EH116" s="566"/>
      <c r="EI116" s="566"/>
      <c r="EJ116" s="566"/>
      <c r="EK116" s="566"/>
      <c r="EL116" s="566"/>
      <c r="EM116" s="566"/>
      <c r="EN116" s="566"/>
      <c r="EO116" s="566"/>
      <c r="EP116" s="566"/>
      <c r="EQ116" s="566"/>
      <c r="ER116" s="566"/>
      <c r="ES116" s="566"/>
      <c r="ET116" s="566"/>
      <c r="EU116" s="566"/>
      <c r="EV116" s="566"/>
      <c r="EW116" s="566"/>
      <c r="EX116" s="566"/>
      <c r="EY116" s="566"/>
      <c r="EZ116" s="566"/>
      <c r="FA116" s="566"/>
      <c r="FB116" s="566"/>
      <c r="FC116" s="566"/>
      <c r="FD116" s="566"/>
      <c r="FE116" s="566"/>
      <c r="FF116" s="566"/>
      <c r="FG116" s="566"/>
      <c r="FH116" s="566"/>
      <c r="FI116" s="566"/>
      <c r="FJ116" s="566"/>
      <c r="FK116" s="566"/>
      <c r="FL116" s="566"/>
      <c r="FM116" s="566"/>
      <c r="FN116" s="566"/>
      <c r="FO116" s="566"/>
      <c r="FP116" s="566"/>
      <c r="FQ116" s="566"/>
      <c r="FR116" s="566"/>
      <c r="FS116" s="566"/>
      <c r="FT116" s="566"/>
      <c r="FU116" s="566"/>
      <c r="FV116" s="566"/>
      <c r="FW116" s="566"/>
      <c r="FX116" s="566"/>
      <c r="FY116" s="566"/>
      <c r="FZ116" s="566"/>
      <c r="GA116" s="566"/>
      <c r="GB116" s="566"/>
      <c r="GC116" s="566"/>
      <c r="GD116" s="566"/>
      <c r="GE116" s="566"/>
      <c r="GF116" s="566"/>
      <c r="GG116" s="566"/>
      <c r="GH116" s="566"/>
      <c r="GI116" s="566"/>
      <c r="GJ116" s="566"/>
      <c r="GK116" s="566"/>
      <c r="GL116" s="566"/>
      <c r="GM116" s="566"/>
      <c r="GN116" s="298" t="str">
        <f>FHD_NOTE_P_76</f>
        <v/>
      </c>
      <c r="GO116" s="743"/>
      <c r="GP116" s="744"/>
      <c r="GQ116" s="744"/>
      <c r="GR116" s="919"/>
      <c r="GS116" s="919"/>
      <c r="GT116" s="919"/>
      <c r="GU116" s="919"/>
      <c r="GV116" s="744"/>
      <c r="GW116" s="919"/>
      <c r="GX116" s="919"/>
      <c r="GY116" s="745"/>
      <c r="GZ116" s="919"/>
      <c r="HA116" s="919"/>
      <c r="HB116" s="919"/>
      <c r="HC116" s="919"/>
      <c r="HD116" s="919"/>
      <c r="HE116" s="746"/>
      <c r="HF116" s="746"/>
      <c r="HG116" s="746"/>
      <c r="HH116" s="746"/>
      <c r="HI116" s="746"/>
      <c r="HJ116" s="748">
        <v>0</v>
      </c>
    </row>
    <row s="1644" customFormat="1" customHeight="1" ht="18.75" hidden="1">
      <c r="A117" s="2382"/>
      <c r="B117" s="919"/>
      <c r="C117" s="744"/>
      <c r="D117" s="742"/>
      <c r="E117" s="555" t="str">
        <f>FHD_NUM_P_77</f>
        <v/>
      </c>
      <c r="F117" s="1889" t="str">
        <f>FHD_P_77</f>
        <v/>
      </c>
      <c r="G117" s="1885" t="s">
        <v>1031</v>
      </c>
      <c r="H117" s="566"/>
      <c r="I117" s="566"/>
      <c r="J117" s="566"/>
      <c r="K117" s="566"/>
      <c r="L117" s="566"/>
      <c r="M117" s="566"/>
      <c r="N117" s="566"/>
      <c r="O117" s="566"/>
      <c r="P117" s="566"/>
      <c r="Q117" s="566"/>
      <c r="R117" s="566"/>
      <c r="S117" s="566"/>
      <c r="T117" s="566"/>
      <c r="U117" s="566"/>
      <c r="V117" s="566"/>
      <c r="W117" s="566"/>
      <c r="X117" s="566"/>
      <c r="Y117" s="566"/>
      <c r="Z117" s="566"/>
      <c r="AA117" s="566"/>
      <c r="AB117" s="566"/>
      <c r="AC117" s="566"/>
      <c r="AD117" s="566"/>
      <c r="AE117" s="566"/>
      <c r="AF117" s="566"/>
      <c r="AG117" s="566"/>
      <c r="AH117" s="566"/>
      <c r="AI117" s="566"/>
      <c r="AJ117" s="566"/>
      <c r="AK117" s="566"/>
      <c r="AL117" s="566"/>
      <c r="AM117" s="566"/>
      <c r="AN117" s="566"/>
      <c r="AO117" s="566"/>
      <c r="AP117" s="566"/>
      <c r="AQ117" s="566"/>
      <c r="AR117" s="566"/>
      <c r="AS117" s="566"/>
      <c r="AT117" s="566"/>
      <c r="AU117" s="566"/>
      <c r="AV117" s="566"/>
      <c r="AW117" s="566"/>
      <c r="AX117" s="566"/>
      <c r="AY117" s="566"/>
      <c r="AZ117" s="566"/>
      <c r="BA117" s="566"/>
      <c r="BB117" s="566"/>
      <c r="BC117" s="566"/>
      <c r="BD117" s="566"/>
      <c r="BE117" s="566"/>
      <c r="BF117" s="566"/>
      <c r="BG117" s="566"/>
      <c r="BH117" s="566"/>
      <c r="BI117" s="566"/>
      <c r="BJ117" s="566"/>
      <c r="BK117" s="566"/>
      <c r="BL117" s="566"/>
      <c r="BM117" s="566"/>
      <c r="BN117" s="566"/>
      <c r="BO117" s="566"/>
      <c r="BP117" s="566"/>
      <c r="BQ117" s="566"/>
      <c r="BR117" s="566"/>
      <c r="BS117" s="566"/>
      <c r="BT117" s="566"/>
      <c r="BU117" s="566"/>
      <c r="BV117" s="566"/>
      <c r="BW117" s="566"/>
      <c r="BX117" s="566"/>
      <c r="BY117" s="566"/>
      <c r="BZ117" s="566"/>
      <c r="CA117" s="566"/>
      <c r="CB117" s="566"/>
      <c r="CC117" s="566"/>
      <c r="CD117" s="566"/>
      <c r="CE117" s="566"/>
      <c r="CF117" s="566"/>
      <c r="CG117" s="566"/>
      <c r="CH117" s="566"/>
      <c r="CI117" s="566"/>
      <c r="CJ117" s="566"/>
      <c r="CK117" s="566"/>
      <c r="CL117" s="566"/>
      <c r="CM117" s="566"/>
      <c r="CN117" s="566"/>
      <c r="CO117" s="566"/>
      <c r="CP117" s="566"/>
      <c r="CQ117" s="566"/>
      <c r="CR117" s="566"/>
      <c r="CS117" s="566"/>
      <c r="CT117" s="566"/>
      <c r="CU117" s="566"/>
      <c r="CV117" s="566"/>
      <c r="CW117" s="566"/>
      <c r="CX117" s="566"/>
      <c r="CY117" s="566"/>
      <c r="CZ117" s="566"/>
      <c r="DA117" s="566"/>
      <c r="DB117" s="566"/>
      <c r="DC117" s="566"/>
      <c r="DD117" s="566"/>
      <c r="DE117" s="566"/>
      <c r="DF117" s="566"/>
      <c r="DG117" s="566"/>
      <c r="DH117" s="566"/>
      <c r="DI117" s="566"/>
      <c r="DJ117" s="566"/>
      <c r="DK117" s="566"/>
      <c r="DL117" s="566"/>
      <c r="DM117" s="566"/>
      <c r="DN117" s="566"/>
      <c r="DO117" s="566"/>
      <c r="DP117" s="566"/>
      <c r="DQ117" s="566"/>
      <c r="DR117" s="566"/>
      <c r="DS117" s="566"/>
      <c r="DT117" s="566"/>
      <c r="DU117" s="566"/>
      <c r="DV117" s="566"/>
      <c r="DW117" s="566"/>
      <c r="DX117" s="566"/>
      <c r="DY117" s="566"/>
      <c r="DZ117" s="566"/>
      <c r="EA117" s="566"/>
      <c r="EB117" s="566"/>
      <c r="EC117" s="566"/>
      <c r="ED117" s="566"/>
      <c r="EE117" s="566"/>
      <c r="EF117" s="566"/>
      <c r="EG117" s="566"/>
      <c r="EH117" s="566"/>
      <c r="EI117" s="566"/>
      <c r="EJ117" s="566"/>
      <c r="EK117" s="566"/>
      <c r="EL117" s="566"/>
      <c r="EM117" s="566"/>
      <c r="EN117" s="566"/>
      <c r="EO117" s="566"/>
      <c r="EP117" s="566"/>
      <c r="EQ117" s="566"/>
      <c r="ER117" s="566"/>
      <c r="ES117" s="566"/>
      <c r="ET117" s="566"/>
      <c r="EU117" s="566"/>
      <c r="EV117" s="566"/>
      <c r="EW117" s="566"/>
      <c r="EX117" s="566"/>
      <c r="EY117" s="566"/>
      <c r="EZ117" s="566"/>
      <c r="FA117" s="566"/>
      <c r="FB117" s="566"/>
      <c r="FC117" s="566"/>
      <c r="FD117" s="566"/>
      <c r="FE117" s="566"/>
      <c r="FF117" s="566"/>
      <c r="FG117" s="566"/>
      <c r="FH117" s="566"/>
      <c r="FI117" s="566"/>
      <c r="FJ117" s="566"/>
      <c r="FK117" s="566"/>
      <c r="FL117" s="566"/>
      <c r="FM117" s="566"/>
      <c r="FN117" s="566"/>
      <c r="FO117" s="566"/>
      <c r="FP117" s="566"/>
      <c r="FQ117" s="566"/>
      <c r="FR117" s="566"/>
      <c r="FS117" s="566"/>
      <c r="FT117" s="566"/>
      <c r="FU117" s="566"/>
      <c r="FV117" s="566"/>
      <c r="FW117" s="566"/>
      <c r="FX117" s="566"/>
      <c r="FY117" s="566"/>
      <c r="FZ117" s="566"/>
      <c r="GA117" s="566"/>
      <c r="GB117" s="566"/>
      <c r="GC117" s="566"/>
      <c r="GD117" s="566"/>
      <c r="GE117" s="566"/>
      <c r="GF117" s="566"/>
      <c r="GG117" s="566"/>
      <c r="GH117" s="566"/>
      <c r="GI117" s="566"/>
      <c r="GJ117" s="566"/>
      <c r="GK117" s="566"/>
      <c r="GL117" s="566"/>
      <c r="GM117" s="566"/>
      <c r="GN117" s="298" t="str">
        <f>FHD_NOTE_P_77</f>
        <v/>
      </c>
      <c r="GO117" s="743"/>
      <c r="GP117" s="744"/>
      <c r="GQ117" s="744"/>
      <c r="GR117" s="919"/>
      <c r="GS117" s="919"/>
      <c r="GT117" s="919"/>
      <c r="GU117" s="919"/>
      <c r="GV117" s="744"/>
      <c r="GW117" s="919"/>
      <c r="GX117" s="919"/>
      <c r="GY117" s="745"/>
      <c r="GZ117" s="919"/>
      <c r="HA117" s="919"/>
      <c r="HB117" s="919"/>
      <c r="HC117" s="919"/>
      <c r="HD117" s="919"/>
      <c r="HE117" s="746"/>
      <c r="HF117" s="746"/>
      <c r="HG117" s="746"/>
      <c r="HH117" s="746"/>
      <c r="HI117" s="746"/>
      <c r="HJ117" s="748">
        <v>0</v>
      </c>
    </row>
    <row s="1651" customFormat="1" customHeight="1" ht="0.75" hidden="1">
      <c r="A118" s="2382"/>
      <c r="D118" s="557"/>
      <c r="E118" s="1022" t="str">
        <f>E117&amp;".0"</f>
        <v>.0</v>
      </c>
      <c r="F118" s="1006"/>
      <c r="G118" s="1660"/>
      <c r="H118" s="1001"/>
      <c r="I118" s="1001"/>
      <c r="J118" s="1001"/>
      <c r="K118" s="1001"/>
      <c r="L118" s="1001"/>
      <c r="M118" s="1001"/>
      <c r="N118" s="1001"/>
      <c r="O118" s="1001"/>
      <c r="P118" s="1001"/>
      <c r="Q118" s="1001"/>
      <c r="R118" s="1001"/>
      <c r="S118" s="1001"/>
      <c r="T118" s="1001"/>
      <c r="U118" s="1001"/>
      <c r="V118" s="1001"/>
      <c r="W118" s="1001"/>
      <c r="X118" s="1001"/>
      <c r="Y118" s="1001"/>
      <c r="Z118" s="1001"/>
      <c r="AA118" s="1001"/>
      <c r="AB118" s="1001"/>
      <c r="AC118" s="1001"/>
      <c r="AD118" s="1001"/>
      <c r="AE118" s="1001"/>
      <c r="AF118" s="1001"/>
      <c r="AG118" s="1001"/>
      <c r="AH118" s="1001"/>
      <c r="AI118" s="1001"/>
      <c r="AJ118" s="1001"/>
      <c r="AK118" s="1001"/>
      <c r="AL118" s="1001"/>
      <c r="AM118" s="1001"/>
      <c r="AN118" s="1001"/>
      <c r="AO118" s="1001"/>
      <c r="AP118" s="1001"/>
      <c r="AQ118" s="1001"/>
      <c r="AR118" s="1001"/>
      <c r="AS118" s="1001"/>
      <c r="AT118" s="1001"/>
      <c r="AU118" s="1001"/>
      <c r="AV118" s="1001"/>
      <c r="AW118" s="1001"/>
      <c r="AX118" s="1001"/>
      <c r="AY118" s="1001"/>
      <c r="AZ118" s="1001"/>
      <c r="BA118" s="1001"/>
      <c r="BB118" s="1001"/>
      <c r="BC118" s="1001"/>
      <c r="BD118" s="1001"/>
      <c r="BE118" s="1001"/>
      <c r="BF118" s="1001"/>
      <c r="BG118" s="1001"/>
      <c r="BH118" s="1001"/>
      <c r="BI118" s="1001"/>
      <c r="BJ118" s="1001"/>
      <c r="BK118" s="1001"/>
      <c r="BL118" s="1001"/>
      <c r="BM118" s="1001"/>
      <c r="BN118" s="1001"/>
      <c r="BO118" s="1001"/>
      <c r="BP118" s="1001"/>
      <c r="BQ118" s="1001"/>
      <c r="BR118" s="1001"/>
      <c r="BS118" s="1001"/>
      <c r="BT118" s="1001"/>
      <c r="BU118" s="1001"/>
      <c r="BV118" s="1001"/>
      <c r="BW118" s="1001"/>
      <c r="BX118" s="1001"/>
      <c r="BY118" s="1001"/>
      <c r="BZ118" s="1001"/>
      <c r="CA118" s="1001"/>
      <c r="CB118" s="1001"/>
      <c r="CC118" s="1001"/>
      <c r="CD118" s="1001"/>
      <c r="CE118" s="1001"/>
      <c r="CF118" s="1001"/>
      <c r="CG118" s="1001"/>
      <c r="CH118" s="1001"/>
      <c r="CI118" s="1001"/>
      <c r="CJ118" s="1001"/>
      <c r="CK118" s="1001"/>
      <c r="CL118" s="1001"/>
      <c r="CM118" s="1001"/>
      <c r="CN118" s="1001"/>
      <c r="CO118" s="1001"/>
      <c r="CP118" s="1001"/>
      <c r="CQ118" s="1001"/>
      <c r="CR118" s="1001"/>
      <c r="CS118" s="1001"/>
      <c r="CT118" s="1001"/>
      <c r="CU118" s="1001"/>
      <c r="CV118" s="1001"/>
      <c r="CW118" s="1001"/>
      <c r="CX118" s="1001"/>
      <c r="CY118" s="1001"/>
      <c r="CZ118" s="1001"/>
      <c r="DA118" s="1001"/>
      <c r="DB118" s="1001"/>
      <c r="DC118" s="1001"/>
      <c r="DD118" s="1001"/>
      <c r="DE118" s="1001"/>
      <c r="DF118" s="1001"/>
      <c r="DG118" s="1001"/>
      <c r="DH118" s="1001"/>
      <c r="DI118" s="1001"/>
      <c r="DJ118" s="1001"/>
      <c r="DK118" s="1001"/>
      <c r="DL118" s="1001"/>
      <c r="DM118" s="1001"/>
      <c r="DN118" s="1001"/>
      <c r="DO118" s="1001"/>
      <c r="DP118" s="1001"/>
      <c r="DQ118" s="1001"/>
      <c r="DR118" s="1001"/>
      <c r="DS118" s="1001"/>
      <c r="DT118" s="1001"/>
      <c r="DU118" s="1001"/>
      <c r="DV118" s="1001"/>
      <c r="DW118" s="1001"/>
      <c r="DX118" s="1001"/>
      <c r="DY118" s="1001"/>
      <c r="DZ118" s="1001"/>
      <c r="EA118" s="1001"/>
      <c r="EB118" s="1001"/>
      <c r="EC118" s="1001"/>
      <c r="ED118" s="1001"/>
      <c r="EE118" s="1001"/>
      <c r="EF118" s="1001"/>
      <c r="EG118" s="1001"/>
      <c r="EH118" s="1001"/>
      <c r="EI118" s="1001"/>
      <c r="EJ118" s="1001"/>
      <c r="EK118" s="1001"/>
      <c r="EL118" s="1001"/>
      <c r="EM118" s="1001"/>
      <c r="EN118" s="1001"/>
      <c r="EO118" s="1001"/>
      <c r="EP118" s="1001"/>
      <c r="EQ118" s="1001"/>
      <c r="ER118" s="1001"/>
      <c r="ES118" s="1001"/>
      <c r="ET118" s="1001"/>
      <c r="EU118" s="1001"/>
      <c r="EV118" s="1001"/>
      <c r="EW118" s="1001"/>
      <c r="EX118" s="1001"/>
      <c r="EY118" s="1001"/>
      <c r="EZ118" s="1001"/>
      <c r="FA118" s="1001"/>
      <c r="FB118" s="1001"/>
      <c r="FC118" s="1001"/>
      <c r="FD118" s="1001"/>
      <c r="FE118" s="1001"/>
      <c r="FF118" s="1001"/>
      <c r="FG118" s="1001"/>
      <c r="FH118" s="1001"/>
      <c r="FI118" s="1001"/>
      <c r="FJ118" s="1001"/>
      <c r="FK118" s="1001"/>
      <c r="FL118" s="1001"/>
      <c r="FM118" s="1001"/>
      <c r="FN118" s="1001"/>
      <c r="FO118" s="1001"/>
      <c r="FP118" s="1001"/>
      <c r="FQ118" s="1001"/>
      <c r="FR118" s="1001"/>
      <c r="FS118" s="1001"/>
      <c r="FT118" s="1001"/>
      <c r="FU118" s="1001"/>
      <c r="FV118" s="1001"/>
      <c r="FW118" s="1001"/>
      <c r="FX118" s="1001"/>
      <c r="FY118" s="1001"/>
      <c r="FZ118" s="1001"/>
      <c r="GA118" s="1001"/>
      <c r="GB118" s="1001"/>
      <c r="GC118" s="1001"/>
      <c r="GD118" s="1001"/>
      <c r="GE118" s="1001"/>
      <c r="GF118" s="1001"/>
      <c r="GG118" s="1001"/>
      <c r="GH118" s="1001"/>
      <c r="GI118" s="1001"/>
      <c r="GJ118" s="1001"/>
      <c r="GK118" s="1001"/>
      <c r="GL118" s="1001"/>
      <c r="GM118" s="1001"/>
      <c r="GN118" s="1005"/>
      <c r="HJ118" s="1645">
        <v>0</v>
      </c>
    </row>
    <row s="1644" customFormat="1" customHeight="1" ht="15" hidden="1">
      <c r="A119" s="2382"/>
      <c r="B119" s="919"/>
      <c r="C119" s="744"/>
      <c r="D119" s="755"/>
      <c r="E119" s="982"/>
      <c r="F119" s="983" t="s">
        <v>1068</v>
      </c>
      <c r="G119" s="756"/>
      <c r="H119" s="757"/>
      <c r="I119" s="757"/>
      <c r="J119" s="3199"/>
      <c r="K119" s="3200"/>
      <c r="L119" s="3201"/>
      <c r="M119" s="3202"/>
      <c r="N119" s="3203"/>
      <c r="O119" s="3204"/>
      <c r="P119" s="3205"/>
      <c r="Q119" s="3206"/>
      <c r="R119" s="3207"/>
      <c r="S119" s="3208"/>
      <c r="T119" s="3209"/>
      <c r="U119" s="3210"/>
      <c r="V119" s="3211"/>
      <c r="W119" s="3212"/>
      <c r="X119" s="3213"/>
      <c r="Y119" s="3214"/>
      <c r="Z119" s="3215"/>
      <c r="AA119" s="3216"/>
      <c r="AB119" s="3217"/>
      <c r="AC119" s="3218"/>
      <c r="AD119" s="3219"/>
      <c r="AE119" s="3220"/>
      <c r="AF119" s="3221"/>
      <c r="AG119" s="3222"/>
      <c r="AH119" s="3223"/>
      <c r="AI119" s="3224"/>
      <c r="AJ119" s="3225"/>
      <c r="AK119" s="3226"/>
      <c r="AL119" s="3227"/>
      <c r="AM119" s="3228"/>
      <c r="AN119" s="3229"/>
      <c r="AO119" s="3230"/>
      <c r="AP119" s="3231"/>
      <c r="AQ119" s="3232"/>
      <c r="AR119" s="3233"/>
      <c r="AS119" s="3234"/>
      <c r="AT119" s="3235"/>
      <c r="AU119" s="3236"/>
      <c r="AV119" s="3237"/>
      <c r="AW119" s="3238"/>
      <c r="AX119" s="3239"/>
      <c r="AY119" s="3240"/>
      <c r="AZ119" s="3241"/>
      <c r="BA119" s="3242"/>
      <c r="BB119" s="3243"/>
      <c r="BC119" s="3244"/>
      <c r="BD119" s="3245"/>
      <c r="BE119" s="3246"/>
      <c r="BF119" s="3247"/>
      <c r="BG119" s="3248"/>
      <c r="BH119" s="3249"/>
      <c r="BI119" s="3250"/>
      <c r="BJ119" s="3251"/>
      <c r="BK119" s="3252"/>
      <c r="BL119" s="3253"/>
      <c r="BM119" s="3254"/>
      <c r="BN119" s="3255"/>
      <c r="BO119" s="3256"/>
      <c r="BP119" s="3257"/>
      <c r="BQ119" s="3258"/>
      <c r="BR119" s="3259"/>
      <c r="BS119" s="3260"/>
      <c r="BT119" s="3261"/>
      <c r="BU119" s="3262"/>
      <c r="BV119" s="3263"/>
      <c r="BW119" s="3264"/>
      <c r="BX119" s="3265"/>
      <c r="BY119" s="3266"/>
      <c r="BZ119" s="3267"/>
      <c r="CA119" s="3268"/>
      <c r="CB119" s="3269"/>
      <c r="CC119" s="3270"/>
      <c r="CD119" s="3271"/>
      <c r="CE119" s="3272"/>
      <c r="CF119" s="3273"/>
      <c r="CG119" s="3274"/>
      <c r="CH119" s="3275"/>
      <c r="CI119" s="3276"/>
      <c r="CJ119" s="3277"/>
      <c r="CK119" s="3278"/>
      <c r="CL119" s="3279"/>
      <c r="CM119" s="3280"/>
      <c r="CN119" s="3281"/>
      <c r="CO119" s="3282"/>
      <c r="CP119" s="3283"/>
      <c r="CQ119" s="3284"/>
      <c r="CR119" s="3285"/>
      <c r="CS119" s="3286"/>
      <c r="CT119" s="3287"/>
      <c r="CU119" s="3288"/>
      <c r="CV119" s="3289"/>
      <c r="CW119" s="3290"/>
      <c r="CX119" s="3291"/>
      <c r="CY119" s="3292"/>
      <c r="CZ119" s="3293"/>
      <c r="DA119" s="3294"/>
      <c r="DB119" s="3295"/>
      <c r="DC119" s="3296"/>
      <c r="DD119" s="3297"/>
      <c r="DE119" s="3298"/>
      <c r="DF119" s="3299"/>
      <c r="DG119" s="3300"/>
      <c r="DH119" s="3301"/>
      <c r="DI119" s="3302"/>
      <c r="DJ119" s="3303"/>
      <c r="DK119" s="3304"/>
      <c r="DL119" s="3305"/>
      <c r="DM119" s="3306"/>
      <c r="DN119" s="3307"/>
      <c r="DO119" s="3308"/>
      <c r="DP119" s="3309"/>
      <c r="DQ119" s="3310"/>
      <c r="DR119" s="3311"/>
      <c r="DS119" s="3312"/>
      <c r="DT119" s="3313"/>
      <c r="DU119" s="3314"/>
      <c r="DV119" s="3315"/>
      <c r="DW119" s="3316"/>
      <c r="DX119" s="3317"/>
      <c r="DY119" s="3318"/>
      <c r="DZ119" s="3319"/>
      <c r="EA119" s="3320"/>
      <c r="EB119" s="3321"/>
      <c r="EC119" s="3322"/>
      <c r="ED119" s="3323"/>
      <c r="EE119" s="3324"/>
      <c r="EF119" s="3325"/>
      <c r="EG119" s="3326"/>
      <c r="EH119" s="3327"/>
      <c r="EI119" s="3328"/>
      <c r="EJ119" s="3329"/>
      <c r="EK119" s="3330"/>
      <c r="EL119" s="3331"/>
      <c r="EM119" s="3332"/>
      <c r="EN119" s="3333"/>
      <c r="EO119" s="3334"/>
      <c r="EP119" s="3335"/>
      <c r="EQ119" s="3336"/>
      <c r="ER119" s="3337"/>
      <c r="ES119" s="3338"/>
      <c r="ET119" s="3339"/>
      <c r="EU119" s="3340"/>
      <c r="EV119" s="3341"/>
      <c r="EW119" s="3342"/>
      <c r="EX119" s="3343"/>
      <c r="EY119" s="3344"/>
      <c r="EZ119" s="3345"/>
      <c r="FA119" s="3346"/>
      <c r="FB119" s="3347"/>
      <c r="FC119" s="3348"/>
      <c r="FD119" s="3349"/>
      <c r="FE119" s="3350"/>
      <c r="FF119" s="3351"/>
      <c r="FG119" s="3352"/>
      <c r="FH119" s="3353"/>
      <c r="FI119" s="3354"/>
      <c r="FJ119" s="3355"/>
      <c r="FK119" s="3356"/>
      <c r="FL119" s="3357"/>
      <c r="FM119" s="3358"/>
      <c r="FN119" s="3359"/>
      <c r="FO119" s="3360"/>
      <c r="FP119" s="3361"/>
      <c r="FQ119" s="3362"/>
      <c r="FR119" s="3363"/>
      <c r="FS119" s="3364"/>
      <c r="FT119" s="3365"/>
      <c r="FU119" s="3366"/>
      <c r="FV119" s="3367"/>
      <c r="FW119" s="3368"/>
      <c r="FX119" s="3369"/>
      <c r="FY119" s="3370"/>
      <c r="FZ119" s="3371"/>
      <c r="GA119" s="3372"/>
      <c r="GB119" s="3373"/>
      <c r="GC119" s="3374"/>
      <c r="GD119" s="3375"/>
      <c r="GE119" s="3376"/>
      <c r="GF119" s="3377"/>
      <c r="GG119" s="3378"/>
      <c r="GH119" s="3379"/>
      <c r="GI119" s="3380"/>
      <c r="GJ119" s="3381"/>
      <c r="GK119" s="3382"/>
      <c r="GL119" s="3383"/>
      <c r="GM119" s="3384"/>
      <c r="GN119" s="1012" t="s">
        <v>1069</v>
      </c>
      <c r="GO119" s="743"/>
      <c r="GP119" s="744"/>
      <c r="GQ119" s="744"/>
      <c r="GR119" s="919"/>
      <c r="GS119" s="919"/>
      <c r="GT119" s="919"/>
      <c r="GU119" s="919"/>
      <c r="GV119" s="744"/>
      <c r="GW119" s="919"/>
      <c r="GX119" s="919"/>
      <c r="GY119" s="745"/>
      <c r="GZ119" s="919"/>
      <c r="HA119" s="919"/>
      <c r="HB119" s="919"/>
      <c r="HC119" s="919"/>
      <c r="HD119" s="919"/>
      <c r="HE119" s="746"/>
      <c r="HF119" s="746"/>
      <c r="HG119" s="746"/>
      <c r="HH119" s="746"/>
      <c r="HI119" s="746"/>
      <c r="HJ119" s="748">
        <v>0</v>
      </c>
    </row>
    <row customHeight="1" ht="22.5">
      <c r="A120" s="2380" t="s">
        <v>1070</v>
      </c>
      <c r="D120" s="1647"/>
      <c r="E120" s="555" t="str">
        <f>FHD_NUM_P_78</f>
        <v>15</v>
      </c>
      <c r="F120" s="1889"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86" t="s">
        <v>1033</v>
      </c>
      <c r="H120" s="586"/>
      <c r="I120" s="586"/>
      <c r="J120" s="586"/>
      <c r="K120" s="586"/>
      <c r="L120" s="586"/>
      <c r="M120" s="586"/>
      <c r="N120" s="586"/>
      <c r="O120" s="586"/>
      <c r="P120" s="586"/>
      <c r="Q120" s="586"/>
      <c r="R120" s="586"/>
      <c r="S120" s="586"/>
      <c r="T120" s="586"/>
      <c r="U120" s="586"/>
      <c r="V120" s="586"/>
      <c r="W120" s="586"/>
      <c r="X120" s="586"/>
      <c r="Y120" s="586"/>
      <c r="Z120" s="586"/>
      <c r="AA120" s="586"/>
      <c r="AB120" s="586"/>
      <c r="AC120" s="586"/>
      <c r="AD120" s="586"/>
      <c r="AE120" s="586"/>
      <c r="AF120" s="586"/>
      <c r="AG120" s="586"/>
      <c r="AH120" s="586"/>
      <c r="AI120" s="586"/>
      <c r="AJ120" s="586"/>
      <c r="AK120" s="586"/>
      <c r="AL120" s="586"/>
      <c r="AM120" s="586"/>
      <c r="AN120" s="586"/>
      <c r="AO120" s="586"/>
      <c r="AP120" s="586"/>
      <c r="AQ120" s="586"/>
      <c r="AR120" s="586"/>
      <c r="AS120" s="586"/>
      <c r="AT120" s="586"/>
      <c r="AU120" s="586"/>
      <c r="AV120" s="586"/>
      <c r="AW120" s="586"/>
      <c r="AX120" s="586"/>
      <c r="AY120" s="586"/>
      <c r="AZ120" s="586"/>
      <c r="BA120" s="586"/>
      <c r="BB120" s="586"/>
      <c r="BC120" s="586"/>
      <c r="BD120" s="586"/>
      <c r="BE120" s="586"/>
      <c r="BF120" s="586"/>
      <c r="BG120" s="586"/>
      <c r="BH120" s="586"/>
      <c r="BI120" s="586"/>
      <c r="BJ120" s="586"/>
      <c r="BK120" s="586"/>
      <c r="BL120" s="586"/>
      <c r="BM120" s="586"/>
      <c r="BN120" s="586"/>
      <c r="BO120" s="586"/>
      <c r="BP120" s="586"/>
      <c r="BQ120" s="586"/>
      <c r="BR120" s="586"/>
      <c r="BS120" s="586"/>
      <c r="BT120" s="586"/>
      <c r="BU120" s="586"/>
      <c r="BV120" s="586"/>
      <c r="BW120" s="586"/>
      <c r="BX120" s="586"/>
      <c r="BY120" s="586"/>
      <c r="BZ120" s="586"/>
      <c r="CA120" s="586"/>
      <c r="CB120" s="586"/>
      <c r="CC120" s="586"/>
      <c r="CD120" s="586"/>
      <c r="CE120" s="586"/>
      <c r="CF120" s="586"/>
      <c r="CG120" s="586"/>
      <c r="CH120" s="586"/>
      <c r="CI120" s="586"/>
      <c r="CJ120" s="586"/>
      <c r="CK120" s="586"/>
      <c r="CL120" s="586"/>
      <c r="CM120" s="586"/>
      <c r="CN120" s="586"/>
      <c r="CO120" s="586"/>
      <c r="CP120" s="586"/>
      <c r="CQ120" s="586"/>
      <c r="CR120" s="586"/>
      <c r="CS120" s="586"/>
      <c r="CT120" s="586"/>
      <c r="CU120" s="586"/>
      <c r="CV120" s="586"/>
      <c r="CW120" s="586"/>
      <c r="CX120" s="586"/>
      <c r="CY120" s="586"/>
      <c r="CZ120" s="586"/>
      <c r="DA120" s="586"/>
      <c r="DB120" s="586"/>
      <c r="DC120" s="586"/>
      <c r="DD120" s="586"/>
      <c r="DE120" s="586"/>
      <c r="DF120" s="586"/>
      <c r="DG120" s="586"/>
      <c r="DH120" s="586"/>
      <c r="DI120" s="586"/>
      <c r="DJ120" s="586"/>
      <c r="DK120" s="586"/>
      <c r="DL120" s="586"/>
      <c r="DM120" s="586"/>
      <c r="DN120" s="586"/>
      <c r="DO120" s="586"/>
      <c r="DP120" s="586"/>
      <c r="DQ120" s="586"/>
      <c r="DR120" s="586"/>
      <c r="DS120" s="586"/>
      <c r="DT120" s="586"/>
      <c r="DU120" s="586"/>
      <c r="DV120" s="586"/>
      <c r="DW120" s="586"/>
      <c r="DX120" s="586"/>
      <c r="DY120" s="586"/>
      <c r="DZ120" s="586"/>
      <c r="EA120" s="586"/>
      <c r="EB120" s="586"/>
      <c r="EC120" s="586"/>
      <c r="ED120" s="586"/>
      <c r="EE120" s="586"/>
      <c r="EF120" s="586"/>
      <c r="EG120" s="586"/>
      <c r="EH120" s="586"/>
      <c r="EI120" s="586"/>
      <c r="EJ120" s="586"/>
      <c r="EK120" s="586"/>
      <c r="EL120" s="586"/>
      <c r="EM120" s="586"/>
      <c r="EN120" s="586"/>
      <c r="EO120" s="586"/>
      <c r="EP120" s="586"/>
      <c r="EQ120" s="586"/>
      <c r="ER120" s="586"/>
      <c r="ES120" s="586"/>
      <c r="ET120" s="586"/>
      <c r="EU120" s="586"/>
      <c r="EV120" s="586"/>
      <c r="EW120" s="586"/>
      <c r="EX120" s="586"/>
      <c r="EY120" s="586"/>
      <c r="EZ120" s="586"/>
      <c r="FA120" s="586"/>
      <c r="FB120" s="586"/>
      <c r="FC120" s="586"/>
      <c r="FD120" s="586"/>
      <c r="FE120" s="586"/>
      <c r="FF120" s="586"/>
      <c r="FG120" s="586"/>
      <c r="FH120" s="586"/>
      <c r="FI120" s="586"/>
      <c r="FJ120" s="586"/>
      <c r="FK120" s="586"/>
      <c r="FL120" s="586"/>
      <c r="FM120" s="586"/>
      <c r="FN120" s="586"/>
      <c r="FO120" s="586"/>
      <c r="FP120" s="586"/>
      <c r="FQ120" s="586"/>
      <c r="FR120" s="586"/>
      <c r="FS120" s="586"/>
      <c r="FT120" s="586"/>
      <c r="FU120" s="586"/>
      <c r="FV120" s="586"/>
      <c r="FW120" s="586"/>
      <c r="FX120" s="586"/>
      <c r="FY120" s="586"/>
      <c r="FZ120" s="586"/>
      <c r="GA120" s="586"/>
      <c r="GB120" s="586"/>
      <c r="GC120" s="586"/>
      <c r="GD120" s="586"/>
      <c r="GE120" s="586"/>
      <c r="GF120" s="586"/>
      <c r="GG120" s="586"/>
      <c r="GH120" s="586"/>
      <c r="GI120" s="586"/>
      <c r="GJ120" s="586"/>
      <c r="GK120" s="586"/>
      <c r="GL120" s="586"/>
      <c r="GM120" s="586"/>
      <c r="GN120" s="298" t="str">
        <f>FHD_NOTE_P_78</f>
        <v/>
      </c>
      <c r="GO120" s="552"/>
      <c r="HJ120" s="1640">
        <v>0</v>
      </c>
    </row>
    <row s="1651" customFormat="1" customHeight="1" ht="0.75">
      <c r="A121" s="2380"/>
      <c r="D121" s="557"/>
      <c r="E121" s="1022" t="str">
        <f>E120&amp;".0"</f>
        <v>15.0</v>
      </c>
      <c r="F121" s="1006"/>
      <c r="G121" s="1660"/>
      <c r="H121" s="1001"/>
      <c r="I121" s="1001"/>
      <c r="J121" s="1001"/>
      <c r="K121" s="1001"/>
      <c r="L121" s="1001"/>
      <c r="M121" s="1001"/>
      <c r="N121" s="1001"/>
      <c r="O121" s="1001"/>
      <c r="P121" s="1001"/>
      <c r="Q121" s="1001"/>
      <c r="R121" s="1001"/>
      <c r="S121" s="1001"/>
      <c r="T121" s="1001"/>
      <c r="U121" s="1001"/>
      <c r="V121" s="1001"/>
      <c r="W121" s="1001"/>
      <c r="X121" s="1001"/>
      <c r="Y121" s="1001"/>
      <c r="Z121" s="1001"/>
      <c r="AA121" s="1001"/>
      <c r="AB121" s="1001"/>
      <c r="AC121" s="1001"/>
      <c r="AD121" s="1001"/>
      <c r="AE121" s="1001"/>
      <c r="AF121" s="1001"/>
      <c r="AG121" s="1001"/>
      <c r="AH121" s="1001"/>
      <c r="AI121" s="1001"/>
      <c r="AJ121" s="1001"/>
      <c r="AK121" s="1001"/>
      <c r="AL121" s="1001"/>
      <c r="AM121" s="1001"/>
      <c r="AN121" s="1001"/>
      <c r="AO121" s="1001"/>
      <c r="AP121" s="1001"/>
      <c r="AQ121" s="1001"/>
      <c r="AR121" s="1001"/>
      <c r="AS121" s="1001"/>
      <c r="AT121" s="1001"/>
      <c r="AU121" s="1001"/>
      <c r="AV121" s="1001"/>
      <c r="AW121" s="1001"/>
      <c r="AX121" s="1001"/>
      <c r="AY121" s="1001"/>
      <c r="AZ121" s="1001"/>
      <c r="BA121" s="1001"/>
      <c r="BB121" s="1001"/>
      <c r="BC121" s="1001"/>
      <c r="BD121" s="1001"/>
      <c r="BE121" s="1001"/>
      <c r="BF121" s="1001"/>
      <c r="BG121" s="1001"/>
      <c r="BH121" s="1001"/>
      <c r="BI121" s="1001"/>
      <c r="BJ121" s="1001"/>
      <c r="BK121" s="1001"/>
      <c r="BL121" s="1001"/>
      <c r="BM121" s="1001"/>
      <c r="BN121" s="1001"/>
      <c r="BO121" s="1001"/>
      <c r="BP121" s="1001"/>
      <c r="BQ121" s="1001"/>
      <c r="BR121" s="1001"/>
      <c r="BS121" s="1001"/>
      <c r="BT121" s="1001"/>
      <c r="BU121" s="1001"/>
      <c r="BV121" s="1001"/>
      <c r="BW121" s="1001"/>
      <c r="BX121" s="1001"/>
      <c r="BY121" s="1001"/>
      <c r="BZ121" s="1001"/>
      <c r="CA121" s="1001"/>
      <c r="CB121" s="1001"/>
      <c r="CC121" s="1001"/>
      <c r="CD121" s="1001"/>
      <c r="CE121" s="1001"/>
      <c r="CF121" s="1001"/>
      <c r="CG121" s="1001"/>
      <c r="CH121" s="1001"/>
      <c r="CI121" s="1001"/>
      <c r="CJ121" s="1001"/>
      <c r="CK121" s="1001"/>
      <c r="CL121" s="1001"/>
      <c r="CM121" s="1001"/>
      <c r="CN121" s="1001"/>
      <c r="CO121" s="1001"/>
      <c r="CP121" s="1001"/>
      <c r="CQ121" s="1001"/>
      <c r="CR121" s="1001"/>
      <c r="CS121" s="1001"/>
      <c r="CT121" s="1001"/>
      <c r="CU121" s="1001"/>
      <c r="CV121" s="1001"/>
      <c r="CW121" s="1001"/>
      <c r="CX121" s="1001"/>
      <c r="CY121" s="1001"/>
      <c r="CZ121" s="1001"/>
      <c r="DA121" s="1001"/>
      <c r="DB121" s="1001"/>
      <c r="DC121" s="1001"/>
      <c r="DD121" s="1001"/>
      <c r="DE121" s="1001"/>
      <c r="DF121" s="1001"/>
      <c r="DG121" s="1001"/>
      <c r="DH121" s="1001"/>
      <c r="DI121" s="1001"/>
      <c r="DJ121" s="1001"/>
      <c r="DK121" s="1001"/>
      <c r="DL121" s="1001"/>
      <c r="DM121" s="1001"/>
      <c r="DN121" s="1001"/>
      <c r="DO121" s="1001"/>
      <c r="DP121" s="1001"/>
      <c r="DQ121" s="1001"/>
      <c r="DR121" s="1001"/>
      <c r="DS121" s="1001"/>
      <c r="DT121" s="1001"/>
      <c r="DU121" s="1001"/>
      <c r="DV121" s="1001"/>
      <c r="DW121" s="1001"/>
      <c r="DX121" s="1001"/>
      <c r="DY121" s="1001"/>
      <c r="DZ121" s="1001"/>
      <c r="EA121" s="1001"/>
      <c r="EB121" s="1001"/>
      <c r="EC121" s="1001"/>
      <c r="ED121" s="1001"/>
      <c r="EE121" s="1001"/>
      <c r="EF121" s="1001"/>
      <c r="EG121" s="1001"/>
      <c r="EH121" s="1001"/>
      <c r="EI121" s="1001"/>
      <c r="EJ121" s="1001"/>
      <c r="EK121" s="1001"/>
      <c r="EL121" s="1001"/>
      <c r="EM121" s="1001"/>
      <c r="EN121" s="1001"/>
      <c r="EO121" s="1001"/>
      <c r="EP121" s="1001"/>
      <c r="EQ121" s="1001"/>
      <c r="ER121" s="1001"/>
      <c r="ES121" s="1001"/>
      <c r="ET121" s="1001"/>
      <c r="EU121" s="1001"/>
      <c r="EV121" s="1001"/>
      <c r="EW121" s="1001"/>
      <c r="EX121" s="1001"/>
      <c r="EY121" s="1001"/>
      <c r="EZ121" s="1001"/>
      <c r="FA121" s="1001"/>
      <c r="FB121" s="1001"/>
      <c r="FC121" s="1001"/>
      <c r="FD121" s="1001"/>
      <c r="FE121" s="1001"/>
      <c r="FF121" s="1001"/>
      <c r="FG121" s="1001"/>
      <c r="FH121" s="1001"/>
      <c r="FI121" s="1001"/>
      <c r="FJ121" s="1001"/>
      <c r="FK121" s="1001"/>
      <c r="FL121" s="1001"/>
      <c r="FM121" s="1001"/>
      <c r="FN121" s="1001"/>
      <c r="FO121" s="1001"/>
      <c r="FP121" s="1001"/>
      <c r="FQ121" s="1001"/>
      <c r="FR121" s="1001"/>
      <c r="FS121" s="1001"/>
      <c r="FT121" s="1001"/>
      <c r="FU121" s="1001"/>
      <c r="FV121" s="1001"/>
      <c r="FW121" s="1001"/>
      <c r="FX121" s="1001"/>
      <c r="FY121" s="1001"/>
      <c r="FZ121" s="1001"/>
      <c r="GA121" s="1001"/>
      <c r="GB121" s="1001"/>
      <c r="GC121" s="1001"/>
      <c r="GD121" s="1001"/>
      <c r="GE121" s="1001"/>
      <c r="GF121" s="1001"/>
      <c r="GG121" s="1001"/>
      <c r="GH121" s="1001"/>
      <c r="GI121" s="1001"/>
      <c r="GJ121" s="1001"/>
      <c r="GK121" s="1001"/>
      <c r="GL121" s="1001"/>
      <c r="GM121" s="1001"/>
      <c r="GN121" s="1005"/>
      <c r="HJ121" s="1645">
        <v>0</v>
      </c>
    </row>
    <row customHeight="1" ht="15">
      <c r="A122" s="2380"/>
      <c r="D122" s="1642"/>
      <c r="E122" s="579"/>
      <c r="F122" s="1177" t="s">
        <v>1059</v>
      </c>
      <c r="G122" s="581"/>
      <c r="H122" s="582"/>
      <c r="I122" s="582"/>
      <c r="J122" s="3385"/>
      <c r="K122" s="3386"/>
      <c r="L122" s="3387"/>
      <c r="M122" s="3388"/>
      <c r="N122" s="3389"/>
      <c r="O122" s="3390"/>
      <c r="P122" s="3391"/>
      <c r="Q122" s="3392"/>
      <c r="R122" s="3393"/>
      <c r="S122" s="3394"/>
      <c r="T122" s="3395"/>
      <c r="U122" s="3396"/>
      <c r="V122" s="3397"/>
      <c r="W122" s="3398"/>
      <c r="X122" s="3399"/>
      <c r="Y122" s="3400"/>
      <c r="Z122" s="3401"/>
      <c r="AA122" s="3402"/>
      <c r="AB122" s="3403"/>
      <c r="AC122" s="3404"/>
      <c r="AD122" s="3405"/>
      <c r="AE122" s="3406"/>
      <c r="AF122" s="3407"/>
      <c r="AG122" s="3408"/>
      <c r="AH122" s="3409"/>
      <c r="AI122" s="3410"/>
      <c r="AJ122" s="3411"/>
      <c r="AK122" s="3412"/>
      <c r="AL122" s="3413"/>
      <c r="AM122" s="3414"/>
      <c r="AN122" s="3415"/>
      <c r="AO122" s="3416"/>
      <c r="AP122" s="3417"/>
      <c r="AQ122" s="3418"/>
      <c r="AR122" s="3419"/>
      <c r="AS122" s="3420"/>
      <c r="AT122" s="3421"/>
      <c r="AU122" s="3422"/>
      <c r="AV122" s="3423"/>
      <c r="AW122" s="3424"/>
      <c r="AX122" s="3425"/>
      <c r="AY122" s="3426"/>
      <c r="AZ122" s="3427"/>
      <c r="BA122" s="3428"/>
      <c r="BB122" s="3429"/>
      <c r="BC122" s="3430"/>
      <c r="BD122" s="3431"/>
      <c r="BE122" s="3432"/>
      <c r="BF122" s="3433"/>
      <c r="BG122" s="3434"/>
      <c r="BH122" s="3435"/>
      <c r="BI122" s="3436"/>
      <c r="BJ122" s="3437"/>
      <c r="BK122" s="3438"/>
      <c r="BL122" s="3439"/>
      <c r="BM122" s="3440"/>
      <c r="BN122" s="3441"/>
      <c r="BO122" s="3442"/>
      <c r="BP122" s="3443"/>
      <c r="BQ122" s="3444"/>
      <c r="BR122" s="3445"/>
      <c r="BS122" s="3446"/>
      <c r="BT122" s="3447"/>
      <c r="BU122" s="3448"/>
      <c r="BV122" s="3449"/>
      <c r="BW122" s="3450"/>
      <c r="BX122" s="3451"/>
      <c r="BY122" s="3452"/>
      <c r="BZ122" s="3453"/>
      <c r="CA122" s="3454"/>
      <c r="CB122" s="3455"/>
      <c r="CC122" s="3456"/>
      <c r="CD122" s="3457"/>
      <c r="CE122" s="3458"/>
      <c r="CF122" s="3459"/>
      <c r="CG122" s="3460"/>
      <c r="CH122" s="3461"/>
      <c r="CI122" s="3462"/>
      <c r="CJ122" s="3463"/>
      <c r="CK122" s="3464"/>
      <c r="CL122" s="3465"/>
      <c r="CM122" s="3466"/>
      <c r="CN122" s="3467"/>
      <c r="CO122" s="3468"/>
      <c r="CP122" s="3469"/>
      <c r="CQ122" s="3470"/>
      <c r="CR122" s="3471"/>
      <c r="CS122" s="3472"/>
      <c r="CT122" s="3473"/>
      <c r="CU122" s="3474"/>
      <c r="CV122" s="3475"/>
      <c r="CW122" s="3476"/>
      <c r="CX122" s="3477"/>
      <c r="CY122" s="3478"/>
      <c r="CZ122" s="3479"/>
      <c r="DA122" s="3480"/>
      <c r="DB122" s="3481"/>
      <c r="DC122" s="3482"/>
      <c r="DD122" s="3483"/>
      <c r="DE122" s="3484"/>
      <c r="DF122" s="3485"/>
      <c r="DG122" s="3486"/>
      <c r="DH122" s="3487"/>
      <c r="DI122" s="3488"/>
      <c r="DJ122" s="3489"/>
      <c r="DK122" s="3490"/>
      <c r="DL122" s="3491"/>
      <c r="DM122" s="3492"/>
      <c r="DN122" s="3493"/>
      <c r="DO122" s="3494"/>
      <c r="DP122" s="3495"/>
      <c r="DQ122" s="3496"/>
      <c r="DR122" s="3497"/>
      <c r="DS122" s="3498"/>
      <c r="DT122" s="3499"/>
      <c r="DU122" s="3500"/>
      <c r="DV122" s="3501"/>
      <c r="DW122" s="3502"/>
      <c r="DX122" s="3503"/>
      <c r="DY122" s="3504"/>
      <c r="DZ122" s="3505"/>
      <c r="EA122" s="3506"/>
      <c r="EB122" s="3507"/>
      <c r="EC122" s="3508"/>
      <c r="ED122" s="3509"/>
      <c r="EE122" s="3510"/>
      <c r="EF122" s="3511"/>
      <c r="EG122" s="3512"/>
      <c r="EH122" s="3513"/>
      <c r="EI122" s="3514"/>
      <c r="EJ122" s="3515"/>
      <c r="EK122" s="3516"/>
      <c r="EL122" s="3517"/>
      <c r="EM122" s="3518"/>
      <c r="EN122" s="3519"/>
      <c r="EO122" s="3520"/>
      <c r="EP122" s="3521"/>
      <c r="EQ122" s="3522"/>
      <c r="ER122" s="3523"/>
      <c r="ES122" s="3524"/>
      <c r="ET122" s="3525"/>
      <c r="EU122" s="3526"/>
      <c r="EV122" s="3527"/>
      <c r="EW122" s="3528"/>
      <c r="EX122" s="3529"/>
      <c r="EY122" s="3530"/>
      <c r="EZ122" s="3531"/>
      <c r="FA122" s="3532"/>
      <c r="FB122" s="3533"/>
      <c r="FC122" s="3534"/>
      <c r="FD122" s="3535"/>
      <c r="FE122" s="3536"/>
      <c r="FF122" s="3537"/>
      <c r="FG122" s="3538"/>
      <c r="FH122" s="3539"/>
      <c r="FI122" s="3540"/>
      <c r="FJ122" s="3541"/>
      <c r="FK122" s="3542"/>
      <c r="FL122" s="3543"/>
      <c r="FM122" s="3544"/>
      <c r="FN122" s="3545"/>
      <c r="FO122" s="3546"/>
      <c r="FP122" s="3547"/>
      <c r="FQ122" s="3548"/>
      <c r="FR122" s="3549"/>
      <c r="FS122" s="3550"/>
      <c r="FT122" s="3551"/>
      <c r="FU122" s="3552"/>
      <c r="FV122" s="3553"/>
      <c r="FW122" s="3554"/>
      <c r="FX122" s="3555"/>
      <c r="FY122" s="3556"/>
      <c r="FZ122" s="3557"/>
      <c r="GA122" s="3558"/>
      <c r="GB122" s="3559"/>
      <c r="GC122" s="3560"/>
      <c r="GD122" s="3561"/>
      <c r="GE122" s="3562"/>
      <c r="GF122" s="3563"/>
      <c r="GG122" s="3564"/>
      <c r="GH122" s="3565"/>
      <c r="GI122" s="3566"/>
      <c r="GJ122" s="3567"/>
      <c r="GK122" s="3568"/>
      <c r="GL122" s="3569"/>
      <c r="GM122" s="3570"/>
      <c r="GN122" s="1013" t="s">
        <v>1071</v>
      </c>
      <c r="GO122" s="552"/>
      <c r="HJ122" s="1640">
        <v>0</v>
      </c>
    </row>
    <row customHeight="1" ht="22.5">
      <c r="A123" s="2380"/>
      <c r="D123" s="1647"/>
      <c r="E123" s="555" t="str">
        <f>FHD_NUM_P_79</f>
        <v>16</v>
      </c>
      <c r="F123" s="1889"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7" t="s">
        <v>1035</v>
      </c>
      <c r="H123" s="586"/>
      <c r="I123" s="586"/>
      <c r="J123" s="586"/>
      <c r="K123" s="586"/>
      <c r="L123" s="586"/>
      <c r="M123" s="586"/>
      <c r="N123" s="586"/>
      <c r="O123" s="586"/>
      <c r="P123" s="586"/>
      <c r="Q123" s="586"/>
      <c r="R123" s="586"/>
      <c r="S123" s="586"/>
      <c r="T123" s="586"/>
      <c r="U123" s="586"/>
      <c r="V123" s="586"/>
      <c r="W123" s="586"/>
      <c r="X123" s="586"/>
      <c r="Y123" s="586"/>
      <c r="Z123" s="586"/>
      <c r="AA123" s="586"/>
      <c r="AB123" s="586"/>
      <c r="AC123" s="586"/>
      <c r="AD123" s="586"/>
      <c r="AE123" s="586"/>
      <c r="AF123" s="586"/>
      <c r="AG123" s="586"/>
      <c r="AH123" s="586"/>
      <c r="AI123" s="586"/>
      <c r="AJ123" s="586"/>
      <c r="AK123" s="586"/>
      <c r="AL123" s="586"/>
      <c r="AM123" s="586"/>
      <c r="AN123" s="586"/>
      <c r="AO123" s="586"/>
      <c r="AP123" s="586"/>
      <c r="AQ123" s="586"/>
      <c r="AR123" s="586"/>
      <c r="AS123" s="586"/>
      <c r="AT123" s="586"/>
      <c r="AU123" s="586"/>
      <c r="AV123" s="586"/>
      <c r="AW123" s="586"/>
      <c r="AX123" s="586"/>
      <c r="AY123" s="586"/>
      <c r="AZ123" s="586"/>
      <c r="BA123" s="586"/>
      <c r="BB123" s="586"/>
      <c r="BC123" s="586"/>
      <c r="BD123" s="586"/>
      <c r="BE123" s="586"/>
      <c r="BF123" s="586"/>
      <c r="BG123" s="586"/>
      <c r="BH123" s="586"/>
      <c r="BI123" s="586"/>
      <c r="BJ123" s="586"/>
      <c r="BK123" s="586"/>
      <c r="BL123" s="586"/>
      <c r="BM123" s="586"/>
      <c r="BN123" s="586"/>
      <c r="BO123" s="586"/>
      <c r="BP123" s="586"/>
      <c r="BQ123" s="586"/>
      <c r="BR123" s="586"/>
      <c r="BS123" s="586"/>
      <c r="BT123" s="586"/>
      <c r="BU123" s="586"/>
      <c r="BV123" s="586"/>
      <c r="BW123" s="586"/>
      <c r="BX123" s="586"/>
      <c r="BY123" s="586"/>
      <c r="BZ123" s="586"/>
      <c r="CA123" s="586"/>
      <c r="CB123" s="586"/>
      <c r="CC123" s="586"/>
      <c r="CD123" s="586"/>
      <c r="CE123" s="586"/>
      <c r="CF123" s="586"/>
      <c r="CG123" s="586"/>
      <c r="CH123" s="586"/>
      <c r="CI123" s="586"/>
      <c r="CJ123" s="586"/>
      <c r="CK123" s="586"/>
      <c r="CL123" s="586"/>
      <c r="CM123" s="586"/>
      <c r="CN123" s="586"/>
      <c r="CO123" s="586"/>
      <c r="CP123" s="586"/>
      <c r="CQ123" s="586"/>
      <c r="CR123" s="586"/>
      <c r="CS123" s="586"/>
      <c r="CT123" s="586"/>
      <c r="CU123" s="586"/>
      <c r="CV123" s="586"/>
      <c r="CW123" s="586"/>
      <c r="CX123" s="586"/>
      <c r="CY123" s="586"/>
      <c r="CZ123" s="586"/>
      <c r="DA123" s="586"/>
      <c r="DB123" s="586"/>
      <c r="DC123" s="586"/>
      <c r="DD123" s="586"/>
      <c r="DE123" s="586"/>
      <c r="DF123" s="586"/>
      <c r="DG123" s="586"/>
      <c r="DH123" s="586"/>
      <c r="DI123" s="586"/>
      <c r="DJ123" s="586"/>
      <c r="DK123" s="586"/>
      <c r="DL123" s="586"/>
      <c r="DM123" s="586"/>
      <c r="DN123" s="586"/>
      <c r="DO123" s="586"/>
      <c r="DP123" s="586"/>
      <c r="DQ123" s="586"/>
      <c r="DR123" s="586"/>
      <c r="DS123" s="586"/>
      <c r="DT123" s="586"/>
      <c r="DU123" s="586"/>
      <c r="DV123" s="586"/>
      <c r="DW123" s="586"/>
      <c r="DX123" s="586"/>
      <c r="DY123" s="586"/>
      <c r="DZ123" s="586"/>
      <c r="EA123" s="586"/>
      <c r="EB123" s="586"/>
      <c r="EC123" s="586"/>
      <c r="ED123" s="586"/>
      <c r="EE123" s="586"/>
      <c r="EF123" s="586"/>
      <c r="EG123" s="586"/>
      <c r="EH123" s="586"/>
      <c r="EI123" s="586"/>
      <c r="EJ123" s="586"/>
      <c r="EK123" s="586"/>
      <c r="EL123" s="586"/>
      <c r="EM123" s="586"/>
      <c r="EN123" s="586"/>
      <c r="EO123" s="586"/>
      <c r="EP123" s="586"/>
      <c r="EQ123" s="586"/>
      <c r="ER123" s="586"/>
      <c r="ES123" s="586"/>
      <c r="ET123" s="586"/>
      <c r="EU123" s="586"/>
      <c r="EV123" s="586"/>
      <c r="EW123" s="586"/>
      <c r="EX123" s="586"/>
      <c r="EY123" s="586"/>
      <c r="EZ123" s="586"/>
      <c r="FA123" s="586"/>
      <c r="FB123" s="586"/>
      <c r="FC123" s="586"/>
      <c r="FD123" s="586"/>
      <c r="FE123" s="586"/>
      <c r="FF123" s="586"/>
      <c r="FG123" s="586"/>
      <c r="FH123" s="586"/>
      <c r="FI123" s="586"/>
      <c r="FJ123" s="586"/>
      <c r="FK123" s="586"/>
      <c r="FL123" s="586"/>
      <c r="FM123" s="586"/>
      <c r="FN123" s="586"/>
      <c r="FO123" s="586"/>
      <c r="FP123" s="586"/>
      <c r="FQ123" s="586"/>
      <c r="FR123" s="586"/>
      <c r="FS123" s="586"/>
      <c r="FT123" s="586"/>
      <c r="FU123" s="586"/>
      <c r="FV123" s="586"/>
      <c r="FW123" s="586"/>
      <c r="FX123" s="586"/>
      <c r="FY123" s="586"/>
      <c r="FZ123" s="586"/>
      <c r="GA123" s="586"/>
      <c r="GB123" s="586"/>
      <c r="GC123" s="586"/>
      <c r="GD123" s="586"/>
      <c r="GE123" s="586"/>
      <c r="GF123" s="586"/>
      <c r="GG123" s="586"/>
      <c r="GH123" s="586"/>
      <c r="GI123" s="586"/>
      <c r="GJ123" s="586"/>
      <c r="GK123" s="586"/>
      <c r="GL123" s="586"/>
      <c r="GM123" s="586"/>
      <c r="GN123" s="298"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GO123" s="552"/>
      <c r="HJ123" s="1640">
        <v>0</v>
      </c>
    </row>
    <row s="1651" customFormat="1" customHeight="1" ht="0.75">
      <c r="A124" s="2380"/>
      <c r="D124" s="557"/>
      <c r="E124" s="1022" t="str">
        <f>E123&amp;".0"</f>
        <v>16.0</v>
      </c>
      <c r="F124" s="1007"/>
      <c r="G124" s="1660"/>
      <c r="H124" s="1001"/>
      <c r="I124" s="1001"/>
      <c r="J124" s="1001"/>
      <c r="K124" s="1001"/>
      <c r="L124" s="1001"/>
      <c r="M124" s="1001"/>
      <c r="N124" s="1001"/>
      <c r="O124" s="1001"/>
      <c r="P124" s="1001"/>
      <c r="Q124" s="1001"/>
      <c r="R124" s="1001"/>
      <c r="S124" s="1001"/>
      <c r="T124" s="1001"/>
      <c r="U124" s="1001"/>
      <c r="V124" s="1001"/>
      <c r="W124" s="1001"/>
      <c r="X124" s="1001"/>
      <c r="Y124" s="1001"/>
      <c r="Z124" s="1001"/>
      <c r="AA124" s="1001"/>
      <c r="AB124" s="1001"/>
      <c r="AC124" s="1001"/>
      <c r="AD124" s="1001"/>
      <c r="AE124" s="1001"/>
      <c r="AF124" s="1001"/>
      <c r="AG124" s="1001"/>
      <c r="AH124" s="1001"/>
      <c r="AI124" s="1001"/>
      <c r="AJ124" s="1001"/>
      <c r="AK124" s="1001"/>
      <c r="AL124" s="1001"/>
      <c r="AM124" s="1001"/>
      <c r="AN124" s="1001"/>
      <c r="AO124" s="1001"/>
      <c r="AP124" s="1001"/>
      <c r="AQ124" s="1001"/>
      <c r="AR124" s="1001"/>
      <c r="AS124" s="1001"/>
      <c r="AT124" s="1001"/>
      <c r="AU124" s="1001"/>
      <c r="AV124" s="1001"/>
      <c r="AW124" s="1001"/>
      <c r="AX124" s="1001"/>
      <c r="AY124" s="1001"/>
      <c r="AZ124" s="1001"/>
      <c r="BA124" s="1001"/>
      <c r="BB124" s="1001"/>
      <c r="BC124" s="1001"/>
      <c r="BD124" s="1001"/>
      <c r="BE124" s="1001"/>
      <c r="BF124" s="1001"/>
      <c r="BG124" s="1001"/>
      <c r="BH124" s="1001"/>
      <c r="BI124" s="1001"/>
      <c r="BJ124" s="1001"/>
      <c r="BK124" s="1001"/>
      <c r="BL124" s="1001"/>
      <c r="BM124" s="1001"/>
      <c r="BN124" s="1001"/>
      <c r="BO124" s="1001"/>
      <c r="BP124" s="1001"/>
      <c r="BQ124" s="1001"/>
      <c r="BR124" s="1001"/>
      <c r="BS124" s="1001"/>
      <c r="BT124" s="1001"/>
      <c r="BU124" s="1001"/>
      <c r="BV124" s="1001"/>
      <c r="BW124" s="1001"/>
      <c r="BX124" s="1001"/>
      <c r="BY124" s="1001"/>
      <c r="BZ124" s="1001"/>
      <c r="CA124" s="1001"/>
      <c r="CB124" s="1001"/>
      <c r="CC124" s="1001"/>
      <c r="CD124" s="1001"/>
      <c r="CE124" s="1001"/>
      <c r="CF124" s="1001"/>
      <c r="CG124" s="1001"/>
      <c r="CH124" s="1001"/>
      <c r="CI124" s="1001"/>
      <c r="CJ124" s="1001"/>
      <c r="CK124" s="1001"/>
      <c r="CL124" s="1001"/>
      <c r="CM124" s="1001"/>
      <c r="CN124" s="1001"/>
      <c r="CO124" s="1001"/>
      <c r="CP124" s="1001"/>
      <c r="CQ124" s="1001"/>
      <c r="CR124" s="1001"/>
      <c r="CS124" s="1001"/>
      <c r="CT124" s="1001"/>
      <c r="CU124" s="1001"/>
      <c r="CV124" s="1001"/>
      <c r="CW124" s="1001"/>
      <c r="CX124" s="1001"/>
      <c r="CY124" s="1001"/>
      <c r="CZ124" s="1001"/>
      <c r="DA124" s="1001"/>
      <c r="DB124" s="1001"/>
      <c r="DC124" s="1001"/>
      <c r="DD124" s="1001"/>
      <c r="DE124" s="1001"/>
      <c r="DF124" s="1001"/>
      <c r="DG124" s="1001"/>
      <c r="DH124" s="1001"/>
      <c r="DI124" s="1001"/>
      <c r="DJ124" s="1001"/>
      <c r="DK124" s="1001"/>
      <c r="DL124" s="1001"/>
      <c r="DM124" s="1001"/>
      <c r="DN124" s="1001"/>
      <c r="DO124" s="1001"/>
      <c r="DP124" s="1001"/>
      <c r="DQ124" s="1001"/>
      <c r="DR124" s="1001"/>
      <c r="DS124" s="1001"/>
      <c r="DT124" s="1001"/>
      <c r="DU124" s="1001"/>
      <c r="DV124" s="1001"/>
      <c r="DW124" s="1001"/>
      <c r="DX124" s="1001"/>
      <c r="DY124" s="1001"/>
      <c r="DZ124" s="1001"/>
      <c r="EA124" s="1001"/>
      <c r="EB124" s="1001"/>
      <c r="EC124" s="1001"/>
      <c r="ED124" s="1001"/>
      <c r="EE124" s="1001"/>
      <c r="EF124" s="1001"/>
      <c r="EG124" s="1001"/>
      <c r="EH124" s="1001"/>
      <c r="EI124" s="1001"/>
      <c r="EJ124" s="1001"/>
      <c r="EK124" s="1001"/>
      <c r="EL124" s="1001"/>
      <c r="EM124" s="1001"/>
      <c r="EN124" s="1001"/>
      <c r="EO124" s="1001"/>
      <c r="EP124" s="1001"/>
      <c r="EQ124" s="1001"/>
      <c r="ER124" s="1001"/>
      <c r="ES124" s="1001"/>
      <c r="ET124" s="1001"/>
      <c r="EU124" s="1001"/>
      <c r="EV124" s="1001"/>
      <c r="EW124" s="1001"/>
      <c r="EX124" s="1001"/>
      <c r="EY124" s="1001"/>
      <c r="EZ124" s="1001"/>
      <c r="FA124" s="1001"/>
      <c r="FB124" s="1001"/>
      <c r="FC124" s="1001"/>
      <c r="FD124" s="1001"/>
      <c r="FE124" s="1001"/>
      <c r="FF124" s="1001"/>
      <c r="FG124" s="1001"/>
      <c r="FH124" s="1001"/>
      <c r="FI124" s="1001"/>
      <c r="FJ124" s="1001"/>
      <c r="FK124" s="1001"/>
      <c r="FL124" s="1001"/>
      <c r="FM124" s="1001"/>
      <c r="FN124" s="1001"/>
      <c r="FO124" s="1001"/>
      <c r="FP124" s="1001"/>
      <c r="FQ124" s="1001"/>
      <c r="FR124" s="1001"/>
      <c r="FS124" s="1001"/>
      <c r="FT124" s="1001"/>
      <c r="FU124" s="1001"/>
      <c r="FV124" s="1001"/>
      <c r="FW124" s="1001"/>
      <c r="FX124" s="1001"/>
      <c r="FY124" s="1001"/>
      <c r="FZ124" s="1001"/>
      <c r="GA124" s="1001"/>
      <c r="GB124" s="1001"/>
      <c r="GC124" s="1001"/>
      <c r="GD124" s="1001"/>
      <c r="GE124" s="1001"/>
      <c r="GF124" s="1001"/>
      <c r="GG124" s="1001"/>
      <c r="GH124" s="1001"/>
      <c r="GI124" s="1001"/>
      <c r="GJ124" s="1001"/>
      <c r="GK124" s="1001"/>
      <c r="GL124" s="1001"/>
      <c r="GM124" s="1001"/>
      <c r="GN124" s="1005"/>
      <c r="HJ124" s="1645">
        <v>0</v>
      </c>
    </row>
    <row customHeight="1" ht="15">
      <c r="A125" s="2380"/>
      <c r="D125" s="1642"/>
      <c r="E125" s="579"/>
      <c r="F125" s="1177" t="s">
        <v>1059</v>
      </c>
      <c r="G125" s="581"/>
      <c r="H125" s="582"/>
      <c r="I125" s="582"/>
      <c r="J125" s="3571"/>
      <c r="K125" s="3572"/>
      <c r="L125" s="3573"/>
      <c r="M125" s="3574"/>
      <c r="N125" s="3575"/>
      <c r="O125" s="3576"/>
      <c r="P125" s="3577"/>
      <c r="Q125" s="3578"/>
      <c r="R125" s="3579"/>
      <c r="S125" s="3580"/>
      <c r="T125" s="3581"/>
      <c r="U125" s="3582"/>
      <c r="V125" s="3583"/>
      <c r="W125" s="3584"/>
      <c r="X125" s="3585"/>
      <c r="Y125" s="3586"/>
      <c r="Z125" s="3587"/>
      <c r="AA125" s="3588"/>
      <c r="AB125" s="3589"/>
      <c r="AC125" s="3590"/>
      <c r="AD125" s="3591"/>
      <c r="AE125" s="3592"/>
      <c r="AF125" s="3593"/>
      <c r="AG125" s="3594"/>
      <c r="AH125" s="3595"/>
      <c r="AI125" s="3596"/>
      <c r="AJ125" s="3597"/>
      <c r="AK125" s="3598"/>
      <c r="AL125" s="3599"/>
      <c r="AM125" s="3600"/>
      <c r="AN125" s="3601"/>
      <c r="AO125" s="3602"/>
      <c r="AP125" s="3603"/>
      <c r="AQ125" s="3604"/>
      <c r="AR125" s="3605"/>
      <c r="AS125" s="3606"/>
      <c r="AT125" s="3607"/>
      <c r="AU125" s="3608"/>
      <c r="AV125" s="3609"/>
      <c r="AW125" s="3610"/>
      <c r="AX125" s="3611"/>
      <c r="AY125" s="3612"/>
      <c r="AZ125" s="3613"/>
      <c r="BA125" s="3614"/>
      <c r="BB125" s="3615"/>
      <c r="BC125" s="3616"/>
      <c r="BD125" s="3617"/>
      <c r="BE125" s="3618"/>
      <c r="BF125" s="3619"/>
      <c r="BG125" s="3620"/>
      <c r="BH125" s="3621"/>
      <c r="BI125" s="3622"/>
      <c r="BJ125" s="3623"/>
      <c r="BK125" s="3624"/>
      <c r="BL125" s="3625"/>
      <c r="BM125" s="3626"/>
      <c r="BN125" s="3627"/>
      <c r="BO125" s="3628"/>
      <c r="BP125" s="3629"/>
      <c r="BQ125" s="3630"/>
      <c r="BR125" s="3631"/>
      <c r="BS125" s="3632"/>
      <c r="BT125" s="3633"/>
      <c r="BU125" s="3634"/>
      <c r="BV125" s="3635"/>
      <c r="BW125" s="3636"/>
      <c r="BX125" s="3637"/>
      <c r="BY125" s="3638"/>
      <c r="BZ125" s="3639"/>
      <c r="CA125" s="3640"/>
      <c r="CB125" s="3641"/>
      <c r="CC125" s="3642"/>
      <c r="CD125" s="3643"/>
      <c r="CE125" s="3644"/>
      <c r="CF125" s="3645"/>
      <c r="CG125" s="3646"/>
      <c r="CH125" s="3647"/>
      <c r="CI125" s="3648"/>
      <c r="CJ125" s="3649"/>
      <c r="CK125" s="3650"/>
      <c r="CL125" s="3651"/>
      <c r="CM125" s="3652"/>
      <c r="CN125" s="3653"/>
      <c r="CO125" s="3654"/>
      <c r="CP125" s="3655"/>
      <c r="CQ125" s="3656"/>
      <c r="CR125" s="3657"/>
      <c r="CS125" s="3658"/>
      <c r="CT125" s="3659"/>
      <c r="CU125" s="3660"/>
      <c r="CV125" s="3661"/>
      <c r="CW125" s="3662"/>
      <c r="CX125" s="3663"/>
      <c r="CY125" s="3664"/>
      <c r="CZ125" s="3665"/>
      <c r="DA125" s="3666"/>
      <c r="DB125" s="3667"/>
      <c r="DC125" s="3668"/>
      <c r="DD125" s="3669"/>
      <c r="DE125" s="3670"/>
      <c r="DF125" s="3671"/>
      <c r="DG125" s="3672"/>
      <c r="DH125" s="3673"/>
      <c r="DI125" s="3674"/>
      <c r="DJ125" s="3675"/>
      <c r="DK125" s="3676"/>
      <c r="DL125" s="3677"/>
      <c r="DM125" s="3678"/>
      <c r="DN125" s="3679"/>
      <c r="DO125" s="3680"/>
      <c r="DP125" s="3681"/>
      <c r="DQ125" s="3682"/>
      <c r="DR125" s="3683"/>
      <c r="DS125" s="3684"/>
      <c r="DT125" s="3685"/>
      <c r="DU125" s="3686"/>
      <c r="DV125" s="3687"/>
      <c r="DW125" s="3688"/>
      <c r="DX125" s="3689"/>
      <c r="DY125" s="3690"/>
      <c r="DZ125" s="3691"/>
      <c r="EA125" s="3692"/>
      <c r="EB125" s="3693"/>
      <c r="EC125" s="3694"/>
      <c r="ED125" s="3695"/>
      <c r="EE125" s="3696"/>
      <c r="EF125" s="3697"/>
      <c r="EG125" s="3698"/>
      <c r="EH125" s="3699"/>
      <c r="EI125" s="3700"/>
      <c r="EJ125" s="3701"/>
      <c r="EK125" s="3702"/>
      <c r="EL125" s="3703"/>
      <c r="EM125" s="3704"/>
      <c r="EN125" s="3705"/>
      <c r="EO125" s="3706"/>
      <c r="EP125" s="3707"/>
      <c r="EQ125" s="3708"/>
      <c r="ER125" s="3709"/>
      <c r="ES125" s="3710"/>
      <c r="ET125" s="3711"/>
      <c r="EU125" s="3712"/>
      <c r="EV125" s="3713"/>
      <c r="EW125" s="3714"/>
      <c r="EX125" s="3715"/>
      <c r="EY125" s="3716"/>
      <c r="EZ125" s="3717"/>
      <c r="FA125" s="3718"/>
      <c r="FB125" s="3719"/>
      <c r="FC125" s="3720"/>
      <c r="FD125" s="3721"/>
      <c r="FE125" s="3722"/>
      <c r="FF125" s="3723"/>
      <c r="FG125" s="3724"/>
      <c r="FH125" s="3725"/>
      <c r="FI125" s="3726"/>
      <c r="FJ125" s="3727"/>
      <c r="FK125" s="3728"/>
      <c r="FL125" s="3729"/>
      <c r="FM125" s="3730"/>
      <c r="FN125" s="3731"/>
      <c r="FO125" s="3732"/>
      <c r="FP125" s="3733"/>
      <c r="FQ125" s="3734"/>
      <c r="FR125" s="3735"/>
      <c r="FS125" s="3736"/>
      <c r="FT125" s="3737"/>
      <c r="FU125" s="3738"/>
      <c r="FV125" s="3739"/>
      <c r="FW125" s="3740"/>
      <c r="FX125" s="3741"/>
      <c r="FY125" s="3742"/>
      <c r="FZ125" s="3743"/>
      <c r="GA125" s="3744"/>
      <c r="GB125" s="3745"/>
      <c r="GC125" s="3746"/>
      <c r="GD125" s="3747"/>
      <c r="GE125" s="3748"/>
      <c r="GF125" s="3749"/>
      <c r="GG125" s="3750"/>
      <c r="GH125" s="3751"/>
      <c r="GI125" s="3752"/>
      <c r="GJ125" s="3753"/>
      <c r="GK125" s="3754"/>
      <c r="GL125" s="3755"/>
      <c r="GM125" s="3756"/>
      <c r="GN125" s="1013" t="s">
        <v>1072</v>
      </c>
      <c r="GO125" s="552"/>
      <c r="HJ125" s="1640">
        <v>0</v>
      </c>
    </row>
    <row customHeight="1" ht="22.5">
      <c r="A126" s="2380"/>
      <c r="D126" s="1647"/>
      <c r="E126" s="555" t="str">
        <f>FHD_NUM_P_80</f>
        <v>17</v>
      </c>
      <c r="F126" s="1889"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7" t="s">
        <v>1073</v>
      </c>
      <c r="H126" s="566"/>
      <c r="I126" s="566"/>
      <c r="J126" s="566"/>
      <c r="K126" s="566"/>
      <c r="L126" s="566"/>
      <c r="M126" s="566"/>
      <c r="N126" s="566"/>
      <c r="O126" s="566"/>
      <c r="P126" s="566"/>
      <c r="Q126" s="566"/>
      <c r="R126" s="566"/>
      <c r="S126" s="566"/>
      <c r="T126" s="566"/>
      <c r="U126" s="566"/>
      <c r="V126" s="566"/>
      <c r="W126" s="566"/>
      <c r="X126" s="566"/>
      <c r="Y126" s="566"/>
      <c r="Z126" s="566"/>
      <c r="AA126" s="566"/>
      <c r="AB126" s="566"/>
      <c r="AC126" s="566"/>
      <c r="AD126" s="566"/>
      <c r="AE126" s="566"/>
      <c r="AF126" s="566"/>
      <c r="AG126" s="566"/>
      <c r="AH126" s="566"/>
      <c r="AI126" s="566"/>
      <c r="AJ126" s="566"/>
      <c r="AK126" s="566"/>
      <c r="AL126" s="566"/>
      <c r="AM126" s="566"/>
      <c r="AN126" s="566"/>
      <c r="AO126" s="566"/>
      <c r="AP126" s="566"/>
      <c r="AQ126" s="566"/>
      <c r="AR126" s="566"/>
      <c r="AS126" s="566"/>
      <c r="AT126" s="566"/>
      <c r="AU126" s="566"/>
      <c r="AV126" s="566"/>
      <c r="AW126" s="566"/>
      <c r="AX126" s="566"/>
      <c r="AY126" s="566"/>
      <c r="AZ126" s="566"/>
      <c r="BA126" s="566"/>
      <c r="BB126" s="566"/>
      <c r="BC126" s="566"/>
      <c r="BD126" s="566"/>
      <c r="BE126" s="566"/>
      <c r="BF126" s="566"/>
      <c r="BG126" s="566"/>
      <c r="BH126" s="566"/>
      <c r="BI126" s="566"/>
      <c r="BJ126" s="566"/>
      <c r="BK126" s="566"/>
      <c r="BL126" s="566"/>
      <c r="BM126" s="566"/>
      <c r="BN126" s="566"/>
      <c r="BO126" s="566"/>
      <c r="BP126" s="566"/>
      <c r="BQ126" s="566"/>
      <c r="BR126" s="566"/>
      <c r="BS126" s="566"/>
      <c r="BT126" s="566"/>
      <c r="BU126" s="566"/>
      <c r="BV126" s="566"/>
      <c r="BW126" s="566"/>
      <c r="BX126" s="566"/>
      <c r="BY126" s="566"/>
      <c r="BZ126" s="566"/>
      <c r="CA126" s="566"/>
      <c r="CB126" s="566"/>
      <c r="CC126" s="566"/>
      <c r="CD126" s="566"/>
      <c r="CE126" s="566"/>
      <c r="CF126" s="566"/>
      <c r="CG126" s="566"/>
      <c r="CH126" s="566"/>
      <c r="CI126" s="566"/>
      <c r="CJ126" s="566"/>
      <c r="CK126" s="566"/>
      <c r="CL126" s="566"/>
      <c r="CM126" s="566"/>
      <c r="CN126" s="566"/>
      <c r="CO126" s="566"/>
      <c r="CP126" s="566"/>
      <c r="CQ126" s="566"/>
      <c r="CR126" s="566"/>
      <c r="CS126" s="566"/>
      <c r="CT126" s="566"/>
      <c r="CU126" s="566"/>
      <c r="CV126" s="566"/>
      <c r="CW126" s="566"/>
      <c r="CX126" s="566"/>
      <c r="CY126" s="566"/>
      <c r="CZ126" s="566"/>
      <c r="DA126" s="566"/>
      <c r="DB126" s="566"/>
      <c r="DC126" s="566"/>
      <c r="DD126" s="566"/>
      <c r="DE126" s="566"/>
      <c r="DF126" s="566"/>
      <c r="DG126" s="566"/>
      <c r="DH126" s="566"/>
      <c r="DI126" s="566"/>
      <c r="DJ126" s="566"/>
      <c r="DK126" s="566"/>
      <c r="DL126" s="566"/>
      <c r="DM126" s="566"/>
      <c r="DN126" s="566"/>
      <c r="DO126" s="566"/>
      <c r="DP126" s="566"/>
      <c r="DQ126" s="566"/>
      <c r="DR126" s="566"/>
      <c r="DS126" s="566"/>
      <c r="DT126" s="566"/>
      <c r="DU126" s="566"/>
      <c r="DV126" s="566"/>
      <c r="DW126" s="566"/>
      <c r="DX126" s="566"/>
      <c r="DY126" s="566"/>
      <c r="DZ126" s="566"/>
      <c r="EA126" s="566"/>
      <c r="EB126" s="566"/>
      <c r="EC126" s="566"/>
      <c r="ED126" s="566"/>
      <c r="EE126" s="566"/>
      <c r="EF126" s="566"/>
      <c r="EG126" s="566"/>
      <c r="EH126" s="566"/>
      <c r="EI126" s="566"/>
      <c r="EJ126" s="566"/>
      <c r="EK126" s="566"/>
      <c r="EL126" s="566"/>
      <c r="EM126" s="566"/>
      <c r="EN126" s="566"/>
      <c r="EO126" s="566"/>
      <c r="EP126" s="566"/>
      <c r="EQ126" s="566"/>
      <c r="ER126" s="566"/>
      <c r="ES126" s="566"/>
      <c r="ET126" s="566"/>
      <c r="EU126" s="566"/>
      <c r="EV126" s="566"/>
      <c r="EW126" s="566"/>
      <c r="EX126" s="566"/>
      <c r="EY126" s="566"/>
      <c r="EZ126" s="566"/>
      <c r="FA126" s="566"/>
      <c r="FB126" s="566"/>
      <c r="FC126" s="566"/>
      <c r="FD126" s="566"/>
      <c r="FE126" s="566"/>
      <c r="FF126" s="566"/>
      <c r="FG126" s="566"/>
      <c r="FH126" s="566"/>
      <c r="FI126" s="566"/>
      <c r="FJ126" s="566"/>
      <c r="FK126" s="566"/>
      <c r="FL126" s="566"/>
      <c r="FM126" s="566"/>
      <c r="FN126" s="566"/>
      <c r="FO126" s="566"/>
      <c r="FP126" s="566"/>
      <c r="FQ126" s="566"/>
      <c r="FR126" s="566"/>
      <c r="FS126" s="566"/>
      <c r="FT126" s="566"/>
      <c r="FU126" s="566"/>
      <c r="FV126" s="566"/>
      <c r="FW126" s="566"/>
      <c r="FX126" s="566"/>
      <c r="FY126" s="566"/>
      <c r="FZ126" s="566"/>
      <c r="GA126" s="566"/>
      <c r="GB126" s="566"/>
      <c r="GC126" s="566"/>
      <c r="GD126" s="566"/>
      <c r="GE126" s="566"/>
      <c r="GF126" s="566"/>
      <c r="GG126" s="566"/>
      <c r="GH126" s="566"/>
      <c r="GI126" s="566"/>
      <c r="GJ126" s="566"/>
      <c r="GK126" s="566"/>
      <c r="GL126" s="566"/>
      <c r="GM126" s="566"/>
      <c r="GN126" s="298" t="str">
        <f>FHD_NOTE_P_80</f>
        <v>Регулируемыми организациями указывается информация с по договорам, заключенным в рамках осуществления регулируемой деятельности.</v>
      </c>
      <c r="GO126" s="552"/>
      <c r="HJ126" s="1640">
        <v>0</v>
      </c>
    </row>
    <row customHeight="1" ht="18.75">
      <c r="A127" s="2380"/>
      <c r="D127" s="1647"/>
      <c r="E127" s="555" t="str">
        <f>FHD_NUM_P_81</f>
        <v>18</v>
      </c>
      <c r="F127" s="1889"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7" t="s">
        <v>1074</v>
      </c>
      <c r="H127" s="566"/>
      <c r="I127" s="566"/>
      <c r="J127" s="566"/>
      <c r="K127" s="566"/>
      <c r="L127" s="566"/>
      <c r="M127" s="566"/>
      <c r="N127" s="566"/>
      <c r="O127" s="566"/>
      <c r="P127" s="566"/>
      <c r="Q127" s="566"/>
      <c r="R127" s="566"/>
      <c r="S127" s="566"/>
      <c r="T127" s="566"/>
      <c r="U127" s="566"/>
      <c r="V127" s="566"/>
      <c r="W127" s="566"/>
      <c r="X127" s="566"/>
      <c r="Y127" s="566"/>
      <c r="Z127" s="566"/>
      <c r="AA127" s="566"/>
      <c r="AB127" s="566"/>
      <c r="AC127" s="566"/>
      <c r="AD127" s="566"/>
      <c r="AE127" s="566"/>
      <c r="AF127" s="566"/>
      <c r="AG127" s="566"/>
      <c r="AH127" s="566"/>
      <c r="AI127" s="566"/>
      <c r="AJ127" s="566"/>
      <c r="AK127" s="566"/>
      <c r="AL127" s="566"/>
      <c r="AM127" s="566"/>
      <c r="AN127" s="566"/>
      <c r="AO127" s="566"/>
      <c r="AP127" s="566"/>
      <c r="AQ127" s="566"/>
      <c r="AR127" s="566"/>
      <c r="AS127" s="566"/>
      <c r="AT127" s="566"/>
      <c r="AU127" s="566"/>
      <c r="AV127" s="566"/>
      <c r="AW127" s="566"/>
      <c r="AX127" s="566"/>
      <c r="AY127" s="566"/>
      <c r="AZ127" s="566"/>
      <c r="BA127" s="566"/>
      <c r="BB127" s="566"/>
      <c r="BC127" s="566"/>
      <c r="BD127" s="566"/>
      <c r="BE127" s="566"/>
      <c r="BF127" s="566"/>
      <c r="BG127" s="566"/>
      <c r="BH127" s="566"/>
      <c r="BI127" s="566"/>
      <c r="BJ127" s="566"/>
      <c r="BK127" s="566"/>
      <c r="BL127" s="566"/>
      <c r="BM127" s="566"/>
      <c r="BN127" s="566"/>
      <c r="BO127" s="566"/>
      <c r="BP127" s="566"/>
      <c r="BQ127" s="566"/>
      <c r="BR127" s="566"/>
      <c r="BS127" s="566"/>
      <c r="BT127" s="566"/>
      <c r="BU127" s="566"/>
      <c r="BV127" s="566"/>
      <c r="BW127" s="566"/>
      <c r="BX127" s="566"/>
      <c r="BY127" s="566"/>
      <c r="BZ127" s="566"/>
      <c r="CA127" s="566"/>
      <c r="CB127" s="566"/>
      <c r="CC127" s="566"/>
      <c r="CD127" s="566"/>
      <c r="CE127" s="566"/>
      <c r="CF127" s="566"/>
      <c r="CG127" s="566"/>
      <c r="CH127" s="566"/>
      <c r="CI127" s="566"/>
      <c r="CJ127" s="566"/>
      <c r="CK127" s="566"/>
      <c r="CL127" s="566"/>
      <c r="CM127" s="566"/>
      <c r="CN127" s="566"/>
      <c r="CO127" s="566"/>
      <c r="CP127" s="566"/>
      <c r="CQ127" s="566"/>
      <c r="CR127" s="566"/>
      <c r="CS127" s="566"/>
      <c r="CT127" s="566"/>
      <c r="CU127" s="566"/>
      <c r="CV127" s="566"/>
      <c r="CW127" s="566"/>
      <c r="CX127" s="566"/>
      <c r="CY127" s="566"/>
      <c r="CZ127" s="566"/>
      <c r="DA127" s="566"/>
      <c r="DB127" s="566"/>
      <c r="DC127" s="566"/>
      <c r="DD127" s="566"/>
      <c r="DE127" s="566"/>
      <c r="DF127" s="566"/>
      <c r="DG127" s="566"/>
      <c r="DH127" s="566"/>
      <c r="DI127" s="566"/>
      <c r="DJ127" s="566"/>
      <c r="DK127" s="566"/>
      <c r="DL127" s="566"/>
      <c r="DM127" s="566"/>
      <c r="DN127" s="566"/>
      <c r="DO127" s="566"/>
      <c r="DP127" s="566"/>
      <c r="DQ127" s="566"/>
      <c r="DR127" s="566"/>
      <c r="DS127" s="566"/>
      <c r="DT127" s="566"/>
      <c r="DU127" s="566"/>
      <c r="DV127" s="566"/>
      <c r="DW127" s="566"/>
      <c r="DX127" s="566"/>
      <c r="DY127" s="566"/>
      <c r="DZ127" s="566"/>
      <c r="EA127" s="566"/>
      <c r="EB127" s="566"/>
      <c r="EC127" s="566"/>
      <c r="ED127" s="566"/>
      <c r="EE127" s="566"/>
      <c r="EF127" s="566"/>
      <c r="EG127" s="566"/>
      <c r="EH127" s="566"/>
      <c r="EI127" s="566"/>
      <c r="EJ127" s="566"/>
      <c r="EK127" s="566"/>
      <c r="EL127" s="566"/>
      <c r="EM127" s="566"/>
      <c r="EN127" s="566"/>
      <c r="EO127" s="566"/>
      <c r="EP127" s="566"/>
      <c r="EQ127" s="566"/>
      <c r="ER127" s="566"/>
      <c r="ES127" s="566"/>
      <c r="ET127" s="566"/>
      <c r="EU127" s="566"/>
      <c r="EV127" s="566"/>
      <c r="EW127" s="566"/>
      <c r="EX127" s="566"/>
      <c r="EY127" s="566"/>
      <c r="EZ127" s="566"/>
      <c r="FA127" s="566"/>
      <c r="FB127" s="566"/>
      <c r="FC127" s="566"/>
      <c r="FD127" s="566"/>
      <c r="FE127" s="566"/>
      <c r="FF127" s="566"/>
      <c r="FG127" s="566"/>
      <c r="FH127" s="566"/>
      <c r="FI127" s="566"/>
      <c r="FJ127" s="566"/>
      <c r="FK127" s="566"/>
      <c r="FL127" s="566"/>
      <c r="FM127" s="566"/>
      <c r="FN127" s="566"/>
      <c r="FO127" s="566"/>
      <c r="FP127" s="566"/>
      <c r="FQ127" s="566"/>
      <c r="FR127" s="566"/>
      <c r="FS127" s="566"/>
      <c r="FT127" s="566"/>
      <c r="FU127" s="566"/>
      <c r="FV127" s="566"/>
      <c r="FW127" s="566"/>
      <c r="FX127" s="566"/>
      <c r="FY127" s="566"/>
      <c r="FZ127" s="566"/>
      <c r="GA127" s="566"/>
      <c r="GB127" s="566"/>
      <c r="GC127" s="566"/>
      <c r="GD127" s="566"/>
      <c r="GE127" s="566"/>
      <c r="GF127" s="566"/>
      <c r="GG127" s="566"/>
      <c r="GH127" s="566"/>
      <c r="GI127" s="566"/>
      <c r="GJ127" s="566"/>
      <c r="GK127" s="566"/>
      <c r="GL127" s="566"/>
      <c r="GM127" s="566"/>
      <c r="GN127" s="298" t="str">
        <f>FHD_NOTE_P_81</f>
        <v>Регулируемыми организациями указывается информация с по договорам, заключенным в рамках осуществления регулируемой деятельности.</v>
      </c>
      <c r="GO127" s="552"/>
      <c r="HJ127" s="1640">
        <v>0</v>
      </c>
    </row>
    <row customHeight="1" ht="18.75">
      <c r="A128" s="2380"/>
      <c r="C128" s="1645" t="s">
        <v>1061</v>
      </c>
      <c r="D128" s="1647"/>
      <c r="E128" s="555" t="str">
        <f>FHD_NUM_P_82</f>
        <v>19</v>
      </c>
      <c r="F128" s="1889"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7" t="s">
        <v>779</v>
      </c>
      <c r="H128" s="410"/>
      <c r="I128" s="410"/>
      <c r="J128" s="827"/>
      <c r="K128" s="827"/>
      <c r="L128" s="827"/>
      <c r="M128" s="827"/>
      <c r="N128" s="827"/>
      <c r="O128" s="827"/>
      <c r="P128" s="827"/>
      <c r="Q128" s="827"/>
      <c r="R128" s="827"/>
      <c r="S128" s="827"/>
      <c r="T128" s="827"/>
      <c r="U128" s="827"/>
      <c r="V128" s="827"/>
      <c r="W128" s="827"/>
      <c r="X128" s="827"/>
      <c r="Y128" s="827"/>
      <c r="Z128" s="827"/>
      <c r="AA128" s="827"/>
      <c r="AB128" s="827"/>
      <c r="AC128" s="827"/>
      <c r="AD128" s="827"/>
      <c r="AE128" s="827"/>
      <c r="AF128" s="827"/>
      <c r="AG128" s="827"/>
      <c r="AH128" s="827"/>
      <c r="AI128" s="827"/>
      <c r="AJ128" s="827"/>
      <c r="AK128" s="827"/>
      <c r="AL128" s="827"/>
      <c r="AM128" s="827"/>
      <c r="AN128" s="827"/>
      <c r="AO128" s="827"/>
      <c r="AP128" s="827"/>
      <c r="AQ128" s="827"/>
      <c r="AR128" s="827"/>
      <c r="AS128" s="827"/>
      <c r="AT128" s="827"/>
      <c r="AU128" s="827"/>
      <c r="AV128" s="827"/>
      <c r="AW128" s="827"/>
      <c r="AX128" s="827"/>
      <c r="AY128" s="827"/>
      <c r="AZ128" s="827"/>
      <c r="BA128" s="827"/>
      <c r="BB128" s="827"/>
      <c r="BC128" s="827"/>
      <c r="BD128" s="827"/>
      <c r="BE128" s="827"/>
      <c r="BF128" s="827"/>
      <c r="BG128" s="827"/>
      <c r="BH128" s="827"/>
      <c r="BI128" s="827"/>
      <c r="BJ128" s="827"/>
      <c r="BK128" s="827"/>
      <c r="BL128" s="827"/>
      <c r="BM128" s="827"/>
      <c r="BN128" s="827"/>
      <c r="BO128" s="827"/>
      <c r="BP128" s="827"/>
      <c r="BQ128" s="827"/>
      <c r="BR128" s="827"/>
      <c r="BS128" s="827"/>
      <c r="BT128" s="827"/>
      <c r="BU128" s="827"/>
      <c r="BV128" s="827"/>
      <c r="BW128" s="827"/>
      <c r="BX128" s="827"/>
      <c r="BY128" s="827"/>
      <c r="BZ128" s="827"/>
      <c r="CA128" s="827"/>
      <c r="CB128" s="827"/>
      <c r="CC128" s="827"/>
      <c r="CD128" s="827"/>
      <c r="CE128" s="827"/>
      <c r="CF128" s="827"/>
      <c r="CG128" s="827"/>
      <c r="CH128" s="827"/>
      <c r="CI128" s="827"/>
      <c r="CJ128" s="827"/>
      <c r="CK128" s="827"/>
      <c r="CL128" s="827"/>
      <c r="CM128" s="827"/>
      <c r="CN128" s="827"/>
      <c r="CO128" s="827"/>
      <c r="CP128" s="827"/>
      <c r="CQ128" s="827"/>
      <c r="CR128" s="827"/>
      <c r="CS128" s="827"/>
      <c r="CT128" s="827"/>
      <c r="CU128" s="827"/>
      <c r="CV128" s="827"/>
      <c r="CW128" s="827"/>
      <c r="CX128" s="827"/>
      <c r="CY128" s="827"/>
      <c r="CZ128" s="827"/>
      <c r="DA128" s="827"/>
      <c r="DB128" s="827"/>
      <c r="DC128" s="827"/>
      <c r="DD128" s="827"/>
      <c r="DE128" s="827"/>
      <c r="DF128" s="827"/>
      <c r="DG128" s="827"/>
      <c r="DH128" s="827"/>
      <c r="DI128" s="827"/>
      <c r="DJ128" s="827"/>
      <c r="DK128" s="827"/>
      <c r="DL128" s="827"/>
      <c r="DM128" s="827"/>
      <c r="DN128" s="827"/>
      <c r="DO128" s="827"/>
      <c r="DP128" s="827"/>
      <c r="DQ128" s="827"/>
      <c r="DR128" s="827"/>
      <c r="DS128" s="827"/>
      <c r="DT128" s="827"/>
      <c r="DU128" s="827"/>
      <c r="DV128" s="827"/>
      <c r="DW128" s="827"/>
      <c r="DX128" s="827"/>
      <c r="DY128" s="827"/>
      <c r="DZ128" s="827"/>
      <c r="EA128" s="827"/>
      <c r="EB128" s="827"/>
      <c r="EC128" s="827"/>
      <c r="ED128" s="827"/>
      <c r="EE128" s="827"/>
      <c r="EF128" s="827"/>
      <c r="EG128" s="827"/>
      <c r="EH128" s="827"/>
      <c r="EI128" s="827"/>
      <c r="EJ128" s="827"/>
      <c r="EK128" s="827"/>
      <c r="EL128" s="827"/>
      <c r="EM128" s="827"/>
      <c r="EN128" s="827"/>
      <c r="EO128" s="827"/>
      <c r="EP128" s="827"/>
      <c r="EQ128" s="827"/>
      <c r="ER128" s="827"/>
      <c r="ES128" s="827"/>
      <c r="ET128" s="827"/>
      <c r="EU128" s="827"/>
      <c r="EV128" s="827"/>
      <c r="EW128" s="827"/>
      <c r="EX128" s="827"/>
      <c r="EY128" s="827"/>
      <c r="EZ128" s="827"/>
      <c r="FA128" s="827"/>
      <c r="FB128" s="827"/>
      <c r="FC128" s="827"/>
      <c r="FD128" s="827"/>
      <c r="FE128" s="827"/>
      <c r="FF128" s="827"/>
      <c r="FG128" s="827"/>
      <c r="FH128" s="827"/>
      <c r="FI128" s="827"/>
      <c r="FJ128" s="827"/>
      <c r="FK128" s="827"/>
      <c r="FL128" s="827"/>
      <c r="FM128" s="827"/>
      <c r="FN128" s="827"/>
      <c r="FO128" s="827"/>
      <c r="FP128" s="827"/>
      <c r="FQ128" s="827"/>
      <c r="FR128" s="827"/>
      <c r="FS128" s="827"/>
      <c r="FT128" s="827"/>
      <c r="FU128" s="827"/>
      <c r="FV128" s="827"/>
      <c r="FW128" s="827"/>
      <c r="FX128" s="827"/>
      <c r="FY128" s="827"/>
      <c r="FZ128" s="827"/>
      <c r="GA128" s="827"/>
      <c r="GB128" s="827"/>
      <c r="GC128" s="827"/>
      <c r="GD128" s="827"/>
      <c r="GE128" s="827"/>
      <c r="GF128" s="827"/>
      <c r="GG128" s="827"/>
      <c r="GH128" s="827"/>
      <c r="GI128" s="827"/>
      <c r="GJ128" s="827"/>
      <c r="GK128" s="827"/>
      <c r="GL128" s="827"/>
      <c r="GM128" s="827"/>
      <c r="GN128" s="298" t="str">
        <f>FHD_NOTE_P_82</f>
        <v>Указывается ссылка на документ, предварительно загруженный в хранилище файлов ФГИС ЕИАС.</v>
      </c>
      <c r="GO128" s="552"/>
      <c r="HJ128" s="1640">
        <v>0</v>
      </c>
    </row>
    <row customHeight="1" ht="18.75">
      <c r="A129" s="2380"/>
      <c r="C129" s="1645" t="s">
        <v>1061</v>
      </c>
      <c r="D129" s="1647"/>
      <c r="E129" s="555" t="str">
        <f>FHD_NUM_P_83</f>
        <v>19.1</v>
      </c>
      <c r="F129" s="1533" t="str">
        <f>FHD_P_83</f>
        <v>Информация о показателях физического износа объектов теплоснабжения</v>
      </c>
      <c r="G129" s="1887" t="s">
        <v>779</v>
      </c>
      <c r="H129" s="410"/>
      <c r="I129" s="410"/>
      <c r="J129" s="827"/>
      <c r="K129" s="827"/>
      <c r="L129" s="827"/>
      <c r="M129" s="827"/>
      <c r="N129" s="827"/>
      <c r="O129" s="827"/>
      <c r="P129" s="827"/>
      <c r="Q129" s="827"/>
      <c r="R129" s="827"/>
      <c r="S129" s="827"/>
      <c r="T129" s="827"/>
      <c r="U129" s="827"/>
      <c r="V129" s="827"/>
      <c r="W129" s="827"/>
      <c r="X129" s="827"/>
      <c r="Y129" s="827"/>
      <c r="Z129" s="827"/>
      <c r="AA129" s="827"/>
      <c r="AB129" s="827"/>
      <c r="AC129" s="827"/>
      <c r="AD129" s="827"/>
      <c r="AE129" s="827"/>
      <c r="AF129" s="827"/>
      <c r="AG129" s="827"/>
      <c r="AH129" s="827"/>
      <c r="AI129" s="827"/>
      <c r="AJ129" s="827"/>
      <c r="AK129" s="827"/>
      <c r="AL129" s="827"/>
      <c r="AM129" s="827"/>
      <c r="AN129" s="827"/>
      <c r="AO129" s="827"/>
      <c r="AP129" s="827"/>
      <c r="AQ129" s="827"/>
      <c r="AR129" s="827"/>
      <c r="AS129" s="827"/>
      <c r="AT129" s="827"/>
      <c r="AU129" s="827"/>
      <c r="AV129" s="827"/>
      <c r="AW129" s="827"/>
      <c r="AX129" s="827"/>
      <c r="AY129" s="827"/>
      <c r="AZ129" s="827"/>
      <c r="BA129" s="827"/>
      <c r="BB129" s="827"/>
      <c r="BC129" s="827"/>
      <c r="BD129" s="827"/>
      <c r="BE129" s="827"/>
      <c r="BF129" s="827"/>
      <c r="BG129" s="827"/>
      <c r="BH129" s="827"/>
      <c r="BI129" s="827"/>
      <c r="BJ129" s="827"/>
      <c r="BK129" s="827"/>
      <c r="BL129" s="827"/>
      <c r="BM129" s="827"/>
      <c r="BN129" s="827"/>
      <c r="BO129" s="827"/>
      <c r="BP129" s="827"/>
      <c r="BQ129" s="827"/>
      <c r="BR129" s="827"/>
      <c r="BS129" s="827"/>
      <c r="BT129" s="827"/>
      <c r="BU129" s="827"/>
      <c r="BV129" s="827"/>
      <c r="BW129" s="827"/>
      <c r="BX129" s="827"/>
      <c r="BY129" s="827"/>
      <c r="BZ129" s="827"/>
      <c r="CA129" s="827"/>
      <c r="CB129" s="827"/>
      <c r="CC129" s="827"/>
      <c r="CD129" s="827"/>
      <c r="CE129" s="827"/>
      <c r="CF129" s="827"/>
      <c r="CG129" s="827"/>
      <c r="CH129" s="827"/>
      <c r="CI129" s="827"/>
      <c r="CJ129" s="827"/>
      <c r="CK129" s="827"/>
      <c r="CL129" s="827"/>
      <c r="CM129" s="827"/>
      <c r="CN129" s="827"/>
      <c r="CO129" s="827"/>
      <c r="CP129" s="827"/>
      <c r="CQ129" s="827"/>
      <c r="CR129" s="827"/>
      <c r="CS129" s="827"/>
      <c r="CT129" s="827"/>
      <c r="CU129" s="827"/>
      <c r="CV129" s="827"/>
      <c r="CW129" s="827"/>
      <c r="CX129" s="827"/>
      <c r="CY129" s="827"/>
      <c r="CZ129" s="827"/>
      <c r="DA129" s="827"/>
      <c r="DB129" s="827"/>
      <c r="DC129" s="827"/>
      <c r="DD129" s="827"/>
      <c r="DE129" s="827"/>
      <c r="DF129" s="827"/>
      <c r="DG129" s="827"/>
      <c r="DH129" s="827"/>
      <c r="DI129" s="827"/>
      <c r="DJ129" s="827"/>
      <c r="DK129" s="827"/>
      <c r="DL129" s="827"/>
      <c r="DM129" s="827"/>
      <c r="DN129" s="827"/>
      <c r="DO129" s="827"/>
      <c r="DP129" s="827"/>
      <c r="DQ129" s="827"/>
      <c r="DR129" s="827"/>
      <c r="DS129" s="827"/>
      <c r="DT129" s="827"/>
      <c r="DU129" s="827"/>
      <c r="DV129" s="827"/>
      <c r="DW129" s="827"/>
      <c r="DX129" s="827"/>
      <c r="DY129" s="827"/>
      <c r="DZ129" s="827"/>
      <c r="EA129" s="827"/>
      <c r="EB129" s="827"/>
      <c r="EC129" s="827"/>
      <c r="ED129" s="827"/>
      <c r="EE129" s="827"/>
      <c r="EF129" s="827"/>
      <c r="EG129" s="827"/>
      <c r="EH129" s="827"/>
      <c r="EI129" s="827"/>
      <c r="EJ129" s="827"/>
      <c r="EK129" s="827"/>
      <c r="EL129" s="827"/>
      <c r="EM129" s="827"/>
      <c r="EN129" s="827"/>
      <c r="EO129" s="827"/>
      <c r="EP129" s="827"/>
      <c r="EQ129" s="827"/>
      <c r="ER129" s="827"/>
      <c r="ES129" s="827"/>
      <c r="ET129" s="827"/>
      <c r="EU129" s="827"/>
      <c r="EV129" s="827"/>
      <c r="EW129" s="827"/>
      <c r="EX129" s="827"/>
      <c r="EY129" s="827"/>
      <c r="EZ129" s="827"/>
      <c r="FA129" s="827"/>
      <c r="FB129" s="827"/>
      <c r="FC129" s="827"/>
      <c r="FD129" s="827"/>
      <c r="FE129" s="827"/>
      <c r="FF129" s="827"/>
      <c r="FG129" s="827"/>
      <c r="FH129" s="827"/>
      <c r="FI129" s="827"/>
      <c r="FJ129" s="827"/>
      <c r="FK129" s="827"/>
      <c r="FL129" s="827"/>
      <c r="FM129" s="827"/>
      <c r="FN129" s="827"/>
      <c r="FO129" s="827"/>
      <c r="FP129" s="827"/>
      <c r="FQ129" s="827"/>
      <c r="FR129" s="827"/>
      <c r="FS129" s="827"/>
      <c r="FT129" s="827"/>
      <c r="FU129" s="827"/>
      <c r="FV129" s="827"/>
      <c r="FW129" s="827"/>
      <c r="FX129" s="827"/>
      <c r="FY129" s="827"/>
      <c r="FZ129" s="827"/>
      <c r="GA129" s="827"/>
      <c r="GB129" s="827"/>
      <c r="GC129" s="827"/>
      <c r="GD129" s="827"/>
      <c r="GE129" s="827"/>
      <c r="GF129" s="827"/>
      <c r="GG129" s="827"/>
      <c r="GH129" s="827"/>
      <c r="GI129" s="827"/>
      <c r="GJ129" s="827"/>
      <c r="GK129" s="827"/>
      <c r="GL129" s="827"/>
      <c r="GM129" s="827"/>
      <c r="GN129" s="298" t="str">
        <f>FHD_NOTE_P_83</f>
        <v>Указывается ссылка на документ, предварительно загруженный в хранилище файлов ФГИС ЕИАС.</v>
      </c>
      <c r="GO129" s="552"/>
      <c r="HJ129" s="1640">
        <v>0</v>
      </c>
    </row>
    <row customHeight="1" ht="18.75">
      <c r="A130" s="2380"/>
      <c r="C130" s="1645" t="s">
        <v>1061</v>
      </c>
      <c r="D130" s="1647"/>
      <c r="E130" s="555" t="str">
        <f>FHD_NUM_P_84</f>
        <v>19.2</v>
      </c>
      <c r="F130" s="1533" t="str">
        <f>FHD_P_84</f>
        <v>Информация о показателях энергетической эффективности объектов теплоснабжения</v>
      </c>
      <c r="G130" s="1887" t="s">
        <v>779</v>
      </c>
      <c r="H130" s="410"/>
      <c r="I130" s="410"/>
      <c r="J130" s="827"/>
      <c r="K130" s="827"/>
      <c r="L130" s="827"/>
      <c r="M130" s="827"/>
      <c r="N130" s="827"/>
      <c r="O130" s="827"/>
      <c r="P130" s="827"/>
      <c r="Q130" s="827"/>
      <c r="R130" s="827"/>
      <c r="S130" s="827"/>
      <c r="T130" s="827"/>
      <c r="U130" s="827"/>
      <c r="V130" s="827"/>
      <c r="W130" s="827"/>
      <c r="X130" s="827"/>
      <c r="Y130" s="827"/>
      <c r="Z130" s="827"/>
      <c r="AA130" s="827"/>
      <c r="AB130" s="827"/>
      <c r="AC130" s="827"/>
      <c r="AD130" s="827"/>
      <c r="AE130" s="827"/>
      <c r="AF130" s="827"/>
      <c r="AG130" s="827"/>
      <c r="AH130" s="827"/>
      <c r="AI130" s="827"/>
      <c r="AJ130" s="827"/>
      <c r="AK130" s="827"/>
      <c r="AL130" s="827"/>
      <c r="AM130" s="827"/>
      <c r="AN130" s="827"/>
      <c r="AO130" s="827"/>
      <c r="AP130" s="827"/>
      <c r="AQ130" s="827"/>
      <c r="AR130" s="827"/>
      <c r="AS130" s="827"/>
      <c r="AT130" s="827"/>
      <c r="AU130" s="827"/>
      <c r="AV130" s="827"/>
      <c r="AW130" s="827"/>
      <c r="AX130" s="827"/>
      <c r="AY130" s="827"/>
      <c r="AZ130" s="827"/>
      <c r="BA130" s="827"/>
      <c r="BB130" s="827"/>
      <c r="BC130" s="827"/>
      <c r="BD130" s="827"/>
      <c r="BE130" s="827"/>
      <c r="BF130" s="827"/>
      <c r="BG130" s="827"/>
      <c r="BH130" s="827"/>
      <c r="BI130" s="827"/>
      <c r="BJ130" s="827"/>
      <c r="BK130" s="827"/>
      <c r="BL130" s="827"/>
      <c r="BM130" s="827"/>
      <c r="BN130" s="827"/>
      <c r="BO130" s="827"/>
      <c r="BP130" s="827"/>
      <c r="BQ130" s="827"/>
      <c r="BR130" s="827"/>
      <c r="BS130" s="827"/>
      <c r="BT130" s="827"/>
      <c r="BU130" s="827"/>
      <c r="BV130" s="827"/>
      <c r="BW130" s="827"/>
      <c r="BX130" s="827"/>
      <c r="BY130" s="827"/>
      <c r="BZ130" s="827"/>
      <c r="CA130" s="827"/>
      <c r="CB130" s="827"/>
      <c r="CC130" s="827"/>
      <c r="CD130" s="827"/>
      <c r="CE130" s="827"/>
      <c r="CF130" s="827"/>
      <c r="CG130" s="827"/>
      <c r="CH130" s="827"/>
      <c r="CI130" s="827"/>
      <c r="CJ130" s="827"/>
      <c r="CK130" s="827"/>
      <c r="CL130" s="827"/>
      <c r="CM130" s="827"/>
      <c r="CN130" s="827"/>
      <c r="CO130" s="827"/>
      <c r="CP130" s="827"/>
      <c r="CQ130" s="827"/>
      <c r="CR130" s="827"/>
      <c r="CS130" s="827"/>
      <c r="CT130" s="827"/>
      <c r="CU130" s="827"/>
      <c r="CV130" s="827"/>
      <c r="CW130" s="827"/>
      <c r="CX130" s="827"/>
      <c r="CY130" s="827"/>
      <c r="CZ130" s="827"/>
      <c r="DA130" s="827"/>
      <c r="DB130" s="827"/>
      <c r="DC130" s="827"/>
      <c r="DD130" s="827"/>
      <c r="DE130" s="827"/>
      <c r="DF130" s="827"/>
      <c r="DG130" s="827"/>
      <c r="DH130" s="827"/>
      <c r="DI130" s="827"/>
      <c r="DJ130" s="827"/>
      <c r="DK130" s="827"/>
      <c r="DL130" s="827"/>
      <c r="DM130" s="827"/>
      <c r="DN130" s="827"/>
      <c r="DO130" s="827"/>
      <c r="DP130" s="827"/>
      <c r="DQ130" s="827"/>
      <c r="DR130" s="827"/>
      <c r="DS130" s="827"/>
      <c r="DT130" s="827"/>
      <c r="DU130" s="827"/>
      <c r="DV130" s="827"/>
      <c r="DW130" s="827"/>
      <c r="DX130" s="827"/>
      <c r="DY130" s="827"/>
      <c r="DZ130" s="827"/>
      <c r="EA130" s="827"/>
      <c r="EB130" s="827"/>
      <c r="EC130" s="827"/>
      <c r="ED130" s="827"/>
      <c r="EE130" s="827"/>
      <c r="EF130" s="827"/>
      <c r="EG130" s="827"/>
      <c r="EH130" s="827"/>
      <c r="EI130" s="827"/>
      <c r="EJ130" s="827"/>
      <c r="EK130" s="827"/>
      <c r="EL130" s="827"/>
      <c r="EM130" s="827"/>
      <c r="EN130" s="827"/>
      <c r="EO130" s="827"/>
      <c r="EP130" s="827"/>
      <c r="EQ130" s="827"/>
      <c r="ER130" s="827"/>
      <c r="ES130" s="827"/>
      <c r="ET130" s="827"/>
      <c r="EU130" s="827"/>
      <c r="EV130" s="827"/>
      <c r="EW130" s="827"/>
      <c r="EX130" s="827"/>
      <c r="EY130" s="827"/>
      <c r="EZ130" s="827"/>
      <c r="FA130" s="827"/>
      <c r="FB130" s="827"/>
      <c r="FC130" s="827"/>
      <c r="FD130" s="827"/>
      <c r="FE130" s="827"/>
      <c r="FF130" s="827"/>
      <c r="FG130" s="827"/>
      <c r="FH130" s="827"/>
      <c r="FI130" s="827"/>
      <c r="FJ130" s="827"/>
      <c r="FK130" s="827"/>
      <c r="FL130" s="827"/>
      <c r="FM130" s="827"/>
      <c r="FN130" s="827"/>
      <c r="FO130" s="827"/>
      <c r="FP130" s="827"/>
      <c r="FQ130" s="827"/>
      <c r="FR130" s="827"/>
      <c r="FS130" s="827"/>
      <c r="FT130" s="827"/>
      <c r="FU130" s="827"/>
      <c r="FV130" s="827"/>
      <c r="FW130" s="827"/>
      <c r="FX130" s="827"/>
      <c r="FY130" s="827"/>
      <c r="FZ130" s="827"/>
      <c r="GA130" s="827"/>
      <c r="GB130" s="827"/>
      <c r="GC130" s="827"/>
      <c r="GD130" s="827"/>
      <c r="GE130" s="827"/>
      <c r="GF130" s="827"/>
      <c r="GG130" s="827"/>
      <c r="GH130" s="827"/>
      <c r="GI130" s="827"/>
      <c r="GJ130" s="827"/>
      <c r="GK130" s="827"/>
      <c r="GL130" s="827"/>
      <c r="GM130" s="827"/>
      <c r="GN130" s="298" t="str">
        <f>FHD_NOTE_P_84</f>
        <v>Указывается ссылка на документ, предварительно загруженный в хранилище файлов ФГИС ЕИАС.</v>
      </c>
      <c r="GO130" s="552"/>
      <c r="HJ130" s="1640">
        <v>0</v>
      </c>
    </row>
    <row customHeight="1" ht="11.549999999999999">
      <c r="D131" s="1647"/>
      <c r="J131" s="1644"/>
      <c r="K131" s="1644"/>
      <c r="L131" s="1644"/>
      <c r="M131" s="1644"/>
      <c r="N131" s="1644"/>
      <c r="O131" s="1644"/>
      <c r="P131" s="1644"/>
      <c r="Q131" s="1644"/>
      <c r="R131" s="1644"/>
      <c r="S131" s="1644"/>
      <c r="T131" s="1644"/>
      <c r="U131" s="1644"/>
      <c r="V131" s="1644"/>
      <c r="W131" s="1644"/>
      <c r="X131" s="1644"/>
      <c r="Y131" s="1644"/>
      <c r="Z131" s="1644"/>
      <c r="AA131" s="1644"/>
      <c r="AB131" s="1644"/>
      <c r="AC131" s="1644"/>
      <c r="AD131" s="1644"/>
      <c r="AE131" s="1644"/>
      <c r="AF131" s="1644"/>
      <c r="AG131" s="1644"/>
      <c r="AH131" s="1644"/>
      <c r="AI131" s="1644"/>
      <c r="AJ131" s="1644"/>
      <c r="AK131" s="1644"/>
      <c r="AL131" s="1644"/>
      <c r="AM131" s="1644"/>
      <c r="AN131" s="1644"/>
      <c r="AO131" s="1644"/>
      <c r="AP131" s="1644"/>
      <c r="AQ131" s="1644"/>
      <c r="AR131" s="1644"/>
      <c r="AS131" s="1644"/>
      <c r="AT131" s="1644"/>
      <c r="AU131" s="1644"/>
      <c r="AV131" s="1644"/>
      <c r="AW131" s="1644"/>
      <c r="AX131" s="1644"/>
      <c r="AY131" s="1644"/>
      <c r="AZ131" s="1644"/>
      <c r="BA131" s="1644"/>
      <c r="BB131" s="1644"/>
      <c r="BC131" s="1644"/>
      <c r="BD131" s="1644"/>
      <c r="BE131" s="1644"/>
      <c r="BF131" s="1644"/>
      <c r="BG131" s="1644"/>
      <c r="BH131" s="1644"/>
      <c r="BI131" s="1644"/>
      <c r="BJ131" s="1644"/>
      <c r="BK131" s="1644"/>
      <c r="BL131" s="1644"/>
      <c r="BM131" s="1644"/>
      <c r="BN131" s="1644"/>
      <c r="BO131" s="1644"/>
      <c r="BP131" s="1644"/>
      <c r="BQ131" s="1644"/>
      <c r="BR131" s="1644"/>
      <c r="BS131" s="1644"/>
      <c r="BT131" s="1644"/>
      <c r="BU131" s="1644"/>
      <c r="BV131" s="1644"/>
      <c r="BW131" s="1644"/>
      <c r="BX131" s="1644"/>
      <c r="BY131" s="1644"/>
      <c r="BZ131" s="1644"/>
      <c r="CA131" s="1644"/>
      <c r="CB131" s="1644"/>
      <c r="CC131" s="1644"/>
      <c r="CD131" s="1644"/>
      <c r="CE131" s="1644"/>
      <c r="CF131" s="1644"/>
      <c r="CG131" s="1644"/>
      <c r="CH131" s="1644"/>
      <c r="CI131" s="1644"/>
      <c r="CJ131" s="1644"/>
      <c r="CK131" s="1644"/>
      <c r="CL131" s="1644"/>
      <c r="CM131" s="1644"/>
      <c r="CN131" s="1644"/>
      <c r="CO131" s="1644"/>
      <c r="CP131" s="1644"/>
      <c r="CQ131" s="1644"/>
      <c r="CR131" s="1644"/>
      <c r="CS131" s="1644"/>
      <c r="CT131" s="1644"/>
      <c r="CU131" s="1644"/>
      <c r="CV131" s="1644"/>
      <c r="CW131" s="1644"/>
      <c r="CX131" s="1644"/>
      <c r="CY131" s="1644"/>
      <c r="CZ131" s="1644"/>
      <c r="DA131" s="1644"/>
      <c r="DB131" s="1644"/>
      <c r="DC131" s="1644"/>
      <c r="DD131" s="1644"/>
      <c r="DE131" s="1644"/>
      <c r="DF131" s="1644"/>
      <c r="DG131" s="1644"/>
      <c r="DH131" s="1644"/>
      <c r="DI131" s="1644"/>
      <c r="DJ131" s="1644"/>
      <c r="DK131" s="1644"/>
      <c r="DL131" s="1644"/>
      <c r="DM131" s="1644"/>
      <c r="DN131" s="1644"/>
      <c r="DO131" s="1644"/>
      <c r="DP131" s="1644"/>
      <c r="DQ131" s="1644"/>
      <c r="DR131" s="1644"/>
      <c r="DS131" s="1644"/>
      <c r="DT131" s="1644"/>
      <c r="DU131" s="1644"/>
      <c r="DV131" s="1644"/>
      <c r="DW131" s="1644"/>
      <c r="DX131" s="1644"/>
      <c r="DY131" s="1644"/>
      <c r="DZ131" s="1644"/>
      <c r="EA131" s="1644"/>
      <c r="EB131" s="1644"/>
      <c r="EC131" s="1644"/>
      <c r="ED131" s="1644"/>
      <c r="EE131" s="1644"/>
      <c r="EF131" s="1644"/>
      <c r="EG131" s="1644"/>
      <c r="EH131" s="1644"/>
      <c r="EI131" s="1644"/>
      <c r="EJ131" s="1644"/>
      <c r="EK131" s="1644"/>
      <c r="EL131" s="1644"/>
      <c r="EM131" s="1644"/>
      <c r="EN131" s="1644"/>
      <c r="EO131" s="1644"/>
      <c r="EP131" s="1644"/>
      <c r="EQ131" s="1644"/>
      <c r="ER131" s="1644"/>
      <c r="ES131" s="1644"/>
      <c r="ET131" s="1644"/>
      <c r="EU131" s="1644"/>
      <c r="EV131" s="1644"/>
      <c r="EW131" s="1644"/>
      <c r="EX131" s="1644"/>
      <c r="EY131" s="1644"/>
      <c r="EZ131" s="1644"/>
      <c r="FA131" s="1644"/>
      <c r="FB131" s="1644"/>
      <c r="FC131" s="1644"/>
      <c r="FD131" s="1644"/>
      <c r="FE131" s="1644"/>
      <c r="FF131" s="1644"/>
      <c r="FG131" s="1644"/>
      <c r="FH131" s="1644"/>
      <c r="FI131" s="1644"/>
      <c r="FJ131" s="1644"/>
      <c r="FK131" s="1644"/>
      <c r="FL131" s="1644"/>
      <c r="FM131" s="1644"/>
      <c r="FN131" s="1644"/>
      <c r="FO131" s="1644"/>
      <c r="FP131" s="1644"/>
      <c r="FQ131" s="1644"/>
      <c r="FR131" s="1644"/>
      <c r="FS131" s="1644"/>
      <c r="FT131" s="1644"/>
      <c r="FU131" s="1644"/>
      <c r="FV131" s="1644"/>
      <c r="FW131" s="1644"/>
      <c r="FX131" s="1644"/>
      <c r="FY131" s="1644"/>
      <c r="FZ131" s="1644"/>
      <c r="GA131" s="1644"/>
      <c r="GB131" s="1644"/>
      <c r="GC131" s="1644"/>
      <c r="GD131" s="1644"/>
      <c r="GE131" s="1644"/>
      <c r="GF131" s="1644"/>
      <c r="GG131" s="1644"/>
      <c r="GH131" s="1644"/>
      <c r="GI131" s="1644"/>
      <c r="GJ131" s="1644"/>
      <c r="GK131" s="1644"/>
      <c r="GL131" s="1644"/>
      <c r="GM131" s="1644"/>
      <c r="HJ131" s="1640">
        <v>11</v>
      </c>
    </row>
    <row customHeight="1" ht="13.5">
      <c r="D132" s="1647"/>
      <c r="E132" s="345"/>
      <c r="F132" s="378"/>
      <c r="G132" s="378"/>
      <c r="H132" s="378"/>
      <c r="I132" s="1656"/>
      <c r="J132" s="1696"/>
      <c r="K132" s="1696"/>
      <c r="L132" s="1696"/>
      <c r="M132" s="1696"/>
      <c r="N132" s="1696"/>
      <c r="O132" s="1696"/>
      <c r="P132" s="1696"/>
      <c r="Q132" s="1696"/>
      <c r="R132" s="1696"/>
      <c r="S132" s="1696"/>
      <c r="T132" s="1696"/>
      <c r="U132" s="1696"/>
      <c r="V132" s="1696"/>
      <c r="W132" s="1696"/>
      <c r="X132" s="1696"/>
      <c r="Y132" s="1696"/>
      <c r="Z132" s="1696"/>
      <c r="AA132" s="1696"/>
      <c r="AB132" s="1696"/>
      <c r="AC132" s="1696"/>
      <c r="AD132" s="1696"/>
      <c r="AE132" s="1696"/>
      <c r="AF132" s="1696"/>
      <c r="AG132" s="1696"/>
      <c r="AH132" s="1696"/>
      <c r="AI132" s="1696"/>
      <c r="AJ132" s="1696"/>
      <c r="AK132" s="1696"/>
      <c r="AL132" s="1696"/>
      <c r="AM132" s="1696"/>
      <c r="AN132" s="1696"/>
      <c r="AO132" s="1696"/>
      <c r="AP132" s="1696"/>
      <c r="AQ132" s="1696"/>
      <c r="AR132" s="1696"/>
      <c r="AS132" s="1696"/>
      <c r="AT132" s="1696"/>
      <c r="AU132" s="1696"/>
      <c r="AV132" s="1696"/>
      <c r="AW132" s="1696"/>
      <c r="AX132" s="1696"/>
      <c r="AY132" s="1696"/>
      <c r="AZ132" s="1696"/>
      <c r="BA132" s="1696"/>
      <c r="BB132" s="1696"/>
      <c r="BC132" s="1696"/>
      <c r="BD132" s="1696"/>
      <c r="BE132" s="1696"/>
      <c r="BF132" s="1696"/>
      <c r="BG132" s="1696"/>
      <c r="BH132" s="1696"/>
      <c r="BI132" s="1696"/>
      <c r="BJ132" s="1696"/>
      <c r="BK132" s="1696"/>
      <c r="BL132" s="1696"/>
      <c r="BM132" s="1696"/>
      <c r="BN132" s="1696"/>
      <c r="BO132" s="1696"/>
      <c r="BP132" s="1696"/>
      <c r="BQ132" s="1696"/>
      <c r="BR132" s="1696"/>
      <c r="BS132" s="1696"/>
      <c r="BT132" s="1696"/>
      <c r="BU132" s="1696"/>
      <c r="BV132" s="1696"/>
      <c r="BW132" s="1696"/>
      <c r="BX132" s="1696"/>
      <c r="BY132" s="1696"/>
      <c r="BZ132" s="1696"/>
      <c r="CA132" s="1696"/>
      <c r="CB132" s="1696"/>
      <c r="CC132" s="1696"/>
      <c r="CD132" s="1696"/>
      <c r="CE132" s="1696"/>
      <c r="CF132" s="1696"/>
      <c r="CG132" s="1696"/>
      <c r="CH132" s="1696"/>
      <c r="CI132" s="1696"/>
      <c r="CJ132" s="1696"/>
      <c r="CK132" s="1696"/>
      <c r="CL132" s="1696"/>
      <c r="CM132" s="1696"/>
      <c r="CN132" s="1696"/>
      <c r="CO132" s="1696"/>
      <c r="CP132" s="1696"/>
      <c r="CQ132" s="1696"/>
      <c r="CR132" s="1696"/>
      <c r="CS132" s="1696"/>
      <c r="CT132" s="1696"/>
      <c r="CU132" s="1696"/>
      <c r="CV132" s="1696"/>
      <c r="CW132" s="1696"/>
      <c r="CX132" s="1696"/>
      <c r="CY132" s="1696"/>
      <c r="CZ132" s="1696"/>
      <c r="DA132" s="1696"/>
      <c r="DB132" s="1696"/>
      <c r="DC132" s="1696"/>
      <c r="DD132" s="1696"/>
      <c r="DE132" s="1696"/>
      <c r="DF132" s="1696"/>
      <c r="DG132" s="1696"/>
      <c r="DH132" s="1696"/>
      <c r="DI132" s="1696"/>
      <c r="DJ132" s="1696"/>
      <c r="DK132" s="1696"/>
      <c r="DL132" s="1696"/>
      <c r="DM132" s="1696"/>
      <c r="DN132" s="1696"/>
      <c r="DO132" s="1696"/>
      <c r="DP132" s="1696"/>
      <c r="DQ132" s="1696"/>
      <c r="DR132" s="1696"/>
      <c r="DS132" s="1696"/>
      <c r="DT132" s="1696"/>
      <c r="DU132" s="1696"/>
      <c r="DV132" s="1696"/>
      <c r="DW132" s="1696"/>
      <c r="DX132" s="1696"/>
      <c r="DY132" s="1696"/>
      <c r="DZ132" s="1696"/>
      <c r="EA132" s="1696"/>
      <c r="EB132" s="1696"/>
      <c r="EC132" s="1696"/>
      <c r="ED132" s="1696"/>
      <c r="EE132" s="1696"/>
      <c r="EF132" s="1696"/>
      <c r="EG132" s="1696"/>
      <c r="EH132" s="1696"/>
      <c r="EI132" s="1696"/>
      <c r="EJ132" s="1696"/>
      <c r="EK132" s="1696"/>
      <c r="EL132" s="1696"/>
      <c r="EM132" s="1696"/>
      <c r="EN132" s="1696"/>
      <c r="EO132" s="1696"/>
      <c r="EP132" s="1696"/>
      <c r="EQ132" s="1696"/>
      <c r="ER132" s="1696"/>
      <c r="ES132" s="1696"/>
      <c r="ET132" s="1696"/>
      <c r="EU132" s="1696"/>
      <c r="EV132" s="1696"/>
      <c r="EW132" s="1696"/>
      <c r="EX132" s="1696"/>
      <c r="EY132" s="1696"/>
      <c r="EZ132" s="1696"/>
      <c r="FA132" s="1696"/>
      <c r="FB132" s="1696"/>
      <c r="FC132" s="1696"/>
      <c r="FD132" s="1696"/>
      <c r="FE132" s="1696"/>
      <c r="FF132" s="1696"/>
      <c r="FG132" s="1696"/>
      <c r="FH132" s="1696"/>
      <c r="FI132" s="1696"/>
      <c r="FJ132" s="1696"/>
      <c r="FK132" s="1696"/>
      <c r="FL132" s="1696"/>
      <c r="FM132" s="1696"/>
      <c r="FN132" s="1696"/>
      <c r="FO132" s="1696"/>
      <c r="FP132" s="1696"/>
      <c r="FQ132" s="1696"/>
      <c r="FR132" s="1696"/>
      <c r="FS132" s="1696"/>
      <c r="FT132" s="1696"/>
      <c r="FU132" s="1696"/>
      <c r="FV132" s="1696"/>
      <c r="FW132" s="1696"/>
      <c r="FX132" s="1696"/>
      <c r="FY132" s="1696"/>
      <c r="FZ132" s="1696"/>
      <c r="GA132" s="1696"/>
      <c r="GB132" s="1696"/>
      <c r="GC132" s="1696"/>
      <c r="GD132" s="1696"/>
      <c r="GE132" s="1696"/>
      <c r="GF132" s="1696"/>
      <c r="GG132" s="1696"/>
      <c r="GH132" s="1696"/>
      <c r="GI132" s="1696"/>
      <c r="GJ132" s="1696"/>
      <c r="GK132" s="1696"/>
      <c r="GL132" s="1696"/>
      <c r="GM132" s="1696"/>
      <c r="GN132" s="590"/>
      <c r="HJ132" s="1640">
        <v>13</v>
      </c>
    </row>
    <row s="1650" customFormat="1" customHeight="1" ht="11.549999999999999">
      <c r="A133" s="996"/>
      <c r="B133" s="1645"/>
      <c r="C133" s="1645"/>
      <c r="D133" s="360"/>
      <c r="F133" s="1649"/>
      <c r="G133" s="1640"/>
      <c r="H133" s="1640"/>
      <c r="I133" s="1640"/>
      <c r="J133" s="1644"/>
      <c r="K133" s="1644"/>
      <c r="L133" s="1644"/>
      <c r="M133" s="1644"/>
      <c r="N133" s="1644"/>
      <c r="O133" s="1644"/>
      <c r="P133" s="1644"/>
      <c r="Q133" s="1644"/>
      <c r="R133" s="1644"/>
      <c r="S133" s="1644"/>
      <c r="T133" s="1644"/>
      <c r="U133" s="1644"/>
      <c r="V133" s="1644"/>
      <c r="W133" s="1644"/>
      <c r="X133" s="1644"/>
      <c r="Y133" s="1644"/>
      <c r="Z133" s="1644"/>
      <c r="AA133" s="1644"/>
      <c r="AB133" s="1644"/>
      <c r="AC133" s="1644"/>
      <c r="AD133" s="1644"/>
      <c r="AE133" s="1644"/>
      <c r="AF133" s="1644"/>
      <c r="AG133" s="1644"/>
      <c r="AH133" s="1644"/>
      <c r="AI133" s="1644"/>
      <c r="AJ133" s="1644"/>
      <c r="AK133" s="1644"/>
      <c r="AL133" s="1644"/>
      <c r="AM133" s="1644"/>
      <c r="AN133" s="1644"/>
      <c r="AO133" s="1644"/>
      <c r="AP133" s="1644"/>
      <c r="AQ133" s="1644"/>
      <c r="AR133" s="1644"/>
      <c r="AS133" s="1644"/>
      <c r="AT133" s="1644"/>
      <c r="AU133" s="1644"/>
      <c r="AV133" s="1644"/>
      <c r="AW133" s="1644"/>
      <c r="AX133" s="1644"/>
      <c r="AY133" s="1644"/>
      <c r="AZ133" s="1644"/>
      <c r="BA133" s="1644"/>
      <c r="BB133" s="1644"/>
      <c r="BC133" s="1644"/>
      <c r="BD133" s="1644"/>
      <c r="BE133" s="1644"/>
      <c r="BF133" s="1644"/>
      <c r="BG133" s="1644"/>
      <c r="BH133" s="1644"/>
      <c r="BI133" s="1644"/>
      <c r="BJ133" s="1644"/>
      <c r="BK133" s="1644"/>
      <c r="BL133" s="1644"/>
      <c r="BM133" s="1644"/>
      <c r="BN133" s="1644"/>
      <c r="BO133" s="1644"/>
      <c r="BP133" s="1644"/>
      <c r="BQ133" s="1644"/>
      <c r="BR133" s="1644"/>
      <c r="BS133" s="1644"/>
      <c r="BT133" s="1644"/>
      <c r="BU133" s="1644"/>
      <c r="BV133" s="1644"/>
      <c r="BW133" s="1644"/>
      <c r="BX133" s="1644"/>
      <c r="BY133" s="1644"/>
      <c r="BZ133" s="1644"/>
      <c r="CA133" s="1644"/>
      <c r="CB133" s="1644"/>
      <c r="CC133" s="1644"/>
      <c r="CD133" s="1644"/>
      <c r="CE133" s="1644"/>
      <c r="CF133" s="1644"/>
      <c r="CG133" s="1644"/>
      <c r="CH133" s="1644"/>
      <c r="CI133" s="1644"/>
      <c r="CJ133" s="1644"/>
      <c r="CK133" s="1644"/>
      <c r="CL133" s="1644"/>
      <c r="CM133" s="1644"/>
      <c r="CN133" s="1644"/>
      <c r="CO133" s="1644"/>
      <c r="CP133" s="1644"/>
      <c r="CQ133" s="1644"/>
      <c r="CR133" s="1644"/>
      <c r="CS133" s="1644"/>
      <c r="CT133" s="1644"/>
      <c r="CU133" s="1644"/>
      <c r="CV133" s="1644"/>
      <c r="CW133" s="1644"/>
      <c r="CX133" s="1644"/>
      <c r="CY133" s="1644"/>
      <c r="CZ133" s="1644"/>
      <c r="DA133" s="1644"/>
      <c r="DB133" s="1644"/>
      <c r="DC133" s="1644"/>
      <c r="DD133" s="1644"/>
      <c r="DE133" s="1644"/>
      <c r="DF133" s="1644"/>
      <c r="DG133" s="1644"/>
      <c r="DH133" s="1644"/>
      <c r="DI133" s="1644"/>
      <c r="DJ133" s="1644"/>
      <c r="DK133" s="1644"/>
      <c r="DL133" s="1644"/>
      <c r="DM133" s="1644"/>
      <c r="DN133" s="1644"/>
      <c r="DO133" s="1644"/>
      <c r="DP133" s="1644"/>
      <c r="DQ133" s="1644"/>
      <c r="DR133" s="1644"/>
      <c r="DS133" s="1644"/>
      <c r="DT133" s="1644"/>
      <c r="DU133" s="1644"/>
      <c r="DV133" s="1644"/>
      <c r="DW133" s="1644"/>
      <c r="DX133" s="1644"/>
      <c r="DY133" s="1644"/>
      <c r="DZ133" s="1644"/>
      <c r="EA133" s="1644"/>
      <c r="EB133" s="1644"/>
      <c r="EC133" s="1644"/>
      <c r="ED133" s="1644"/>
      <c r="EE133" s="1644"/>
      <c r="EF133" s="1644"/>
      <c r="EG133" s="1644"/>
      <c r="EH133" s="1644"/>
      <c r="EI133" s="1644"/>
      <c r="EJ133" s="1644"/>
      <c r="EK133" s="1644"/>
      <c r="EL133" s="1644"/>
      <c r="EM133" s="1644"/>
      <c r="EN133" s="1644"/>
      <c r="EO133" s="1644"/>
      <c r="EP133" s="1644"/>
      <c r="EQ133" s="1644"/>
      <c r="ER133" s="1644"/>
      <c r="ES133" s="1644"/>
      <c r="ET133" s="1644"/>
      <c r="EU133" s="1644"/>
      <c r="EV133" s="1644"/>
      <c r="EW133" s="1644"/>
      <c r="EX133" s="1644"/>
      <c r="EY133" s="1644"/>
      <c r="EZ133" s="1644"/>
      <c r="FA133" s="1644"/>
      <c r="FB133" s="1644"/>
      <c r="FC133" s="1644"/>
      <c r="FD133" s="1644"/>
      <c r="FE133" s="1644"/>
      <c r="FF133" s="1644"/>
      <c r="FG133" s="1644"/>
      <c r="FH133" s="1644"/>
      <c r="FI133" s="1644"/>
      <c r="FJ133" s="1644"/>
      <c r="FK133" s="1644"/>
      <c r="FL133" s="1644"/>
      <c r="FM133" s="1644"/>
      <c r="FN133" s="1644"/>
      <c r="FO133" s="1644"/>
      <c r="FP133" s="1644"/>
      <c r="FQ133" s="1644"/>
      <c r="FR133" s="1644"/>
      <c r="FS133" s="1644"/>
      <c r="FT133" s="1644"/>
      <c r="FU133" s="1644"/>
      <c r="FV133" s="1644"/>
      <c r="FW133" s="1644"/>
      <c r="FX133" s="1644"/>
      <c r="FY133" s="1644"/>
      <c r="FZ133" s="1644"/>
      <c r="GA133" s="1644"/>
      <c r="GB133" s="1644"/>
      <c r="GC133" s="1644"/>
      <c r="GD133" s="1644"/>
      <c r="GE133" s="1644"/>
      <c r="GF133" s="1644"/>
      <c r="GG133" s="1644"/>
      <c r="GH133" s="1644"/>
      <c r="GI133" s="1644"/>
      <c r="GJ133" s="1644"/>
      <c r="GK133" s="1644"/>
      <c r="GL133" s="1644"/>
      <c r="GM133" s="1644"/>
      <c r="GO133" s="1169"/>
      <c r="GP133" s="1645"/>
      <c r="GQ133" s="1645"/>
      <c r="GR133" s="1169"/>
      <c r="GS133" s="1169"/>
      <c r="GT133" s="1169"/>
      <c r="GU133" s="1169"/>
      <c r="GV133" s="1645"/>
      <c r="GW133" s="1169"/>
      <c r="GX133" s="1169"/>
      <c r="GY133" s="553"/>
      <c r="GZ133" s="1169"/>
      <c r="HA133" s="1169"/>
      <c r="HB133" s="1169"/>
      <c r="HC133" s="1169"/>
      <c r="HD133" s="1169"/>
      <c r="HE133" s="1641"/>
      <c r="HF133" s="575"/>
      <c r="HG133" s="575"/>
      <c r="HH133" s="575"/>
      <c r="HI133" s="575"/>
      <c r="HJ133" s="1650">
        <v>11</v>
      </c>
    </row>
    <row s="1650" customFormat="1" customHeight="1" ht="11.549999999999999">
      <c r="A134" s="996"/>
      <c r="B134" s="1645"/>
      <c r="C134" s="1645"/>
      <c r="D134" s="360"/>
      <c r="J134" s="1650"/>
      <c r="K134" s="1650"/>
      <c r="L134" s="1650"/>
      <c r="M134" s="1650"/>
      <c r="N134" s="1650"/>
      <c r="O134" s="1650"/>
      <c r="P134" s="1650"/>
      <c r="Q134" s="1650"/>
      <c r="R134" s="1650"/>
      <c r="S134" s="1650"/>
      <c r="T134" s="1650"/>
      <c r="U134" s="1650"/>
      <c r="V134" s="1650"/>
      <c r="W134" s="1650"/>
      <c r="X134" s="1650"/>
      <c r="Y134" s="1650"/>
      <c r="Z134" s="1650"/>
      <c r="AA134" s="1650"/>
      <c r="AB134" s="1650"/>
      <c r="AC134" s="1650"/>
      <c r="AD134" s="1650"/>
      <c r="AE134" s="1650"/>
      <c r="AF134" s="1650"/>
      <c r="AG134" s="1650"/>
      <c r="AH134" s="1650"/>
      <c r="AI134" s="1650"/>
      <c r="AJ134" s="1650"/>
      <c r="AK134" s="1650"/>
      <c r="AL134" s="1650"/>
      <c r="AM134" s="1650"/>
      <c r="AN134" s="1650"/>
      <c r="AO134" s="1650"/>
      <c r="AP134" s="1650"/>
      <c r="AQ134" s="1650"/>
      <c r="AR134" s="1650"/>
      <c r="AS134" s="1650"/>
      <c r="AT134" s="1650"/>
      <c r="AU134" s="1650"/>
      <c r="AV134" s="1650"/>
      <c r="AW134" s="1650"/>
      <c r="AX134" s="1650"/>
      <c r="AY134" s="1650"/>
      <c r="AZ134" s="1650"/>
      <c r="BA134" s="1650"/>
      <c r="BB134" s="1650"/>
      <c r="BC134" s="1650"/>
      <c r="BD134" s="1650"/>
      <c r="BE134" s="1650"/>
      <c r="BF134" s="1650"/>
      <c r="BG134" s="1650"/>
      <c r="BH134" s="1650"/>
      <c r="BI134" s="1650"/>
      <c r="BJ134" s="1650"/>
      <c r="BK134" s="1650"/>
      <c r="BL134" s="1650"/>
      <c r="BM134" s="1650"/>
      <c r="BN134" s="1650"/>
      <c r="BO134" s="1650"/>
      <c r="BP134" s="1650"/>
      <c r="BQ134" s="1650"/>
      <c r="BR134" s="1650"/>
      <c r="BS134" s="1650"/>
      <c r="BT134" s="1650"/>
      <c r="BU134" s="1650"/>
      <c r="BV134" s="1650"/>
      <c r="BW134" s="1650"/>
      <c r="BX134" s="1650"/>
      <c r="BY134" s="1650"/>
      <c r="BZ134" s="1650"/>
      <c r="CA134" s="1650"/>
      <c r="CB134" s="1650"/>
      <c r="CC134" s="1650"/>
      <c r="CD134" s="1650"/>
      <c r="CE134" s="1650"/>
      <c r="CF134" s="1650"/>
      <c r="CG134" s="1650"/>
      <c r="CH134" s="1650"/>
      <c r="CI134" s="1650"/>
      <c r="CJ134" s="1650"/>
      <c r="CK134" s="1650"/>
      <c r="CL134" s="1650"/>
      <c r="CM134" s="1650"/>
      <c r="CN134" s="1650"/>
      <c r="CO134" s="1650"/>
      <c r="CP134" s="1650"/>
      <c r="CQ134" s="1650"/>
      <c r="CR134" s="1650"/>
      <c r="CS134" s="1650"/>
      <c r="CT134" s="1650"/>
      <c r="CU134" s="1650"/>
      <c r="CV134" s="1650"/>
      <c r="CW134" s="1650"/>
      <c r="CX134" s="1650"/>
      <c r="CY134" s="1650"/>
      <c r="CZ134" s="1650"/>
      <c r="DA134" s="1650"/>
      <c r="DB134" s="1650"/>
      <c r="DC134" s="1650"/>
      <c r="DD134" s="1650"/>
      <c r="DE134" s="1650"/>
      <c r="DF134" s="1650"/>
      <c r="DG134" s="1650"/>
      <c r="DH134" s="1650"/>
      <c r="DI134" s="1650"/>
      <c r="DJ134" s="1650"/>
      <c r="DK134" s="1650"/>
      <c r="DL134" s="1650"/>
      <c r="DM134" s="1650"/>
      <c r="DN134" s="1650"/>
      <c r="DO134" s="1650"/>
      <c r="DP134" s="1650"/>
      <c r="DQ134" s="1650"/>
      <c r="DR134" s="1650"/>
      <c r="DS134" s="1650"/>
      <c r="DT134" s="1650"/>
      <c r="DU134" s="1650"/>
      <c r="DV134" s="1650"/>
      <c r="DW134" s="1650"/>
      <c r="DX134" s="1650"/>
      <c r="DY134" s="1650"/>
      <c r="DZ134" s="1650"/>
      <c r="EA134" s="1650"/>
      <c r="EB134" s="1650"/>
      <c r="EC134" s="1650"/>
      <c r="ED134" s="1650"/>
      <c r="EE134" s="1650"/>
      <c r="EF134" s="1650"/>
      <c r="EG134" s="1650"/>
      <c r="EH134" s="1650"/>
      <c r="EI134" s="1650"/>
      <c r="EJ134" s="1650"/>
      <c r="EK134" s="1650"/>
      <c r="EL134" s="1650"/>
      <c r="EM134" s="1650"/>
      <c r="EN134" s="1650"/>
      <c r="EO134" s="1650"/>
      <c r="EP134" s="1650"/>
      <c r="EQ134" s="1650"/>
      <c r="ER134" s="1650"/>
      <c r="ES134" s="1650"/>
      <c r="ET134" s="1650"/>
      <c r="EU134" s="1650"/>
      <c r="EV134" s="1650"/>
      <c r="EW134" s="1650"/>
      <c r="EX134" s="1650"/>
      <c r="EY134" s="1650"/>
      <c r="EZ134" s="1650"/>
      <c r="FA134" s="1650"/>
      <c r="FB134" s="1650"/>
      <c r="FC134" s="1650"/>
      <c r="FD134" s="1650"/>
      <c r="FE134" s="1650"/>
      <c r="FF134" s="1650"/>
      <c r="FG134" s="1650"/>
      <c r="FH134" s="1650"/>
      <c r="FI134" s="1650"/>
      <c r="FJ134" s="1650"/>
      <c r="FK134" s="1650"/>
      <c r="FL134" s="1650"/>
      <c r="FM134" s="1650"/>
      <c r="FN134" s="1650"/>
      <c r="FO134" s="1650"/>
      <c r="FP134" s="1650"/>
      <c r="FQ134" s="1650"/>
      <c r="FR134" s="1650"/>
      <c r="FS134" s="1650"/>
      <c r="FT134" s="1650"/>
      <c r="FU134" s="1650"/>
      <c r="FV134" s="1650"/>
      <c r="FW134" s="1650"/>
      <c r="FX134" s="1650"/>
      <c r="FY134" s="1650"/>
      <c r="FZ134" s="1650"/>
      <c r="GA134" s="1650"/>
      <c r="GB134" s="1650"/>
      <c r="GC134" s="1650"/>
      <c r="GD134" s="1650"/>
      <c r="GE134" s="1650"/>
      <c r="GF134" s="1650"/>
      <c r="GG134" s="1650"/>
      <c r="GH134" s="1650"/>
      <c r="GI134" s="1650"/>
      <c r="GJ134" s="1650"/>
      <c r="GK134" s="1650"/>
      <c r="GL134" s="1650"/>
      <c r="GM134" s="1650"/>
      <c r="GO134" s="1169"/>
      <c r="GP134" s="1645"/>
      <c r="GQ134" s="1645"/>
      <c r="GR134" s="1169"/>
      <c r="GS134" s="1169"/>
      <c r="GT134" s="1169"/>
      <c r="GU134" s="1169"/>
      <c r="GV134" s="1645"/>
      <c r="GW134" s="1169"/>
      <c r="GX134" s="1169"/>
      <c r="GY134" s="553"/>
      <c r="GZ134" s="1169"/>
      <c r="HA134" s="1169"/>
      <c r="HB134" s="1169"/>
      <c r="HC134" s="1169"/>
      <c r="HD134" s="1169"/>
      <c r="HE134" s="1641"/>
      <c r="HF134" s="575"/>
      <c r="HG134" s="575"/>
      <c r="HH134" s="575"/>
      <c r="HI134" s="575"/>
      <c r="HJ134" s="1650">
        <v>11</v>
      </c>
    </row>
    <row s="1650" customFormat="1" customHeight="1" ht="11.549999999999999">
      <c r="A135" s="996"/>
      <c r="B135" s="1645"/>
      <c r="C135" s="1645"/>
      <c r="D135" s="360"/>
      <c r="J135" s="1650"/>
      <c r="K135" s="1650"/>
      <c r="L135" s="1650"/>
      <c r="M135" s="1650"/>
      <c r="N135" s="1650"/>
      <c r="O135" s="1650"/>
      <c r="P135" s="1650"/>
      <c r="Q135" s="1650"/>
      <c r="R135" s="1650"/>
      <c r="S135" s="1650"/>
      <c r="T135" s="1650"/>
      <c r="U135" s="1650"/>
      <c r="V135" s="1650"/>
      <c r="W135" s="1650"/>
      <c r="X135" s="1650"/>
      <c r="Y135" s="1650"/>
      <c r="Z135" s="1650"/>
      <c r="AA135" s="1650"/>
      <c r="AB135" s="1650"/>
      <c r="AC135" s="1650"/>
      <c r="AD135" s="1650"/>
      <c r="AE135" s="1650"/>
      <c r="AF135" s="1650"/>
      <c r="AG135" s="1650"/>
      <c r="AH135" s="1650"/>
      <c r="AI135" s="1650"/>
      <c r="AJ135" s="1650"/>
      <c r="AK135" s="1650"/>
      <c r="AL135" s="1650"/>
      <c r="AM135" s="1650"/>
      <c r="AN135" s="1650"/>
      <c r="AO135" s="1650"/>
      <c r="AP135" s="1650"/>
      <c r="AQ135" s="1650"/>
      <c r="AR135" s="1650"/>
      <c r="AS135" s="1650"/>
      <c r="AT135" s="1650"/>
      <c r="AU135" s="1650"/>
      <c r="AV135" s="1650"/>
      <c r="AW135" s="1650"/>
      <c r="AX135" s="1650"/>
      <c r="AY135" s="1650"/>
      <c r="AZ135" s="1650"/>
      <c r="BA135" s="1650"/>
      <c r="BB135" s="1650"/>
      <c r="BC135" s="1650"/>
      <c r="BD135" s="1650"/>
      <c r="BE135" s="1650"/>
      <c r="BF135" s="1650"/>
      <c r="BG135" s="1650"/>
      <c r="BH135" s="1650"/>
      <c r="BI135" s="1650"/>
      <c r="BJ135" s="1650"/>
      <c r="BK135" s="1650"/>
      <c r="BL135" s="1650"/>
      <c r="BM135" s="1650"/>
      <c r="BN135" s="1650"/>
      <c r="BO135" s="1650"/>
      <c r="BP135" s="1650"/>
      <c r="BQ135" s="1650"/>
      <c r="BR135" s="1650"/>
      <c r="BS135" s="1650"/>
      <c r="BT135" s="1650"/>
      <c r="BU135" s="1650"/>
      <c r="BV135" s="1650"/>
      <c r="BW135" s="1650"/>
      <c r="BX135" s="1650"/>
      <c r="BY135" s="1650"/>
      <c r="BZ135" s="1650"/>
      <c r="CA135" s="1650"/>
      <c r="CB135" s="1650"/>
      <c r="CC135" s="1650"/>
      <c r="CD135" s="1650"/>
      <c r="CE135" s="1650"/>
      <c r="CF135" s="1650"/>
      <c r="CG135" s="1650"/>
      <c r="CH135" s="1650"/>
      <c r="CI135" s="1650"/>
      <c r="CJ135" s="1650"/>
      <c r="CK135" s="1650"/>
      <c r="CL135" s="1650"/>
      <c r="CM135" s="1650"/>
      <c r="CN135" s="1650"/>
      <c r="CO135" s="1650"/>
      <c r="CP135" s="1650"/>
      <c r="CQ135" s="1650"/>
      <c r="CR135" s="1650"/>
      <c r="CS135" s="1650"/>
      <c r="CT135" s="1650"/>
      <c r="CU135" s="1650"/>
      <c r="CV135" s="1650"/>
      <c r="CW135" s="1650"/>
      <c r="CX135" s="1650"/>
      <c r="CY135" s="1650"/>
      <c r="CZ135" s="1650"/>
      <c r="DA135" s="1650"/>
      <c r="DB135" s="1650"/>
      <c r="DC135" s="1650"/>
      <c r="DD135" s="1650"/>
      <c r="DE135" s="1650"/>
      <c r="DF135" s="1650"/>
      <c r="DG135" s="1650"/>
      <c r="DH135" s="1650"/>
      <c r="DI135" s="1650"/>
      <c r="DJ135" s="1650"/>
      <c r="DK135" s="1650"/>
      <c r="DL135" s="1650"/>
      <c r="DM135" s="1650"/>
      <c r="DN135" s="1650"/>
      <c r="DO135" s="1650"/>
      <c r="DP135" s="1650"/>
      <c r="DQ135" s="1650"/>
      <c r="DR135" s="1650"/>
      <c r="DS135" s="1650"/>
      <c r="DT135" s="1650"/>
      <c r="DU135" s="1650"/>
      <c r="DV135" s="1650"/>
      <c r="DW135" s="1650"/>
      <c r="DX135" s="1650"/>
      <c r="DY135" s="1650"/>
      <c r="DZ135" s="1650"/>
      <c r="EA135" s="1650"/>
      <c r="EB135" s="1650"/>
      <c r="EC135" s="1650"/>
      <c r="ED135" s="1650"/>
      <c r="EE135" s="1650"/>
      <c r="EF135" s="1650"/>
      <c r="EG135" s="1650"/>
      <c r="EH135" s="1650"/>
      <c r="EI135" s="1650"/>
      <c r="EJ135" s="1650"/>
      <c r="EK135" s="1650"/>
      <c r="EL135" s="1650"/>
      <c r="EM135" s="1650"/>
      <c r="EN135" s="1650"/>
      <c r="EO135" s="1650"/>
      <c r="EP135" s="1650"/>
      <c r="EQ135" s="1650"/>
      <c r="ER135" s="1650"/>
      <c r="ES135" s="1650"/>
      <c r="ET135" s="1650"/>
      <c r="EU135" s="1650"/>
      <c r="EV135" s="1650"/>
      <c r="EW135" s="1650"/>
      <c r="EX135" s="1650"/>
      <c r="EY135" s="1650"/>
      <c r="EZ135" s="1650"/>
      <c r="FA135" s="1650"/>
      <c r="FB135" s="1650"/>
      <c r="FC135" s="1650"/>
      <c r="FD135" s="1650"/>
      <c r="FE135" s="1650"/>
      <c r="FF135" s="1650"/>
      <c r="FG135" s="1650"/>
      <c r="FH135" s="1650"/>
      <c r="FI135" s="1650"/>
      <c r="FJ135" s="1650"/>
      <c r="FK135" s="1650"/>
      <c r="FL135" s="1650"/>
      <c r="FM135" s="1650"/>
      <c r="FN135" s="1650"/>
      <c r="FO135" s="1650"/>
      <c r="FP135" s="1650"/>
      <c r="FQ135" s="1650"/>
      <c r="FR135" s="1650"/>
      <c r="FS135" s="1650"/>
      <c r="FT135" s="1650"/>
      <c r="FU135" s="1650"/>
      <c r="FV135" s="1650"/>
      <c r="FW135" s="1650"/>
      <c r="FX135" s="1650"/>
      <c r="FY135" s="1650"/>
      <c r="FZ135" s="1650"/>
      <c r="GA135" s="1650"/>
      <c r="GB135" s="1650"/>
      <c r="GC135" s="1650"/>
      <c r="GD135" s="1650"/>
      <c r="GE135" s="1650"/>
      <c r="GF135" s="1650"/>
      <c r="GG135" s="1650"/>
      <c r="GH135" s="1650"/>
      <c r="GI135" s="1650"/>
      <c r="GJ135" s="1650"/>
      <c r="GK135" s="1650"/>
      <c r="GL135" s="1650"/>
      <c r="GM135" s="1650"/>
      <c r="GO135" s="1169"/>
      <c r="GP135" s="1645"/>
      <c r="GQ135" s="1645"/>
      <c r="GR135" s="1169"/>
      <c r="GS135" s="1169"/>
      <c r="GT135" s="1169"/>
      <c r="GU135" s="1169"/>
      <c r="GV135" s="1645"/>
      <c r="GW135" s="1169"/>
      <c r="GX135" s="1169"/>
      <c r="GY135" s="553"/>
      <c r="GZ135" s="1169"/>
      <c r="HA135" s="1169"/>
      <c r="HB135" s="1169"/>
      <c r="HC135" s="1169"/>
      <c r="HD135" s="1169"/>
      <c r="HE135" s="1641"/>
      <c r="HF135" s="575"/>
      <c r="HG135" s="575"/>
      <c r="HH135" s="575"/>
      <c r="HI135" s="575"/>
      <c r="HJ135" s="1650">
        <v>11</v>
      </c>
    </row>
    <row s="1650" customFormat="1" customHeight="1" ht="11.549999999999999">
      <c r="A136" s="996"/>
      <c r="B136" s="1645"/>
      <c r="C136" s="1645"/>
      <c r="D136" s="360"/>
      <c r="H136" s="575" t="str">
        <f>IF(H30-H31&lt;&gt;H72,"WARNING","")</f>
        <v/>
      </c>
      <c r="I136" s="575" t="str">
        <f>IF(I30-I31&lt;&gt;I72,"WARNING","")</f>
        <v/>
      </c>
      <c r="J136" s="631" t="str">
        <f>IF(J30-J31&lt;&gt;J72,"WARNING","")</f>
        <v/>
      </c>
      <c r="K136" s="631" t="str">
        <f>IF(K30-K31&lt;&gt;K72,"WARNING","")</f>
        <v/>
      </c>
      <c r="L136" s="631" t="str">
        <f>IF(L30-L31&lt;&gt;L72,"WARNING","")</f>
        <v/>
      </c>
      <c r="M136" s="631" t="str">
        <f>IF(M30-M31&lt;&gt;M72,"WARNING","")</f>
        <v/>
      </c>
      <c r="N136" s="631" t="str">
        <f>IF(N30-N31&lt;&gt;N72,"WARNING","")</f>
        <v/>
      </c>
      <c r="O136" s="631" t="str">
        <f>IF(O30-O31&lt;&gt;O72,"WARNING","")</f>
        <v/>
      </c>
      <c r="P136" s="631" t="str">
        <f>IF(P30-P31&lt;&gt;P72,"WARNING","")</f>
        <v/>
      </c>
      <c r="Q136" s="631" t="str">
        <f>IF(Q30-Q31&lt;&gt;Q72,"WARNING","")</f>
        <v/>
      </c>
      <c r="R136" s="631" t="str">
        <f>IF(R30-R31&lt;&gt;R72,"WARNING","")</f>
        <v/>
      </c>
      <c r="S136" s="631" t="str">
        <f>IF(S30-S31&lt;&gt;S72,"WARNING","")</f>
        <v/>
      </c>
      <c r="T136" s="631" t="str">
        <f>IF(T30-T31&lt;&gt;T72,"WARNING","")</f>
        <v/>
      </c>
      <c r="U136" s="631" t="str">
        <f>IF(U30-U31&lt;&gt;U72,"WARNING","")</f>
        <v/>
      </c>
      <c r="V136" s="631" t="str">
        <f>IF(V30-V31&lt;&gt;V72,"WARNING","")</f>
        <v/>
      </c>
      <c r="W136" s="631" t="str">
        <f>IF(W30-W31&lt;&gt;W72,"WARNING","")</f>
        <v/>
      </c>
      <c r="X136" s="631" t="str">
        <f>IF(X30-X31&lt;&gt;X72,"WARNING","")</f>
        <v/>
      </c>
      <c r="Y136" s="631" t="str">
        <f>IF(Y30-Y31&lt;&gt;Y72,"WARNING","")</f>
        <v/>
      </c>
      <c r="Z136" s="631" t="str">
        <f>IF(Z30-Z31&lt;&gt;Z72,"WARNING","")</f>
        <v/>
      </c>
      <c r="AA136" s="631" t="str">
        <f>IF(AA30-AA31&lt;&gt;AA72,"WARNING","")</f>
        <v/>
      </c>
      <c r="AB136" s="631" t="str">
        <f>IF(AB30-AB31&lt;&gt;AB72,"WARNING","")</f>
        <v/>
      </c>
      <c r="AC136" s="631" t="str">
        <f>IF(AC30-AC31&lt;&gt;AC72,"WARNING","")</f>
        <v/>
      </c>
      <c r="AD136" s="631" t="str">
        <f>IF(AD30-AD31&lt;&gt;AD72,"WARNING","")</f>
        <v/>
      </c>
      <c r="AE136" s="631" t="str">
        <f>IF(AE30-AE31&lt;&gt;AE72,"WARNING","")</f>
        <v/>
      </c>
      <c r="AF136" s="631" t="str">
        <f>IF(AF30-AF31&lt;&gt;AF72,"WARNING","")</f>
        <v/>
      </c>
      <c r="AG136" s="631" t="str">
        <f>IF(AG30-AG31&lt;&gt;AG72,"WARNING","")</f>
        <v/>
      </c>
      <c r="AH136" s="631" t="str">
        <f>IF(AH30-AH31&lt;&gt;AH72,"WARNING","")</f>
        <v/>
      </c>
      <c r="AI136" s="631" t="str">
        <f>IF(AI30-AI31&lt;&gt;AI72,"WARNING","")</f>
        <v/>
      </c>
      <c r="AJ136" s="631" t="str">
        <f>IF(AJ30-AJ31&lt;&gt;AJ72,"WARNING","")</f>
        <v/>
      </c>
      <c r="AK136" s="631" t="str">
        <f>IF(AK30-AK31&lt;&gt;AK72,"WARNING","")</f>
        <v/>
      </c>
      <c r="AL136" s="631" t="str">
        <f>IF(AL30-AL31&lt;&gt;AL72,"WARNING","")</f>
        <v/>
      </c>
      <c r="AM136" s="631" t="str">
        <f>IF(AM30-AM31&lt;&gt;AM72,"WARNING","")</f>
        <v/>
      </c>
      <c r="AN136" s="631" t="str">
        <f>IF(AN30-AN31&lt;&gt;AN72,"WARNING","")</f>
        <v/>
      </c>
      <c r="AO136" s="631" t="str">
        <f>IF(AO30-AO31&lt;&gt;AO72,"WARNING","")</f>
        <v/>
      </c>
      <c r="AP136" s="631" t="str">
        <f>IF(AP30-AP31&lt;&gt;AP72,"WARNING","")</f>
        <v/>
      </c>
      <c r="AQ136" s="631" t="str">
        <f>IF(AQ30-AQ31&lt;&gt;AQ72,"WARNING","")</f>
        <v/>
      </c>
      <c r="AR136" s="631" t="str">
        <f>IF(AR30-AR31&lt;&gt;AR72,"WARNING","")</f>
        <v/>
      </c>
      <c r="AS136" s="631" t="str">
        <f>IF(AS30-AS31&lt;&gt;AS72,"WARNING","")</f>
        <v/>
      </c>
      <c r="AT136" s="631" t="str">
        <f>IF(AT30-AT31&lt;&gt;AT72,"WARNING","")</f>
        <v/>
      </c>
      <c r="AU136" s="631" t="str">
        <f>IF(AU30-AU31&lt;&gt;AU72,"WARNING","")</f>
        <v/>
      </c>
      <c r="AV136" s="631" t="str">
        <f>IF(AV30-AV31&lt;&gt;AV72,"WARNING","")</f>
        <v/>
      </c>
      <c r="AW136" s="631" t="str">
        <f>IF(AW30-AW31&lt;&gt;AW72,"WARNING","")</f>
        <v/>
      </c>
      <c r="AX136" s="631" t="str">
        <f>IF(AX30-AX31&lt;&gt;AX72,"WARNING","")</f>
        <v/>
      </c>
      <c r="AY136" s="631" t="str">
        <f>IF(AY30-AY31&lt;&gt;AY72,"WARNING","")</f>
        <v/>
      </c>
      <c r="AZ136" s="631" t="str">
        <f>IF(AZ30-AZ31&lt;&gt;AZ72,"WARNING","")</f>
        <v/>
      </c>
      <c r="BA136" s="631" t="str">
        <f>IF(BA30-BA31&lt;&gt;BA72,"WARNING","")</f>
        <v/>
      </c>
      <c r="BB136" s="631" t="str">
        <f>IF(BB30-BB31&lt;&gt;BB72,"WARNING","")</f>
        <v/>
      </c>
      <c r="BC136" s="631" t="str">
        <f>IF(BC30-BC31&lt;&gt;BC72,"WARNING","")</f>
        <v/>
      </c>
      <c r="BD136" s="631" t="str">
        <f>IF(BD30-BD31&lt;&gt;BD72,"WARNING","")</f>
        <v/>
      </c>
      <c r="BE136" s="631" t="str">
        <f>IF(BE30-BE31&lt;&gt;BE72,"WARNING","")</f>
        <v/>
      </c>
      <c r="BF136" s="631" t="str">
        <f>IF(BF30-BF31&lt;&gt;BF72,"WARNING","")</f>
        <v/>
      </c>
      <c r="BG136" s="631" t="str">
        <f>IF(BG30-BG31&lt;&gt;BG72,"WARNING","")</f>
        <v/>
      </c>
      <c r="BH136" s="631" t="str">
        <f>IF(BH30-BH31&lt;&gt;BH72,"WARNING","")</f>
        <v/>
      </c>
      <c r="BI136" s="631" t="str">
        <f>IF(BI30-BI31&lt;&gt;BI72,"WARNING","")</f>
        <v/>
      </c>
      <c r="BJ136" s="631" t="str">
        <f>IF(BJ30-BJ31&lt;&gt;BJ72,"WARNING","")</f>
        <v/>
      </c>
      <c r="BK136" s="631" t="str">
        <f>IF(BK30-BK31&lt;&gt;BK72,"WARNING","")</f>
        <v/>
      </c>
      <c r="BL136" s="631" t="str">
        <f>IF(BL30-BL31&lt;&gt;BL72,"WARNING","")</f>
        <v/>
      </c>
      <c r="BM136" s="631" t="str">
        <f>IF(BM30-BM31&lt;&gt;BM72,"WARNING","")</f>
        <v/>
      </c>
      <c r="BN136" s="631" t="str">
        <f>IF(BN30-BN31&lt;&gt;BN72,"WARNING","")</f>
        <v/>
      </c>
      <c r="BO136" s="631" t="str">
        <f>IF(BO30-BO31&lt;&gt;BO72,"WARNING","")</f>
        <v/>
      </c>
      <c r="BP136" s="631" t="str">
        <f>IF(BP30-BP31&lt;&gt;BP72,"WARNING","")</f>
        <v/>
      </c>
      <c r="BQ136" s="631" t="str">
        <f>IF(BQ30-BQ31&lt;&gt;BQ72,"WARNING","")</f>
        <v/>
      </c>
      <c r="BR136" s="631" t="str">
        <f>IF(BR30-BR31&lt;&gt;BR72,"WARNING","")</f>
        <v/>
      </c>
      <c r="BS136" s="631" t="str">
        <f>IF(BS30-BS31&lt;&gt;BS72,"WARNING","")</f>
        <v/>
      </c>
      <c r="BT136" s="631" t="str">
        <f>IF(BT30-BT31&lt;&gt;BT72,"WARNING","")</f>
        <v/>
      </c>
      <c r="BU136" s="631" t="str">
        <f>IF(BU30-BU31&lt;&gt;BU72,"WARNING","")</f>
        <v/>
      </c>
      <c r="BV136" s="631" t="str">
        <f>IF(BV30-BV31&lt;&gt;BV72,"WARNING","")</f>
        <v/>
      </c>
      <c r="BW136" s="631" t="str">
        <f>IF(BW30-BW31&lt;&gt;BW72,"WARNING","")</f>
        <v/>
      </c>
      <c r="BX136" s="631" t="str">
        <f>IF(BX30-BX31&lt;&gt;BX72,"WARNING","")</f>
        <v/>
      </c>
      <c r="BY136" s="631" t="str">
        <f>IF(BY30-BY31&lt;&gt;BY72,"WARNING","")</f>
        <v/>
      </c>
      <c r="BZ136" s="631" t="str">
        <f>IF(BZ30-BZ31&lt;&gt;BZ72,"WARNING","")</f>
        <v/>
      </c>
      <c r="CA136" s="631" t="str">
        <f>IF(CA30-CA31&lt;&gt;CA72,"WARNING","")</f>
        <v/>
      </c>
      <c r="CB136" s="631" t="str">
        <f>IF(CB30-CB31&lt;&gt;CB72,"WARNING","")</f>
        <v/>
      </c>
      <c r="CC136" s="631" t="str">
        <f>IF(CC30-CC31&lt;&gt;CC72,"WARNING","")</f>
        <v/>
      </c>
      <c r="CD136" s="631" t="str">
        <f>IF(CD30-CD31&lt;&gt;CD72,"WARNING","")</f>
        <v/>
      </c>
      <c r="CE136" s="631" t="str">
        <f>IF(CE30-CE31&lt;&gt;CE72,"WARNING","")</f>
        <v/>
      </c>
      <c r="CF136" s="631" t="str">
        <f>IF(CF30-CF31&lt;&gt;CF72,"WARNING","")</f>
        <v/>
      </c>
      <c r="CG136" s="631" t="str">
        <f>IF(CG30-CG31&lt;&gt;CG72,"WARNING","")</f>
        <v/>
      </c>
      <c r="CH136" s="631" t="str">
        <f>IF(CH30-CH31&lt;&gt;CH72,"WARNING","")</f>
        <v/>
      </c>
      <c r="CI136" s="631" t="str">
        <f>IF(CI30-CI31&lt;&gt;CI72,"WARNING","")</f>
        <v/>
      </c>
      <c r="CJ136" s="631" t="str">
        <f>IF(CJ30-CJ31&lt;&gt;CJ72,"WARNING","")</f>
        <v/>
      </c>
      <c r="CK136" s="631" t="str">
        <f>IF(CK30-CK31&lt;&gt;CK72,"WARNING","")</f>
        <v/>
      </c>
      <c r="CL136" s="631" t="str">
        <f>IF(CL30-CL31&lt;&gt;CL72,"WARNING","")</f>
        <v/>
      </c>
      <c r="CM136" s="631" t="str">
        <f>IF(CM30-CM31&lt;&gt;CM72,"WARNING","")</f>
        <v/>
      </c>
      <c r="CN136" s="631" t="str">
        <f>IF(CN30-CN31&lt;&gt;CN72,"WARNING","")</f>
        <v/>
      </c>
      <c r="CO136" s="631" t="str">
        <f>IF(CO30-CO31&lt;&gt;CO72,"WARNING","")</f>
        <v/>
      </c>
      <c r="CP136" s="631" t="str">
        <f>IF(CP30-CP31&lt;&gt;CP72,"WARNING","")</f>
        <v/>
      </c>
      <c r="CQ136" s="631" t="str">
        <f>IF(CQ30-CQ31&lt;&gt;CQ72,"WARNING","")</f>
        <v/>
      </c>
      <c r="CR136" s="631" t="str">
        <f>IF(CR30-CR31&lt;&gt;CR72,"WARNING","")</f>
        <v/>
      </c>
      <c r="CS136" s="631" t="str">
        <f>IF(CS30-CS31&lt;&gt;CS72,"WARNING","")</f>
        <v/>
      </c>
      <c r="CT136" s="631" t="str">
        <f>IF(CT30-CT31&lt;&gt;CT72,"WARNING","")</f>
        <v/>
      </c>
      <c r="CU136" s="631" t="str">
        <f>IF(CU30-CU31&lt;&gt;CU72,"WARNING","")</f>
        <v/>
      </c>
      <c r="CV136" s="631" t="str">
        <f>IF(CV30-CV31&lt;&gt;CV72,"WARNING","")</f>
        <v/>
      </c>
      <c r="CW136" s="631" t="str">
        <f>IF(CW30-CW31&lt;&gt;CW72,"WARNING","")</f>
        <v/>
      </c>
      <c r="CX136" s="631" t="str">
        <f>IF(CX30-CX31&lt;&gt;CX72,"WARNING","")</f>
        <v/>
      </c>
      <c r="CY136" s="631" t="str">
        <f>IF(CY30-CY31&lt;&gt;CY72,"WARNING","")</f>
        <v/>
      </c>
      <c r="CZ136" s="631" t="str">
        <f>IF(CZ30-CZ31&lt;&gt;CZ72,"WARNING","")</f>
        <v/>
      </c>
      <c r="DA136" s="631" t="str">
        <f>IF(DA30-DA31&lt;&gt;DA72,"WARNING","")</f>
        <v/>
      </c>
      <c r="DB136" s="631" t="str">
        <f>IF(DB30-DB31&lt;&gt;DB72,"WARNING","")</f>
        <v/>
      </c>
      <c r="DC136" s="631" t="str">
        <f>IF(DC30-DC31&lt;&gt;DC72,"WARNING","")</f>
        <v/>
      </c>
      <c r="DD136" s="631" t="str">
        <f>IF(DD30-DD31&lt;&gt;DD72,"WARNING","")</f>
        <v/>
      </c>
      <c r="DE136" s="631" t="str">
        <f>IF(DE30-DE31&lt;&gt;DE72,"WARNING","")</f>
        <v/>
      </c>
      <c r="DF136" s="631" t="str">
        <f>IF(DF30-DF31&lt;&gt;DF72,"WARNING","")</f>
        <v/>
      </c>
      <c r="DG136" s="631" t="str">
        <f>IF(DG30-DG31&lt;&gt;DG72,"WARNING","")</f>
        <v/>
      </c>
      <c r="DH136" s="631" t="str">
        <f>IF(DH30-DH31&lt;&gt;DH72,"WARNING","")</f>
        <v/>
      </c>
      <c r="DI136" s="631" t="str">
        <f>IF(DI30-DI31&lt;&gt;DI72,"WARNING","")</f>
        <v/>
      </c>
      <c r="DJ136" s="631" t="str">
        <f>IF(DJ30-DJ31&lt;&gt;DJ72,"WARNING","")</f>
        <v/>
      </c>
      <c r="DK136" s="631" t="str">
        <f>IF(DK30-DK31&lt;&gt;DK72,"WARNING","")</f>
        <v/>
      </c>
      <c r="DL136" s="631" t="str">
        <f>IF(DL30-DL31&lt;&gt;DL72,"WARNING","")</f>
        <v/>
      </c>
      <c r="DM136" s="631" t="str">
        <f>IF(DM30-DM31&lt;&gt;DM72,"WARNING","")</f>
        <v/>
      </c>
      <c r="DN136" s="631" t="str">
        <f>IF(DN30-DN31&lt;&gt;DN72,"WARNING","")</f>
        <v/>
      </c>
      <c r="DO136" s="631" t="str">
        <f>IF(DO30-DO31&lt;&gt;DO72,"WARNING","")</f>
        <v/>
      </c>
      <c r="DP136" s="631" t="str">
        <f>IF(DP30-DP31&lt;&gt;DP72,"WARNING","")</f>
        <v/>
      </c>
      <c r="DQ136" s="631" t="str">
        <f>IF(DQ30-DQ31&lt;&gt;DQ72,"WARNING","")</f>
        <v/>
      </c>
      <c r="DR136" s="631" t="str">
        <f>IF(DR30-DR31&lt;&gt;DR72,"WARNING","")</f>
        <v/>
      </c>
      <c r="DS136" s="631" t="str">
        <f>IF(DS30-DS31&lt;&gt;DS72,"WARNING","")</f>
        <v/>
      </c>
      <c r="DT136" s="631" t="str">
        <f>IF(DT30-DT31&lt;&gt;DT72,"WARNING","")</f>
        <v/>
      </c>
      <c r="DU136" s="631" t="str">
        <f>IF(DU30-DU31&lt;&gt;DU72,"WARNING","")</f>
        <v/>
      </c>
      <c r="DV136" s="631" t="str">
        <f>IF(DV30-DV31&lt;&gt;DV72,"WARNING","")</f>
        <v/>
      </c>
      <c r="DW136" s="631" t="str">
        <f>IF(DW30-DW31&lt;&gt;DW72,"WARNING","")</f>
        <v/>
      </c>
      <c r="DX136" s="631" t="str">
        <f>IF(DX30-DX31&lt;&gt;DX72,"WARNING","")</f>
        <v/>
      </c>
      <c r="DY136" s="631" t="str">
        <f>IF(DY30-DY31&lt;&gt;DY72,"WARNING","")</f>
        <v/>
      </c>
      <c r="DZ136" s="631" t="str">
        <f>IF(DZ30-DZ31&lt;&gt;DZ72,"WARNING","")</f>
        <v/>
      </c>
      <c r="EA136" s="631" t="str">
        <f>IF(EA30-EA31&lt;&gt;EA72,"WARNING","")</f>
        <v/>
      </c>
      <c r="EB136" s="631" t="str">
        <f>IF(EB30-EB31&lt;&gt;EB72,"WARNING","")</f>
        <v/>
      </c>
      <c r="EC136" s="631" t="str">
        <f>IF(EC30-EC31&lt;&gt;EC72,"WARNING","")</f>
        <v/>
      </c>
      <c r="ED136" s="631" t="str">
        <f>IF(ED30-ED31&lt;&gt;ED72,"WARNING","")</f>
        <v/>
      </c>
      <c r="EE136" s="631" t="str">
        <f>IF(EE30-EE31&lt;&gt;EE72,"WARNING","")</f>
        <v/>
      </c>
      <c r="EF136" s="631" t="str">
        <f>IF(EF30-EF31&lt;&gt;EF72,"WARNING","")</f>
        <v/>
      </c>
      <c r="EG136" s="631" t="str">
        <f>IF(EG30-EG31&lt;&gt;EG72,"WARNING","")</f>
        <v/>
      </c>
      <c r="EH136" s="631" t="str">
        <f>IF(EH30-EH31&lt;&gt;EH72,"WARNING","")</f>
        <v/>
      </c>
      <c r="EI136" s="631" t="str">
        <f>IF(EI30-EI31&lt;&gt;EI72,"WARNING","")</f>
        <v/>
      </c>
      <c r="EJ136" s="631" t="str">
        <f>IF(EJ30-EJ31&lt;&gt;EJ72,"WARNING","")</f>
        <v/>
      </c>
      <c r="EK136" s="631" t="str">
        <f>IF(EK30-EK31&lt;&gt;EK72,"WARNING","")</f>
        <v/>
      </c>
      <c r="EL136" s="631" t="str">
        <f>IF(EL30-EL31&lt;&gt;EL72,"WARNING","")</f>
        <v/>
      </c>
      <c r="EM136" s="631" t="str">
        <f>IF(EM30-EM31&lt;&gt;EM72,"WARNING","")</f>
        <v/>
      </c>
      <c r="EN136" s="631" t="str">
        <f>IF(EN30-EN31&lt;&gt;EN72,"WARNING","")</f>
        <v/>
      </c>
      <c r="EO136" s="631" t="str">
        <f>IF(EO30-EO31&lt;&gt;EO72,"WARNING","")</f>
        <v/>
      </c>
      <c r="EP136" s="631" t="str">
        <f>IF(EP30-EP31&lt;&gt;EP72,"WARNING","")</f>
        <v/>
      </c>
      <c r="EQ136" s="631" t="str">
        <f>IF(EQ30-EQ31&lt;&gt;EQ72,"WARNING","")</f>
        <v/>
      </c>
      <c r="ER136" s="631" t="str">
        <f>IF(ER30-ER31&lt;&gt;ER72,"WARNING","")</f>
        <v/>
      </c>
      <c r="ES136" s="631" t="str">
        <f>IF(ES30-ES31&lt;&gt;ES72,"WARNING","")</f>
        <v/>
      </c>
      <c r="ET136" s="631" t="str">
        <f>IF(ET30-ET31&lt;&gt;ET72,"WARNING","")</f>
        <v/>
      </c>
      <c r="EU136" s="631" t="str">
        <f>IF(EU30-EU31&lt;&gt;EU72,"WARNING","")</f>
        <v/>
      </c>
      <c r="EV136" s="631" t="str">
        <f>IF(EV30-EV31&lt;&gt;EV72,"WARNING","")</f>
        <v/>
      </c>
      <c r="EW136" s="631" t="str">
        <f>IF(EW30-EW31&lt;&gt;EW72,"WARNING","")</f>
        <v/>
      </c>
      <c r="EX136" s="631" t="str">
        <f>IF(EX30-EX31&lt;&gt;EX72,"WARNING","")</f>
        <v/>
      </c>
      <c r="EY136" s="631" t="str">
        <f>IF(EY30-EY31&lt;&gt;EY72,"WARNING","")</f>
        <v/>
      </c>
      <c r="EZ136" s="631" t="str">
        <f>IF(EZ30-EZ31&lt;&gt;EZ72,"WARNING","")</f>
        <v/>
      </c>
      <c r="FA136" s="631" t="str">
        <f>IF(FA30-FA31&lt;&gt;FA72,"WARNING","")</f>
        <v/>
      </c>
      <c r="FB136" s="631" t="str">
        <f>IF(FB30-FB31&lt;&gt;FB72,"WARNING","")</f>
        <v/>
      </c>
      <c r="FC136" s="631" t="str">
        <f>IF(FC30-FC31&lt;&gt;FC72,"WARNING","")</f>
        <v/>
      </c>
      <c r="FD136" s="631" t="str">
        <f>IF(FD30-FD31&lt;&gt;FD72,"WARNING","")</f>
        <v/>
      </c>
      <c r="FE136" s="631" t="str">
        <f>IF(FE30-FE31&lt;&gt;FE72,"WARNING","")</f>
        <v/>
      </c>
      <c r="FF136" s="631" t="str">
        <f>IF(FF30-FF31&lt;&gt;FF72,"WARNING","")</f>
        <v/>
      </c>
      <c r="FG136" s="631" t="str">
        <f>IF(FG30-FG31&lt;&gt;FG72,"WARNING","")</f>
        <v/>
      </c>
      <c r="FH136" s="631" t="str">
        <f>IF(FH30-FH31&lt;&gt;FH72,"WARNING","")</f>
        <v/>
      </c>
      <c r="FI136" s="631" t="str">
        <f>IF(FI30-FI31&lt;&gt;FI72,"WARNING","")</f>
        <v/>
      </c>
      <c r="FJ136" s="631" t="str">
        <f>IF(FJ30-FJ31&lt;&gt;FJ72,"WARNING","")</f>
        <v/>
      </c>
      <c r="FK136" s="631" t="str">
        <f>IF(FK30-FK31&lt;&gt;FK72,"WARNING","")</f>
        <v/>
      </c>
      <c r="FL136" s="631" t="str">
        <f>IF(FL30-FL31&lt;&gt;FL72,"WARNING","")</f>
        <v/>
      </c>
      <c r="FM136" s="631" t="str">
        <f>IF(FM30-FM31&lt;&gt;FM72,"WARNING","")</f>
        <v/>
      </c>
      <c r="FN136" s="631" t="str">
        <f>IF(FN30-FN31&lt;&gt;FN72,"WARNING","")</f>
        <v/>
      </c>
      <c r="FO136" s="631" t="str">
        <f>IF(FO30-FO31&lt;&gt;FO72,"WARNING","")</f>
        <v/>
      </c>
      <c r="FP136" s="631" t="str">
        <f>IF(FP30-FP31&lt;&gt;FP72,"WARNING","")</f>
        <v/>
      </c>
      <c r="FQ136" s="631" t="str">
        <f>IF(FQ30-FQ31&lt;&gt;FQ72,"WARNING","")</f>
        <v/>
      </c>
      <c r="FR136" s="631" t="str">
        <f>IF(FR30-FR31&lt;&gt;FR72,"WARNING","")</f>
        <v/>
      </c>
      <c r="FS136" s="631" t="str">
        <f>IF(FS30-FS31&lt;&gt;FS72,"WARNING","")</f>
        <v/>
      </c>
      <c r="FT136" s="631" t="str">
        <f>IF(FT30-FT31&lt;&gt;FT72,"WARNING","")</f>
        <v/>
      </c>
      <c r="FU136" s="631" t="str">
        <f>IF(FU30-FU31&lt;&gt;FU72,"WARNING","")</f>
        <v/>
      </c>
      <c r="FV136" s="631" t="str">
        <f>IF(FV30-FV31&lt;&gt;FV72,"WARNING","")</f>
        <v/>
      </c>
      <c r="FW136" s="631" t="str">
        <f>IF(FW30-FW31&lt;&gt;FW72,"WARNING","")</f>
        <v/>
      </c>
      <c r="FX136" s="631" t="str">
        <f>IF(FX30-FX31&lt;&gt;FX72,"WARNING","")</f>
        <v/>
      </c>
      <c r="FY136" s="631" t="str">
        <f>IF(FY30-FY31&lt;&gt;FY72,"WARNING","")</f>
        <v/>
      </c>
      <c r="FZ136" s="631" t="str">
        <f>IF(FZ30-FZ31&lt;&gt;FZ72,"WARNING","")</f>
        <v/>
      </c>
      <c r="GA136" s="631" t="str">
        <f>IF(GA30-GA31&lt;&gt;GA72,"WARNING","")</f>
        <v/>
      </c>
      <c r="GB136" s="631" t="str">
        <f>IF(GB30-GB31&lt;&gt;GB72,"WARNING","")</f>
        <v/>
      </c>
      <c r="GC136" s="631" t="str">
        <f>IF(GC30-GC31&lt;&gt;GC72,"WARNING","")</f>
        <v/>
      </c>
      <c r="GD136" s="631" t="str">
        <f>IF(GD30-GD31&lt;&gt;GD72,"WARNING","")</f>
        <v/>
      </c>
      <c r="GE136" s="631" t="str">
        <f>IF(GE30-GE31&lt;&gt;GE72,"WARNING","")</f>
        <v/>
      </c>
      <c r="GF136" s="631" t="str">
        <f>IF(GF30-GF31&lt;&gt;GF72,"WARNING","")</f>
        <v/>
      </c>
      <c r="GG136" s="631" t="str">
        <f>IF(GG30-GG31&lt;&gt;GG72,"WARNING","")</f>
        <v/>
      </c>
      <c r="GH136" s="631" t="str">
        <f>IF(GH30-GH31&lt;&gt;GH72,"WARNING","")</f>
        <v/>
      </c>
      <c r="GI136" s="631" t="str">
        <f>IF(GI30-GI31&lt;&gt;GI72,"WARNING","")</f>
        <v/>
      </c>
      <c r="GJ136" s="631" t="str">
        <f>IF(GJ30-GJ31&lt;&gt;GJ72,"WARNING","")</f>
        <v/>
      </c>
      <c r="GK136" s="631" t="str">
        <f>IF(GK30-GK31&lt;&gt;GK72,"WARNING","")</f>
        <v/>
      </c>
      <c r="GL136" s="631" t="str">
        <f>IF(GL30-GL31&lt;&gt;GL72,"WARNING","")</f>
        <v/>
      </c>
      <c r="GM136" s="631" t="str">
        <f>IF(GM30-GM31&lt;&gt;GM72,"WARNING","")</f>
        <v/>
      </c>
      <c r="GO136" s="1169"/>
      <c r="GP136" s="1645"/>
      <c r="GQ136" s="1645"/>
      <c r="GR136" s="1169"/>
      <c r="GS136" s="1169"/>
      <c r="GT136" s="1169"/>
      <c r="GU136" s="1169"/>
      <c r="GV136" s="1645"/>
      <c r="GW136" s="1169"/>
      <c r="GX136" s="1169"/>
      <c r="GY136" s="553"/>
      <c r="GZ136" s="1169"/>
      <c r="HA136" s="1169"/>
      <c r="HB136" s="1169"/>
      <c r="HC136" s="1169"/>
      <c r="HD136" s="1169"/>
      <c r="HE136" s="1641"/>
      <c r="HF136" s="575"/>
      <c r="HG136" s="575"/>
      <c r="HH136" s="575"/>
      <c r="HI136" s="575"/>
      <c r="HJ136" s="1650">
        <v>11</v>
      </c>
    </row>
    <row s="1650" customFormat="1" customHeight="1" ht="11.549999999999999">
      <c r="A137" s="996"/>
      <c r="B137" s="1645"/>
      <c r="C137" s="1645"/>
      <c r="D137" s="360"/>
      <c r="J137" s="1650"/>
      <c r="K137" s="1650"/>
      <c r="L137" s="1650"/>
      <c r="M137" s="1650"/>
      <c r="N137" s="1650"/>
      <c r="O137" s="1650"/>
      <c r="P137" s="1650"/>
      <c r="Q137" s="1650"/>
      <c r="R137" s="1650"/>
      <c r="S137" s="1650"/>
      <c r="T137" s="1650"/>
      <c r="U137" s="1650"/>
      <c r="V137" s="1650"/>
      <c r="W137" s="1650"/>
      <c r="X137" s="1650"/>
      <c r="Y137" s="1650"/>
      <c r="Z137" s="1650"/>
      <c r="AA137" s="1650"/>
      <c r="AB137" s="1650"/>
      <c r="AC137" s="1650"/>
      <c r="AD137" s="1650"/>
      <c r="AE137" s="1650"/>
      <c r="AF137" s="1650"/>
      <c r="AG137" s="1650"/>
      <c r="AH137" s="1650"/>
      <c r="AI137" s="1650"/>
      <c r="AJ137" s="1650"/>
      <c r="AK137" s="1650"/>
      <c r="AL137" s="1650"/>
      <c r="AM137" s="1650"/>
      <c r="AN137" s="1650"/>
      <c r="AO137" s="1650"/>
      <c r="AP137" s="1650"/>
      <c r="AQ137" s="1650"/>
      <c r="AR137" s="1650"/>
      <c r="AS137" s="1650"/>
      <c r="AT137" s="1650"/>
      <c r="AU137" s="1650"/>
      <c r="AV137" s="1650"/>
      <c r="AW137" s="1650"/>
      <c r="AX137" s="1650"/>
      <c r="AY137" s="1650"/>
      <c r="AZ137" s="1650"/>
      <c r="BA137" s="1650"/>
      <c r="BB137" s="1650"/>
      <c r="BC137" s="1650"/>
      <c r="BD137" s="1650"/>
      <c r="BE137" s="1650"/>
      <c r="BF137" s="1650"/>
      <c r="BG137" s="1650"/>
      <c r="BH137" s="1650"/>
      <c r="BI137" s="1650"/>
      <c r="BJ137" s="1650"/>
      <c r="BK137" s="1650"/>
      <c r="BL137" s="1650"/>
      <c r="BM137" s="1650"/>
      <c r="BN137" s="1650"/>
      <c r="BO137" s="1650"/>
      <c r="BP137" s="1650"/>
      <c r="BQ137" s="1650"/>
      <c r="BR137" s="1650"/>
      <c r="BS137" s="1650"/>
      <c r="BT137" s="1650"/>
      <c r="BU137" s="1650"/>
      <c r="BV137" s="1650"/>
      <c r="BW137" s="1650"/>
      <c r="BX137" s="1650"/>
      <c r="BY137" s="1650"/>
      <c r="BZ137" s="1650"/>
      <c r="CA137" s="1650"/>
      <c r="CB137" s="1650"/>
      <c r="CC137" s="1650"/>
      <c r="CD137" s="1650"/>
      <c r="CE137" s="1650"/>
      <c r="CF137" s="1650"/>
      <c r="CG137" s="1650"/>
      <c r="CH137" s="1650"/>
      <c r="CI137" s="1650"/>
      <c r="CJ137" s="1650"/>
      <c r="CK137" s="1650"/>
      <c r="CL137" s="1650"/>
      <c r="CM137" s="1650"/>
      <c r="CN137" s="1650"/>
      <c r="CO137" s="1650"/>
      <c r="CP137" s="1650"/>
      <c r="CQ137" s="1650"/>
      <c r="CR137" s="1650"/>
      <c r="CS137" s="1650"/>
      <c r="CT137" s="1650"/>
      <c r="CU137" s="1650"/>
      <c r="CV137" s="1650"/>
      <c r="CW137" s="1650"/>
      <c r="CX137" s="1650"/>
      <c r="CY137" s="1650"/>
      <c r="CZ137" s="1650"/>
      <c r="DA137" s="1650"/>
      <c r="DB137" s="1650"/>
      <c r="DC137" s="1650"/>
      <c r="DD137" s="1650"/>
      <c r="DE137" s="1650"/>
      <c r="DF137" s="1650"/>
      <c r="DG137" s="1650"/>
      <c r="DH137" s="1650"/>
      <c r="DI137" s="1650"/>
      <c r="DJ137" s="1650"/>
      <c r="DK137" s="1650"/>
      <c r="DL137" s="1650"/>
      <c r="DM137" s="1650"/>
      <c r="DN137" s="1650"/>
      <c r="DO137" s="1650"/>
      <c r="DP137" s="1650"/>
      <c r="DQ137" s="1650"/>
      <c r="DR137" s="1650"/>
      <c r="DS137" s="1650"/>
      <c r="DT137" s="1650"/>
      <c r="DU137" s="1650"/>
      <c r="DV137" s="1650"/>
      <c r="DW137" s="1650"/>
      <c r="DX137" s="1650"/>
      <c r="DY137" s="1650"/>
      <c r="DZ137" s="1650"/>
      <c r="EA137" s="1650"/>
      <c r="EB137" s="1650"/>
      <c r="EC137" s="1650"/>
      <c r="ED137" s="1650"/>
      <c r="EE137" s="1650"/>
      <c r="EF137" s="1650"/>
      <c r="EG137" s="1650"/>
      <c r="EH137" s="1650"/>
      <c r="EI137" s="1650"/>
      <c r="EJ137" s="1650"/>
      <c r="EK137" s="1650"/>
      <c r="EL137" s="1650"/>
      <c r="EM137" s="1650"/>
      <c r="EN137" s="1650"/>
      <c r="EO137" s="1650"/>
      <c r="EP137" s="1650"/>
      <c r="EQ137" s="1650"/>
      <c r="ER137" s="1650"/>
      <c r="ES137" s="1650"/>
      <c r="ET137" s="1650"/>
      <c r="EU137" s="1650"/>
      <c r="EV137" s="1650"/>
      <c r="EW137" s="1650"/>
      <c r="EX137" s="1650"/>
      <c r="EY137" s="1650"/>
      <c r="EZ137" s="1650"/>
      <c r="FA137" s="1650"/>
      <c r="FB137" s="1650"/>
      <c r="FC137" s="1650"/>
      <c r="FD137" s="1650"/>
      <c r="FE137" s="1650"/>
      <c r="FF137" s="1650"/>
      <c r="FG137" s="1650"/>
      <c r="FH137" s="1650"/>
      <c r="FI137" s="1650"/>
      <c r="FJ137" s="1650"/>
      <c r="FK137" s="1650"/>
      <c r="FL137" s="1650"/>
      <c r="FM137" s="1650"/>
      <c r="FN137" s="1650"/>
      <c r="FO137" s="1650"/>
      <c r="FP137" s="1650"/>
      <c r="FQ137" s="1650"/>
      <c r="FR137" s="1650"/>
      <c r="FS137" s="1650"/>
      <c r="FT137" s="1650"/>
      <c r="FU137" s="1650"/>
      <c r="FV137" s="1650"/>
      <c r="FW137" s="1650"/>
      <c r="FX137" s="1650"/>
      <c r="FY137" s="1650"/>
      <c r="FZ137" s="1650"/>
      <c r="GA137" s="1650"/>
      <c r="GB137" s="1650"/>
      <c r="GC137" s="1650"/>
      <c r="GD137" s="1650"/>
      <c r="GE137" s="1650"/>
      <c r="GF137" s="1650"/>
      <c r="GG137" s="1650"/>
      <c r="GH137" s="1650"/>
      <c r="GI137" s="1650"/>
      <c r="GJ137" s="1650"/>
      <c r="GK137" s="1650"/>
      <c r="GL137" s="1650"/>
      <c r="GM137" s="1650"/>
      <c r="GO137" s="1169"/>
      <c r="GP137" s="1645"/>
      <c r="GQ137" s="1645"/>
      <c r="GR137" s="1169"/>
      <c r="GS137" s="1169"/>
      <c r="GT137" s="1169"/>
      <c r="GU137" s="1169"/>
      <c r="GV137" s="1645"/>
      <c r="GW137" s="1169"/>
      <c r="GX137" s="1169"/>
      <c r="GY137" s="553"/>
      <c r="GZ137" s="1169"/>
      <c r="HA137" s="1169"/>
      <c r="HB137" s="1169"/>
      <c r="HC137" s="1169"/>
      <c r="HD137" s="1169"/>
      <c r="HE137" s="1641"/>
      <c r="HF137" s="575"/>
      <c r="HG137" s="575"/>
      <c r="HH137" s="575"/>
      <c r="HI137" s="575"/>
      <c r="HJ137" s="1650">
        <v>11</v>
      </c>
    </row>
    <row s="1650" customFormat="1" customHeight="1" ht="11.549999999999999">
      <c r="A138" s="996"/>
      <c r="B138" s="1645"/>
      <c r="C138" s="1645"/>
      <c r="D138" s="360"/>
      <c r="J138" s="1650"/>
      <c r="K138" s="1650"/>
      <c r="L138" s="1650"/>
      <c r="M138" s="1650"/>
      <c r="N138" s="1650"/>
      <c r="O138" s="1650"/>
      <c r="P138" s="1650"/>
      <c r="Q138" s="1650"/>
      <c r="R138" s="1650"/>
      <c r="S138" s="1650"/>
      <c r="T138" s="1650"/>
      <c r="U138" s="1650"/>
      <c r="V138" s="1650"/>
      <c r="W138" s="1650"/>
      <c r="X138" s="1650"/>
      <c r="Y138" s="1650"/>
      <c r="Z138" s="1650"/>
      <c r="AA138" s="1650"/>
      <c r="AB138" s="1650"/>
      <c r="AC138" s="1650"/>
      <c r="AD138" s="1650"/>
      <c r="AE138" s="1650"/>
      <c r="AF138" s="1650"/>
      <c r="AG138" s="1650"/>
      <c r="AH138" s="1650"/>
      <c r="AI138" s="1650"/>
      <c r="AJ138" s="1650"/>
      <c r="AK138" s="1650"/>
      <c r="AL138" s="1650"/>
      <c r="AM138" s="1650"/>
      <c r="AN138" s="1650"/>
      <c r="AO138" s="1650"/>
      <c r="AP138" s="1650"/>
      <c r="AQ138" s="1650"/>
      <c r="AR138" s="1650"/>
      <c r="AS138" s="1650"/>
      <c r="AT138" s="1650"/>
      <c r="AU138" s="1650"/>
      <c r="AV138" s="1650"/>
      <c r="AW138" s="1650"/>
      <c r="AX138" s="1650"/>
      <c r="AY138" s="1650"/>
      <c r="AZ138" s="1650"/>
      <c r="BA138" s="1650"/>
      <c r="BB138" s="1650"/>
      <c r="BC138" s="1650"/>
      <c r="BD138" s="1650"/>
      <c r="BE138" s="1650"/>
      <c r="BF138" s="1650"/>
      <c r="BG138" s="1650"/>
      <c r="BH138" s="1650"/>
      <c r="BI138" s="1650"/>
      <c r="BJ138" s="1650"/>
      <c r="BK138" s="1650"/>
      <c r="BL138" s="1650"/>
      <c r="BM138" s="1650"/>
      <c r="BN138" s="1650"/>
      <c r="BO138" s="1650"/>
      <c r="BP138" s="1650"/>
      <c r="BQ138" s="1650"/>
      <c r="BR138" s="1650"/>
      <c r="BS138" s="1650"/>
      <c r="BT138" s="1650"/>
      <c r="BU138" s="1650"/>
      <c r="BV138" s="1650"/>
      <c r="BW138" s="1650"/>
      <c r="BX138" s="1650"/>
      <c r="BY138" s="1650"/>
      <c r="BZ138" s="1650"/>
      <c r="CA138" s="1650"/>
      <c r="CB138" s="1650"/>
      <c r="CC138" s="1650"/>
      <c r="CD138" s="1650"/>
      <c r="CE138" s="1650"/>
      <c r="CF138" s="1650"/>
      <c r="CG138" s="1650"/>
      <c r="CH138" s="1650"/>
      <c r="CI138" s="1650"/>
      <c r="CJ138" s="1650"/>
      <c r="CK138" s="1650"/>
      <c r="CL138" s="1650"/>
      <c r="CM138" s="1650"/>
      <c r="CN138" s="1650"/>
      <c r="CO138" s="1650"/>
      <c r="CP138" s="1650"/>
      <c r="CQ138" s="1650"/>
      <c r="CR138" s="1650"/>
      <c r="CS138" s="1650"/>
      <c r="CT138" s="1650"/>
      <c r="CU138" s="1650"/>
      <c r="CV138" s="1650"/>
      <c r="CW138" s="1650"/>
      <c r="CX138" s="1650"/>
      <c r="CY138" s="1650"/>
      <c r="CZ138" s="1650"/>
      <c r="DA138" s="1650"/>
      <c r="DB138" s="1650"/>
      <c r="DC138" s="1650"/>
      <c r="DD138" s="1650"/>
      <c r="DE138" s="1650"/>
      <c r="DF138" s="1650"/>
      <c r="DG138" s="1650"/>
      <c r="DH138" s="1650"/>
      <c r="DI138" s="1650"/>
      <c r="DJ138" s="1650"/>
      <c r="DK138" s="1650"/>
      <c r="DL138" s="1650"/>
      <c r="DM138" s="1650"/>
      <c r="DN138" s="1650"/>
      <c r="DO138" s="1650"/>
      <c r="DP138" s="1650"/>
      <c r="DQ138" s="1650"/>
      <c r="DR138" s="1650"/>
      <c r="DS138" s="1650"/>
      <c r="DT138" s="1650"/>
      <c r="DU138" s="1650"/>
      <c r="DV138" s="1650"/>
      <c r="DW138" s="1650"/>
      <c r="DX138" s="1650"/>
      <c r="DY138" s="1650"/>
      <c r="DZ138" s="1650"/>
      <c r="EA138" s="1650"/>
      <c r="EB138" s="1650"/>
      <c r="EC138" s="1650"/>
      <c r="ED138" s="1650"/>
      <c r="EE138" s="1650"/>
      <c r="EF138" s="1650"/>
      <c r="EG138" s="1650"/>
      <c r="EH138" s="1650"/>
      <c r="EI138" s="1650"/>
      <c r="EJ138" s="1650"/>
      <c r="EK138" s="1650"/>
      <c r="EL138" s="1650"/>
      <c r="EM138" s="1650"/>
      <c r="EN138" s="1650"/>
      <c r="EO138" s="1650"/>
      <c r="EP138" s="1650"/>
      <c r="EQ138" s="1650"/>
      <c r="ER138" s="1650"/>
      <c r="ES138" s="1650"/>
      <c r="ET138" s="1650"/>
      <c r="EU138" s="1650"/>
      <c r="EV138" s="1650"/>
      <c r="EW138" s="1650"/>
      <c r="EX138" s="1650"/>
      <c r="EY138" s="1650"/>
      <c r="EZ138" s="1650"/>
      <c r="FA138" s="1650"/>
      <c r="FB138" s="1650"/>
      <c r="FC138" s="1650"/>
      <c r="FD138" s="1650"/>
      <c r="FE138" s="1650"/>
      <c r="FF138" s="1650"/>
      <c r="FG138" s="1650"/>
      <c r="FH138" s="1650"/>
      <c r="FI138" s="1650"/>
      <c r="FJ138" s="1650"/>
      <c r="FK138" s="1650"/>
      <c r="FL138" s="1650"/>
      <c r="FM138" s="1650"/>
      <c r="FN138" s="1650"/>
      <c r="FO138" s="1650"/>
      <c r="FP138" s="1650"/>
      <c r="FQ138" s="1650"/>
      <c r="FR138" s="1650"/>
      <c r="FS138" s="1650"/>
      <c r="FT138" s="1650"/>
      <c r="FU138" s="1650"/>
      <c r="FV138" s="1650"/>
      <c r="FW138" s="1650"/>
      <c r="FX138" s="1650"/>
      <c r="FY138" s="1650"/>
      <c r="FZ138" s="1650"/>
      <c r="GA138" s="1650"/>
      <c r="GB138" s="1650"/>
      <c r="GC138" s="1650"/>
      <c r="GD138" s="1650"/>
      <c r="GE138" s="1650"/>
      <c r="GF138" s="1650"/>
      <c r="GG138" s="1650"/>
      <c r="GH138" s="1650"/>
      <c r="GI138" s="1650"/>
      <c r="GJ138" s="1650"/>
      <c r="GK138" s="1650"/>
      <c r="GL138" s="1650"/>
      <c r="GM138" s="1650"/>
      <c r="GO138" s="1169"/>
      <c r="GP138" s="1645"/>
      <c r="GQ138" s="1645"/>
      <c r="GR138" s="1169"/>
      <c r="GS138" s="1169"/>
      <c r="GT138" s="1169"/>
      <c r="GU138" s="1169"/>
      <c r="GV138" s="1645"/>
      <c r="GW138" s="1169"/>
      <c r="GX138" s="1169"/>
      <c r="GY138" s="553"/>
      <c r="GZ138" s="1169"/>
      <c r="HA138" s="1169"/>
      <c r="HB138" s="1169"/>
      <c r="HC138" s="1169"/>
      <c r="HD138" s="1169"/>
      <c r="HE138" s="1641"/>
      <c r="HF138" s="575"/>
      <c r="HG138" s="575"/>
      <c r="HH138" s="575"/>
      <c r="HI138" s="575"/>
      <c r="HJ138" s="1650">
        <v>11</v>
      </c>
    </row>
    <row s="1650" customFormat="1" customHeight="1" ht="11.549999999999999">
      <c r="A139" s="996"/>
      <c r="B139" s="1645"/>
      <c r="C139" s="1645"/>
      <c r="D139" s="360"/>
      <c r="J139" s="1650"/>
      <c r="K139" s="1650"/>
      <c r="L139" s="1650"/>
      <c r="M139" s="1650"/>
      <c r="N139" s="1650"/>
      <c r="O139" s="1650"/>
      <c r="P139" s="1650"/>
      <c r="Q139" s="1650"/>
      <c r="R139" s="1650"/>
      <c r="S139" s="1650"/>
      <c r="T139" s="1650"/>
      <c r="U139" s="1650"/>
      <c r="V139" s="1650"/>
      <c r="W139" s="1650"/>
      <c r="X139" s="1650"/>
      <c r="Y139" s="1650"/>
      <c r="Z139" s="1650"/>
      <c r="AA139" s="1650"/>
      <c r="AB139" s="1650"/>
      <c r="AC139" s="1650"/>
      <c r="AD139" s="1650"/>
      <c r="AE139" s="1650"/>
      <c r="AF139" s="1650"/>
      <c r="AG139" s="1650"/>
      <c r="AH139" s="1650"/>
      <c r="AI139" s="1650"/>
      <c r="AJ139" s="1650"/>
      <c r="AK139" s="1650"/>
      <c r="AL139" s="1650"/>
      <c r="AM139" s="1650"/>
      <c r="AN139" s="1650"/>
      <c r="AO139" s="1650"/>
      <c r="AP139" s="1650"/>
      <c r="AQ139" s="1650"/>
      <c r="AR139" s="1650"/>
      <c r="AS139" s="1650"/>
      <c r="AT139" s="1650"/>
      <c r="AU139" s="1650"/>
      <c r="AV139" s="1650"/>
      <c r="AW139" s="1650"/>
      <c r="AX139" s="1650"/>
      <c r="AY139" s="1650"/>
      <c r="AZ139" s="1650"/>
      <c r="BA139" s="1650"/>
      <c r="BB139" s="1650"/>
      <c r="BC139" s="1650"/>
      <c r="BD139" s="1650"/>
      <c r="BE139" s="1650"/>
      <c r="BF139" s="1650"/>
      <c r="BG139" s="1650"/>
      <c r="BH139" s="1650"/>
      <c r="BI139" s="1650"/>
      <c r="BJ139" s="1650"/>
      <c r="BK139" s="1650"/>
      <c r="BL139" s="1650"/>
      <c r="BM139" s="1650"/>
      <c r="BN139" s="1650"/>
      <c r="BO139" s="1650"/>
      <c r="BP139" s="1650"/>
      <c r="BQ139" s="1650"/>
      <c r="BR139" s="1650"/>
      <c r="BS139" s="1650"/>
      <c r="BT139" s="1650"/>
      <c r="BU139" s="1650"/>
      <c r="BV139" s="1650"/>
      <c r="BW139" s="1650"/>
      <c r="BX139" s="1650"/>
      <c r="BY139" s="1650"/>
      <c r="BZ139" s="1650"/>
      <c r="CA139" s="1650"/>
      <c r="CB139" s="1650"/>
      <c r="CC139" s="1650"/>
      <c r="CD139" s="1650"/>
      <c r="CE139" s="1650"/>
      <c r="CF139" s="1650"/>
      <c r="CG139" s="1650"/>
      <c r="CH139" s="1650"/>
      <c r="CI139" s="1650"/>
      <c r="CJ139" s="1650"/>
      <c r="CK139" s="1650"/>
      <c r="CL139" s="1650"/>
      <c r="CM139" s="1650"/>
      <c r="CN139" s="1650"/>
      <c r="CO139" s="1650"/>
      <c r="CP139" s="1650"/>
      <c r="CQ139" s="1650"/>
      <c r="CR139" s="1650"/>
      <c r="CS139" s="1650"/>
      <c r="CT139" s="1650"/>
      <c r="CU139" s="1650"/>
      <c r="CV139" s="1650"/>
      <c r="CW139" s="1650"/>
      <c r="CX139" s="1650"/>
      <c r="CY139" s="1650"/>
      <c r="CZ139" s="1650"/>
      <c r="DA139" s="1650"/>
      <c r="DB139" s="1650"/>
      <c r="DC139" s="1650"/>
      <c r="DD139" s="1650"/>
      <c r="DE139" s="1650"/>
      <c r="DF139" s="1650"/>
      <c r="DG139" s="1650"/>
      <c r="DH139" s="1650"/>
      <c r="DI139" s="1650"/>
      <c r="DJ139" s="1650"/>
      <c r="DK139" s="1650"/>
      <c r="DL139" s="1650"/>
      <c r="DM139" s="1650"/>
      <c r="DN139" s="1650"/>
      <c r="DO139" s="1650"/>
      <c r="DP139" s="1650"/>
      <c r="DQ139" s="1650"/>
      <c r="DR139" s="1650"/>
      <c r="DS139" s="1650"/>
      <c r="DT139" s="1650"/>
      <c r="DU139" s="1650"/>
      <c r="DV139" s="1650"/>
      <c r="DW139" s="1650"/>
      <c r="DX139" s="1650"/>
      <c r="DY139" s="1650"/>
      <c r="DZ139" s="1650"/>
      <c r="EA139" s="1650"/>
      <c r="EB139" s="1650"/>
      <c r="EC139" s="1650"/>
      <c r="ED139" s="1650"/>
      <c r="EE139" s="1650"/>
      <c r="EF139" s="1650"/>
      <c r="EG139" s="1650"/>
      <c r="EH139" s="1650"/>
      <c r="EI139" s="1650"/>
      <c r="EJ139" s="1650"/>
      <c r="EK139" s="1650"/>
      <c r="EL139" s="1650"/>
      <c r="EM139" s="1650"/>
      <c r="EN139" s="1650"/>
      <c r="EO139" s="1650"/>
      <c r="EP139" s="1650"/>
      <c r="EQ139" s="1650"/>
      <c r="ER139" s="1650"/>
      <c r="ES139" s="1650"/>
      <c r="ET139" s="1650"/>
      <c r="EU139" s="1650"/>
      <c r="EV139" s="1650"/>
      <c r="EW139" s="1650"/>
      <c r="EX139" s="1650"/>
      <c r="EY139" s="1650"/>
      <c r="EZ139" s="1650"/>
      <c r="FA139" s="1650"/>
      <c r="FB139" s="1650"/>
      <c r="FC139" s="1650"/>
      <c r="FD139" s="1650"/>
      <c r="FE139" s="1650"/>
      <c r="FF139" s="1650"/>
      <c r="FG139" s="1650"/>
      <c r="FH139" s="1650"/>
      <c r="FI139" s="1650"/>
      <c r="FJ139" s="1650"/>
      <c r="FK139" s="1650"/>
      <c r="FL139" s="1650"/>
      <c r="FM139" s="1650"/>
      <c r="FN139" s="1650"/>
      <c r="FO139" s="1650"/>
      <c r="FP139" s="1650"/>
      <c r="FQ139" s="1650"/>
      <c r="FR139" s="1650"/>
      <c r="FS139" s="1650"/>
      <c r="FT139" s="1650"/>
      <c r="FU139" s="1650"/>
      <c r="FV139" s="1650"/>
      <c r="FW139" s="1650"/>
      <c r="FX139" s="1650"/>
      <c r="FY139" s="1650"/>
      <c r="FZ139" s="1650"/>
      <c r="GA139" s="1650"/>
      <c r="GB139" s="1650"/>
      <c r="GC139" s="1650"/>
      <c r="GD139" s="1650"/>
      <c r="GE139" s="1650"/>
      <c r="GF139" s="1650"/>
      <c r="GG139" s="1650"/>
      <c r="GH139" s="1650"/>
      <c r="GI139" s="1650"/>
      <c r="GJ139" s="1650"/>
      <c r="GK139" s="1650"/>
      <c r="GL139" s="1650"/>
      <c r="GM139" s="1650"/>
      <c r="GO139" s="1169"/>
      <c r="GP139" s="1645"/>
      <c r="GQ139" s="1645"/>
      <c r="GR139" s="1169"/>
      <c r="GS139" s="1169"/>
      <c r="GT139" s="1169"/>
      <c r="GU139" s="1169"/>
      <c r="GV139" s="1645"/>
      <c r="GW139" s="1169"/>
      <c r="GX139" s="1169"/>
      <c r="GY139" s="553"/>
      <c r="GZ139" s="1169"/>
      <c r="HA139" s="1169"/>
      <c r="HB139" s="1169"/>
      <c r="HC139" s="1169"/>
      <c r="HD139" s="1169"/>
      <c r="HE139" s="1641"/>
      <c r="HF139" s="575"/>
      <c r="HG139" s="575"/>
      <c r="HH139" s="575"/>
      <c r="HI139" s="575"/>
      <c r="HJ139" s="1650">
        <v>11</v>
      </c>
    </row>
    <row s="1650" customFormat="1" customHeight="1" ht="11.549999999999999">
      <c r="A140" s="996"/>
      <c r="B140" s="1645"/>
      <c r="C140" s="1645"/>
      <c r="D140" s="360"/>
      <c r="J140" s="1650"/>
      <c r="K140" s="1650"/>
      <c r="L140" s="1650"/>
      <c r="M140" s="1650"/>
      <c r="N140" s="1650"/>
      <c r="O140" s="1650"/>
      <c r="P140" s="1650"/>
      <c r="Q140" s="1650"/>
      <c r="R140" s="1650"/>
      <c r="S140" s="1650"/>
      <c r="T140" s="1650"/>
      <c r="U140" s="1650"/>
      <c r="V140" s="1650"/>
      <c r="W140" s="1650"/>
      <c r="X140" s="1650"/>
      <c r="Y140" s="1650"/>
      <c r="Z140" s="1650"/>
      <c r="AA140" s="1650"/>
      <c r="AB140" s="1650"/>
      <c r="AC140" s="1650"/>
      <c r="AD140" s="1650"/>
      <c r="AE140" s="1650"/>
      <c r="AF140" s="1650"/>
      <c r="AG140" s="1650"/>
      <c r="AH140" s="1650"/>
      <c r="AI140" s="1650"/>
      <c r="AJ140" s="1650"/>
      <c r="AK140" s="1650"/>
      <c r="AL140" s="1650"/>
      <c r="AM140" s="1650"/>
      <c r="AN140" s="1650"/>
      <c r="AO140" s="1650"/>
      <c r="AP140" s="1650"/>
      <c r="AQ140" s="1650"/>
      <c r="AR140" s="1650"/>
      <c r="AS140" s="1650"/>
      <c r="AT140" s="1650"/>
      <c r="AU140" s="1650"/>
      <c r="AV140" s="1650"/>
      <c r="AW140" s="1650"/>
      <c r="AX140" s="1650"/>
      <c r="AY140" s="1650"/>
      <c r="AZ140" s="1650"/>
      <c r="BA140" s="1650"/>
      <c r="BB140" s="1650"/>
      <c r="BC140" s="1650"/>
      <c r="BD140" s="1650"/>
      <c r="BE140" s="1650"/>
      <c r="BF140" s="1650"/>
      <c r="BG140" s="1650"/>
      <c r="BH140" s="1650"/>
      <c r="BI140" s="1650"/>
      <c r="BJ140" s="1650"/>
      <c r="BK140" s="1650"/>
      <c r="BL140" s="1650"/>
      <c r="BM140" s="1650"/>
      <c r="BN140" s="1650"/>
      <c r="BO140" s="1650"/>
      <c r="BP140" s="1650"/>
      <c r="BQ140" s="1650"/>
      <c r="BR140" s="1650"/>
      <c r="BS140" s="1650"/>
      <c r="BT140" s="1650"/>
      <c r="BU140" s="1650"/>
      <c r="BV140" s="1650"/>
      <c r="BW140" s="1650"/>
      <c r="BX140" s="1650"/>
      <c r="BY140" s="1650"/>
      <c r="BZ140" s="1650"/>
      <c r="CA140" s="1650"/>
      <c r="CB140" s="1650"/>
      <c r="CC140" s="1650"/>
      <c r="CD140" s="1650"/>
      <c r="CE140" s="1650"/>
      <c r="CF140" s="1650"/>
      <c r="CG140" s="1650"/>
      <c r="CH140" s="1650"/>
      <c r="CI140" s="1650"/>
      <c r="CJ140" s="1650"/>
      <c r="CK140" s="1650"/>
      <c r="CL140" s="1650"/>
      <c r="CM140" s="1650"/>
      <c r="CN140" s="1650"/>
      <c r="CO140" s="1650"/>
      <c r="CP140" s="1650"/>
      <c r="CQ140" s="1650"/>
      <c r="CR140" s="1650"/>
      <c r="CS140" s="1650"/>
      <c r="CT140" s="1650"/>
      <c r="CU140" s="1650"/>
      <c r="CV140" s="1650"/>
      <c r="CW140" s="1650"/>
      <c r="CX140" s="1650"/>
      <c r="CY140" s="1650"/>
      <c r="CZ140" s="1650"/>
      <c r="DA140" s="1650"/>
      <c r="DB140" s="1650"/>
      <c r="DC140" s="1650"/>
      <c r="DD140" s="1650"/>
      <c r="DE140" s="1650"/>
      <c r="DF140" s="1650"/>
      <c r="DG140" s="1650"/>
      <c r="DH140" s="1650"/>
      <c r="DI140" s="1650"/>
      <c r="DJ140" s="1650"/>
      <c r="DK140" s="1650"/>
      <c r="DL140" s="1650"/>
      <c r="DM140" s="1650"/>
      <c r="DN140" s="1650"/>
      <c r="DO140" s="1650"/>
      <c r="DP140" s="1650"/>
      <c r="DQ140" s="1650"/>
      <c r="DR140" s="1650"/>
      <c r="DS140" s="1650"/>
      <c r="DT140" s="1650"/>
      <c r="DU140" s="1650"/>
      <c r="DV140" s="1650"/>
      <c r="DW140" s="1650"/>
      <c r="DX140" s="1650"/>
      <c r="DY140" s="1650"/>
      <c r="DZ140" s="1650"/>
      <c r="EA140" s="1650"/>
      <c r="EB140" s="1650"/>
      <c r="EC140" s="1650"/>
      <c r="ED140" s="1650"/>
      <c r="EE140" s="1650"/>
      <c r="EF140" s="1650"/>
      <c r="EG140" s="1650"/>
      <c r="EH140" s="1650"/>
      <c r="EI140" s="1650"/>
      <c r="EJ140" s="1650"/>
      <c r="EK140" s="1650"/>
      <c r="EL140" s="1650"/>
      <c r="EM140" s="1650"/>
      <c r="EN140" s="1650"/>
      <c r="EO140" s="1650"/>
      <c r="EP140" s="1650"/>
      <c r="EQ140" s="1650"/>
      <c r="ER140" s="1650"/>
      <c r="ES140" s="1650"/>
      <c r="ET140" s="1650"/>
      <c r="EU140" s="1650"/>
      <c r="EV140" s="1650"/>
      <c r="EW140" s="1650"/>
      <c r="EX140" s="1650"/>
      <c r="EY140" s="1650"/>
      <c r="EZ140" s="1650"/>
      <c r="FA140" s="1650"/>
      <c r="FB140" s="1650"/>
      <c r="FC140" s="1650"/>
      <c r="FD140" s="1650"/>
      <c r="FE140" s="1650"/>
      <c r="FF140" s="1650"/>
      <c r="FG140" s="1650"/>
      <c r="FH140" s="1650"/>
      <c r="FI140" s="1650"/>
      <c r="FJ140" s="1650"/>
      <c r="FK140" s="1650"/>
      <c r="FL140" s="1650"/>
      <c r="FM140" s="1650"/>
      <c r="FN140" s="1650"/>
      <c r="FO140" s="1650"/>
      <c r="FP140" s="1650"/>
      <c r="FQ140" s="1650"/>
      <c r="FR140" s="1650"/>
      <c r="FS140" s="1650"/>
      <c r="FT140" s="1650"/>
      <c r="FU140" s="1650"/>
      <c r="FV140" s="1650"/>
      <c r="FW140" s="1650"/>
      <c r="FX140" s="1650"/>
      <c r="FY140" s="1650"/>
      <c r="FZ140" s="1650"/>
      <c r="GA140" s="1650"/>
      <c r="GB140" s="1650"/>
      <c r="GC140" s="1650"/>
      <c r="GD140" s="1650"/>
      <c r="GE140" s="1650"/>
      <c r="GF140" s="1650"/>
      <c r="GG140" s="1650"/>
      <c r="GH140" s="1650"/>
      <c r="GI140" s="1650"/>
      <c r="GJ140" s="1650"/>
      <c r="GK140" s="1650"/>
      <c r="GL140" s="1650"/>
      <c r="GM140" s="1650"/>
      <c r="GO140" s="1169"/>
      <c r="GP140" s="1645"/>
      <c r="GQ140" s="1645"/>
      <c r="GR140" s="1169"/>
      <c r="GS140" s="1169"/>
      <c r="GT140" s="1169"/>
      <c r="GU140" s="1169"/>
      <c r="GV140" s="1645"/>
      <c r="GW140" s="1169"/>
      <c r="GX140" s="1169"/>
      <c r="GY140" s="553"/>
      <c r="GZ140" s="1169"/>
      <c r="HA140" s="1169"/>
      <c r="HB140" s="1169"/>
      <c r="HC140" s="1169"/>
      <c r="HD140" s="1169"/>
      <c r="HE140" s="1641"/>
      <c r="HF140" s="575"/>
      <c r="HG140" s="575"/>
      <c r="HH140" s="575"/>
      <c r="HI140" s="575"/>
      <c r="HJ140" s="1650">
        <v>11</v>
      </c>
    </row>
    <row s="1650" customFormat="1" customHeight="1" ht="11.549999999999999">
      <c r="A141" s="996"/>
      <c r="B141" s="1645"/>
      <c r="C141" s="1645"/>
      <c r="D141" s="360"/>
      <c r="J141" s="1650"/>
      <c r="K141" s="1650"/>
      <c r="L141" s="1650"/>
      <c r="M141" s="1650"/>
      <c r="N141" s="1650"/>
      <c r="O141" s="1650"/>
      <c r="P141" s="1650"/>
      <c r="Q141" s="1650"/>
      <c r="R141" s="1650"/>
      <c r="S141" s="1650"/>
      <c r="T141" s="1650"/>
      <c r="U141" s="1650"/>
      <c r="V141" s="1650"/>
      <c r="W141" s="1650"/>
      <c r="X141" s="1650"/>
      <c r="Y141" s="1650"/>
      <c r="Z141" s="1650"/>
      <c r="AA141" s="1650"/>
      <c r="AB141" s="1650"/>
      <c r="AC141" s="1650"/>
      <c r="AD141" s="1650"/>
      <c r="AE141" s="1650"/>
      <c r="AF141" s="1650"/>
      <c r="AG141" s="1650"/>
      <c r="AH141" s="1650"/>
      <c r="AI141" s="1650"/>
      <c r="AJ141" s="1650"/>
      <c r="AK141" s="1650"/>
      <c r="AL141" s="1650"/>
      <c r="AM141" s="1650"/>
      <c r="AN141" s="1650"/>
      <c r="AO141" s="1650"/>
      <c r="AP141" s="1650"/>
      <c r="AQ141" s="1650"/>
      <c r="AR141" s="1650"/>
      <c r="AS141" s="1650"/>
      <c r="AT141" s="1650"/>
      <c r="AU141" s="1650"/>
      <c r="AV141" s="1650"/>
      <c r="AW141" s="1650"/>
      <c r="AX141" s="1650"/>
      <c r="AY141" s="1650"/>
      <c r="AZ141" s="1650"/>
      <c r="BA141" s="1650"/>
      <c r="BB141" s="1650"/>
      <c r="BC141" s="1650"/>
      <c r="BD141" s="1650"/>
      <c r="BE141" s="1650"/>
      <c r="BF141" s="1650"/>
      <c r="BG141" s="1650"/>
      <c r="BH141" s="1650"/>
      <c r="BI141" s="1650"/>
      <c r="BJ141" s="1650"/>
      <c r="BK141" s="1650"/>
      <c r="BL141" s="1650"/>
      <c r="BM141" s="1650"/>
      <c r="BN141" s="1650"/>
      <c r="BO141" s="1650"/>
      <c r="BP141" s="1650"/>
      <c r="BQ141" s="1650"/>
      <c r="BR141" s="1650"/>
      <c r="BS141" s="1650"/>
      <c r="BT141" s="1650"/>
      <c r="BU141" s="1650"/>
      <c r="BV141" s="1650"/>
      <c r="BW141" s="1650"/>
      <c r="BX141" s="1650"/>
      <c r="BY141" s="1650"/>
      <c r="BZ141" s="1650"/>
      <c r="CA141" s="1650"/>
      <c r="CB141" s="1650"/>
      <c r="CC141" s="1650"/>
      <c r="CD141" s="1650"/>
      <c r="CE141" s="1650"/>
      <c r="CF141" s="1650"/>
      <c r="CG141" s="1650"/>
      <c r="CH141" s="1650"/>
      <c r="CI141" s="1650"/>
      <c r="CJ141" s="1650"/>
      <c r="CK141" s="1650"/>
      <c r="CL141" s="1650"/>
      <c r="CM141" s="1650"/>
      <c r="CN141" s="1650"/>
      <c r="CO141" s="1650"/>
      <c r="CP141" s="1650"/>
      <c r="CQ141" s="1650"/>
      <c r="CR141" s="1650"/>
      <c r="CS141" s="1650"/>
      <c r="CT141" s="1650"/>
      <c r="CU141" s="1650"/>
      <c r="CV141" s="1650"/>
      <c r="CW141" s="1650"/>
      <c r="CX141" s="1650"/>
      <c r="CY141" s="1650"/>
      <c r="CZ141" s="1650"/>
      <c r="DA141" s="1650"/>
      <c r="DB141" s="1650"/>
      <c r="DC141" s="1650"/>
      <c r="DD141" s="1650"/>
      <c r="DE141" s="1650"/>
      <c r="DF141" s="1650"/>
      <c r="DG141" s="1650"/>
      <c r="DH141" s="1650"/>
      <c r="DI141" s="1650"/>
      <c r="DJ141" s="1650"/>
      <c r="DK141" s="1650"/>
      <c r="DL141" s="1650"/>
      <c r="DM141" s="1650"/>
      <c r="DN141" s="1650"/>
      <c r="DO141" s="1650"/>
      <c r="DP141" s="1650"/>
      <c r="DQ141" s="1650"/>
      <c r="DR141" s="1650"/>
      <c r="DS141" s="1650"/>
      <c r="DT141" s="1650"/>
      <c r="DU141" s="1650"/>
      <c r="DV141" s="1650"/>
      <c r="DW141" s="1650"/>
      <c r="DX141" s="1650"/>
      <c r="DY141" s="1650"/>
      <c r="DZ141" s="1650"/>
      <c r="EA141" s="1650"/>
      <c r="EB141" s="1650"/>
      <c r="EC141" s="1650"/>
      <c r="ED141" s="1650"/>
      <c r="EE141" s="1650"/>
      <c r="EF141" s="1650"/>
      <c r="EG141" s="1650"/>
      <c r="EH141" s="1650"/>
      <c r="EI141" s="1650"/>
      <c r="EJ141" s="1650"/>
      <c r="EK141" s="1650"/>
      <c r="EL141" s="1650"/>
      <c r="EM141" s="1650"/>
      <c r="EN141" s="1650"/>
      <c r="EO141" s="1650"/>
      <c r="EP141" s="1650"/>
      <c r="EQ141" s="1650"/>
      <c r="ER141" s="1650"/>
      <c r="ES141" s="1650"/>
      <c r="ET141" s="1650"/>
      <c r="EU141" s="1650"/>
      <c r="EV141" s="1650"/>
      <c r="EW141" s="1650"/>
      <c r="EX141" s="1650"/>
      <c r="EY141" s="1650"/>
      <c r="EZ141" s="1650"/>
      <c r="FA141" s="1650"/>
      <c r="FB141" s="1650"/>
      <c r="FC141" s="1650"/>
      <c r="FD141" s="1650"/>
      <c r="FE141" s="1650"/>
      <c r="FF141" s="1650"/>
      <c r="FG141" s="1650"/>
      <c r="FH141" s="1650"/>
      <c r="FI141" s="1650"/>
      <c r="FJ141" s="1650"/>
      <c r="FK141" s="1650"/>
      <c r="FL141" s="1650"/>
      <c r="FM141" s="1650"/>
      <c r="FN141" s="1650"/>
      <c r="FO141" s="1650"/>
      <c r="FP141" s="1650"/>
      <c r="FQ141" s="1650"/>
      <c r="FR141" s="1650"/>
      <c r="FS141" s="1650"/>
      <c r="FT141" s="1650"/>
      <c r="FU141" s="1650"/>
      <c r="FV141" s="1650"/>
      <c r="FW141" s="1650"/>
      <c r="FX141" s="1650"/>
      <c r="FY141" s="1650"/>
      <c r="FZ141" s="1650"/>
      <c r="GA141" s="1650"/>
      <c r="GB141" s="1650"/>
      <c r="GC141" s="1650"/>
      <c r="GD141" s="1650"/>
      <c r="GE141" s="1650"/>
      <c r="GF141" s="1650"/>
      <c r="GG141" s="1650"/>
      <c r="GH141" s="1650"/>
      <c r="GI141" s="1650"/>
      <c r="GJ141" s="1650"/>
      <c r="GK141" s="1650"/>
      <c r="GL141" s="1650"/>
      <c r="GM141" s="1650"/>
      <c r="GO141" s="1169"/>
      <c r="GP141" s="1645"/>
      <c r="GQ141" s="1645"/>
      <c r="GR141" s="1169"/>
      <c r="GS141" s="1169"/>
      <c r="GT141" s="1169"/>
      <c r="GU141" s="1169"/>
      <c r="GV141" s="1645"/>
      <c r="GW141" s="1169"/>
      <c r="GX141" s="1169"/>
      <c r="GY141" s="553"/>
      <c r="GZ141" s="1169"/>
      <c r="HA141" s="1169"/>
      <c r="HB141" s="1169"/>
      <c r="HC141" s="1169"/>
      <c r="HD141" s="1169"/>
      <c r="HE141" s="1641"/>
      <c r="HF141" s="575"/>
      <c r="HG141" s="575"/>
      <c r="HH141" s="575"/>
      <c r="HI141" s="575"/>
      <c r="HJ141" s="1650">
        <v>11</v>
      </c>
    </row>
    <row s="1650" customFormat="1" customHeight="1" ht="11.549999999999999">
      <c r="A142" s="996"/>
      <c r="B142" s="1645"/>
      <c r="C142" s="1645"/>
      <c r="D142" s="360"/>
      <c r="J142" s="1650"/>
      <c r="K142" s="1650"/>
      <c r="L142" s="1650"/>
      <c r="M142" s="1650"/>
      <c r="N142" s="1650"/>
      <c r="O142" s="1650"/>
      <c r="P142" s="1650"/>
      <c r="Q142" s="1650"/>
      <c r="R142" s="1650"/>
      <c r="S142" s="1650"/>
      <c r="T142" s="1650"/>
      <c r="U142" s="1650"/>
      <c r="V142" s="1650"/>
      <c r="W142" s="1650"/>
      <c r="X142" s="1650"/>
      <c r="Y142" s="1650"/>
      <c r="Z142" s="1650"/>
      <c r="AA142" s="1650"/>
      <c r="AB142" s="1650"/>
      <c r="AC142" s="1650"/>
      <c r="AD142" s="1650"/>
      <c r="AE142" s="1650"/>
      <c r="AF142" s="1650"/>
      <c r="AG142" s="1650"/>
      <c r="AH142" s="1650"/>
      <c r="AI142" s="1650"/>
      <c r="AJ142" s="1650"/>
      <c r="AK142" s="1650"/>
      <c r="AL142" s="1650"/>
      <c r="AM142" s="1650"/>
      <c r="AN142" s="1650"/>
      <c r="AO142" s="1650"/>
      <c r="AP142" s="1650"/>
      <c r="AQ142" s="1650"/>
      <c r="AR142" s="1650"/>
      <c r="AS142" s="1650"/>
      <c r="AT142" s="1650"/>
      <c r="AU142" s="1650"/>
      <c r="AV142" s="1650"/>
      <c r="AW142" s="1650"/>
      <c r="AX142" s="1650"/>
      <c r="AY142" s="1650"/>
      <c r="AZ142" s="1650"/>
      <c r="BA142" s="1650"/>
      <c r="BB142" s="1650"/>
      <c r="BC142" s="1650"/>
      <c r="BD142" s="1650"/>
      <c r="BE142" s="1650"/>
      <c r="BF142" s="1650"/>
      <c r="BG142" s="1650"/>
      <c r="BH142" s="1650"/>
      <c r="BI142" s="1650"/>
      <c r="BJ142" s="1650"/>
      <c r="BK142" s="1650"/>
      <c r="BL142" s="1650"/>
      <c r="BM142" s="1650"/>
      <c r="BN142" s="1650"/>
      <c r="BO142" s="1650"/>
      <c r="BP142" s="1650"/>
      <c r="BQ142" s="1650"/>
      <c r="BR142" s="1650"/>
      <c r="BS142" s="1650"/>
      <c r="BT142" s="1650"/>
      <c r="BU142" s="1650"/>
      <c r="BV142" s="1650"/>
      <c r="BW142" s="1650"/>
      <c r="BX142" s="1650"/>
      <c r="BY142" s="1650"/>
      <c r="BZ142" s="1650"/>
      <c r="CA142" s="1650"/>
      <c r="CB142" s="1650"/>
      <c r="CC142" s="1650"/>
      <c r="CD142" s="1650"/>
      <c r="CE142" s="1650"/>
      <c r="CF142" s="1650"/>
      <c r="CG142" s="1650"/>
      <c r="CH142" s="1650"/>
      <c r="CI142" s="1650"/>
      <c r="CJ142" s="1650"/>
      <c r="CK142" s="1650"/>
      <c r="CL142" s="1650"/>
      <c r="CM142" s="1650"/>
      <c r="CN142" s="1650"/>
      <c r="CO142" s="1650"/>
      <c r="CP142" s="1650"/>
      <c r="CQ142" s="1650"/>
      <c r="CR142" s="1650"/>
      <c r="CS142" s="1650"/>
      <c r="CT142" s="1650"/>
      <c r="CU142" s="1650"/>
      <c r="CV142" s="1650"/>
      <c r="CW142" s="1650"/>
      <c r="CX142" s="1650"/>
      <c r="CY142" s="1650"/>
      <c r="CZ142" s="1650"/>
      <c r="DA142" s="1650"/>
      <c r="DB142" s="1650"/>
      <c r="DC142" s="1650"/>
      <c r="DD142" s="1650"/>
      <c r="DE142" s="1650"/>
      <c r="DF142" s="1650"/>
      <c r="DG142" s="1650"/>
      <c r="DH142" s="1650"/>
      <c r="DI142" s="1650"/>
      <c r="DJ142" s="1650"/>
      <c r="DK142" s="1650"/>
      <c r="DL142" s="1650"/>
      <c r="DM142" s="1650"/>
      <c r="DN142" s="1650"/>
      <c r="DO142" s="1650"/>
      <c r="DP142" s="1650"/>
      <c r="DQ142" s="1650"/>
      <c r="DR142" s="1650"/>
      <c r="DS142" s="1650"/>
      <c r="DT142" s="1650"/>
      <c r="DU142" s="1650"/>
      <c r="DV142" s="1650"/>
      <c r="DW142" s="1650"/>
      <c r="DX142" s="1650"/>
      <c r="DY142" s="1650"/>
      <c r="DZ142" s="1650"/>
      <c r="EA142" s="1650"/>
      <c r="EB142" s="1650"/>
      <c r="EC142" s="1650"/>
      <c r="ED142" s="1650"/>
      <c r="EE142" s="1650"/>
      <c r="EF142" s="1650"/>
      <c r="EG142" s="1650"/>
      <c r="EH142" s="1650"/>
      <c r="EI142" s="1650"/>
      <c r="EJ142" s="1650"/>
      <c r="EK142" s="1650"/>
      <c r="EL142" s="1650"/>
      <c r="EM142" s="1650"/>
      <c r="EN142" s="1650"/>
      <c r="EO142" s="1650"/>
      <c r="EP142" s="1650"/>
      <c r="EQ142" s="1650"/>
      <c r="ER142" s="1650"/>
      <c r="ES142" s="1650"/>
      <c r="ET142" s="1650"/>
      <c r="EU142" s="1650"/>
      <c r="EV142" s="1650"/>
      <c r="EW142" s="1650"/>
      <c r="EX142" s="1650"/>
      <c r="EY142" s="1650"/>
      <c r="EZ142" s="1650"/>
      <c r="FA142" s="1650"/>
      <c r="FB142" s="1650"/>
      <c r="FC142" s="1650"/>
      <c r="FD142" s="1650"/>
      <c r="FE142" s="1650"/>
      <c r="FF142" s="1650"/>
      <c r="FG142" s="1650"/>
      <c r="FH142" s="1650"/>
      <c r="FI142" s="1650"/>
      <c r="FJ142" s="1650"/>
      <c r="FK142" s="1650"/>
      <c r="FL142" s="1650"/>
      <c r="FM142" s="1650"/>
      <c r="FN142" s="1650"/>
      <c r="FO142" s="1650"/>
      <c r="FP142" s="1650"/>
      <c r="FQ142" s="1650"/>
      <c r="FR142" s="1650"/>
      <c r="FS142" s="1650"/>
      <c r="FT142" s="1650"/>
      <c r="FU142" s="1650"/>
      <c r="FV142" s="1650"/>
      <c r="FW142" s="1650"/>
      <c r="FX142" s="1650"/>
      <c r="FY142" s="1650"/>
      <c r="FZ142" s="1650"/>
      <c r="GA142" s="1650"/>
      <c r="GB142" s="1650"/>
      <c r="GC142" s="1650"/>
      <c r="GD142" s="1650"/>
      <c r="GE142" s="1650"/>
      <c r="GF142" s="1650"/>
      <c r="GG142" s="1650"/>
      <c r="GH142" s="1650"/>
      <c r="GI142" s="1650"/>
      <c r="GJ142" s="1650"/>
      <c r="GK142" s="1650"/>
      <c r="GL142" s="1650"/>
      <c r="GM142" s="1650"/>
      <c r="GO142" s="1169"/>
      <c r="GP142" s="1645"/>
      <c r="GQ142" s="1645"/>
      <c r="GR142" s="1169"/>
      <c r="GS142" s="1169"/>
      <c r="GT142" s="1169"/>
      <c r="GU142" s="1169"/>
      <c r="GV142" s="1645"/>
      <c r="GW142" s="1169"/>
      <c r="GX142" s="1169"/>
      <c r="GY142" s="553"/>
      <c r="GZ142" s="1169"/>
      <c r="HA142" s="1169"/>
      <c r="HB142" s="1169"/>
      <c r="HC142" s="1169"/>
      <c r="HD142" s="1169"/>
      <c r="HE142" s="1641"/>
      <c r="HF142" s="575"/>
      <c r="HG142" s="575"/>
      <c r="HH142" s="575"/>
      <c r="HI142" s="575"/>
      <c r="HJ142" s="1650">
        <v>11</v>
      </c>
    </row>
    <row s="1650" customFormat="1" customHeight="1" ht="11.549999999999999">
      <c r="A143" s="996"/>
      <c r="B143" s="1645"/>
      <c r="C143" s="1645"/>
      <c r="D143" s="360"/>
      <c r="J143" s="1650"/>
      <c r="K143" s="1650"/>
      <c r="L143" s="1650"/>
      <c r="M143" s="1650"/>
      <c r="N143" s="1650"/>
      <c r="O143" s="1650"/>
      <c r="P143" s="1650"/>
      <c r="Q143" s="1650"/>
      <c r="R143" s="1650"/>
      <c r="S143" s="1650"/>
      <c r="T143" s="1650"/>
      <c r="U143" s="1650"/>
      <c r="V143" s="1650"/>
      <c r="W143" s="1650"/>
      <c r="X143" s="1650"/>
      <c r="Y143" s="1650"/>
      <c r="Z143" s="1650"/>
      <c r="AA143" s="1650"/>
      <c r="AB143" s="1650"/>
      <c r="AC143" s="1650"/>
      <c r="AD143" s="1650"/>
      <c r="AE143" s="1650"/>
      <c r="AF143" s="1650"/>
      <c r="AG143" s="1650"/>
      <c r="AH143" s="1650"/>
      <c r="AI143" s="1650"/>
      <c r="AJ143" s="1650"/>
      <c r="AK143" s="1650"/>
      <c r="AL143" s="1650"/>
      <c r="AM143" s="1650"/>
      <c r="AN143" s="1650"/>
      <c r="AO143" s="1650"/>
      <c r="AP143" s="1650"/>
      <c r="AQ143" s="1650"/>
      <c r="AR143" s="1650"/>
      <c r="AS143" s="1650"/>
      <c r="AT143" s="1650"/>
      <c r="AU143" s="1650"/>
      <c r="AV143" s="1650"/>
      <c r="AW143" s="1650"/>
      <c r="AX143" s="1650"/>
      <c r="AY143" s="1650"/>
      <c r="AZ143" s="1650"/>
      <c r="BA143" s="1650"/>
      <c r="BB143" s="1650"/>
      <c r="BC143" s="1650"/>
      <c r="BD143" s="1650"/>
      <c r="BE143" s="1650"/>
      <c r="BF143" s="1650"/>
      <c r="BG143" s="1650"/>
      <c r="BH143" s="1650"/>
      <c r="BI143" s="1650"/>
      <c r="BJ143" s="1650"/>
      <c r="BK143" s="1650"/>
      <c r="BL143" s="1650"/>
      <c r="BM143" s="1650"/>
      <c r="BN143" s="1650"/>
      <c r="BO143" s="1650"/>
      <c r="BP143" s="1650"/>
      <c r="BQ143" s="1650"/>
      <c r="BR143" s="1650"/>
      <c r="BS143" s="1650"/>
      <c r="BT143" s="1650"/>
      <c r="BU143" s="1650"/>
      <c r="BV143" s="1650"/>
      <c r="BW143" s="1650"/>
      <c r="BX143" s="1650"/>
      <c r="BY143" s="1650"/>
      <c r="BZ143" s="1650"/>
      <c r="CA143" s="1650"/>
      <c r="CB143" s="1650"/>
      <c r="CC143" s="1650"/>
      <c r="CD143" s="1650"/>
      <c r="CE143" s="1650"/>
      <c r="CF143" s="1650"/>
      <c r="CG143" s="1650"/>
      <c r="CH143" s="1650"/>
      <c r="CI143" s="1650"/>
      <c r="CJ143" s="1650"/>
      <c r="CK143" s="1650"/>
      <c r="CL143" s="1650"/>
      <c r="CM143" s="1650"/>
      <c r="CN143" s="1650"/>
      <c r="CO143" s="1650"/>
      <c r="CP143" s="1650"/>
      <c r="CQ143" s="1650"/>
      <c r="CR143" s="1650"/>
      <c r="CS143" s="1650"/>
      <c r="CT143" s="1650"/>
      <c r="CU143" s="1650"/>
      <c r="CV143" s="1650"/>
      <c r="CW143" s="1650"/>
      <c r="CX143" s="1650"/>
      <c r="CY143" s="1650"/>
      <c r="CZ143" s="1650"/>
      <c r="DA143" s="1650"/>
      <c r="DB143" s="1650"/>
      <c r="DC143" s="1650"/>
      <c r="DD143" s="1650"/>
      <c r="DE143" s="1650"/>
      <c r="DF143" s="1650"/>
      <c r="DG143" s="1650"/>
      <c r="DH143" s="1650"/>
      <c r="DI143" s="1650"/>
      <c r="DJ143" s="1650"/>
      <c r="DK143" s="1650"/>
      <c r="DL143" s="1650"/>
      <c r="DM143" s="1650"/>
      <c r="DN143" s="1650"/>
      <c r="DO143" s="1650"/>
      <c r="DP143" s="1650"/>
      <c r="DQ143" s="1650"/>
      <c r="DR143" s="1650"/>
      <c r="DS143" s="1650"/>
      <c r="DT143" s="1650"/>
      <c r="DU143" s="1650"/>
      <c r="DV143" s="1650"/>
      <c r="DW143" s="1650"/>
      <c r="DX143" s="1650"/>
      <c r="DY143" s="1650"/>
      <c r="DZ143" s="1650"/>
      <c r="EA143" s="1650"/>
      <c r="EB143" s="1650"/>
      <c r="EC143" s="1650"/>
      <c r="ED143" s="1650"/>
      <c r="EE143" s="1650"/>
      <c r="EF143" s="1650"/>
      <c r="EG143" s="1650"/>
      <c r="EH143" s="1650"/>
      <c r="EI143" s="1650"/>
      <c r="EJ143" s="1650"/>
      <c r="EK143" s="1650"/>
      <c r="EL143" s="1650"/>
      <c r="EM143" s="1650"/>
      <c r="EN143" s="1650"/>
      <c r="EO143" s="1650"/>
      <c r="EP143" s="1650"/>
      <c r="EQ143" s="1650"/>
      <c r="ER143" s="1650"/>
      <c r="ES143" s="1650"/>
      <c r="ET143" s="1650"/>
      <c r="EU143" s="1650"/>
      <c r="EV143" s="1650"/>
      <c r="EW143" s="1650"/>
      <c r="EX143" s="1650"/>
      <c r="EY143" s="1650"/>
      <c r="EZ143" s="1650"/>
      <c r="FA143" s="1650"/>
      <c r="FB143" s="1650"/>
      <c r="FC143" s="1650"/>
      <c r="FD143" s="1650"/>
      <c r="FE143" s="1650"/>
      <c r="FF143" s="1650"/>
      <c r="FG143" s="1650"/>
      <c r="FH143" s="1650"/>
      <c r="FI143" s="1650"/>
      <c r="FJ143" s="1650"/>
      <c r="FK143" s="1650"/>
      <c r="FL143" s="1650"/>
      <c r="FM143" s="1650"/>
      <c r="FN143" s="1650"/>
      <c r="FO143" s="1650"/>
      <c r="FP143" s="1650"/>
      <c r="FQ143" s="1650"/>
      <c r="FR143" s="1650"/>
      <c r="FS143" s="1650"/>
      <c r="FT143" s="1650"/>
      <c r="FU143" s="1650"/>
      <c r="FV143" s="1650"/>
      <c r="FW143" s="1650"/>
      <c r="FX143" s="1650"/>
      <c r="FY143" s="1650"/>
      <c r="FZ143" s="1650"/>
      <c r="GA143" s="1650"/>
      <c r="GB143" s="1650"/>
      <c r="GC143" s="1650"/>
      <c r="GD143" s="1650"/>
      <c r="GE143" s="1650"/>
      <c r="GF143" s="1650"/>
      <c r="GG143" s="1650"/>
      <c r="GH143" s="1650"/>
      <c r="GI143" s="1650"/>
      <c r="GJ143" s="1650"/>
      <c r="GK143" s="1650"/>
      <c r="GL143" s="1650"/>
      <c r="GM143" s="1650"/>
      <c r="GO143" s="1169"/>
      <c r="GP143" s="1645"/>
      <c r="GQ143" s="1645"/>
      <c r="GR143" s="1169"/>
      <c r="GS143" s="1169"/>
      <c r="GT143" s="1169"/>
      <c r="GU143" s="1169"/>
      <c r="GV143" s="1645"/>
      <c r="GW143" s="1169"/>
      <c r="GX143" s="1169"/>
      <c r="GY143" s="553"/>
      <c r="GZ143" s="1169"/>
      <c r="HA143" s="1169"/>
      <c r="HB143" s="1169"/>
      <c r="HC143" s="1169"/>
      <c r="HD143" s="1169"/>
      <c r="HE143" s="1641"/>
      <c r="HF143" s="575"/>
      <c r="HG143" s="575"/>
      <c r="HH143" s="575"/>
      <c r="HI143" s="575"/>
      <c r="HJ143" s="1650">
        <v>11</v>
      </c>
    </row>
    <row s="1650" customFormat="1" customHeight="1" ht="11.549999999999999">
      <c r="A144" s="996"/>
      <c r="B144" s="1645"/>
      <c r="C144" s="1645"/>
      <c r="D144" s="360"/>
      <c r="J144" s="1650"/>
      <c r="K144" s="1650"/>
      <c r="L144" s="1650"/>
      <c r="M144" s="1650"/>
      <c r="N144" s="1650"/>
      <c r="O144" s="1650"/>
      <c r="P144" s="1650"/>
      <c r="Q144" s="1650"/>
      <c r="R144" s="1650"/>
      <c r="S144" s="1650"/>
      <c r="T144" s="1650"/>
      <c r="U144" s="1650"/>
      <c r="V144" s="1650"/>
      <c r="W144" s="1650"/>
      <c r="X144" s="1650"/>
      <c r="Y144" s="1650"/>
      <c r="Z144" s="1650"/>
      <c r="AA144" s="1650"/>
      <c r="AB144" s="1650"/>
      <c r="AC144" s="1650"/>
      <c r="AD144" s="1650"/>
      <c r="AE144" s="1650"/>
      <c r="AF144" s="1650"/>
      <c r="AG144" s="1650"/>
      <c r="AH144" s="1650"/>
      <c r="AI144" s="1650"/>
      <c r="AJ144" s="1650"/>
      <c r="AK144" s="1650"/>
      <c r="AL144" s="1650"/>
      <c r="AM144" s="1650"/>
      <c r="AN144" s="1650"/>
      <c r="AO144" s="1650"/>
      <c r="AP144" s="1650"/>
      <c r="AQ144" s="1650"/>
      <c r="AR144" s="1650"/>
      <c r="AS144" s="1650"/>
      <c r="AT144" s="1650"/>
      <c r="AU144" s="1650"/>
      <c r="AV144" s="1650"/>
      <c r="AW144" s="1650"/>
      <c r="AX144" s="1650"/>
      <c r="AY144" s="1650"/>
      <c r="AZ144" s="1650"/>
      <c r="BA144" s="1650"/>
      <c r="BB144" s="1650"/>
      <c r="BC144" s="1650"/>
      <c r="BD144" s="1650"/>
      <c r="BE144" s="1650"/>
      <c r="BF144" s="1650"/>
      <c r="BG144" s="1650"/>
      <c r="BH144" s="1650"/>
      <c r="BI144" s="1650"/>
      <c r="BJ144" s="1650"/>
      <c r="BK144" s="1650"/>
      <c r="BL144" s="1650"/>
      <c r="BM144" s="1650"/>
      <c r="BN144" s="1650"/>
      <c r="BO144" s="1650"/>
      <c r="BP144" s="1650"/>
      <c r="BQ144" s="1650"/>
      <c r="BR144" s="1650"/>
      <c r="BS144" s="1650"/>
      <c r="BT144" s="1650"/>
      <c r="BU144" s="1650"/>
      <c r="BV144" s="1650"/>
      <c r="BW144" s="1650"/>
      <c r="BX144" s="1650"/>
      <c r="BY144" s="1650"/>
      <c r="BZ144" s="1650"/>
      <c r="CA144" s="1650"/>
      <c r="CB144" s="1650"/>
      <c r="CC144" s="1650"/>
      <c r="CD144" s="1650"/>
      <c r="CE144" s="1650"/>
      <c r="CF144" s="1650"/>
      <c r="CG144" s="1650"/>
      <c r="CH144" s="1650"/>
      <c r="CI144" s="1650"/>
      <c r="CJ144" s="1650"/>
      <c r="CK144" s="1650"/>
      <c r="CL144" s="1650"/>
      <c r="CM144" s="1650"/>
      <c r="CN144" s="1650"/>
      <c r="CO144" s="1650"/>
      <c r="CP144" s="1650"/>
      <c r="CQ144" s="1650"/>
      <c r="CR144" s="1650"/>
      <c r="CS144" s="1650"/>
      <c r="CT144" s="1650"/>
      <c r="CU144" s="1650"/>
      <c r="CV144" s="1650"/>
      <c r="CW144" s="1650"/>
      <c r="CX144" s="1650"/>
      <c r="CY144" s="1650"/>
      <c r="CZ144" s="1650"/>
      <c r="DA144" s="1650"/>
      <c r="DB144" s="1650"/>
      <c r="DC144" s="1650"/>
      <c r="DD144" s="1650"/>
      <c r="DE144" s="1650"/>
      <c r="DF144" s="1650"/>
      <c r="DG144" s="1650"/>
      <c r="DH144" s="1650"/>
      <c r="DI144" s="1650"/>
      <c r="DJ144" s="1650"/>
      <c r="DK144" s="1650"/>
      <c r="DL144" s="1650"/>
      <c r="DM144" s="1650"/>
      <c r="DN144" s="1650"/>
      <c r="DO144" s="1650"/>
      <c r="DP144" s="1650"/>
      <c r="DQ144" s="1650"/>
      <c r="DR144" s="1650"/>
      <c r="DS144" s="1650"/>
      <c r="DT144" s="1650"/>
      <c r="DU144" s="1650"/>
      <c r="DV144" s="1650"/>
      <c r="DW144" s="1650"/>
      <c r="DX144" s="1650"/>
      <c r="DY144" s="1650"/>
      <c r="DZ144" s="1650"/>
      <c r="EA144" s="1650"/>
      <c r="EB144" s="1650"/>
      <c r="EC144" s="1650"/>
      <c r="ED144" s="1650"/>
      <c r="EE144" s="1650"/>
      <c r="EF144" s="1650"/>
      <c r="EG144" s="1650"/>
      <c r="EH144" s="1650"/>
      <c r="EI144" s="1650"/>
      <c r="EJ144" s="1650"/>
      <c r="EK144" s="1650"/>
      <c r="EL144" s="1650"/>
      <c r="EM144" s="1650"/>
      <c r="EN144" s="1650"/>
      <c r="EO144" s="1650"/>
      <c r="EP144" s="1650"/>
      <c r="EQ144" s="1650"/>
      <c r="ER144" s="1650"/>
      <c r="ES144" s="1650"/>
      <c r="ET144" s="1650"/>
      <c r="EU144" s="1650"/>
      <c r="EV144" s="1650"/>
      <c r="EW144" s="1650"/>
      <c r="EX144" s="1650"/>
      <c r="EY144" s="1650"/>
      <c r="EZ144" s="1650"/>
      <c r="FA144" s="1650"/>
      <c r="FB144" s="1650"/>
      <c r="FC144" s="1650"/>
      <c r="FD144" s="1650"/>
      <c r="FE144" s="1650"/>
      <c r="FF144" s="1650"/>
      <c r="FG144" s="1650"/>
      <c r="FH144" s="1650"/>
      <c r="FI144" s="1650"/>
      <c r="FJ144" s="1650"/>
      <c r="FK144" s="1650"/>
      <c r="FL144" s="1650"/>
      <c r="FM144" s="1650"/>
      <c r="FN144" s="1650"/>
      <c r="FO144" s="1650"/>
      <c r="FP144" s="1650"/>
      <c r="FQ144" s="1650"/>
      <c r="FR144" s="1650"/>
      <c r="FS144" s="1650"/>
      <c r="FT144" s="1650"/>
      <c r="FU144" s="1650"/>
      <c r="FV144" s="1650"/>
      <c r="FW144" s="1650"/>
      <c r="FX144" s="1650"/>
      <c r="FY144" s="1650"/>
      <c r="FZ144" s="1650"/>
      <c r="GA144" s="1650"/>
      <c r="GB144" s="1650"/>
      <c r="GC144" s="1650"/>
      <c r="GD144" s="1650"/>
      <c r="GE144" s="1650"/>
      <c r="GF144" s="1650"/>
      <c r="GG144" s="1650"/>
      <c r="GH144" s="1650"/>
      <c r="GI144" s="1650"/>
      <c r="GJ144" s="1650"/>
      <c r="GK144" s="1650"/>
      <c r="GL144" s="1650"/>
      <c r="GM144" s="1650"/>
      <c r="GO144" s="1169"/>
      <c r="GP144" s="1645"/>
      <c r="GQ144" s="1645"/>
      <c r="GR144" s="1169"/>
      <c r="GS144" s="1169"/>
      <c r="GT144" s="1169"/>
      <c r="GU144" s="1169"/>
      <c r="GV144" s="1645"/>
      <c r="GW144" s="1169"/>
      <c r="GX144" s="1169"/>
      <c r="GY144" s="553"/>
      <c r="GZ144" s="1169"/>
      <c r="HA144" s="1169"/>
      <c r="HB144" s="1169"/>
      <c r="HC144" s="1169"/>
      <c r="HD144" s="1169"/>
      <c r="HE144" s="1641"/>
      <c r="HF144" s="575"/>
      <c r="HG144" s="575"/>
      <c r="HH144" s="575"/>
      <c r="HI144" s="575"/>
      <c r="HJ144" s="1650">
        <v>11</v>
      </c>
    </row>
    <row s="1650" customFormat="1" customHeight="1" ht="11.549999999999999">
      <c r="A145" s="996"/>
      <c r="B145" s="1645"/>
      <c r="C145" s="1645"/>
      <c r="D145" s="360"/>
      <c r="J145" s="1650"/>
      <c r="K145" s="1650"/>
      <c r="L145" s="1650"/>
      <c r="M145" s="1650"/>
      <c r="N145" s="1650"/>
      <c r="O145" s="1650"/>
      <c r="P145" s="1650"/>
      <c r="Q145" s="1650"/>
      <c r="R145" s="1650"/>
      <c r="S145" s="1650"/>
      <c r="T145" s="1650"/>
      <c r="U145" s="1650"/>
      <c r="V145" s="1650"/>
      <c r="W145" s="1650"/>
      <c r="X145" s="1650"/>
      <c r="Y145" s="1650"/>
      <c r="Z145" s="1650"/>
      <c r="AA145" s="1650"/>
      <c r="AB145" s="1650"/>
      <c r="AC145" s="1650"/>
      <c r="AD145" s="1650"/>
      <c r="AE145" s="1650"/>
      <c r="AF145" s="1650"/>
      <c r="AG145" s="1650"/>
      <c r="AH145" s="1650"/>
      <c r="AI145" s="1650"/>
      <c r="AJ145" s="1650"/>
      <c r="AK145" s="1650"/>
      <c r="AL145" s="1650"/>
      <c r="AM145" s="1650"/>
      <c r="AN145" s="1650"/>
      <c r="AO145" s="1650"/>
      <c r="AP145" s="1650"/>
      <c r="AQ145" s="1650"/>
      <c r="AR145" s="1650"/>
      <c r="AS145" s="1650"/>
      <c r="AT145" s="1650"/>
      <c r="AU145" s="1650"/>
      <c r="AV145" s="1650"/>
      <c r="AW145" s="1650"/>
      <c r="AX145" s="1650"/>
      <c r="AY145" s="1650"/>
      <c r="AZ145" s="1650"/>
      <c r="BA145" s="1650"/>
      <c r="BB145" s="1650"/>
      <c r="BC145" s="1650"/>
      <c r="BD145" s="1650"/>
      <c r="BE145" s="1650"/>
      <c r="BF145" s="1650"/>
      <c r="BG145" s="1650"/>
      <c r="BH145" s="1650"/>
      <c r="BI145" s="1650"/>
      <c r="BJ145" s="1650"/>
      <c r="BK145" s="1650"/>
      <c r="BL145" s="1650"/>
      <c r="BM145" s="1650"/>
      <c r="BN145" s="1650"/>
      <c r="BO145" s="1650"/>
      <c r="BP145" s="1650"/>
      <c r="BQ145" s="1650"/>
      <c r="BR145" s="1650"/>
      <c r="BS145" s="1650"/>
      <c r="BT145" s="1650"/>
      <c r="BU145" s="1650"/>
      <c r="BV145" s="1650"/>
      <c r="BW145" s="1650"/>
      <c r="BX145" s="1650"/>
      <c r="BY145" s="1650"/>
      <c r="BZ145" s="1650"/>
      <c r="CA145" s="1650"/>
      <c r="CB145" s="1650"/>
      <c r="CC145" s="1650"/>
      <c r="CD145" s="1650"/>
      <c r="CE145" s="1650"/>
      <c r="CF145" s="1650"/>
      <c r="CG145" s="1650"/>
      <c r="CH145" s="1650"/>
      <c r="CI145" s="1650"/>
      <c r="CJ145" s="1650"/>
      <c r="CK145" s="1650"/>
      <c r="CL145" s="1650"/>
      <c r="CM145" s="1650"/>
      <c r="CN145" s="1650"/>
      <c r="CO145" s="1650"/>
      <c r="CP145" s="1650"/>
      <c r="CQ145" s="1650"/>
      <c r="CR145" s="1650"/>
      <c r="CS145" s="1650"/>
      <c r="CT145" s="1650"/>
      <c r="CU145" s="1650"/>
      <c r="CV145" s="1650"/>
      <c r="CW145" s="1650"/>
      <c r="CX145" s="1650"/>
      <c r="CY145" s="1650"/>
      <c r="CZ145" s="1650"/>
      <c r="DA145" s="1650"/>
      <c r="DB145" s="1650"/>
      <c r="DC145" s="1650"/>
      <c r="DD145" s="1650"/>
      <c r="DE145" s="1650"/>
      <c r="DF145" s="1650"/>
      <c r="DG145" s="1650"/>
      <c r="DH145" s="1650"/>
      <c r="DI145" s="1650"/>
      <c r="DJ145" s="1650"/>
      <c r="DK145" s="1650"/>
      <c r="DL145" s="1650"/>
      <c r="DM145" s="1650"/>
      <c r="DN145" s="1650"/>
      <c r="DO145" s="1650"/>
      <c r="DP145" s="1650"/>
      <c r="DQ145" s="1650"/>
      <c r="DR145" s="1650"/>
      <c r="DS145" s="1650"/>
      <c r="DT145" s="1650"/>
      <c r="DU145" s="1650"/>
      <c r="DV145" s="1650"/>
      <c r="DW145" s="1650"/>
      <c r="DX145" s="1650"/>
      <c r="DY145" s="1650"/>
      <c r="DZ145" s="1650"/>
      <c r="EA145" s="1650"/>
      <c r="EB145" s="1650"/>
      <c r="EC145" s="1650"/>
      <c r="ED145" s="1650"/>
      <c r="EE145" s="1650"/>
      <c r="EF145" s="1650"/>
      <c r="EG145" s="1650"/>
      <c r="EH145" s="1650"/>
      <c r="EI145" s="1650"/>
      <c r="EJ145" s="1650"/>
      <c r="EK145" s="1650"/>
      <c r="EL145" s="1650"/>
      <c r="EM145" s="1650"/>
      <c r="EN145" s="1650"/>
      <c r="EO145" s="1650"/>
      <c r="EP145" s="1650"/>
      <c r="EQ145" s="1650"/>
      <c r="ER145" s="1650"/>
      <c r="ES145" s="1650"/>
      <c r="ET145" s="1650"/>
      <c r="EU145" s="1650"/>
      <c r="EV145" s="1650"/>
      <c r="EW145" s="1650"/>
      <c r="EX145" s="1650"/>
      <c r="EY145" s="1650"/>
      <c r="EZ145" s="1650"/>
      <c r="FA145" s="1650"/>
      <c r="FB145" s="1650"/>
      <c r="FC145" s="1650"/>
      <c r="FD145" s="1650"/>
      <c r="FE145" s="1650"/>
      <c r="FF145" s="1650"/>
      <c r="FG145" s="1650"/>
      <c r="FH145" s="1650"/>
      <c r="FI145" s="1650"/>
      <c r="FJ145" s="1650"/>
      <c r="FK145" s="1650"/>
      <c r="FL145" s="1650"/>
      <c r="FM145" s="1650"/>
      <c r="FN145" s="1650"/>
      <c r="FO145" s="1650"/>
      <c r="FP145" s="1650"/>
      <c r="FQ145" s="1650"/>
      <c r="FR145" s="1650"/>
      <c r="FS145" s="1650"/>
      <c r="FT145" s="1650"/>
      <c r="FU145" s="1650"/>
      <c r="FV145" s="1650"/>
      <c r="FW145" s="1650"/>
      <c r="FX145" s="1650"/>
      <c r="FY145" s="1650"/>
      <c r="FZ145" s="1650"/>
      <c r="GA145" s="1650"/>
      <c r="GB145" s="1650"/>
      <c r="GC145" s="1650"/>
      <c r="GD145" s="1650"/>
      <c r="GE145" s="1650"/>
      <c r="GF145" s="1650"/>
      <c r="GG145" s="1650"/>
      <c r="GH145" s="1650"/>
      <c r="GI145" s="1650"/>
      <c r="GJ145" s="1650"/>
      <c r="GK145" s="1650"/>
      <c r="GL145" s="1650"/>
      <c r="GM145" s="1650"/>
      <c r="GO145" s="1169"/>
      <c r="GP145" s="1645"/>
      <c r="GQ145" s="1645"/>
      <c r="GR145" s="1169"/>
      <c r="GS145" s="1169"/>
      <c r="GT145" s="1169"/>
      <c r="GU145" s="1169"/>
      <c r="GV145" s="1645"/>
      <c r="GW145" s="1169"/>
      <c r="GX145" s="1169"/>
      <c r="GY145" s="553"/>
      <c r="GZ145" s="1169"/>
      <c r="HA145" s="1169"/>
      <c r="HB145" s="1169"/>
      <c r="HC145" s="1169"/>
      <c r="HD145" s="1169"/>
      <c r="HE145" s="1641"/>
      <c r="HF145" s="575"/>
      <c r="HG145" s="575"/>
      <c r="HH145" s="575"/>
      <c r="HI145" s="575"/>
      <c r="HJ145" s="1650">
        <v>11</v>
      </c>
    </row>
    <row s="1650" customFormat="1" customHeight="1" ht="11.549999999999999">
      <c r="A146" s="996"/>
      <c r="B146" s="1645"/>
      <c r="C146" s="1645"/>
      <c r="D146" s="360"/>
      <c r="J146" s="1650"/>
      <c r="K146" s="1650"/>
      <c r="L146" s="1650"/>
      <c r="M146" s="1650"/>
      <c r="N146" s="1650"/>
      <c r="O146" s="1650"/>
      <c r="P146" s="1650"/>
      <c r="Q146" s="1650"/>
      <c r="R146" s="1650"/>
      <c r="S146" s="1650"/>
      <c r="T146" s="1650"/>
      <c r="U146" s="1650"/>
      <c r="V146" s="1650"/>
      <c r="W146" s="1650"/>
      <c r="X146" s="1650"/>
      <c r="Y146" s="1650"/>
      <c r="Z146" s="1650"/>
      <c r="AA146" s="1650"/>
      <c r="AB146" s="1650"/>
      <c r="AC146" s="1650"/>
      <c r="AD146" s="1650"/>
      <c r="AE146" s="1650"/>
      <c r="AF146" s="1650"/>
      <c r="AG146" s="1650"/>
      <c r="AH146" s="1650"/>
      <c r="AI146" s="1650"/>
      <c r="AJ146" s="1650"/>
      <c r="AK146" s="1650"/>
      <c r="AL146" s="1650"/>
      <c r="AM146" s="1650"/>
      <c r="AN146" s="1650"/>
      <c r="AO146" s="1650"/>
      <c r="AP146" s="1650"/>
      <c r="AQ146" s="1650"/>
      <c r="AR146" s="1650"/>
      <c r="AS146" s="1650"/>
      <c r="AT146" s="1650"/>
      <c r="AU146" s="1650"/>
      <c r="AV146" s="1650"/>
      <c r="AW146" s="1650"/>
      <c r="AX146" s="1650"/>
      <c r="AY146" s="1650"/>
      <c r="AZ146" s="1650"/>
      <c r="BA146" s="1650"/>
      <c r="BB146" s="1650"/>
      <c r="BC146" s="1650"/>
      <c r="BD146" s="1650"/>
      <c r="BE146" s="1650"/>
      <c r="BF146" s="1650"/>
      <c r="BG146" s="1650"/>
      <c r="BH146" s="1650"/>
      <c r="BI146" s="1650"/>
      <c r="BJ146" s="1650"/>
      <c r="BK146" s="1650"/>
      <c r="BL146" s="1650"/>
      <c r="BM146" s="1650"/>
      <c r="BN146" s="1650"/>
      <c r="BO146" s="1650"/>
      <c r="BP146" s="1650"/>
      <c r="BQ146" s="1650"/>
      <c r="BR146" s="1650"/>
      <c r="BS146" s="1650"/>
      <c r="BT146" s="1650"/>
      <c r="BU146" s="1650"/>
      <c r="BV146" s="1650"/>
      <c r="BW146" s="1650"/>
      <c r="BX146" s="1650"/>
      <c r="BY146" s="1650"/>
      <c r="BZ146" s="1650"/>
      <c r="CA146" s="1650"/>
      <c r="CB146" s="1650"/>
      <c r="CC146" s="1650"/>
      <c r="CD146" s="1650"/>
      <c r="CE146" s="1650"/>
      <c r="CF146" s="1650"/>
      <c r="CG146" s="1650"/>
      <c r="CH146" s="1650"/>
      <c r="CI146" s="1650"/>
      <c r="CJ146" s="1650"/>
      <c r="CK146" s="1650"/>
      <c r="CL146" s="1650"/>
      <c r="CM146" s="1650"/>
      <c r="CN146" s="1650"/>
      <c r="CO146" s="1650"/>
      <c r="CP146" s="1650"/>
      <c r="CQ146" s="1650"/>
      <c r="CR146" s="1650"/>
      <c r="CS146" s="1650"/>
      <c r="CT146" s="1650"/>
      <c r="CU146" s="1650"/>
      <c r="CV146" s="1650"/>
      <c r="CW146" s="1650"/>
      <c r="CX146" s="1650"/>
      <c r="CY146" s="1650"/>
      <c r="CZ146" s="1650"/>
      <c r="DA146" s="1650"/>
      <c r="DB146" s="1650"/>
      <c r="DC146" s="1650"/>
      <c r="DD146" s="1650"/>
      <c r="DE146" s="1650"/>
      <c r="DF146" s="1650"/>
      <c r="DG146" s="1650"/>
      <c r="DH146" s="1650"/>
      <c r="DI146" s="1650"/>
      <c r="DJ146" s="1650"/>
      <c r="DK146" s="1650"/>
      <c r="DL146" s="1650"/>
      <c r="DM146" s="1650"/>
      <c r="DN146" s="1650"/>
      <c r="DO146" s="1650"/>
      <c r="DP146" s="1650"/>
      <c r="DQ146" s="1650"/>
      <c r="DR146" s="1650"/>
      <c r="DS146" s="1650"/>
      <c r="DT146" s="1650"/>
      <c r="DU146" s="1650"/>
      <c r="DV146" s="1650"/>
      <c r="DW146" s="1650"/>
      <c r="DX146" s="1650"/>
      <c r="DY146" s="1650"/>
      <c r="DZ146" s="1650"/>
      <c r="EA146" s="1650"/>
      <c r="EB146" s="1650"/>
      <c r="EC146" s="1650"/>
      <c r="ED146" s="1650"/>
      <c r="EE146" s="1650"/>
      <c r="EF146" s="1650"/>
      <c r="EG146" s="1650"/>
      <c r="EH146" s="1650"/>
      <c r="EI146" s="1650"/>
      <c r="EJ146" s="1650"/>
      <c r="EK146" s="1650"/>
      <c r="EL146" s="1650"/>
      <c r="EM146" s="1650"/>
      <c r="EN146" s="1650"/>
      <c r="EO146" s="1650"/>
      <c r="EP146" s="1650"/>
      <c r="EQ146" s="1650"/>
      <c r="ER146" s="1650"/>
      <c r="ES146" s="1650"/>
      <c r="ET146" s="1650"/>
      <c r="EU146" s="1650"/>
      <c r="EV146" s="1650"/>
      <c r="EW146" s="1650"/>
      <c r="EX146" s="1650"/>
      <c r="EY146" s="1650"/>
      <c r="EZ146" s="1650"/>
      <c r="FA146" s="1650"/>
      <c r="FB146" s="1650"/>
      <c r="FC146" s="1650"/>
      <c r="FD146" s="1650"/>
      <c r="FE146" s="1650"/>
      <c r="FF146" s="1650"/>
      <c r="FG146" s="1650"/>
      <c r="FH146" s="1650"/>
      <c r="FI146" s="1650"/>
      <c r="FJ146" s="1650"/>
      <c r="FK146" s="1650"/>
      <c r="FL146" s="1650"/>
      <c r="FM146" s="1650"/>
      <c r="FN146" s="1650"/>
      <c r="FO146" s="1650"/>
      <c r="FP146" s="1650"/>
      <c r="FQ146" s="1650"/>
      <c r="FR146" s="1650"/>
      <c r="FS146" s="1650"/>
      <c r="FT146" s="1650"/>
      <c r="FU146" s="1650"/>
      <c r="FV146" s="1650"/>
      <c r="FW146" s="1650"/>
      <c r="FX146" s="1650"/>
      <c r="FY146" s="1650"/>
      <c r="FZ146" s="1650"/>
      <c r="GA146" s="1650"/>
      <c r="GB146" s="1650"/>
      <c r="GC146" s="1650"/>
      <c r="GD146" s="1650"/>
      <c r="GE146" s="1650"/>
      <c r="GF146" s="1650"/>
      <c r="GG146" s="1650"/>
      <c r="GH146" s="1650"/>
      <c r="GI146" s="1650"/>
      <c r="GJ146" s="1650"/>
      <c r="GK146" s="1650"/>
      <c r="GL146" s="1650"/>
      <c r="GM146" s="1650"/>
      <c r="GO146" s="1169"/>
      <c r="GP146" s="1645"/>
      <c r="GQ146" s="1645"/>
      <c r="GR146" s="1169"/>
      <c r="GS146" s="1169"/>
      <c r="GT146" s="1169"/>
      <c r="GU146" s="1169"/>
      <c r="GV146" s="1645"/>
      <c r="GW146" s="1169"/>
      <c r="GX146" s="1169"/>
      <c r="GY146" s="553"/>
      <c r="GZ146" s="1169"/>
      <c r="HA146" s="1169"/>
      <c r="HB146" s="1169"/>
      <c r="HC146" s="1169"/>
      <c r="HD146" s="1169"/>
      <c r="HE146" s="1641"/>
      <c r="HF146" s="575"/>
      <c r="HG146" s="575"/>
      <c r="HH146" s="575"/>
      <c r="HI146" s="575"/>
      <c r="HJ146" s="1650">
        <v>11</v>
      </c>
    </row>
    <row s="1650" customFormat="1" customHeight="1" ht="11.549999999999999">
      <c r="A147" s="996"/>
      <c r="B147" s="1645"/>
      <c r="C147" s="1645"/>
      <c r="D147" s="360"/>
      <c r="J147" s="1650"/>
      <c r="K147" s="1650"/>
      <c r="L147" s="1650"/>
      <c r="M147" s="1650"/>
      <c r="N147" s="1650"/>
      <c r="O147" s="1650"/>
      <c r="P147" s="1650"/>
      <c r="Q147" s="1650"/>
      <c r="R147" s="1650"/>
      <c r="S147" s="1650"/>
      <c r="T147" s="1650"/>
      <c r="U147" s="1650"/>
      <c r="V147" s="1650"/>
      <c r="W147" s="1650"/>
      <c r="X147" s="1650"/>
      <c r="Y147" s="1650"/>
      <c r="Z147" s="1650"/>
      <c r="AA147" s="1650"/>
      <c r="AB147" s="1650"/>
      <c r="AC147" s="1650"/>
      <c r="AD147" s="1650"/>
      <c r="AE147" s="1650"/>
      <c r="AF147" s="1650"/>
      <c r="AG147" s="1650"/>
      <c r="AH147" s="1650"/>
      <c r="AI147" s="1650"/>
      <c r="AJ147" s="1650"/>
      <c r="AK147" s="1650"/>
      <c r="AL147" s="1650"/>
      <c r="AM147" s="1650"/>
      <c r="AN147" s="1650"/>
      <c r="AO147" s="1650"/>
      <c r="AP147" s="1650"/>
      <c r="AQ147" s="1650"/>
      <c r="AR147" s="1650"/>
      <c r="AS147" s="1650"/>
      <c r="AT147" s="1650"/>
      <c r="AU147" s="1650"/>
      <c r="AV147" s="1650"/>
      <c r="AW147" s="1650"/>
      <c r="AX147" s="1650"/>
      <c r="AY147" s="1650"/>
      <c r="AZ147" s="1650"/>
      <c r="BA147" s="1650"/>
      <c r="BB147" s="1650"/>
      <c r="BC147" s="1650"/>
      <c r="BD147" s="1650"/>
      <c r="BE147" s="1650"/>
      <c r="BF147" s="1650"/>
      <c r="BG147" s="1650"/>
      <c r="BH147" s="1650"/>
      <c r="BI147" s="1650"/>
      <c r="BJ147" s="1650"/>
      <c r="BK147" s="1650"/>
      <c r="BL147" s="1650"/>
      <c r="BM147" s="1650"/>
      <c r="BN147" s="1650"/>
      <c r="BO147" s="1650"/>
      <c r="BP147" s="1650"/>
      <c r="BQ147" s="1650"/>
      <c r="BR147" s="1650"/>
      <c r="BS147" s="1650"/>
      <c r="BT147" s="1650"/>
      <c r="BU147" s="1650"/>
      <c r="BV147" s="1650"/>
      <c r="BW147" s="1650"/>
      <c r="BX147" s="1650"/>
      <c r="BY147" s="1650"/>
      <c r="BZ147" s="1650"/>
      <c r="CA147" s="1650"/>
      <c r="CB147" s="1650"/>
      <c r="CC147" s="1650"/>
      <c r="CD147" s="1650"/>
      <c r="CE147" s="1650"/>
      <c r="CF147" s="1650"/>
      <c r="CG147" s="1650"/>
      <c r="CH147" s="1650"/>
      <c r="CI147" s="1650"/>
      <c r="CJ147" s="1650"/>
      <c r="CK147" s="1650"/>
      <c r="CL147" s="1650"/>
      <c r="CM147" s="1650"/>
      <c r="CN147" s="1650"/>
      <c r="CO147" s="1650"/>
      <c r="CP147" s="1650"/>
      <c r="CQ147" s="1650"/>
      <c r="CR147" s="1650"/>
      <c r="CS147" s="1650"/>
      <c r="CT147" s="1650"/>
      <c r="CU147" s="1650"/>
      <c r="CV147" s="1650"/>
      <c r="CW147" s="1650"/>
      <c r="CX147" s="1650"/>
      <c r="CY147" s="1650"/>
      <c r="CZ147" s="1650"/>
      <c r="DA147" s="1650"/>
      <c r="DB147" s="1650"/>
      <c r="DC147" s="1650"/>
      <c r="DD147" s="1650"/>
      <c r="DE147" s="1650"/>
      <c r="DF147" s="1650"/>
      <c r="DG147" s="1650"/>
      <c r="DH147" s="1650"/>
      <c r="DI147" s="1650"/>
      <c r="DJ147" s="1650"/>
      <c r="DK147" s="1650"/>
      <c r="DL147" s="1650"/>
      <c r="DM147" s="1650"/>
      <c r="DN147" s="1650"/>
      <c r="DO147" s="1650"/>
      <c r="DP147" s="1650"/>
      <c r="DQ147" s="1650"/>
      <c r="DR147" s="1650"/>
      <c r="DS147" s="1650"/>
      <c r="DT147" s="1650"/>
      <c r="DU147" s="1650"/>
      <c r="DV147" s="1650"/>
      <c r="DW147" s="1650"/>
      <c r="DX147" s="1650"/>
      <c r="DY147" s="1650"/>
      <c r="DZ147" s="1650"/>
      <c r="EA147" s="1650"/>
      <c r="EB147" s="1650"/>
      <c r="EC147" s="1650"/>
      <c r="ED147" s="1650"/>
      <c r="EE147" s="1650"/>
      <c r="EF147" s="1650"/>
      <c r="EG147" s="1650"/>
      <c r="EH147" s="1650"/>
      <c r="EI147" s="1650"/>
      <c r="EJ147" s="1650"/>
      <c r="EK147" s="1650"/>
      <c r="EL147" s="1650"/>
      <c r="EM147" s="1650"/>
      <c r="EN147" s="1650"/>
      <c r="EO147" s="1650"/>
      <c r="EP147" s="1650"/>
      <c r="EQ147" s="1650"/>
      <c r="ER147" s="1650"/>
      <c r="ES147" s="1650"/>
      <c r="ET147" s="1650"/>
      <c r="EU147" s="1650"/>
      <c r="EV147" s="1650"/>
      <c r="EW147" s="1650"/>
      <c r="EX147" s="1650"/>
      <c r="EY147" s="1650"/>
      <c r="EZ147" s="1650"/>
      <c r="FA147" s="1650"/>
      <c r="FB147" s="1650"/>
      <c r="FC147" s="1650"/>
      <c r="FD147" s="1650"/>
      <c r="FE147" s="1650"/>
      <c r="FF147" s="1650"/>
      <c r="FG147" s="1650"/>
      <c r="FH147" s="1650"/>
      <c r="FI147" s="1650"/>
      <c r="FJ147" s="1650"/>
      <c r="FK147" s="1650"/>
      <c r="FL147" s="1650"/>
      <c r="FM147" s="1650"/>
      <c r="FN147" s="1650"/>
      <c r="FO147" s="1650"/>
      <c r="FP147" s="1650"/>
      <c r="FQ147" s="1650"/>
      <c r="FR147" s="1650"/>
      <c r="FS147" s="1650"/>
      <c r="FT147" s="1650"/>
      <c r="FU147" s="1650"/>
      <c r="FV147" s="1650"/>
      <c r="FW147" s="1650"/>
      <c r="FX147" s="1650"/>
      <c r="FY147" s="1650"/>
      <c r="FZ147" s="1650"/>
      <c r="GA147" s="1650"/>
      <c r="GB147" s="1650"/>
      <c r="GC147" s="1650"/>
      <c r="GD147" s="1650"/>
      <c r="GE147" s="1650"/>
      <c r="GF147" s="1650"/>
      <c r="GG147" s="1650"/>
      <c r="GH147" s="1650"/>
      <c r="GI147" s="1650"/>
      <c r="GJ147" s="1650"/>
      <c r="GK147" s="1650"/>
      <c r="GL147" s="1650"/>
      <c r="GM147" s="1650"/>
      <c r="GO147" s="1169"/>
      <c r="GP147" s="1645"/>
      <c r="GQ147" s="1645"/>
      <c r="GR147" s="1169"/>
      <c r="GS147" s="1169"/>
      <c r="GT147" s="1169"/>
      <c r="GU147" s="1169"/>
      <c r="GV147" s="1645"/>
      <c r="GW147" s="1169"/>
      <c r="GX147" s="1169"/>
      <c r="GY147" s="553"/>
      <c r="GZ147" s="1169"/>
      <c r="HA147" s="1169"/>
      <c r="HB147" s="1169"/>
      <c r="HC147" s="1169"/>
      <c r="HD147" s="1169"/>
      <c r="HE147" s="1641"/>
      <c r="HF147" s="575"/>
      <c r="HG147" s="575"/>
      <c r="HH147" s="575"/>
      <c r="HI147" s="575"/>
      <c r="HJ147" s="1650">
        <v>11</v>
      </c>
    </row>
    <row s="1650" customFormat="1" customHeight="1" ht="11.549999999999999">
      <c r="A148" s="996"/>
      <c r="B148" s="1645"/>
      <c r="C148" s="1645"/>
      <c r="D148" s="360"/>
      <c r="J148" s="1650"/>
      <c r="K148" s="1650"/>
      <c r="L148" s="1650"/>
      <c r="M148" s="1650"/>
      <c r="N148" s="1650"/>
      <c r="O148" s="1650"/>
      <c r="P148" s="1650"/>
      <c r="Q148" s="1650"/>
      <c r="R148" s="1650"/>
      <c r="S148" s="1650"/>
      <c r="T148" s="1650"/>
      <c r="U148" s="1650"/>
      <c r="V148" s="1650"/>
      <c r="W148" s="1650"/>
      <c r="X148" s="1650"/>
      <c r="Y148" s="1650"/>
      <c r="Z148" s="1650"/>
      <c r="AA148" s="1650"/>
      <c r="AB148" s="1650"/>
      <c r="AC148" s="1650"/>
      <c r="AD148" s="1650"/>
      <c r="AE148" s="1650"/>
      <c r="AF148" s="1650"/>
      <c r="AG148" s="1650"/>
      <c r="AH148" s="1650"/>
      <c r="AI148" s="1650"/>
      <c r="AJ148" s="1650"/>
      <c r="AK148" s="1650"/>
      <c r="AL148" s="1650"/>
      <c r="AM148" s="1650"/>
      <c r="AN148" s="1650"/>
      <c r="AO148" s="1650"/>
      <c r="AP148" s="1650"/>
      <c r="AQ148" s="1650"/>
      <c r="AR148" s="1650"/>
      <c r="AS148" s="1650"/>
      <c r="AT148" s="1650"/>
      <c r="AU148" s="1650"/>
      <c r="AV148" s="1650"/>
      <c r="AW148" s="1650"/>
      <c r="AX148" s="1650"/>
      <c r="AY148" s="1650"/>
      <c r="AZ148" s="1650"/>
      <c r="BA148" s="1650"/>
      <c r="BB148" s="1650"/>
      <c r="BC148" s="1650"/>
      <c r="BD148" s="1650"/>
      <c r="BE148" s="1650"/>
      <c r="BF148" s="1650"/>
      <c r="BG148" s="1650"/>
      <c r="BH148" s="1650"/>
      <c r="BI148" s="1650"/>
      <c r="BJ148" s="1650"/>
      <c r="BK148" s="1650"/>
      <c r="BL148" s="1650"/>
      <c r="BM148" s="1650"/>
      <c r="BN148" s="1650"/>
      <c r="BO148" s="1650"/>
      <c r="BP148" s="1650"/>
      <c r="BQ148" s="1650"/>
      <c r="BR148" s="1650"/>
      <c r="BS148" s="1650"/>
      <c r="BT148" s="1650"/>
      <c r="BU148" s="1650"/>
      <c r="BV148" s="1650"/>
      <c r="BW148" s="1650"/>
      <c r="BX148" s="1650"/>
      <c r="BY148" s="1650"/>
      <c r="BZ148" s="1650"/>
      <c r="CA148" s="1650"/>
      <c r="CB148" s="1650"/>
      <c r="CC148" s="1650"/>
      <c r="CD148" s="1650"/>
      <c r="CE148" s="1650"/>
      <c r="CF148" s="1650"/>
      <c r="CG148" s="1650"/>
      <c r="CH148" s="1650"/>
      <c r="CI148" s="1650"/>
      <c r="CJ148" s="1650"/>
      <c r="CK148" s="1650"/>
      <c r="CL148" s="1650"/>
      <c r="CM148" s="1650"/>
      <c r="CN148" s="1650"/>
      <c r="CO148" s="1650"/>
      <c r="CP148" s="1650"/>
      <c r="CQ148" s="1650"/>
      <c r="CR148" s="1650"/>
      <c r="CS148" s="1650"/>
      <c r="CT148" s="1650"/>
      <c r="CU148" s="1650"/>
      <c r="CV148" s="1650"/>
      <c r="CW148" s="1650"/>
      <c r="CX148" s="1650"/>
      <c r="CY148" s="1650"/>
      <c r="CZ148" s="1650"/>
      <c r="DA148" s="1650"/>
      <c r="DB148" s="1650"/>
      <c r="DC148" s="1650"/>
      <c r="DD148" s="1650"/>
      <c r="DE148" s="1650"/>
      <c r="DF148" s="1650"/>
      <c r="DG148" s="1650"/>
      <c r="DH148" s="1650"/>
      <c r="DI148" s="1650"/>
      <c r="DJ148" s="1650"/>
      <c r="DK148" s="1650"/>
      <c r="DL148" s="1650"/>
      <c r="DM148" s="1650"/>
      <c r="DN148" s="1650"/>
      <c r="DO148" s="1650"/>
      <c r="DP148" s="1650"/>
      <c r="DQ148" s="1650"/>
      <c r="DR148" s="1650"/>
      <c r="DS148" s="1650"/>
      <c r="DT148" s="1650"/>
      <c r="DU148" s="1650"/>
      <c r="DV148" s="1650"/>
      <c r="DW148" s="1650"/>
      <c r="DX148" s="1650"/>
      <c r="DY148" s="1650"/>
      <c r="DZ148" s="1650"/>
      <c r="EA148" s="1650"/>
      <c r="EB148" s="1650"/>
      <c r="EC148" s="1650"/>
      <c r="ED148" s="1650"/>
      <c r="EE148" s="1650"/>
      <c r="EF148" s="1650"/>
      <c r="EG148" s="1650"/>
      <c r="EH148" s="1650"/>
      <c r="EI148" s="1650"/>
      <c r="EJ148" s="1650"/>
      <c r="EK148" s="1650"/>
      <c r="EL148" s="1650"/>
      <c r="EM148" s="1650"/>
      <c r="EN148" s="1650"/>
      <c r="EO148" s="1650"/>
      <c r="EP148" s="1650"/>
      <c r="EQ148" s="1650"/>
      <c r="ER148" s="1650"/>
      <c r="ES148" s="1650"/>
      <c r="ET148" s="1650"/>
      <c r="EU148" s="1650"/>
      <c r="EV148" s="1650"/>
      <c r="EW148" s="1650"/>
      <c r="EX148" s="1650"/>
      <c r="EY148" s="1650"/>
      <c r="EZ148" s="1650"/>
      <c r="FA148" s="1650"/>
      <c r="FB148" s="1650"/>
      <c r="FC148" s="1650"/>
      <c r="FD148" s="1650"/>
      <c r="FE148" s="1650"/>
      <c r="FF148" s="1650"/>
      <c r="FG148" s="1650"/>
      <c r="FH148" s="1650"/>
      <c r="FI148" s="1650"/>
      <c r="FJ148" s="1650"/>
      <c r="FK148" s="1650"/>
      <c r="FL148" s="1650"/>
      <c r="FM148" s="1650"/>
      <c r="FN148" s="1650"/>
      <c r="FO148" s="1650"/>
      <c r="FP148" s="1650"/>
      <c r="FQ148" s="1650"/>
      <c r="FR148" s="1650"/>
      <c r="FS148" s="1650"/>
      <c r="FT148" s="1650"/>
      <c r="FU148" s="1650"/>
      <c r="FV148" s="1650"/>
      <c r="FW148" s="1650"/>
      <c r="FX148" s="1650"/>
      <c r="FY148" s="1650"/>
      <c r="FZ148" s="1650"/>
      <c r="GA148" s="1650"/>
      <c r="GB148" s="1650"/>
      <c r="GC148" s="1650"/>
      <c r="GD148" s="1650"/>
      <c r="GE148" s="1650"/>
      <c r="GF148" s="1650"/>
      <c r="GG148" s="1650"/>
      <c r="GH148" s="1650"/>
      <c r="GI148" s="1650"/>
      <c r="GJ148" s="1650"/>
      <c r="GK148" s="1650"/>
      <c r="GL148" s="1650"/>
      <c r="GM148" s="1650"/>
      <c r="GO148" s="1169"/>
      <c r="GP148" s="1645"/>
      <c r="GQ148" s="1645"/>
      <c r="GR148" s="1169"/>
      <c r="GS148" s="1169"/>
      <c r="GT148" s="1169"/>
      <c r="GU148" s="1169"/>
      <c r="GV148" s="1645"/>
      <c r="GW148" s="1169"/>
      <c r="GX148" s="1169"/>
      <c r="GY148" s="553"/>
      <c r="GZ148" s="1169"/>
      <c r="HA148" s="1169"/>
      <c r="HB148" s="1169"/>
      <c r="HC148" s="1169"/>
      <c r="HD148" s="1169"/>
      <c r="HE148" s="1641"/>
      <c r="HF148" s="575"/>
      <c r="HG148" s="575"/>
      <c r="HH148" s="575"/>
      <c r="HI148" s="575"/>
      <c r="HJ148" s="1650">
        <v>11</v>
      </c>
    </row>
    <row s="1650" customFormat="1" customHeight="1" ht="11.549999999999999">
      <c r="A149" s="996"/>
      <c r="B149" s="1645"/>
      <c r="C149" s="1645"/>
      <c r="D149" s="360"/>
      <c r="J149" s="1650"/>
      <c r="K149" s="1650"/>
      <c r="L149" s="1650"/>
      <c r="M149" s="1650"/>
      <c r="N149" s="1650"/>
      <c r="O149" s="1650"/>
      <c r="P149" s="1650"/>
      <c r="Q149" s="1650"/>
      <c r="R149" s="1650"/>
      <c r="S149" s="1650"/>
      <c r="T149" s="1650"/>
      <c r="U149" s="1650"/>
      <c r="V149" s="1650"/>
      <c r="W149" s="1650"/>
      <c r="X149" s="1650"/>
      <c r="Y149" s="1650"/>
      <c r="Z149" s="1650"/>
      <c r="AA149" s="1650"/>
      <c r="AB149" s="1650"/>
      <c r="AC149" s="1650"/>
      <c r="AD149" s="1650"/>
      <c r="AE149" s="1650"/>
      <c r="AF149" s="1650"/>
      <c r="AG149" s="1650"/>
      <c r="AH149" s="1650"/>
      <c r="AI149" s="1650"/>
      <c r="AJ149" s="1650"/>
      <c r="AK149" s="1650"/>
      <c r="AL149" s="1650"/>
      <c r="AM149" s="1650"/>
      <c r="AN149" s="1650"/>
      <c r="AO149" s="1650"/>
      <c r="AP149" s="1650"/>
      <c r="AQ149" s="1650"/>
      <c r="AR149" s="1650"/>
      <c r="AS149" s="1650"/>
      <c r="AT149" s="1650"/>
      <c r="AU149" s="1650"/>
      <c r="AV149" s="1650"/>
      <c r="AW149" s="1650"/>
      <c r="AX149" s="1650"/>
      <c r="AY149" s="1650"/>
      <c r="AZ149" s="1650"/>
      <c r="BA149" s="1650"/>
      <c r="BB149" s="1650"/>
      <c r="BC149" s="1650"/>
      <c r="BD149" s="1650"/>
      <c r="BE149" s="1650"/>
      <c r="BF149" s="1650"/>
      <c r="BG149" s="1650"/>
      <c r="BH149" s="1650"/>
      <c r="BI149" s="1650"/>
      <c r="BJ149" s="1650"/>
      <c r="BK149" s="1650"/>
      <c r="BL149" s="1650"/>
      <c r="BM149" s="1650"/>
      <c r="BN149" s="1650"/>
      <c r="BO149" s="1650"/>
      <c r="BP149" s="1650"/>
      <c r="BQ149" s="1650"/>
      <c r="BR149" s="1650"/>
      <c r="BS149" s="1650"/>
      <c r="BT149" s="1650"/>
      <c r="BU149" s="1650"/>
      <c r="BV149" s="1650"/>
      <c r="BW149" s="1650"/>
      <c r="BX149" s="1650"/>
      <c r="BY149" s="1650"/>
      <c r="BZ149" s="1650"/>
      <c r="CA149" s="1650"/>
      <c r="CB149" s="1650"/>
      <c r="CC149" s="1650"/>
      <c r="CD149" s="1650"/>
      <c r="CE149" s="1650"/>
      <c r="CF149" s="1650"/>
      <c r="CG149" s="1650"/>
      <c r="CH149" s="1650"/>
      <c r="CI149" s="1650"/>
      <c r="CJ149" s="1650"/>
      <c r="CK149" s="1650"/>
      <c r="CL149" s="1650"/>
      <c r="CM149" s="1650"/>
      <c r="CN149" s="1650"/>
      <c r="CO149" s="1650"/>
      <c r="CP149" s="1650"/>
      <c r="CQ149" s="1650"/>
      <c r="CR149" s="1650"/>
      <c r="CS149" s="1650"/>
      <c r="CT149" s="1650"/>
      <c r="CU149" s="1650"/>
      <c r="CV149" s="1650"/>
      <c r="CW149" s="1650"/>
      <c r="CX149" s="1650"/>
      <c r="CY149" s="1650"/>
      <c r="CZ149" s="1650"/>
      <c r="DA149" s="1650"/>
      <c r="DB149" s="1650"/>
      <c r="DC149" s="1650"/>
      <c r="DD149" s="1650"/>
      <c r="DE149" s="1650"/>
      <c r="DF149" s="1650"/>
      <c r="DG149" s="1650"/>
      <c r="DH149" s="1650"/>
      <c r="DI149" s="1650"/>
      <c r="DJ149" s="1650"/>
      <c r="DK149" s="1650"/>
      <c r="DL149" s="1650"/>
      <c r="DM149" s="1650"/>
      <c r="DN149" s="1650"/>
      <c r="DO149" s="1650"/>
      <c r="DP149" s="1650"/>
      <c r="DQ149" s="1650"/>
      <c r="DR149" s="1650"/>
      <c r="DS149" s="1650"/>
      <c r="DT149" s="1650"/>
      <c r="DU149" s="1650"/>
      <c r="DV149" s="1650"/>
      <c r="DW149" s="1650"/>
      <c r="DX149" s="1650"/>
      <c r="DY149" s="1650"/>
      <c r="DZ149" s="1650"/>
      <c r="EA149" s="1650"/>
      <c r="EB149" s="1650"/>
      <c r="EC149" s="1650"/>
      <c r="ED149" s="1650"/>
      <c r="EE149" s="1650"/>
      <c r="EF149" s="1650"/>
      <c r="EG149" s="1650"/>
      <c r="EH149" s="1650"/>
      <c r="EI149" s="1650"/>
      <c r="EJ149" s="1650"/>
      <c r="EK149" s="1650"/>
      <c r="EL149" s="1650"/>
      <c r="EM149" s="1650"/>
      <c r="EN149" s="1650"/>
      <c r="EO149" s="1650"/>
      <c r="EP149" s="1650"/>
      <c r="EQ149" s="1650"/>
      <c r="ER149" s="1650"/>
      <c r="ES149" s="1650"/>
      <c r="ET149" s="1650"/>
      <c r="EU149" s="1650"/>
      <c r="EV149" s="1650"/>
      <c r="EW149" s="1650"/>
      <c r="EX149" s="1650"/>
      <c r="EY149" s="1650"/>
      <c r="EZ149" s="1650"/>
      <c r="FA149" s="1650"/>
      <c r="FB149" s="1650"/>
      <c r="FC149" s="1650"/>
      <c r="FD149" s="1650"/>
      <c r="FE149" s="1650"/>
      <c r="FF149" s="1650"/>
      <c r="FG149" s="1650"/>
      <c r="FH149" s="1650"/>
      <c r="FI149" s="1650"/>
      <c r="FJ149" s="1650"/>
      <c r="FK149" s="1650"/>
      <c r="FL149" s="1650"/>
      <c r="FM149" s="1650"/>
      <c r="FN149" s="1650"/>
      <c r="FO149" s="1650"/>
      <c r="FP149" s="1650"/>
      <c r="FQ149" s="1650"/>
      <c r="FR149" s="1650"/>
      <c r="FS149" s="1650"/>
      <c r="FT149" s="1650"/>
      <c r="FU149" s="1650"/>
      <c r="FV149" s="1650"/>
      <c r="FW149" s="1650"/>
      <c r="FX149" s="1650"/>
      <c r="FY149" s="1650"/>
      <c r="FZ149" s="1650"/>
      <c r="GA149" s="1650"/>
      <c r="GB149" s="1650"/>
      <c r="GC149" s="1650"/>
      <c r="GD149" s="1650"/>
      <c r="GE149" s="1650"/>
      <c r="GF149" s="1650"/>
      <c r="GG149" s="1650"/>
      <c r="GH149" s="1650"/>
      <c r="GI149" s="1650"/>
      <c r="GJ149" s="1650"/>
      <c r="GK149" s="1650"/>
      <c r="GL149" s="1650"/>
      <c r="GM149" s="1650"/>
      <c r="GO149" s="1169"/>
      <c r="GP149" s="1645"/>
      <c r="GQ149" s="1645"/>
      <c r="GR149" s="1169"/>
      <c r="GS149" s="1169"/>
      <c r="GT149" s="1169"/>
      <c r="GU149" s="1169"/>
      <c r="GV149" s="1645"/>
      <c r="GW149" s="1169"/>
      <c r="GX149" s="1169"/>
      <c r="GY149" s="553"/>
      <c r="GZ149" s="1169"/>
      <c r="HA149" s="1169"/>
      <c r="HB149" s="1169"/>
      <c r="HC149" s="1169"/>
      <c r="HD149" s="1169"/>
      <c r="HE149" s="1641"/>
      <c r="HF149" s="575"/>
      <c r="HG149" s="575"/>
      <c r="HH149" s="575"/>
      <c r="HI149" s="575"/>
      <c r="HJ149" s="1650">
        <v>11</v>
      </c>
    </row>
    <row s="1650" customFormat="1" customHeight="1" ht="11.549999999999999">
      <c r="A150" s="996"/>
      <c r="B150" s="1645"/>
      <c r="C150" s="1645"/>
      <c r="D150" s="360"/>
      <c r="J150" s="1650"/>
      <c r="K150" s="1650"/>
      <c r="L150" s="1650"/>
      <c r="M150" s="1650"/>
      <c r="N150" s="1650"/>
      <c r="O150" s="1650"/>
      <c r="P150" s="1650"/>
      <c r="Q150" s="1650"/>
      <c r="R150" s="1650"/>
      <c r="S150" s="1650"/>
      <c r="T150" s="1650"/>
      <c r="U150" s="1650"/>
      <c r="V150" s="1650"/>
      <c r="W150" s="1650"/>
      <c r="X150" s="1650"/>
      <c r="Y150" s="1650"/>
      <c r="Z150" s="1650"/>
      <c r="AA150" s="1650"/>
      <c r="AB150" s="1650"/>
      <c r="AC150" s="1650"/>
      <c r="AD150" s="1650"/>
      <c r="AE150" s="1650"/>
      <c r="AF150" s="1650"/>
      <c r="AG150" s="1650"/>
      <c r="AH150" s="1650"/>
      <c r="AI150" s="1650"/>
      <c r="AJ150" s="1650"/>
      <c r="AK150" s="1650"/>
      <c r="AL150" s="1650"/>
      <c r="AM150" s="1650"/>
      <c r="AN150" s="1650"/>
      <c r="AO150" s="1650"/>
      <c r="AP150" s="1650"/>
      <c r="AQ150" s="1650"/>
      <c r="AR150" s="1650"/>
      <c r="AS150" s="1650"/>
      <c r="AT150" s="1650"/>
      <c r="AU150" s="1650"/>
      <c r="AV150" s="1650"/>
      <c r="AW150" s="1650"/>
      <c r="AX150" s="1650"/>
      <c r="AY150" s="1650"/>
      <c r="AZ150" s="1650"/>
      <c r="BA150" s="1650"/>
      <c r="BB150" s="1650"/>
      <c r="BC150" s="1650"/>
      <c r="BD150" s="1650"/>
      <c r="BE150" s="1650"/>
      <c r="BF150" s="1650"/>
      <c r="BG150" s="1650"/>
      <c r="BH150" s="1650"/>
      <c r="BI150" s="1650"/>
      <c r="BJ150" s="1650"/>
      <c r="BK150" s="1650"/>
      <c r="BL150" s="1650"/>
      <c r="BM150" s="1650"/>
      <c r="BN150" s="1650"/>
      <c r="BO150" s="1650"/>
      <c r="BP150" s="1650"/>
      <c r="BQ150" s="1650"/>
      <c r="BR150" s="1650"/>
      <c r="BS150" s="1650"/>
      <c r="BT150" s="1650"/>
      <c r="BU150" s="1650"/>
      <c r="BV150" s="1650"/>
      <c r="BW150" s="1650"/>
      <c r="BX150" s="1650"/>
      <c r="BY150" s="1650"/>
      <c r="BZ150" s="1650"/>
      <c r="CA150" s="1650"/>
      <c r="CB150" s="1650"/>
      <c r="CC150" s="1650"/>
      <c r="CD150" s="1650"/>
      <c r="CE150" s="1650"/>
      <c r="CF150" s="1650"/>
      <c r="CG150" s="1650"/>
      <c r="CH150" s="1650"/>
      <c r="CI150" s="1650"/>
      <c r="CJ150" s="1650"/>
      <c r="CK150" s="1650"/>
      <c r="CL150" s="1650"/>
      <c r="CM150" s="1650"/>
      <c r="CN150" s="1650"/>
      <c r="CO150" s="1650"/>
      <c r="CP150" s="1650"/>
      <c r="CQ150" s="1650"/>
      <c r="CR150" s="1650"/>
      <c r="CS150" s="1650"/>
      <c r="CT150" s="1650"/>
      <c r="CU150" s="1650"/>
      <c r="CV150" s="1650"/>
      <c r="CW150" s="1650"/>
      <c r="CX150" s="1650"/>
      <c r="CY150" s="1650"/>
      <c r="CZ150" s="1650"/>
      <c r="DA150" s="1650"/>
      <c r="DB150" s="1650"/>
      <c r="DC150" s="1650"/>
      <c r="DD150" s="1650"/>
      <c r="DE150" s="1650"/>
      <c r="DF150" s="1650"/>
      <c r="DG150" s="1650"/>
      <c r="DH150" s="1650"/>
      <c r="DI150" s="1650"/>
      <c r="DJ150" s="1650"/>
      <c r="DK150" s="1650"/>
      <c r="DL150" s="1650"/>
      <c r="DM150" s="1650"/>
      <c r="DN150" s="1650"/>
      <c r="DO150" s="1650"/>
      <c r="DP150" s="1650"/>
      <c r="DQ150" s="1650"/>
      <c r="DR150" s="1650"/>
      <c r="DS150" s="1650"/>
      <c r="DT150" s="1650"/>
      <c r="DU150" s="1650"/>
      <c r="DV150" s="1650"/>
      <c r="DW150" s="1650"/>
      <c r="DX150" s="1650"/>
      <c r="DY150" s="1650"/>
      <c r="DZ150" s="1650"/>
      <c r="EA150" s="1650"/>
      <c r="EB150" s="1650"/>
      <c r="EC150" s="1650"/>
      <c r="ED150" s="1650"/>
      <c r="EE150" s="1650"/>
      <c r="EF150" s="1650"/>
      <c r="EG150" s="1650"/>
      <c r="EH150" s="1650"/>
      <c r="EI150" s="1650"/>
      <c r="EJ150" s="1650"/>
      <c r="EK150" s="1650"/>
      <c r="EL150" s="1650"/>
      <c r="EM150" s="1650"/>
      <c r="EN150" s="1650"/>
      <c r="EO150" s="1650"/>
      <c r="EP150" s="1650"/>
      <c r="EQ150" s="1650"/>
      <c r="ER150" s="1650"/>
      <c r="ES150" s="1650"/>
      <c r="ET150" s="1650"/>
      <c r="EU150" s="1650"/>
      <c r="EV150" s="1650"/>
      <c r="EW150" s="1650"/>
      <c r="EX150" s="1650"/>
      <c r="EY150" s="1650"/>
      <c r="EZ150" s="1650"/>
      <c r="FA150" s="1650"/>
      <c r="FB150" s="1650"/>
      <c r="FC150" s="1650"/>
      <c r="FD150" s="1650"/>
      <c r="FE150" s="1650"/>
      <c r="FF150" s="1650"/>
      <c r="FG150" s="1650"/>
      <c r="FH150" s="1650"/>
      <c r="FI150" s="1650"/>
      <c r="FJ150" s="1650"/>
      <c r="FK150" s="1650"/>
      <c r="FL150" s="1650"/>
      <c r="FM150" s="1650"/>
      <c r="FN150" s="1650"/>
      <c r="FO150" s="1650"/>
      <c r="FP150" s="1650"/>
      <c r="FQ150" s="1650"/>
      <c r="FR150" s="1650"/>
      <c r="FS150" s="1650"/>
      <c r="FT150" s="1650"/>
      <c r="FU150" s="1650"/>
      <c r="FV150" s="1650"/>
      <c r="FW150" s="1650"/>
      <c r="FX150" s="1650"/>
      <c r="FY150" s="1650"/>
      <c r="FZ150" s="1650"/>
      <c r="GA150" s="1650"/>
      <c r="GB150" s="1650"/>
      <c r="GC150" s="1650"/>
      <c r="GD150" s="1650"/>
      <c r="GE150" s="1650"/>
      <c r="GF150" s="1650"/>
      <c r="GG150" s="1650"/>
      <c r="GH150" s="1650"/>
      <c r="GI150" s="1650"/>
      <c r="GJ150" s="1650"/>
      <c r="GK150" s="1650"/>
      <c r="GL150" s="1650"/>
      <c r="GM150" s="1650"/>
      <c r="GO150" s="1169"/>
      <c r="GP150" s="1645"/>
      <c r="GQ150" s="1645"/>
      <c r="GR150" s="1169"/>
      <c r="GS150" s="1169"/>
      <c r="GT150" s="1169"/>
      <c r="GU150" s="1169"/>
      <c r="GV150" s="1645"/>
      <c r="GW150" s="1169"/>
      <c r="GX150" s="1169"/>
      <c r="GY150" s="553"/>
      <c r="GZ150" s="1169"/>
      <c r="HA150" s="1169"/>
      <c r="HB150" s="1169"/>
      <c r="HC150" s="1169"/>
      <c r="HD150" s="1169"/>
      <c r="HE150" s="1641"/>
      <c r="HF150" s="575"/>
      <c r="HG150" s="575"/>
      <c r="HH150" s="575"/>
      <c r="HI150" s="575"/>
      <c r="HJ150" s="1650">
        <v>11</v>
      </c>
    </row>
    <row s="1650" customFormat="1" customHeight="1" ht="11.549999999999999">
      <c r="A151" s="996"/>
      <c r="B151" s="1645"/>
      <c r="C151" s="1645"/>
      <c r="D151" s="360"/>
      <c r="J151" s="1650"/>
      <c r="K151" s="1650"/>
      <c r="L151" s="1650"/>
      <c r="M151" s="1650"/>
      <c r="N151" s="1650"/>
      <c r="O151" s="1650"/>
      <c r="P151" s="1650"/>
      <c r="Q151" s="1650"/>
      <c r="R151" s="1650"/>
      <c r="S151" s="1650"/>
      <c r="T151" s="1650"/>
      <c r="U151" s="1650"/>
      <c r="V151" s="1650"/>
      <c r="W151" s="1650"/>
      <c r="X151" s="1650"/>
      <c r="Y151" s="1650"/>
      <c r="Z151" s="1650"/>
      <c r="AA151" s="1650"/>
      <c r="AB151" s="1650"/>
      <c r="AC151" s="1650"/>
      <c r="AD151" s="1650"/>
      <c r="AE151" s="1650"/>
      <c r="AF151" s="1650"/>
      <c r="AG151" s="1650"/>
      <c r="AH151" s="1650"/>
      <c r="AI151" s="1650"/>
      <c r="AJ151" s="1650"/>
      <c r="AK151" s="1650"/>
      <c r="AL151" s="1650"/>
      <c r="AM151" s="1650"/>
      <c r="AN151" s="1650"/>
      <c r="AO151" s="1650"/>
      <c r="AP151" s="1650"/>
      <c r="AQ151" s="1650"/>
      <c r="AR151" s="1650"/>
      <c r="AS151" s="1650"/>
      <c r="AT151" s="1650"/>
      <c r="AU151" s="1650"/>
      <c r="AV151" s="1650"/>
      <c r="AW151" s="1650"/>
      <c r="AX151" s="1650"/>
      <c r="AY151" s="1650"/>
      <c r="AZ151" s="1650"/>
      <c r="BA151" s="1650"/>
      <c r="BB151" s="1650"/>
      <c r="BC151" s="1650"/>
      <c r="BD151" s="1650"/>
      <c r="BE151" s="1650"/>
      <c r="BF151" s="1650"/>
      <c r="BG151" s="1650"/>
      <c r="BH151" s="1650"/>
      <c r="BI151" s="1650"/>
      <c r="BJ151" s="1650"/>
      <c r="BK151" s="1650"/>
      <c r="BL151" s="1650"/>
      <c r="BM151" s="1650"/>
      <c r="BN151" s="1650"/>
      <c r="BO151" s="1650"/>
      <c r="BP151" s="1650"/>
      <c r="BQ151" s="1650"/>
      <c r="BR151" s="1650"/>
      <c r="BS151" s="1650"/>
      <c r="BT151" s="1650"/>
      <c r="BU151" s="1650"/>
      <c r="BV151" s="1650"/>
      <c r="BW151" s="1650"/>
      <c r="BX151" s="1650"/>
      <c r="BY151" s="1650"/>
      <c r="BZ151" s="1650"/>
      <c r="CA151" s="1650"/>
      <c r="CB151" s="1650"/>
      <c r="CC151" s="1650"/>
      <c r="CD151" s="1650"/>
      <c r="CE151" s="1650"/>
      <c r="CF151" s="1650"/>
      <c r="CG151" s="1650"/>
      <c r="CH151" s="1650"/>
      <c r="CI151" s="1650"/>
      <c r="CJ151" s="1650"/>
      <c r="CK151" s="1650"/>
      <c r="CL151" s="1650"/>
      <c r="CM151" s="1650"/>
      <c r="CN151" s="1650"/>
      <c r="CO151" s="1650"/>
      <c r="CP151" s="1650"/>
      <c r="CQ151" s="1650"/>
      <c r="CR151" s="1650"/>
      <c r="CS151" s="1650"/>
      <c r="CT151" s="1650"/>
      <c r="CU151" s="1650"/>
      <c r="CV151" s="1650"/>
      <c r="CW151" s="1650"/>
      <c r="CX151" s="1650"/>
      <c r="CY151" s="1650"/>
      <c r="CZ151" s="1650"/>
      <c r="DA151" s="1650"/>
      <c r="DB151" s="1650"/>
      <c r="DC151" s="1650"/>
      <c r="DD151" s="1650"/>
      <c r="DE151" s="1650"/>
      <c r="DF151" s="1650"/>
      <c r="DG151" s="1650"/>
      <c r="DH151" s="1650"/>
      <c r="DI151" s="1650"/>
      <c r="DJ151" s="1650"/>
      <c r="DK151" s="1650"/>
      <c r="DL151" s="1650"/>
      <c r="DM151" s="1650"/>
      <c r="DN151" s="1650"/>
      <c r="DO151" s="1650"/>
      <c r="DP151" s="1650"/>
      <c r="DQ151" s="1650"/>
      <c r="DR151" s="1650"/>
      <c r="DS151" s="1650"/>
      <c r="DT151" s="1650"/>
      <c r="DU151" s="1650"/>
      <c r="DV151" s="1650"/>
      <c r="DW151" s="1650"/>
      <c r="DX151" s="1650"/>
      <c r="DY151" s="1650"/>
      <c r="DZ151" s="1650"/>
      <c r="EA151" s="1650"/>
      <c r="EB151" s="1650"/>
      <c r="EC151" s="1650"/>
      <c r="ED151" s="1650"/>
      <c r="EE151" s="1650"/>
      <c r="EF151" s="1650"/>
      <c r="EG151" s="1650"/>
      <c r="EH151" s="1650"/>
      <c r="EI151" s="1650"/>
      <c r="EJ151" s="1650"/>
      <c r="EK151" s="1650"/>
      <c r="EL151" s="1650"/>
      <c r="EM151" s="1650"/>
      <c r="EN151" s="1650"/>
      <c r="EO151" s="1650"/>
      <c r="EP151" s="1650"/>
      <c r="EQ151" s="1650"/>
      <c r="ER151" s="1650"/>
      <c r="ES151" s="1650"/>
      <c r="ET151" s="1650"/>
      <c r="EU151" s="1650"/>
      <c r="EV151" s="1650"/>
      <c r="EW151" s="1650"/>
      <c r="EX151" s="1650"/>
      <c r="EY151" s="1650"/>
      <c r="EZ151" s="1650"/>
      <c r="FA151" s="1650"/>
      <c r="FB151" s="1650"/>
      <c r="FC151" s="1650"/>
      <c r="FD151" s="1650"/>
      <c r="FE151" s="1650"/>
      <c r="FF151" s="1650"/>
      <c r="FG151" s="1650"/>
      <c r="FH151" s="1650"/>
      <c r="FI151" s="1650"/>
      <c r="FJ151" s="1650"/>
      <c r="FK151" s="1650"/>
      <c r="FL151" s="1650"/>
      <c r="FM151" s="1650"/>
      <c r="FN151" s="1650"/>
      <c r="FO151" s="1650"/>
      <c r="FP151" s="1650"/>
      <c r="FQ151" s="1650"/>
      <c r="FR151" s="1650"/>
      <c r="FS151" s="1650"/>
      <c r="FT151" s="1650"/>
      <c r="FU151" s="1650"/>
      <c r="FV151" s="1650"/>
      <c r="FW151" s="1650"/>
      <c r="FX151" s="1650"/>
      <c r="FY151" s="1650"/>
      <c r="FZ151" s="1650"/>
      <c r="GA151" s="1650"/>
      <c r="GB151" s="1650"/>
      <c r="GC151" s="1650"/>
      <c r="GD151" s="1650"/>
      <c r="GE151" s="1650"/>
      <c r="GF151" s="1650"/>
      <c r="GG151" s="1650"/>
      <c r="GH151" s="1650"/>
      <c r="GI151" s="1650"/>
      <c r="GJ151" s="1650"/>
      <c r="GK151" s="1650"/>
      <c r="GL151" s="1650"/>
      <c r="GM151" s="1650"/>
      <c r="GO151" s="1169"/>
      <c r="GP151" s="1645"/>
      <c r="GQ151" s="1645"/>
      <c r="GR151" s="1169"/>
      <c r="GS151" s="1169"/>
      <c r="GT151" s="1169"/>
      <c r="GU151" s="1169"/>
      <c r="GV151" s="1645"/>
      <c r="GW151" s="1169"/>
      <c r="GX151" s="1169"/>
      <c r="GY151" s="553"/>
      <c r="GZ151" s="1169"/>
      <c r="HA151" s="1169"/>
      <c r="HB151" s="1169"/>
      <c r="HC151" s="1169"/>
      <c r="HD151" s="1169"/>
      <c r="HE151" s="1641"/>
      <c r="HF151" s="575"/>
      <c r="HG151" s="575"/>
      <c r="HH151" s="575"/>
      <c r="HI151" s="575"/>
      <c r="HJ151" s="1650">
        <v>11</v>
      </c>
    </row>
    <row s="1650" customFormat="1" customHeight="1" ht="11.549999999999999">
      <c r="A152" s="996"/>
      <c r="B152" s="1645"/>
      <c r="C152" s="1645"/>
      <c r="D152" s="360"/>
      <c r="J152" s="1650"/>
      <c r="K152" s="1650"/>
      <c r="L152" s="1650"/>
      <c r="M152" s="1650"/>
      <c r="N152" s="1650"/>
      <c r="O152" s="1650"/>
      <c r="P152" s="1650"/>
      <c r="Q152" s="1650"/>
      <c r="R152" s="1650"/>
      <c r="S152" s="1650"/>
      <c r="T152" s="1650"/>
      <c r="U152" s="1650"/>
      <c r="V152" s="1650"/>
      <c r="W152" s="1650"/>
      <c r="X152" s="1650"/>
      <c r="Y152" s="1650"/>
      <c r="Z152" s="1650"/>
      <c r="AA152" s="1650"/>
      <c r="AB152" s="1650"/>
      <c r="AC152" s="1650"/>
      <c r="AD152" s="1650"/>
      <c r="AE152" s="1650"/>
      <c r="AF152" s="1650"/>
      <c r="AG152" s="1650"/>
      <c r="AH152" s="1650"/>
      <c r="AI152" s="1650"/>
      <c r="AJ152" s="1650"/>
      <c r="AK152" s="1650"/>
      <c r="AL152" s="1650"/>
      <c r="AM152" s="1650"/>
      <c r="AN152" s="1650"/>
      <c r="AO152" s="1650"/>
      <c r="AP152" s="1650"/>
      <c r="AQ152" s="1650"/>
      <c r="AR152" s="1650"/>
      <c r="AS152" s="1650"/>
      <c r="AT152" s="1650"/>
      <c r="AU152" s="1650"/>
      <c r="AV152" s="1650"/>
      <c r="AW152" s="1650"/>
      <c r="AX152" s="1650"/>
      <c r="AY152" s="1650"/>
      <c r="AZ152" s="1650"/>
      <c r="BA152" s="1650"/>
      <c r="BB152" s="1650"/>
      <c r="BC152" s="1650"/>
      <c r="BD152" s="1650"/>
      <c r="BE152" s="1650"/>
      <c r="BF152" s="1650"/>
      <c r="BG152" s="1650"/>
      <c r="BH152" s="1650"/>
      <c r="BI152" s="1650"/>
      <c r="BJ152" s="1650"/>
      <c r="BK152" s="1650"/>
      <c r="BL152" s="1650"/>
      <c r="BM152" s="1650"/>
      <c r="BN152" s="1650"/>
      <c r="BO152" s="1650"/>
      <c r="BP152" s="1650"/>
      <c r="BQ152" s="1650"/>
      <c r="BR152" s="1650"/>
      <c r="BS152" s="1650"/>
      <c r="BT152" s="1650"/>
      <c r="BU152" s="1650"/>
      <c r="BV152" s="1650"/>
      <c r="BW152" s="1650"/>
      <c r="BX152" s="1650"/>
      <c r="BY152" s="1650"/>
      <c r="BZ152" s="1650"/>
      <c r="CA152" s="1650"/>
      <c r="CB152" s="1650"/>
      <c r="CC152" s="1650"/>
      <c r="CD152" s="1650"/>
      <c r="CE152" s="1650"/>
      <c r="CF152" s="1650"/>
      <c r="CG152" s="1650"/>
      <c r="CH152" s="1650"/>
      <c r="CI152" s="1650"/>
      <c r="CJ152" s="1650"/>
      <c r="CK152" s="1650"/>
      <c r="CL152" s="1650"/>
      <c r="CM152" s="1650"/>
      <c r="CN152" s="1650"/>
      <c r="CO152" s="1650"/>
      <c r="CP152" s="1650"/>
      <c r="CQ152" s="1650"/>
      <c r="CR152" s="1650"/>
      <c r="CS152" s="1650"/>
      <c r="CT152" s="1650"/>
      <c r="CU152" s="1650"/>
      <c r="CV152" s="1650"/>
      <c r="CW152" s="1650"/>
      <c r="CX152" s="1650"/>
      <c r="CY152" s="1650"/>
      <c r="CZ152" s="1650"/>
      <c r="DA152" s="1650"/>
      <c r="DB152" s="1650"/>
      <c r="DC152" s="1650"/>
      <c r="DD152" s="1650"/>
      <c r="DE152" s="1650"/>
      <c r="DF152" s="1650"/>
      <c r="DG152" s="1650"/>
      <c r="DH152" s="1650"/>
      <c r="DI152" s="1650"/>
      <c r="DJ152" s="1650"/>
      <c r="DK152" s="1650"/>
      <c r="DL152" s="1650"/>
      <c r="DM152" s="1650"/>
      <c r="DN152" s="1650"/>
      <c r="DO152" s="1650"/>
      <c r="DP152" s="1650"/>
      <c r="DQ152" s="1650"/>
      <c r="DR152" s="1650"/>
      <c r="DS152" s="1650"/>
      <c r="DT152" s="1650"/>
      <c r="DU152" s="1650"/>
      <c r="DV152" s="1650"/>
      <c r="DW152" s="1650"/>
      <c r="DX152" s="1650"/>
      <c r="DY152" s="1650"/>
      <c r="DZ152" s="1650"/>
      <c r="EA152" s="1650"/>
      <c r="EB152" s="1650"/>
      <c r="EC152" s="1650"/>
      <c r="ED152" s="1650"/>
      <c r="EE152" s="1650"/>
      <c r="EF152" s="1650"/>
      <c r="EG152" s="1650"/>
      <c r="EH152" s="1650"/>
      <c r="EI152" s="1650"/>
      <c r="EJ152" s="1650"/>
      <c r="EK152" s="1650"/>
      <c r="EL152" s="1650"/>
      <c r="EM152" s="1650"/>
      <c r="EN152" s="1650"/>
      <c r="EO152" s="1650"/>
      <c r="EP152" s="1650"/>
      <c r="EQ152" s="1650"/>
      <c r="ER152" s="1650"/>
      <c r="ES152" s="1650"/>
      <c r="ET152" s="1650"/>
      <c r="EU152" s="1650"/>
      <c r="EV152" s="1650"/>
      <c r="EW152" s="1650"/>
      <c r="EX152" s="1650"/>
      <c r="EY152" s="1650"/>
      <c r="EZ152" s="1650"/>
      <c r="FA152" s="1650"/>
      <c r="FB152" s="1650"/>
      <c r="FC152" s="1650"/>
      <c r="FD152" s="1650"/>
      <c r="FE152" s="1650"/>
      <c r="FF152" s="1650"/>
      <c r="FG152" s="1650"/>
      <c r="FH152" s="1650"/>
      <c r="FI152" s="1650"/>
      <c r="FJ152" s="1650"/>
      <c r="FK152" s="1650"/>
      <c r="FL152" s="1650"/>
      <c r="FM152" s="1650"/>
      <c r="FN152" s="1650"/>
      <c r="FO152" s="1650"/>
      <c r="FP152" s="1650"/>
      <c r="FQ152" s="1650"/>
      <c r="FR152" s="1650"/>
      <c r="FS152" s="1650"/>
      <c r="FT152" s="1650"/>
      <c r="FU152" s="1650"/>
      <c r="FV152" s="1650"/>
      <c r="FW152" s="1650"/>
      <c r="FX152" s="1650"/>
      <c r="FY152" s="1650"/>
      <c r="FZ152" s="1650"/>
      <c r="GA152" s="1650"/>
      <c r="GB152" s="1650"/>
      <c r="GC152" s="1650"/>
      <c r="GD152" s="1650"/>
      <c r="GE152" s="1650"/>
      <c r="GF152" s="1650"/>
      <c r="GG152" s="1650"/>
      <c r="GH152" s="1650"/>
      <c r="GI152" s="1650"/>
      <c r="GJ152" s="1650"/>
      <c r="GK152" s="1650"/>
      <c r="GL152" s="1650"/>
      <c r="GM152" s="1650"/>
      <c r="GO152" s="1169"/>
      <c r="GP152" s="1645"/>
      <c r="GQ152" s="1645"/>
      <c r="GR152" s="1169"/>
      <c r="GS152" s="1169"/>
      <c r="GT152" s="1169"/>
      <c r="GU152" s="1169"/>
      <c r="GV152" s="1645"/>
      <c r="GW152" s="1169"/>
      <c r="GX152" s="1169"/>
      <c r="GY152" s="553"/>
      <c r="GZ152" s="1169"/>
      <c r="HA152" s="1169"/>
      <c r="HB152" s="1169"/>
      <c r="HC152" s="1169"/>
      <c r="HD152" s="1169"/>
      <c r="HE152" s="1641"/>
      <c r="HF152" s="575"/>
      <c r="HG152" s="575"/>
      <c r="HH152" s="575"/>
      <c r="HI152" s="575"/>
      <c r="HJ152" s="1650">
        <v>11</v>
      </c>
    </row>
    <row s="1650" customFormat="1" customHeight="1" ht="11.549999999999999">
      <c r="A153" s="996"/>
      <c r="B153" s="1645"/>
      <c r="C153" s="1645"/>
      <c r="D153" s="360"/>
      <c r="J153" s="1650"/>
      <c r="K153" s="1650"/>
      <c r="L153" s="1650"/>
      <c r="M153" s="1650"/>
      <c r="N153" s="1650"/>
      <c r="O153" s="1650"/>
      <c r="P153" s="1650"/>
      <c r="Q153" s="1650"/>
      <c r="R153" s="1650"/>
      <c r="S153" s="1650"/>
      <c r="T153" s="1650"/>
      <c r="U153" s="1650"/>
      <c r="V153" s="1650"/>
      <c r="W153" s="1650"/>
      <c r="X153" s="1650"/>
      <c r="Y153" s="1650"/>
      <c r="Z153" s="1650"/>
      <c r="AA153" s="1650"/>
      <c r="AB153" s="1650"/>
      <c r="AC153" s="1650"/>
      <c r="AD153" s="1650"/>
      <c r="AE153" s="1650"/>
      <c r="AF153" s="1650"/>
      <c r="AG153" s="1650"/>
      <c r="AH153" s="1650"/>
      <c r="AI153" s="1650"/>
      <c r="AJ153" s="1650"/>
      <c r="AK153" s="1650"/>
      <c r="AL153" s="1650"/>
      <c r="AM153" s="1650"/>
      <c r="AN153" s="1650"/>
      <c r="AO153" s="1650"/>
      <c r="AP153" s="1650"/>
      <c r="AQ153" s="1650"/>
      <c r="AR153" s="1650"/>
      <c r="AS153" s="1650"/>
      <c r="AT153" s="1650"/>
      <c r="AU153" s="1650"/>
      <c r="AV153" s="1650"/>
      <c r="AW153" s="1650"/>
      <c r="AX153" s="1650"/>
      <c r="AY153" s="1650"/>
      <c r="AZ153" s="1650"/>
      <c r="BA153" s="1650"/>
      <c r="BB153" s="1650"/>
      <c r="BC153" s="1650"/>
      <c r="BD153" s="1650"/>
      <c r="BE153" s="1650"/>
      <c r="BF153" s="1650"/>
      <c r="BG153" s="1650"/>
      <c r="BH153" s="1650"/>
      <c r="BI153" s="1650"/>
      <c r="BJ153" s="1650"/>
      <c r="BK153" s="1650"/>
      <c r="BL153" s="1650"/>
      <c r="BM153" s="1650"/>
      <c r="BN153" s="1650"/>
      <c r="BO153" s="1650"/>
      <c r="BP153" s="1650"/>
      <c r="BQ153" s="1650"/>
      <c r="BR153" s="1650"/>
      <c r="BS153" s="1650"/>
      <c r="BT153" s="1650"/>
      <c r="BU153" s="1650"/>
      <c r="BV153" s="1650"/>
      <c r="BW153" s="1650"/>
      <c r="BX153" s="1650"/>
      <c r="BY153" s="1650"/>
      <c r="BZ153" s="1650"/>
      <c r="CA153" s="1650"/>
      <c r="CB153" s="1650"/>
      <c r="CC153" s="1650"/>
      <c r="CD153" s="1650"/>
      <c r="CE153" s="1650"/>
      <c r="CF153" s="1650"/>
      <c r="CG153" s="1650"/>
      <c r="CH153" s="1650"/>
      <c r="CI153" s="1650"/>
      <c r="CJ153" s="1650"/>
      <c r="CK153" s="1650"/>
      <c r="CL153" s="1650"/>
      <c r="CM153" s="1650"/>
      <c r="CN153" s="1650"/>
      <c r="CO153" s="1650"/>
      <c r="CP153" s="1650"/>
      <c r="CQ153" s="1650"/>
      <c r="CR153" s="1650"/>
      <c r="CS153" s="1650"/>
      <c r="CT153" s="1650"/>
      <c r="CU153" s="1650"/>
      <c r="CV153" s="1650"/>
      <c r="CW153" s="1650"/>
      <c r="CX153" s="1650"/>
      <c r="CY153" s="1650"/>
      <c r="CZ153" s="1650"/>
      <c r="DA153" s="1650"/>
      <c r="DB153" s="1650"/>
      <c r="DC153" s="1650"/>
      <c r="DD153" s="1650"/>
      <c r="DE153" s="1650"/>
      <c r="DF153" s="1650"/>
      <c r="DG153" s="1650"/>
      <c r="DH153" s="1650"/>
      <c r="DI153" s="1650"/>
      <c r="DJ153" s="1650"/>
      <c r="DK153" s="1650"/>
      <c r="DL153" s="1650"/>
      <c r="DM153" s="1650"/>
      <c r="DN153" s="1650"/>
      <c r="DO153" s="1650"/>
      <c r="DP153" s="1650"/>
      <c r="DQ153" s="1650"/>
      <c r="DR153" s="1650"/>
      <c r="DS153" s="1650"/>
      <c r="DT153" s="1650"/>
      <c r="DU153" s="1650"/>
      <c r="DV153" s="1650"/>
      <c r="DW153" s="1650"/>
      <c r="DX153" s="1650"/>
      <c r="DY153" s="1650"/>
      <c r="DZ153" s="1650"/>
      <c r="EA153" s="1650"/>
      <c r="EB153" s="1650"/>
      <c r="EC153" s="1650"/>
      <c r="ED153" s="1650"/>
      <c r="EE153" s="1650"/>
      <c r="EF153" s="1650"/>
      <c r="EG153" s="1650"/>
      <c r="EH153" s="1650"/>
      <c r="EI153" s="1650"/>
      <c r="EJ153" s="1650"/>
      <c r="EK153" s="1650"/>
      <c r="EL153" s="1650"/>
      <c r="EM153" s="1650"/>
      <c r="EN153" s="1650"/>
      <c r="EO153" s="1650"/>
      <c r="EP153" s="1650"/>
      <c r="EQ153" s="1650"/>
      <c r="ER153" s="1650"/>
      <c r="ES153" s="1650"/>
      <c r="ET153" s="1650"/>
      <c r="EU153" s="1650"/>
      <c r="EV153" s="1650"/>
      <c r="EW153" s="1650"/>
      <c r="EX153" s="1650"/>
      <c r="EY153" s="1650"/>
      <c r="EZ153" s="1650"/>
      <c r="FA153" s="1650"/>
      <c r="FB153" s="1650"/>
      <c r="FC153" s="1650"/>
      <c r="FD153" s="1650"/>
      <c r="FE153" s="1650"/>
      <c r="FF153" s="1650"/>
      <c r="FG153" s="1650"/>
      <c r="FH153" s="1650"/>
      <c r="FI153" s="1650"/>
      <c r="FJ153" s="1650"/>
      <c r="FK153" s="1650"/>
      <c r="FL153" s="1650"/>
      <c r="FM153" s="1650"/>
      <c r="FN153" s="1650"/>
      <c r="FO153" s="1650"/>
      <c r="FP153" s="1650"/>
      <c r="FQ153" s="1650"/>
      <c r="FR153" s="1650"/>
      <c r="FS153" s="1650"/>
      <c r="FT153" s="1650"/>
      <c r="FU153" s="1650"/>
      <c r="FV153" s="1650"/>
      <c r="FW153" s="1650"/>
      <c r="FX153" s="1650"/>
      <c r="FY153" s="1650"/>
      <c r="FZ153" s="1650"/>
      <c r="GA153" s="1650"/>
      <c r="GB153" s="1650"/>
      <c r="GC153" s="1650"/>
      <c r="GD153" s="1650"/>
      <c r="GE153" s="1650"/>
      <c r="GF153" s="1650"/>
      <c r="GG153" s="1650"/>
      <c r="GH153" s="1650"/>
      <c r="GI153" s="1650"/>
      <c r="GJ153" s="1650"/>
      <c r="GK153" s="1650"/>
      <c r="GL153" s="1650"/>
      <c r="GM153" s="1650"/>
      <c r="GO153" s="1169"/>
      <c r="GP153" s="1645"/>
      <c r="GQ153" s="1645"/>
      <c r="GR153" s="1169"/>
      <c r="GS153" s="1169"/>
      <c r="GT153" s="1169"/>
      <c r="GU153" s="1169"/>
      <c r="GV153" s="1645"/>
      <c r="GW153" s="1169"/>
      <c r="GX153" s="1169"/>
      <c r="GY153" s="553"/>
      <c r="GZ153" s="1169"/>
      <c r="HA153" s="1169"/>
      <c r="HB153" s="1169"/>
      <c r="HC153" s="1169"/>
      <c r="HD153" s="1169"/>
      <c r="HE153" s="1641"/>
      <c r="HF153" s="575"/>
      <c r="HG153" s="575"/>
      <c r="HH153" s="575"/>
      <c r="HI153" s="575"/>
      <c r="HJ153" s="1650">
        <v>11</v>
      </c>
    </row>
    <row s="1650" customFormat="1" customHeight="1" ht="11.549999999999999">
      <c r="A154" s="996"/>
      <c r="B154" s="1645"/>
      <c r="C154" s="1645"/>
      <c r="D154" s="360"/>
      <c r="J154" s="1650"/>
      <c r="K154" s="1650"/>
      <c r="L154" s="1650"/>
      <c r="M154" s="1650"/>
      <c r="N154" s="1650"/>
      <c r="O154" s="1650"/>
      <c r="P154" s="1650"/>
      <c r="Q154" s="1650"/>
      <c r="R154" s="1650"/>
      <c r="S154" s="1650"/>
      <c r="T154" s="1650"/>
      <c r="U154" s="1650"/>
      <c r="V154" s="1650"/>
      <c r="W154" s="1650"/>
      <c r="X154" s="1650"/>
      <c r="Y154" s="1650"/>
      <c r="Z154" s="1650"/>
      <c r="AA154" s="1650"/>
      <c r="AB154" s="1650"/>
      <c r="AC154" s="1650"/>
      <c r="AD154" s="1650"/>
      <c r="AE154" s="1650"/>
      <c r="AF154" s="1650"/>
      <c r="AG154" s="1650"/>
      <c r="AH154" s="1650"/>
      <c r="AI154" s="1650"/>
      <c r="AJ154" s="1650"/>
      <c r="AK154" s="1650"/>
      <c r="AL154" s="1650"/>
      <c r="AM154" s="1650"/>
      <c r="AN154" s="1650"/>
      <c r="AO154" s="1650"/>
      <c r="AP154" s="1650"/>
      <c r="AQ154" s="1650"/>
      <c r="AR154" s="1650"/>
      <c r="AS154" s="1650"/>
      <c r="AT154" s="1650"/>
      <c r="AU154" s="1650"/>
      <c r="AV154" s="1650"/>
      <c r="AW154" s="1650"/>
      <c r="AX154" s="1650"/>
      <c r="AY154" s="1650"/>
      <c r="AZ154" s="1650"/>
      <c r="BA154" s="1650"/>
      <c r="BB154" s="1650"/>
      <c r="BC154" s="1650"/>
      <c r="BD154" s="1650"/>
      <c r="BE154" s="1650"/>
      <c r="BF154" s="1650"/>
      <c r="BG154" s="1650"/>
      <c r="BH154" s="1650"/>
      <c r="BI154" s="1650"/>
      <c r="BJ154" s="1650"/>
      <c r="BK154" s="1650"/>
      <c r="BL154" s="1650"/>
      <c r="BM154" s="1650"/>
      <c r="BN154" s="1650"/>
      <c r="BO154" s="1650"/>
      <c r="BP154" s="1650"/>
      <c r="BQ154" s="1650"/>
      <c r="BR154" s="1650"/>
      <c r="BS154" s="1650"/>
      <c r="BT154" s="1650"/>
      <c r="BU154" s="1650"/>
      <c r="BV154" s="1650"/>
      <c r="BW154" s="1650"/>
      <c r="BX154" s="1650"/>
      <c r="BY154" s="1650"/>
      <c r="BZ154" s="1650"/>
      <c r="CA154" s="1650"/>
      <c r="CB154" s="1650"/>
      <c r="CC154" s="1650"/>
      <c r="CD154" s="1650"/>
      <c r="CE154" s="1650"/>
      <c r="CF154" s="1650"/>
      <c r="CG154" s="1650"/>
      <c r="CH154" s="1650"/>
      <c r="CI154" s="1650"/>
      <c r="CJ154" s="1650"/>
      <c r="CK154" s="1650"/>
      <c r="CL154" s="1650"/>
      <c r="CM154" s="1650"/>
      <c r="CN154" s="1650"/>
      <c r="CO154" s="1650"/>
      <c r="CP154" s="1650"/>
      <c r="CQ154" s="1650"/>
      <c r="CR154" s="1650"/>
      <c r="CS154" s="1650"/>
      <c r="CT154" s="1650"/>
      <c r="CU154" s="1650"/>
      <c r="CV154" s="1650"/>
      <c r="CW154" s="1650"/>
      <c r="CX154" s="1650"/>
      <c r="CY154" s="1650"/>
      <c r="CZ154" s="1650"/>
      <c r="DA154" s="1650"/>
      <c r="DB154" s="1650"/>
      <c r="DC154" s="1650"/>
      <c r="DD154" s="1650"/>
      <c r="DE154" s="1650"/>
      <c r="DF154" s="1650"/>
      <c r="DG154" s="1650"/>
      <c r="DH154" s="1650"/>
      <c r="DI154" s="1650"/>
      <c r="DJ154" s="1650"/>
      <c r="DK154" s="1650"/>
      <c r="DL154" s="1650"/>
      <c r="DM154" s="1650"/>
      <c r="DN154" s="1650"/>
      <c r="DO154" s="1650"/>
      <c r="DP154" s="1650"/>
      <c r="DQ154" s="1650"/>
      <c r="DR154" s="1650"/>
      <c r="DS154" s="1650"/>
      <c r="DT154" s="1650"/>
      <c r="DU154" s="1650"/>
      <c r="DV154" s="1650"/>
      <c r="DW154" s="1650"/>
      <c r="DX154" s="1650"/>
      <c r="DY154" s="1650"/>
      <c r="DZ154" s="1650"/>
      <c r="EA154" s="1650"/>
      <c r="EB154" s="1650"/>
      <c r="EC154" s="1650"/>
      <c r="ED154" s="1650"/>
      <c r="EE154" s="1650"/>
      <c r="EF154" s="1650"/>
      <c r="EG154" s="1650"/>
      <c r="EH154" s="1650"/>
      <c r="EI154" s="1650"/>
      <c r="EJ154" s="1650"/>
      <c r="EK154" s="1650"/>
      <c r="EL154" s="1650"/>
      <c r="EM154" s="1650"/>
      <c r="EN154" s="1650"/>
      <c r="EO154" s="1650"/>
      <c r="EP154" s="1650"/>
      <c r="EQ154" s="1650"/>
      <c r="ER154" s="1650"/>
      <c r="ES154" s="1650"/>
      <c r="ET154" s="1650"/>
      <c r="EU154" s="1650"/>
      <c r="EV154" s="1650"/>
      <c r="EW154" s="1650"/>
      <c r="EX154" s="1650"/>
      <c r="EY154" s="1650"/>
      <c r="EZ154" s="1650"/>
      <c r="FA154" s="1650"/>
      <c r="FB154" s="1650"/>
      <c r="FC154" s="1650"/>
      <c r="FD154" s="1650"/>
      <c r="FE154" s="1650"/>
      <c r="FF154" s="1650"/>
      <c r="FG154" s="1650"/>
      <c r="FH154" s="1650"/>
      <c r="FI154" s="1650"/>
      <c r="FJ154" s="1650"/>
      <c r="FK154" s="1650"/>
      <c r="FL154" s="1650"/>
      <c r="FM154" s="1650"/>
      <c r="FN154" s="1650"/>
      <c r="FO154" s="1650"/>
      <c r="FP154" s="1650"/>
      <c r="FQ154" s="1650"/>
      <c r="FR154" s="1650"/>
      <c r="FS154" s="1650"/>
      <c r="FT154" s="1650"/>
      <c r="FU154" s="1650"/>
      <c r="FV154" s="1650"/>
      <c r="FW154" s="1650"/>
      <c r="FX154" s="1650"/>
      <c r="FY154" s="1650"/>
      <c r="FZ154" s="1650"/>
      <c r="GA154" s="1650"/>
      <c r="GB154" s="1650"/>
      <c r="GC154" s="1650"/>
      <c r="GD154" s="1650"/>
      <c r="GE154" s="1650"/>
      <c r="GF154" s="1650"/>
      <c r="GG154" s="1650"/>
      <c r="GH154" s="1650"/>
      <c r="GI154" s="1650"/>
      <c r="GJ154" s="1650"/>
      <c r="GK154" s="1650"/>
      <c r="GL154" s="1650"/>
      <c r="GM154" s="1650"/>
      <c r="GO154" s="1169"/>
      <c r="GP154" s="1645"/>
      <c r="GQ154" s="1645"/>
      <c r="GR154" s="1169"/>
      <c r="GS154" s="1169"/>
      <c r="GT154" s="1169"/>
      <c r="GU154" s="1169"/>
      <c r="GV154" s="1645"/>
      <c r="GW154" s="1169"/>
      <c r="GX154" s="1169"/>
      <c r="GY154" s="553"/>
      <c r="GZ154" s="1169"/>
      <c r="HA154" s="1169"/>
      <c r="HB154" s="1169"/>
      <c r="HC154" s="1169"/>
      <c r="HD154" s="1169"/>
      <c r="HE154" s="1641"/>
      <c r="HF154" s="575"/>
      <c r="HG154" s="575"/>
      <c r="HH154" s="575"/>
      <c r="HI154" s="575"/>
      <c r="HJ154" s="1650">
        <v>11</v>
      </c>
    </row>
    <row s="1650" customFormat="1" customHeight="1" ht="11.549999999999999">
      <c r="A155" s="996"/>
      <c r="B155" s="1645"/>
      <c r="C155" s="1645"/>
      <c r="D155" s="360"/>
      <c r="J155" s="1650"/>
      <c r="K155" s="1650"/>
      <c r="L155" s="1650"/>
      <c r="M155" s="1650"/>
      <c r="N155" s="1650"/>
      <c r="O155" s="1650"/>
      <c r="P155" s="1650"/>
      <c r="Q155" s="1650"/>
      <c r="R155" s="1650"/>
      <c r="S155" s="1650"/>
      <c r="T155" s="1650"/>
      <c r="U155" s="1650"/>
      <c r="V155" s="1650"/>
      <c r="W155" s="1650"/>
      <c r="X155" s="1650"/>
      <c r="Y155" s="1650"/>
      <c r="Z155" s="1650"/>
      <c r="AA155" s="1650"/>
      <c r="AB155" s="1650"/>
      <c r="AC155" s="1650"/>
      <c r="AD155" s="1650"/>
      <c r="AE155" s="1650"/>
      <c r="AF155" s="1650"/>
      <c r="AG155" s="1650"/>
      <c r="AH155" s="1650"/>
      <c r="AI155" s="1650"/>
      <c r="AJ155" s="1650"/>
      <c r="AK155" s="1650"/>
      <c r="AL155" s="1650"/>
      <c r="AM155" s="1650"/>
      <c r="AN155" s="1650"/>
      <c r="AO155" s="1650"/>
      <c r="AP155" s="1650"/>
      <c r="AQ155" s="1650"/>
      <c r="AR155" s="1650"/>
      <c r="AS155" s="1650"/>
      <c r="AT155" s="1650"/>
      <c r="AU155" s="1650"/>
      <c r="AV155" s="1650"/>
      <c r="AW155" s="1650"/>
      <c r="AX155" s="1650"/>
      <c r="AY155" s="1650"/>
      <c r="AZ155" s="1650"/>
      <c r="BA155" s="1650"/>
      <c r="BB155" s="1650"/>
      <c r="BC155" s="1650"/>
      <c r="BD155" s="1650"/>
      <c r="BE155" s="1650"/>
      <c r="BF155" s="1650"/>
      <c r="BG155" s="1650"/>
      <c r="BH155" s="1650"/>
      <c r="BI155" s="1650"/>
      <c r="BJ155" s="1650"/>
      <c r="BK155" s="1650"/>
      <c r="BL155" s="1650"/>
      <c r="BM155" s="1650"/>
      <c r="BN155" s="1650"/>
      <c r="BO155" s="1650"/>
      <c r="BP155" s="1650"/>
      <c r="BQ155" s="1650"/>
      <c r="BR155" s="1650"/>
      <c r="BS155" s="1650"/>
      <c r="BT155" s="1650"/>
      <c r="BU155" s="1650"/>
      <c r="BV155" s="1650"/>
      <c r="BW155" s="1650"/>
      <c r="BX155" s="1650"/>
      <c r="BY155" s="1650"/>
      <c r="BZ155" s="1650"/>
      <c r="CA155" s="1650"/>
      <c r="CB155" s="1650"/>
      <c r="CC155" s="1650"/>
      <c r="CD155" s="1650"/>
      <c r="CE155" s="1650"/>
      <c r="CF155" s="1650"/>
      <c r="CG155" s="1650"/>
      <c r="CH155" s="1650"/>
      <c r="CI155" s="1650"/>
      <c r="CJ155" s="1650"/>
      <c r="CK155" s="1650"/>
      <c r="CL155" s="1650"/>
      <c r="CM155" s="1650"/>
      <c r="CN155" s="1650"/>
      <c r="CO155" s="1650"/>
      <c r="CP155" s="1650"/>
      <c r="CQ155" s="1650"/>
      <c r="CR155" s="1650"/>
      <c r="CS155" s="1650"/>
      <c r="CT155" s="1650"/>
      <c r="CU155" s="1650"/>
      <c r="CV155" s="1650"/>
      <c r="CW155" s="1650"/>
      <c r="CX155" s="1650"/>
      <c r="CY155" s="1650"/>
      <c r="CZ155" s="1650"/>
      <c r="DA155" s="1650"/>
      <c r="DB155" s="1650"/>
      <c r="DC155" s="1650"/>
      <c r="DD155" s="1650"/>
      <c r="DE155" s="1650"/>
      <c r="DF155" s="1650"/>
      <c r="DG155" s="1650"/>
      <c r="DH155" s="1650"/>
      <c r="DI155" s="1650"/>
      <c r="DJ155" s="1650"/>
      <c r="DK155" s="1650"/>
      <c r="DL155" s="1650"/>
      <c r="DM155" s="1650"/>
      <c r="DN155" s="1650"/>
      <c r="DO155" s="1650"/>
      <c r="DP155" s="1650"/>
      <c r="DQ155" s="1650"/>
      <c r="DR155" s="1650"/>
      <c r="DS155" s="1650"/>
      <c r="DT155" s="1650"/>
      <c r="DU155" s="1650"/>
      <c r="DV155" s="1650"/>
      <c r="DW155" s="1650"/>
      <c r="DX155" s="1650"/>
      <c r="DY155" s="1650"/>
      <c r="DZ155" s="1650"/>
      <c r="EA155" s="1650"/>
      <c r="EB155" s="1650"/>
      <c r="EC155" s="1650"/>
      <c r="ED155" s="1650"/>
      <c r="EE155" s="1650"/>
      <c r="EF155" s="1650"/>
      <c r="EG155" s="1650"/>
      <c r="EH155" s="1650"/>
      <c r="EI155" s="1650"/>
      <c r="EJ155" s="1650"/>
      <c r="EK155" s="1650"/>
      <c r="EL155" s="1650"/>
      <c r="EM155" s="1650"/>
      <c r="EN155" s="1650"/>
      <c r="EO155" s="1650"/>
      <c r="EP155" s="1650"/>
      <c r="EQ155" s="1650"/>
      <c r="ER155" s="1650"/>
      <c r="ES155" s="1650"/>
      <c r="ET155" s="1650"/>
      <c r="EU155" s="1650"/>
      <c r="EV155" s="1650"/>
      <c r="EW155" s="1650"/>
      <c r="EX155" s="1650"/>
      <c r="EY155" s="1650"/>
      <c r="EZ155" s="1650"/>
      <c r="FA155" s="1650"/>
      <c r="FB155" s="1650"/>
      <c r="FC155" s="1650"/>
      <c r="FD155" s="1650"/>
      <c r="FE155" s="1650"/>
      <c r="FF155" s="1650"/>
      <c r="FG155" s="1650"/>
      <c r="FH155" s="1650"/>
      <c r="FI155" s="1650"/>
      <c r="FJ155" s="1650"/>
      <c r="FK155" s="1650"/>
      <c r="FL155" s="1650"/>
      <c r="FM155" s="1650"/>
      <c r="FN155" s="1650"/>
      <c r="FO155" s="1650"/>
      <c r="FP155" s="1650"/>
      <c r="FQ155" s="1650"/>
      <c r="FR155" s="1650"/>
      <c r="FS155" s="1650"/>
      <c r="FT155" s="1650"/>
      <c r="FU155" s="1650"/>
      <c r="FV155" s="1650"/>
      <c r="FW155" s="1650"/>
      <c r="FX155" s="1650"/>
      <c r="FY155" s="1650"/>
      <c r="FZ155" s="1650"/>
      <c r="GA155" s="1650"/>
      <c r="GB155" s="1650"/>
      <c r="GC155" s="1650"/>
      <c r="GD155" s="1650"/>
      <c r="GE155" s="1650"/>
      <c r="GF155" s="1650"/>
      <c r="GG155" s="1650"/>
      <c r="GH155" s="1650"/>
      <c r="GI155" s="1650"/>
      <c r="GJ155" s="1650"/>
      <c r="GK155" s="1650"/>
      <c r="GL155" s="1650"/>
      <c r="GM155" s="1650"/>
      <c r="GO155" s="1169"/>
      <c r="GP155" s="1645"/>
      <c r="GQ155" s="1645"/>
      <c r="GR155" s="1169"/>
      <c r="GS155" s="1169"/>
      <c r="GT155" s="1169"/>
      <c r="GU155" s="1169"/>
      <c r="GV155" s="1645"/>
      <c r="GW155" s="1169"/>
      <c r="GX155" s="1169"/>
      <c r="GY155" s="553"/>
      <c r="GZ155" s="1169"/>
      <c r="HA155" s="1169"/>
      <c r="HB155" s="1169"/>
      <c r="HC155" s="1169"/>
      <c r="HD155" s="1169"/>
      <c r="HE155" s="1641"/>
      <c r="HF155" s="575"/>
      <c r="HG155" s="575"/>
      <c r="HH155" s="575"/>
      <c r="HI155" s="575"/>
      <c r="HJ155" s="1650">
        <v>11</v>
      </c>
    </row>
    <row s="1650" customFormat="1" customHeight="1" ht="11.549999999999999">
      <c r="A156" s="996"/>
      <c r="B156" s="1645"/>
      <c r="C156" s="1645"/>
      <c r="D156" s="360"/>
      <c r="J156" s="1650"/>
      <c r="K156" s="1650"/>
      <c r="L156" s="1650"/>
      <c r="M156" s="1650"/>
      <c r="N156" s="1650"/>
      <c r="O156" s="1650"/>
      <c r="P156" s="1650"/>
      <c r="Q156" s="1650"/>
      <c r="R156" s="1650"/>
      <c r="S156" s="1650"/>
      <c r="T156" s="1650"/>
      <c r="U156" s="1650"/>
      <c r="V156" s="1650"/>
      <c r="W156" s="1650"/>
      <c r="X156" s="1650"/>
      <c r="Y156" s="1650"/>
      <c r="Z156" s="1650"/>
      <c r="AA156" s="1650"/>
      <c r="AB156" s="1650"/>
      <c r="AC156" s="1650"/>
      <c r="AD156" s="1650"/>
      <c r="AE156" s="1650"/>
      <c r="AF156" s="1650"/>
      <c r="AG156" s="1650"/>
      <c r="AH156" s="1650"/>
      <c r="AI156" s="1650"/>
      <c r="AJ156" s="1650"/>
      <c r="AK156" s="1650"/>
      <c r="AL156" s="1650"/>
      <c r="AM156" s="1650"/>
      <c r="AN156" s="1650"/>
      <c r="AO156" s="1650"/>
      <c r="AP156" s="1650"/>
      <c r="AQ156" s="1650"/>
      <c r="AR156" s="1650"/>
      <c r="AS156" s="1650"/>
      <c r="AT156" s="1650"/>
      <c r="AU156" s="1650"/>
      <c r="AV156" s="1650"/>
      <c r="AW156" s="1650"/>
      <c r="AX156" s="1650"/>
      <c r="AY156" s="1650"/>
      <c r="AZ156" s="1650"/>
      <c r="BA156" s="1650"/>
      <c r="BB156" s="1650"/>
      <c r="BC156" s="1650"/>
      <c r="BD156" s="1650"/>
      <c r="BE156" s="1650"/>
      <c r="BF156" s="1650"/>
      <c r="BG156" s="1650"/>
      <c r="BH156" s="1650"/>
      <c r="BI156" s="1650"/>
      <c r="BJ156" s="1650"/>
      <c r="BK156" s="1650"/>
      <c r="BL156" s="1650"/>
      <c r="BM156" s="1650"/>
      <c r="BN156" s="1650"/>
      <c r="BO156" s="1650"/>
      <c r="BP156" s="1650"/>
      <c r="BQ156" s="1650"/>
      <c r="BR156" s="1650"/>
      <c r="BS156" s="1650"/>
      <c r="BT156" s="1650"/>
      <c r="BU156" s="1650"/>
      <c r="BV156" s="1650"/>
      <c r="BW156" s="1650"/>
      <c r="BX156" s="1650"/>
      <c r="BY156" s="1650"/>
      <c r="BZ156" s="1650"/>
      <c r="CA156" s="1650"/>
      <c r="CB156" s="1650"/>
      <c r="CC156" s="1650"/>
      <c r="CD156" s="1650"/>
      <c r="CE156" s="1650"/>
      <c r="CF156" s="1650"/>
      <c r="CG156" s="1650"/>
      <c r="CH156" s="1650"/>
      <c r="CI156" s="1650"/>
      <c r="CJ156" s="1650"/>
      <c r="CK156" s="1650"/>
      <c r="CL156" s="1650"/>
      <c r="CM156" s="1650"/>
      <c r="CN156" s="1650"/>
      <c r="CO156" s="1650"/>
      <c r="CP156" s="1650"/>
      <c r="CQ156" s="1650"/>
      <c r="CR156" s="1650"/>
      <c r="CS156" s="1650"/>
      <c r="CT156" s="1650"/>
      <c r="CU156" s="1650"/>
      <c r="CV156" s="1650"/>
      <c r="CW156" s="1650"/>
      <c r="CX156" s="1650"/>
      <c r="CY156" s="1650"/>
      <c r="CZ156" s="1650"/>
      <c r="DA156" s="1650"/>
      <c r="DB156" s="1650"/>
      <c r="DC156" s="1650"/>
      <c r="DD156" s="1650"/>
      <c r="DE156" s="1650"/>
      <c r="DF156" s="1650"/>
      <c r="DG156" s="1650"/>
      <c r="DH156" s="1650"/>
      <c r="DI156" s="1650"/>
      <c r="DJ156" s="1650"/>
      <c r="DK156" s="1650"/>
      <c r="DL156" s="1650"/>
      <c r="DM156" s="1650"/>
      <c r="DN156" s="1650"/>
      <c r="DO156" s="1650"/>
      <c r="DP156" s="1650"/>
      <c r="DQ156" s="1650"/>
      <c r="DR156" s="1650"/>
      <c r="DS156" s="1650"/>
      <c r="DT156" s="1650"/>
      <c r="DU156" s="1650"/>
      <c r="DV156" s="1650"/>
      <c r="DW156" s="1650"/>
      <c r="DX156" s="1650"/>
      <c r="DY156" s="1650"/>
      <c r="DZ156" s="1650"/>
      <c r="EA156" s="1650"/>
      <c r="EB156" s="1650"/>
      <c r="EC156" s="1650"/>
      <c r="ED156" s="1650"/>
      <c r="EE156" s="1650"/>
      <c r="EF156" s="1650"/>
      <c r="EG156" s="1650"/>
      <c r="EH156" s="1650"/>
      <c r="EI156" s="1650"/>
      <c r="EJ156" s="1650"/>
      <c r="EK156" s="1650"/>
      <c r="EL156" s="1650"/>
      <c r="EM156" s="1650"/>
      <c r="EN156" s="1650"/>
      <c r="EO156" s="1650"/>
      <c r="EP156" s="1650"/>
      <c r="EQ156" s="1650"/>
      <c r="ER156" s="1650"/>
      <c r="ES156" s="1650"/>
      <c r="ET156" s="1650"/>
      <c r="EU156" s="1650"/>
      <c r="EV156" s="1650"/>
      <c r="EW156" s="1650"/>
      <c r="EX156" s="1650"/>
      <c r="EY156" s="1650"/>
      <c r="EZ156" s="1650"/>
      <c r="FA156" s="1650"/>
      <c r="FB156" s="1650"/>
      <c r="FC156" s="1650"/>
      <c r="FD156" s="1650"/>
      <c r="FE156" s="1650"/>
      <c r="FF156" s="1650"/>
      <c r="FG156" s="1650"/>
      <c r="FH156" s="1650"/>
      <c r="FI156" s="1650"/>
      <c r="FJ156" s="1650"/>
      <c r="FK156" s="1650"/>
      <c r="FL156" s="1650"/>
      <c r="FM156" s="1650"/>
      <c r="FN156" s="1650"/>
      <c r="FO156" s="1650"/>
      <c r="FP156" s="1650"/>
      <c r="FQ156" s="1650"/>
      <c r="FR156" s="1650"/>
      <c r="FS156" s="1650"/>
      <c r="FT156" s="1650"/>
      <c r="FU156" s="1650"/>
      <c r="FV156" s="1650"/>
      <c r="FW156" s="1650"/>
      <c r="FX156" s="1650"/>
      <c r="FY156" s="1650"/>
      <c r="FZ156" s="1650"/>
      <c r="GA156" s="1650"/>
      <c r="GB156" s="1650"/>
      <c r="GC156" s="1650"/>
      <c r="GD156" s="1650"/>
      <c r="GE156" s="1650"/>
      <c r="GF156" s="1650"/>
      <c r="GG156" s="1650"/>
      <c r="GH156" s="1650"/>
      <c r="GI156" s="1650"/>
      <c r="GJ156" s="1650"/>
      <c r="GK156" s="1650"/>
      <c r="GL156" s="1650"/>
      <c r="GM156" s="1650"/>
      <c r="GO156" s="1169"/>
      <c r="GP156" s="1645"/>
      <c r="GQ156" s="1645"/>
      <c r="GR156" s="1169"/>
      <c r="GS156" s="1169"/>
      <c r="GT156" s="1169"/>
      <c r="GU156" s="1169"/>
      <c r="GV156" s="1645"/>
      <c r="GW156" s="1169"/>
      <c r="GX156" s="1169"/>
      <c r="GY156" s="553"/>
      <c r="GZ156" s="1169"/>
      <c r="HA156" s="1169"/>
      <c r="HB156" s="1169"/>
      <c r="HC156" s="1169"/>
      <c r="HD156" s="1169"/>
      <c r="HE156" s="1641"/>
      <c r="HF156" s="575"/>
      <c r="HG156" s="575"/>
      <c r="HH156" s="575"/>
      <c r="HI156" s="575"/>
      <c r="HJ156" s="1650">
        <v>11</v>
      </c>
    </row>
    <row s="1650" customFormat="1" customHeight="1" ht="11.549999999999999">
      <c r="A157" s="996"/>
      <c r="B157" s="1645"/>
      <c r="C157" s="1645"/>
      <c r="D157" s="360"/>
      <c r="J157" s="1650"/>
      <c r="K157" s="1650"/>
      <c r="L157" s="1650"/>
      <c r="M157" s="1650"/>
      <c r="N157" s="1650"/>
      <c r="O157" s="1650"/>
      <c r="P157" s="1650"/>
      <c r="Q157" s="1650"/>
      <c r="R157" s="1650"/>
      <c r="S157" s="1650"/>
      <c r="T157" s="1650"/>
      <c r="U157" s="1650"/>
      <c r="V157" s="1650"/>
      <c r="W157" s="1650"/>
      <c r="X157" s="1650"/>
      <c r="Y157" s="1650"/>
      <c r="Z157" s="1650"/>
      <c r="AA157" s="1650"/>
      <c r="AB157" s="1650"/>
      <c r="AC157" s="1650"/>
      <c r="AD157" s="1650"/>
      <c r="AE157" s="1650"/>
      <c r="AF157" s="1650"/>
      <c r="AG157" s="1650"/>
      <c r="AH157" s="1650"/>
      <c r="AI157" s="1650"/>
      <c r="AJ157" s="1650"/>
      <c r="AK157" s="1650"/>
      <c r="AL157" s="1650"/>
      <c r="AM157" s="1650"/>
      <c r="AN157" s="1650"/>
      <c r="AO157" s="1650"/>
      <c r="AP157" s="1650"/>
      <c r="AQ157" s="1650"/>
      <c r="AR157" s="1650"/>
      <c r="AS157" s="1650"/>
      <c r="AT157" s="1650"/>
      <c r="AU157" s="1650"/>
      <c r="AV157" s="1650"/>
      <c r="AW157" s="1650"/>
      <c r="AX157" s="1650"/>
      <c r="AY157" s="1650"/>
      <c r="AZ157" s="1650"/>
      <c r="BA157" s="1650"/>
      <c r="BB157" s="1650"/>
      <c r="BC157" s="1650"/>
      <c r="BD157" s="1650"/>
      <c r="BE157" s="1650"/>
      <c r="BF157" s="1650"/>
      <c r="BG157" s="1650"/>
      <c r="BH157" s="1650"/>
      <c r="BI157" s="1650"/>
      <c r="BJ157" s="1650"/>
      <c r="BK157" s="1650"/>
      <c r="BL157" s="1650"/>
      <c r="BM157" s="1650"/>
      <c r="BN157" s="1650"/>
      <c r="BO157" s="1650"/>
      <c r="BP157" s="1650"/>
      <c r="BQ157" s="1650"/>
      <c r="BR157" s="1650"/>
      <c r="BS157" s="1650"/>
      <c r="BT157" s="1650"/>
      <c r="BU157" s="1650"/>
      <c r="BV157" s="1650"/>
      <c r="BW157" s="1650"/>
      <c r="BX157" s="1650"/>
      <c r="BY157" s="1650"/>
      <c r="BZ157" s="1650"/>
      <c r="CA157" s="1650"/>
      <c r="CB157" s="1650"/>
      <c r="CC157" s="1650"/>
      <c r="CD157" s="1650"/>
      <c r="CE157" s="1650"/>
      <c r="CF157" s="1650"/>
      <c r="CG157" s="1650"/>
      <c r="CH157" s="1650"/>
      <c r="CI157" s="1650"/>
      <c r="CJ157" s="1650"/>
      <c r="CK157" s="1650"/>
      <c r="CL157" s="1650"/>
      <c r="CM157" s="1650"/>
      <c r="CN157" s="1650"/>
      <c r="CO157" s="1650"/>
      <c r="CP157" s="1650"/>
      <c r="CQ157" s="1650"/>
      <c r="CR157" s="1650"/>
      <c r="CS157" s="1650"/>
      <c r="CT157" s="1650"/>
      <c r="CU157" s="1650"/>
      <c r="CV157" s="1650"/>
      <c r="CW157" s="1650"/>
      <c r="CX157" s="1650"/>
      <c r="CY157" s="1650"/>
      <c r="CZ157" s="1650"/>
      <c r="DA157" s="1650"/>
      <c r="DB157" s="1650"/>
      <c r="DC157" s="1650"/>
      <c r="DD157" s="1650"/>
      <c r="DE157" s="1650"/>
      <c r="DF157" s="1650"/>
      <c r="DG157" s="1650"/>
      <c r="DH157" s="1650"/>
      <c r="DI157" s="1650"/>
      <c r="DJ157" s="1650"/>
      <c r="DK157" s="1650"/>
      <c r="DL157" s="1650"/>
      <c r="DM157" s="1650"/>
      <c r="DN157" s="1650"/>
      <c r="DO157" s="1650"/>
      <c r="DP157" s="1650"/>
      <c r="DQ157" s="1650"/>
      <c r="DR157" s="1650"/>
      <c r="DS157" s="1650"/>
      <c r="DT157" s="1650"/>
      <c r="DU157" s="1650"/>
      <c r="DV157" s="1650"/>
      <c r="DW157" s="1650"/>
      <c r="DX157" s="1650"/>
      <c r="DY157" s="1650"/>
      <c r="DZ157" s="1650"/>
      <c r="EA157" s="1650"/>
      <c r="EB157" s="1650"/>
      <c r="EC157" s="1650"/>
      <c r="ED157" s="1650"/>
      <c r="EE157" s="1650"/>
      <c r="EF157" s="1650"/>
      <c r="EG157" s="1650"/>
      <c r="EH157" s="1650"/>
      <c r="EI157" s="1650"/>
      <c r="EJ157" s="1650"/>
      <c r="EK157" s="1650"/>
      <c r="EL157" s="1650"/>
      <c r="EM157" s="1650"/>
      <c r="EN157" s="1650"/>
      <c r="EO157" s="1650"/>
      <c r="EP157" s="1650"/>
      <c r="EQ157" s="1650"/>
      <c r="ER157" s="1650"/>
      <c r="ES157" s="1650"/>
      <c r="ET157" s="1650"/>
      <c r="EU157" s="1650"/>
      <c r="EV157" s="1650"/>
      <c r="EW157" s="1650"/>
      <c r="EX157" s="1650"/>
      <c r="EY157" s="1650"/>
      <c r="EZ157" s="1650"/>
      <c r="FA157" s="1650"/>
      <c r="FB157" s="1650"/>
      <c r="FC157" s="1650"/>
      <c r="FD157" s="1650"/>
      <c r="FE157" s="1650"/>
      <c r="FF157" s="1650"/>
      <c r="FG157" s="1650"/>
      <c r="FH157" s="1650"/>
      <c r="FI157" s="1650"/>
      <c r="FJ157" s="1650"/>
      <c r="FK157" s="1650"/>
      <c r="FL157" s="1650"/>
      <c r="FM157" s="1650"/>
      <c r="FN157" s="1650"/>
      <c r="FO157" s="1650"/>
      <c r="FP157" s="1650"/>
      <c r="FQ157" s="1650"/>
      <c r="FR157" s="1650"/>
      <c r="FS157" s="1650"/>
      <c r="FT157" s="1650"/>
      <c r="FU157" s="1650"/>
      <c r="FV157" s="1650"/>
      <c r="FW157" s="1650"/>
      <c r="FX157" s="1650"/>
      <c r="FY157" s="1650"/>
      <c r="FZ157" s="1650"/>
      <c r="GA157" s="1650"/>
      <c r="GB157" s="1650"/>
      <c r="GC157" s="1650"/>
      <c r="GD157" s="1650"/>
      <c r="GE157" s="1650"/>
      <c r="GF157" s="1650"/>
      <c r="GG157" s="1650"/>
      <c r="GH157" s="1650"/>
      <c r="GI157" s="1650"/>
      <c r="GJ157" s="1650"/>
      <c r="GK157" s="1650"/>
      <c r="GL157" s="1650"/>
      <c r="GM157" s="1650"/>
      <c r="GO157" s="1169"/>
      <c r="GP157" s="1645"/>
      <c r="GQ157" s="1645"/>
      <c r="GR157" s="1169"/>
      <c r="GS157" s="1169"/>
      <c r="GT157" s="1169"/>
      <c r="GU157" s="1169"/>
      <c r="GV157" s="1645"/>
      <c r="GW157" s="1169"/>
      <c r="GX157" s="1169"/>
      <c r="GY157" s="553"/>
      <c r="GZ157" s="1169"/>
      <c r="HA157" s="1169"/>
      <c r="HB157" s="1169"/>
      <c r="HC157" s="1169"/>
      <c r="HD157" s="1169"/>
      <c r="HE157" s="1641"/>
      <c r="HF157" s="575"/>
      <c r="HG157" s="575"/>
      <c r="HH157" s="575"/>
      <c r="HI157" s="575"/>
      <c r="HJ157" s="1650">
        <v>11</v>
      </c>
    </row>
    <row s="1650" customFormat="1" customHeight="1" ht="11.549999999999999">
      <c r="A158" s="996"/>
      <c r="B158" s="1645"/>
      <c r="C158" s="1645"/>
      <c r="D158" s="360"/>
      <c r="J158" s="1650"/>
      <c r="K158" s="1650"/>
      <c r="L158" s="1650"/>
      <c r="M158" s="1650"/>
      <c r="N158" s="1650"/>
      <c r="O158" s="1650"/>
      <c r="P158" s="1650"/>
      <c r="Q158" s="1650"/>
      <c r="R158" s="1650"/>
      <c r="S158" s="1650"/>
      <c r="T158" s="1650"/>
      <c r="U158" s="1650"/>
      <c r="V158" s="1650"/>
      <c r="W158" s="1650"/>
      <c r="X158" s="1650"/>
      <c r="Y158" s="1650"/>
      <c r="Z158" s="1650"/>
      <c r="AA158" s="1650"/>
      <c r="AB158" s="1650"/>
      <c r="AC158" s="1650"/>
      <c r="AD158" s="1650"/>
      <c r="AE158" s="1650"/>
      <c r="AF158" s="1650"/>
      <c r="AG158" s="1650"/>
      <c r="AH158" s="1650"/>
      <c r="AI158" s="1650"/>
      <c r="AJ158" s="1650"/>
      <c r="AK158" s="1650"/>
      <c r="AL158" s="1650"/>
      <c r="AM158" s="1650"/>
      <c r="AN158" s="1650"/>
      <c r="AO158" s="1650"/>
      <c r="AP158" s="1650"/>
      <c r="AQ158" s="1650"/>
      <c r="AR158" s="1650"/>
      <c r="AS158" s="1650"/>
      <c r="AT158" s="1650"/>
      <c r="AU158" s="1650"/>
      <c r="AV158" s="1650"/>
      <c r="AW158" s="1650"/>
      <c r="AX158" s="1650"/>
      <c r="AY158" s="1650"/>
      <c r="AZ158" s="1650"/>
      <c r="BA158" s="1650"/>
      <c r="BB158" s="1650"/>
      <c r="BC158" s="1650"/>
      <c r="BD158" s="1650"/>
      <c r="BE158" s="1650"/>
      <c r="BF158" s="1650"/>
      <c r="BG158" s="1650"/>
      <c r="BH158" s="1650"/>
      <c r="BI158" s="1650"/>
      <c r="BJ158" s="1650"/>
      <c r="BK158" s="1650"/>
      <c r="BL158" s="1650"/>
      <c r="BM158" s="1650"/>
      <c r="BN158" s="1650"/>
      <c r="BO158" s="1650"/>
      <c r="BP158" s="1650"/>
      <c r="BQ158" s="1650"/>
      <c r="BR158" s="1650"/>
      <c r="BS158" s="1650"/>
      <c r="BT158" s="1650"/>
      <c r="BU158" s="1650"/>
      <c r="BV158" s="1650"/>
      <c r="BW158" s="1650"/>
      <c r="BX158" s="1650"/>
      <c r="BY158" s="1650"/>
      <c r="BZ158" s="1650"/>
      <c r="CA158" s="1650"/>
      <c r="CB158" s="1650"/>
      <c r="CC158" s="1650"/>
      <c r="CD158" s="1650"/>
      <c r="CE158" s="1650"/>
      <c r="CF158" s="1650"/>
      <c r="CG158" s="1650"/>
      <c r="CH158" s="1650"/>
      <c r="CI158" s="1650"/>
      <c r="CJ158" s="1650"/>
      <c r="CK158" s="1650"/>
      <c r="CL158" s="1650"/>
      <c r="CM158" s="1650"/>
      <c r="CN158" s="1650"/>
      <c r="CO158" s="1650"/>
      <c r="CP158" s="1650"/>
      <c r="CQ158" s="1650"/>
      <c r="CR158" s="1650"/>
      <c r="CS158" s="1650"/>
      <c r="CT158" s="1650"/>
      <c r="CU158" s="1650"/>
      <c r="CV158" s="1650"/>
      <c r="CW158" s="1650"/>
      <c r="CX158" s="1650"/>
      <c r="CY158" s="1650"/>
      <c r="CZ158" s="1650"/>
      <c r="DA158" s="1650"/>
      <c r="DB158" s="1650"/>
      <c r="DC158" s="1650"/>
      <c r="DD158" s="1650"/>
      <c r="DE158" s="1650"/>
      <c r="DF158" s="1650"/>
      <c r="DG158" s="1650"/>
      <c r="DH158" s="1650"/>
      <c r="DI158" s="1650"/>
      <c r="DJ158" s="1650"/>
      <c r="DK158" s="1650"/>
      <c r="DL158" s="1650"/>
      <c r="DM158" s="1650"/>
      <c r="DN158" s="1650"/>
      <c r="DO158" s="1650"/>
      <c r="DP158" s="1650"/>
      <c r="DQ158" s="1650"/>
      <c r="DR158" s="1650"/>
      <c r="DS158" s="1650"/>
      <c r="DT158" s="1650"/>
      <c r="DU158" s="1650"/>
      <c r="DV158" s="1650"/>
      <c r="DW158" s="1650"/>
      <c r="DX158" s="1650"/>
      <c r="DY158" s="1650"/>
      <c r="DZ158" s="1650"/>
      <c r="EA158" s="1650"/>
      <c r="EB158" s="1650"/>
      <c r="EC158" s="1650"/>
      <c r="ED158" s="1650"/>
      <c r="EE158" s="1650"/>
      <c r="EF158" s="1650"/>
      <c r="EG158" s="1650"/>
      <c r="EH158" s="1650"/>
      <c r="EI158" s="1650"/>
      <c r="EJ158" s="1650"/>
      <c r="EK158" s="1650"/>
      <c r="EL158" s="1650"/>
      <c r="EM158" s="1650"/>
      <c r="EN158" s="1650"/>
      <c r="EO158" s="1650"/>
      <c r="EP158" s="1650"/>
      <c r="EQ158" s="1650"/>
      <c r="ER158" s="1650"/>
      <c r="ES158" s="1650"/>
      <c r="ET158" s="1650"/>
      <c r="EU158" s="1650"/>
      <c r="EV158" s="1650"/>
      <c r="EW158" s="1650"/>
      <c r="EX158" s="1650"/>
      <c r="EY158" s="1650"/>
      <c r="EZ158" s="1650"/>
      <c r="FA158" s="1650"/>
      <c r="FB158" s="1650"/>
      <c r="FC158" s="1650"/>
      <c r="FD158" s="1650"/>
      <c r="FE158" s="1650"/>
      <c r="FF158" s="1650"/>
      <c r="FG158" s="1650"/>
      <c r="FH158" s="1650"/>
      <c r="FI158" s="1650"/>
      <c r="FJ158" s="1650"/>
      <c r="FK158" s="1650"/>
      <c r="FL158" s="1650"/>
      <c r="FM158" s="1650"/>
      <c r="FN158" s="1650"/>
      <c r="FO158" s="1650"/>
      <c r="FP158" s="1650"/>
      <c r="FQ158" s="1650"/>
      <c r="FR158" s="1650"/>
      <c r="FS158" s="1650"/>
      <c r="FT158" s="1650"/>
      <c r="FU158" s="1650"/>
      <c r="FV158" s="1650"/>
      <c r="FW158" s="1650"/>
      <c r="FX158" s="1650"/>
      <c r="FY158" s="1650"/>
      <c r="FZ158" s="1650"/>
      <c r="GA158" s="1650"/>
      <c r="GB158" s="1650"/>
      <c r="GC158" s="1650"/>
      <c r="GD158" s="1650"/>
      <c r="GE158" s="1650"/>
      <c r="GF158" s="1650"/>
      <c r="GG158" s="1650"/>
      <c r="GH158" s="1650"/>
      <c r="GI158" s="1650"/>
      <c r="GJ158" s="1650"/>
      <c r="GK158" s="1650"/>
      <c r="GL158" s="1650"/>
      <c r="GM158" s="1650"/>
      <c r="GO158" s="1169"/>
      <c r="GP158" s="1645"/>
      <c r="GQ158" s="1645"/>
      <c r="GR158" s="1169"/>
      <c r="GS158" s="1169"/>
      <c r="GT158" s="1169"/>
      <c r="GU158" s="1169"/>
      <c r="GV158" s="1645"/>
      <c r="GW158" s="1169"/>
      <c r="GX158" s="1169"/>
      <c r="GY158" s="553"/>
      <c r="GZ158" s="1169"/>
      <c r="HA158" s="1169"/>
      <c r="HB158" s="1169"/>
      <c r="HC158" s="1169"/>
      <c r="HD158" s="1169"/>
      <c r="HE158" s="1641"/>
      <c r="HF158" s="575"/>
      <c r="HG158" s="575"/>
      <c r="HH158" s="575"/>
      <c r="HI158" s="575"/>
      <c r="HJ158" s="1650">
        <v>11</v>
      </c>
    </row>
    <row s="1650" customFormat="1" customHeight="1" ht="11.549999999999999">
      <c r="A159" s="996"/>
      <c r="B159" s="1645"/>
      <c r="C159" s="1645"/>
      <c r="D159" s="360"/>
      <c r="J159" s="1650"/>
      <c r="K159" s="1650"/>
      <c r="L159" s="1650"/>
      <c r="M159" s="1650"/>
      <c r="N159" s="1650"/>
      <c r="O159" s="1650"/>
      <c r="P159" s="1650"/>
      <c r="Q159" s="1650"/>
      <c r="R159" s="1650"/>
      <c r="S159" s="1650"/>
      <c r="T159" s="1650"/>
      <c r="U159" s="1650"/>
      <c r="V159" s="1650"/>
      <c r="W159" s="1650"/>
      <c r="X159" s="1650"/>
      <c r="Y159" s="1650"/>
      <c r="Z159" s="1650"/>
      <c r="AA159" s="1650"/>
      <c r="AB159" s="1650"/>
      <c r="AC159" s="1650"/>
      <c r="AD159" s="1650"/>
      <c r="AE159" s="1650"/>
      <c r="AF159" s="1650"/>
      <c r="AG159" s="1650"/>
      <c r="AH159" s="1650"/>
      <c r="AI159" s="1650"/>
      <c r="AJ159" s="1650"/>
      <c r="AK159" s="1650"/>
      <c r="AL159" s="1650"/>
      <c r="AM159" s="1650"/>
      <c r="AN159" s="1650"/>
      <c r="AO159" s="1650"/>
      <c r="AP159" s="1650"/>
      <c r="AQ159" s="1650"/>
      <c r="AR159" s="1650"/>
      <c r="AS159" s="1650"/>
      <c r="AT159" s="1650"/>
      <c r="AU159" s="1650"/>
      <c r="AV159" s="1650"/>
      <c r="AW159" s="1650"/>
      <c r="AX159" s="1650"/>
      <c r="AY159" s="1650"/>
      <c r="AZ159" s="1650"/>
      <c r="BA159" s="1650"/>
      <c r="BB159" s="1650"/>
      <c r="BC159" s="1650"/>
      <c r="BD159" s="1650"/>
      <c r="BE159" s="1650"/>
      <c r="BF159" s="1650"/>
      <c r="BG159" s="1650"/>
      <c r="BH159" s="1650"/>
      <c r="BI159" s="1650"/>
      <c r="BJ159" s="1650"/>
      <c r="BK159" s="1650"/>
      <c r="BL159" s="1650"/>
      <c r="BM159" s="1650"/>
      <c r="BN159" s="1650"/>
      <c r="BO159" s="1650"/>
      <c r="BP159" s="1650"/>
      <c r="BQ159" s="1650"/>
      <c r="BR159" s="1650"/>
      <c r="BS159" s="1650"/>
      <c r="BT159" s="1650"/>
      <c r="BU159" s="1650"/>
      <c r="BV159" s="1650"/>
      <c r="BW159" s="1650"/>
      <c r="BX159" s="1650"/>
      <c r="BY159" s="1650"/>
      <c r="BZ159" s="1650"/>
      <c r="CA159" s="1650"/>
      <c r="CB159" s="1650"/>
      <c r="CC159" s="1650"/>
      <c r="CD159" s="1650"/>
      <c r="CE159" s="1650"/>
      <c r="CF159" s="1650"/>
      <c r="CG159" s="1650"/>
      <c r="CH159" s="1650"/>
      <c r="CI159" s="1650"/>
      <c r="CJ159" s="1650"/>
      <c r="CK159" s="1650"/>
      <c r="CL159" s="1650"/>
      <c r="CM159" s="1650"/>
      <c r="CN159" s="1650"/>
      <c r="CO159" s="1650"/>
      <c r="CP159" s="1650"/>
      <c r="CQ159" s="1650"/>
      <c r="CR159" s="1650"/>
      <c r="CS159" s="1650"/>
      <c r="CT159" s="1650"/>
      <c r="CU159" s="1650"/>
      <c r="CV159" s="1650"/>
      <c r="CW159" s="1650"/>
      <c r="CX159" s="1650"/>
      <c r="CY159" s="1650"/>
      <c r="CZ159" s="1650"/>
      <c r="DA159" s="1650"/>
      <c r="DB159" s="1650"/>
      <c r="DC159" s="1650"/>
      <c r="DD159" s="1650"/>
      <c r="DE159" s="1650"/>
      <c r="DF159" s="1650"/>
      <c r="DG159" s="1650"/>
      <c r="DH159" s="1650"/>
      <c r="DI159" s="1650"/>
      <c r="DJ159" s="1650"/>
      <c r="DK159" s="1650"/>
      <c r="DL159" s="1650"/>
      <c r="DM159" s="1650"/>
      <c r="DN159" s="1650"/>
      <c r="DO159" s="1650"/>
      <c r="DP159" s="1650"/>
      <c r="DQ159" s="1650"/>
      <c r="DR159" s="1650"/>
      <c r="DS159" s="1650"/>
      <c r="DT159" s="1650"/>
      <c r="DU159" s="1650"/>
      <c r="DV159" s="1650"/>
      <c r="DW159" s="1650"/>
      <c r="DX159" s="1650"/>
      <c r="DY159" s="1650"/>
      <c r="DZ159" s="1650"/>
      <c r="EA159" s="1650"/>
      <c r="EB159" s="1650"/>
      <c r="EC159" s="1650"/>
      <c r="ED159" s="1650"/>
      <c r="EE159" s="1650"/>
      <c r="EF159" s="1650"/>
      <c r="EG159" s="1650"/>
      <c r="EH159" s="1650"/>
      <c r="EI159" s="1650"/>
      <c r="EJ159" s="1650"/>
      <c r="EK159" s="1650"/>
      <c r="EL159" s="1650"/>
      <c r="EM159" s="1650"/>
      <c r="EN159" s="1650"/>
      <c r="EO159" s="1650"/>
      <c r="EP159" s="1650"/>
      <c r="EQ159" s="1650"/>
      <c r="ER159" s="1650"/>
      <c r="ES159" s="1650"/>
      <c r="ET159" s="1650"/>
      <c r="EU159" s="1650"/>
      <c r="EV159" s="1650"/>
      <c r="EW159" s="1650"/>
      <c r="EX159" s="1650"/>
      <c r="EY159" s="1650"/>
      <c r="EZ159" s="1650"/>
      <c r="FA159" s="1650"/>
      <c r="FB159" s="1650"/>
      <c r="FC159" s="1650"/>
      <c r="FD159" s="1650"/>
      <c r="FE159" s="1650"/>
      <c r="FF159" s="1650"/>
      <c r="FG159" s="1650"/>
      <c r="FH159" s="1650"/>
      <c r="FI159" s="1650"/>
      <c r="FJ159" s="1650"/>
      <c r="FK159" s="1650"/>
      <c r="FL159" s="1650"/>
      <c r="FM159" s="1650"/>
      <c r="FN159" s="1650"/>
      <c r="FO159" s="1650"/>
      <c r="FP159" s="1650"/>
      <c r="FQ159" s="1650"/>
      <c r="FR159" s="1650"/>
      <c r="FS159" s="1650"/>
      <c r="FT159" s="1650"/>
      <c r="FU159" s="1650"/>
      <c r="FV159" s="1650"/>
      <c r="FW159" s="1650"/>
      <c r="FX159" s="1650"/>
      <c r="FY159" s="1650"/>
      <c r="FZ159" s="1650"/>
      <c r="GA159" s="1650"/>
      <c r="GB159" s="1650"/>
      <c r="GC159" s="1650"/>
      <c r="GD159" s="1650"/>
      <c r="GE159" s="1650"/>
      <c r="GF159" s="1650"/>
      <c r="GG159" s="1650"/>
      <c r="GH159" s="1650"/>
      <c r="GI159" s="1650"/>
      <c r="GJ159" s="1650"/>
      <c r="GK159" s="1650"/>
      <c r="GL159" s="1650"/>
      <c r="GM159" s="1650"/>
      <c r="GO159" s="1169"/>
      <c r="GP159" s="1645"/>
      <c r="GQ159" s="1645"/>
      <c r="GR159" s="1169"/>
      <c r="GS159" s="1169"/>
      <c r="GT159" s="1169"/>
      <c r="GU159" s="1169"/>
      <c r="GV159" s="1645"/>
      <c r="GW159" s="1169"/>
      <c r="GX159" s="1169"/>
      <c r="GY159" s="553"/>
      <c r="GZ159" s="1169"/>
      <c r="HA159" s="1169"/>
      <c r="HB159" s="1169"/>
      <c r="HC159" s="1169"/>
      <c r="HD159" s="1169"/>
      <c r="HE159" s="1641"/>
      <c r="HF159" s="575"/>
      <c r="HG159" s="575"/>
      <c r="HH159" s="575"/>
      <c r="HI159" s="575"/>
      <c r="HJ159" s="1650">
        <v>11</v>
      </c>
    </row>
    <row s="1650" customFormat="1" customHeight="1" ht="11.549999999999999">
      <c r="A160" s="996"/>
      <c r="B160" s="1645"/>
      <c r="C160" s="1645"/>
      <c r="D160" s="360"/>
      <c r="J160" s="1650"/>
      <c r="K160" s="1650"/>
      <c r="L160" s="1650"/>
      <c r="M160" s="1650"/>
      <c r="N160" s="1650"/>
      <c r="O160" s="1650"/>
      <c r="P160" s="1650"/>
      <c r="Q160" s="1650"/>
      <c r="R160" s="1650"/>
      <c r="S160" s="1650"/>
      <c r="T160" s="1650"/>
      <c r="U160" s="1650"/>
      <c r="V160" s="1650"/>
      <c r="W160" s="1650"/>
      <c r="X160" s="1650"/>
      <c r="Y160" s="1650"/>
      <c r="Z160" s="1650"/>
      <c r="AA160" s="1650"/>
      <c r="AB160" s="1650"/>
      <c r="AC160" s="1650"/>
      <c r="AD160" s="1650"/>
      <c r="AE160" s="1650"/>
      <c r="AF160" s="1650"/>
      <c r="AG160" s="1650"/>
      <c r="AH160" s="1650"/>
      <c r="AI160" s="1650"/>
      <c r="AJ160" s="1650"/>
      <c r="AK160" s="1650"/>
      <c r="AL160" s="1650"/>
      <c r="AM160" s="1650"/>
      <c r="AN160" s="1650"/>
      <c r="AO160" s="1650"/>
      <c r="AP160" s="1650"/>
      <c r="AQ160" s="1650"/>
      <c r="AR160" s="1650"/>
      <c r="AS160" s="1650"/>
      <c r="AT160" s="1650"/>
      <c r="AU160" s="1650"/>
      <c r="AV160" s="1650"/>
      <c r="AW160" s="1650"/>
      <c r="AX160" s="1650"/>
      <c r="AY160" s="1650"/>
      <c r="AZ160" s="1650"/>
      <c r="BA160" s="1650"/>
      <c r="BB160" s="1650"/>
      <c r="BC160" s="1650"/>
      <c r="BD160" s="1650"/>
      <c r="BE160" s="1650"/>
      <c r="BF160" s="1650"/>
      <c r="BG160" s="1650"/>
      <c r="BH160" s="1650"/>
      <c r="BI160" s="1650"/>
      <c r="BJ160" s="1650"/>
      <c r="BK160" s="1650"/>
      <c r="BL160" s="1650"/>
      <c r="BM160" s="1650"/>
      <c r="BN160" s="1650"/>
      <c r="BO160" s="1650"/>
      <c r="BP160" s="1650"/>
      <c r="BQ160" s="1650"/>
      <c r="BR160" s="1650"/>
      <c r="BS160" s="1650"/>
      <c r="BT160" s="1650"/>
      <c r="BU160" s="1650"/>
      <c r="BV160" s="1650"/>
      <c r="BW160" s="1650"/>
      <c r="BX160" s="1650"/>
      <c r="BY160" s="1650"/>
      <c r="BZ160" s="1650"/>
      <c r="CA160" s="1650"/>
      <c r="CB160" s="1650"/>
      <c r="CC160" s="1650"/>
      <c r="CD160" s="1650"/>
      <c r="CE160" s="1650"/>
      <c r="CF160" s="1650"/>
      <c r="CG160" s="1650"/>
      <c r="CH160" s="1650"/>
      <c r="CI160" s="1650"/>
      <c r="CJ160" s="1650"/>
      <c r="CK160" s="1650"/>
      <c r="CL160" s="1650"/>
      <c r="CM160" s="1650"/>
      <c r="CN160" s="1650"/>
      <c r="CO160" s="1650"/>
      <c r="CP160" s="1650"/>
      <c r="CQ160" s="1650"/>
      <c r="CR160" s="1650"/>
      <c r="CS160" s="1650"/>
      <c r="CT160" s="1650"/>
      <c r="CU160" s="1650"/>
      <c r="CV160" s="1650"/>
      <c r="CW160" s="1650"/>
      <c r="CX160" s="1650"/>
      <c r="CY160" s="1650"/>
      <c r="CZ160" s="1650"/>
      <c r="DA160" s="1650"/>
      <c r="DB160" s="1650"/>
      <c r="DC160" s="1650"/>
      <c r="DD160" s="1650"/>
      <c r="DE160" s="1650"/>
      <c r="DF160" s="1650"/>
      <c r="DG160" s="1650"/>
      <c r="DH160" s="1650"/>
      <c r="DI160" s="1650"/>
      <c r="DJ160" s="1650"/>
      <c r="DK160" s="1650"/>
      <c r="DL160" s="1650"/>
      <c r="DM160" s="1650"/>
      <c r="DN160" s="1650"/>
      <c r="DO160" s="1650"/>
      <c r="DP160" s="1650"/>
      <c r="DQ160" s="1650"/>
      <c r="DR160" s="1650"/>
      <c r="DS160" s="1650"/>
      <c r="DT160" s="1650"/>
      <c r="DU160" s="1650"/>
      <c r="DV160" s="1650"/>
      <c r="DW160" s="1650"/>
      <c r="DX160" s="1650"/>
      <c r="DY160" s="1650"/>
      <c r="DZ160" s="1650"/>
      <c r="EA160" s="1650"/>
      <c r="EB160" s="1650"/>
      <c r="EC160" s="1650"/>
      <c r="ED160" s="1650"/>
      <c r="EE160" s="1650"/>
      <c r="EF160" s="1650"/>
      <c r="EG160" s="1650"/>
      <c r="EH160" s="1650"/>
      <c r="EI160" s="1650"/>
      <c r="EJ160" s="1650"/>
      <c r="EK160" s="1650"/>
      <c r="EL160" s="1650"/>
      <c r="EM160" s="1650"/>
      <c r="EN160" s="1650"/>
      <c r="EO160" s="1650"/>
      <c r="EP160" s="1650"/>
      <c r="EQ160" s="1650"/>
      <c r="ER160" s="1650"/>
      <c r="ES160" s="1650"/>
      <c r="ET160" s="1650"/>
      <c r="EU160" s="1650"/>
      <c r="EV160" s="1650"/>
      <c r="EW160" s="1650"/>
      <c r="EX160" s="1650"/>
      <c r="EY160" s="1650"/>
      <c r="EZ160" s="1650"/>
      <c r="FA160" s="1650"/>
      <c r="FB160" s="1650"/>
      <c r="FC160" s="1650"/>
      <c r="FD160" s="1650"/>
      <c r="FE160" s="1650"/>
      <c r="FF160" s="1650"/>
      <c r="FG160" s="1650"/>
      <c r="FH160" s="1650"/>
      <c r="FI160" s="1650"/>
      <c r="FJ160" s="1650"/>
      <c r="FK160" s="1650"/>
      <c r="FL160" s="1650"/>
      <c r="FM160" s="1650"/>
      <c r="FN160" s="1650"/>
      <c r="FO160" s="1650"/>
      <c r="FP160" s="1650"/>
      <c r="FQ160" s="1650"/>
      <c r="FR160" s="1650"/>
      <c r="FS160" s="1650"/>
      <c r="FT160" s="1650"/>
      <c r="FU160" s="1650"/>
      <c r="FV160" s="1650"/>
      <c r="FW160" s="1650"/>
      <c r="FX160" s="1650"/>
      <c r="FY160" s="1650"/>
      <c r="FZ160" s="1650"/>
      <c r="GA160" s="1650"/>
      <c r="GB160" s="1650"/>
      <c r="GC160" s="1650"/>
      <c r="GD160" s="1650"/>
      <c r="GE160" s="1650"/>
      <c r="GF160" s="1650"/>
      <c r="GG160" s="1650"/>
      <c r="GH160" s="1650"/>
      <c r="GI160" s="1650"/>
      <c r="GJ160" s="1650"/>
      <c r="GK160" s="1650"/>
      <c r="GL160" s="1650"/>
      <c r="GM160" s="1650"/>
      <c r="GO160" s="1169"/>
      <c r="GP160" s="1645"/>
      <c r="GQ160" s="1645"/>
      <c r="GR160" s="1169"/>
      <c r="GS160" s="1169"/>
      <c r="GT160" s="1169"/>
      <c r="GU160" s="1169"/>
      <c r="GV160" s="1645"/>
      <c r="GW160" s="1169"/>
      <c r="GX160" s="1169"/>
      <c r="GY160" s="553"/>
      <c r="GZ160" s="1169"/>
      <c r="HA160" s="1169"/>
      <c r="HB160" s="1169"/>
      <c r="HC160" s="1169"/>
      <c r="HD160" s="1169"/>
      <c r="HE160" s="1641"/>
      <c r="HF160" s="575"/>
      <c r="HG160" s="575"/>
      <c r="HH160" s="575"/>
      <c r="HI160" s="575"/>
      <c r="HJ160" s="1650">
        <v>11</v>
      </c>
    </row>
    <row s="1650" customFormat="1" customHeight="1" ht="11.549999999999999">
      <c r="A161" s="996"/>
      <c r="B161" s="1645"/>
      <c r="C161" s="1645"/>
      <c r="D161" s="360"/>
      <c r="J161" s="1650"/>
      <c r="K161" s="1650"/>
      <c r="L161" s="1650"/>
      <c r="M161" s="1650"/>
      <c r="N161" s="1650"/>
      <c r="O161" s="1650"/>
      <c r="P161" s="1650"/>
      <c r="Q161" s="1650"/>
      <c r="R161" s="1650"/>
      <c r="S161" s="1650"/>
      <c r="T161" s="1650"/>
      <c r="U161" s="1650"/>
      <c r="V161" s="1650"/>
      <c r="W161" s="1650"/>
      <c r="X161" s="1650"/>
      <c r="Y161" s="1650"/>
      <c r="Z161" s="1650"/>
      <c r="AA161" s="1650"/>
      <c r="AB161" s="1650"/>
      <c r="AC161" s="1650"/>
      <c r="AD161" s="1650"/>
      <c r="AE161" s="1650"/>
      <c r="AF161" s="1650"/>
      <c r="AG161" s="1650"/>
      <c r="AH161" s="1650"/>
      <c r="AI161" s="1650"/>
      <c r="AJ161" s="1650"/>
      <c r="AK161" s="1650"/>
      <c r="AL161" s="1650"/>
      <c r="AM161" s="1650"/>
      <c r="AN161" s="1650"/>
      <c r="AO161" s="1650"/>
      <c r="AP161" s="1650"/>
      <c r="AQ161" s="1650"/>
      <c r="AR161" s="1650"/>
      <c r="AS161" s="1650"/>
      <c r="AT161" s="1650"/>
      <c r="AU161" s="1650"/>
      <c r="AV161" s="1650"/>
      <c r="AW161" s="1650"/>
      <c r="AX161" s="1650"/>
      <c r="AY161" s="1650"/>
      <c r="AZ161" s="1650"/>
      <c r="BA161" s="1650"/>
      <c r="BB161" s="1650"/>
      <c r="BC161" s="1650"/>
      <c r="BD161" s="1650"/>
      <c r="BE161" s="1650"/>
      <c r="BF161" s="1650"/>
      <c r="BG161" s="1650"/>
      <c r="BH161" s="1650"/>
      <c r="BI161" s="1650"/>
      <c r="BJ161" s="1650"/>
      <c r="BK161" s="1650"/>
      <c r="BL161" s="1650"/>
      <c r="BM161" s="1650"/>
      <c r="BN161" s="1650"/>
      <c r="BO161" s="1650"/>
      <c r="BP161" s="1650"/>
      <c r="BQ161" s="1650"/>
      <c r="BR161" s="1650"/>
      <c r="BS161" s="1650"/>
      <c r="BT161" s="1650"/>
      <c r="BU161" s="1650"/>
      <c r="BV161" s="1650"/>
      <c r="BW161" s="1650"/>
      <c r="BX161" s="1650"/>
      <c r="BY161" s="1650"/>
      <c r="BZ161" s="1650"/>
      <c r="CA161" s="1650"/>
      <c r="CB161" s="1650"/>
      <c r="CC161" s="1650"/>
      <c r="CD161" s="1650"/>
      <c r="CE161" s="1650"/>
      <c r="CF161" s="1650"/>
      <c r="CG161" s="1650"/>
      <c r="CH161" s="1650"/>
      <c r="CI161" s="1650"/>
      <c r="CJ161" s="1650"/>
      <c r="CK161" s="1650"/>
      <c r="CL161" s="1650"/>
      <c r="CM161" s="1650"/>
      <c r="CN161" s="1650"/>
      <c r="CO161" s="1650"/>
      <c r="CP161" s="1650"/>
      <c r="CQ161" s="1650"/>
      <c r="CR161" s="1650"/>
      <c r="CS161" s="1650"/>
      <c r="CT161" s="1650"/>
      <c r="CU161" s="1650"/>
      <c r="CV161" s="1650"/>
      <c r="CW161" s="1650"/>
      <c r="CX161" s="1650"/>
      <c r="CY161" s="1650"/>
      <c r="CZ161" s="1650"/>
      <c r="DA161" s="1650"/>
      <c r="DB161" s="1650"/>
      <c r="DC161" s="1650"/>
      <c r="DD161" s="1650"/>
      <c r="DE161" s="1650"/>
      <c r="DF161" s="1650"/>
      <c r="DG161" s="1650"/>
      <c r="DH161" s="1650"/>
      <c r="DI161" s="1650"/>
      <c r="DJ161" s="1650"/>
      <c r="DK161" s="1650"/>
      <c r="DL161" s="1650"/>
      <c r="DM161" s="1650"/>
      <c r="DN161" s="1650"/>
      <c r="DO161" s="1650"/>
      <c r="DP161" s="1650"/>
      <c r="DQ161" s="1650"/>
      <c r="DR161" s="1650"/>
      <c r="DS161" s="1650"/>
      <c r="DT161" s="1650"/>
      <c r="DU161" s="1650"/>
      <c r="DV161" s="1650"/>
      <c r="DW161" s="1650"/>
      <c r="DX161" s="1650"/>
      <c r="DY161" s="1650"/>
      <c r="DZ161" s="1650"/>
      <c r="EA161" s="1650"/>
      <c r="EB161" s="1650"/>
      <c r="EC161" s="1650"/>
      <c r="ED161" s="1650"/>
      <c r="EE161" s="1650"/>
      <c r="EF161" s="1650"/>
      <c r="EG161" s="1650"/>
      <c r="EH161" s="1650"/>
      <c r="EI161" s="1650"/>
      <c r="EJ161" s="1650"/>
      <c r="EK161" s="1650"/>
      <c r="EL161" s="1650"/>
      <c r="EM161" s="1650"/>
      <c r="EN161" s="1650"/>
      <c r="EO161" s="1650"/>
      <c r="EP161" s="1650"/>
      <c r="EQ161" s="1650"/>
      <c r="ER161" s="1650"/>
      <c r="ES161" s="1650"/>
      <c r="ET161" s="1650"/>
      <c r="EU161" s="1650"/>
      <c r="EV161" s="1650"/>
      <c r="EW161" s="1650"/>
      <c r="EX161" s="1650"/>
      <c r="EY161" s="1650"/>
      <c r="EZ161" s="1650"/>
      <c r="FA161" s="1650"/>
      <c r="FB161" s="1650"/>
      <c r="FC161" s="1650"/>
      <c r="FD161" s="1650"/>
      <c r="FE161" s="1650"/>
      <c r="FF161" s="1650"/>
      <c r="FG161" s="1650"/>
      <c r="FH161" s="1650"/>
      <c r="FI161" s="1650"/>
      <c r="FJ161" s="1650"/>
      <c r="FK161" s="1650"/>
      <c r="FL161" s="1650"/>
      <c r="FM161" s="1650"/>
      <c r="FN161" s="1650"/>
      <c r="FO161" s="1650"/>
      <c r="FP161" s="1650"/>
      <c r="FQ161" s="1650"/>
      <c r="FR161" s="1650"/>
      <c r="FS161" s="1650"/>
      <c r="FT161" s="1650"/>
      <c r="FU161" s="1650"/>
      <c r="FV161" s="1650"/>
      <c r="FW161" s="1650"/>
      <c r="FX161" s="1650"/>
      <c r="FY161" s="1650"/>
      <c r="FZ161" s="1650"/>
      <c r="GA161" s="1650"/>
      <c r="GB161" s="1650"/>
      <c r="GC161" s="1650"/>
      <c r="GD161" s="1650"/>
      <c r="GE161" s="1650"/>
      <c r="GF161" s="1650"/>
      <c r="GG161" s="1650"/>
      <c r="GH161" s="1650"/>
      <c r="GI161" s="1650"/>
      <c r="GJ161" s="1650"/>
      <c r="GK161" s="1650"/>
      <c r="GL161" s="1650"/>
      <c r="GM161" s="1650"/>
      <c r="GO161" s="1169"/>
      <c r="GP161" s="1645"/>
      <c r="GQ161" s="1645"/>
      <c r="GR161" s="1169"/>
      <c r="GS161" s="1169"/>
      <c r="GT161" s="1169"/>
      <c r="GU161" s="1169"/>
      <c r="GV161" s="1645"/>
      <c r="GW161" s="1169"/>
      <c r="GX161" s="1169"/>
      <c r="GY161" s="553"/>
      <c r="GZ161" s="1169"/>
      <c r="HA161" s="1169"/>
      <c r="HB161" s="1169"/>
      <c r="HC161" s="1169"/>
      <c r="HD161" s="1169"/>
      <c r="HE161" s="1641"/>
      <c r="HF161" s="575"/>
      <c r="HG161" s="575"/>
      <c r="HH161" s="575"/>
      <c r="HI161" s="575"/>
      <c r="HJ161" s="1650">
        <v>11</v>
      </c>
    </row>
    <row s="1650" customFormat="1" customHeight="1" ht="11.549999999999999">
      <c r="A162" s="996"/>
      <c r="B162" s="1645"/>
      <c r="C162" s="1645"/>
      <c r="D162" s="360"/>
      <c r="J162" s="1650"/>
      <c r="K162" s="1650"/>
      <c r="L162" s="1650"/>
      <c r="M162" s="1650"/>
      <c r="N162" s="1650"/>
      <c r="O162" s="1650"/>
      <c r="P162" s="1650"/>
      <c r="Q162" s="1650"/>
      <c r="R162" s="1650"/>
      <c r="S162" s="1650"/>
      <c r="T162" s="1650"/>
      <c r="U162" s="1650"/>
      <c r="V162" s="1650"/>
      <c r="W162" s="1650"/>
      <c r="X162" s="1650"/>
      <c r="Y162" s="1650"/>
      <c r="Z162" s="1650"/>
      <c r="AA162" s="1650"/>
      <c r="AB162" s="1650"/>
      <c r="AC162" s="1650"/>
      <c r="AD162" s="1650"/>
      <c r="AE162" s="1650"/>
      <c r="AF162" s="1650"/>
      <c r="AG162" s="1650"/>
      <c r="AH162" s="1650"/>
      <c r="AI162" s="1650"/>
      <c r="AJ162" s="1650"/>
      <c r="AK162" s="1650"/>
      <c r="AL162" s="1650"/>
      <c r="AM162" s="1650"/>
      <c r="AN162" s="1650"/>
      <c r="AO162" s="1650"/>
      <c r="AP162" s="1650"/>
      <c r="AQ162" s="1650"/>
      <c r="AR162" s="1650"/>
      <c r="AS162" s="1650"/>
      <c r="AT162" s="1650"/>
      <c r="AU162" s="1650"/>
      <c r="AV162" s="1650"/>
      <c r="AW162" s="1650"/>
      <c r="AX162" s="1650"/>
      <c r="AY162" s="1650"/>
      <c r="AZ162" s="1650"/>
      <c r="BA162" s="1650"/>
      <c r="BB162" s="1650"/>
      <c r="BC162" s="1650"/>
      <c r="BD162" s="1650"/>
      <c r="BE162" s="1650"/>
      <c r="BF162" s="1650"/>
      <c r="BG162" s="1650"/>
      <c r="BH162" s="1650"/>
      <c r="BI162" s="1650"/>
      <c r="BJ162" s="1650"/>
      <c r="BK162" s="1650"/>
      <c r="BL162" s="1650"/>
      <c r="BM162" s="1650"/>
      <c r="BN162" s="1650"/>
      <c r="BO162" s="1650"/>
      <c r="BP162" s="1650"/>
      <c r="BQ162" s="1650"/>
      <c r="BR162" s="1650"/>
      <c r="BS162" s="1650"/>
      <c r="BT162" s="1650"/>
      <c r="BU162" s="1650"/>
      <c r="BV162" s="1650"/>
      <c r="BW162" s="1650"/>
      <c r="BX162" s="1650"/>
      <c r="BY162" s="1650"/>
      <c r="BZ162" s="1650"/>
      <c r="CA162" s="1650"/>
      <c r="CB162" s="1650"/>
      <c r="CC162" s="1650"/>
      <c r="CD162" s="1650"/>
      <c r="CE162" s="1650"/>
      <c r="CF162" s="1650"/>
      <c r="CG162" s="1650"/>
      <c r="CH162" s="1650"/>
      <c r="CI162" s="1650"/>
      <c r="CJ162" s="1650"/>
      <c r="CK162" s="1650"/>
      <c r="CL162" s="1650"/>
      <c r="CM162" s="1650"/>
      <c r="CN162" s="1650"/>
      <c r="CO162" s="1650"/>
      <c r="CP162" s="1650"/>
      <c r="CQ162" s="1650"/>
      <c r="CR162" s="1650"/>
      <c r="CS162" s="1650"/>
      <c r="CT162" s="1650"/>
      <c r="CU162" s="1650"/>
      <c r="CV162" s="1650"/>
      <c r="CW162" s="1650"/>
      <c r="CX162" s="1650"/>
      <c r="CY162" s="1650"/>
      <c r="CZ162" s="1650"/>
      <c r="DA162" s="1650"/>
      <c r="DB162" s="1650"/>
      <c r="DC162" s="1650"/>
      <c r="DD162" s="1650"/>
      <c r="DE162" s="1650"/>
      <c r="DF162" s="1650"/>
      <c r="DG162" s="1650"/>
      <c r="DH162" s="1650"/>
      <c r="DI162" s="1650"/>
      <c r="DJ162" s="1650"/>
      <c r="DK162" s="1650"/>
      <c r="DL162" s="1650"/>
      <c r="DM162" s="1650"/>
      <c r="DN162" s="1650"/>
      <c r="DO162" s="1650"/>
      <c r="DP162" s="1650"/>
      <c r="DQ162" s="1650"/>
      <c r="DR162" s="1650"/>
      <c r="DS162" s="1650"/>
      <c r="DT162" s="1650"/>
      <c r="DU162" s="1650"/>
      <c r="DV162" s="1650"/>
      <c r="DW162" s="1650"/>
      <c r="DX162" s="1650"/>
      <c r="DY162" s="1650"/>
      <c r="DZ162" s="1650"/>
      <c r="EA162" s="1650"/>
      <c r="EB162" s="1650"/>
      <c r="EC162" s="1650"/>
      <c r="ED162" s="1650"/>
      <c r="EE162" s="1650"/>
      <c r="EF162" s="1650"/>
      <c r="EG162" s="1650"/>
      <c r="EH162" s="1650"/>
      <c r="EI162" s="1650"/>
      <c r="EJ162" s="1650"/>
      <c r="EK162" s="1650"/>
      <c r="EL162" s="1650"/>
      <c r="EM162" s="1650"/>
      <c r="EN162" s="1650"/>
      <c r="EO162" s="1650"/>
      <c r="EP162" s="1650"/>
      <c r="EQ162" s="1650"/>
      <c r="ER162" s="1650"/>
      <c r="ES162" s="1650"/>
      <c r="ET162" s="1650"/>
      <c r="EU162" s="1650"/>
      <c r="EV162" s="1650"/>
      <c r="EW162" s="1650"/>
      <c r="EX162" s="1650"/>
      <c r="EY162" s="1650"/>
      <c r="EZ162" s="1650"/>
      <c r="FA162" s="1650"/>
      <c r="FB162" s="1650"/>
      <c r="FC162" s="1650"/>
      <c r="FD162" s="1650"/>
      <c r="FE162" s="1650"/>
      <c r="FF162" s="1650"/>
      <c r="FG162" s="1650"/>
      <c r="FH162" s="1650"/>
      <c r="FI162" s="1650"/>
      <c r="FJ162" s="1650"/>
      <c r="FK162" s="1650"/>
      <c r="FL162" s="1650"/>
      <c r="FM162" s="1650"/>
      <c r="FN162" s="1650"/>
      <c r="FO162" s="1650"/>
      <c r="FP162" s="1650"/>
      <c r="FQ162" s="1650"/>
      <c r="FR162" s="1650"/>
      <c r="FS162" s="1650"/>
      <c r="FT162" s="1650"/>
      <c r="FU162" s="1650"/>
      <c r="FV162" s="1650"/>
      <c r="FW162" s="1650"/>
      <c r="FX162" s="1650"/>
      <c r="FY162" s="1650"/>
      <c r="FZ162" s="1650"/>
      <c r="GA162" s="1650"/>
      <c r="GB162" s="1650"/>
      <c r="GC162" s="1650"/>
      <c r="GD162" s="1650"/>
      <c r="GE162" s="1650"/>
      <c r="GF162" s="1650"/>
      <c r="GG162" s="1650"/>
      <c r="GH162" s="1650"/>
      <c r="GI162" s="1650"/>
      <c r="GJ162" s="1650"/>
      <c r="GK162" s="1650"/>
      <c r="GL162" s="1650"/>
      <c r="GM162" s="1650"/>
      <c r="GO162" s="1169"/>
      <c r="GP162" s="1645"/>
      <c r="GQ162" s="1645"/>
      <c r="GR162" s="1169"/>
      <c r="GS162" s="1169"/>
      <c r="GT162" s="1169"/>
      <c r="GU162" s="1169"/>
      <c r="GV162" s="1645"/>
      <c r="GW162" s="1169"/>
      <c r="GX162" s="1169"/>
      <c r="GY162" s="553"/>
      <c r="GZ162" s="1169"/>
      <c r="HA162" s="1169"/>
      <c r="HB162" s="1169"/>
      <c r="HC162" s="1169"/>
      <c r="HD162" s="1169"/>
      <c r="HE162" s="1641"/>
      <c r="HF162" s="575"/>
      <c r="HG162" s="575"/>
      <c r="HH162" s="575"/>
      <c r="HI162" s="575"/>
      <c r="HJ162" s="1650">
        <v>11</v>
      </c>
    </row>
    <row s="1650" customFormat="1" customHeight="1" ht="11.549999999999999">
      <c r="A163" s="996"/>
      <c r="B163" s="1645"/>
      <c r="C163" s="1645"/>
      <c r="D163" s="360"/>
      <c r="J163" s="1650"/>
      <c r="K163" s="1650"/>
      <c r="L163" s="1650"/>
      <c r="M163" s="1650"/>
      <c r="N163" s="1650"/>
      <c r="O163" s="1650"/>
      <c r="P163" s="1650"/>
      <c r="Q163" s="1650"/>
      <c r="R163" s="1650"/>
      <c r="S163" s="1650"/>
      <c r="T163" s="1650"/>
      <c r="U163" s="1650"/>
      <c r="V163" s="1650"/>
      <c r="W163" s="1650"/>
      <c r="X163" s="1650"/>
      <c r="Y163" s="1650"/>
      <c r="Z163" s="1650"/>
      <c r="AA163" s="1650"/>
      <c r="AB163" s="1650"/>
      <c r="AC163" s="1650"/>
      <c r="AD163" s="1650"/>
      <c r="AE163" s="1650"/>
      <c r="AF163" s="1650"/>
      <c r="AG163" s="1650"/>
      <c r="AH163" s="1650"/>
      <c r="AI163" s="1650"/>
      <c r="AJ163" s="1650"/>
      <c r="AK163" s="1650"/>
      <c r="AL163" s="1650"/>
      <c r="AM163" s="1650"/>
      <c r="AN163" s="1650"/>
      <c r="AO163" s="1650"/>
      <c r="AP163" s="1650"/>
      <c r="AQ163" s="1650"/>
      <c r="AR163" s="1650"/>
      <c r="AS163" s="1650"/>
      <c r="AT163" s="1650"/>
      <c r="AU163" s="1650"/>
      <c r="AV163" s="1650"/>
      <c r="AW163" s="1650"/>
      <c r="AX163" s="1650"/>
      <c r="AY163" s="1650"/>
      <c r="AZ163" s="1650"/>
      <c r="BA163" s="1650"/>
      <c r="BB163" s="1650"/>
      <c r="BC163" s="1650"/>
      <c r="BD163" s="1650"/>
      <c r="BE163" s="1650"/>
      <c r="BF163" s="1650"/>
      <c r="BG163" s="1650"/>
      <c r="BH163" s="1650"/>
      <c r="BI163" s="1650"/>
      <c r="BJ163" s="1650"/>
      <c r="BK163" s="1650"/>
      <c r="BL163" s="1650"/>
      <c r="BM163" s="1650"/>
      <c r="BN163" s="1650"/>
      <c r="BO163" s="1650"/>
      <c r="BP163" s="1650"/>
      <c r="BQ163" s="1650"/>
      <c r="BR163" s="1650"/>
      <c r="BS163" s="1650"/>
      <c r="BT163" s="1650"/>
      <c r="BU163" s="1650"/>
      <c r="BV163" s="1650"/>
      <c r="BW163" s="1650"/>
      <c r="BX163" s="1650"/>
      <c r="BY163" s="1650"/>
      <c r="BZ163" s="1650"/>
      <c r="CA163" s="1650"/>
      <c r="CB163" s="1650"/>
      <c r="CC163" s="1650"/>
      <c r="CD163" s="1650"/>
      <c r="CE163" s="1650"/>
      <c r="CF163" s="1650"/>
      <c r="CG163" s="1650"/>
      <c r="CH163" s="1650"/>
      <c r="CI163" s="1650"/>
      <c r="CJ163" s="1650"/>
      <c r="CK163" s="1650"/>
      <c r="CL163" s="1650"/>
      <c r="CM163" s="1650"/>
      <c r="CN163" s="1650"/>
      <c r="CO163" s="1650"/>
      <c r="CP163" s="1650"/>
      <c r="CQ163" s="1650"/>
      <c r="CR163" s="1650"/>
      <c r="CS163" s="1650"/>
      <c r="CT163" s="1650"/>
      <c r="CU163" s="1650"/>
      <c r="CV163" s="1650"/>
      <c r="CW163" s="1650"/>
      <c r="CX163" s="1650"/>
      <c r="CY163" s="1650"/>
      <c r="CZ163" s="1650"/>
      <c r="DA163" s="1650"/>
      <c r="DB163" s="1650"/>
      <c r="DC163" s="1650"/>
      <c r="DD163" s="1650"/>
      <c r="DE163" s="1650"/>
      <c r="DF163" s="1650"/>
      <c r="DG163" s="1650"/>
      <c r="DH163" s="1650"/>
      <c r="DI163" s="1650"/>
      <c r="DJ163" s="1650"/>
      <c r="DK163" s="1650"/>
      <c r="DL163" s="1650"/>
      <c r="DM163" s="1650"/>
      <c r="DN163" s="1650"/>
      <c r="DO163" s="1650"/>
      <c r="DP163" s="1650"/>
      <c r="DQ163" s="1650"/>
      <c r="DR163" s="1650"/>
      <c r="DS163" s="1650"/>
      <c r="DT163" s="1650"/>
      <c r="DU163" s="1650"/>
      <c r="DV163" s="1650"/>
      <c r="DW163" s="1650"/>
      <c r="DX163" s="1650"/>
      <c r="DY163" s="1650"/>
      <c r="DZ163" s="1650"/>
      <c r="EA163" s="1650"/>
      <c r="EB163" s="1650"/>
      <c r="EC163" s="1650"/>
      <c r="ED163" s="1650"/>
      <c r="EE163" s="1650"/>
      <c r="EF163" s="1650"/>
      <c r="EG163" s="1650"/>
      <c r="EH163" s="1650"/>
      <c r="EI163" s="1650"/>
      <c r="EJ163" s="1650"/>
      <c r="EK163" s="1650"/>
      <c r="EL163" s="1650"/>
      <c r="EM163" s="1650"/>
      <c r="EN163" s="1650"/>
      <c r="EO163" s="1650"/>
      <c r="EP163" s="1650"/>
      <c r="EQ163" s="1650"/>
      <c r="ER163" s="1650"/>
      <c r="ES163" s="1650"/>
      <c r="ET163" s="1650"/>
      <c r="EU163" s="1650"/>
      <c r="EV163" s="1650"/>
      <c r="EW163" s="1650"/>
      <c r="EX163" s="1650"/>
      <c r="EY163" s="1650"/>
      <c r="EZ163" s="1650"/>
      <c r="FA163" s="1650"/>
      <c r="FB163" s="1650"/>
      <c r="FC163" s="1650"/>
      <c r="FD163" s="1650"/>
      <c r="FE163" s="1650"/>
      <c r="FF163" s="1650"/>
      <c r="FG163" s="1650"/>
      <c r="FH163" s="1650"/>
      <c r="FI163" s="1650"/>
      <c r="FJ163" s="1650"/>
      <c r="FK163" s="1650"/>
      <c r="FL163" s="1650"/>
      <c r="FM163" s="1650"/>
      <c r="FN163" s="1650"/>
      <c r="FO163" s="1650"/>
      <c r="FP163" s="1650"/>
      <c r="FQ163" s="1650"/>
      <c r="FR163" s="1650"/>
      <c r="FS163" s="1650"/>
      <c r="FT163" s="1650"/>
      <c r="FU163" s="1650"/>
      <c r="FV163" s="1650"/>
      <c r="FW163" s="1650"/>
      <c r="FX163" s="1650"/>
      <c r="FY163" s="1650"/>
      <c r="FZ163" s="1650"/>
      <c r="GA163" s="1650"/>
      <c r="GB163" s="1650"/>
      <c r="GC163" s="1650"/>
      <c r="GD163" s="1650"/>
      <c r="GE163" s="1650"/>
      <c r="GF163" s="1650"/>
      <c r="GG163" s="1650"/>
      <c r="GH163" s="1650"/>
      <c r="GI163" s="1650"/>
      <c r="GJ163" s="1650"/>
      <c r="GK163" s="1650"/>
      <c r="GL163" s="1650"/>
      <c r="GM163" s="1650"/>
      <c r="GO163" s="1169"/>
      <c r="GP163" s="1645"/>
      <c r="GQ163" s="1645"/>
      <c r="GR163" s="1169"/>
      <c r="GS163" s="1169"/>
      <c r="GT163" s="1169"/>
      <c r="GU163" s="1169"/>
      <c r="GV163" s="1645"/>
      <c r="GW163" s="1169"/>
      <c r="GX163" s="1169"/>
      <c r="GY163" s="553"/>
      <c r="GZ163" s="1169"/>
      <c r="HA163" s="1169"/>
      <c r="HB163" s="1169"/>
      <c r="HC163" s="1169"/>
      <c r="HD163" s="1169"/>
      <c r="HE163" s="1641"/>
      <c r="HF163" s="575"/>
      <c r="HG163" s="575"/>
      <c r="HH163" s="575"/>
      <c r="HI163" s="575"/>
      <c r="HJ163" s="1650">
        <v>11</v>
      </c>
    </row>
    <row s="1650" customFormat="1" customHeight="1" ht="11.549999999999999">
      <c r="A164" s="996"/>
      <c r="B164" s="1645"/>
      <c r="C164" s="1645"/>
      <c r="D164" s="360"/>
      <c r="J164" s="1650"/>
      <c r="K164" s="1650"/>
      <c r="L164" s="1650"/>
      <c r="M164" s="1650"/>
      <c r="N164" s="1650"/>
      <c r="O164" s="1650"/>
      <c r="P164" s="1650"/>
      <c r="Q164" s="1650"/>
      <c r="R164" s="1650"/>
      <c r="S164" s="1650"/>
      <c r="T164" s="1650"/>
      <c r="U164" s="1650"/>
      <c r="V164" s="1650"/>
      <c r="W164" s="1650"/>
      <c r="X164" s="1650"/>
      <c r="Y164" s="1650"/>
      <c r="Z164" s="1650"/>
      <c r="AA164" s="1650"/>
      <c r="AB164" s="1650"/>
      <c r="AC164" s="1650"/>
      <c r="AD164" s="1650"/>
      <c r="AE164" s="1650"/>
      <c r="AF164" s="1650"/>
      <c r="AG164" s="1650"/>
      <c r="AH164" s="1650"/>
      <c r="AI164" s="1650"/>
      <c r="AJ164" s="1650"/>
      <c r="AK164" s="1650"/>
      <c r="AL164" s="1650"/>
      <c r="AM164" s="1650"/>
      <c r="AN164" s="1650"/>
      <c r="AO164" s="1650"/>
      <c r="AP164" s="1650"/>
      <c r="AQ164" s="1650"/>
      <c r="AR164" s="1650"/>
      <c r="AS164" s="1650"/>
      <c r="AT164" s="1650"/>
      <c r="AU164" s="1650"/>
      <c r="AV164" s="1650"/>
      <c r="AW164" s="1650"/>
      <c r="AX164" s="1650"/>
      <c r="AY164" s="1650"/>
      <c r="AZ164" s="1650"/>
      <c r="BA164" s="1650"/>
      <c r="BB164" s="1650"/>
      <c r="BC164" s="1650"/>
      <c r="BD164" s="1650"/>
      <c r="BE164" s="1650"/>
      <c r="BF164" s="1650"/>
      <c r="BG164" s="1650"/>
      <c r="BH164" s="1650"/>
      <c r="BI164" s="1650"/>
      <c r="BJ164" s="1650"/>
      <c r="BK164" s="1650"/>
      <c r="BL164" s="1650"/>
      <c r="BM164" s="1650"/>
      <c r="BN164" s="1650"/>
      <c r="BO164" s="1650"/>
      <c r="BP164" s="1650"/>
      <c r="BQ164" s="1650"/>
      <c r="BR164" s="1650"/>
      <c r="BS164" s="1650"/>
      <c r="BT164" s="1650"/>
      <c r="BU164" s="1650"/>
      <c r="BV164" s="1650"/>
      <c r="BW164" s="1650"/>
      <c r="BX164" s="1650"/>
      <c r="BY164" s="1650"/>
      <c r="BZ164" s="1650"/>
      <c r="CA164" s="1650"/>
      <c r="CB164" s="1650"/>
      <c r="CC164" s="1650"/>
      <c r="CD164" s="1650"/>
      <c r="CE164" s="1650"/>
      <c r="CF164" s="1650"/>
      <c r="CG164" s="1650"/>
      <c r="CH164" s="1650"/>
      <c r="CI164" s="1650"/>
      <c r="CJ164" s="1650"/>
      <c r="CK164" s="1650"/>
      <c r="CL164" s="1650"/>
      <c r="CM164" s="1650"/>
      <c r="CN164" s="1650"/>
      <c r="CO164" s="1650"/>
      <c r="CP164" s="1650"/>
      <c r="CQ164" s="1650"/>
      <c r="CR164" s="1650"/>
      <c r="CS164" s="1650"/>
      <c r="CT164" s="1650"/>
      <c r="CU164" s="1650"/>
      <c r="CV164" s="1650"/>
      <c r="CW164" s="1650"/>
      <c r="CX164" s="1650"/>
      <c r="CY164" s="1650"/>
      <c r="CZ164" s="1650"/>
      <c r="DA164" s="1650"/>
      <c r="DB164" s="1650"/>
      <c r="DC164" s="1650"/>
      <c r="DD164" s="1650"/>
      <c r="DE164" s="1650"/>
      <c r="DF164" s="1650"/>
      <c r="DG164" s="1650"/>
      <c r="DH164" s="1650"/>
      <c r="DI164" s="1650"/>
      <c r="DJ164" s="1650"/>
      <c r="DK164" s="1650"/>
      <c r="DL164" s="1650"/>
      <c r="DM164" s="1650"/>
      <c r="DN164" s="1650"/>
      <c r="DO164" s="1650"/>
      <c r="DP164" s="1650"/>
      <c r="DQ164" s="1650"/>
      <c r="DR164" s="1650"/>
      <c r="DS164" s="1650"/>
      <c r="DT164" s="1650"/>
      <c r="DU164" s="1650"/>
      <c r="DV164" s="1650"/>
      <c r="DW164" s="1650"/>
      <c r="DX164" s="1650"/>
      <c r="DY164" s="1650"/>
      <c r="DZ164" s="1650"/>
      <c r="EA164" s="1650"/>
      <c r="EB164" s="1650"/>
      <c r="EC164" s="1650"/>
      <c r="ED164" s="1650"/>
      <c r="EE164" s="1650"/>
      <c r="EF164" s="1650"/>
      <c r="EG164" s="1650"/>
      <c r="EH164" s="1650"/>
      <c r="EI164" s="1650"/>
      <c r="EJ164" s="1650"/>
      <c r="EK164" s="1650"/>
      <c r="EL164" s="1650"/>
      <c r="EM164" s="1650"/>
      <c r="EN164" s="1650"/>
      <c r="EO164" s="1650"/>
      <c r="EP164" s="1650"/>
      <c r="EQ164" s="1650"/>
      <c r="ER164" s="1650"/>
      <c r="ES164" s="1650"/>
      <c r="ET164" s="1650"/>
      <c r="EU164" s="1650"/>
      <c r="EV164" s="1650"/>
      <c r="EW164" s="1650"/>
      <c r="EX164" s="1650"/>
      <c r="EY164" s="1650"/>
      <c r="EZ164" s="1650"/>
      <c r="FA164" s="1650"/>
      <c r="FB164" s="1650"/>
      <c r="FC164" s="1650"/>
      <c r="FD164" s="1650"/>
      <c r="FE164" s="1650"/>
      <c r="FF164" s="1650"/>
      <c r="FG164" s="1650"/>
      <c r="FH164" s="1650"/>
      <c r="FI164" s="1650"/>
      <c r="FJ164" s="1650"/>
      <c r="FK164" s="1650"/>
      <c r="FL164" s="1650"/>
      <c r="FM164" s="1650"/>
      <c r="FN164" s="1650"/>
      <c r="FO164" s="1650"/>
      <c r="FP164" s="1650"/>
      <c r="FQ164" s="1650"/>
      <c r="FR164" s="1650"/>
      <c r="FS164" s="1650"/>
      <c r="FT164" s="1650"/>
      <c r="FU164" s="1650"/>
      <c r="FV164" s="1650"/>
      <c r="FW164" s="1650"/>
      <c r="FX164" s="1650"/>
      <c r="FY164" s="1650"/>
      <c r="FZ164" s="1650"/>
      <c r="GA164" s="1650"/>
      <c r="GB164" s="1650"/>
      <c r="GC164" s="1650"/>
      <c r="GD164" s="1650"/>
      <c r="GE164" s="1650"/>
      <c r="GF164" s="1650"/>
      <c r="GG164" s="1650"/>
      <c r="GH164" s="1650"/>
      <c r="GI164" s="1650"/>
      <c r="GJ164" s="1650"/>
      <c r="GK164" s="1650"/>
      <c r="GL164" s="1650"/>
      <c r="GM164" s="1650"/>
      <c r="GO164" s="1169"/>
      <c r="GP164" s="1645"/>
      <c r="GQ164" s="1645"/>
      <c r="GR164" s="1169"/>
      <c r="GS164" s="1169"/>
      <c r="GT164" s="1169"/>
      <c r="GU164" s="1169"/>
      <c r="GV164" s="1645"/>
      <c r="GW164" s="1169"/>
      <c r="GX164" s="1169"/>
      <c r="GY164" s="553"/>
      <c r="GZ164" s="1169"/>
      <c r="HA164" s="1169"/>
      <c r="HB164" s="1169"/>
      <c r="HC164" s="1169"/>
      <c r="HD164" s="1169"/>
      <c r="HE164" s="1641"/>
      <c r="HF164" s="575"/>
      <c r="HG164" s="575"/>
      <c r="HH164" s="575"/>
      <c r="HI164" s="575"/>
      <c r="HJ164" s="1650">
        <v>11</v>
      </c>
    </row>
    <row s="1650" customFormat="1" customHeight="1" ht="11.549999999999999">
      <c r="A165" s="996"/>
      <c r="B165" s="1645"/>
      <c r="C165" s="1645"/>
      <c r="D165" s="360"/>
      <c r="J165" s="1650"/>
      <c r="K165" s="1650"/>
      <c r="L165" s="1650"/>
      <c r="M165" s="1650"/>
      <c r="N165" s="1650"/>
      <c r="O165" s="1650"/>
      <c r="P165" s="1650"/>
      <c r="Q165" s="1650"/>
      <c r="R165" s="1650"/>
      <c r="S165" s="1650"/>
      <c r="T165" s="1650"/>
      <c r="U165" s="1650"/>
      <c r="V165" s="1650"/>
      <c r="W165" s="1650"/>
      <c r="X165" s="1650"/>
      <c r="Y165" s="1650"/>
      <c r="Z165" s="1650"/>
      <c r="AA165" s="1650"/>
      <c r="AB165" s="1650"/>
      <c r="AC165" s="1650"/>
      <c r="AD165" s="1650"/>
      <c r="AE165" s="1650"/>
      <c r="AF165" s="1650"/>
      <c r="AG165" s="1650"/>
      <c r="AH165" s="1650"/>
      <c r="AI165" s="1650"/>
      <c r="AJ165" s="1650"/>
      <c r="AK165" s="1650"/>
      <c r="AL165" s="1650"/>
      <c r="AM165" s="1650"/>
      <c r="AN165" s="1650"/>
      <c r="AO165" s="1650"/>
      <c r="AP165" s="1650"/>
      <c r="AQ165" s="1650"/>
      <c r="AR165" s="1650"/>
      <c r="AS165" s="1650"/>
      <c r="AT165" s="1650"/>
      <c r="AU165" s="1650"/>
      <c r="AV165" s="1650"/>
      <c r="AW165" s="1650"/>
      <c r="AX165" s="1650"/>
      <c r="AY165" s="1650"/>
      <c r="AZ165" s="1650"/>
      <c r="BA165" s="1650"/>
      <c r="BB165" s="1650"/>
      <c r="BC165" s="1650"/>
      <c r="BD165" s="1650"/>
      <c r="BE165" s="1650"/>
      <c r="BF165" s="1650"/>
      <c r="BG165" s="1650"/>
      <c r="BH165" s="1650"/>
      <c r="BI165" s="1650"/>
      <c r="BJ165" s="1650"/>
      <c r="BK165" s="1650"/>
      <c r="BL165" s="1650"/>
      <c r="BM165" s="1650"/>
      <c r="BN165" s="1650"/>
      <c r="BO165" s="1650"/>
      <c r="BP165" s="1650"/>
      <c r="BQ165" s="1650"/>
      <c r="BR165" s="1650"/>
      <c r="BS165" s="1650"/>
      <c r="BT165" s="1650"/>
      <c r="BU165" s="1650"/>
      <c r="BV165" s="1650"/>
      <c r="BW165" s="1650"/>
      <c r="BX165" s="1650"/>
      <c r="BY165" s="1650"/>
      <c r="BZ165" s="1650"/>
      <c r="CA165" s="1650"/>
      <c r="CB165" s="1650"/>
      <c r="CC165" s="1650"/>
      <c r="CD165" s="1650"/>
      <c r="CE165" s="1650"/>
      <c r="CF165" s="1650"/>
      <c r="CG165" s="1650"/>
      <c r="CH165" s="1650"/>
      <c r="CI165" s="1650"/>
      <c r="CJ165" s="1650"/>
      <c r="CK165" s="1650"/>
      <c r="CL165" s="1650"/>
      <c r="CM165" s="1650"/>
      <c r="CN165" s="1650"/>
      <c r="CO165" s="1650"/>
      <c r="CP165" s="1650"/>
      <c r="CQ165" s="1650"/>
      <c r="CR165" s="1650"/>
      <c r="CS165" s="1650"/>
      <c r="CT165" s="1650"/>
      <c r="CU165" s="1650"/>
      <c r="CV165" s="1650"/>
      <c r="CW165" s="1650"/>
      <c r="CX165" s="1650"/>
      <c r="CY165" s="1650"/>
      <c r="CZ165" s="1650"/>
      <c r="DA165" s="1650"/>
      <c r="DB165" s="1650"/>
      <c r="DC165" s="1650"/>
      <c r="DD165" s="1650"/>
      <c r="DE165" s="1650"/>
      <c r="DF165" s="1650"/>
      <c r="DG165" s="1650"/>
      <c r="DH165" s="1650"/>
      <c r="DI165" s="1650"/>
      <c r="DJ165" s="1650"/>
      <c r="DK165" s="1650"/>
      <c r="DL165" s="1650"/>
      <c r="DM165" s="1650"/>
      <c r="DN165" s="1650"/>
      <c r="DO165" s="1650"/>
      <c r="DP165" s="1650"/>
      <c r="DQ165" s="1650"/>
      <c r="DR165" s="1650"/>
      <c r="DS165" s="1650"/>
      <c r="DT165" s="1650"/>
      <c r="DU165" s="1650"/>
      <c r="DV165" s="1650"/>
      <c r="DW165" s="1650"/>
      <c r="DX165" s="1650"/>
      <c r="DY165" s="1650"/>
      <c r="DZ165" s="1650"/>
      <c r="EA165" s="1650"/>
      <c r="EB165" s="1650"/>
      <c r="EC165" s="1650"/>
      <c r="ED165" s="1650"/>
      <c r="EE165" s="1650"/>
      <c r="EF165" s="1650"/>
      <c r="EG165" s="1650"/>
      <c r="EH165" s="1650"/>
      <c r="EI165" s="1650"/>
      <c r="EJ165" s="1650"/>
      <c r="EK165" s="1650"/>
      <c r="EL165" s="1650"/>
      <c r="EM165" s="1650"/>
      <c r="EN165" s="1650"/>
      <c r="EO165" s="1650"/>
      <c r="EP165" s="1650"/>
      <c r="EQ165" s="1650"/>
      <c r="ER165" s="1650"/>
      <c r="ES165" s="1650"/>
      <c r="ET165" s="1650"/>
      <c r="EU165" s="1650"/>
      <c r="EV165" s="1650"/>
      <c r="EW165" s="1650"/>
      <c r="EX165" s="1650"/>
      <c r="EY165" s="1650"/>
      <c r="EZ165" s="1650"/>
      <c r="FA165" s="1650"/>
      <c r="FB165" s="1650"/>
      <c r="FC165" s="1650"/>
      <c r="FD165" s="1650"/>
      <c r="FE165" s="1650"/>
      <c r="FF165" s="1650"/>
      <c r="FG165" s="1650"/>
      <c r="FH165" s="1650"/>
      <c r="FI165" s="1650"/>
      <c r="FJ165" s="1650"/>
      <c r="FK165" s="1650"/>
      <c r="FL165" s="1650"/>
      <c r="FM165" s="1650"/>
      <c r="FN165" s="1650"/>
      <c r="FO165" s="1650"/>
      <c r="FP165" s="1650"/>
      <c r="FQ165" s="1650"/>
      <c r="FR165" s="1650"/>
      <c r="FS165" s="1650"/>
      <c r="FT165" s="1650"/>
      <c r="FU165" s="1650"/>
      <c r="FV165" s="1650"/>
      <c r="FW165" s="1650"/>
      <c r="FX165" s="1650"/>
      <c r="FY165" s="1650"/>
      <c r="FZ165" s="1650"/>
      <c r="GA165" s="1650"/>
      <c r="GB165" s="1650"/>
      <c r="GC165" s="1650"/>
      <c r="GD165" s="1650"/>
      <c r="GE165" s="1650"/>
      <c r="GF165" s="1650"/>
      <c r="GG165" s="1650"/>
      <c r="GH165" s="1650"/>
      <c r="GI165" s="1650"/>
      <c r="GJ165" s="1650"/>
      <c r="GK165" s="1650"/>
      <c r="GL165" s="1650"/>
      <c r="GM165" s="1650"/>
      <c r="GO165" s="1169"/>
      <c r="GP165" s="1645"/>
      <c r="GQ165" s="1645"/>
      <c r="GR165" s="1169"/>
      <c r="GS165" s="1169"/>
      <c r="GT165" s="1169"/>
      <c r="GU165" s="1169"/>
      <c r="GV165" s="1645"/>
      <c r="GW165" s="1169"/>
      <c r="GX165" s="1169"/>
      <c r="GY165" s="553"/>
      <c r="GZ165" s="1169"/>
      <c r="HA165" s="1169"/>
      <c r="HB165" s="1169"/>
      <c r="HC165" s="1169"/>
      <c r="HD165" s="1169"/>
      <c r="HE165" s="1641"/>
      <c r="HF165" s="575"/>
      <c r="HG165" s="575"/>
      <c r="HH165" s="575"/>
      <c r="HI165" s="575"/>
      <c r="HJ165" s="1650">
        <v>11</v>
      </c>
    </row>
    <row s="1650" customFormat="1" customHeight="1" ht="11.549999999999999">
      <c r="A166" s="996"/>
      <c r="B166" s="1645"/>
      <c r="C166" s="1645"/>
      <c r="D166" s="360"/>
      <c r="J166" s="1650"/>
      <c r="K166" s="1650"/>
      <c r="L166" s="1650"/>
      <c r="M166" s="1650"/>
      <c r="N166" s="1650"/>
      <c r="O166" s="1650"/>
      <c r="P166" s="1650"/>
      <c r="Q166" s="1650"/>
      <c r="R166" s="1650"/>
      <c r="S166" s="1650"/>
      <c r="T166" s="1650"/>
      <c r="U166" s="1650"/>
      <c r="V166" s="1650"/>
      <c r="W166" s="1650"/>
      <c r="X166" s="1650"/>
      <c r="Y166" s="1650"/>
      <c r="Z166" s="1650"/>
      <c r="AA166" s="1650"/>
      <c r="AB166" s="1650"/>
      <c r="AC166" s="1650"/>
      <c r="AD166" s="1650"/>
      <c r="AE166" s="1650"/>
      <c r="AF166" s="1650"/>
      <c r="AG166" s="1650"/>
      <c r="AH166" s="1650"/>
      <c r="AI166" s="1650"/>
      <c r="AJ166" s="1650"/>
      <c r="AK166" s="1650"/>
      <c r="AL166" s="1650"/>
      <c r="AM166" s="1650"/>
      <c r="AN166" s="1650"/>
      <c r="AO166" s="1650"/>
      <c r="AP166" s="1650"/>
      <c r="AQ166" s="1650"/>
      <c r="AR166" s="1650"/>
      <c r="AS166" s="1650"/>
      <c r="AT166" s="1650"/>
      <c r="AU166" s="1650"/>
      <c r="AV166" s="1650"/>
      <c r="AW166" s="1650"/>
      <c r="AX166" s="1650"/>
      <c r="AY166" s="1650"/>
      <c r="AZ166" s="1650"/>
      <c r="BA166" s="1650"/>
      <c r="BB166" s="1650"/>
      <c r="BC166" s="1650"/>
      <c r="BD166" s="1650"/>
      <c r="BE166" s="1650"/>
      <c r="BF166" s="1650"/>
      <c r="BG166" s="1650"/>
      <c r="BH166" s="1650"/>
      <c r="BI166" s="1650"/>
      <c r="BJ166" s="1650"/>
      <c r="BK166" s="1650"/>
      <c r="BL166" s="1650"/>
      <c r="BM166" s="1650"/>
      <c r="BN166" s="1650"/>
      <c r="BO166" s="1650"/>
      <c r="BP166" s="1650"/>
      <c r="BQ166" s="1650"/>
      <c r="BR166" s="1650"/>
      <c r="BS166" s="1650"/>
      <c r="BT166" s="1650"/>
      <c r="BU166" s="1650"/>
      <c r="BV166" s="1650"/>
      <c r="BW166" s="1650"/>
      <c r="BX166" s="1650"/>
      <c r="BY166" s="1650"/>
      <c r="BZ166" s="1650"/>
      <c r="CA166" s="1650"/>
      <c r="CB166" s="1650"/>
      <c r="CC166" s="1650"/>
      <c r="CD166" s="1650"/>
      <c r="CE166" s="1650"/>
      <c r="CF166" s="1650"/>
      <c r="CG166" s="1650"/>
      <c r="CH166" s="1650"/>
      <c r="CI166" s="1650"/>
      <c r="CJ166" s="1650"/>
      <c r="CK166" s="1650"/>
      <c r="CL166" s="1650"/>
      <c r="CM166" s="1650"/>
      <c r="CN166" s="1650"/>
      <c r="CO166" s="1650"/>
      <c r="CP166" s="1650"/>
      <c r="CQ166" s="1650"/>
      <c r="CR166" s="1650"/>
      <c r="CS166" s="1650"/>
      <c r="CT166" s="1650"/>
      <c r="CU166" s="1650"/>
      <c r="CV166" s="1650"/>
      <c r="CW166" s="1650"/>
      <c r="CX166" s="1650"/>
      <c r="CY166" s="1650"/>
      <c r="CZ166" s="1650"/>
      <c r="DA166" s="1650"/>
      <c r="DB166" s="1650"/>
      <c r="DC166" s="1650"/>
      <c r="DD166" s="1650"/>
      <c r="DE166" s="1650"/>
      <c r="DF166" s="1650"/>
      <c r="DG166" s="1650"/>
      <c r="DH166" s="1650"/>
      <c r="DI166" s="1650"/>
      <c r="DJ166" s="1650"/>
      <c r="DK166" s="1650"/>
      <c r="DL166" s="1650"/>
      <c r="DM166" s="1650"/>
      <c r="DN166" s="1650"/>
      <c r="DO166" s="1650"/>
      <c r="DP166" s="1650"/>
      <c r="DQ166" s="1650"/>
      <c r="DR166" s="1650"/>
      <c r="DS166" s="1650"/>
      <c r="DT166" s="1650"/>
      <c r="DU166" s="1650"/>
      <c r="DV166" s="1650"/>
      <c r="DW166" s="1650"/>
      <c r="DX166" s="1650"/>
      <c r="DY166" s="1650"/>
      <c r="DZ166" s="1650"/>
      <c r="EA166" s="1650"/>
      <c r="EB166" s="1650"/>
      <c r="EC166" s="1650"/>
      <c r="ED166" s="1650"/>
      <c r="EE166" s="1650"/>
      <c r="EF166" s="1650"/>
      <c r="EG166" s="1650"/>
      <c r="EH166" s="1650"/>
      <c r="EI166" s="1650"/>
      <c r="EJ166" s="1650"/>
      <c r="EK166" s="1650"/>
      <c r="EL166" s="1650"/>
      <c r="EM166" s="1650"/>
      <c r="EN166" s="1650"/>
      <c r="EO166" s="1650"/>
      <c r="EP166" s="1650"/>
      <c r="EQ166" s="1650"/>
      <c r="ER166" s="1650"/>
      <c r="ES166" s="1650"/>
      <c r="ET166" s="1650"/>
      <c r="EU166" s="1650"/>
      <c r="EV166" s="1650"/>
      <c r="EW166" s="1650"/>
      <c r="EX166" s="1650"/>
      <c r="EY166" s="1650"/>
      <c r="EZ166" s="1650"/>
      <c r="FA166" s="1650"/>
      <c r="FB166" s="1650"/>
      <c r="FC166" s="1650"/>
      <c r="FD166" s="1650"/>
      <c r="FE166" s="1650"/>
      <c r="FF166" s="1650"/>
      <c r="FG166" s="1650"/>
      <c r="FH166" s="1650"/>
      <c r="FI166" s="1650"/>
      <c r="FJ166" s="1650"/>
      <c r="FK166" s="1650"/>
      <c r="FL166" s="1650"/>
      <c r="FM166" s="1650"/>
      <c r="FN166" s="1650"/>
      <c r="FO166" s="1650"/>
      <c r="FP166" s="1650"/>
      <c r="FQ166" s="1650"/>
      <c r="FR166" s="1650"/>
      <c r="FS166" s="1650"/>
      <c r="FT166" s="1650"/>
      <c r="FU166" s="1650"/>
      <c r="FV166" s="1650"/>
      <c r="FW166" s="1650"/>
      <c r="FX166" s="1650"/>
      <c r="FY166" s="1650"/>
      <c r="FZ166" s="1650"/>
      <c r="GA166" s="1650"/>
      <c r="GB166" s="1650"/>
      <c r="GC166" s="1650"/>
      <c r="GD166" s="1650"/>
      <c r="GE166" s="1650"/>
      <c r="GF166" s="1650"/>
      <c r="GG166" s="1650"/>
      <c r="GH166" s="1650"/>
      <c r="GI166" s="1650"/>
      <c r="GJ166" s="1650"/>
      <c r="GK166" s="1650"/>
      <c r="GL166" s="1650"/>
      <c r="GM166" s="1650"/>
      <c r="GO166" s="1169"/>
      <c r="GP166" s="1645"/>
      <c r="GQ166" s="1645"/>
      <c r="GR166" s="1169"/>
      <c r="GS166" s="1169"/>
      <c r="GT166" s="1169"/>
      <c r="GU166" s="1169"/>
      <c r="GV166" s="1645"/>
      <c r="GW166" s="1169"/>
      <c r="GX166" s="1169"/>
      <c r="GY166" s="553"/>
      <c r="GZ166" s="1169"/>
      <c r="HA166" s="1169"/>
      <c r="HB166" s="1169"/>
      <c r="HC166" s="1169"/>
      <c r="HD166" s="1169"/>
      <c r="HE166" s="1641"/>
      <c r="HF166" s="575"/>
      <c r="HG166" s="575"/>
      <c r="HH166" s="575"/>
      <c r="HI166" s="575"/>
      <c r="HJ166" s="1650">
        <v>11</v>
      </c>
    </row>
    <row s="1650" customFormat="1" customHeight="1" ht="11.549999999999999">
      <c r="A167" s="996"/>
      <c r="B167" s="1645"/>
      <c r="C167" s="1645"/>
      <c r="D167" s="360"/>
      <c r="J167" s="1650"/>
      <c r="K167" s="1650"/>
      <c r="L167" s="1650"/>
      <c r="M167" s="1650"/>
      <c r="N167" s="1650"/>
      <c r="O167" s="1650"/>
      <c r="P167" s="1650"/>
      <c r="Q167" s="1650"/>
      <c r="R167" s="1650"/>
      <c r="S167" s="1650"/>
      <c r="T167" s="1650"/>
      <c r="U167" s="1650"/>
      <c r="V167" s="1650"/>
      <c r="W167" s="1650"/>
      <c r="X167" s="1650"/>
      <c r="Y167" s="1650"/>
      <c r="Z167" s="1650"/>
      <c r="AA167" s="1650"/>
      <c r="AB167" s="1650"/>
      <c r="AC167" s="1650"/>
      <c r="AD167" s="1650"/>
      <c r="AE167" s="1650"/>
      <c r="AF167" s="1650"/>
      <c r="AG167" s="1650"/>
      <c r="AH167" s="1650"/>
      <c r="AI167" s="1650"/>
      <c r="AJ167" s="1650"/>
      <c r="AK167" s="1650"/>
      <c r="AL167" s="1650"/>
      <c r="AM167" s="1650"/>
      <c r="AN167" s="1650"/>
      <c r="AO167" s="1650"/>
      <c r="AP167" s="1650"/>
      <c r="AQ167" s="1650"/>
      <c r="AR167" s="1650"/>
      <c r="AS167" s="1650"/>
      <c r="AT167" s="1650"/>
      <c r="AU167" s="1650"/>
      <c r="AV167" s="1650"/>
      <c r="AW167" s="1650"/>
      <c r="AX167" s="1650"/>
      <c r="AY167" s="1650"/>
      <c r="AZ167" s="1650"/>
      <c r="BA167" s="1650"/>
      <c r="BB167" s="1650"/>
      <c r="BC167" s="1650"/>
      <c r="BD167" s="1650"/>
      <c r="BE167" s="1650"/>
      <c r="BF167" s="1650"/>
      <c r="BG167" s="1650"/>
      <c r="BH167" s="1650"/>
      <c r="BI167" s="1650"/>
      <c r="BJ167" s="1650"/>
      <c r="BK167" s="1650"/>
      <c r="BL167" s="1650"/>
      <c r="BM167" s="1650"/>
      <c r="BN167" s="1650"/>
      <c r="BO167" s="1650"/>
      <c r="BP167" s="1650"/>
      <c r="BQ167" s="1650"/>
      <c r="BR167" s="1650"/>
      <c r="BS167" s="1650"/>
      <c r="BT167" s="1650"/>
      <c r="BU167" s="1650"/>
      <c r="BV167" s="1650"/>
      <c r="BW167" s="1650"/>
      <c r="BX167" s="1650"/>
      <c r="BY167" s="1650"/>
      <c r="BZ167" s="1650"/>
      <c r="CA167" s="1650"/>
      <c r="CB167" s="1650"/>
      <c r="CC167" s="1650"/>
      <c r="CD167" s="1650"/>
      <c r="CE167" s="1650"/>
      <c r="CF167" s="1650"/>
      <c r="CG167" s="1650"/>
      <c r="CH167" s="1650"/>
      <c r="CI167" s="1650"/>
      <c r="CJ167" s="1650"/>
      <c r="CK167" s="1650"/>
      <c r="CL167" s="1650"/>
      <c r="CM167" s="1650"/>
      <c r="CN167" s="1650"/>
      <c r="CO167" s="1650"/>
      <c r="CP167" s="1650"/>
      <c r="CQ167" s="1650"/>
      <c r="CR167" s="1650"/>
      <c r="CS167" s="1650"/>
      <c r="CT167" s="1650"/>
      <c r="CU167" s="1650"/>
      <c r="CV167" s="1650"/>
      <c r="CW167" s="1650"/>
      <c r="CX167" s="1650"/>
      <c r="CY167" s="1650"/>
      <c r="CZ167" s="1650"/>
      <c r="DA167" s="1650"/>
      <c r="DB167" s="1650"/>
      <c r="DC167" s="1650"/>
      <c r="DD167" s="1650"/>
      <c r="DE167" s="1650"/>
      <c r="DF167" s="1650"/>
      <c r="DG167" s="1650"/>
      <c r="DH167" s="1650"/>
      <c r="DI167" s="1650"/>
      <c r="DJ167" s="1650"/>
      <c r="DK167" s="1650"/>
      <c r="DL167" s="1650"/>
      <c r="DM167" s="1650"/>
      <c r="DN167" s="1650"/>
      <c r="DO167" s="1650"/>
      <c r="DP167" s="1650"/>
      <c r="DQ167" s="1650"/>
      <c r="DR167" s="1650"/>
      <c r="DS167" s="1650"/>
      <c r="DT167" s="1650"/>
      <c r="DU167" s="1650"/>
      <c r="DV167" s="1650"/>
      <c r="DW167" s="1650"/>
      <c r="DX167" s="1650"/>
      <c r="DY167" s="1650"/>
      <c r="DZ167" s="1650"/>
      <c r="EA167" s="1650"/>
      <c r="EB167" s="1650"/>
      <c r="EC167" s="1650"/>
      <c r="ED167" s="1650"/>
      <c r="EE167" s="1650"/>
      <c r="EF167" s="1650"/>
      <c r="EG167" s="1650"/>
      <c r="EH167" s="1650"/>
      <c r="EI167" s="1650"/>
      <c r="EJ167" s="1650"/>
      <c r="EK167" s="1650"/>
      <c r="EL167" s="1650"/>
      <c r="EM167" s="1650"/>
      <c r="EN167" s="1650"/>
      <c r="EO167" s="1650"/>
      <c r="EP167" s="1650"/>
      <c r="EQ167" s="1650"/>
      <c r="ER167" s="1650"/>
      <c r="ES167" s="1650"/>
      <c r="ET167" s="1650"/>
      <c r="EU167" s="1650"/>
      <c r="EV167" s="1650"/>
      <c r="EW167" s="1650"/>
      <c r="EX167" s="1650"/>
      <c r="EY167" s="1650"/>
      <c r="EZ167" s="1650"/>
      <c r="FA167" s="1650"/>
      <c r="FB167" s="1650"/>
      <c r="FC167" s="1650"/>
      <c r="FD167" s="1650"/>
      <c r="FE167" s="1650"/>
      <c r="FF167" s="1650"/>
      <c r="FG167" s="1650"/>
      <c r="FH167" s="1650"/>
      <c r="FI167" s="1650"/>
      <c r="FJ167" s="1650"/>
      <c r="FK167" s="1650"/>
      <c r="FL167" s="1650"/>
      <c r="FM167" s="1650"/>
      <c r="FN167" s="1650"/>
      <c r="FO167" s="1650"/>
      <c r="FP167" s="1650"/>
      <c r="FQ167" s="1650"/>
      <c r="FR167" s="1650"/>
      <c r="FS167" s="1650"/>
      <c r="FT167" s="1650"/>
      <c r="FU167" s="1650"/>
      <c r="FV167" s="1650"/>
      <c r="FW167" s="1650"/>
      <c r="FX167" s="1650"/>
      <c r="FY167" s="1650"/>
      <c r="FZ167" s="1650"/>
      <c r="GA167" s="1650"/>
      <c r="GB167" s="1650"/>
      <c r="GC167" s="1650"/>
      <c r="GD167" s="1650"/>
      <c r="GE167" s="1650"/>
      <c r="GF167" s="1650"/>
      <c r="GG167" s="1650"/>
      <c r="GH167" s="1650"/>
      <c r="GI167" s="1650"/>
      <c r="GJ167" s="1650"/>
      <c r="GK167" s="1650"/>
      <c r="GL167" s="1650"/>
      <c r="GM167" s="1650"/>
      <c r="GO167" s="1169"/>
      <c r="GP167" s="1645"/>
      <c r="GQ167" s="1645"/>
      <c r="GR167" s="1169"/>
      <c r="GS167" s="1169"/>
      <c r="GT167" s="1169"/>
      <c r="GU167" s="1169"/>
      <c r="GV167" s="1645"/>
      <c r="GW167" s="1169"/>
      <c r="GX167" s="1169"/>
      <c r="GY167" s="553"/>
      <c r="GZ167" s="1169"/>
      <c r="HA167" s="1169"/>
      <c r="HB167" s="1169"/>
      <c r="HC167" s="1169"/>
      <c r="HD167" s="1169"/>
      <c r="HE167" s="1641"/>
      <c r="HF167" s="575"/>
      <c r="HG167" s="575"/>
      <c r="HH167" s="575"/>
      <c r="HI167" s="575"/>
      <c r="HJ167" s="1650">
        <v>11</v>
      </c>
    </row>
    <row s="1650" customFormat="1" customHeight="1" ht="11.549999999999999">
      <c r="A168" s="996"/>
      <c r="B168" s="1645"/>
      <c r="C168" s="1645"/>
      <c r="D168" s="360"/>
      <c r="J168" s="1650"/>
      <c r="K168" s="1650"/>
      <c r="L168" s="1650"/>
      <c r="M168" s="1650"/>
      <c r="N168" s="1650"/>
      <c r="O168" s="1650"/>
      <c r="P168" s="1650"/>
      <c r="Q168" s="1650"/>
      <c r="R168" s="1650"/>
      <c r="S168" s="1650"/>
      <c r="T168" s="1650"/>
      <c r="U168" s="1650"/>
      <c r="V168" s="1650"/>
      <c r="W168" s="1650"/>
      <c r="X168" s="1650"/>
      <c r="Y168" s="1650"/>
      <c r="Z168" s="1650"/>
      <c r="AA168" s="1650"/>
      <c r="AB168" s="1650"/>
      <c r="AC168" s="1650"/>
      <c r="AD168" s="1650"/>
      <c r="AE168" s="1650"/>
      <c r="AF168" s="1650"/>
      <c r="AG168" s="1650"/>
      <c r="AH168" s="1650"/>
      <c r="AI168" s="1650"/>
      <c r="AJ168" s="1650"/>
      <c r="AK168" s="1650"/>
      <c r="AL168" s="1650"/>
      <c r="AM168" s="1650"/>
      <c r="AN168" s="1650"/>
      <c r="AO168" s="1650"/>
      <c r="AP168" s="1650"/>
      <c r="AQ168" s="1650"/>
      <c r="AR168" s="1650"/>
      <c r="AS168" s="1650"/>
      <c r="AT168" s="1650"/>
      <c r="AU168" s="1650"/>
      <c r="AV168" s="1650"/>
      <c r="AW168" s="1650"/>
      <c r="AX168" s="1650"/>
      <c r="AY168" s="1650"/>
      <c r="AZ168" s="1650"/>
      <c r="BA168" s="1650"/>
      <c r="BB168" s="1650"/>
      <c r="BC168" s="1650"/>
      <c r="BD168" s="1650"/>
      <c r="BE168" s="1650"/>
      <c r="BF168" s="1650"/>
      <c r="BG168" s="1650"/>
      <c r="BH168" s="1650"/>
      <c r="BI168" s="1650"/>
      <c r="BJ168" s="1650"/>
      <c r="BK168" s="1650"/>
      <c r="BL168" s="1650"/>
      <c r="BM168" s="1650"/>
      <c r="BN168" s="1650"/>
      <c r="BO168" s="1650"/>
      <c r="BP168" s="1650"/>
      <c r="BQ168" s="1650"/>
      <c r="BR168" s="1650"/>
      <c r="BS168" s="1650"/>
      <c r="BT168" s="1650"/>
      <c r="BU168" s="1650"/>
      <c r="BV168" s="1650"/>
      <c r="BW168" s="1650"/>
      <c r="BX168" s="1650"/>
      <c r="BY168" s="1650"/>
      <c r="BZ168" s="1650"/>
      <c r="CA168" s="1650"/>
      <c r="CB168" s="1650"/>
      <c r="CC168" s="1650"/>
      <c r="CD168" s="1650"/>
      <c r="CE168" s="1650"/>
      <c r="CF168" s="1650"/>
      <c r="CG168" s="1650"/>
      <c r="CH168" s="1650"/>
      <c r="CI168" s="1650"/>
      <c r="CJ168" s="1650"/>
      <c r="CK168" s="1650"/>
      <c r="CL168" s="1650"/>
      <c r="CM168" s="1650"/>
      <c r="CN168" s="1650"/>
      <c r="CO168" s="1650"/>
      <c r="CP168" s="1650"/>
      <c r="CQ168" s="1650"/>
      <c r="CR168" s="1650"/>
      <c r="CS168" s="1650"/>
      <c r="CT168" s="1650"/>
      <c r="CU168" s="1650"/>
      <c r="CV168" s="1650"/>
      <c r="CW168" s="1650"/>
      <c r="CX168" s="1650"/>
      <c r="CY168" s="1650"/>
      <c r="CZ168" s="1650"/>
      <c r="DA168" s="1650"/>
      <c r="DB168" s="1650"/>
      <c r="DC168" s="1650"/>
      <c r="DD168" s="1650"/>
      <c r="DE168" s="1650"/>
      <c r="DF168" s="1650"/>
      <c r="DG168" s="1650"/>
      <c r="DH168" s="1650"/>
      <c r="DI168" s="1650"/>
      <c r="DJ168" s="1650"/>
      <c r="DK168" s="1650"/>
      <c r="DL168" s="1650"/>
      <c r="DM168" s="1650"/>
      <c r="DN168" s="1650"/>
      <c r="DO168" s="1650"/>
      <c r="DP168" s="1650"/>
      <c r="DQ168" s="1650"/>
      <c r="DR168" s="1650"/>
      <c r="DS168" s="1650"/>
      <c r="DT168" s="1650"/>
      <c r="DU168" s="1650"/>
      <c r="DV168" s="1650"/>
      <c r="DW168" s="1650"/>
      <c r="DX168" s="1650"/>
      <c r="DY168" s="1650"/>
      <c r="DZ168" s="1650"/>
      <c r="EA168" s="1650"/>
      <c r="EB168" s="1650"/>
      <c r="EC168" s="1650"/>
      <c r="ED168" s="1650"/>
      <c r="EE168" s="1650"/>
      <c r="EF168" s="1650"/>
      <c r="EG168" s="1650"/>
      <c r="EH168" s="1650"/>
      <c r="EI168" s="1650"/>
      <c r="EJ168" s="1650"/>
      <c r="EK168" s="1650"/>
      <c r="EL168" s="1650"/>
      <c r="EM168" s="1650"/>
      <c r="EN168" s="1650"/>
      <c r="EO168" s="1650"/>
      <c r="EP168" s="1650"/>
      <c r="EQ168" s="1650"/>
      <c r="ER168" s="1650"/>
      <c r="ES168" s="1650"/>
      <c r="ET168" s="1650"/>
      <c r="EU168" s="1650"/>
      <c r="EV168" s="1650"/>
      <c r="EW168" s="1650"/>
      <c r="EX168" s="1650"/>
      <c r="EY168" s="1650"/>
      <c r="EZ168" s="1650"/>
      <c r="FA168" s="1650"/>
      <c r="FB168" s="1650"/>
      <c r="FC168" s="1650"/>
      <c r="FD168" s="1650"/>
      <c r="FE168" s="1650"/>
      <c r="FF168" s="1650"/>
      <c r="FG168" s="1650"/>
      <c r="FH168" s="1650"/>
      <c r="FI168" s="1650"/>
      <c r="FJ168" s="1650"/>
      <c r="FK168" s="1650"/>
      <c r="FL168" s="1650"/>
      <c r="FM168" s="1650"/>
      <c r="FN168" s="1650"/>
      <c r="FO168" s="1650"/>
      <c r="FP168" s="1650"/>
      <c r="FQ168" s="1650"/>
      <c r="FR168" s="1650"/>
      <c r="FS168" s="1650"/>
      <c r="FT168" s="1650"/>
      <c r="FU168" s="1650"/>
      <c r="FV168" s="1650"/>
      <c r="FW168" s="1650"/>
      <c r="FX168" s="1650"/>
      <c r="FY168" s="1650"/>
      <c r="FZ168" s="1650"/>
      <c r="GA168" s="1650"/>
      <c r="GB168" s="1650"/>
      <c r="GC168" s="1650"/>
      <c r="GD168" s="1650"/>
      <c r="GE168" s="1650"/>
      <c r="GF168" s="1650"/>
      <c r="GG168" s="1650"/>
      <c r="GH168" s="1650"/>
      <c r="GI168" s="1650"/>
      <c r="GJ168" s="1650"/>
      <c r="GK168" s="1650"/>
      <c r="GL168" s="1650"/>
      <c r="GM168" s="1650"/>
      <c r="GO168" s="1169"/>
      <c r="GP168" s="1645"/>
      <c r="GQ168" s="1645"/>
      <c r="GR168" s="1169"/>
      <c r="GS168" s="1169"/>
      <c r="GT168" s="1169"/>
      <c r="GU168" s="1169"/>
      <c r="GV168" s="1645"/>
      <c r="GW168" s="1169"/>
      <c r="GX168" s="1169"/>
      <c r="GY168" s="553"/>
      <c r="GZ168" s="1169"/>
      <c r="HA168" s="1169"/>
      <c r="HB168" s="1169"/>
      <c r="HC168" s="1169"/>
      <c r="HD168" s="1169"/>
      <c r="HE168" s="1641"/>
      <c r="HF168" s="575"/>
      <c r="HG168" s="575"/>
      <c r="HH168" s="575"/>
      <c r="HI168" s="575"/>
      <c r="HJ168" s="1650">
        <v>11</v>
      </c>
    </row>
    <row s="1650" customFormat="1" customHeight="1" ht="11.549999999999999">
      <c r="A169" s="996"/>
      <c r="B169" s="1645"/>
      <c r="C169" s="1645"/>
      <c r="D169" s="360"/>
      <c r="J169" s="1650"/>
      <c r="K169" s="1650"/>
      <c r="L169" s="1650"/>
      <c r="M169" s="1650"/>
      <c r="N169" s="1650"/>
      <c r="O169" s="1650"/>
      <c r="P169" s="1650"/>
      <c r="Q169" s="1650"/>
      <c r="R169" s="1650"/>
      <c r="S169" s="1650"/>
      <c r="T169" s="1650"/>
      <c r="U169" s="1650"/>
      <c r="V169" s="1650"/>
      <c r="W169" s="1650"/>
      <c r="X169" s="1650"/>
      <c r="Y169" s="1650"/>
      <c r="Z169" s="1650"/>
      <c r="AA169" s="1650"/>
      <c r="AB169" s="1650"/>
      <c r="AC169" s="1650"/>
      <c r="AD169" s="1650"/>
      <c r="AE169" s="1650"/>
      <c r="AF169" s="1650"/>
      <c r="AG169" s="1650"/>
      <c r="AH169" s="1650"/>
      <c r="AI169" s="1650"/>
      <c r="AJ169" s="1650"/>
      <c r="AK169" s="1650"/>
      <c r="AL169" s="1650"/>
      <c r="AM169" s="1650"/>
      <c r="AN169" s="1650"/>
      <c r="AO169" s="1650"/>
      <c r="AP169" s="1650"/>
      <c r="AQ169" s="1650"/>
      <c r="AR169" s="1650"/>
      <c r="AS169" s="1650"/>
      <c r="AT169" s="1650"/>
      <c r="AU169" s="1650"/>
      <c r="AV169" s="1650"/>
      <c r="AW169" s="1650"/>
      <c r="AX169" s="1650"/>
      <c r="AY169" s="1650"/>
      <c r="AZ169" s="1650"/>
      <c r="BA169" s="1650"/>
      <c r="BB169" s="1650"/>
      <c r="BC169" s="1650"/>
      <c r="BD169" s="1650"/>
      <c r="BE169" s="1650"/>
      <c r="BF169" s="1650"/>
      <c r="BG169" s="1650"/>
      <c r="BH169" s="1650"/>
      <c r="BI169" s="1650"/>
      <c r="BJ169" s="1650"/>
      <c r="BK169" s="1650"/>
      <c r="BL169" s="1650"/>
      <c r="BM169" s="1650"/>
      <c r="BN169" s="1650"/>
      <c r="BO169" s="1650"/>
      <c r="BP169" s="1650"/>
      <c r="BQ169" s="1650"/>
      <c r="BR169" s="1650"/>
      <c r="BS169" s="1650"/>
      <c r="BT169" s="1650"/>
      <c r="BU169" s="1650"/>
      <c r="BV169" s="1650"/>
      <c r="BW169" s="1650"/>
      <c r="BX169" s="1650"/>
      <c r="BY169" s="1650"/>
      <c r="BZ169" s="1650"/>
      <c r="CA169" s="1650"/>
      <c r="CB169" s="1650"/>
      <c r="CC169" s="1650"/>
      <c r="CD169" s="1650"/>
      <c r="CE169" s="1650"/>
      <c r="CF169" s="1650"/>
      <c r="CG169" s="1650"/>
      <c r="CH169" s="1650"/>
      <c r="CI169" s="1650"/>
      <c r="CJ169" s="1650"/>
      <c r="CK169" s="1650"/>
      <c r="CL169" s="1650"/>
      <c r="CM169" s="1650"/>
      <c r="CN169" s="1650"/>
      <c r="CO169" s="1650"/>
      <c r="CP169" s="1650"/>
      <c r="CQ169" s="1650"/>
      <c r="CR169" s="1650"/>
      <c r="CS169" s="1650"/>
      <c r="CT169" s="1650"/>
      <c r="CU169" s="1650"/>
      <c r="CV169" s="1650"/>
      <c r="CW169" s="1650"/>
      <c r="CX169" s="1650"/>
      <c r="CY169" s="1650"/>
      <c r="CZ169" s="1650"/>
      <c r="DA169" s="1650"/>
      <c r="DB169" s="1650"/>
      <c r="DC169" s="1650"/>
      <c r="DD169" s="1650"/>
      <c r="DE169" s="1650"/>
      <c r="DF169" s="1650"/>
      <c r="DG169" s="1650"/>
      <c r="DH169" s="1650"/>
      <c r="DI169" s="1650"/>
      <c r="DJ169" s="1650"/>
      <c r="DK169" s="1650"/>
      <c r="DL169" s="1650"/>
      <c r="DM169" s="1650"/>
      <c r="DN169" s="1650"/>
      <c r="DO169" s="1650"/>
      <c r="DP169" s="1650"/>
      <c r="DQ169" s="1650"/>
      <c r="DR169" s="1650"/>
      <c r="DS169" s="1650"/>
      <c r="DT169" s="1650"/>
      <c r="DU169" s="1650"/>
      <c r="DV169" s="1650"/>
      <c r="DW169" s="1650"/>
      <c r="DX169" s="1650"/>
      <c r="DY169" s="1650"/>
      <c r="DZ169" s="1650"/>
      <c r="EA169" s="1650"/>
      <c r="EB169" s="1650"/>
      <c r="EC169" s="1650"/>
      <c r="ED169" s="1650"/>
      <c r="EE169" s="1650"/>
      <c r="EF169" s="1650"/>
      <c r="EG169" s="1650"/>
      <c r="EH169" s="1650"/>
      <c r="EI169" s="1650"/>
      <c r="EJ169" s="1650"/>
      <c r="EK169" s="1650"/>
      <c r="EL169" s="1650"/>
      <c r="EM169" s="1650"/>
      <c r="EN169" s="1650"/>
      <c r="EO169" s="1650"/>
      <c r="EP169" s="1650"/>
      <c r="EQ169" s="1650"/>
      <c r="ER169" s="1650"/>
      <c r="ES169" s="1650"/>
      <c r="ET169" s="1650"/>
      <c r="EU169" s="1650"/>
      <c r="EV169" s="1650"/>
      <c r="EW169" s="1650"/>
      <c r="EX169" s="1650"/>
      <c r="EY169" s="1650"/>
      <c r="EZ169" s="1650"/>
      <c r="FA169" s="1650"/>
      <c r="FB169" s="1650"/>
      <c r="FC169" s="1650"/>
      <c r="FD169" s="1650"/>
      <c r="FE169" s="1650"/>
      <c r="FF169" s="1650"/>
      <c r="FG169" s="1650"/>
      <c r="FH169" s="1650"/>
      <c r="FI169" s="1650"/>
      <c r="FJ169" s="1650"/>
      <c r="FK169" s="1650"/>
      <c r="FL169" s="1650"/>
      <c r="FM169" s="1650"/>
      <c r="FN169" s="1650"/>
      <c r="FO169" s="1650"/>
      <c r="FP169" s="1650"/>
      <c r="FQ169" s="1650"/>
      <c r="FR169" s="1650"/>
      <c r="FS169" s="1650"/>
      <c r="FT169" s="1650"/>
      <c r="FU169" s="1650"/>
      <c r="FV169" s="1650"/>
      <c r="FW169" s="1650"/>
      <c r="FX169" s="1650"/>
      <c r="FY169" s="1650"/>
      <c r="FZ169" s="1650"/>
      <c r="GA169" s="1650"/>
      <c r="GB169" s="1650"/>
      <c r="GC169" s="1650"/>
      <c r="GD169" s="1650"/>
      <c r="GE169" s="1650"/>
      <c r="GF169" s="1650"/>
      <c r="GG169" s="1650"/>
      <c r="GH169" s="1650"/>
      <c r="GI169" s="1650"/>
      <c r="GJ169" s="1650"/>
      <c r="GK169" s="1650"/>
      <c r="GL169" s="1650"/>
      <c r="GM169" s="1650"/>
      <c r="GO169" s="1169"/>
      <c r="GP169" s="1645"/>
      <c r="GQ169" s="1645"/>
      <c r="GR169" s="1169"/>
      <c r="GS169" s="1169"/>
      <c r="GT169" s="1169"/>
      <c r="GU169" s="1169"/>
      <c r="GV169" s="1645"/>
      <c r="GW169" s="1169"/>
      <c r="GX169" s="1169"/>
      <c r="GY169" s="553"/>
      <c r="GZ169" s="1169"/>
      <c r="HA169" s="1169"/>
      <c r="HB169" s="1169"/>
      <c r="HC169" s="1169"/>
      <c r="HD169" s="1169"/>
      <c r="HE169" s="1641"/>
      <c r="HF169" s="575"/>
      <c r="HG169" s="575"/>
      <c r="HH169" s="575"/>
      <c r="HI169" s="575"/>
      <c r="HJ169" s="1650">
        <v>11</v>
      </c>
    </row>
    <row s="1650" customFormat="1" customHeight="1" ht="11.549999999999999">
      <c r="A170" s="996"/>
      <c r="B170" s="1645"/>
      <c r="C170" s="1645"/>
      <c r="D170" s="360"/>
      <c r="J170" s="1650"/>
      <c r="K170" s="1650"/>
      <c r="L170" s="1650"/>
      <c r="M170" s="1650"/>
      <c r="N170" s="1650"/>
      <c r="O170" s="1650"/>
      <c r="P170" s="1650"/>
      <c r="Q170" s="1650"/>
      <c r="R170" s="1650"/>
      <c r="S170" s="1650"/>
      <c r="T170" s="1650"/>
      <c r="U170" s="1650"/>
      <c r="V170" s="1650"/>
      <c r="W170" s="1650"/>
      <c r="X170" s="1650"/>
      <c r="Y170" s="1650"/>
      <c r="Z170" s="1650"/>
      <c r="AA170" s="1650"/>
      <c r="AB170" s="1650"/>
      <c r="AC170" s="1650"/>
      <c r="AD170" s="1650"/>
      <c r="AE170" s="1650"/>
      <c r="AF170" s="1650"/>
      <c r="AG170" s="1650"/>
      <c r="AH170" s="1650"/>
      <c r="AI170" s="1650"/>
      <c r="AJ170" s="1650"/>
      <c r="AK170" s="1650"/>
      <c r="AL170" s="1650"/>
      <c r="AM170" s="1650"/>
      <c r="AN170" s="1650"/>
      <c r="AO170" s="1650"/>
      <c r="AP170" s="1650"/>
      <c r="AQ170" s="1650"/>
      <c r="AR170" s="1650"/>
      <c r="AS170" s="1650"/>
      <c r="AT170" s="1650"/>
      <c r="AU170" s="1650"/>
      <c r="AV170" s="1650"/>
      <c r="AW170" s="1650"/>
      <c r="AX170" s="1650"/>
      <c r="AY170" s="1650"/>
      <c r="AZ170" s="1650"/>
      <c r="BA170" s="1650"/>
      <c r="BB170" s="1650"/>
      <c r="BC170" s="1650"/>
      <c r="BD170" s="1650"/>
      <c r="BE170" s="1650"/>
      <c r="BF170" s="1650"/>
      <c r="BG170" s="1650"/>
      <c r="BH170" s="1650"/>
      <c r="BI170" s="1650"/>
      <c r="BJ170" s="1650"/>
      <c r="BK170" s="1650"/>
      <c r="BL170" s="1650"/>
      <c r="BM170" s="1650"/>
      <c r="BN170" s="1650"/>
      <c r="BO170" s="1650"/>
      <c r="BP170" s="1650"/>
      <c r="BQ170" s="1650"/>
      <c r="BR170" s="1650"/>
      <c r="BS170" s="1650"/>
      <c r="BT170" s="1650"/>
      <c r="BU170" s="1650"/>
      <c r="BV170" s="1650"/>
      <c r="BW170" s="1650"/>
      <c r="BX170" s="1650"/>
      <c r="BY170" s="1650"/>
      <c r="BZ170" s="1650"/>
      <c r="CA170" s="1650"/>
      <c r="CB170" s="1650"/>
      <c r="CC170" s="1650"/>
      <c r="CD170" s="1650"/>
      <c r="CE170" s="1650"/>
      <c r="CF170" s="1650"/>
      <c r="CG170" s="1650"/>
      <c r="CH170" s="1650"/>
      <c r="CI170" s="1650"/>
      <c r="CJ170" s="1650"/>
      <c r="CK170" s="1650"/>
      <c r="CL170" s="1650"/>
      <c r="CM170" s="1650"/>
      <c r="CN170" s="1650"/>
      <c r="CO170" s="1650"/>
      <c r="CP170" s="1650"/>
      <c r="CQ170" s="1650"/>
      <c r="CR170" s="1650"/>
      <c r="CS170" s="1650"/>
      <c r="CT170" s="1650"/>
      <c r="CU170" s="1650"/>
      <c r="CV170" s="1650"/>
      <c r="CW170" s="1650"/>
      <c r="CX170" s="1650"/>
      <c r="CY170" s="1650"/>
      <c r="CZ170" s="1650"/>
      <c r="DA170" s="1650"/>
      <c r="DB170" s="1650"/>
      <c r="DC170" s="1650"/>
      <c r="DD170" s="1650"/>
      <c r="DE170" s="1650"/>
      <c r="DF170" s="1650"/>
      <c r="DG170" s="1650"/>
      <c r="DH170" s="1650"/>
      <c r="DI170" s="1650"/>
      <c r="DJ170" s="1650"/>
      <c r="DK170" s="1650"/>
      <c r="DL170" s="1650"/>
      <c r="DM170" s="1650"/>
      <c r="DN170" s="1650"/>
      <c r="DO170" s="1650"/>
      <c r="DP170" s="1650"/>
      <c r="DQ170" s="1650"/>
      <c r="DR170" s="1650"/>
      <c r="DS170" s="1650"/>
      <c r="DT170" s="1650"/>
      <c r="DU170" s="1650"/>
      <c r="DV170" s="1650"/>
      <c r="DW170" s="1650"/>
      <c r="DX170" s="1650"/>
      <c r="DY170" s="1650"/>
      <c r="DZ170" s="1650"/>
      <c r="EA170" s="1650"/>
      <c r="EB170" s="1650"/>
      <c r="EC170" s="1650"/>
      <c r="ED170" s="1650"/>
      <c r="EE170" s="1650"/>
      <c r="EF170" s="1650"/>
      <c r="EG170" s="1650"/>
      <c r="EH170" s="1650"/>
      <c r="EI170" s="1650"/>
      <c r="EJ170" s="1650"/>
      <c r="EK170" s="1650"/>
      <c r="EL170" s="1650"/>
      <c r="EM170" s="1650"/>
      <c r="EN170" s="1650"/>
      <c r="EO170" s="1650"/>
      <c r="EP170" s="1650"/>
      <c r="EQ170" s="1650"/>
      <c r="ER170" s="1650"/>
      <c r="ES170" s="1650"/>
      <c r="ET170" s="1650"/>
      <c r="EU170" s="1650"/>
      <c r="EV170" s="1650"/>
      <c r="EW170" s="1650"/>
      <c r="EX170" s="1650"/>
      <c r="EY170" s="1650"/>
      <c r="EZ170" s="1650"/>
      <c r="FA170" s="1650"/>
      <c r="FB170" s="1650"/>
      <c r="FC170" s="1650"/>
      <c r="FD170" s="1650"/>
      <c r="FE170" s="1650"/>
      <c r="FF170" s="1650"/>
      <c r="FG170" s="1650"/>
      <c r="FH170" s="1650"/>
      <c r="FI170" s="1650"/>
      <c r="FJ170" s="1650"/>
      <c r="FK170" s="1650"/>
      <c r="FL170" s="1650"/>
      <c r="FM170" s="1650"/>
      <c r="FN170" s="1650"/>
      <c r="FO170" s="1650"/>
      <c r="FP170" s="1650"/>
      <c r="FQ170" s="1650"/>
      <c r="FR170" s="1650"/>
      <c r="FS170" s="1650"/>
      <c r="FT170" s="1650"/>
      <c r="FU170" s="1650"/>
      <c r="FV170" s="1650"/>
      <c r="FW170" s="1650"/>
      <c r="FX170" s="1650"/>
      <c r="FY170" s="1650"/>
      <c r="FZ170" s="1650"/>
      <c r="GA170" s="1650"/>
      <c r="GB170" s="1650"/>
      <c r="GC170" s="1650"/>
      <c r="GD170" s="1650"/>
      <c r="GE170" s="1650"/>
      <c r="GF170" s="1650"/>
      <c r="GG170" s="1650"/>
      <c r="GH170" s="1650"/>
      <c r="GI170" s="1650"/>
      <c r="GJ170" s="1650"/>
      <c r="GK170" s="1650"/>
      <c r="GL170" s="1650"/>
      <c r="GM170" s="1650"/>
      <c r="GO170" s="1169"/>
      <c r="GP170" s="1645"/>
      <c r="GQ170" s="1645"/>
      <c r="GR170" s="1169"/>
      <c r="GS170" s="1169"/>
      <c r="GT170" s="1169"/>
      <c r="GU170" s="1169"/>
      <c r="GV170" s="1645"/>
      <c r="GW170" s="1169"/>
      <c r="GX170" s="1169"/>
      <c r="GY170" s="553"/>
      <c r="GZ170" s="1169"/>
      <c r="HA170" s="1169"/>
      <c r="HB170" s="1169"/>
      <c r="HC170" s="1169"/>
      <c r="HD170" s="1169"/>
      <c r="HE170" s="1641"/>
      <c r="HF170" s="575"/>
      <c r="HG170" s="575"/>
      <c r="HH170" s="575"/>
      <c r="HI170" s="575"/>
      <c r="HJ170" s="1650">
        <v>11</v>
      </c>
    </row>
    <row s="1650" customFormat="1" customHeight="1" ht="11.549999999999999">
      <c r="A171" s="996"/>
      <c r="B171" s="1645"/>
      <c r="C171" s="1645"/>
      <c r="D171" s="360"/>
      <c r="J171" s="1650"/>
      <c r="K171" s="1650"/>
      <c r="L171" s="1650"/>
      <c r="M171" s="1650"/>
      <c r="N171" s="1650"/>
      <c r="O171" s="1650"/>
      <c r="P171" s="1650"/>
      <c r="Q171" s="1650"/>
      <c r="R171" s="1650"/>
      <c r="S171" s="1650"/>
      <c r="T171" s="1650"/>
      <c r="U171" s="1650"/>
      <c r="V171" s="1650"/>
      <c r="W171" s="1650"/>
      <c r="X171" s="1650"/>
      <c r="Y171" s="1650"/>
      <c r="Z171" s="1650"/>
      <c r="AA171" s="1650"/>
      <c r="AB171" s="1650"/>
      <c r="AC171" s="1650"/>
      <c r="AD171" s="1650"/>
      <c r="AE171" s="1650"/>
      <c r="AF171" s="1650"/>
      <c r="AG171" s="1650"/>
      <c r="AH171" s="1650"/>
      <c r="AI171" s="1650"/>
      <c r="AJ171" s="1650"/>
      <c r="AK171" s="1650"/>
      <c r="AL171" s="1650"/>
      <c r="AM171" s="1650"/>
      <c r="AN171" s="1650"/>
      <c r="AO171" s="1650"/>
      <c r="AP171" s="1650"/>
      <c r="AQ171" s="1650"/>
      <c r="AR171" s="1650"/>
      <c r="AS171" s="1650"/>
      <c r="AT171" s="1650"/>
      <c r="AU171" s="1650"/>
      <c r="AV171" s="1650"/>
      <c r="AW171" s="1650"/>
      <c r="AX171" s="1650"/>
      <c r="AY171" s="1650"/>
      <c r="AZ171" s="1650"/>
      <c r="BA171" s="1650"/>
      <c r="BB171" s="1650"/>
      <c r="BC171" s="1650"/>
      <c r="BD171" s="1650"/>
      <c r="BE171" s="1650"/>
      <c r="BF171" s="1650"/>
      <c r="BG171" s="1650"/>
      <c r="BH171" s="1650"/>
      <c r="BI171" s="1650"/>
      <c r="BJ171" s="1650"/>
      <c r="BK171" s="1650"/>
      <c r="BL171" s="1650"/>
      <c r="BM171" s="1650"/>
      <c r="BN171" s="1650"/>
      <c r="BO171" s="1650"/>
      <c r="BP171" s="1650"/>
      <c r="BQ171" s="1650"/>
      <c r="BR171" s="1650"/>
      <c r="BS171" s="1650"/>
      <c r="BT171" s="1650"/>
      <c r="BU171" s="1650"/>
      <c r="BV171" s="1650"/>
      <c r="BW171" s="1650"/>
      <c r="BX171" s="1650"/>
      <c r="BY171" s="1650"/>
      <c r="BZ171" s="1650"/>
      <c r="CA171" s="1650"/>
      <c r="CB171" s="1650"/>
      <c r="CC171" s="1650"/>
      <c r="CD171" s="1650"/>
      <c r="CE171" s="1650"/>
      <c r="CF171" s="1650"/>
      <c r="CG171" s="1650"/>
      <c r="CH171" s="1650"/>
      <c r="CI171" s="1650"/>
      <c r="CJ171" s="1650"/>
      <c r="CK171" s="1650"/>
      <c r="CL171" s="1650"/>
      <c r="CM171" s="1650"/>
      <c r="CN171" s="1650"/>
      <c r="CO171" s="1650"/>
      <c r="CP171" s="1650"/>
      <c r="CQ171" s="1650"/>
      <c r="CR171" s="1650"/>
      <c r="CS171" s="1650"/>
      <c r="CT171" s="1650"/>
      <c r="CU171" s="1650"/>
      <c r="CV171" s="1650"/>
      <c r="CW171" s="1650"/>
      <c r="CX171" s="1650"/>
      <c r="CY171" s="1650"/>
      <c r="CZ171" s="1650"/>
      <c r="DA171" s="1650"/>
      <c r="DB171" s="1650"/>
      <c r="DC171" s="1650"/>
      <c r="DD171" s="1650"/>
      <c r="DE171" s="1650"/>
      <c r="DF171" s="1650"/>
      <c r="DG171" s="1650"/>
      <c r="DH171" s="1650"/>
      <c r="DI171" s="1650"/>
      <c r="DJ171" s="1650"/>
      <c r="DK171" s="1650"/>
      <c r="DL171" s="1650"/>
      <c r="DM171" s="1650"/>
      <c r="DN171" s="1650"/>
      <c r="DO171" s="1650"/>
      <c r="DP171" s="1650"/>
      <c r="DQ171" s="1650"/>
      <c r="DR171" s="1650"/>
      <c r="DS171" s="1650"/>
      <c r="DT171" s="1650"/>
      <c r="DU171" s="1650"/>
      <c r="DV171" s="1650"/>
      <c r="DW171" s="1650"/>
      <c r="DX171" s="1650"/>
      <c r="DY171" s="1650"/>
      <c r="DZ171" s="1650"/>
      <c r="EA171" s="1650"/>
      <c r="EB171" s="1650"/>
      <c r="EC171" s="1650"/>
      <c r="ED171" s="1650"/>
      <c r="EE171" s="1650"/>
      <c r="EF171" s="1650"/>
      <c r="EG171" s="1650"/>
      <c r="EH171" s="1650"/>
      <c r="EI171" s="1650"/>
      <c r="EJ171" s="1650"/>
      <c r="EK171" s="1650"/>
      <c r="EL171" s="1650"/>
      <c r="EM171" s="1650"/>
      <c r="EN171" s="1650"/>
      <c r="EO171" s="1650"/>
      <c r="EP171" s="1650"/>
      <c r="EQ171" s="1650"/>
      <c r="ER171" s="1650"/>
      <c r="ES171" s="1650"/>
      <c r="ET171" s="1650"/>
      <c r="EU171" s="1650"/>
      <c r="EV171" s="1650"/>
      <c r="EW171" s="1650"/>
      <c r="EX171" s="1650"/>
      <c r="EY171" s="1650"/>
      <c r="EZ171" s="1650"/>
      <c r="FA171" s="1650"/>
      <c r="FB171" s="1650"/>
      <c r="FC171" s="1650"/>
      <c r="FD171" s="1650"/>
      <c r="FE171" s="1650"/>
      <c r="FF171" s="1650"/>
      <c r="FG171" s="1650"/>
      <c r="FH171" s="1650"/>
      <c r="FI171" s="1650"/>
      <c r="FJ171" s="1650"/>
      <c r="FK171" s="1650"/>
      <c r="FL171" s="1650"/>
      <c r="FM171" s="1650"/>
      <c r="FN171" s="1650"/>
      <c r="FO171" s="1650"/>
      <c r="FP171" s="1650"/>
      <c r="FQ171" s="1650"/>
      <c r="FR171" s="1650"/>
      <c r="FS171" s="1650"/>
      <c r="FT171" s="1650"/>
      <c r="FU171" s="1650"/>
      <c r="FV171" s="1650"/>
      <c r="FW171" s="1650"/>
      <c r="FX171" s="1650"/>
      <c r="FY171" s="1650"/>
      <c r="FZ171" s="1650"/>
      <c r="GA171" s="1650"/>
      <c r="GB171" s="1650"/>
      <c r="GC171" s="1650"/>
      <c r="GD171" s="1650"/>
      <c r="GE171" s="1650"/>
      <c r="GF171" s="1650"/>
      <c r="GG171" s="1650"/>
      <c r="GH171" s="1650"/>
      <c r="GI171" s="1650"/>
      <c r="GJ171" s="1650"/>
      <c r="GK171" s="1650"/>
      <c r="GL171" s="1650"/>
      <c r="GM171" s="1650"/>
      <c r="GO171" s="1169"/>
      <c r="GP171" s="1645"/>
      <c r="GQ171" s="1645"/>
      <c r="GR171" s="1169"/>
      <c r="GS171" s="1169"/>
      <c r="GT171" s="1169"/>
      <c r="GU171" s="1169"/>
      <c r="GV171" s="1645"/>
      <c r="GW171" s="1169"/>
      <c r="GX171" s="1169"/>
      <c r="GY171" s="553"/>
      <c r="GZ171" s="1169"/>
      <c r="HA171" s="1169"/>
      <c r="HB171" s="1169"/>
      <c r="HC171" s="1169"/>
      <c r="HD171" s="1169"/>
      <c r="HE171" s="1641"/>
      <c r="HF171" s="575"/>
      <c r="HG171" s="575"/>
      <c r="HH171" s="575"/>
      <c r="HI171" s="575"/>
      <c r="HJ171" s="1650">
        <v>11</v>
      </c>
    </row>
    <row s="1650" customFormat="1" customHeight="1" ht="11.549999999999999">
      <c r="A172" s="996"/>
      <c r="B172" s="1645"/>
      <c r="C172" s="1645"/>
      <c r="D172" s="360"/>
      <c r="J172" s="1650"/>
      <c r="K172" s="1650"/>
      <c r="L172" s="1650"/>
      <c r="M172" s="1650"/>
      <c r="N172" s="1650"/>
      <c r="O172" s="1650"/>
      <c r="P172" s="1650"/>
      <c r="Q172" s="1650"/>
      <c r="R172" s="1650"/>
      <c r="S172" s="1650"/>
      <c r="T172" s="1650"/>
      <c r="U172" s="1650"/>
      <c r="V172" s="1650"/>
      <c r="W172" s="1650"/>
      <c r="X172" s="1650"/>
      <c r="Y172" s="1650"/>
      <c r="Z172" s="1650"/>
      <c r="AA172" s="1650"/>
      <c r="AB172" s="1650"/>
      <c r="AC172" s="1650"/>
      <c r="AD172" s="1650"/>
      <c r="AE172" s="1650"/>
      <c r="AF172" s="1650"/>
      <c r="AG172" s="1650"/>
      <c r="AH172" s="1650"/>
      <c r="AI172" s="1650"/>
      <c r="AJ172" s="1650"/>
      <c r="AK172" s="1650"/>
      <c r="AL172" s="1650"/>
      <c r="AM172" s="1650"/>
      <c r="AN172" s="1650"/>
      <c r="AO172" s="1650"/>
      <c r="AP172" s="1650"/>
      <c r="AQ172" s="1650"/>
      <c r="AR172" s="1650"/>
      <c r="AS172" s="1650"/>
      <c r="AT172" s="1650"/>
      <c r="AU172" s="1650"/>
      <c r="AV172" s="1650"/>
      <c r="AW172" s="1650"/>
      <c r="AX172" s="1650"/>
      <c r="AY172" s="1650"/>
      <c r="AZ172" s="1650"/>
      <c r="BA172" s="1650"/>
      <c r="BB172" s="1650"/>
      <c r="BC172" s="1650"/>
      <c r="BD172" s="1650"/>
      <c r="BE172" s="1650"/>
      <c r="BF172" s="1650"/>
      <c r="BG172" s="1650"/>
      <c r="BH172" s="1650"/>
      <c r="BI172" s="1650"/>
      <c r="BJ172" s="1650"/>
      <c r="BK172" s="1650"/>
      <c r="BL172" s="1650"/>
      <c r="BM172" s="1650"/>
      <c r="BN172" s="1650"/>
      <c r="BO172" s="1650"/>
      <c r="BP172" s="1650"/>
      <c r="BQ172" s="1650"/>
      <c r="BR172" s="1650"/>
      <c r="BS172" s="1650"/>
      <c r="BT172" s="1650"/>
      <c r="BU172" s="1650"/>
      <c r="BV172" s="1650"/>
      <c r="BW172" s="1650"/>
      <c r="BX172" s="1650"/>
      <c r="BY172" s="1650"/>
      <c r="BZ172" s="1650"/>
      <c r="CA172" s="1650"/>
      <c r="CB172" s="1650"/>
      <c r="CC172" s="1650"/>
      <c r="CD172" s="1650"/>
      <c r="CE172" s="1650"/>
      <c r="CF172" s="1650"/>
      <c r="CG172" s="1650"/>
      <c r="CH172" s="1650"/>
      <c r="CI172" s="1650"/>
      <c r="CJ172" s="1650"/>
      <c r="CK172" s="1650"/>
      <c r="CL172" s="1650"/>
      <c r="CM172" s="1650"/>
      <c r="CN172" s="1650"/>
      <c r="CO172" s="1650"/>
      <c r="CP172" s="1650"/>
      <c r="CQ172" s="1650"/>
      <c r="CR172" s="1650"/>
      <c r="CS172" s="1650"/>
      <c r="CT172" s="1650"/>
      <c r="CU172" s="1650"/>
      <c r="CV172" s="1650"/>
      <c r="CW172" s="1650"/>
      <c r="CX172" s="1650"/>
      <c r="CY172" s="1650"/>
      <c r="CZ172" s="1650"/>
      <c r="DA172" s="1650"/>
      <c r="DB172" s="1650"/>
      <c r="DC172" s="1650"/>
      <c r="DD172" s="1650"/>
      <c r="DE172" s="1650"/>
      <c r="DF172" s="1650"/>
      <c r="DG172" s="1650"/>
      <c r="DH172" s="1650"/>
      <c r="DI172" s="1650"/>
      <c r="DJ172" s="1650"/>
      <c r="DK172" s="1650"/>
      <c r="DL172" s="1650"/>
      <c r="DM172" s="1650"/>
      <c r="DN172" s="1650"/>
      <c r="DO172" s="1650"/>
      <c r="DP172" s="1650"/>
      <c r="DQ172" s="1650"/>
      <c r="DR172" s="1650"/>
      <c r="DS172" s="1650"/>
      <c r="DT172" s="1650"/>
      <c r="DU172" s="1650"/>
      <c r="DV172" s="1650"/>
      <c r="DW172" s="1650"/>
      <c r="DX172" s="1650"/>
      <c r="DY172" s="1650"/>
      <c r="DZ172" s="1650"/>
      <c r="EA172" s="1650"/>
      <c r="EB172" s="1650"/>
      <c r="EC172" s="1650"/>
      <c r="ED172" s="1650"/>
      <c r="EE172" s="1650"/>
      <c r="EF172" s="1650"/>
      <c r="EG172" s="1650"/>
      <c r="EH172" s="1650"/>
      <c r="EI172" s="1650"/>
      <c r="EJ172" s="1650"/>
      <c r="EK172" s="1650"/>
      <c r="EL172" s="1650"/>
      <c r="EM172" s="1650"/>
      <c r="EN172" s="1650"/>
      <c r="EO172" s="1650"/>
      <c r="EP172" s="1650"/>
      <c r="EQ172" s="1650"/>
      <c r="ER172" s="1650"/>
      <c r="ES172" s="1650"/>
      <c r="ET172" s="1650"/>
      <c r="EU172" s="1650"/>
      <c r="EV172" s="1650"/>
      <c r="EW172" s="1650"/>
      <c r="EX172" s="1650"/>
      <c r="EY172" s="1650"/>
      <c r="EZ172" s="1650"/>
      <c r="FA172" s="1650"/>
      <c r="FB172" s="1650"/>
      <c r="FC172" s="1650"/>
      <c r="FD172" s="1650"/>
      <c r="FE172" s="1650"/>
      <c r="FF172" s="1650"/>
      <c r="FG172" s="1650"/>
      <c r="FH172" s="1650"/>
      <c r="FI172" s="1650"/>
      <c r="FJ172" s="1650"/>
      <c r="FK172" s="1650"/>
      <c r="FL172" s="1650"/>
      <c r="FM172" s="1650"/>
      <c r="FN172" s="1650"/>
      <c r="FO172" s="1650"/>
      <c r="FP172" s="1650"/>
      <c r="FQ172" s="1650"/>
      <c r="FR172" s="1650"/>
      <c r="FS172" s="1650"/>
      <c r="FT172" s="1650"/>
      <c r="FU172" s="1650"/>
      <c r="FV172" s="1650"/>
      <c r="FW172" s="1650"/>
      <c r="FX172" s="1650"/>
      <c r="FY172" s="1650"/>
      <c r="FZ172" s="1650"/>
      <c r="GA172" s="1650"/>
      <c r="GB172" s="1650"/>
      <c r="GC172" s="1650"/>
      <c r="GD172" s="1650"/>
      <c r="GE172" s="1650"/>
      <c r="GF172" s="1650"/>
      <c r="GG172" s="1650"/>
      <c r="GH172" s="1650"/>
      <c r="GI172" s="1650"/>
      <c r="GJ172" s="1650"/>
      <c r="GK172" s="1650"/>
      <c r="GL172" s="1650"/>
      <c r="GM172" s="1650"/>
      <c r="GO172" s="1169"/>
      <c r="GP172" s="1645"/>
      <c r="GQ172" s="1645"/>
      <c r="GR172" s="1169"/>
      <c r="GS172" s="1169"/>
      <c r="GT172" s="1169"/>
      <c r="GU172" s="1169"/>
      <c r="GV172" s="1645"/>
      <c r="GW172" s="1169"/>
      <c r="GX172" s="1169"/>
      <c r="GY172" s="553"/>
      <c r="GZ172" s="1169"/>
      <c r="HA172" s="1169"/>
      <c r="HB172" s="1169"/>
      <c r="HC172" s="1169"/>
      <c r="HD172" s="1169"/>
      <c r="HE172" s="1641"/>
      <c r="HF172" s="575"/>
      <c r="HG172" s="575"/>
      <c r="HH172" s="575"/>
      <c r="HI172" s="575"/>
      <c r="HJ172" s="1650">
        <v>11</v>
      </c>
    </row>
    <row s="1650" customFormat="1" customHeight="1" ht="11.549999999999999">
      <c r="A173" s="996"/>
      <c r="B173" s="1645"/>
      <c r="C173" s="1645"/>
      <c r="D173" s="360"/>
      <c r="J173" s="1650"/>
      <c r="K173" s="1650"/>
      <c r="L173" s="1650"/>
      <c r="M173" s="1650"/>
      <c r="N173" s="1650"/>
      <c r="O173" s="1650"/>
      <c r="P173" s="1650"/>
      <c r="Q173" s="1650"/>
      <c r="R173" s="1650"/>
      <c r="S173" s="1650"/>
      <c r="T173" s="1650"/>
      <c r="U173" s="1650"/>
      <c r="V173" s="1650"/>
      <c r="W173" s="1650"/>
      <c r="X173" s="1650"/>
      <c r="Y173" s="1650"/>
      <c r="Z173" s="1650"/>
      <c r="AA173" s="1650"/>
      <c r="AB173" s="1650"/>
      <c r="AC173" s="1650"/>
      <c r="AD173" s="1650"/>
      <c r="AE173" s="1650"/>
      <c r="AF173" s="1650"/>
      <c r="AG173" s="1650"/>
      <c r="AH173" s="1650"/>
      <c r="AI173" s="1650"/>
      <c r="AJ173" s="1650"/>
      <c r="AK173" s="1650"/>
      <c r="AL173" s="1650"/>
      <c r="AM173" s="1650"/>
      <c r="AN173" s="1650"/>
      <c r="AO173" s="1650"/>
      <c r="AP173" s="1650"/>
      <c r="AQ173" s="1650"/>
      <c r="AR173" s="1650"/>
      <c r="AS173" s="1650"/>
      <c r="AT173" s="1650"/>
      <c r="AU173" s="1650"/>
      <c r="AV173" s="1650"/>
      <c r="AW173" s="1650"/>
      <c r="AX173" s="1650"/>
      <c r="AY173" s="1650"/>
      <c r="AZ173" s="1650"/>
      <c r="BA173" s="1650"/>
      <c r="BB173" s="1650"/>
      <c r="BC173" s="1650"/>
      <c r="BD173" s="1650"/>
      <c r="BE173" s="1650"/>
      <c r="BF173" s="1650"/>
      <c r="BG173" s="1650"/>
      <c r="BH173" s="1650"/>
      <c r="BI173" s="1650"/>
      <c r="BJ173" s="1650"/>
      <c r="BK173" s="1650"/>
      <c r="BL173" s="1650"/>
      <c r="BM173" s="1650"/>
      <c r="BN173" s="1650"/>
      <c r="BO173" s="1650"/>
      <c r="BP173" s="1650"/>
      <c r="BQ173" s="1650"/>
      <c r="BR173" s="1650"/>
      <c r="BS173" s="1650"/>
      <c r="BT173" s="1650"/>
      <c r="BU173" s="1650"/>
      <c r="BV173" s="1650"/>
      <c r="BW173" s="1650"/>
      <c r="BX173" s="1650"/>
      <c r="BY173" s="1650"/>
      <c r="BZ173" s="1650"/>
      <c r="CA173" s="1650"/>
      <c r="CB173" s="1650"/>
      <c r="CC173" s="1650"/>
      <c r="CD173" s="1650"/>
      <c r="CE173" s="1650"/>
      <c r="CF173" s="1650"/>
      <c r="CG173" s="1650"/>
      <c r="CH173" s="1650"/>
      <c r="CI173" s="1650"/>
      <c r="CJ173" s="1650"/>
      <c r="CK173" s="1650"/>
      <c r="CL173" s="1650"/>
      <c r="CM173" s="1650"/>
      <c r="CN173" s="1650"/>
      <c r="CO173" s="1650"/>
      <c r="CP173" s="1650"/>
      <c r="CQ173" s="1650"/>
      <c r="CR173" s="1650"/>
      <c r="CS173" s="1650"/>
      <c r="CT173" s="1650"/>
      <c r="CU173" s="1650"/>
      <c r="CV173" s="1650"/>
      <c r="CW173" s="1650"/>
      <c r="CX173" s="1650"/>
      <c r="CY173" s="1650"/>
      <c r="CZ173" s="1650"/>
      <c r="DA173" s="1650"/>
      <c r="DB173" s="1650"/>
      <c r="DC173" s="1650"/>
      <c r="DD173" s="1650"/>
      <c r="DE173" s="1650"/>
      <c r="DF173" s="1650"/>
      <c r="DG173" s="1650"/>
      <c r="DH173" s="1650"/>
      <c r="DI173" s="1650"/>
      <c r="DJ173" s="1650"/>
      <c r="DK173" s="1650"/>
      <c r="DL173" s="1650"/>
      <c r="DM173" s="1650"/>
      <c r="DN173" s="1650"/>
      <c r="DO173" s="1650"/>
      <c r="DP173" s="1650"/>
      <c r="DQ173" s="1650"/>
      <c r="DR173" s="1650"/>
      <c r="DS173" s="1650"/>
      <c r="DT173" s="1650"/>
      <c r="DU173" s="1650"/>
      <c r="DV173" s="1650"/>
      <c r="DW173" s="1650"/>
      <c r="DX173" s="1650"/>
      <c r="DY173" s="1650"/>
      <c r="DZ173" s="1650"/>
      <c r="EA173" s="1650"/>
      <c r="EB173" s="1650"/>
      <c r="EC173" s="1650"/>
      <c r="ED173" s="1650"/>
      <c r="EE173" s="1650"/>
      <c r="EF173" s="1650"/>
      <c r="EG173" s="1650"/>
      <c r="EH173" s="1650"/>
      <c r="EI173" s="1650"/>
      <c r="EJ173" s="1650"/>
      <c r="EK173" s="1650"/>
      <c r="EL173" s="1650"/>
      <c r="EM173" s="1650"/>
      <c r="EN173" s="1650"/>
      <c r="EO173" s="1650"/>
      <c r="EP173" s="1650"/>
      <c r="EQ173" s="1650"/>
      <c r="ER173" s="1650"/>
      <c r="ES173" s="1650"/>
      <c r="ET173" s="1650"/>
      <c r="EU173" s="1650"/>
      <c r="EV173" s="1650"/>
      <c r="EW173" s="1650"/>
      <c r="EX173" s="1650"/>
      <c r="EY173" s="1650"/>
      <c r="EZ173" s="1650"/>
      <c r="FA173" s="1650"/>
      <c r="FB173" s="1650"/>
      <c r="FC173" s="1650"/>
      <c r="FD173" s="1650"/>
      <c r="FE173" s="1650"/>
      <c r="FF173" s="1650"/>
      <c r="FG173" s="1650"/>
      <c r="FH173" s="1650"/>
      <c r="FI173" s="1650"/>
      <c r="FJ173" s="1650"/>
      <c r="FK173" s="1650"/>
      <c r="FL173" s="1650"/>
      <c r="FM173" s="1650"/>
      <c r="FN173" s="1650"/>
      <c r="FO173" s="1650"/>
      <c r="FP173" s="1650"/>
      <c r="FQ173" s="1650"/>
      <c r="FR173" s="1650"/>
      <c r="FS173" s="1650"/>
      <c r="FT173" s="1650"/>
      <c r="FU173" s="1650"/>
      <c r="FV173" s="1650"/>
      <c r="FW173" s="1650"/>
      <c r="FX173" s="1650"/>
      <c r="FY173" s="1650"/>
      <c r="FZ173" s="1650"/>
      <c r="GA173" s="1650"/>
      <c r="GB173" s="1650"/>
      <c r="GC173" s="1650"/>
      <c r="GD173" s="1650"/>
      <c r="GE173" s="1650"/>
      <c r="GF173" s="1650"/>
      <c r="GG173" s="1650"/>
      <c r="GH173" s="1650"/>
      <c r="GI173" s="1650"/>
      <c r="GJ173" s="1650"/>
      <c r="GK173" s="1650"/>
      <c r="GL173" s="1650"/>
      <c r="GM173" s="1650"/>
      <c r="GO173" s="1169"/>
      <c r="GP173" s="1645"/>
      <c r="GQ173" s="1645"/>
      <c r="GR173" s="1169"/>
      <c r="GS173" s="1169"/>
      <c r="GT173" s="1169"/>
      <c r="GU173" s="1169"/>
      <c r="GV173" s="1645"/>
      <c r="GW173" s="1169"/>
      <c r="GX173" s="1169"/>
      <c r="GY173" s="553"/>
      <c r="GZ173" s="1169"/>
      <c r="HA173" s="1169"/>
      <c r="HB173" s="1169"/>
      <c r="HC173" s="1169"/>
      <c r="HD173" s="1169"/>
      <c r="HE173" s="1641"/>
      <c r="HF173" s="575"/>
      <c r="HG173" s="575"/>
      <c r="HH173" s="575"/>
      <c r="HI173" s="575"/>
      <c r="HJ173" s="1650">
        <v>11</v>
      </c>
    </row>
    <row s="1650" customFormat="1" customHeight="1" ht="11.549999999999999">
      <c r="A174" s="996"/>
      <c r="B174" s="1645"/>
      <c r="C174" s="1645"/>
      <c r="D174" s="360"/>
      <c r="J174" s="1650"/>
      <c r="K174" s="1650"/>
      <c r="L174" s="1650"/>
      <c r="M174" s="1650"/>
      <c r="N174" s="1650"/>
      <c r="O174" s="1650"/>
      <c r="P174" s="1650"/>
      <c r="Q174" s="1650"/>
      <c r="R174" s="1650"/>
      <c r="S174" s="1650"/>
      <c r="T174" s="1650"/>
      <c r="U174" s="1650"/>
      <c r="V174" s="1650"/>
      <c r="W174" s="1650"/>
      <c r="X174" s="1650"/>
      <c r="Y174" s="1650"/>
      <c r="Z174" s="1650"/>
      <c r="AA174" s="1650"/>
      <c r="AB174" s="1650"/>
      <c r="AC174" s="1650"/>
      <c r="AD174" s="1650"/>
      <c r="AE174" s="1650"/>
      <c r="AF174" s="1650"/>
      <c r="AG174" s="1650"/>
      <c r="AH174" s="1650"/>
      <c r="AI174" s="1650"/>
      <c r="AJ174" s="1650"/>
      <c r="AK174" s="1650"/>
      <c r="AL174" s="1650"/>
      <c r="AM174" s="1650"/>
      <c r="AN174" s="1650"/>
      <c r="AO174" s="1650"/>
      <c r="AP174" s="1650"/>
      <c r="AQ174" s="1650"/>
      <c r="AR174" s="1650"/>
      <c r="AS174" s="1650"/>
      <c r="AT174" s="1650"/>
      <c r="AU174" s="1650"/>
      <c r="AV174" s="1650"/>
      <c r="AW174" s="1650"/>
      <c r="AX174" s="1650"/>
      <c r="AY174" s="1650"/>
      <c r="AZ174" s="1650"/>
      <c r="BA174" s="1650"/>
      <c r="BB174" s="1650"/>
      <c r="BC174" s="1650"/>
      <c r="BD174" s="1650"/>
      <c r="BE174" s="1650"/>
      <c r="BF174" s="1650"/>
      <c r="BG174" s="1650"/>
      <c r="BH174" s="1650"/>
      <c r="BI174" s="1650"/>
      <c r="BJ174" s="1650"/>
      <c r="BK174" s="1650"/>
      <c r="BL174" s="1650"/>
      <c r="BM174" s="1650"/>
      <c r="BN174" s="1650"/>
      <c r="BO174" s="1650"/>
      <c r="BP174" s="1650"/>
      <c r="BQ174" s="1650"/>
      <c r="BR174" s="1650"/>
      <c r="BS174" s="1650"/>
      <c r="BT174" s="1650"/>
      <c r="BU174" s="1650"/>
      <c r="BV174" s="1650"/>
      <c r="BW174" s="1650"/>
      <c r="BX174" s="1650"/>
      <c r="BY174" s="1650"/>
      <c r="BZ174" s="1650"/>
      <c r="CA174" s="1650"/>
      <c r="CB174" s="1650"/>
      <c r="CC174" s="1650"/>
      <c r="CD174" s="1650"/>
      <c r="CE174" s="1650"/>
      <c r="CF174" s="1650"/>
      <c r="CG174" s="1650"/>
      <c r="CH174" s="1650"/>
      <c r="CI174" s="1650"/>
      <c r="CJ174" s="1650"/>
      <c r="CK174" s="1650"/>
      <c r="CL174" s="1650"/>
      <c r="CM174" s="1650"/>
      <c r="CN174" s="1650"/>
      <c r="CO174" s="1650"/>
      <c r="CP174" s="1650"/>
      <c r="CQ174" s="1650"/>
      <c r="CR174" s="1650"/>
      <c r="CS174" s="1650"/>
      <c r="CT174" s="1650"/>
      <c r="CU174" s="1650"/>
      <c r="CV174" s="1650"/>
      <c r="CW174" s="1650"/>
      <c r="CX174" s="1650"/>
      <c r="CY174" s="1650"/>
      <c r="CZ174" s="1650"/>
      <c r="DA174" s="1650"/>
      <c r="DB174" s="1650"/>
      <c r="DC174" s="1650"/>
      <c r="DD174" s="1650"/>
      <c r="DE174" s="1650"/>
      <c r="DF174" s="1650"/>
      <c r="DG174" s="1650"/>
      <c r="DH174" s="1650"/>
      <c r="DI174" s="1650"/>
      <c r="DJ174" s="1650"/>
      <c r="DK174" s="1650"/>
      <c r="DL174" s="1650"/>
      <c r="DM174" s="1650"/>
      <c r="DN174" s="1650"/>
      <c r="DO174" s="1650"/>
      <c r="DP174" s="1650"/>
      <c r="DQ174" s="1650"/>
      <c r="DR174" s="1650"/>
      <c r="DS174" s="1650"/>
      <c r="DT174" s="1650"/>
      <c r="DU174" s="1650"/>
      <c r="DV174" s="1650"/>
      <c r="DW174" s="1650"/>
      <c r="DX174" s="1650"/>
      <c r="DY174" s="1650"/>
      <c r="DZ174" s="1650"/>
      <c r="EA174" s="1650"/>
      <c r="EB174" s="1650"/>
      <c r="EC174" s="1650"/>
      <c r="ED174" s="1650"/>
      <c r="EE174" s="1650"/>
      <c r="EF174" s="1650"/>
      <c r="EG174" s="1650"/>
      <c r="EH174" s="1650"/>
      <c r="EI174" s="1650"/>
      <c r="EJ174" s="1650"/>
      <c r="EK174" s="1650"/>
      <c r="EL174" s="1650"/>
      <c r="EM174" s="1650"/>
      <c r="EN174" s="1650"/>
      <c r="EO174" s="1650"/>
      <c r="EP174" s="1650"/>
      <c r="EQ174" s="1650"/>
      <c r="ER174" s="1650"/>
      <c r="ES174" s="1650"/>
      <c r="ET174" s="1650"/>
      <c r="EU174" s="1650"/>
      <c r="EV174" s="1650"/>
      <c r="EW174" s="1650"/>
      <c r="EX174" s="1650"/>
      <c r="EY174" s="1650"/>
      <c r="EZ174" s="1650"/>
      <c r="FA174" s="1650"/>
      <c r="FB174" s="1650"/>
      <c r="FC174" s="1650"/>
      <c r="FD174" s="1650"/>
      <c r="FE174" s="1650"/>
      <c r="FF174" s="1650"/>
      <c r="FG174" s="1650"/>
      <c r="FH174" s="1650"/>
      <c r="FI174" s="1650"/>
      <c r="FJ174" s="1650"/>
      <c r="FK174" s="1650"/>
      <c r="FL174" s="1650"/>
      <c r="FM174" s="1650"/>
      <c r="FN174" s="1650"/>
      <c r="FO174" s="1650"/>
      <c r="FP174" s="1650"/>
      <c r="FQ174" s="1650"/>
      <c r="FR174" s="1650"/>
      <c r="FS174" s="1650"/>
      <c r="FT174" s="1650"/>
      <c r="FU174" s="1650"/>
      <c r="FV174" s="1650"/>
      <c r="FW174" s="1650"/>
      <c r="FX174" s="1650"/>
      <c r="FY174" s="1650"/>
      <c r="FZ174" s="1650"/>
      <c r="GA174" s="1650"/>
      <c r="GB174" s="1650"/>
      <c r="GC174" s="1650"/>
      <c r="GD174" s="1650"/>
      <c r="GE174" s="1650"/>
      <c r="GF174" s="1650"/>
      <c r="GG174" s="1650"/>
      <c r="GH174" s="1650"/>
      <c r="GI174" s="1650"/>
      <c r="GJ174" s="1650"/>
      <c r="GK174" s="1650"/>
      <c r="GL174" s="1650"/>
      <c r="GM174" s="1650"/>
      <c r="GO174" s="1169"/>
      <c r="GP174" s="1645"/>
      <c r="GQ174" s="1645"/>
      <c r="GR174" s="1169"/>
      <c r="GS174" s="1169"/>
      <c r="GT174" s="1169"/>
      <c r="GU174" s="1169"/>
      <c r="GV174" s="1645"/>
      <c r="GW174" s="1169"/>
      <c r="GX174" s="1169"/>
      <c r="GY174" s="553"/>
      <c r="GZ174" s="1169"/>
      <c r="HA174" s="1169"/>
      <c r="HB174" s="1169"/>
      <c r="HC174" s="1169"/>
      <c r="HD174" s="1169"/>
      <c r="HE174" s="1641"/>
      <c r="HF174" s="575"/>
      <c r="HG174" s="575"/>
      <c r="HH174" s="575"/>
      <c r="HI174" s="575"/>
      <c r="HJ174" s="1650">
        <v>11</v>
      </c>
    </row>
    <row s="1650" customFormat="1" customHeight="1" ht="11.549999999999999">
      <c r="A175" s="996"/>
      <c r="B175" s="1645"/>
      <c r="C175" s="1645"/>
      <c r="D175" s="360"/>
      <c r="J175" s="1650"/>
      <c r="K175" s="1650"/>
      <c r="L175" s="1650"/>
      <c r="M175" s="1650"/>
      <c r="N175" s="1650"/>
      <c r="O175" s="1650"/>
      <c r="P175" s="1650"/>
      <c r="Q175" s="1650"/>
      <c r="R175" s="1650"/>
      <c r="S175" s="1650"/>
      <c r="T175" s="1650"/>
      <c r="U175" s="1650"/>
      <c r="V175" s="1650"/>
      <c r="W175" s="1650"/>
      <c r="X175" s="1650"/>
      <c r="Y175" s="1650"/>
      <c r="Z175" s="1650"/>
      <c r="AA175" s="1650"/>
      <c r="AB175" s="1650"/>
      <c r="AC175" s="1650"/>
      <c r="AD175" s="1650"/>
      <c r="AE175" s="1650"/>
      <c r="AF175" s="1650"/>
      <c r="AG175" s="1650"/>
      <c r="AH175" s="1650"/>
      <c r="AI175" s="1650"/>
      <c r="AJ175" s="1650"/>
      <c r="AK175" s="1650"/>
      <c r="AL175" s="1650"/>
      <c r="AM175" s="1650"/>
      <c r="AN175" s="1650"/>
      <c r="AO175" s="1650"/>
      <c r="AP175" s="1650"/>
      <c r="AQ175" s="1650"/>
      <c r="AR175" s="1650"/>
      <c r="AS175" s="1650"/>
      <c r="AT175" s="1650"/>
      <c r="AU175" s="1650"/>
      <c r="AV175" s="1650"/>
      <c r="AW175" s="1650"/>
      <c r="AX175" s="1650"/>
      <c r="AY175" s="1650"/>
      <c r="AZ175" s="1650"/>
      <c r="BA175" s="1650"/>
      <c r="BB175" s="1650"/>
      <c r="BC175" s="1650"/>
      <c r="BD175" s="1650"/>
      <c r="BE175" s="1650"/>
      <c r="BF175" s="1650"/>
      <c r="BG175" s="1650"/>
      <c r="BH175" s="1650"/>
      <c r="BI175" s="1650"/>
      <c r="BJ175" s="1650"/>
      <c r="BK175" s="1650"/>
      <c r="BL175" s="1650"/>
      <c r="BM175" s="1650"/>
      <c r="BN175" s="1650"/>
      <c r="BO175" s="1650"/>
      <c r="BP175" s="1650"/>
      <c r="BQ175" s="1650"/>
      <c r="BR175" s="1650"/>
      <c r="BS175" s="1650"/>
      <c r="BT175" s="1650"/>
      <c r="BU175" s="1650"/>
      <c r="BV175" s="1650"/>
      <c r="BW175" s="1650"/>
      <c r="BX175" s="1650"/>
      <c r="BY175" s="1650"/>
      <c r="BZ175" s="1650"/>
      <c r="CA175" s="1650"/>
      <c r="CB175" s="1650"/>
      <c r="CC175" s="1650"/>
      <c r="CD175" s="1650"/>
      <c r="CE175" s="1650"/>
      <c r="CF175" s="1650"/>
      <c r="CG175" s="1650"/>
      <c r="CH175" s="1650"/>
      <c r="CI175" s="1650"/>
      <c r="CJ175" s="1650"/>
      <c r="CK175" s="1650"/>
      <c r="CL175" s="1650"/>
      <c r="CM175" s="1650"/>
      <c r="CN175" s="1650"/>
      <c r="CO175" s="1650"/>
      <c r="CP175" s="1650"/>
      <c r="CQ175" s="1650"/>
      <c r="CR175" s="1650"/>
      <c r="CS175" s="1650"/>
      <c r="CT175" s="1650"/>
      <c r="CU175" s="1650"/>
      <c r="CV175" s="1650"/>
      <c r="CW175" s="1650"/>
      <c r="CX175" s="1650"/>
      <c r="CY175" s="1650"/>
      <c r="CZ175" s="1650"/>
      <c r="DA175" s="1650"/>
      <c r="DB175" s="1650"/>
      <c r="DC175" s="1650"/>
      <c r="DD175" s="1650"/>
      <c r="DE175" s="1650"/>
      <c r="DF175" s="1650"/>
      <c r="DG175" s="1650"/>
      <c r="DH175" s="1650"/>
      <c r="DI175" s="1650"/>
      <c r="DJ175" s="1650"/>
      <c r="DK175" s="1650"/>
      <c r="DL175" s="1650"/>
      <c r="DM175" s="1650"/>
      <c r="DN175" s="1650"/>
      <c r="DO175" s="1650"/>
      <c r="DP175" s="1650"/>
      <c r="DQ175" s="1650"/>
      <c r="DR175" s="1650"/>
      <c r="DS175" s="1650"/>
      <c r="DT175" s="1650"/>
      <c r="DU175" s="1650"/>
      <c r="DV175" s="1650"/>
      <c r="DW175" s="1650"/>
      <c r="DX175" s="1650"/>
      <c r="DY175" s="1650"/>
      <c r="DZ175" s="1650"/>
      <c r="EA175" s="1650"/>
      <c r="EB175" s="1650"/>
      <c r="EC175" s="1650"/>
      <c r="ED175" s="1650"/>
      <c r="EE175" s="1650"/>
      <c r="EF175" s="1650"/>
      <c r="EG175" s="1650"/>
      <c r="EH175" s="1650"/>
      <c r="EI175" s="1650"/>
      <c r="EJ175" s="1650"/>
      <c r="EK175" s="1650"/>
      <c r="EL175" s="1650"/>
      <c r="EM175" s="1650"/>
      <c r="EN175" s="1650"/>
      <c r="EO175" s="1650"/>
      <c r="EP175" s="1650"/>
      <c r="EQ175" s="1650"/>
      <c r="ER175" s="1650"/>
      <c r="ES175" s="1650"/>
      <c r="ET175" s="1650"/>
      <c r="EU175" s="1650"/>
      <c r="EV175" s="1650"/>
      <c r="EW175" s="1650"/>
      <c r="EX175" s="1650"/>
      <c r="EY175" s="1650"/>
      <c r="EZ175" s="1650"/>
      <c r="FA175" s="1650"/>
      <c r="FB175" s="1650"/>
      <c r="FC175" s="1650"/>
      <c r="FD175" s="1650"/>
      <c r="FE175" s="1650"/>
      <c r="FF175" s="1650"/>
      <c r="FG175" s="1650"/>
      <c r="FH175" s="1650"/>
      <c r="FI175" s="1650"/>
      <c r="FJ175" s="1650"/>
      <c r="FK175" s="1650"/>
      <c r="FL175" s="1650"/>
      <c r="FM175" s="1650"/>
      <c r="FN175" s="1650"/>
      <c r="FO175" s="1650"/>
      <c r="FP175" s="1650"/>
      <c r="FQ175" s="1650"/>
      <c r="FR175" s="1650"/>
      <c r="FS175" s="1650"/>
      <c r="FT175" s="1650"/>
      <c r="FU175" s="1650"/>
      <c r="FV175" s="1650"/>
      <c r="FW175" s="1650"/>
      <c r="FX175" s="1650"/>
      <c r="FY175" s="1650"/>
      <c r="FZ175" s="1650"/>
      <c r="GA175" s="1650"/>
      <c r="GB175" s="1650"/>
      <c r="GC175" s="1650"/>
      <c r="GD175" s="1650"/>
      <c r="GE175" s="1650"/>
      <c r="GF175" s="1650"/>
      <c r="GG175" s="1650"/>
      <c r="GH175" s="1650"/>
      <c r="GI175" s="1650"/>
      <c r="GJ175" s="1650"/>
      <c r="GK175" s="1650"/>
      <c r="GL175" s="1650"/>
      <c r="GM175" s="1650"/>
      <c r="GO175" s="1169"/>
      <c r="GP175" s="1645"/>
      <c r="GQ175" s="1645"/>
      <c r="GR175" s="1169"/>
      <c r="GS175" s="1169"/>
      <c r="GT175" s="1169"/>
      <c r="GU175" s="1169"/>
      <c r="GV175" s="1645"/>
      <c r="GW175" s="1169"/>
      <c r="GX175" s="1169"/>
      <c r="GY175" s="553"/>
      <c r="GZ175" s="1169"/>
      <c r="HA175" s="1169"/>
      <c r="HB175" s="1169"/>
      <c r="HC175" s="1169"/>
      <c r="HD175" s="1169"/>
      <c r="HE175" s="1641"/>
      <c r="HF175" s="575"/>
      <c r="HG175" s="575"/>
      <c r="HH175" s="575"/>
      <c r="HI175" s="575"/>
      <c r="HJ175" s="1650">
        <v>11</v>
      </c>
    </row>
    <row s="1650" customFormat="1" customHeight="1" ht="11.549999999999999">
      <c r="A176" s="996"/>
      <c r="B176" s="1645"/>
      <c r="C176" s="1645"/>
      <c r="D176" s="360"/>
      <c r="J176" s="1650"/>
      <c r="K176" s="1650"/>
      <c r="L176" s="1650"/>
      <c r="M176" s="1650"/>
      <c r="N176" s="1650"/>
      <c r="O176" s="1650"/>
      <c r="P176" s="1650"/>
      <c r="Q176" s="1650"/>
      <c r="R176" s="1650"/>
      <c r="S176" s="1650"/>
      <c r="T176" s="1650"/>
      <c r="U176" s="1650"/>
      <c r="V176" s="1650"/>
      <c r="W176" s="1650"/>
      <c r="X176" s="1650"/>
      <c r="Y176" s="1650"/>
      <c r="Z176" s="1650"/>
      <c r="AA176" s="1650"/>
      <c r="AB176" s="1650"/>
      <c r="AC176" s="1650"/>
      <c r="AD176" s="1650"/>
      <c r="AE176" s="1650"/>
      <c r="AF176" s="1650"/>
      <c r="AG176" s="1650"/>
      <c r="AH176" s="1650"/>
      <c r="AI176" s="1650"/>
      <c r="AJ176" s="1650"/>
      <c r="AK176" s="1650"/>
      <c r="AL176" s="1650"/>
      <c r="AM176" s="1650"/>
      <c r="AN176" s="1650"/>
      <c r="AO176" s="1650"/>
      <c r="AP176" s="1650"/>
      <c r="AQ176" s="1650"/>
      <c r="AR176" s="1650"/>
      <c r="AS176" s="1650"/>
      <c r="AT176" s="1650"/>
      <c r="AU176" s="1650"/>
      <c r="AV176" s="1650"/>
      <c r="AW176" s="1650"/>
      <c r="AX176" s="1650"/>
      <c r="AY176" s="1650"/>
      <c r="AZ176" s="1650"/>
      <c r="BA176" s="1650"/>
      <c r="BB176" s="1650"/>
      <c r="BC176" s="1650"/>
      <c r="BD176" s="1650"/>
      <c r="BE176" s="1650"/>
      <c r="BF176" s="1650"/>
      <c r="BG176" s="1650"/>
      <c r="BH176" s="1650"/>
      <c r="BI176" s="1650"/>
      <c r="BJ176" s="1650"/>
      <c r="BK176" s="1650"/>
      <c r="BL176" s="1650"/>
      <c r="BM176" s="1650"/>
      <c r="BN176" s="1650"/>
      <c r="BO176" s="1650"/>
      <c r="BP176" s="1650"/>
      <c r="BQ176" s="1650"/>
      <c r="BR176" s="1650"/>
      <c r="BS176" s="1650"/>
      <c r="BT176" s="1650"/>
      <c r="BU176" s="1650"/>
      <c r="BV176" s="1650"/>
      <c r="BW176" s="1650"/>
      <c r="BX176" s="1650"/>
      <c r="BY176" s="1650"/>
      <c r="BZ176" s="1650"/>
      <c r="CA176" s="1650"/>
      <c r="CB176" s="1650"/>
      <c r="CC176" s="1650"/>
      <c r="CD176" s="1650"/>
      <c r="CE176" s="1650"/>
      <c r="CF176" s="1650"/>
      <c r="CG176" s="1650"/>
      <c r="CH176" s="1650"/>
      <c r="CI176" s="1650"/>
      <c r="CJ176" s="1650"/>
      <c r="CK176" s="1650"/>
      <c r="CL176" s="1650"/>
      <c r="CM176" s="1650"/>
      <c r="CN176" s="1650"/>
      <c r="CO176" s="1650"/>
      <c r="CP176" s="1650"/>
      <c r="CQ176" s="1650"/>
      <c r="CR176" s="1650"/>
      <c r="CS176" s="1650"/>
      <c r="CT176" s="1650"/>
      <c r="CU176" s="1650"/>
      <c r="CV176" s="1650"/>
      <c r="CW176" s="1650"/>
      <c r="CX176" s="1650"/>
      <c r="CY176" s="1650"/>
      <c r="CZ176" s="1650"/>
      <c r="DA176" s="1650"/>
      <c r="DB176" s="1650"/>
      <c r="DC176" s="1650"/>
      <c r="DD176" s="1650"/>
      <c r="DE176" s="1650"/>
      <c r="DF176" s="1650"/>
      <c r="DG176" s="1650"/>
      <c r="DH176" s="1650"/>
      <c r="DI176" s="1650"/>
      <c r="DJ176" s="1650"/>
      <c r="DK176" s="1650"/>
      <c r="DL176" s="1650"/>
      <c r="DM176" s="1650"/>
      <c r="DN176" s="1650"/>
      <c r="DO176" s="1650"/>
      <c r="DP176" s="1650"/>
      <c r="DQ176" s="1650"/>
      <c r="DR176" s="1650"/>
      <c r="DS176" s="1650"/>
      <c r="DT176" s="1650"/>
      <c r="DU176" s="1650"/>
      <c r="DV176" s="1650"/>
      <c r="DW176" s="1650"/>
      <c r="DX176" s="1650"/>
      <c r="DY176" s="1650"/>
      <c r="DZ176" s="1650"/>
      <c r="EA176" s="1650"/>
      <c r="EB176" s="1650"/>
      <c r="EC176" s="1650"/>
      <c r="ED176" s="1650"/>
      <c r="EE176" s="1650"/>
      <c r="EF176" s="1650"/>
      <c r="EG176" s="1650"/>
      <c r="EH176" s="1650"/>
      <c r="EI176" s="1650"/>
      <c r="EJ176" s="1650"/>
      <c r="EK176" s="1650"/>
      <c r="EL176" s="1650"/>
      <c r="EM176" s="1650"/>
      <c r="EN176" s="1650"/>
      <c r="EO176" s="1650"/>
      <c r="EP176" s="1650"/>
      <c r="EQ176" s="1650"/>
      <c r="ER176" s="1650"/>
      <c r="ES176" s="1650"/>
      <c r="ET176" s="1650"/>
      <c r="EU176" s="1650"/>
      <c r="EV176" s="1650"/>
      <c r="EW176" s="1650"/>
      <c r="EX176" s="1650"/>
      <c r="EY176" s="1650"/>
      <c r="EZ176" s="1650"/>
      <c r="FA176" s="1650"/>
      <c r="FB176" s="1650"/>
      <c r="FC176" s="1650"/>
      <c r="FD176" s="1650"/>
      <c r="FE176" s="1650"/>
      <c r="FF176" s="1650"/>
      <c r="FG176" s="1650"/>
      <c r="FH176" s="1650"/>
      <c r="FI176" s="1650"/>
      <c r="FJ176" s="1650"/>
      <c r="FK176" s="1650"/>
      <c r="FL176" s="1650"/>
      <c r="FM176" s="1650"/>
      <c r="FN176" s="1650"/>
      <c r="FO176" s="1650"/>
      <c r="FP176" s="1650"/>
      <c r="FQ176" s="1650"/>
      <c r="FR176" s="1650"/>
      <c r="FS176" s="1650"/>
      <c r="FT176" s="1650"/>
      <c r="FU176" s="1650"/>
      <c r="FV176" s="1650"/>
      <c r="FW176" s="1650"/>
      <c r="FX176" s="1650"/>
      <c r="FY176" s="1650"/>
      <c r="FZ176" s="1650"/>
      <c r="GA176" s="1650"/>
      <c r="GB176" s="1650"/>
      <c r="GC176" s="1650"/>
      <c r="GD176" s="1650"/>
      <c r="GE176" s="1650"/>
      <c r="GF176" s="1650"/>
      <c r="GG176" s="1650"/>
      <c r="GH176" s="1650"/>
      <c r="GI176" s="1650"/>
      <c r="GJ176" s="1650"/>
      <c r="GK176" s="1650"/>
      <c r="GL176" s="1650"/>
      <c r="GM176" s="1650"/>
      <c r="GO176" s="1169"/>
      <c r="GP176" s="1645"/>
      <c r="GQ176" s="1645"/>
      <c r="GR176" s="1169"/>
      <c r="GS176" s="1169"/>
      <c r="GT176" s="1169"/>
      <c r="GU176" s="1169"/>
      <c r="GV176" s="1645"/>
      <c r="GW176" s="1169"/>
      <c r="GX176" s="1169"/>
      <c r="GY176" s="553"/>
      <c r="GZ176" s="1169"/>
      <c r="HA176" s="1169"/>
      <c r="HB176" s="1169"/>
      <c r="HC176" s="1169"/>
      <c r="HD176" s="1169"/>
      <c r="HE176" s="1641"/>
      <c r="HF176" s="575"/>
      <c r="HG176" s="575"/>
      <c r="HH176" s="575"/>
      <c r="HI176" s="575"/>
      <c r="HJ176" s="1650">
        <v>11</v>
      </c>
    </row>
    <row s="1650" customFormat="1" customHeight="1" ht="11.549999999999999">
      <c r="A177" s="996"/>
      <c r="B177" s="1645"/>
      <c r="C177" s="1645"/>
      <c r="D177" s="360"/>
      <c r="J177" s="1650"/>
      <c r="K177" s="1650"/>
      <c r="L177" s="1650"/>
      <c r="M177" s="1650"/>
      <c r="N177" s="1650"/>
      <c r="O177" s="1650"/>
      <c r="P177" s="1650"/>
      <c r="Q177" s="1650"/>
      <c r="R177" s="1650"/>
      <c r="S177" s="1650"/>
      <c r="T177" s="1650"/>
      <c r="U177" s="1650"/>
      <c r="V177" s="1650"/>
      <c r="W177" s="1650"/>
      <c r="X177" s="1650"/>
      <c r="Y177" s="1650"/>
      <c r="Z177" s="1650"/>
      <c r="AA177" s="1650"/>
      <c r="AB177" s="1650"/>
      <c r="AC177" s="1650"/>
      <c r="AD177" s="1650"/>
      <c r="AE177" s="1650"/>
      <c r="AF177" s="1650"/>
      <c r="AG177" s="1650"/>
      <c r="AH177" s="1650"/>
      <c r="AI177" s="1650"/>
      <c r="AJ177" s="1650"/>
      <c r="AK177" s="1650"/>
      <c r="AL177" s="1650"/>
      <c r="AM177" s="1650"/>
      <c r="AN177" s="1650"/>
      <c r="AO177" s="1650"/>
      <c r="AP177" s="1650"/>
      <c r="AQ177" s="1650"/>
      <c r="AR177" s="1650"/>
      <c r="AS177" s="1650"/>
      <c r="AT177" s="1650"/>
      <c r="AU177" s="1650"/>
      <c r="AV177" s="1650"/>
      <c r="AW177" s="1650"/>
      <c r="AX177" s="1650"/>
      <c r="AY177" s="1650"/>
      <c r="AZ177" s="1650"/>
      <c r="BA177" s="1650"/>
      <c r="BB177" s="1650"/>
      <c r="BC177" s="1650"/>
      <c r="BD177" s="1650"/>
      <c r="BE177" s="1650"/>
      <c r="BF177" s="1650"/>
      <c r="BG177" s="1650"/>
      <c r="BH177" s="1650"/>
      <c r="BI177" s="1650"/>
      <c r="BJ177" s="1650"/>
      <c r="BK177" s="1650"/>
      <c r="BL177" s="1650"/>
      <c r="BM177" s="1650"/>
      <c r="BN177" s="1650"/>
      <c r="BO177" s="1650"/>
      <c r="BP177" s="1650"/>
      <c r="BQ177" s="1650"/>
      <c r="BR177" s="1650"/>
      <c r="BS177" s="1650"/>
      <c r="BT177" s="1650"/>
      <c r="BU177" s="1650"/>
      <c r="BV177" s="1650"/>
      <c r="BW177" s="1650"/>
      <c r="BX177" s="1650"/>
      <c r="BY177" s="1650"/>
      <c r="BZ177" s="1650"/>
      <c r="CA177" s="1650"/>
      <c r="CB177" s="1650"/>
      <c r="CC177" s="1650"/>
      <c r="CD177" s="1650"/>
      <c r="CE177" s="1650"/>
      <c r="CF177" s="1650"/>
      <c r="CG177" s="1650"/>
      <c r="CH177" s="1650"/>
      <c r="CI177" s="1650"/>
      <c r="CJ177" s="1650"/>
      <c r="CK177" s="1650"/>
      <c r="CL177" s="1650"/>
      <c r="CM177" s="1650"/>
      <c r="CN177" s="1650"/>
      <c r="CO177" s="1650"/>
      <c r="CP177" s="1650"/>
      <c r="CQ177" s="1650"/>
      <c r="CR177" s="1650"/>
      <c r="CS177" s="1650"/>
      <c r="CT177" s="1650"/>
      <c r="CU177" s="1650"/>
      <c r="CV177" s="1650"/>
      <c r="CW177" s="1650"/>
      <c r="CX177" s="1650"/>
      <c r="CY177" s="1650"/>
      <c r="CZ177" s="1650"/>
      <c r="DA177" s="1650"/>
      <c r="DB177" s="1650"/>
      <c r="DC177" s="1650"/>
      <c r="DD177" s="1650"/>
      <c r="DE177" s="1650"/>
      <c r="DF177" s="1650"/>
      <c r="DG177" s="1650"/>
      <c r="DH177" s="1650"/>
      <c r="DI177" s="1650"/>
      <c r="DJ177" s="1650"/>
      <c r="DK177" s="1650"/>
      <c r="DL177" s="1650"/>
      <c r="DM177" s="1650"/>
      <c r="DN177" s="1650"/>
      <c r="DO177" s="1650"/>
      <c r="DP177" s="1650"/>
      <c r="DQ177" s="1650"/>
      <c r="DR177" s="1650"/>
      <c r="DS177" s="1650"/>
      <c r="DT177" s="1650"/>
      <c r="DU177" s="1650"/>
      <c r="DV177" s="1650"/>
      <c r="DW177" s="1650"/>
      <c r="DX177" s="1650"/>
      <c r="DY177" s="1650"/>
      <c r="DZ177" s="1650"/>
      <c r="EA177" s="1650"/>
      <c r="EB177" s="1650"/>
      <c r="EC177" s="1650"/>
      <c r="ED177" s="1650"/>
      <c r="EE177" s="1650"/>
      <c r="EF177" s="1650"/>
      <c r="EG177" s="1650"/>
      <c r="EH177" s="1650"/>
      <c r="EI177" s="1650"/>
      <c r="EJ177" s="1650"/>
      <c r="EK177" s="1650"/>
      <c r="EL177" s="1650"/>
      <c r="EM177" s="1650"/>
      <c r="EN177" s="1650"/>
      <c r="EO177" s="1650"/>
      <c r="EP177" s="1650"/>
      <c r="EQ177" s="1650"/>
      <c r="ER177" s="1650"/>
      <c r="ES177" s="1650"/>
      <c r="ET177" s="1650"/>
      <c r="EU177" s="1650"/>
      <c r="EV177" s="1650"/>
      <c r="EW177" s="1650"/>
      <c r="EX177" s="1650"/>
      <c r="EY177" s="1650"/>
      <c r="EZ177" s="1650"/>
      <c r="FA177" s="1650"/>
      <c r="FB177" s="1650"/>
      <c r="FC177" s="1650"/>
      <c r="FD177" s="1650"/>
      <c r="FE177" s="1650"/>
      <c r="FF177" s="1650"/>
      <c r="FG177" s="1650"/>
      <c r="FH177" s="1650"/>
      <c r="FI177" s="1650"/>
      <c r="FJ177" s="1650"/>
      <c r="FK177" s="1650"/>
      <c r="FL177" s="1650"/>
      <c r="FM177" s="1650"/>
      <c r="FN177" s="1650"/>
      <c r="FO177" s="1650"/>
      <c r="FP177" s="1650"/>
      <c r="FQ177" s="1650"/>
      <c r="FR177" s="1650"/>
      <c r="FS177" s="1650"/>
      <c r="FT177" s="1650"/>
      <c r="FU177" s="1650"/>
      <c r="FV177" s="1650"/>
      <c r="FW177" s="1650"/>
      <c r="FX177" s="1650"/>
      <c r="FY177" s="1650"/>
      <c r="FZ177" s="1650"/>
      <c r="GA177" s="1650"/>
      <c r="GB177" s="1650"/>
      <c r="GC177" s="1650"/>
      <c r="GD177" s="1650"/>
      <c r="GE177" s="1650"/>
      <c r="GF177" s="1650"/>
      <c r="GG177" s="1650"/>
      <c r="GH177" s="1650"/>
      <c r="GI177" s="1650"/>
      <c r="GJ177" s="1650"/>
      <c r="GK177" s="1650"/>
      <c r="GL177" s="1650"/>
      <c r="GM177" s="1650"/>
      <c r="GO177" s="1169"/>
      <c r="GP177" s="1645"/>
      <c r="GQ177" s="1645"/>
      <c r="GR177" s="1169"/>
      <c r="GS177" s="1169"/>
      <c r="GT177" s="1169"/>
      <c r="GU177" s="1169"/>
      <c r="GV177" s="1645"/>
      <c r="GW177" s="1169"/>
      <c r="GX177" s="1169"/>
      <c r="GY177" s="553"/>
      <c r="GZ177" s="1169"/>
      <c r="HA177" s="1169"/>
      <c r="HB177" s="1169"/>
      <c r="HC177" s="1169"/>
      <c r="HD177" s="1169"/>
      <c r="HE177" s="1641"/>
      <c r="HF177" s="575"/>
      <c r="HG177" s="575"/>
      <c r="HH177" s="575"/>
      <c r="HI177" s="575"/>
      <c r="HJ177" s="1650">
        <v>11</v>
      </c>
    </row>
    <row s="1650" customFormat="1" customHeight="1" ht="11.549999999999999">
      <c r="A178" s="996"/>
      <c r="B178" s="1645"/>
      <c r="C178" s="1645"/>
      <c r="D178" s="360"/>
      <c r="J178" s="1650"/>
      <c r="K178" s="1650"/>
      <c r="L178" s="1650"/>
      <c r="M178" s="1650"/>
      <c r="N178" s="1650"/>
      <c r="O178" s="1650"/>
      <c r="P178" s="1650"/>
      <c r="Q178" s="1650"/>
      <c r="R178" s="1650"/>
      <c r="S178" s="1650"/>
      <c r="T178" s="1650"/>
      <c r="U178" s="1650"/>
      <c r="V178" s="1650"/>
      <c r="W178" s="1650"/>
      <c r="X178" s="1650"/>
      <c r="Y178" s="1650"/>
      <c r="Z178" s="1650"/>
      <c r="AA178" s="1650"/>
      <c r="AB178" s="1650"/>
      <c r="AC178" s="1650"/>
      <c r="AD178" s="1650"/>
      <c r="AE178" s="1650"/>
      <c r="AF178" s="1650"/>
      <c r="AG178" s="1650"/>
      <c r="AH178" s="1650"/>
      <c r="AI178" s="1650"/>
      <c r="AJ178" s="1650"/>
      <c r="AK178" s="1650"/>
      <c r="AL178" s="1650"/>
      <c r="AM178" s="1650"/>
      <c r="AN178" s="1650"/>
      <c r="AO178" s="1650"/>
      <c r="AP178" s="1650"/>
      <c r="AQ178" s="1650"/>
      <c r="AR178" s="1650"/>
      <c r="AS178" s="1650"/>
      <c r="AT178" s="1650"/>
      <c r="AU178" s="1650"/>
      <c r="AV178" s="1650"/>
      <c r="AW178" s="1650"/>
      <c r="AX178" s="1650"/>
      <c r="AY178" s="1650"/>
      <c r="AZ178" s="1650"/>
      <c r="BA178" s="1650"/>
      <c r="BB178" s="1650"/>
      <c r="BC178" s="1650"/>
      <c r="BD178" s="1650"/>
      <c r="BE178" s="1650"/>
      <c r="BF178" s="1650"/>
      <c r="BG178" s="1650"/>
      <c r="BH178" s="1650"/>
      <c r="BI178" s="1650"/>
      <c r="BJ178" s="1650"/>
      <c r="BK178" s="1650"/>
      <c r="BL178" s="1650"/>
      <c r="BM178" s="1650"/>
      <c r="BN178" s="1650"/>
      <c r="BO178" s="1650"/>
      <c r="BP178" s="1650"/>
      <c r="BQ178" s="1650"/>
      <c r="BR178" s="1650"/>
      <c r="BS178" s="1650"/>
      <c r="BT178" s="1650"/>
      <c r="BU178" s="1650"/>
      <c r="BV178" s="1650"/>
      <c r="BW178" s="1650"/>
      <c r="BX178" s="1650"/>
      <c r="BY178" s="1650"/>
      <c r="BZ178" s="1650"/>
      <c r="CA178" s="1650"/>
      <c r="CB178" s="1650"/>
      <c r="CC178" s="1650"/>
      <c r="CD178" s="1650"/>
      <c r="CE178" s="1650"/>
      <c r="CF178" s="1650"/>
      <c r="CG178" s="1650"/>
      <c r="CH178" s="1650"/>
      <c r="CI178" s="1650"/>
      <c r="CJ178" s="1650"/>
      <c r="CK178" s="1650"/>
      <c r="CL178" s="1650"/>
      <c r="CM178" s="1650"/>
      <c r="CN178" s="1650"/>
      <c r="CO178" s="1650"/>
      <c r="CP178" s="1650"/>
      <c r="CQ178" s="1650"/>
      <c r="CR178" s="1650"/>
      <c r="CS178" s="1650"/>
      <c r="CT178" s="1650"/>
      <c r="CU178" s="1650"/>
      <c r="CV178" s="1650"/>
      <c r="CW178" s="1650"/>
      <c r="CX178" s="1650"/>
      <c r="CY178" s="1650"/>
      <c r="CZ178" s="1650"/>
      <c r="DA178" s="1650"/>
      <c r="DB178" s="1650"/>
      <c r="DC178" s="1650"/>
      <c r="DD178" s="1650"/>
      <c r="DE178" s="1650"/>
      <c r="DF178" s="1650"/>
      <c r="DG178" s="1650"/>
      <c r="DH178" s="1650"/>
      <c r="DI178" s="1650"/>
      <c r="DJ178" s="1650"/>
      <c r="DK178" s="1650"/>
      <c r="DL178" s="1650"/>
      <c r="DM178" s="1650"/>
      <c r="DN178" s="1650"/>
      <c r="DO178" s="1650"/>
      <c r="DP178" s="1650"/>
      <c r="DQ178" s="1650"/>
      <c r="DR178" s="1650"/>
      <c r="DS178" s="1650"/>
      <c r="DT178" s="1650"/>
      <c r="DU178" s="1650"/>
      <c r="DV178" s="1650"/>
      <c r="DW178" s="1650"/>
      <c r="DX178" s="1650"/>
      <c r="DY178" s="1650"/>
      <c r="DZ178" s="1650"/>
      <c r="EA178" s="1650"/>
      <c r="EB178" s="1650"/>
      <c r="EC178" s="1650"/>
      <c r="ED178" s="1650"/>
      <c r="EE178" s="1650"/>
      <c r="EF178" s="1650"/>
      <c r="EG178" s="1650"/>
      <c r="EH178" s="1650"/>
      <c r="EI178" s="1650"/>
      <c r="EJ178" s="1650"/>
      <c r="EK178" s="1650"/>
      <c r="EL178" s="1650"/>
      <c r="EM178" s="1650"/>
      <c r="EN178" s="1650"/>
      <c r="EO178" s="1650"/>
      <c r="EP178" s="1650"/>
      <c r="EQ178" s="1650"/>
      <c r="ER178" s="1650"/>
      <c r="ES178" s="1650"/>
      <c r="ET178" s="1650"/>
      <c r="EU178" s="1650"/>
      <c r="EV178" s="1650"/>
      <c r="EW178" s="1650"/>
      <c r="EX178" s="1650"/>
      <c r="EY178" s="1650"/>
      <c r="EZ178" s="1650"/>
      <c r="FA178" s="1650"/>
      <c r="FB178" s="1650"/>
      <c r="FC178" s="1650"/>
      <c r="FD178" s="1650"/>
      <c r="FE178" s="1650"/>
      <c r="FF178" s="1650"/>
      <c r="FG178" s="1650"/>
      <c r="FH178" s="1650"/>
      <c r="FI178" s="1650"/>
      <c r="FJ178" s="1650"/>
      <c r="FK178" s="1650"/>
      <c r="FL178" s="1650"/>
      <c r="FM178" s="1650"/>
      <c r="FN178" s="1650"/>
      <c r="FO178" s="1650"/>
      <c r="FP178" s="1650"/>
      <c r="FQ178" s="1650"/>
      <c r="FR178" s="1650"/>
      <c r="FS178" s="1650"/>
      <c r="FT178" s="1650"/>
      <c r="FU178" s="1650"/>
      <c r="FV178" s="1650"/>
      <c r="FW178" s="1650"/>
      <c r="FX178" s="1650"/>
      <c r="FY178" s="1650"/>
      <c r="FZ178" s="1650"/>
      <c r="GA178" s="1650"/>
      <c r="GB178" s="1650"/>
      <c r="GC178" s="1650"/>
      <c r="GD178" s="1650"/>
      <c r="GE178" s="1650"/>
      <c r="GF178" s="1650"/>
      <c r="GG178" s="1650"/>
      <c r="GH178" s="1650"/>
      <c r="GI178" s="1650"/>
      <c r="GJ178" s="1650"/>
      <c r="GK178" s="1650"/>
      <c r="GL178" s="1650"/>
      <c r="GM178" s="1650"/>
      <c r="GO178" s="1169"/>
      <c r="GP178" s="1645"/>
      <c r="GQ178" s="1645"/>
      <c r="GR178" s="1169"/>
      <c r="GS178" s="1169"/>
      <c r="GT178" s="1169"/>
      <c r="GU178" s="1169"/>
      <c r="GV178" s="1645"/>
      <c r="GW178" s="1169"/>
      <c r="GX178" s="1169"/>
      <c r="GY178" s="553"/>
      <c r="GZ178" s="1169"/>
      <c r="HA178" s="1169"/>
      <c r="HB178" s="1169"/>
      <c r="HC178" s="1169"/>
      <c r="HD178" s="1169"/>
      <c r="HE178" s="1641"/>
      <c r="HF178" s="575"/>
      <c r="HG178" s="575"/>
      <c r="HH178" s="575"/>
      <c r="HI178" s="575"/>
      <c r="HJ178" s="1650">
        <v>11</v>
      </c>
    </row>
    <row s="1650" customFormat="1" customHeight="1" ht="11.549999999999999">
      <c r="A179" s="996"/>
      <c r="B179" s="1645"/>
      <c r="C179" s="1645"/>
      <c r="D179" s="360"/>
      <c r="J179" s="1650"/>
      <c r="K179" s="1650"/>
      <c r="L179" s="1650"/>
      <c r="M179" s="1650"/>
      <c r="N179" s="1650"/>
      <c r="O179" s="1650"/>
      <c r="P179" s="1650"/>
      <c r="Q179" s="1650"/>
      <c r="R179" s="1650"/>
      <c r="S179" s="1650"/>
      <c r="T179" s="1650"/>
      <c r="U179" s="1650"/>
      <c r="V179" s="1650"/>
      <c r="W179" s="1650"/>
      <c r="X179" s="1650"/>
      <c r="Y179" s="1650"/>
      <c r="Z179" s="1650"/>
      <c r="AA179" s="1650"/>
      <c r="AB179" s="1650"/>
      <c r="AC179" s="1650"/>
      <c r="AD179" s="1650"/>
      <c r="AE179" s="1650"/>
      <c r="AF179" s="1650"/>
      <c r="AG179" s="1650"/>
      <c r="AH179" s="1650"/>
      <c r="AI179" s="1650"/>
      <c r="AJ179" s="1650"/>
      <c r="AK179" s="1650"/>
      <c r="AL179" s="1650"/>
      <c r="AM179" s="1650"/>
      <c r="AN179" s="1650"/>
      <c r="AO179" s="1650"/>
      <c r="AP179" s="1650"/>
      <c r="AQ179" s="1650"/>
      <c r="AR179" s="1650"/>
      <c r="AS179" s="1650"/>
      <c r="AT179" s="1650"/>
      <c r="AU179" s="1650"/>
      <c r="AV179" s="1650"/>
      <c r="AW179" s="1650"/>
      <c r="AX179" s="1650"/>
      <c r="AY179" s="1650"/>
      <c r="AZ179" s="1650"/>
      <c r="BA179" s="1650"/>
      <c r="BB179" s="1650"/>
      <c r="BC179" s="1650"/>
      <c r="BD179" s="1650"/>
      <c r="BE179" s="1650"/>
      <c r="BF179" s="1650"/>
      <c r="BG179" s="1650"/>
      <c r="BH179" s="1650"/>
      <c r="BI179" s="1650"/>
      <c r="BJ179" s="1650"/>
      <c r="BK179" s="1650"/>
      <c r="BL179" s="1650"/>
      <c r="BM179" s="1650"/>
      <c r="BN179" s="1650"/>
      <c r="BO179" s="1650"/>
      <c r="BP179" s="1650"/>
      <c r="BQ179" s="1650"/>
      <c r="BR179" s="1650"/>
      <c r="BS179" s="1650"/>
      <c r="BT179" s="1650"/>
      <c r="BU179" s="1650"/>
      <c r="BV179" s="1650"/>
      <c r="BW179" s="1650"/>
      <c r="BX179" s="1650"/>
      <c r="BY179" s="1650"/>
      <c r="BZ179" s="1650"/>
      <c r="CA179" s="1650"/>
      <c r="CB179" s="1650"/>
      <c r="CC179" s="1650"/>
      <c r="CD179" s="1650"/>
      <c r="CE179" s="1650"/>
      <c r="CF179" s="1650"/>
      <c r="CG179" s="1650"/>
      <c r="CH179" s="1650"/>
      <c r="CI179" s="1650"/>
      <c r="CJ179" s="1650"/>
      <c r="CK179" s="1650"/>
      <c r="CL179" s="1650"/>
      <c r="CM179" s="1650"/>
      <c r="CN179" s="1650"/>
      <c r="CO179" s="1650"/>
      <c r="CP179" s="1650"/>
      <c r="CQ179" s="1650"/>
      <c r="CR179" s="1650"/>
      <c r="CS179" s="1650"/>
      <c r="CT179" s="1650"/>
      <c r="CU179" s="1650"/>
      <c r="CV179" s="1650"/>
      <c r="CW179" s="1650"/>
      <c r="CX179" s="1650"/>
      <c r="CY179" s="1650"/>
      <c r="CZ179" s="1650"/>
      <c r="DA179" s="1650"/>
      <c r="DB179" s="1650"/>
      <c r="DC179" s="1650"/>
      <c r="DD179" s="1650"/>
      <c r="DE179" s="1650"/>
      <c r="DF179" s="1650"/>
      <c r="DG179" s="1650"/>
      <c r="DH179" s="1650"/>
      <c r="DI179" s="1650"/>
      <c r="DJ179" s="1650"/>
      <c r="DK179" s="1650"/>
      <c r="DL179" s="1650"/>
      <c r="DM179" s="1650"/>
      <c r="DN179" s="1650"/>
      <c r="DO179" s="1650"/>
      <c r="DP179" s="1650"/>
      <c r="DQ179" s="1650"/>
      <c r="DR179" s="1650"/>
      <c r="DS179" s="1650"/>
      <c r="DT179" s="1650"/>
      <c r="DU179" s="1650"/>
      <c r="DV179" s="1650"/>
      <c r="DW179" s="1650"/>
      <c r="DX179" s="1650"/>
      <c r="DY179" s="1650"/>
      <c r="DZ179" s="1650"/>
      <c r="EA179" s="1650"/>
      <c r="EB179" s="1650"/>
      <c r="EC179" s="1650"/>
      <c r="ED179" s="1650"/>
      <c r="EE179" s="1650"/>
      <c r="EF179" s="1650"/>
      <c r="EG179" s="1650"/>
      <c r="EH179" s="1650"/>
      <c r="EI179" s="1650"/>
      <c r="EJ179" s="1650"/>
      <c r="EK179" s="1650"/>
      <c r="EL179" s="1650"/>
      <c r="EM179" s="1650"/>
      <c r="EN179" s="1650"/>
      <c r="EO179" s="1650"/>
      <c r="EP179" s="1650"/>
      <c r="EQ179" s="1650"/>
      <c r="ER179" s="1650"/>
      <c r="ES179" s="1650"/>
      <c r="ET179" s="1650"/>
      <c r="EU179" s="1650"/>
      <c r="EV179" s="1650"/>
      <c r="EW179" s="1650"/>
      <c r="EX179" s="1650"/>
      <c r="EY179" s="1650"/>
      <c r="EZ179" s="1650"/>
      <c r="FA179" s="1650"/>
      <c r="FB179" s="1650"/>
      <c r="FC179" s="1650"/>
      <c r="FD179" s="1650"/>
      <c r="FE179" s="1650"/>
      <c r="FF179" s="1650"/>
      <c r="FG179" s="1650"/>
      <c r="FH179" s="1650"/>
      <c r="FI179" s="1650"/>
      <c r="FJ179" s="1650"/>
      <c r="FK179" s="1650"/>
      <c r="FL179" s="1650"/>
      <c r="FM179" s="1650"/>
      <c r="FN179" s="1650"/>
      <c r="FO179" s="1650"/>
      <c r="FP179" s="1650"/>
      <c r="FQ179" s="1650"/>
      <c r="FR179" s="1650"/>
      <c r="FS179" s="1650"/>
      <c r="FT179" s="1650"/>
      <c r="FU179" s="1650"/>
      <c r="FV179" s="1650"/>
      <c r="FW179" s="1650"/>
      <c r="FX179" s="1650"/>
      <c r="FY179" s="1650"/>
      <c r="FZ179" s="1650"/>
      <c r="GA179" s="1650"/>
      <c r="GB179" s="1650"/>
      <c r="GC179" s="1650"/>
      <c r="GD179" s="1650"/>
      <c r="GE179" s="1650"/>
      <c r="GF179" s="1650"/>
      <c r="GG179" s="1650"/>
      <c r="GH179" s="1650"/>
      <c r="GI179" s="1650"/>
      <c r="GJ179" s="1650"/>
      <c r="GK179" s="1650"/>
      <c r="GL179" s="1650"/>
      <c r="GM179" s="1650"/>
      <c r="GO179" s="1169"/>
      <c r="GP179" s="1645"/>
      <c r="GQ179" s="1645"/>
      <c r="GR179" s="1169"/>
      <c r="GS179" s="1169"/>
      <c r="GT179" s="1169"/>
      <c r="GU179" s="1169"/>
      <c r="GV179" s="1645"/>
      <c r="GW179" s="1169"/>
      <c r="GX179" s="1169"/>
      <c r="GY179" s="553"/>
      <c r="GZ179" s="1169"/>
      <c r="HA179" s="1169"/>
      <c r="HB179" s="1169"/>
      <c r="HC179" s="1169"/>
      <c r="HD179" s="1169"/>
      <c r="HE179" s="1641"/>
      <c r="HF179" s="575"/>
      <c r="HG179" s="575"/>
      <c r="HH179" s="575"/>
      <c r="HI179" s="575"/>
      <c r="HJ179" s="1650">
        <v>11</v>
      </c>
    </row>
    <row s="1650" customFormat="1" customHeight="1" ht="11.549999999999999">
      <c r="A180" s="996"/>
      <c r="B180" s="1645"/>
      <c r="C180" s="1645"/>
      <c r="D180" s="360"/>
      <c r="J180" s="1650"/>
      <c r="K180" s="1650"/>
      <c r="L180" s="1650"/>
      <c r="M180" s="1650"/>
      <c r="N180" s="1650"/>
      <c r="O180" s="1650"/>
      <c r="P180" s="1650"/>
      <c r="Q180" s="1650"/>
      <c r="R180" s="1650"/>
      <c r="S180" s="1650"/>
      <c r="T180" s="1650"/>
      <c r="U180" s="1650"/>
      <c r="V180" s="1650"/>
      <c r="W180" s="1650"/>
      <c r="X180" s="1650"/>
      <c r="Y180" s="1650"/>
      <c r="Z180" s="1650"/>
      <c r="AA180" s="1650"/>
      <c r="AB180" s="1650"/>
      <c r="AC180" s="1650"/>
      <c r="AD180" s="1650"/>
      <c r="AE180" s="1650"/>
      <c r="AF180" s="1650"/>
      <c r="AG180" s="1650"/>
      <c r="AH180" s="1650"/>
      <c r="AI180" s="1650"/>
      <c r="AJ180" s="1650"/>
      <c r="AK180" s="1650"/>
      <c r="AL180" s="1650"/>
      <c r="AM180" s="1650"/>
      <c r="AN180" s="1650"/>
      <c r="AO180" s="1650"/>
      <c r="AP180" s="1650"/>
      <c r="AQ180" s="1650"/>
      <c r="AR180" s="1650"/>
      <c r="AS180" s="1650"/>
      <c r="AT180" s="1650"/>
      <c r="AU180" s="1650"/>
      <c r="AV180" s="1650"/>
      <c r="AW180" s="1650"/>
      <c r="AX180" s="1650"/>
      <c r="AY180" s="1650"/>
      <c r="AZ180" s="1650"/>
      <c r="BA180" s="1650"/>
      <c r="BB180" s="1650"/>
      <c r="BC180" s="1650"/>
      <c r="BD180" s="1650"/>
      <c r="BE180" s="1650"/>
      <c r="BF180" s="1650"/>
      <c r="BG180" s="1650"/>
      <c r="BH180" s="1650"/>
      <c r="BI180" s="1650"/>
      <c r="BJ180" s="1650"/>
      <c r="BK180" s="1650"/>
      <c r="BL180" s="1650"/>
      <c r="BM180" s="1650"/>
      <c r="BN180" s="1650"/>
      <c r="BO180" s="1650"/>
      <c r="BP180" s="1650"/>
      <c r="BQ180" s="1650"/>
      <c r="BR180" s="1650"/>
      <c r="BS180" s="1650"/>
      <c r="BT180" s="1650"/>
      <c r="BU180" s="1650"/>
      <c r="BV180" s="1650"/>
      <c r="BW180" s="1650"/>
      <c r="BX180" s="1650"/>
      <c r="BY180" s="1650"/>
      <c r="BZ180" s="1650"/>
      <c r="CA180" s="1650"/>
      <c r="CB180" s="1650"/>
      <c r="CC180" s="1650"/>
      <c r="CD180" s="1650"/>
      <c r="CE180" s="1650"/>
      <c r="CF180" s="1650"/>
      <c r="CG180" s="1650"/>
      <c r="CH180" s="1650"/>
      <c r="CI180" s="1650"/>
      <c r="CJ180" s="1650"/>
      <c r="CK180" s="1650"/>
      <c r="CL180" s="1650"/>
      <c r="CM180" s="1650"/>
      <c r="CN180" s="1650"/>
      <c r="CO180" s="1650"/>
      <c r="CP180" s="1650"/>
      <c r="CQ180" s="1650"/>
      <c r="CR180" s="1650"/>
      <c r="CS180" s="1650"/>
      <c r="CT180" s="1650"/>
      <c r="CU180" s="1650"/>
      <c r="CV180" s="1650"/>
      <c r="CW180" s="1650"/>
      <c r="CX180" s="1650"/>
      <c r="CY180" s="1650"/>
      <c r="CZ180" s="1650"/>
      <c r="DA180" s="1650"/>
      <c r="DB180" s="1650"/>
      <c r="DC180" s="1650"/>
      <c r="DD180" s="1650"/>
      <c r="DE180" s="1650"/>
      <c r="DF180" s="1650"/>
      <c r="DG180" s="1650"/>
      <c r="DH180" s="1650"/>
      <c r="DI180" s="1650"/>
      <c r="DJ180" s="1650"/>
      <c r="DK180" s="1650"/>
      <c r="DL180" s="1650"/>
      <c r="DM180" s="1650"/>
      <c r="DN180" s="1650"/>
      <c r="DO180" s="1650"/>
      <c r="DP180" s="1650"/>
      <c r="DQ180" s="1650"/>
      <c r="DR180" s="1650"/>
      <c r="DS180" s="1650"/>
      <c r="DT180" s="1650"/>
      <c r="DU180" s="1650"/>
      <c r="DV180" s="1650"/>
      <c r="DW180" s="1650"/>
      <c r="DX180" s="1650"/>
      <c r="DY180" s="1650"/>
      <c r="DZ180" s="1650"/>
      <c r="EA180" s="1650"/>
      <c r="EB180" s="1650"/>
      <c r="EC180" s="1650"/>
      <c r="ED180" s="1650"/>
      <c r="EE180" s="1650"/>
      <c r="EF180" s="1650"/>
      <c r="EG180" s="1650"/>
      <c r="EH180" s="1650"/>
      <c r="EI180" s="1650"/>
      <c r="EJ180" s="1650"/>
      <c r="EK180" s="1650"/>
      <c r="EL180" s="1650"/>
      <c r="EM180" s="1650"/>
      <c r="EN180" s="1650"/>
      <c r="EO180" s="1650"/>
      <c r="EP180" s="1650"/>
      <c r="EQ180" s="1650"/>
      <c r="ER180" s="1650"/>
      <c r="ES180" s="1650"/>
      <c r="ET180" s="1650"/>
      <c r="EU180" s="1650"/>
      <c r="EV180" s="1650"/>
      <c r="EW180" s="1650"/>
      <c r="EX180" s="1650"/>
      <c r="EY180" s="1650"/>
      <c r="EZ180" s="1650"/>
      <c r="FA180" s="1650"/>
      <c r="FB180" s="1650"/>
      <c r="FC180" s="1650"/>
      <c r="FD180" s="1650"/>
      <c r="FE180" s="1650"/>
      <c r="FF180" s="1650"/>
      <c r="FG180" s="1650"/>
      <c r="FH180" s="1650"/>
      <c r="FI180" s="1650"/>
      <c r="FJ180" s="1650"/>
      <c r="FK180" s="1650"/>
      <c r="FL180" s="1650"/>
      <c r="FM180" s="1650"/>
      <c r="FN180" s="1650"/>
      <c r="FO180" s="1650"/>
      <c r="FP180" s="1650"/>
      <c r="FQ180" s="1650"/>
      <c r="FR180" s="1650"/>
      <c r="FS180" s="1650"/>
      <c r="FT180" s="1650"/>
      <c r="FU180" s="1650"/>
      <c r="FV180" s="1650"/>
      <c r="FW180" s="1650"/>
      <c r="FX180" s="1650"/>
      <c r="FY180" s="1650"/>
      <c r="FZ180" s="1650"/>
      <c r="GA180" s="1650"/>
      <c r="GB180" s="1650"/>
      <c r="GC180" s="1650"/>
      <c r="GD180" s="1650"/>
      <c r="GE180" s="1650"/>
      <c r="GF180" s="1650"/>
      <c r="GG180" s="1650"/>
      <c r="GH180" s="1650"/>
      <c r="GI180" s="1650"/>
      <c r="GJ180" s="1650"/>
      <c r="GK180" s="1650"/>
      <c r="GL180" s="1650"/>
      <c r="GM180" s="1650"/>
      <c r="GO180" s="1169"/>
      <c r="GP180" s="1645"/>
      <c r="GQ180" s="1645"/>
      <c r="GR180" s="1169"/>
      <c r="GS180" s="1169"/>
      <c r="GT180" s="1169"/>
      <c r="GU180" s="1169"/>
      <c r="GV180" s="1645"/>
      <c r="GW180" s="1169"/>
      <c r="GX180" s="1169"/>
      <c r="GY180" s="553"/>
      <c r="GZ180" s="1169"/>
      <c r="HA180" s="1169"/>
      <c r="HB180" s="1169"/>
      <c r="HC180" s="1169"/>
      <c r="HD180" s="1169"/>
      <c r="HE180" s="1641"/>
      <c r="HF180" s="575"/>
      <c r="HG180" s="575"/>
      <c r="HH180" s="575"/>
      <c r="HI180" s="575"/>
      <c r="HJ180" s="1650">
        <v>11</v>
      </c>
    </row>
    <row s="1650" customFormat="1" customHeight="1" ht="11.549999999999999">
      <c r="A181" s="996"/>
      <c r="B181" s="1645"/>
      <c r="C181" s="1645"/>
      <c r="D181" s="360"/>
      <c r="J181" s="1650"/>
      <c r="K181" s="1650"/>
      <c r="L181" s="1650"/>
      <c r="M181" s="1650"/>
      <c r="N181" s="1650"/>
      <c r="O181" s="1650"/>
      <c r="P181" s="1650"/>
      <c r="Q181" s="1650"/>
      <c r="R181" s="1650"/>
      <c r="S181" s="1650"/>
      <c r="T181" s="1650"/>
      <c r="U181" s="1650"/>
      <c r="V181" s="1650"/>
      <c r="W181" s="1650"/>
      <c r="X181" s="1650"/>
      <c r="Y181" s="1650"/>
      <c r="Z181" s="1650"/>
      <c r="AA181" s="1650"/>
      <c r="AB181" s="1650"/>
      <c r="AC181" s="1650"/>
      <c r="AD181" s="1650"/>
      <c r="AE181" s="1650"/>
      <c r="AF181" s="1650"/>
      <c r="AG181" s="1650"/>
      <c r="AH181" s="1650"/>
      <c r="AI181" s="1650"/>
      <c r="AJ181" s="1650"/>
      <c r="AK181" s="1650"/>
      <c r="AL181" s="1650"/>
      <c r="AM181" s="1650"/>
      <c r="AN181" s="1650"/>
      <c r="AO181" s="1650"/>
      <c r="AP181" s="1650"/>
      <c r="AQ181" s="1650"/>
      <c r="AR181" s="1650"/>
      <c r="AS181" s="1650"/>
      <c r="AT181" s="1650"/>
      <c r="AU181" s="1650"/>
      <c r="AV181" s="1650"/>
      <c r="AW181" s="1650"/>
      <c r="AX181" s="1650"/>
      <c r="AY181" s="1650"/>
      <c r="AZ181" s="1650"/>
      <c r="BA181" s="1650"/>
      <c r="BB181" s="1650"/>
      <c r="BC181" s="1650"/>
      <c r="BD181" s="1650"/>
      <c r="BE181" s="1650"/>
      <c r="BF181" s="1650"/>
      <c r="BG181" s="1650"/>
      <c r="BH181" s="1650"/>
      <c r="BI181" s="1650"/>
      <c r="BJ181" s="1650"/>
      <c r="BK181" s="1650"/>
      <c r="BL181" s="1650"/>
      <c r="BM181" s="1650"/>
      <c r="BN181" s="1650"/>
      <c r="BO181" s="1650"/>
      <c r="BP181" s="1650"/>
      <c r="BQ181" s="1650"/>
      <c r="BR181" s="1650"/>
      <c r="BS181" s="1650"/>
      <c r="BT181" s="1650"/>
      <c r="BU181" s="1650"/>
      <c r="BV181" s="1650"/>
      <c r="BW181" s="1650"/>
      <c r="BX181" s="1650"/>
      <c r="BY181" s="1650"/>
      <c r="BZ181" s="1650"/>
      <c r="CA181" s="1650"/>
      <c r="CB181" s="1650"/>
      <c r="CC181" s="1650"/>
      <c r="CD181" s="1650"/>
      <c r="CE181" s="1650"/>
      <c r="CF181" s="1650"/>
      <c r="CG181" s="1650"/>
      <c r="CH181" s="1650"/>
      <c r="CI181" s="1650"/>
      <c r="CJ181" s="1650"/>
      <c r="CK181" s="1650"/>
      <c r="CL181" s="1650"/>
      <c r="CM181" s="1650"/>
      <c r="CN181" s="1650"/>
      <c r="CO181" s="1650"/>
      <c r="CP181" s="1650"/>
      <c r="CQ181" s="1650"/>
      <c r="CR181" s="1650"/>
      <c r="CS181" s="1650"/>
      <c r="CT181" s="1650"/>
      <c r="CU181" s="1650"/>
      <c r="CV181" s="1650"/>
      <c r="CW181" s="1650"/>
      <c r="CX181" s="1650"/>
      <c r="CY181" s="1650"/>
      <c r="CZ181" s="1650"/>
      <c r="DA181" s="1650"/>
      <c r="DB181" s="1650"/>
      <c r="DC181" s="1650"/>
      <c r="DD181" s="1650"/>
      <c r="DE181" s="1650"/>
      <c r="DF181" s="1650"/>
      <c r="DG181" s="1650"/>
      <c r="DH181" s="1650"/>
      <c r="DI181" s="1650"/>
      <c r="DJ181" s="1650"/>
      <c r="DK181" s="1650"/>
      <c r="DL181" s="1650"/>
      <c r="DM181" s="1650"/>
      <c r="DN181" s="1650"/>
      <c r="DO181" s="1650"/>
      <c r="DP181" s="1650"/>
      <c r="DQ181" s="1650"/>
      <c r="DR181" s="1650"/>
      <c r="DS181" s="1650"/>
      <c r="DT181" s="1650"/>
      <c r="DU181" s="1650"/>
      <c r="DV181" s="1650"/>
      <c r="DW181" s="1650"/>
      <c r="DX181" s="1650"/>
      <c r="DY181" s="1650"/>
      <c r="DZ181" s="1650"/>
      <c r="EA181" s="1650"/>
      <c r="EB181" s="1650"/>
      <c r="EC181" s="1650"/>
      <c r="ED181" s="1650"/>
      <c r="EE181" s="1650"/>
      <c r="EF181" s="1650"/>
      <c r="EG181" s="1650"/>
      <c r="EH181" s="1650"/>
      <c r="EI181" s="1650"/>
      <c r="EJ181" s="1650"/>
      <c r="EK181" s="1650"/>
      <c r="EL181" s="1650"/>
      <c r="EM181" s="1650"/>
      <c r="EN181" s="1650"/>
      <c r="EO181" s="1650"/>
      <c r="EP181" s="1650"/>
      <c r="EQ181" s="1650"/>
      <c r="ER181" s="1650"/>
      <c r="ES181" s="1650"/>
      <c r="ET181" s="1650"/>
      <c r="EU181" s="1650"/>
      <c r="EV181" s="1650"/>
      <c r="EW181" s="1650"/>
      <c r="EX181" s="1650"/>
      <c r="EY181" s="1650"/>
      <c r="EZ181" s="1650"/>
      <c r="FA181" s="1650"/>
      <c r="FB181" s="1650"/>
      <c r="FC181" s="1650"/>
      <c r="FD181" s="1650"/>
      <c r="FE181" s="1650"/>
      <c r="FF181" s="1650"/>
      <c r="FG181" s="1650"/>
      <c r="FH181" s="1650"/>
      <c r="FI181" s="1650"/>
      <c r="FJ181" s="1650"/>
      <c r="FK181" s="1650"/>
      <c r="FL181" s="1650"/>
      <c r="FM181" s="1650"/>
      <c r="FN181" s="1650"/>
      <c r="FO181" s="1650"/>
      <c r="FP181" s="1650"/>
      <c r="FQ181" s="1650"/>
      <c r="FR181" s="1650"/>
      <c r="FS181" s="1650"/>
      <c r="FT181" s="1650"/>
      <c r="FU181" s="1650"/>
      <c r="FV181" s="1650"/>
      <c r="FW181" s="1650"/>
      <c r="FX181" s="1650"/>
      <c r="FY181" s="1650"/>
      <c r="FZ181" s="1650"/>
      <c r="GA181" s="1650"/>
      <c r="GB181" s="1650"/>
      <c r="GC181" s="1650"/>
      <c r="GD181" s="1650"/>
      <c r="GE181" s="1650"/>
      <c r="GF181" s="1650"/>
      <c r="GG181" s="1650"/>
      <c r="GH181" s="1650"/>
      <c r="GI181" s="1650"/>
      <c r="GJ181" s="1650"/>
      <c r="GK181" s="1650"/>
      <c r="GL181" s="1650"/>
      <c r="GM181" s="1650"/>
      <c r="GO181" s="1169"/>
      <c r="GP181" s="1645"/>
      <c r="GQ181" s="1645"/>
      <c r="GR181" s="1169"/>
      <c r="GS181" s="1169"/>
      <c r="GT181" s="1169"/>
      <c r="GU181" s="1169"/>
      <c r="GV181" s="1645"/>
      <c r="GW181" s="1169"/>
      <c r="GX181" s="1169"/>
      <c r="GY181" s="553"/>
      <c r="GZ181" s="1169"/>
      <c r="HA181" s="1169"/>
      <c r="HB181" s="1169"/>
      <c r="HC181" s="1169"/>
      <c r="HD181" s="1169"/>
      <c r="HE181" s="1641"/>
      <c r="HF181" s="575"/>
      <c r="HG181" s="575"/>
      <c r="HH181" s="575"/>
      <c r="HI181" s="575"/>
      <c r="HJ181" s="1650">
        <v>11</v>
      </c>
    </row>
    <row s="1650" customFormat="1" customHeight="1" ht="11.549999999999999">
      <c r="A182" s="996"/>
      <c r="B182" s="1645"/>
      <c r="C182" s="1645"/>
      <c r="D182" s="360"/>
      <c r="J182" s="1650"/>
      <c r="K182" s="1650"/>
      <c r="L182" s="1650"/>
      <c r="M182" s="1650"/>
      <c r="N182" s="1650"/>
      <c r="O182" s="1650"/>
      <c r="P182" s="1650"/>
      <c r="Q182" s="1650"/>
      <c r="R182" s="1650"/>
      <c r="S182" s="1650"/>
      <c r="T182" s="1650"/>
      <c r="U182" s="1650"/>
      <c r="V182" s="1650"/>
      <c r="W182" s="1650"/>
      <c r="X182" s="1650"/>
      <c r="Y182" s="1650"/>
      <c r="Z182" s="1650"/>
      <c r="AA182" s="1650"/>
      <c r="AB182" s="1650"/>
      <c r="AC182" s="1650"/>
      <c r="AD182" s="1650"/>
      <c r="AE182" s="1650"/>
      <c r="AF182" s="1650"/>
      <c r="AG182" s="1650"/>
      <c r="AH182" s="1650"/>
      <c r="AI182" s="1650"/>
      <c r="AJ182" s="1650"/>
      <c r="AK182" s="1650"/>
      <c r="AL182" s="1650"/>
      <c r="AM182" s="1650"/>
      <c r="AN182" s="1650"/>
      <c r="AO182" s="1650"/>
      <c r="AP182" s="1650"/>
      <c r="AQ182" s="1650"/>
      <c r="AR182" s="1650"/>
      <c r="AS182" s="1650"/>
      <c r="AT182" s="1650"/>
      <c r="AU182" s="1650"/>
      <c r="AV182" s="1650"/>
      <c r="AW182" s="1650"/>
      <c r="AX182" s="1650"/>
      <c r="AY182" s="1650"/>
      <c r="AZ182" s="1650"/>
      <c r="BA182" s="1650"/>
      <c r="BB182" s="1650"/>
      <c r="BC182" s="1650"/>
      <c r="BD182" s="1650"/>
      <c r="BE182" s="1650"/>
      <c r="BF182" s="1650"/>
      <c r="BG182" s="1650"/>
      <c r="BH182" s="1650"/>
      <c r="BI182" s="1650"/>
      <c r="BJ182" s="1650"/>
      <c r="BK182" s="1650"/>
      <c r="BL182" s="1650"/>
      <c r="BM182" s="1650"/>
      <c r="BN182" s="1650"/>
      <c r="BO182" s="1650"/>
      <c r="BP182" s="1650"/>
      <c r="BQ182" s="1650"/>
      <c r="BR182" s="1650"/>
      <c r="BS182" s="1650"/>
      <c r="BT182" s="1650"/>
      <c r="BU182" s="1650"/>
      <c r="BV182" s="1650"/>
      <c r="BW182" s="1650"/>
      <c r="BX182" s="1650"/>
      <c r="BY182" s="1650"/>
      <c r="BZ182" s="1650"/>
      <c r="CA182" s="1650"/>
      <c r="CB182" s="1650"/>
      <c r="CC182" s="1650"/>
      <c r="CD182" s="1650"/>
      <c r="CE182" s="1650"/>
      <c r="CF182" s="1650"/>
      <c r="CG182" s="1650"/>
      <c r="CH182" s="1650"/>
      <c r="CI182" s="1650"/>
      <c r="CJ182" s="1650"/>
      <c r="CK182" s="1650"/>
      <c r="CL182" s="1650"/>
      <c r="CM182" s="1650"/>
      <c r="CN182" s="1650"/>
      <c r="CO182" s="1650"/>
      <c r="CP182" s="1650"/>
      <c r="CQ182" s="1650"/>
      <c r="CR182" s="1650"/>
      <c r="CS182" s="1650"/>
      <c r="CT182" s="1650"/>
      <c r="CU182" s="1650"/>
      <c r="CV182" s="1650"/>
      <c r="CW182" s="1650"/>
      <c r="CX182" s="1650"/>
      <c r="CY182" s="1650"/>
      <c r="CZ182" s="1650"/>
      <c r="DA182" s="1650"/>
      <c r="DB182" s="1650"/>
      <c r="DC182" s="1650"/>
      <c r="DD182" s="1650"/>
      <c r="DE182" s="1650"/>
      <c r="DF182" s="1650"/>
      <c r="DG182" s="1650"/>
      <c r="DH182" s="1650"/>
      <c r="DI182" s="1650"/>
      <c r="DJ182" s="1650"/>
      <c r="DK182" s="1650"/>
      <c r="DL182" s="1650"/>
      <c r="DM182" s="1650"/>
      <c r="DN182" s="1650"/>
      <c r="DO182" s="1650"/>
      <c r="DP182" s="1650"/>
      <c r="DQ182" s="1650"/>
      <c r="DR182" s="1650"/>
      <c r="DS182" s="1650"/>
      <c r="DT182" s="1650"/>
      <c r="DU182" s="1650"/>
      <c r="DV182" s="1650"/>
      <c r="DW182" s="1650"/>
      <c r="DX182" s="1650"/>
      <c r="DY182" s="1650"/>
      <c r="DZ182" s="1650"/>
      <c r="EA182" s="1650"/>
      <c r="EB182" s="1650"/>
      <c r="EC182" s="1650"/>
      <c r="ED182" s="1650"/>
      <c r="EE182" s="1650"/>
      <c r="EF182" s="1650"/>
      <c r="EG182" s="1650"/>
      <c r="EH182" s="1650"/>
      <c r="EI182" s="1650"/>
      <c r="EJ182" s="1650"/>
      <c r="EK182" s="1650"/>
      <c r="EL182" s="1650"/>
      <c r="EM182" s="1650"/>
      <c r="EN182" s="1650"/>
      <c r="EO182" s="1650"/>
      <c r="EP182" s="1650"/>
      <c r="EQ182" s="1650"/>
      <c r="ER182" s="1650"/>
      <c r="ES182" s="1650"/>
      <c r="ET182" s="1650"/>
      <c r="EU182" s="1650"/>
      <c r="EV182" s="1650"/>
      <c r="EW182" s="1650"/>
      <c r="EX182" s="1650"/>
      <c r="EY182" s="1650"/>
      <c r="EZ182" s="1650"/>
      <c r="FA182" s="1650"/>
      <c r="FB182" s="1650"/>
      <c r="FC182" s="1650"/>
      <c r="FD182" s="1650"/>
      <c r="FE182" s="1650"/>
      <c r="FF182" s="1650"/>
      <c r="FG182" s="1650"/>
      <c r="FH182" s="1650"/>
      <c r="FI182" s="1650"/>
      <c r="FJ182" s="1650"/>
      <c r="FK182" s="1650"/>
      <c r="FL182" s="1650"/>
      <c r="FM182" s="1650"/>
      <c r="FN182" s="1650"/>
      <c r="FO182" s="1650"/>
      <c r="FP182" s="1650"/>
      <c r="FQ182" s="1650"/>
      <c r="FR182" s="1650"/>
      <c r="FS182" s="1650"/>
      <c r="FT182" s="1650"/>
      <c r="FU182" s="1650"/>
      <c r="FV182" s="1650"/>
      <c r="FW182" s="1650"/>
      <c r="FX182" s="1650"/>
      <c r="FY182" s="1650"/>
      <c r="FZ182" s="1650"/>
      <c r="GA182" s="1650"/>
      <c r="GB182" s="1650"/>
      <c r="GC182" s="1650"/>
      <c r="GD182" s="1650"/>
      <c r="GE182" s="1650"/>
      <c r="GF182" s="1650"/>
      <c r="GG182" s="1650"/>
      <c r="GH182" s="1650"/>
      <c r="GI182" s="1650"/>
      <c r="GJ182" s="1650"/>
      <c r="GK182" s="1650"/>
      <c r="GL182" s="1650"/>
      <c r="GM182" s="1650"/>
      <c r="GO182" s="1169"/>
      <c r="GP182" s="1645"/>
      <c r="GQ182" s="1645"/>
      <c r="GR182" s="1169"/>
      <c r="GS182" s="1169"/>
      <c r="GT182" s="1169"/>
      <c r="GU182" s="1169"/>
      <c r="GV182" s="1645"/>
      <c r="GW182" s="1169"/>
      <c r="GX182" s="1169"/>
      <c r="GY182" s="553"/>
      <c r="GZ182" s="1169"/>
      <c r="HA182" s="1169"/>
      <c r="HB182" s="1169"/>
      <c r="HC182" s="1169"/>
      <c r="HD182" s="1169"/>
      <c r="HE182" s="1641"/>
      <c r="HF182" s="575"/>
      <c r="HG182" s="575"/>
      <c r="HH182" s="575"/>
      <c r="HI182" s="575"/>
      <c r="HJ182" s="1650">
        <v>11</v>
      </c>
    </row>
    <row s="1650" customFormat="1" customHeight="1" ht="11.549999999999999">
      <c r="A183" s="996"/>
      <c r="B183" s="1645"/>
      <c r="C183" s="1645"/>
      <c r="D183" s="360"/>
      <c r="J183" s="1650"/>
      <c r="K183" s="1650"/>
      <c r="L183" s="1650"/>
      <c r="M183" s="1650"/>
      <c r="N183" s="1650"/>
      <c r="O183" s="1650"/>
      <c r="P183" s="1650"/>
      <c r="Q183" s="1650"/>
      <c r="R183" s="1650"/>
      <c r="S183" s="1650"/>
      <c r="T183" s="1650"/>
      <c r="U183" s="1650"/>
      <c r="V183" s="1650"/>
      <c r="W183" s="1650"/>
      <c r="X183" s="1650"/>
      <c r="Y183" s="1650"/>
      <c r="Z183" s="1650"/>
      <c r="AA183" s="1650"/>
      <c r="AB183" s="1650"/>
      <c r="AC183" s="1650"/>
      <c r="AD183" s="1650"/>
      <c r="AE183" s="1650"/>
      <c r="AF183" s="1650"/>
      <c r="AG183" s="1650"/>
      <c r="AH183" s="1650"/>
      <c r="AI183" s="1650"/>
      <c r="AJ183" s="1650"/>
      <c r="AK183" s="1650"/>
      <c r="AL183" s="1650"/>
      <c r="AM183" s="1650"/>
      <c r="AN183" s="1650"/>
      <c r="AO183" s="1650"/>
      <c r="AP183" s="1650"/>
      <c r="AQ183" s="1650"/>
      <c r="AR183" s="1650"/>
      <c r="AS183" s="1650"/>
      <c r="AT183" s="1650"/>
      <c r="AU183" s="1650"/>
      <c r="AV183" s="1650"/>
      <c r="AW183" s="1650"/>
      <c r="AX183" s="1650"/>
      <c r="AY183" s="1650"/>
      <c r="AZ183" s="1650"/>
      <c r="BA183" s="1650"/>
      <c r="BB183" s="1650"/>
      <c r="BC183" s="1650"/>
      <c r="BD183" s="1650"/>
      <c r="BE183" s="1650"/>
      <c r="BF183" s="1650"/>
      <c r="BG183" s="1650"/>
      <c r="BH183" s="1650"/>
      <c r="BI183" s="1650"/>
      <c r="BJ183" s="1650"/>
      <c r="BK183" s="1650"/>
      <c r="BL183" s="1650"/>
      <c r="BM183" s="1650"/>
      <c r="BN183" s="1650"/>
      <c r="BO183" s="1650"/>
      <c r="BP183" s="1650"/>
      <c r="BQ183" s="1650"/>
      <c r="BR183" s="1650"/>
      <c r="BS183" s="1650"/>
      <c r="BT183" s="1650"/>
      <c r="BU183" s="1650"/>
      <c r="BV183" s="1650"/>
      <c r="BW183" s="1650"/>
      <c r="BX183" s="1650"/>
      <c r="BY183" s="1650"/>
      <c r="BZ183" s="1650"/>
      <c r="CA183" s="1650"/>
      <c r="CB183" s="1650"/>
      <c r="CC183" s="1650"/>
      <c r="CD183" s="1650"/>
      <c r="CE183" s="1650"/>
      <c r="CF183" s="1650"/>
      <c r="CG183" s="1650"/>
      <c r="CH183" s="1650"/>
      <c r="CI183" s="1650"/>
      <c r="CJ183" s="1650"/>
      <c r="CK183" s="1650"/>
      <c r="CL183" s="1650"/>
      <c r="CM183" s="1650"/>
      <c r="CN183" s="1650"/>
      <c r="CO183" s="1650"/>
      <c r="CP183" s="1650"/>
      <c r="CQ183" s="1650"/>
      <c r="CR183" s="1650"/>
      <c r="CS183" s="1650"/>
      <c r="CT183" s="1650"/>
      <c r="CU183" s="1650"/>
      <c r="CV183" s="1650"/>
      <c r="CW183" s="1650"/>
      <c r="CX183" s="1650"/>
      <c r="CY183" s="1650"/>
      <c r="CZ183" s="1650"/>
      <c r="DA183" s="1650"/>
      <c r="DB183" s="1650"/>
      <c r="DC183" s="1650"/>
      <c r="DD183" s="1650"/>
      <c r="DE183" s="1650"/>
      <c r="DF183" s="1650"/>
      <c r="DG183" s="1650"/>
      <c r="DH183" s="1650"/>
      <c r="DI183" s="1650"/>
      <c r="DJ183" s="1650"/>
      <c r="DK183" s="1650"/>
      <c r="DL183" s="1650"/>
      <c r="DM183" s="1650"/>
      <c r="DN183" s="1650"/>
      <c r="DO183" s="1650"/>
      <c r="DP183" s="1650"/>
      <c r="DQ183" s="1650"/>
      <c r="DR183" s="1650"/>
      <c r="DS183" s="1650"/>
      <c r="DT183" s="1650"/>
      <c r="DU183" s="1650"/>
      <c r="DV183" s="1650"/>
      <c r="DW183" s="1650"/>
      <c r="DX183" s="1650"/>
      <c r="DY183" s="1650"/>
      <c r="DZ183" s="1650"/>
      <c r="EA183" s="1650"/>
      <c r="EB183" s="1650"/>
      <c r="EC183" s="1650"/>
      <c r="ED183" s="1650"/>
      <c r="EE183" s="1650"/>
      <c r="EF183" s="1650"/>
      <c r="EG183" s="1650"/>
      <c r="EH183" s="1650"/>
      <c r="EI183" s="1650"/>
      <c r="EJ183" s="1650"/>
      <c r="EK183" s="1650"/>
      <c r="EL183" s="1650"/>
      <c r="EM183" s="1650"/>
      <c r="EN183" s="1650"/>
      <c r="EO183" s="1650"/>
      <c r="EP183" s="1650"/>
      <c r="EQ183" s="1650"/>
      <c r="ER183" s="1650"/>
      <c r="ES183" s="1650"/>
      <c r="ET183" s="1650"/>
      <c r="EU183" s="1650"/>
      <c r="EV183" s="1650"/>
      <c r="EW183" s="1650"/>
      <c r="EX183" s="1650"/>
      <c r="EY183" s="1650"/>
      <c r="EZ183" s="1650"/>
      <c r="FA183" s="1650"/>
      <c r="FB183" s="1650"/>
      <c r="FC183" s="1650"/>
      <c r="FD183" s="1650"/>
      <c r="FE183" s="1650"/>
      <c r="FF183" s="1650"/>
      <c r="FG183" s="1650"/>
      <c r="FH183" s="1650"/>
      <c r="FI183" s="1650"/>
      <c r="FJ183" s="1650"/>
      <c r="FK183" s="1650"/>
      <c r="FL183" s="1650"/>
      <c r="FM183" s="1650"/>
      <c r="FN183" s="1650"/>
      <c r="FO183" s="1650"/>
      <c r="FP183" s="1650"/>
      <c r="FQ183" s="1650"/>
      <c r="FR183" s="1650"/>
      <c r="FS183" s="1650"/>
      <c r="FT183" s="1650"/>
      <c r="FU183" s="1650"/>
      <c r="FV183" s="1650"/>
      <c r="FW183" s="1650"/>
      <c r="FX183" s="1650"/>
      <c r="FY183" s="1650"/>
      <c r="FZ183" s="1650"/>
      <c r="GA183" s="1650"/>
      <c r="GB183" s="1650"/>
      <c r="GC183" s="1650"/>
      <c r="GD183" s="1650"/>
      <c r="GE183" s="1650"/>
      <c r="GF183" s="1650"/>
      <c r="GG183" s="1650"/>
      <c r="GH183" s="1650"/>
      <c r="GI183" s="1650"/>
      <c r="GJ183" s="1650"/>
      <c r="GK183" s="1650"/>
      <c r="GL183" s="1650"/>
      <c r="GM183" s="1650"/>
      <c r="GO183" s="1169"/>
      <c r="GP183" s="1645"/>
      <c r="GQ183" s="1645"/>
      <c r="GR183" s="1169"/>
      <c r="GS183" s="1169"/>
      <c r="GT183" s="1169"/>
      <c r="GU183" s="1169"/>
      <c r="GV183" s="1645"/>
      <c r="GW183" s="1169"/>
      <c r="GX183" s="1169"/>
      <c r="GY183" s="553"/>
      <c r="GZ183" s="1169"/>
      <c r="HA183" s="1169"/>
      <c r="HB183" s="1169"/>
      <c r="HC183" s="1169"/>
      <c r="HD183" s="1169"/>
      <c r="HE183" s="1641"/>
      <c r="HF183" s="575"/>
      <c r="HG183" s="575"/>
      <c r="HH183" s="575"/>
      <c r="HI183" s="575"/>
      <c r="HJ183" s="1650">
        <v>11</v>
      </c>
    </row>
    <row s="1650" customFormat="1" customHeight="1" ht="11.549999999999999">
      <c r="A184" s="996"/>
      <c r="B184" s="1645"/>
      <c r="C184" s="1645"/>
      <c r="D184" s="360"/>
      <c r="J184" s="1650"/>
      <c r="K184" s="1650"/>
      <c r="L184" s="1650"/>
      <c r="M184" s="1650"/>
      <c r="N184" s="1650"/>
      <c r="O184" s="1650"/>
      <c r="P184" s="1650"/>
      <c r="Q184" s="1650"/>
      <c r="R184" s="1650"/>
      <c r="S184" s="1650"/>
      <c r="T184" s="1650"/>
      <c r="U184" s="1650"/>
      <c r="V184" s="1650"/>
      <c r="W184" s="1650"/>
      <c r="X184" s="1650"/>
      <c r="Y184" s="1650"/>
      <c r="Z184" s="1650"/>
      <c r="AA184" s="1650"/>
      <c r="AB184" s="1650"/>
      <c r="AC184" s="1650"/>
      <c r="AD184" s="1650"/>
      <c r="AE184" s="1650"/>
      <c r="AF184" s="1650"/>
      <c r="AG184" s="1650"/>
      <c r="AH184" s="1650"/>
      <c r="AI184" s="1650"/>
      <c r="AJ184" s="1650"/>
      <c r="AK184" s="1650"/>
      <c r="AL184" s="1650"/>
      <c r="AM184" s="1650"/>
      <c r="AN184" s="1650"/>
      <c r="AO184" s="1650"/>
      <c r="AP184" s="1650"/>
      <c r="AQ184" s="1650"/>
      <c r="AR184" s="1650"/>
      <c r="AS184" s="1650"/>
      <c r="AT184" s="1650"/>
      <c r="AU184" s="1650"/>
      <c r="AV184" s="1650"/>
      <c r="AW184" s="1650"/>
      <c r="AX184" s="1650"/>
      <c r="AY184" s="1650"/>
      <c r="AZ184" s="1650"/>
      <c r="BA184" s="1650"/>
      <c r="BB184" s="1650"/>
      <c r="BC184" s="1650"/>
      <c r="BD184" s="1650"/>
      <c r="BE184" s="1650"/>
      <c r="BF184" s="1650"/>
      <c r="BG184" s="1650"/>
      <c r="BH184" s="1650"/>
      <c r="BI184" s="1650"/>
      <c r="BJ184" s="1650"/>
      <c r="BK184" s="1650"/>
      <c r="BL184" s="1650"/>
      <c r="BM184" s="1650"/>
      <c r="BN184" s="1650"/>
      <c r="BO184" s="1650"/>
      <c r="BP184" s="1650"/>
      <c r="BQ184" s="1650"/>
      <c r="BR184" s="1650"/>
      <c r="BS184" s="1650"/>
      <c r="BT184" s="1650"/>
      <c r="BU184" s="1650"/>
      <c r="BV184" s="1650"/>
      <c r="BW184" s="1650"/>
      <c r="BX184" s="1650"/>
      <c r="BY184" s="1650"/>
      <c r="BZ184" s="1650"/>
      <c r="CA184" s="1650"/>
      <c r="CB184" s="1650"/>
      <c r="CC184" s="1650"/>
      <c r="CD184" s="1650"/>
      <c r="CE184" s="1650"/>
      <c r="CF184" s="1650"/>
      <c r="CG184" s="1650"/>
      <c r="CH184" s="1650"/>
      <c r="CI184" s="1650"/>
      <c r="CJ184" s="1650"/>
      <c r="CK184" s="1650"/>
      <c r="CL184" s="1650"/>
      <c r="CM184" s="1650"/>
      <c r="CN184" s="1650"/>
      <c r="CO184" s="1650"/>
      <c r="CP184" s="1650"/>
      <c r="CQ184" s="1650"/>
      <c r="CR184" s="1650"/>
      <c r="CS184" s="1650"/>
      <c r="CT184" s="1650"/>
      <c r="CU184" s="1650"/>
      <c r="CV184" s="1650"/>
      <c r="CW184" s="1650"/>
      <c r="CX184" s="1650"/>
      <c r="CY184" s="1650"/>
      <c r="CZ184" s="1650"/>
      <c r="DA184" s="1650"/>
      <c r="DB184" s="1650"/>
      <c r="DC184" s="1650"/>
      <c r="DD184" s="1650"/>
      <c r="DE184" s="1650"/>
      <c r="DF184" s="1650"/>
      <c r="DG184" s="1650"/>
      <c r="DH184" s="1650"/>
      <c r="DI184" s="1650"/>
      <c r="DJ184" s="1650"/>
      <c r="DK184" s="1650"/>
      <c r="DL184" s="1650"/>
      <c r="DM184" s="1650"/>
      <c r="DN184" s="1650"/>
      <c r="DO184" s="1650"/>
      <c r="DP184" s="1650"/>
      <c r="DQ184" s="1650"/>
      <c r="DR184" s="1650"/>
      <c r="DS184" s="1650"/>
      <c r="DT184" s="1650"/>
      <c r="DU184" s="1650"/>
      <c r="DV184" s="1650"/>
      <c r="DW184" s="1650"/>
      <c r="DX184" s="1650"/>
      <c r="DY184" s="1650"/>
      <c r="DZ184" s="1650"/>
      <c r="EA184" s="1650"/>
      <c r="EB184" s="1650"/>
      <c r="EC184" s="1650"/>
      <c r="ED184" s="1650"/>
      <c r="EE184" s="1650"/>
      <c r="EF184" s="1650"/>
      <c r="EG184" s="1650"/>
      <c r="EH184" s="1650"/>
      <c r="EI184" s="1650"/>
      <c r="EJ184" s="1650"/>
      <c r="EK184" s="1650"/>
      <c r="EL184" s="1650"/>
      <c r="EM184" s="1650"/>
      <c r="EN184" s="1650"/>
      <c r="EO184" s="1650"/>
      <c r="EP184" s="1650"/>
      <c r="EQ184" s="1650"/>
      <c r="ER184" s="1650"/>
      <c r="ES184" s="1650"/>
      <c r="ET184" s="1650"/>
      <c r="EU184" s="1650"/>
      <c r="EV184" s="1650"/>
      <c r="EW184" s="1650"/>
      <c r="EX184" s="1650"/>
      <c r="EY184" s="1650"/>
      <c r="EZ184" s="1650"/>
      <c r="FA184" s="1650"/>
      <c r="FB184" s="1650"/>
      <c r="FC184" s="1650"/>
      <c r="FD184" s="1650"/>
      <c r="FE184" s="1650"/>
      <c r="FF184" s="1650"/>
      <c r="FG184" s="1650"/>
      <c r="FH184" s="1650"/>
      <c r="FI184" s="1650"/>
      <c r="FJ184" s="1650"/>
      <c r="FK184" s="1650"/>
      <c r="FL184" s="1650"/>
      <c r="FM184" s="1650"/>
      <c r="FN184" s="1650"/>
      <c r="FO184" s="1650"/>
      <c r="FP184" s="1650"/>
      <c r="FQ184" s="1650"/>
      <c r="FR184" s="1650"/>
      <c r="FS184" s="1650"/>
      <c r="FT184" s="1650"/>
      <c r="FU184" s="1650"/>
      <c r="FV184" s="1650"/>
      <c r="FW184" s="1650"/>
      <c r="FX184" s="1650"/>
      <c r="FY184" s="1650"/>
      <c r="FZ184" s="1650"/>
      <c r="GA184" s="1650"/>
      <c r="GB184" s="1650"/>
      <c r="GC184" s="1650"/>
      <c r="GD184" s="1650"/>
      <c r="GE184" s="1650"/>
      <c r="GF184" s="1650"/>
      <c r="GG184" s="1650"/>
      <c r="GH184" s="1650"/>
      <c r="GI184" s="1650"/>
      <c r="GJ184" s="1650"/>
      <c r="GK184" s="1650"/>
      <c r="GL184" s="1650"/>
      <c r="GM184" s="1650"/>
      <c r="GO184" s="1169"/>
      <c r="GP184" s="1645"/>
      <c r="GQ184" s="1645"/>
      <c r="GR184" s="1169"/>
      <c r="GS184" s="1169"/>
      <c r="GT184" s="1169"/>
      <c r="GU184" s="1169"/>
      <c r="GV184" s="1645"/>
      <c r="GW184" s="1169"/>
      <c r="GX184" s="1169"/>
      <c r="GY184" s="553"/>
      <c r="GZ184" s="1169"/>
      <c r="HA184" s="1169"/>
      <c r="HB184" s="1169"/>
      <c r="HC184" s="1169"/>
      <c r="HD184" s="1169"/>
      <c r="HE184" s="1641"/>
      <c r="HF184" s="575"/>
      <c r="HG184" s="575"/>
      <c r="HH184" s="575"/>
      <c r="HI184" s="575"/>
      <c r="HJ184" s="1650">
        <v>11</v>
      </c>
    </row>
    <row s="1650" customFormat="1" customHeight="1" ht="11.549999999999999">
      <c r="A185" s="996"/>
      <c r="B185" s="1645"/>
      <c r="C185" s="1645"/>
      <c r="D185" s="360"/>
      <c r="J185" s="1650"/>
      <c r="K185" s="1650"/>
      <c r="L185" s="1650"/>
      <c r="M185" s="1650"/>
      <c r="N185" s="1650"/>
      <c r="O185" s="1650"/>
      <c r="P185" s="1650"/>
      <c r="Q185" s="1650"/>
      <c r="R185" s="1650"/>
      <c r="S185" s="1650"/>
      <c r="T185" s="1650"/>
      <c r="U185" s="1650"/>
      <c r="V185" s="1650"/>
      <c r="W185" s="1650"/>
      <c r="X185" s="1650"/>
      <c r="Y185" s="1650"/>
      <c r="Z185" s="1650"/>
      <c r="AA185" s="1650"/>
      <c r="AB185" s="1650"/>
      <c r="AC185" s="1650"/>
      <c r="AD185" s="1650"/>
      <c r="AE185" s="1650"/>
      <c r="AF185" s="1650"/>
      <c r="AG185" s="1650"/>
      <c r="AH185" s="1650"/>
      <c r="AI185" s="1650"/>
      <c r="AJ185" s="1650"/>
      <c r="AK185" s="1650"/>
      <c r="AL185" s="1650"/>
      <c r="AM185" s="1650"/>
      <c r="AN185" s="1650"/>
      <c r="AO185" s="1650"/>
      <c r="AP185" s="1650"/>
      <c r="AQ185" s="1650"/>
      <c r="AR185" s="1650"/>
      <c r="AS185" s="1650"/>
      <c r="AT185" s="1650"/>
      <c r="AU185" s="1650"/>
      <c r="AV185" s="1650"/>
      <c r="AW185" s="1650"/>
      <c r="AX185" s="1650"/>
      <c r="AY185" s="1650"/>
      <c r="AZ185" s="1650"/>
      <c r="BA185" s="1650"/>
      <c r="BB185" s="1650"/>
      <c r="BC185" s="1650"/>
      <c r="BD185" s="1650"/>
      <c r="BE185" s="1650"/>
      <c r="BF185" s="1650"/>
      <c r="BG185" s="1650"/>
      <c r="BH185" s="1650"/>
      <c r="BI185" s="1650"/>
      <c r="BJ185" s="1650"/>
      <c r="BK185" s="1650"/>
      <c r="BL185" s="1650"/>
      <c r="BM185" s="1650"/>
      <c r="BN185" s="1650"/>
      <c r="BO185" s="1650"/>
      <c r="BP185" s="1650"/>
      <c r="BQ185" s="1650"/>
      <c r="BR185" s="1650"/>
      <c r="BS185" s="1650"/>
      <c r="BT185" s="1650"/>
      <c r="BU185" s="1650"/>
      <c r="BV185" s="1650"/>
      <c r="BW185" s="1650"/>
      <c r="BX185" s="1650"/>
      <c r="BY185" s="1650"/>
      <c r="BZ185" s="1650"/>
      <c r="CA185" s="1650"/>
      <c r="CB185" s="1650"/>
      <c r="CC185" s="1650"/>
      <c r="CD185" s="1650"/>
      <c r="CE185" s="1650"/>
      <c r="CF185" s="1650"/>
      <c r="CG185" s="1650"/>
      <c r="CH185" s="1650"/>
      <c r="CI185" s="1650"/>
      <c r="CJ185" s="1650"/>
      <c r="CK185" s="1650"/>
      <c r="CL185" s="1650"/>
      <c r="CM185" s="1650"/>
      <c r="CN185" s="1650"/>
      <c r="CO185" s="1650"/>
      <c r="CP185" s="1650"/>
      <c r="CQ185" s="1650"/>
      <c r="CR185" s="1650"/>
      <c r="CS185" s="1650"/>
      <c r="CT185" s="1650"/>
      <c r="CU185" s="1650"/>
      <c r="CV185" s="1650"/>
      <c r="CW185" s="1650"/>
      <c r="CX185" s="1650"/>
      <c r="CY185" s="1650"/>
      <c r="CZ185" s="1650"/>
      <c r="DA185" s="1650"/>
      <c r="DB185" s="1650"/>
      <c r="DC185" s="1650"/>
      <c r="DD185" s="1650"/>
      <c r="DE185" s="1650"/>
      <c r="DF185" s="1650"/>
      <c r="DG185" s="1650"/>
      <c r="DH185" s="1650"/>
      <c r="DI185" s="1650"/>
      <c r="DJ185" s="1650"/>
      <c r="DK185" s="1650"/>
      <c r="DL185" s="1650"/>
      <c r="DM185" s="1650"/>
      <c r="DN185" s="1650"/>
      <c r="DO185" s="1650"/>
      <c r="DP185" s="1650"/>
      <c r="DQ185" s="1650"/>
      <c r="DR185" s="1650"/>
      <c r="DS185" s="1650"/>
      <c r="DT185" s="1650"/>
      <c r="DU185" s="1650"/>
      <c r="DV185" s="1650"/>
      <c r="DW185" s="1650"/>
      <c r="DX185" s="1650"/>
      <c r="DY185" s="1650"/>
      <c r="DZ185" s="1650"/>
      <c r="EA185" s="1650"/>
      <c r="EB185" s="1650"/>
      <c r="EC185" s="1650"/>
      <c r="ED185" s="1650"/>
      <c r="EE185" s="1650"/>
      <c r="EF185" s="1650"/>
      <c r="EG185" s="1650"/>
      <c r="EH185" s="1650"/>
      <c r="EI185" s="1650"/>
      <c r="EJ185" s="1650"/>
      <c r="EK185" s="1650"/>
      <c r="EL185" s="1650"/>
      <c r="EM185" s="1650"/>
      <c r="EN185" s="1650"/>
      <c r="EO185" s="1650"/>
      <c r="EP185" s="1650"/>
      <c r="EQ185" s="1650"/>
      <c r="ER185" s="1650"/>
      <c r="ES185" s="1650"/>
      <c r="ET185" s="1650"/>
      <c r="EU185" s="1650"/>
      <c r="EV185" s="1650"/>
      <c r="EW185" s="1650"/>
      <c r="EX185" s="1650"/>
      <c r="EY185" s="1650"/>
      <c r="EZ185" s="1650"/>
      <c r="FA185" s="1650"/>
      <c r="FB185" s="1650"/>
      <c r="FC185" s="1650"/>
      <c r="FD185" s="1650"/>
      <c r="FE185" s="1650"/>
      <c r="FF185" s="1650"/>
      <c r="FG185" s="1650"/>
      <c r="FH185" s="1650"/>
      <c r="FI185" s="1650"/>
      <c r="FJ185" s="1650"/>
      <c r="FK185" s="1650"/>
      <c r="FL185" s="1650"/>
      <c r="FM185" s="1650"/>
      <c r="FN185" s="1650"/>
      <c r="FO185" s="1650"/>
      <c r="FP185" s="1650"/>
      <c r="FQ185" s="1650"/>
      <c r="FR185" s="1650"/>
      <c r="FS185" s="1650"/>
      <c r="FT185" s="1650"/>
      <c r="FU185" s="1650"/>
      <c r="FV185" s="1650"/>
      <c r="FW185" s="1650"/>
      <c r="FX185" s="1650"/>
      <c r="FY185" s="1650"/>
      <c r="FZ185" s="1650"/>
      <c r="GA185" s="1650"/>
      <c r="GB185" s="1650"/>
      <c r="GC185" s="1650"/>
      <c r="GD185" s="1650"/>
      <c r="GE185" s="1650"/>
      <c r="GF185" s="1650"/>
      <c r="GG185" s="1650"/>
      <c r="GH185" s="1650"/>
      <c r="GI185" s="1650"/>
      <c r="GJ185" s="1650"/>
      <c r="GK185" s="1650"/>
      <c r="GL185" s="1650"/>
      <c r="GM185" s="1650"/>
      <c r="GO185" s="1169"/>
      <c r="GP185" s="1645"/>
      <c r="GQ185" s="1645"/>
      <c r="GR185" s="1169"/>
      <c r="GS185" s="1169"/>
      <c r="GT185" s="1169"/>
      <c r="GU185" s="1169"/>
      <c r="GV185" s="1645"/>
      <c r="GW185" s="1169"/>
      <c r="GX185" s="1169"/>
      <c r="GY185" s="553"/>
      <c r="GZ185" s="1169"/>
      <c r="HA185" s="1169"/>
      <c r="HB185" s="1169"/>
      <c r="HC185" s="1169"/>
      <c r="HD185" s="1169"/>
      <c r="HE185" s="1641"/>
      <c r="HF185" s="575"/>
      <c r="HG185" s="575"/>
      <c r="HH185" s="575"/>
      <c r="HI185" s="575"/>
      <c r="HJ185" s="1650">
        <v>11</v>
      </c>
    </row>
    <row s="1650" customFormat="1" customHeight="1" ht="11.549999999999999">
      <c r="A186" s="996"/>
      <c r="B186" s="1645"/>
      <c r="C186" s="1645"/>
      <c r="D186" s="360"/>
      <c r="J186" s="1650"/>
      <c r="K186" s="1650"/>
      <c r="L186" s="1650"/>
      <c r="M186" s="1650"/>
      <c r="N186" s="1650"/>
      <c r="O186" s="1650"/>
      <c r="P186" s="1650"/>
      <c r="Q186" s="1650"/>
      <c r="R186" s="1650"/>
      <c r="S186" s="1650"/>
      <c r="T186" s="1650"/>
      <c r="U186" s="1650"/>
      <c r="V186" s="1650"/>
      <c r="W186" s="1650"/>
      <c r="X186" s="1650"/>
      <c r="Y186" s="1650"/>
      <c r="Z186" s="1650"/>
      <c r="AA186" s="1650"/>
      <c r="AB186" s="1650"/>
      <c r="AC186" s="1650"/>
      <c r="AD186" s="1650"/>
      <c r="AE186" s="1650"/>
      <c r="AF186" s="1650"/>
      <c r="AG186" s="1650"/>
      <c r="AH186" s="1650"/>
      <c r="AI186" s="1650"/>
      <c r="AJ186" s="1650"/>
      <c r="AK186" s="1650"/>
      <c r="AL186" s="1650"/>
      <c r="AM186" s="1650"/>
      <c r="AN186" s="1650"/>
      <c r="AO186" s="1650"/>
      <c r="AP186" s="1650"/>
      <c r="AQ186" s="1650"/>
      <c r="AR186" s="1650"/>
      <c r="AS186" s="1650"/>
      <c r="AT186" s="1650"/>
      <c r="AU186" s="1650"/>
      <c r="AV186" s="1650"/>
      <c r="AW186" s="1650"/>
      <c r="AX186" s="1650"/>
      <c r="AY186" s="1650"/>
      <c r="AZ186" s="1650"/>
      <c r="BA186" s="1650"/>
      <c r="BB186" s="1650"/>
      <c r="BC186" s="1650"/>
      <c r="BD186" s="1650"/>
      <c r="BE186" s="1650"/>
      <c r="BF186" s="1650"/>
      <c r="BG186" s="1650"/>
      <c r="BH186" s="1650"/>
      <c r="BI186" s="1650"/>
      <c r="BJ186" s="1650"/>
      <c r="BK186" s="1650"/>
      <c r="BL186" s="1650"/>
      <c r="BM186" s="1650"/>
      <c r="BN186" s="1650"/>
      <c r="BO186" s="1650"/>
      <c r="BP186" s="1650"/>
      <c r="BQ186" s="1650"/>
      <c r="BR186" s="1650"/>
      <c r="BS186" s="1650"/>
      <c r="BT186" s="1650"/>
      <c r="BU186" s="1650"/>
      <c r="BV186" s="1650"/>
      <c r="BW186" s="1650"/>
      <c r="BX186" s="1650"/>
      <c r="BY186" s="1650"/>
      <c r="BZ186" s="1650"/>
      <c r="CA186" s="1650"/>
      <c r="CB186" s="1650"/>
      <c r="CC186" s="1650"/>
      <c r="CD186" s="1650"/>
      <c r="CE186" s="1650"/>
      <c r="CF186" s="1650"/>
      <c r="CG186" s="1650"/>
      <c r="CH186" s="1650"/>
      <c r="CI186" s="1650"/>
      <c r="CJ186" s="1650"/>
      <c r="CK186" s="1650"/>
      <c r="CL186" s="1650"/>
      <c r="CM186" s="1650"/>
      <c r="CN186" s="1650"/>
      <c r="CO186" s="1650"/>
      <c r="CP186" s="1650"/>
      <c r="CQ186" s="1650"/>
      <c r="CR186" s="1650"/>
      <c r="CS186" s="1650"/>
      <c r="CT186" s="1650"/>
      <c r="CU186" s="1650"/>
      <c r="CV186" s="1650"/>
      <c r="CW186" s="1650"/>
      <c r="CX186" s="1650"/>
      <c r="CY186" s="1650"/>
      <c r="CZ186" s="1650"/>
      <c r="DA186" s="1650"/>
      <c r="DB186" s="1650"/>
      <c r="DC186" s="1650"/>
      <c r="DD186" s="1650"/>
      <c r="DE186" s="1650"/>
      <c r="DF186" s="1650"/>
      <c r="DG186" s="1650"/>
      <c r="DH186" s="1650"/>
      <c r="DI186" s="1650"/>
      <c r="DJ186" s="1650"/>
      <c r="DK186" s="1650"/>
      <c r="DL186" s="1650"/>
      <c r="DM186" s="1650"/>
      <c r="DN186" s="1650"/>
      <c r="DO186" s="1650"/>
      <c r="DP186" s="1650"/>
      <c r="DQ186" s="1650"/>
      <c r="DR186" s="1650"/>
      <c r="DS186" s="1650"/>
      <c r="DT186" s="1650"/>
      <c r="DU186" s="1650"/>
      <c r="DV186" s="1650"/>
      <c r="DW186" s="1650"/>
      <c r="DX186" s="1650"/>
      <c r="DY186" s="1650"/>
      <c r="DZ186" s="1650"/>
      <c r="EA186" s="1650"/>
      <c r="EB186" s="1650"/>
      <c r="EC186" s="1650"/>
      <c r="ED186" s="1650"/>
      <c r="EE186" s="1650"/>
      <c r="EF186" s="1650"/>
      <c r="EG186" s="1650"/>
      <c r="EH186" s="1650"/>
      <c r="EI186" s="1650"/>
      <c r="EJ186" s="1650"/>
      <c r="EK186" s="1650"/>
      <c r="EL186" s="1650"/>
      <c r="EM186" s="1650"/>
      <c r="EN186" s="1650"/>
      <c r="EO186" s="1650"/>
      <c r="EP186" s="1650"/>
      <c r="EQ186" s="1650"/>
      <c r="ER186" s="1650"/>
      <c r="ES186" s="1650"/>
      <c r="ET186" s="1650"/>
      <c r="EU186" s="1650"/>
      <c r="EV186" s="1650"/>
      <c r="EW186" s="1650"/>
      <c r="EX186" s="1650"/>
      <c r="EY186" s="1650"/>
      <c r="EZ186" s="1650"/>
      <c r="FA186" s="1650"/>
      <c r="FB186" s="1650"/>
      <c r="FC186" s="1650"/>
      <c r="FD186" s="1650"/>
      <c r="FE186" s="1650"/>
      <c r="FF186" s="1650"/>
      <c r="FG186" s="1650"/>
      <c r="FH186" s="1650"/>
      <c r="FI186" s="1650"/>
      <c r="FJ186" s="1650"/>
      <c r="FK186" s="1650"/>
      <c r="FL186" s="1650"/>
      <c r="FM186" s="1650"/>
      <c r="FN186" s="1650"/>
      <c r="FO186" s="1650"/>
      <c r="FP186" s="1650"/>
      <c r="FQ186" s="1650"/>
      <c r="FR186" s="1650"/>
      <c r="FS186" s="1650"/>
      <c r="FT186" s="1650"/>
      <c r="FU186" s="1650"/>
      <c r="FV186" s="1650"/>
      <c r="FW186" s="1650"/>
      <c r="FX186" s="1650"/>
      <c r="FY186" s="1650"/>
      <c r="FZ186" s="1650"/>
      <c r="GA186" s="1650"/>
      <c r="GB186" s="1650"/>
      <c r="GC186" s="1650"/>
      <c r="GD186" s="1650"/>
      <c r="GE186" s="1650"/>
      <c r="GF186" s="1650"/>
      <c r="GG186" s="1650"/>
      <c r="GH186" s="1650"/>
      <c r="GI186" s="1650"/>
      <c r="GJ186" s="1650"/>
      <c r="GK186" s="1650"/>
      <c r="GL186" s="1650"/>
      <c r="GM186" s="1650"/>
      <c r="GO186" s="1169"/>
      <c r="GP186" s="1645"/>
      <c r="GQ186" s="1645"/>
      <c r="GR186" s="1169"/>
      <c r="GS186" s="1169"/>
      <c r="GT186" s="1169"/>
      <c r="GU186" s="1169"/>
      <c r="GV186" s="1645"/>
      <c r="GW186" s="1169"/>
      <c r="GX186" s="1169"/>
      <c r="GY186" s="553"/>
      <c r="GZ186" s="1169"/>
      <c r="HA186" s="1169"/>
      <c r="HB186" s="1169"/>
      <c r="HC186" s="1169"/>
      <c r="HD186" s="1169"/>
      <c r="HE186" s="1641"/>
      <c r="HF186" s="575"/>
      <c r="HG186" s="575"/>
      <c r="HH186" s="575"/>
      <c r="HI186" s="575"/>
      <c r="HJ186" s="1650">
        <v>11</v>
      </c>
    </row>
    <row s="1650" customFormat="1" customHeight="1" ht="11.549999999999999">
      <c r="A187" s="996"/>
      <c r="B187" s="1645"/>
      <c r="C187" s="1645"/>
      <c r="D187" s="360"/>
      <c r="J187" s="1650"/>
      <c r="K187" s="1650"/>
      <c r="L187" s="1650"/>
      <c r="M187" s="1650"/>
      <c r="N187" s="1650"/>
      <c r="O187" s="1650"/>
      <c r="P187" s="1650"/>
      <c r="Q187" s="1650"/>
      <c r="R187" s="1650"/>
      <c r="S187" s="1650"/>
      <c r="T187" s="1650"/>
      <c r="U187" s="1650"/>
      <c r="V187" s="1650"/>
      <c r="W187" s="1650"/>
      <c r="X187" s="1650"/>
      <c r="Y187" s="1650"/>
      <c r="Z187" s="1650"/>
      <c r="AA187" s="1650"/>
      <c r="AB187" s="1650"/>
      <c r="AC187" s="1650"/>
      <c r="AD187" s="1650"/>
      <c r="AE187" s="1650"/>
      <c r="AF187" s="1650"/>
      <c r="AG187" s="1650"/>
      <c r="AH187" s="1650"/>
      <c r="AI187" s="1650"/>
      <c r="AJ187" s="1650"/>
      <c r="AK187" s="1650"/>
      <c r="AL187" s="1650"/>
      <c r="AM187" s="1650"/>
      <c r="AN187" s="1650"/>
      <c r="AO187" s="1650"/>
      <c r="AP187" s="1650"/>
      <c r="AQ187" s="1650"/>
      <c r="AR187" s="1650"/>
      <c r="AS187" s="1650"/>
      <c r="AT187" s="1650"/>
      <c r="AU187" s="1650"/>
      <c r="AV187" s="1650"/>
      <c r="AW187" s="1650"/>
      <c r="AX187" s="1650"/>
      <c r="AY187" s="1650"/>
      <c r="AZ187" s="1650"/>
      <c r="BA187" s="1650"/>
      <c r="BB187" s="1650"/>
      <c r="BC187" s="1650"/>
      <c r="BD187" s="1650"/>
      <c r="BE187" s="1650"/>
      <c r="BF187" s="1650"/>
      <c r="BG187" s="1650"/>
      <c r="BH187" s="1650"/>
      <c r="BI187" s="1650"/>
      <c r="BJ187" s="1650"/>
      <c r="BK187" s="1650"/>
      <c r="BL187" s="1650"/>
      <c r="BM187" s="1650"/>
      <c r="BN187" s="1650"/>
      <c r="BO187" s="1650"/>
      <c r="BP187" s="1650"/>
      <c r="BQ187" s="1650"/>
      <c r="BR187" s="1650"/>
      <c r="BS187" s="1650"/>
      <c r="BT187" s="1650"/>
      <c r="BU187" s="1650"/>
      <c r="BV187" s="1650"/>
      <c r="BW187" s="1650"/>
      <c r="BX187" s="1650"/>
      <c r="BY187" s="1650"/>
      <c r="BZ187" s="1650"/>
      <c r="CA187" s="1650"/>
      <c r="CB187" s="1650"/>
      <c r="CC187" s="1650"/>
      <c r="CD187" s="1650"/>
      <c r="CE187" s="1650"/>
      <c r="CF187" s="1650"/>
      <c r="CG187" s="1650"/>
      <c r="CH187" s="1650"/>
      <c r="CI187" s="1650"/>
      <c r="CJ187" s="1650"/>
      <c r="CK187" s="1650"/>
      <c r="CL187" s="1650"/>
      <c r="CM187" s="1650"/>
      <c r="CN187" s="1650"/>
      <c r="CO187" s="1650"/>
      <c r="CP187" s="1650"/>
      <c r="CQ187" s="1650"/>
      <c r="CR187" s="1650"/>
      <c r="CS187" s="1650"/>
      <c r="CT187" s="1650"/>
      <c r="CU187" s="1650"/>
      <c r="CV187" s="1650"/>
      <c r="CW187" s="1650"/>
      <c r="CX187" s="1650"/>
      <c r="CY187" s="1650"/>
      <c r="CZ187" s="1650"/>
      <c r="DA187" s="1650"/>
      <c r="DB187" s="1650"/>
      <c r="DC187" s="1650"/>
      <c r="DD187" s="1650"/>
      <c r="DE187" s="1650"/>
      <c r="DF187" s="1650"/>
      <c r="DG187" s="1650"/>
      <c r="DH187" s="1650"/>
      <c r="DI187" s="1650"/>
      <c r="DJ187" s="1650"/>
      <c r="DK187" s="1650"/>
      <c r="DL187" s="1650"/>
      <c r="DM187" s="1650"/>
      <c r="DN187" s="1650"/>
      <c r="DO187" s="1650"/>
      <c r="DP187" s="1650"/>
      <c r="DQ187" s="1650"/>
      <c r="DR187" s="1650"/>
      <c r="DS187" s="1650"/>
      <c r="DT187" s="1650"/>
      <c r="DU187" s="1650"/>
      <c r="DV187" s="1650"/>
      <c r="DW187" s="1650"/>
      <c r="DX187" s="1650"/>
      <c r="DY187" s="1650"/>
      <c r="DZ187" s="1650"/>
      <c r="EA187" s="1650"/>
      <c r="EB187" s="1650"/>
      <c r="EC187" s="1650"/>
      <c r="ED187" s="1650"/>
      <c r="EE187" s="1650"/>
      <c r="EF187" s="1650"/>
      <c r="EG187" s="1650"/>
      <c r="EH187" s="1650"/>
      <c r="EI187" s="1650"/>
      <c r="EJ187" s="1650"/>
      <c r="EK187" s="1650"/>
      <c r="EL187" s="1650"/>
      <c r="EM187" s="1650"/>
      <c r="EN187" s="1650"/>
      <c r="EO187" s="1650"/>
      <c r="EP187" s="1650"/>
      <c r="EQ187" s="1650"/>
      <c r="ER187" s="1650"/>
      <c r="ES187" s="1650"/>
      <c r="ET187" s="1650"/>
      <c r="EU187" s="1650"/>
      <c r="EV187" s="1650"/>
      <c r="EW187" s="1650"/>
      <c r="EX187" s="1650"/>
      <c r="EY187" s="1650"/>
      <c r="EZ187" s="1650"/>
      <c r="FA187" s="1650"/>
      <c r="FB187" s="1650"/>
      <c r="FC187" s="1650"/>
      <c r="FD187" s="1650"/>
      <c r="FE187" s="1650"/>
      <c r="FF187" s="1650"/>
      <c r="FG187" s="1650"/>
      <c r="FH187" s="1650"/>
      <c r="FI187" s="1650"/>
      <c r="FJ187" s="1650"/>
      <c r="FK187" s="1650"/>
      <c r="FL187" s="1650"/>
      <c r="FM187" s="1650"/>
      <c r="FN187" s="1650"/>
      <c r="FO187" s="1650"/>
      <c r="FP187" s="1650"/>
      <c r="FQ187" s="1650"/>
      <c r="FR187" s="1650"/>
      <c r="FS187" s="1650"/>
      <c r="FT187" s="1650"/>
      <c r="FU187" s="1650"/>
      <c r="FV187" s="1650"/>
      <c r="FW187" s="1650"/>
      <c r="FX187" s="1650"/>
      <c r="FY187" s="1650"/>
      <c r="FZ187" s="1650"/>
      <c r="GA187" s="1650"/>
      <c r="GB187" s="1650"/>
      <c r="GC187" s="1650"/>
      <c r="GD187" s="1650"/>
      <c r="GE187" s="1650"/>
      <c r="GF187" s="1650"/>
      <c r="GG187" s="1650"/>
      <c r="GH187" s="1650"/>
      <c r="GI187" s="1650"/>
      <c r="GJ187" s="1650"/>
      <c r="GK187" s="1650"/>
      <c r="GL187" s="1650"/>
      <c r="GM187" s="1650"/>
      <c r="GO187" s="1169"/>
      <c r="GP187" s="1645"/>
      <c r="GQ187" s="1645"/>
      <c r="GR187" s="1169"/>
      <c r="GS187" s="1169"/>
      <c r="GT187" s="1169"/>
      <c r="GU187" s="1169"/>
      <c r="GV187" s="1645"/>
      <c r="GW187" s="1169"/>
      <c r="GX187" s="1169"/>
      <c r="GY187" s="553"/>
      <c r="GZ187" s="1169"/>
      <c r="HA187" s="1169"/>
      <c r="HB187" s="1169"/>
      <c r="HC187" s="1169"/>
      <c r="HD187" s="1169"/>
      <c r="HE187" s="1641"/>
      <c r="HF187" s="575"/>
      <c r="HG187" s="575"/>
      <c r="HH187" s="575"/>
      <c r="HI187" s="575"/>
      <c r="HJ187" s="1650">
        <v>11</v>
      </c>
    </row>
    <row s="1650" customFormat="1" customHeight="1" ht="11.549999999999999">
      <c r="A188" s="996"/>
      <c r="B188" s="1645"/>
      <c r="C188" s="1645"/>
      <c r="D188" s="360"/>
      <c r="J188" s="1650"/>
      <c r="K188" s="1650"/>
      <c r="L188" s="1650"/>
      <c r="M188" s="1650"/>
      <c r="N188" s="1650"/>
      <c r="O188" s="1650"/>
      <c r="P188" s="1650"/>
      <c r="Q188" s="1650"/>
      <c r="R188" s="1650"/>
      <c r="S188" s="1650"/>
      <c r="T188" s="1650"/>
      <c r="U188" s="1650"/>
      <c r="V188" s="1650"/>
      <c r="W188" s="1650"/>
      <c r="X188" s="1650"/>
      <c r="Y188" s="1650"/>
      <c r="Z188" s="1650"/>
      <c r="AA188" s="1650"/>
      <c r="AB188" s="1650"/>
      <c r="AC188" s="1650"/>
      <c r="AD188" s="1650"/>
      <c r="AE188" s="1650"/>
      <c r="AF188" s="1650"/>
      <c r="AG188" s="1650"/>
      <c r="AH188" s="1650"/>
      <c r="AI188" s="1650"/>
      <c r="AJ188" s="1650"/>
      <c r="AK188" s="1650"/>
      <c r="AL188" s="1650"/>
      <c r="AM188" s="1650"/>
      <c r="AN188" s="1650"/>
      <c r="AO188" s="1650"/>
      <c r="AP188" s="1650"/>
      <c r="AQ188" s="1650"/>
      <c r="AR188" s="1650"/>
      <c r="AS188" s="1650"/>
      <c r="AT188" s="1650"/>
      <c r="AU188" s="1650"/>
      <c r="AV188" s="1650"/>
      <c r="AW188" s="1650"/>
      <c r="AX188" s="1650"/>
      <c r="AY188" s="1650"/>
      <c r="AZ188" s="1650"/>
      <c r="BA188" s="1650"/>
      <c r="BB188" s="1650"/>
      <c r="BC188" s="1650"/>
      <c r="BD188" s="1650"/>
      <c r="BE188" s="1650"/>
      <c r="BF188" s="1650"/>
      <c r="BG188" s="1650"/>
      <c r="BH188" s="1650"/>
      <c r="BI188" s="1650"/>
      <c r="BJ188" s="1650"/>
      <c r="BK188" s="1650"/>
      <c r="BL188" s="1650"/>
      <c r="BM188" s="1650"/>
      <c r="BN188" s="1650"/>
      <c r="BO188" s="1650"/>
      <c r="BP188" s="1650"/>
      <c r="BQ188" s="1650"/>
      <c r="BR188" s="1650"/>
      <c r="BS188" s="1650"/>
      <c r="BT188" s="1650"/>
      <c r="BU188" s="1650"/>
      <c r="BV188" s="1650"/>
      <c r="BW188" s="1650"/>
      <c r="BX188" s="1650"/>
      <c r="BY188" s="1650"/>
      <c r="BZ188" s="1650"/>
      <c r="CA188" s="1650"/>
      <c r="CB188" s="1650"/>
      <c r="CC188" s="1650"/>
      <c r="CD188" s="1650"/>
      <c r="CE188" s="1650"/>
      <c r="CF188" s="1650"/>
      <c r="CG188" s="1650"/>
      <c r="CH188" s="1650"/>
      <c r="CI188" s="1650"/>
      <c r="CJ188" s="1650"/>
      <c r="CK188" s="1650"/>
      <c r="CL188" s="1650"/>
      <c r="CM188" s="1650"/>
      <c r="CN188" s="1650"/>
      <c r="CO188" s="1650"/>
      <c r="CP188" s="1650"/>
      <c r="CQ188" s="1650"/>
      <c r="CR188" s="1650"/>
      <c r="CS188" s="1650"/>
      <c r="CT188" s="1650"/>
      <c r="CU188" s="1650"/>
      <c r="CV188" s="1650"/>
      <c r="CW188" s="1650"/>
      <c r="CX188" s="1650"/>
      <c r="CY188" s="1650"/>
      <c r="CZ188" s="1650"/>
      <c r="DA188" s="1650"/>
      <c r="DB188" s="1650"/>
      <c r="DC188" s="1650"/>
      <c r="DD188" s="1650"/>
      <c r="DE188" s="1650"/>
      <c r="DF188" s="1650"/>
      <c r="DG188" s="1650"/>
      <c r="DH188" s="1650"/>
      <c r="DI188" s="1650"/>
      <c r="DJ188" s="1650"/>
      <c r="DK188" s="1650"/>
      <c r="DL188" s="1650"/>
      <c r="DM188" s="1650"/>
      <c r="DN188" s="1650"/>
      <c r="DO188" s="1650"/>
      <c r="DP188" s="1650"/>
      <c r="DQ188" s="1650"/>
      <c r="DR188" s="1650"/>
      <c r="DS188" s="1650"/>
      <c r="DT188" s="1650"/>
      <c r="DU188" s="1650"/>
      <c r="DV188" s="1650"/>
      <c r="DW188" s="1650"/>
      <c r="DX188" s="1650"/>
      <c r="DY188" s="1650"/>
      <c r="DZ188" s="1650"/>
      <c r="EA188" s="1650"/>
      <c r="EB188" s="1650"/>
      <c r="EC188" s="1650"/>
      <c r="ED188" s="1650"/>
      <c r="EE188" s="1650"/>
      <c r="EF188" s="1650"/>
      <c r="EG188" s="1650"/>
      <c r="EH188" s="1650"/>
      <c r="EI188" s="1650"/>
      <c r="EJ188" s="1650"/>
      <c r="EK188" s="1650"/>
      <c r="EL188" s="1650"/>
      <c r="EM188" s="1650"/>
      <c r="EN188" s="1650"/>
      <c r="EO188" s="1650"/>
      <c r="EP188" s="1650"/>
      <c r="EQ188" s="1650"/>
      <c r="ER188" s="1650"/>
      <c r="ES188" s="1650"/>
      <c r="ET188" s="1650"/>
      <c r="EU188" s="1650"/>
      <c r="EV188" s="1650"/>
      <c r="EW188" s="1650"/>
      <c r="EX188" s="1650"/>
      <c r="EY188" s="1650"/>
      <c r="EZ188" s="1650"/>
      <c r="FA188" s="1650"/>
      <c r="FB188" s="1650"/>
      <c r="FC188" s="1650"/>
      <c r="FD188" s="1650"/>
      <c r="FE188" s="1650"/>
      <c r="FF188" s="1650"/>
      <c r="FG188" s="1650"/>
      <c r="FH188" s="1650"/>
      <c r="FI188" s="1650"/>
      <c r="FJ188" s="1650"/>
      <c r="FK188" s="1650"/>
      <c r="FL188" s="1650"/>
      <c r="FM188" s="1650"/>
      <c r="FN188" s="1650"/>
      <c r="FO188" s="1650"/>
      <c r="FP188" s="1650"/>
      <c r="FQ188" s="1650"/>
      <c r="FR188" s="1650"/>
      <c r="FS188" s="1650"/>
      <c r="FT188" s="1650"/>
      <c r="FU188" s="1650"/>
      <c r="FV188" s="1650"/>
      <c r="FW188" s="1650"/>
      <c r="FX188" s="1650"/>
      <c r="FY188" s="1650"/>
      <c r="FZ188" s="1650"/>
      <c r="GA188" s="1650"/>
      <c r="GB188" s="1650"/>
      <c r="GC188" s="1650"/>
      <c r="GD188" s="1650"/>
      <c r="GE188" s="1650"/>
      <c r="GF188" s="1650"/>
      <c r="GG188" s="1650"/>
      <c r="GH188" s="1650"/>
      <c r="GI188" s="1650"/>
      <c r="GJ188" s="1650"/>
      <c r="GK188" s="1650"/>
      <c r="GL188" s="1650"/>
      <c r="GM188" s="1650"/>
      <c r="GO188" s="1169"/>
      <c r="GP188" s="1645"/>
      <c r="GQ188" s="1645"/>
      <c r="GR188" s="1169"/>
      <c r="GS188" s="1169"/>
      <c r="GT188" s="1169"/>
      <c r="GU188" s="1169"/>
      <c r="GV188" s="1645"/>
      <c r="GW188" s="1169"/>
      <c r="GX188" s="1169"/>
      <c r="GY188" s="553"/>
      <c r="GZ188" s="1169"/>
      <c r="HA188" s="1169"/>
      <c r="HB188" s="1169"/>
      <c r="HC188" s="1169"/>
      <c r="HD188" s="1169"/>
      <c r="HE188" s="1641"/>
      <c r="HF188" s="575"/>
      <c r="HG188" s="575"/>
      <c r="HH188" s="575"/>
      <c r="HI188" s="575"/>
      <c r="HJ188" s="1650">
        <v>11</v>
      </c>
    </row>
    <row s="1650" customFormat="1" customHeight="1" ht="11.549999999999999">
      <c r="A189" s="996"/>
      <c r="B189" s="1645"/>
      <c r="C189" s="1645"/>
      <c r="D189" s="360"/>
      <c r="J189" s="1650"/>
      <c r="K189" s="1650"/>
      <c r="L189" s="1650"/>
      <c r="M189" s="1650"/>
      <c r="N189" s="1650"/>
      <c r="O189" s="1650"/>
      <c r="P189" s="1650"/>
      <c r="Q189" s="1650"/>
      <c r="R189" s="1650"/>
      <c r="S189" s="1650"/>
      <c r="T189" s="1650"/>
      <c r="U189" s="1650"/>
      <c r="V189" s="1650"/>
      <c r="W189" s="1650"/>
      <c r="X189" s="1650"/>
      <c r="Y189" s="1650"/>
      <c r="Z189" s="1650"/>
      <c r="AA189" s="1650"/>
      <c r="AB189" s="1650"/>
      <c r="AC189" s="1650"/>
      <c r="AD189" s="1650"/>
      <c r="AE189" s="1650"/>
      <c r="AF189" s="1650"/>
      <c r="AG189" s="1650"/>
      <c r="AH189" s="1650"/>
      <c r="AI189" s="1650"/>
      <c r="AJ189" s="1650"/>
      <c r="AK189" s="1650"/>
      <c r="AL189" s="1650"/>
      <c r="AM189" s="1650"/>
      <c r="AN189" s="1650"/>
      <c r="AO189" s="1650"/>
      <c r="AP189" s="1650"/>
      <c r="AQ189" s="1650"/>
      <c r="AR189" s="1650"/>
      <c r="AS189" s="1650"/>
      <c r="AT189" s="1650"/>
      <c r="AU189" s="1650"/>
      <c r="AV189" s="1650"/>
      <c r="AW189" s="1650"/>
      <c r="AX189" s="1650"/>
      <c r="AY189" s="1650"/>
      <c r="AZ189" s="1650"/>
      <c r="BA189" s="1650"/>
      <c r="BB189" s="1650"/>
      <c r="BC189" s="1650"/>
      <c r="BD189" s="1650"/>
      <c r="BE189" s="1650"/>
      <c r="BF189" s="1650"/>
      <c r="BG189" s="1650"/>
      <c r="BH189" s="1650"/>
      <c r="BI189" s="1650"/>
      <c r="BJ189" s="1650"/>
      <c r="BK189" s="1650"/>
      <c r="BL189" s="1650"/>
      <c r="BM189" s="1650"/>
      <c r="BN189" s="1650"/>
      <c r="BO189" s="1650"/>
      <c r="BP189" s="1650"/>
      <c r="BQ189" s="1650"/>
      <c r="BR189" s="1650"/>
      <c r="BS189" s="1650"/>
      <c r="BT189" s="1650"/>
      <c r="BU189" s="1650"/>
      <c r="BV189" s="1650"/>
      <c r="BW189" s="1650"/>
      <c r="BX189" s="1650"/>
      <c r="BY189" s="1650"/>
      <c r="BZ189" s="1650"/>
      <c r="CA189" s="1650"/>
      <c r="CB189" s="1650"/>
      <c r="CC189" s="1650"/>
      <c r="CD189" s="1650"/>
      <c r="CE189" s="1650"/>
      <c r="CF189" s="1650"/>
      <c r="CG189" s="1650"/>
      <c r="CH189" s="1650"/>
      <c r="CI189" s="1650"/>
      <c r="CJ189" s="1650"/>
      <c r="CK189" s="1650"/>
      <c r="CL189" s="1650"/>
      <c r="CM189" s="1650"/>
      <c r="CN189" s="1650"/>
      <c r="CO189" s="1650"/>
      <c r="CP189" s="1650"/>
      <c r="CQ189" s="1650"/>
      <c r="CR189" s="1650"/>
      <c r="CS189" s="1650"/>
      <c r="CT189" s="1650"/>
      <c r="CU189" s="1650"/>
      <c r="CV189" s="1650"/>
      <c r="CW189" s="1650"/>
      <c r="CX189" s="1650"/>
      <c r="CY189" s="1650"/>
      <c r="CZ189" s="1650"/>
      <c r="DA189" s="1650"/>
      <c r="DB189" s="1650"/>
      <c r="DC189" s="1650"/>
      <c r="DD189" s="1650"/>
      <c r="DE189" s="1650"/>
      <c r="DF189" s="1650"/>
      <c r="DG189" s="1650"/>
      <c r="DH189" s="1650"/>
      <c r="DI189" s="1650"/>
      <c r="DJ189" s="1650"/>
      <c r="DK189" s="1650"/>
      <c r="DL189" s="1650"/>
      <c r="DM189" s="1650"/>
      <c r="DN189" s="1650"/>
      <c r="DO189" s="1650"/>
      <c r="DP189" s="1650"/>
      <c r="DQ189" s="1650"/>
      <c r="DR189" s="1650"/>
      <c r="DS189" s="1650"/>
      <c r="DT189" s="1650"/>
      <c r="DU189" s="1650"/>
      <c r="DV189" s="1650"/>
      <c r="DW189" s="1650"/>
      <c r="DX189" s="1650"/>
      <c r="DY189" s="1650"/>
      <c r="DZ189" s="1650"/>
      <c r="EA189" s="1650"/>
      <c r="EB189" s="1650"/>
      <c r="EC189" s="1650"/>
      <c r="ED189" s="1650"/>
      <c r="EE189" s="1650"/>
      <c r="EF189" s="1650"/>
      <c r="EG189" s="1650"/>
      <c r="EH189" s="1650"/>
      <c r="EI189" s="1650"/>
      <c r="EJ189" s="1650"/>
      <c r="EK189" s="1650"/>
      <c r="EL189" s="1650"/>
      <c r="EM189" s="1650"/>
      <c r="EN189" s="1650"/>
      <c r="EO189" s="1650"/>
      <c r="EP189" s="1650"/>
      <c r="EQ189" s="1650"/>
      <c r="ER189" s="1650"/>
      <c r="ES189" s="1650"/>
      <c r="ET189" s="1650"/>
      <c r="EU189" s="1650"/>
      <c r="EV189" s="1650"/>
      <c r="EW189" s="1650"/>
      <c r="EX189" s="1650"/>
      <c r="EY189" s="1650"/>
      <c r="EZ189" s="1650"/>
      <c r="FA189" s="1650"/>
      <c r="FB189" s="1650"/>
      <c r="FC189" s="1650"/>
      <c r="FD189" s="1650"/>
      <c r="FE189" s="1650"/>
      <c r="FF189" s="1650"/>
      <c r="FG189" s="1650"/>
      <c r="FH189" s="1650"/>
      <c r="FI189" s="1650"/>
      <c r="FJ189" s="1650"/>
      <c r="FK189" s="1650"/>
      <c r="FL189" s="1650"/>
      <c r="FM189" s="1650"/>
      <c r="FN189" s="1650"/>
      <c r="FO189" s="1650"/>
      <c r="FP189" s="1650"/>
      <c r="FQ189" s="1650"/>
      <c r="FR189" s="1650"/>
      <c r="FS189" s="1650"/>
      <c r="FT189" s="1650"/>
      <c r="FU189" s="1650"/>
      <c r="FV189" s="1650"/>
      <c r="FW189" s="1650"/>
      <c r="FX189" s="1650"/>
      <c r="FY189" s="1650"/>
      <c r="FZ189" s="1650"/>
      <c r="GA189" s="1650"/>
      <c r="GB189" s="1650"/>
      <c r="GC189" s="1650"/>
      <c r="GD189" s="1650"/>
      <c r="GE189" s="1650"/>
      <c r="GF189" s="1650"/>
      <c r="GG189" s="1650"/>
      <c r="GH189" s="1650"/>
      <c r="GI189" s="1650"/>
      <c r="GJ189" s="1650"/>
      <c r="GK189" s="1650"/>
      <c r="GL189" s="1650"/>
      <c r="GM189" s="1650"/>
      <c r="GO189" s="1169"/>
      <c r="GP189" s="1645"/>
      <c r="GQ189" s="1645"/>
      <c r="GR189" s="1169"/>
      <c r="GS189" s="1169"/>
      <c r="GT189" s="1169"/>
      <c r="GU189" s="1169"/>
      <c r="GV189" s="1645"/>
      <c r="GW189" s="1169"/>
      <c r="GX189" s="1169"/>
      <c r="GY189" s="553"/>
      <c r="GZ189" s="1169"/>
      <c r="HA189" s="1169"/>
      <c r="HB189" s="1169"/>
      <c r="HC189" s="1169"/>
      <c r="HD189" s="1169"/>
      <c r="HE189" s="1641"/>
      <c r="HF189" s="575"/>
      <c r="HG189" s="575"/>
      <c r="HH189" s="575"/>
      <c r="HI189" s="575"/>
      <c r="HJ189" s="1650">
        <v>11</v>
      </c>
    </row>
    <row s="1650" customFormat="1" customHeight="1" ht="11.549999999999999">
      <c r="A190" s="996"/>
      <c r="B190" s="1645"/>
      <c r="C190" s="1645"/>
      <c r="D190" s="360"/>
      <c r="J190" s="1650"/>
      <c r="K190" s="1650"/>
      <c r="L190" s="1650"/>
      <c r="M190" s="1650"/>
      <c r="N190" s="1650"/>
      <c r="O190" s="1650"/>
      <c r="P190" s="1650"/>
      <c r="Q190" s="1650"/>
      <c r="R190" s="1650"/>
      <c r="S190" s="1650"/>
      <c r="T190" s="1650"/>
      <c r="U190" s="1650"/>
      <c r="V190" s="1650"/>
      <c r="W190" s="1650"/>
      <c r="X190" s="1650"/>
      <c r="Y190" s="1650"/>
      <c r="Z190" s="1650"/>
      <c r="AA190" s="1650"/>
      <c r="AB190" s="1650"/>
      <c r="AC190" s="1650"/>
      <c r="AD190" s="1650"/>
      <c r="AE190" s="1650"/>
      <c r="AF190" s="1650"/>
      <c r="AG190" s="1650"/>
      <c r="AH190" s="1650"/>
      <c r="AI190" s="1650"/>
      <c r="AJ190" s="1650"/>
      <c r="AK190" s="1650"/>
      <c r="AL190" s="1650"/>
      <c r="AM190" s="1650"/>
      <c r="AN190" s="1650"/>
      <c r="AO190" s="1650"/>
      <c r="AP190" s="1650"/>
      <c r="AQ190" s="1650"/>
      <c r="AR190" s="1650"/>
      <c r="AS190" s="1650"/>
      <c r="AT190" s="1650"/>
      <c r="AU190" s="1650"/>
      <c r="AV190" s="1650"/>
      <c r="AW190" s="1650"/>
      <c r="AX190" s="1650"/>
      <c r="AY190" s="1650"/>
      <c r="AZ190" s="1650"/>
      <c r="BA190" s="1650"/>
      <c r="BB190" s="1650"/>
      <c r="BC190" s="1650"/>
      <c r="BD190" s="1650"/>
      <c r="BE190" s="1650"/>
      <c r="BF190" s="1650"/>
      <c r="BG190" s="1650"/>
      <c r="BH190" s="1650"/>
      <c r="BI190" s="1650"/>
      <c r="BJ190" s="1650"/>
      <c r="BK190" s="1650"/>
      <c r="BL190" s="1650"/>
      <c r="BM190" s="1650"/>
      <c r="BN190" s="1650"/>
      <c r="BO190" s="1650"/>
      <c r="BP190" s="1650"/>
      <c r="BQ190" s="1650"/>
      <c r="BR190" s="1650"/>
      <c r="BS190" s="1650"/>
      <c r="BT190" s="1650"/>
      <c r="BU190" s="1650"/>
      <c r="BV190" s="1650"/>
      <c r="BW190" s="1650"/>
      <c r="BX190" s="1650"/>
      <c r="BY190" s="1650"/>
      <c r="BZ190" s="1650"/>
      <c r="CA190" s="1650"/>
      <c r="CB190" s="1650"/>
      <c r="CC190" s="1650"/>
      <c r="CD190" s="1650"/>
      <c r="CE190" s="1650"/>
      <c r="CF190" s="1650"/>
      <c r="CG190" s="1650"/>
      <c r="CH190" s="1650"/>
      <c r="CI190" s="1650"/>
      <c r="CJ190" s="1650"/>
      <c r="CK190" s="1650"/>
      <c r="CL190" s="1650"/>
      <c r="CM190" s="1650"/>
      <c r="CN190" s="1650"/>
      <c r="CO190" s="1650"/>
      <c r="CP190" s="1650"/>
      <c r="CQ190" s="1650"/>
      <c r="CR190" s="1650"/>
      <c r="CS190" s="1650"/>
      <c r="CT190" s="1650"/>
      <c r="CU190" s="1650"/>
      <c r="CV190" s="1650"/>
      <c r="CW190" s="1650"/>
      <c r="CX190" s="1650"/>
      <c r="CY190" s="1650"/>
      <c r="CZ190" s="1650"/>
      <c r="DA190" s="1650"/>
      <c r="DB190" s="1650"/>
      <c r="DC190" s="1650"/>
      <c r="DD190" s="1650"/>
      <c r="DE190" s="1650"/>
      <c r="DF190" s="1650"/>
      <c r="DG190" s="1650"/>
      <c r="DH190" s="1650"/>
      <c r="DI190" s="1650"/>
      <c r="DJ190" s="1650"/>
      <c r="DK190" s="1650"/>
      <c r="DL190" s="1650"/>
      <c r="DM190" s="1650"/>
      <c r="DN190" s="1650"/>
      <c r="DO190" s="1650"/>
      <c r="DP190" s="1650"/>
      <c r="DQ190" s="1650"/>
      <c r="DR190" s="1650"/>
      <c r="DS190" s="1650"/>
      <c r="DT190" s="1650"/>
      <c r="DU190" s="1650"/>
      <c r="DV190" s="1650"/>
      <c r="DW190" s="1650"/>
      <c r="DX190" s="1650"/>
      <c r="DY190" s="1650"/>
      <c r="DZ190" s="1650"/>
      <c r="EA190" s="1650"/>
      <c r="EB190" s="1650"/>
      <c r="EC190" s="1650"/>
      <c r="ED190" s="1650"/>
      <c r="EE190" s="1650"/>
      <c r="EF190" s="1650"/>
      <c r="EG190" s="1650"/>
      <c r="EH190" s="1650"/>
      <c r="EI190" s="1650"/>
      <c r="EJ190" s="1650"/>
      <c r="EK190" s="1650"/>
      <c r="EL190" s="1650"/>
      <c r="EM190" s="1650"/>
      <c r="EN190" s="1650"/>
      <c r="EO190" s="1650"/>
      <c r="EP190" s="1650"/>
      <c r="EQ190" s="1650"/>
      <c r="ER190" s="1650"/>
      <c r="ES190" s="1650"/>
      <c r="ET190" s="1650"/>
      <c r="EU190" s="1650"/>
      <c r="EV190" s="1650"/>
      <c r="EW190" s="1650"/>
      <c r="EX190" s="1650"/>
      <c r="EY190" s="1650"/>
      <c r="EZ190" s="1650"/>
      <c r="FA190" s="1650"/>
      <c r="FB190" s="1650"/>
      <c r="FC190" s="1650"/>
      <c r="FD190" s="1650"/>
      <c r="FE190" s="1650"/>
      <c r="FF190" s="1650"/>
      <c r="FG190" s="1650"/>
      <c r="FH190" s="1650"/>
      <c r="FI190" s="1650"/>
      <c r="FJ190" s="1650"/>
      <c r="FK190" s="1650"/>
      <c r="FL190" s="1650"/>
      <c r="FM190" s="1650"/>
      <c r="FN190" s="1650"/>
      <c r="FO190" s="1650"/>
      <c r="FP190" s="1650"/>
      <c r="FQ190" s="1650"/>
      <c r="FR190" s="1650"/>
      <c r="FS190" s="1650"/>
      <c r="FT190" s="1650"/>
      <c r="FU190" s="1650"/>
      <c r="FV190" s="1650"/>
      <c r="FW190" s="1650"/>
      <c r="FX190" s="1650"/>
      <c r="FY190" s="1650"/>
      <c r="FZ190" s="1650"/>
      <c r="GA190" s="1650"/>
      <c r="GB190" s="1650"/>
      <c r="GC190" s="1650"/>
      <c r="GD190" s="1650"/>
      <c r="GE190" s="1650"/>
      <c r="GF190" s="1650"/>
      <c r="GG190" s="1650"/>
      <c r="GH190" s="1650"/>
      <c r="GI190" s="1650"/>
      <c r="GJ190" s="1650"/>
      <c r="GK190" s="1650"/>
      <c r="GL190" s="1650"/>
      <c r="GM190" s="1650"/>
      <c r="GO190" s="1169"/>
      <c r="GP190" s="1645"/>
      <c r="GQ190" s="1645"/>
      <c r="GR190" s="1169"/>
      <c r="GS190" s="1169"/>
      <c r="GT190" s="1169"/>
      <c r="GU190" s="1169"/>
      <c r="GV190" s="1645"/>
      <c r="GW190" s="1169"/>
      <c r="GX190" s="1169"/>
      <c r="GY190" s="553"/>
      <c r="GZ190" s="1169"/>
      <c r="HA190" s="1169"/>
      <c r="HB190" s="1169"/>
      <c r="HC190" s="1169"/>
      <c r="HD190" s="1169"/>
      <c r="HE190" s="1641"/>
      <c r="HF190" s="575"/>
      <c r="HG190" s="575"/>
      <c r="HH190" s="575"/>
      <c r="HI190" s="575"/>
      <c r="HJ190" s="1650">
        <v>11</v>
      </c>
    </row>
    <row s="1650" customFormat="1" customHeight="1" ht="11.549999999999999">
      <c r="A191" s="996"/>
      <c r="B191" s="1645"/>
      <c r="C191" s="1645"/>
      <c r="D191" s="360"/>
      <c r="J191" s="1650"/>
      <c r="K191" s="1650"/>
      <c r="L191" s="1650"/>
      <c r="M191" s="1650"/>
      <c r="N191" s="1650"/>
      <c r="O191" s="1650"/>
      <c r="P191" s="1650"/>
      <c r="Q191" s="1650"/>
      <c r="R191" s="1650"/>
      <c r="S191" s="1650"/>
      <c r="T191" s="1650"/>
      <c r="U191" s="1650"/>
      <c r="V191" s="1650"/>
      <c r="W191" s="1650"/>
      <c r="X191" s="1650"/>
      <c r="Y191" s="1650"/>
      <c r="Z191" s="1650"/>
      <c r="AA191" s="1650"/>
      <c r="AB191" s="1650"/>
      <c r="AC191" s="1650"/>
      <c r="AD191" s="1650"/>
      <c r="AE191" s="1650"/>
      <c r="AF191" s="1650"/>
      <c r="AG191" s="1650"/>
      <c r="AH191" s="1650"/>
      <c r="AI191" s="1650"/>
      <c r="AJ191" s="1650"/>
      <c r="AK191" s="1650"/>
      <c r="AL191" s="1650"/>
      <c r="AM191" s="1650"/>
      <c r="AN191" s="1650"/>
      <c r="AO191" s="1650"/>
      <c r="AP191" s="1650"/>
      <c r="AQ191" s="1650"/>
      <c r="AR191" s="1650"/>
      <c r="AS191" s="1650"/>
      <c r="AT191" s="1650"/>
      <c r="AU191" s="1650"/>
      <c r="AV191" s="1650"/>
      <c r="AW191" s="1650"/>
      <c r="AX191" s="1650"/>
      <c r="AY191" s="1650"/>
      <c r="AZ191" s="1650"/>
      <c r="BA191" s="1650"/>
      <c r="BB191" s="1650"/>
      <c r="BC191" s="1650"/>
      <c r="BD191" s="1650"/>
      <c r="BE191" s="1650"/>
      <c r="BF191" s="1650"/>
      <c r="BG191" s="1650"/>
      <c r="BH191" s="1650"/>
      <c r="BI191" s="1650"/>
      <c r="BJ191" s="1650"/>
      <c r="BK191" s="1650"/>
      <c r="BL191" s="1650"/>
      <c r="BM191" s="1650"/>
      <c r="BN191" s="1650"/>
      <c r="BO191" s="1650"/>
      <c r="BP191" s="1650"/>
      <c r="BQ191" s="1650"/>
      <c r="BR191" s="1650"/>
      <c r="BS191" s="1650"/>
      <c r="BT191" s="1650"/>
      <c r="BU191" s="1650"/>
      <c r="BV191" s="1650"/>
      <c r="BW191" s="1650"/>
      <c r="BX191" s="1650"/>
      <c r="BY191" s="1650"/>
      <c r="BZ191" s="1650"/>
      <c r="CA191" s="1650"/>
      <c r="CB191" s="1650"/>
      <c r="CC191" s="1650"/>
      <c r="CD191" s="1650"/>
      <c r="CE191" s="1650"/>
      <c r="CF191" s="1650"/>
      <c r="CG191" s="1650"/>
      <c r="CH191" s="1650"/>
      <c r="CI191" s="1650"/>
      <c r="CJ191" s="1650"/>
      <c r="CK191" s="1650"/>
      <c r="CL191" s="1650"/>
      <c r="CM191" s="1650"/>
      <c r="CN191" s="1650"/>
      <c r="CO191" s="1650"/>
      <c r="CP191" s="1650"/>
      <c r="CQ191" s="1650"/>
      <c r="CR191" s="1650"/>
      <c r="CS191" s="1650"/>
      <c r="CT191" s="1650"/>
      <c r="CU191" s="1650"/>
      <c r="CV191" s="1650"/>
      <c r="CW191" s="1650"/>
      <c r="CX191" s="1650"/>
      <c r="CY191" s="1650"/>
      <c r="CZ191" s="1650"/>
      <c r="DA191" s="1650"/>
      <c r="DB191" s="1650"/>
      <c r="DC191" s="1650"/>
      <c r="DD191" s="1650"/>
      <c r="DE191" s="1650"/>
      <c r="DF191" s="1650"/>
      <c r="DG191" s="1650"/>
      <c r="DH191" s="1650"/>
      <c r="DI191" s="1650"/>
      <c r="DJ191" s="1650"/>
      <c r="DK191" s="1650"/>
      <c r="DL191" s="1650"/>
      <c r="DM191" s="1650"/>
      <c r="DN191" s="1650"/>
      <c r="DO191" s="1650"/>
      <c r="DP191" s="1650"/>
      <c r="DQ191" s="1650"/>
      <c r="DR191" s="1650"/>
      <c r="DS191" s="1650"/>
      <c r="DT191" s="1650"/>
      <c r="DU191" s="1650"/>
      <c r="DV191" s="1650"/>
      <c r="DW191" s="1650"/>
      <c r="DX191" s="1650"/>
      <c r="DY191" s="1650"/>
      <c r="DZ191" s="1650"/>
      <c r="EA191" s="1650"/>
      <c r="EB191" s="1650"/>
      <c r="EC191" s="1650"/>
      <c r="ED191" s="1650"/>
      <c r="EE191" s="1650"/>
      <c r="EF191" s="1650"/>
      <c r="EG191" s="1650"/>
      <c r="EH191" s="1650"/>
      <c r="EI191" s="1650"/>
      <c r="EJ191" s="1650"/>
      <c r="EK191" s="1650"/>
      <c r="EL191" s="1650"/>
      <c r="EM191" s="1650"/>
      <c r="EN191" s="1650"/>
      <c r="EO191" s="1650"/>
      <c r="EP191" s="1650"/>
      <c r="EQ191" s="1650"/>
      <c r="ER191" s="1650"/>
      <c r="ES191" s="1650"/>
      <c r="ET191" s="1650"/>
      <c r="EU191" s="1650"/>
      <c r="EV191" s="1650"/>
      <c r="EW191" s="1650"/>
      <c r="EX191" s="1650"/>
      <c r="EY191" s="1650"/>
      <c r="EZ191" s="1650"/>
      <c r="FA191" s="1650"/>
      <c r="FB191" s="1650"/>
      <c r="FC191" s="1650"/>
      <c r="FD191" s="1650"/>
      <c r="FE191" s="1650"/>
      <c r="FF191" s="1650"/>
      <c r="FG191" s="1650"/>
      <c r="FH191" s="1650"/>
      <c r="FI191" s="1650"/>
      <c r="FJ191" s="1650"/>
      <c r="FK191" s="1650"/>
      <c r="FL191" s="1650"/>
      <c r="FM191" s="1650"/>
      <c r="FN191" s="1650"/>
      <c r="FO191" s="1650"/>
      <c r="FP191" s="1650"/>
      <c r="FQ191" s="1650"/>
      <c r="FR191" s="1650"/>
      <c r="FS191" s="1650"/>
      <c r="FT191" s="1650"/>
      <c r="FU191" s="1650"/>
      <c r="FV191" s="1650"/>
      <c r="FW191" s="1650"/>
      <c r="FX191" s="1650"/>
      <c r="FY191" s="1650"/>
      <c r="FZ191" s="1650"/>
      <c r="GA191" s="1650"/>
      <c r="GB191" s="1650"/>
      <c r="GC191" s="1650"/>
      <c r="GD191" s="1650"/>
      <c r="GE191" s="1650"/>
      <c r="GF191" s="1650"/>
      <c r="GG191" s="1650"/>
      <c r="GH191" s="1650"/>
      <c r="GI191" s="1650"/>
      <c r="GJ191" s="1650"/>
      <c r="GK191" s="1650"/>
      <c r="GL191" s="1650"/>
      <c r="GM191" s="1650"/>
      <c r="GO191" s="1169"/>
      <c r="GP191" s="1645"/>
      <c r="GQ191" s="1645"/>
      <c r="GR191" s="1169"/>
      <c r="GS191" s="1169"/>
      <c r="GT191" s="1169"/>
      <c r="GU191" s="1169"/>
      <c r="GV191" s="1645"/>
      <c r="GW191" s="1169"/>
      <c r="GX191" s="1169"/>
      <c r="GY191" s="553"/>
      <c r="GZ191" s="1169"/>
      <c r="HA191" s="1169"/>
      <c r="HB191" s="1169"/>
      <c r="HC191" s="1169"/>
      <c r="HD191" s="1169"/>
      <c r="HE191" s="1641"/>
      <c r="HF191" s="575"/>
      <c r="HG191" s="575"/>
      <c r="HH191" s="575"/>
      <c r="HI191" s="575"/>
      <c r="HJ191" s="1650">
        <v>11</v>
      </c>
    </row>
    <row s="1650" customFormat="1" customHeight="1" ht="11.549999999999999">
      <c r="A192" s="996"/>
      <c r="B192" s="1645"/>
      <c r="C192" s="1645"/>
      <c r="D192" s="360"/>
      <c r="J192" s="1650"/>
      <c r="K192" s="1650"/>
      <c r="L192" s="1650"/>
      <c r="M192" s="1650"/>
      <c r="N192" s="1650"/>
      <c r="O192" s="1650"/>
      <c r="P192" s="1650"/>
      <c r="Q192" s="1650"/>
      <c r="R192" s="1650"/>
      <c r="S192" s="1650"/>
      <c r="T192" s="1650"/>
      <c r="U192" s="1650"/>
      <c r="V192" s="1650"/>
      <c r="W192" s="1650"/>
      <c r="X192" s="1650"/>
      <c r="Y192" s="1650"/>
      <c r="Z192" s="1650"/>
      <c r="AA192" s="1650"/>
      <c r="AB192" s="1650"/>
      <c r="AC192" s="1650"/>
      <c r="AD192" s="1650"/>
      <c r="AE192" s="1650"/>
      <c r="AF192" s="1650"/>
      <c r="AG192" s="1650"/>
      <c r="AH192" s="1650"/>
      <c r="AI192" s="1650"/>
      <c r="AJ192" s="1650"/>
      <c r="AK192" s="1650"/>
      <c r="AL192" s="1650"/>
      <c r="AM192" s="1650"/>
      <c r="AN192" s="1650"/>
      <c r="AO192" s="1650"/>
      <c r="AP192" s="1650"/>
      <c r="AQ192" s="1650"/>
      <c r="AR192" s="1650"/>
      <c r="AS192" s="1650"/>
      <c r="AT192" s="1650"/>
      <c r="AU192" s="1650"/>
      <c r="AV192" s="1650"/>
      <c r="AW192" s="1650"/>
      <c r="AX192" s="1650"/>
      <c r="AY192" s="1650"/>
      <c r="AZ192" s="1650"/>
      <c r="BA192" s="1650"/>
      <c r="BB192" s="1650"/>
      <c r="BC192" s="1650"/>
      <c r="BD192" s="1650"/>
      <c r="BE192" s="1650"/>
      <c r="BF192" s="1650"/>
      <c r="BG192" s="1650"/>
      <c r="BH192" s="1650"/>
      <c r="BI192" s="1650"/>
      <c r="BJ192" s="1650"/>
      <c r="BK192" s="1650"/>
      <c r="BL192" s="1650"/>
      <c r="BM192" s="1650"/>
      <c r="BN192" s="1650"/>
      <c r="BO192" s="1650"/>
      <c r="BP192" s="1650"/>
      <c r="BQ192" s="1650"/>
      <c r="BR192" s="1650"/>
      <c r="BS192" s="1650"/>
      <c r="BT192" s="1650"/>
      <c r="BU192" s="1650"/>
      <c r="BV192" s="1650"/>
      <c r="BW192" s="1650"/>
      <c r="BX192" s="1650"/>
      <c r="BY192" s="1650"/>
      <c r="BZ192" s="1650"/>
      <c r="CA192" s="1650"/>
      <c r="CB192" s="1650"/>
      <c r="CC192" s="1650"/>
      <c r="CD192" s="1650"/>
      <c r="CE192" s="1650"/>
      <c r="CF192" s="1650"/>
      <c r="CG192" s="1650"/>
      <c r="CH192" s="1650"/>
      <c r="CI192" s="1650"/>
      <c r="CJ192" s="1650"/>
      <c r="CK192" s="1650"/>
      <c r="CL192" s="1650"/>
      <c r="CM192" s="1650"/>
      <c r="CN192" s="1650"/>
      <c r="CO192" s="1650"/>
      <c r="CP192" s="1650"/>
      <c r="CQ192" s="1650"/>
      <c r="CR192" s="1650"/>
      <c r="CS192" s="1650"/>
      <c r="CT192" s="1650"/>
      <c r="CU192" s="1650"/>
      <c r="CV192" s="1650"/>
      <c r="CW192" s="1650"/>
      <c r="CX192" s="1650"/>
      <c r="CY192" s="1650"/>
      <c r="CZ192" s="1650"/>
      <c r="DA192" s="1650"/>
      <c r="DB192" s="1650"/>
      <c r="DC192" s="1650"/>
      <c r="DD192" s="1650"/>
      <c r="DE192" s="1650"/>
      <c r="DF192" s="1650"/>
      <c r="DG192" s="1650"/>
      <c r="DH192" s="1650"/>
      <c r="DI192" s="1650"/>
      <c r="DJ192" s="1650"/>
      <c r="DK192" s="1650"/>
      <c r="DL192" s="1650"/>
      <c r="DM192" s="1650"/>
      <c r="DN192" s="1650"/>
      <c r="DO192" s="1650"/>
      <c r="DP192" s="1650"/>
      <c r="DQ192" s="1650"/>
      <c r="DR192" s="1650"/>
      <c r="DS192" s="1650"/>
      <c r="DT192" s="1650"/>
      <c r="DU192" s="1650"/>
      <c r="DV192" s="1650"/>
      <c r="DW192" s="1650"/>
      <c r="DX192" s="1650"/>
      <c r="DY192" s="1650"/>
      <c r="DZ192" s="1650"/>
      <c r="EA192" s="1650"/>
      <c r="EB192" s="1650"/>
      <c r="EC192" s="1650"/>
      <c r="ED192" s="1650"/>
      <c r="EE192" s="1650"/>
      <c r="EF192" s="1650"/>
      <c r="EG192" s="1650"/>
      <c r="EH192" s="1650"/>
      <c r="EI192" s="1650"/>
      <c r="EJ192" s="1650"/>
      <c r="EK192" s="1650"/>
      <c r="EL192" s="1650"/>
      <c r="EM192" s="1650"/>
      <c r="EN192" s="1650"/>
      <c r="EO192" s="1650"/>
      <c r="EP192" s="1650"/>
      <c r="EQ192" s="1650"/>
      <c r="ER192" s="1650"/>
      <c r="ES192" s="1650"/>
      <c r="ET192" s="1650"/>
      <c r="EU192" s="1650"/>
      <c r="EV192" s="1650"/>
      <c r="EW192" s="1650"/>
      <c r="EX192" s="1650"/>
      <c r="EY192" s="1650"/>
      <c r="EZ192" s="1650"/>
      <c r="FA192" s="1650"/>
      <c r="FB192" s="1650"/>
      <c r="FC192" s="1650"/>
      <c r="FD192" s="1650"/>
      <c r="FE192" s="1650"/>
      <c r="FF192" s="1650"/>
      <c r="FG192" s="1650"/>
      <c r="FH192" s="1650"/>
      <c r="FI192" s="1650"/>
      <c r="FJ192" s="1650"/>
      <c r="FK192" s="1650"/>
      <c r="FL192" s="1650"/>
      <c r="FM192" s="1650"/>
      <c r="FN192" s="1650"/>
      <c r="FO192" s="1650"/>
      <c r="FP192" s="1650"/>
      <c r="FQ192" s="1650"/>
      <c r="FR192" s="1650"/>
      <c r="FS192" s="1650"/>
      <c r="FT192" s="1650"/>
      <c r="FU192" s="1650"/>
      <c r="FV192" s="1650"/>
      <c r="FW192" s="1650"/>
      <c r="FX192" s="1650"/>
      <c r="FY192" s="1650"/>
      <c r="FZ192" s="1650"/>
      <c r="GA192" s="1650"/>
      <c r="GB192" s="1650"/>
      <c r="GC192" s="1650"/>
      <c r="GD192" s="1650"/>
      <c r="GE192" s="1650"/>
      <c r="GF192" s="1650"/>
      <c r="GG192" s="1650"/>
      <c r="GH192" s="1650"/>
      <c r="GI192" s="1650"/>
      <c r="GJ192" s="1650"/>
      <c r="GK192" s="1650"/>
      <c r="GL192" s="1650"/>
      <c r="GM192" s="1650"/>
      <c r="GO192" s="1169"/>
      <c r="GP192" s="1645"/>
      <c r="GQ192" s="1645"/>
      <c r="GR192" s="1169"/>
      <c r="GS192" s="1169"/>
      <c r="GT192" s="1169"/>
      <c r="GU192" s="1169"/>
      <c r="GV192" s="1645"/>
      <c r="GW192" s="1169"/>
      <c r="GX192" s="1169"/>
      <c r="GY192" s="553"/>
      <c r="GZ192" s="1169"/>
      <c r="HA192" s="1169"/>
      <c r="HB192" s="1169"/>
      <c r="HC192" s="1169"/>
      <c r="HD192" s="1169"/>
      <c r="HE192" s="1641"/>
      <c r="HF192" s="575"/>
      <c r="HG192" s="575"/>
      <c r="HH192" s="575"/>
      <c r="HI192" s="575"/>
      <c r="HJ192" s="1650">
        <v>11</v>
      </c>
    </row>
    <row s="1650" customFormat="1" customHeight="1" ht="11.549999999999999">
      <c r="A193" s="996"/>
      <c r="B193" s="1645"/>
      <c r="C193" s="1645"/>
      <c r="D193" s="360"/>
      <c r="J193" s="1650"/>
      <c r="K193" s="1650"/>
      <c r="L193" s="1650"/>
      <c r="M193" s="1650"/>
      <c r="N193" s="1650"/>
      <c r="O193" s="1650"/>
      <c r="P193" s="1650"/>
      <c r="Q193" s="1650"/>
      <c r="R193" s="1650"/>
      <c r="S193" s="1650"/>
      <c r="T193" s="1650"/>
      <c r="U193" s="1650"/>
      <c r="V193" s="1650"/>
      <c r="W193" s="1650"/>
      <c r="X193" s="1650"/>
      <c r="Y193" s="1650"/>
      <c r="Z193" s="1650"/>
      <c r="AA193" s="1650"/>
      <c r="AB193" s="1650"/>
      <c r="AC193" s="1650"/>
      <c r="AD193" s="1650"/>
      <c r="AE193" s="1650"/>
      <c r="AF193" s="1650"/>
      <c r="AG193" s="1650"/>
      <c r="AH193" s="1650"/>
      <c r="AI193" s="1650"/>
      <c r="AJ193" s="1650"/>
      <c r="AK193" s="1650"/>
      <c r="AL193" s="1650"/>
      <c r="AM193" s="1650"/>
      <c r="AN193" s="1650"/>
      <c r="AO193" s="1650"/>
      <c r="AP193" s="1650"/>
      <c r="AQ193" s="1650"/>
      <c r="AR193" s="1650"/>
      <c r="AS193" s="1650"/>
      <c r="AT193" s="1650"/>
      <c r="AU193" s="1650"/>
      <c r="AV193" s="1650"/>
      <c r="AW193" s="1650"/>
      <c r="AX193" s="1650"/>
      <c r="AY193" s="1650"/>
      <c r="AZ193" s="1650"/>
      <c r="BA193" s="1650"/>
      <c r="BB193" s="1650"/>
      <c r="BC193" s="1650"/>
      <c r="BD193" s="1650"/>
      <c r="BE193" s="1650"/>
      <c r="BF193" s="1650"/>
      <c r="BG193" s="1650"/>
      <c r="BH193" s="1650"/>
      <c r="BI193" s="1650"/>
      <c r="BJ193" s="1650"/>
      <c r="BK193" s="1650"/>
      <c r="BL193" s="1650"/>
      <c r="BM193" s="1650"/>
      <c r="BN193" s="1650"/>
      <c r="BO193" s="1650"/>
      <c r="BP193" s="1650"/>
      <c r="BQ193" s="1650"/>
      <c r="BR193" s="1650"/>
      <c r="BS193" s="1650"/>
      <c r="BT193" s="1650"/>
      <c r="BU193" s="1650"/>
      <c r="BV193" s="1650"/>
      <c r="BW193" s="1650"/>
      <c r="BX193" s="1650"/>
      <c r="BY193" s="1650"/>
      <c r="BZ193" s="1650"/>
      <c r="CA193" s="1650"/>
      <c r="CB193" s="1650"/>
      <c r="CC193" s="1650"/>
      <c r="CD193" s="1650"/>
      <c r="CE193" s="1650"/>
      <c r="CF193" s="1650"/>
      <c r="CG193" s="1650"/>
      <c r="CH193" s="1650"/>
      <c r="CI193" s="1650"/>
      <c r="CJ193" s="1650"/>
      <c r="CK193" s="1650"/>
      <c r="CL193" s="1650"/>
      <c r="CM193" s="1650"/>
      <c r="CN193" s="1650"/>
      <c r="CO193" s="1650"/>
      <c r="CP193" s="1650"/>
      <c r="CQ193" s="1650"/>
      <c r="CR193" s="1650"/>
      <c r="CS193" s="1650"/>
      <c r="CT193" s="1650"/>
      <c r="CU193" s="1650"/>
      <c r="CV193" s="1650"/>
      <c r="CW193" s="1650"/>
      <c r="CX193" s="1650"/>
      <c r="CY193" s="1650"/>
      <c r="CZ193" s="1650"/>
      <c r="DA193" s="1650"/>
      <c r="DB193" s="1650"/>
      <c r="DC193" s="1650"/>
      <c r="DD193" s="1650"/>
      <c r="DE193" s="1650"/>
      <c r="DF193" s="1650"/>
      <c r="DG193" s="1650"/>
      <c r="DH193" s="1650"/>
      <c r="DI193" s="1650"/>
      <c r="DJ193" s="1650"/>
      <c r="DK193" s="1650"/>
      <c r="DL193" s="1650"/>
      <c r="DM193" s="1650"/>
      <c r="DN193" s="1650"/>
      <c r="DO193" s="1650"/>
      <c r="DP193" s="1650"/>
      <c r="DQ193" s="1650"/>
      <c r="DR193" s="1650"/>
      <c r="DS193" s="1650"/>
      <c r="DT193" s="1650"/>
      <c r="DU193" s="1650"/>
      <c r="DV193" s="1650"/>
      <c r="DW193" s="1650"/>
      <c r="DX193" s="1650"/>
      <c r="DY193" s="1650"/>
      <c r="DZ193" s="1650"/>
      <c r="EA193" s="1650"/>
      <c r="EB193" s="1650"/>
      <c r="EC193" s="1650"/>
      <c r="ED193" s="1650"/>
      <c r="EE193" s="1650"/>
      <c r="EF193" s="1650"/>
      <c r="EG193" s="1650"/>
      <c r="EH193" s="1650"/>
      <c r="EI193" s="1650"/>
      <c r="EJ193" s="1650"/>
      <c r="EK193" s="1650"/>
      <c r="EL193" s="1650"/>
      <c r="EM193" s="1650"/>
      <c r="EN193" s="1650"/>
      <c r="EO193" s="1650"/>
      <c r="EP193" s="1650"/>
      <c r="EQ193" s="1650"/>
      <c r="ER193" s="1650"/>
      <c r="ES193" s="1650"/>
      <c r="ET193" s="1650"/>
      <c r="EU193" s="1650"/>
      <c r="EV193" s="1650"/>
      <c r="EW193" s="1650"/>
      <c r="EX193" s="1650"/>
      <c r="EY193" s="1650"/>
      <c r="EZ193" s="1650"/>
      <c r="FA193" s="1650"/>
      <c r="FB193" s="1650"/>
      <c r="FC193" s="1650"/>
      <c r="FD193" s="1650"/>
      <c r="FE193" s="1650"/>
      <c r="FF193" s="1650"/>
      <c r="FG193" s="1650"/>
      <c r="FH193" s="1650"/>
      <c r="FI193" s="1650"/>
      <c r="FJ193" s="1650"/>
      <c r="FK193" s="1650"/>
      <c r="FL193" s="1650"/>
      <c r="FM193" s="1650"/>
      <c r="FN193" s="1650"/>
      <c r="FO193" s="1650"/>
      <c r="FP193" s="1650"/>
      <c r="FQ193" s="1650"/>
      <c r="FR193" s="1650"/>
      <c r="FS193" s="1650"/>
      <c r="FT193" s="1650"/>
      <c r="FU193" s="1650"/>
      <c r="FV193" s="1650"/>
      <c r="FW193" s="1650"/>
      <c r="FX193" s="1650"/>
      <c r="FY193" s="1650"/>
      <c r="FZ193" s="1650"/>
      <c r="GA193" s="1650"/>
      <c r="GB193" s="1650"/>
      <c r="GC193" s="1650"/>
      <c r="GD193" s="1650"/>
      <c r="GE193" s="1650"/>
      <c r="GF193" s="1650"/>
      <c r="GG193" s="1650"/>
      <c r="GH193" s="1650"/>
      <c r="GI193" s="1650"/>
      <c r="GJ193" s="1650"/>
      <c r="GK193" s="1650"/>
      <c r="GL193" s="1650"/>
      <c r="GM193" s="1650"/>
      <c r="GO193" s="1169"/>
      <c r="GP193" s="1645"/>
      <c r="GQ193" s="1645"/>
      <c r="GR193" s="1169"/>
      <c r="GS193" s="1169"/>
      <c r="GT193" s="1169"/>
      <c r="GU193" s="1169"/>
      <c r="GV193" s="1645"/>
      <c r="GW193" s="1169"/>
      <c r="GX193" s="1169"/>
      <c r="GY193" s="553"/>
      <c r="GZ193" s="1169"/>
      <c r="HA193" s="1169"/>
      <c r="HB193" s="1169"/>
      <c r="HC193" s="1169"/>
      <c r="HD193" s="1169"/>
      <c r="HE193" s="1641"/>
      <c r="HF193" s="575"/>
      <c r="HG193" s="575"/>
      <c r="HH193" s="575"/>
      <c r="HI193" s="575"/>
      <c r="HJ193" s="1650">
        <v>11</v>
      </c>
    </row>
    <row s="1650" customFormat="1" customHeight="1" ht="11.549999999999999">
      <c r="A194" s="996"/>
      <c r="B194" s="1645"/>
      <c r="C194" s="1645"/>
      <c r="D194" s="360"/>
      <c r="J194" s="1650"/>
      <c r="K194" s="1650"/>
      <c r="L194" s="1650"/>
      <c r="M194" s="1650"/>
      <c r="N194" s="1650"/>
      <c r="O194" s="1650"/>
      <c r="P194" s="1650"/>
      <c r="Q194" s="1650"/>
      <c r="R194" s="1650"/>
      <c r="S194" s="1650"/>
      <c r="T194" s="1650"/>
      <c r="U194" s="1650"/>
      <c r="V194" s="1650"/>
      <c r="W194" s="1650"/>
      <c r="X194" s="1650"/>
      <c r="Y194" s="1650"/>
      <c r="Z194" s="1650"/>
      <c r="AA194" s="1650"/>
      <c r="AB194" s="1650"/>
      <c r="AC194" s="1650"/>
      <c r="AD194" s="1650"/>
      <c r="AE194" s="1650"/>
      <c r="AF194" s="1650"/>
      <c r="AG194" s="1650"/>
      <c r="AH194" s="1650"/>
      <c r="AI194" s="1650"/>
      <c r="AJ194" s="1650"/>
      <c r="AK194" s="1650"/>
      <c r="AL194" s="1650"/>
      <c r="AM194" s="1650"/>
      <c r="AN194" s="1650"/>
      <c r="AO194" s="1650"/>
      <c r="AP194" s="1650"/>
      <c r="AQ194" s="1650"/>
      <c r="AR194" s="1650"/>
      <c r="AS194" s="1650"/>
      <c r="AT194" s="1650"/>
      <c r="AU194" s="1650"/>
      <c r="AV194" s="1650"/>
      <c r="AW194" s="1650"/>
      <c r="AX194" s="1650"/>
      <c r="AY194" s="1650"/>
      <c r="AZ194" s="1650"/>
      <c r="BA194" s="1650"/>
      <c r="BB194" s="1650"/>
      <c r="BC194" s="1650"/>
      <c r="BD194" s="1650"/>
      <c r="BE194" s="1650"/>
      <c r="BF194" s="1650"/>
      <c r="BG194" s="1650"/>
      <c r="BH194" s="1650"/>
      <c r="BI194" s="1650"/>
      <c r="BJ194" s="1650"/>
      <c r="BK194" s="1650"/>
      <c r="BL194" s="1650"/>
      <c r="BM194" s="1650"/>
      <c r="BN194" s="1650"/>
      <c r="BO194" s="1650"/>
      <c r="BP194" s="1650"/>
      <c r="BQ194" s="1650"/>
      <c r="BR194" s="1650"/>
      <c r="BS194" s="1650"/>
      <c r="BT194" s="1650"/>
      <c r="BU194" s="1650"/>
      <c r="BV194" s="1650"/>
      <c r="BW194" s="1650"/>
      <c r="BX194" s="1650"/>
      <c r="BY194" s="1650"/>
      <c r="BZ194" s="1650"/>
      <c r="CA194" s="1650"/>
      <c r="CB194" s="1650"/>
      <c r="CC194" s="1650"/>
      <c r="CD194" s="1650"/>
      <c r="CE194" s="1650"/>
      <c r="CF194" s="1650"/>
      <c r="CG194" s="1650"/>
      <c r="CH194" s="1650"/>
      <c r="CI194" s="1650"/>
      <c r="CJ194" s="1650"/>
      <c r="CK194" s="1650"/>
      <c r="CL194" s="1650"/>
      <c r="CM194" s="1650"/>
      <c r="CN194" s="1650"/>
      <c r="CO194" s="1650"/>
      <c r="CP194" s="1650"/>
      <c r="CQ194" s="1650"/>
      <c r="CR194" s="1650"/>
      <c r="CS194" s="1650"/>
      <c r="CT194" s="1650"/>
      <c r="CU194" s="1650"/>
      <c r="CV194" s="1650"/>
      <c r="CW194" s="1650"/>
      <c r="CX194" s="1650"/>
      <c r="CY194" s="1650"/>
      <c r="CZ194" s="1650"/>
      <c r="DA194" s="1650"/>
      <c r="DB194" s="1650"/>
      <c r="DC194" s="1650"/>
      <c r="DD194" s="1650"/>
      <c r="DE194" s="1650"/>
      <c r="DF194" s="1650"/>
      <c r="DG194" s="1650"/>
      <c r="DH194" s="1650"/>
      <c r="DI194" s="1650"/>
      <c r="DJ194" s="1650"/>
      <c r="DK194" s="1650"/>
      <c r="DL194" s="1650"/>
      <c r="DM194" s="1650"/>
      <c r="DN194" s="1650"/>
      <c r="DO194" s="1650"/>
      <c r="DP194" s="1650"/>
      <c r="DQ194" s="1650"/>
      <c r="DR194" s="1650"/>
      <c r="DS194" s="1650"/>
      <c r="DT194" s="1650"/>
      <c r="DU194" s="1650"/>
      <c r="DV194" s="1650"/>
      <c r="DW194" s="1650"/>
      <c r="DX194" s="1650"/>
      <c r="DY194" s="1650"/>
      <c r="DZ194" s="1650"/>
      <c r="EA194" s="1650"/>
      <c r="EB194" s="1650"/>
      <c r="EC194" s="1650"/>
      <c r="ED194" s="1650"/>
      <c r="EE194" s="1650"/>
      <c r="EF194" s="1650"/>
      <c r="EG194" s="1650"/>
      <c r="EH194" s="1650"/>
      <c r="EI194" s="1650"/>
      <c r="EJ194" s="1650"/>
      <c r="EK194" s="1650"/>
      <c r="EL194" s="1650"/>
      <c r="EM194" s="1650"/>
      <c r="EN194" s="1650"/>
      <c r="EO194" s="1650"/>
      <c r="EP194" s="1650"/>
      <c r="EQ194" s="1650"/>
      <c r="ER194" s="1650"/>
      <c r="ES194" s="1650"/>
      <c r="ET194" s="1650"/>
      <c r="EU194" s="1650"/>
      <c r="EV194" s="1650"/>
      <c r="EW194" s="1650"/>
      <c r="EX194" s="1650"/>
      <c r="EY194" s="1650"/>
      <c r="EZ194" s="1650"/>
      <c r="FA194" s="1650"/>
      <c r="FB194" s="1650"/>
      <c r="FC194" s="1650"/>
      <c r="FD194" s="1650"/>
      <c r="FE194" s="1650"/>
      <c r="FF194" s="1650"/>
      <c r="FG194" s="1650"/>
      <c r="FH194" s="1650"/>
      <c r="FI194" s="1650"/>
      <c r="FJ194" s="1650"/>
      <c r="FK194" s="1650"/>
      <c r="FL194" s="1650"/>
      <c r="FM194" s="1650"/>
      <c r="FN194" s="1650"/>
      <c r="FO194" s="1650"/>
      <c r="FP194" s="1650"/>
      <c r="FQ194" s="1650"/>
      <c r="FR194" s="1650"/>
      <c r="FS194" s="1650"/>
      <c r="FT194" s="1650"/>
      <c r="FU194" s="1650"/>
      <c r="FV194" s="1650"/>
      <c r="FW194" s="1650"/>
      <c r="FX194" s="1650"/>
      <c r="FY194" s="1650"/>
      <c r="FZ194" s="1650"/>
      <c r="GA194" s="1650"/>
      <c r="GB194" s="1650"/>
      <c r="GC194" s="1650"/>
      <c r="GD194" s="1650"/>
      <c r="GE194" s="1650"/>
      <c r="GF194" s="1650"/>
      <c r="GG194" s="1650"/>
      <c r="GH194" s="1650"/>
      <c r="GI194" s="1650"/>
      <c r="GJ194" s="1650"/>
      <c r="GK194" s="1650"/>
      <c r="GL194" s="1650"/>
      <c r="GM194" s="1650"/>
      <c r="GO194" s="1169"/>
      <c r="GP194" s="1645"/>
      <c r="GQ194" s="1645"/>
      <c r="GR194" s="1169"/>
      <c r="GS194" s="1169"/>
      <c r="GT194" s="1169"/>
      <c r="GU194" s="1169"/>
      <c r="GV194" s="1645"/>
      <c r="GW194" s="1169"/>
      <c r="GX194" s="1169"/>
      <c r="GY194" s="553"/>
      <c r="GZ194" s="1169"/>
      <c r="HA194" s="1169"/>
      <c r="HB194" s="1169"/>
      <c r="HC194" s="1169"/>
      <c r="HD194" s="1169"/>
      <c r="HE194" s="1641"/>
      <c r="HF194" s="575"/>
      <c r="HG194" s="575"/>
      <c r="HH194" s="575"/>
      <c r="HI194" s="575"/>
      <c r="HJ194" s="1650">
        <v>11</v>
      </c>
    </row>
    <row s="1650" customFormat="1" customHeight="1" ht="11.549999999999999">
      <c r="A195" s="996"/>
      <c r="B195" s="1645"/>
      <c r="C195" s="1645"/>
      <c r="D195" s="360"/>
      <c r="J195" s="1650"/>
      <c r="K195" s="1650"/>
      <c r="L195" s="1650"/>
      <c r="M195" s="1650"/>
      <c r="N195" s="1650"/>
      <c r="O195" s="1650"/>
      <c r="P195" s="1650"/>
      <c r="Q195" s="1650"/>
      <c r="R195" s="1650"/>
      <c r="S195" s="1650"/>
      <c r="T195" s="1650"/>
      <c r="U195" s="1650"/>
      <c r="V195" s="1650"/>
      <c r="W195" s="1650"/>
      <c r="X195" s="1650"/>
      <c r="Y195" s="1650"/>
      <c r="Z195" s="1650"/>
      <c r="AA195" s="1650"/>
      <c r="AB195" s="1650"/>
      <c r="AC195" s="1650"/>
      <c r="AD195" s="1650"/>
      <c r="AE195" s="1650"/>
      <c r="AF195" s="1650"/>
      <c r="AG195" s="1650"/>
      <c r="AH195" s="1650"/>
      <c r="AI195" s="1650"/>
      <c r="AJ195" s="1650"/>
      <c r="AK195" s="1650"/>
      <c r="AL195" s="1650"/>
      <c r="AM195" s="1650"/>
      <c r="AN195" s="1650"/>
      <c r="AO195" s="1650"/>
      <c r="AP195" s="1650"/>
      <c r="AQ195" s="1650"/>
      <c r="AR195" s="1650"/>
      <c r="AS195" s="1650"/>
      <c r="AT195" s="1650"/>
      <c r="AU195" s="1650"/>
      <c r="AV195" s="1650"/>
      <c r="AW195" s="1650"/>
      <c r="AX195" s="1650"/>
      <c r="AY195" s="1650"/>
      <c r="AZ195" s="1650"/>
      <c r="BA195" s="1650"/>
      <c r="BB195" s="1650"/>
      <c r="BC195" s="1650"/>
      <c r="BD195" s="1650"/>
      <c r="BE195" s="1650"/>
      <c r="BF195" s="1650"/>
      <c r="BG195" s="1650"/>
      <c r="BH195" s="1650"/>
      <c r="BI195" s="1650"/>
      <c r="BJ195" s="1650"/>
      <c r="BK195" s="1650"/>
      <c r="BL195" s="1650"/>
      <c r="BM195" s="1650"/>
      <c r="BN195" s="1650"/>
      <c r="BO195" s="1650"/>
      <c r="BP195" s="1650"/>
      <c r="BQ195" s="1650"/>
      <c r="BR195" s="1650"/>
      <c r="BS195" s="1650"/>
      <c r="BT195" s="1650"/>
      <c r="BU195" s="1650"/>
      <c r="BV195" s="1650"/>
      <c r="BW195" s="1650"/>
      <c r="BX195" s="1650"/>
      <c r="BY195" s="1650"/>
      <c r="BZ195" s="1650"/>
      <c r="CA195" s="1650"/>
      <c r="CB195" s="1650"/>
      <c r="CC195" s="1650"/>
      <c r="CD195" s="1650"/>
      <c r="CE195" s="1650"/>
      <c r="CF195" s="1650"/>
      <c r="CG195" s="1650"/>
      <c r="CH195" s="1650"/>
      <c r="CI195" s="1650"/>
      <c r="CJ195" s="1650"/>
      <c r="CK195" s="1650"/>
      <c r="CL195" s="1650"/>
      <c r="CM195" s="1650"/>
      <c r="CN195" s="1650"/>
      <c r="CO195" s="1650"/>
      <c r="CP195" s="1650"/>
      <c r="CQ195" s="1650"/>
      <c r="CR195" s="1650"/>
      <c r="CS195" s="1650"/>
      <c r="CT195" s="1650"/>
      <c r="CU195" s="1650"/>
      <c r="CV195" s="1650"/>
      <c r="CW195" s="1650"/>
      <c r="CX195" s="1650"/>
      <c r="CY195" s="1650"/>
      <c r="CZ195" s="1650"/>
      <c r="DA195" s="1650"/>
      <c r="DB195" s="1650"/>
      <c r="DC195" s="1650"/>
      <c r="DD195" s="1650"/>
      <c r="DE195" s="1650"/>
      <c r="DF195" s="1650"/>
      <c r="DG195" s="1650"/>
      <c r="DH195" s="1650"/>
      <c r="DI195" s="1650"/>
      <c r="DJ195" s="1650"/>
      <c r="DK195" s="1650"/>
      <c r="DL195" s="1650"/>
      <c r="DM195" s="1650"/>
      <c r="DN195" s="1650"/>
      <c r="DO195" s="1650"/>
      <c r="DP195" s="1650"/>
      <c r="DQ195" s="1650"/>
      <c r="DR195" s="1650"/>
      <c r="DS195" s="1650"/>
      <c r="DT195" s="1650"/>
      <c r="DU195" s="1650"/>
      <c r="DV195" s="1650"/>
      <c r="DW195" s="1650"/>
      <c r="DX195" s="1650"/>
      <c r="DY195" s="1650"/>
      <c r="DZ195" s="1650"/>
      <c r="EA195" s="1650"/>
      <c r="EB195" s="1650"/>
      <c r="EC195" s="1650"/>
      <c r="ED195" s="1650"/>
      <c r="EE195" s="1650"/>
      <c r="EF195" s="1650"/>
      <c r="EG195" s="1650"/>
      <c r="EH195" s="1650"/>
      <c r="EI195" s="1650"/>
      <c r="EJ195" s="1650"/>
      <c r="EK195" s="1650"/>
      <c r="EL195" s="1650"/>
      <c r="EM195" s="1650"/>
      <c r="EN195" s="1650"/>
      <c r="EO195" s="1650"/>
      <c r="EP195" s="1650"/>
      <c r="EQ195" s="1650"/>
      <c r="ER195" s="1650"/>
      <c r="ES195" s="1650"/>
      <c r="ET195" s="1650"/>
      <c r="EU195" s="1650"/>
      <c r="EV195" s="1650"/>
      <c r="EW195" s="1650"/>
      <c r="EX195" s="1650"/>
      <c r="EY195" s="1650"/>
      <c r="EZ195" s="1650"/>
      <c r="FA195" s="1650"/>
      <c r="FB195" s="1650"/>
      <c r="FC195" s="1650"/>
      <c r="FD195" s="1650"/>
      <c r="FE195" s="1650"/>
      <c r="FF195" s="1650"/>
      <c r="FG195" s="1650"/>
      <c r="FH195" s="1650"/>
      <c r="FI195" s="1650"/>
      <c r="FJ195" s="1650"/>
      <c r="FK195" s="1650"/>
      <c r="FL195" s="1650"/>
      <c r="FM195" s="1650"/>
      <c r="FN195" s="1650"/>
      <c r="FO195" s="1650"/>
      <c r="FP195" s="1650"/>
      <c r="FQ195" s="1650"/>
      <c r="FR195" s="1650"/>
      <c r="FS195" s="1650"/>
      <c r="FT195" s="1650"/>
      <c r="FU195" s="1650"/>
      <c r="FV195" s="1650"/>
      <c r="FW195" s="1650"/>
      <c r="FX195" s="1650"/>
      <c r="FY195" s="1650"/>
      <c r="FZ195" s="1650"/>
      <c r="GA195" s="1650"/>
      <c r="GB195" s="1650"/>
      <c r="GC195" s="1650"/>
      <c r="GD195" s="1650"/>
      <c r="GE195" s="1650"/>
      <c r="GF195" s="1650"/>
      <c r="GG195" s="1650"/>
      <c r="GH195" s="1650"/>
      <c r="GI195" s="1650"/>
      <c r="GJ195" s="1650"/>
      <c r="GK195" s="1650"/>
      <c r="GL195" s="1650"/>
      <c r="GM195" s="1650"/>
      <c r="GO195" s="1169"/>
      <c r="GP195" s="1645"/>
      <c r="GQ195" s="1645"/>
      <c r="GR195" s="1169"/>
      <c r="GS195" s="1169"/>
      <c r="GT195" s="1169"/>
      <c r="GU195" s="1169"/>
      <c r="GV195" s="1645"/>
      <c r="GW195" s="1169"/>
      <c r="GX195" s="1169"/>
      <c r="GY195" s="553"/>
      <c r="GZ195" s="1169"/>
      <c r="HA195" s="1169"/>
      <c r="HB195" s="1169"/>
      <c r="HC195" s="1169"/>
      <c r="HD195" s="1169"/>
      <c r="HE195" s="1641"/>
      <c r="HF195" s="575"/>
      <c r="HG195" s="575"/>
      <c r="HH195" s="575"/>
      <c r="HI195" s="575"/>
      <c r="HJ195" s="1650">
        <v>11</v>
      </c>
    </row>
    <row s="1650" customFormat="1" customHeight="1" ht="11.549999999999999">
      <c r="A196" s="996"/>
      <c r="B196" s="1645"/>
      <c r="C196" s="1645"/>
      <c r="D196" s="360"/>
      <c r="J196" s="1650"/>
      <c r="K196" s="1650"/>
      <c r="L196" s="1650"/>
      <c r="M196" s="1650"/>
      <c r="N196" s="1650"/>
      <c r="O196" s="1650"/>
      <c r="P196" s="1650"/>
      <c r="Q196" s="1650"/>
      <c r="R196" s="1650"/>
      <c r="S196" s="1650"/>
      <c r="T196" s="1650"/>
      <c r="U196" s="1650"/>
      <c r="V196" s="1650"/>
      <c r="W196" s="1650"/>
      <c r="X196" s="1650"/>
      <c r="Y196" s="1650"/>
      <c r="Z196" s="1650"/>
      <c r="AA196" s="1650"/>
      <c r="AB196" s="1650"/>
      <c r="AC196" s="1650"/>
      <c r="AD196" s="1650"/>
      <c r="AE196" s="1650"/>
      <c r="AF196" s="1650"/>
      <c r="AG196" s="1650"/>
      <c r="AH196" s="1650"/>
      <c r="AI196" s="1650"/>
      <c r="AJ196" s="1650"/>
      <c r="AK196" s="1650"/>
      <c r="AL196" s="1650"/>
      <c r="AM196" s="1650"/>
      <c r="AN196" s="1650"/>
      <c r="AO196" s="1650"/>
      <c r="AP196" s="1650"/>
      <c r="AQ196" s="1650"/>
      <c r="AR196" s="1650"/>
      <c r="AS196" s="1650"/>
      <c r="AT196" s="1650"/>
      <c r="AU196" s="1650"/>
      <c r="AV196" s="1650"/>
      <c r="AW196" s="1650"/>
      <c r="AX196" s="1650"/>
      <c r="AY196" s="1650"/>
      <c r="AZ196" s="1650"/>
      <c r="BA196" s="1650"/>
      <c r="BB196" s="1650"/>
      <c r="BC196" s="1650"/>
      <c r="BD196" s="1650"/>
      <c r="BE196" s="1650"/>
      <c r="BF196" s="1650"/>
      <c r="BG196" s="1650"/>
      <c r="BH196" s="1650"/>
      <c r="BI196" s="1650"/>
      <c r="BJ196" s="1650"/>
      <c r="BK196" s="1650"/>
      <c r="BL196" s="1650"/>
      <c r="BM196" s="1650"/>
      <c r="BN196" s="1650"/>
      <c r="BO196" s="1650"/>
      <c r="BP196" s="1650"/>
      <c r="BQ196" s="1650"/>
      <c r="BR196" s="1650"/>
      <c r="BS196" s="1650"/>
      <c r="BT196" s="1650"/>
      <c r="BU196" s="1650"/>
      <c r="BV196" s="1650"/>
      <c r="BW196" s="1650"/>
      <c r="BX196" s="1650"/>
      <c r="BY196" s="1650"/>
      <c r="BZ196" s="1650"/>
      <c r="CA196" s="1650"/>
      <c r="CB196" s="1650"/>
      <c r="CC196" s="1650"/>
      <c r="CD196" s="1650"/>
      <c r="CE196" s="1650"/>
      <c r="CF196" s="1650"/>
      <c r="CG196" s="1650"/>
      <c r="CH196" s="1650"/>
      <c r="CI196" s="1650"/>
      <c r="CJ196" s="1650"/>
      <c r="CK196" s="1650"/>
      <c r="CL196" s="1650"/>
      <c r="CM196" s="1650"/>
      <c r="CN196" s="1650"/>
      <c r="CO196" s="1650"/>
      <c r="CP196" s="1650"/>
      <c r="CQ196" s="1650"/>
      <c r="CR196" s="1650"/>
      <c r="CS196" s="1650"/>
      <c r="CT196" s="1650"/>
      <c r="CU196" s="1650"/>
      <c r="CV196" s="1650"/>
      <c r="CW196" s="1650"/>
      <c r="CX196" s="1650"/>
      <c r="CY196" s="1650"/>
      <c r="CZ196" s="1650"/>
      <c r="DA196" s="1650"/>
      <c r="DB196" s="1650"/>
      <c r="DC196" s="1650"/>
      <c r="DD196" s="1650"/>
      <c r="DE196" s="1650"/>
      <c r="DF196" s="1650"/>
      <c r="DG196" s="1650"/>
      <c r="DH196" s="1650"/>
      <c r="DI196" s="1650"/>
      <c r="DJ196" s="1650"/>
      <c r="DK196" s="1650"/>
      <c r="DL196" s="1650"/>
      <c r="DM196" s="1650"/>
      <c r="DN196" s="1650"/>
      <c r="DO196" s="1650"/>
      <c r="DP196" s="1650"/>
      <c r="DQ196" s="1650"/>
      <c r="DR196" s="1650"/>
      <c r="DS196" s="1650"/>
      <c r="DT196" s="1650"/>
      <c r="DU196" s="1650"/>
      <c r="DV196" s="1650"/>
      <c r="DW196" s="1650"/>
      <c r="DX196" s="1650"/>
      <c r="DY196" s="1650"/>
      <c r="DZ196" s="1650"/>
      <c r="EA196" s="1650"/>
      <c r="EB196" s="1650"/>
      <c r="EC196" s="1650"/>
      <c r="ED196" s="1650"/>
      <c r="EE196" s="1650"/>
      <c r="EF196" s="1650"/>
      <c r="EG196" s="1650"/>
      <c r="EH196" s="1650"/>
      <c r="EI196" s="1650"/>
      <c r="EJ196" s="1650"/>
      <c r="EK196" s="1650"/>
      <c r="EL196" s="1650"/>
      <c r="EM196" s="1650"/>
      <c r="EN196" s="1650"/>
      <c r="EO196" s="1650"/>
      <c r="EP196" s="1650"/>
      <c r="EQ196" s="1650"/>
      <c r="ER196" s="1650"/>
      <c r="ES196" s="1650"/>
      <c r="ET196" s="1650"/>
      <c r="EU196" s="1650"/>
      <c r="EV196" s="1650"/>
      <c r="EW196" s="1650"/>
      <c r="EX196" s="1650"/>
      <c r="EY196" s="1650"/>
      <c r="EZ196" s="1650"/>
      <c r="FA196" s="1650"/>
      <c r="FB196" s="1650"/>
      <c r="FC196" s="1650"/>
      <c r="FD196" s="1650"/>
      <c r="FE196" s="1650"/>
      <c r="FF196" s="1650"/>
      <c r="FG196" s="1650"/>
      <c r="FH196" s="1650"/>
      <c r="FI196" s="1650"/>
      <c r="FJ196" s="1650"/>
      <c r="FK196" s="1650"/>
      <c r="FL196" s="1650"/>
      <c r="FM196" s="1650"/>
      <c r="FN196" s="1650"/>
      <c r="FO196" s="1650"/>
      <c r="FP196" s="1650"/>
      <c r="FQ196" s="1650"/>
      <c r="FR196" s="1650"/>
      <c r="FS196" s="1650"/>
      <c r="FT196" s="1650"/>
      <c r="FU196" s="1650"/>
      <c r="FV196" s="1650"/>
      <c r="FW196" s="1650"/>
      <c r="FX196" s="1650"/>
      <c r="FY196" s="1650"/>
      <c r="FZ196" s="1650"/>
      <c r="GA196" s="1650"/>
      <c r="GB196" s="1650"/>
      <c r="GC196" s="1650"/>
      <c r="GD196" s="1650"/>
      <c r="GE196" s="1650"/>
      <c r="GF196" s="1650"/>
      <c r="GG196" s="1650"/>
      <c r="GH196" s="1650"/>
      <c r="GI196" s="1650"/>
      <c r="GJ196" s="1650"/>
      <c r="GK196" s="1650"/>
      <c r="GL196" s="1650"/>
      <c r="GM196" s="1650"/>
      <c r="GO196" s="1169"/>
      <c r="GP196" s="1645"/>
      <c r="GQ196" s="1645"/>
      <c r="GR196" s="1169"/>
      <c r="GS196" s="1169"/>
      <c r="GT196" s="1169"/>
      <c r="GU196" s="1169"/>
      <c r="GV196" s="1645"/>
      <c r="GW196" s="1169"/>
      <c r="GX196" s="1169"/>
      <c r="GY196" s="553"/>
      <c r="GZ196" s="1169"/>
      <c r="HA196" s="1169"/>
      <c r="HB196" s="1169"/>
      <c r="HC196" s="1169"/>
      <c r="HD196" s="1169"/>
      <c r="HE196" s="1641"/>
      <c r="HF196" s="575"/>
      <c r="HG196" s="575"/>
      <c r="HH196" s="575"/>
      <c r="HI196" s="575"/>
      <c r="HJ196" s="1650">
        <v>11</v>
      </c>
    </row>
    <row s="1650" customFormat="1" customHeight="1" ht="11.549999999999999">
      <c r="A197" s="996"/>
      <c r="B197" s="1645"/>
      <c r="C197" s="1645"/>
      <c r="D197" s="360"/>
      <c r="J197" s="1650"/>
      <c r="K197" s="1650"/>
      <c r="L197" s="1650"/>
      <c r="M197" s="1650"/>
      <c r="N197" s="1650"/>
      <c r="O197" s="1650"/>
      <c r="P197" s="1650"/>
      <c r="Q197" s="1650"/>
      <c r="R197" s="1650"/>
      <c r="S197" s="1650"/>
      <c r="T197" s="1650"/>
      <c r="U197" s="1650"/>
      <c r="V197" s="1650"/>
      <c r="W197" s="1650"/>
      <c r="X197" s="1650"/>
      <c r="Y197" s="1650"/>
      <c r="Z197" s="1650"/>
      <c r="AA197" s="1650"/>
      <c r="AB197" s="1650"/>
      <c r="AC197" s="1650"/>
      <c r="AD197" s="1650"/>
      <c r="AE197" s="1650"/>
      <c r="AF197" s="1650"/>
      <c r="AG197" s="1650"/>
      <c r="AH197" s="1650"/>
      <c r="AI197" s="1650"/>
      <c r="AJ197" s="1650"/>
      <c r="AK197" s="1650"/>
      <c r="AL197" s="1650"/>
      <c r="AM197" s="1650"/>
      <c r="AN197" s="1650"/>
      <c r="AO197" s="1650"/>
      <c r="AP197" s="1650"/>
      <c r="AQ197" s="1650"/>
      <c r="AR197" s="1650"/>
      <c r="AS197" s="1650"/>
      <c r="AT197" s="1650"/>
      <c r="AU197" s="1650"/>
      <c r="AV197" s="1650"/>
      <c r="AW197" s="1650"/>
      <c r="AX197" s="1650"/>
      <c r="AY197" s="1650"/>
      <c r="AZ197" s="1650"/>
      <c r="BA197" s="1650"/>
      <c r="BB197" s="1650"/>
      <c r="BC197" s="1650"/>
      <c r="BD197" s="1650"/>
      <c r="BE197" s="1650"/>
      <c r="BF197" s="1650"/>
      <c r="BG197" s="1650"/>
      <c r="BH197" s="1650"/>
      <c r="BI197" s="1650"/>
      <c r="BJ197" s="1650"/>
      <c r="BK197" s="1650"/>
      <c r="BL197" s="1650"/>
      <c r="BM197" s="1650"/>
      <c r="BN197" s="1650"/>
      <c r="BO197" s="1650"/>
      <c r="BP197" s="1650"/>
      <c r="BQ197" s="1650"/>
      <c r="BR197" s="1650"/>
      <c r="BS197" s="1650"/>
      <c r="BT197" s="1650"/>
      <c r="BU197" s="1650"/>
      <c r="BV197" s="1650"/>
      <c r="BW197" s="1650"/>
      <c r="BX197" s="1650"/>
      <c r="BY197" s="1650"/>
      <c r="BZ197" s="1650"/>
      <c r="CA197" s="1650"/>
      <c r="CB197" s="1650"/>
      <c r="CC197" s="1650"/>
      <c r="CD197" s="1650"/>
      <c r="CE197" s="1650"/>
      <c r="CF197" s="1650"/>
      <c r="CG197" s="1650"/>
      <c r="CH197" s="1650"/>
      <c r="CI197" s="1650"/>
      <c r="CJ197" s="1650"/>
      <c r="CK197" s="1650"/>
      <c r="CL197" s="1650"/>
      <c r="CM197" s="1650"/>
      <c r="CN197" s="1650"/>
      <c r="CO197" s="1650"/>
      <c r="CP197" s="1650"/>
      <c r="CQ197" s="1650"/>
      <c r="CR197" s="1650"/>
      <c r="CS197" s="1650"/>
      <c r="CT197" s="1650"/>
      <c r="CU197" s="1650"/>
      <c r="CV197" s="1650"/>
      <c r="CW197" s="1650"/>
      <c r="CX197" s="1650"/>
      <c r="CY197" s="1650"/>
      <c r="CZ197" s="1650"/>
      <c r="DA197" s="1650"/>
      <c r="DB197" s="1650"/>
      <c r="DC197" s="1650"/>
      <c r="DD197" s="1650"/>
      <c r="DE197" s="1650"/>
      <c r="DF197" s="1650"/>
      <c r="DG197" s="1650"/>
      <c r="DH197" s="1650"/>
      <c r="DI197" s="1650"/>
      <c r="DJ197" s="1650"/>
      <c r="DK197" s="1650"/>
      <c r="DL197" s="1650"/>
      <c r="DM197" s="1650"/>
      <c r="DN197" s="1650"/>
      <c r="DO197" s="1650"/>
      <c r="DP197" s="1650"/>
      <c r="DQ197" s="1650"/>
      <c r="DR197" s="1650"/>
      <c r="DS197" s="1650"/>
      <c r="DT197" s="1650"/>
      <c r="DU197" s="1650"/>
      <c r="DV197" s="1650"/>
      <c r="DW197" s="1650"/>
      <c r="DX197" s="1650"/>
      <c r="DY197" s="1650"/>
      <c r="DZ197" s="1650"/>
      <c r="EA197" s="1650"/>
      <c r="EB197" s="1650"/>
      <c r="EC197" s="1650"/>
      <c r="ED197" s="1650"/>
      <c r="EE197" s="1650"/>
      <c r="EF197" s="1650"/>
      <c r="EG197" s="1650"/>
      <c r="EH197" s="1650"/>
      <c r="EI197" s="1650"/>
      <c r="EJ197" s="1650"/>
      <c r="EK197" s="1650"/>
      <c r="EL197" s="1650"/>
      <c r="EM197" s="1650"/>
      <c r="EN197" s="1650"/>
      <c r="EO197" s="1650"/>
      <c r="EP197" s="1650"/>
      <c r="EQ197" s="1650"/>
      <c r="ER197" s="1650"/>
      <c r="ES197" s="1650"/>
      <c r="ET197" s="1650"/>
      <c r="EU197" s="1650"/>
      <c r="EV197" s="1650"/>
      <c r="EW197" s="1650"/>
      <c r="EX197" s="1650"/>
      <c r="EY197" s="1650"/>
      <c r="EZ197" s="1650"/>
      <c r="FA197" s="1650"/>
      <c r="FB197" s="1650"/>
      <c r="FC197" s="1650"/>
      <c r="FD197" s="1650"/>
      <c r="FE197" s="1650"/>
      <c r="FF197" s="1650"/>
      <c r="FG197" s="1650"/>
      <c r="FH197" s="1650"/>
      <c r="FI197" s="1650"/>
      <c r="FJ197" s="1650"/>
      <c r="FK197" s="1650"/>
      <c r="FL197" s="1650"/>
      <c r="FM197" s="1650"/>
      <c r="FN197" s="1650"/>
      <c r="FO197" s="1650"/>
      <c r="FP197" s="1650"/>
      <c r="FQ197" s="1650"/>
      <c r="FR197" s="1650"/>
      <c r="FS197" s="1650"/>
      <c r="FT197" s="1650"/>
      <c r="FU197" s="1650"/>
      <c r="FV197" s="1650"/>
      <c r="FW197" s="1650"/>
      <c r="FX197" s="1650"/>
      <c r="FY197" s="1650"/>
      <c r="FZ197" s="1650"/>
      <c r="GA197" s="1650"/>
      <c r="GB197" s="1650"/>
      <c r="GC197" s="1650"/>
      <c r="GD197" s="1650"/>
      <c r="GE197" s="1650"/>
      <c r="GF197" s="1650"/>
      <c r="GG197" s="1650"/>
      <c r="GH197" s="1650"/>
      <c r="GI197" s="1650"/>
      <c r="GJ197" s="1650"/>
      <c r="GK197" s="1650"/>
      <c r="GL197" s="1650"/>
      <c r="GM197" s="1650"/>
      <c r="GO197" s="1169"/>
      <c r="GP197" s="1645"/>
      <c r="GQ197" s="1645"/>
      <c r="GR197" s="1169"/>
      <c r="GS197" s="1169"/>
      <c r="GT197" s="1169"/>
      <c r="GU197" s="1169"/>
      <c r="GV197" s="1645"/>
      <c r="GW197" s="1169"/>
      <c r="GX197" s="1169"/>
      <c r="GY197" s="553"/>
      <c r="GZ197" s="1169"/>
      <c r="HA197" s="1169"/>
      <c r="HB197" s="1169"/>
      <c r="HC197" s="1169"/>
      <c r="HD197" s="1169"/>
      <c r="HE197" s="1641"/>
      <c r="HF197" s="575"/>
      <c r="HG197" s="575"/>
      <c r="HH197" s="575"/>
      <c r="HI197" s="575"/>
      <c r="HJ197" s="1650">
        <v>11</v>
      </c>
    </row>
    <row s="1650" customFormat="1" customHeight="1" ht="11.549999999999999">
      <c r="A198" s="996"/>
      <c r="B198" s="1645"/>
      <c r="C198" s="1645"/>
      <c r="D198" s="360"/>
      <c r="J198" s="1650"/>
      <c r="K198" s="1650"/>
      <c r="L198" s="1650"/>
      <c r="M198" s="1650"/>
      <c r="N198" s="1650"/>
      <c r="O198" s="1650"/>
      <c r="P198" s="1650"/>
      <c r="Q198" s="1650"/>
      <c r="R198" s="1650"/>
      <c r="S198" s="1650"/>
      <c r="T198" s="1650"/>
      <c r="U198" s="1650"/>
      <c r="V198" s="1650"/>
      <c r="W198" s="1650"/>
      <c r="X198" s="1650"/>
      <c r="Y198" s="1650"/>
      <c r="Z198" s="1650"/>
      <c r="AA198" s="1650"/>
      <c r="AB198" s="1650"/>
      <c r="AC198" s="1650"/>
      <c r="AD198" s="1650"/>
      <c r="AE198" s="1650"/>
      <c r="AF198" s="1650"/>
      <c r="AG198" s="1650"/>
      <c r="AH198" s="1650"/>
      <c r="AI198" s="1650"/>
      <c r="AJ198" s="1650"/>
      <c r="AK198" s="1650"/>
      <c r="AL198" s="1650"/>
      <c r="AM198" s="1650"/>
      <c r="AN198" s="1650"/>
      <c r="AO198" s="1650"/>
      <c r="AP198" s="1650"/>
      <c r="AQ198" s="1650"/>
      <c r="AR198" s="1650"/>
      <c r="AS198" s="1650"/>
      <c r="AT198" s="1650"/>
      <c r="AU198" s="1650"/>
      <c r="AV198" s="1650"/>
      <c r="AW198" s="1650"/>
      <c r="AX198" s="1650"/>
      <c r="AY198" s="1650"/>
      <c r="AZ198" s="1650"/>
      <c r="BA198" s="1650"/>
      <c r="BB198" s="1650"/>
      <c r="BC198" s="1650"/>
      <c r="BD198" s="1650"/>
      <c r="BE198" s="1650"/>
      <c r="BF198" s="1650"/>
      <c r="BG198" s="1650"/>
      <c r="BH198" s="1650"/>
      <c r="BI198" s="1650"/>
      <c r="BJ198" s="1650"/>
      <c r="BK198" s="1650"/>
      <c r="BL198" s="1650"/>
      <c r="BM198" s="1650"/>
      <c r="BN198" s="1650"/>
      <c r="BO198" s="1650"/>
      <c r="BP198" s="1650"/>
      <c r="BQ198" s="1650"/>
      <c r="BR198" s="1650"/>
      <c r="BS198" s="1650"/>
      <c r="BT198" s="1650"/>
      <c r="BU198" s="1650"/>
      <c r="BV198" s="1650"/>
      <c r="BW198" s="1650"/>
      <c r="BX198" s="1650"/>
      <c r="BY198" s="1650"/>
      <c r="BZ198" s="1650"/>
      <c r="CA198" s="1650"/>
      <c r="CB198" s="1650"/>
      <c r="CC198" s="1650"/>
      <c r="CD198" s="1650"/>
      <c r="CE198" s="1650"/>
      <c r="CF198" s="1650"/>
      <c r="CG198" s="1650"/>
      <c r="CH198" s="1650"/>
      <c r="CI198" s="1650"/>
      <c r="CJ198" s="1650"/>
      <c r="CK198" s="1650"/>
      <c r="CL198" s="1650"/>
      <c r="CM198" s="1650"/>
      <c r="CN198" s="1650"/>
      <c r="CO198" s="1650"/>
      <c r="CP198" s="1650"/>
      <c r="CQ198" s="1650"/>
      <c r="CR198" s="1650"/>
      <c r="CS198" s="1650"/>
      <c r="CT198" s="1650"/>
      <c r="CU198" s="1650"/>
      <c r="CV198" s="1650"/>
      <c r="CW198" s="1650"/>
      <c r="CX198" s="1650"/>
      <c r="CY198" s="1650"/>
      <c r="CZ198" s="1650"/>
      <c r="DA198" s="1650"/>
      <c r="DB198" s="1650"/>
      <c r="DC198" s="1650"/>
      <c r="DD198" s="1650"/>
      <c r="DE198" s="1650"/>
      <c r="DF198" s="1650"/>
      <c r="DG198" s="1650"/>
      <c r="DH198" s="1650"/>
      <c r="DI198" s="1650"/>
      <c r="DJ198" s="1650"/>
      <c r="DK198" s="1650"/>
      <c r="DL198" s="1650"/>
      <c r="DM198" s="1650"/>
      <c r="DN198" s="1650"/>
      <c r="DO198" s="1650"/>
      <c r="DP198" s="1650"/>
      <c r="DQ198" s="1650"/>
      <c r="DR198" s="1650"/>
      <c r="DS198" s="1650"/>
      <c r="DT198" s="1650"/>
      <c r="DU198" s="1650"/>
      <c r="DV198" s="1650"/>
      <c r="DW198" s="1650"/>
      <c r="DX198" s="1650"/>
      <c r="DY198" s="1650"/>
      <c r="DZ198" s="1650"/>
      <c r="EA198" s="1650"/>
      <c r="EB198" s="1650"/>
      <c r="EC198" s="1650"/>
      <c r="ED198" s="1650"/>
      <c r="EE198" s="1650"/>
      <c r="EF198" s="1650"/>
      <c r="EG198" s="1650"/>
      <c r="EH198" s="1650"/>
      <c r="EI198" s="1650"/>
      <c r="EJ198" s="1650"/>
      <c r="EK198" s="1650"/>
      <c r="EL198" s="1650"/>
      <c r="EM198" s="1650"/>
      <c r="EN198" s="1650"/>
      <c r="EO198" s="1650"/>
      <c r="EP198" s="1650"/>
      <c r="EQ198" s="1650"/>
      <c r="ER198" s="1650"/>
      <c r="ES198" s="1650"/>
      <c r="ET198" s="1650"/>
      <c r="EU198" s="1650"/>
      <c r="EV198" s="1650"/>
      <c r="EW198" s="1650"/>
      <c r="EX198" s="1650"/>
      <c r="EY198" s="1650"/>
      <c r="EZ198" s="1650"/>
      <c r="FA198" s="1650"/>
      <c r="FB198" s="1650"/>
      <c r="FC198" s="1650"/>
      <c r="FD198" s="1650"/>
      <c r="FE198" s="1650"/>
      <c r="FF198" s="1650"/>
      <c r="FG198" s="1650"/>
      <c r="FH198" s="1650"/>
      <c r="FI198" s="1650"/>
      <c r="FJ198" s="1650"/>
      <c r="FK198" s="1650"/>
      <c r="FL198" s="1650"/>
      <c r="FM198" s="1650"/>
      <c r="FN198" s="1650"/>
      <c r="FO198" s="1650"/>
      <c r="FP198" s="1650"/>
      <c r="FQ198" s="1650"/>
      <c r="FR198" s="1650"/>
      <c r="FS198" s="1650"/>
      <c r="FT198" s="1650"/>
      <c r="FU198" s="1650"/>
      <c r="FV198" s="1650"/>
      <c r="FW198" s="1650"/>
      <c r="FX198" s="1650"/>
      <c r="FY198" s="1650"/>
      <c r="FZ198" s="1650"/>
      <c r="GA198" s="1650"/>
      <c r="GB198" s="1650"/>
      <c r="GC198" s="1650"/>
      <c r="GD198" s="1650"/>
      <c r="GE198" s="1650"/>
      <c r="GF198" s="1650"/>
      <c r="GG198" s="1650"/>
      <c r="GH198" s="1650"/>
      <c r="GI198" s="1650"/>
      <c r="GJ198" s="1650"/>
      <c r="GK198" s="1650"/>
      <c r="GL198" s="1650"/>
      <c r="GM198" s="1650"/>
      <c r="GO198" s="1169"/>
      <c r="GP198" s="1645"/>
      <c r="GQ198" s="1645"/>
      <c r="GR198" s="1169"/>
      <c r="GS198" s="1169"/>
      <c r="GT198" s="1169"/>
      <c r="GU198" s="1169"/>
      <c r="GV198" s="1645"/>
      <c r="GW198" s="1169"/>
      <c r="GX198" s="1169"/>
      <c r="GY198" s="553"/>
      <c r="GZ198" s="1169"/>
      <c r="HA198" s="1169"/>
      <c r="HB198" s="1169"/>
      <c r="HC198" s="1169"/>
      <c r="HD198" s="1169"/>
      <c r="HE198" s="1641"/>
      <c r="HF198" s="575"/>
      <c r="HG198" s="575"/>
      <c r="HH198" s="575"/>
      <c r="HI198" s="575"/>
      <c r="HJ198" s="1650">
        <v>11</v>
      </c>
    </row>
    <row s="1650" customFormat="1" customHeight="1" ht="11.549999999999999">
      <c r="A199" s="996"/>
      <c r="B199" s="1645"/>
      <c r="C199" s="1645"/>
      <c r="D199" s="360"/>
      <c r="J199" s="1650"/>
      <c r="K199" s="1650"/>
      <c r="L199" s="1650"/>
      <c r="M199" s="1650"/>
      <c r="N199" s="1650"/>
      <c r="O199" s="1650"/>
      <c r="P199" s="1650"/>
      <c r="Q199" s="1650"/>
      <c r="R199" s="1650"/>
      <c r="S199" s="1650"/>
      <c r="T199" s="1650"/>
      <c r="U199" s="1650"/>
      <c r="V199" s="1650"/>
      <c r="W199" s="1650"/>
      <c r="X199" s="1650"/>
      <c r="Y199" s="1650"/>
      <c r="Z199" s="1650"/>
      <c r="AA199" s="1650"/>
      <c r="AB199" s="1650"/>
      <c r="AC199" s="1650"/>
      <c r="AD199" s="1650"/>
      <c r="AE199" s="1650"/>
      <c r="AF199" s="1650"/>
      <c r="AG199" s="1650"/>
      <c r="AH199" s="1650"/>
      <c r="AI199" s="1650"/>
      <c r="AJ199" s="1650"/>
      <c r="AK199" s="1650"/>
      <c r="AL199" s="1650"/>
      <c r="AM199" s="1650"/>
      <c r="AN199" s="1650"/>
      <c r="AO199" s="1650"/>
      <c r="AP199" s="1650"/>
      <c r="AQ199" s="1650"/>
      <c r="AR199" s="1650"/>
      <c r="AS199" s="1650"/>
      <c r="AT199" s="1650"/>
      <c r="AU199" s="1650"/>
      <c r="AV199" s="1650"/>
      <c r="AW199" s="1650"/>
      <c r="AX199" s="1650"/>
      <c r="AY199" s="1650"/>
      <c r="AZ199" s="1650"/>
      <c r="BA199" s="1650"/>
      <c r="BB199" s="1650"/>
      <c r="BC199" s="1650"/>
      <c r="BD199" s="1650"/>
      <c r="BE199" s="1650"/>
      <c r="BF199" s="1650"/>
      <c r="BG199" s="1650"/>
      <c r="BH199" s="1650"/>
      <c r="BI199" s="1650"/>
      <c r="BJ199" s="1650"/>
      <c r="BK199" s="1650"/>
      <c r="BL199" s="1650"/>
      <c r="BM199" s="1650"/>
      <c r="BN199" s="1650"/>
      <c r="BO199" s="1650"/>
      <c r="BP199" s="1650"/>
      <c r="BQ199" s="1650"/>
      <c r="BR199" s="1650"/>
      <c r="BS199" s="1650"/>
      <c r="BT199" s="1650"/>
      <c r="BU199" s="1650"/>
      <c r="BV199" s="1650"/>
      <c r="BW199" s="1650"/>
      <c r="BX199" s="1650"/>
      <c r="BY199" s="1650"/>
      <c r="BZ199" s="1650"/>
      <c r="CA199" s="1650"/>
      <c r="CB199" s="1650"/>
      <c r="CC199" s="1650"/>
      <c r="CD199" s="1650"/>
      <c r="CE199" s="1650"/>
      <c r="CF199" s="1650"/>
      <c r="CG199" s="1650"/>
      <c r="CH199" s="1650"/>
      <c r="CI199" s="1650"/>
      <c r="CJ199" s="1650"/>
      <c r="CK199" s="1650"/>
      <c r="CL199" s="1650"/>
      <c r="CM199" s="1650"/>
      <c r="CN199" s="1650"/>
      <c r="CO199" s="1650"/>
      <c r="CP199" s="1650"/>
      <c r="CQ199" s="1650"/>
      <c r="CR199" s="1650"/>
      <c r="CS199" s="1650"/>
      <c r="CT199" s="1650"/>
      <c r="CU199" s="1650"/>
      <c r="CV199" s="1650"/>
      <c r="CW199" s="1650"/>
      <c r="CX199" s="1650"/>
      <c r="CY199" s="1650"/>
      <c r="CZ199" s="1650"/>
      <c r="DA199" s="1650"/>
      <c r="DB199" s="1650"/>
      <c r="DC199" s="1650"/>
      <c r="DD199" s="1650"/>
      <c r="DE199" s="1650"/>
      <c r="DF199" s="1650"/>
      <c r="DG199" s="1650"/>
      <c r="DH199" s="1650"/>
      <c r="DI199" s="1650"/>
      <c r="DJ199" s="1650"/>
      <c r="DK199" s="1650"/>
      <c r="DL199" s="1650"/>
      <c r="DM199" s="1650"/>
      <c r="DN199" s="1650"/>
      <c r="DO199" s="1650"/>
      <c r="DP199" s="1650"/>
      <c r="DQ199" s="1650"/>
      <c r="DR199" s="1650"/>
      <c r="DS199" s="1650"/>
      <c r="DT199" s="1650"/>
      <c r="DU199" s="1650"/>
      <c r="DV199" s="1650"/>
      <c r="DW199" s="1650"/>
      <c r="DX199" s="1650"/>
      <c r="DY199" s="1650"/>
      <c r="DZ199" s="1650"/>
      <c r="EA199" s="1650"/>
      <c r="EB199" s="1650"/>
      <c r="EC199" s="1650"/>
      <c r="ED199" s="1650"/>
      <c r="EE199" s="1650"/>
      <c r="EF199" s="1650"/>
      <c r="EG199" s="1650"/>
      <c r="EH199" s="1650"/>
      <c r="EI199" s="1650"/>
      <c r="EJ199" s="1650"/>
      <c r="EK199" s="1650"/>
      <c r="EL199" s="1650"/>
      <c r="EM199" s="1650"/>
      <c r="EN199" s="1650"/>
      <c r="EO199" s="1650"/>
      <c r="EP199" s="1650"/>
      <c r="EQ199" s="1650"/>
      <c r="ER199" s="1650"/>
      <c r="ES199" s="1650"/>
      <c r="ET199" s="1650"/>
      <c r="EU199" s="1650"/>
      <c r="EV199" s="1650"/>
      <c r="EW199" s="1650"/>
      <c r="EX199" s="1650"/>
      <c r="EY199" s="1650"/>
      <c r="EZ199" s="1650"/>
      <c r="FA199" s="1650"/>
      <c r="FB199" s="1650"/>
      <c r="FC199" s="1650"/>
      <c r="FD199" s="1650"/>
      <c r="FE199" s="1650"/>
      <c r="FF199" s="1650"/>
      <c r="FG199" s="1650"/>
      <c r="FH199" s="1650"/>
      <c r="FI199" s="1650"/>
      <c r="FJ199" s="1650"/>
      <c r="FK199" s="1650"/>
      <c r="FL199" s="1650"/>
      <c r="FM199" s="1650"/>
      <c r="FN199" s="1650"/>
      <c r="FO199" s="1650"/>
      <c r="FP199" s="1650"/>
      <c r="FQ199" s="1650"/>
      <c r="FR199" s="1650"/>
      <c r="FS199" s="1650"/>
      <c r="FT199" s="1650"/>
      <c r="FU199" s="1650"/>
      <c r="FV199" s="1650"/>
      <c r="FW199" s="1650"/>
      <c r="FX199" s="1650"/>
      <c r="FY199" s="1650"/>
      <c r="FZ199" s="1650"/>
      <c r="GA199" s="1650"/>
      <c r="GB199" s="1650"/>
      <c r="GC199" s="1650"/>
      <c r="GD199" s="1650"/>
      <c r="GE199" s="1650"/>
      <c r="GF199" s="1650"/>
      <c r="GG199" s="1650"/>
      <c r="GH199" s="1650"/>
      <c r="GI199" s="1650"/>
      <c r="GJ199" s="1650"/>
      <c r="GK199" s="1650"/>
      <c r="GL199" s="1650"/>
      <c r="GM199" s="1650"/>
      <c r="GO199" s="1169"/>
      <c r="GP199" s="1645"/>
      <c r="GQ199" s="1645"/>
      <c r="GR199" s="1169"/>
      <c r="GS199" s="1169"/>
      <c r="GT199" s="1169"/>
      <c r="GU199" s="1169"/>
      <c r="GV199" s="1645"/>
      <c r="GW199" s="1169"/>
      <c r="GX199" s="1169"/>
      <c r="GY199" s="553"/>
      <c r="GZ199" s="1169"/>
      <c r="HA199" s="1169"/>
      <c r="HB199" s="1169"/>
      <c r="HC199" s="1169"/>
      <c r="HD199" s="1169"/>
      <c r="HE199" s="1641"/>
      <c r="HF199" s="575"/>
      <c r="HG199" s="575"/>
      <c r="HH199" s="575"/>
      <c r="HI199" s="575"/>
      <c r="HJ199" s="1650">
        <v>11</v>
      </c>
    </row>
    <row s="1650" customFormat="1" customHeight="1" ht="11.549999999999999">
      <c r="A200" s="996"/>
      <c r="B200" s="1645"/>
      <c r="C200" s="1645"/>
      <c r="D200" s="360"/>
      <c r="J200" s="1650"/>
      <c r="K200" s="1650"/>
      <c r="L200" s="1650"/>
      <c r="M200" s="1650"/>
      <c r="N200" s="1650"/>
      <c r="O200" s="1650"/>
      <c r="P200" s="1650"/>
      <c r="Q200" s="1650"/>
      <c r="R200" s="1650"/>
      <c r="S200" s="1650"/>
      <c r="T200" s="1650"/>
      <c r="U200" s="1650"/>
      <c r="V200" s="1650"/>
      <c r="W200" s="1650"/>
      <c r="X200" s="1650"/>
      <c r="Y200" s="1650"/>
      <c r="Z200" s="1650"/>
      <c r="AA200" s="1650"/>
      <c r="AB200" s="1650"/>
      <c r="AC200" s="1650"/>
      <c r="AD200" s="1650"/>
      <c r="AE200" s="1650"/>
      <c r="AF200" s="1650"/>
      <c r="AG200" s="1650"/>
      <c r="AH200" s="1650"/>
      <c r="AI200" s="1650"/>
      <c r="AJ200" s="1650"/>
      <c r="AK200" s="1650"/>
      <c r="AL200" s="1650"/>
      <c r="AM200" s="1650"/>
      <c r="AN200" s="1650"/>
      <c r="AO200" s="1650"/>
      <c r="AP200" s="1650"/>
      <c r="AQ200" s="1650"/>
      <c r="AR200" s="1650"/>
      <c r="AS200" s="1650"/>
      <c r="AT200" s="1650"/>
      <c r="AU200" s="1650"/>
      <c r="AV200" s="1650"/>
      <c r="AW200" s="1650"/>
      <c r="AX200" s="1650"/>
      <c r="AY200" s="1650"/>
      <c r="AZ200" s="1650"/>
      <c r="BA200" s="1650"/>
      <c r="BB200" s="1650"/>
      <c r="BC200" s="1650"/>
      <c r="BD200" s="1650"/>
      <c r="BE200" s="1650"/>
      <c r="BF200" s="1650"/>
      <c r="BG200" s="1650"/>
      <c r="BH200" s="1650"/>
      <c r="BI200" s="1650"/>
      <c r="BJ200" s="1650"/>
      <c r="BK200" s="1650"/>
      <c r="BL200" s="1650"/>
      <c r="BM200" s="1650"/>
      <c r="BN200" s="1650"/>
      <c r="BO200" s="1650"/>
      <c r="BP200" s="1650"/>
      <c r="BQ200" s="1650"/>
      <c r="BR200" s="1650"/>
      <c r="BS200" s="1650"/>
      <c r="BT200" s="1650"/>
      <c r="BU200" s="1650"/>
      <c r="BV200" s="1650"/>
      <c r="BW200" s="1650"/>
      <c r="BX200" s="1650"/>
      <c r="BY200" s="1650"/>
      <c r="BZ200" s="1650"/>
      <c r="CA200" s="1650"/>
      <c r="CB200" s="1650"/>
      <c r="CC200" s="1650"/>
      <c r="CD200" s="1650"/>
      <c r="CE200" s="1650"/>
      <c r="CF200" s="1650"/>
      <c r="CG200" s="1650"/>
      <c r="CH200" s="1650"/>
      <c r="CI200" s="1650"/>
      <c r="CJ200" s="1650"/>
      <c r="CK200" s="1650"/>
      <c r="CL200" s="1650"/>
      <c r="CM200" s="1650"/>
      <c r="CN200" s="1650"/>
      <c r="CO200" s="1650"/>
      <c r="CP200" s="1650"/>
      <c r="CQ200" s="1650"/>
      <c r="CR200" s="1650"/>
      <c r="CS200" s="1650"/>
      <c r="CT200" s="1650"/>
      <c r="CU200" s="1650"/>
      <c r="CV200" s="1650"/>
      <c r="CW200" s="1650"/>
      <c r="CX200" s="1650"/>
      <c r="CY200" s="1650"/>
      <c r="CZ200" s="1650"/>
      <c r="DA200" s="1650"/>
      <c r="DB200" s="1650"/>
      <c r="DC200" s="1650"/>
      <c r="DD200" s="1650"/>
      <c r="DE200" s="1650"/>
      <c r="DF200" s="1650"/>
      <c r="DG200" s="1650"/>
      <c r="DH200" s="1650"/>
      <c r="DI200" s="1650"/>
      <c r="DJ200" s="1650"/>
      <c r="DK200" s="1650"/>
      <c r="DL200" s="1650"/>
      <c r="DM200" s="1650"/>
      <c r="DN200" s="1650"/>
      <c r="DO200" s="1650"/>
      <c r="DP200" s="1650"/>
      <c r="DQ200" s="1650"/>
      <c r="DR200" s="1650"/>
      <c r="DS200" s="1650"/>
      <c r="DT200" s="1650"/>
      <c r="DU200" s="1650"/>
      <c r="DV200" s="1650"/>
      <c r="DW200" s="1650"/>
      <c r="DX200" s="1650"/>
      <c r="DY200" s="1650"/>
      <c r="DZ200" s="1650"/>
      <c r="EA200" s="1650"/>
      <c r="EB200" s="1650"/>
      <c r="EC200" s="1650"/>
      <c r="ED200" s="1650"/>
      <c r="EE200" s="1650"/>
      <c r="EF200" s="1650"/>
      <c r="EG200" s="1650"/>
      <c r="EH200" s="1650"/>
      <c r="EI200" s="1650"/>
      <c r="EJ200" s="1650"/>
      <c r="EK200" s="1650"/>
      <c r="EL200" s="1650"/>
      <c r="EM200" s="1650"/>
      <c r="EN200" s="1650"/>
      <c r="EO200" s="1650"/>
      <c r="EP200" s="1650"/>
      <c r="EQ200" s="1650"/>
      <c r="ER200" s="1650"/>
      <c r="ES200" s="1650"/>
      <c r="ET200" s="1650"/>
      <c r="EU200" s="1650"/>
      <c r="EV200" s="1650"/>
      <c r="EW200" s="1650"/>
      <c r="EX200" s="1650"/>
      <c r="EY200" s="1650"/>
      <c r="EZ200" s="1650"/>
      <c r="FA200" s="1650"/>
      <c r="FB200" s="1650"/>
      <c r="FC200" s="1650"/>
      <c r="FD200" s="1650"/>
      <c r="FE200" s="1650"/>
      <c r="FF200" s="1650"/>
      <c r="FG200" s="1650"/>
      <c r="FH200" s="1650"/>
      <c r="FI200" s="1650"/>
      <c r="FJ200" s="1650"/>
      <c r="FK200" s="1650"/>
      <c r="FL200" s="1650"/>
      <c r="FM200" s="1650"/>
      <c r="FN200" s="1650"/>
      <c r="FO200" s="1650"/>
      <c r="FP200" s="1650"/>
      <c r="FQ200" s="1650"/>
      <c r="FR200" s="1650"/>
      <c r="FS200" s="1650"/>
      <c r="FT200" s="1650"/>
      <c r="FU200" s="1650"/>
      <c r="FV200" s="1650"/>
      <c r="FW200" s="1650"/>
      <c r="FX200" s="1650"/>
      <c r="FY200" s="1650"/>
      <c r="FZ200" s="1650"/>
      <c r="GA200" s="1650"/>
      <c r="GB200" s="1650"/>
      <c r="GC200" s="1650"/>
      <c r="GD200" s="1650"/>
      <c r="GE200" s="1650"/>
      <c r="GF200" s="1650"/>
      <c r="GG200" s="1650"/>
      <c r="GH200" s="1650"/>
      <c r="GI200" s="1650"/>
      <c r="GJ200" s="1650"/>
      <c r="GK200" s="1650"/>
      <c r="GL200" s="1650"/>
      <c r="GM200" s="1650"/>
      <c r="GO200" s="1169"/>
      <c r="GP200" s="1645"/>
      <c r="GQ200" s="1645"/>
      <c r="GR200" s="1169"/>
      <c r="GS200" s="1169"/>
      <c r="GT200" s="1169"/>
      <c r="GU200" s="1169"/>
      <c r="GV200" s="1645"/>
      <c r="GW200" s="1169"/>
      <c r="GX200" s="1169"/>
      <c r="GY200" s="553"/>
      <c r="GZ200" s="1169"/>
      <c r="HA200" s="1169"/>
      <c r="HB200" s="1169"/>
      <c r="HC200" s="1169"/>
      <c r="HD200" s="1169"/>
      <c r="HE200" s="1641"/>
      <c r="HF200" s="575"/>
      <c r="HG200" s="575"/>
      <c r="HH200" s="575"/>
      <c r="HI200" s="575"/>
      <c r="HJ200" s="1650">
        <v>11</v>
      </c>
    </row>
    <row s="1650" customFormat="1" customHeight="1" ht="11.549999999999999">
      <c r="A201" s="996"/>
      <c r="B201" s="1645"/>
      <c r="C201" s="1645"/>
      <c r="D201" s="360"/>
      <c r="J201" s="1650"/>
      <c r="K201" s="1650"/>
      <c r="L201" s="1650"/>
      <c r="M201" s="1650"/>
      <c r="N201" s="1650"/>
      <c r="O201" s="1650"/>
      <c r="P201" s="1650"/>
      <c r="Q201" s="1650"/>
      <c r="R201" s="1650"/>
      <c r="S201" s="1650"/>
      <c r="T201" s="1650"/>
      <c r="U201" s="1650"/>
      <c r="V201" s="1650"/>
      <c r="W201" s="1650"/>
      <c r="X201" s="1650"/>
      <c r="Y201" s="1650"/>
      <c r="Z201" s="1650"/>
      <c r="AA201" s="1650"/>
      <c r="AB201" s="1650"/>
      <c r="AC201" s="1650"/>
      <c r="AD201" s="1650"/>
      <c r="AE201" s="1650"/>
      <c r="AF201" s="1650"/>
      <c r="AG201" s="1650"/>
      <c r="AH201" s="1650"/>
      <c r="AI201" s="1650"/>
      <c r="AJ201" s="1650"/>
      <c r="AK201" s="1650"/>
      <c r="AL201" s="1650"/>
      <c r="AM201" s="1650"/>
      <c r="AN201" s="1650"/>
      <c r="AO201" s="1650"/>
      <c r="AP201" s="1650"/>
      <c r="AQ201" s="1650"/>
      <c r="AR201" s="1650"/>
      <c r="AS201" s="1650"/>
      <c r="AT201" s="1650"/>
      <c r="AU201" s="1650"/>
      <c r="AV201" s="1650"/>
      <c r="AW201" s="1650"/>
      <c r="AX201" s="1650"/>
      <c r="AY201" s="1650"/>
      <c r="AZ201" s="1650"/>
      <c r="BA201" s="1650"/>
      <c r="BB201" s="1650"/>
      <c r="BC201" s="1650"/>
      <c r="BD201" s="1650"/>
      <c r="BE201" s="1650"/>
      <c r="BF201" s="1650"/>
      <c r="BG201" s="1650"/>
      <c r="BH201" s="1650"/>
      <c r="BI201" s="1650"/>
      <c r="BJ201" s="1650"/>
      <c r="BK201" s="1650"/>
      <c r="BL201" s="1650"/>
      <c r="BM201" s="1650"/>
      <c r="BN201" s="1650"/>
      <c r="BO201" s="1650"/>
      <c r="BP201" s="1650"/>
      <c r="BQ201" s="1650"/>
      <c r="BR201" s="1650"/>
      <c r="BS201" s="1650"/>
      <c r="BT201" s="1650"/>
      <c r="BU201" s="1650"/>
      <c r="BV201" s="1650"/>
      <c r="BW201" s="1650"/>
      <c r="BX201" s="1650"/>
      <c r="BY201" s="1650"/>
      <c r="BZ201" s="1650"/>
      <c r="CA201" s="1650"/>
      <c r="CB201" s="1650"/>
      <c r="CC201" s="1650"/>
      <c r="CD201" s="1650"/>
      <c r="CE201" s="1650"/>
      <c r="CF201" s="1650"/>
      <c r="CG201" s="1650"/>
      <c r="CH201" s="1650"/>
      <c r="CI201" s="1650"/>
      <c r="CJ201" s="1650"/>
      <c r="CK201" s="1650"/>
      <c r="CL201" s="1650"/>
      <c r="CM201" s="1650"/>
      <c r="CN201" s="1650"/>
      <c r="CO201" s="1650"/>
      <c r="CP201" s="1650"/>
      <c r="CQ201" s="1650"/>
      <c r="CR201" s="1650"/>
      <c r="CS201" s="1650"/>
      <c r="CT201" s="1650"/>
      <c r="CU201" s="1650"/>
      <c r="CV201" s="1650"/>
      <c r="CW201" s="1650"/>
      <c r="CX201" s="1650"/>
      <c r="CY201" s="1650"/>
      <c r="CZ201" s="1650"/>
      <c r="DA201" s="1650"/>
      <c r="DB201" s="1650"/>
      <c r="DC201" s="1650"/>
      <c r="DD201" s="1650"/>
      <c r="DE201" s="1650"/>
      <c r="DF201" s="1650"/>
      <c r="DG201" s="1650"/>
      <c r="DH201" s="1650"/>
      <c r="DI201" s="1650"/>
      <c r="DJ201" s="1650"/>
      <c r="DK201" s="1650"/>
      <c r="DL201" s="1650"/>
      <c r="DM201" s="1650"/>
      <c r="DN201" s="1650"/>
      <c r="DO201" s="1650"/>
      <c r="DP201" s="1650"/>
      <c r="DQ201" s="1650"/>
      <c r="DR201" s="1650"/>
      <c r="DS201" s="1650"/>
      <c r="DT201" s="1650"/>
      <c r="DU201" s="1650"/>
      <c r="DV201" s="1650"/>
      <c r="DW201" s="1650"/>
      <c r="DX201" s="1650"/>
      <c r="DY201" s="1650"/>
      <c r="DZ201" s="1650"/>
      <c r="EA201" s="1650"/>
      <c r="EB201" s="1650"/>
      <c r="EC201" s="1650"/>
      <c r="ED201" s="1650"/>
      <c r="EE201" s="1650"/>
      <c r="EF201" s="1650"/>
      <c r="EG201" s="1650"/>
      <c r="EH201" s="1650"/>
      <c r="EI201" s="1650"/>
      <c r="EJ201" s="1650"/>
      <c r="EK201" s="1650"/>
      <c r="EL201" s="1650"/>
      <c r="EM201" s="1650"/>
      <c r="EN201" s="1650"/>
      <c r="EO201" s="1650"/>
      <c r="EP201" s="1650"/>
      <c r="EQ201" s="1650"/>
      <c r="ER201" s="1650"/>
      <c r="ES201" s="1650"/>
      <c r="ET201" s="1650"/>
      <c r="EU201" s="1650"/>
      <c r="EV201" s="1650"/>
      <c r="EW201" s="1650"/>
      <c r="EX201" s="1650"/>
      <c r="EY201" s="1650"/>
      <c r="EZ201" s="1650"/>
      <c r="FA201" s="1650"/>
      <c r="FB201" s="1650"/>
      <c r="FC201" s="1650"/>
      <c r="FD201" s="1650"/>
      <c r="FE201" s="1650"/>
      <c r="FF201" s="1650"/>
      <c r="FG201" s="1650"/>
      <c r="FH201" s="1650"/>
      <c r="FI201" s="1650"/>
      <c r="FJ201" s="1650"/>
      <c r="FK201" s="1650"/>
      <c r="FL201" s="1650"/>
      <c r="FM201" s="1650"/>
      <c r="FN201" s="1650"/>
      <c r="FO201" s="1650"/>
      <c r="FP201" s="1650"/>
      <c r="FQ201" s="1650"/>
      <c r="FR201" s="1650"/>
      <c r="FS201" s="1650"/>
      <c r="FT201" s="1650"/>
      <c r="FU201" s="1650"/>
      <c r="FV201" s="1650"/>
      <c r="FW201" s="1650"/>
      <c r="FX201" s="1650"/>
      <c r="FY201" s="1650"/>
      <c r="FZ201" s="1650"/>
      <c r="GA201" s="1650"/>
      <c r="GB201" s="1650"/>
      <c r="GC201" s="1650"/>
      <c r="GD201" s="1650"/>
      <c r="GE201" s="1650"/>
      <c r="GF201" s="1650"/>
      <c r="GG201" s="1650"/>
      <c r="GH201" s="1650"/>
      <c r="GI201" s="1650"/>
      <c r="GJ201" s="1650"/>
      <c r="GK201" s="1650"/>
      <c r="GL201" s="1650"/>
      <c r="GM201" s="1650"/>
      <c r="GO201" s="1169"/>
      <c r="GP201" s="1645"/>
      <c r="GQ201" s="1645"/>
      <c r="GR201" s="1169"/>
      <c r="GS201" s="1169"/>
      <c r="GT201" s="1169"/>
      <c r="GU201" s="1169"/>
      <c r="GV201" s="1645"/>
      <c r="GW201" s="1169"/>
      <c r="GX201" s="1169"/>
      <c r="GY201" s="553"/>
      <c r="GZ201" s="1169"/>
      <c r="HA201" s="1169"/>
      <c r="HB201" s="1169"/>
      <c r="HC201" s="1169"/>
      <c r="HD201" s="1169"/>
      <c r="HE201" s="1641"/>
      <c r="HF201" s="575"/>
      <c r="HG201" s="575"/>
      <c r="HH201" s="575"/>
      <c r="HI201" s="575"/>
      <c r="HJ201" s="1650">
        <v>11</v>
      </c>
    </row>
    <row s="1650" customFormat="1" customHeight="1" ht="11.549999999999999">
      <c r="A202" s="996"/>
      <c r="B202" s="1645"/>
      <c r="C202" s="1645"/>
      <c r="D202" s="360"/>
      <c r="J202" s="1650"/>
      <c r="K202" s="1650"/>
      <c r="L202" s="1650"/>
      <c r="M202" s="1650"/>
      <c r="N202" s="1650"/>
      <c r="O202" s="1650"/>
      <c r="P202" s="1650"/>
      <c r="Q202" s="1650"/>
      <c r="R202" s="1650"/>
      <c r="S202" s="1650"/>
      <c r="T202" s="1650"/>
      <c r="U202" s="1650"/>
      <c r="V202" s="1650"/>
      <c r="W202" s="1650"/>
      <c r="X202" s="1650"/>
      <c r="Y202" s="1650"/>
      <c r="Z202" s="1650"/>
      <c r="AA202" s="1650"/>
      <c r="AB202" s="1650"/>
      <c r="AC202" s="1650"/>
      <c r="AD202" s="1650"/>
      <c r="AE202" s="1650"/>
      <c r="AF202" s="1650"/>
      <c r="AG202" s="1650"/>
      <c r="AH202" s="1650"/>
      <c r="AI202" s="1650"/>
      <c r="AJ202" s="1650"/>
      <c r="AK202" s="1650"/>
      <c r="AL202" s="1650"/>
      <c r="AM202" s="1650"/>
      <c r="AN202" s="1650"/>
      <c r="AO202" s="1650"/>
      <c r="AP202" s="1650"/>
      <c r="AQ202" s="1650"/>
      <c r="AR202" s="1650"/>
      <c r="AS202" s="1650"/>
      <c r="AT202" s="1650"/>
      <c r="AU202" s="1650"/>
      <c r="AV202" s="1650"/>
      <c r="AW202" s="1650"/>
      <c r="AX202" s="1650"/>
      <c r="AY202" s="1650"/>
      <c r="AZ202" s="1650"/>
      <c r="BA202" s="1650"/>
      <c r="BB202" s="1650"/>
      <c r="BC202" s="1650"/>
      <c r="BD202" s="1650"/>
      <c r="BE202" s="1650"/>
      <c r="BF202" s="1650"/>
      <c r="BG202" s="1650"/>
      <c r="BH202" s="1650"/>
      <c r="BI202" s="1650"/>
      <c r="BJ202" s="1650"/>
      <c r="BK202" s="1650"/>
      <c r="BL202" s="1650"/>
      <c r="BM202" s="1650"/>
      <c r="BN202" s="1650"/>
      <c r="BO202" s="1650"/>
      <c r="BP202" s="1650"/>
      <c r="BQ202" s="1650"/>
      <c r="BR202" s="1650"/>
      <c r="BS202" s="1650"/>
      <c r="BT202" s="1650"/>
      <c r="BU202" s="1650"/>
      <c r="BV202" s="1650"/>
      <c r="BW202" s="1650"/>
      <c r="BX202" s="1650"/>
      <c r="BY202" s="1650"/>
      <c r="BZ202" s="1650"/>
      <c r="CA202" s="1650"/>
      <c r="CB202" s="1650"/>
      <c r="CC202" s="1650"/>
      <c r="CD202" s="1650"/>
      <c r="CE202" s="1650"/>
      <c r="CF202" s="1650"/>
      <c r="CG202" s="1650"/>
      <c r="CH202" s="1650"/>
      <c r="CI202" s="1650"/>
      <c r="CJ202" s="1650"/>
      <c r="CK202" s="1650"/>
      <c r="CL202" s="1650"/>
      <c r="CM202" s="1650"/>
      <c r="CN202" s="1650"/>
      <c r="CO202" s="1650"/>
      <c r="CP202" s="1650"/>
      <c r="CQ202" s="1650"/>
      <c r="CR202" s="1650"/>
      <c r="CS202" s="1650"/>
      <c r="CT202" s="1650"/>
      <c r="CU202" s="1650"/>
      <c r="CV202" s="1650"/>
      <c r="CW202" s="1650"/>
      <c r="CX202" s="1650"/>
      <c r="CY202" s="1650"/>
      <c r="CZ202" s="1650"/>
      <c r="DA202" s="1650"/>
      <c r="DB202" s="1650"/>
      <c r="DC202" s="1650"/>
      <c r="DD202" s="1650"/>
      <c r="DE202" s="1650"/>
      <c r="DF202" s="1650"/>
      <c r="DG202" s="1650"/>
      <c r="DH202" s="1650"/>
      <c r="DI202" s="1650"/>
      <c r="DJ202" s="1650"/>
      <c r="DK202" s="1650"/>
      <c r="DL202" s="1650"/>
      <c r="DM202" s="1650"/>
      <c r="DN202" s="1650"/>
      <c r="DO202" s="1650"/>
      <c r="DP202" s="1650"/>
      <c r="DQ202" s="1650"/>
      <c r="DR202" s="1650"/>
      <c r="DS202" s="1650"/>
      <c r="DT202" s="1650"/>
      <c r="DU202" s="1650"/>
      <c r="DV202" s="1650"/>
      <c r="DW202" s="1650"/>
      <c r="DX202" s="1650"/>
      <c r="DY202" s="1650"/>
      <c r="DZ202" s="1650"/>
      <c r="EA202" s="1650"/>
      <c r="EB202" s="1650"/>
      <c r="EC202" s="1650"/>
      <c r="ED202" s="1650"/>
      <c r="EE202" s="1650"/>
      <c r="EF202" s="1650"/>
      <c r="EG202" s="1650"/>
      <c r="EH202" s="1650"/>
      <c r="EI202" s="1650"/>
      <c r="EJ202" s="1650"/>
      <c r="EK202" s="1650"/>
      <c r="EL202" s="1650"/>
      <c r="EM202" s="1650"/>
      <c r="EN202" s="1650"/>
      <c r="EO202" s="1650"/>
      <c r="EP202" s="1650"/>
      <c r="EQ202" s="1650"/>
      <c r="ER202" s="1650"/>
      <c r="ES202" s="1650"/>
      <c r="ET202" s="1650"/>
      <c r="EU202" s="1650"/>
      <c r="EV202" s="1650"/>
      <c r="EW202" s="1650"/>
      <c r="EX202" s="1650"/>
      <c r="EY202" s="1650"/>
      <c r="EZ202" s="1650"/>
      <c r="FA202" s="1650"/>
      <c r="FB202" s="1650"/>
      <c r="FC202" s="1650"/>
      <c r="FD202" s="1650"/>
      <c r="FE202" s="1650"/>
      <c r="FF202" s="1650"/>
      <c r="FG202" s="1650"/>
      <c r="FH202" s="1650"/>
      <c r="FI202" s="1650"/>
      <c r="FJ202" s="1650"/>
      <c r="FK202" s="1650"/>
      <c r="FL202" s="1650"/>
      <c r="FM202" s="1650"/>
      <c r="FN202" s="1650"/>
      <c r="FO202" s="1650"/>
      <c r="FP202" s="1650"/>
      <c r="FQ202" s="1650"/>
      <c r="FR202" s="1650"/>
      <c r="FS202" s="1650"/>
      <c r="FT202" s="1650"/>
      <c r="FU202" s="1650"/>
      <c r="FV202" s="1650"/>
      <c r="FW202" s="1650"/>
      <c r="FX202" s="1650"/>
      <c r="FY202" s="1650"/>
      <c r="FZ202" s="1650"/>
      <c r="GA202" s="1650"/>
      <c r="GB202" s="1650"/>
      <c r="GC202" s="1650"/>
      <c r="GD202" s="1650"/>
      <c r="GE202" s="1650"/>
      <c r="GF202" s="1650"/>
      <c r="GG202" s="1650"/>
      <c r="GH202" s="1650"/>
      <c r="GI202" s="1650"/>
      <c r="GJ202" s="1650"/>
      <c r="GK202" s="1650"/>
      <c r="GL202" s="1650"/>
      <c r="GM202" s="1650"/>
      <c r="GO202" s="1169"/>
      <c r="GP202" s="1645"/>
      <c r="GQ202" s="1645"/>
      <c r="GR202" s="1169"/>
      <c r="GS202" s="1169"/>
      <c r="GT202" s="1169"/>
      <c r="GU202" s="1169"/>
      <c r="GV202" s="1645"/>
      <c r="GW202" s="1169"/>
      <c r="GX202" s="1169"/>
      <c r="GY202" s="553"/>
      <c r="GZ202" s="1169"/>
      <c r="HA202" s="1169"/>
      <c r="HB202" s="1169"/>
      <c r="HC202" s="1169"/>
      <c r="HD202" s="1169"/>
      <c r="HE202" s="1641"/>
      <c r="HF202" s="575"/>
      <c r="HG202" s="575"/>
      <c r="HH202" s="575"/>
      <c r="HI202" s="575"/>
      <c r="HJ202" s="1650">
        <v>11</v>
      </c>
    </row>
    <row s="1650" customFormat="1" customHeight="1" ht="11.549999999999999">
      <c r="A203" s="996"/>
      <c r="B203" s="1645"/>
      <c r="C203" s="1645"/>
      <c r="D203" s="360"/>
      <c r="J203" s="1650"/>
      <c r="K203" s="1650"/>
      <c r="L203" s="1650"/>
      <c r="M203" s="1650"/>
      <c r="N203" s="1650"/>
      <c r="O203" s="1650"/>
      <c r="P203" s="1650"/>
      <c r="Q203" s="1650"/>
      <c r="R203" s="1650"/>
      <c r="S203" s="1650"/>
      <c r="T203" s="1650"/>
      <c r="U203" s="1650"/>
      <c r="V203" s="1650"/>
      <c r="W203" s="1650"/>
      <c r="X203" s="1650"/>
      <c r="Y203" s="1650"/>
      <c r="Z203" s="1650"/>
      <c r="AA203" s="1650"/>
      <c r="AB203" s="1650"/>
      <c r="AC203" s="1650"/>
      <c r="AD203" s="1650"/>
      <c r="AE203" s="1650"/>
      <c r="AF203" s="1650"/>
      <c r="AG203" s="1650"/>
      <c r="AH203" s="1650"/>
      <c r="AI203" s="1650"/>
      <c r="AJ203" s="1650"/>
      <c r="AK203" s="1650"/>
      <c r="AL203" s="1650"/>
      <c r="AM203" s="1650"/>
      <c r="AN203" s="1650"/>
      <c r="AO203" s="1650"/>
      <c r="AP203" s="1650"/>
      <c r="AQ203" s="1650"/>
      <c r="AR203" s="1650"/>
      <c r="AS203" s="1650"/>
      <c r="AT203" s="1650"/>
      <c r="AU203" s="1650"/>
      <c r="AV203" s="1650"/>
      <c r="AW203" s="1650"/>
      <c r="AX203" s="1650"/>
      <c r="AY203" s="1650"/>
      <c r="AZ203" s="1650"/>
      <c r="BA203" s="1650"/>
      <c r="BB203" s="1650"/>
      <c r="BC203" s="1650"/>
      <c r="BD203" s="1650"/>
      <c r="BE203" s="1650"/>
      <c r="BF203" s="1650"/>
      <c r="BG203" s="1650"/>
      <c r="BH203" s="1650"/>
      <c r="BI203" s="1650"/>
      <c r="BJ203" s="1650"/>
      <c r="BK203" s="1650"/>
      <c r="BL203" s="1650"/>
      <c r="BM203" s="1650"/>
      <c r="BN203" s="1650"/>
      <c r="BO203" s="1650"/>
      <c r="BP203" s="1650"/>
      <c r="BQ203" s="1650"/>
      <c r="BR203" s="1650"/>
      <c r="BS203" s="1650"/>
      <c r="BT203" s="1650"/>
      <c r="BU203" s="1650"/>
      <c r="BV203" s="1650"/>
      <c r="BW203" s="1650"/>
      <c r="BX203" s="1650"/>
      <c r="BY203" s="1650"/>
      <c r="BZ203" s="1650"/>
      <c r="CA203" s="1650"/>
      <c r="CB203" s="1650"/>
      <c r="CC203" s="1650"/>
      <c r="CD203" s="1650"/>
      <c r="CE203" s="1650"/>
      <c r="CF203" s="1650"/>
      <c r="CG203" s="1650"/>
      <c r="CH203" s="1650"/>
      <c r="CI203" s="1650"/>
      <c r="CJ203" s="1650"/>
      <c r="CK203" s="1650"/>
      <c r="CL203" s="1650"/>
      <c r="CM203" s="1650"/>
      <c r="CN203" s="1650"/>
      <c r="CO203" s="1650"/>
      <c r="CP203" s="1650"/>
      <c r="CQ203" s="1650"/>
      <c r="CR203" s="1650"/>
      <c r="CS203" s="1650"/>
      <c r="CT203" s="1650"/>
      <c r="CU203" s="1650"/>
      <c r="CV203" s="1650"/>
      <c r="CW203" s="1650"/>
      <c r="CX203" s="1650"/>
      <c r="CY203" s="1650"/>
      <c r="CZ203" s="1650"/>
      <c r="DA203" s="1650"/>
      <c r="DB203" s="1650"/>
      <c r="DC203" s="1650"/>
      <c r="DD203" s="1650"/>
      <c r="DE203" s="1650"/>
      <c r="DF203" s="1650"/>
      <c r="DG203" s="1650"/>
      <c r="DH203" s="1650"/>
      <c r="DI203" s="1650"/>
      <c r="DJ203" s="1650"/>
      <c r="DK203" s="1650"/>
      <c r="DL203" s="1650"/>
      <c r="DM203" s="1650"/>
      <c r="DN203" s="1650"/>
      <c r="DO203" s="1650"/>
      <c r="DP203" s="1650"/>
      <c r="DQ203" s="1650"/>
      <c r="DR203" s="1650"/>
      <c r="DS203" s="1650"/>
      <c r="DT203" s="1650"/>
      <c r="DU203" s="1650"/>
      <c r="DV203" s="1650"/>
      <c r="DW203" s="1650"/>
      <c r="DX203" s="1650"/>
      <c r="DY203" s="1650"/>
      <c r="DZ203" s="1650"/>
      <c r="EA203" s="1650"/>
      <c r="EB203" s="1650"/>
      <c r="EC203" s="1650"/>
      <c r="ED203" s="1650"/>
      <c r="EE203" s="1650"/>
      <c r="EF203" s="1650"/>
      <c r="EG203" s="1650"/>
      <c r="EH203" s="1650"/>
      <c r="EI203" s="1650"/>
      <c r="EJ203" s="1650"/>
      <c r="EK203" s="1650"/>
      <c r="EL203" s="1650"/>
      <c r="EM203" s="1650"/>
      <c r="EN203" s="1650"/>
      <c r="EO203" s="1650"/>
      <c r="EP203" s="1650"/>
      <c r="EQ203" s="1650"/>
      <c r="ER203" s="1650"/>
      <c r="ES203" s="1650"/>
      <c r="ET203" s="1650"/>
      <c r="EU203" s="1650"/>
      <c r="EV203" s="1650"/>
      <c r="EW203" s="1650"/>
      <c r="EX203" s="1650"/>
      <c r="EY203" s="1650"/>
      <c r="EZ203" s="1650"/>
      <c r="FA203" s="1650"/>
      <c r="FB203" s="1650"/>
      <c r="FC203" s="1650"/>
      <c r="FD203" s="1650"/>
      <c r="FE203" s="1650"/>
      <c r="FF203" s="1650"/>
      <c r="FG203" s="1650"/>
      <c r="FH203" s="1650"/>
      <c r="FI203" s="1650"/>
      <c r="FJ203" s="1650"/>
      <c r="FK203" s="1650"/>
      <c r="FL203" s="1650"/>
      <c r="FM203" s="1650"/>
      <c r="FN203" s="1650"/>
      <c r="FO203" s="1650"/>
      <c r="FP203" s="1650"/>
      <c r="FQ203" s="1650"/>
      <c r="FR203" s="1650"/>
      <c r="FS203" s="1650"/>
      <c r="FT203" s="1650"/>
      <c r="FU203" s="1650"/>
      <c r="FV203" s="1650"/>
      <c r="FW203" s="1650"/>
      <c r="FX203" s="1650"/>
      <c r="FY203" s="1650"/>
      <c r="FZ203" s="1650"/>
      <c r="GA203" s="1650"/>
      <c r="GB203" s="1650"/>
      <c r="GC203" s="1650"/>
      <c r="GD203" s="1650"/>
      <c r="GE203" s="1650"/>
      <c r="GF203" s="1650"/>
      <c r="GG203" s="1650"/>
      <c r="GH203" s="1650"/>
      <c r="GI203" s="1650"/>
      <c r="GJ203" s="1650"/>
      <c r="GK203" s="1650"/>
      <c r="GL203" s="1650"/>
      <c r="GM203" s="1650"/>
      <c r="GO203" s="1169"/>
      <c r="GP203" s="1645"/>
      <c r="GQ203" s="1645"/>
      <c r="GR203" s="1169"/>
      <c r="GS203" s="1169"/>
      <c r="GT203" s="1169"/>
      <c r="GU203" s="1169"/>
      <c r="GV203" s="1645"/>
      <c r="GW203" s="1169"/>
      <c r="GX203" s="1169"/>
      <c r="GY203" s="553"/>
      <c r="GZ203" s="1169"/>
      <c r="HA203" s="1169"/>
      <c r="HB203" s="1169"/>
      <c r="HC203" s="1169"/>
      <c r="HD203" s="1169"/>
      <c r="HE203" s="1641"/>
      <c r="HF203" s="575"/>
      <c r="HG203" s="575"/>
      <c r="HH203" s="575"/>
      <c r="HI203" s="575"/>
      <c r="HJ203" s="1650">
        <v>11</v>
      </c>
    </row>
    <row s="1650" customFormat="1" customHeight="1" ht="11.549999999999999">
      <c r="A204" s="996"/>
      <c r="B204" s="1645"/>
      <c r="C204" s="1645"/>
      <c r="D204" s="360"/>
      <c r="J204" s="1650"/>
      <c r="K204" s="1650"/>
      <c r="L204" s="1650"/>
      <c r="M204" s="1650"/>
      <c r="N204" s="1650"/>
      <c r="O204" s="1650"/>
      <c r="P204" s="1650"/>
      <c r="Q204" s="1650"/>
      <c r="R204" s="1650"/>
      <c r="S204" s="1650"/>
      <c r="T204" s="1650"/>
      <c r="U204" s="1650"/>
      <c r="V204" s="1650"/>
      <c r="W204" s="1650"/>
      <c r="X204" s="1650"/>
      <c r="Y204" s="1650"/>
      <c r="Z204" s="1650"/>
      <c r="AA204" s="1650"/>
      <c r="AB204" s="1650"/>
      <c r="AC204" s="1650"/>
      <c r="AD204" s="1650"/>
      <c r="AE204" s="1650"/>
      <c r="AF204" s="1650"/>
      <c r="AG204" s="1650"/>
      <c r="AH204" s="1650"/>
      <c r="AI204" s="1650"/>
      <c r="AJ204" s="1650"/>
      <c r="AK204" s="1650"/>
      <c r="AL204" s="1650"/>
      <c r="AM204" s="1650"/>
      <c r="AN204" s="1650"/>
      <c r="AO204" s="1650"/>
      <c r="AP204" s="1650"/>
      <c r="AQ204" s="1650"/>
      <c r="AR204" s="1650"/>
      <c r="AS204" s="1650"/>
      <c r="AT204" s="1650"/>
      <c r="AU204" s="1650"/>
      <c r="AV204" s="1650"/>
      <c r="AW204" s="1650"/>
      <c r="AX204" s="1650"/>
      <c r="AY204" s="1650"/>
      <c r="AZ204" s="1650"/>
      <c r="BA204" s="1650"/>
      <c r="BB204" s="1650"/>
      <c r="BC204" s="1650"/>
      <c r="BD204" s="1650"/>
      <c r="BE204" s="1650"/>
      <c r="BF204" s="1650"/>
      <c r="BG204" s="1650"/>
      <c r="BH204" s="1650"/>
      <c r="BI204" s="1650"/>
      <c r="BJ204" s="1650"/>
      <c r="BK204" s="1650"/>
      <c r="BL204" s="1650"/>
      <c r="BM204" s="1650"/>
      <c r="BN204" s="1650"/>
      <c r="BO204" s="1650"/>
      <c r="BP204" s="1650"/>
      <c r="BQ204" s="1650"/>
      <c r="BR204" s="1650"/>
      <c r="BS204" s="1650"/>
      <c r="BT204" s="1650"/>
      <c r="BU204" s="1650"/>
      <c r="BV204" s="1650"/>
      <c r="BW204" s="1650"/>
      <c r="BX204" s="1650"/>
      <c r="BY204" s="1650"/>
      <c r="BZ204" s="1650"/>
      <c r="CA204" s="1650"/>
      <c r="CB204" s="1650"/>
      <c r="CC204" s="1650"/>
      <c r="CD204" s="1650"/>
      <c r="CE204" s="1650"/>
      <c r="CF204" s="1650"/>
      <c r="CG204" s="1650"/>
      <c r="CH204" s="1650"/>
      <c r="CI204" s="1650"/>
      <c r="CJ204" s="1650"/>
      <c r="CK204" s="1650"/>
      <c r="CL204" s="1650"/>
      <c r="CM204" s="1650"/>
      <c r="CN204" s="1650"/>
      <c r="CO204" s="1650"/>
      <c r="CP204" s="1650"/>
      <c r="CQ204" s="1650"/>
      <c r="CR204" s="1650"/>
      <c r="CS204" s="1650"/>
      <c r="CT204" s="1650"/>
      <c r="CU204" s="1650"/>
      <c r="CV204" s="1650"/>
      <c r="CW204" s="1650"/>
      <c r="CX204" s="1650"/>
      <c r="CY204" s="1650"/>
      <c r="CZ204" s="1650"/>
      <c r="DA204" s="1650"/>
      <c r="DB204" s="1650"/>
      <c r="DC204" s="1650"/>
      <c r="DD204" s="1650"/>
      <c r="DE204" s="1650"/>
      <c r="DF204" s="1650"/>
      <c r="DG204" s="1650"/>
      <c r="DH204" s="1650"/>
      <c r="DI204" s="1650"/>
      <c r="DJ204" s="1650"/>
      <c r="DK204" s="1650"/>
      <c r="DL204" s="1650"/>
      <c r="DM204" s="1650"/>
      <c r="DN204" s="1650"/>
      <c r="DO204" s="1650"/>
      <c r="DP204" s="1650"/>
      <c r="DQ204" s="1650"/>
      <c r="DR204" s="1650"/>
      <c r="DS204" s="1650"/>
      <c r="DT204" s="1650"/>
      <c r="DU204" s="1650"/>
      <c r="DV204" s="1650"/>
      <c r="DW204" s="1650"/>
      <c r="DX204" s="1650"/>
      <c r="DY204" s="1650"/>
      <c r="DZ204" s="1650"/>
      <c r="EA204" s="1650"/>
      <c r="EB204" s="1650"/>
      <c r="EC204" s="1650"/>
      <c r="ED204" s="1650"/>
      <c r="EE204" s="1650"/>
      <c r="EF204" s="1650"/>
      <c r="EG204" s="1650"/>
      <c r="EH204" s="1650"/>
      <c r="EI204" s="1650"/>
      <c r="EJ204" s="1650"/>
      <c r="EK204" s="1650"/>
      <c r="EL204" s="1650"/>
      <c r="EM204" s="1650"/>
      <c r="EN204" s="1650"/>
      <c r="EO204" s="1650"/>
      <c r="EP204" s="1650"/>
      <c r="EQ204" s="1650"/>
      <c r="ER204" s="1650"/>
      <c r="ES204" s="1650"/>
      <c r="ET204" s="1650"/>
      <c r="EU204" s="1650"/>
      <c r="EV204" s="1650"/>
      <c r="EW204" s="1650"/>
      <c r="EX204" s="1650"/>
      <c r="EY204" s="1650"/>
      <c r="EZ204" s="1650"/>
      <c r="FA204" s="1650"/>
      <c r="FB204" s="1650"/>
      <c r="FC204" s="1650"/>
      <c r="FD204" s="1650"/>
      <c r="FE204" s="1650"/>
      <c r="FF204" s="1650"/>
      <c r="FG204" s="1650"/>
      <c r="FH204" s="1650"/>
      <c r="FI204" s="1650"/>
      <c r="FJ204" s="1650"/>
      <c r="FK204" s="1650"/>
      <c r="FL204" s="1650"/>
      <c r="FM204" s="1650"/>
      <c r="FN204" s="1650"/>
      <c r="FO204" s="1650"/>
      <c r="FP204" s="1650"/>
      <c r="FQ204" s="1650"/>
      <c r="FR204" s="1650"/>
      <c r="FS204" s="1650"/>
      <c r="FT204" s="1650"/>
      <c r="FU204" s="1650"/>
      <c r="FV204" s="1650"/>
      <c r="FW204" s="1650"/>
      <c r="FX204" s="1650"/>
      <c r="FY204" s="1650"/>
      <c r="FZ204" s="1650"/>
      <c r="GA204" s="1650"/>
      <c r="GB204" s="1650"/>
      <c r="GC204" s="1650"/>
      <c r="GD204" s="1650"/>
      <c r="GE204" s="1650"/>
      <c r="GF204" s="1650"/>
      <c r="GG204" s="1650"/>
      <c r="GH204" s="1650"/>
      <c r="GI204" s="1650"/>
      <c r="GJ204" s="1650"/>
      <c r="GK204" s="1650"/>
      <c r="GL204" s="1650"/>
      <c r="GM204" s="1650"/>
      <c r="GO204" s="1169"/>
      <c r="GP204" s="1645"/>
      <c r="GQ204" s="1645"/>
      <c r="GR204" s="1169"/>
      <c r="GS204" s="1169"/>
      <c r="GT204" s="1169"/>
      <c r="GU204" s="1169"/>
      <c r="GV204" s="1645"/>
      <c r="GW204" s="1169"/>
      <c r="GX204" s="1169"/>
      <c r="GY204" s="553"/>
      <c r="GZ204" s="1169"/>
      <c r="HA204" s="1169"/>
      <c r="HB204" s="1169"/>
      <c r="HC204" s="1169"/>
      <c r="HD204" s="1169"/>
      <c r="HE204" s="1641"/>
      <c r="HF204" s="575"/>
      <c r="HG204" s="575"/>
      <c r="HH204" s="575"/>
      <c r="HI204" s="575"/>
      <c r="HJ204" s="1650">
        <v>11</v>
      </c>
    </row>
    <row s="1650" customFormat="1" customHeight="1" ht="11.549999999999999">
      <c r="A205" s="996"/>
      <c r="B205" s="1645"/>
      <c r="C205" s="1645"/>
      <c r="D205" s="360"/>
      <c r="J205" s="1650"/>
      <c r="K205" s="1650"/>
      <c r="L205" s="1650"/>
      <c r="M205" s="1650"/>
      <c r="N205" s="1650"/>
      <c r="O205" s="1650"/>
      <c r="P205" s="1650"/>
      <c r="Q205" s="1650"/>
      <c r="R205" s="1650"/>
      <c r="S205" s="1650"/>
      <c r="T205" s="1650"/>
      <c r="U205" s="1650"/>
      <c r="V205" s="1650"/>
      <c r="W205" s="1650"/>
      <c r="X205" s="1650"/>
      <c r="Y205" s="1650"/>
      <c r="Z205" s="1650"/>
      <c r="AA205" s="1650"/>
      <c r="AB205" s="1650"/>
      <c r="AC205" s="1650"/>
      <c r="AD205" s="1650"/>
      <c r="AE205" s="1650"/>
      <c r="AF205" s="1650"/>
      <c r="AG205" s="1650"/>
      <c r="AH205" s="1650"/>
      <c r="AI205" s="1650"/>
      <c r="AJ205" s="1650"/>
      <c r="AK205" s="1650"/>
      <c r="AL205" s="1650"/>
      <c r="AM205" s="1650"/>
      <c r="AN205" s="1650"/>
      <c r="AO205" s="1650"/>
      <c r="AP205" s="1650"/>
      <c r="AQ205" s="1650"/>
      <c r="AR205" s="1650"/>
      <c r="AS205" s="1650"/>
      <c r="AT205" s="1650"/>
      <c r="AU205" s="1650"/>
      <c r="AV205" s="1650"/>
      <c r="AW205" s="1650"/>
      <c r="AX205" s="1650"/>
      <c r="AY205" s="1650"/>
      <c r="AZ205" s="1650"/>
      <c r="BA205" s="1650"/>
      <c r="BB205" s="1650"/>
      <c r="BC205" s="1650"/>
      <c r="BD205" s="1650"/>
      <c r="BE205" s="1650"/>
      <c r="BF205" s="1650"/>
      <c r="BG205" s="1650"/>
      <c r="BH205" s="1650"/>
      <c r="BI205" s="1650"/>
      <c r="BJ205" s="1650"/>
      <c r="BK205" s="1650"/>
      <c r="BL205" s="1650"/>
      <c r="BM205" s="1650"/>
      <c r="BN205" s="1650"/>
      <c r="BO205" s="1650"/>
      <c r="BP205" s="1650"/>
      <c r="BQ205" s="1650"/>
      <c r="BR205" s="1650"/>
      <c r="BS205" s="1650"/>
      <c r="BT205" s="1650"/>
      <c r="BU205" s="1650"/>
      <c r="BV205" s="1650"/>
      <c r="BW205" s="1650"/>
      <c r="BX205" s="1650"/>
      <c r="BY205" s="1650"/>
      <c r="BZ205" s="1650"/>
      <c r="CA205" s="1650"/>
      <c r="CB205" s="1650"/>
      <c r="CC205" s="1650"/>
      <c r="CD205" s="1650"/>
      <c r="CE205" s="1650"/>
      <c r="CF205" s="1650"/>
      <c r="CG205" s="1650"/>
      <c r="CH205" s="1650"/>
      <c r="CI205" s="1650"/>
      <c r="CJ205" s="1650"/>
      <c r="CK205" s="1650"/>
      <c r="CL205" s="1650"/>
      <c r="CM205" s="1650"/>
      <c r="CN205" s="1650"/>
      <c r="CO205" s="1650"/>
      <c r="CP205" s="1650"/>
      <c r="CQ205" s="1650"/>
      <c r="CR205" s="1650"/>
      <c r="CS205" s="1650"/>
      <c r="CT205" s="1650"/>
      <c r="CU205" s="1650"/>
      <c r="CV205" s="1650"/>
      <c r="CW205" s="1650"/>
      <c r="CX205" s="1650"/>
      <c r="CY205" s="1650"/>
      <c r="CZ205" s="1650"/>
      <c r="DA205" s="1650"/>
      <c r="DB205" s="1650"/>
      <c r="DC205" s="1650"/>
      <c r="DD205" s="1650"/>
      <c r="DE205" s="1650"/>
      <c r="DF205" s="1650"/>
      <c r="DG205" s="1650"/>
      <c r="DH205" s="1650"/>
      <c r="DI205" s="1650"/>
      <c r="DJ205" s="1650"/>
      <c r="DK205" s="1650"/>
      <c r="DL205" s="1650"/>
      <c r="DM205" s="1650"/>
      <c r="DN205" s="1650"/>
      <c r="DO205" s="1650"/>
      <c r="DP205" s="1650"/>
      <c r="DQ205" s="1650"/>
      <c r="DR205" s="1650"/>
      <c r="DS205" s="1650"/>
      <c r="DT205" s="1650"/>
      <c r="DU205" s="1650"/>
      <c r="DV205" s="1650"/>
      <c r="DW205" s="1650"/>
      <c r="DX205" s="1650"/>
      <c r="DY205" s="1650"/>
      <c r="DZ205" s="1650"/>
      <c r="EA205" s="1650"/>
      <c r="EB205" s="1650"/>
      <c r="EC205" s="1650"/>
      <c r="ED205" s="1650"/>
      <c r="EE205" s="1650"/>
      <c r="EF205" s="1650"/>
      <c r="EG205" s="1650"/>
      <c r="EH205" s="1650"/>
      <c r="EI205" s="1650"/>
      <c r="EJ205" s="1650"/>
      <c r="EK205" s="1650"/>
      <c r="EL205" s="1650"/>
      <c r="EM205" s="1650"/>
      <c r="EN205" s="1650"/>
      <c r="EO205" s="1650"/>
      <c r="EP205" s="1650"/>
      <c r="EQ205" s="1650"/>
      <c r="ER205" s="1650"/>
      <c r="ES205" s="1650"/>
      <c r="ET205" s="1650"/>
      <c r="EU205" s="1650"/>
      <c r="EV205" s="1650"/>
      <c r="EW205" s="1650"/>
      <c r="EX205" s="1650"/>
      <c r="EY205" s="1650"/>
      <c r="EZ205" s="1650"/>
      <c r="FA205" s="1650"/>
      <c r="FB205" s="1650"/>
      <c r="FC205" s="1650"/>
      <c r="FD205" s="1650"/>
      <c r="FE205" s="1650"/>
      <c r="FF205" s="1650"/>
      <c r="FG205" s="1650"/>
      <c r="FH205" s="1650"/>
      <c r="FI205" s="1650"/>
      <c r="FJ205" s="1650"/>
      <c r="FK205" s="1650"/>
      <c r="FL205" s="1650"/>
      <c r="FM205" s="1650"/>
      <c r="FN205" s="1650"/>
      <c r="FO205" s="1650"/>
      <c r="FP205" s="1650"/>
      <c r="FQ205" s="1650"/>
      <c r="FR205" s="1650"/>
      <c r="FS205" s="1650"/>
      <c r="FT205" s="1650"/>
      <c r="FU205" s="1650"/>
      <c r="FV205" s="1650"/>
      <c r="FW205" s="1650"/>
      <c r="FX205" s="1650"/>
      <c r="FY205" s="1650"/>
      <c r="FZ205" s="1650"/>
      <c r="GA205" s="1650"/>
      <c r="GB205" s="1650"/>
      <c r="GC205" s="1650"/>
      <c r="GD205" s="1650"/>
      <c r="GE205" s="1650"/>
      <c r="GF205" s="1650"/>
      <c r="GG205" s="1650"/>
      <c r="GH205" s="1650"/>
      <c r="GI205" s="1650"/>
      <c r="GJ205" s="1650"/>
      <c r="GK205" s="1650"/>
      <c r="GL205" s="1650"/>
      <c r="GM205" s="1650"/>
      <c r="GO205" s="1169"/>
      <c r="GP205" s="1645"/>
      <c r="GQ205" s="1645"/>
      <c r="GR205" s="1169"/>
      <c r="GS205" s="1169"/>
      <c r="GT205" s="1169"/>
      <c r="GU205" s="1169"/>
      <c r="GV205" s="1645"/>
      <c r="GW205" s="1169"/>
      <c r="GX205" s="1169"/>
      <c r="GY205" s="553"/>
      <c r="GZ205" s="1169"/>
      <c r="HA205" s="1169"/>
      <c r="HB205" s="1169"/>
      <c r="HC205" s="1169"/>
      <c r="HD205" s="1169"/>
      <c r="HE205" s="1641"/>
      <c r="HF205" s="575"/>
      <c r="HG205" s="575"/>
      <c r="HH205" s="575"/>
      <c r="HI205" s="575"/>
      <c r="HJ205" s="1650">
        <v>11</v>
      </c>
    </row>
    <row s="1650" customFormat="1" customHeight="1" ht="11.549999999999999">
      <c r="A206" s="996"/>
      <c r="B206" s="1645"/>
      <c r="C206" s="1645"/>
      <c r="D206" s="360"/>
      <c r="J206" s="1650"/>
      <c r="K206" s="1650"/>
      <c r="L206" s="1650"/>
      <c r="M206" s="1650"/>
      <c r="N206" s="1650"/>
      <c r="O206" s="1650"/>
      <c r="P206" s="1650"/>
      <c r="Q206" s="1650"/>
      <c r="R206" s="1650"/>
      <c r="S206" s="1650"/>
      <c r="T206" s="1650"/>
      <c r="U206" s="1650"/>
      <c r="V206" s="1650"/>
      <c r="W206" s="1650"/>
      <c r="X206" s="1650"/>
      <c r="Y206" s="1650"/>
      <c r="Z206" s="1650"/>
      <c r="AA206" s="1650"/>
      <c r="AB206" s="1650"/>
      <c r="AC206" s="1650"/>
      <c r="AD206" s="1650"/>
      <c r="AE206" s="1650"/>
      <c r="AF206" s="1650"/>
      <c r="AG206" s="1650"/>
      <c r="AH206" s="1650"/>
      <c r="AI206" s="1650"/>
      <c r="AJ206" s="1650"/>
      <c r="AK206" s="1650"/>
      <c r="AL206" s="1650"/>
      <c r="AM206" s="1650"/>
      <c r="AN206" s="1650"/>
      <c r="AO206" s="1650"/>
      <c r="AP206" s="1650"/>
      <c r="AQ206" s="1650"/>
      <c r="AR206" s="1650"/>
      <c r="AS206" s="1650"/>
      <c r="AT206" s="1650"/>
      <c r="AU206" s="1650"/>
      <c r="AV206" s="1650"/>
      <c r="AW206" s="1650"/>
      <c r="AX206" s="1650"/>
      <c r="AY206" s="1650"/>
      <c r="AZ206" s="1650"/>
      <c r="BA206" s="1650"/>
      <c r="BB206" s="1650"/>
      <c r="BC206" s="1650"/>
      <c r="BD206" s="1650"/>
      <c r="BE206" s="1650"/>
      <c r="BF206" s="1650"/>
      <c r="BG206" s="1650"/>
      <c r="BH206" s="1650"/>
      <c r="BI206" s="1650"/>
      <c r="BJ206" s="1650"/>
      <c r="BK206" s="1650"/>
      <c r="BL206" s="1650"/>
      <c r="BM206" s="1650"/>
      <c r="BN206" s="1650"/>
      <c r="BO206" s="1650"/>
      <c r="BP206" s="1650"/>
      <c r="BQ206" s="1650"/>
      <c r="BR206" s="1650"/>
      <c r="BS206" s="1650"/>
      <c r="BT206" s="1650"/>
      <c r="BU206" s="1650"/>
      <c r="BV206" s="1650"/>
      <c r="BW206" s="1650"/>
      <c r="BX206" s="1650"/>
      <c r="BY206" s="1650"/>
      <c r="BZ206" s="1650"/>
      <c r="CA206" s="1650"/>
      <c r="CB206" s="1650"/>
      <c r="CC206" s="1650"/>
      <c r="CD206" s="1650"/>
      <c r="CE206" s="1650"/>
      <c r="CF206" s="1650"/>
      <c r="CG206" s="1650"/>
      <c r="CH206" s="1650"/>
      <c r="CI206" s="1650"/>
      <c r="CJ206" s="1650"/>
      <c r="CK206" s="1650"/>
      <c r="CL206" s="1650"/>
      <c r="CM206" s="1650"/>
      <c r="CN206" s="1650"/>
      <c r="CO206" s="1650"/>
      <c r="CP206" s="1650"/>
      <c r="CQ206" s="1650"/>
      <c r="CR206" s="1650"/>
      <c r="CS206" s="1650"/>
      <c r="CT206" s="1650"/>
      <c r="CU206" s="1650"/>
      <c r="CV206" s="1650"/>
      <c r="CW206" s="1650"/>
      <c r="CX206" s="1650"/>
      <c r="CY206" s="1650"/>
      <c r="CZ206" s="1650"/>
      <c r="DA206" s="1650"/>
      <c r="DB206" s="1650"/>
      <c r="DC206" s="1650"/>
      <c r="DD206" s="1650"/>
      <c r="DE206" s="1650"/>
      <c r="DF206" s="1650"/>
      <c r="DG206" s="1650"/>
      <c r="DH206" s="1650"/>
      <c r="DI206" s="1650"/>
      <c r="DJ206" s="1650"/>
      <c r="DK206" s="1650"/>
      <c r="DL206" s="1650"/>
      <c r="DM206" s="1650"/>
      <c r="DN206" s="1650"/>
      <c r="DO206" s="1650"/>
      <c r="DP206" s="1650"/>
      <c r="DQ206" s="1650"/>
      <c r="DR206" s="1650"/>
      <c r="DS206" s="1650"/>
      <c r="DT206" s="1650"/>
      <c r="DU206" s="1650"/>
      <c r="DV206" s="1650"/>
      <c r="DW206" s="1650"/>
      <c r="DX206" s="1650"/>
      <c r="DY206" s="1650"/>
      <c r="DZ206" s="1650"/>
      <c r="EA206" s="1650"/>
      <c r="EB206" s="1650"/>
      <c r="EC206" s="1650"/>
      <c r="ED206" s="1650"/>
      <c r="EE206" s="1650"/>
      <c r="EF206" s="1650"/>
      <c r="EG206" s="1650"/>
      <c r="EH206" s="1650"/>
      <c r="EI206" s="1650"/>
      <c r="EJ206" s="1650"/>
      <c r="EK206" s="1650"/>
      <c r="EL206" s="1650"/>
      <c r="EM206" s="1650"/>
      <c r="EN206" s="1650"/>
      <c r="EO206" s="1650"/>
      <c r="EP206" s="1650"/>
      <c r="EQ206" s="1650"/>
      <c r="ER206" s="1650"/>
      <c r="ES206" s="1650"/>
      <c r="ET206" s="1650"/>
      <c r="EU206" s="1650"/>
      <c r="EV206" s="1650"/>
      <c r="EW206" s="1650"/>
      <c r="EX206" s="1650"/>
      <c r="EY206" s="1650"/>
      <c r="EZ206" s="1650"/>
      <c r="FA206" s="1650"/>
      <c r="FB206" s="1650"/>
      <c r="FC206" s="1650"/>
      <c r="FD206" s="1650"/>
      <c r="FE206" s="1650"/>
      <c r="FF206" s="1650"/>
      <c r="FG206" s="1650"/>
      <c r="FH206" s="1650"/>
      <c r="FI206" s="1650"/>
      <c r="FJ206" s="1650"/>
      <c r="FK206" s="1650"/>
      <c r="FL206" s="1650"/>
      <c r="FM206" s="1650"/>
      <c r="FN206" s="1650"/>
      <c r="FO206" s="1650"/>
      <c r="FP206" s="1650"/>
      <c r="FQ206" s="1650"/>
      <c r="FR206" s="1650"/>
      <c r="FS206" s="1650"/>
      <c r="FT206" s="1650"/>
      <c r="FU206" s="1650"/>
      <c r="FV206" s="1650"/>
      <c r="FW206" s="1650"/>
      <c r="FX206" s="1650"/>
      <c r="FY206" s="1650"/>
      <c r="FZ206" s="1650"/>
      <c r="GA206" s="1650"/>
      <c r="GB206" s="1650"/>
      <c r="GC206" s="1650"/>
      <c r="GD206" s="1650"/>
      <c r="GE206" s="1650"/>
      <c r="GF206" s="1650"/>
      <c r="GG206" s="1650"/>
      <c r="GH206" s="1650"/>
      <c r="GI206" s="1650"/>
      <c r="GJ206" s="1650"/>
      <c r="GK206" s="1650"/>
      <c r="GL206" s="1650"/>
      <c r="GM206" s="1650"/>
      <c r="GO206" s="1169"/>
      <c r="GP206" s="1645"/>
      <c r="GQ206" s="1645"/>
      <c r="GR206" s="1169"/>
      <c r="GS206" s="1169"/>
      <c r="GT206" s="1169"/>
      <c r="GU206" s="1169"/>
      <c r="GV206" s="1645"/>
      <c r="GW206" s="1169"/>
      <c r="GX206" s="1169"/>
      <c r="GY206" s="553"/>
      <c r="GZ206" s="1169"/>
      <c r="HA206" s="1169"/>
      <c r="HB206" s="1169"/>
      <c r="HC206" s="1169"/>
      <c r="HD206" s="1169"/>
      <c r="HE206" s="1641"/>
      <c r="HF206" s="575"/>
      <c r="HG206" s="575"/>
      <c r="HH206" s="575"/>
      <c r="HI206" s="575"/>
      <c r="HJ206" s="1650">
        <v>11</v>
      </c>
    </row>
    <row s="1650" customFormat="1" customHeight="1" ht="11.549999999999999">
      <c r="A207" s="996"/>
      <c r="B207" s="1645"/>
      <c r="C207" s="1645"/>
      <c r="D207" s="360"/>
      <c r="J207" s="1650"/>
      <c r="K207" s="1650"/>
      <c r="L207" s="1650"/>
      <c r="M207" s="1650"/>
      <c r="N207" s="1650"/>
      <c r="O207" s="1650"/>
      <c r="P207" s="1650"/>
      <c r="Q207" s="1650"/>
      <c r="R207" s="1650"/>
      <c r="S207" s="1650"/>
      <c r="T207" s="1650"/>
      <c r="U207" s="1650"/>
      <c r="V207" s="1650"/>
      <c r="W207" s="1650"/>
      <c r="X207" s="1650"/>
      <c r="Y207" s="1650"/>
      <c r="Z207" s="1650"/>
      <c r="AA207" s="1650"/>
      <c r="AB207" s="1650"/>
      <c r="AC207" s="1650"/>
      <c r="AD207" s="1650"/>
      <c r="AE207" s="1650"/>
      <c r="AF207" s="1650"/>
      <c r="AG207" s="1650"/>
      <c r="AH207" s="1650"/>
      <c r="AI207" s="1650"/>
      <c r="AJ207" s="1650"/>
      <c r="AK207" s="1650"/>
      <c r="AL207" s="1650"/>
      <c r="AM207" s="1650"/>
      <c r="AN207" s="1650"/>
      <c r="AO207" s="1650"/>
      <c r="AP207" s="1650"/>
      <c r="AQ207" s="1650"/>
      <c r="AR207" s="1650"/>
      <c r="AS207" s="1650"/>
      <c r="AT207" s="1650"/>
      <c r="AU207" s="1650"/>
      <c r="AV207" s="1650"/>
      <c r="AW207" s="1650"/>
      <c r="AX207" s="1650"/>
      <c r="AY207" s="1650"/>
      <c r="AZ207" s="1650"/>
      <c r="BA207" s="1650"/>
      <c r="BB207" s="1650"/>
      <c r="BC207" s="1650"/>
      <c r="BD207" s="1650"/>
      <c r="BE207" s="1650"/>
      <c r="BF207" s="1650"/>
      <c r="BG207" s="1650"/>
      <c r="BH207" s="1650"/>
      <c r="BI207" s="1650"/>
      <c r="BJ207" s="1650"/>
      <c r="BK207" s="1650"/>
      <c r="BL207" s="1650"/>
      <c r="BM207" s="1650"/>
      <c r="BN207" s="1650"/>
      <c r="BO207" s="1650"/>
      <c r="BP207" s="1650"/>
      <c r="BQ207" s="1650"/>
      <c r="BR207" s="1650"/>
      <c r="BS207" s="1650"/>
      <c r="BT207" s="1650"/>
      <c r="BU207" s="1650"/>
      <c r="BV207" s="1650"/>
      <c r="BW207" s="1650"/>
      <c r="BX207" s="1650"/>
      <c r="BY207" s="1650"/>
      <c r="BZ207" s="1650"/>
      <c r="CA207" s="1650"/>
      <c r="CB207" s="1650"/>
      <c r="CC207" s="1650"/>
      <c r="CD207" s="1650"/>
      <c r="CE207" s="1650"/>
      <c r="CF207" s="1650"/>
      <c r="CG207" s="1650"/>
      <c r="CH207" s="1650"/>
      <c r="CI207" s="1650"/>
      <c r="CJ207" s="1650"/>
      <c r="CK207" s="1650"/>
      <c r="CL207" s="1650"/>
      <c r="CM207" s="1650"/>
      <c r="CN207" s="1650"/>
      <c r="CO207" s="1650"/>
      <c r="CP207" s="1650"/>
      <c r="CQ207" s="1650"/>
      <c r="CR207" s="1650"/>
      <c r="CS207" s="1650"/>
      <c r="CT207" s="1650"/>
      <c r="CU207" s="1650"/>
      <c r="CV207" s="1650"/>
      <c r="CW207" s="1650"/>
      <c r="CX207" s="1650"/>
      <c r="CY207" s="1650"/>
      <c r="CZ207" s="1650"/>
      <c r="DA207" s="1650"/>
      <c r="DB207" s="1650"/>
      <c r="DC207" s="1650"/>
      <c r="DD207" s="1650"/>
      <c r="DE207" s="1650"/>
      <c r="DF207" s="1650"/>
      <c r="DG207" s="1650"/>
      <c r="DH207" s="1650"/>
      <c r="DI207" s="1650"/>
      <c r="DJ207" s="1650"/>
      <c r="DK207" s="1650"/>
      <c r="DL207" s="1650"/>
      <c r="DM207" s="1650"/>
      <c r="DN207" s="1650"/>
      <c r="DO207" s="1650"/>
      <c r="DP207" s="1650"/>
      <c r="DQ207" s="1650"/>
      <c r="DR207" s="1650"/>
      <c r="DS207" s="1650"/>
      <c r="DT207" s="1650"/>
      <c r="DU207" s="1650"/>
      <c r="DV207" s="1650"/>
      <c r="DW207" s="1650"/>
      <c r="DX207" s="1650"/>
      <c r="DY207" s="1650"/>
      <c r="DZ207" s="1650"/>
      <c r="EA207" s="1650"/>
      <c r="EB207" s="1650"/>
      <c r="EC207" s="1650"/>
      <c r="ED207" s="1650"/>
      <c r="EE207" s="1650"/>
      <c r="EF207" s="1650"/>
      <c r="EG207" s="1650"/>
      <c r="EH207" s="1650"/>
      <c r="EI207" s="1650"/>
      <c r="EJ207" s="1650"/>
      <c r="EK207" s="1650"/>
      <c r="EL207" s="1650"/>
      <c r="EM207" s="1650"/>
      <c r="EN207" s="1650"/>
      <c r="EO207" s="1650"/>
      <c r="EP207" s="1650"/>
      <c r="EQ207" s="1650"/>
      <c r="ER207" s="1650"/>
      <c r="ES207" s="1650"/>
      <c r="ET207" s="1650"/>
      <c r="EU207" s="1650"/>
      <c r="EV207" s="1650"/>
      <c r="EW207" s="1650"/>
      <c r="EX207" s="1650"/>
      <c r="EY207" s="1650"/>
      <c r="EZ207" s="1650"/>
      <c r="FA207" s="1650"/>
      <c r="FB207" s="1650"/>
      <c r="FC207" s="1650"/>
      <c r="FD207" s="1650"/>
      <c r="FE207" s="1650"/>
      <c r="FF207" s="1650"/>
      <c r="FG207" s="1650"/>
      <c r="FH207" s="1650"/>
      <c r="FI207" s="1650"/>
      <c r="FJ207" s="1650"/>
      <c r="FK207" s="1650"/>
      <c r="FL207" s="1650"/>
      <c r="FM207" s="1650"/>
      <c r="FN207" s="1650"/>
      <c r="FO207" s="1650"/>
      <c r="FP207" s="1650"/>
      <c r="FQ207" s="1650"/>
      <c r="FR207" s="1650"/>
      <c r="FS207" s="1650"/>
      <c r="FT207" s="1650"/>
      <c r="FU207" s="1650"/>
      <c r="FV207" s="1650"/>
      <c r="FW207" s="1650"/>
      <c r="FX207" s="1650"/>
      <c r="FY207" s="1650"/>
      <c r="FZ207" s="1650"/>
      <c r="GA207" s="1650"/>
      <c r="GB207" s="1650"/>
      <c r="GC207" s="1650"/>
      <c r="GD207" s="1650"/>
      <c r="GE207" s="1650"/>
      <c r="GF207" s="1650"/>
      <c r="GG207" s="1650"/>
      <c r="GH207" s="1650"/>
      <c r="GI207" s="1650"/>
      <c r="GJ207" s="1650"/>
      <c r="GK207" s="1650"/>
      <c r="GL207" s="1650"/>
      <c r="GM207" s="1650"/>
      <c r="GO207" s="1169"/>
      <c r="GP207" s="1645"/>
      <c r="GQ207" s="1645"/>
      <c r="GR207" s="1169"/>
      <c r="GS207" s="1169"/>
      <c r="GT207" s="1169"/>
      <c r="GU207" s="1169"/>
      <c r="GV207" s="1645"/>
      <c r="GW207" s="1169"/>
      <c r="GX207" s="1169"/>
      <c r="GY207" s="553"/>
      <c r="GZ207" s="1169"/>
      <c r="HA207" s="1169"/>
      <c r="HB207" s="1169"/>
      <c r="HC207" s="1169"/>
      <c r="HD207" s="1169"/>
      <c r="HE207" s="1641"/>
      <c r="HF207" s="575"/>
      <c r="HG207" s="575"/>
      <c r="HH207" s="575"/>
      <c r="HI207" s="575"/>
      <c r="HJ207" s="1650">
        <v>11</v>
      </c>
    </row>
    <row s="1650" customFormat="1" customHeight="1" ht="11.549999999999999">
      <c r="A208" s="996"/>
      <c r="B208" s="1645"/>
      <c r="C208" s="1645"/>
      <c r="D208" s="360"/>
      <c r="J208" s="1650"/>
      <c r="K208" s="1650"/>
      <c r="L208" s="1650"/>
      <c r="M208" s="1650"/>
      <c r="N208" s="1650"/>
      <c r="O208" s="1650"/>
      <c r="P208" s="1650"/>
      <c r="Q208" s="1650"/>
      <c r="R208" s="1650"/>
      <c r="S208" s="1650"/>
      <c r="T208" s="1650"/>
      <c r="U208" s="1650"/>
      <c r="V208" s="1650"/>
      <c r="W208" s="1650"/>
      <c r="X208" s="1650"/>
      <c r="Y208" s="1650"/>
      <c r="Z208" s="1650"/>
      <c r="AA208" s="1650"/>
      <c r="AB208" s="1650"/>
      <c r="AC208" s="1650"/>
      <c r="AD208" s="1650"/>
      <c r="AE208" s="1650"/>
      <c r="AF208" s="1650"/>
      <c r="AG208" s="1650"/>
      <c r="AH208" s="1650"/>
      <c r="AI208" s="1650"/>
      <c r="AJ208" s="1650"/>
      <c r="AK208" s="1650"/>
      <c r="AL208" s="1650"/>
      <c r="AM208" s="1650"/>
      <c r="AN208" s="1650"/>
      <c r="AO208" s="1650"/>
      <c r="AP208" s="1650"/>
      <c r="AQ208" s="1650"/>
      <c r="AR208" s="1650"/>
      <c r="AS208" s="1650"/>
      <c r="AT208" s="1650"/>
      <c r="AU208" s="1650"/>
      <c r="AV208" s="1650"/>
      <c r="AW208" s="1650"/>
      <c r="AX208" s="1650"/>
      <c r="AY208" s="1650"/>
      <c r="AZ208" s="1650"/>
      <c r="BA208" s="1650"/>
      <c r="BB208" s="1650"/>
      <c r="BC208" s="1650"/>
      <c r="BD208" s="1650"/>
      <c r="BE208" s="1650"/>
      <c r="BF208" s="1650"/>
      <c r="BG208" s="1650"/>
      <c r="BH208" s="1650"/>
      <c r="BI208" s="1650"/>
      <c r="BJ208" s="1650"/>
      <c r="BK208" s="1650"/>
      <c r="BL208" s="1650"/>
      <c r="BM208" s="1650"/>
      <c r="BN208" s="1650"/>
      <c r="BO208" s="1650"/>
      <c r="BP208" s="1650"/>
      <c r="BQ208" s="1650"/>
      <c r="BR208" s="1650"/>
      <c r="BS208" s="1650"/>
      <c r="BT208" s="1650"/>
      <c r="BU208" s="1650"/>
      <c r="BV208" s="1650"/>
      <c r="BW208" s="1650"/>
      <c r="BX208" s="1650"/>
      <c r="BY208" s="1650"/>
      <c r="BZ208" s="1650"/>
      <c r="CA208" s="1650"/>
      <c r="CB208" s="1650"/>
      <c r="CC208" s="1650"/>
      <c r="CD208" s="1650"/>
      <c r="CE208" s="1650"/>
      <c r="CF208" s="1650"/>
      <c r="CG208" s="1650"/>
      <c r="CH208" s="1650"/>
      <c r="CI208" s="1650"/>
      <c r="CJ208" s="1650"/>
      <c r="CK208" s="1650"/>
      <c r="CL208" s="1650"/>
      <c r="CM208" s="1650"/>
      <c r="CN208" s="1650"/>
      <c r="CO208" s="1650"/>
      <c r="CP208" s="1650"/>
      <c r="CQ208" s="1650"/>
      <c r="CR208" s="1650"/>
      <c r="CS208" s="1650"/>
      <c r="CT208" s="1650"/>
      <c r="CU208" s="1650"/>
      <c r="CV208" s="1650"/>
      <c r="CW208" s="1650"/>
      <c r="CX208" s="1650"/>
      <c r="CY208" s="1650"/>
      <c r="CZ208" s="1650"/>
      <c r="DA208" s="1650"/>
      <c r="DB208" s="1650"/>
      <c r="DC208" s="1650"/>
      <c r="DD208" s="1650"/>
      <c r="DE208" s="1650"/>
      <c r="DF208" s="1650"/>
      <c r="DG208" s="1650"/>
      <c r="DH208" s="1650"/>
      <c r="DI208" s="1650"/>
      <c r="DJ208" s="1650"/>
      <c r="DK208" s="1650"/>
      <c r="DL208" s="1650"/>
      <c r="DM208" s="1650"/>
      <c r="DN208" s="1650"/>
      <c r="DO208" s="1650"/>
      <c r="DP208" s="1650"/>
      <c r="DQ208" s="1650"/>
      <c r="DR208" s="1650"/>
      <c r="DS208" s="1650"/>
      <c r="DT208" s="1650"/>
      <c r="DU208" s="1650"/>
      <c r="DV208" s="1650"/>
      <c r="DW208" s="1650"/>
      <c r="DX208" s="1650"/>
      <c r="DY208" s="1650"/>
      <c r="DZ208" s="1650"/>
      <c r="EA208" s="1650"/>
      <c r="EB208" s="1650"/>
      <c r="EC208" s="1650"/>
      <c r="ED208" s="1650"/>
      <c r="EE208" s="1650"/>
      <c r="EF208" s="1650"/>
      <c r="EG208" s="1650"/>
      <c r="EH208" s="1650"/>
      <c r="EI208" s="1650"/>
      <c r="EJ208" s="1650"/>
      <c r="EK208" s="1650"/>
      <c r="EL208" s="1650"/>
      <c r="EM208" s="1650"/>
      <c r="EN208" s="1650"/>
      <c r="EO208" s="1650"/>
      <c r="EP208" s="1650"/>
      <c r="EQ208" s="1650"/>
      <c r="ER208" s="1650"/>
      <c r="ES208" s="1650"/>
      <c r="ET208" s="1650"/>
      <c r="EU208" s="1650"/>
      <c r="EV208" s="1650"/>
      <c r="EW208" s="1650"/>
      <c r="EX208" s="1650"/>
      <c r="EY208" s="1650"/>
      <c r="EZ208" s="1650"/>
      <c r="FA208" s="1650"/>
      <c r="FB208" s="1650"/>
      <c r="FC208" s="1650"/>
      <c r="FD208" s="1650"/>
      <c r="FE208" s="1650"/>
      <c r="FF208" s="1650"/>
      <c r="FG208" s="1650"/>
      <c r="FH208" s="1650"/>
      <c r="FI208" s="1650"/>
      <c r="FJ208" s="1650"/>
      <c r="FK208" s="1650"/>
      <c r="FL208" s="1650"/>
      <c r="FM208" s="1650"/>
      <c r="FN208" s="1650"/>
      <c r="FO208" s="1650"/>
      <c r="FP208" s="1650"/>
      <c r="FQ208" s="1650"/>
      <c r="FR208" s="1650"/>
      <c r="FS208" s="1650"/>
      <c r="FT208" s="1650"/>
      <c r="FU208" s="1650"/>
      <c r="FV208" s="1650"/>
      <c r="FW208" s="1650"/>
      <c r="FX208" s="1650"/>
      <c r="FY208" s="1650"/>
      <c r="FZ208" s="1650"/>
      <c r="GA208" s="1650"/>
      <c r="GB208" s="1650"/>
      <c r="GC208" s="1650"/>
      <c r="GD208" s="1650"/>
      <c r="GE208" s="1650"/>
      <c r="GF208" s="1650"/>
      <c r="GG208" s="1650"/>
      <c r="GH208" s="1650"/>
      <c r="GI208" s="1650"/>
      <c r="GJ208" s="1650"/>
      <c r="GK208" s="1650"/>
      <c r="GL208" s="1650"/>
      <c r="GM208" s="1650"/>
      <c r="GO208" s="1169"/>
      <c r="GP208" s="1645"/>
      <c r="GQ208" s="1645"/>
      <c r="GR208" s="1169"/>
      <c r="GS208" s="1169"/>
      <c r="GT208" s="1169"/>
      <c r="GU208" s="1169"/>
      <c r="GV208" s="1645"/>
      <c r="GW208" s="1169"/>
      <c r="GX208" s="1169"/>
      <c r="GY208" s="553"/>
      <c r="GZ208" s="1169"/>
      <c r="HA208" s="1169"/>
      <c r="HB208" s="1169"/>
      <c r="HC208" s="1169"/>
      <c r="HD208" s="1169"/>
      <c r="HE208" s="1641"/>
      <c r="HF208" s="575"/>
      <c r="HG208" s="575"/>
      <c r="HH208" s="575"/>
      <c r="HI208" s="575"/>
      <c r="HJ208" s="1650">
        <v>11</v>
      </c>
    </row>
    <row s="1650" customFormat="1" customHeight="1" ht="11.549999999999999">
      <c r="A209" s="996"/>
      <c r="B209" s="1645"/>
      <c r="C209" s="1645"/>
      <c r="D209" s="360"/>
      <c r="J209" s="1650"/>
      <c r="K209" s="1650"/>
      <c r="L209" s="1650"/>
      <c r="M209" s="1650"/>
      <c r="N209" s="1650"/>
      <c r="O209" s="1650"/>
      <c r="P209" s="1650"/>
      <c r="Q209" s="1650"/>
      <c r="R209" s="1650"/>
      <c r="S209" s="1650"/>
      <c r="T209" s="1650"/>
      <c r="U209" s="1650"/>
      <c r="V209" s="1650"/>
      <c r="W209" s="1650"/>
      <c r="X209" s="1650"/>
      <c r="Y209" s="1650"/>
      <c r="Z209" s="1650"/>
      <c r="AA209" s="1650"/>
      <c r="AB209" s="1650"/>
      <c r="AC209" s="1650"/>
      <c r="AD209" s="1650"/>
      <c r="AE209" s="1650"/>
      <c r="AF209" s="1650"/>
      <c r="AG209" s="1650"/>
      <c r="AH209" s="1650"/>
      <c r="AI209" s="1650"/>
      <c r="AJ209" s="1650"/>
      <c r="AK209" s="1650"/>
      <c r="AL209" s="1650"/>
      <c r="AM209" s="1650"/>
      <c r="AN209" s="1650"/>
      <c r="AO209" s="1650"/>
      <c r="AP209" s="1650"/>
      <c r="AQ209" s="1650"/>
      <c r="AR209" s="1650"/>
      <c r="AS209" s="1650"/>
      <c r="AT209" s="1650"/>
      <c r="AU209" s="1650"/>
      <c r="AV209" s="1650"/>
      <c r="AW209" s="1650"/>
      <c r="AX209" s="1650"/>
      <c r="AY209" s="1650"/>
      <c r="AZ209" s="1650"/>
      <c r="BA209" s="1650"/>
      <c r="BB209" s="1650"/>
      <c r="BC209" s="1650"/>
      <c r="BD209" s="1650"/>
      <c r="BE209" s="1650"/>
      <c r="BF209" s="1650"/>
      <c r="BG209" s="1650"/>
      <c r="BH209" s="1650"/>
      <c r="BI209" s="1650"/>
      <c r="BJ209" s="1650"/>
      <c r="BK209" s="1650"/>
      <c r="BL209" s="1650"/>
      <c r="BM209" s="1650"/>
      <c r="BN209" s="1650"/>
      <c r="BO209" s="1650"/>
      <c r="BP209" s="1650"/>
      <c r="BQ209" s="1650"/>
      <c r="BR209" s="1650"/>
      <c r="BS209" s="1650"/>
      <c r="BT209" s="1650"/>
      <c r="BU209" s="1650"/>
      <c r="BV209" s="1650"/>
      <c r="BW209" s="1650"/>
      <c r="BX209" s="1650"/>
      <c r="BY209" s="1650"/>
      <c r="BZ209" s="1650"/>
      <c r="CA209" s="1650"/>
      <c r="CB209" s="1650"/>
      <c r="CC209" s="1650"/>
      <c r="CD209" s="1650"/>
      <c r="CE209" s="1650"/>
      <c r="CF209" s="1650"/>
      <c r="CG209" s="1650"/>
      <c r="CH209" s="1650"/>
      <c r="CI209" s="1650"/>
      <c r="CJ209" s="1650"/>
      <c r="CK209" s="1650"/>
      <c r="CL209" s="1650"/>
      <c r="CM209" s="1650"/>
      <c r="CN209" s="1650"/>
      <c r="CO209" s="1650"/>
      <c r="CP209" s="1650"/>
      <c r="CQ209" s="1650"/>
      <c r="CR209" s="1650"/>
      <c r="CS209" s="1650"/>
      <c r="CT209" s="1650"/>
      <c r="CU209" s="1650"/>
      <c r="CV209" s="1650"/>
      <c r="CW209" s="1650"/>
      <c r="CX209" s="1650"/>
      <c r="CY209" s="1650"/>
      <c r="CZ209" s="1650"/>
      <c r="DA209" s="1650"/>
      <c r="DB209" s="1650"/>
      <c r="DC209" s="1650"/>
      <c r="DD209" s="1650"/>
      <c r="DE209" s="1650"/>
      <c r="DF209" s="1650"/>
      <c r="DG209" s="1650"/>
      <c r="DH209" s="1650"/>
      <c r="DI209" s="1650"/>
      <c r="DJ209" s="1650"/>
      <c r="DK209" s="1650"/>
      <c r="DL209" s="1650"/>
      <c r="DM209" s="1650"/>
      <c r="DN209" s="1650"/>
      <c r="DO209" s="1650"/>
      <c r="DP209" s="1650"/>
      <c r="DQ209" s="1650"/>
      <c r="DR209" s="1650"/>
      <c r="DS209" s="1650"/>
      <c r="DT209" s="1650"/>
      <c r="DU209" s="1650"/>
      <c r="DV209" s="1650"/>
      <c r="DW209" s="1650"/>
      <c r="DX209" s="1650"/>
      <c r="DY209" s="1650"/>
      <c r="DZ209" s="1650"/>
      <c r="EA209" s="1650"/>
      <c r="EB209" s="1650"/>
      <c r="EC209" s="1650"/>
      <c r="ED209" s="1650"/>
      <c r="EE209" s="1650"/>
      <c r="EF209" s="1650"/>
      <c r="EG209" s="1650"/>
      <c r="EH209" s="1650"/>
      <c r="EI209" s="1650"/>
      <c r="EJ209" s="1650"/>
      <c r="EK209" s="1650"/>
      <c r="EL209" s="1650"/>
      <c r="EM209" s="1650"/>
      <c r="EN209" s="1650"/>
      <c r="EO209" s="1650"/>
      <c r="EP209" s="1650"/>
      <c r="EQ209" s="1650"/>
      <c r="ER209" s="1650"/>
      <c r="ES209" s="1650"/>
      <c r="ET209" s="1650"/>
      <c r="EU209" s="1650"/>
      <c r="EV209" s="1650"/>
      <c r="EW209" s="1650"/>
      <c r="EX209" s="1650"/>
      <c r="EY209" s="1650"/>
      <c r="EZ209" s="1650"/>
      <c r="FA209" s="1650"/>
      <c r="FB209" s="1650"/>
      <c r="FC209" s="1650"/>
      <c r="FD209" s="1650"/>
      <c r="FE209" s="1650"/>
      <c r="FF209" s="1650"/>
      <c r="FG209" s="1650"/>
      <c r="FH209" s="1650"/>
      <c r="FI209" s="1650"/>
      <c r="FJ209" s="1650"/>
      <c r="FK209" s="1650"/>
      <c r="FL209" s="1650"/>
      <c r="FM209" s="1650"/>
      <c r="FN209" s="1650"/>
      <c r="FO209" s="1650"/>
      <c r="FP209" s="1650"/>
      <c r="FQ209" s="1650"/>
      <c r="FR209" s="1650"/>
      <c r="FS209" s="1650"/>
      <c r="FT209" s="1650"/>
      <c r="FU209" s="1650"/>
      <c r="FV209" s="1650"/>
      <c r="FW209" s="1650"/>
      <c r="FX209" s="1650"/>
      <c r="FY209" s="1650"/>
      <c r="FZ209" s="1650"/>
      <c r="GA209" s="1650"/>
      <c r="GB209" s="1650"/>
      <c r="GC209" s="1650"/>
      <c r="GD209" s="1650"/>
      <c r="GE209" s="1650"/>
      <c r="GF209" s="1650"/>
      <c r="GG209" s="1650"/>
      <c r="GH209" s="1650"/>
      <c r="GI209" s="1650"/>
      <c r="GJ209" s="1650"/>
      <c r="GK209" s="1650"/>
      <c r="GL209" s="1650"/>
      <c r="GM209" s="1650"/>
      <c r="GO209" s="1169"/>
      <c r="GP209" s="1645"/>
      <c r="GQ209" s="1645"/>
      <c r="GR209" s="1169"/>
      <c r="GS209" s="1169"/>
      <c r="GT209" s="1169"/>
      <c r="GU209" s="1169"/>
      <c r="GV209" s="1645"/>
      <c r="GW209" s="1169"/>
      <c r="GX209" s="1169"/>
      <c r="GY209" s="553"/>
      <c r="GZ209" s="1169"/>
      <c r="HA209" s="1169"/>
      <c r="HB209" s="1169"/>
      <c r="HC209" s="1169"/>
      <c r="HD209" s="1169"/>
      <c r="HE209" s="1641"/>
      <c r="HF209" s="575"/>
      <c r="HG209" s="575"/>
      <c r="HH209" s="575"/>
      <c r="HI209" s="575"/>
      <c r="HJ209" s="1650">
        <v>11</v>
      </c>
    </row>
    <row s="1650" customFormat="1" customHeight="1" ht="11.549999999999999">
      <c r="A210" s="996"/>
      <c r="B210" s="1645"/>
      <c r="C210" s="1645"/>
      <c r="D210" s="360"/>
      <c r="J210" s="1650"/>
      <c r="K210" s="1650"/>
      <c r="L210" s="1650"/>
      <c r="M210" s="1650"/>
      <c r="N210" s="1650"/>
      <c r="O210" s="1650"/>
      <c r="P210" s="1650"/>
      <c r="Q210" s="1650"/>
      <c r="R210" s="1650"/>
      <c r="S210" s="1650"/>
      <c r="T210" s="1650"/>
      <c r="U210" s="1650"/>
      <c r="V210" s="1650"/>
      <c r="W210" s="1650"/>
      <c r="X210" s="1650"/>
      <c r="Y210" s="1650"/>
      <c r="Z210" s="1650"/>
      <c r="AA210" s="1650"/>
      <c r="AB210" s="1650"/>
      <c r="AC210" s="1650"/>
      <c r="AD210" s="1650"/>
      <c r="AE210" s="1650"/>
      <c r="AF210" s="1650"/>
      <c r="AG210" s="1650"/>
      <c r="AH210" s="1650"/>
      <c r="AI210" s="1650"/>
      <c r="AJ210" s="1650"/>
      <c r="AK210" s="1650"/>
      <c r="AL210" s="1650"/>
      <c r="AM210" s="1650"/>
      <c r="AN210" s="1650"/>
      <c r="AO210" s="1650"/>
      <c r="AP210" s="1650"/>
      <c r="AQ210" s="1650"/>
      <c r="AR210" s="1650"/>
      <c r="AS210" s="1650"/>
      <c r="AT210" s="1650"/>
      <c r="AU210" s="1650"/>
      <c r="AV210" s="1650"/>
      <c r="AW210" s="1650"/>
      <c r="AX210" s="1650"/>
      <c r="AY210" s="1650"/>
      <c r="AZ210" s="1650"/>
      <c r="BA210" s="1650"/>
      <c r="BB210" s="1650"/>
      <c r="BC210" s="1650"/>
      <c r="BD210" s="1650"/>
      <c r="BE210" s="1650"/>
      <c r="BF210" s="1650"/>
      <c r="BG210" s="1650"/>
      <c r="BH210" s="1650"/>
      <c r="BI210" s="1650"/>
      <c r="BJ210" s="1650"/>
      <c r="BK210" s="1650"/>
      <c r="BL210" s="1650"/>
      <c r="BM210" s="1650"/>
      <c r="BN210" s="1650"/>
      <c r="BO210" s="1650"/>
      <c r="BP210" s="1650"/>
      <c r="BQ210" s="1650"/>
      <c r="BR210" s="1650"/>
      <c r="BS210" s="1650"/>
      <c r="BT210" s="1650"/>
      <c r="BU210" s="1650"/>
      <c r="BV210" s="1650"/>
      <c r="BW210" s="1650"/>
      <c r="BX210" s="1650"/>
      <c r="BY210" s="1650"/>
      <c r="BZ210" s="1650"/>
      <c r="CA210" s="1650"/>
      <c r="CB210" s="1650"/>
      <c r="CC210" s="1650"/>
      <c r="CD210" s="1650"/>
      <c r="CE210" s="1650"/>
      <c r="CF210" s="1650"/>
      <c r="CG210" s="1650"/>
      <c r="CH210" s="1650"/>
      <c r="CI210" s="1650"/>
      <c r="CJ210" s="1650"/>
      <c r="CK210" s="1650"/>
      <c r="CL210" s="1650"/>
      <c r="CM210" s="1650"/>
      <c r="CN210" s="1650"/>
      <c r="CO210" s="1650"/>
      <c r="CP210" s="1650"/>
      <c r="CQ210" s="1650"/>
      <c r="CR210" s="1650"/>
      <c r="CS210" s="1650"/>
      <c r="CT210" s="1650"/>
      <c r="CU210" s="1650"/>
      <c r="CV210" s="1650"/>
      <c r="CW210" s="1650"/>
      <c r="CX210" s="1650"/>
      <c r="CY210" s="1650"/>
      <c r="CZ210" s="1650"/>
      <c r="DA210" s="1650"/>
      <c r="DB210" s="1650"/>
      <c r="DC210" s="1650"/>
      <c r="DD210" s="1650"/>
      <c r="DE210" s="1650"/>
      <c r="DF210" s="1650"/>
      <c r="DG210" s="1650"/>
      <c r="DH210" s="1650"/>
      <c r="DI210" s="1650"/>
      <c r="DJ210" s="1650"/>
      <c r="DK210" s="1650"/>
      <c r="DL210" s="1650"/>
      <c r="DM210" s="1650"/>
      <c r="DN210" s="1650"/>
      <c r="DO210" s="1650"/>
      <c r="DP210" s="1650"/>
      <c r="DQ210" s="1650"/>
      <c r="DR210" s="1650"/>
      <c r="DS210" s="1650"/>
      <c r="DT210" s="1650"/>
      <c r="DU210" s="1650"/>
      <c r="DV210" s="1650"/>
      <c r="DW210" s="1650"/>
      <c r="DX210" s="1650"/>
      <c r="DY210" s="1650"/>
      <c r="DZ210" s="1650"/>
      <c r="EA210" s="1650"/>
      <c r="EB210" s="1650"/>
      <c r="EC210" s="1650"/>
      <c r="ED210" s="1650"/>
      <c r="EE210" s="1650"/>
      <c r="EF210" s="1650"/>
      <c r="EG210" s="1650"/>
      <c r="EH210" s="1650"/>
      <c r="EI210" s="1650"/>
      <c r="EJ210" s="1650"/>
      <c r="EK210" s="1650"/>
      <c r="EL210" s="1650"/>
      <c r="EM210" s="1650"/>
      <c r="EN210" s="1650"/>
      <c r="EO210" s="1650"/>
      <c r="EP210" s="1650"/>
      <c r="EQ210" s="1650"/>
      <c r="ER210" s="1650"/>
      <c r="ES210" s="1650"/>
      <c r="ET210" s="1650"/>
      <c r="EU210" s="1650"/>
      <c r="EV210" s="1650"/>
      <c r="EW210" s="1650"/>
      <c r="EX210" s="1650"/>
      <c r="EY210" s="1650"/>
      <c r="EZ210" s="1650"/>
      <c r="FA210" s="1650"/>
      <c r="FB210" s="1650"/>
      <c r="FC210" s="1650"/>
      <c r="FD210" s="1650"/>
      <c r="FE210" s="1650"/>
      <c r="FF210" s="1650"/>
      <c r="FG210" s="1650"/>
      <c r="FH210" s="1650"/>
      <c r="FI210" s="1650"/>
      <c r="FJ210" s="1650"/>
      <c r="FK210" s="1650"/>
      <c r="FL210" s="1650"/>
      <c r="FM210" s="1650"/>
      <c r="FN210" s="1650"/>
      <c r="FO210" s="1650"/>
      <c r="FP210" s="1650"/>
      <c r="FQ210" s="1650"/>
      <c r="FR210" s="1650"/>
      <c r="FS210" s="1650"/>
      <c r="FT210" s="1650"/>
      <c r="FU210" s="1650"/>
      <c r="FV210" s="1650"/>
      <c r="FW210" s="1650"/>
      <c r="FX210" s="1650"/>
      <c r="FY210" s="1650"/>
      <c r="FZ210" s="1650"/>
      <c r="GA210" s="1650"/>
      <c r="GB210" s="1650"/>
      <c r="GC210" s="1650"/>
      <c r="GD210" s="1650"/>
      <c r="GE210" s="1650"/>
      <c r="GF210" s="1650"/>
      <c r="GG210" s="1650"/>
      <c r="GH210" s="1650"/>
      <c r="GI210" s="1650"/>
      <c r="GJ210" s="1650"/>
      <c r="GK210" s="1650"/>
      <c r="GL210" s="1650"/>
      <c r="GM210" s="1650"/>
      <c r="GO210" s="1169"/>
      <c r="GP210" s="1645"/>
      <c r="GQ210" s="1645"/>
      <c r="GR210" s="1169"/>
      <c r="GS210" s="1169"/>
      <c r="GT210" s="1169"/>
      <c r="GU210" s="1169"/>
      <c r="GV210" s="1645"/>
      <c r="GW210" s="1169"/>
      <c r="GX210" s="1169"/>
      <c r="GY210" s="553"/>
      <c r="GZ210" s="1169"/>
      <c r="HA210" s="1169"/>
      <c r="HB210" s="1169"/>
      <c r="HC210" s="1169"/>
      <c r="HD210" s="1169"/>
      <c r="HE210" s="1641"/>
      <c r="HF210" s="575"/>
      <c r="HG210" s="575"/>
      <c r="HH210" s="575"/>
      <c r="HI210" s="575"/>
      <c r="HJ210" s="1650">
        <v>11</v>
      </c>
    </row>
    <row s="1650" customFormat="1" customHeight="1" ht="11.549999999999999">
      <c r="A211" s="996"/>
      <c r="B211" s="1645"/>
      <c r="C211" s="1645"/>
      <c r="D211" s="360"/>
      <c r="J211" s="1650"/>
      <c r="K211" s="1650"/>
      <c r="L211" s="1650"/>
      <c r="M211" s="1650"/>
      <c r="N211" s="1650"/>
      <c r="O211" s="1650"/>
      <c r="P211" s="1650"/>
      <c r="Q211" s="1650"/>
      <c r="R211" s="1650"/>
      <c r="S211" s="1650"/>
      <c r="T211" s="1650"/>
      <c r="U211" s="1650"/>
      <c r="V211" s="1650"/>
      <c r="W211" s="1650"/>
      <c r="X211" s="1650"/>
      <c r="Y211" s="1650"/>
      <c r="Z211" s="1650"/>
      <c r="AA211" s="1650"/>
      <c r="AB211" s="1650"/>
      <c r="AC211" s="1650"/>
      <c r="AD211" s="1650"/>
      <c r="AE211" s="1650"/>
      <c r="AF211" s="1650"/>
      <c r="AG211" s="1650"/>
      <c r="AH211" s="1650"/>
      <c r="AI211" s="1650"/>
      <c r="AJ211" s="1650"/>
      <c r="AK211" s="1650"/>
      <c r="AL211" s="1650"/>
      <c r="AM211" s="1650"/>
      <c r="AN211" s="1650"/>
      <c r="AO211" s="1650"/>
      <c r="AP211" s="1650"/>
      <c r="AQ211" s="1650"/>
      <c r="AR211" s="1650"/>
      <c r="AS211" s="1650"/>
      <c r="AT211" s="1650"/>
      <c r="AU211" s="1650"/>
      <c r="AV211" s="1650"/>
      <c r="AW211" s="1650"/>
      <c r="AX211" s="1650"/>
      <c r="AY211" s="1650"/>
      <c r="AZ211" s="1650"/>
      <c r="BA211" s="1650"/>
      <c r="BB211" s="1650"/>
      <c r="BC211" s="1650"/>
      <c r="BD211" s="1650"/>
      <c r="BE211" s="1650"/>
      <c r="BF211" s="1650"/>
      <c r="BG211" s="1650"/>
      <c r="BH211" s="1650"/>
      <c r="BI211" s="1650"/>
      <c r="BJ211" s="1650"/>
      <c r="BK211" s="1650"/>
      <c r="BL211" s="1650"/>
      <c r="BM211" s="1650"/>
      <c r="BN211" s="1650"/>
      <c r="BO211" s="1650"/>
      <c r="BP211" s="1650"/>
      <c r="BQ211" s="1650"/>
      <c r="BR211" s="1650"/>
      <c r="BS211" s="1650"/>
      <c r="BT211" s="1650"/>
      <c r="BU211" s="1650"/>
      <c r="BV211" s="1650"/>
      <c r="BW211" s="1650"/>
      <c r="BX211" s="1650"/>
      <c r="BY211" s="1650"/>
      <c r="BZ211" s="1650"/>
      <c r="CA211" s="1650"/>
      <c r="CB211" s="1650"/>
      <c r="CC211" s="1650"/>
      <c r="CD211" s="1650"/>
      <c r="CE211" s="1650"/>
      <c r="CF211" s="1650"/>
      <c r="CG211" s="1650"/>
      <c r="CH211" s="1650"/>
      <c r="CI211" s="1650"/>
      <c r="CJ211" s="1650"/>
      <c r="CK211" s="1650"/>
      <c r="CL211" s="1650"/>
      <c r="CM211" s="1650"/>
      <c r="CN211" s="1650"/>
      <c r="CO211" s="1650"/>
      <c r="CP211" s="1650"/>
      <c r="CQ211" s="1650"/>
      <c r="CR211" s="1650"/>
      <c r="CS211" s="1650"/>
      <c r="CT211" s="1650"/>
      <c r="CU211" s="1650"/>
      <c r="CV211" s="1650"/>
      <c r="CW211" s="1650"/>
      <c r="CX211" s="1650"/>
      <c r="CY211" s="1650"/>
      <c r="CZ211" s="1650"/>
      <c r="DA211" s="1650"/>
      <c r="DB211" s="1650"/>
      <c r="DC211" s="1650"/>
      <c r="DD211" s="1650"/>
      <c r="DE211" s="1650"/>
      <c r="DF211" s="1650"/>
      <c r="DG211" s="1650"/>
      <c r="DH211" s="1650"/>
      <c r="DI211" s="1650"/>
      <c r="DJ211" s="1650"/>
      <c r="DK211" s="1650"/>
      <c r="DL211" s="1650"/>
      <c r="DM211" s="1650"/>
      <c r="DN211" s="1650"/>
      <c r="DO211" s="1650"/>
      <c r="DP211" s="1650"/>
      <c r="DQ211" s="1650"/>
      <c r="DR211" s="1650"/>
      <c r="DS211" s="1650"/>
      <c r="DT211" s="1650"/>
      <c r="DU211" s="1650"/>
      <c r="DV211" s="1650"/>
      <c r="DW211" s="1650"/>
      <c r="DX211" s="1650"/>
      <c r="DY211" s="1650"/>
      <c r="DZ211" s="1650"/>
      <c r="EA211" s="1650"/>
      <c r="EB211" s="1650"/>
      <c r="EC211" s="1650"/>
      <c r="ED211" s="1650"/>
      <c r="EE211" s="1650"/>
      <c r="EF211" s="1650"/>
      <c r="EG211" s="1650"/>
      <c r="EH211" s="1650"/>
      <c r="EI211" s="1650"/>
      <c r="EJ211" s="1650"/>
      <c r="EK211" s="1650"/>
      <c r="EL211" s="1650"/>
      <c r="EM211" s="1650"/>
      <c r="EN211" s="1650"/>
      <c r="EO211" s="1650"/>
      <c r="EP211" s="1650"/>
      <c r="EQ211" s="1650"/>
      <c r="ER211" s="1650"/>
      <c r="ES211" s="1650"/>
      <c r="ET211" s="1650"/>
      <c r="EU211" s="1650"/>
      <c r="EV211" s="1650"/>
      <c r="EW211" s="1650"/>
      <c r="EX211" s="1650"/>
      <c r="EY211" s="1650"/>
      <c r="EZ211" s="1650"/>
      <c r="FA211" s="1650"/>
      <c r="FB211" s="1650"/>
      <c r="FC211" s="1650"/>
      <c r="FD211" s="1650"/>
      <c r="FE211" s="1650"/>
      <c r="FF211" s="1650"/>
      <c r="FG211" s="1650"/>
      <c r="FH211" s="1650"/>
      <c r="FI211" s="1650"/>
      <c r="FJ211" s="1650"/>
      <c r="FK211" s="1650"/>
      <c r="FL211" s="1650"/>
      <c r="FM211" s="1650"/>
      <c r="FN211" s="1650"/>
      <c r="FO211" s="1650"/>
      <c r="FP211" s="1650"/>
      <c r="FQ211" s="1650"/>
      <c r="FR211" s="1650"/>
      <c r="FS211" s="1650"/>
      <c r="FT211" s="1650"/>
      <c r="FU211" s="1650"/>
      <c r="FV211" s="1650"/>
      <c r="FW211" s="1650"/>
      <c r="FX211" s="1650"/>
      <c r="FY211" s="1650"/>
      <c r="FZ211" s="1650"/>
      <c r="GA211" s="1650"/>
      <c r="GB211" s="1650"/>
      <c r="GC211" s="1650"/>
      <c r="GD211" s="1650"/>
      <c r="GE211" s="1650"/>
      <c r="GF211" s="1650"/>
      <c r="GG211" s="1650"/>
      <c r="GH211" s="1650"/>
      <c r="GI211" s="1650"/>
      <c r="GJ211" s="1650"/>
      <c r="GK211" s="1650"/>
      <c r="GL211" s="1650"/>
      <c r="GM211" s="1650"/>
      <c r="GO211" s="1169"/>
      <c r="GP211" s="1645"/>
      <c r="GQ211" s="1645"/>
      <c r="GR211" s="1169"/>
      <c r="GS211" s="1169"/>
      <c r="GT211" s="1169"/>
      <c r="GU211" s="1169"/>
      <c r="GV211" s="1645"/>
      <c r="GW211" s="1169"/>
      <c r="GX211" s="1169"/>
      <c r="GY211" s="553"/>
      <c r="GZ211" s="1169"/>
      <c r="HA211" s="1169"/>
      <c r="HB211" s="1169"/>
      <c r="HC211" s="1169"/>
      <c r="HD211" s="1169"/>
      <c r="HE211" s="1641"/>
      <c r="HF211" s="575"/>
      <c r="HG211" s="575"/>
      <c r="HH211" s="575"/>
      <c r="HI211" s="575"/>
      <c r="HJ211" s="1650">
        <v>11</v>
      </c>
    </row>
    <row s="1650" customFormat="1" customHeight="1" ht="11.549999999999999">
      <c r="A212" s="996"/>
      <c r="B212" s="1645"/>
      <c r="C212" s="1645"/>
      <c r="D212" s="360"/>
      <c r="J212" s="1650"/>
      <c r="K212" s="1650"/>
      <c r="L212" s="1650"/>
      <c r="M212" s="1650"/>
      <c r="N212" s="1650"/>
      <c r="O212" s="1650"/>
      <c r="P212" s="1650"/>
      <c r="Q212" s="1650"/>
      <c r="R212" s="1650"/>
      <c r="S212" s="1650"/>
      <c r="T212" s="1650"/>
      <c r="U212" s="1650"/>
      <c r="V212" s="1650"/>
      <c r="W212" s="1650"/>
      <c r="X212" s="1650"/>
      <c r="Y212" s="1650"/>
      <c r="Z212" s="1650"/>
      <c r="AA212" s="1650"/>
      <c r="AB212" s="1650"/>
      <c r="AC212" s="1650"/>
      <c r="AD212" s="1650"/>
      <c r="AE212" s="1650"/>
      <c r="AF212" s="1650"/>
      <c r="AG212" s="1650"/>
      <c r="AH212" s="1650"/>
      <c r="AI212" s="1650"/>
      <c r="AJ212" s="1650"/>
      <c r="AK212" s="1650"/>
      <c r="AL212" s="1650"/>
      <c r="AM212" s="1650"/>
      <c r="AN212" s="1650"/>
      <c r="AO212" s="1650"/>
      <c r="AP212" s="1650"/>
      <c r="AQ212" s="1650"/>
      <c r="AR212" s="1650"/>
      <c r="AS212" s="1650"/>
      <c r="AT212" s="1650"/>
      <c r="AU212" s="1650"/>
      <c r="AV212" s="1650"/>
      <c r="AW212" s="1650"/>
      <c r="AX212" s="1650"/>
      <c r="AY212" s="1650"/>
      <c r="AZ212" s="1650"/>
      <c r="BA212" s="1650"/>
      <c r="BB212" s="1650"/>
      <c r="BC212" s="1650"/>
      <c r="BD212" s="1650"/>
      <c r="BE212" s="1650"/>
      <c r="BF212" s="1650"/>
      <c r="BG212" s="1650"/>
      <c r="BH212" s="1650"/>
      <c r="BI212" s="1650"/>
      <c r="BJ212" s="1650"/>
      <c r="BK212" s="1650"/>
      <c r="BL212" s="1650"/>
      <c r="BM212" s="1650"/>
      <c r="BN212" s="1650"/>
      <c r="BO212" s="1650"/>
      <c r="BP212" s="1650"/>
      <c r="BQ212" s="1650"/>
      <c r="BR212" s="1650"/>
      <c r="BS212" s="1650"/>
      <c r="BT212" s="1650"/>
      <c r="BU212" s="1650"/>
      <c r="BV212" s="1650"/>
      <c r="BW212" s="1650"/>
      <c r="BX212" s="1650"/>
      <c r="BY212" s="1650"/>
      <c r="BZ212" s="1650"/>
      <c r="CA212" s="1650"/>
      <c r="CB212" s="1650"/>
      <c r="CC212" s="1650"/>
      <c r="CD212" s="1650"/>
      <c r="CE212" s="1650"/>
      <c r="CF212" s="1650"/>
      <c r="CG212" s="1650"/>
      <c r="CH212" s="1650"/>
      <c r="CI212" s="1650"/>
      <c r="CJ212" s="1650"/>
      <c r="CK212" s="1650"/>
      <c r="CL212" s="1650"/>
      <c r="CM212" s="1650"/>
      <c r="CN212" s="1650"/>
      <c r="CO212" s="1650"/>
      <c r="CP212" s="1650"/>
      <c r="CQ212" s="1650"/>
      <c r="CR212" s="1650"/>
      <c r="CS212" s="1650"/>
      <c r="CT212" s="1650"/>
      <c r="CU212" s="1650"/>
      <c r="CV212" s="1650"/>
      <c r="CW212" s="1650"/>
      <c r="CX212" s="1650"/>
      <c r="CY212" s="1650"/>
      <c r="CZ212" s="1650"/>
      <c r="DA212" s="1650"/>
      <c r="DB212" s="1650"/>
      <c r="DC212" s="1650"/>
      <c r="DD212" s="1650"/>
      <c r="DE212" s="1650"/>
      <c r="DF212" s="1650"/>
      <c r="DG212" s="1650"/>
      <c r="DH212" s="1650"/>
      <c r="DI212" s="1650"/>
      <c r="DJ212" s="1650"/>
      <c r="DK212" s="1650"/>
      <c r="DL212" s="1650"/>
      <c r="DM212" s="1650"/>
      <c r="DN212" s="1650"/>
      <c r="DO212" s="1650"/>
      <c r="DP212" s="1650"/>
      <c r="DQ212" s="1650"/>
      <c r="DR212" s="1650"/>
      <c r="DS212" s="1650"/>
      <c r="DT212" s="1650"/>
      <c r="DU212" s="1650"/>
      <c r="DV212" s="1650"/>
      <c r="DW212" s="1650"/>
      <c r="DX212" s="1650"/>
      <c r="DY212" s="1650"/>
      <c r="DZ212" s="1650"/>
      <c r="EA212" s="1650"/>
      <c r="EB212" s="1650"/>
      <c r="EC212" s="1650"/>
      <c r="ED212" s="1650"/>
      <c r="EE212" s="1650"/>
      <c r="EF212" s="1650"/>
      <c r="EG212" s="1650"/>
      <c r="EH212" s="1650"/>
      <c r="EI212" s="1650"/>
      <c r="EJ212" s="1650"/>
      <c r="EK212" s="1650"/>
      <c r="EL212" s="1650"/>
      <c r="EM212" s="1650"/>
      <c r="EN212" s="1650"/>
      <c r="EO212" s="1650"/>
      <c r="EP212" s="1650"/>
      <c r="EQ212" s="1650"/>
      <c r="ER212" s="1650"/>
      <c r="ES212" s="1650"/>
      <c r="ET212" s="1650"/>
      <c r="EU212" s="1650"/>
      <c r="EV212" s="1650"/>
      <c r="EW212" s="1650"/>
      <c r="EX212" s="1650"/>
      <c r="EY212" s="1650"/>
      <c r="EZ212" s="1650"/>
      <c r="FA212" s="1650"/>
      <c r="FB212" s="1650"/>
      <c r="FC212" s="1650"/>
      <c r="FD212" s="1650"/>
      <c r="FE212" s="1650"/>
      <c r="FF212" s="1650"/>
      <c r="FG212" s="1650"/>
      <c r="FH212" s="1650"/>
      <c r="FI212" s="1650"/>
      <c r="FJ212" s="1650"/>
      <c r="FK212" s="1650"/>
      <c r="FL212" s="1650"/>
      <c r="FM212" s="1650"/>
      <c r="FN212" s="1650"/>
      <c r="FO212" s="1650"/>
      <c r="FP212" s="1650"/>
      <c r="FQ212" s="1650"/>
      <c r="FR212" s="1650"/>
      <c r="FS212" s="1650"/>
      <c r="FT212" s="1650"/>
      <c r="FU212" s="1650"/>
      <c r="FV212" s="1650"/>
      <c r="FW212" s="1650"/>
      <c r="FX212" s="1650"/>
      <c r="FY212" s="1650"/>
      <c r="FZ212" s="1650"/>
      <c r="GA212" s="1650"/>
      <c r="GB212" s="1650"/>
      <c r="GC212" s="1650"/>
      <c r="GD212" s="1650"/>
      <c r="GE212" s="1650"/>
      <c r="GF212" s="1650"/>
      <c r="GG212" s="1650"/>
      <c r="GH212" s="1650"/>
      <c r="GI212" s="1650"/>
      <c r="GJ212" s="1650"/>
      <c r="GK212" s="1650"/>
      <c r="GL212" s="1650"/>
      <c r="GM212" s="1650"/>
      <c r="GO212" s="1169"/>
      <c r="GP212" s="1645"/>
      <c r="GQ212" s="1645"/>
      <c r="GR212" s="1169"/>
      <c r="GS212" s="1169"/>
      <c r="GT212" s="1169"/>
      <c r="GU212" s="1169"/>
      <c r="GV212" s="1645"/>
      <c r="GW212" s="1169"/>
      <c r="GX212" s="1169"/>
      <c r="GY212" s="553"/>
      <c r="GZ212" s="1169"/>
      <c r="HA212" s="1169"/>
      <c r="HB212" s="1169"/>
      <c r="HC212" s="1169"/>
      <c r="HD212" s="1169"/>
      <c r="HE212" s="1641"/>
      <c r="HF212" s="575"/>
      <c r="HG212" s="575"/>
      <c r="HH212" s="575"/>
      <c r="HI212" s="575"/>
      <c r="HJ212" s="1650">
        <v>11</v>
      </c>
    </row>
    <row s="1650" customFormat="1" customHeight="1" ht="11.549999999999999">
      <c r="A213" s="996"/>
      <c r="B213" s="1645"/>
      <c r="C213" s="1645"/>
      <c r="D213" s="360"/>
      <c r="J213" s="1650"/>
      <c r="K213" s="1650"/>
      <c r="L213" s="1650"/>
      <c r="M213" s="1650"/>
      <c r="N213" s="1650"/>
      <c r="O213" s="1650"/>
      <c r="P213" s="1650"/>
      <c r="Q213" s="1650"/>
      <c r="R213" s="1650"/>
      <c r="S213" s="1650"/>
      <c r="T213" s="1650"/>
      <c r="U213" s="1650"/>
      <c r="V213" s="1650"/>
      <c r="W213" s="1650"/>
      <c r="X213" s="1650"/>
      <c r="Y213" s="1650"/>
      <c r="Z213" s="1650"/>
      <c r="AA213" s="1650"/>
      <c r="AB213" s="1650"/>
      <c r="AC213" s="1650"/>
      <c r="AD213" s="1650"/>
      <c r="AE213" s="1650"/>
      <c r="AF213" s="1650"/>
      <c r="AG213" s="1650"/>
      <c r="AH213" s="1650"/>
      <c r="AI213" s="1650"/>
      <c r="AJ213" s="1650"/>
      <c r="AK213" s="1650"/>
      <c r="AL213" s="1650"/>
      <c r="AM213" s="1650"/>
      <c r="AN213" s="1650"/>
      <c r="AO213" s="1650"/>
      <c r="AP213" s="1650"/>
      <c r="AQ213" s="1650"/>
      <c r="AR213" s="1650"/>
      <c r="AS213" s="1650"/>
      <c r="AT213" s="1650"/>
      <c r="AU213" s="1650"/>
      <c r="AV213" s="1650"/>
      <c r="AW213" s="1650"/>
      <c r="AX213" s="1650"/>
      <c r="AY213" s="1650"/>
      <c r="AZ213" s="1650"/>
      <c r="BA213" s="1650"/>
      <c r="BB213" s="1650"/>
      <c r="BC213" s="1650"/>
      <c r="BD213" s="1650"/>
      <c r="BE213" s="1650"/>
      <c r="BF213" s="1650"/>
      <c r="BG213" s="1650"/>
      <c r="BH213" s="1650"/>
      <c r="BI213" s="1650"/>
      <c r="BJ213" s="1650"/>
      <c r="BK213" s="1650"/>
      <c r="BL213" s="1650"/>
      <c r="BM213" s="1650"/>
      <c r="BN213" s="1650"/>
      <c r="BO213" s="1650"/>
      <c r="BP213" s="1650"/>
      <c r="BQ213" s="1650"/>
      <c r="BR213" s="1650"/>
      <c r="BS213" s="1650"/>
      <c r="BT213" s="1650"/>
      <c r="BU213" s="1650"/>
      <c r="BV213" s="1650"/>
      <c r="BW213" s="1650"/>
      <c r="BX213" s="1650"/>
      <c r="BY213" s="1650"/>
      <c r="BZ213" s="1650"/>
      <c r="CA213" s="1650"/>
      <c r="CB213" s="1650"/>
      <c r="CC213" s="1650"/>
      <c r="CD213" s="1650"/>
      <c r="CE213" s="1650"/>
      <c r="CF213" s="1650"/>
      <c r="CG213" s="1650"/>
      <c r="CH213" s="1650"/>
      <c r="CI213" s="1650"/>
      <c r="CJ213" s="1650"/>
      <c r="CK213" s="1650"/>
      <c r="CL213" s="1650"/>
      <c r="CM213" s="1650"/>
      <c r="CN213" s="1650"/>
      <c r="CO213" s="1650"/>
      <c r="CP213" s="1650"/>
      <c r="CQ213" s="1650"/>
      <c r="CR213" s="1650"/>
      <c r="CS213" s="1650"/>
      <c r="CT213" s="1650"/>
      <c r="CU213" s="1650"/>
      <c r="CV213" s="1650"/>
      <c r="CW213" s="1650"/>
      <c r="CX213" s="1650"/>
      <c r="CY213" s="1650"/>
      <c r="CZ213" s="1650"/>
      <c r="DA213" s="1650"/>
      <c r="DB213" s="1650"/>
      <c r="DC213" s="1650"/>
      <c r="DD213" s="1650"/>
      <c r="DE213" s="1650"/>
      <c r="DF213" s="1650"/>
      <c r="DG213" s="1650"/>
      <c r="DH213" s="1650"/>
      <c r="DI213" s="1650"/>
      <c r="DJ213" s="1650"/>
      <c r="DK213" s="1650"/>
      <c r="DL213" s="1650"/>
      <c r="DM213" s="1650"/>
      <c r="DN213" s="1650"/>
      <c r="DO213" s="1650"/>
      <c r="DP213" s="1650"/>
      <c r="DQ213" s="1650"/>
      <c r="DR213" s="1650"/>
      <c r="DS213" s="1650"/>
      <c r="DT213" s="1650"/>
      <c r="DU213" s="1650"/>
      <c r="DV213" s="1650"/>
      <c r="DW213" s="1650"/>
      <c r="DX213" s="1650"/>
      <c r="DY213" s="1650"/>
      <c r="DZ213" s="1650"/>
      <c r="EA213" s="1650"/>
      <c r="EB213" s="1650"/>
      <c r="EC213" s="1650"/>
      <c r="ED213" s="1650"/>
      <c r="EE213" s="1650"/>
      <c r="EF213" s="1650"/>
      <c r="EG213" s="1650"/>
      <c r="EH213" s="1650"/>
      <c r="EI213" s="1650"/>
      <c r="EJ213" s="1650"/>
      <c r="EK213" s="1650"/>
      <c r="EL213" s="1650"/>
      <c r="EM213" s="1650"/>
      <c r="EN213" s="1650"/>
      <c r="EO213" s="1650"/>
      <c r="EP213" s="1650"/>
      <c r="EQ213" s="1650"/>
      <c r="ER213" s="1650"/>
      <c r="ES213" s="1650"/>
      <c r="ET213" s="1650"/>
      <c r="EU213" s="1650"/>
      <c r="EV213" s="1650"/>
      <c r="EW213" s="1650"/>
      <c r="EX213" s="1650"/>
      <c r="EY213" s="1650"/>
      <c r="EZ213" s="1650"/>
      <c r="FA213" s="1650"/>
      <c r="FB213" s="1650"/>
      <c r="FC213" s="1650"/>
      <c r="FD213" s="1650"/>
      <c r="FE213" s="1650"/>
      <c r="FF213" s="1650"/>
      <c r="FG213" s="1650"/>
      <c r="FH213" s="1650"/>
      <c r="FI213" s="1650"/>
      <c r="FJ213" s="1650"/>
      <c r="FK213" s="1650"/>
      <c r="FL213" s="1650"/>
      <c r="FM213" s="1650"/>
      <c r="FN213" s="1650"/>
      <c r="FO213" s="1650"/>
      <c r="FP213" s="1650"/>
      <c r="FQ213" s="1650"/>
      <c r="FR213" s="1650"/>
      <c r="FS213" s="1650"/>
      <c r="FT213" s="1650"/>
      <c r="FU213" s="1650"/>
      <c r="FV213" s="1650"/>
      <c r="FW213" s="1650"/>
      <c r="FX213" s="1650"/>
      <c r="FY213" s="1650"/>
      <c r="FZ213" s="1650"/>
      <c r="GA213" s="1650"/>
      <c r="GB213" s="1650"/>
      <c r="GC213" s="1650"/>
      <c r="GD213" s="1650"/>
      <c r="GE213" s="1650"/>
      <c r="GF213" s="1650"/>
      <c r="GG213" s="1650"/>
      <c r="GH213" s="1650"/>
      <c r="GI213" s="1650"/>
      <c r="GJ213" s="1650"/>
      <c r="GK213" s="1650"/>
      <c r="GL213" s="1650"/>
      <c r="GM213" s="1650"/>
      <c r="GO213" s="1169"/>
      <c r="GP213" s="1645"/>
      <c r="GQ213" s="1645"/>
      <c r="GR213" s="1169"/>
      <c r="GS213" s="1169"/>
      <c r="GT213" s="1169"/>
      <c r="GU213" s="1169"/>
      <c r="GV213" s="1645"/>
      <c r="GW213" s="1169"/>
      <c r="GX213" s="1169"/>
      <c r="GY213" s="553"/>
      <c r="GZ213" s="1169"/>
      <c r="HA213" s="1169"/>
      <c r="HB213" s="1169"/>
      <c r="HC213" s="1169"/>
      <c r="HD213" s="1169"/>
      <c r="HE213" s="1641"/>
      <c r="HF213" s="575"/>
      <c r="HG213" s="575"/>
      <c r="HH213" s="575"/>
      <c r="HI213" s="575"/>
      <c r="HJ213" s="1650">
        <v>11</v>
      </c>
    </row>
    <row s="1650" customFormat="1" customHeight="1" ht="11.549999999999999">
      <c r="A214" s="996"/>
      <c r="B214" s="1645"/>
      <c r="C214" s="1645"/>
      <c r="D214" s="360"/>
      <c r="J214" s="1650"/>
      <c r="K214" s="1650"/>
      <c r="L214" s="1650"/>
      <c r="M214" s="1650"/>
      <c r="N214" s="1650"/>
      <c r="O214" s="1650"/>
      <c r="P214" s="1650"/>
      <c r="Q214" s="1650"/>
      <c r="R214" s="1650"/>
      <c r="S214" s="1650"/>
      <c r="T214" s="1650"/>
      <c r="U214" s="1650"/>
      <c r="V214" s="1650"/>
      <c r="W214" s="1650"/>
      <c r="X214" s="1650"/>
      <c r="Y214" s="1650"/>
      <c r="Z214" s="1650"/>
      <c r="AA214" s="1650"/>
      <c r="AB214" s="1650"/>
      <c r="AC214" s="1650"/>
      <c r="AD214" s="1650"/>
      <c r="AE214" s="1650"/>
      <c r="AF214" s="1650"/>
      <c r="AG214" s="1650"/>
      <c r="AH214" s="1650"/>
      <c r="AI214" s="1650"/>
      <c r="AJ214" s="1650"/>
      <c r="AK214" s="1650"/>
      <c r="AL214" s="1650"/>
      <c r="AM214" s="1650"/>
      <c r="AN214" s="1650"/>
      <c r="AO214" s="1650"/>
      <c r="AP214" s="1650"/>
      <c r="AQ214" s="1650"/>
      <c r="AR214" s="1650"/>
      <c r="AS214" s="1650"/>
      <c r="AT214" s="1650"/>
      <c r="AU214" s="1650"/>
      <c r="AV214" s="1650"/>
      <c r="AW214" s="1650"/>
      <c r="AX214" s="1650"/>
      <c r="AY214" s="1650"/>
      <c r="AZ214" s="1650"/>
      <c r="BA214" s="1650"/>
      <c r="BB214" s="1650"/>
      <c r="BC214" s="1650"/>
      <c r="BD214" s="1650"/>
      <c r="BE214" s="1650"/>
      <c r="BF214" s="1650"/>
      <c r="BG214" s="1650"/>
      <c r="BH214" s="1650"/>
      <c r="BI214" s="1650"/>
      <c r="BJ214" s="1650"/>
      <c r="BK214" s="1650"/>
      <c r="BL214" s="1650"/>
      <c r="BM214" s="1650"/>
      <c r="BN214" s="1650"/>
      <c r="BO214" s="1650"/>
      <c r="BP214" s="1650"/>
      <c r="BQ214" s="1650"/>
      <c r="BR214" s="1650"/>
      <c r="BS214" s="1650"/>
      <c r="BT214" s="1650"/>
      <c r="BU214" s="1650"/>
      <c r="BV214" s="1650"/>
      <c r="BW214" s="1650"/>
      <c r="BX214" s="1650"/>
      <c r="BY214" s="1650"/>
      <c r="BZ214" s="1650"/>
      <c r="CA214" s="1650"/>
      <c r="CB214" s="1650"/>
      <c r="CC214" s="1650"/>
      <c r="CD214" s="1650"/>
      <c r="CE214" s="1650"/>
      <c r="CF214" s="1650"/>
      <c r="CG214" s="1650"/>
      <c r="CH214" s="1650"/>
      <c r="CI214" s="1650"/>
      <c r="CJ214" s="1650"/>
      <c r="CK214" s="1650"/>
      <c r="CL214" s="1650"/>
      <c r="CM214" s="1650"/>
      <c r="CN214" s="1650"/>
      <c r="CO214" s="1650"/>
      <c r="CP214" s="1650"/>
      <c r="CQ214" s="1650"/>
      <c r="CR214" s="1650"/>
      <c r="CS214" s="1650"/>
      <c r="CT214" s="1650"/>
      <c r="CU214" s="1650"/>
      <c r="CV214" s="1650"/>
      <c r="CW214" s="1650"/>
      <c r="CX214" s="1650"/>
      <c r="CY214" s="1650"/>
      <c r="CZ214" s="1650"/>
      <c r="DA214" s="1650"/>
      <c r="DB214" s="1650"/>
      <c r="DC214" s="1650"/>
      <c r="DD214" s="1650"/>
      <c r="DE214" s="1650"/>
      <c r="DF214" s="1650"/>
      <c r="DG214" s="1650"/>
      <c r="DH214" s="1650"/>
      <c r="DI214" s="1650"/>
      <c r="DJ214" s="1650"/>
      <c r="DK214" s="1650"/>
      <c r="DL214" s="1650"/>
      <c r="DM214" s="1650"/>
      <c r="DN214" s="1650"/>
      <c r="DO214" s="1650"/>
      <c r="DP214" s="1650"/>
      <c r="DQ214" s="1650"/>
      <c r="DR214" s="1650"/>
      <c r="DS214" s="1650"/>
      <c r="DT214" s="1650"/>
      <c r="DU214" s="1650"/>
      <c r="DV214" s="1650"/>
      <c r="DW214" s="1650"/>
      <c r="DX214" s="1650"/>
      <c r="DY214" s="1650"/>
      <c r="DZ214" s="1650"/>
      <c r="EA214" s="1650"/>
      <c r="EB214" s="1650"/>
      <c r="EC214" s="1650"/>
      <c r="ED214" s="1650"/>
      <c r="EE214" s="1650"/>
      <c r="EF214" s="1650"/>
      <c r="EG214" s="1650"/>
      <c r="EH214" s="1650"/>
      <c r="EI214" s="1650"/>
      <c r="EJ214" s="1650"/>
      <c r="EK214" s="1650"/>
      <c r="EL214" s="1650"/>
      <c r="EM214" s="1650"/>
      <c r="EN214" s="1650"/>
      <c r="EO214" s="1650"/>
      <c r="EP214" s="1650"/>
      <c r="EQ214" s="1650"/>
      <c r="ER214" s="1650"/>
      <c r="ES214" s="1650"/>
      <c r="ET214" s="1650"/>
      <c r="EU214" s="1650"/>
      <c r="EV214" s="1650"/>
      <c r="EW214" s="1650"/>
      <c r="EX214" s="1650"/>
      <c r="EY214" s="1650"/>
      <c r="EZ214" s="1650"/>
      <c r="FA214" s="1650"/>
      <c r="FB214" s="1650"/>
      <c r="FC214" s="1650"/>
      <c r="FD214" s="1650"/>
      <c r="FE214" s="1650"/>
      <c r="FF214" s="1650"/>
      <c r="FG214" s="1650"/>
      <c r="FH214" s="1650"/>
      <c r="FI214" s="1650"/>
      <c r="FJ214" s="1650"/>
      <c r="FK214" s="1650"/>
      <c r="FL214" s="1650"/>
      <c r="FM214" s="1650"/>
      <c r="FN214" s="1650"/>
      <c r="FO214" s="1650"/>
      <c r="FP214" s="1650"/>
      <c r="FQ214" s="1650"/>
      <c r="FR214" s="1650"/>
      <c r="FS214" s="1650"/>
      <c r="FT214" s="1650"/>
      <c r="FU214" s="1650"/>
      <c r="FV214" s="1650"/>
      <c r="FW214" s="1650"/>
      <c r="FX214" s="1650"/>
      <c r="FY214" s="1650"/>
      <c r="FZ214" s="1650"/>
      <c r="GA214" s="1650"/>
      <c r="GB214" s="1650"/>
      <c r="GC214" s="1650"/>
      <c r="GD214" s="1650"/>
      <c r="GE214" s="1650"/>
      <c r="GF214" s="1650"/>
      <c r="GG214" s="1650"/>
      <c r="GH214" s="1650"/>
      <c r="GI214" s="1650"/>
      <c r="GJ214" s="1650"/>
      <c r="GK214" s="1650"/>
      <c r="GL214" s="1650"/>
      <c r="GM214" s="1650"/>
      <c r="GO214" s="1169"/>
      <c r="GP214" s="1645"/>
      <c r="GQ214" s="1645"/>
      <c r="GR214" s="1169"/>
      <c r="GS214" s="1169"/>
      <c r="GT214" s="1169"/>
      <c r="GU214" s="1169"/>
      <c r="GV214" s="1645"/>
      <c r="GW214" s="1169"/>
      <c r="GX214" s="1169"/>
      <c r="GY214" s="553"/>
      <c r="GZ214" s="1169"/>
      <c r="HA214" s="1169"/>
      <c r="HB214" s="1169"/>
      <c r="HC214" s="1169"/>
      <c r="HD214" s="1169"/>
      <c r="HE214" s="1641"/>
      <c r="HF214" s="575"/>
      <c r="HG214" s="575"/>
      <c r="HH214" s="575"/>
      <c r="HI214" s="575"/>
      <c r="HJ214" s="1650">
        <v>11</v>
      </c>
    </row>
    <row s="1650" customFormat="1" customHeight="1" ht="11.549999999999999">
      <c r="A215" s="996"/>
      <c r="B215" s="1645"/>
      <c r="C215" s="1645"/>
      <c r="D215" s="360"/>
      <c r="J215" s="1650"/>
      <c r="K215" s="1650"/>
      <c r="L215" s="1650"/>
      <c r="M215" s="1650"/>
      <c r="N215" s="1650"/>
      <c r="O215" s="1650"/>
      <c r="P215" s="1650"/>
      <c r="Q215" s="1650"/>
      <c r="R215" s="1650"/>
      <c r="S215" s="1650"/>
      <c r="T215" s="1650"/>
      <c r="U215" s="1650"/>
      <c r="V215" s="1650"/>
      <c r="W215" s="1650"/>
      <c r="X215" s="1650"/>
      <c r="Y215" s="1650"/>
      <c r="Z215" s="1650"/>
      <c r="AA215" s="1650"/>
      <c r="AB215" s="1650"/>
      <c r="AC215" s="1650"/>
      <c r="AD215" s="1650"/>
      <c r="AE215" s="1650"/>
      <c r="AF215" s="1650"/>
      <c r="AG215" s="1650"/>
      <c r="AH215" s="1650"/>
      <c r="AI215" s="1650"/>
      <c r="AJ215" s="1650"/>
      <c r="AK215" s="1650"/>
      <c r="AL215" s="1650"/>
      <c r="AM215" s="1650"/>
      <c r="AN215" s="1650"/>
      <c r="AO215" s="1650"/>
      <c r="AP215" s="1650"/>
      <c r="AQ215" s="1650"/>
      <c r="AR215" s="1650"/>
      <c r="AS215" s="1650"/>
      <c r="AT215" s="1650"/>
      <c r="AU215" s="1650"/>
      <c r="AV215" s="1650"/>
      <c r="AW215" s="1650"/>
      <c r="AX215" s="1650"/>
      <c r="AY215" s="1650"/>
      <c r="AZ215" s="1650"/>
      <c r="BA215" s="1650"/>
      <c r="BB215" s="1650"/>
      <c r="BC215" s="1650"/>
      <c r="BD215" s="1650"/>
      <c r="BE215" s="1650"/>
      <c r="BF215" s="1650"/>
      <c r="BG215" s="1650"/>
      <c r="BH215" s="1650"/>
      <c r="BI215" s="1650"/>
      <c r="BJ215" s="1650"/>
      <c r="BK215" s="1650"/>
      <c r="BL215" s="1650"/>
      <c r="BM215" s="1650"/>
      <c r="BN215" s="1650"/>
      <c r="BO215" s="1650"/>
      <c r="BP215" s="1650"/>
      <c r="BQ215" s="1650"/>
      <c r="BR215" s="1650"/>
      <c r="BS215" s="1650"/>
      <c r="BT215" s="1650"/>
      <c r="BU215" s="1650"/>
      <c r="BV215" s="1650"/>
      <c r="BW215" s="1650"/>
      <c r="BX215" s="1650"/>
      <c r="BY215" s="1650"/>
      <c r="BZ215" s="1650"/>
      <c r="CA215" s="1650"/>
      <c r="CB215" s="1650"/>
      <c r="CC215" s="1650"/>
      <c r="CD215" s="1650"/>
      <c r="CE215" s="1650"/>
      <c r="CF215" s="1650"/>
      <c r="CG215" s="1650"/>
      <c r="CH215" s="1650"/>
      <c r="CI215" s="1650"/>
      <c r="CJ215" s="1650"/>
      <c r="CK215" s="1650"/>
      <c r="CL215" s="1650"/>
      <c r="CM215" s="1650"/>
      <c r="CN215" s="1650"/>
      <c r="CO215" s="1650"/>
      <c r="CP215" s="1650"/>
      <c r="CQ215" s="1650"/>
      <c r="CR215" s="1650"/>
      <c r="CS215" s="1650"/>
      <c r="CT215" s="1650"/>
      <c r="CU215" s="1650"/>
      <c r="CV215" s="1650"/>
      <c r="CW215" s="1650"/>
      <c r="CX215" s="1650"/>
      <c r="CY215" s="1650"/>
      <c r="CZ215" s="1650"/>
      <c r="DA215" s="1650"/>
      <c r="DB215" s="1650"/>
      <c r="DC215" s="1650"/>
      <c r="DD215" s="1650"/>
      <c r="DE215" s="1650"/>
      <c r="DF215" s="1650"/>
      <c r="DG215" s="1650"/>
      <c r="DH215" s="1650"/>
      <c r="DI215" s="1650"/>
      <c r="DJ215" s="1650"/>
      <c r="DK215" s="1650"/>
      <c r="DL215" s="1650"/>
      <c r="DM215" s="1650"/>
      <c r="DN215" s="1650"/>
      <c r="DO215" s="1650"/>
      <c r="DP215" s="1650"/>
      <c r="DQ215" s="1650"/>
      <c r="DR215" s="1650"/>
      <c r="DS215" s="1650"/>
      <c r="DT215" s="1650"/>
      <c r="DU215" s="1650"/>
      <c r="DV215" s="1650"/>
      <c r="DW215" s="1650"/>
      <c r="DX215" s="1650"/>
      <c r="DY215" s="1650"/>
      <c r="DZ215" s="1650"/>
      <c r="EA215" s="1650"/>
      <c r="EB215" s="1650"/>
      <c r="EC215" s="1650"/>
      <c r="ED215" s="1650"/>
      <c r="EE215" s="1650"/>
      <c r="EF215" s="1650"/>
      <c r="EG215" s="1650"/>
      <c r="EH215" s="1650"/>
      <c r="EI215" s="1650"/>
      <c r="EJ215" s="1650"/>
      <c r="EK215" s="1650"/>
      <c r="EL215" s="1650"/>
      <c r="EM215" s="1650"/>
      <c r="EN215" s="1650"/>
      <c r="EO215" s="1650"/>
      <c r="EP215" s="1650"/>
      <c r="EQ215" s="1650"/>
      <c r="ER215" s="1650"/>
      <c r="ES215" s="1650"/>
      <c r="ET215" s="1650"/>
      <c r="EU215" s="1650"/>
      <c r="EV215" s="1650"/>
      <c r="EW215" s="1650"/>
      <c r="EX215" s="1650"/>
      <c r="EY215" s="1650"/>
      <c r="EZ215" s="1650"/>
      <c r="FA215" s="1650"/>
      <c r="FB215" s="1650"/>
      <c r="FC215" s="1650"/>
      <c r="FD215" s="1650"/>
      <c r="FE215" s="1650"/>
      <c r="FF215" s="1650"/>
      <c r="FG215" s="1650"/>
      <c r="FH215" s="1650"/>
      <c r="FI215" s="1650"/>
      <c r="FJ215" s="1650"/>
      <c r="FK215" s="1650"/>
      <c r="FL215" s="1650"/>
      <c r="FM215" s="1650"/>
      <c r="FN215" s="1650"/>
      <c r="FO215" s="1650"/>
      <c r="FP215" s="1650"/>
      <c r="FQ215" s="1650"/>
      <c r="FR215" s="1650"/>
      <c r="FS215" s="1650"/>
      <c r="FT215" s="1650"/>
      <c r="FU215" s="1650"/>
      <c r="FV215" s="1650"/>
      <c r="FW215" s="1650"/>
      <c r="FX215" s="1650"/>
      <c r="FY215" s="1650"/>
      <c r="FZ215" s="1650"/>
      <c r="GA215" s="1650"/>
      <c r="GB215" s="1650"/>
      <c r="GC215" s="1650"/>
      <c r="GD215" s="1650"/>
      <c r="GE215" s="1650"/>
      <c r="GF215" s="1650"/>
      <c r="GG215" s="1650"/>
      <c r="GH215" s="1650"/>
      <c r="GI215" s="1650"/>
      <c r="GJ215" s="1650"/>
      <c r="GK215" s="1650"/>
      <c r="GL215" s="1650"/>
      <c r="GM215" s="1650"/>
      <c r="GO215" s="1169"/>
      <c r="GP215" s="1645"/>
      <c r="GQ215" s="1645"/>
      <c r="GR215" s="1169"/>
      <c r="GS215" s="1169"/>
      <c r="GT215" s="1169"/>
      <c r="GU215" s="1169"/>
      <c r="GV215" s="1645"/>
      <c r="GW215" s="1169"/>
      <c r="GX215" s="1169"/>
      <c r="GY215" s="553"/>
      <c r="GZ215" s="1169"/>
      <c r="HA215" s="1169"/>
      <c r="HB215" s="1169"/>
      <c r="HC215" s="1169"/>
      <c r="HD215" s="1169"/>
      <c r="HE215" s="1641"/>
      <c r="HF215" s="575"/>
      <c r="HG215" s="575"/>
      <c r="HH215" s="575"/>
      <c r="HI215" s="575"/>
      <c r="HJ215" s="1650">
        <v>11</v>
      </c>
    </row>
    <row s="1650" customFormat="1" customHeight="1" ht="11.549999999999999">
      <c r="A216" s="996"/>
      <c r="B216" s="1645"/>
      <c r="C216" s="1645"/>
      <c r="D216" s="360"/>
      <c r="J216" s="1650"/>
      <c r="K216" s="1650"/>
      <c r="L216" s="1650"/>
      <c r="M216" s="1650"/>
      <c r="N216" s="1650"/>
      <c r="O216" s="1650"/>
      <c r="P216" s="1650"/>
      <c r="Q216" s="1650"/>
      <c r="R216" s="1650"/>
      <c r="S216" s="1650"/>
      <c r="T216" s="1650"/>
      <c r="U216" s="1650"/>
      <c r="V216" s="1650"/>
      <c r="W216" s="1650"/>
      <c r="X216" s="1650"/>
      <c r="Y216" s="1650"/>
      <c r="Z216" s="1650"/>
      <c r="AA216" s="1650"/>
      <c r="AB216" s="1650"/>
      <c r="AC216" s="1650"/>
      <c r="AD216" s="1650"/>
      <c r="AE216" s="1650"/>
      <c r="AF216" s="1650"/>
      <c r="AG216" s="1650"/>
      <c r="AH216" s="1650"/>
      <c r="AI216" s="1650"/>
      <c r="AJ216" s="1650"/>
      <c r="AK216" s="1650"/>
      <c r="AL216" s="1650"/>
      <c r="AM216" s="1650"/>
      <c r="AN216" s="1650"/>
      <c r="AO216" s="1650"/>
      <c r="AP216" s="1650"/>
      <c r="AQ216" s="1650"/>
      <c r="AR216" s="1650"/>
      <c r="AS216" s="1650"/>
      <c r="AT216" s="1650"/>
      <c r="AU216" s="1650"/>
      <c r="AV216" s="1650"/>
      <c r="AW216" s="1650"/>
      <c r="AX216" s="1650"/>
      <c r="AY216" s="1650"/>
      <c r="AZ216" s="1650"/>
      <c r="BA216" s="1650"/>
      <c r="BB216" s="1650"/>
      <c r="BC216" s="1650"/>
      <c r="BD216" s="1650"/>
      <c r="BE216" s="1650"/>
      <c r="BF216" s="1650"/>
      <c r="BG216" s="1650"/>
      <c r="BH216" s="1650"/>
      <c r="BI216" s="1650"/>
      <c r="BJ216" s="1650"/>
      <c r="BK216" s="1650"/>
      <c r="BL216" s="1650"/>
      <c r="BM216" s="1650"/>
      <c r="BN216" s="1650"/>
      <c r="BO216" s="1650"/>
      <c r="BP216" s="1650"/>
      <c r="BQ216" s="1650"/>
      <c r="BR216" s="1650"/>
      <c r="BS216" s="1650"/>
      <c r="BT216" s="1650"/>
      <c r="BU216" s="1650"/>
      <c r="BV216" s="1650"/>
      <c r="BW216" s="1650"/>
      <c r="BX216" s="1650"/>
      <c r="BY216" s="1650"/>
      <c r="BZ216" s="1650"/>
      <c r="CA216" s="1650"/>
      <c r="CB216" s="1650"/>
      <c r="CC216" s="1650"/>
      <c r="CD216" s="1650"/>
      <c r="CE216" s="1650"/>
      <c r="CF216" s="1650"/>
      <c r="CG216" s="1650"/>
      <c r="CH216" s="1650"/>
      <c r="CI216" s="1650"/>
      <c r="CJ216" s="1650"/>
      <c r="CK216" s="1650"/>
      <c r="CL216" s="1650"/>
      <c r="CM216" s="1650"/>
      <c r="CN216" s="1650"/>
      <c r="CO216" s="1650"/>
      <c r="CP216" s="1650"/>
      <c r="CQ216" s="1650"/>
      <c r="CR216" s="1650"/>
      <c r="CS216" s="1650"/>
      <c r="CT216" s="1650"/>
      <c r="CU216" s="1650"/>
      <c r="CV216" s="1650"/>
      <c r="CW216" s="1650"/>
      <c r="CX216" s="1650"/>
      <c r="CY216" s="1650"/>
      <c r="CZ216" s="1650"/>
      <c r="DA216" s="1650"/>
      <c r="DB216" s="1650"/>
      <c r="DC216" s="1650"/>
      <c r="DD216" s="1650"/>
      <c r="DE216" s="1650"/>
      <c r="DF216" s="1650"/>
      <c r="DG216" s="1650"/>
      <c r="DH216" s="1650"/>
      <c r="DI216" s="1650"/>
      <c r="DJ216" s="1650"/>
      <c r="DK216" s="1650"/>
      <c r="DL216" s="1650"/>
      <c r="DM216" s="1650"/>
      <c r="DN216" s="1650"/>
      <c r="DO216" s="1650"/>
      <c r="DP216" s="1650"/>
      <c r="DQ216" s="1650"/>
      <c r="DR216" s="1650"/>
      <c r="DS216" s="1650"/>
      <c r="DT216" s="1650"/>
      <c r="DU216" s="1650"/>
      <c r="DV216" s="1650"/>
      <c r="DW216" s="1650"/>
      <c r="DX216" s="1650"/>
      <c r="DY216" s="1650"/>
      <c r="DZ216" s="1650"/>
      <c r="EA216" s="1650"/>
      <c r="EB216" s="1650"/>
      <c r="EC216" s="1650"/>
      <c r="ED216" s="1650"/>
      <c r="EE216" s="1650"/>
      <c r="EF216" s="1650"/>
      <c r="EG216" s="1650"/>
      <c r="EH216" s="1650"/>
      <c r="EI216" s="1650"/>
      <c r="EJ216" s="1650"/>
      <c r="EK216" s="1650"/>
      <c r="EL216" s="1650"/>
      <c r="EM216" s="1650"/>
      <c r="EN216" s="1650"/>
      <c r="EO216" s="1650"/>
      <c r="EP216" s="1650"/>
      <c r="EQ216" s="1650"/>
      <c r="ER216" s="1650"/>
      <c r="ES216" s="1650"/>
      <c r="ET216" s="1650"/>
      <c r="EU216" s="1650"/>
      <c r="EV216" s="1650"/>
      <c r="EW216" s="1650"/>
      <c r="EX216" s="1650"/>
      <c r="EY216" s="1650"/>
      <c r="EZ216" s="1650"/>
      <c r="FA216" s="1650"/>
      <c r="FB216" s="1650"/>
      <c r="FC216" s="1650"/>
      <c r="FD216" s="1650"/>
      <c r="FE216" s="1650"/>
      <c r="FF216" s="1650"/>
      <c r="FG216" s="1650"/>
      <c r="FH216" s="1650"/>
      <c r="FI216" s="1650"/>
      <c r="FJ216" s="1650"/>
      <c r="FK216" s="1650"/>
      <c r="FL216" s="1650"/>
      <c r="FM216" s="1650"/>
      <c r="FN216" s="1650"/>
      <c r="FO216" s="1650"/>
      <c r="FP216" s="1650"/>
      <c r="FQ216" s="1650"/>
      <c r="FR216" s="1650"/>
      <c r="FS216" s="1650"/>
      <c r="FT216" s="1650"/>
      <c r="FU216" s="1650"/>
      <c r="FV216" s="1650"/>
      <c r="FW216" s="1650"/>
      <c r="FX216" s="1650"/>
      <c r="FY216" s="1650"/>
      <c r="FZ216" s="1650"/>
      <c r="GA216" s="1650"/>
      <c r="GB216" s="1650"/>
      <c r="GC216" s="1650"/>
      <c r="GD216" s="1650"/>
      <c r="GE216" s="1650"/>
      <c r="GF216" s="1650"/>
      <c r="GG216" s="1650"/>
      <c r="GH216" s="1650"/>
      <c r="GI216" s="1650"/>
      <c r="GJ216" s="1650"/>
      <c r="GK216" s="1650"/>
      <c r="GL216" s="1650"/>
      <c r="GM216" s="1650"/>
      <c r="GO216" s="1169"/>
      <c r="GP216" s="1645"/>
      <c r="GQ216" s="1645"/>
      <c r="GR216" s="1169"/>
      <c r="GS216" s="1169"/>
      <c r="GT216" s="1169"/>
      <c r="GU216" s="1169"/>
      <c r="GV216" s="1645"/>
      <c r="GW216" s="1169"/>
      <c r="GX216" s="1169"/>
      <c r="GY216" s="553"/>
      <c r="GZ216" s="1169"/>
      <c r="HA216" s="1169"/>
      <c r="HB216" s="1169"/>
      <c r="HC216" s="1169"/>
      <c r="HD216" s="1169"/>
      <c r="HE216" s="1641"/>
      <c r="HF216" s="575"/>
      <c r="HG216" s="575"/>
      <c r="HH216" s="575"/>
      <c r="HI216" s="575"/>
      <c r="HJ216" s="1650">
        <v>11</v>
      </c>
    </row>
    <row s="1650" customFormat="1" customHeight="1" ht="11.549999999999999">
      <c r="A217" s="996"/>
      <c r="B217" s="1645"/>
      <c r="C217" s="1645"/>
      <c r="D217" s="360"/>
      <c r="J217" s="1650"/>
      <c r="K217" s="1650"/>
      <c r="L217" s="1650"/>
      <c r="M217" s="1650"/>
      <c r="N217" s="1650"/>
      <c r="O217" s="1650"/>
      <c r="P217" s="1650"/>
      <c r="Q217" s="1650"/>
      <c r="R217" s="1650"/>
      <c r="S217" s="1650"/>
      <c r="T217" s="1650"/>
      <c r="U217" s="1650"/>
      <c r="V217" s="1650"/>
      <c r="W217" s="1650"/>
      <c r="X217" s="1650"/>
      <c r="Y217" s="1650"/>
      <c r="Z217" s="1650"/>
      <c r="AA217" s="1650"/>
      <c r="AB217" s="1650"/>
      <c r="AC217" s="1650"/>
      <c r="AD217" s="1650"/>
      <c r="AE217" s="1650"/>
      <c r="AF217" s="1650"/>
      <c r="AG217" s="1650"/>
      <c r="AH217" s="1650"/>
      <c r="AI217" s="1650"/>
      <c r="AJ217" s="1650"/>
      <c r="AK217" s="1650"/>
      <c r="AL217" s="1650"/>
      <c r="AM217" s="1650"/>
      <c r="AN217" s="1650"/>
      <c r="AO217" s="1650"/>
      <c r="AP217" s="1650"/>
      <c r="AQ217" s="1650"/>
      <c r="AR217" s="1650"/>
      <c r="AS217" s="1650"/>
      <c r="AT217" s="1650"/>
      <c r="AU217" s="1650"/>
      <c r="AV217" s="1650"/>
      <c r="AW217" s="1650"/>
      <c r="AX217" s="1650"/>
      <c r="AY217" s="1650"/>
      <c r="AZ217" s="1650"/>
      <c r="BA217" s="1650"/>
      <c r="BB217" s="1650"/>
      <c r="BC217" s="1650"/>
      <c r="BD217" s="1650"/>
      <c r="BE217" s="1650"/>
      <c r="BF217" s="1650"/>
      <c r="BG217" s="1650"/>
      <c r="BH217" s="1650"/>
      <c r="BI217" s="1650"/>
      <c r="BJ217" s="1650"/>
      <c r="BK217" s="1650"/>
      <c r="BL217" s="1650"/>
      <c r="BM217" s="1650"/>
      <c r="BN217" s="1650"/>
      <c r="BO217" s="1650"/>
      <c r="BP217" s="1650"/>
      <c r="BQ217" s="1650"/>
      <c r="BR217" s="1650"/>
      <c r="BS217" s="1650"/>
      <c r="BT217" s="1650"/>
      <c r="BU217" s="1650"/>
      <c r="BV217" s="1650"/>
      <c r="BW217" s="1650"/>
      <c r="BX217" s="1650"/>
      <c r="BY217" s="1650"/>
      <c r="BZ217" s="1650"/>
      <c r="CA217" s="1650"/>
      <c r="CB217" s="1650"/>
      <c r="CC217" s="1650"/>
      <c r="CD217" s="1650"/>
      <c r="CE217" s="1650"/>
      <c r="CF217" s="1650"/>
      <c r="CG217" s="1650"/>
      <c r="CH217" s="1650"/>
      <c r="CI217" s="1650"/>
      <c r="CJ217" s="1650"/>
      <c r="CK217" s="1650"/>
      <c r="CL217" s="1650"/>
      <c r="CM217" s="1650"/>
      <c r="CN217" s="1650"/>
      <c r="CO217" s="1650"/>
      <c r="CP217" s="1650"/>
      <c r="CQ217" s="1650"/>
      <c r="CR217" s="1650"/>
      <c r="CS217" s="1650"/>
      <c r="CT217" s="1650"/>
      <c r="CU217" s="1650"/>
      <c r="CV217" s="1650"/>
      <c r="CW217" s="1650"/>
      <c r="CX217" s="1650"/>
      <c r="CY217" s="1650"/>
      <c r="CZ217" s="1650"/>
      <c r="DA217" s="1650"/>
      <c r="DB217" s="1650"/>
      <c r="DC217" s="1650"/>
      <c r="DD217" s="1650"/>
      <c r="DE217" s="1650"/>
      <c r="DF217" s="1650"/>
      <c r="DG217" s="1650"/>
      <c r="DH217" s="1650"/>
      <c r="DI217" s="1650"/>
      <c r="DJ217" s="1650"/>
      <c r="DK217" s="1650"/>
      <c r="DL217" s="1650"/>
      <c r="DM217" s="1650"/>
      <c r="DN217" s="1650"/>
      <c r="DO217" s="1650"/>
      <c r="DP217" s="1650"/>
      <c r="DQ217" s="1650"/>
      <c r="DR217" s="1650"/>
      <c r="DS217" s="1650"/>
      <c r="DT217" s="1650"/>
      <c r="DU217" s="1650"/>
      <c r="DV217" s="1650"/>
      <c r="DW217" s="1650"/>
      <c r="DX217" s="1650"/>
      <c r="DY217" s="1650"/>
      <c r="DZ217" s="1650"/>
      <c r="EA217" s="1650"/>
      <c r="EB217" s="1650"/>
      <c r="EC217" s="1650"/>
      <c r="ED217" s="1650"/>
      <c r="EE217" s="1650"/>
      <c r="EF217" s="1650"/>
      <c r="EG217" s="1650"/>
      <c r="EH217" s="1650"/>
      <c r="EI217" s="1650"/>
      <c r="EJ217" s="1650"/>
      <c r="EK217" s="1650"/>
      <c r="EL217" s="1650"/>
      <c r="EM217" s="1650"/>
      <c r="EN217" s="1650"/>
      <c r="EO217" s="1650"/>
      <c r="EP217" s="1650"/>
      <c r="EQ217" s="1650"/>
      <c r="ER217" s="1650"/>
      <c r="ES217" s="1650"/>
      <c r="ET217" s="1650"/>
      <c r="EU217" s="1650"/>
      <c r="EV217" s="1650"/>
      <c r="EW217" s="1650"/>
      <c r="EX217" s="1650"/>
      <c r="EY217" s="1650"/>
      <c r="EZ217" s="1650"/>
      <c r="FA217" s="1650"/>
      <c r="FB217" s="1650"/>
      <c r="FC217" s="1650"/>
      <c r="FD217" s="1650"/>
      <c r="FE217" s="1650"/>
      <c r="FF217" s="1650"/>
      <c r="FG217" s="1650"/>
      <c r="FH217" s="1650"/>
      <c r="FI217" s="1650"/>
      <c r="FJ217" s="1650"/>
      <c r="FK217" s="1650"/>
      <c r="FL217" s="1650"/>
      <c r="FM217" s="1650"/>
      <c r="FN217" s="1650"/>
      <c r="FO217" s="1650"/>
      <c r="FP217" s="1650"/>
      <c r="FQ217" s="1650"/>
      <c r="FR217" s="1650"/>
      <c r="FS217" s="1650"/>
      <c r="FT217" s="1650"/>
      <c r="FU217" s="1650"/>
      <c r="FV217" s="1650"/>
      <c r="FW217" s="1650"/>
      <c r="FX217" s="1650"/>
      <c r="FY217" s="1650"/>
      <c r="FZ217" s="1650"/>
      <c r="GA217" s="1650"/>
      <c r="GB217" s="1650"/>
      <c r="GC217" s="1650"/>
      <c r="GD217" s="1650"/>
      <c r="GE217" s="1650"/>
      <c r="GF217" s="1650"/>
      <c r="GG217" s="1650"/>
      <c r="GH217" s="1650"/>
      <c r="GI217" s="1650"/>
      <c r="GJ217" s="1650"/>
      <c r="GK217" s="1650"/>
      <c r="GL217" s="1650"/>
      <c r="GM217" s="1650"/>
      <c r="GO217" s="1169"/>
      <c r="GP217" s="1645"/>
      <c r="GQ217" s="1645"/>
      <c r="GR217" s="1169"/>
      <c r="GS217" s="1169"/>
      <c r="GT217" s="1169"/>
      <c r="GU217" s="1169"/>
      <c r="GV217" s="1645"/>
      <c r="GW217" s="1169"/>
      <c r="GX217" s="1169"/>
      <c r="GY217" s="553"/>
      <c r="GZ217" s="1169"/>
      <c r="HA217" s="1169"/>
      <c r="HB217" s="1169"/>
      <c r="HC217" s="1169"/>
      <c r="HD217" s="1169"/>
      <c r="HE217" s="1641"/>
      <c r="HF217" s="575"/>
      <c r="HG217" s="575"/>
      <c r="HH217" s="575"/>
      <c r="HI217" s="575"/>
      <c r="HJ217" s="1650">
        <v>11</v>
      </c>
    </row>
    <row s="1650" customFormat="1" customHeight="1" ht="11.549999999999999">
      <c r="A218" s="996"/>
      <c r="B218" s="1645"/>
      <c r="C218" s="1645"/>
      <c r="D218" s="360"/>
      <c r="J218" s="1650"/>
      <c r="K218" s="1650"/>
      <c r="L218" s="1650"/>
      <c r="M218" s="1650"/>
      <c r="N218" s="1650"/>
      <c r="O218" s="1650"/>
      <c r="P218" s="1650"/>
      <c r="Q218" s="1650"/>
      <c r="R218" s="1650"/>
      <c r="S218" s="1650"/>
      <c r="T218" s="1650"/>
      <c r="U218" s="1650"/>
      <c r="V218" s="1650"/>
      <c r="W218" s="1650"/>
      <c r="X218" s="1650"/>
      <c r="Y218" s="1650"/>
      <c r="Z218" s="1650"/>
      <c r="AA218" s="1650"/>
      <c r="AB218" s="1650"/>
      <c r="AC218" s="1650"/>
      <c r="AD218" s="1650"/>
      <c r="AE218" s="1650"/>
      <c r="AF218" s="1650"/>
      <c r="AG218" s="1650"/>
      <c r="AH218" s="1650"/>
      <c r="AI218" s="1650"/>
      <c r="AJ218" s="1650"/>
      <c r="AK218" s="1650"/>
      <c r="AL218" s="1650"/>
      <c r="AM218" s="1650"/>
      <c r="AN218" s="1650"/>
      <c r="AO218" s="1650"/>
      <c r="AP218" s="1650"/>
      <c r="AQ218" s="1650"/>
      <c r="AR218" s="1650"/>
      <c r="AS218" s="1650"/>
      <c r="AT218" s="1650"/>
      <c r="AU218" s="1650"/>
      <c r="AV218" s="1650"/>
      <c r="AW218" s="1650"/>
      <c r="AX218" s="1650"/>
      <c r="AY218" s="1650"/>
      <c r="AZ218" s="1650"/>
      <c r="BA218" s="1650"/>
      <c r="BB218" s="1650"/>
      <c r="BC218" s="1650"/>
      <c r="BD218" s="1650"/>
      <c r="BE218" s="1650"/>
      <c r="BF218" s="1650"/>
      <c r="BG218" s="1650"/>
      <c r="BH218" s="1650"/>
      <c r="BI218" s="1650"/>
      <c r="BJ218" s="1650"/>
      <c r="BK218" s="1650"/>
      <c r="BL218" s="1650"/>
      <c r="BM218" s="1650"/>
      <c r="BN218" s="1650"/>
      <c r="BO218" s="1650"/>
      <c r="BP218" s="1650"/>
      <c r="BQ218" s="1650"/>
      <c r="BR218" s="1650"/>
      <c r="BS218" s="1650"/>
      <c r="BT218" s="1650"/>
      <c r="BU218" s="1650"/>
      <c r="BV218" s="1650"/>
      <c r="BW218" s="1650"/>
      <c r="BX218" s="1650"/>
      <c r="BY218" s="1650"/>
      <c r="BZ218" s="1650"/>
      <c r="CA218" s="1650"/>
      <c r="CB218" s="1650"/>
      <c r="CC218" s="1650"/>
      <c r="CD218" s="1650"/>
      <c r="CE218" s="1650"/>
      <c r="CF218" s="1650"/>
      <c r="CG218" s="1650"/>
      <c r="CH218" s="1650"/>
      <c r="CI218" s="1650"/>
      <c r="CJ218" s="1650"/>
      <c r="CK218" s="1650"/>
      <c r="CL218" s="1650"/>
      <c r="CM218" s="1650"/>
      <c r="CN218" s="1650"/>
      <c r="CO218" s="1650"/>
      <c r="CP218" s="1650"/>
      <c r="CQ218" s="1650"/>
      <c r="CR218" s="1650"/>
      <c r="CS218" s="1650"/>
      <c r="CT218" s="1650"/>
      <c r="CU218" s="1650"/>
      <c r="CV218" s="1650"/>
      <c r="CW218" s="1650"/>
      <c r="CX218" s="1650"/>
      <c r="CY218" s="1650"/>
      <c r="CZ218" s="1650"/>
      <c r="DA218" s="1650"/>
      <c r="DB218" s="1650"/>
      <c r="DC218" s="1650"/>
      <c r="DD218" s="1650"/>
      <c r="DE218" s="1650"/>
      <c r="DF218" s="1650"/>
      <c r="DG218" s="1650"/>
      <c r="DH218" s="1650"/>
      <c r="DI218" s="1650"/>
      <c r="DJ218" s="1650"/>
      <c r="DK218" s="1650"/>
      <c r="DL218" s="1650"/>
      <c r="DM218" s="1650"/>
      <c r="DN218" s="1650"/>
      <c r="DO218" s="1650"/>
      <c r="DP218" s="1650"/>
      <c r="DQ218" s="1650"/>
      <c r="DR218" s="1650"/>
      <c r="DS218" s="1650"/>
      <c r="DT218" s="1650"/>
      <c r="DU218" s="1650"/>
      <c r="DV218" s="1650"/>
      <c r="DW218" s="1650"/>
      <c r="DX218" s="1650"/>
      <c r="DY218" s="1650"/>
      <c r="DZ218" s="1650"/>
      <c r="EA218" s="1650"/>
      <c r="EB218" s="1650"/>
      <c r="EC218" s="1650"/>
      <c r="ED218" s="1650"/>
      <c r="EE218" s="1650"/>
      <c r="EF218" s="1650"/>
      <c r="EG218" s="1650"/>
      <c r="EH218" s="1650"/>
      <c r="EI218" s="1650"/>
      <c r="EJ218" s="1650"/>
      <c r="EK218" s="1650"/>
      <c r="EL218" s="1650"/>
      <c r="EM218" s="1650"/>
      <c r="EN218" s="1650"/>
      <c r="EO218" s="1650"/>
      <c r="EP218" s="1650"/>
      <c r="EQ218" s="1650"/>
      <c r="ER218" s="1650"/>
      <c r="ES218" s="1650"/>
      <c r="ET218" s="1650"/>
      <c r="EU218" s="1650"/>
      <c r="EV218" s="1650"/>
      <c r="EW218" s="1650"/>
      <c r="EX218" s="1650"/>
      <c r="EY218" s="1650"/>
      <c r="EZ218" s="1650"/>
      <c r="FA218" s="1650"/>
      <c r="FB218" s="1650"/>
      <c r="FC218" s="1650"/>
      <c r="FD218" s="1650"/>
      <c r="FE218" s="1650"/>
      <c r="FF218" s="1650"/>
      <c r="FG218" s="1650"/>
      <c r="FH218" s="1650"/>
      <c r="FI218" s="1650"/>
      <c r="FJ218" s="1650"/>
      <c r="FK218" s="1650"/>
      <c r="FL218" s="1650"/>
      <c r="FM218" s="1650"/>
      <c r="FN218" s="1650"/>
      <c r="FO218" s="1650"/>
      <c r="FP218" s="1650"/>
      <c r="FQ218" s="1650"/>
      <c r="FR218" s="1650"/>
      <c r="FS218" s="1650"/>
      <c r="FT218" s="1650"/>
      <c r="FU218" s="1650"/>
      <c r="FV218" s="1650"/>
      <c r="FW218" s="1650"/>
      <c r="FX218" s="1650"/>
      <c r="FY218" s="1650"/>
      <c r="FZ218" s="1650"/>
      <c r="GA218" s="1650"/>
      <c r="GB218" s="1650"/>
      <c r="GC218" s="1650"/>
      <c r="GD218" s="1650"/>
      <c r="GE218" s="1650"/>
      <c r="GF218" s="1650"/>
      <c r="GG218" s="1650"/>
      <c r="GH218" s="1650"/>
      <c r="GI218" s="1650"/>
      <c r="GJ218" s="1650"/>
      <c r="GK218" s="1650"/>
      <c r="GL218" s="1650"/>
      <c r="GM218" s="1650"/>
      <c r="GO218" s="1169"/>
      <c r="GP218" s="1645"/>
      <c r="GQ218" s="1645"/>
      <c r="GR218" s="1169"/>
      <c r="GS218" s="1169"/>
      <c r="GT218" s="1169"/>
      <c r="GU218" s="1169"/>
      <c r="GV218" s="1645"/>
      <c r="GW218" s="1169"/>
      <c r="GX218" s="1169"/>
      <c r="GY218" s="553"/>
      <c r="GZ218" s="1169"/>
      <c r="HA218" s="1169"/>
      <c r="HB218" s="1169"/>
      <c r="HC218" s="1169"/>
      <c r="HD218" s="1169"/>
      <c r="HE218" s="1641"/>
      <c r="HF218" s="575"/>
      <c r="HG218" s="575"/>
      <c r="HH218" s="575"/>
      <c r="HI218" s="575"/>
      <c r="HJ218" s="1650">
        <v>11</v>
      </c>
    </row>
    <row s="1650" customFormat="1" customHeight="1" ht="11.549999999999999">
      <c r="A219" s="996"/>
      <c r="B219" s="1645"/>
      <c r="C219" s="1645"/>
      <c r="D219" s="360"/>
      <c r="J219" s="1650"/>
      <c r="K219" s="1650"/>
      <c r="L219" s="1650"/>
      <c r="M219" s="1650"/>
      <c r="N219" s="1650"/>
      <c r="O219" s="1650"/>
      <c r="P219" s="1650"/>
      <c r="Q219" s="1650"/>
      <c r="R219" s="1650"/>
      <c r="S219" s="1650"/>
      <c r="T219" s="1650"/>
      <c r="U219" s="1650"/>
      <c r="V219" s="1650"/>
      <c r="W219" s="1650"/>
      <c r="X219" s="1650"/>
      <c r="Y219" s="1650"/>
      <c r="Z219" s="1650"/>
      <c r="AA219" s="1650"/>
      <c r="AB219" s="1650"/>
      <c r="AC219" s="1650"/>
      <c r="AD219" s="1650"/>
      <c r="AE219" s="1650"/>
      <c r="AF219" s="1650"/>
      <c r="AG219" s="1650"/>
      <c r="AH219" s="1650"/>
      <c r="AI219" s="1650"/>
      <c r="AJ219" s="1650"/>
      <c r="AK219" s="1650"/>
      <c r="AL219" s="1650"/>
      <c r="AM219" s="1650"/>
      <c r="AN219" s="1650"/>
      <c r="AO219" s="1650"/>
      <c r="AP219" s="1650"/>
      <c r="AQ219" s="1650"/>
      <c r="AR219" s="1650"/>
      <c r="AS219" s="1650"/>
      <c r="AT219" s="1650"/>
      <c r="AU219" s="1650"/>
      <c r="AV219" s="1650"/>
      <c r="AW219" s="1650"/>
      <c r="AX219" s="1650"/>
      <c r="AY219" s="1650"/>
      <c r="AZ219" s="1650"/>
      <c r="BA219" s="1650"/>
      <c r="BB219" s="1650"/>
      <c r="BC219" s="1650"/>
      <c r="BD219" s="1650"/>
      <c r="BE219" s="1650"/>
      <c r="BF219" s="1650"/>
      <c r="BG219" s="1650"/>
      <c r="BH219" s="1650"/>
      <c r="BI219" s="1650"/>
      <c r="BJ219" s="1650"/>
      <c r="BK219" s="1650"/>
      <c r="BL219" s="1650"/>
      <c r="BM219" s="1650"/>
      <c r="BN219" s="1650"/>
      <c r="BO219" s="1650"/>
      <c r="BP219" s="1650"/>
      <c r="BQ219" s="1650"/>
      <c r="BR219" s="1650"/>
      <c r="BS219" s="1650"/>
      <c r="BT219" s="1650"/>
      <c r="BU219" s="1650"/>
      <c r="BV219" s="1650"/>
      <c r="BW219" s="1650"/>
      <c r="BX219" s="1650"/>
      <c r="BY219" s="1650"/>
      <c r="BZ219" s="1650"/>
      <c r="CA219" s="1650"/>
      <c r="CB219" s="1650"/>
      <c r="CC219" s="1650"/>
      <c r="CD219" s="1650"/>
      <c r="CE219" s="1650"/>
      <c r="CF219" s="1650"/>
      <c r="CG219" s="1650"/>
      <c r="CH219" s="1650"/>
      <c r="CI219" s="1650"/>
      <c r="CJ219" s="1650"/>
      <c r="CK219" s="1650"/>
      <c r="CL219" s="1650"/>
      <c r="CM219" s="1650"/>
      <c r="CN219" s="1650"/>
      <c r="CO219" s="1650"/>
      <c r="CP219" s="1650"/>
      <c r="CQ219" s="1650"/>
      <c r="CR219" s="1650"/>
      <c r="CS219" s="1650"/>
      <c r="CT219" s="1650"/>
      <c r="CU219" s="1650"/>
      <c r="CV219" s="1650"/>
      <c r="CW219" s="1650"/>
      <c r="CX219" s="1650"/>
      <c r="CY219" s="1650"/>
      <c r="CZ219" s="1650"/>
      <c r="DA219" s="1650"/>
      <c r="DB219" s="1650"/>
      <c r="DC219" s="1650"/>
      <c r="DD219" s="1650"/>
      <c r="DE219" s="1650"/>
      <c r="DF219" s="1650"/>
      <c r="DG219" s="1650"/>
      <c r="DH219" s="1650"/>
      <c r="DI219" s="1650"/>
      <c r="DJ219" s="1650"/>
      <c r="DK219" s="1650"/>
      <c r="DL219" s="1650"/>
      <c r="DM219" s="1650"/>
      <c r="DN219" s="1650"/>
      <c r="DO219" s="1650"/>
      <c r="DP219" s="1650"/>
      <c r="DQ219" s="1650"/>
      <c r="DR219" s="1650"/>
      <c r="DS219" s="1650"/>
      <c r="DT219" s="1650"/>
      <c r="DU219" s="1650"/>
      <c r="DV219" s="1650"/>
      <c r="DW219" s="1650"/>
      <c r="DX219" s="1650"/>
      <c r="DY219" s="1650"/>
      <c r="DZ219" s="1650"/>
      <c r="EA219" s="1650"/>
      <c r="EB219" s="1650"/>
      <c r="EC219" s="1650"/>
      <c r="ED219" s="1650"/>
      <c r="EE219" s="1650"/>
      <c r="EF219" s="1650"/>
      <c r="EG219" s="1650"/>
      <c r="EH219" s="1650"/>
      <c r="EI219" s="1650"/>
      <c r="EJ219" s="1650"/>
      <c r="EK219" s="1650"/>
      <c r="EL219" s="1650"/>
      <c r="EM219" s="1650"/>
      <c r="EN219" s="1650"/>
      <c r="EO219" s="1650"/>
      <c r="EP219" s="1650"/>
      <c r="EQ219" s="1650"/>
      <c r="ER219" s="1650"/>
      <c r="ES219" s="1650"/>
      <c r="ET219" s="1650"/>
      <c r="EU219" s="1650"/>
      <c r="EV219" s="1650"/>
      <c r="EW219" s="1650"/>
      <c r="EX219" s="1650"/>
      <c r="EY219" s="1650"/>
      <c r="EZ219" s="1650"/>
      <c r="FA219" s="1650"/>
      <c r="FB219" s="1650"/>
      <c r="FC219" s="1650"/>
      <c r="FD219" s="1650"/>
      <c r="FE219" s="1650"/>
      <c r="FF219" s="1650"/>
      <c r="FG219" s="1650"/>
      <c r="FH219" s="1650"/>
      <c r="FI219" s="1650"/>
      <c r="FJ219" s="1650"/>
      <c r="FK219" s="1650"/>
      <c r="FL219" s="1650"/>
      <c r="FM219" s="1650"/>
      <c r="FN219" s="1650"/>
      <c r="FO219" s="1650"/>
      <c r="FP219" s="1650"/>
      <c r="FQ219" s="1650"/>
      <c r="FR219" s="1650"/>
      <c r="FS219" s="1650"/>
      <c r="FT219" s="1650"/>
      <c r="FU219" s="1650"/>
      <c r="FV219" s="1650"/>
      <c r="FW219" s="1650"/>
      <c r="FX219" s="1650"/>
      <c r="FY219" s="1650"/>
      <c r="FZ219" s="1650"/>
      <c r="GA219" s="1650"/>
      <c r="GB219" s="1650"/>
      <c r="GC219" s="1650"/>
      <c r="GD219" s="1650"/>
      <c r="GE219" s="1650"/>
      <c r="GF219" s="1650"/>
      <c r="GG219" s="1650"/>
      <c r="GH219" s="1650"/>
      <c r="GI219" s="1650"/>
      <c r="GJ219" s="1650"/>
      <c r="GK219" s="1650"/>
      <c r="GL219" s="1650"/>
      <c r="GM219" s="1650"/>
      <c r="GO219" s="1169"/>
      <c r="GP219" s="1645"/>
      <c r="GQ219" s="1645"/>
      <c r="GR219" s="1169"/>
      <c r="GS219" s="1169"/>
      <c r="GT219" s="1169"/>
      <c r="GU219" s="1169"/>
      <c r="GV219" s="1645"/>
      <c r="GW219" s="1169"/>
      <c r="GX219" s="1169"/>
      <c r="GY219" s="553"/>
      <c r="GZ219" s="1169"/>
      <c r="HA219" s="1169"/>
      <c r="HB219" s="1169"/>
      <c r="HC219" s="1169"/>
      <c r="HD219" s="1169"/>
      <c r="HE219" s="1641"/>
      <c r="HF219" s="575"/>
      <c r="HG219" s="575"/>
      <c r="HH219" s="575"/>
      <c r="HI219" s="575"/>
      <c r="HJ219" s="1650">
        <v>11</v>
      </c>
    </row>
    <row s="1650" customFormat="1" customHeight="1" ht="11.549999999999999">
      <c r="A220" s="996"/>
      <c r="B220" s="1645"/>
      <c r="C220" s="1645"/>
      <c r="D220" s="360"/>
      <c r="J220" s="1650"/>
      <c r="K220" s="1650"/>
      <c r="L220" s="1650"/>
      <c r="M220" s="1650"/>
      <c r="N220" s="1650"/>
      <c r="O220" s="1650"/>
      <c r="P220" s="1650"/>
      <c r="Q220" s="1650"/>
      <c r="R220" s="1650"/>
      <c r="S220" s="1650"/>
      <c r="T220" s="1650"/>
      <c r="U220" s="1650"/>
      <c r="V220" s="1650"/>
      <c r="W220" s="1650"/>
      <c r="X220" s="1650"/>
      <c r="Y220" s="1650"/>
      <c r="Z220" s="1650"/>
      <c r="AA220" s="1650"/>
      <c r="AB220" s="1650"/>
      <c r="AC220" s="1650"/>
      <c r="AD220" s="1650"/>
      <c r="AE220" s="1650"/>
      <c r="AF220" s="1650"/>
      <c r="AG220" s="1650"/>
      <c r="AH220" s="1650"/>
      <c r="AI220" s="1650"/>
      <c r="AJ220" s="1650"/>
      <c r="AK220" s="1650"/>
      <c r="AL220" s="1650"/>
      <c r="AM220" s="1650"/>
      <c r="AN220" s="1650"/>
      <c r="AO220" s="1650"/>
      <c r="AP220" s="1650"/>
      <c r="AQ220" s="1650"/>
      <c r="AR220" s="1650"/>
      <c r="AS220" s="1650"/>
      <c r="AT220" s="1650"/>
      <c r="AU220" s="1650"/>
      <c r="AV220" s="1650"/>
      <c r="AW220" s="1650"/>
      <c r="AX220" s="1650"/>
      <c r="AY220" s="1650"/>
      <c r="AZ220" s="1650"/>
      <c r="BA220" s="1650"/>
      <c r="BB220" s="1650"/>
      <c r="BC220" s="1650"/>
      <c r="BD220" s="1650"/>
      <c r="BE220" s="1650"/>
      <c r="BF220" s="1650"/>
      <c r="BG220" s="1650"/>
      <c r="BH220" s="1650"/>
      <c r="BI220" s="1650"/>
      <c r="BJ220" s="1650"/>
      <c r="BK220" s="1650"/>
      <c r="BL220" s="1650"/>
      <c r="BM220" s="1650"/>
      <c r="BN220" s="1650"/>
      <c r="BO220" s="1650"/>
      <c r="BP220" s="1650"/>
      <c r="BQ220" s="1650"/>
      <c r="BR220" s="1650"/>
      <c r="BS220" s="1650"/>
      <c r="BT220" s="1650"/>
      <c r="BU220" s="1650"/>
      <c r="BV220" s="1650"/>
      <c r="BW220" s="1650"/>
      <c r="BX220" s="1650"/>
      <c r="BY220" s="1650"/>
      <c r="BZ220" s="1650"/>
      <c r="CA220" s="1650"/>
      <c r="CB220" s="1650"/>
      <c r="CC220" s="1650"/>
      <c r="CD220" s="1650"/>
      <c r="CE220" s="1650"/>
      <c r="CF220" s="1650"/>
      <c r="CG220" s="1650"/>
      <c r="CH220" s="1650"/>
      <c r="CI220" s="1650"/>
      <c r="CJ220" s="1650"/>
      <c r="CK220" s="1650"/>
      <c r="CL220" s="1650"/>
      <c r="CM220" s="1650"/>
      <c r="CN220" s="1650"/>
      <c r="CO220" s="1650"/>
      <c r="CP220" s="1650"/>
      <c r="CQ220" s="1650"/>
      <c r="CR220" s="1650"/>
      <c r="CS220" s="1650"/>
      <c r="CT220" s="1650"/>
      <c r="CU220" s="1650"/>
      <c r="CV220" s="1650"/>
      <c r="CW220" s="1650"/>
      <c r="CX220" s="1650"/>
      <c r="CY220" s="1650"/>
      <c r="CZ220" s="1650"/>
      <c r="DA220" s="1650"/>
      <c r="DB220" s="1650"/>
      <c r="DC220" s="1650"/>
      <c r="DD220" s="1650"/>
      <c r="DE220" s="1650"/>
      <c r="DF220" s="1650"/>
      <c r="DG220" s="1650"/>
      <c r="DH220" s="1650"/>
      <c r="DI220" s="1650"/>
      <c r="DJ220" s="1650"/>
      <c r="DK220" s="1650"/>
      <c r="DL220" s="1650"/>
      <c r="DM220" s="1650"/>
      <c r="DN220" s="1650"/>
      <c r="DO220" s="1650"/>
      <c r="DP220" s="1650"/>
      <c r="DQ220" s="1650"/>
      <c r="DR220" s="1650"/>
      <c r="DS220" s="1650"/>
      <c r="DT220" s="1650"/>
      <c r="DU220" s="1650"/>
      <c r="DV220" s="1650"/>
      <c r="DW220" s="1650"/>
      <c r="DX220" s="1650"/>
      <c r="DY220" s="1650"/>
      <c r="DZ220" s="1650"/>
      <c r="EA220" s="1650"/>
      <c r="EB220" s="1650"/>
      <c r="EC220" s="1650"/>
      <c r="ED220" s="1650"/>
      <c r="EE220" s="1650"/>
      <c r="EF220" s="1650"/>
      <c r="EG220" s="1650"/>
      <c r="EH220" s="1650"/>
      <c r="EI220" s="1650"/>
      <c r="EJ220" s="1650"/>
      <c r="EK220" s="1650"/>
      <c r="EL220" s="1650"/>
      <c r="EM220" s="1650"/>
      <c r="EN220" s="1650"/>
      <c r="EO220" s="1650"/>
      <c r="EP220" s="1650"/>
      <c r="EQ220" s="1650"/>
      <c r="ER220" s="1650"/>
      <c r="ES220" s="1650"/>
      <c r="ET220" s="1650"/>
      <c r="EU220" s="1650"/>
      <c r="EV220" s="1650"/>
      <c r="EW220" s="1650"/>
      <c r="EX220" s="1650"/>
      <c r="EY220" s="1650"/>
      <c r="EZ220" s="1650"/>
      <c r="FA220" s="1650"/>
      <c r="FB220" s="1650"/>
      <c r="FC220" s="1650"/>
      <c r="FD220" s="1650"/>
      <c r="FE220" s="1650"/>
      <c r="FF220" s="1650"/>
      <c r="FG220" s="1650"/>
      <c r="FH220" s="1650"/>
      <c r="FI220" s="1650"/>
      <c r="FJ220" s="1650"/>
      <c r="FK220" s="1650"/>
      <c r="FL220" s="1650"/>
      <c r="FM220" s="1650"/>
      <c r="FN220" s="1650"/>
      <c r="FO220" s="1650"/>
      <c r="FP220" s="1650"/>
      <c r="FQ220" s="1650"/>
      <c r="FR220" s="1650"/>
      <c r="FS220" s="1650"/>
      <c r="FT220" s="1650"/>
      <c r="FU220" s="1650"/>
      <c r="FV220" s="1650"/>
      <c r="FW220" s="1650"/>
      <c r="FX220" s="1650"/>
      <c r="FY220" s="1650"/>
      <c r="FZ220" s="1650"/>
      <c r="GA220" s="1650"/>
      <c r="GB220" s="1650"/>
      <c r="GC220" s="1650"/>
      <c r="GD220" s="1650"/>
      <c r="GE220" s="1650"/>
      <c r="GF220" s="1650"/>
      <c r="GG220" s="1650"/>
      <c r="GH220" s="1650"/>
      <c r="GI220" s="1650"/>
      <c r="GJ220" s="1650"/>
      <c r="GK220" s="1650"/>
      <c r="GL220" s="1650"/>
      <c r="GM220" s="1650"/>
      <c r="GO220" s="1169"/>
      <c r="GP220" s="1645"/>
      <c r="GQ220" s="1645"/>
      <c r="GR220" s="1169"/>
      <c r="GS220" s="1169"/>
      <c r="GT220" s="1169"/>
      <c r="GU220" s="1169"/>
      <c r="GV220" s="1645"/>
      <c r="GW220" s="1169"/>
      <c r="GX220" s="1169"/>
      <c r="GY220" s="553"/>
      <c r="GZ220" s="1169"/>
      <c r="HA220" s="1169"/>
      <c r="HB220" s="1169"/>
      <c r="HC220" s="1169"/>
      <c r="HD220" s="1169"/>
      <c r="HE220" s="1641"/>
      <c r="HF220" s="575"/>
      <c r="HG220" s="575"/>
      <c r="HH220" s="575"/>
      <c r="HI220" s="575"/>
      <c r="HJ220" s="1650">
        <v>11</v>
      </c>
    </row>
    <row s="1650" customFormat="1" customHeight="1" ht="11.549999999999999">
      <c r="A221" s="996"/>
      <c r="B221" s="1645"/>
      <c r="C221" s="1645"/>
      <c r="D221" s="360"/>
      <c r="J221" s="1650"/>
      <c r="K221" s="1650"/>
      <c r="L221" s="1650"/>
      <c r="M221" s="1650"/>
      <c r="N221" s="1650"/>
      <c r="O221" s="1650"/>
      <c r="P221" s="1650"/>
      <c r="Q221" s="1650"/>
      <c r="R221" s="1650"/>
      <c r="S221" s="1650"/>
      <c r="T221" s="1650"/>
      <c r="U221" s="1650"/>
      <c r="V221" s="1650"/>
      <c r="W221" s="1650"/>
      <c r="X221" s="1650"/>
      <c r="Y221" s="1650"/>
      <c r="Z221" s="1650"/>
      <c r="AA221" s="1650"/>
      <c r="AB221" s="1650"/>
      <c r="AC221" s="1650"/>
      <c r="AD221" s="1650"/>
      <c r="AE221" s="1650"/>
      <c r="AF221" s="1650"/>
      <c r="AG221" s="1650"/>
      <c r="AH221" s="1650"/>
      <c r="AI221" s="1650"/>
      <c r="AJ221" s="1650"/>
      <c r="AK221" s="1650"/>
      <c r="AL221" s="1650"/>
      <c r="AM221" s="1650"/>
      <c r="AN221" s="1650"/>
      <c r="AO221" s="1650"/>
      <c r="AP221" s="1650"/>
      <c r="AQ221" s="1650"/>
      <c r="AR221" s="1650"/>
      <c r="AS221" s="1650"/>
      <c r="AT221" s="1650"/>
      <c r="AU221" s="1650"/>
      <c r="AV221" s="1650"/>
      <c r="AW221" s="1650"/>
      <c r="AX221" s="1650"/>
      <c r="AY221" s="1650"/>
      <c r="AZ221" s="1650"/>
      <c r="BA221" s="1650"/>
      <c r="BB221" s="1650"/>
      <c r="BC221" s="1650"/>
      <c r="BD221" s="1650"/>
      <c r="BE221" s="1650"/>
      <c r="BF221" s="1650"/>
      <c r="BG221" s="1650"/>
      <c r="BH221" s="1650"/>
      <c r="BI221" s="1650"/>
      <c r="BJ221" s="1650"/>
      <c r="BK221" s="1650"/>
      <c r="BL221" s="1650"/>
      <c r="BM221" s="1650"/>
      <c r="BN221" s="1650"/>
      <c r="BO221" s="1650"/>
      <c r="BP221" s="1650"/>
      <c r="BQ221" s="1650"/>
      <c r="BR221" s="1650"/>
      <c r="BS221" s="1650"/>
      <c r="BT221" s="1650"/>
      <c r="BU221" s="1650"/>
      <c r="BV221" s="1650"/>
      <c r="BW221" s="1650"/>
      <c r="BX221" s="1650"/>
      <c r="BY221" s="1650"/>
      <c r="BZ221" s="1650"/>
      <c r="CA221" s="1650"/>
      <c r="CB221" s="1650"/>
      <c r="CC221" s="1650"/>
      <c r="CD221" s="1650"/>
      <c r="CE221" s="1650"/>
      <c r="CF221" s="1650"/>
      <c r="CG221" s="1650"/>
      <c r="CH221" s="1650"/>
      <c r="CI221" s="1650"/>
      <c r="CJ221" s="1650"/>
      <c r="CK221" s="1650"/>
      <c r="CL221" s="1650"/>
      <c r="CM221" s="1650"/>
      <c r="CN221" s="1650"/>
      <c r="CO221" s="1650"/>
      <c r="CP221" s="1650"/>
      <c r="CQ221" s="1650"/>
      <c r="CR221" s="1650"/>
      <c r="CS221" s="1650"/>
      <c r="CT221" s="1650"/>
      <c r="CU221" s="1650"/>
      <c r="CV221" s="1650"/>
      <c r="CW221" s="1650"/>
      <c r="CX221" s="1650"/>
      <c r="CY221" s="1650"/>
      <c r="CZ221" s="1650"/>
      <c r="DA221" s="1650"/>
      <c r="DB221" s="1650"/>
      <c r="DC221" s="1650"/>
      <c r="DD221" s="1650"/>
      <c r="DE221" s="1650"/>
      <c r="DF221" s="1650"/>
      <c r="DG221" s="1650"/>
      <c r="DH221" s="1650"/>
      <c r="DI221" s="1650"/>
      <c r="DJ221" s="1650"/>
      <c r="DK221" s="1650"/>
      <c r="DL221" s="1650"/>
      <c r="DM221" s="1650"/>
      <c r="DN221" s="1650"/>
      <c r="DO221" s="1650"/>
      <c r="DP221" s="1650"/>
      <c r="DQ221" s="1650"/>
      <c r="DR221" s="1650"/>
      <c r="DS221" s="1650"/>
      <c r="DT221" s="1650"/>
      <c r="DU221" s="1650"/>
      <c r="DV221" s="1650"/>
      <c r="DW221" s="1650"/>
      <c r="DX221" s="1650"/>
      <c r="DY221" s="1650"/>
      <c r="DZ221" s="1650"/>
      <c r="EA221" s="1650"/>
      <c r="EB221" s="1650"/>
      <c r="EC221" s="1650"/>
      <c r="ED221" s="1650"/>
      <c r="EE221" s="1650"/>
      <c r="EF221" s="1650"/>
      <c r="EG221" s="1650"/>
      <c r="EH221" s="1650"/>
      <c r="EI221" s="1650"/>
      <c r="EJ221" s="1650"/>
      <c r="EK221" s="1650"/>
      <c r="EL221" s="1650"/>
      <c r="EM221" s="1650"/>
      <c r="EN221" s="1650"/>
      <c r="EO221" s="1650"/>
      <c r="EP221" s="1650"/>
      <c r="EQ221" s="1650"/>
      <c r="ER221" s="1650"/>
      <c r="ES221" s="1650"/>
      <c r="ET221" s="1650"/>
      <c r="EU221" s="1650"/>
      <c r="EV221" s="1650"/>
      <c r="EW221" s="1650"/>
      <c r="EX221" s="1650"/>
      <c r="EY221" s="1650"/>
      <c r="EZ221" s="1650"/>
      <c r="FA221" s="1650"/>
      <c r="FB221" s="1650"/>
      <c r="FC221" s="1650"/>
      <c r="FD221" s="1650"/>
      <c r="FE221" s="1650"/>
      <c r="FF221" s="1650"/>
      <c r="FG221" s="1650"/>
      <c r="FH221" s="1650"/>
      <c r="FI221" s="1650"/>
      <c r="FJ221" s="1650"/>
      <c r="FK221" s="1650"/>
      <c r="FL221" s="1650"/>
      <c r="FM221" s="1650"/>
      <c r="FN221" s="1650"/>
      <c r="FO221" s="1650"/>
      <c r="FP221" s="1650"/>
      <c r="FQ221" s="1650"/>
      <c r="FR221" s="1650"/>
      <c r="FS221" s="1650"/>
      <c r="FT221" s="1650"/>
      <c r="FU221" s="1650"/>
      <c r="FV221" s="1650"/>
      <c r="FW221" s="1650"/>
      <c r="FX221" s="1650"/>
      <c r="FY221" s="1650"/>
      <c r="FZ221" s="1650"/>
      <c r="GA221" s="1650"/>
      <c r="GB221" s="1650"/>
      <c r="GC221" s="1650"/>
      <c r="GD221" s="1650"/>
      <c r="GE221" s="1650"/>
      <c r="GF221" s="1650"/>
      <c r="GG221" s="1650"/>
      <c r="GH221" s="1650"/>
      <c r="GI221" s="1650"/>
      <c r="GJ221" s="1650"/>
      <c r="GK221" s="1650"/>
      <c r="GL221" s="1650"/>
      <c r="GM221" s="1650"/>
      <c r="GO221" s="1169"/>
      <c r="GP221" s="1645"/>
      <c r="GQ221" s="1645"/>
      <c r="GR221" s="1169"/>
      <c r="GS221" s="1169"/>
      <c r="GT221" s="1169"/>
      <c r="GU221" s="1169"/>
      <c r="GV221" s="1645"/>
      <c r="GW221" s="1169"/>
      <c r="GX221" s="1169"/>
      <c r="GY221" s="553"/>
      <c r="GZ221" s="1169"/>
      <c r="HA221" s="1169"/>
      <c r="HB221" s="1169"/>
      <c r="HC221" s="1169"/>
      <c r="HD221" s="1169"/>
      <c r="HE221" s="1641"/>
      <c r="HF221" s="575"/>
      <c r="HG221" s="575"/>
      <c r="HH221" s="575"/>
      <c r="HI221" s="575"/>
      <c r="HJ221" s="1650">
        <v>11</v>
      </c>
    </row>
    <row s="1650" customFormat="1" customHeight="1" ht="11.549999999999999">
      <c r="A222" s="996"/>
      <c r="B222" s="1645"/>
      <c r="C222" s="1645"/>
      <c r="D222" s="360"/>
      <c r="J222" s="1650"/>
      <c r="K222" s="1650"/>
      <c r="L222" s="1650"/>
      <c r="M222" s="1650"/>
      <c r="N222" s="1650"/>
      <c r="O222" s="1650"/>
      <c r="P222" s="1650"/>
      <c r="Q222" s="1650"/>
      <c r="R222" s="1650"/>
      <c r="S222" s="1650"/>
      <c r="T222" s="1650"/>
      <c r="U222" s="1650"/>
      <c r="V222" s="1650"/>
      <c r="W222" s="1650"/>
      <c r="X222" s="1650"/>
      <c r="Y222" s="1650"/>
      <c r="Z222" s="1650"/>
      <c r="AA222" s="1650"/>
      <c r="AB222" s="1650"/>
      <c r="AC222" s="1650"/>
      <c r="AD222" s="1650"/>
      <c r="AE222" s="1650"/>
      <c r="AF222" s="1650"/>
      <c r="AG222" s="1650"/>
      <c r="AH222" s="1650"/>
      <c r="AI222" s="1650"/>
      <c r="AJ222" s="1650"/>
      <c r="AK222" s="1650"/>
      <c r="AL222" s="1650"/>
      <c r="AM222" s="1650"/>
      <c r="AN222" s="1650"/>
      <c r="AO222" s="1650"/>
      <c r="AP222" s="1650"/>
      <c r="AQ222" s="1650"/>
      <c r="AR222" s="1650"/>
      <c r="AS222" s="1650"/>
      <c r="AT222" s="1650"/>
      <c r="AU222" s="1650"/>
      <c r="AV222" s="1650"/>
      <c r="AW222" s="1650"/>
      <c r="AX222" s="1650"/>
      <c r="AY222" s="1650"/>
      <c r="AZ222" s="1650"/>
      <c r="BA222" s="1650"/>
      <c r="BB222" s="1650"/>
      <c r="BC222" s="1650"/>
      <c r="BD222" s="1650"/>
      <c r="BE222" s="1650"/>
      <c r="BF222" s="1650"/>
      <c r="BG222" s="1650"/>
      <c r="BH222" s="1650"/>
      <c r="BI222" s="1650"/>
      <c r="BJ222" s="1650"/>
      <c r="BK222" s="1650"/>
      <c r="BL222" s="1650"/>
      <c r="BM222" s="1650"/>
      <c r="BN222" s="1650"/>
      <c r="BO222" s="1650"/>
      <c r="BP222" s="1650"/>
      <c r="BQ222" s="1650"/>
      <c r="BR222" s="1650"/>
      <c r="BS222" s="1650"/>
      <c r="BT222" s="1650"/>
      <c r="BU222" s="1650"/>
      <c r="BV222" s="1650"/>
      <c r="BW222" s="1650"/>
      <c r="BX222" s="1650"/>
      <c r="BY222" s="1650"/>
      <c r="BZ222" s="1650"/>
      <c r="CA222" s="1650"/>
      <c r="CB222" s="1650"/>
      <c r="CC222" s="1650"/>
      <c r="CD222" s="1650"/>
      <c r="CE222" s="1650"/>
      <c r="CF222" s="1650"/>
      <c r="CG222" s="1650"/>
      <c r="CH222" s="1650"/>
      <c r="CI222" s="1650"/>
      <c r="CJ222" s="1650"/>
      <c r="CK222" s="1650"/>
      <c r="CL222" s="1650"/>
      <c r="CM222" s="1650"/>
      <c r="CN222" s="1650"/>
      <c r="CO222" s="1650"/>
      <c r="CP222" s="1650"/>
      <c r="CQ222" s="1650"/>
      <c r="CR222" s="1650"/>
      <c r="CS222" s="1650"/>
      <c r="CT222" s="1650"/>
      <c r="CU222" s="1650"/>
      <c r="CV222" s="1650"/>
      <c r="CW222" s="1650"/>
      <c r="CX222" s="1650"/>
      <c r="CY222" s="1650"/>
      <c r="CZ222" s="1650"/>
      <c r="DA222" s="1650"/>
      <c r="DB222" s="1650"/>
      <c r="DC222" s="1650"/>
      <c r="DD222" s="1650"/>
      <c r="DE222" s="1650"/>
      <c r="DF222" s="1650"/>
      <c r="DG222" s="1650"/>
      <c r="DH222" s="1650"/>
      <c r="DI222" s="1650"/>
      <c r="DJ222" s="1650"/>
      <c r="DK222" s="1650"/>
      <c r="DL222" s="1650"/>
      <c r="DM222" s="1650"/>
      <c r="DN222" s="1650"/>
      <c r="DO222" s="1650"/>
      <c r="DP222" s="1650"/>
      <c r="DQ222" s="1650"/>
      <c r="DR222" s="1650"/>
      <c r="DS222" s="1650"/>
      <c r="DT222" s="1650"/>
      <c r="DU222" s="1650"/>
      <c r="DV222" s="1650"/>
      <c r="DW222" s="1650"/>
      <c r="DX222" s="1650"/>
      <c r="DY222" s="1650"/>
      <c r="DZ222" s="1650"/>
      <c r="EA222" s="1650"/>
      <c r="EB222" s="1650"/>
      <c r="EC222" s="1650"/>
      <c r="ED222" s="1650"/>
      <c r="EE222" s="1650"/>
      <c r="EF222" s="1650"/>
      <c r="EG222" s="1650"/>
      <c r="EH222" s="1650"/>
      <c r="EI222" s="1650"/>
      <c r="EJ222" s="1650"/>
      <c r="EK222" s="1650"/>
      <c r="EL222" s="1650"/>
      <c r="EM222" s="1650"/>
      <c r="EN222" s="1650"/>
      <c r="EO222" s="1650"/>
      <c r="EP222" s="1650"/>
      <c r="EQ222" s="1650"/>
      <c r="ER222" s="1650"/>
      <c r="ES222" s="1650"/>
      <c r="ET222" s="1650"/>
      <c r="EU222" s="1650"/>
      <c r="EV222" s="1650"/>
      <c r="EW222" s="1650"/>
      <c r="EX222" s="1650"/>
      <c r="EY222" s="1650"/>
      <c r="EZ222" s="1650"/>
      <c r="FA222" s="1650"/>
      <c r="FB222" s="1650"/>
      <c r="FC222" s="1650"/>
      <c r="FD222" s="1650"/>
      <c r="FE222" s="1650"/>
      <c r="FF222" s="1650"/>
      <c r="FG222" s="1650"/>
      <c r="FH222" s="1650"/>
      <c r="FI222" s="1650"/>
      <c r="FJ222" s="1650"/>
      <c r="FK222" s="1650"/>
      <c r="FL222" s="1650"/>
      <c r="FM222" s="1650"/>
      <c r="FN222" s="1650"/>
      <c r="FO222" s="1650"/>
      <c r="FP222" s="1650"/>
      <c r="FQ222" s="1650"/>
      <c r="FR222" s="1650"/>
      <c r="FS222" s="1650"/>
      <c r="FT222" s="1650"/>
      <c r="FU222" s="1650"/>
      <c r="FV222" s="1650"/>
      <c r="FW222" s="1650"/>
      <c r="FX222" s="1650"/>
      <c r="FY222" s="1650"/>
      <c r="FZ222" s="1650"/>
      <c r="GA222" s="1650"/>
      <c r="GB222" s="1650"/>
      <c r="GC222" s="1650"/>
      <c r="GD222" s="1650"/>
      <c r="GE222" s="1650"/>
      <c r="GF222" s="1650"/>
      <c r="GG222" s="1650"/>
      <c r="GH222" s="1650"/>
      <c r="GI222" s="1650"/>
      <c r="GJ222" s="1650"/>
      <c r="GK222" s="1650"/>
      <c r="GL222" s="1650"/>
      <c r="GM222" s="1650"/>
      <c r="GO222" s="1169"/>
      <c r="GP222" s="1645"/>
      <c r="GQ222" s="1645"/>
      <c r="GR222" s="1169"/>
      <c r="GS222" s="1169"/>
      <c r="GT222" s="1169"/>
      <c r="GU222" s="1169"/>
      <c r="GV222" s="1645"/>
      <c r="GW222" s="1169"/>
      <c r="GX222" s="1169"/>
      <c r="GY222" s="553"/>
      <c r="GZ222" s="1169"/>
      <c r="HA222" s="1169"/>
      <c r="HB222" s="1169"/>
      <c r="HC222" s="1169"/>
      <c r="HD222" s="1169"/>
      <c r="HE222" s="1641"/>
      <c r="HF222" s="575"/>
      <c r="HG222" s="575"/>
      <c r="HH222" s="575"/>
      <c r="HI222" s="575"/>
      <c r="HJ222" s="1650">
        <v>11</v>
      </c>
    </row>
    <row s="1650" customFormat="1" customHeight="1" ht="11.549999999999999">
      <c r="A223" s="996"/>
      <c r="B223" s="1645"/>
      <c r="C223" s="1645"/>
      <c r="D223" s="360"/>
      <c r="J223" s="1650"/>
      <c r="K223" s="1650"/>
      <c r="L223" s="1650"/>
      <c r="M223" s="1650"/>
      <c r="N223" s="1650"/>
      <c r="O223" s="1650"/>
      <c r="P223" s="1650"/>
      <c r="Q223" s="1650"/>
      <c r="R223" s="1650"/>
      <c r="S223" s="1650"/>
      <c r="T223" s="1650"/>
      <c r="U223" s="1650"/>
      <c r="V223" s="1650"/>
      <c r="W223" s="1650"/>
      <c r="X223" s="1650"/>
      <c r="Y223" s="1650"/>
      <c r="Z223" s="1650"/>
      <c r="AA223" s="1650"/>
      <c r="AB223" s="1650"/>
      <c r="AC223" s="1650"/>
      <c r="AD223" s="1650"/>
      <c r="AE223" s="1650"/>
      <c r="AF223" s="1650"/>
      <c r="AG223" s="1650"/>
      <c r="AH223" s="1650"/>
      <c r="AI223" s="1650"/>
      <c r="AJ223" s="1650"/>
      <c r="AK223" s="1650"/>
      <c r="AL223" s="1650"/>
      <c r="AM223" s="1650"/>
      <c r="AN223" s="1650"/>
      <c r="AO223" s="1650"/>
      <c r="AP223" s="1650"/>
      <c r="AQ223" s="1650"/>
      <c r="AR223" s="1650"/>
      <c r="AS223" s="1650"/>
      <c r="AT223" s="1650"/>
      <c r="AU223" s="1650"/>
      <c r="AV223" s="1650"/>
      <c r="AW223" s="1650"/>
      <c r="AX223" s="1650"/>
      <c r="AY223" s="1650"/>
      <c r="AZ223" s="1650"/>
      <c r="BA223" s="1650"/>
      <c r="BB223" s="1650"/>
      <c r="BC223" s="1650"/>
      <c r="BD223" s="1650"/>
      <c r="BE223" s="1650"/>
      <c r="BF223" s="1650"/>
      <c r="BG223" s="1650"/>
      <c r="BH223" s="1650"/>
      <c r="BI223" s="1650"/>
      <c r="BJ223" s="1650"/>
      <c r="BK223" s="1650"/>
      <c r="BL223" s="1650"/>
      <c r="BM223" s="1650"/>
      <c r="BN223" s="1650"/>
      <c r="BO223" s="1650"/>
      <c r="BP223" s="1650"/>
      <c r="BQ223" s="1650"/>
      <c r="BR223" s="1650"/>
      <c r="BS223" s="1650"/>
      <c r="BT223" s="1650"/>
      <c r="BU223" s="1650"/>
      <c r="BV223" s="1650"/>
      <c r="BW223" s="1650"/>
      <c r="BX223" s="1650"/>
      <c r="BY223" s="1650"/>
      <c r="BZ223" s="1650"/>
      <c r="CA223" s="1650"/>
      <c r="CB223" s="1650"/>
      <c r="CC223" s="1650"/>
      <c r="CD223" s="1650"/>
      <c r="CE223" s="1650"/>
      <c r="CF223" s="1650"/>
      <c r="CG223" s="1650"/>
      <c r="CH223" s="1650"/>
      <c r="CI223" s="1650"/>
      <c r="CJ223" s="1650"/>
      <c r="CK223" s="1650"/>
      <c r="CL223" s="1650"/>
      <c r="CM223" s="1650"/>
      <c r="CN223" s="1650"/>
      <c r="CO223" s="1650"/>
      <c r="CP223" s="1650"/>
      <c r="CQ223" s="1650"/>
      <c r="CR223" s="1650"/>
      <c r="CS223" s="1650"/>
      <c r="CT223" s="1650"/>
      <c r="CU223" s="1650"/>
      <c r="CV223" s="1650"/>
      <c r="CW223" s="1650"/>
      <c r="CX223" s="1650"/>
      <c r="CY223" s="1650"/>
      <c r="CZ223" s="1650"/>
      <c r="DA223" s="1650"/>
      <c r="DB223" s="1650"/>
      <c r="DC223" s="1650"/>
      <c r="DD223" s="1650"/>
      <c r="DE223" s="1650"/>
      <c r="DF223" s="1650"/>
      <c r="DG223" s="1650"/>
      <c r="DH223" s="1650"/>
      <c r="DI223" s="1650"/>
      <c r="DJ223" s="1650"/>
      <c r="DK223" s="1650"/>
      <c r="DL223" s="1650"/>
      <c r="DM223" s="1650"/>
      <c r="DN223" s="1650"/>
      <c r="DO223" s="1650"/>
      <c r="DP223" s="1650"/>
      <c r="DQ223" s="1650"/>
      <c r="DR223" s="1650"/>
      <c r="DS223" s="1650"/>
      <c r="DT223" s="1650"/>
      <c r="DU223" s="1650"/>
      <c r="DV223" s="1650"/>
      <c r="DW223" s="1650"/>
      <c r="DX223" s="1650"/>
      <c r="DY223" s="1650"/>
      <c r="DZ223" s="1650"/>
      <c r="EA223" s="1650"/>
      <c r="EB223" s="1650"/>
      <c r="EC223" s="1650"/>
      <c r="ED223" s="1650"/>
      <c r="EE223" s="1650"/>
      <c r="EF223" s="1650"/>
      <c r="EG223" s="1650"/>
      <c r="EH223" s="1650"/>
      <c r="EI223" s="1650"/>
      <c r="EJ223" s="1650"/>
      <c r="EK223" s="1650"/>
      <c r="EL223" s="1650"/>
      <c r="EM223" s="1650"/>
      <c r="EN223" s="1650"/>
      <c r="EO223" s="1650"/>
      <c r="EP223" s="1650"/>
      <c r="EQ223" s="1650"/>
      <c r="ER223" s="1650"/>
      <c r="ES223" s="1650"/>
      <c r="ET223" s="1650"/>
      <c r="EU223" s="1650"/>
      <c r="EV223" s="1650"/>
      <c r="EW223" s="1650"/>
      <c r="EX223" s="1650"/>
      <c r="EY223" s="1650"/>
      <c r="EZ223" s="1650"/>
      <c r="FA223" s="1650"/>
      <c r="FB223" s="1650"/>
      <c r="FC223" s="1650"/>
      <c r="FD223" s="1650"/>
      <c r="FE223" s="1650"/>
      <c r="FF223" s="1650"/>
      <c r="FG223" s="1650"/>
      <c r="FH223" s="1650"/>
      <c r="FI223" s="1650"/>
      <c r="FJ223" s="1650"/>
      <c r="FK223" s="1650"/>
      <c r="FL223" s="1650"/>
      <c r="FM223" s="1650"/>
      <c r="FN223" s="1650"/>
      <c r="FO223" s="1650"/>
      <c r="FP223" s="1650"/>
      <c r="FQ223" s="1650"/>
      <c r="FR223" s="1650"/>
      <c r="FS223" s="1650"/>
      <c r="FT223" s="1650"/>
      <c r="FU223" s="1650"/>
      <c r="FV223" s="1650"/>
      <c r="FW223" s="1650"/>
      <c r="FX223" s="1650"/>
      <c r="FY223" s="1650"/>
      <c r="FZ223" s="1650"/>
      <c r="GA223" s="1650"/>
      <c r="GB223" s="1650"/>
      <c r="GC223" s="1650"/>
      <c r="GD223" s="1650"/>
      <c r="GE223" s="1650"/>
      <c r="GF223" s="1650"/>
      <c r="GG223" s="1650"/>
      <c r="GH223" s="1650"/>
      <c r="GI223" s="1650"/>
      <c r="GJ223" s="1650"/>
      <c r="GK223" s="1650"/>
      <c r="GL223" s="1650"/>
      <c r="GM223" s="1650"/>
      <c r="GO223" s="1169"/>
      <c r="GP223" s="1645"/>
      <c r="GQ223" s="1645"/>
      <c r="GR223" s="1169"/>
      <c r="GS223" s="1169"/>
      <c r="GT223" s="1169"/>
      <c r="GU223" s="1169"/>
      <c r="GV223" s="1645"/>
      <c r="GW223" s="1169"/>
      <c r="GX223" s="1169"/>
      <c r="GY223" s="553"/>
      <c r="GZ223" s="1169"/>
      <c r="HA223" s="1169"/>
      <c r="HB223" s="1169"/>
      <c r="HC223" s="1169"/>
      <c r="HD223" s="1169"/>
      <c r="HE223" s="1641"/>
      <c r="HF223" s="575"/>
      <c r="HG223" s="575"/>
      <c r="HH223" s="575"/>
      <c r="HI223" s="575"/>
      <c r="HJ223" s="1650">
        <v>11</v>
      </c>
    </row>
    <row s="1650" customFormat="1" customHeight="1" ht="11.549999999999999">
      <c r="A224" s="996"/>
      <c r="B224" s="1645"/>
      <c r="C224" s="1645"/>
      <c r="D224" s="360"/>
      <c r="J224" s="1650"/>
      <c r="K224" s="1650"/>
      <c r="L224" s="1650"/>
      <c r="M224" s="1650"/>
      <c r="N224" s="1650"/>
      <c r="O224" s="1650"/>
      <c r="P224" s="1650"/>
      <c r="Q224" s="1650"/>
      <c r="R224" s="1650"/>
      <c r="S224" s="1650"/>
      <c r="T224" s="1650"/>
      <c r="U224" s="1650"/>
      <c r="V224" s="1650"/>
      <c r="W224" s="1650"/>
      <c r="X224" s="1650"/>
      <c r="Y224" s="1650"/>
      <c r="Z224" s="1650"/>
      <c r="AA224" s="1650"/>
      <c r="AB224" s="1650"/>
      <c r="AC224" s="1650"/>
      <c r="AD224" s="1650"/>
      <c r="AE224" s="1650"/>
      <c r="AF224" s="1650"/>
      <c r="AG224" s="1650"/>
      <c r="AH224" s="1650"/>
      <c r="AI224" s="1650"/>
      <c r="AJ224" s="1650"/>
      <c r="AK224" s="1650"/>
      <c r="AL224" s="1650"/>
      <c r="AM224" s="1650"/>
      <c r="AN224" s="1650"/>
      <c r="AO224" s="1650"/>
      <c r="AP224" s="1650"/>
      <c r="AQ224" s="1650"/>
      <c r="AR224" s="1650"/>
      <c r="AS224" s="1650"/>
      <c r="AT224" s="1650"/>
      <c r="AU224" s="1650"/>
      <c r="AV224" s="1650"/>
      <c r="AW224" s="1650"/>
      <c r="AX224" s="1650"/>
      <c r="AY224" s="1650"/>
      <c r="AZ224" s="1650"/>
      <c r="BA224" s="1650"/>
      <c r="BB224" s="1650"/>
      <c r="BC224" s="1650"/>
      <c r="BD224" s="1650"/>
      <c r="BE224" s="1650"/>
      <c r="BF224" s="1650"/>
      <c r="BG224" s="1650"/>
      <c r="BH224" s="1650"/>
      <c r="BI224" s="1650"/>
      <c r="BJ224" s="1650"/>
      <c r="BK224" s="1650"/>
      <c r="BL224" s="1650"/>
      <c r="BM224" s="1650"/>
      <c r="BN224" s="1650"/>
      <c r="BO224" s="1650"/>
      <c r="BP224" s="1650"/>
      <c r="BQ224" s="1650"/>
      <c r="BR224" s="1650"/>
      <c r="BS224" s="1650"/>
      <c r="BT224" s="1650"/>
      <c r="BU224" s="1650"/>
      <c r="BV224" s="1650"/>
      <c r="BW224" s="1650"/>
      <c r="BX224" s="1650"/>
      <c r="BY224" s="1650"/>
      <c r="BZ224" s="1650"/>
      <c r="CA224" s="1650"/>
      <c r="CB224" s="1650"/>
      <c r="CC224" s="1650"/>
      <c r="CD224" s="1650"/>
      <c r="CE224" s="1650"/>
      <c r="CF224" s="1650"/>
      <c r="CG224" s="1650"/>
      <c r="CH224" s="1650"/>
      <c r="CI224" s="1650"/>
      <c r="CJ224" s="1650"/>
      <c r="CK224" s="1650"/>
      <c r="CL224" s="1650"/>
      <c r="CM224" s="1650"/>
      <c r="CN224" s="1650"/>
      <c r="CO224" s="1650"/>
      <c r="CP224" s="1650"/>
      <c r="CQ224" s="1650"/>
      <c r="CR224" s="1650"/>
      <c r="CS224" s="1650"/>
      <c r="CT224" s="1650"/>
      <c r="CU224" s="1650"/>
      <c r="CV224" s="1650"/>
      <c r="CW224" s="1650"/>
      <c r="CX224" s="1650"/>
      <c r="CY224" s="1650"/>
      <c r="CZ224" s="1650"/>
      <c r="DA224" s="1650"/>
      <c r="DB224" s="1650"/>
      <c r="DC224" s="1650"/>
      <c r="DD224" s="1650"/>
      <c r="DE224" s="1650"/>
      <c r="DF224" s="1650"/>
      <c r="DG224" s="1650"/>
      <c r="DH224" s="1650"/>
      <c r="DI224" s="1650"/>
      <c r="DJ224" s="1650"/>
      <c r="DK224" s="1650"/>
      <c r="DL224" s="1650"/>
      <c r="DM224" s="1650"/>
      <c r="DN224" s="1650"/>
      <c r="DO224" s="1650"/>
      <c r="DP224" s="1650"/>
      <c r="DQ224" s="1650"/>
      <c r="DR224" s="1650"/>
      <c r="DS224" s="1650"/>
      <c r="DT224" s="1650"/>
      <c r="DU224" s="1650"/>
      <c r="DV224" s="1650"/>
      <c r="DW224" s="1650"/>
      <c r="DX224" s="1650"/>
      <c r="DY224" s="1650"/>
      <c r="DZ224" s="1650"/>
      <c r="EA224" s="1650"/>
      <c r="EB224" s="1650"/>
      <c r="EC224" s="1650"/>
      <c r="ED224" s="1650"/>
      <c r="EE224" s="1650"/>
      <c r="EF224" s="1650"/>
      <c r="EG224" s="1650"/>
      <c r="EH224" s="1650"/>
      <c r="EI224" s="1650"/>
      <c r="EJ224" s="1650"/>
      <c r="EK224" s="1650"/>
      <c r="EL224" s="1650"/>
      <c r="EM224" s="1650"/>
      <c r="EN224" s="1650"/>
      <c r="EO224" s="1650"/>
      <c r="EP224" s="1650"/>
      <c r="EQ224" s="1650"/>
      <c r="ER224" s="1650"/>
      <c r="ES224" s="1650"/>
      <c r="ET224" s="1650"/>
      <c r="EU224" s="1650"/>
      <c r="EV224" s="1650"/>
      <c r="EW224" s="1650"/>
      <c r="EX224" s="1650"/>
      <c r="EY224" s="1650"/>
      <c r="EZ224" s="1650"/>
      <c r="FA224" s="1650"/>
      <c r="FB224" s="1650"/>
      <c r="FC224" s="1650"/>
      <c r="FD224" s="1650"/>
      <c r="FE224" s="1650"/>
      <c r="FF224" s="1650"/>
      <c r="FG224" s="1650"/>
      <c r="FH224" s="1650"/>
      <c r="FI224" s="1650"/>
      <c r="FJ224" s="1650"/>
      <c r="FK224" s="1650"/>
      <c r="FL224" s="1650"/>
      <c r="FM224" s="1650"/>
      <c r="FN224" s="1650"/>
      <c r="FO224" s="1650"/>
      <c r="FP224" s="1650"/>
      <c r="FQ224" s="1650"/>
      <c r="FR224" s="1650"/>
      <c r="FS224" s="1650"/>
      <c r="FT224" s="1650"/>
      <c r="FU224" s="1650"/>
      <c r="FV224" s="1650"/>
      <c r="FW224" s="1650"/>
      <c r="FX224" s="1650"/>
      <c r="FY224" s="1650"/>
      <c r="FZ224" s="1650"/>
      <c r="GA224" s="1650"/>
      <c r="GB224" s="1650"/>
      <c r="GC224" s="1650"/>
      <c r="GD224" s="1650"/>
      <c r="GE224" s="1650"/>
      <c r="GF224" s="1650"/>
      <c r="GG224" s="1650"/>
      <c r="GH224" s="1650"/>
      <c r="GI224" s="1650"/>
      <c r="GJ224" s="1650"/>
      <c r="GK224" s="1650"/>
      <c r="GL224" s="1650"/>
      <c r="GM224" s="1650"/>
      <c r="GO224" s="1169"/>
      <c r="GP224" s="1645"/>
      <c r="GQ224" s="1645"/>
      <c r="GR224" s="1169"/>
      <c r="GS224" s="1169"/>
      <c r="GT224" s="1169"/>
      <c r="GU224" s="1169"/>
      <c r="GV224" s="1645"/>
      <c r="GW224" s="1169"/>
      <c r="GX224" s="1169"/>
      <c r="GY224" s="553"/>
      <c r="GZ224" s="1169"/>
      <c r="HA224" s="1169"/>
      <c r="HB224" s="1169"/>
      <c r="HC224" s="1169"/>
      <c r="HD224" s="1169"/>
      <c r="HE224" s="1641"/>
      <c r="HF224" s="575"/>
      <c r="HG224" s="575"/>
      <c r="HH224" s="575"/>
      <c r="HI224" s="575"/>
      <c r="HJ224" s="1650">
        <v>11</v>
      </c>
    </row>
    <row s="1650" customFormat="1" customHeight="1" ht="11.549999999999999">
      <c r="A225" s="996"/>
      <c r="B225" s="1645"/>
      <c r="C225" s="1645"/>
      <c r="D225" s="360"/>
      <c r="J225" s="1650"/>
      <c r="K225" s="1650"/>
      <c r="L225" s="1650"/>
      <c r="M225" s="1650"/>
      <c r="N225" s="1650"/>
      <c r="O225" s="1650"/>
      <c r="P225" s="1650"/>
      <c r="Q225" s="1650"/>
      <c r="R225" s="1650"/>
      <c r="S225" s="1650"/>
      <c r="T225" s="1650"/>
      <c r="U225" s="1650"/>
      <c r="V225" s="1650"/>
      <c r="W225" s="1650"/>
      <c r="X225" s="1650"/>
      <c r="Y225" s="1650"/>
      <c r="Z225" s="1650"/>
      <c r="AA225" s="1650"/>
      <c r="AB225" s="1650"/>
      <c r="AC225" s="1650"/>
      <c r="AD225" s="1650"/>
      <c r="AE225" s="1650"/>
      <c r="AF225" s="1650"/>
      <c r="AG225" s="1650"/>
      <c r="AH225" s="1650"/>
      <c r="AI225" s="1650"/>
      <c r="AJ225" s="1650"/>
      <c r="AK225" s="1650"/>
      <c r="AL225" s="1650"/>
      <c r="AM225" s="1650"/>
      <c r="AN225" s="1650"/>
      <c r="AO225" s="1650"/>
      <c r="AP225" s="1650"/>
      <c r="AQ225" s="1650"/>
      <c r="AR225" s="1650"/>
      <c r="AS225" s="1650"/>
      <c r="AT225" s="1650"/>
      <c r="AU225" s="1650"/>
      <c r="AV225" s="1650"/>
      <c r="AW225" s="1650"/>
      <c r="AX225" s="1650"/>
      <c r="AY225" s="1650"/>
      <c r="AZ225" s="1650"/>
      <c r="BA225" s="1650"/>
      <c r="BB225" s="1650"/>
      <c r="BC225" s="1650"/>
      <c r="BD225" s="1650"/>
      <c r="BE225" s="1650"/>
      <c r="BF225" s="1650"/>
      <c r="BG225" s="1650"/>
      <c r="BH225" s="1650"/>
      <c r="BI225" s="1650"/>
      <c r="BJ225" s="1650"/>
      <c r="BK225" s="1650"/>
      <c r="BL225" s="1650"/>
      <c r="BM225" s="1650"/>
      <c r="BN225" s="1650"/>
      <c r="BO225" s="1650"/>
      <c r="BP225" s="1650"/>
      <c r="BQ225" s="1650"/>
      <c r="BR225" s="1650"/>
      <c r="BS225" s="1650"/>
      <c r="BT225" s="1650"/>
      <c r="BU225" s="1650"/>
      <c r="BV225" s="1650"/>
      <c r="BW225" s="1650"/>
      <c r="BX225" s="1650"/>
      <c r="BY225" s="1650"/>
      <c r="BZ225" s="1650"/>
      <c r="CA225" s="1650"/>
      <c r="CB225" s="1650"/>
      <c r="CC225" s="1650"/>
      <c r="CD225" s="1650"/>
      <c r="CE225" s="1650"/>
      <c r="CF225" s="1650"/>
      <c r="CG225" s="1650"/>
      <c r="CH225" s="1650"/>
      <c r="CI225" s="1650"/>
      <c r="CJ225" s="1650"/>
      <c r="CK225" s="1650"/>
      <c r="CL225" s="1650"/>
      <c r="CM225" s="1650"/>
      <c r="CN225" s="1650"/>
      <c r="CO225" s="1650"/>
      <c r="CP225" s="1650"/>
      <c r="CQ225" s="1650"/>
      <c r="CR225" s="1650"/>
      <c r="CS225" s="1650"/>
      <c r="CT225" s="1650"/>
      <c r="CU225" s="1650"/>
      <c r="CV225" s="1650"/>
      <c r="CW225" s="1650"/>
      <c r="CX225" s="1650"/>
      <c r="CY225" s="1650"/>
      <c r="CZ225" s="1650"/>
      <c r="DA225" s="1650"/>
      <c r="DB225" s="1650"/>
      <c r="DC225" s="1650"/>
      <c r="DD225" s="1650"/>
      <c r="DE225" s="1650"/>
      <c r="DF225" s="1650"/>
      <c r="DG225" s="1650"/>
      <c r="DH225" s="1650"/>
      <c r="DI225" s="1650"/>
      <c r="DJ225" s="1650"/>
      <c r="DK225" s="1650"/>
      <c r="DL225" s="1650"/>
      <c r="DM225" s="1650"/>
      <c r="DN225" s="1650"/>
      <c r="DO225" s="1650"/>
      <c r="DP225" s="1650"/>
      <c r="DQ225" s="1650"/>
      <c r="DR225" s="1650"/>
      <c r="DS225" s="1650"/>
      <c r="DT225" s="1650"/>
      <c r="DU225" s="1650"/>
      <c r="DV225" s="1650"/>
      <c r="DW225" s="1650"/>
      <c r="DX225" s="1650"/>
      <c r="DY225" s="1650"/>
      <c r="DZ225" s="1650"/>
      <c r="EA225" s="1650"/>
      <c r="EB225" s="1650"/>
      <c r="EC225" s="1650"/>
      <c r="ED225" s="1650"/>
      <c r="EE225" s="1650"/>
      <c r="EF225" s="1650"/>
      <c r="EG225" s="1650"/>
      <c r="EH225" s="1650"/>
      <c r="EI225" s="1650"/>
      <c r="EJ225" s="1650"/>
      <c r="EK225" s="1650"/>
      <c r="EL225" s="1650"/>
      <c r="EM225" s="1650"/>
      <c r="EN225" s="1650"/>
      <c r="EO225" s="1650"/>
      <c r="EP225" s="1650"/>
      <c r="EQ225" s="1650"/>
      <c r="ER225" s="1650"/>
      <c r="ES225" s="1650"/>
      <c r="ET225" s="1650"/>
      <c r="EU225" s="1650"/>
      <c r="EV225" s="1650"/>
      <c r="EW225" s="1650"/>
      <c r="EX225" s="1650"/>
      <c r="EY225" s="1650"/>
      <c r="EZ225" s="1650"/>
      <c r="FA225" s="1650"/>
      <c r="FB225" s="1650"/>
      <c r="FC225" s="1650"/>
      <c r="FD225" s="1650"/>
      <c r="FE225" s="1650"/>
      <c r="FF225" s="1650"/>
      <c r="FG225" s="1650"/>
      <c r="FH225" s="1650"/>
      <c r="FI225" s="1650"/>
      <c r="FJ225" s="1650"/>
      <c r="FK225" s="1650"/>
      <c r="FL225" s="1650"/>
      <c r="FM225" s="1650"/>
      <c r="FN225" s="1650"/>
      <c r="FO225" s="1650"/>
      <c r="FP225" s="1650"/>
      <c r="FQ225" s="1650"/>
      <c r="FR225" s="1650"/>
      <c r="FS225" s="1650"/>
      <c r="FT225" s="1650"/>
      <c r="FU225" s="1650"/>
      <c r="FV225" s="1650"/>
      <c r="FW225" s="1650"/>
      <c r="FX225" s="1650"/>
      <c r="FY225" s="1650"/>
      <c r="FZ225" s="1650"/>
      <c r="GA225" s="1650"/>
      <c r="GB225" s="1650"/>
      <c r="GC225" s="1650"/>
      <c r="GD225" s="1650"/>
      <c r="GE225" s="1650"/>
      <c r="GF225" s="1650"/>
      <c r="GG225" s="1650"/>
      <c r="GH225" s="1650"/>
      <c r="GI225" s="1650"/>
      <c r="GJ225" s="1650"/>
      <c r="GK225" s="1650"/>
      <c r="GL225" s="1650"/>
      <c r="GM225" s="1650"/>
      <c r="GO225" s="1169"/>
      <c r="GP225" s="1645"/>
      <c r="GQ225" s="1645"/>
      <c r="GR225" s="1169"/>
      <c r="GS225" s="1169"/>
      <c r="GT225" s="1169"/>
      <c r="GU225" s="1169"/>
      <c r="GV225" s="1645"/>
      <c r="GW225" s="1169"/>
      <c r="GX225" s="1169"/>
      <c r="GY225" s="553"/>
      <c r="GZ225" s="1169"/>
      <c r="HA225" s="1169"/>
      <c r="HB225" s="1169"/>
      <c r="HC225" s="1169"/>
      <c r="HD225" s="1169"/>
      <c r="HE225" s="1641"/>
      <c r="HF225" s="575"/>
      <c r="HG225" s="575"/>
      <c r="HH225" s="575"/>
      <c r="HI225" s="575"/>
      <c r="HJ225" s="1650">
        <v>11</v>
      </c>
    </row>
    <row s="1650" customFormat="1" customHeight="1" ht="11.549999999999999">
      <c r="A226" s="996"/>
      <c r="B226" s="1645"/>
      <c r="C226" s="1645"/>
      <c r="D226" s="360"/>
      <c r="J226" s="1650"/>
      <c r="K226" s="1650"/>
      <c r="L226" s="1650"/>
      <c r="M226" s="1650"/>
      <c r="N226" s="1650"/>
      <c r="O226" s="1650"/>
      <c r="P226" s="1650"/>
      <c r="Q226" s="1650"/>
      <c r="R226" s="1650"/>
      <c r="S226" s="1650"/>
      <c r="T226" s="1650"/>
      <c r="U226" s="1650"/>
      <c r="V226" s="1650"/>
      <c r="W226" s="1650"/>
      <c r="X226" s="1650"/>
      <c r="Y226" s="1650"/>
      <c r="Z226" s="1650"/>
      <c r="AA226" s="1650"/>
      <c r="AB226" s="1650"/>
      <c r="AC226" s="1650"/>
      <c r="AD226" s="1650"/>
      <c r="AE226" s="1650"/>
      <c r="AF226" s="1650"/>
      <c r="AG226" s="1650"/>
      <c r="AH226" s="1650"/>
      <c r="AI226" s="1650"/>
      <c r="AJ226" s="1650"/>
      <c r="AK226" s="1650"/>
      <c r="AL226" s="1650"/>
      <c r="AM226" s="1650"/>
      <c r="AN226" s="1650"/>
      <c r="AO226" s="1650"/>
      <c r="AP226" s="1650"/>
      <c r="AQ226" s="1650"/>
      <c r="AR226" s="1650"/>
      <c r="AS226" s="1650"/>
      <c r="AT226" s="1650"/>
      <c r="AU226" s="1650"/>
      <c r="AV226" s="1650"/>
      <c r="AW226" s="1650"/>
      <c r="AX226" s="1650"/>
      <c r="AY226" s="1650"/>
      <c r="AZ226" s="1650"/>
      <c r="BA226" s="1650"/>
      <c r="BB226" s="1650"/>
      <c r="BC226" s="1650"/>
      <c r="BD226" s="1650"/>
      <c r="BE226" s="1650"/>
      <c r="BF226" s="1650"/>
      <c r="BG226" s="1650"/>
      <c r="BH226" s="1650"/>
      <c r="BI226" s="1650"/>
      <c r="BJ226" s="1650"/>
      <c r="BK226" s="1650"/>
      <c r="BL226" s="1650"/>
      <c r="BM226" s="1650"/>
      <c r="BN226" s="1650"/>
      <c r="BO226" s="1650"/>
      <c r="BP226" s="1650"/>
      <c r="BQ226" s="1650"/>
      <c r="BR226" s="1650"/>
      <c r="BS226" s="1650"/>
      <c r="BT226" s="1650"/>
      <c r="BU226" s="1650"/>
      <c r="BV226" s="1650"/>
      <c r="BW226" s="1650"/>
      <c r="BX226" s="1650"/>
      <c r="BY226" s="1650"/>
      <c r="BZ226" s="1650"/>
      <c r="CA226" s="1650"/>
      <c r="CB226" s="1650"/>
      <c r="CC226" s="1650"/>
      <c r="CD226" s="1650"/>
      <c r="CE226" s="1650"/>
      <c r="CF226" s="1650"/>
      <c r="CG226" s="1650"/>
      <c r="CH226" s="1650"/>
      <c r="CI226" s="1650"/>
      <c r="CJ226" s="1650"/>
      <c r="CK226" s="1650"/>
      <c r="CL226" s="1650"/>
      <c r="CM226" s="1650"/>
      <c r="CN226" s="1650"/>
      <c r="CO226" s="1650"/>
      <c r="CP226" s="1650"/>
      <c r="CQ226" s="1650"/>
      <c r="CR226" s="1650"/>
      <c r="CS226" s="1650"/>
      <c r="CT226" s="1650"/>
      <c r="CU226" s="1650"/>
      <c r="CV226" s="1650"/>
      <c r="CW226" s="1650"/>
      <c r="CX226" s="1650"/>
      <c r="CY226" s="1650"/>
      <c r="CZ226" s="1650"/>
      <c r="DA226" s="1650"/>
      <c r="DB226" s="1650"/>
      <c r="DC226" s="1650"/>
      <c r="DD226" s="1650"/>
      <c r="DE226" s="1650"/>
      <c r="DF226" s="1650"/>
      <c r="DG226" s="1650"/>
      <c r="DH226" s="1650"/>
      <c r="DI226" s="1650"/>
      <c r="DJ226" s="1650"/>
      <c r="DK226" s="1650"/>
      <c r="DL226" s="1650"/>
      <c r="DM226" s="1650"/>
      <c r="DN226" s="1650"/>
      <c r="DO226" s="1650"/>
      <c r="DP226" s="1650"/>
      <c r="DQ226" s="1650"/>
      <c r="DR226" s="1650"/>
      <c r="DS226" s="1650"/>
      <c r="DT226" s="1650"/>
      <c r="DU226" s="1650"/>
      <c r="DV226" s="1650"/>
      <c r="DW226" s="1650"/>
      <c r="DX226" s="1650"/>
      <c r="DY226" s="1650"/>
      <c r="DZ226" s="1650"/>
      <c r="EA226" s="1650"/>
      <c r="EB226" s="1650"/>
      <c r="EC226" s="1650"/>
      <c r="ED226" s="1650"/>
      <c r="EE226" s="1650"/>
      <c r="EF226" s="1650"/>
      <c r="EG226" s="1650"/>
      <c r="EH226" s="1650"/>
      <c r="EI226" s="1650"/>
      <c r="EJ226" s="1650"/>
      <c r="EK226" s="1650"/>
      <c r="EL226" s="1650"/>
      <c r="EM226" s="1650"/>
      <c r="EN226" s="1650"/>
      <c r="EO226" s="1650"/>
      <c r="EP226" s="1650"/>
      <c r="EQ226" s="1650"/>
      <c r="ER226" s="1650"/>
      <c r="ES226" s="1650"/>
      <c r="ET226" s="1650"/>
      <c r="EU226" s="1650"/>
      <c r="EV226" s="1650"/>
      <c r="EW226" s="1650"/>
      <c r="EX226" s="1650"/>
      <c r="EY226" s="1650"/>
      <c r="EZ226" s="1650"/>
      <c r="FA226" s="1650"/>
      <c r="FB226" s="1650"/>
      <c r="FC226" s="1650"/>
      <c r="FD226" s="1650"/>
      <c r="FE226" s="1650"/>
      <c r="FF226" s="1650"/>
      <c r="FG226" s="1650"/>
      <c r="FH226" s="1650"/>
      <c r="FI226" s="1650"/>
      <c r="FJ226" s="1650"/>
      <c r="FK226" s="1650"/>
      <c r="FL226" s="1650"/>
      <c r="FM226" s="1650"/>
      <c r="FN226" s="1650"/>
      <c r="FO226" s="1650"/>
      <c r="FP226" s="1650"/>
      <c r="FQ226" s="1650"/>
      <c r="FR226" s="1650"/>
      <c r="FS226" s="1650"/>
      <c r="FT226" s="1650"/>
      <c r="FU226" s="1650"/>
      <c r="FV226" s="1650"/>
      <c r="FW226" s="1650"/>
      <c r="FX226" s="1650"/>
      <c r="FY226" s="1650"/>
      <c r="FZ226" s="1650"/>
      <c r="GA226" s="1650"/>
      <c r="GB226" s="1650"/>
      <c r="GC226" s="1650"/>
      <c r="GD226" s="1650"/>
      <c r="GE226" s="1650"/>
      <c r="GF226" s="1650"/>
      <c r="GG226" s="1650"/>
      <c r="GH226" s="1650"/>
      <c r="GI226" s="1650"/>
      <c r="GJ226" s="1650"/>
      <c r="GK226" s="1650"/>
      <c r="GL226" s="1650"/>
      <c r="GM226" s="1650"/>
      <c r="GO226" s="1169"/>
      <c r="GP226" s="1645"/>
      <c r="GQ226" s="1645"/>
      <c r="GR226" s="1169"/>
      <c r="GS226" s="1169"/>
      <c r="GT226" s="1169"/>
      <c r="GU226" s="1169"/>
      <c r="GV226" s="1645"/>
      <c r="GW226" s="1169"/>
      <c r="GX226" s="1169"/>
      <c r="GY226" s="553"/>
      <c r="GZ226" s="1169"/>
      <c r="HA226" s="1169"/>
      <c r="HB226" s="1169"/>
      <c r="HC226" s="1169"/>
      <c r="HD226" s="1169"/>
      <c r="HE226" s="1641"/>
      <c r="HF226" s="575"/>
      <c r="HG226" s="575"/>
      <c r="HH226" s="575"/>
      <c r="HI226" s="575"/>
      <c r="HJ226" s="1650">
        <v>11</v>
      </c>
    </row>
    <row s="1650" customFormat="1" customHeight="1" ht="11.549999999999999">
      <c r="A227" s="996"/>
      <c r="B227" s="1645"/>
      <c r="C227" s="1645"/>
      <c r="D227" s="360"/>
      <c r="J227" s="1650"/>
      <c r="K227" s="1650"/>
      <c r="L227" s="1650"/>
      <c r="M227" s="1650"/>
      <c r="N227" s="1650"/>
      <c r="O227" s="1650"/>
      <c r="P227" s="1650"/>
      <c r="Q227" s="1650"/>
      <c r="R227" s="1650"/>
      <c r="S227" s="1650"/>
      <c r="T227" s="1650"/>
      <c r="U227" s="1650"/>
      <c r="V227" s="1650"/>
      <c r="W227" s="1650"/>
      <c r="X227" s="1650"/>
      <c r="Y227" s="1650"/>
      <c r="Z227" s="1650"/>
      <c r="AA227" s="1650"/>
      <c r="AB227" s="1650"/>
      <c r="AC227" s="1650"/>
      <c r="AD227" s="1650"/>
      <c r="AE227" s="1650"/>
      <c r="AF227" s="1650"/>
      <c r="AG227" s="1650"/>
      <c r="AH227" s="1650"/>
      <c r="AI227" s="1650"/>
      <c r="AJ227" s="1650"/>
      <c r="AK227" s="1650"/>
      <c r="AL227" s="1650"/>
      <c r="AM227" s="1650"/>
      <c r="AN227" s="1650"/>
      <c r="AO227" s="1650"/>
      <c r="AP227" s="1650"/>
      <c r="AQ227" s="1650"/>
      <c r="AR227" s="1650"/>
      <c r="AS227" s="1650"/>
      <c r="AT227" s="1650"/>
      <c r="AU227" s="1650"/>
      <c r="AV227" s="1650"/>
      <c r="AW227" s="1650"/>
      <c r="AX227" s="1650"/>
      <c r="AY227" s="1650"/>
      <c r="AZ227" s="1650"/>
      <c r="BA227" s="1650"/>
      <c r="BB227" s="1650"/>
      <c r="BC227" s="1650"/>
      <c r="BD227" s="1650"/>
      <c r="BE227" s="1650"/>
      <c r="BF227" s="1650"/>
      <c r="BG227" s="1650"/>
      <c r="BH227" s="1650"/>
      <c r="BI227" s="1650"/>
      <c r="BJ227" s="1650"/>
      <c r="BK227" s="1650"/>
      <c r="BL227" s="1650"/>
      <c r="BM227" s="1650"/>
      <c r="BN227" s="1650"/>
      <c r="BO227" s="1650"/>
      <c r="BP227" s="1650"/>
      <c r="BQ227" s="1650"/>
      <c r="BR227" s="1650"/>
      <c r="BS227" s="1650"/>
      <c r="BT227" s="1650"/>
      <c r="BU227" s="1650"/>
      <c r="BV227" s="1650"/>
      <c r="BW227" s="1650"/>
      <c r="BX227" s="1650"/>
      <c r="BY227" s="1650"/>
      <c r="BZ227" s="1650"/>
      <c r="CA227" s="1650"/>
      <c r="CB227" s="1650"/>
      <c r="CC227" s="1650"/>
      <c r="CD227" s="1650"/>
      <c r="CE227" s="1650"/>
      <c r="CF227" s="1650"/>
      <c r="CG227" s="1650"/>
      <c r="CH227" s="1650"/>
      <c r="CI227" s="1650"/>
      <c r="CJ227" s="1650"/>
      <c r="CK227" s="1650"/>
      <c r="CL227" s="1650"/>
      <c r="CM227" s="1650"/>
      <c r="CN227" s="1650"/>
      <c r="CO227" s="1650"/>
      <c r="CP227" s="1650"/>
      <c r="CQ227" s="1650"/>
      <c r="CR227" s="1650"/>
      <c r="CS227" s="1650"/>
      <c r="CT227" s="1650"/>
      <c r="CU227" s="1650"/>
      <c r="CV227" s="1650"/>
      <c r="CW227" s="1650"/>
      <c r="CX227" s="1650"/>
      <c r="CY227" s="1650"/>
      <c r="CZ227" s="1650"/>
      <c r="DA227" s="1650"/>
      <c r="DB227" s="1650"/>
      <c r="DC227" s="1650"/>
      <c r="DD227" s="1650"/>
      <c r="DE227" s="1650"/>
      <c r="DF227" s="1650"/>
      <c r="DG227" s="1650"/>
      <c r="DH227" s="1650"/>
      <c r="DI227" s="1650"/>
      <c r="DJ227" s="1650"/>
      <c r="DK227" s="1650"/>
      <c r="DL227" s="1650"/>
      <c r="DM227" s="1650"/>
      <c r="DN227" s="1650"/>
      <c r="DO227" s="1650"/>
      <c r="DP227" s="1650"/>
      <c r="DQ227" s="1650"/>
      <c r="DR227" s="1650"/>
      <c r="DS227" s="1650"/>
      <c r="DT227" s="1650"/>
      <c r="DU227" s="1650"/>
      <c r="DV227" s="1650"/>
      <c r="DW227" s="1650"/>
      <c r="DX227" s="1650"/>
      <c r="DY227" s="1650"/>
      <c r="DZ227" s="1650"/>
      <c r="EA227" s="1650"/>
      <c r="EB227" s="1650"/>
      <c r="EC227" s="1650"/>
      <c r="ED227" s="1650"/>
      <c r="EE227" s="1650"/>
      <c r="EF227" s="1650"/>
      <c r="EG227" s="1650"/>
      <c r="EH227" s="1650"/>
      <c r="EI227" s="1650"/>
      <c r="EJ227" s="1650"/>
      <c r="EK227" s="1650"/>
      <c r="EL227" s="1650"/>
      <c r="EM227" s="1650"/>
      <c r="EN227" s="1650"/>
      <c r="EO227" s="1650"/>
      <c r="EP227" s="1650"/>
      <c r="EQ227" s="1650"/>
      <c r="ER227" s="1650"/>
      <c r="ES227" s="1650"/>
      <c r="ET227" s="1650"/>
      <c r="EU227" s="1650"/>
      <c r="EV227" s="1650"/>
      <c r="EW227" s="1650"/>
      <c r="EX227" s="1650"/>
      <c r="EY227" s="1650"/>
      <c r="EZ227" s="1650"/>
      <c r="FA227" s="1650"/>
      <c r="FB227" s="1650"/>
      <c r="FC227" s="1650"/>
      <c r="FD227" s="1650"/>
      <c r="FE227" s="1650"/>
      <c r="FF227" s="1650"/>
      <c r="FG227" s="1650"/>
      <c r="FH227" s="1650"/>
      <c r="FI227" s="1650"/>
      <c r="FJ227" s="1650"/>
      <c r="FK227" s="1650"/>
      <c r="FL227" s="1650"/>
      <c r="FM227" s="1650"/>
      <c r="FN227" s="1650"/>
      <c r="FO227" s="1650"/>
      <c r="FP227" s="1650"/>
      <c r="FQ227" s="1650"/>
      <c r="FR227" s="1650"/>
      <c r="FS227" s="1650"/>
      <c r="FT227" s="1650"/>
      <c r="FU227" s="1650"/>
      <c r="FV227" s="1650"/>
      <c r="FW227" s="1650"/>
      <c r="FX227" s="1650"/>
      <c r="FY227" s="1650"/>
      <c r="FZ227" s="1650"/>
      <c r="GA227" s="1650"/>
      <c r="GB227" s="1650"/>
      <c r="GC227" s="1650"/>
      <c r="GD227" s="1650"/>
      <c r="GE227" s="1650"/>
      <c r="GF227" s="1650"/>
      <c r="GG227" s="1650"/>
      <c r="GH227" s="1650"/>
      <c r="GI227" s="1650"/>
      <c r="GJ227" s="1650"/>
      <c r="GK227" s="1650"/>
      <c r="GL227" s="1650"/>
      <c r="GM227" s="1650"/>
      <c r="GO227" s="1169"/>
      <c r="GP227" s="1645"/>
      <c r="GQ227" s="1645"/>
      <c r="GR227" s="1169"/>
      <c r="GS227" s="1169"/>
      <c r="GT227" s="1169"/>
      <c r="GU227" s="1169"/>
      <c r="GV227" s="1645"/>
      <c r="GW227" s="1169"/>
      <c r="GX227" s="1169"/>
      <c r="GY227" s="553"/>
      <c r="GZ227" s="1169"/>
      <c r="HA227" s="1169"/>
      <c r="HB227" s="1169"/>
      <c r="HC227" s="1169"/>
      <c r="HD227" s="1169"/>
      <c r="HE227" s="1641"/>
      <c r="HF227" s="575"/>
      <c r="HG227" s="575"/>
      <c r="HH227" s="575"/>
      <c r="HI227" s="575"/>
      <c r="HJ227" s="1650">
        <v>11</v>
      </c>
    </row>
    <row s="1650" customFormat="1" customHeight="1" ht="11.549999999999999">
      <c r="A228" s="996"/>
      <c r="B228" s="1645"/>
      <c r="C228" s="1645"/>
      <c r="D228" s="360"/>
      <c r="J228" s="1650"/>
      <c r="K228" s="1650"/>
      <c r="L228" s="1650"/>
      <c r="M228" s="1650"/>
      <c r="N228" s="1650"/>
      <c r="O228" s="1650"/>
      <c r="P228" s="1650"/>
      <c r="Q228" s="1650"/>
      <c r="R228" s="1650"/>
      <c r="S228" s="1650"/>
      <c r="T228" s="1650"/>
      <c r="U228" s="1650"/>
      <c r="V228" s="1650"/>
      <c r="W228" s="1650"/>
      <c r="X228" s="1650"/>
      <c r="Y228" s="1650"/>
      <c r="Z228" s="1650"/>
      <c r="AA228" s="1650"/>
      <c r="AB228" s="1650"/>
      <c r="AC228" s="1650"/>
      <c r="AD228" s="1650"/>
      <c r="AE228" s="1650"/>
      <c r="AF228" s="1650"/>
      <c r="AG228" s="1650"/>
      <c r="AH228" s="1650"/>
      <c r="AI228" s="1650"/>
      <c r="AJ228" s="1650"/>
      <c r="AK228" s="1650"/>
      <c r="AL228" s="1650"/>
      <c r="AM228" s="1650"/>
      <c r="AN228" s="1650"/>
      <c r="AO228" s="1650"/>
      <c r="AP228" s="1650"/>
      <c r="AQ228" s="1650"/>
      <c r="AR228" s="1650"/>
      <c r="AS228" s="1650"/>
      <c r="AT228" s="1650"/>
      <c r="AU228" s="1650"/>
      <c r="AV228" s="1650"/>
      <c r="AW228" s="1650"/>
      <c r="AX228" s="1650"/>
      <c r="AY228" s="1650"/>
      <c r="AZ228" s="1650"/>
      <c r="BA228" s="1650"/>
      <c r="BB228" s="1650"/>
      <c r="BC228" s="1650"/>
      <c r="BD228" s="1650"/>
      <c r="BE228" s="1650"/>
      <c r="BF228" s="1650"/>
      <c r="BG228" s="1650"/>
      <c r="BH228" s="1650"/>
      <c r="BI228" s="1650"/>
      <c r="BJ228" s="1650"/>
      <c r="BK228" s="1650"/>
      <c r="BL228" s="1650"/>
      <c r="BM228" s="1650"/>
      <c r="BN228" s="1650"/>
      <c r="BO228" s="1650"/>
      <c r="BP228" s="1650"/>
      <c r="BQ228" s="1650"/>
      <c r="BR228" s="1650"/>
      <c r="BS228" s="1650"/>
      <c r="BT228" s="1650"/>
      <c r="BU228" s="1650"/>
      <c r="BV228" s="1650"/>
      <c r="BW228" s="1650"/>
      <c r="BX228" s="1650"/>
      <c r="BY228" s="1650"/>
      <c r="BZ228" s="1650"/>
      <c r="CA228" s="1650"/>
      <c r="CB228" s="1650"/>
      <c r="CC228" s="1650"/>
      <c r="CD228" s="1650"/>
      <c r="CE228" s="1650"/>
      <c r="CF228" s="1650"/>
      <c r="CG228" s="1650"/>
      <c r="CH228" s="1650"/>
      <c r="CI228" s="1650"/>
      <c r="CJ228" s="1650"/>
      <c r="CK228" s="1650"/>
      <c r="CL228" s="1650"/>
      <c r="CM228" s="1650"/>
      <c r="CN228" s="1650"/>
      <c r="CO228" s="1650"/>
      <c r="CP228" s="1650"/>
      <c r="CQ228" s="1650"/>
      <c r="CR228" s="1650"/>
      <c r="CS228" s="1650"/>
      <c r="CT228" s="1650"/>
      <c r="CU228" s="1650"/>
      <c r="CV228" s="1650"/>
      <c r="CW228" s="1650"/>
      <c r="CX228" s="1650"/>
      <c r="CY228" s="1650"/>
      <c r="CZ228" s="1650"/>
      <c r="DA228" s="1650"/>
      <c r="DB228" s="1650"/>
      <c r="DC228" s="1650"/>
      <c r="DD228" s="1650"/>
      <c r="DE228" s="1650"/>
      <c r="DF228" s="1650"/>
      <c r="DG228" s="1650"/>
      <c r="DH228" s="1650"/>
      <c r="DI228" s="1650"/>
      <c r="DJ228" s="1650"/>
      <c r="DK228" s="1650"/>
      <c r="DL228" s="1650"/>
      <c r="DM228" s="1650"/>
      <c r="DN228" s="1650"/>
      <c r="DO228" s="1650"/>
      <c r="DP228" s="1650"/>
      <c r="DQ228" s="1650"/>
      <c r="DR228" s="1650"/>
      <c r="DS228" s="1650"/>
      <c r="DT228" s="1650"/>
      <c r="DU228" s="1650"/>
      <c r="DV228" s="1650"/>
      <c r="DW228" s="1650"/>
      <c r="DX228" s="1650"/>
      <c r="DY228" s="1650"/>
      <c r="DZ228" s="1650"/>
      <c r="EA228" s="1650"/>
      <c r="EB228" s="1650"/>
      <c r="EC228" s="1650"/>
      <c r="ED228" s="1650"/>
      <c r="EE228" s="1650"/>
      <c r="EF228" s="1650"/>
      <c r="EG228" s="1650"/>
      <c r="EH228" s="1650"/>
      <c r="EI228" s="1650"/>
      <c r="EJ228" s="1650"/>
      <c r="EK228" s="1650"/>
      <c r="EL228" s="1650"/>
      <c r="EM228" s="1650"/>
      <c r="EN228" s="1650"/>
      <c r="EO228" s="1650"/>
      <c r="EP228" s="1650"/>
      <c r="EQ228" s="1650"/>
      <c r="ER228" s="1650"/>
      <c r="ES228" s="1650"/>
      <c r="ET228" s="1650"/>
      <c r="EU228" s="1650"/>
      <c r="EV228" s="1650"/>
      <c r="EW228" s="1650"/>
      <c r="EX228" s="1650"/>
      <c r="EY228" s="1650"/>
      <c r="EZ228" s="1650"/>
      <c r="FA228" s="1650"/>
      <c r="FB228" s="1650"/>
      <c r="FC228" s="1650"/>
      <c r="FD228" s="1650"/>
      <c r="FE228" s="1650"/>
      <c r="FF228" s="1650"/>
      <c r="FG228" s="1650"/>
      <c r="FH228" s="1650"/>
      <c r="FI228" s="1650"/>
      <c r="FJ228" s="1650"/>
      <c r="FK228" s="1650"/>
      <c r="FL228" s="1650"/>
      <c r="FM228" s="1650"/>
      <c r="FN228" s="1650"/>
      <c r="FO228" s="1650"/>
      <c r="FP228" s="1650"/>
      <c r="FQ228" s="1650"/>
      <c r="FR228" s="1650"/>
      <c r="FS228" s="1650"/>
      <c r="FT228" s="1650"/>
      <c r="FU228" s="1650"/>
      <c r="FV228" s="1650"/>
      <c r="FW228" s="1650"/>
      <c r="FX228" s="1650"/>
      <c r="FY228" s="1650"/>
      <c r="FZ228" s="1650"/>
      <c r="GA228" s="1650"/>
      <c r="GB228" s="1650"/>
      <c r="GC228" s="1650"/>
      <c r="GD228" s="1650"/>
      <c r="GE228" s="1650"/>
      <c r="GF228" s="1650"/>
      <c r="GG228" s="1650"/>
      <c r="GH228" s="1650"/>
      <c r="GI228" s="1650"/>
      <c r="GJ228" s="1650"/>
      <c r="GK228" s="1650"/>
      <c r="GL228" s="1650"/>
      <c r="GM228" s="1650"/>
      <c r="GO228" s="1169"/>
      <c r="GP228" s="1645"/>
      <c r="GQ228" s="1645"/>
      <c r="GR228" s="1169"/>
      <c r="GS228" s="1169"/>
      <c r="GT228" s="1169"/>
      <c r="GU228" s="1169"/>
      <c r="GV228" s="1645"/>
      <c r="GW228" s="1169"/>
      <c r="GX228" s="1169"/>
      <c r="GY228" s="553"/>
      <c r="GZ228" s="1169"/>
      <c r="HA228" s="1169"/>
      <c r="HB228" s="1169"/>
      <c r="HC228" s="1169"/>
      <c r="HD228" s="1169"/>
      <c r="HE228" s="1641"/>
      <c r="HF228" s="575"/>
      <c r="HG228" s="575"/>
      <c r="HH228" s="575"/>
      <c r="HI228" s="575"/>
      <c r="HJ228" s="1650">
        <v>11</v>
      </c>
    </row>
    <row s="1650" customFormat="1" customHeight="1" ht="11.549999999999999">
      <c r="A229" s="996"/>
      <c r="B229" s="1645"/>
      <c r="C229" s="1645"/>
      <c r="D229" s="360"/>
      <c r="J229" s="1650"/>
      <c r="K229" s="1650"/>
      <c r="L229" s="1650"/>
      <c r="M229" s="1650"/>
      <c r="N229" s="1650"/>
      <c r="O229" s="1650"/>
      <c r="P229" s="1650"/>
      <c r="Q229" s="1650"/>
      <c r="R229" s="1650"/>
      <c r="S229" s="1650"/>
      <c r="T229" s="1650"/>
      <c r="U229" s="1650"/>
      <c r="V229" s="1650"/>
      <c r="W229" s="1650"/>
      <c r="X229" s="1650"/>
      <c r="Y229" s="1650"/>
      <c r="Z229" s="1650"/>
      <c r="AA229" s="1650"/>
      <c r="AB229" s="1650"/>
      <c r="AC229" s="1650"/>
      <c r="AD229" s="1650"/>
      <c r="AE229" s="1650"/>
      <c r="AF229" s="1650"/>
      <c r="AG229" s="1650"/>
      <c r="AH229" s="1650"/>
      <c r="AI229" s="1650"/>
      <c r="AJ229" s="1650"/>
      <c r="AK229" s="1650"/>
      <c r="AL229" s="1650"/>
      <c r="AM229" s="1650"/>
      <c r="AN229" s="1650"/>
      <c r="AO229" s="1650"/>
      <c r="AP229" s="1650"/>
      <c r="AQ229" s="1650"/>
      <c r="AR229" s="1650"/>
      <c r="AS229" s="1650"/>
      <c r="AT229" s="1650"/>
      <c r="AU229" s="1650"/>
      <c r="AV229" s="1650"/>
      <c r="AW229" s="1650"/>
      <c r="AX229" s="1650"/>
      <c r="AY229" s="1650"/>
      <c r="AZ229" s="1650"/>
      <c r="BA229" s="1650"/>
      <c r="BB229" s="1650"/>
      <c r="BC229" s="1650"/>
      <c r="BD229" s="1650"/>
      <c r="BE229" s="1650"/>
      <c r="BF229" s="1650"/>
      <c r="BG229" s="1650"/>
      <c r="BH229" s="1650"/>
      <c r="BI229" s="1650"/>
      <c r="BJ229" s="1650"/>
      <c r="BK229" s="1650"/>
      <c r="BL229" s="1650"/>
      <c r="BM229" s="1650"/>
      <c r="BN229" s="1650"/>
      <c r="BO229" s="1650"/>
      <c r="BP229" s="1650"/>
      <c r="BQ229" s="1650"/>
      <c r="BR229" s="1650"/>
      <c r="BS229" s="1650"/>
      <c r="BT229" s="1650"/>
      <c r="BU229" s="1650"/>
      <c r="BV229" s="1650"/>
      <c r="BW229" s="1650"/>
      <c r="BX229" s="1650"/>
      <c r="BY229" s="1650"/>
      <c r="BZ229" s="1650"/>
      <c r="CA229" s="1650"/>
      <c r="CB229" s="1650"/>
      <c r="CC229" s="1650"/>
      <c r="CD229" s="1650"/>
      <c r="CE229" s="1650"/>
      <c r="CF229" s="1650"/>
      <c r="CG229" s="1650"/>
      <c r="CH229" s="1650"/>
      <c r="CI229" s="1650"/>
      <c r="CJ229" s="1650"/>
      <c r="CK229" s="1650"/>
      <c r="CL229" s="1650"/>
      <c r="CM229" s="1650"/>
      <c r="CN229" s="1650"/>
      <c r="CO229" s="1650"/>
      <c r="CP229" s="1650"/>
      <c r="CQ229" s="1650"/>
      <c r="CR229" s="1650"/>
      <c r="CS229" s="1650"/>
      <c r="CT229" s="1650"/>
      <c r="CU229" s="1650"/>
      <c r="CV229" s="1650"/>
      <c r="CW229" s="1650"/>
      <c r="CX229" s="1650"/>
      <c r="CY229" s="1650"/>
      <c r="CZ229" s="1650"/>
      <c r="DA229" s="1650"/>
      <c r="DB229" s="1650"/>
      <c r="DC229" s="1650"/>
      <c r="DD229" s="1650"/>
      <c r="DE229" s="1650"/>
      <c r="DF229" s="1650"/>
      <c r="DG229" s="1650"/>
      <c r="DH229" s="1650"/>
      <c r="DI229" s="1650"/>
      <c r="DJ229" s="1650"/>
      <c r="DK229" s="1650"/>
      <c r="DL229" s="1650"/>
      <c r="DM229" s="1650"/>
      <c r="DN229" s="1650"/>
      <c r="DO229" s="1650"/>
      <c r="DP229" s="1650"/>
      <c r="DQ229" s="1650"/>
      <c r="DR229" s="1650"/>
      <c r="DS229" s="1650"/>
      <c r="DT229" s="1650"/>
      <c r="DU229" s="1650"/>
      <c r="DV229" s="1650"/>
      <c r="DW229" s="1650"/>
      <c r="DX229" s="1650"/>
      <c r="DY229" s="1650"/>
      <c r="DZ229" s="1650"/>
      <c r="EA229" s="1650"/>
      <c r="EB229" s="1650"/>
      <c r="EC229" s="1650"/>
      <c r="ED229" s="1650"/>
      <c r="EE229" s="1650"/>
      <c r="EF229" s="1650"/>
      <c r="EG229" s="1650"/>
      <c r="EH229" s="1650"/>
      <c r="EI229" s="1650"/>
      <c r="EJ229" s="1650"/>
      <c r="EK229" s="1650"/>
      <c r="EL229" s="1650"/>
      <c r="EM229" s="1650"/>
      <c r="EN229" s="1650"/>
      <c r="EO229" s="1650"/>
      <c r="EP229" s="1650"/>
      <c r="EQ229" s="1650"/>
      <c r="ER229" s="1650"/>
      <c r="ES229" s="1650"/>
      <c r="ET229" s="1650"/>
      <c r="EU229" s="1650"/>
      <c r="EV229" s="1650"/>
      <c r="EW229" s="1650"/>
      <c r="EX229" s="1650"/>
      <c r="EY229" s="1650"/>
      <c r="EZ229" s="1650"/>
      <c r="FA229" s="1650"/>
      <c r="FB229" s="1650"/>
      <c r="FC229" s="1650"/>
      <c r="FD229" s="1650"/>
      <c r="FE229" s="1650"/>
      <c r="FF229" s="1650"/>
      <c r="FG229" s="1650"/>
      <c r="FH229" s="1650"/>
      <c r="FI229" s="1650"/>
      <c r="FJ229" s="1650"/>
      <c r="FK229" s="1650"/>
      <c r="FL229" s="1650"/>
      <c r="FM229" s="1650"/>
      <c r="FN229" s="1650"/>
      <c r="FO229" s="1650"/>
      <c r="FP229" s="1650"/>
      <c r="FQ229" s="1650"/>
      <c r="FR229" s="1650"/>
      <c r="FS229" s="1650"/>
      <c r="FT229" s="1650"/>
      <c r="FU229" s="1650"/>
      <c r="FV229" s="1650"/>
      <c r="FW229" s="1650"/>
      <c r="FX229" s="1650"/>
      <c r="FY229" s="1650"/>
      <c r="FZ229" s="1650"/>
      <c r="GA229" s="1650"/>
      <c r="GB229" s="1650"/>
      <c r="GC229" s="1650"/>
      <c r="GD229" s="1650"/>
      <c r="GE229" s="1650"/>
      <c r="GF229" s="1650"/>
      <c r="GG229" s="1650"/>
      <c r="GH229" s="1650"/>
      <c r="GI229" s="1650"/>
      <c r="GJ229" s="1650"/>
      <c r="GK229" s="1650"/>
      <c r="GL229" s="1650"/>
      <c r="GM229" s="1650"/>
      <c r="GO229" s="1169"/>
      <c r="GP229" s="1645"/>
      <c r="GQ229" s="1645"/>
      <c r="GR229" s="1169"/>
      <c r="GS229" s="1169"/>
      <c r="GT229" s="1169"/>
      <c r="GU229" s="1169"/>
      <c r="GV229" s="1645"/>
      <c r="GW229" s="1169"/>
      <c r="GX229" s="1169"/>
      <c r="GY229" s="553"/>
      <c r="GZ229" s="1169"/>
      <c r="HA229" s="1169"/>
      <c r="HB229" s="1169"/>
      <c r="HC229" s="1169"/>
      <c r="HD229" s="1169"/>
      <c r="HE229" s="1641"/>
      <c r="HF229" s="575"/>
      <c r="HG229" s="575"/>
      <c r="HH229" s="575"/>
      <c r="HI229" s="575"/>
      <c r="HJ229" s="1650">
        <v>11</v>
      </c>
    </row>
    <row s="1650" customFormat="1" customHeight="1" ht="11.549999999999999">
      <c r="A230" s="996"/>
      <c r="B230" s="1645"/>
      <c r="C230" s="1645"/>
      <c r="D230" s="360"/>
      <c r="J230" s="1650"/>
      <c r="K230" s="1650"/>
      <c r="L230" s="1650"/>
      <c r="M230" s="1650"/>
      <c r="N230" s="1650"/>
      <c r="O230" s="1650"/>
      <c r="P230" s="1650"/>
      <c r="Q230" s="1650"/>
      <c r="R230" s="1650"/>
      <c r="S230" s="1650"/>
      <c r="T230" s="1650"/>
      <c r="U230" s="1650"/>
      <c r="V230" s="1650"/>
      <c r="W230" s="1650"/>
      <c r="X230" s="1650"/>
      <c r="Y230" s="1650"/>
      <c r="Z230" s="1650"/>
      <c r="AA230" s="1650"/>
      <c r="AB230" s="1650"/>
      <c r="AC230" s="1650"/>
      <c r="AD230" s="1650"/>
      <c r="AE230" s="1650"/>
      <c r="AF230" s="1650"/>
      <c r="AG230" s="1650"/>
      <c r="AH230" s="1650"/>
      <c r="AI230" s="1650"/>
      <c r="AJ230" s="1650"/>
      <c r="AK230" s="1650"/>
      <c r="AL230" s="1650"/>
      <c r="AM230" s="1650"/>
      <c r="AN230" s="1650"/>
      <c r="AO230" s="1650"/>
      <c r="AP230" s="1650"/>
      <c r="AQ230" s="1650"/>
      <c r="AR230" s="1650"/>
      <c r="AS230" s="1650"/>
      <c r="AT230" s="1650"/>
      <c r="AU230" s="1650"/>
      <c r="AV230" s="1650"/>
      <c r="AW230" s="1650"/>
      <c r="AX230" s="1650"/>
      <c r="AY230" s="1650"/>
      <c r="AZ230" s="1650"/>
      <c r="BA230" s="1650"/>
      <c r="BB230" s="1650"/>
      <c r="BC230" s="1650"/>
      <c r="BD230" s="1650"/>
      <c r="BE230" s="1650"/>
      <c r="BF230" s="1650"/>
      <c r="BG230" s="1650"/>
      <c r="BH230" s="1650"/>
      <c r="BI230" s="1650"/>
      <c r="BJ230" s="1650"/>
      <c r="BK230" s="1650"/>
      <c r="BL230" s="1650"/>
      <c r="BM230" s="1650"/>
      <c r="BN230" s="1650"/>
      <c r="BO230" s="1650"/>
      <c r="BP230" s="1650"/>
      <c r="BQ230" s="1650"/>
      <c r="BR230" s="1650"/>
      <c r="BS230" s="1650"/>
      <c r="BT230" s="1650"/>
      <c r="BU230" s="1650"/>
      <c r="BV230" s="1650"/>
      <c r="BW230" s="1650"/>
      <c r="BX230" s="1650"/>
      <c r="BY230" s="1650"/>
      <c r="BZ230" s="1650"/>
      <c r="CA230" s="1650"/>
      <c r="CB230" s="1650"/>
      <c r="CC230" s="1650"/>
      <c r="CD230" s="1650"/>
      <c r="CE230" s="1650"/>
      <c r="CF230" s="1650"/>
      <c r="CG230" s="1650"/>
      <c r="CH230" s="1650"/>
      <c r="CI230" s="1650"/>
      <c r="CJ230" s="1650"/>
      <c r="CK230" s="1650"/>
      <c r="CL230" s="1650"/>
      <c r="CM230" s="1650"/>
      <c r="CN230" s="1650"/>
      <c r="CO230" s="1650"/>
      <c r="CP230" s="1650"/>
      <c r="CQ230" s="1650"/>
      <c r="CR230" s="1650"/>
      <c r="CS230" s="1650"/>
      <c r="CT230" s="1650"/>
      <c r="CU230" s="1650"/>
      <c r="CV230" s="1650"/>
      <c r="CW230" s="1650"/>
      <c r="CX230" s="1650"/>
      <c r="CY230" s="1650"/>
      <c r="CZ230" s="1650"/>
      <c r="DA230" s="1650"/>
      <c r="DB230" s="1650"/>
      <c r="DC230" s="1650"/>
      <c r="DD230" s="1650"/>
      <c r="DE230" s="1650"/>
      <c r="DF230" s="1650"/>
      <c r="DG230" s="1650"/>
      <c r="DH230" s="1650"/>
      <c r="DI230" s="1650"/>
      <c r="DJ230" s="1650"/>
      <c r="DK230" s="1650"/>
      <c r="DL230" s="1650"/>
      <c r="DM230" s="1650"/>
      <c r="DN230" s="1650"/>
      <c r="DO230" s="1650"/>
      <c r="DP230" s="1650"/>
      <c r="DQ230" s="1650"/>
      <c r="DR230" s="1650"/>
      <c r="DS230" s="1650"/>
      <c r="DT230" s="1650"/>
      <c r="DU230" s="1650"/>
      <c r="DV230" s="1650"/>
      <c r="DW230" s="1650"/>
      <c r="DX230" s="1650"/>
      <c r="DY230" s="1650"/>
      <c r="DZ230" s="1650"/>
      <c r="EA230" s="1650"/>
      <c r="EB230" s="1650"/>
      <c r="EC230" s="1650"/>
      <c r="ED230" s="1650"/>
      <c r="EE230" s="1650"/>
      <c r="EF230" s="1650"/>
      <c r="EG230" s="1650"/>
      <c r="EH230" s="1650"/>
      <c r="EI230" s="1650"/>
      <c r="EJ230" s="1650"/>
      <c r="EK230" s="1650"/>
      <c r="EL230" s="1650"/>
      <c r="EM230" s="1650"/>
      <c r="EN230" s="1650"/>
      <c r="EO230" s="1650"/>
      <c r="EP230" s="1650"/>
      <c r="EQ230" s="1650"/>
      <c r="ER230" s="1650"/>
      <c r="ES230" s="1650"/>
      <c r="ET230" s="1650"/>
      <c r="EU230" s="1650"/>
      <c r="EV230" s="1650"/>
      <c r="EW230" s="1650"/>
      <c r="EX230" s="1650"/>
      <c r="EY230" s="1650"/>
      <c r="EZ230" s="1650"/>
      <c r="FA230" s="1650"/>
      <c r="FB230" s="1650"/>
      <c r="FC230" s="1650"/>
      <c r="FD230" s="1650"/>
      <c r="FE230" s="1650"/>
      <c r="FF230" s="1650"/>
      <c r="FG230" s="1650"/>
      <c r="FH230" s="1650"/>
      <c r="FI230" s="1650"/>
      <c r="FJ230" s="1650"/>
      <c r="FK230" s="1650"/>
      <c r="FL230" s="1650"/>
      <c r="FM230" s="1650"/>
      <c r="FN230" s="1650"/>
      <c r="FO230" s="1650"/>
      <c r="FP230" s="1650"/>
      <c r="FQ230" s="1650"/>
      <c r="FR230" s="1650"/>
      <c r="FS230" s="1650"/>
      <c r="FT230" s="1650"/>
      <c r="FU230" s="1650"/>
      <c r="FV230" s="1650"/>
      <c r="FW230" s="1650"/>
      <c r="FX230" s="1650"/>
      <c r="FY230" s="1650"/>
      <c r="FZ230" s="1650"/>
      <c r="GA230" s="1650"/>
      <c r="GB230" s="1650"/>
      <c r="GC230" s="1650"/>
      <c r="GD230" s="1650"/>
      <c r="GE230" s="1650"/>
      <c r="GF230" s="1650"/>
      <c r="GG230" s="1650"/>
      <c r="GH230" s="1650"/>
      <c r="GI230" s="1650"/>
      <c r="GJ230" s="1650"/>
      <c r="GK230" s="1650"/>
      <c r="GL230" s="1650"/>
      <c r="GM230" s="1650"/>
      <c r="GO230" s="1169"/>
      <c r="GP230" s="1645"/>
      <c r="GQ230" s="1645"/>
      <c r="GR230" s="1169"/>
      <c r="GS230" s="1169"/>
      <c r="GT230" s="1169"/>
      <c r="GU230" s="1169"/>
      <c r="GV230" s="1645"/>
      <c r="GW230" s="1169"/>
      <c r="GX230" s="1169"/>
      <c r="GY230" s="553"/>
      <c r="GZ230" s="1169"/>
      <c r="HA230" s="1169"/>
      <c r="HB230" s="1169"/>
      <c r="HC230" s="1169"/>
      <c r="HD230" s="1169"/>
      <c r="HE230" s="1641"/>
      <c r="HF230" s="575"/>
      <c r="HG230" s="575"/>
      <c r="HH230" s="575"/>
      <c r="HI230" s="575"/>
      <c r="HJ230" s="1650">
        <v>11</v>
      </c>
    </row>
    <row s="1650" customFormat="1" customHeight="1" ht="11.549999999999999">
      <c r="A231" s="996"/>
      <c r="B231" s="1645"/>
      <c r="C231" s="1645"/>
      <c r="D231" s="360"/>
      <c r="J231" s="1650"/>
      <c r="K231" s="1650"/>
      <c r="L231" s="1650"/>
      <c r="M231" s="1650"/>
      <c r="N231" s="1650"/>
      <c r="O231" s="1650"/>
      <c r="P231" s="1650"/>
      <c r="Q231" s="1650"/>
      <c r="R231" s="1650"/>
      <c r="S231" s="1650"/>
      <c r="T231" s="1650"/>
      <c r="U231" s="1650"/>
      <c r="V231" s="1650"/>
      <c r="W231" s="1650"/>
      <c r="X231" s="1650"/>
      <c r="Y231" s="1650"/>
      <c r="Z231" s="1650"/>
      <c r="AA231" s="1650"/>
      <c r="AB231" s="1650"/>
      <c r="AC231" s="1650"/>
      <c r="AD231" s="1650"/>
      <c r="AE231" s="1650"/>
      <c r="AF231" s="1650"/>
      <c r="AG231" s="1650"/>
      <c r="AH231" s="1650"/>
      <c r="AI231" s="1650"/>
      <c r="AJ231" s="1650"/>
      <c r="AK231" s="1650"/>
      <c r="AL231" s="1650"/>
      <c r="AM231" s="1650"/>
      <c r="AN231" s="1650"/>
      <c r="AO231" s="1650"/>
      <c r="AP231" s="1650"/>
      <c r="AQ231" s="1650"/>
      <c r="AR231" s="1650"/>
      <c r="AS231" s="1650"/>
      <c r="AT231" s="1650"/>
      <c r="AU231" s="1650"/>
      <c r="AV231" s="1650"/>
      <c r="AW231" s="1650"/>
      <c r="AX231" s="1650"/>
      <c r="AY231" s="1650"/>
      <c r="AZ231" s="1650"/>
      <c r="BA231" s="1650"/>
      <c r="BB231" s="1650"/>
      <c r="BC231" s="1650"/>
      <c r="BD231" s="1650"/>
      <c r="BE231" s="1650"/>
      <c r="BF231" s="1650"/>
      <c r="BG231" s="1650"/>
      <c r="BH231" s="1650"/>
      <c r="BI231" s="1650"/>
      <c r="BJ231" s="1650"/>
      <c r="BK231" s="1650"/>
      <c r="BL231" s="1650"/>
      <c r="BM231" s="1650"/>
      <c r="BN231" s="1650"/>
      <c r="BO231" s="1650"/>
      <c r="BP231" s="1650"/>
      <c r="BQ231" s="1650"/>
      <c r="BR231" s="1650"/>
      <c r="BS231" s="1650"/>
      <c r="BT231" s="1650"/>
      <c r="BU231" s="1650"/>
      <c r="BV231" s="1650"/>
      <c r="BW231" s="1650"/>
      <c r="BX231" s="1650"/>
      <c r="BY231" s="1650"/>
      <c r="BZ231" s="1650"/>
      <c r="CA231" s="1650"/>
      <c r="CB231" s="1650"/>
      <c r="CC231" s="1650"/>
      <c r="CD231" s="1650"/>
      <c r="CE231" s="1650"/>
      <c r="CF231" s="1650"/>
      <c r="CG231" s="1650"/>
      <c r="CH231" s="1650"/>
      <c r="CI231" s="1650"/>
      <c r="CJ231" s="1650"/>
      <c r="CK231" s="1650"/>
      <c r="CL231" s="1650"/>
      <c r="CM231" s="1650"/>
      <c r="CN231" s="1650"/>
      <c r="CO231" s="1650"/>
      <c r="CP231" s="1650"/>
      <c r="CQ231" s="1650"/>
      <c r="CR231" s="1650"/>
      <c r="CS231" s="1650"/>
      <c r="CT231" s="1650"/>
      <c r="CU231" s="1650"/>
      <c r="CV231" s="1650"/>
      <c r="CW231" s="1650"/>
      <c r="CX231" s="1650"/>
      <c r="CY231" s="1650"/>
      <c r="CZ231" s="1650"/>
      <c r="DA231" s="1650"/>
      <c r="DB231" s="1650"/>
      <c r="DC231" s="1650"/>
      <c r="DD231" s="1650"/>
      <c r="DE231" s="1650"/>
      <c r="DF231" s="1650"/>
      <c r="DG231" s="1650"/>
      <c r="DH231" s="1650"/>
      <c r="DI231" s="1650"/>
      <c r="DJ231" s="1650"/>
      <c r="DK231" s="1650"/>
      <c r="DL231" s="1650"/>
      <c r="DM231" s="1650"/>
      <c r="DN231" s="1650"/>
      <c r="DO231" s="1650"/>
      <c r="DP231" s="1650"/>
      <c r="DQ231" s="1650"/>
      <c r="DR231" s="1650"/>
      <c r="DS231" s="1650"/>
      <c r="DT231" s="1650"/>
      <c r="DU231" s="1650"/>
      <c r="DV231" s="1650"/>
      <c r="DW231" s="1650"/>
      <c r="DX231" s="1650"/>
      <c r="DY231" s="1650"/>
      <c r="DZ231" s="1650"/>
      <c r="EA231" s="1650"/>
      <c r="EB231" s="1650"/>
      <c r="EC231" s="1650"/>
      <c r="ED231" s="1650"/>
      <c r="EE231" s="1650"/>
      <c r="EF231" s="1650"/>
      <c r="EG231" s="1650"/>
      <c r="EH231" s="1650"/>
      <c r="EI231" s="1650"/>
      <c r="EJ231" s="1650"/>
      <c r="EK231" s="1650"/>
      <c r="EL231" s="1650"/>
      <c r="EM231" s="1650"/>
      <c r="EN231" s="1650"/>
      <c r="EO231" s="1650"/>
      <c r="EP231" s="1650"/>
      <c r="EQ231" s="1650"/>
      <c r="ER231" s="1650"/>
      <c r="ES231" s="1650"/>
      <c r="ET231" s="1650"/>
      <c r="EU231" s="1650"/>
      <c r="EV231" s="1650"/>
      <c r="EW231" s="1650"/>
      <c r="EX231" s="1650"/>
      <c r="EY231" s="1650"/>
      <c r="EZ231" s="1650"/>
      <c r="FA231" s="1650"/>
      <c r="FB231" s="1650"/>
      <c r="FC231" s="1650"/>
      <c r="FD231" s="1650"/>
      <c r="FE231" s="1650"/>
      <c r="FF231" s="1650"/>
      <c r="FG231" s="1650"/>
      <c r="FH231" s="1650"/>
      <c r="FI231" s="1650"/>
      <c r="FJ231" s="1650"/>
      <c r="FK231" s="1650"/>
      <c r="FL231" s="1650"/>
      <c r="FM231" s="1650"/>
      <c r="FN231" s="1650"/>
      <c r="FO231" s="1650"/>
      <c r="FP231" s="1650"/>
      <c r="FQ231" s="1650"/>
      <c r="FR231" s="1650"/>
      <c r="FS231" s="1650"/>
      <c r="FT231" s="1650"/>
      <c r="FU231" s="1650"/>
      <c r="FV231" s="1650"/>
      <c r="FW231" s="1650"/>
      <c r="FX231" s="1650"/>
      <c r="FY231" s="1650"/>
      <c r="FZ231" s="1650"/>
      <c r="GA231" s="1650"/>
      <c r="GB231" s="1650"/>
      <c r="GC231" s="1650"/>
      <c r="GD231" s="1650"/>
      <c r="GE231" s="1650"/>
      <c r="GF231" s="1650"/>
      <c r="GG231" s="1650"/>
      <c r="GH231" s="1650"/>
      <c r="GI231" s="1650"/>
      <c r="GJ231" s="1650"/>
      <c r="GK231" s="1650"/>
      <c r="GL231" s="1650"/>
      <c r="GM231" s="1650"/>
      <c r="GO231" s="1169"/>
      <c r="GP231" s="1645"/>
      <c r="GQ231" s="1645"/>
      <c r="GR231" s="1169"/>
      <c r="GS231" s="1169"/>
      <c r="GT231" s="1169"/>
      <c r="GU231" s="1169"/>
      <c r="GV231" s="1645"/>
      <c r="GW231" s="1169"/>
      <c r="GX231" s="1169"/>
      <c r="GY231" s="553"/>
      <c r="GZ231" s="1169"/>
      <c r="HA231" s="1169"/>
      <c r="HB231" s="1169"/>
      <c r="HC231" s="1169"/>
      <c r="HD231" s="1169"/>
      <c r="HE231" s="1641"/>
      <c r="HF231" s="575"/>
      <c r="HG231" s="575"/>
      <c r="HH231" s="575"/>
      <c r="HI231" s="575"/>
      <c r="HJ231" s="1650">
        <v>11</v>
      </c>
    </row>
    <row s="1650" customFormat="1" customHeight="1" ht="11.549999999999999">
      <c r="A232" s="996"/>
      <c r="B232" s="1645"/>
      <c r="C232" s="1645"/>
      <c r="D232" s="360"/>
      <c r="J232" s="1650"/>
      <c r="K232" s="1650"/>
      <c r="L232" s="1650"/>
      <c r="M232" s="1650"/>
      <c r="N232" s="1650"/>
      <c r="O232" s="1650"/>
      <c r="P232" s="1650"/>
      <c r="Q232" s="1650"/>
      <c r="R232" s="1650"/>
      <c r="S232" s="1650"/>
      <c r="T232" s="1650"/>
      <c r="U232" s="1650"/>
      <c r="V232" s="1650"/>
      <c r="W232" s="1650"/>
      <c r="X232" s="1650"/>
      <c r="Y232" s="1650"/>
      <c r="Z232" s="1650"/>
      <c r="AA232" s="1650"/>
      <c r="AB232" s="1650"/>
      <c r="AC232" s="1650"/>
      <c r="AD232" s="1650"/>
      <c r="AE232" s="1650"/>
      <c r="AF232" s="1650"/>
      <c r="AG232" s="1650"/>
      <c r="AH232" s="1650"/>
      <c r="AI232" s="1650"/>
      <c r="AJ232" s="1650"/>
      <c r="AK232" s="1650"/>
      <c r="AL232" s="1650"/>
      <c r="AM232" s="1650"/>
      <c r="AN232" s="1650"/>
      <c r="AO232" s="1650"/>
      <c r="AP232" s="1650"/>
      <c r="AQ232" s="1650"/>
      <c r="AR232" s="1650"/>
      <c r="AS232" s="1650"/>
      <c r="AT232" s="1650"/>
      <c r="AU232" s="1650"/>
      <c r="AV232" s="1650"/>
      <c r="AW232" s="1650"/>
      <c r="AX232" s="1650"/>
      <c r="AY232" s="1650"/>
      <c r="AZ232" s="1650"/>
      <c r="BA232" s="1650"/>
      <c r="BB232" s="1650"/>
      <c r="BC232" s="1650"/>
      <c r="BD232" s="1650"/>
      <c r="BE232" s="1650"/>
      <c r="BF232" s="1650"/>
      <c r="BG232" s="1650"/>
      <c r="BH232" s="1650"/>
      <c r="BI232" s="1650"/>
      <c r="BJ232" s="1650"/>
      <c r="BK232" s="1650"/>
      <c r="BL232" s="1650"/>
      <c r="BM232" s="1650"/>
      <c r="BN232" s="1650"/>
      <c r="BO232" s="1650"/>
      <c r="BP232" s="1650"/>
      <c r="BQ232" s="1650"/>
      <c r="BR232" s="1650"/>
      <c r="BS232" s="1650"/>
      <c r="BT232" s="1650"/>
      <c r="BU232" s="1650"/>
      <c r="BV232" s="1650"/>
      <c r="BW232" s="1650"/>
      <c r="BX232" s="1650"/>
      <c r="BY232" s="1650"/>
      <c r="BZ232" s="1650"/>
      <c r="CA232" s="1650"/>
      <c r="CB232" s="1650"/>
      <c r="CC232" s="1650"/>
      <c r="CD232" s="1650"/>
      <c r="CE232" s="1650"/>
      <c r="CF232" s="1650"/>
      <c r="CG232" s="1650"/>
      <c r="CH232" s="1650"/>
      <c r="CI232" s="1650"/>
      <c r="CJ232" s="1650"/>
      <c r="CK232" s="1650"/>
      <c r="CL232" s="1650"/>
      <c r="CM232" s="1650"/>
      <c r="CN232" s="1650"/>
      <c r="CO232" s="1650"/>
      <c r="CP232" s="1650"/>
      <c r="CQ232" s="1650"/>
      <c r="CR232" s="1650"/>
      <c r="CS232" s="1650"/>
      <c r="CT232" s="1650"/>
      <c r="CU232" s="1650"/>
      <c r="CV232" s="1650"/>
      <c r="CW232" s="1650"/>
      <c r="CX232" s="1650"/>
      <c r="CY232" s="1650"/>
      <c r="CZ232" s="1650"/>
      <c r="DA232" s="1650"/>
      <c r="DB232" s="1650"/>
      <c r="DC232" s="1650"/>
      <c r="DD232" s="1650"/>
      <c r="DE232" s="1650"/>
      <c r="DF232" s="1650"/>
      <c r="DG232" s="1650"/>
      <c r="DH232" s="1650"/>
      <c r="DI232" s="1650"/>
      <c r="DJ232" s="1650"/>
      <c r="DK232" s="1650"/>
      <c r="DL232" s="1650"/>
      <c r="DM232" s="1650"/>
      <c r="DN232" s="1650"/>
      <c r="DO232" s="1650"/>
      <c r="DP232" s="1650"/>
      <c r="DQ232" s="1650"/>
      <c r="DR232" s="1650"/>
      <c r="DS232" s="1650"/>
      <c r="DT232" s="1650"/>
      <c r="DU232" s="1650"/>
      <c r="DV232" s="1650"/>
      <c r="DW232" s="1650"/>
      <c r="DX232" s="1650"/>
      <c r="DY232" s="1650"/>
      <c r="DZ232" s="1650"/>
      <c r="EA232" s="1650"/>
      <c r="EB232" s="1650"/>
      <c r="EC232" s="1650"/>
      <c r="ED232" s="1650"/>
      <c r="EE232" s="1650"/>
      <c r="EF232" s="1650"/>
      <c r="EG232" s="1650"/>
      <c r="EH232" s="1650"/>
      <c r="EI232" s="1650"/>
      <c r="EJ232" s="1650"/>
      <c r="EK232" s="1650"/>
      <c r="EL232" s="1650"/>
      <c r="EM232" s="1650"/>
      <c r="EN232" s="1650"/>
      <c r="EO232" s="1650"/>
      <c r="EP232" s="1650"/>
      <c r="EQ232" s="1650"/>
      <c r="ER232" s="1650"/>
      <c r="ES232" s="1650"/>
      <c r="ET232" s="1650"/>
      <c r="EU232" s="1650"/>
      <c r="EV232" s="1650"/>
      <c r="EW232" s="1650"/>
      <c r="EX232" s="1650"/>
      <c r="EY232" s="1650"/>
      <c r="EZ232" s="1650"/>
      <c r="FA232" s="1650"/>
      <c r="FB232" s="1650"/>
      <c r="FC232" s="1650"/>
      <c r="FD232" s="1650"/>
      <c r="FE232" s="1650"/>
      <c r="FF232" s="1650"/>
      <c r="FG232" s="1650"/>
      <c r="FH232" s="1650"/>
      <c r="FI232" s="1650"/>
      <c r="FJ232" s="1650"/>
      <c r="FK232" s="1650"/>
      <c r="FL232" s="1650"/>
      <c r="FM232" s="1650"/>
      <c r="FN232" s="1650"/>
      <c r="FO232" s="1650"/>
      <c r="FP232" s="1650"/>
      <c r="FQ232" s="1650"/>
      <c r="FR232" s="1650"/>
      <c r="FS232" s="1650"/>
      <c r="FT232" s="1650"/>
      <c r="FU232" s="1650"/>
      <c r="FV232" s="1650"/>
      <c r="FW232" s="1650"/>
      <c r="FX232" s="1650"/>
      <c r="FY232" s="1650"/>
      <c r="FZ232" s="1650"/>
      <c r="GA232" s="1650"/>
      <c r="GB232" s="1650"/>
      <c r="GC232" s="1650"/>
      <c r="GD232" s="1650"/>
      <c r="GE232" s="1650"/>
      <c r="GF232" s="1650"/>
      <c r="GG232" s="1650"/>
      <c r="GH232" s="1650"/>
      <c r="GI232" s="1650"/>
      <c r="GJ232" s="1650"/>
      <c r="GK232" s="1650"/>
      <c r="GL232" s="1650"/>
      <c r="GM232" s="1650"/>
      <c r="GO232" s="1169"/>
      <c r="GP232" s="1645"/>
      <c r="GQ232" s="1645"/>
      <c r="GR232" s="1169"/>
      <c r="GS232" s="1169"/>
      <c r="GT232" s="1169"/>
      <c r="GU232" s="1169"/>
      <c r="GV232" s="1645"/>
      <c r="GW232" s="1169"/>
      <c r="GX232" s="1169"/>
      <c r="GY232" s="553"/>
      <c r="GZ232" s="1169"/>
      <c r="HA232" s="1169"/>
      <c r="HB232" s="1169"/>
      <c r="HC232" s="1169"/>
      <c r="HD232" s="1169"/>
      <c r="HE232" s="1641"/>
      <c r="HF232" s="575"/>
      <c r="HG232" s="575"/>
      <c r="HH232" s="575"/>
      <c r="HI232" s="575"/>
      <c r="HJ232" s="1650">
        <v>11</v>
      </c>
    </row>
    <row s="1650" customFormat="1" customHeight="1" ht="11.549999999999999">
      <c r="A233" s="996"/>
      <c r="B233" s="1645"/>
      <c r="C233" s="1645"/>
      <c r="D233" s="360"/>
      <c r="J233" s="1650"/>
      <c r="K233" s="1650"/>
      <c r="L233" s="1650"/>
      <c r="M233" s="1650"/>
      <c r="N233" s="1650"/>
      <c r="O233" s="1650"/>
      <c r="P233" s="1650"/>
      <c r="Q233" s="1650"/>
      <c r="R233" s="1650"/>
      <c r="S233" s="1650"/>
      <c r="T233" s="1650"/>
      <c r="U233" s="1650"/>
      <c r="V233" s="1650"/>
      <c r="W233" s="1650"/>
      <c r="X233" s="1650"/>
      <c r="Y233" s="1650"/>
      <c r="Z233" s="1650"/>
      <c r="AA233" s="1650"/>
      <c r="AB233" s="1650"/>
      <c r="AC233" s="1650"/>
      <c r="AD233" s="1650"/>
      <c r="AE233" s="1650"/>
      <c r="AF233" s="1650"/>
      <c r="AG233" s="1650"/>
      <c r="AH233" s="1650"/>
      <c r="AI233" s="1650"/>
      <c r="AJ233" s="1650"/>
      <c r="AK233" s="1650"/>
      <c r="AL233" s="1650"/>
      <c r="AM233" s="1650"/>
      <c r="AN233" s="1650"/>
      <c r="AO233" s="1650"/>
      <c r="AP233" s="1650"/>
      <c r="AQ233" s="1650"/>
      <c r="AR233" s="1650"/>
      <c r="AS233" s="1650"/>
      <c r="AT233" s="1650"/>
      <c r="AU233" s="1650"/>
      <c r="AV233" s="1650"/>
      <c r="AW233" s="1650"/>
      <c r="AX233" s="1650"/>
      <c r="AY233" s="1650"/>
      <c r="AZ233" s="1650"/>
      <c r="BA233" s="1650"/>
      <c r="BB233" s="1650"/>
      <c r="BC233" s="1650"/>
      <c r="BD233" s="1650"/>
      <c r="BE233" s="1650"/>
      <c r="BF233" s="1650"/>
      <c r="BG233" s="1650"/>
      <c r="BH233" s="1650"/>
      <c r="BI233" s="1650"/>
      <c r="BJ233" s="1650"/>
      <c r="BK233" s="1650"/>
      <c r="BL233" s="1650"/>
      <c r="BM233" s="1650"/>
      <c r="BN233" s="1650"/>
      <c r="BO233" s="1650"/>
      <c r="BP233" s="1650"/>
      <c r="BQ233" s="1650"/>
      <c r="BR233" s="1650"/>
      <c r="BS233" s="1650"/>
      <c r="BT233" s="1650"/>
      <c r="BU233" s="1650"/>
      <c r="BV233" s="1650"/>
      <c r="BW233" s="1650"/>
      <c r="BX233" s="1650"/>
      <c r="BY233" s="1650"/>
      <c r="BZ233" s="1650"/>
      <c r="CA233" s="1650"/>
      <c r="CB233" s="1650"/>
      <c r="CC233" s="1650"/>
      <c r="CD233" s="1650"/>
      <c r="CE233" s="1650"/>
      <c r="CF233" s="1650"/>
      <c r="CG233" s="1650"/>
      <c r="CH233" s="1650"/>
      <c r="CI233" s="1650"/>
      <c r="CJ233" s="1650"/>
      <c r="CK233" s="1650"/>
      <c r="CL233" s="1650"/>
      <c r="CM233" s="1650"/>
      <c r="CN233" s="1650"/>
      <c r="CO233" s="1650"/>
      <c r="CP233" s="1650"/>
      <c r="CQ233" s="1650"/>
      <c r="CR233" s="1650"/>
      <c r="CS233" s="1650"/>
      <c r="CT233" s="1650"/>
      <c r="CU233" s="1650"/>
      <c r="CV233" s="1650"/>
      <c r="CW233" s="1650"/>
      <c r="CX233" s="1650"/>
      <c r="CY233" s="1650"/>
      <c r="CZ233" s="1650"/>
      <c r="DA233" s="1650"/>
      <c r="DB233" s="1650"/>
      <c r="DC233" s="1650"/>
      <c r="DD233" s="1650"/>
      <c r="DE233" s="1650"/>
      <c r="DF233" s="1650"/>
      <c r="DG233" s="1650"/>
      <c r="DH233" s="1650"/>
      <c r="DI233" s="1650"/>
      <c r="DJ233" s="1650"/>
      <c r="DK233" s="1650"/>
      <c r="DL233" s="1650"/>
      <c r="DM233" s="1650"/>
      <c r="DN233" s="1650"/>
      <c r="DO233" s="1650"/>
      <c r="DP233" s="1650"/>
      <c r="DQ233" s="1650"/>
      <c r="DR233" s="1650"/>
      <c r="DS233" s="1650"/>
      <c r="DT233" s="1650"/>
      <c r="DU233" s="1650"/>
      <c r="DV233" s="1650"/>
      <c r="DW233" s="1650"/>
      <c r="DX233" s="1650"/>
      <c r="DY233" s="1650"/>
      <c r="DZ233" s="1650"/>
      <c r="EA233" s="1650"/>
      <c r="EB233" s="1650"/>
      <c r="EC233" s="1650"/>
      <c r="ED233" s="1650"/>
      <c r="EE233" s="1650"/>
      <c r="EF233" s="1650"/>
      <c r="EG233" s="1650"/>
      <c r="EH233" s="1650"/>
      <c r="EI233" s="1650"/>
      <c r="EJ233" s="1650"/>
      <c r="EK233" s="1650"/>
      <c r="EL233" s="1650"/>
      <c r="EM233" s="1650"/>
      <c r="EN233" s="1650"/>
      <c r="EO233" s="1650"/>
      <c r="EP233" s="1650"/>
      <c r="EQ233" s="1650"/>
      <c r="ER233" s="1650"/>
      <c r="ES233" s="1650"/>
      <c r="ET233" s="1650"/>
      <c r="EU233" s="1650"/>
      <c r="EV233" s="1650"/>
      <c r="EW233" s="1650"/>
      <c r="EX233" s="1650"/>
      <c r="EY233" s="1650"/>
      <c r="EZ233" s="1650"/>
      <c r="FA233" s="1650"/>
      <c r="FB233" s="1650"/>
      <c r="FC233" s="1650"/>
      <c r="FD233" s="1650"/>
      <c r="FE233" s="1650"/>
      <c r="FF233" s="1650"/>
      <c r="FG233" s="1650"/>
      <c r="FH233" s="1650"/>
      <c r="FI233" s="1650"/>
      <c r="FJ233" s="1650"/>
      <c r="FK233" s="1650"/>
      <c r="FL233" s="1650"/>
      <c r="FM233" s="1650"/>
      <c r="FN233" s="1650"/>
      <c r="FO233" s="1650"/>
      <c r="FP233" s="1650"/>
      <c r="FQ233" s="1650"/>
      <c r="FR233" s="1650"/>
      <c r="FS233" s="1650"/>
      <c r="FT233" s="1650"/>
      <c r="FU233" s="1650"/>
      <c r="FV233" s="1650"/>
      <c r="FW233" s="1650"/>
      <c r="FX233" s="1650"/>
      <c r="FY233" s="1650"/>
      <c r="FZ233" s="1650"/>
      <c r="GA233" s="1650"/>
      <c r="GB233" s="1650"/>
      <c r="GC233" s="1650"/>
      <c r="GD233" s="1650"/>
      <c r="GE233" s="1650"/>
      <c r="GF233" s="1650"/>
      <c r="GG233" s="1650"/>
      <c r="GH233" s="1650"/>
      <c r="GI233" s="1650"/>
      <c r="GJ233" s="1650"/>
      <c r="GK233" s="1650"/>
      <c r="GL233" s="1650"/>
      <c r="GM233" s="1650"/>
      <c r="GO233" s="1169"/>
      <c r="GP233" s="1645"/>
      <c r="GQ233" s="1645"/>
      <c r="GR233" s="1169"/>
      <c r="GS233" s="1169"/>
      <c r="GT233" s="1169"/>
      <c r="GU233" s="1169"/>
      <c r="GV233" s="1645"/>
      <c r="GW233" s="1169"/>
      <c r="GX233" s="1169"/>
      <c r="GY233" s="553"/>
      <c r="GZ233" s="1169"/>
      <c r="HA233" s="1169"/>
      <c r="HB233" s="1169"/>
      <c r="HC233" s="1169"/>
      <c r="HD233" s="1169"/>
      <c r="HE233" s="1641"/>
      <c r="HF233" s="575"/>
      <c r="HG233" s="575"/>
      <c r="HH233" s="575"/>
      <c r="HI233" s="575"/>
      <c r="HJ233" s="1650">
        <v>11</v>
      </c>
    </row>
    <row s="1650" customFormat="1" customHeight="1" ht="11.549999999999999">
      <c r="A234" s="996"/>
      <c r="B234" s="1645"/>
      <c r="C234" s="1645"/>
      <c r="D234" s="360"/>
      <c r="J234" s="1650"/>
      <c r="K234" s="1650"/>
      <c r="L234" s="1650"/>
      <c r="M234" s="1650"/>
      <c r="N234" s="1650"/>
      <c r="O234" s="1650"/>
      <c r="P234" s="1650"/>
      <c r="Q234" s="1650"/>
      <c r="R234" s="1650"/>
      <c r="S234" s="1650"/>
      <c r="T234" s="1650"/>
      <c r="U234" s="1650"/>
      <c r="V234" s="1650"/>
      <c r="W234" s="1650"/>
      <c r="X234" s="1650"/>
      <c r="Y234" s="1650"/>
      <c r="Z234" s="1650"/>
      <c r="AA234" s="1650"/>
      <c r="AB234" s="1650"/>
      <c r="AC234" s="1650"/>
      <c r="AD234" s="1650"/>
      <c r="AE234" s="1650"/>
      <c r="AF234" s="1650"/>
      <c r="AG234" s="1650"/>
      <c r="AH234" s="1650"/>
      <c r="AI234" s="1650"/>
      <c r="AJ234" s="1650"/>
      <c r="AK234" s="1650"/>
      <c r="AL234" s="1650"/>
      <c r="AM234" s="1650"/>
      <c r="AN234" s="1650"/>
      <c r="AO234" s="1650"/>
      <c r="AP234" s="1650"/>
      <c r="AQ234" s="1650"/>
      <c r="AR234" s="1650"/>
      <c r="AS234" s="1650"/>
      <c r="AT234" s="1650"/>
      <c r="AU234" s="1650"/>
      <c r="AV234" s="1650"/>
      <c r="AW234" s="1650"/>
      <c r="AX234" s="1650"/>
      <c r="AY234" s="1650"/>
      <c r="AZ234" s="1650"/>
      <c r="BA234" s="1650"/>
      <c r="BB234" s="1650"/>
      <c r="BC234" s="1650"/>
      <c r="BD234" s="1650"/>
      <c r="BE234" s="1650"/>
      <c r="BF234" s="1650"/>
      <c r="BG234" s="1650"/>
      <c r="BH234" s="1650"/>
      <c r="BI234" s="1650"/>
      <c r="BJ234" s="1650"/>
      <c r="BK234" s="1650"/>
      <c r="BL234" s="1650"/>
      <c r="BM234" s="1650"/>
      <c r="BN234" s="1650"/>
      <c r="BO234" s="1650"/>
      <c r="BP234" s="1650"/>
      <c r="BQ234" s="1650"/>
      <c r="BR234" s="1650"/>
      <c r="BS234" s="1650"/>
      <c r="BT234" s="1650"/>
      <c r="BU234" s="1650"/>
      <c r="BV234" s="1650"/>
      <c r="BW234" s="1650"/>
      <c r="BX234" s="1650"/>
      <c r="BY234" s="1650"/>
      <c r="BZ234" s="1650"/>
      <c r="CA234" s="1650"/>
      <c r="CB234" s="1650"/>
      <c r="CC234" s="1650"/>
      <c r="CD234" s="1650"/>
      <c r="CE234" s="1650"/>
      <c r="CF234" s="1650"/>
      <c r="CG234" s="1650"/>
      <c r="CH234" s="1650"/>
      <c r="CI234" s="1650"/>
      <c r="CJ234" s="1650"/>
      <c r="CK234" s="1650"/>
      <c r="CL234" s="1650"/>
      <c r="CM234" s="1650"/>
      <c r="CN234" s="1650"/>
      <c r="CO234" s="1650"/>
      <c r="CP234" s="1650"/>
      <c r="CQ234" s="1650"/>
      <c r="CR234" s="1650"/>
      <c r="CS234" s="1650"/>
      <c r="CT234" s="1650"/>
      <c r="CU234" s="1650"/>
      <c r="CV234" s="1650"/>
      <c r="CW234" s="1650"/>
      <c r="CX234" s="1650"/>
      <c r="CY234" s="1650"/>
      <c r="CZ234" s="1650"/>
      <c r="DA234" s="1650"/>
      <c r="DB234" s="1650"/>
      <c r="DC234" s="1650"/>
      <c r="DD234" s="1650"/>
      <c r="DE234" s="1650"/>
      <c r="DF234" s="1650"/>
      <c r="DG234" s="1650"/>
      <c r="DH234" s="1650"/>
      <c r="DI234" s="1650"/>
      <c r="DJ234" s="1650"/>
      <c r="DK234" s="1650"/>
      <c r="DL234" s="1650"/>
      <c r="DM234" s="1650"/>
      <c r="DN234" s="1650"/>
      <c r="DO234" s="1650"/>
      <c r="DP234" s="1650"/>
      <c r="DQ234" s="1650"/>
      <c r="DR234" s="1650"/>
      <c r="DS234" s="1650"/>
      <c r="DT234" s="1650"/>
      <c r="DU234" s="1650"/>
      <c r="DV234" s="1650"/>
      <c r="DW234" s="1650"/>
      <c r="DX234" s="1650"/>
      <c r="DY234" s="1650"/>
      <c r="DZ234" s="1650"/>
      <c r="EA234" s="1650"/>
      <c r="EB234" s="1650"/>
      <c r="EC234" s="1650"/>
      <c r="ED234" s="1650"/>
      <c r="EE234" s="1650"/>
      <c r="EF234" s="1650"/>
      <c r="EG234" s="1650"/>
      <c r="EH234" s="1650"/>
      <c r="EI234" s="1650"/>
      <c r="EJ234" s="1650"/>
      <c r="EK234" s="1650"/>
      <c r="EL234" s="1650"/>
      <c r="EM234" s="1650"/>
      <c r="EN234" s="1650"/>
      <c r="EO234" s="1650"/>
      <c r="EP234" s="1650"/>
      <c r="EQ234" s="1650"/>
      <c r="ER234" s="1650"/>
      <c r="ES234" s="1650"/>
      <c r="ET234" s="1650"/>
      <c r="EU234" s="1650"/>
      <c r="EV234" s="1650"/>
      <c r="EW234" s="1650"/>
      <c r="EX234" s="1650"/>
      <c r="EY234" s="1650"/>
      <c r="EZ234" s="1650"/>
      <c r="FA234" s="1650"/>
      <c r="FB234" s="1650"/>
      <c r="FC234" s="1650"/>
      <c r="FD234" s="1650"/>
      <c r="FE234" s="1650"/>
      <c r="FF234" s="1650"/>
      <c r="FG234" s="1650"/>
      <c r="FH234" s="1650"/>
      <c r="FI234" s="1650"/>
      <c r="FJ234" s="1650"/>
      <c r="FK234" s="1650"/>
      <c r="FL234" s="1650"/>
      <c r="FM234" s="1650"/>
      <c r="FN234" s="1650"/>
      <c r="FO234" s="1650"/>
      <c r="FP234" s="1650"/>
      <c r="FQ234" s="1650"/>
      <c r="FR234" s="1650"/>
      <c r="FS234" s="1650"/>
      <c r="FT234" s="1650"/>
      <c r="FU234" s="1650"/>
      <c r="FV234" s="1650"/>
      <c r="FW234" s="1650"/>
      <c r="FX234" s="1650"/>
      <c r="FY234" s="1650"/>
      <c r="FZ234" s="1650"/>
      <c r="GA234" s="1650"/>
      <c r="GB234" s="1650"/>
      <c r="GC234" s="1650"/>
      <c r="GD234" s="1650"/>
      <c r="GE234" s="1650"/>
      <c r="GF234" s="1650"/>
      <c r="GG234" s="1650"/>
      <c r="GH234" s="1650"/>
      <c r="GI234" s="1650"/>
      <c r="GJ234" s="1650"/>
      <c r="GK234" s="1650"/>
      <c r="GL234" s="1650"/>
      <c r="GM234" s="1650"/>
      <c r="GO234" s="1169"/>
      <c r="GP234" s="1645"/>
      <c r="GQ234" s="1645"/>
      <c r="GR234" s="1169"/>
      <c r="GS234" s="1169"/>
      <c r="GT234" s="1169"/>
      <c r="GU234" s="1169"/>
      <c r="GV234" s="1645"/>
      <c r="GW234" s="1169"/>
      <c r="GX234" s="1169"/>
      <c r="GY234" s="553"/>
      <c r="GZ234" s="1169"/>
      <c r="HA234" s="1169"/>
      <c r="HB234" s="1169"/>
      <c r="HC234" s="1169"/>
      <c r="HD234" s="1169"/>
      <c r="HE234" s="1641"/>
      <c r="HF234" s="575"/>
      <c r="HG234" s="575"/>
      <c r="HH234" s="575"/>
      <c r="HI234" s="575"/>
      <c r="HJ234" s="1650">
        <v>11</v>
      </c>
    </row>
    <row s="1650" customFormat="1" customHeight="1" ht="11.549999999999999">
      <c r="A235" s="996"/>
      <c r="B235" s="1645"/>
      <c r="C235" s="1645"/>
      <c r="D235" s="360"/>
      <c r="J235" s="1650"/>
      <c r="K235" s="1650"/>
      <c r="L235" s="1650"/>
      <c r="M235" s="1650"/>
      <c r="N235" s="1650"/>
      <c r="O235" s="1650"/>
      <c r="P235" s="1650"/>
      <c r="Q235" s="1650"/>
      <c r="R235" s="1650"/>
      <c r="S235" s="1650"/>
      <c r="T235" s="1650"/>
      <c r="U235" s="1650"/>
      <c r="V235" s="1650"/>
      <c r="W235" s="1650"/>
      <c r="X235" s="1650"/>
      <c r="Y235" s="1650"/>
      <c r="Z235" s="1650"/>
      <c r="AA235" s="1650"/>
      <c r="AB235" s="1650"/>
      <c r="AC235" s="1650"/>
      <c r="AD235" s="1650"/>
      <c r="AE235" s="1650"/>
      <c r="AF235" s="1650"/>
      <c r="AG235" s="1650"/>
      <c r="AH235" s="1650"/>
      <c r="AI235" s="1650"/>
      <c r="AJ235" s="1650"/>
      <c r="AK235" s="1650"/>
      <c r="AL235" s="1650"/>
      <c r="AM235" s="1650"/>
      <c r="AN235" s="1650"/>
      <c r="AO235" s="1650"/>
      <c r="AP235" s="1650"/>
      <c r="AQ235" s="1650"/>
      <c r="AR235" s="1650"/>
      <c r="AS235" s="1650"/>
      <c r="AT235" s="1650"/>
      <c r="AU235" s="1650"/>
      <c r="AV235" s="1650"/>
      <c r="AW235" s="1650"/>
      <c r="AX235" s="1650"/>
      <c r="AY235" s="1650"/>
      <c r="AZ235" s="1650"/>
      <c r="BA235" s="1650"/>
      <c r="BB235" s="1650"/>
      <c r="BC235" s="1650"/>
      <c r="BD235" s="1650"/>
      <c r="BE235" s="1650"/>
      <c r="BF235" s="1650"/>
      <c r="BG235" s="1650"/>
      <c r="BH235" s="1650"/>
      <c r="BI235" s="1650"/>
      <c r="BJ235" s="1650"/>
      <c r="BK235" s="1650"/>
      <c r="BL235" s="1650"/>
      <c r="BM235" s="1650"/>
      <c r="BN235" s="1650"/>
      <c r="BO235" s="1650"/>
      <c r="BP235" s="1650"/>
      <c r="BQ235" s="1650"/>
      <c r="BR235" s="1650"/>
      <c r="BS235" s="1650"/>
      <c r="BT235" s="1650"/>
      <c r="BU235" s="1650"/>
      <c r="BV235" s="1650"/>
      <c r="BW235" s="1650"/>
      <c r="BX235" s="1650"/>
      <c r="BY235" s="1650"/>
      <c r="BZ235" s="1650"/>
      <c r="CA235" s="1650"/>
      <c r="CB235" s="1650"/>
      <c r="CC235" s="1650"/>
      <c r="CD235" s="1650"/>
      <c r="CE235" s="1650"/>
      <c r="CF235" s="1650"/>
      <c r="CG235" s="1650"/>
      <c r="CH235" s="1650"/>
      <c r="CI235" s="1650"/>
      <c r="CJ235" s="1650"/>
      <c r="CK235" s="1650"/>
      <c r="CL235" s="1650"/>
      <c r="CM235" s="1650"/>
      <c r="CN235" s="1650"/>
      <c r="CO235" s="1650"/>
      <c r="CP235" s="1650"/>
      <c r="CQ235" s="1650"/>
      <c r="CR235" s="1650"/>
      <c r="CS235" s="1650"/>
      <c r="CT235" s="1650"/>
      <c r="CU235" s="1650"/>
      <c r="CV235" s="1650"/>
      <c r="CW235" s="1650"/>
      <c r="CX235" s="1650"/>
      <c r="CY235" s="1650"/>
      <c r="CZ235" s="1650"/>
      <c r="DA235" s="1650"/>
      <c r="DB235" s="1650"/>
      <c r="DC235" s="1650"/>
      <c r="DD235" s="1650"/>
      <c r="DE235" s="1650"/>
      <c r="DF235" s="1650"/>
      <c r="DG235" s="1650"/>
      <c r="DH235" s="1650"/>
      <c r="DI235" s="1650"/>
      <c r="DJ235" s="1650"/>
      <c r="DK235" s="1650"/>
      <c r="DL235" s="1650"/>
      <c r="DM235" s="1650"/>
      <c r="DN235" s="1650"/>
      <c r="DO235" s="1650"/>
      <c r="DP235" s="1650"/>
      <c r="DQ235" s="1650"/>
      <c r="DR235" s="1650"/>
      <c r="DS235" s="1650"/>
      <c r="DT235" s="1650"/>
      <c r="DU235" s="1650"/>
      <c r="DV235" s="1650"/>
      <c r="DW235" s="1650"/>
      <c r="DX235" s="1650"/>
      <c r="DY235" s="1650"/>
      <c r="DZ235" s="1650"/>
      <c r="EA235" s="1650"/>
      <c r="EB235" s="1650"/>
      <c r="EC235" s="1650"/>
      <c r="ED235" s="1650"/>
      <c r="EE235" s="1650"/>
      <c r="EF235" s="1650"/>
      <c r="EG235" s="1650"/>
      <c r="EH235" s="1650"/>
      <c r="EI235" s="1650"/>
      <c r="EJ235" s="1650"/>
      <c r="EK235" s="1650"/>
      <c r="EL235" s="1650"/>
      <c r="EM235" s="1650"/>
      <c r="EN235" s="1650"/>
      <c r="EO235" s="1650"/>
      <c r="EP235" s="1650"/>
      <c r="EQ235" s="1650"/>
      <c r="ER235" s="1650"/>
      <c r="ES235" s="1650"/>
      <c r="ET235" s="1650"/>
      <c r="EU235" s="1650"/>
      <c r="EV235" s="1650"/>
      <c r="EW235" s="1650"/>
      <c r="EX235" s="1650"/>
      <c r="EY235" s="1650"/>
      <c r="EZ235" s="1650"/>
      <c r="FA235" s="1650"/>
      <c r="FB235" s="1650"/>
      <c r="FC235" s="1650"/>
      <c r="FD235" s="1650"/>
      <c r="FE235" s="1650"/>
      <c r="FF235" s="1650"/>
      <c r="FG235" s="1650"/>
      <c r="FH235" s="1650"/>
      <c r="FI235" s="1650"/>
      <c r="FJ235" s="1650"/>
      <c r="FK235" s="1650"/>
      <c r="FL235" s="1650"/>
      <c r="FM235" s="1650"/>
      <c r="FN235" s="1650"/>
      <c r="FO235" s="1650"/>
      <c r="FP235" s="1650"/>
      <c r="FQ235" s="1650"/>
      <c r="FR235" s="1650"/>
      <c r="FS235" s="1650"/>
      <c r="FT235" s="1650"/>
      <c r="FU235" s="1650"/>
      <c r="FV235" s="1650"/>
      <c r="FW235" s="1650"/>
      <c r="FX235" s="1650"/>
      <c r="FY235" s="1650"/>
      <c r="FZ235" s="1650"/>
      <c r="GA235" s="1650"/>
      <c r="GB235" s="1650"/>
      <c r="GC235" s="1650"/>
      <c r="GD235" s="1650"/>
      <c r="GE235" s="1650"/>
      <c r="GF235" s="1650"/>
      <c r="GG235" s="1650"/>
      <c r="GH235" s="1650"/>
      <c r="GI235" s="1650"/>
      <c r="GJ235" s="1650"/>
      <c r="GK235" s="1650"/>
      <c r="GL235" s="1650"/>
      <c r="GM235" s="1650"/>
      <c r="GO235" s="1169"/>
      <c r="GP235" s="1645"/>
      <c r="GQ235" s="1645"/>
      <c r="GR235" s="1169"/>
      <c r="GS235" s="1169"/>
      <c r="GT235" s="1169"/>
      <c r="GU235" s="1169"/>
      <c r="GV235" s="1645"/>
      <c r="GW235" s="1169"/>
      <c r="GX235" s="1169"/>
      <c r="GY235" s="553"/>
      <c r="GZ235" s="1169"/>
      <c r="HA235" s="1169"/>
      <c r="HB235" s="1169"/>
      <c r="HC235" s="1169"/>
      <c r="HD235" s="1169"/>
      <c r="HE235" s="1641"/>
      <c r="HF235" s="575"/>
      <c r="HG235" s="575"/>
      <c r="HH235" s="575"/>
      <c r="HI235" s="575"/>
      <c r="HJ235" s="1650">
        <v>11</v>
      </c>
    </row>
    <row s="1650" customFormat="1" customHeight="1" ht="11.549999999999999">
      <c r="A236" s="996"/>
      <c r="B236" s="1645"/>
      <c r="C236" s="1645"/>
      <c r="D236" s="360"/>
      <c r="J236" s="1650"/>
      <c r="K236" s="1650"/>
      <c r="L236" s="1650"/>
      <c r="M236" s="1650"/>
      <c r="N236" s="1650"/>
      <c r="O236" s="1650"/>
      <c r="P236" s="1650"/>
      <c r="Q236" s="1650"/>
      <c r="R236" s="1650"/>
      <c r="S236" s="1650"/>
      <c r="T236" s="1650"/>
      <c r="U236" s="1650"/>
      <c r="V236" s="1650"/>
      <c r="W236" s="1650"/>
      <c r="X236" s="1650"/>
      <c r="Y236" s="1650"/>
      <c r="Z236" s="1650"/>
      <c r="AA236" s="1650"/>
      <c r="AB236" s="1650"/>
      <c r="AC236" s="1650"/>
      <c r="AD236" s="1650"/>
      <c r="AE236" s="1650"/>
      <c r="AF236" s="1650"/>
      <c r="AG236" s="1650"/>
      <c r="AH236" s="1650"/>
      <c r="AI236" s="1650"/>
      <c r="AJ236" s="1650"/>
      <c r="AK236" s="1650"/>
      <c r="AL236" s="1650"/>
      <c r="AM236" s="1650"/>
      <c r="AN236" s="1650"/>
      <c r="AO236" s="1650"/>
      <c r="AP236" s="1650"/>
      <c r="AQ236" s="1650"/>
      <c r="AR236" s="1650"/>
      <c r="AS236" s="1650"/>
      <c r="AT236" s="1650"/>
      <c r="AU236" s="1650"/>
      <c r="AV236" s="1650"/>
      <c r="AW236" s="1650"/>
      <c r="AX236" s="1650"/>
      <c r="AY236" s="1650"/>
      <c r="AZ236" s="1650"/>
      <c r="BA236" s="1650"/>
      <c r="BB236" s="1650"/>
      <c r="BC236" s="1650"/>
      <c r="BD236" s="1650"/>
      <c r="BE236" s="1650"/>
      <c r="BF236" s="1650"/>
      <c r="BG236" s="1650"/>
      <c r="BH236" s="1650"/>
      <c r="BI236" s="1650"/>
      <c r="BJ236" s="1650"/>
      <c r="BK236" s="1650"/>
      <c r="BL236" s="1650"/>
      <c r="BM236" s="1650"/>
      <c r="BN236" s="1650"/>
      <c r="BO236" s="1650"/>
      <c r="BP236" s="1650"/>
      <c r="BQ236" s="1650"/>
      <c r="BR236" s="1650"/>
      <c r="BS236" s="1650"/>
      <c r="BT236" s="1650"/>
      <c r="BU236" s="1650"/>
      <c r="BV236" s="1650"/>
      <c r="BW236" s="1650"/>
      <c r="BX236" s="1650"/>
      <c r="BY236" s="1650"/>
      <c r="BZ236" s="1650"/>
      <c r="CA236" s="1650"/>
      <c r="CB236" s="1650"/>
      <c r="CC236" s="1650"/>
      <c r="CD236" s="1650"/>
      <c r="CE236" s="1650"/>
      <c r="CF236" s="1650"/>
      <c r="CG236" s="1650"/>
      <c r="CH236" s="1650"/>
      <c r="CI236" s="1650"/>
      <c r="CJ236" s="1650"/>
      <c r="CK236" s="1650"/>
      <c r="CL236" s="1650"/>
      <c r="CM236" s="1650"/>
      <c r="CN236" s="1650"/>
      <c r="CO236" s="1650"/>
      <c r="CP236" s="1650"/>
      <c r="CQ236" s="1650"/>
      <c r="CR236" s="1650"/>
      <c r="CS236" s="1650"/>
      <c r="CT236" s="1650"/>
      <c r="CU236" s="1650"/>
      <c r="CV236" s="1650"/>
      <c r="CW236" s="1650"/>
      <c r="CX236" s="1650"/>
      <c r="CY236" s="1650"/>
      <c r="CZ236" s="1650"/>
      <c r="DA236" s="1650"/>
      <c r="DB236" s="1650"/>
      <c r="DC236" s="1650"/>
      <c r="DD236" s="1650"/>
      <c r="DE236" s="1650"/>
      <c r="DF236" s="1650"/>
      <c r="DG236" s="1650"/>
      <c r="DH236" s="1650"/>
      <c r="DI236" s="1650"/>
      <c r="DJ236" s="1650"/>
      <c r="DK236" s="1650"/>
      <c r="DL236" s="1650"/>
      <c r="DM236" s="1650"/>
      <c r="DN236" s="1650"/>
      <c r="DO236" s="1650"/>
      <c r="DP236" s="1650"/>
      <c r="DQ236" s="1650"/>
      <c r="DR236" s="1650"/>
      <c r="DS236" s="1650"/>
      <c r="DT236" s="1650"/>
      <c r="DU236" s="1650"/>
      <c r="DV236" s="1650"/>
      <c r="DW236" s="1650"/>
      <c r="DX236" s="1650"/>
      <c r="DY236" s="1650"/>
      <c r="DZ236" s="1650"/>
      <c r="EA236" s="1650"/>
      <c r="EB236" s="1650"/>
      <c r="EC236" s="1650"/>
      <c r="ED236" s="1650"/>
      <c r="EE236" s="1650"/>
      <c r="EF236" s="1650"/>
      <c r="EG236" s="1650"/>
      <c r="EH236" s="1650"/>
      <c r="EI236" s="1650"/>
      <c r="EJ236" s="1650"/>
      <c r="EK236" s="1650"/>
      <c r="EL236" s="1650"/>
      <c r="EM236" s="1650"/>
      <c r="EN236" s="1650"/>
      <c r="EO236" s="1650"/>
      <c r="EP236" s="1650"/>
      <c r="EQ236" s="1650"/>
      <c r="ER236" s="1650"/>
      <c r="ES236" s="1650"/>
      <c r="ET236" s="1650"/>
      <c r="EU236" s="1650"/>
      <c r="EV236" s="1650"/>
      <c r="EW236" s="1650"/>
      <c r="EX236" s="1650"/>
      <c r="EY236" s="1650"/>
      <c r="EZ236" s="1650"/>
      <c r="FA236" s="1650"/>
      <c r="FB236" s="1650"/>
      <c r="FC236" s="1650"/>
      <c r="FD236" s="1650"/>
      <c r="FE236" s="1650"/>
      <c r="FF236" s="1650"/>
      <c r="FG236" s="1650"/>
      <c r="FH236" s="1650"/>
      <c r="FI236" s="1650"/>
      <c r="FJ236" s="1650"/>
      <c r="FK236" s="1650"/>
      <c r="FL236" s="1650"/>
      <c r="FM236" s="1650"/>
      <c r="FN236" s="1650"/>
      <c r="FO236" s="1650"/>
      <c r="FP236" s="1650"/>
      <c r="FQ236" s="1650"/>
      <c r="FR236" s="1650"/>
      <c r="FS236" s="1650"/>
      <c r="FT236" s="1650"/>
      <c r="FU236" s="1650"/>
      <c r="FV236" s="1650"/>
      <c r="FW236" s="1650"/>
      <c r="FX236" s="1650"/>
      <c r="FY236" s="1650"/>
      <c r="FZ236" s="1650"/>
      <c r="GA236" s="1650"/>
      <c r="GB236" s="1650"/>
      <c r="GC236" s="1650"/>
      <c r="GD236" s="1650"/>
      <c r="GE236" s="1650"/>
      <c r="GF236" s="1650"/>
      <c r="GG236" s="1650"/>
      <c r="GH236" s="1650"/>
      <c r="GI236" s="1650"/>
      <c r="GJ236" s="1650"/>
      <c r="GK236" s="1650"/>
      <c r="GL236" s="1650"/>
      <c r="GM236" s="1650"/>
      <c r="GO236" s="1169"/>
      <c r="GP236" s="1645"/>
      <c r="GQ236" s="1645"/>
      <c r="GR236" s="1169"/>
      <c r="GS236" s="1169"/>
      <c r="GT236" s="1169"/>
      <c r="GU236" s="1169"/>
      <c r="GV236" s="1645"/>
      <c r="GW236" s="1169"/>
      <c r="GX236" s="1169"/>
      <c r="GY236" s="553"/>
      <c r="GZ236" s="1169"/>
      <c r="HA236" s="1169"/>
      <c r="HB236" s="1169"/>
      <c r="HC236" s="1169"/>
      <c r="HD236" s="1169"/>
      <c r="HE236" s="1641"/>
      <c r="HF236" s="575"/>
      <c r="HG236" s="575"/>
      <c r="HH236" s="575"/>
      <c r="HI236" s="575"/>
      <c r="HJ236" s="1650">
        <v>11</v>
      </c>
    </row>
    <row s="1650" customFormat="1" customHeight="1" ht="11.549999999999999">
      <c r="A237" s="996"/>
      <c r="B237" s="1645"/>
      <c r="C237" s="1645"/>
      <c r="D237" s="360"/>
      <c r="J237" s="1650"/>
      <c r="K237" s="1650"/>
      <c r="L237" s="1650"/>
      <c r="M237" s="1650"/>
      <c r="N237" s="1650"/>
      <c r="O237" s="1650"/>
      <c r="P237" s="1650"/>
      <c r="Q237" s="1650"/>
      <c r="R237" s="1650"/>
      <c r="S237" s="1650"/>
      <c r="T237" s="1650"/>
      <c r="U237" s="1650"/>
      <c r="V237" s="1650"/>
      <c r="W237" s="1650"/>
      <c r="X237" s="1650"/>
      <c r="Y237" s="1650"/>
      <c r="Z237" s="1650"/>
      <c r="AA237" s="1650"/>
      <c r="AB237" s="1650"/>
      <c r="AC237" s="1650"/>
      <c r="AD237" s="1650"/>
      <c r="AE237" s="1650"/>
      <c r="AF237" s="1650"/>
      <c r="AG237" s="1650"/>
      <c r="AH237" s="1650"/>
      <c r="AI237" s="1650"/>
      <c r="AJ237" s="1650"/>
      <c r="AK237" s="1650"/>
      <c r="AL237" s="1650"/>
      <c r="AM237" s="1650"/>
      <c r="AN237" s="1650"/>
      <c r="AO237" s="1650"/>
      <c r="AP237" s="1650"/>
      <c r="AQ237" s="1650"/>
      <c r="AR237" s="1650"/>
      <c r="AS237" s="1650"/>
      <c r="AT237" s="1650"/>
      <c r="AU237" s="1650"/>
      <c r="AV237" s="1650"/>
      <c r="AW237" s="1650"/>
      <c r="AX237" s="1650"/>
      <c r="AY237" s="1650"/>
      <c r="AZ237" s="1650"/>
      <c r="BA237" s="1650"/>
      <c r="BB237" s="1650"/>
      <c r="BC237" s="1650"/>
      <c r="BD237" s="1650"/>
      <c r="BE237" s="1650"/>
      <c r="BF237" s="1650"/>
      <c r="BG237" s="1650"/>
      <c r="BH237" s="1650"/>
      <c r="BI237" s="1650"/>
      <c r="BJ237" s="1650"/>
      <c r="BK237" s="1650"/>
      <c r="BL237" s="1650"/>
      <c r="BM237" s="1650"/>
      <c r="BN237" s="1650"/>
      <c r="BO237" s="1650"/>
      <c r="BP237" s="1650"/>
      <c r="BQ237" s="1650"/>
      <c r="BR237" s="1650"/>
      <c r="BS237" s="1650"/>
      <c r="BT237" s="1650"/>
      <c r="BU237" s="1650"/>
      <c r="BV237" s="1650"/>
      <c r="BW237" s="1650"/>
      <c r="BX237" s="1650"/>
      <c r="BY237" s="1650"/>
      <c r="BZ237" s="1650"/>
      <c r="CA237" s="1650"/>
      <c r="CB237" s="1650"/>
      <c r="CC237" s="1650"/>
      <c r="CD237" s="1650"/>
      <c r="CE237" s="1650"/>
      <c r="CF237" s="1650"/>
      <c r="CG237" s="1650"/>
      <c r="CH237" s="1650"/>
      <c r="CI237" s="1650"/>
      <c r="CJ237" s="1650"/>
      <c r="CK237" s="1650"/>
      <c r="CL237" s="1650"/>
      <c r="CM237" s="1650"/>
      <c r="CN237" s="1650"/>
      <c r="CO237" s="1650"/>
      <c r="CP237" s="1650"/>
      <c r="CQ237" s="1650"/>
      <c r="CR237" s="1650"/>
      <c r="CS237" s="1650"/>
      <c r="CT237" s="1650"/>
      <c r="CU237" s="1650"/>
      <c r="CV237" s="1650"/>
      <c r="CW237" s="1650"/>
      <c r="CX237" s="1650"/>
      <c r="CY237" s="1650"/>
      <c r="CZ237" s="1650"/>
      <c r="DA237" s="1650"/>
      <c r="DB237" s="1650"/>
      <c r="DC237" s="1650"/>
      <c r="DD237" s="1650"/>
      <c r="DE237" s="1650"/>
      <c r="DF237" s="1650"/>
      <c r="DG237" s="1650"/>
      <c r="DH237" s="1650"/>
      <c r="DI237" s="1650"/>
      <c r="DJ237" s="1650"/>
      <c r="DK237" s="1650"/>
      <c r="DL237" s="1650"/>
      <c r="DM237" s="1650"/>
      <c r="DN237" s="1650"/>
      <c r="DO237" s="1650"/>
      <c r="DP237" s="1650"/>
      <c r="DQ237" s="1650"/>
      <c r="DR237" s="1650"/>
      <c r="DS237" s="1650"/>
      <c r="DT237" s="1650"/>
      <c r="DU237" s="1650"/>
      <c r="DV237" s="1650"/>
      <c r="DW237" s="1650"/>
      <c r="DX237" s="1650"/>
      <c r="DY237" s="1650"/>
      <c r="DZ237" s="1650"/>
      <c r="EA237" s="1650"/>
      <c r="EB237" s="1650"/>
      <c r="EC237" s="1650"/>
      <c r="ED237" s="1650"/>
      <c r="EE237" s="1650"/>
      <c r="EF237" s="1650"/>
      <c r="EG237" s="1650"/>
      <c r="EH237" s="1650"/>
      <c r="EI237" s="1650"/>
      <c r="EJ237" s="1650"/>
      <c r="EK237" s="1650"/>
      <c r="EL237" s="1650"/>
      <c r="EM237" s="1650"/>
      <c r="EN237" s="1650"/>
      <c r="EO237" s="1650"/>
      <c r="EP237" s="1650"/>
      <c r="EQ237" s="1650"/>
      <c r="ER237" s="1650"/>
      <c r="ES237" s="1650"/>
      <c r="ET237" s="1650"/>
      <c r="EU237" s="1650"/>
      <c r="EV237" s="1650"/>
      <c r="EW237" s="1650"/>
      <c r="EX237" s="1650"/>
      <c r="EY237" s="1650"/>
      <c r="EZ237" s="1650"/>
      <c r="FA237" s="1650"/>
      <c r="FB237" s="1650"/>
      <c r="FC237" s="1650"/>
      <c r="FD237" s="1650"/>
      <c r="FE237" s="1650"/>
      <c r="FF237" s="1650"/>
      <c r="FG237" s="1650"/>
      <c r="FH237" s="1650"/>
      <c r="FI237" s="1650"/>
      <c r="FJ237" s="1650"/>
      <c r="FK237" s="1650"/>
      <c r="FL237" s="1650"/>
      <c r="FM237" s="1650"/>
      <c r="FN237" s="1650"/>
      <c r="FO237" s="1650"/>
      <c r="FP237" s="1650"/>
      <c r="FQ237" s="1650"/>
      <c r="FR237" s="1650"/>
      <c r="FS237" s="1650"/>
      <c r="FT237" s="1650"/>
      <c r="FU237" s="1650"/>
      <c r="FV237" s="1650"/>
      <c r="FW237" s="1650"/>
      <c r="FX237" s="1650"/>
      <c r="FY237" s="1650"/>
      <c r="FZ237" s="1650"/>
      <c r="GA237" s="1650"/>
      <c r="GB237" s="1650"/>
      <c r="GC237" s="1650"/>
      <c r="GD237" s="1650"/>
      <c r="GE237" s="1650"/>
      <c r="GF237" s="1650"/>
      <c r="GG237" s="1650"/>
      <c r="GH237" s="1650"/>
      <c r="GI237" s="1650"/>
      <c r="GJ237" s="1650"/>
      <c r="GK237" s="1650"/>
      <c r="GL237" s="1650"/>
      <c r="GM237" s="1650"/>
      <c r="GO237" s="1169"/>
      <c r="GP237" s="1645"/>
      <c r="GQ237" s="1645"/>
      <c r="GR237" s="1169"/>
      <c r="GS237" s="1169"/>
      <c r="GT237" s="1169"/>
      <c r="GU237" s="1169"/>
      <c r="GV237" s="1645"/>
      <c r="GW237" s="1169"/>
      <c r="GX237" s="1169"/>
      <c r="GY237" s="553"/>
      <c r="GZ237" s="1169"/>
      <c r="HA237" s="1169"/>
      <c r="HB237" s="1169"/>
      <c r="HC237" s="1169"/>
      <c r="HD237" s="1169"/>
      <c r="HE237" s="1641"/>
      <c r="HF237" s="575"/>
      <c r="HG237" s="575"/>
      <c r="HH237" s="575"/>
      <c r="HI237" s="575"/>
      <c r="HJ237" s="1650">
        <v>11</v>
      </c>
    </row>
    <row s="1650" customFormat="1" customHeight="1" ht="11.549999999999999">
      <c r="A238" s="996"/>
      <c r="B238" s="1645"/>
      <c r="C238" s="1645"/>
      <c r="D238" s="360"/>
      <c r="J238" s="1650"/>
      <c r="K238" s="1650"/>
      <c r="L238" s="1650"/>
      <c r="M238" s="1650"/>
      <c r="N238" s="1650"/>
      <c r="O238" s="1650"/>
      <c r="P238" s="1650"/>
      <c r="Q238" s="1650"/>
      <c r="R238" s="1650"/>
      <c r="S238" s="1650"/>
      <c r="T238" s="1650"/>
      <c r="U238" s="1650"/>
      <c r="V238" s="1650"/>
      <c r="W238" s="1650"/>
      <c r="X238" s="1650"/>
      <c r="Y238" s="1650"/>
      <c r="Z238" s="1650"/>
      <c r="AA238" s="1650"/>
      <c r="AB238" s="1650"/>
      <c r="AC238" s="1650"/>
      <c r="AD238" s="1650"/>
      <c r="AE238" s="1650"/>
      <c r="AF238" s="1650"/>
      <c r="AG238" s="1650"/>
      <c r="AH238" s="1650"/>
      <c r="AI238" s="1650"/>
      <c r="AJ238" s="1650"/>
      <c r="AK238" s="1650"/>
      <c r="AL238" s="1650"/>
      <c r="AM238" s="1650"/>
      <c r="AN238" s="1650"/>
      <c r="AO238" s="1650"/>
      <c r="AP238" s="1650"/>
      <c r="AQ238" s="1650"/>
      <c r="AR238" s="1650"/>
      <c r="AS238" s="1650"/>
      <c r="AT238" s="1650"/>
      <c r="AU238" s="1650"/>
      <c r="AV238" s="1650"/>
      <c r="AW238" s="1650"/>
      <c r="AX238" s="1650"/>
      <c r="AY238" s="1650"/>
      <c r="AZ238" s="1650"/>
      <c r="BA238" s="1650"/>
      <c r="BB238" s="1650"/>
      <c r="BC238" s="1650"/>
      <c r="BD238" s="1650"/>
      <c r="BE238" s="1650"/>
      <c r="BF238" s="1650"/>
      <c r="BG238" s="1650"/>
      <c r="BH238" s="1650"/>
      <c r="BI238" s="1650"/>
      <c r="BJ238" s="1650"/>
      <c r="BK238" s="1650"/>
      <c r="BL238" s="1650"/>
      <c r="BM238" s="1650"/>
      <c r="BN238" s="1650"/>
      <c r="BO238" s="1650"/>
      <c r="BP238" s="1650"/>
      <c r="BQ238" s="1650"/>
      <c r="BR238" s="1650"/>
      <c r="BS238" s="1650"/>
      <c r="BT238" s="1650"/>
      <c r="BU238" s="1650"/>
      <c r="BV238" s="1650"/>
      <c r="BW238" s="1650"/>
      <c r="BX238" s="1650"/>
      <c r="BY238" s="1650"/>
      <c r="BZ238" s="1650"/>
      <c r="CA238" s="1650"/>
      <c r="CB238" s="1650"/>
      <c r="CC238" s="1650"/>
      <c r="CD238" s="1650"/>
      <c r="CE238" s="1650"/>
      <c r="CF238" s="1650"/>
      <c r="CG238" s="1650"/>
      <c r="CH238" s="1650"/>
      <c r="CI238" s="1650"/>
      <c r="CJ238" s="1650"/>
      <c r="CK238" s="1650"/>
      <c r="CL238" s="1650"/>
      <c r="CM238" s="1650"/>
      <c r="CN238" s="1650"/>
      <c r="CO238" s="1650"/>
      <c r="CP238" s="1650"/>
      <c r="CQ238" s="1650"/>
      <c r="CR238" s="1650"/>
      <c r="CS238" s="1650"/>
      <c r="CT238" s="1650"/>
      <c r="CU238" s="1650"/>
      <c r="CV238" s="1650"/>
      <c r="CW238" s="1650"/>
      <c r="CX238" s="1650"/>
      <c r="CY238" s="1650"/>
      <c r="CZ238" s="1650"/>
      <c r="DA238" s="1650"/>
      <c r="DB238" s="1650"/>
      <c r="DC238" s="1650"/>
      <c r="DD238" s="1650"/>
      <c r="DE238" s="1650"/>
      <c r="DF238" s="1650"/>
      <c r="DG238" s="1650"/>
      <c r="DH238" s="1650"/>
      <c r="DI238" s="1650"/>
      <c r="DJ238" s="1650"/>
      <c r="DK238" s="1650"/>
      <c r="DL238" s="1650"/>
      <c r="DM238" s="1650"/>
      <c r="DN238" s="1650"/>
      <c r="DO238" s="1650"/>
      <c r="DP238" s="1650"/>
      <c r="DQ238" s="1650"/>
      <c r="DR238" s="1650"/>
      <c r="DS238" s="1650"/>
      <c r="DT238" s="1650"/>
      <c r="DU238" s="1650"/>
      <c r="DV238" s="1650"/>
      <c r="DW238" s="1650"/>
      <c r="DX238" s="1650"/>
      <c r="DY238" s="1650"/>
      <c r="DZ238" s="1650"/>
      <c r="EA238" s="1650"/>
      <c r="EB238" s="1650"/>
      <c r="EC238" s="1650"/>
      <c r="ED238" s="1650"/>
      <c r="EE238" s="1650"/>
      <c r="EF238" s="1650"/>
      <c r="EG238" s="1650"/>
      <c r="EH238" s="1650"/>
      <c r="EI238" s="1650"/>
      <c r="EJ238" s="1650"/>
      <c r="EK238" s="1650"/>
      <c r="EL238" s="1650"/>
      <c r="EM238" s="1650"/>
      <c r="EN238" s="1650"/>
      <c r="EO238" s="1650"/>
      <c r="EP238" s="1650"/>
      <c r="EQ238" s="1650"/>
      <c r="ER238" s="1650"/>
      <c r="ES238" s="1650"/>
      <c r="ET238" s="1650"/>
      <c r="EU238" s="1650"/>
      <c r="EV238" s="1650"/>
      <c r="EW238" s="1650"/>
      <c r="EX238" s="1650"/>
      <c r="EY238" s="1650"/>
      <c r="EZ238" s="1650"/>
      <c r="FA238" s="1650"/>
      <c r="FB238" s="1650"/>
      <c r="FC238" s="1650"/>
      <c r="FD238" s="1650"/>
      <c r="FE238" s="1650"/>
      <c r="FF238" s="1650"/>
      <c r="FG238" s="1650"/>
      <c r="FH238" s="1650"/>
      <c r="FI238" s="1650"/>
      <c r="FJ238" s="1650"/>
      <c r="FK238" s="1650"/>
      <c r="FL238" s="1650"/>
      <c r="FM238" s="1650"/>
      <c r="FN238" s="1650"/>
      <c r="FO238" s="1650"/>
      <c r="FP238" s="1650"/>
      <c r="FQ238" s="1650"/>
      <c r="FR238" s="1650"/>
      <c r="FS238" s="1650"/>
      <c r="FT238" s="1650"/>
      <c r="FU238" s="1650"/>
      <c r="FV238" s="1650"/>
      <c r="FW238" s="1650"/>
      <c r="FX238" s="1650"/>
      <c r="FY238" s="1650"/>
      <c r="FZ238" s="1650"/>
      <c r="GA238" s="1650"/>
      <c r="GB238" s="1650"/>
      <c r="GC238" s="1650"/>
      <c r="GD238" s="1650"/>
      <c r="GE238" s="1650"/>
      <c r="GF238" s="1650"/>
      <c r="GG238" s="1650"/>
      <c r="GH238" s="1650"/>
      <c r="GI238" s="1650"/>
      <c r="GJ238" s="1650"/>
      <c r="GK238" s="1650"/>
      <c r="GL238" s="1650"/>
      <c r="GM238" s="1650"/>
      <c r="GO238" s="1169"/>
      <c r="GP238" s="1645"/>
      <c r="GQ238" s="1645"/>
      <c r="GR238" s="1169"/>
      <c r="GS238" s="1169"/>
      <c r="GT238" s="1169"/>
      <c r="GU238" s="1169"/>
      <c r="GV238" s="1645"/>
      <c r="GW238" s="1169"/>
      <c r="GX238" s="1169"/>
      <c r="GY238" s="553"/>
      <c r="GZ238" s="1169"/>
      <c r="HA238" s="1169"/>
      <c r="HB238" s="1169"/>
      <c r="HC238" s="1169"/>
      <c r="HD238" s="1169"/>
      <c r="HE238" s="1641"/>
      <c r="HF238" s="575"/>
      <c r="HG238" s="575"/>
      <c r="HH238" s="575"/>
      <c r="HI238" s="575"/>
      <c r="HJ238" s="1650">
        <v>11</v>
      </c>
    </row>
    <row s="1650" customFormat="1" customHeight="1" ht="11.549999999999999">
      <c r="A239" s="996"/>
      <c r="B239" s="1645"/>
      <c r="C239" s="1645"/>
      <c r="D239" s="360"/>
      <c r="J239" s="1650"/>
      <c r="K239" s="1650"/>
      <c r="L239" s="1650"/>
      <c r="M239" s="1650"/>
      <c r="N239" s="1650"/>
      <c r="O239" s="1650"/>
      <c r="P239" s="1650"/>
      <c r="Q239" s="1650"/>
      <c r="R239" s="1650"/>
      <c r="S239" s="1650"/>
      <c r="T239" s="1650"/>
      <c r="U239" s="1650"/>
      <c r="V239" s="1650"/>
      <c r="W239" s="1650"/>
      <c r="X239" s="1650"/>
      <c r="Y239" s="1650"/>
      <c r="Z239" s="1650"/>
      <c r="AA239" s="1650"/>
      <c r="AB239" s="1650"/>
      <c r="AC239" s="1650"/>
      <c r="AD239" s="1650"/>
      <c r="AE239" s="1650"/>
      <c r="AF239" s="1650"/>
      <c r="AG239" s="1650"/>
      <c r="AH239" s="1650"/>
      <c r="AI239" s="1650"/>
      <c r="AJ239" s="1650"/>
      <c r="AK239" s="1650"/>
      <c r="AL239" s="1650"/>
      <c r="AM239" s="1650"/>
      <c r="AN239" s="1650"/>
      <c r="AO239" s="1650"/>
      <c r="AP239" s="1650"/>
      <c r="AQ239" s="1650"/>
      <c r="AR239" s="1650"/>
      <c r="AS239" s="1650"/>
      <c r="AT239" s="1650"/>
      <c r="AU239" s="1650"/>
      <c r="AV239" s="1650"/>
      <c r="AW239" s="1650"/>
      <c r="AX239" s="1650"/>
      <c r="AY239" s="1650"/>
      <c r="AZ239" s="1650"/>
      <c r="BA239" s="1650"/>
      <c r="BB239" s="1650"/>
      <c r="BC239" s="1650"/>
      <c r="BD239" s="1650"/>
      <c r="BE239" s="1650"/>
      <c r="BF239" s="1650"/>
      <c r="BG239" s="1650"/>
      <c r="BH239" s="1650"/>
      <c r="BI239" s="1650"/>
      <c r="BJ239" s="1650"/>
      <c r="BK239" s="1650"/>
      <c r="BL239" s="1650"/>
      <c r="BM239" s="1650"/>
      <c r="BN239" s="1650"/>
      <c r="BO239" s="1650"/>
      <c r="BP239" s="1650"/>
      <c r="BQ239" s="1650"/>
      <c r="BR239" s="1650"/>
      <c r="BS239" s="1650"/>
      <c r="BT239" s="1650"/>
      <c r="BU239" s="1650"/>
      <c r="BV239" s="1650"/>
      <c r="BW239" s="1650"/>
      <c r="BX239" s="1650"/>
      <c r="BY239" s="1650"/>
      <c r="BZ239" s="1650"/>
      <c r="CA239" s="1650"/>
      <c r="CB239" s="1650"/>
      <c r="CC239" s="1650"/>
      <c r="CD239" s="1650"/>
      <c r="CE239" s="1650"/>
      <c r="CF239" s="1650"/>
      <c r="CG239" s="1650"/>
      <c r="CH239" s="1650"/>
      <c r="CI239" s="1650"/>
      <c r="CJ239" s="1650"/>
      <c r="CK239" s="1650"/>
      <c r="CL239" s="1650"/>
      <c r="CM239" s="1650"/>
      <c r="CN239" s="1650"/>
      <c r="CO239" s="1650"/>
      <c r="CP239" s="1650"/>
      <c r="CQ239" s="1650"/>
      <c r="CR239" s="1650"/>
      <c r="CS239" s="1650"/>
      <c r="CT239" s="1650"/>
      <c r="CU239" s="1650"/>
      <c r="CV239" s="1650"/>
      <c r="CW239" s="1650"/>
      <c r="CX239" s="1650"/>
      <c r="CY239" s="1650"/>
      <c r="CZ239" s="1650"/>
      <c r="DA239" s="1650"/>
      <c r="DB239" s="1650"/>
      <c r="DC239" s="1650"/>
      <c r="DD239" s="1650"/>
      <c r="DE239" s="1650"/>
      <c r="DF239" s="1650"/>
      <c r="DG239" s="1650"/>
      <c r="DH239" s="1650"/>
      <c r="DI239" s="1650"/>
      <c r="DJ239" s="1650"/>
      <c r="DK239" s="1650"/>
      <c r="DL239" s="1650"/>
      <c r="DM239" s="1650"/>
      <c r="DN239" s="1650"/>
      <c r="DO239" s="1650"/>
      <c r="DP239" s="1650"/>
      <c r="DQ239" s="1650"/>
      <c r="DR239" s="1650"/>
      <c r="DS239" s="1650"/>
      <c r="DT239" s="1650"/>
      <c r="DU239" s="1650"/>
      <c r="DV239" s="1650"/>
      <c r="DW239" s="1650"/>
      <c r="DX239" s="1650"/>
      <c r="DY239" s="1650"/>
      <c r="DZ239" s="1650"/>
      <c r="EA239" s="1650"/>
      <c r="EB239" s="1650"/>
      <c r="EC239" s="1650"/>
      <c r="ED239" s="1650"/>
      <c r="EE239" s="1650"/>
      <c r="EF239" s="1650"/>
      <c r="EG239" s="1650"/>
      <c r="EH239" s="1650"/>
      <c r="EI239" s="1650"/>
      <c r="EJ239" s="1650"/>
      <c r="EK239" s="1650"/>
      <c r="EL239" s="1650"/>
      <c r="EM239" s="1650"/>
      <c r="EN239" s="1650"/>
      <c r="EO239" s="1650"/>
      <c r="EP239" s="1650"/>
      <c r="EQ239" s="1650"/>
      <c r="ER239" s="1650"/>
      <c r="ES239" s="1650"/>
      <c r="ET239" s="1650"/>
      <c r="EU239" s="1650"/>
      <c r="EV239" s="1650"/>
      <c r="EW239" s="1650"/>
      <c r="EX239" s="1650"/>
      <c r="EY239" s="1650"/>
      <c r="EZ239" s="1650"/>
      <c r="FA239" s="1650"/>
      <c r="FB239" s="1650"/>
      <c r="FC239" s="1650"/>
      <c r="FD239" s="1650"/>
      <c r="FE239" s="1650"/>
      <c r="FF239" s="1650"/>
      <c r="FG239" s="1650"/>
      <c r="FH239" s="1650"/>
      <c r="FI239" s="1650"/>
      <c r="FJ239" s="1650"/>
      <c r="FK239" s="1650"/>
      <c r="FL239" s="1650"/>
      <c r="FM239" s="1650"/>
      <c r="FN239" s="1650"/>
      <c r="FO239" s="1650"/>
      <c r="FP239" s="1650"/>
      <c r="FQ239" s="1650"/>
      <c r="FR239" s="1650"/>
      <c r="FS239" s="1650"/>
      <c r="FT239" s="1650"/>
      <c r="FU239" s="1650"/>
      <c r="FV239" s="1650"/>
      <c r="FW239" s="1650"/>
      <c r="FX239" s="1650"/>
      <c r="FY239" s="1650"/>
      <c r="FZ239" s="1650"/>
      <c r="GA239" s="1650"/>
      <c r="GB239" s="1650"/>
      <c r="GC239" s="1650"/>
      <c r="GD239" s="1650"/>
      <c r="GE239" s="1650"/>
      <c r="GF239" s="1650"/>
      <c r="GG239" s="1650"/>
      <c r="GH239" s="1650"/>
      <c r="GI239" s="1650"/>
      <c r="GJ239" s="1650"/>
      <c r="GK239" s="1650"/>
      <c r="GL239" s="1650"/>
      <c r="GM239" s="1650"/>
      <c r="GO239" s="1169"/>
      <c r="GP239" s="1645"/>
      <c r="GQ239" s="1645"/>
      <c r="GR239" s="1169"/>
      <c r="GS239" s="1169"/>
      <c r="GT239" s="1169"/>
      <c r="GU239" s="1169"/>
      <c r="GV239" s="1645"/>
      <c r="GW239" s="1169"/>
      <c r="GX239" s="1169"/>
      <c r="GY239" s="553"/>
      <c r="GZ239" s="1169"/>
      <c r="HA239" s="1169"/>
      <c r="HB239" s="1169"/>
      <c r="HC239" s="1169"/>
      <c r="HD239" s="1169"/>
      <c r="HE239" s="1641"/>
      <c r="HF239" s="575"/>
      <c r="HG239" s="575"/>
      <c r="HH239" s="575"/>
      <c r="HI239" s="575"/>
      <c r="HJ239" s="1650">
        <v>11</v>
      </c>
    </row>
    <row s="1650" customFormat="1" customHeight="1" ht="11.549999999999999">
      <c r="A240" s="996"/>
      <c r="B240" s="1645"/>
      <c r="C240" s="1645"/>
      <c r="D240" s="360"/>
      <c r="J240" s="1650"/>
      <c r="K240" s="1650"/>
      <c r="L240" s="1650"/>
      <c r="M240" s="1650"/>
      <c r="N240" s="1650"/>
      <c r="O240" s="1650"/>
      <c r="P240" s="1650"/>
      <c r="Q240" s="1650"/>
      <c r="R240" s="1650"/>
      <c r="S240" s="1650"/>
      <c r="T240" s="1650"/>
      <c r="U240" s="1650"/>
      <c r="V240" s="1650"/>
      <c r="W240" s="1650"/>
      <c r="X240" s="1650"/>
      <c r="Y240" s="1650"/>
      <c r="Z240" s="1650"/>
      <c r="AA240" s="1650"/>
      <c r="AB240" s="1650"/>
      <c r="AC240" s="1650"/>
      <c r="AD240" s="1650"/>
      <c r="AE240" s="1650"/>
      <c r="AF240" s="1650"/>
      <c r="AG240" s="1650"/>
      <c r="AH240" s="1650"/>
      <c r="AI240" s="1650"/>
      <c r="AJ240" s="1650"/>
      <c r="AK240" s="1650"/>
      <c r="AL240" s="1650"/>
      <c r="AM240" s="1650"/>
      <c r="AN240" s="1650"/>
      <c r="AO240" s="1650"/>
      <c r="AP240" s="1650"/>
      <c r="AQ240" s="1650"/>
      <c r="AR240" s="1650"/>
      <c r="AS240" s="1650"/>
      <c r="AT240" s="1650"/>
      <c r="AU240" s="1650"/>
      <c r="AV240" s="1650"/>
      <c r="AW240" s="1650"/>
      <c r="AX240" s="1650"/>
      <c r="AY240" s="1650"/>
      <c r="AZ240" s="1650"/>
      <c r="BA240" s="1650"/>
      <c r="BB240" s="1650"/>
      <c r="BC240" s="1650"/>
      <c r="BD240" s="1650"/>
      <c r="BE240" s="1650"/>
      <c r="BF240" s="1650"/>
      <c r="BG240" s="1650"/>
      <c r="BH240" s="1650"/>
      <c r="BI240" s="1650"/>
      <c r="BJ240" s="1650"/>
      <c r="BK240" s="1650"/>
      <c r="BL240" s="1650"/>
      <c r="BM240" s="1650"/>
      <c r="BN240" s="1650"/>
      <c r="BO240" s="1650"/>
      <c r="BP240" s="1650"/>
      <c r="BQ240" s="1650"/>
      <c r="BR240" s="1650"/>
      <c r="BS240" s="1650"/>
      <c r="BT240" s="1650"/>
      <c r="BU240" s="1650"/>
      <c r="BV240" s="1650"/>
      <c r="BW240" s="1650"/>
      <c r="BX240" s="1650"/>
      <c r="BY240" s="1650"/>
      <c r="BZ240" s="1650"/>
      <c r="CA240" s="1650"/>
      <c r="CB240" s="1650"/>
      <c r="CC240" s="1650"/>
      <c r="CD240" s="1650"/>
      <c r="CE240" s="1650"/>
      <c r="CF240" s="1650"/>
      <c r="CG240" s="1650"/>
      <c r="CH240" s="1650"/>
      <c r="CI240" s="1650"/>
      <c r="CJ240" s="1650"/>
      <c r="CK240" s="1650"/>
      <c r="CL240" s="1650"/>
      <c r="CM240" s="1650"/>
      <c r="CN240" s="1650"/>
      <c r="CO240" s="1650"/>
      <c r="CP240" s="1650"/>
      <c r="CQ240" s="1650"/>
      <c r="CR240" s="1650"/>
      <c r="CS240" s="1650"/>
      <c r="CT240" s="1650"/>
      <c r="CU240" s="1650"/>
      <c r="CV240" s="1650"/>
      <c r="CW240" s="1650"/>
      <c r="CX240" s="1650"/>
      <c r="CY240" s="1650"/>
      <c r="CZ240" s="1650"/>
      <c r="DA240" s="1650"/>
      <c r="DB240" s="1650"/>
      <c r="DC240" s="1650"/>
      <c r="DD240" s="1650"/>
      <c r="DE240" s="1650"/>
      <c r="DF240" s="1650"/>
      <c r="DG240" s="1650"/>
      <c r="DH240" s="1650"/>
      <c r="DI240" s="1650"/>
      <c r="DJ240" s="1650"/>
      <c r="DK240" s="1650"/>
      <c r="DL240" s="1650"/>
      <c r="DM240" s="1650"/>
      <c r="DN240" s="1650"/>
      <c r="DO240" s="1650"/>
      <c r="DP240" s="1650"/>
      <c r="DQ240" s="1650"/>
      <c r="DR240" s="1650"/>
      <c r="DS240" s="1650"/>
      <c r="DT240" s="1650"/>
      <c r="DU240" s="1650"/>
      <c r="DV240" s="1650"/>
      <c r="DW240" s="1650"/>
      <c r="DX240" s="1650"/>
      <c r="DY240" s="1650"/>
      <c r="DZ240" s="1650"/>
      <c r="EA240" s="1650"/>
      <c r="EB240" s="1650"/>
      <c r="EC240" s="1650"/>
      <c r="ED240" s="1650"/>
      <c r="EE240" s="1650"/>
      <c r="EF240" s="1650"/>
      <c r="EG240" s="1650"/>
      <c r="EH240" s="1650"/>
      <c r="EI240" s="1650"/>
      <c r="EJ240" s="1650"/>
      <c r="EK240" s="1650"/>
      <c r="EL240" s="1650"/>
      <c r="EM240" s="1650"/>
      <c r="EN240" s="1650"/>
      <c r="EO240" s="1650"/>
      <c r="EP240" s="1650"/>
      <c r="EQ240" s="1650"/>
      <c r="ER240" s="1650"/>
      <c r="ES240" s="1650"/>
      <c r="ET240" s="1650"/>
      <c r="EU240" s="1650"/>
      <c r="EV240" s="1650"/>
      <c r="EW240" s="1650"/>
      <c r="EX240" s="1650"/>
      <c r="EY240" s="1650"/>
      <c r="EZ240" s="1650"/>
      <c r="FA240" s="1650"/>
      <c r="FB240" s="1650"/>
      <c r="FC240" s="1650"/>
      <c r="FD240" s="1650"/>
      <c r="FE240" s="1650"/>
      <c r="FF240" s="1650"/>
      <c r="FG240" s="1650"/>
      <c r="FH240" s="1650"/>
      <c r="FI240" s="1650"/>
      <c r="FJ240" s="1650"/>
      <c r="FK240" s="1650"/>
      <c r="FL240" s="1650"/>
      <c r="FM240" s="1650"/>
      <c r="FN240" s="1650"/>
      <c r="FO240" s="1650"/>
      <c r="FP240" s="1650"/>
      <c r="FQ240" s="1650"/>
      <c r="FR240" s="1650"/>
      <c r="FS240" s="1650"/>
      <c r="FT240" s="1650"/>
      <c r="FU240" s="1650"/>
      <c r="FV240" s="1650"/>
      <c r="FW240" s="1650"/>
      <c r="FX240" s="1650"/>
      <c r="FY240" s="1650"/>
      <c r="FZ240" s="1650"/>
      <c r="GA240" s="1650"/>
      <c r="GB240" s="1650"/>
      <c r="GC240" s="1650"/>
      <c r="GD240" s="1650"/>
      <c r="GE240" s="1650"/>
      <c r="GF240" s="1650"/>
      <c r="GG240" s="1650"/>
      <c r="GH240" s="1650"/>
      <c r="GI240" s="1650"/>
      <c r="GJ240" s="1650"/>
      <c r="GK240" s="1650"/>
      <c r="GL240" s="1650"/>
      <c r="GM240" s="1650"/>
      <c r="GO240" s="1169"/>
      <c r="GP240" s="1645"/>
      <c r="GQ240" s="1645"/>
      <c r="GR240" s="1169"/>
      <c r="GS240" s="1169"/>
      <c r="GT240" s="1169"/>
      <c r="GU240" s="1169"/>
      <c r="GV240" s="1645"/>
      <c r="GW240" s="1169"/>
      <c r="GX240" s="1169"/>
      <c r="GY240" s="553"/>
      <c r="GZ240" s="1169"/>
      <c r="HA240" s="1169"/>
      <c r="HB240" s="1169"/>
      <c r="HC240" s="1169"/>
      <c r="HD240" s="1169"/>
      <c r="HE240" s="1641"/>
      <c r="HF240" s="575"/>
      <c r="HG240" s="575"/>
      <c r="HH240" s="575"/>
      <c r="HI240" s="575"/>
      <c r="HJ240" s="1650">
        <v>11</v>
      </c>
    </row>
    <row s="1650" customFormat="1" customHeight="1" ht="11.549999999999999">
      <c r="A241" s="996"/>
      <c r="B241" s="1645"/>
      <c r="C241" s="1645"/>
      <c r="D241" s="360"/>
      <c r="J241" s="1650"/>
      <c r="K241" s="1650"/>
      <c r="L241" s="1650"/>
      <c r="M241" s="1650"/>
      <c r="N241" s="1650"/>
      <c r="O241" s="1650"/>
      <c r="P241" s="1650"/>
      <c r="Q241" s="1650"/>
      <c r="R241" s="1650"/>
      <c r="S241" s="1650"/>
      <c r="T241" s="1650"/>
      <c r="U241" s="1650"/>
      <c r="V241" s="1650"/>
      <c r="W241" s="1650"/>
      <c r="X241" s="1650"/>
      <c r="Y241" s="1650"/>
      <c r="Z241" s="1650"/>
      <c r="AA241" s="1650"/>
      <c r="AB241" s="1650"/>
      <c r="AC241" s="1650"/>
      <c r="AD241" s="1650"/>
      <c r="AE241" s="1650"/>
      <c r="AF241" s="1650"/>
      <c r="AG241" s="1650"/>
      <c r="AH241" s="1650"/>
      <c r="AI241" s="1650"/>
      <c r="AJ241" s="1650"/>
      <c r="AK241" s="1650"/>
      <c r="AL241" s="1650"/>
      <c r="AM241" s="1650"/>
      <c r="AN241" s="1650"/>
      <c r="AO241" s="1650"/>
      <c r="AP241" s="1650"/>
      <c r="AQ241" s="1650"/>
      <c r="AR241" s="1650"/>
      <c r="AS241" s="1650"/>
      <c r="AT241" s="1650"/>
      <c r="AU241" s="1650"/>
      <c r="AV241" s="1650"/>
      <c r="AW241" s="1650"/>
      <c r="AX241" s="1650"/>
      <c r="AY241" s="1650"/>
      <c r="AZ241" s="1650"/>
      <c r="BA241" s="1650"/>
      <c r="BB241" s="1650"/>
      <c r="BC241" s="1650"/>
      <c r="BD241" s="1650"/>
      <c r="BE241" s="1650"/>
      <c r="BF241" s="1650"/>
      <c r="BG241" s="1650"/>
      <c r="BH241" s="1650"/>
      <c r="BI241" s="1650"/>
      <c r="BJ241" s="1650"/>
      <c r="BK241" s="1650"/>
      <c r="BL241" s="1650"/>
      <c r="BM241" s="1650"/>
      <c r="BN241" s="1650"/>
      <c r="BO241" s="1650"/>
      <c r="BP241" s="1650"/>
      <c r="BQ241" s="1650"/>
      <c r="BR241" s="1650"/>
      <c r="BS241" s="1650"/>
      <c r="BT241" s="1650"/>
      <c r="BU241" s="1650"/>
      <c r="BV241" s="1650"/>
      <c r="BW241" s="1650"/>
      <c r="BX241" s="1650"/>
      <c r="BY241" s="1650"/>
      <c r="BZ241" s="1650"/>
      <c r="CA241" s="1650"/>
      <c r="CB241" s="1650"/>
      <c r="CC241" s="1650"/>
      <c r="CD241" s="1650"/>
      <c r="CE241" s="1650"/>
      <c r="CF241" s="1650"/>
      <c r="CG241" s="1650"/>
      <c r="CH241" s="1650"/>
      <c r="CI241" s="1650"/>
      <c r="CJ241" s="1650"/>
      <c r="CK241" s="1650"/>
      <c r="CL241" s="1650"/>
      <c r="CM241" s="1650"/>
      <c r="CN241" s="1650"/>
      <c r="CO241" s="1650"/>
      <c r="CP241" s="1650"/>
      <c r="CQ241" s="1650"/>
      <c r="CR241" s="1650"/>
      <c r="CS241" s="1650"/>
      <c r="CT241" s="1650"/>
      <c r="CU241" s="1650"/>
      <c r="CV241" s="1650"/>
      <c r="CW241" s="1650"/>
      <c r="CX241" s="1650"/>
      <c r="CY241" s="1650"/>
      <c r="CZ241" s="1650"/>
      <c r="DA241" s="1650"/>
      <c r="DB241" s="1650"/>
      <c r="DC241" s="1650"/>
      <c r="DD241" s="1650"/>
      <c r="DE241" s="1650"/>
      <c r="DF241" s="1650"/>
      <c r="DG241" s="1650"/>
      <c r="DH241" s="1650"/>
      <c r="DI241" s="1650"/>
      <c r="DJ241" s="1650"/>
      <c r="DK241" s="1650"/>
      <c r="DL241" s="1650"/>
      <c r="DM241" s="1650"/>
      <c r="DN241" s="1650"/>
      <c r="DO241" s="1650"/>
      <c r="DP241" s="1650"/>
      <c r="DQ241" s="1650"/>
      <c r="DR241" s="1650"/>
      <c r="DS241" s="1650"/>
      <c r="DT241" s="1650"/>
      <c r="DU241" s="1650"/>
      <c r="DV241" s="1650"/>
      <c r="DW241" s="1650"/>
      <c r="DX241" s="1650"/>
      <c r="DY241" s="1650"/>
      <c r="DZ241" s="1650"/>
      <c r="EA241" s="1650"/>
      <c r="EB241" s="1650"/>
      <c r="EC241" s="1650"/>
      <c r="ED241" s="1650"/>
      <c r="EE241" s="1650"/>
      <c r="EF241" s="1650"/>
      <c r="EG241" s="1650"/>
      <c r="EH241" s="1650"/>
      <c r="EI241" s="1650"/>
      <c r="EJ241" s="1650"/>
      <c r="EK241" s="1650"/>
      <c r="EL241" s="1650"/>
      <c r="EM241" s="1650"/>
      <c r="EN241" s="1650"/>
      <c r="EO241" s="1650"/>
      <c r="EP241" s="1650"/>
      <c r="EQ241" s="1650"/>
      <c r="ER241" s="1650"/>
      <c r="ES241" s="1650"/>
      <c r="ET241" s="1650"/>
      <c r="EU241" s="1650"/>
      <c r="EV241" s="1650"/>
      <c r="EW241" s="1650"/>
      <c r="EX241" s="1650"/>
      <c r="EY241" s="1650"/>
      <c r="EZ241" s="1650"/>
      <c r="FA241" s="1650"/>
      <c r="FB241" s="1650"/>
      <c r="FC241" s="1650"/>
      <c r="FD241" s="1650"/>
      <c r="FE241" s="1650"/>
      <c r="FF241" s="1650"/>
      <c r="FG241" s="1650"/>
      <c r="FH241" s="1650"/>
      <c r="FI241" s="1650"/>
      <c r="FJ241" s="1650"/>
      <c r="FK241" s="1650"/>
      <c r="FL241" s="1650"/>
      <c r="FM241" s="1650"/>
      <c r="FN241" s="1650"/>
      <c r="FO241" s="1650"/>
      <c r="FP241" s="1650"/>
      <c r="FQ241" s="1650"/>
      <c r="FR241" s="1650"/>
      <c r="FS241" s="1650"/>
      <c r="FT241" s="1650"/>
      <c r="FU241" s="1650"/>
      <c r="FV241" s="1650"/>
      <c r="FW241" s="1650"/>
      <c r="FX241" s="1650"/>
      <c r="FY241" s="1650"/>
      <c r="FZ241" s="1650"/>
      <c r="GA241" s="1650"/>
      <c r="GB241" s="1650"/>
      <c r="GC241" s="1650"/>
      <c r="GD241" s="1650"/>
      <c r="GE241" s="1650"/>
      <c r="GF241" s="1650"/>
      <c r="GG241" s="1650"/>
      <c r="GH241" s="1650"/>
      <c r="GI241" s="1650"/>
      <c r="GJ241" s="1650"/>
      <c r="GK241" s="1650"/>
      <c r="GL241" s="1650"/>
      <c r="GM241" s="1650"/>
      <c r="GO241" s="1169"/>
      <c r="GP241" s="1645"/>
      <c r="GQ241" s="1645"/>
      <c r="GR241" s="1169"/>
      <c r="GS241" s="1169"/>
      <c r="GT241" s="1169"/>
      <c r="GU241" s="1169"/>
      <c r="GV241" s="1645"/>
      <c r="GW241" s="1169"/>
      <c r="GX241" s="1169"/>
      <c r="GY241" s="553"/>
      <c r="GZ241" s="1169"/>
      <c r="HA241" s="1169"/>
      <c r="HB241" s="1169"/>
      <c r="HC241" s="1169"/>
      <c r="HD241" s="1169"/>
      <c r="HE241" s="1641"/>
      <c r="HF241" s="575"/>
      <c r="HG241" s="575"/>
      <c r="HH241" s="575"/>
      <c r="HI241" s="575"/>
      <c r="HJ241" s="1650">
        <v>11</v>
      </c>
    </row>
    <row s="1650" customFormat="1" customHeight="1" ht="11.549999999999999">
      <c r="A242" s="996"/>
      <c r="B242" s="1645"/>
      <c r="C242" s="1645"/>
      <c r="D242" s="360"/>
      <c r="J242" s="1650"/>
      <c r="K242" s="1650"/>
      <c r="L242" s="1650"/>
      <c r="M242" s="1650"/>
      <c r="N242" s="1650"/>
      <c r="O242" s="1650"/>
      <c r="P242" s="1650"/>
      <c r="Q242" s="1650"/>
      <c r="R242" s="1650"/>
      <c r="S242" s="1650"/>
      <c r="T242" s="1650"/>
      <c r="U242" s="1650"/>
      <c r="V242" s="1650"/>
      <c r="W242" s="1650"/>
      <c r="X242" s="1650"/>
      <c r="Y242" s="1650"/>
      <c r="Z242" s="1650"/>
      <c r="AA242" s="1650"/>
      <c r="AB242" s="1650"/>
      <c r="AC242" s="1650"/>
      <c r="AD242" s="1650"/>
      <c r="AE242" s="1650"/>
      <c r="AF242" s="1650"/>
      <c r="AG242" s="1650"/>
      <c r="AH242" s="1650"/>
      <c r="AI242" s="1650"/>
      <c r="AJ242" s="1650"/>
      <c r="AK242" s="1650"/>
      <c r="AL242" s="1650"/>
      <c r="AM242" s="1650"/>
      <c r="AN242" s="1650"/>
      <c r="AO242" s="1650"/>
      <c r="AP242" s="1650"/>
      <c r="AQ242" s="1650"/>
      <c r="AR242" s="1650"/>
      <c r="AS242" s="1650"/>
      <c r="AT242" s="1650"/>
      <c r="AU242" s="1650"/>
      <c r="AV242" s="1650"/>
      <c r="AW242" s="1650"/>
      <c r="AX242" s="1650"/>
      <c r="AY242" s="1650"/>
      <c r="AZ242" s="1650"/>
      <c r="BA242" s="1650"/>
      <c r="BB242" s="1650"/>
      <c r="BC242" s="1650"/>
      <c r="BD242" s="1650"/>
      <c r="BE242" s="1650"/>
      <c r="BF242" s="1650"/>
      <c r="BG242" s="1650"/>
      <c r="BH242" s="1650"/>
      <c r="BI242" s="1650"/>
      <c r="BJ242" s="1650"/>
      <c r="BK242" s="1650"/>
      <c r="BL242" s="1650"/>
      <c r="BM242" s="1650"/>
      <c r="BN242" s="1650"/>
      <c r="BO242" s="1650"/>
      <c r="BP242" s="1650"/>
      <c r="BQ242" s="1650"/>
      <c r="BR242" s="1650"/>
      <c r="BS242" s="1650"/>
      <c r="BT242" s="1650"/>
      <c r="BU242" s="1650"/>
      <c r="BV242" s="1650"/>
      <c r="BW242" s="1650"/>
      <c r="BX242" s="1650"/>
      <c r="BY242" s="1650"/>
      <c r="BZ242" s="1650"/>
      <c r="CA242" s="1650"/>
      <c r="CB242" s="1650"/>
      <c r="CC242" s="1650"/>
      <c r="CD242" s="1650"/>
      <c r="CE242" s="1650"/>
      <c r="CF242" s="1650"/>
      <c r="CG242" s="1650"/>
      <c r="CH242" s="1650"/>
      <c r="CI242" s="1650"/>
      <c r="CJ242" s="1650"/>
      <c r="CK242" s="1650"/>
      <c r="CL242" s="1650"/>
      <c r="CM242" s="1650"/>
      <c r="CN242" s="1650"/>
      <c r="CO242" s="1650"/>
      <c r="CP242" s="1650"/>
      <c r="CQ242" s="1650"/>
      <c r="CR242" s="1650"/>
      <c r="CS242" s="1650"/>
      <c r="CT242" s="1650"/>
      <c r="CU242" s="1650"/>
      <c r="CV242" s="1650"/>
      <c r="CW242" s="1650"/>
      <c r="CX242" s="1650"/>
      <c r="CY242" s="1650"/>
      <c r="CZ242" s="1650"/>
      <c r="DA242" s="1650"/>
      <c r="DB242" s="1650"/>
      <c r="DC242" s="1650"/>
      <c r="DD242" s="1650"/>
      <c r="DE242" s="1650"/>
      <c r="DF242" s="1650"/>
      <c r="DG242" s="1650"/>
      <c r="DH242" s="1650"/>
      <c r="DI242" s="1650"/>
      <c r="DJ242" s="1650"/>
      <c r="DK242" s="1650"/>
      <c r="DL242" s="1650"/>
      <c r="DM242" s="1650"/>
      <c r="DN242" s="1650"/>
      <c r="DO242" s="1650"/>
      <c r="DP242" s="1650"/>
      <c r="DQ242" s="1650"/>
      <c r="DR242" s="1650"/>
      <c r="DS242" s="1650"/>
      <c r="DT242" s="1650"/>
      <c r="DU242" s="1650"/>
      <c r="DV242" s="1650"/>
      <c r="DW242" s="1650"/>
      <c r="DX242" s="1650"/>
      <c r="DY242" s="1650"/>
      <c r="DZ242" s="1650"/>
      <c r="EA242" s="1650"/>
      <c r="EB242" s="1650"/>
      <c r="EC242" s="1650"/>
      <c r="ED242" s="1650"/>
      <c r="EE242" s="1650"/>
      <c r="EF242" s="1650"/>
      <c r="EG242" s="1650"/>
      <c r="EH242" s="1650"/>
      <c r="EI242" s="1650"/>
      <c r="EJ242" s="1650"/>
      <c r="EK242" s="1650"/>
      <c r="EL242" s="1650"/>
      <c r="EM242" s="1650"/>
      <c r="EN242" s="1650"/>
      <c r="EO242" s="1650"/>
      <c r="EP242" s="1650"/>
      <c r="EQ242" s="1650"/>
      <c r="ER242" s="1650"/>
      <c r="ES242" s="1650"/>
      <c r="ET242" s="1650"/>
      <c r="EU242" s="1650"/>
      <c r="EV242" s="1650"/>
      <c r="EW242" s="1650"/>
      <c r="EX242" s="1650"/>
      <c r="EY242" s="1650"/>
      <c r="EZ242" s="1650"/>
      <c r="FA242" s="1650"/>
      <c r="FB242" s="1650"/>
      <c r="FC242" s="1650"/>
      <c r="FD242" s="1650"/>
      <c r="FE242" s="1650"/>
      <c r="FF242" s="1650"/>
      <c r="FG242" s="1650"/>
      <c r="FH242" s="1650"/>
      <c r="FI242" s="1650"/>
      <c r="FJ242" s="1650"/>
      <c r="FK242" s="1650"/>
      <c r="FL242" s="1650"/>
      <c r="FM242" s="1650"/>
      <c r="FN242" s="1650"/>
      <c r="FO242" s="1650"/>
      <c r="FP242" s="1650"/>
      <c r="FQ242" s="1650"/>
      <c r="FR242" s="1650"/>
      <c r="FS242" s="1650"/>
      <c r="FT242" s="1650"/>
      <c r="FU242" s="1650"/>
      <c r="FV242" s="1650"/>
      <c r="FW242" s="1650"/>
      <c r="FX242" s="1650"/>
      <c r="FY242" s="1650"/>
      <c r="FZ242" s="1650"/>
      <c r="GA242" s="1650"/>
      <c r="GB242" s="1650"/>
      <c r="GC242" s="1650"/>
      <c r="GD242" s="1650"/>
      <c r="GE242" s="1650"/>
      <c r="GF242" s="1650"/>
      <c r="GG242" s="1650"/>
      <c r="GH242" s="1650"/>
      <c r="GI242" s="1650"/>
      <c r="GJ242" s="1650"/>
      <c r="GK242" s="1650"/>
      <c r="GL242" s="1650"/>
      <c r="GM242" s="1650"/>
      <c r="GO242" s="1169"/>
      <c r="GP242" s="1645"/>
      <c r="GQ242" s="1645"/>
      <c r="GR242" s="1169"/>
      <c r="GS242" s="1169"/>
      <c r="GT242" s="1169"/>
      <c r="GU242" s="1169"/>
      <c r="GV242" s="1645"/>
      <c r="GW242" s="1169"/>
      <c r="GX242" s="1169"/>
      <c r="GY242" s="553"/>
      <c r="GZ242" s="1169"/>
      <c r="HA242" s="1169"/>
      <c r="HB242" s="1169"/>
      <c r="HC242" s="1169"/>
      <c r="HD242" s="1169"/>
      <c r="HE242" s="1641"/>
      <c r="HF242" s="575"/>
      <c r="HG242" s="575"/>
      <c r="HH242" s="575"/>
      <c r="HI242" s="575"/>
      <c r="HJ242" s="1650">
        <v>11</v>
      </c>
    </row>
    <row s="1650" customFormat="1" customHeight="1" ht="11.549999999999999">
      <c r="A243" s="996"/>
      <c r="B243" s="1645"/>
      <c r="C243" s="1645"/>
      <c r="D243" s="360"/>
      <c r="J243" s="1650"/>
      <c r="K243" s="1650"/>
      <c r="L243" s="1650"/>
      <c r="M243" s="1650"/>
      <c r="N243" s="1650"/>
      <c r="O243" s="1650"/>
      <c r="P243" s="1650"/>
      <c r="Q243" s="1650"/>
      <c r="R243" s="1650"/>
      <c r="S243" s="1650"/>
      <c r="T243" s="1650"/>
      <c r="U243" s="1650"/>
      <c r="V243" s="1650"/>
      <c r="W243" s="1650"/>
      <c r="X243" s="1650"/>
      <c r="Y243" s="1650"/>
      <c r="Z243" s="1650"/>
      <c r="AA243" s="1650"/>
      <c r="AB243" s="1650"/>
      <c r="AC243" s="1650"/>
      <c r="AD243" s="1650"/>
      <c r="AE243" s="1650"/>
      <c r="AF243" s="1650"/>
      <c r="AG243" s="1650"/>
      <c r="AH243" s="1650"/>
      <c r="AI243" s="1650"/>
      <c r="AJ243" s="1650"/>
      <c r="AK243" s="1650"/>
      <c r="AL243" s="1650"/>
      <c r="AM243" s="1650"/>
      <c r="AN243" s="1650"/>
      <c r="AO243" s="1650"/>
      <c r="AP243" s="1650"/>
      <c r="AQ243" s="1650"/>
      <c r="AR243" s="1650"/>
      <c r="AS243" s="1650"/>
      <c r="AT243" s="1650"/>
      <c r="AU243" s="1650"/>
      <c r="AV243" s="1650"/>
      <c r="AW243" s="1650"/>
      <c r="AX243" s="1650"/>
      <c r="AY243" s="1650"/>
      <c r="AZ243" s="1650"/>
      <c r="BA243" s="1650"/>
      <c r="BB243" s="1650"/>
      <c r="BC243" s="1650"/>
      <c r="BD243" s="1650"/>
      <c r="BE243" s="1650"/>
      <c r="BF243" s="1650"/>
      <c r="BG243" s="1650"/>
      <c r="BH243" s="1650"/>
      <c r="BI243" s="1650"/>
      <c r="BJ243" s="1650"/>
      <c r="BK243" s="1650"/>
      <c r="BL243" s="1650"/>
      <c r="BM243" s="1650"/>
      <c r="BN243" s="1650"/>
      <c r="BO243" s="1650"/>
      <c r="BP243" s="1650"/>
      <c r="BQ243" s="1650"/>
      <c r="BR243" s="1650"/>
      <c r="BS243" s="1650"/>
      <c r="BT243" s="1650"/>
      <c r="BU243" s="1650"/>
      <c r="BV243" s="1650"/>
      <c r="BW243" s="1650"/>
      <c r="BX243" s="1650"/>
      <c r="BY243" s="1650"/>
      <c r="BZ243" s="1650"/>
      <c r="CA243" s="1650"/>
      <c r="CB243" s="1650"/>
      <c r="CC243" s="1650"/>
      <c r="CD243" s="1650"/>
      <c r="CE243" s="1650"/>
      <c r="CF243" s="1650"/>
      <c r="CG243" s="1650"/>
      <c r="CH243" s="1650"/>
      <c r="CI243" s="1650"/>
      <c r="CJ243" s="1650"/>
      <c r="CK243" s="1650"/>
      <c r="CL243" s="1650"/>
      <c r="CM243" s="1650"/>
      <c r="CN243" s="1650"/>
      <c r="CO243" s="1650"/>
      <c r="CP243" s="1650"/>
      <c r="CQ243" s="1650"/>
      <c r="CR243" s="1650"/>
      <c r="CS243" s="1650"/>
      <c r="CT243" s="1650"/>
      <c r="CU243" s="1650"/>
      <c r="CV243" s="1650"/>
      <c r="CW243" s="1650"/>
      <c r="CX243" s="1650"/>
      <c r="CY243" s="1650"/>
      <c r="CZ243" s="1650"/>
      <c r="DA243" s="1650"/>
      <c r="DB243" s="1650"/>
      <c r="DC243" s="1650"/>
      <c r="DD243" s="1650"/>
      <c r="DE243" s="1650"/>
      <c r="DF243" s="1650"/>
      <c r="DG243" s="1650"/>
      <c r="DH243" s="1650"/>
      <c r="DI243" s="1650"/>
      <c r="DJ243" s="1650"/>
      <c r="DK243" s="1650"/>
      <c r="DL243" s="1650"/>
      <c r="DM243" s="1650"/>
      <c r="DN243" s="1650"/>
      <c r="DO243" s="1650"/>
      <c r="DP243" s="1650"/>
      <c r="DQ243" s="1650"/>
      <c r="DR243" s="1650"/>
      <c r="DS243" s="1650"/>
      <c r="DT243" s="1650"/>
      <c r="DU243" s="1650"/>
      <c r="DV243" s="1650"/>
      <c r="DW243" s="1650"/>
      <c r="DX243" s="1650"/>
      <c r="DY243" s="1650"/>
      <c r="DZ243" s="1650"/>
      <c r="EA243" s="1650"/>
      <c r="EB243" s="1650"/>
      <c r="EC243" s="1650"/>
      <c r="ED243" s="1650"/>
      <c r="EE243" s="1650"/>
      <c r="EF243" s="1650"/>
      <c r="EG243" s="1650"/>
      <c r="EH243" s="1650"/>
      <c r="EI243" s="1650"/>
      <c r="EJ243" s="1650"/>
      <c r="EK243" s="1650"/>
      <c r="EL243" s="1650"/>
      <c r="EM243" s="1650"/>
      <c r="EN243" s="1650"/>
      <c r="EO243" s="1650"/>
      <c r="EP243" s="1650"/>
      <c r="EQ243" s="1650"/>
      <c r="ER243" s="1650"/>
      <c r="ES243" s="1650"/>
      <c r="ET243" s="1650"/>
      <c r="EU243" s="1650"/>
      <c r="EV243" s="1650"/>
      <c r="EW243" s="1650"/>
      <c r="EX243" s="1650"/>
      <c r="EY243" s="1650"/>
      <c r="EZ243" s="1650"/>
      <c r="FA243" s="1650"/>
      <c r="FB243" s="1650"/>
      <c r="FC243" s="1650"/>
      <c r="FD243" s="1650"/>
      <c r="FE243" s="1650"/>
      <c r="FF243" s="1650"/>
      <c r="FG243" s="1650"/>
      <c r="FH243" s="1650"/>
      <c r="FI243" s="1650"/>
      <c r="FJ243" s="1650"/>
      <c r="FK243" s="1650"/>
      <c r="FL243" s="1650"/>
      <c r="FM243" s="1650"/>
      <c r="FN243" s="1650"/>
      <c r="FO243" s="1650"/>
      <c r="FP243" s="1650"/>
      <c r="FQ243" s="1650"/>
      <c r="FR243" s="1650"/>
      <c r="FS243" s="1650"/>
      <c r="FT243" s="1650"/>
      <c r="FU243" s="1650"/>
      <c r="FV243" s="1650"/>
      <c r="FW243" s="1650"/>
      <c r="FX243" s="1650"/>
      <c r="FY243" s="1650"/>
      <c r="FZ243" s="1650"/>
      <c r="GA243" s="1650"/>
      <c r="GB243" s="1650"/>
      <c r="GC243" s="1650"/>
      <c r="GD243" s="1650"/>
      <c r="GE243" s="1650"/>
      <c r="GF243" s="1650"/>
      <c r="GG243" s="1650"/>
      <c r="GH243" s="1650"/>
      <c r="GI243" s="1650"/>
      <c r="GJ243" s="1650"/>
      <c r="GK243" s="1650"/>
      <c r="GL243" s="1650"/>
      <c r="GM243" s="1650"/>
      <c r="GO243" s="1169"/>
      <c r="GP243" s="1645"/>
      <c r="GQ243" s="1645"/>
      <c r="GR243" s="1169"/>
      <c r="GS243" s="1169"/>
      <c r="GT243" s="1169"/>
      <c r="GU243" s="1169"/>
      <c r="GV243" s="1645"/>
      <c r="GW243" s="1169"/>
      <c r="GX243" s="1169"/>
      <c r="GY243" s="553"/>
      <c r="GZ243" s="1169"/>
      <c r="HA243" s="1169"/>
      <c r="HB243" s="1169"/>
      <c r="HC243" s="1169"/>
      <c r="HD243" s="1169"/>
      <c r="HE243" s="1641"/>
      <c r="HF243" s="575"/>
      <c r="HG243" s="575"/>
      <c r="HH243" s="575"/>
      <c r="HI243" s="575"/>
      <c r="HJ243" s="1650">
        <v>11</v>
      </c>
    </row>
    <row s="1650" customFormat="1" customHeight="1" ht="11.549999999999999">
      <c r="A244" s="996"/>
      <c r="B244" s="1645"/>
      <c r="C244" s="1645"/>
      <c r="D244" s="360"/>
      <c r="J244" s="1650"/>
      <c r="K244" s="1650"/>
      <c r="L244" s="1650"/>
      <c r="M244" s="1650"/>
      <c r="N244" s="1650"/>
      <c r="O244" s="1650"/>
      <c r="P244" s="1650"/>
      <c r="Q244" s="1650"/>
      <c r="R244" s="1650"/>
      <c r="S244" s="1650"/>
      <c r="T244" s="1650"/>
      <c r="U244" s="1650"/>
      <c r="V244" s="1650"/>
      <c r="W244" s="1650"/>
      <c r="X244" s="1650"/>
      <c r="Y244" s="1650"/>
      <c r="Z244" s="1650"/>
      <c r="AA244" s="1650"/>
      <c r="AB244" s="1650"/>
      <c r="AC244" s="1650"/>
      <c r="AD244" s="1650"/>
      <c r="AE244" s="1650"/>
      <c r="AF244" s="1650"/>
      <c r="AG244" s="1650"/>
      <c r="AH244" s="1650"/>
      <c r="AI244" s="1650"/>
      <c r="AJ244" s="1650"/>
      <c r="AK244" s="1650"/>
      <c r="AL244" s="1650"/>
      <c r="AM244" s="1650"/>
      <c r="AN244" s="1650"/>
      <c r="AO244" s="1650"/>
      <c r="AP244" s="1650"/>
      <c r="AQ244" s="1650"/>
      <c r="AR244" s="1650"/>
      <c r="AS244" s="1650"/>
      <c r="AT244" s="1650"/>
      <c r="AU244" s="1650"/>
      <c r="AV244" s="1650"/>
      <c r="AW244" s="1650"/>
      <c r="AX244" s="1650"/>
      <c r="AY244" s="1650"/>
      <c r="AZ244" s="1650"/>
      <c r="BA244" s="1650"/>
      <c r="BB244" s="1650"/>
      <c r="BC244" s="1650"/>
      <c r="BD244" s="1650"/>
      <c r="BE244" s="1650"/>
      <c r="BF244" s="1650"/>
      <c r="BG244" s="1650"/>
      <c r="BH244" s="1650"/>
      <c r="BI244" s="1650"/>
      <c r="BJ244" s="1650"/>
      <c r="BK244" s="1650"/>
      <c r="BL244" s="1650"/>
      <c r="BM244" s="1650"/>
      <c r="BN244" s="1650"/>
      <c r="BO244" s="1650"/>
      <c r="BP244" s="1650"/>
      <c r="BQ244" s="1650"/>
      <c r="BR244" s="1650"/>
      <c r="BS244" s="1650"/>
      <c r="BT244" s="1650"/>
      <c r="BU244" s="1650"/>
      <c r="BV244" s="1650"/>
      <c r="BW244" s="1650"/>
      <c r="BX244" s="1650"/>
      <c r="BY244" s="1650"/>
      <c r="BZ244" s="1650"/>
      <c r="CA244" s="1650"/>
      <c r="CB244" s="1650"/>
      <c r="CC244" s="1650"/>
      <c r="CD244" s="1650"/>
      <c r="CE244" s="1650"/>
      <c r="CF244" s="1650"/>
      <c r="CG244" s="1650"/>
      <c r="CH244" s="1650"/>
      <c r="CI244" s="1650"/>
      <c r="CJ244" s="1650"/>
      <c r="CK244" s="1650"/>
      <c r="CL244" s="1650"/>
      <c r="CM244" s="1650"/>
      <c r="CN244" s="1650"/>
      <c r="CO244" s="1650"/>
      <c r="CP244" s="1650"/>
      <c r="CQ244" s="1650"/>
      <c r="CR244" s="1650"/>
      <c r="CS244" s="1650"/>
      <c r="CT244" s="1650"/>
      <c r="CU244" s="1650"/>
      <c r="CV244" s="1650"/>
      <c r="CW244" s="1650"/>
      <c r="CX244" s="1650"/>
      <c r="CY244" s="1650"/>
      <c r="CZ244" s="1650"/>
      <c r="DA244" s="1650"/>
      <c r="DB244" s="1650"/>
      <c r="DC244" s="1650"/>
      <c r="DD244" s="1650"/>
      <c r="DE244" s="1650"/>
      <c r="DF244" s="1650"/>
      <c r="DG244" s="1650"/>
      <c r="DH244" s="1650"/>
      <c r="DI244" s="1650"/>
      <c r="DJ244" s="1650"/>
      <c r="DK244" s="1650"/>
      <c r="DL244" s="1650"/>
      <c r="DM244" s="1650"/>
      <c r="DN244" s="1650"/>
      <c r="DO244" s="1650"/>
      <c r="DP244" s="1650"/>
      <c r="DQ244" s="1650"/>
      <c r="DR244" s="1650"/>
      <c r="DS244" s="1650"/>
      <c r="DT244" s="1650"/>
      <c r="DU244" s="1650"/>
      <c r="DV244" s="1650"/>
      <c r="DW244" s="1650"/>
      <c r="DX244" s="1650"/>
      <c r="DY244" s="1650"/>
      <c r="DZ244" s="1650"/>
      <c r="EA244" s="1650"/>
      <c r="EB244" s="1650"/>
      <c r="EC244" s="1650"/>
      <c r="ED244" s="1650"/>
      <c r="EE244" s="1650"/>
      <c r="EF244" s="1650"/>
      <c r="EG244" s="1650"/>
      <c r="EH244" s="1650"/>
      <c r="EI244" s="1650"/>
      <c r="EJ244" s="1650"/>
      <c r="EK244" s="1650"/>
      <c r="EL244" s="1650"/>
      <c r="EM244" s="1650"/>
      <c r="EN244" s="1650"/>
      <c r="EO244" s="1650"/>
      <c r="EP244" s="1650"/>
      <c r="EQ244" s="1650"/>
      <c r="ER244" s="1650"/>
      <c r="ES244" s="1650"/>
      <c r="ET244" s="1650"/>
      <c r="EU244" s="1650"/>
      <c r="EV244" s="1650"/>
      <c r="EW244" s="1650"/>
      <c r="EX244" s="1650"/>
      <c r="EY244" s="1650"/>
      <c r="EZ244" s="1650"/>
      <c r="FA244" s="1650"/>
      <c r="FB244" s="1650"/>
      <c r="FC244" s="1650"/>
      <c r="FD244" s="1650"/>
      <c r="FE244" s="1650"/>
      <c r="FF244" s="1650"/>
      <c r="FG244" s="1650"/>
      <c r="FH244" s="1650"/>
      <c r="FI244" s="1650"/>
      <c r="FJ244" s="1650"/>
      <c r="FK244" s="1650"/>
      <c r="FL244" s="1650"/>
      <c r="FM244" s="1650"/>
      <c r="FN244" s="1650"/>
      <c r="FO244" s="1650"/>
      <c r="FP244" s="1650"/>
      <c r="FQ244" s="1650"/>
      <c r="FR244" s="1650"/>
      <c r="FS244" s="1650"/>
      <c r="FT244" s="1650"/>
      <c r="FU244" s="1650"/>
      <c r="FV244" s="1650"/>
      <c r="FW244" s="1650"/>
      <c r="FX244" s="1650"/>
      <c r="FY244" s="1650"/>
      <c r="FZ244" s="1650"/>
      <c r="GA244" s="1650"/>
      <c r="GB244" s="1650"/>
      <c r="GC244" s="1650"/>
      <c r="GD244" s="1650"/>
      <c r="GE244" s="1650"/>
      <c r="GF244" s="1650"/>
      <c r="GG244" s="1650"/>
      <c r="GH244" s="1650"/>
      <c r="GI244" s="1650"/>
      <c r="GJ244" s="1650"/>
      <c r="GK244" s="1650"/>
      <c r="GL244" s="1650"/>
      <c r="GM244" s="1650"/>
      <c r="GO244" s="1169"/>
      <c r="GP244" s="1645"/>
      <c r="GQ244" s="1645"/>
      <c r="GR244" s="1169"/>
      <c r="GS244" s="1169"/>
      <c r="GT244" s="1169"/>
      <c r="GU244" s="1169"/>
      <c r="GV244" s="1645"/>
      <c r="GW244" s="1169"/>
      <c r="GX244" s="1169"/>
      <c r="GY244" s="553"/>
      <c r="GZ244" s="1169"/>
      <c r="HA244" s="1169"/>
      <c r="HB244" s="1169"/>
      <c r="HC244" s="1169"/>
      <c r="HD244" s="1169"/>
      <c r="HE244" s="1641"/>
      <c r="HF244" s="575"/>
      <c r="HG244" s="575"/>
      <c r="HH244" s="575"/>
      <c r="HI244" s="575"/>
      <c r="HJ244" s="1650">
        <v>11</v>
      </c>
    </row>
    <row s="1650" customFormat="1" customHeight="1" ht="11.549999999999999">
      <c r="A245" s="996"/>
      <c r="B245" s="1645"/>
      <c r="C245" s="1645"/>
      <c r="D245" s="360"/>
      <c r="J245" s="1650"/>
      <c r="K245" s="1650"/>
      <c r="L245" s="1650"/>
      <c r="M245" s="1650"/>
      <c r="N245" s="1650"/>
      <c r="O245" s="1650"/>
      <c r="P245" s="1650"/>
      <c r="Q245" s="1650"/>
      <c r="R245" s="1650"/>
      <c r="S245" s="1650"/>
      <c r="T245" s="1650"/>
      <c r="U245" s="1650"/>
      <c r="V245" s="1650"/>
      <c r="W245" s="1650"/>
      <c r="X245" s="1650"/>
      <c r="Y245" s="1650"/>
      <c r="Z245" s="1650"/>
      <c r="AA245" s="1650"/>
      <c r="AB245" s="1650"/>
      <c r="AC245" s="1650"/>
      <c r="AD245" s="1650"/>
      <c r="AE245" s="1650"/>
      <c r="AF245" s="1650"/>
      <c r="AG245" s="1650"/>
      <c r="AH245" s="1650"/>
      <c r="AI245" s="1650"/>
      <c r="AJ245" s="1650"/>
      <c r="AK245" s="1650"/>
      <c r="AL245" s="1650"/>
      <c r="AM245" s="1650"/>
      <c r="AN245" s="1650"/>
      <c r="AO245" s="1650"/>
      <c r="AP245" s="1650"/>
      <c r="AQ245" s="1650"/>
      <c r="AR245" s="1650"/>
      <c r="AS245" s="1650"/>
      <c r="AT245" s="1650"/>
      <c r="AU245" s="1650"/>
      <c r="AV245" s="1650"/>
      <c r="AW245" s="1650"/>
      <c r="AX245" s="1650"/>
      <c r="AY245" s="1650"/>
      <c r="AZ245" s="1650"/>
      <c r="BA245" s="1650"/>
      <c r="BB245" s="1650"/>
      <c r="BC245" s="1650"/>
      <c r="BD245" s="1650"/>
      <c r="BE245" s="1650"/>
      <c r="BF245" s="1650"/>
      <c r="BG245" s="1650"/>
      <c r="BH245" s="1650"/>
      <c r="BI245" s="1650"/>
      <c r="BJ245" s="1650"/>
      <c r="BK245" s="1650"/>
      <c r="BL245" s="1650"/>
      <c r="BM245" s="1650"/>
      <c r="BN245" s="1650"/>
      <c r="BO245" s="1650"/>
      <c r="BP245" s="1650"/>
      <c r="BQ245" s="1650"/>
      <c r="BR245" s="1650"/>
      <c r="BS245" s="1650"/>
      <c r="BT245" s="1650"/>
      <c r="BU245" s="1650"/>
      <c r="BV245" s="1650"/>
      <c r="BW245" s="1650"/>
      <c r="BX245" s="1650"/>
      <c r="BY245" s="1650"/>
      <c r="BZ245" s="1650"/>
      <c r="CA245" s="1650"/>
      <c r="CB245" s="1650"/>
      <c r="CC245" s="1650"/>
      <c r="CD245" s="1650"/>
      <c r="CE245" s="1650"/>
      <c r="CF245" s="1650"/>
      <c r="CG245" s="1650"/>
      <c r="CH245" s="1650"/>
      <c r="CI245" s="1650"/>
      <c r="CJ245" s="1650"/>
      <c r="CK245" s="1650"/>
      <c r="CL245" s="1650"/>
      <c r="CM245" s="1650"/>
      <c r="CN245" s="1650"/>
      <c r="CO245" s="1650"/>
      <c r="CP245" s="1650"/>
      <c r="CQ245" s="1650"/>
      <c r="CR245" s="1650"/>
      <c r="CS245" s="1650"/>
      <c r="CT245" s="1650"/>
      <c r="CU245" s="1650"/>
      <c r="CV245" s="1650"/>
      <c r="CW245" s="1650"/>
      <c r="CX245" s="1650"/>
      <c r="CY245" s="1650"/>
      <c r="CZ245" s="1650"/>
      <c r="DA245" s="1650"/>
      <c r="DB245" s="1650"/>
      <c r="DC245" s="1650"/>
      <c r="DD245" s="1650"/>
      <c r="DE245" s="1650"/>
      <c r="DF245" s="1650"/>
      <c r="DG245" s="1650"/>
      <c r="DH245" s="1650"/>
      <c r="DI245" s="1650"/>
      <c r="DJ245" s="1650"/>
      <c r="DK245" s="1650"/>
      <c r="DL245" s="1650"/>
      <c r="DM245" s="1650"/>
      <c r="DN245" s="1650"/>
      <c r="DO245" s="1650"/>
      <c r="DP245" s="1650"/>
      <c r="DQ245" s="1650"/>
      <c r="DR245" s="1650"/>
      <c r="DS245" s="1650"/>
      <c r="DT245" s="1650"/>
      <c r="DU245" s="1650"/>
      <c r="DV245" s="1650"/>
      <c r="DW245" s="1650"/>
      <c r="DX245" s="1650"/>
      <c r="DY245" s="1650"/>
      <c r="DZ245" s="1650"/>
      <c r="EA245" s="1650"/>
      <c r="EB245" s="1650"/>
      <c r="EC245" s="1650"/>
      <c r="ED245" s="1650"/>
      <c r="EE245" s="1650"/>
      <c r="EF245" s="1650"/>
      <c r="EG245" s="1650"/>
      <c r="EH245" s="1650"/>
      <c r="EI245" s="1650"/>
      <c r="EJ245" s="1650"/>
      <c r="EK245" s="1650"/>
      <c r="EL245" s="1650"/>
      <c r="EM245" s="1650"/>
      <c r="EN245" s="1650"/>
      <c r="EO245" s="1650"/>
      <c r="EP245" s="1650"/>
      <c r="EQ245" s="1650"/>
      <c r="ER245" s="1650"/>
      <c r="ES245" s="1650"/>
      <c r="ET245" s="1650"/>
      <c r="EU245" s="1650"/>
      <c r="EV245" s="1650"/>
      <c r="EW245" s="1650"/>
      <c r="EX245" s="1650"/>
      <c r="EY245" s="1650"/>
      <c r="EZ245" s="1650"/>
      <c r="FA245" s="1650"/>
      <c r="FB245" s="1650"/>
      <c r="FC245" s="1650"/>
      <c r="FD245" s="1650"/>
      <c r="FE245" s="1650"/>
      <c r="FF245" s="1650"/>
      <c r="FG245" s="1650"/>
      <c r="FH245" s="1650"/>
      <c r="FI245" s="1650"/>
      <c r="FJ245" s="1650"/>
      <c r="FK245" s="1650"/>
      <c r="FL245" s="1650"/>
      <c r="FM245" s="1650"/>
      <c r="FN245" s="1650"/>
      <c r="FO245" s="1650"/>
      <c r="FP245" s="1650"/>
      <c r="FQ245" s="1650"/>
      <c r="FR245" s="1650"/>
      <c r="FS245" s="1650"/>
      <c r="FT245" s="1650"/>
      <c r="FU245" s="1650"/>
      <c r="FV245" s="1650"/>
      <c r="FW245" s="1650"/>
      <c r="FX245" s="1650"/>
      <c r="FY245" s="1650"/>
      <c r="FZ245" s="1650"/>
      <c r="GA245" s="1650"/>
      <c r="GB245" s="1650"/>
      <c r="GC245" s="1650"/>
      <c r="GD245" s="1650"/>
      <c r="GE245" s="1650"/>
      <c r="GF245" s="1650"/>
      <c r="GG245" s="1650"/>
      <c r="GH245" s="1650"/>
      <c r="GI245" s="1650"/>
      <c r="GJ245" s="1650"/>
      <c r="GK245" s="1650"/>
      <c r="GL245" s="1650"/>
      <c r="GM245" s="1650"/>
      <c r="GO245" s="1169"/>
      <c r="GP245" s="1645"/>
      <c r="GQ245" s="1645"/>
      <c r="GR245" s="1169"/>
      <c r="GS245" s="1169"/>
      <c r="GT245" s="1169"/>
      <c r="GU245" s="1169"/>
      <c r="GV245" s="1645"/>
      <c r="GW245" s="1169"/>
      <c r="GX245" s="1169"/>
      <c r="GY245" s="553"/>
      <c r="GZ245" s="1169"/>
      <c r="HA245" s="1169"/>
      <c r="HB245" s="1169"/>
      <c r="HC245" s="1169"/>
      <c r="HD245" s="1169"/>
      <c r="HE245" s="1641"/>
      <c r="HF245" s="575"/>
      <c r="HG245" s="575"/>
      <c r="HH245" s="575"/>
      <c r="HI245" s="575"/>
      <c r="HJ245" s="1650">
        <v>11</v>
      </c>
    </row>
    <row s="1650" customFormat="1" customHeight="1" ht="11.549999999999999">
      <c r="A246" s="996"/>
      <c r="B246" s="1645"/>
      <c r="C246" s="1645"/>
      <c r="D246" s="360"/>
      <c r="J246" s="1650"/>
      <c r="K246" s="1650"/>
      <c r="L246" s="1650"/>
      <c r="M246" s="1650"/>
      <c r="N246" s="1650"/>
      <c r="O246" s="1650"/>
      <c r="P246" s="1650"/>
      <c r="Q246" s="1650"/>
      <c r="R246" s="1650"/>
      <c r="S246" s="1650"/>
      <c r="T246" s="1650"/>
      <c r="U246" s="1650"/>
      <c r="V246" s="1650"/>
      <c r="W246" s="1650"/>
      <c r="X246" s="1650"/>
      <c r="Y246" s="1650"/>
      <c r="Z246" s="1650"/>
      <c r="AA246" s="1650"/>
      <c r="AB246" s="1650"/>
      <c r="AC246" s="1650"/>
      <c r="AD246" s="1650"/>
      <c r="AE246" s="1650"/>
      <c r="AF246" s="1650"/>
      <c r="AG246" s="1650"/>
      <c r="AH246" s="1650"/>
      <c r="AI246" s="1650"/>
      <c r="AJ246" s="1650"/>
      <c r="AK246" s="1650"/>
      <c r="AL246" s="1650"/>
      <c r="AM246" s="1650"/>
      <c r="AN246" s="1650"/>
      <c r="AO246" s="1650"/>
      <c r="AP246" s="1650"/>
      <c r="AQ246" s="1650"/>
      <c r="AR246" s="1650"/>
      <c r="AS246" s="1650"/>
      <c r="AT246" s="1650"/>
      <c r="AU246" s="1650"/>
      <c r="AV246" s="1650"/>
      <c r="AW246" s="1650"/>
      <c r="AX246" s="1650"/>
      <c r="AY246" s="1650"/>
      <c r="AZ246" s="1650"/>
      <c r="BA246" s="1650"/>
      <c r="BB246" s="1650"/>
      <c r="BC246" s="1650"/>
      <c r="BD246" s="1650"/>
      <c r="BE246" s="1650"/>
      <c r="BF246" s="1650"/>
      <c r="BG246" s="1650"/>
      <c r="BH246" s="1650"/>
      <c r="BI246" s="1650"/>
      <c r="BJ246" s="1650"/>
      <c r="BK246" s="1650"/>
      <c r="BL246" s="1650"/>
      <c r="BM246" s="1650"/>
      <c r="BN246" s="1650"/>
      <c r="BO246" s="1650"/>
      <c r="BP246" s="1650"/>
      <c r="BQ246" s="1650"/>
      <c r="BR246" s="1650"/>
      <c r="BS246" s="1650"/>
      <c r="BT246" s="1650"/>
      <c r="BU246" s="1650"/>
      <c r="BV246" s="1650"/>
      <c r="BW246" s="1650"/>
      <c r="BX246" s="1650"/>
      <c r="BY246" s="1650"/>
      <c r="BZ246" s="1650"/>
      <c r="CA246" s="1650"/>
      <c r="CB246" s="1650"/>
      <c r="CC246" s="1650"/>
      <c r="CD246" s="1650"/>
      <c r="CE246" s="1650"/>
      <c r="CF246" s="1650"/>
      <c r="CG246" s="1650"/>
      <c r="CH246" s="1650"/>
      <c r="CI246" s="1650"/>
      <c r="CJ246" s="1650"/>
      <c r="CK246" s="1650"/>
      <c r="CL246" s="1650"/>
      <c r="CM246" s="1650"/>
      <c r="CN246" s="1650"/>
      <c r="CO246" s="1650"/>
      <c r="CP246" s="1650"/>
      <c r="CQ246" s="1650"/>
      <c r="CR246" s="1650"/>
      <c r="CS246" s="1650"/>
      <c r="CT246" s="1650"/>
      <c r="CU246" s="1650"/>
      <c r="CV246" s="1650"/>
      <c r="CW246" s="1650"/>
      <c r="CX246" s="1650"/>
      <c r="CY246" s="1650"/>
      <c r="CZ246" s="1650"/>
      <c r="DA246" s="1650"/>
      <c r="DB246" s="1650"/>
      <c r="DC246" s="1650"/>
      <c r="DD246" s="1650"/>
      <c r="DE246" s="1650"/>
      <c r="DF246" s="1650"/>
      <c r="DG246" s="1650"/>
      <c r="DH246" s="1650"/>
      <c r="DI246" s="1650"/>
      <c r="DJ246" s="1650"/>
      <c r="DK246" s="1650"/>
      <c r="DL246" s="1650"/>
      <c r="DM246" s="1650"/>
      <c r="DN246" s="1650"/>
      <c r="DO246" s="1650"/>
      <c r="DP246" s="1650"/>
      <c r="DQ246" s="1650"/>
      <c r="DR246" s="1650"/>
      <c r="DS246" s="1650"/>
      <c r="DT246" s="1650"/>
      <c r="DU246" s="1650"/>
      <c r="DV246" s="1650"/>
      <c r="DW246" s="1650"/>
      <c r="DX246" s="1650"/>
      <c r="DY246" s="1650"/>
      <c r="DZ246" s="1650"/>
      <c r="EA246" s="1650"/>
      <c r="EB246" s="1650"/>
      <c r="EC246" s="1650"/>
      <c r="ED246" s="1650"/>
      <c r="EE246" s="1650"/>
      <c r="EF246" s="1650"/>
      <c r="EG246" s="1650"/>
      <c r="EH246" s="1650"/>
      <c r="EI246" s="1650"/>
      <c r="EJ246" s="1650"/>
      <c r="EK246" s="1650"/>
      <c r="EL246" s="1650"/>
      <c r="EM246" s="1650"/>
      <c r="EN246" s="1650"/>
      <c r="EO246" s="1650"/>
      <c r="EP246" s="1650"/>
      <c r="EQ246" s="1650"/>
      <c r="ER246" s="1650"/>
      <c r="ES246" s="1650"/>
      <c r="ET246" s="1650"/>
      <c r="EU246" s="1650"/>
      <c r="EV246" s="1650"/>
      <c r="EW246" s="1650"/>
      <c r="EX246" s="1650"/>
      <c r="EY246" s="1650"/>
      <c r="EZ246" s="1650"/>
      <c r="FA246" s="1650"/>
      <c r="FB246" s="1650"/>
      <c r="FC246" s="1650"/>
      <c r="FD246" s="1650"/>
      <c r="FE246" s="1650"/>
      <c r="FF246" s="1650"/>
      <c r="FG246" s="1650"/>
      <c r="FH246" s="1650"/>
      <c r="FI246" s="1650"/>
      <c r="FJ246" s="1650"/>
      <c r="FK246" s="1650"/>
      <c r="FL246" s="1650"/>
      <c r="FM246" s="1650"/>
      <c r="FN246" s="1650"/>
      <c r="FO246" s="1650"/>
      <c r="FP246" s="1650"/>
      <c r="FQ246" s="1650"/>
      <c r="FR246" s="1650"/>
      <c r="FS246" s="1650"/>
      <c r="FT246" s="1650"/>
      <c r="FU246" s="1650"/>
      <c r="FV246" s="1650"/>
      <c r="FW246" s="1650"/>
      <c r="FX246" s="1650"/>
      <c r="FY246" s="1650"/>
      <c r="FZ246" s="1650"/>
      <c r="GA246" s="1650"/>
      <c r="GB246" s="1650"/>
      <c r="GC246" s="1650"/>
      <c r="GD246" s="1650"/>
      <c r="GE246" s="1650"/>
      <c r="GF246" s="1650"/>
      <c r="GG246" s="1650"/>
      <c r="GH246" s="1650"/>
      <c r="GI246" s="1650"/>
      <c r="GJ246" s="1650"/>
      <c r="GK246" s="1650"/>
      <c r="GL246" s="1650"/>
      <c r="GM246" s="1650"/>
      <c r="GO246" s="1169"/>
      <c r="GP246" s="1645"/>
      <c r="GQ246" s="1645"/>
      <c r="GR246" s="1169"/>
      <c r="GS246" s="1169"/>
      <c r="GT246" s="1169"/>
      <c r="GU246" s="1169"/>
      <c r="GV246" s="1645"/>
      <c r="GW246" s="1169"/>
      <c r="GX246" s="1169"/>
      <c r="GY246" s="553"/>
      <c r="GZ246" s="1169"/>
      <c r="HA246" s="1169"/>
      <c r="HB246" s="1169"/>
      <c r="HC246" s="1169"/>
      <c r="HD246" s="1169"/>
      <c r="HE246" s="1641"/>
      <c r="HF246" s="575"/>
      <c r="HG246" s="575"/>
      <c r="HH246" s="575"/>
      <c r="HI246" s="575"/>
      <c r="HJ246" s="1650">
        <v>11</v>
      </c>
    </row>
    <row s="1650" customFormat="1" customHeight="1" ht="11.549999999999999">
      <c r="A247" s="996"/>
      <c r="B247" s="1645"/>
      <c r="C247" s="1645"/>
      <c r="D247" s="360"/>
      <c r="J247" s="1650"/>
      <c r="K247" s="1650"/>
      <c r="L247" s="1650"/>
      <c r="M247" s="1650"/>
      <c r="N247" s="1650"/>
      <c r="O247" s="1650"/>
      <c r="P247" s="1650"/>
      <c r="Q247" s="1650"/>
      <c r="R247" s="1650"/>
      <c r="S247" s="1650"/>
      <c r="T247" s="1650"/>
      <c r="U247" s="1650"/>
      <c r="V247" s="1650"/>
      <c r="W247" s="1650"/>
      <c r="X247" s="1650"/>
      <c r="Y247" s="1650"/>
      <c r="Z247" s="1650"/>
      <c r="AA247" s="1650"/>
      <c r="AB247" s="1650"/>
      <c r="AC247" s="1650"/>
      <c r="AD247" s="1650"/>
      <c r="AE247" s="1650"/>
      <c r="AF247" s="1650"/>
      <c r="AG247" s="1650"/>
      <c r="AH247" s="1650"/>
      <c r="AI247" s="1650"/>
      <c r="AJ247" s="1650"/>
      <c r="AK247" s="1650"/>
      <c r="AL247" s="1650"/>
      <c r="AM247" s="1650"/>
      <c r="AN247" s="1650"/>
      <c r="AO247" s="1650"/>
      <c r="AP247" s="1650"/>
      <c r="AQ247" s="1650"/>
      <c r="AR247" s="1650"/>
      <c r="AS247" s="1650"/>
      <c r="AT247" s="1650"/>
      <c r="AU247" s="1650"/>
      <c r="AV247" s="1650"/>
      <c r="AW247" s="1650"/>
      <c r="AX247" s="1650"/>
      <c r="AY247" s="1650"/>
      <c r="AZ247" s="1650"/>
      <c r="BA247" s="1650"/>
      <c r="BB247" s="1650"/>
      <c r="BC247" s="1650"/>
      <c r="BD247" s="1650"/>
      <c r="BE247" s="1650"/>
      <c r="BF247" s="1650"/>
      <c r="BG247" s="1650"/>
      <c r="BH247" s="1650"/>
      <c r="BI247" s="1650"/>
      <c r="BJ247" s="1650"/>
      <c r="BK247" s="1650"/>
      <c r="BL247" s="1650"/>
      <c r="BM247" s="1650"/>
      <c r="BN247" s="1650"/>
      <c r="BO247" s="1650"/>
      <c r="BP247" s="1650"/>
      <c r="BQ247" s="1650"/>
      <c r="BR247" s="1650"/>
      <c r="BS247" s="1650"/>
      <c r="BT247" s="1650"/>
      <c r="BU247" s="1650"/>
      <c r="BV247" s="1650"/>
      <c r="BW247" s="1650"/>
      <c r="BX247" s="1650"/>
      <c r="BY247" s="1650"/>
      <c r="BZ247" s="1650"/>
      <c r="CA247" s="1650"/>
      <c r="CB247" s="1650"/>
      <c r="CC247" s="1650"/>
      <c r="CD247" s="1650"/>
      <c r="CE247" s="1650"/>
      <c r="CF247" s="1650"/>
      <c r="CG247" s="1650"/>
      <c r="CH247" s="1650"/>
      <c r="CI247" s="1650"/>
      <c r="CJ247" s="1650"/>
      <c r="CK247" s="1650"/>
      <c r="CL247" s="1650"/>
      <c r="CM247" s="1650"/>
      <c r="CN247" s="1650"/>
      <c r="CO247" s="1650"/>
      <c r="CP247" s="1650"/>
      <c r="CQ247" s="1650"/>
      <c r="CR247" s="1650"/>
      <c r="CS247" s="1650"/>
      <c r="CT247" s="1650"/>
      <c r="CU247" s="1650"/>
      <c r="CV247" s="1650"/>
      <c r="CW247" s="1650"/>
      <c r="CX247" s="1650"/>
      <c r="CY247" s="1650"/>
      <c r="CZ247" s="1650"/>
      <c r="DA247" s="1650"/>
      <c r="DB247" s="1650"/>
      <c r="DC247" s="1650"/>
      <c r="DD247" s="1650"/>
      <c r="DE247" s="1650"/>
      <c r="DF247" s="1650"/>
      <c r="DG247" s="1650"/>
      <c r="DH247" s="1650"/>
      <c r="DI247" s="1650"/>
      <c r="DJ247" s="1650"/>
      <c r="DK247" s="1650"/>
      <c r="DL247" s="1650"/>
      <c r="DM247" s="1650"/>
      <c r="DN247" s="1650"/>
      <c r="DO247" s="1650"/>
      <c r="DP247" s="1650"/>
      <c r="DQ247" s="1650"/>
      <c r="DR247" s="1650"/>
      <c r="DS247" s="1650"/>
      <c r="DT247" s="1650"/>
      <c r="DU247" s="1650"/>
      <c r="DV247" s="1650"/>
      <c r="DW247" s="1650"/>
      <c r="DX247" s="1650"/>
      <c r="DY247" s="1650"/>
      <c r="DZ247" s="1650"/>
      <c r="EA247" s="1650"/>
      <c r="EB247" s="1650"/>
      <c r="EC247" s="1650"/>
      <c r="ED247" s="1650"/>
      <c r="EE247" s="1650"/>
      <c r="EF247" s="1650"/>
      <c r="EG247" s="1650"/>
      <c r="EH247" s="1650"/>
      <c r="EI247" s="1650"/>
      <c r="EJ247" s="1650"/>
      <c r="EK247" s="1650"/>
      <c r="EL247" s="1650"/>
      <c r="EM247" s="1650"/>
      <c r="EN247" s="1650"/>
      <c r="EO247" s="1650"/>
      <c r="EP247" s="1650"/>
      <c r="EQ247" s="1650"/>
      <c r="ER247" s="1650"/>
      <c r="ES247" s="1650"/>
      <c r="ET247" s="1650"/>
      <c r="EU247" s="1650"/>
      <c r="EV247" s="1650"/>
      <c r="EW247" s="1650"/>
      <c r="EX247" s="1650"/>
      <c r="EY247" s="1650"/>
      <c r="EZ247" s="1650"/>
      <c r="FA247" s="1650"/>
      <c r="FB247" s="1650"/>
      <c r="FC247" s="1650"/>
      <c r="FD247" s="1650"/>
      <c r="FE247" s="1650"/>
      <c r="FF247" s="1650"/>
      <c r="FG247" s="1650"/>
      <c r="FH247" s="1650"/>
      <c r="FI247" s="1650"/>
      <c r="FJ247" s="1650"/>
      <c r="FK247" s="1650"/>
      <c r="FL247" s="1650"/>
      <c r="FM247" s="1650"/>
      <c r="FN247" s="1650"/>
      <c r="FO247" s="1650"/>
      <c r="FP247" s="1650"/>
      <c r="FQ247" s="1650"/>
      <c r="FR247" s="1650"/>
      <c r="FS247" s="1650"/>
      <c r="FT247" s="1650"/>
      <c r="FU247" s="1650"/>
      <c r="FV247" s="1650"/>
      <c r="FW247" s="1650"/>
      <c r="FX247" s="1650"/>
      <c r="FY247" s="1650"/>
      <c r="FZ247" s="1650"/>
      <c r="GA247" s="1650"/>
      <c r="GB247" s="1650"/>
      <c r="GC247" s="1650"/>
      <c r="GD247" s="1650"/>
      <c r="GE247" s="1650"/>
      <c r="GF247" s="1650"/>
      <c r="GG247" s="1650"/>
      <c r="GH247" s="1650"/>
      <c r="GI247" s="1650"/>
      <c r="GJ247" s="1650"/>
      <c r="GK247" s="1650"/>
      <c r="GL247" s="1650"/>
      <c r="GM247" s="1650"/>
      <c r="GO247" s="1169"/>
      <c r="GP247" s="1645"/>
      <c r="GQ247" s="1645"/>
      <c r="GR247" s="1169"/>
      <c r="GS247" s="1169"/>
      <c r="GT247" s="1169"/>
      <c r="GU247" s="1169"/>
      <c r="GV247" s="1645"/>
      <c r="GW247" s="1169"/>
      <c r="GX247" s="1169"/>
      <c r="GY247" s="553"/>
      <c r="GZ247" s="1169"/>
      <c r="HA247" s="1169"/>
      <c r="HB247" s="1169"/>
      <c r="HC247" s="1169"/>
      <c r="HD247" s="1169"/>
      <c r="HE247" s="1641"/>
      <c r="HF247" s="575"/>
      <c r="HG247" s="575"/>
      <c r="HH247" s="575"/>
      <c r="HI247" s="575"/>
      <c r="HJ247" s="1650">
        <v>11</v>
      </c>
    </row>
    <row s="1650" customFormat="1" customHeight="1" ht="11.549999999999999">
      <c r="A248" s="996"/>
      <c r="B248" s="1645"/>
      <c r="C248" s="1645"/>
      <c r="D248" s="360"/>
      <c r="J248" s="1650"/>
      <c r="K248" s="1650"/>
      <c r="L248" s="1650"/>
      <c r="M248" s="1650"/>
      <c r="N248" s="1650"/>
      <c r="O248" s="1650"/>
      <c r="P248" s="1650"/>
      <c r="Q248" s="1650"/>
      <c r="R248" s="1650"/>
      <c r="S248" s="1650"/>
      <c r="T248" s="1650"/>
      <c r="U248" s="1650"/>
      <c r="V248" s="1650"/>
      <c r="W248" s="1650"/>
      <c r="X248" s="1650"/>
      <c r="Y248" s="1650"/>
      <c r="Z248" s="1650"/>
      <c r="AA248" s="1650"/>
      <c r="AB248" s="1650"/>
      <c r="AC248" s="1650"/>
      <c r="AD248" s="1650"/>
      <c r="AE248" s="1650"/>
      <c r="AF248" s="1650"/>
      <c r="AG248" s="1650"/>
      <c r="AH248" s="1650"/>
      <c r="AI248" s="1650"/>
      <c r="AJ248" s="1650"/>
      <c r="AK248" s="1650"/>
      <c r="AL248" s="1650"/>
      <c r="AM248" s="1650"/>
      <c r="AN248" s="1650"/>
      <c r="AO248" s="1650"/>
      <c r="AP248" s="1650"/>
      <c r="AQ248" s="1650"/>
      <c r="AR248" s="1650"/>
      <c r="AS248" s="1650"/>
      <c r="AT248" s="1650"/>
      <c r="AU248" s="1650"/>
      <c r="AV248" s="1650"/>
      <c r="AW248" s="1650"/>
      <c r="AX248" s="1650"/>
      <c r="AY248" s="1650"/>
      <c r="AZ248" s="1650"/>
      <c r="BA248" s="1650"/>
      <c r="BB248" s="1650"/>
      <c r="BC248" s="1650"/>
      <c r="BD248" s="1650"/>
      <c r="BE248" s="1650"/>
      <c r="BF248" s="1650"/>
      <c r="BG248" s="1650"/>
      <c r="BH248" s="1650"/>
      <c r="BI248" s="1650"/>
      <c r="BJ248" s="1650"/>
      <c r="BK248" s="1650"/>
      <c r="BL248" s="1650"/>
      <c r="BM248" s="1650"/>
      <c r="BN248" s="1650"/>
      <c r="BO248" s="1650"/>
      <c r="BP248" s="1650"/>
      <c r="BQ248" s="1650"/>
      <c r="BR248" s="1650"/>
      <c r="BS248" s="1650"/>
      <c r="BT248" s="1650"/>
      <c r="BU248" s="1650"/>
      <c r="BV248" s="1650"/>
      <c r="BW248" s="1650"/>
      <c r="BX248" s="1650"/>
      <c r="BY248" s="1650"/>
      <c r="BZ248" s="1650"/>
      <c r="CA248" s="1650"/>
      <c r="CB248" s="1650"/>
      <c r="CC248" s="1650"/>
      <c r="CD248" s="1650"/>
      <c r="CE248" s="1650"/>
      <c r="CF248" s="1650"/>
      <c r="CG248" s="1650"/>
      <c r="CH248" s="1650"/>
      <c r="CI248" s="1650"/>
      <c r="CJ248" s="1650"/>
      <c r="CK248" s="1650"/>
      <c r="CL248" s="1650"/>
      <c r="CM248" s="1650"/>
      <c r="CN248" s="1650"/>
      <c r="CO248" s="1650"/>
      <c r="CP248" s="1650"/>
      <c r="CQ248" s="1650"/>
      <c r="CR248" s="1650"/>
      <c r="CS248" s="1650"/>
      <c r="CT248" s="1650"/>
      <c r="CU248" s="1650"/>
      <c r="CV248" s="1650"/>
      <c r="CW248" s="1650"/>
      <c r="CX248" s="1650"/>
      <c r="CY248" s="1650"/>
      <c r="CZ248" s="1650"/>
      <c r="DA248" s="1650"/>
      <c r="DB248" s="1650"/>
      <c r="DC248" s="1650"/>
      <c r="DD248" s="1650"/>
      <c r="DE248" s="1650"/>
      <c r="DF248" s="1650"/>
      <c r="DG248" s="1650"/>
      <c r="DH248" s="1650"/>
      <c r="DI248" s="1650"/>
      <c r="DJ248" s="1650"/>
      <c r="DK248" s="1650"/>
      <c r="DL248" s="1650"/>
      <c r="DM248" s="1650"/>
      <c r="DN248" s="1650"/>
      <c r="DO248" s="1650"/>
      <c r="DP248" s="1650"/>
      <c r="DQ248" s="1650"/>
      <c r="DR248" s="1650"/>
      <c r="DS248" s="1650"/>
      <c r="DT248" s="1650"/>
      <c r="DU248" s="1650"/>
      <c r="DV248" s="1650"/>
      <c r="DW248" s="1650"/>
      <c r="DX248" s="1650"/>
      <c r="DY248" s="1650"/>
      <c r="DZ248" s="1650"/>
      <c r="EA248" s="1650"/>
      <c r="EB248" s="1650"/>
      <c r="EC248" s="1650"/>
      <c r="ED248" s="1650"/>
      <c r="EE248" s="1650"/>
      <c r="EF248" s="1650"/>
      <c r="EG248" s="1650"/>
      <c r="EH248" s="1650"/>
      <c r="EI248" s="1650"/>
      <c r="EJ248" s="1650"/>
      <c r="EK248" s="1650"/>
      <c r="EL248" s="1650"/>
      <c r="EM248" s="1650"/>
      <c r="EN248" s="1650"/>
      <c r="EO248" s="1650"/>
      <c r="EP248" s="1650"/>
      <c r="EQ248" s="1650"/>
      <c r="ER248" s="1650"/>
      <c r="ES248" s="1650"/>
      <c r="ET248" s="1650"/>
      <c r="EU248" s="1650"/>
      <c r="EV248" s="1650"/>
      <c r="EW248" s="1650"/>
      <c r="EX248" s="1650"/>
      <c r="EY248" s="1650"/>
      <c r="EZ248" s="1650"/>
      <c r="FA248" s="1650"/>
      <c r="FB248" s="1650"/>
      <c r="FC248" s="1650"/>
      <c r="FD248" s="1650"/>
      <c r="FE248" s="1650"/>
      <c r="FF248" s="1650"/>
      <c r="FG248" s="1650"/>
      <c r="FH248" s="1650"/>
      <c r="FI248" s="1650"/>
      <c r="FJ248" s="1650"/>
      <c r="FK248" s="1650"/>
      <c r="FL248" s="1650"/>
      <c r="FM248" s="1650"/>
      <c r="FN248" s="1650"/>
      <c r="FO248" s="1650"/>
      <c r="FP248" s="1650"/>
      <c r="FQ248" s="1650"/>
      <c r="FR248" s="1650"/>
      <c r="FS248" s="1650"/>
      <c r="FT248" s="1650"/>
      <c r="FU248" s="1650"/>
      <c r="FV248" s="1650"/>
      <c r="FW248" s="1650"/>
      <c r="FX248" s="1650"/>
      <c r="FY248" s="1650"/>
      <c r="FZ248" s="1650"/>
      <c r="GA248" s="1650"/>
      <c r="GB248" s="1650"/>
      <c r="GC248" s="1650"/>
      <c r="GD248" s="1650"/>
      <c r="GE248" s="1650"/>
      <c r="GF248" s="1650"/>
      <c r="GG248" s="1650"/>
      <c r="GH248" s="1650"/>
      <c r="GI248" s="1650"/>
      <c r="GJ248" s="1650"/>
      <c r="GK248" s="1650"/>
      <c r="GL248" s="1650"/>
      <c r="GM248" s="1650"/>
      <c r="GO248" s="1169"/>
      <c r="GP248" s="1645"/>
      <c r="GQ248" s="1645"/>
      <c r="GR248" s="1169"/>
      <c r="GS248" s="1169"/>
      <c r="GT248" s="1169"/>
      <c r="GU248" s="1169"/>
      <c r="GV248" s="1645"/>
      <c r="GW248" s="1169"/>
      <c r="GX248" s="1169"/>
      <c r="GY248" s="553"/>
      <c r="GZ248" s="1169"/>
      <c r="HA248" s="1169"/>
      <c r="HB248" s="1169"/>
      <c r="HC248" s="1169"/>
      <c r="HD248" s="1169"/>
      <c r="HE248" s="1641"/>
      <c r="HF248" s="575"/>
      <c r="HG248" s="575"/>
      <c r="HH248" s="575"/>
      <c r="HI248" s="575"/>
      <c r="HJ248" s="1650">
        <v>11</v>
      </c>
    </row>
    <row s="1650" customFormat="1" customHeight="1" ht="11.549999999999999">
      <c r="A249" s="996"/>
      <c r="B249" s="1645"/>
      <c r="C249" s="1645"/>
      <c r="D249" s="360"/>
      <c r="J249" s="1650"/>
      <c r="K249" s="1650"/>
      <c r="L249" s="1650"/>
      <c r="M249" s="1650"/>
      <c r="N249" s="1650"/>
      <c r="O249" s="1650"/>
      <c r="P249" s="1650"/>
      <c r="Q249" s="1650"/>
      <c r="R249" s="1650"/>
      <c r="S249" s="1650"/>
      <c r="T249" s="1650"/>
      <c r="U249" s="1650"/>
      <c r="V249" s="1650"/>
      <c r="W249" s="1650"/>
      <c r="X249" s="1650"/>
      <c r="Y249" s="1650"/>
      <c r="Z249" s="1650"/>
      <c r="AA249" s="1650"/>
      <c r="AB249" s="1650"/>
      <c r="AC249" s="1650"/>
      <c r="AD249" s="1650"/>
      <c r="AE249" s="1650"/>
      <c r="AF249" s="1650"/>
      <c r="AG249" s="1650"/>
      <c r="AH249" s="1650"/>
      <c r="AI249" s="1650"/>
      <c r="AJ249" s="1650"/>
      <c r="AK249" s="1650"/>
      <c r="AL249" s="1650"/>
      <c r="AM249" s="1650"/>
      <c r="AN249" s="1650"/>
      <c r="AO249" s="1650"/>
      <c r="AP249" s="1650"/>
      <c r="AQ249" s="1650"/>
      <c r="AR249" s="1650"/>
      <c r="AS249" s="1650"/>
      <c r="AT249" s="1650"/>
      <c r="AU249" s="1650"/>
      <c r="AV249" s="1650"/>
      <c r="AW249" s="1650"/>
      <c r="AX249" s="1650"/>
      <c r="AY249" s="1650"/>
      <c r="AZ249" s="1650"/>
      <c r="BA249" s="1650"/>
      <c r="BB249" s="1650"/>
      <c r="BC249" s="1650"/>
      <c r="BD249" s="1650"/>
      <c r="BE249" s="1650"/>
      <c r="BF249" s="1650"/>
      <c r="BG249" s="1650"/>
      <c r="BH249" s="1650"/>
      <c r="BI249" s="1650"/>
      <c r="BJ249" s="1650"/>
      <c r="BK249" s="1650"/>
      <c r="BL249" s="1650"/>
      <c r="BM249" s="1650"/>
      <c r="BN249" s="1650"/>
      <c r="BO249" s="1650"/>
      <c r="BP249" s="1650"/>
      <c r="BQ249" s="1650"/>
      <c r="BR249" s="1650"/>
      <c r="BS249" s="1650"/>
      <c r="BT249" s="1650"/>
      <c r="BU249" s="1650"/>
      <c r="BV249" s="1650"/>
      <c r="BW249" s="1650"/>
      <c r="BX249" s="1650"/>
      <c r="BY249" s="1650"/>
      <c r="BZ249" s="1650"/>
      <c r="CA249" s="1650"/>
      <c r="CB249" s="1650"/>
      <c r="CC249" s="1650"/>
      <c r="CD249" s="1650"/>
      <c r="CE249" s="1650"/>
      <c r="CF249" s="1650"/>
      <c r="CG249" s="1650"/>
      <c r="CH249" s="1650"/>
      <c r="CI249" s="1650"/>
      <c r="CJ249" s="1650"/>
      <c r="CK249" s="1650"/>
      <c r="CL249" s="1650"/>
      <c r="CM249" s="1650"/>
      <c r="CN249" s="1650"/>
      <c r="CO249" s="1650"/>
      <c r="CP249" s="1650"/>
      <c r="CQ249" s="1650"/>
      <c r="CR249" s="1650"/>
      <c r="CS249" s="1650"/>
      <c r="CT249" s="1650"/>
      <c r="CU249" s="1650"/>
      <c r="CV249" s="1650"/>
      <c r="CW249" s="1650"/>
      <c r="CX249" s="1650"/>
      <c r="CY249" s="1650"/>
      <c r="CZ249" s="1650"/>
      <c r="DA249" s="1650"/>
      <c r="DB249" s="1650"/>
      <c r="DC249" s="1650"/>
      <c r="DD249" s="1650"/>
      <c r="DE249" s="1650"/>
      <c r="DF249" s="1650"/>
      <c r="DG249" s="1650"/>
      <c r="DH249" s="1650"/>
      <c r="DI249" s="1650"/>
      <c r="DJ249" s="1650"/>
      <c r="DK249" s="1650"/>
      <c r="DL249" s="1650"/>
      <c r="DM249" s="1650"/>
      <c r="DN249" s="1650"/>
      <c r="DO249" s="1650"/>
      <c r="DP249" s="1650"/>
      <c r="DQ249" s="1650"/>
      <c r="DR249" s="1650"/>
      <c r="DS249" s="1650"/>
      <c r="DT249" s="1650"/>
      <c r="DU249" s="1650"/>
      <c r="DV249" s="1650"/>
      <c r="DW249" s="1650"/>
      <c r="DX249" s="1650"/>
      <c r="DY249" s="1650"/>
      <c r="DZ249" s="1650"/>
      <c r="EA249" s="1650"/>
      <c r="EB249" s="1650"/>
      <c r="EC249" s="1650"/>
      <c r="ED249" s="1650"/>
      <c r="EE249" s="1650"/>
      <c r="EF249" s="1650"/>
      <c r="EG249" s="1650"/>
      <c r="EH249" s="1650"/>
      <c r="EI249" s="1650"/>
      <c r="EJ249" s="1650"/>
      <c r="EK249" s="1650"/>
      <c r="EL249" s="1650"/>
      <c r="EM249" s="1650"/>
      <c r="EN249" s="1650"/>
      <c r="EO249" s="1650"/>
      <c r="EP249" s="1650"/>
      <c r="EQ249" s="1650"/>
      <c r="ER249" s="1650"/>
      <c r="ES249" s="1650"/>
      <c r="ET249" s="1650"/>
      <c r="EU249" s="1650"/>
      <c r="EV249" s="1650"/>
      <c r="EW249" s="1650"/>
      <c r="EX249" s="1650"/>
      <c r="EY249" s="1650"/>
      <c r="EZ249" s="1650"/>
      <c r="FA249" s="1650"/>
      <c r="FB249" s="1650"/>
      <c r="FC249" s="1650"/>
      <c r="FD249" s="1650"/>
      <c r="FE249" s="1650"/>
      <c r="FF249" s="1650"/>
      <c r="FG249" s="1650"/>
      <c r="FH249" s="1650"/>
      <c r="FI249" s="1650"/>
      <c r="FJ249" s="1650"/>
      <c r="FK249" s="1650"/>
      <c r="FL249" s="1650"/>
      <c r="FM249" s="1650"/>
      <c r="FN249" s="1650"/>
      <c r="FO249" s="1650"/>
      <c r="FP249" s="1650"/>
      <c r="FQ249" s="1650"/>
      <c r="FR249" s="1650"/>
      <c r="FS249" s="1650"/>
      <c r="FT249" s="1650"/>
      <c r="FU249" s="1650"/>
      <c r="FV249" s="1650"/>
      <c r="FW249" s="1650"/>
      <c r="FX249" s="1650"/>
      <c r="FY249" s="1650"/>
      <c r="FZ249" s="1650"/>
      <c r="GA249" s="1650"/>
      <c r="GB249" s="1650"/>
      <c r="GC249" s="1650"/>
      <c r="GD249" s="1650"/>
      <c r="GE249" s="1650"/>
      <c r="GF249" s="1650"/>
      <c r="GG249" s="1650"/>
      <c r="GH249" s="1650"/>
      <c r="GI249" s="1650"/>
      <c r="GJ249" s="1650"/>
      <c r="GK249" s="1650"/>
      <c r="GL249" s="1650"/>
      <c r="GM249" s="1650"/>
      <c r="GO249" s="1169"/>
      <c r="GP249" s="1645"/>
      <c r="GQ249" s="1645"/>
      <c r="GR249" s="1169"/>
      <c r="GS249" s="1169"/>
      <c r="GT249" s="1169"/>
      <c r="GU249" s="1169"/>
      <c r="GV249" s="1645"/>
      <c r="GW249" s="1169"/>
      <c r="GX249" s="1169"/>
      <c r="GY249" s="553"/>
      <c r="GZ249" s="1169"/>
      <c r="HA249" s="1169"/>
      <c r="HB249" s="1169"/>
      <c r="HC249" s="1169"/>
      <c r="HD249" s="1169"/>
      <c r="HE249" s="1641"/>
      <c r="HF249" s="575"/>
      <c r="HG249" s="575"/>
      <c r="HH249" s="575"/>
      <c r="HI249" s="575"/>
      <c r="HJ249" s="1650">
        <v>11</v>
      </c>
    </row>
    <row s="1650" customFormat="1" customHeight="1" ht="11.549999999999999">
      <c r="A250" s="996"/>
      <c r="B250" s="1645"/>
      <c r="C250" s="1645"/>
      <c r="D250" s="360"/>
      <c r="J250" s="1650"/>
      <c r="K250" s="1650"/>
      <c r="L250" s="1650"/>
      <c r="M250" s="1650"/>
      <c r="N250" s="1650"/>
      <c r="O250" s="1650"/>
      <c r="P250" s="1650"/>
      <c r="Q250" s="1650"/>
      <c r="R250" s="1650"/>
      <c r="S250" s="1650"/>
      <c r="T250" s="1650"/>
      <c r="U250" s="1650"/>
      <c r="V250" s="1650"/>
      <c r="W250" s="1650"/>
      <c r="X250" s="1650"/>
      <c r="Y250" s="1650"/>
      <c r="Z250" s="1650"/>
      <c r="AA250" s="1650"/>
      <c r="AB250" s="1650"/>
      <c r="AC250" s="1650"/>
      <c r="AD250" s="1650"/>
      <c r="AE250" s="1650"/>
      <c r="AF250" s="1650"/>
      <c r="AG250" s="1650"/>
      <c r="AH250" s="1650"/>
      <c r="AI250" s="1650"/>
      <c r="AJ250" s="1650"/>
      <c r="AK250" s="1650"/>
      <c r="AL250" s="1650"/>
      <c r="AM250" s="1650"/>
      <c r="AN250" s="1650"/>
      <c r="AO250" s="1650"/>
      <c r="AP250" s="1650"/>
      <c r="AQ250" s="1650"/>
      <c r="AR250" s="1650"/>
      <c r="AS250" s="1650"/>
      <c r="AT250" s="1650"/>
      <c r="AU250" s="1650"/>
      <c r="AV250" s="1650"/>
      <c r="AW250" s="1650"/>
      <c r="AX250" s="1650"/>
      <c r="AY250" s="1650"/>
      <c r="AZ250" s="1650"/>
      <c r="BA250" s="1650"/>
      <c r="BB250" s="1650"/>
      <c r="BC250" s="1650"/>
      <c r="BD250" s="1650"/>
      <c r="BE250" s="1650"/>
      <c r="BF250" s="1650"/>
      <c r="BG250" s="1650"/>
      <c r="BH250" s="1650"/>
      <c r="BI250" s="1650"/>
      <c r="BJ250" s="1650"/>
      <c r="BK250" s="1650"/>
      <c r="BL250" s="1650"/>
      <c r="BM250" s="1650"/>
      <c r="BN250" s="1650"/>
      <c r="BO250" s="1650"/>
      <c r="BP250" s="1650"/>
      <c r="BQ250" s="1650"/>
      <c r="BR250" s="1650"/>
      <c r="BS250" s="1650"/>
      <c r="BT250" s="1650"/>
      <c r="BU250" s="1650"/>
      <c r="BV250" s="1650"/>
      <c r="BW250" s="1650"/>
      <c r="BX250" s="1650"/>
      <c r="BY250" s="1650"/>
      <c r="BZ250" s="1650"/>
      <c r="CA250" s="1650"/>
      <c r="CB250" s="1650"/>
      <c r="CC250" s="1650"/>
      <c r="CD250" s="1650"/>
      <c r="CE250" s="1650"/>
      <c r="CF250" s="1650"/>
      <c r="CG250" s="1650"/>
      <c r="CH250" s="1650"/>
      <c r="CI250" s="1650"/>
      <c r="CJ250" s="1650"/>
      <c r="CK250" s="1650"/>
      <c r="CL250" s="1650"/>
      <c r="CM250" s="1650"/>
      <c r="CN250" s="1650"/>
      <c r="CO250" s="1650"/>
      <c r="CP250" s="1650"/>
      <c r="CQ250" s="1650"/>
      <c r="CR250" s="1650"/>
      <c r="CS250" s="1650"/>
      <c r="CT250" s="1650"/>
      <c r="CU250" s="1650"/>
      <c r="CV250" s="1650"/>
      <c r="CW250" s="1650"/>
      <c r="CX250" s="1650"/>
      <c r="CY250" s="1650"/>
      <c r="CZ250" s="1650"/>
      <c r="DA250" s="1650"/>
      <c r="DB250" s="1650"/>
      <c r="DC250" s="1650"/>
      <c r="DD250" s="1650"/>
      <c r="DE250" s="1650"/>
      <c r="DF250" s="1650"/>
      <c r="DG250" s="1650"/>
      <c r="DH250" s="1650"/>
      <c r="DI250" s="1650"/>
      <c r="DJ250" s="1650"/>
      <c r="DK250" s="1650"/>
      <c r="DL250" s="1650"/>
      <c r="DM250" s="1650"/>
      <c r="DN250" s="1650"/>
      <c r="DO250" s="1650"/>
      <c r="DP250" s="1650"/>
      <c r="DQ250" s="1650"/>
      <c r="DR250" s="1650"/>
      <c r="DS250" s="1650"/>
      <c r="DT250" s="1650"/>
      <c r="DU250" s="1650"/>
      <c r="DV250" s="1650"/>
      <c r="DW250" s="1650"/>
      <c r="DX250" s="1650"/>
      <c r="DY250" s="1650"/>
      <c r="DZ250" s="1650"/>
      <c r="EA250" s="1650"/>
      <c r="EB250" s="1650"/>
      <c r="EC250" s="1650"/>
      <c r="ED250" s="1650"/>
      <c r="EE250" s="1650"/>
      <c r="EF250" s="1650"/>
      <c r="EG250" s="1650"/>
      <c r="EH250" s="1650"/>
      <c r="EI250" s="1650"/>
      <c r="EJ250" s="1650"/>
      <c r="EK250" s="1650"/>
      <c r="EL250" s="1650"/>
      <c r="EM250" s="1650"/>
      <c r="EN250" s="1650"/>
      <c r="EO250" s="1650"/>
      <c r="EP250" s="1650"/>
      <c r="EQ250" s="1650"/>
      <c r="ER250" s="1650"/>
      <c r="ES250" s="1650"/>
      <c r="ET250" s="1650"/>
      <c r="EU250" s="1650"/>
      <c r="EV250" s="1650"/>
      <c r="EW250" s="1650"/>
      <c r="EX250" s="1650"/>
      <c r="EY250" s="1650"/>
      <c r="EZ250" s="1650"/>
      <c r="FA250" s="1650"/>
      <c r="FB250" s="1650"/>
      <c r="FC250" s="1650"/>
      <c r="FD250" s="1650"/>
      <c r="FE250" s="1650"/>
      <c r="FF250" s="1650"/>
      <c r="FG250" s="1650"/>
      <c r="FH250" s="1650"/>
      <c r="FI250" s="1650"/>
      <c r="FJ250" s="1650"/>
      <c r="FK250" s="1650"/>
      <c r="FL250" s="1650"/>
      <c r="FM250" s="1650"/>
      <c r="FN250" s="1650"/>
      <c r="FO250" s="1650"/>
      <c r="FP250" s="1650"/>
      <c r="FQ250" s="1650"/>
      <c r="FR250" s="1650"/>
      <c r="FS250" s="1650"/>
      <c r="FT250" s="1650"/>
      <c r="FU250" s="1650"/>
      <c r="FV250" s="1650"/>
      <c r="FW250" s="1650"/>
      <c r="FX250" s="1650"/>
      <c r="FY250" s="1650"/>
      <c r="FZ250" s="1650"/>
      <c r="GA250" s="1650"/>
      <c r="GB250" s="1650"/>
      <c r="GC250" s="1650"/>
      <c r="GD250" s="1650"/>
      <c r="GE250" s="1650"/>
      <c r="GF250" s="1650"/>
      <c r="GG250" s="1650"/>
      <c r="GH250" s="1650"/>
      <c r="GI250" s="1650"/>
      <c r="GJ250" s="1650"/>
      <c r="GK250" s="1650"/>
      <c r="GL250" s="1650"/>
      <c r="GM250" s="1650"/>
      <c r="GO250" s="1169"/>
      <c r="GP250" s="1645"/>
      <c r="GQ250" s="1645"/>
      <c r="GR250" s="1169"/>
      <c r="GS250" s="1169"/>
      <c r="GT250" s="1169"/>
      <c r="GU250" s="1169"/>
      <c r="GV250" s="1645"/>
      <c r="GW250" s="1169"/>
      <c r="GX250" s="1169"/>
      <c r="GY250" s="553"/>
      <c r="GZ250" s="1169"/>
      <c r="HA250" s="1169"/>
      <c r="HB250" s="1169"/>
      <c r="HC250" s="1169"/>
      <c r="HD250" s="1169"/>
      <c r="HE250" s="1641"/>
      <c r="HF250" s="575"/>
      <c r="HG250" s="575"/>
      <c r="HH250" s="575"/>
      <c r="HI250" s="575"/>
      <c r="HJ250" s="1650">
        <v>11</v>
      </c>
    </row>
    <row s="1650" customFormat="1" customHeight="1" ht="11.549999999999999">
      <c r="A251" s="996"/>
      <c r="B251" s="1645"/>
      <c r="C251" s="1645"/>
      <c r="D251" s="360"/>
      <c r="J251" s="1650"/>
      <c r="K251" s="1650"/>
      <c r="L251" s="1650"/>
      <c r="M251" s="1650"/>
      <c r="N251" s="1650"/>
      <c r="O251" s="1650"/>
      <c r="P251" s="1650"/>
      <c r="Q251" s="1650"/>
      <c r="R251" s="1650"/>
      <c r="S251" s="1650"/>
      <c r="T251" s="1650"/>
      <c r="U251" s="1650"/>
      <c r="V251" s="1650"/>
      <c r="W251" s="1650"/>
      <c r="X251" s="1650"/>
      <c r="Y251" s="1650"/>
      <c r="Z251" s="1650"/>
      <c r="AA251" s="1650"/>
      <c r="AB251" s="1650"/>
      <c r="AC251" s="1650"/>
      <c r="AD251" s="1650"/>
      <c r="AE251" s="1650"/>
      <c r="AF251" s="1650"/>
      <c r="AG251" s="1650"/>
      <c r="AH251" s="1650"/>
      <c r="AI251" s="1650"/>
      <c r="AJ251" s="1650"/>
      <c r="AK251" s="1650"/>
      <c r="AL251" s="1650"/>
      <c r="AM251" s="1650"/>
      <c r="AN251" s="1650"/>
      <c r="AO251" s="1650"/>
      <c r="AP251" s="1650"/>
      <c r="AQ251" s="1650"/>
      <c r="AR251" s="1650"/>
      <c r="AS251" s="1650"/>
      <c r="AT251" s="1650"/>
      <c r="AU251" s="1650"/>
      <c r="AV251" s="1650"/>
      <c r="AW251" s="1650"/>
      <c r="AX251" s="1650"/>
      <c r="AY251" s="1650"/>
      <c r="AZ251" s="1650"/>
      <c r="BA251" s="1650"/>
      <c r="BB251" s="1650"/>
      <c r="BC251" s="1650"/>
      <c r="BD251" s="1650"/>
      <c r="BE251" s="1650"/>
      <c r="BF251" s="1650"/>
      <c r="BG251" s="1650"/>
      <c r="BH251" s="1650"/>
      <c r="BI251" s="1650"/>
      <c r="BJ251" s="1650"/>
      <c r="BK251" s="1650"/>
      <c r="BL251" s="1650"/>
      <c r="BM251" s="1650"/>
      <c r="BN251" s="1650"/>
      <c r="BO251" s="1650"/>
      <c r="BP251" s="1650"/>
      <c r="BQ251" s="1650"/>
      <c r="BR251" s="1650"/>
      <c r="BS251" s="1650"/>
      <c r="BT251" s="1650"/>
      <c r="BU251" s="1650"/>
      <c r="BV251" s="1650"/>
      <c r="BW251" s="1650"/>
      <c r="BX251" s="1650"/>
      <c r="BY251" s="1650"/>
      <c r="BZ251" s="1650"/>
      <c r="CA251" s="1650"/>
      <c r="CB251" s="1650"/>
      <c r="CC251" s="1650"/>
      <c r="CD251" s="1650"/>
      <c r="CE251" s="1650"/>
      <c r="CF251" s="1650"/>
      <c r="CG251" s="1650"/>
      <c r="CH251" s="1650"/>
      <c r="CI251" s="1650"/>
      <c r="CJ251" s="1650"/>
      <c r="CK251" s="1650"/>
      <c r="CL251" s="1650"/>
      <c r="CM251" s="1650"/>
      <c r="CN251" s="1650"/>
      <c r="CO251" s="1650"/>
      <c r="CP251" s="1650"/>
      <c r="CQ251" s="1650"/>
      <c r="CR251" s="1650"/>
      <c r="CS251" s="1650"/>
      <c r="CT251" s="1650"/>
      <c r="CU251" s="1650"/>
      <c r="CV251" s="1650"/>
      <c r="CW251" s="1650"/>
      <c r="CX251" s="1650"/>
      <c r="CY251" s="1650"/>
      <c r="CZ251" s="1650"/>
      <c r="DA251" s="1650"/>
      <c r="DB251" s="1650"/>
      <c r="DC251" s="1650"/>
      <c r="DD251" s="1650"/>
      <c r="DE251" s="1650"/>
      <c r="DF251" s="1650"/>
      <c r="DG251" s="1650"/>
      <c r="DH251" s="1650"/>
      <c r="DI251" s="1650"/>
      <c r="DJ251" s="1650"/>
      <c r="DK251" s="1650"/>
      <c r="DL251" s="1650"/>
      <c r="DM251" s="1650"/>
      <c r="DN251" s="1650"/>
      <c r="DO251" s="1650"/>
      <c r="DP251" s="1650"/>
      <c r="DQ251" s="1650"/>
      <c r="DR251" s="1650"/>
      <c r="DS251" s="1650"/>
      <c r="DT251" s="1650"/>
      <c r="DU251" s="1650"/>
      <c r="DV251" s="1650"/>
      <c r="DW251" s="1650"/>
      <c r="DX251" s="1650"/>
      <c r="DY251" s="1650"/>
      <c r="DZ251" s="1650"/>
      <c r="EA251" s="1650"/>
      <c r="EB251" s="1650"/>
      <c r="EC251" s="1650"/>
      <c r="ED251" s="1650"/>
      <c r="EE251" s="1650"/>
      <c r="EF251" s="1650"/>
      <c r="EG251" s="1650"/>
      <c r="EH251" s="1650"/>
      <c r="EI251" s="1650"/>
      <c r="EJ251" s="1650"/>
      <c r="EK251" s="1650"/>
      <c r="EL251" s="1650"/>
      <c r="EM251" s="1650"/>
      <c r="EN251" s="1650"/>
      <c r="EO251" s="1650"/>
      <c r="EP251" s="1650"/>
      <c r="EQ251" s="1650"/>
      <c r="ER251" s="1650"/>
      <c r="ES251" s="1650"/>
      <c r="ET251" s="1650"/>
      <c r="EU251" s="1650"/>
      <c r="EV251" s="1650"/>
      <c r="EW251" s="1650"/>
      <c r="EX251" s="1650"/>
      <c r="EY251" s="1650"/>
      <c r="EZ251" s="1650"/>
      <c r="FA251" s="1650"/>
      <c r="FB251" s="1650"/>
      <c r="FC251" s="1650"/>
      <c r="FD251" s="1650"/>
      <c r="FE251" s="1650"/>
      <c r="FF251" s="1650"/>
      <c r="FG251" s="1650"/>
      <c r="FH251" s="1650"/>
      <c r="FI251" s="1650"/>
      <c r="FJ251" s="1650"/>
      <c r="FK251" s="1650"/>
      <c r="FL251" s="1650"/>
      <c r="FM251" s="1650"/>
      <c r="FN251" s="1650"/>
      <c r="FO251" s="1650"/>
      <c r="FP251" s="1650"/>
      <c r="FQ251" s="1650"/>
      <c r="FR251" s="1650"/>
      <c r="FS251" s="1650"/>
      <c r="FT251" s="1650"/>
      <c r="FU251" s="1650"/>
      <c r="FV251" s="1650"/>
      <c r="FW251" s="1650"/>
      <c r="FX251" s="1650"/>
      <c r="FY251" s="1650"/>
      <c r="FZ251" s="1650"/>
      <c r="GA251" s="1650"/>
      <c r="GB251" s="1650"/>
      <c r="GC251" s="1650"/>
      <c r="GD251" s="1650"/>
      <c r="GE251" s="1650"/>
      <c r="GF251" s="1650"/>
      <c r="GG251" s="1650"/>
      <c r="GH251" s="1650"/>
      <c r="GI251" s="1650"/>
      <c r="GJ251" s="1650"/>
      <c r="GK251" s="1650"/>
      <c r="GL251" s="1650"/>
      <c r="GM251" s="1650"/>
      <c r="GO251" s="1169"/>
      <c r="GP251" s="1645"/>
      <c r="GQ251" s="1645"/>
      <c r="GR251" s="1169"/>
      <c r="GS251" s="1169"/>
      <c r="GT251" s="1169"/>
      <c r="GU251" s="1169"/>
      <c r="GV251" s="1645"/>
      <c r="GW251" s="1169"/>
      <c r="GX251" s="1169"/>
      <c r="GY251" s="553"/>
      <c r="GZ251" s="1169"/>
      <c r="HA251" s="1169"/>
      <c r="HB251" s="1169"/>
      <c r="HC251" s="1169"/>
      <c r="HD251" s="1169"/>
      <c r="HE251" s="1641"/>
      <c r="HF251" s="575"/>
      <c r="HG251" s="575"/>
      <c r="HH251" s="575"/>
      <c r="HI251" s="575"/>
      <c r="HJ251" s="1650">
        <v>11</v>
      </c>
    </row>
    <row s="1650" customFormat="1" customHeight="1" ht="11.549999999999999">
      <c r="A252" s="996"/>
      <c r="B252" s="1645"/>
      <c r="C252" s="1645"/>
      <c r="D252" s="360"/>
      <c r="J252" s="1650"/>
      <c r="K252" s="1650"/>
      <c r="L252" s="1650"/>
      <c r="M252" s="1650"/>
      <c r="N252" s="1650"/>
      <c r="O252" s="1650"/>
      <c r="P252" s="1650"/>
      <c r="Q252" s="1650"/>
      <c r="R252" s="1650"/>
      <c r="S252" s="1650"/>
      <c r="T252" s="1650"/>
      <c r="U252" s="1650"/>
      <c r="V252" s="1650"/>
      <c r="W252" s="1650"/>
      <c r="X252" s="1650"/>
      <c r="Y252" s="1650"/>
      <c r="Z252" s="1650"/>
      <c r="AA252" s="1650"/>
      <c r="AB252" s="1650"/>
      <c r="AC252" s="1650"/>
      <c r="AD252" s="1650"/>
      <c r="AE252" s="1650"/>
      <c r="AF252" s="1650"/>
      <c r="AG252" s="1650"/>
      <c r="AH252" s="1650"/>
      <c r="AI252" s="1650"/>
      <c r="AJ252" s="1650"/>
      <c r="AK252" s="1650"/>
      <c r="AL252" s="1650"/>
      <c r="AM252" s="1650"/>
      <c r="AN252" s="1650"/>
      <c r="AO252" s="1650"/>
      <c r="AP252" s="1650"/>
      <c r="AQ252" s="1650"/>
      <c r="AR252" s="1650"/>
      <c r="AS252" s="1650"/>
      <c r="AT252" s="1650"/>
      <c r="AU252" s="1650"/>
      <c r="AV252" s="1650"/>
      <c r="AW252" s="1650"/>
      <c r="AX252" s="1650"/>
      <c r="AY252" s="1650"/>
      <c r="AZ252" s="1650"/>
      <c r="BA252" s="1650"/>
      <c r="BB252" s="1650"/>
      <c r="BC252" s="1650"/>
      <c r="BD252" s="1650"/>
      <c r="BE252" s="1650"/>
      <c r="BF252" s="1650"/>
      <c r="BG252" s="1650"/>
      <c r="BH252" s="1650"/>
      <c r="BI252" s="1650"/>
      <c r="BJ252" s="1650"/>
      <c r="BK252" s="1650"/>
      <c r="BL252" s="1650"/>
      <c r="BM252" s="1650"/>
      <c r="BN252" s="1650"/>
      <c r="BO252" s="1650"/>
      <c r="BP252" s="1650"/>
      <c r="BQ252" s="1650"/>
      <c r="BR252" s="1650"/>
      <c r="BS252" s="1650"/>
      <c r="BT252" s="1650"/>
      <c r="BU252" s="1650"/>
      <c r="BV252" s="1650"/>
      <c r="BW252" s="1650"/>
      <c r="BX252" s="1650"/>
      <c r="BY252" s="1650"/>
      <c r="BZ252" s="1650"/>
      <c r="CA252" s="1650"/>
      <c r="CB252" s="1650"/>
      <c r="CC252" s="1650"/>
      <c r="CD252" s="1650"/>
      <c r="CE252" s="1650"/>
      <c r="CF252" s="1650"/>
      <c r="CG252" s="1650"/>
      <c r="CH252" s="1650"/>
      <c r="CI252" s="1650"/>
      <c r="CJ252" s="1650"/>
      <c r="CK252" s="1650"/>
      <c r="CL252" s="1650"/>
      <c r="CM252" s="1650"/>
      <c r="CN252" s="1650"/>
      <c r="CO252" s="1650"/>
      <c r="CP252" s="1650"/>
      <c r="CQ252" s="1650"/>
      <c r="CR252" s="1650"/>
      <c r="CS252" s="1650"/>
      <c r="CT252" s="1650"/>
      <c r="CU252" s="1650"/>
      <c r="CV252" s="1650"/>
      <c r="CW252" s="1650"/>
      <c r="CX252" s="1650"/>
      <c r="CY252" s="1650"/>
      <c r="CZ252" s="1650"/>
      <c r="DA252" s="1650"/>
      <c r="DB252" s="1650"/>
      <c r="DC252" s="1650"/>
      <c r="DD252" s="1650"/>
      <c r="DE252" s="1650"/>
      <c r="DF252" s="1650"/>
      <c r="DG252" s="1650"/>
      <c r="DH252" s="1650"/>
      <c r="DI252" s="1650"/>
      <c r="DJ252" s="1650"/>
      <c r="DK252" s="1650"/>
      <c r="DL252" s="1650"/>
      <c r="DM252" s="1650"/>
      <c r="DN252" s="1650"/>
      <c r="DO252" s="1650"/>
      <c r="DP252" s="1650"/>
      <c r="DQ252" s="1650"/>
      <c r="DR252" s="1650"/>
      <c r="DS252" s="1650"/>
      <c r="DT252" s="1650"/>
      <c r="DU252" s="1650"/>
      <c r="DV252" s="1650"/>
      <c r="DW252" s="1650"/>
      <c r="DX252" s="1650"/>
      <c r="DY252" s="1650"/>
      <c r="DZ252" s="1650"/>
      <c r="EA252" s="1650"/>
      <c r="EB252" s="1650"/>
      <c r="EC252" s="1650"/>
      <c r="ED252" s="1650"/>
      <c r="EE252" s="1650"/>
      <c r="EF252" s="1650"/>
      <c r="EG252" s="1650"/>
      <c r="EH252" s="1650"/>
      <c r="EI252" s="1650"/>
      <c r="EJ252" s="1650"/>
      <c r="EK252" s="1650"/>
      <c r="EL252" s="1650"/>
      <c r="EM252" s="1650"/>
      <c r="EN252" s="1650"/>
      <c r="EO252" s="1650"/>
      <c r="EP252" s="1650"/>
      <c r="EQ252" s="1650"/>
      <c r="ER252" s="1650"/>
      <c r="ES252" s="1650"/>
      <c r="ET252" s="1650"/>
      <c r="EU252" s="1650"/>
      <c r="EV252" s="1650"/>
      <c r="EW252" s="1650"/>
      <c r="EX252" s="1650"/>
      <c r="EY252" s="1650"/>
      <c r="EZ252" s="1650"/>
      <c r="FA252" s="1650"/>
      <c r="FB252" s="1650"/>
      <c r="FC252" s="1650"/>
      <c r="FD252" s="1650"/>
      <c r="FE252" s="1650"/>
      <c r="FF252" s="1650"/>
      <c r="FG252" s="1650"/>
      <c r="FH252" s="1650"/>
      <c r="FI252" s="1650"/>
      <c r="FJ252" s="1650"/>
      <c r="FK252" s="1650"/>
      <c r="FL252" s="1650"/>
      <c r="FM252" s="1650"/>
      <c r="FN252" s="1650"/>
      <c r="FO252" s="1650"/>
      <c r="FP252" s="1650"/>
      <c r="FQ252" s="1650"/>
      <c r="FR252" s="1650"/>
      <c r="FS252" s="1650"/>
      <c r="FT252" s="1650"/>
      <c r="FU252" s="1650"/>
      <c r="FV252" s="1650"/>
      <c r="FW252" s="1650"/>
      <c r="FX252" s="1650"/>
      <c r="FY252" s="1650"/>
      <c r="FZ252" s="1650"/>
      <c r="GA252" s="1650"/>
      <c r="GB252" s="1650"/>
      <c r="GC252" s="1650"/>
      <c r="GD252" s="1650"/>
      <c r="GE252" s="1650"/>
      <c r="GF252" s="1650"/>
      <c r="GG252" s="1650"/>
      <c r="GH252" s="1650"/>
      <c r="GI252" s="1650"/>
      <c r="GJ252" s="1650"/>
      <c r="GK252" s="1650"/>
      <c r="GL252" s="1650"/>
      <c r="GM252" s="1650"/>
      <c r="GO252" s="1169"/>
      <c r="GP252" s="1645"/>
      <c r="GQ252" s="1645"/>
      <c r="GR252" s="1169"/>
      <c r="GS252" s="1169"/>
      <c r="GT252" s="1169"/>
      <c r="GU252" s="1169"/>
      <c r="GV252" s="1645"/>
      <c r="GW252" s="1169"/>
      <c r="GX252" s="1169"/>
      <c r="GY252" s="553"/>
      <c r="GZ252" s="1169"/>
      <c r="HA252" s="1169"/>
      <c r="HB252" s="1169"/>
      <c r="HC252" s="1169"/>
      <c r="HD252" s="1169"/>
      <c r="HE252" s="1641"/>
      <c r="HF252" s="575"/>
      <c r="HG252" s="575"/>
      <c r="HH252" s="575"/>
      <c r="HI252" s="575"/>
      <c r="HJ252" s="1650">
        <v>11</v>
      </c>
    </row>
    <row s="1650" customFormat="1" customHeight="1" ht="11.549999999999999">
      <c r="A253" s="996"/>
      <c r="B253" s="1645"/>
      <c r="C253" s="1645"/>
      <c r="D253" s="360"/>
      <c r="J253" s="1650"/>
      <c r="K253" s="1650"/>
      <c r="L253" s="1650"/>
      <c r="M253" s="1650"/>
      <c r="N253" s="1650"/>
      <c r="O253" s="1650"/>
      <c r="P253" s="1650"/>
      <c r="Q253" s="1650"/>
      <c r="R253" s="1650"/>
      <c r="S253" s="1650"/>
      <c r="T253" s="1650"/>
      <c r="U253" s="1650"/>
      <c r="V253" s="1650"/>
      <c r="W253" s="1650"/>
      <c r="X253" s="1650"/>
      <c r="Y253" s="1650"/>
      <c r="Z253" s="1650"/>
      <c r="AA253" s="1650"/>
      <c r="AB253" s="1650"/>
      <c r="AC253" s="1650"/>
      <c r="AD253" s="1650"/>
      <c r="AE253" s="1650"/>
      <c r="AF253" s="1650"/>
      <c r="AG253" s="1650"/>
      <c r="AH253" s="1650"/>
      <c r="AI253" s="1650"/>
      <c r="AJ253" s="1650"/>
      <c r="AK253" s="1650"/>
      <c r="AL253" s="1650"/>
      <c r="AM253" s="1650"/>
      <c r="AN253" s="1650"/>
      <c r="AO253" s="1650"/>
      <c r="AP253" s="1650"/>
      <c r="AQ253" s="1650"/>
      <c r="AR253" s="1650"/>
      <c r="AS253" s="1650"/>
      <c r="AT253" s="1650"/>
      <c r="AU253" s="1650"/>
      <c r="AV253" s="1650"/>
      <c r="AW253" s="1650"/>
      <c r="AX253" s="1650"/>
      <c r="AY253" s="1650"/>
      <c r="AZ253" s="1650"/>
      <c r="BA253" s="1650"/>
      <c r="BB253" s="1650"/>
      <c r="BC253" s="1650"/>
      <c r="BD253" s="1650"/>
      <c r="BE253" s="1650"/>
      <c r="BF253" s="1650"/>
      <c r="BG253" s="1650"/>
      <c r="BH253" s="1650"/>
      <c r="BI253" s="1650"/>
      <c r="BJ253" s="1650"/>
      <c r="BK253" s="1650"/>
      <c r="BL253" s="1650"/>
      <c r="BM253" s="1650"/>
      <c r="BN253" s="1650"/>
      <c r="BO253" s="1650"/>
      <c r="BP253" s="1650"/>
      <c r="BQ253" s="1650"/>
      <c r="BR253" s="1650"/>
      <c r="BS253" s="1650"/>
      <c r="BT253" s="1650"/>
      <c r="BU253" s="1650"/>
      <c r="BV253" s="1650"/>
      <c r="BW253" s="1650"/>
      <c r="BX253" s="1650"/>
      <c r="BY253" s="1650"/>
      <c r="BZ253" s="1650"/>
      <c r="CA253" s="1650"/>
      <c r="CB253" s="1650"/>
      <c r="CC253" s="1650"/>
      <c r="CD253" s="1650"/>
      <c r="CE253" s="1650"/>
      <c r="CF253" s="1650"/>
      <c r="CG253" s="1650"/>
      <c r="CH253" s="1650"/>
      <c r="CI253" s="1650"/>
      <c r="CJ253" s="1650"/>
      <c r="CK253" s="1650"/>
      <c r="CL253" s="1650"/>
      <c r="CM253" s="1650"/>
      <c r="CN253" s="1650"/>
      <c r="CO253" s="1650"/>
      <c r="CP253" s="1650"/>
      <c r="CQ253" s="1650"/>
      <c r="CR253" s="1650"/>
      <c r="CS253" s="1650"/>
      <c r="CT253" s="1650"/>
      <c r="CU253" s="1650"/>
      <c r="CV253" s="1650"/>
      <c r="CW253" s="1650"/>
      <c r="CX253" s="1650"/>
      <c r="CY253" s="1650"/>
      <c r="CZ253" s="1650"/>
      <c r="DA253" s="1650"/>
      <c r="DB253" s="1650"/>
      <c r="DC253" s="1650"/>
      <c r="DD253" s="1650"/>
      <c r="DE253" s="1650"/>
      <c r="DF253" s="1650"/>
      <c r="DG253" s="1650"/>
      <c r="DH253" s="1650"/>
      <c r="DI253" s="1650"/>
      <c r="DJ253" s="1650"/>
      <c r="DK253" s="1650"/>
      <c r="DL253" s="1650"/>
      <c r="DM253" s="1650"/>
      <c r="DN253" s="1650"/>
      <c r="DO253" s="1650"/>
      <c r="DP253" s="1650"/>
      <c r="DQ253" s="1650"/>
      <c r="DR253" s="1650"/>
      <c r="DS253" s="1650"/>
      <c r="DT253" s="1650"/>
      <c r="DU253" s="1650"/>
      <c r="DV253" s="1650"/>
      <c r="DW253" s="1650"/>
      <c r="DX253" s="1650"/>
      <c r="DY253" s="1650"/>
      <c r="DZ253" s="1650"/>
      <c r="EA253" s="1650"/>
      <c r="EB253" s="1650"/>
      <c r="EC253" s="1650"/>
      <c r="ED253" s="1650"/>
      <c r="EE253" s="1650"/>
      <c r="EF253" s="1650"/>
      <c r="EG253" s="1650"/>
      <c r="EH253" s="1650"/>
      <c r="EI253" s="1650"/>
      <c r="EJ253" s="1650"/>
      <c r="EK253" s="1650"/>
      <c r="EL253" s="1650"/>
      <c r="EM253" s="1650"/>
      <c r="EN253" s="1650"/>
      <c r="EO253" s="1650"/>
      <c r="EP253" s="1650"/>
      <c r="EQ253" s="1650"/>
      <c r="ER253" s="1650"/>
      <c r="ES253" s="1650"/>
      <c r="ET253" s="1650"/>
      <c r="EU253" s="1650"/>
      <c r="EV253" s="1650"/>
      <c r="EW253" s="1650"/>
      <c r="EX253" s="1650"/>
      <c r="EY253" s="1650"/>
      <c r="EZ253" s="1650"/>
      <c r="FA253" s="1650"/>
      <c r="FB253" s="1650"/>
      <c r="FC253" s="1650"/>
      <c r="FD253" s="1650"/>
      <c r="FE253" s="1650"/>
      <c r="FF253" s="1650"/>
      <c r="FG253" s="1650"/>
      <c r="FH253" s="1650"/>
      <c r="FI253" s="1650"/>
      <c r="FJ253" s="1650"/>
      <c r="FK253" s="1650"/>
      <c r="FL253" s="1650"/>
      <c r="FM253" s="1650"/>
      <c r="FN253" s="1650"/>
      <c r="FO253" s="1650"/>
      <c r="FP253" s="1650"/>
      <c r="FQ253" s="1650"/>
      <c r="FR253" s="1650"/>
      <c r="FS253" s="1650"/>
      <c r="FT253" s="1650"/>
      <c r="FU253" s="1650"/>
      <c r="FV253" s="1650"/>
      <c r="FW253" s="1650"/>
      <c r="FX253" s="1650"/>
      <c r="FY253" s="1650"/>
      <c r="FZ253" s="1650"/>
      <c r="GA253" s="1650"/>
      <c r="GB253" s="1650"/>
      <c r="GC253" s="1650"/>
      <c r="GD253" s="1650"/>
      <c r="GE253" s="1650"/>
      <c r="GF253" s="1650"/>
      <c r="GG253" s="1650"/>
      <c r="GH253" s="1650"/>
      <c r="GI253" s="1650"/>
      <c r="GJ253" s="1650"/>
      <c r="GK253" s="1650"/>
      <c r="GL253" s="1650"/>
      <c r="GM253" s="1650"/>
      <c r="GO253" s="1169"/>
      <c r="GP253" s="1645"/>
      <c r="GQ253" s="1645"/>
      <c r="GR253" s="1169"/>
      <c r="GS253" s="1169"/>
      <c r="GT253" s="1169"/>
      <c r="GU253" s="1169"/>
      <c r="GV253" s="1645"/>
      <c r="GW253" s="1169"/>
      <c r="GX253" s="1169"/>
      <c r="GY253" s="553"/>
      <c r="GZ253" s="1169"/>
      <c r="HA253" s="1169"/>
      <c r="HB253" s="1169"/>
      <c r="HC253" s="1169"/>
      <c r="HD253" s="1169"/>
      <c r="HE253" s="1641"/>
      <c r="HF253" s="575"/>
      <c r="HG253" s="575"/>
      <c r="HH253" s="575"/>
      <c r="HI253" s="575"/>
      <c r="HJ253" s="1650">
        <v>11</v>
      </c>
    </row>
    <row s="1650" customFormat="1" customHeight="1" ht="11.549999999999999">
      <c r="A254" s="996"/>
      <c r="B254" s="1645"/>
      <c r="C254" s="1645"/>
      <c r="D254" s="360"/>
      <c r="J254" s="1650"/>
      <c r="K254" s="1650"/>
      <c r="L254" s="1650"/>
      <c r="M254" s="1650"/>
      <c r="N254" s="1650"/>
      <c r="O254" s="1650"/>
      <c r="P254" s="1650"/>
      <c r="Q254" s="1650"/>
      <c r="R254" s="1650"/>
      <c r="S254" s="1650"/>
      <c r="T254" s="1650"/>
      <c r="U254" s="1650"/>
      <c r="V254" s="1650"/>
      <c r="W254" s="1650"/>
      <c r="X254" s="1650"/>
      <c r="Y254" s="1650"/>
      <c r="Z254" s="1650"/>
      <c r="AA254" s="1650"/>
      <c r="AB254" s="1650"/>
      <c r="AC254" s="1650"/>
      <c r="AD254" s="1650"/>
      <c r="AE254" s="1650"/>
      <c r="AF254" s="1650"/>
      <c r="AG254" s="1650"/>
      <c r="AH254" s="1650"/>
      <c r="AI254" s="1650"/>
      <c r="AJ254" s="1650"/>
      <c r="AK254" s="1650"/>
      <c r="AL254" s="1650"/>
      <c r="AM254" s="1650"/>
      <c r="AN254" s="1650"/>
      <c r="AO254" s="1650"/>
      <c r="AP254" s="1650"/>
      <c r="AQ254" s="1650"/>
      <c r="AR254" s="1650"/>
      <c r="AS254" s="1650"/>
      <c r="AT254" s="1650"/>
      <c r="AU254" s="1650"/>
      <c r="AV254" s="1650"/>
      <c r="AW254" s="1650"/>
      <c r="AX254" s="1650"/>
      <c r="AY254" s="1650"/>
      <c r="AZ254" s="1650"/>
      <c r="BA254" s="1650"/>
      <c r="BB254" s="1650"/>
      <c r="BC254" s="1650"/>
      <c r="BD254" s="1650"/>
      <c r="BE254" s="1650"/>
      <c r="BF254" s="1650"/>
      <c r="BG254" s="1650"/>
      <c r="BH254" s="1650"/>
      <c r="BI254" s="1650"/>
      <c r="BJ254" s="1650"/>
      <c r="BK254" s="1650"/>
      <c r="BL254" s="1650"/>
      <c r="BM254" s="1650"/>
      <c r="BN254" s="1650"/>
      <c r="BO254" s="1650"/>
      <c r="BP254" s="1650"/>
      <c r="BQ254" s="1650"/>
      <c r="BR254" s="1650"/>
      <c r="BS254" s="1650"/>
      <c r="BT254" s="1650"/>
      <c r="BU254" s="1650"/>
      <c r="BV254" s="1650"/>
      <c r="BW254" s="1650"/>
      <c r="BX254" s="1650"/>
      <c r="BY254" s="1650"/>
      <c r="BZ254" s="1650"/>
      <c r="CA254" s="1650"/>
      <c r="CB254" s="1650"/>
      <c r="CC254" s="1650"/>
      <c r="CD254" s="1650"/>
      <c r="CE254" s="1650"/>
      <c r="CF254" s="1650"/>
      <c r="CG254" s="1650"/>
      <c r="CH254" s="1650"/>
      <c r="CI254" s="1650"/>
      <c r="CJ254" s="1650"/>
      <c r="CK254" s="1650"/>
      <c r="CL254" s="1650"/>
      <c r="CM254" s="1650"/>
      <c r="CN254" s="1650"/>
      <c r="CO254" s="1650"/>
      <c r="CP254" s="1650"/>
      <c r="CQ254" s="1650"/>
      <c r="CR254" s="1650"/>
      <c r="CS254" s="1650"/>
      <c r="CT254" s="1650"/>
      <c r="CU254" s="1650"/>
      <c r="CV254" s="1650"/>
      <c r="CW254" s="1650"/>
      <c r="CX254" s="1650"/>
      <c r="CY254" s="1650"/>
      <c r="CZ254" s="1650"/>
      <c r="DA254" s="1650"/>
      <c r="DB254" s="1650"/>
      <c r="DC254" s="1650"/>
      <c r="DD254" s="1650"/>
      <c r="DE254" s="1650"/>
      <c r="DF254" s="1650"/>
      <c r="DG254" s="1650"/>
      <c r="DH254" s="1650"/>
      <c r="DI254" s="1650"/>
      <c r="DJ254" s="1650"/>
      <c r="DK254" s="1650"/>
      <c r="DL254" s="1650"/>
      <c r="DM254" s="1650"/>
      <c r="DN254" s="1650"/>
      <c r="DO254" s="1650"/>
      <c r="DP254" s="1650"/>
      <c r="DQ254" s="1650"/>
      <c r="DR254" s="1650"/>
      <c r="DS254" s="1650"/>
      <c r="DT254" s="1650"/>
      <c r="DU254" s="1650"/>
      <c r="DV254" s="1650"/>
      <c r="DW254" s="1650"/>
      <c r="DX254" s="1650"/>
      <c r="DY254" s="1650"/>
      <c r="DZ254" s="1650"/>
      <c r="EA254" s="1650"/>
      <c r="EB254" s="1650"/>
      <c r="EC254" s="1650"/>
      <c r="ED254" s="1650"/>
      <c r="EE254" s="1650"/>
      <c r="EF254" s="1650"/>
      <c r="EG254" s="1650"/>
      <c r="EH254" s="1650"/>
      <c r="EI254" s="1650"/>
      <c r="EJ254" s="1650"/>
      <c r="EK254" s="1650"/>
      <c r="EL254" s="1650"/>
      <c r="EM254" s="1650"/>
      <c r="EN254" s="1650"/>
      <c r="EO254" s="1650"/>
      <c r="EP254" s="1650"/>
      <c r="EQ254" s="1650"/>
      <c r="ER254" s="1650"/>
      <c r="ES254" s="1650"/>
      <c r="ET254" s="1650"/>
      <c r="EU254" s="1650"/>
      <c r="EV254" s="1650"/>
      <c r="EW254" s="1650"/>
      <c r="EX254" s="1650"/>
      <c r="EY254" s="1650"/>
      <c r="EZ254" s="1650"/>
      <c r="FA254" s="1650"/>
      <c r="FB254" s="1650"/>
      <c r="FC254" s="1650"/>
      <c r="FD254" s="1650"/>
      <c r="FE254" s="1650"/>
      <c r="FF254" s="1650"/>
      <c r="FG254" s="1650"/>
      <c r="FH254" s="1650"/>
      <c r="FI254" s="1650"/>
      <c r="FJ254" s="1650"/>
      <c r="FK254" s="1650"/>
      <c r="FL254" s="1650"/>
      <c r="FM254" s="1650"/>
      <c r="FN254" s="1650"/>
      <c r="FO254" s="1650"/>
      <c r="FP254" s="1650"/>
      <c r="FQ254" s="1650"/>
      <c r="FR254" s="1650"/>
      <c r="FS254" s="1650"/>
      <c r="FT254" s="1650"/>
      <c r="FU254" s="1650"/>
      <c r="FV254" s="1650"/>
      <c r="FW254" s="1650"/>
      <c r="FX254" s="1650"/>
      <c r="FY254" s="1650"/>
      <c r="FZ254" s="1650"/>
      <c r="GA254" s="1650"/>
      <c r="GB254" s="1650"/>
      <c r="GC254" s="1650"/>
      <c r="GD254" s="1650"/>
      <c r="GE254" s="1650"/>
      <c r="GF254" s="1650"/>
      <c r="GG254" s="1650"/>
      <c r="GH254" s="1650"/>
      <c r="GI254" s="1650"/>
      <c r="GJ254" s="1650"/>
      <c r="GK254" s="1650"/>
      <c r="GL254" s="1650"/>
      <c r="GM254" s="1650"/>
      <c r="GO254" s="1169"/>
      <c r="GP254" s="1645"/>
      <c r="GQ254" s="1645"/>
      <c r="GR254" s="1169"/>
      <c r="GS254" s="1169"/>
      <c r="GT254" s="1169"/>
      <c r="GU254" s="1169"/>
      <c r="GV254" s="1645"/>
      <c r="GW254" s="1169"/>
      <c r="GX254" s="1169"/>
      <c r="GY254" s="553"/>
      <c r="GZ254" s="1169"/>
      <c r="HA254" s="1169"/>
      <c r="HB254" s="1169"/>
      <c r="HC254" s="1169"/>
      <c r="HD254" s="1169"/>
      <c r="HE254" s="1641"/>
      <c r="HF254" s="575"/>
      <c r="HG254" s="575"/>
      <c r="HH254" s="575"/>
      <c r="HI254" s="575"/>
      <c r="HJ254" s="1650">
        <v>11</v>
      </c>
    </row>
    <row s="1650" customFormat="1" customHeight="1" ht="11.549999999999999">
      <c r="A255" s="996"/>
      <c r="B255" s="1645"/>
      <c r="C255" s="1645"/>
      <c r="D255" s="360"/>
      <c r="J255" s="1650"/>
      <c r="K255" s="1650"/>
      <c r="L255" s="1650"/>
      <c r="M255" s="1650"/>
      <c r="N255" s="1650"/>
      <c r="O255" s="1650"/>
      <c r="P255" s="1650"/>
      <c r="Q255" s="1650"/>
      <c r="R255" s="1650"/>
      <c r="S255" s="1650"/>
      <c r="T255" s="1650"/>
      <c r="U255" s="1650"/>
      <c r="V255" s="1650"/>
      <c r="W255" s="1650"/>
      <c r="X255" s="1650"/>
      <c r="Y255" s="1650"/>
      <c r="Z255" s="1650"/>
      <c r="AA255" s="1650"/>
      <c r="AB255" s="1650"/>
      <c r="AC255" s="1650"/>
      <c r="AD255" s="1650"/>
      <c r="AE255" s="1650"/>
      <c r="AF255" s="1650"/>
      <c r="AG255" s="1650"/>
      <c r="AH255" s="1650"/>
      <c r="AI255" s="1650"/>
      <c r="AJ255" s="1650"/>
      <c r="AK255" s="1650"/>
      <c r="AL255" s="1650"/>
      <c r="AM255" s="1650"/>
      <c r="AN255" s="1650"/>
      <c r="AO255" s="1650"/>
      <c r="AP255" s="1650"/>
      <c r="AQ255" s="1650"/>
      <c r="AR255" s="1650"/>
      <c r="AS255" s="1650"/>
      <c r="AT255" s="1650"/>
      <c r="AU255" s="1650"/>
      <c r="AV255" s="1650"/>
      <c r="AW255" s="1650"/>
      <c r="AX255" s="1650"/>
      <c r="AY255" s="1650"/>
      <c r="AZ255" s="1650"/>
      <c r="BA255" s="1650"/>
      <c r="BB255" s="1650"/>
      <c r="BC255" s="1650"/>
      <c r="BD255" s="1650"/>
      <c r="BE255" s="1650"/>
      <c r="BF255" s="1650"/>
      <c r="BG255" s="1650"/>
      <c r="BH255" s="1650"/>
      <c r="BI255" s="1650"/>
      <c r="BJ255" s="1650"/>
      <c r="BK255" s="1650"/>
      <c r="BL255" s="1650"/>
      <c r="BM255" s="1650"/>
      <c r="BN255" s="1650"/>
      <c r="BO255" s="1650"/>
      <c r="BP255" s="1650"/>
      <c r="BQ255" s="1650"/>
      <c r="BR255" s="1650"/>
      <c r="BS255" s="1650"/>
      <c r="BT255" s="1650"/>
      <c r="BU255" s="1650"/>
      <c r="BV255" s="1650"/>
      <c r="BW255" s="1650"/>
      <c r="BX255" s="1650"/>
      <c r="BY255" s="1650"/>
      <c r="BZ255" s="1650"/>
      <c r="CA255" s="1650"/>
      <c r="CB255" s="1650"/>
      <c r="CC255" s="1650"/>
      <c r="CD255" s="1650"/>
      <c r="CE255" s="1650"/>
      <c r="CF255" s="1650"/>
      <c r="CG255" s="1650"/>
      <c r="CH255" s="1650"/>
      <c r="CI255" s="1650"/>
      <c r="CJ255" s="1650"/>
      <c r="CK255" s="1650"/>
      <c r="CL255" s="1650"/>
      <c r="CM255" s="1650"/>
      <c r="CN255" s="1650"/>
      <c r="CO255" s="1650"/>
      <c r="CP255" s="1650"/>
      <c r="CQ255" s="1650"/>
      <c r="CR255" s="1650"/>
      <c r="CS255" s="1650"/>
      <c r="CT255" s="1650"/>
      <c r="CU255" s="1650"/>
      <c r="CV255" s="1650"/>
      <c r="CW255" s="1650"/>
      <c r="CX255" s="1650"/>
      <c r="CY255" s="1650"/>
      <c r="CZ255" s="1650"/>
      <c r="DA255" s="1650"/>
      <c r="DB255" s="1650"/>
      <c r="DC255" s="1650"/>
      <c r="DD255" s="1650"/>
      <c r="DE255" s="1650"/>
      <c r="DF255" s="1650"/>
      <c r="DG255" s="1650"/>
      <c r="DH255" s="1650"/>
      <c r="DI255" s="1650"/>
      <c r="DJ255" s="1650"/>
      <c r="DK255" s="1650"/>
      <c r="DL255" s="1650"/>
      <c r="DM255" s="1650"/>
      <c r="DN255" s="1650"/>
      <c r="DO255" s="1650"/>
      <c r="DP255" s="1650"/>
      <c r="DQ255" s="1650"/>
      <c r="DR255" s="1650"/>
      <c r="DS255" s="1650"/>
      <c r="DT255" s="1650"/>
      <c r="DU255" s="1650"/>
      <c r="DV255" s="1650"/>
      <c r="DW255" s="1650"/>
      <c r="DX255" s="1650"/>
      <c r="DY255" s="1650"/>
      <c r="DZ255" s="1650"/>
      <c r="EA255" s="1650"/>
      <c r="EB255" s="1650"/>
      <c r="EC255" s="1650"/>
      <c r="ED255" s="1650"/>
      <c r="EE255" s="1650"/>
      <c r="EF255" s="1650"/>
      <c r="EG255" s="1650"/>
      <c r="EH255" s="1650"/>
      <c r="EI255" s="1650"/>
      <c r="EJ255" s="1650"/>
      <c r="EK255" s="1650"/>
      <c r="EL255" s="1650"/>
      <c r="EM255" s="1650"/>
      <c r="EN255" s="1650"/>
      <c r="EO255" s="1650"/>
      <c r="EP255" s="1650"/>
      <c r="EQ255" s="1650"/>
      <c r="ER255" s="1650"/>
      <c r="ES255" s="1650"/>
      <c r="ET255" s="1650"/>
      <c r="EU255" s="1650"/>
      <c r="EV255" s="1650"/>
      <c r="EW255" s="1650"/>
      <c r="EX255" s="1650"/>
      <c r="EY255" s="1650"/>
      <c r="EZ255" s="1650"/>
      <c r="FA255" s="1650"/>
      <c r="FB255" s="1650"/>
      <c r="FC255" s="1650"/>
      <c r="FD255" s="1650"/>
      <c r="FE255" s="1650"/>
      <c r="FF255" s="1650"/>
      <c r="FG255" s="1650"/>
      <c r="FH255" s="1650"/>
      <c r="FI255" s="1650"/>
      <c r="FJ255" s="1650"/>
      <c r="FK255" s="1650"/>
      <c r="FL255" s="1650"/>
      <c r="FM255" s="1650"/>
      <c r="FN255" s="1650"/>
      <c r="FO255" s="1650"/>
      <c r="FP255" s="1650"/>
      <c r="FQ255" s="1650"/>
      <c r="FR255" s="1650"/>
      <c r="FS255" s="1650"/>
      <c r="FT255" s="1650"/>
      <c r="FU255" s="1650"/>
      <c r="FV255" s="1650"/>
      <c r="FW255" s="1650"/>
      <c r="FX255" s="1650"/>
      <c r="FY255" s="1650"/>
      <c r="FZ255" s="1650"/>
      <c r="GA255" s="1650"/>
      <c r="GB255" s="1650"/>
      <c r="GC255" s="1650"/>
      <c r="GD255" s="1650"/>
      <c r="GE255" s="1650"/>
      <c r="GF255" s="1650"/>
      <c r="GG255" s="1650"/>
      <c r="GH255" s="1650"/>
      <c r="GI255" s="1650"/>
      <c r="GJ255" s="1650"/>
      <c r="GK255" s="1650"/>
      <c r="GL255" s="1650"/>
      <c r="GM255" s="1650"/>
      <c r="GO255" s="1169"/>
      <c r="GP255" s="1645"/>
      <c r="GQ255" s="1645"/>
      <c r="GR255" s="1169"/>
      <c r="GS255" s="1169"/>
      <c r="GT255" s="1169"/>
      <c r="GU255" s="1169"/>
      <c r="GV255" s="1645"/>
      <c r="GW255" s="1169"/>
      <c r="GX255" s="1169"/>
      <c r="GY255" s="553"/>
      <c r="GZ255" s="1169"/>
      <c r="HA255" s="1169"/>
      <c r="HB255" s="1169"/>
      <c r="HC255" s="1169"/>
      <c r="HD255" s="1169"/>
      <c r="HE255" s="1641"/>
      <c r="HF255" s="575"/>
      <c r="HG255" s="575"/>
      <c r="HH255" s="575"/>
      <c r="HI255" s="575"/>
      <c r="HJ255" s="1650">
        <v>11</v>
      </c>
    </row>
    <row s="1650" customFormat="1" customHeight="1" ht="11.549999999999999">
      <c r="A256" s="996"/>
      <c r="B256" s="1645"/>
      <c r="C256" s="1645"/>
      <c r="D256" s="360"/>
      <c r="J256" s="1650"/>
      <c r="K256" s="1650"/>
      <c r="L256" s="1650"/>
      <c r="M256" s="1650"/>
      <c r="N256" s="1650"/>
      <c r="O256" s="1650"/>
      <c r="P256" s="1650"/>
      <c r="Q256" s="1650"/>
      <c r="R256" s="1650"/>
      <c r="S256" s="1650"/>
      <c r="T256" s="1650"/>
      <c r="U256" s="1650"/>
      <c r="V256" s="1650"/>
      <c r="W256" s="1650"/>
      <c r="X256" s="1650"/>
      <c r="Y256" s="1650"/>
      <c r="Z256" s="1650"/>
      <c r="AA256" s="1650"/>
      <c r="AB256" s="1650"/>
      <c r="AC256" s="1650"/>
      <c r="AD256" s="1650"/>
      <c r="AE256" s="1650"/>
      <c r="AF256" s="1650"/>
      <c r="AG256" s="1650"/>
      <c r="AH256" s="1650"/>
      <c r="AI256" s="1650"/>
      <c r="AJ256" s="1650"/>
      <c r="AK256" s="1650"/>
      <c r="AL256" s="1650"/>
      <c r="AM256" s="1650"/>
      <c r="AN256" s="1650"/>
      <c r="AO256" s="1650"/>
      <c r="AP256" s="1650"/>
      <c r="AQ256" s="1650"/>
      <c r="AR256" s="1650"/>
      <c r="AS256" s="1650"/>
      <c r="AT256" s="1650"/>
      <c r="AU256" s="1650"/>
      <c r="AV256" s="1650"/>
      <c r="AW256" s="1650"/>
      <c r="AX256" s="1650"/>
      <c r="AY256" s="1650"/>
      <c r="AZ256" s="1650"/>
      <c r="BA256" s="1650"/>
      <c r="BB256" s="1650"/>
      <c r="BC256" s="1650"/>
      <c r="BD256" s="1650"/>
      <c r="BE256" s="1650"/>
      <c r="BF256" s="1650"/>
      <c r="BG256" s="1650"/>
      <c r="BH256" s="1650"/>
      <c r="BI256" s="1650"/>
      <c r="BJ256" s="1650"/>
      <c r="BK256" s="1650"/>
      <c r="BL256" s="1650"/>
      <c r="BM256" s="1650"/>
      <c r="BN256" s="1650"/>
      <c r="BO256" s="1650"/>
      <c r="BP256" s="1650"/>
      <c r="BQ256" s="1650"/>
      <c r="BR256" s="1650"/>
      <c r="BS256" s="1650"/>
      <c r="BT256" s="1650"/>
      <c r="BU256" s="1650"/>
      <c r="BV256" s="1650"/>
      <c r="BW256" s="1650"/>
      <c r="BX256" s="1650"/>
      <c r="BY256" s="1650"/>
      <c r="BZ256" s="1650"/>
      <c r="CA256" s="1650"/>
      <c r="CB256" s="1650"/>
      <c r="CC256" s="1650"/>
      <c r="CD256" s="1650"/>
      <c r="CE256" s="1650"/>
      <c r="CF256" s="1650"/>
      <c r="CG256" s="1650"/>
      <c r="CH256" s="1650"/>
      <c r="CI256" s="1650"/>
      <c r="CJ256" s="1650"/>
      <c r="CK256" s="1650"/>
      <c r="CL256" s="1650"/>
      <c r="CM256" s="1650"/>
      <c r="CN256" s="1650"/>
      <c r="CO256" s="1650"/>
      <c r="CP256" s="1650"/>
      <c r="CQ256" s="1650"/>
      <c r="CR256" s="1650"/>
      <c r="CS256" s="1650"/>
      <c r="CT256" s="1650"/>
      <c r="CU256" s="1650"/>
      <c r="CV256" s="1650"/>
      <c r="CW256" s="1650"/>
      <c r="CX256" s="1650"/>
      <c r="CY256" s="1650"/>
      <c r="CZ256" s="1650"/>
      <c r="DA256" s="1650"/>
      <c r="DB256" s="1650"/>
      <c r="DC256" s="1650"/>
      <c r="DD256" s="1650"/>
      <c r="DE256" s="1650"/>
      <c r="DF256" s="1650"/>
      <c r="DG256" s="1650"/>
      <c r="DH256" s="1650"/>
      <c r="DI256" s="1650"/>
      <c r="DJ256" s="1650"/>
      <c r="DK256" s="1650"/>
      <c r="DL256" s="1650"/>
      <c r="DM256" s="1650"/>
      <c r="DN256" s="1650"/>
      <c r="DO256" s="1650"/>
      <c r="DP256" s="1650"/>
      <c r="DQ256" s="1650"/>
      <c r="DR256" s="1650"/>
      <c r="DS256" s="1650"/>
      <c r="DT256" s="1650"/>
      <c r="DU256" s="1650"/>
      <c r="DV256" s="1650"/>
      <c r="DW256" s="1650"/>
      <c r="DX256" s="1650"/>
      <c r="DY256" s="1650"/>
      <c r="DZ256" s="1650"/>
      <c r="EA256" s="1650"/>
      <c r="EB256" s="1650"/>
      <c r="EC256" s="1650"/>
      <c r="ED256" s="1650"/>
      <c r="EE256" s="1650"/>
      <c r="EF256" s="1650"/>
      <c r="EG256" s="1650"/>
      <c r="EH256" s="1650"/>
      <c r="EI256" s="1650"/>
      <c r="EJ256" s="1650"/>
      <c r="EK256" s="1650"/>
      <c r="EL256" s="1650"/>
      <c r="EM256" s="1650"/>
      <c r="EN256" s="1650"/>
      <c r="EO256" s="1650"/>
      <c r="EP256" s="1650"/>
      <c r="EQ256" s="1650"/>
      <c r="ER256" s="1650"/>
      <c r="ES256" s="1650"/>
      <c r="ET256" s="1650"/>
      <c r="EU256" s="1650"/>
      <c r="EV256" s="1650"/>
      <c r="EW256" s="1650"/>
      <c r="EX256" s="1650"/>
      <c r="EY256" s="1650"/>
      <c r="EZ256" s="1650"/>
      <c r="FA256" s="1650"/>
      <c r="FB256" s="1650"/>
      <c r="FC256" s="1650"/>
      <c r="FD256" s="1650"/>
      <c r="FE256" s="1650"/>
      <c r="FF256" s="1650"/>
      <c r="FG256" s="1650"/>
      <c r="FH256" s="1650"/>
      <c r="FI256" s="1650"/>
      <c r="FJ256" s="1650"/>
      <c r="FK256" s="1650"/>
      <c r="FL256" s="1650"/>
      <c r="FM256" s="1650"/>
      <c r="FN256" s="1650"/>
      <c r="FO256" s="1650"/>
      <c r="FP256" s="1650"/>
      <c r="FQ256" s="1650"/>
      <c r="FR256" s="1650"/>
      <c r="FS256" s="1650"/>
      <c r="FT256" s="1650"/>
      <c r="FU256" s="1650"/>
      <c r="FV256" s="1650"/>
      <c r="FW256" s="1650"/>
      <c r="FX256" s="1650"/>
      <c r="FY256" s="1650"/>
      <c r="FZ256" s="1650"/>
      <c r="GA256" s="1650"/>
      <c r="GB256" s="1650"/>
      <c r="GC256" s="1650"/>
      <c r="GD256" s="1650"/>
      <c r="GE256" s="1650"/>
      <c r="GF256" s="1650"/>
      <c r="GG256" s="1650"/>
      <c r="GH256" s="1650"/>
      <c r="GI256" s="1650"/>
      <c r="GJ256" s="1650"/>
      <c r="GK256" s="1650"/>
      <c r="GL256" s="1650"/>
      <c r="GM256" s="1650"/>
      <c r="GO256" s="1169"/>
      <c r="GP256" s="1645"/>
      <c r="GQ256" s="1645"/>
      <c r="GR256" s="1169"/>
      <c r="GS256" s="1169"/>
      <c r="GT256" s="1169"/>
      <c r="GU256" s="1169"/>
      <c r="GV256" s="1645"/>
      <c r="GW256" s="1169"/>
      <c r="GX256" s="1169"/>
      <c r="GY256" s="553"/>
      <c r="GZ256" s="1169"/>
      <c r="HA256" s="1169"/>
      <c r="HB256" s="1169"/>
      <c r="HC256" s="1169"/>
      <c r="HD256" s="1169"/>
      <c r="HE256" s="1641"/>
      <c r="HF256" s="575"/>
      <c r="HG256" s="575"/>
      <c r="HH256" s="575"/>
      <c r="HI256" s="575"/>
      <c r="HJ256" s="1650">
        <v>11</v>
      </c>
    </row>
    <row s="1650" customFormat="1" customHeight="1" ht="11.549999999999999">
      <c r="A257" s="996"/>
      <c r="B257" s="1645"/>
      <c r="C257" s="1645"/>
      <c r="D257" s="360"/>
      <c r="J257" s="1650"/>
      <c r="K257" s="1650"/>
      <c r="L257" s="1650"/>
      <c r="M257" s="1650"/>
      <c r="N257" s="1650"/>
      <c r="O257" s="1650"/>
      <c r="P257" s="1650"/>
      <c r="Q257" s="1650"/>
      <c r="R257" s="1650"/>
      <c r="S257" s="1650"/>
      <c r="T257" s="1650"/>
      <c r="U257" s="1650"/>
      <c r="V257" s="1650"/>
      <c r="W257" s="1650"/>
      <c r="X257" s="1650"/>
      <c r="Y257" s="1650"/>
      <c r="Z257" s="1650"/>
      <c r="AA257" s="1650"/>
      <c r="AB257" s="1650"/>
      <c r="AC257" s="1650"/>
      <c r="AD257" s="1650"/>
      <c r="AE257" s="1650"/>
      <c r="AF257" s="1650"/>
      <c r="AG257" s="1650"/>
      <c r="AH257" s="1650"/>
      <c r="AI257" s="1650"/>
      <c r="AJ257" s="1650"/>
      <c r="AK257" s="1650"/>
      <c r="AL257" s="1650"/>
      <c r="AM257" s="1650"/>
      <c r="AN257" s="1650"/>
      <c r="AO257" s="1650"/>
      <c r="AP257" s="1650"/>
      <c r="AQ257" s="1650"/>
      <c r="AR257" s="1650"/>
      <c r="AS257" s="1650"/>
      <c r="AT257" s="1650"/>
      <c r="AU257" s="1650"/>
      <c r="AV257" s="1650"/>
      <c r="AW257" s="1650"/>
      <c r="AX257" s="1650"/>
      <c r="AY257" s="1650"/>
      <c r="AZ257" s="1650"/>
      <c r="BA257" s="1650"/>
      <c r="BB257" s="1650"/>
      <c r="BC257" s="1650"/>
      <c r="BD257" s="1650"/>
      <c r="BE257" s="1650"/>
      <c r="BF257" s="1650"/>
      <c r="BG257" s="1650"/>
      <c r="BH257" s="1650"/>
      <c r="BI257" s="1650"/>
      <c r="BJ257" s="1650"/>
      <c r="BK257" s="1650"/>
      <c r="BL257" s="1650"/>
      <c r="BM257" s="1650"/>
      <c r="BN257" s="1650"/>
      <c r="BO257" s="1650"/>
      <c r="BP257" s="1650"/>
      <c r="BQ257" s="1650"/>
      <c r="BR257" s="1650"/>
      <c r="BS257" s="1650"/>
      <c r="BT257" s="1650"/>
      <c r="BU257" s="1650"/>
      <c r="BV257" s="1650"/>
      <c r="BW257" s="1650"/>
      <c r="BX257" s="1650"/>
      <c r="BY257" s="1650"/>
      <c r="BZ257" s="1650"/>
      <c r="CA257" s="1650"/>
      <c r="CB257" s="1650"/>
      <c r="CC257" s="1650"/>
      <c r="CD257" s="1650"/>
      <c r="CE257" s="1650"/>
      <c r="CF257" s="1650"/>
      <c r="CG257" s="1650"/>
      <c r="CH257" s="1650"/>
      <c r="CI257" s="1650"/>
      <c r="CJ257" s="1650"/>
      <c r="CK257" s="1650"/>
      <c r="CL257" s="1650"/>
      <c r="CM257" s="1650"/>
      <c r="CN257" s="1650"/>
      <c r="CO257" s="1650"/>
      <c r="CP257" s="1650"/>
      <c r="CQ257" s="1650"/>
      <c r="CR257" s="1650"/>
      <c r="CS257" s="1650"/>
      <c r="CT257" s="1650"/>
      <c r="CU257" s="1650"/>
      <c r="CV257" s="1650"/>
      <c r="CW257" s="1650"/>
      <c r="CX257" s="1650"/>
      <c r="CY257" s="1650"/>
      <c r="CZ257" s="1650"/>
      <c r="DA257" s="1650"/>
      <c r="DB257" s="1650"/>
      <c r="DC257" s="1650"/>
      <c r="DD257" s="1650"/>
      <c r="DE257" s="1650"/>
      <c r="DF257" s="1650"/>
      <c r="DG257" s="1650"/>
      <c r="DH257" s="1650"/>
      <c r="DI257" s="1650"/>
      <c r="DJ257" s="1650"/>
      <c r="DK257" s="1650"/>
      <c r="DL257" s="1650"/>
      <c r="DM257" s="1650"/>
      <c r="DN257" s="1650"/>
      <c r="DO257" s="1650"/>
      <c r="DP257" s="1650"/>
      <c r="DQ257" s="1650"/>
      <c r="DR257" s="1650"/>
      <c r="DS257" s="1650"/>
      <c r="DT257" s="1650"/>
      <c r="DU257" s="1650"/>
      <c r="DV257" s="1650"/>
      <c r="DW257" s="1650"/>
      <c r="DX257" s="1650"/>
      <c r="DY257" s="1650"/>
      <c r="DZ257" s="1650"/>
      <c r="EA257" s="1650"/>
      <c r="EB257" s="1650"/>
      <c r="EC257" s="1650"/>
      <c r="ED257" s="1650"/>
      <c r="EE257" s="1650"/>
      <c r="EF257" s="1650"/>
      <c r="EG257" s="1650"/>
      <c r="EH257" s="1650"/>
      <c r="EI257" s="1650"/>
      <c r="EJ257" s="1650"/>
      <c r="EK257" s="1650"/>
      <c r="EL257" s="1650"/>
      <c r="EM257" s="1650"/>
      <c r="EN257" s="1650"/>
      <c r="EO257" s="1650"/>
      <c r="EP257" s="1650"/>
      <c r="EQ257" s="1650"/>
      <c r="ER257" s="1650"/>
      <c r="ES257" s="1650"/>
      <c r="ET257" s="1650"/>
      <c r="EU257" s="1650"/>
      <c r="EV257" s="1650"/>
      <c r="EW257" s="1650"/>
      <c r="EX257" s="1650"/>
      <c r="EY257" s="1650"/>
      <c r="EZ257" s="1650"/>
      <c r="FA257" s="1650"/>
      <c r="FB257" s="1650"/>
      <c r="FC257" s="1650"/>
      <c r="FD257" s="1650"/>
      <c r="FE257" s="1650"/>
      <c r="FF257" s="1650"/>
      <c r="FG257" s="1650"/>
      <c r="FH257" s="1650"/>
      <c r="FI257" s="1650"/>
      <c r="FJ257" s="1650"/>
      <c r="FK257" s="1650"/>
      <c r="FL257" s="1650"/>
      <c r="FM257" s="1650"/>
      <c r="FN257" s="1650"/>
      <c r="FO257" s="1650"/>
      <c r="FP257" s="1650"/>
      <c r="FQ257" s="1650"/>
      <c r="FR257" s="1650"/>
      <c r="FS257" s="1650"/>
      <c r="FT257" s="1650"/>
      <c r="FU257" s="1650"/>
      <c r="FV257" s="1650"/>
      <c r="FW257" s="1650"/>
      <c r="FX257" s="1650"/>
      <c r="FY257" s="1650"/>
      <c r="FZ257" s="1650"/>
      <c r="GA257" s="1650"/>
      <c r="GB257" s="1650"/>
      <c r="GC257" s="1650"/>
      <c r="GD257" s="1650"/>
      <c r="GE257" s="1650"/>
      <c r="GF257" s="1650"/>
      <c r="GG257" s="1650"/>
      <c r="GH257" s="1650"/>
      <c r="GI257" s="1650"/>
      <c r="GJ257" s="1650"/>
      <c r="GK257" s="1650"/>
      <c r="GL257" s="1650"/>
      <c r="GM257" s="1650"/>
      <c r="GO257" s="1169"/>
      <c r="GP257" s="1645"/>
      <c r="GQ257" s="1645"/>
      <c r="GR257" s="1169"/>
      <c r="GS257" s="1169"/>
      <c r="GT257" s="1169"/>
      <c r="GU257" s="1169"/>
      <c r="GV257" s="1645"/>
      <c r="GW257" s="1169"/>
      <c r="GX257" s="1169"/>
      <c r="GY257" s="553"/>
      <c r="GZ257" s="1169"/>
      <c r="HA257" s="1169"/>
      <c r="HB257" s="1169"/>
      <c r="HC257" s="1169"/>
      <c r="HD257" s="1169"/>
      <c r="HE257" s="1641"/>
      <c r="HF257" s="575"/>
      <c r="HG257" s="575"/>
      <c r="HH257" s="575"/>
      <c r="HI257" s="575"/>
      <c r="HJ257" s="1650">
        <v>11</v>
      </c>
    </row>
    <row s="1650" customFormat="1" customHeight="1" ht="11.549999999999999">
      <c r="A258" s="996"/>
      <c r="B258" s="1645"/>
      <c r="C258" s="1645"/>
      <c r="D258" s="360"/>
      <c r="J258" s="1650"/>
      <c r="K258" s="1650"/>
      <c r="L258" s="1650"/>
      <c r="M258" s="1650"/>
      <c r="N258" s="1650"/>
      <c r="O258" s="1650"/>
      <c r="P258" s="1650"/>
      <c r="Q258" s="1650"/>
      <c r="R258" s="1650"/>
      <c r="S258" s="1650"/>
      <c r="T258" s="1650"/>
      <c r="U258" s="1650"/>
      <c r="V258" s="1650"/>
      <c r="W258" s="1650"/>
      <c r="X258" s="1650"/>
      <c r="Y258" s="1650"/>
      <c r="Z258" s="1650"/>
      <c r="AA258" s="1650"/>
      <c r="AB258" s="1650"/>
      <c r="AC258" s="1650"/>
      <c r="AD258" s="1650"/>
      <c r="AE258" s="1650"/>
      <c r="AF258" s="1650"/>
      <c r="AG258" s="1650"/>
      <c r="AH258" s="1650"/>
      <c r="AI258" s="1650"/>
      <c r="AJ258" s="1650"/>
      <c r="AK258" s="1650"/>
      <c r="AL258" s="1650"/>
      <c r="AM258" s="1650"/>
      <c r="AN258" s="1650"/>
      <c r="AO258" s="1650"/>
      <c r="AP258" s="1650"/>
      <c r="AQ258" s="1650"/>
      <c r="AR258" s="1650"/>
      <c r="AS258" s="1650"/>
      <c r="AT258" s="1650"/>
      <c r="AU258" s="1650"/>
      <c r="AV258" s="1650"/>
      <c r="AW258" s="1650"/>
      <c r="AX258" s="1650"/>
      <c r="AY258" s="1650"/>
      <c r="AZ258" s="1650"/>
      <c r="BA258" s="1650"/>
      <c r="BB258" s="1650"/>
      <c r="BC258" s="1650"/>
      <c r="BD258" s="1650"/>
      <c r="BE258" s="1650"/>
      <c r="BF258" s="1650"/>
      <c r="BG258" s="1650"/>
      <c r="BH258" s="1650"/>
      <c r="BI258" s="1650"/>
      <c r="BJ258" s="1650"/>
      <c r="BK258" s="1650"/>
      <c r="BL258" s="1650"/>
      <c r="BM258" s="1650"/>
      <c r="BN258" s="1650"/>
      <c r="BO258" s="1650"/>
      <c r="BP258" s="1650"/>
      <c r="BQ258" s="1650"/>
      <c r="BR258" s="1650"/>
      <c r="BS258" s="1650"/>
      <c r="BT258" s="1650"/>
      <c r="BU258" s="1650"/>
      <c r="BV258" s="1650"/>
      <c r="BW258" s="1650"/>
      <c r="BX258" s="1650"/>
      <c r="BY258" s="1650"/>
      <c r="BZ258" s="1650"/>
      <c r="CA258" s="1650"/>
      <c r="CB258" s="1650"/>
      <c r="CC258" s="1650"/>
      <c r="CD258" s="1650"/>
      <c r="CE258" s="1650"/>
      <c r="CF258" s="1650"/>
      <c r="CG258" s="1650"/>
      <c r="CH258" s="1650"/>
      <c r="CI258" s="1650"/>
      <c r="CJ258" s="1650"/>
      <c r="CK258" s="1650"/>
      <c r="CL258" s="1650"/>
      <c r="CM258" s="1650"/>
      <c r="CN258" s="1650"/>
      <c r="CO258" s="1650"/>
      <c r="CP258" s="1650"/>
      <c r="CQ258" s="1650"/>
      <c r="CR258" s="1650"/>
      <c r="CS258" s="1650"/>
      <c r="CT258" s="1650"/>
      <c r="CU258" s="1650"/>
      <c r="CV258" s="1650"/>
      <c r="CW258" s="1650"/>
      <c r="CX258" s="1650"/>
      <c r="CY258" s="1650"/>
      <c r="CZ258" s="1650"/>
      <c r="DA258" s="1650"/>
      <c r="DB258" s="1650"/>
      <c r="DC258" s="1650"/>
      <c r="DD258" s="1650"/>
      <c r="DE258" s="1650"/>
      <c r="DF258" s="1650"/>
      <c r="DG258" s="1650"/>
      <c r="DH258" s="1650"/>
      <c r="DI258" s="1650"/>
      <c r="DJ258" s="1650"/>
      <c r="DK258" s="1650"/>
      <c r="DL258" s="1650"/>
      <c r="DM258" s="1650"/>
      <c r="DN258" s="1650"/>
      <c r="DO258" s="1650"/>
      <c r="DP258" s="1650"/>
      <c r="DQ258" s="1650"/>
      <c r="DR258" s="1650"/>
      <c r="DS258" s="1650"/>
      <c r="DT258" s="1650"/>
      <c r="DU258" s="1650"/>
      <c r="DV258" s="1650"/>
      <c r="DW258" s="1650"/>
      <c r="DX258" s="1650"/>
      <c r="DY258" s="1650"/>
      <c r="DZ258" s="1650"/>
      <c r="EA258" s="1650"/>
      <c r="EB258" s="1650"/>
      <c r="EC258" s="1650"/>
      <c r="ED258" s="1650"/>
      <c r="EE258" s="1650"/>
      <c r="EF258" s="1650"/>
      <c r="EG258" s="1650"/>
      <c r="EH258" s="1650"/>
      <c r="EI258" s="1650"/>
      <c r="EJ258" s="1650"/>
      <c r="EK258" s="1650"/>
      <c r="EL258" s="1650"/>
      <c r="EM258" s="1650"/>
      <c r="EN258" s="1650"/>
      <c r="EO258" s="1650"/>
      <c r="EP258" s="1650"/>
      <c r="EQ258" s="1650"/>
      <c r="ER258" s="1650"/>
      <c r="ES258" s="1650"/>
      <c r="ET258" s="1650"/>
      <c r="EU258" s="1650"/>
      <c r="EV258" s="1650"/>
      <c r="EW258" s="1650"/>
      <c r="EX258" s="1650"/>
      <c r="EY258" s="1650"/>
      <c r="EZ258" s="1650"/>
      <c r="FA258" s="1650"/>
      <c r="FB258" s="1650"/>
      <c r="FC258" s="1650"/>
      <c r="FD258" s="1650"/>
      <c r="FE258" s="1650"/>
      <c r="FF258" s="1650"/>
      <c r="FG258" s="1650"/>
      <c r="FH258" s="1650"/>
      <c r="FI258" s="1650"/>
      <c r="FJ258" s="1650"/>
      <c r="FK258" s="1650"/>
      <c r="FL258" s="1650"/>
      <c r="FM258" s="1650"/>
      <c r="FN258" s="1650"/>
      <c r="FO258" s="1650"/>
      <c r="FP258" s="1650"/>
      <c r="FQ258" s="1650"/>
      <c r="FR258" s="1650"/>
      <c r="FS258" s="1650"/>
      <c r="FT258" s="1650"/>
      <c r="FU258" s="1650"/>
      <c r="FV258" s="1650"/>
      <c r="FW258" s="1650"/>
      <c r="FX258" s="1650"/>
      <c r="FY258" s="1650"/>
      <c r="FZ258" s="1650"/>
      <c r="GA258" s="1650"/>
      <c r="GB258" s="1650"/>
      <c r="GC258" s="1650"/>
      <c r="GD258" s="1650"/>
      <c r="GE258" s="1650"/>
      <c r="GF258" s="1650"/>
      <c r="GG258" s="1650"/>
      <c r="GH258" s="1650"/>
      <c r="GI258" s="1650"/>
      <c r="GJ258" s="1650"/>
      <c r="GK258" s="1650"/>
      <c r="GL258" s="1650"/>
      <c r="GM258" s="1650"/>
      <c r="GO258" s="1169"/>
      <c r="GP258" s="1645"/>
      <c r="GQ258" s="1645"/>
      <c r="GR258" s="1169"/>
      <c r="GS258" s="1169"/>
      <c r="GT258" s="1169"/>
      <c r="GU258" s="1169"/>
      <c r="GV258" s="1645"/>
      <c r="GW258" s="1169"/>
      <c r="GX258" s="1169"/>
      <c r="GY258" s="553"/>
      <c r="GZ258" s="1169"/>
      <c r="HA258" s="1169"/>
      <c r="HB258" s="1169"/>
      <c r="HC258" s="1169"/>
      <c r="HD258" s="1169"/>
      <c r="HE258" s="1641"/>
      <c r="HF258" s="575"/>
      <c r="HG258" s="575"/>
      <c r="HH258" s="575"/>
      <c r="HI258" s="575"/>
      <c r="HJ258" s="1650">
        <v>11</v>
      </c>
    </row>
    <row s="1650" customFormat="1" customHeight="1" ht="11.549999999999999">
      <c r="A259" s="996"/>
      <c r="B259" s="1645"/>
      <c r="C259" s="1645"/>
      <c r="D259" s="360"/>
      <c r="J259" s="1650"/>
      <c r="K259" s="1650"/>
      <c r="L259" s="1650"/>
      <c r="M259" s="1650"/>
      <c r="N259" s="1650"/>
      <c r="O259" s="1650"/>
      <c r="P259" s="1650"/>
      <c r="Q259" s="1650"/>
      <c r="R259" s="1650"/>
      <c r="S259" s="1650"/>
      <c r="T259" s="1650"/>
      <c r="U259" s="1650"/>
      <c r="V259" s="1650"/>
      <c r="W259" s="1650"/>
      <c r="X259" s="1650"/>
      <c r="Y259" s="1650"/>
      <c r="Z259" s="1650"/>
      <c r="AA259" s="1650"/>
      <c r="AB259" s="1650"/>
      <c r="AC259" s="1650"/>
      <c r="AD259" s="1650"/>
      <c r="AE259" s="1650"/>
      <c r="AF259" s="1650"/>
      <c r="AG259" s="1650"/>
      <c r="AH259" s="1650"/>
      <c r="AI259" s="1650"/>
      <c r="AJ259" s="1650"/>
      <c r="AK259" s="1650"/>
      <c r="AL259" s="1650"/>
      <c r="AM259" s="1650"/>
      <c r="AN259" s="1650"/>
      <c r="AO259" s="1650"/>
      <c r="AP259" s="1650"/>
      <c r="AQ259" s="1650"/>
      <c r="AR259" s="1650"/>
      <c r="AS259" s="1650"/>
      <c r="AT259" s="1650"/>
      <c r="AU259" s="1650"/>
      <c r="AV259" s="1650"/>
      <c r="AW259" s="1650"/>
      <c r="AX259" s="1650"/>
      <c r="AY259" s="1650"/>
      <c r="AZ259" s="1650"/>
      <c r="BA259" s="1650"/>
      <c r="BB259" s="1650"/>
      <c r="BC259" s="1650"/>
      <c r="BD259" s="1650"/>
      <c r="BE259" s="1650"/>
      <c r="BF259" s="1650"/>
      <c r="BG259" s="1650"/>
      <c r="BH259" s="1650"/>
      <c r="BI259" s="1650"/>
      <c r="BJ259" s="1650"/>
      <c r="BK259" s="1650"/>
      <c r="BL259" s="1650"/>
      <c r="BM259" s="1650"/>
      <c r="BN259" s="1650"/>
      <c r="BO259" s="1650"/>
      <c r="BP259" s="1650"/>
      <c r="BQ259" s="1650"/>
      <c r="BR259" s="1650"/>
      <c r="BS259" s="1650"/>
      <c r="BT259" s="1650"/>
      <c r="BU259" s="1650"/>
      <c r="BV259" s="1650"/>
      <c r="BW259" s="1650"/>
      <c r="BX259" s="1650"/>
      <c r="BY259" s="1650"/>
      <c r="BZ259" s="1650"/>
      <c r="CA259" s="1650"/>
      <c r="CB259" s="1650"/>
      <c r="CC259" s="1650"/>
      <c r="CD259" s="1650"/>
      <c r="CE259" s="1650"/>
      <c r="CF259" s="1650"/>
      <c r="CG259" s="1650"/>
      <c r="CH259" s="1650"/>
      <c r="CI259" s="1650"/>
      <c r="CJ259" s="1650"/>
      <c r="CK259" s="1650"/>
      <c r="CL259" s="1650"/>
      <c r="CM259" s="1650"/>
      <c r="CN259" s="1650"/>
      <c r="CO259" s="1650"/>
      <c r="CP259" s="1650"/>
      <c r="CQ259" s="1650"/>
      <c r="CR259" s="1650"/>
      <c r="CS259" s="1650"/>
      <c r="CT259" s="1650"/>
      <c r="CU259" s="1650"/>
      <c r="CV259" s="1650"/>
      <c r="CW259" s="1650"/>
      <c r="CX259" s="1650"/>
      <c r="CY259" s="1650"/>
      <c r="CZ259" s="1650"/>
      <c r="DA259" s="1650"/>
      <c r="DB259" s="1650"/>
      <c r="DC259" s="1650"/>
      <c r="DD259" s="1650"/>
      <c r="DE259" s="1650"/>
      <c r="DF259" s="1650"/>
      <c r="DG259" s="1650"/>
      <c r="DH259" s="1650"/>
      <c r="DI259" s="1650"/>
      <c r="DJ259" s="1650"/>
      <c r="DK259" s="1650"/>
      <c r="DL259" s="1650"/>
      <c r="DM259" s="1650"/>
      <c r="DN259" s="1650"/>
      <c r="DO259" s="1650"/>
      <c r="DP259" s="1650"/>
      <c r="DQ259" s="1650"/>
      <c r="DR259" s="1650"/>
      <c r="DS259" s="1650"/>
      <c r="DT259" s="1650"/>
      <c r="DU259" s="1650"/>
      <c r="DV259" s="1650"/>
      <c r="DW259" s="1650"/>
      <c r="DX259" s="1650"/>
      <c r="DY259" s="1650"/>
      <c r="DZ259" s="1650"/>
      <c r="EA259" s="1650"/>
      <c r="EB259" s="1650"/>
      <c r="EC259" s="1650"/>
      <c r="ED259" s="1650"/>
      <c r="EE259" s="1650"/>
      <c r="EF259" s="1650"/>
      <c r="EG259" s="1650"/>
      <c r="EH259" s="1650"/>
      <c r="EI259" s="1650"/>
      <c r="EJ259" s="1650"/>
      <c r="EK259" s="1650"/>
      <c r="EL259" s="1650"/>
      <c r="EM259" s="1650"/>
      <c r="EN259" s="1650"/>
      <c r="EO259" s="1650"/>
      <c r="EP259" s="1650"/>
      <c r="EQ259" s="1650"/>
      <c r="ER259" s="1650"/>
      <c r="ES259" s="1650"/>
      <c r="ET259" s="1650"/>
      <c r="EU259" s="1650"/>
      <c r="EV259" s="1650"/>
      <c r="EW259" s="1650"/>
      <c r="EX259" s="1650"/>
      <c r="EY259" s="1650"/>
      <c r="EZ259" s="1650"/>
      <c r="FA259" s="1650"/>
      <c r="FB259" s="1650"/>
      <c r="FC259" s="1650"/>
      <c r="FD259" s="1650"/>
      <c r="FE259" s="1650"/>
      <c r="FF259" s="1650"/>
      <c r="FG259" s="1650"/>
      <c r="FH259" s="1650"/>
      <c r="FI259" s="1650"/>
      <c r="FJ259" s="1650"/>
      <c r="FK259" s="1650"/>
      <c r="FL259" s="1650"/>
      <c r="FM259" s="1650"/>
      <c r="FN259" s="1650"/>
      <c r="FO259" s="1650"/>
      <c r="FP259" s="1650"/>
      <c r="FQ259" s="1650"/>
      <c r="FR259" s="1650"/>
      <c r="FS259" s="1650"/>
      <c r="FT259" s="1650"/>
      <c r="FU259" s="1650"/>
      <c r="FV259" s="1650"/>
      <c r="FW259" s="1650"/>
      <c r="FX259" s="1650"/>
      <c r="FY259" s="1650"/>
      <c r="FZ259" s="1650"/>
      <c r="GA259" s="1650"/>
      <c r="GB259" s="1650"/>
      <c r="GC259" s="1650"/>
      <c r="GD259" s="1650"/>
      <c r="GE259" s="1650"/>
      <c r="GF259" s="1650"/>
      <c r="GG259" s="1650"/>
      <c r="GH259" s="1650"/>
      <c r="GI259" s="1650"/>
      <c r="GJ259" s="1650"/>
      <c r="GK259" s="1650"/>
      <c r="GL259" s="1650"/>
      <c r="GM259" s="1650"/>
      <c r="GO259" s="1169"/>
      <c r="GP259" s="1645"/>
      <c r="GQ259" s="1645"/>
      <c r="GR259" s="1169"/>
      <c r="GS259" s="1169"/>
      <c r="GT259" s="1169"/>
      <c r="GU259" s="1169"/>
      <c r="GV259" s="1645"/>
      <c r="GW259" s="1169"/>
      <c r="GX259" s="1169"/>
      <c r="GY259" s="553"/>
      <c r="GZ259" s="1169"/>
      <c r="HA259" s="1169"/>
      <c r="HB259" s="1169"/>
      <c r="HC259" s="1169"/>
      <c r="HD259" s="1169"/>
      <c r="HE259" s="1641"/>
      <c r="HF259" s="575"/>
      <c r="HG259" s="575"/>
      <c r="HH259" s="575"/>
      <c r="HI259" s="575"/>
      <c r="HJ259" s="1650">
        <v>11</v>
      </c>
    </row>
    <row s="1650" customFormat="1" customHeight="1" ht="11.549999999999999">
      <c r="A260" s="996"/>
      <c r="B260" s="1645"/>
      <c r="C260" s="1645"/>
      <c r="D260" s="360"/>
      <c r="J260" s="1650"/>
      <c r="K260" s="1650"/>
      <c r="L260" s="1650"/>
      <c r="M260" s="1650"/>
      <c r="N260" s="1650"/>
      <c r="O260" s="1650"/>
      <c r="P260" s="1650"/>
      <c r="Q260" s="1650"/>
      <c r="R260" s="1650"/>
      <c r="S260" s="1650"/>
      <c r="T260" s="1650"/>
      <c r="U260" s="1650"/>
      <c r="V260" s="1650"/>
      <c r="W260" s="1650"/>
      <c r="X260" s="1650"/>
      <c r="Y260" s="1650"/>
      <c r="Z260" s="1650"/>
      <c r="AA260" s="1650"/>
      <c r="AB260" s="1650"/>
      <c r="AC260" s="1650"/>
      <c r="AD260" s="1650"/>
      <c r="AE260" s="1650"/>
      <c r="AF260" s="1650"/>
      <c r="AG260" s="1650"/>
      <c r="AH260" s="1650"/>
      <c r="AI260" s="1650"/>
      <c r="AJ260" s="1650"/>
      <c r="AK260" s="1650"/>
      <c r="AL260" s="1650"/>
      <c r="AM260" s="1650"/>
      <c r="AN260" s="1650"/>
      <c r="AO260" s="1650"/>
      <c r="AP260" s="1650"/>
      <c r="AQ260" s="1650"/>
      <c r="AR260" s="1650"/>
      <c r="AS260" s="1650"/>
      <c r="AT260" s="1650"/>
      <c r="AU260" s="1650"/>
      <c r="AV260" s="1650"/>
      <c r="AW260" s="1650"/>
      <c r="AX260" s="1650"/>
      <c r="AY260" s="1650"/>
      <c r="AZ260" s="1650"/>
      <c r="BA260" s="1650"/>
      <c r="BB260" s="1650"/>
      <c r="BC260" s="1650"/>
      <c r="BD260" s="1650"/>
      <c r="BE260" s="1650"/>
      <c r="BF260" s="1650"/>
      <c r="BG260" s="1650"/>
      <c r="BH260" s="1650"/>
      <c r="BI260" s="1650"/>
      <c r="BJ260" s="1650"/>
      <c r="BK260" s="1650"/>
      <c r="BL260" s="1650"/>
      <c r="BM260" s="1650"/>
      <c r="BN260" s="1650"/>
      <c r="BO260" s="1650"/>
      <c r="BP260" s="1650"/>
      <c r="BQ260" s="1650"/>
      <c r="BR260" s="1650"/>
      <c r="BS260" s="1650"/>
      <c r="BT260" s="1650"/>
      <c r="BU260" s="1650"/>
      <c r="BV260" s="1650"/>
      <c r="BW260" s="1650"/>
      <c r="BX260" s="1650"/>
      <c r="BY260" s="1650"/>
      <c r="BZ260" s="1650"/>
      <c r="CA260" s="1650"/>
      <c r="CB260" s="1650"/>
      <c r="CC260" s="1650"/>
      <c r="CD260" s="1650"/>
      <c r="CE260" s="1650"/>
      <c r="CF260" s="1650"/>
      <c r="CG260" s="1650"/>
      <c r="CH260" s="1650"/>
      <c r="CI260" s="1650"/>
      <c r="CJ260" s="1650"/>
      <c r="CK260" s="1650"/>
      <c r="CL260" s="1650"/>
      <c r="CM260" s="1650"/>
      <c r="CN260" s="1650"/>
      <c r="CO260" s="1650"/>
      <c r="CP260" s="1650"/>
      <c r="CQ260" s="1650"/>
      <c r="CR260" s="1650"/>
      <c r="CS260" s="1650"/>
      <c r="CT260" s="1650"/>
      <c r="CU260" s="1650"/>
      <c r="CV260" s="1650"/>
      <c r="CW260" s="1650"/>
      <c r="CX260" s="1650"/>
      <c r="CY260" s="1650"/>
      <c r="CZ260" s="1650"/>
      <c r="DA260" s="1650"/>
      <c r="DB260" s="1650"/>
      <c r="DC260" s="1650"/>
      <c r="DD260" s="1650"/>
      <c r="DE260" s="1650"/>
      <c r="DF260" s="1650"/>
      <c r="DG260" s="1650"/>
      <c r="DH260" s="1650"/>
      <c r="DI260" s="1650"/>
      <c r="DJ260" s="1650"/>
      <c r="DK260" s="1650"/>
      <c r="DL260" s="1650"/>
      <c r="DM260" s="1650"/>
      <c r="DN260" s="1650"/>
      <c r="DO260" s="1650"/>
      <c r="DP260" s="1650"/>
      <c r="DQ260" s="1650"/>
      <c r="DR260" s="1650"/>
      <c r="DS260" s="1650"/>
      <c r="DT260" s="1650"/>
      <c r="DU260" s="1650"/>
      <c r="DV260" s="1650"/>
      <c r="DW260" s="1650"/>
      <c r="DX260" s="1650"/>
      <c r="DY260" s="1650"/>
      <c r="DZ260" s="1650"/>
      <c r="EA260" s="1650"/>
      <c r="EB260" s="1650"/>
      <c r="EC260" s="1650"/>
      <c r="ED260" s="1650"/>
      <c r="EE260" s="1650"/>
      <c r="EF260" s="1650"/>
      <c r="EG260" s="1650"/>
      <c r="EH260" s="1650"/>
      <c r="EI260" s="1650"/>
      <c r="EJ260" s="1650"/>
      <c r="EK260" s="1650"/>
      <c r="EL260" s="1650"/>
      <c r="EM260" s="1650"/>
      <c r="EN260" s="1650"/>
      <c r="EO260" s="1650"/>
      <c r="EP260" s="1650"/>
      <c r="EQ260" s="1650"/>
      <c r="ER260" s="1650"/>
      <c r="ES260" s="1650"/>
      <c r="ET260" s="1650"/>
      <c r="EU260" s="1650"/>
      <c r="EV260" s="1650"/>
      <c r="EW260" s="1650"/>
      <c r="EX260" s="1650"/>
      <c r="EY260" s="1650"/>
      <c r="EZ260" s="1650"/>
      <c r="FA260" s="1650"/>
      <c r="FB260" s="1650"/>
      <c r="FC260" s="1650"/>
      <c r="FD260" s="1650"/>
      <c r="FE260" s="1650"/>
      <c r="FF260" s="1650"/>
      <c r="FG260" s="1650"/>
      <c r="FH260" s="1650"/>
      <c r="FI260" s="1650"/>
      <c r="FJ260" s="1650"/>
      <c r="FK260" s="1650"/>
      <c r="FL260" s="1650"/>
      <c r="FM260" s="1650"/>
      <c r="FN260" s="1650"/>
      <c r="FO260" s="1650"/>
      <c r="FP260" s="1650"/>
      <c r="FQ260" s="1650"/>
      <c r="FR260" s="1650"/>
      <c r="FS260" s="1650"/>
      <c r="FT260" s="1650"/>
      <c r="FU260" s="1650"/>
      <c r="FV260" s="1650"/>
      <c r="FW260" s="1650"/>
      <c r="FX260" s="1650"/>
      <c r="FY260" s="1650"/>
      <c r="FZ260" s="1650"/>
      <c r="GA260" s="1650"/>
      <c r="GB260" s="1650"/>
      <c r="GC260" s="1650"/>
      <c r="GD260" s="1650"/>
      <c r="GE260" s="1650"/>
      <c r="GF260" s="1650"/>
      <c r="GG260" s="1650"/>
      <c r="GH260" s="1650"/>
      <c r="GI260" s="1650"/>
      <c r="GJ260" s="1650"/>
      <c r="GK260" s="1650"/>
      <c r="GL260" s="1650"/>
      <c r="GM260" s="1650"/>
      <c r="GO260" s="1169"/>
      <c r="GP260" s="1645"/>
      <c r="GQ260" s="1645"/>
      <c r="GR260" s="1169"/>
      <c r="GS260" s="1169"/>
      <c r="GT260" s="1169"/>
      <c r="GU260" s="1169"/>
      <c r="GV260" s="1645"/>
      <c r="GW260" s="1169"/>
      <c r="GX260" s="1169"/>
      <c r="GY260" s="553"/>
      <c r="GZ260" s="1169"/>
      <c r="HA260" s="1169"/>
      <c r="HB260" s="1169"/>
      <c r="HC260" s="1169"/>
      <c r="HD260" s="1169"/>
      <c r="HE260" s="1641"/>
      <c r="HF260" s="575"/>
      <c r="HG260" s="575"/>
      <c r="HH260" s="575"/>
      <c r="HI260" s="575"/>
      <c r="HJ260" s="1650">
        <v>11</v>
      </c>
    </row>
    <row s="1650" customFormat="1" customHeight="1" ht="11.549999999999999">
      <c r="A261" s="996"/>
      <c r="B261" s="1645"/>
      <c r="C261" s="1645"/>
      <c r="D261" s="360"/>
      <c r="J261" s="1650"/>
      <c r="K261" s="1650"/>
      <c r="L261" s="1650"/>
      <c r="M261" s="1650"/>
      <c r="N261" s="1650"/>
      <c r="O261" s="1650"/>
      <c r="P261" s="1650"/>
      <c r="Q261" s="1650"/>
      <c r="R261" s="1650"/>
      <c r="S261" s="1650"/>
      <c r="T261" s="1650"/>
      <c r="U261" s="1650"/>
      <c r="V261" s="1650"/>
      <c r="W261" s="1650"/>
      <c r="X261" s="1650"/>
      <c r="Y261" s="1650"/>
      <c r="Z261" s="1650"/>
      <c r="AA261" s="1650"/>
      <c r="AB261" s="1650"/>
      <c r="AC261" s="1650"/>
      <c r="AD261" s="1650"/>
      <c r="AE261" s="1650"/>
      <c r="AF261" s="1650"/>
      <c r="AG261" s="1650"/>
      <c r="AH261" s="1650"/>
      <c r="AI261" s="1650"/>
      <c r="AJ261" s="1650"/>
      <c r="AK261" s="1650"/>
      <c r="AL261" s="1650"/>
      <c r="AM261" s="1650"/>
      <c r="AN261" s="1650"/>
      <c r="AO261" s="1650"/>
      <c r="AP261" s="1650"/>
      <c r="AQ261" s="1650"/>
      <c r="AR261" s="1650"/>
      <c r="AS261" s="1650"/>
      <c r="AT261" s="1650"/>
      <c r="AU261" s="1650"/>
      <c r="AV261" s="1650"/>
      <c r="AW261" s="1650"/>
      <c r="AX261" s="1650"/>
      <c r="AY261" s="1650"/>
      <c r="AZ261" s="1650"/>
      <c r="BA261" s="1650"/>
      <c r="BB261" s="1650"/>
      <c r="BC261" s="1650"/>
      <c r="BD261" s="1650"/>
      <c r="BE261" s="1650"/>
      <c r="BF261" s="1650"/>
      <c r="BG261" s="1650"/>
      <c r="BH261" s="1650"/>
      <c r="BI261" s="1650"/>
      <c r="BJ261" s="1650"/>
      <c r="BK261" s="1650"/>
      <c r="BL261" s="1650"/>
      <c r="BM261" s="1650"/>
      <c r="BN261" s="1650"/>
      <c r="BO261" s="1650"/>
      <c r="BP261" s="1650"/>
      <c r="BQ261" s="1650"/>
      <c r="BR261" s="1650"/>
      <c r="BS261" s="1650"/>
      <c r="BT261" s="1650"/>
      <c r="BU261" s="1650"/>
      <c r="BV261" s="1650"/>
      <c r="BW261" s="1650"/>
      <c r="BX261" s="1650"/>
      <c r="BY261" s="1650"/>
      <c r="BZ261" s="1650"/>
      <c r="CA261" s="1650"/>
      <c r="CB261" s="1650"/>
      <c r="CC261" s="1650"/>
      <c r="CD261" s="1650"/>
      <c r="CE261" s="1650"/>
      <c r="CF261" s="1650"/>
      <c r="CG261" s="1650"/>
      <c r="CH261" s="1650"/>
      <c r="CI261" s="1650"/>
      <c r="CJ261" s="1650"/>
      <c r="CK261" s="1650"/>
      <c r="CL261" s="1650"/>
      <c r="CM261" s="1650"/>
      <c r="CN261" s="1650"/>
      <c r="CO261" s="1650"/>
      <c r="CP261" s="1650"/>
      <c r="CQ261" s="1650"/>
      <c r="CR261" s="1650"/>
      <c r="CS261" s="1650"/>
      <c r="CT261" s="1650"/>
      <c r="CU261" s="1650"/>
      <c r="CV261" s="1650"/>
      <c r="CW261" s="1650"/>
      <c r="CX261" s="1650"/>
      <c r="CY261" s="1650"/>
      <c r="CZ261" s="1650"/>
      <c r="DA261" s="1650"/>
      <c r="DB261" s="1650"/>
      <c r="DC261" s="1650"/>
      <c r="DD261" s="1650"/>
      <c r="DE261" s="1650"/>
      <c r="DF261" s="1650"/>
      <c r="DG261" s="1650"/>
      <c r="DH261" s="1650"/>
      <c r="DI261" s="1650"/>
      <c r="DJ261" s="1650"/>
      <c r="DK261" s="1650"/>
      <c r="DL261" s="1650"/>
      <c r="DM261" s="1650"/>
      <c r="DN261" s="1650"/>
      <c r="DO261" s="1650"/>
      <c r="DP261" s="1650"/>
      <c r="DQ261" s="1650"/>
      <c r="DR261" s="1650"/>
      <c r="DS261" s="1650"/>
      <c r="DT261" s="1650"/>
      <c r="DU261" s="1650"/>
      <c r="DV261" s="1650"/>
      <c r="DW261" s="1650"/>
      <c r="DX261" s="1650"/>
      <c r="DY261" s="1650"/>
      <c r="DZ261" s="1650"/>
      <c r="EA261" s="1650"/>
      <c r="EB261" s="1650"/>
      <c r="EC261" s="1650"/>
      <c r="ED261" s="1650"/>
      <c r="EE261" s="1650"/>
      <c r="EF261" s="1650"/>
      <c r="EG261" s="1650"/>
      <c r="EH261" s="1650"/>
      <c r="EI261" s="1650"/>
      <c r="EJ261" s="1650"/>
      <c r="EK261" s="1650"/>
      <c r="EL261" s="1650"/>
      <c r="EM261" s="1650"/>
      <c r="EN261" s="1650"/>
      <c r="EO261" s="1650"/>
      <c r="EP261" s="1650"/>
      <c r="EQ261" s="1650"/>
      <c r="ER261" s="1650"/>
      <c r="ES261" s="1650"/>
      <c r="ET261" s="1650"/>
      <c r="EU261" s="1650"/>
      <c r="EV261" s="1650"/>
      <c r="EW261" s="1650"/>
      <c r="EX261" s="1650"/>
      <c r="EY261" s="1650"/>
      <c r="EZ261" s="1650"/>
      <c r="FA261" s="1650"/>
      <c r="FB261" s="1650"/>
      <c r="FC261" s="1650"/>
      <c r="FD261" s="1650"/>
      <c r="FE261" s="1650"/>
      <c r="FF261" s="1650"/>
      <c r="FG261" s="1650"/>
      <c r="FH261" s="1650"/>
      <c r="FI261" s="1650"/>
      <c r="FJ261" s="1650"/>
      <c r="FK261" s="1650"/>
      <c r="FL261" s="1650"/>
      <c r="FM261" s="1650"/>
      <c r="FN261" s="1650"/>
      <c r="FO261" s="1650"/>
      <c r="FP261" s="1650"/>
      <c r="FQ261" s="1650"/>
      <c r="FR261" s="1650"/>
      <c r="FS261" s="1650"/>
      <c r="FT261" s="1650"/>
      <c r="FU261" s="1650"/>
      <c r="FV261" s="1650"/>
      <c r="FW261" s="1650"/>
      <c r="FX261" s="1650"/>
      <c r="FY261" s="1650"/>
      <c r="FZ261" s="1650"/>
      <c r="GA261" s="1650"/>
      <c r="GB261" s="1650"/>
      <c r="GC261" s="1650"/>
      <c r="GD261" s="1650"/>
      <c r="GE261" s="1650"/>
      <c r="GF261" s="1650"/>
      <c r="GG261" s="1650"/>
      <c r="GH261" s="1650"/>
      <c r="GI261" s="1650"/>
      <c r="GJ261" s="1650"/>
      <c r="GK261" s="1650"/>
      <c r="GL261" s="1650"/>
      <c r="GM261" s="1650"/>
      <c r="GO261" s="1169"/>
      <c r="GP261" s="1645"/>
      <c r="GQ261" s="1645"/>
      <c r="GR261" s="1169"/>
      <c r="GS261" s="1169"/>
      <c r="GT261" s="1169"/>
      <c r="GU261" s="1169"/>
      <c r="GV261" s="1645"/>
      <c r="GW261" s="1169"/>
      <c r="GX261" s="1169"/>
      <c r="GY261" s="553"/>
      <c r="GZ261" s="1169"/>
      <c r="HA261" s="1169"/>
      <c r="HB261" s="1169"/>
      <c r="HC261" s="1169"/>
      <c r="HD261" s="1169"/>
      <c r="HE261" s="1641"/>
      <c r="HF261" s="575"/>
      <c r="HG261" s="575"/>
      <c r="HH261" s="575"/>
      <c r="HI261" s="575"/>
      <c r="HJ261" s="1650">
        <v>11</v>
      </c>
    </row>
    <row s="1650" customFormat="1" customHeight="1" ht="11.549999999999999">
      <c r="A262" s="996"/>
      <c r="B262" s="1645"/>
      <c r="C262" s="1645"/>
      <c r="D262" s="360"/>
      <c r="J262" s="1650"/>
      <c r="K262" s="1650"/>
      <c r="L262" s="1650"/>
      <c r="M262" s="1650"/>
      <c r="N262" s="1650"/>
      <c r="O262" s="1650"/>
      <c r="P262" s="1650"/>
      <c r="Q262" s="1650"/>
      <c r="R262" s="1650"/>
      <c r="S262" s="1650"/>
      <c r="T262" s="1650"/>
      <c r="U262" s="1650"/>
      <c r="V262" s="1650"/>
      <c r="W262" s="1650"/>
      <c r="X262" s="1650"/>
      <c r="Y262" s="1650"/>
      <c r="Z262" s="1650"/>
      <c r="AA262" s="1650"/>
      <c r="AB262" s="1650"/>
      <c r="AC262" s="1650"/>
      <c r="AD262" s="1650"/>
      <c r="AE262" s="1650"/>
      <c r="AF262" s="1650"/>
      <c r="AG262" s="1650"/>
      <c r="AH262" s="1650"/>
      <c r="AI262" s="1650"/>
      <c r="AJ262" s="1650"/>
      <c r="AK262" s="1650"/>
      <c r="AL262" s="1650"/>
      <c r="AM262" s="1650"/>
      <c r="AN262" s="1650"/>
      <c r="AO262" s="1650"/>
      <c r="AP262" s="1650"/>
      <c r="AQ262" s="1650"/>
      <c r="AR262" s="1650"/>
      <c r="AS262" s="1650"/>
      <c r="AT262" s="1650"/>
      <c r="AU262" s="1650"/>
      <c r="AV262" s="1650"/>
      <c r="AW262" s="1650"/>
      <c r="AX262" s="1650"/>
      <c r="AY262" s="1650"/>
      <c r="AZ262" s="1650"/>
      <c r="BA262" s="1650"/>
      <c r="BB262" s="1650"/>
      <c r="BC262" s="1650"/>
      <c r="BD262" s="1650"/>
      <c r="BE262" s="1650"/>
      <c r="BF262" s="1650"/>
      <c r="BG262" s="1650"/>
      <c r="BH262" s="1650"/>
      <c r="BI262" s="1650"/>
      <c r="BJ262" s="1650"/>
      <c r="BK262" s="1650"/>
      <c r="BL262" s="1650"/>
      <c r="BM262" s="1650"/>
      <c r="BN262" s="1650"/>
      <c r="BO262" s="1650"/>
      <c r="BP262" s="1650"/>
      <c r="BQ262" s="1650"/>
      <c r="BR262" s="1650"/>
      <c r="BS262" s="1650"/>
      <c r="BT262" s="1650"/>
      <c r="BU262" s="1650"/>
      <c r="BV262" s="1650"/>
      <c r="BW262" s="1650"/>
      <c r="BX262" s="1650"/>
      <c r="BY262" s="1650"/>
      <c r="BZ262" s="1650"/>
      <c r="CA262" s="1650"/>
      <c r="CB262" s="1650"/>
      <c r="CC262" s="1650"/>
      <c r="CD262" s="1650"/>
      <c r="CE262" s="1650"/>
      <c r="CF262" s="1650"/>
      <c r="CG262" s="1650"/>
      <c r="CH262" s="1650"/>
      <c r="CI262" s="1650"/>
      <c r="CJ262" s="1650"/>
      <c r="CK262" s="1650"/>
      <c r="CL262" s="1650"/>
      <c r="CM262" s="1650"/>
      <c r="CN262" s="1650"/>
      <c r="CO262" s="1650"/>
      <c r="CP262" s="1650"/>
      <c r="CQ262" s="1650"/>
      <c r="CR262" s="1650"/>
      <c r="CS262" s="1650"/>
      <c r="CT262" s="1650"/>
      <c r="CU262" s="1650"/>
      <c r="CV262" s="1650"/>
      <c r="CW262" s="1650"/>
      <c r="CX262" s="1650"/>
      <c r="CY262" s="1650"/>
      <c r="CZ262" s="1650"/>
      <c r="DA262" s="1650"/>
      <c r="DB262" s="1650"/>
      <c r="DC262" s="1650"/>
      <c r="DD262" s="1650"/>
      <c r="DE262" s="1650"/>
      <c r="DF262" s="1650"/>
      <c r="DG262" s="1650"/>
      <c r="DH262" s="1650"/>
      <c r="DI262" s="1650"/>
      <c r="DJ262" s="1650"/>
      <c r="DK262" s="1650"/>
      <c r="DL262" s="1650"/>
      <c r="DM262" s="1650"/>
      <c r="DN262" s="1650"/>
      <c r="DO262" s="1650"/>
      <c r="DP262" s="1650"/>
      <c r="DQ262" s="1650"/>
      <c r="DR262" s="1650"/>
      <c r="DS262" s="1650"/>
      <c r="DT262" s="1650"/>
      <c r="DU262" s="1650"/>
      <c r="DV262" s="1650"/>
      <c r="DW262" s="1650"/>
      <c r="DX262" s="1650"/>
      <c r="DY262" s="1650"/>
      <c r="DZ262" s="1650"/>
      <c r="EA262" s="1650"/>
      <c r="EB262" s="1650"/>
      <c r="EC262" s="1650"/>
      <c r="ED262" s="1650"/>
      <c r="EE262" s="1650"/>
      <c r="EF262" s="1650"/>
      <c r="EG262" s="1650"/>
      <c r="EH262" s="1650"/>
      <c r="EI262" s="1650"/>
      <c r="EJ262" s="1650"/>
      <c r="EK262" s="1650"/>
      <c r="EL262" s="1650"/>
      <c r="EM262" s="1650"/>
      <c r="EN262" s="1650"/>
      <c r="EO262" s="1650"/>
      <c r="EP262" s="1650"/>
      <c r="EQ262" s="1650"/>
      <c r="ER262" s="1650"/>
      <c r="ES262" s="1650"/>
      <c r="ET262" s="1650"/>
      <c r="EU262" s="1650"/>
      <c r="EV262" s="1650"/>
      <c r="EW262" s="1650"/>
      <c r="EX262" s="1650"/>
      <c r="EY262" s="1650"/>
      <c r="EZ262" s="1650"/>
      <c r="FA262" s="1650"/>
      <c r="FB262" s="1650"/>
      <c r="FC262" s="1650"/>
      <c r="FD262" s="1650"/>
      <c r="FE262" s="1650"/>
      <c r="FF262" s="1650"/>
      <c r="FG262" s="1650"/>
      <c r="FH262" s="1650"/>
      <c r="FI262" s="1650"/>
      <c r="FJ262" s="1650"/>
      <c r="FK262" s="1650"/>
      <c r="FL262" s="1650"/>
      <c r="FM262" s="1650"/>
      <c r="FN262" s="1650"/>
      <c r="FO262" s="1650"/>
      <c r="FP262" s="1650"/>
      <c r="FQ262" s="1650"/>
      <c r="FR262" s="1650"/>
      <c r="FS262" s="1650"/>
      <c r="FT262" s="1650"/>
      <c r="FU262" s="1650"/>
      <c r="FV262" s="1650"/>
      <c r="FW262" s="1650"/>
      <c r="FX262" s="1650"/>
      <c r="FY262" s="1650"/>
      <c r="FZ262" s="1650"/>
      <c r="GA262" s="1650"/>
      <c r="GB262" s="1650"/>
      <c r="GC262" s="1650"/>
      <c r="GD262" s="1650"/>
      <c r="GE262" s="1650"/>
      <c r="GF262" s="1650"/>
      <c r="GG262" s="1650"/>
      <c r="GH262" s="1650"/>
      <c r="GI262" s="1650"/>
      <c r="GJ262" s="1650"/>
      <c r="GK262" s="1650"/>
      <c r="GL262" s="1650"/>
      <c r="GM262" s="1650"/>
      <c r="GO262" s="1169"/>
      <c r="GP262" s="1645"/>
      <c r="GQ262" s="1645"/>
      <c r="GR262" s="1169"/>
      <c r="GS262" s="1169"/>
      <c r="GT262" s="1169"/>
      <c r="GU262" s="1169"/>
      <c r="GV262" s="1645"/>
      <c r="GW262" s="1169"/>
      <c r="GX262" s="1169"/>
      <c r="GY262" s="553"/>
      <c r="GZ262" s="1169"/>
      <c r="HA262" s="1169"/>
      <c r="HB262" s="1169"/>
      <c r="HC262" s="1169"/>
      <c r="HD262" s="1169"/>
      <c r="HE262" s="1641"/>
      <c r="HF262" s="575"/>
      <c r="HG262" s="575"/>
      <c r="HH262" s="575"/>
      <c r="HI262" s="575"/>
      <c r="HJ262" s="1650">
        <v>11</v>
      </c>
    </row>
    <row s="1650" customFormat="1" customHeight="1" ht="11.549999999999999">
      <c r="A263" s="996"/>
      <c r="B263" s="1645"/>
      <c r="C263" s="1645"/>
      <c r="D263" s="360"/>
      <c r="J263" s="1650"/>
      <c r="K263" s="1650"/>
      <c r="L263" s="1650"/>
      <c r="M263" s="1650"/>
      <c r="N263" s="1650"/>
      <c r="O263" s="1650"/>
      <c r="P263" s="1650"/>
      <c r="Q263" s="1650"/>
      <c r="R263" s="1650"/>
      <c r="S263" s="1650"/>
      <c r="T263" s="1650"/>
      <c r="U263" s="1650"/>
      <c r="V263" s="1650"/>
      <c r="W263" s="1650"/>
      <c r="X263" s="1650"/>
      <c r="Y263" s="1650"/>
      <c r="Z263" s="1650"/>
      <c r="AA263" s="1650"/>
      <c r="AB263" s="1650"/>
      <c r="AC263" s="1650"/>
      <c r="AD263" s="1650"/>
      <c r="AE263" s="1650"/>
      <c r="AF263" s="1650"/>
      <c r="AG263" s="1650"/>
      <c r="AH263" s="1650"/>
      <c r="AI263" s="1650"/>
      <c r="AJ263" s="1650"/>
      <c r="AK263" s="1650"/>
      <c r="AL263" s="1650"/>
      <c r="AM263" s="1650"/>
      <c r="AN263" s="1650"/>
      <c r="AO263" s="1650"/>
      <c r="AP263" s="1650"/>
      <c r="AQ263" s="1650"/>
      <c r="AR263" s="1650"/>
      <c r="AS263" s="1650"/>
      <c r="AT263" s="1650"/>
      <c r="AU263" s="1650"/>
      <c r="AV263" s="1650"/>
      <c r="AW263" s="1650"/>
      <c r="AX263" s="1650"/>
      <c r="AY263" s="1650"/>
      <c r="AZ263" s="1650"/>
      <c r="BA263" s="1650"/>
      <c r="BB263" s="1650"/>
      <c r="BC263" s="1650"/>
      <c r="BD263" s="1650"/>
      <c r="BE263" s="1650"/>
      <c r="BF263" s="1650"/>
      <c r="BG263" s="1650"/>
      <c r="BH263" s="1650"/>
      <c r="BI263" s="1650"/>
      <c r="BJ263" s="1650"/>
      <c r="BK263" s="1650"/>
      <c r="BL263" s="1650"/>
      <c r="BM263" s="1650"/>
      <c r="BN263" s="1650"/>
      <c r="BO263" s="1650"/>
      <c r="BP263" s="1650"/>
      <c r="BQ263" s="1650"/>
      <c r="BR263" s="1650"/>
      <c r="BS263" s="1650"/>
      <c r="BT263" s="1650"/>
      <c r="BU263" s="1650"/>
      <c r="BV263" s="1650"/>
      <c r="BW263" s="1650"/>
      <c r="BX263" s="1650"/>
      <c r="BY263" s="1650"/>
      <c r="BZ263" s="1650"/>
      <c r="CA263" s="1650"/>
      <c r="CB263" s="1650"/>
      <c r="CC263" s="1650"/>
      <c r="CD263" s="1650"/>
      <c r="CE263" s="1650"/>
      <c r="CF263" s="1650"/>
      <c r="CG263" s="1650"/>
      <c r="CH263" s="1650"/>
      <c r="CI263" s="1650"/>
      <c r="CJ263" s="1650"/>
      <c r="CK263" s="1650"/>
      <c r="CL263" s="1650"/>
      <c r="CM263" s="1650"/>
      <c r="CN263" s="1650"/>
      <c r="CO263" s="1650"/>
      <c r="CP263" s="1650"/>
      <c r="CQ263" s="1650"/>
      <c r="CR263" s="1650"/>
      <c r="CS263" s="1650"/>
      <c r="CT263" s="1650"/>
      <c r="CU263" s="1650"/>
      <c r="CV263" s="1650"/>
      <c r="CW263" s="1650"/>
      <c r="CX263" s="1650"/>
      <c r="CY263" s="1650"/>
      <c r="CZ263" s="1650"/>
      <c r="DA263" s="1650"/>
      <c r="DB263" s="1650"/>
      <c r="DC263" s="1650"/>
      <c r="DD263" s="1650"/>
      <c r="DE263" s="1650"/>
      <c r="DF263" s="1650"/>
      <c r="DG263" s="1650"/>
      <c r="DH263" s="1650"/>
      <c r="DI263" s="1650"/>
      <c r="DJ263" s="1650"/>
      <c r="DK263" s="1650"/>
      <c r="DL263" s="1650"/>
      <c r="DM263" s="1650"/>
      <c r="DN263" s="1650"/>
      <c r="DO263" s="1650"/>
      <c r="DP263" s="1650"/>
      <c r="DQ263" s="1650"/>
      <c r="DR263" s="1650"/>
      <c r="DS263" s="1650"/>
      <c r="DT263" s="1650"/>
      <c r="DU263" s="1650"/>
      <c r="DV263" s="1650"/>
      <c r="DW263" s="1650"/>
      <c r="DX263" s="1650"/>
      <c r="DY263" s="1650"/>
      <c r="DZ263" s="1650"/>
      <c r="EA263" s="1650"/>
      <c r="EB263" s="1650"/>
      <c r="EC263" s="1650"/>
      <c r="ED263" s="1650"/>
      <c r="EE263" s="1650"/>
      <c r="EF263" s="1650"/>
      <c r="EG263" s="1650"/>
      <c r="EH263" s="1650"/>
      <c r="EI263" s="1650"/>
      <c r="EJ263" s="1650"/>
      <c r="EK263" s="1650"/>
      <c r="EL263" s="1650"/>
      <c r="EM263" s="1650"/>
      <c r="EN263" s="1650"/>
      <c r="EO263" s="1650"/>
      <c r="EP263" s="1650"/>
      <c r="EQ263" s="1650"/>
      <c r="ER263" s="1650"/>
      <c r="ES263" s="1650"/>
      <c r="ET263" s="1650"/>
      <c r="EU263" s="1650"/>
      <c r="EV263" s="1650"/>
      <c r="EW263" s="1650"/>
      <c r="EX263" s="1650"/>
      <c r="EY263" s="1650"/>
      <c r="EZ263" s="1650"/>
      <c r="FA263" s="1650"/>
      <c r="FB263" s="1650"/>
      <c r="FC263" s="1650"/>
      <c r="FD263" s="1650"/>
      <c r="FE263" s="1650"/>
      <c r="FF263" s="1650"/>
      <c r="FG263" s="1650"/>
      <c r="FH263" s="1650"/>
      <c r="FI263" s="1650"/>
      <c r="FJ263" s="1650"/>
      <c r="FK263" s="1650"/>
      <c r="FL263" s="1650"/>
      <c r="FM263" s="1650"/>
      <c r="FN263" s="1650"/>
      <c r="FO263" s="1650"/>
      <c r="FP263" s="1650"/>
      <c r="FQ263" s="1650"/>
      <c r="FR263" s="1650"/>
      <c r="FS263" s="1650"/>
      <c r="FT263" s="1650"/>
      <c r="FU263" s="1650"/>
      <c r="FV263" s="1650"/>
      <c r="FW263" s="1650"/>
      <c r="FX263" s="1650"/>
      <c r="FY263" s="1650"/>
      <c r="FZ263" s="1650"/>
      <c r="GA263" s="1650"/>
      <c r="GB263" s="1650"/>
      <c r="GC263" s="1650"/>
      <c r="GD263" s="1650"/>
      <c r="GE263" s="1650"/>
      <c r="GF263" s="1650"/>
      <c r="GG263" s="1650"/>
      <c r="GH263" s="1650"/>
      <c r="GI263" s="1650"/>
      <c r="GJ263" s="1650"/>
      <c r="GK263" s="1650"/>
      <c r="GL263" s="1650"/>
      <c r="GM263" s="1650"/>
      <c r="GO263" s="1169"/>
      <c r="GP263" s="1645"/>
      <c r="GQ263" s="1645"/>
      <c r="GR263" s="1169"/>
      <c r="GS263" s="1169"/>
      <c r="GT263" s="1169"/>
      <c r="GU263" s="1169"/>
      <c r="GV263" s="1645"/>
      <c r="GW263" s="1169"/>
      <c r="GX263" s="1169"/>
      <c r="GY263" s="553"/>
      <c r="GZ263" s="1169"/>
      <c r="HA263" s="1169"/>
      <c r="HB263" s="1169"/>
      <c r="HC263" s="1169"/>
      <c r="HD263" s="1169"/>
      <c r="HE263" s="1641"/>
      <c r="HF263" s="575"/>
      <c r="HG263" s="575"/>
      <c r="HH263" s="575"/>
      <c r="HI263" s="575"/>
      <c r="HJ263" s="1650">
        <v>11</v>
      </c>
    </row>
    <row s="1650" customFormat="1" customHeight="1" ht="11.549999999999999">
      <c r="A264" s="996"/>
      <c r="B264" s="1645"/>
      <c r="C264" s="1645"/>
      <c r="D264" s="360"/>
      <c r="J264" s="1650"/>
      <c r="K264" s="1650"/>
      <c r="L264" s="1650"/>
      <c r="M264" s="1650"/>
      <c r="N264" s="1650"/>
      <c r="O264" s="1650"/>
      <c r="P264" s="1650"/>
      <c r="Q264" s="1650"/>
      <c r="R264" s="1650"/>
      <c r="S264" s="1650"/>
      <c r="T264" s="1650"/>
      <c r="U264" s="1650"/>
      <c r="V264" s="1650"/>
      <c r="W264" s="1650"/>
      <c r="X264" s="1650"/>
      <c r="Y264" s="1650"/>
      <c r="Z264" s="1650"/>
      <c r="AA264" s="1650"/>
      <c r="AB264" s="1650"/>
      <c r="AC264" s="1650"/>
      <c r="AD264" s="1650"/>
      <c r="AE264" s="1650"/>
      <c r="AF264" s="1650"/>
      <c r="AG264" s="1650"/>
      <c r="AH264" s="1650"/>
      <c r="AI264" s="1650"/>
      <c r="AJ264" s="1650"/>
      <c r="AK264" s="1650"/>
      <c r="AL264" s="1650"/>
      <c r="AM264" s="1650"/>
      <c r="AN264" s="1650"/>
      <c r="AO264" s="1650"/>
      <c r="AP264" s="1650"/>
      <c r="AQ264" s="1650"/>
      <c r="AR264" s="1650"/>
      <c r="AS264" s="1650"/>
      <c r="AT264" s="1650"/>
      <c r="AU264" s="1650"/>
      <c r="AV264" s="1650"/>
      <c r="AW264" s="1650"/>
      <c r="AX264" s="1650"/>
      <c r="AY264" s="1650"/>
      <c r="AZ264" s="1650"/>
      <c r="BA264" s="1650"/>
      <c r="BB264" s="1650"/>
      <c r="BC264" s="1650"/>
      <c r="BD264" s="1650"/>
      <c r="BE264" s="1650"/>
      <c r="BF264" s="1650"/>
      <c r="BG264" s="1650"/>
      <c r="BH264" s="1650"/>
      <c r="BI264" s="1650"/>
      <c r="BJ264" s="1650"/>
      <c r="BK264" s="1650"/>
      <c r="BL264" s="1650"/>
      <c r="BM264" s="1650"/>
      <c r="BN264" s="1650"/>
      <c r="BO264" s="1650"/>
      <c r="BP264" s="1650"/>
      <c r="BQ264" s="1650"/>
      <c r="BR264" s="1650"/>
      <c r="BS264" s="1650"/>
      <c r="BT264" s="1650"/>
      <c r="BU264" s="1650"/>
      <c r="BV264" s="1650"/>
      <c r="BW264" s="1650"/>
      <c r="BX264" s="1650"/>
      <c r="BY264" s="1650"/>
      <c r="BZ264" s="1650"/>
      <c r="CA264" s="1650"/>
      <c r="CB264" s="1650"/>
      <c r="CC264" s="1650"/>
      <c r="CD264" s="1650"/>
      <c r="CE264" s="1650"/>
      <c r="CF264" s="1650"/>
      <c r="CG264" s="1650"/>
      <c r="CH264" s="1650"/>
      <c r="CI264" s="1650"/>
      <c r="CJ264" s="1650"/>
      <c r="CK264" s="1650"/>
      <c r="CL264" s="1650"/>
      <c r="CM264" s="1650"/>
      <c r="CN264" s="1650"/>
      <c r="CO264" s="1650"/>
      <c r="CP264" s="1650"/>
      <c r="CQ264" s="1650"/>
      <c r="CR264" s="1650"/>
      <c r="CS264" s="1650"/>
      <c r="CT264" s="1650"/>
      <c r="CU264" s="1650"/>
      <c r="CV264" s="1650"/>
      <c r="CW264" s="1650"/>
      <c r="CX264" s="1650"/>
      <c r="CY264" s="1650"/>
      <c r="CZ264" s="1650"/>
      <c r="DA264" s="1650"/>
      <c r="DB264" s="1650"/>
      <c r="DC264" s="1650"/>
      <c r="DD264" s="1650"/>
      <c r="DE264" s="1650"/>
      <c r="DF264" s="1650"/>
      <c r="DG264" s="1650"/>
      <c r="DH264" s="1650"/>
      <c r="DI264" s="1650"/>
      <c r="DJ264" s="1650"/>
      <c r="DK264" s="1650"/>
      <c r="DL264" s="1650"/>
      <c r="DM264" s="1650"/>
      <c r="DN264" s="1650"/>
      <c r="DO264" s="1650"/>
      <c r="DP264" s="1650"/>
      <c r="DQ264" s="1650"/>
      <c r="DR264" s="1650"/>
      <c r="DS264" s="1650"/>
      <c r="DT264" s="1650"/>
      <c r="DU264" s="1650"/>
      <c r="DV264" s="1650"/>
      <c r="DW264" s="1650"/>
      <c r="DX264" s="1650"/>
      <c r="DY264" s="1650"/>
      <c r="DZ264" s="1650"/>
      <c r="EA264" s="1650"/>
      <c r="EB264" s="1650"/>
      <c r="EC264" s="1650"/>
      <c r="ED264" s="1650"/>
      <c r="EE264" s="1650"/>
      <c r="EF264" s="1650"/>
      <c r="EG264" s="1650"/>
      <c r="EH264" s="1650"/>
      <c r="EI264" s="1650"/>
      <c r="EJ264" s="1650"/>
      <c r="EK264" s="1650"/>
      <c r="EL264" s="1650"/>
      <c r="EM264" s="1650"/>
      <c r="EN264" s="1650"/>
      <c r="EO264" s="1650"/>
      <c r="EP264" s="1650"/>
      <c r="EQ264" s="1650"/>
      <c r="ER264" s="1650"/>
      <c r="ES264" s="1650"/>
      <c r="ET264" s="1650"/>
      <c r="EU264" s="1650"/>
      <c r="EV264" s="1650"/>
      <c r="EW264" s="1650"/>
      <c r="EX264" s="1650"/>
      <c r="EY264" s="1650"/>
      <c r="EZ264" s="1650"/>
      <c r="FA264" s="1650"/>
      <c r="FB264" s="1650"/>
      <c r="FC264" s="1650"/>
      <c r="FD264" s="1650"/>
      <c r="FE264" s="1650"/>
      <c r="FF264" s="1650"/>
      <c r="FG264" s="1650"/>
      <c r="FH264" s="1650"/>
      <c r="FI264" s="1650"/>
      <c r="FJ264" s="1650"/>
      <c r="FK264" s="1650"/>
      <c r="FL264" s="1650"/>
      <c r="FM264" s="1650"/>
      <c r="FN264" s="1650"/>
      <c r="FO264" s="1650"/>
      <c r="FP264" s="1650"/>
      <c r="FQ264" s="1650"/>
      <c r="FR264" s="1650"/>
      <c r="FS264" s="1650"/>
      <c r="FT264" s="1650"/>
      <c r="FU264" s="1650"/>
      <c r="FV264" s="1650"/>
      <c r="FW264" s="1650"/>
      <c r="FX264" s="1650"/>
      <c r="FY264" s="1650"/>
      <c r="FZ264" s="1650"/>
      <c r="GA264" s="1650"/>
      <c r="GB264" s="1650"/>
      <c r="GC264" s="1650"/>
      <c r="GD264" s="1650"/>
      <c r="GE264" s="1650"/>
      <c r="GF264" s="1650"/>
      <c r="GG264" s="1650"/>
      <c r="GH264" s="1650"/>
      <c r="GI264" s="1650"/>
      <c r="GJ264" s="1650"/>
      <c r="GK264" s="1650"/>
      <c r="GL264" s="1650"/>
      <c r="GM264" s="1650"/>
      <c r="GO264" s="1169"/>
      <c r="GP264" s="1645"/>
      <c r="GQ264" s="1645"/>
      <c r="GR264" s="1169"/>
      <c r="GS264" s="1169"/>
      <c r="GT264" s="1169"/>
      <c r="GU264" s="1169"/>
      <c r="GV264" s="1645"/>
      <c r="GW264" s="1169"/>
      <c r="GX264" s="1169"/>
      <c r="GY264" s="553"/>
      <c r="GZ264" s="1169"/>
      <c r="HA264" s="1169"/>
      <c r="HB264" s="1169"/>
      <c r="HC264" s="1169"/>
      <c r="HD264" s="1169"/>
      <c r="HE264" s="1641"/>
      <c r="HF264" s="575"/>
      <c r="HG264" s="575"/>
      <c r="HH264" s="575"/>
      <c r="HI264" s="575"/>
      <c r="HJ264" s="1650">
        <v>11</v>
      </c>
    </row>
    <row s="1650" customFormat="1" customHeight="1" ht="11.549999999999999">
      <c r="A265" s="996"/>
      <c r="B265" s="1645"/>
      <c r="C265" s="1645"/>
      <c r="D265" s="360"/>
      <c r="J265" s="1650"/>
      <c r="K265" s="1650"/>
      <c r="L265" s="1650"/>
      <c r="M265" s="1650"/>
      <c r="N265" s="1650"/>
      <c r="O265" s="1650"/>
      <c r="P265" s="1650"/>
      <c r="Q265" s="1650"/>
      <c r="R265" s="1650"/>
      <c r="S265" s="1650"/>
      <c r="T265" s="1650"/>
      <c r="U265" s="1650"/>
      <c r="V265" s="1650"/>
      <c r="W265" s="1650"/>
      <c r="X265" s="1650"/>
      <c r="Y265" s="1650"/>
      <c r="Z265" s="1650"/>
      <c r="AA265" s="1650"/>
      <c r="AB265" s="1650"/>
      <c r="AC265" s="1650"/>
      <c r="AD265" s="1650"/>
      <c r="AE265" s="1650"/>
      <c r="AF265" s="1650"/>
      <c r="AG265" s="1650"/>
      <c r="AH265" s="1650"/>
      <c r="AI265" s="1650"/>
      <c r="AJ265" s="1650"/>
      <c r="AK265" s="1650"/>
      <c r="AL265" s="1650"/>
      <c r="AM265" s="1650"/>
      <c r="AN265" s="1650"/>
      <c r="AO265" s="1650"/>
      <c r="AP265" s="1650"/>
      <c r="AQ265" s="1650"/>
      <c r="AR265" s="1650"/>
      <c r="AS265" s="1650"/>
      <c r="AT265" s="1650"/>
      <c r="AU265" s="1650"/>
      <c r="AV265" s="1650"/>
      <c r="AW265" s="1650"/>
      <c r="AX265" s="1650"/>
      <c r="AY265" s="1650"/>
      <c r="AZ265" s="1650"/>
      <c r="BA265" s="1650"/>
      <c r="BB265" s="1650"/>
      <c r="BC265" s="1650"/>
      <c r="BD265" s="1650"/>
      <c r="BE265" s="1650"/>
      <c r="BF265" s="1650"/>
      <c r="BG265" s="1650"/>
      <c r="BH265" s="1650"/>
      <c r="BI265" s="1650"/>
      <c r="BJ265" s="1650"/>
      <c r="BK265" s="1650"/>
      <c r="BL265" s="1650"/>
      <c r="BM265" s="1650"/>
      <c r="BN265" s="1650"/>
      <c r="BO265" s="1650"/>
      <c r="BP265" s="1650"/>
      <c r="BQ265" s="1650"/>
      <c r="BR265" s="1650"/>
      <c r="BS265" s="1650"/>
      <c r="BT265" s="1650"/>
      <c r="BU265" s="1650"/>
      <c r="BV265" s="1650"/>
      <c r="BW265" s="1650"/>
      <c r="BX265" s="1650"/>
      <c r="BY265" s="1650"/>
      <c r="BZ265" s="1650"/>
      <c r="CA265" s="1650"/>
      <c r="CB265" s="1650"/>
      <c r="CC265" s="1650"/>
      <c r="CD265" s="1650"/>
      <c r="CE265" s="1650"/>
      <c r="CF265" s="1650"/>
      <c r="CG265" s="1650"/>
      <c r="CH265" s="1650"/>
      <c r="CI265" s="1650"/>
      <c r="CJ265" s="1650"/>
      <c r="CK265" s="1650"/>
      <c r="CL265" s="1650"/>
      <c r="CM265" s="1650"/>
      <c r="CN265" s="1650"/>
      <c r="CO265" s="1650"/>
      <c r="CP265" s="1650"/>
      <c r="CQ265" s="1650"/>
      <c r="CR265" s="1650"/>
      <c r="CS265" s="1650"/>
      <c r="CT265" s="1650"/>
      <c r="CU265" s="1650"/>
      <c r="CV265" s="1650"/>
      <c r="CW265" s="1650"/>
      <c r="CX265" s="1650"/>
      <c r="CY265" s="1650"/>
      <c r="CZ265" s="1650"/>
      <c r="DA265" s="1650"/>
      <c r="DB265" s="1650"/>
      <c r="DC265" s="1650"/>
      <c r="DD265" s="1650"/>
      <c r="DE265" s="1650"/>
      <c r="DF265" s="1650"/>
      <c r="DG265" s="1650"/>
      <c r="DH265" s="1650"/>
      <c r="DI265" s="1650"/>
      <c r="DJ265" s="1650"/>
      <c r="DK265" s="1650"/>
      <c r="DL265" s="1650"/>
      <c r="DM265" s="1650"/>
      <c r="DN265" s="1650"/>
      <c r="DO265" s="1650"/>
      <c r="DP265" s="1650"/>
      <c r="DQ265" s="1650"/>
      <c r="DR265" s="1650"/>
      <c r="DS265" s="1650"/>
      <c r="DT265" s="1650"/>
      <c r="DU265" s="1650"/>
      <c r="DV265" s="1650"/>
      <c r="DW265" s="1650"/>
      <c r="DX265" s="1650"/>
      <c r="DY265" s="1650"/>
      <c r="DZ265" s="1650"/>
      <c r="EA265" s="1650"/>
      <c r="EB265" s="1650"/>
      <c r="EC265" s="1650"/>
      <c r="ED265" s="1650"/>
      <c r="EE265" s="1650"/>
      <c r="EF265" s="1650"/>
      <c r="EG265" s="1650"/>
      <c r="EH265" s="1650"/>
      <c r="EI265" s="1650"/>
      <c r="EJ265" s="1650"/>
      <c r="EK265" s="1650"/>
      <c r="EL265" s="1650"/>
      <c r="EM265" s="1650"/>
      <c r="EN265" s="1650"/>
      <c r="EO265" s="1650"/>
      <c r="EP265" s="1650"/>
      <c r="EQ265" s="1650"/>
      <c r="ER265" s="1650"/>
      <c r="ES265" s="1650"/>
      <c r="ET265" s="1650"/>
      <c r="EU265" s="1650"/>
      <c r="EV265" s="1650"/>
      <c r="EW265" s="1650"/>
      <c r="EX265" s="1650"/>
      <c r="EY265" s="1650"/>
      <c r="EZ265" s="1650"/>
      <c r="FA265" s="1650"/>
      <c r="FB265" s="1650"/>
      <c r="FC265" s="1650"/>
      <c r="FD265" s="1650"/>
      <c r="FE265" s="1650"/>
      <c r="FF265" s="1650"/>
      <c r="FG265" s="1650"/>
      <c r="FH265" s="1650"/>
      <c r="FI265" s="1650"/>
      <c r="FJ265" s="1650"/>
      <c r="FK265" s="1650"/>
      <c r="FL265" s="1650"/>
      <c r="FM265" s="1650"/>
      <c r="FN265" s="1650"/>
      <c r="FO265" s="1650"/>
      <c r="FP265" s="1650"/>
      <c r="FQ265" s="1650"/>
      <c r="FR265" s="1650"/>
      <c r="FS265" s="1650"/>
      <c r="FT265" s="1650"/>
      <c r="FU265" s="1650"/>
      <c r="FV265" s="1650"/>
      <c r="FW265" s="1650"/>
      <c r="FX265" s="1650"/>
      <c r="FY265" s="1650"/>
      <c r="FZ265" s="1650"/>
      <c r="GA265" s="1650"/>
      <c r="GB265" s="1650"/>
      <c r="GC265" s="1650"/>
      <c r="GD265" s="1650"/>
      <c r="GE265" s="1650"/>
      <c r="GF265" s="1650"/>
      <c r="GG265" s="1650"/>
      <c r="GH265" s="1650"/>
      <c r="GI265" s="1650"/>
      <c r="GJ265" s="1650"/>
      <c r="GK265" s="1650"/>
      <c r="GL265" s="1650"/>
      <c r="GM265" s="1650"/>
      <c r="GO265" s="1169"/>
      <c r="GP265" s="1645"/>
      <c r="GQ265" s="1645"/>
      <c r="GR265" s="1169"/>
      <c r="GS265" s="1169"/>
      <c r="GT265" s="1169"/>
      <c r="GU265" s="1169"/>
      <c r="GV265" s="1645"/>
      <c r="GW265" s="1169"/>
      <c r="GX265" s="1169"/>
      <c r="GY265" s="553"/>
      <c r="GZ265" s="1169"/>
      <c r="HA265" s="1169"/>
      <c r="HB265" s="1169"/>
      <c r="HC265" s="1169"/>
      <c r="HD265" s="1169"/>
      <c r="HE265" s="1641"/>
      <c r="HF265" s="575"/>
      <c r="HG265" s="575"/>
      <c r="HH265" s="575"/>
      <c r="HI265" s="575"/>
      <c r="HJ265" s="1650">
        <v>11</v>
      </c>
    </row>
    <row s="1650" customFormat="1" customHeight="1" ht="11.549999999999999">
      <c r="A266" s="996"/>
      <c r="B266" s="1645"/>
      <c r="C266" s="1645"/>
      <c r="D266" s="360"/>
      <c r="J266" s="1650"/>
      <c r="K266" s="1650"/>
      <c r="L266" s="1650"/>
      <c r="M266" s="1650"/>
      <c r="N266" s="1650"/>
      <c r="O266" s="1650"/>
      <c r="P266" s="1650"/>
      <c r="Q266" s="1650"/>
      <c r="R266" s="1650"/>
      <c r="S266" s="1650"/>
      <c r="T266" s="1650"/>
      <c r="U266" s="1650"/>
      <c r="V266" s="1650"/>
      <c r="W266" s="1650"/>
      <c r="X266" s="1650"/>
      <c r="Y266" s="1650"/>
      <c r="Z266" s="1650"/>
      <c r="AA266" s="1650"/>
      <c r="AB266" s="1650"/>
      <c r="AC266" s="1650"/>
      <c r="AD266" s="1650"/>
      <c r="AE266" s="1650"/>
      <c r="AF266" s="1650"/>
      <c r="AG266" s="1650"/>
      <c r="AH266" s="1650"/>
      <c r="AI266" s="1650"/>
      <c r="AJ266" s="1650"/>
      <c r="AK266" s="1650"/>
      <c r="AL266" s="1650"/>
      <c r="AM266" s="1650"/>
      <c r="AN266" s="1650"/>
      <c r="AO266" s="1650"/>
      <c r="AP266" s="1650"/>
      <c r="AQ266" s="1650"/>
      <c r="AR266" s="1650"/>
      <c r="AS266" s="1650"/>
      <c r="AT266" s="1650"/>
      <c r="AU266" s="1650"/>
      <c r="AV266" s="1650"/>
      <c r="AW266" s="1650"/>
      <c r="AX266" s="1650"/>
      <c r="AY266" s="1650"/>
      <c r="AZ266" s="1650"/>
      <c r="BA266" s="1650"/>
      <c r="BB266" s="1650"/>
      <c r="BC266" s="1650"/>
      <c r="BD266" s="1650"/>
      <c r="BE266" s="1650"/>
      <c r="BF266" s="1650"/>
      <c r="BG266" s="1650"/>
      <c r="BH266" s="1650"/>
      <c r="BI266" s="1650"/>
      <c r="BJ266" s="1650"/>
      <c r="BK266" s="1650"/>
      <c r="BL266" s="1650"/>
      <c r="BM266" s="1650"/>
      <c r="BN266" s="1650"/>
      <c r="BO266" s="1650"/>
      <c r="BP266" s="1650"/>
      <c r="BQ266" s="1650"/>
      <c r="BR266" s="1650"/>
      <c r="BS266" s="1650"/>
      <c r="BT266" s="1650"/>
      <c r="BU266" s="1650"/>
      <c r="BV266" s="1650"/>
      <c r="BW266" s="1650"/>
      <c r="BX266" s="1650"/>
      <c r="BY266" s="1650"/>
      <c r="BZ266" s="1650"/>
      <c r="CA266" s="1650"/>
      <c r="CB266" s="1650"/>
      <c r="CC266" s="1650"/>
      <c r="CD266" s="1650"/>
      <c r="CE266" s="1650"/>
      <c r="CF266" s="1650"/>
      <c r="CG266" s="1650"/>
      <c r="CH266" s="1650"/>
      <c r="CI266" s="1650"/>
      <c r="CJ266" s="1650"/>
      <c r="CK266" s="1650"/>
      <c r="CL266" s="1650"/>
      <c r="CM266" s="1650"/>
      <c r="CN266" s="1650"/>
      <c r="CO266" s="1650"/>
      <c r="CP266" s="1650"/>
      <c r="CQ266" s="1650"/>
      <c r="CR266" s="1650"/>
      <c r="CS266" s="1650"/>
      <c r="CT266" s="1650"/>
      <c r="CU266" s="1650"/>
      <c r="CV266" s="1650"/>
      <c r="CW266" s="1650"/>
      <c r="CX266" s="1650"/>
      <c r="CY266" s="1650"/>
      <c r="CZ266" s="1650"/>
      <c r="DA266" s="1650"/>
      <c r="DB266" s="1650"/>
      <c r="DC266" s="1650"/>
      <c r="DD266" s="1650"/>
      <c r="DE266" s="1650"/>
      <c r="DF266" s="1650"/>
      <c r="DG266" s="1650"/>
      <c r="DH266" s="1650"/>
      <c r="DI266" s="1650"/>
      <c r="DJ266" s="1650"/>
      <c r="DK266" s="1650"/>
      <c r="DL266" s="1650"/>
      <c r="DM266" s="1650"/>
      <c r="DN266" s="1650"/>
      <c r="DO266" s="1650"/>
      <c r="DP266" s="1650"/>
      <c r="DQ266" s="1650"/>
      <c r="DR266" s="1650"/>
      <c r="DS266" s="1650"/>
      <c r="DT266" s="1650"/>
      <c r="DU266" s="1650"/>
      <c r="DV266" s="1650"/>
      <c r="DW266" s="1650"/>
      <c r="DX266" s="1650"/>
      <c r="DY266" s="1650"/>
      <c r="DZ266" s="1650"/>
      <c r="EA266" s="1650"/>
      <c r="EB266" s="1650"/>
      <c r="EC266" s="1650"/>
      <c r="ED266" s="1650"/>
      <c r="EE266" s="1650"/>
      <c r="EF266" s="1650"/>
      <c r="EG266" s="1650"/>
      <c r="EH266" s="1650"/>
      <c r="EI266" s="1650"/>
      <c r="EJ266" s="1650"/>
      <c r="EK266" s="1650"/>
      <c r="EL266" s="1650"/>
      <c r="EM266" s="1650"/>
      <c r="EN266" s="1650"/>
      <c r="EO266" s="1650"/>
      <c r="EP266" s="1650"/>
      <c r="EQ266" s="1650"/>
      <c r="ER266" s="1650"/>
      <c r="ES266" s="1650"/>
      <c r="ET266" s="1650"/>
      <c r="EU266" s="1650"/>
      <c r="EV266" s="1650"/>
      <c r="EW266" s="1650"/>
      <c r="EX266" s="1650"/>
      <c r="EY266" s="1650"/>
      <c r="EZ266" s="1650"/>
      <c r="FA266" s="1650"/>
      <c r="FB266" s="1650"/>
      <c r="FC266" s="1650"/>
      <c r="FD266" s="1650"/>
      <c r="FE266" s="1650"/>
      <c r="FF266" s="1650"/>
      <c r="FG266" s="1650"/>
      <c r="FH266" s="1650"/>
      <c r="FI266" s="1650"/>
      <c r="FJ266" s="1650"/>
      <c r="FK266" s="1650"/>
      <c r="FL266" s="1650"/>
      <c r="FM266" s="1650"/>
      <c r="FN266" s="1650"/>
      <c r="FO266" s="1650"/>
      <c r="FP266" s="1650"/>
      <c r="FQ266" s="1650"/>
      <c r="FR266" s="1650"/>
      <c r="FS266" s="1650"/>
      <c r="FT266" s="1650"/>
      <c r="FU266" s="1650"/>
      <c r="FV266" s="1650"/>
      <c r="FW266" s="1650"/>
      <c r="FX266" s="1650"/>
      <c r="FY266" s="1650"/>
      <c r="FZ266" s="1650"/>
      <c r="GA266" s="1650"/>
      <c r="GB266" s="1650"/>
      <c r="GC266" s="1650"/>
      <c r="GD266" s="1650"/>
      <c r="GE266" s="1650"/>
      <c r="GF266" s="1650"/>
      <c r="GG266" s="1650"/>
      <c r="GH266" s="1650"/>
      <c r="GI266" s="1650"/>
      <c r="GJ266" s="1650"/>
      <c r="GK266" s="1650"/>
      <c r="GL266" s="1650"/>
      <c r="GM266" s="1650"/>
      <c r="GO266" s="1169"/>
      <c r="GP266" s="1645"/>
      <c r="GQ266" s="1645"/>
      <c r="GR266" s="1169"/>
      <c r="GS266" s="1169"/>
      <c r="GT266" s="1169"/>
      <c r="GU266" s="1169"/>
      <c r="GV266" s="1645"/>
      <c r="GW266" s="1169"/>
      <c r="GX266" s="1169"/>
      <c r="GY266" s="553"/>
      <c r="GZ266" s="1169"/>
      <c r="HA266" s="1169"/>
      <c r="HB266" s="1169"/>
      <c r="HC266" s="1169"/>
      <c r="HD266" s="1169"/>
      <c r="HE266" s="1641"/>
      <c r="HF266" s="575"/>
      <c r="HG266" s="575"/>
      <c r="HH266" s="575"/>
      <c r="HI266" s="575"/>
      <c r="HJ266" s="1650">
        <v>11</v>
      </c>
    </row>
    <row s="1650" customFormat="1" customHeight="1" ht="11.549999999999999">
      <c r="A267" s="996"/>
      <c r="B267" s="1645"/>
      <c r="C267" s="1645"/>
      <c r="D267" s="360"/>
      <c r="J267" s="1650"/>
      <c r="K267" s="1650"/>
      <c r="L267" s="1650"/>
      <c r="M267" s="1650"/>
      <c r="N267" s="1650"/>
      <c r="O267" s="1650"/>
      <c r="P267" s="1650"/>
      <c r="Q267" s="1650"/>
      <c r="R267" s="1650"/>
      <c r="S267" s="1650"/>
      <c r="T267" s="1650"/>
      <c r="U267" s="1650"/>
      <c r="V267" s="1650"/>
      <c r="W267" s="1650"/>
      <c r="X267" s="1650"/>
      <c r="Y267" s="1650"/>
      <c r="Z267" s="1650"/>
      <c r="AA267" s="1650"/>
      <c r="AB267" s="1650"/>
      <c r="AC267" s="1650"/>
      <c r="AD267" s="1650"/>
      <c r="AE267" s="1650"/>
      <c r="AF267" s="1650"/>
      <c r="AG267" s="1650"/>
      <c r="AH267" s="1650"/>
      <c r="AI267" s="1650"/>
      <c r="AJ267" s="1650"/>
      <c r="AK267" s="1650"/>
      <c r="AL267" s="1650"/>
      <c r="AM267" s="1650"/>
      <c r="AN267" s="1650"/>
      <c r="AO267" s="1650"/>
      <c r="AP267" s="1650"/>
      <c r="AQ267" s="1650"/>
      <c r="AR267" s="1650"/>
      <c r="AS267" s="1650"/>
      <c r="AT267" s="1650"/>
      <c r="AU267" s="1650"/>
      <c r="AV267" s="1650"/>
      <c r="AW267" s="1650"/>
      <c r="AX267" s="1650"/>
      <c r="AY267" s="1650"/>
      <c r="AZ267" s="1650"/>
      <c r="BA267" s="1650"/>
      <c r="BB267" s="1650"/>
      <c r="BC267" s="1650"/>
      <c r="BD267" s="1650"/>
      <c r="BE267" s="1650"/>
      <c r="BF267" s="1650"/>
      <c r="BG267" s="1650"/>
      <c r="BH267" s="1650"/>
      <c r="BI267" s="1650"/>
      <c r="BJ267" s="1650"/>
      <c r="BK267" s="1650"/>
      <c r="BL267" s="1650"/>
      <c r="BM267" s="1650"/>
      <c r="BN267" s="1650"/>
      <c r="BO267" s="1650"/>
      <c r="BP267" s="1650"/>
      <c r="BQ267" s="1650"/>
      <c r="BR267" s="1650"/>
      <c r="BS267" s="1650"/>
      <c r="BT267" s="1650"/>
      <c r="BU267" s="1650"/>
      <c r="BV267" s="1650"/>
      <c r="BW267" s="1650"/>
      <c r="BX267" s="1650"/>
      <c r="BY267" s="1650"/>
      <c r="BZ267" s="1650"/>
      <c r="CA267" s="1650"/>
      <c r="CB267" s="1650"/>
      <c r="CC267" s="1650"/>
      <c r="CD267" s="1650"/>
      <c r="CE267" s="1650"/>
      <c r="CF267" s="1650"/>
      <c r="CG267" s="1650"/>
      <c r="CH267" s="1650"/>
      <c r="CI267" s="1650"/>
      <c r="CJ267" s="1650"/>
      <c r="CK267" s="1650"/>
      <c r="CL267" s="1650"/>
      <c r="CM267" s="1650"/>
      <c r="CN267" s="1650"/>
      <c r="CO267" s="1650"/>
      <c r="CP267" s="1650"/>
      <c r="CQ267" s="1650"/>
      <c r="CR267" s="1650"/>
      <c r="CS267" s="1650"/>
      <c r="CT267" s="1650"/>
      <c r="CU267" s="1650"/>
      <c r="CV267" s="1650"/>
      <c r="CW267" s="1650"/>
      <c r="CX267" s="1650"/>
      <c r="CY267" s="1650"/>
      <c r="CZ267" s="1650"/>
      <c r="DA267" s="1650"/>
      <c r="DB267" s="1650"/>
      <c r="DC267" s="1650"/>
      <c r="DD267" s="1650"/>
      <c r="DE267" s="1650"/>
      <c r="DF267" s="1650"/>
      <c r="DG267" s="1650"/>
      <c r="DH267" s="1650"/>
      <c r="DI267" s="1650"/>
      <c r="DJ267" s="1650"/>
      <c r="DK267" s="1650"/>
      <c r="DL267" s="1650"/>
      <c r="DM267" s="1650"/>
      <c r="DN267" s="1650"/>
      <c r="DO267" s="1650"/>
      <c r="DP267" s="1650"/>
      <c r="DQ267" s="1650"/>
      <c r="DR267" s="1650"/>
      <c r="DS267" s="1650"/>
      <c r="DT267" s="1650"/>
      <c r="DU267" s="1650"/>
      <c r="DV267" s="1650"/>
      <c r="DW267" s="1650"/>
      <c r="DX267" s="1650"/>
      <c r="DY267" s="1650"/>
      <c r="DZ267" s="1650"/>
      <c r="EA267" s="1650"/>
      <c r="EB267" s="1650"/>
      <c r="EC267" s="1650"/>
      <c r="ED267" s="1650"/>
      <c r="EE267" s="1650"/>
      <c r="EF267" s="1650"/>
      <c r="EG267" s="1650"/>
      <c r="EH267" s="1650"/>
      <c r="EI267" s="1650"/>
      <c r="EJ267" s="1650"/>
      <c r="EK267" s="1650"/>
      <c r="EL267" s="1650"/>
      <c r="EM267" s="1650"/>
      <c r="EN267" s="1650"/>
      <c r="EO267" s="1650"/>
      <c r="EP267" s="1650"/>
      <c r="EQ267" s="1650"/>
      <c r="ER267" s="1650"/>
      <c r="ES267" s="1650"/>
      <c r="ET267" s="1650"/>
      <c r="EU267" s="1650"/>
      <c r="EV267" s="1650"/>
      <c r="EW267" s="1650"/>
      <c r="EX267" s="1650"/>
      <c r="EY267" s="1650"/>
      <c r="EZ267" s="1650"/>
      <c r="FA267" s="1650"/>
      <c r="FB267" s="1650"/>
      <c r="FC267" s="1650"/>
      <c r="FD267" s="1650"/>
      <c r="FE267" s="1650"/>
      <c r="FF267" s="1650"/>
      <c r="FG267" s="1650"/>
      <c r="FH267" s="1650"/>
      <c r="FI267" s="1650"/>
      <c r="FJ267" s="1650"/>
      <c r="FK267" s="1650"/>
      <c r="FL267" s="1650"/>
      <c r="FM267" s="1650"/>
      <c r="FN267" s="1650"/>
      <c r="FO267" s="1650"/>
      <c r="FP267" s="1650"/>
      <c r="FQ267" s="1650"/>
      <c r="FR267" s="1650"/>
      <c r="FS267" s="1650"/>
      <c r="FT267" s="1650"/>
      <c r="FU267" s="1650"/>
      <c r="FV267" s="1650"/>
      <c r="FW267" s="1650"/>
      <c r="FX267" s="1650"/>
      <c r="FY267" s="1650"/>
      <c r="FZ267" s="1650"/>
      <c r="GA267" s="1650"/>
      <c r="GB267" s="1650"/>
      <c r="GC267" s="1650"/>
      <c r="GD267" s="1650"/>
      <c r="GE267" s="1650"/>
      <c r="GF267" s="1650"/>
      <c r="GG267" s="1650"/>
      <c r="GH267" s="1650"/>
      <c r="GI267" s="1650"/>
      <c r="GJ267" s="1650"/>
      <c r="GK267" s="1650"/>
      <c r="GL267" s="1650"/>
      <c r="GM267" s="1650"/>
      <c r="GO267" s="1169"/>
      <c r="GP267" s="1645"/>
      <c r="GQ267" s="1645"/>
      <c r="GR267" s="1169"/>
      <c r="GS267" s="1169"/>
      <c r="GT267" s="1169"/>
      <c r="GU267" s="1169"/>
      <c r="GV267" s="1645"/>
      <c r="GW267" s="1169"/>
      <c r="GX267" s="1169"/>
      <c r="GY267" s="553"/>
      <c r="GZ267" s="1169"/>
      <c r="HA267" s="1169"/>
      <c r="HB267" s="1169"/>
      <c r="HC267" s="1169"/>
      <c r="HD267" s="1169"/>
      <c r="HE267" s="1641"/>
      <c r="HF267" s="575"/>
      <c r="HG267" s="575"/>
      <c r="HH267" s="575"/>
      <c r="HI267" s="575"/>
      <c r="HJ267" s="1650">
        <v>11</v>
      </c>
    </row>
    <row s="1650" customFormat="1" customHeight="1" ht="11.549999999999999">
      <c r="A268" s="996"/>
      <c r="B268" s="1645"/>
      <c r="C268" s="1645"/>
      <c r="D268" s="360"/>
      <c r="J268" s="1650"/>
      <c r="K268" s="1650"/>
      <c r="L268" s="1650"/>
      <c r="M268" s="1650"/>
      <c r="N268" s="1650"/>
      <c r="O268" s="1650"/>
      <c r="P268" s="1650"/>
      <c r="Q268" s="1650"/>
      <c r="R268" s="1650"/>
      <c r="S268" s="1650"/>
      <c r="T268" s="1650"/>
      <c r="U268" s="1650"/>
      <c r="V268" s="1650"/>
      <c r="W268" s="1650"/>
      <c r="X268" s="1650"/>
      <c r="Y268" s="1650"/>
      <c r="Z268" s="1650"/>
      <c r="AA268" s="1650"/>
      <c r="AB268" s="1650"/>
      <c r="AC268" s="1650"/>
      <c r="AD268" s="1650"/>
      <c r="AE268" s="1650"/>
      <c r="AF268" s="1650"/>
      <c r="AG268" s="1650"/>
      <c r="AH268" s="1650"/>
      <c r="AI268" s="1650"/>
      <c r="AJ268" s="1650"/>
      <c r="AK268" s="1650"/>
      <c r="AL268" s="1650"/>
      <c r="AM268" s="1650"/>
      <c r="AN268" s="1650"/>
      <c r="AO268" s="1650"/>
      <c r="AP268" s="1650"/>
      <c r="AQ268" s="1650"/>
      <c r="AR268" s="1650"/>
      <c r="AS268" s="1650"/>
      <c r="AT268" s="1650"/>
      <c r="AU268" s="1650"/>
      <c r="AV268" s="1650"/>
      <c r="AW268" s="1650"/>
      <c r="AX268" s="1650"/>
      <c r="AY268" s="1650"/>
      <c r="AZ268" s="1650"/>
      <c r="BA268" s="1650"/>
      <c r="BB268" s="1650"/>
      <c r="BC268" s="1650"/>
      <c r="BD268" s="1650"/>
      <c r="BE268" s="1650"/>
      <c r="BF268" s="1650"/>
      <c r="BG268" s="1650"/>
      <c r="BH268" s="1650"/>
      <c r="BI268" s="1650"/>
      <c r="BJ268" s="1650"/>
      <c r="BK268" s="1650"/>
      <c r="BL268" s="1650"/>
      <c r="BM268" s="1650"/>
      <c r="BN268" s="1650"/>
      <c r="BO268" s="1650"/>
      <c r="BP268" s="1650"/>
      <c r="BQ268" s="1650"/>
      <c r="BR268" s="1650"/>
      <c r="BS268" s="1650"/>
      <c r="BT268" s="1650"/>
      <c r="BU268" s="1650"/>
      <c r="BV268" s="1650"/>
      <c r="BW268" s="1650"/>
      <c r="BX268" s="1650"/>
      <c r="BY268" s="1650"/>
      <c r="BZ268" s="1650"/>
      <c r="CA268" s="1650"/>
      <c r="CB268" s="1650"/>
      <c r="CC268" s="1650"/>
      <c r="CD268" s="1650"/>
      <c r="CE268" s="1650"/>
      <c r="CF268" s="1650"/>
      <c r="CG268" s="1650"/>
      <c r="CH268" s="1650"/>
      <c r="CI268" s="1650"/>
      <c r="CJ268" s="1650"/>
      <c r="CK268" s="1650"/>
      <c r="CL268" s="1650"/>
      <c r="CM268" s="1650"/>
      <c r="CN268" s="1650"/>
      <c r="CO268" s="1650"/>
      <c r="CP268" s="1650"/>
      <c r="CQ268" s="1650"/>
      <c r="CR268" s="1650"/>
      <c r="CS268" s="1650"/>
      <c r="CT268" s="1650"/>
      <c r="CU268" s="1650"/>
      <c r="CV268" s="1650"/>
      <c r="CW268" s="1650"/>
      <c r="CX268" s="1650"/>
      <c r="CY268" s="1650"/>
      <c r="CZ268" s="1650"/>
      <c r="DA268" s="1650"/>
      <c r="DB268" s="1650"/>
      <c r="DC268" s="1650"/>
      <c r="DD268" s="1650"/>
      <c r="DE268" s="1650"/>
      <c r="DF268" s="1650"/>
      <c r="DG268" s="1650"/>
      <c r="DH268" s="1650"/>
      <c r="DI268" s="1650"/>
      <c r="DJ268" s="1650"/>
      <c r="DK268" s="1650"/>
      <c r="DL268" s="1650"/>
      <c r="DM268" s="1650"/>
      <c r="DN268" s="1650"/>
      <c r="DO268" s="1650"/>
      <c r="DP268" s="1650"/>
      <c r="DQ268" s="1650"/>
      <c r="DR268" s="1650"/>
      <c r="DS268" s="1650"/>
      <c r="DT268" s="1650"/>
      <c r="DU268" s="1650"/>
      <c r="DV268" s="1650"/>
      <c r="DW268" s="1650"/>
      <c r="DX268" s="1650"/>
      <c r="DY268" s="1650"/>
      <c r="DZ268" s="1650"/>
      <c r="EA268" s="1650"/>
      <c r="EB268" s="1650"/>
      <c r="EC268" s="1650"/>
      <c r="ED268" s="1650"/>
      <c r="EE268" s="1650"/>
      <c r="EF268" s="1650"/>
      <c r="EG268" s="1650"/>
      <c r="EH268" s="1650"/>
      <c r="EI268" s="1650"/>
      <c r="EJ268" s="1650"/>
      <c r="EK268" s="1650"/>
      <c r="EL268" s="1650"/>
      <c r="EM268" s="1650"/>
      <c r="EN268" s="1650"/>
      <c r="EO268" s="1650"/>
      <c r="EP268" s="1650"/>
      <c r="EQ268" s="1650"/>
      <c r="ER268" s="1650"/>
      <c r="ES268" s="1650"/>
      <c r="ET268" s="1650"/>
      <c r="EU268" s="1650"/>
      <c r="EV268" s="1650"/>
      <c r="EW268" s="1650"/>
      <c r="EX268" s="1650"/>
      <c r="EY268" s="1650"/>
      <c r="EZ268" s="1650"/>
      <c r="FA268" s="1650"/>
      <c r="FB268" s="1650"/>
      <c r="FC268" s="1650"/>
      <c r="FD268" s="1650"/>
      <c r="FE268" s="1650"/>
      <c r="FF268" s="1650"/>
      <c r="FG268" s="1650"/>
      <c r="FH268" s="1650"/>
      <c r="FI268" s="1650"/>
      <c r="FJ268" s="1650"/>
      <c r="FK268" s="1650"/>
      <c r="FL268" s="1650"/>
      <c r="FM268" s="1650"/>
      <c r="FN268" s="1650"/>
      <c r="FO268" s="1650"/>
      <c r="FP268" s="1650"/>
      <c r="FQ268" s="1650"/>
      <c r="FR268" s="1650"/>
      <c r="FS268" s="1650"/>
      <c r="FT268" s="1650"/>
      <c r="FU268" s="1650"/>
      <c r="FV268" s="1650"/>
      <c r="FW268" s="1650"/>
      <c r="FX268" s="1650"/>
      <c r="FY268" s="1650"/>
      <c r="FZ268" s="1650"/>
      <c r="GA268" s="1650"/>
      <c r="GB268" s="1650"/>
      <c r="GC268" s="1650"/>
      <c r="GD268" s="1650"/>
      <c r="GE268" s="1650"/>
      <c r="GF268" s="1650"/>
      <c r="GG268" s="1650"/>
      <c r="GH268" s="1650"/>
      <c r="GI268" s="1650"/>
      <c r="GJ268" s="1650"/>
      <c r="GK268" s="1650"/>
      <c r="GL268" s="1650"/>
      <c r="GM268" s="1650"/>
      <c r="GO268" s="1169"/>
      <c r="GP268" s="1645"/>
      <c r="GQ268" s="1645"/>
      <c r="GR268" s="1169"/>
      <c r="GS268" s="1169"/>
      <c r="GT268" s="1169"/>
      <c r="GU268" s="1169"/>
      <c r="GV268" s="1645"/>
      <c r="GW268" s="1169"/>
      <c r="GX268" s="1169"/>
      <c r="GY268" s="553"/>
      <c r="GZ268" s="1169"/>
      <c r="HA268" s="1169"/>
      <c r="HB268" s="1169"/>
      <c r="HC268" s="1169"/>
      <c r="HD268" s="1169"/>
      <c r="HE268" s="1641"/>
      <c r="HF268" s="575"/>
      <c r="HG268" s="575"/>
      <c r="HH268" s="575"/>
      <c r="HI268" s="575"/>
      <c r="HJ268" s="1650">
        <v>11</v>
      </c>
    </row>
    <row s="1650" customFormat="1" customHeight="1" ht="11.549999999999999">
      <c r="A269" s="996"/>
      <c r="B269" s="1645"/>
      <c r="C269" s="1645"/>
      <c r="D269" s="360"/>
      <c r="J269" s="1650"/>
      <c r="K269" s="1650"/>
      <c r="L269" s="1650"/>
      <c r="M269" s="1650"/>
      <c r="N269" s="1650"/>
      <c r="O269" s="1650"/>
      <c r="P269" s="1650"/>
      <c r="Q269" s="1650"/>
      <c r="R269" s="1650"/>
      <c r="S269" s="1650"/>
      <c r="T269" s="1650"/>
      <c r="U269" s="1650"/>
      <c r="V269" s="1650"/>
      <c r="W269" s="1650"/>
      <c r="X269" s="1650"/>
      <c r="Y269" s="1650"/>
      <c r="Z269" s="1650"/>
      <c r="AA269" s="1650"/>
      <c r="AB269" s="1650"/>
      <c r="AC269" s="1650"/>
      <c r="AD269" s="1650"/>
      <c r="AE269" s="1650"/>
      <c r="AF269" s="1650"/>
      <c r="AG269" s="1650"/>
      <c r="AH269" s="1650"/>
      <c r="AI269" s="1650"/>
      <c r="AJ269" s="1650"/>
      <c r="AK269" s="1650"/>
      <c r="AL269" s="1650"/>
      <c r="AM269" s="1650"/>
      <c r="AN269" s="1650"/>
      <c r="AO269" s="1650"/>
      <c r="AP269" s="1650"/>
      <c r="AQ269" s="1650"/>
      <c r="AR269" s="1650"/>
      <c r="AS269" s="1650"/>
      <c r="AT269" s="1650"/>
      <c r="AU269" s="1650"/>
      <c r="AV269" s="1650"/>
      <c r="AW269" s="1650"/>
      <c r="AX269" s="1650"/>
      <c r="AY269" s="1650"/>
      <c r="AZ269" s="1650"/>
      <c r="BA269" s="1650"/>
      <c r="BB269" s="1650"/>
      <c r="BC269" s="1650"/>
      <c r="BD269" s="1650"/>
      <c r="BE269" s="1650"/>
      <c r="BF269" s="1650"/>
      <c r="BG269" s="1650"/>
      <c r="BH269" s="1650"/>
      <c r="BI269" s="1650"/>
      <c r="BJ269" s="1650"/>
      <c r="BK269" s="1650"/>
      <c r="BL269" s="1650"/>
      <c r="BM269" s="1650"/>
      <c r="BN269" s="1650"/>
      <c r="BO269" s="1650"/>
      <c r="BP269" s="1650"/>
      <c r="BQ269" s="1650"/>
      <c r="BR269" s="1650"/>
      <c r="BS269" s="1650"/>
      <c r="BT269" s="1650"/>
      <c r="BU269" s="1650"/>
      <c r="BV269" s="1650"/>
      <c r="BW269" s="1650"/>
      <c r="BX269" s="1650"/>
      <c r="BY269" s="1650"/>
      <c r="BZ269" s="1650"/>
      <c r="CA269" s="1650"/>
      <c r="CB269" s="1650"/>
      <c r="CC269" s="1650"/>
      <c r="CD269" s="1650"/>
      <c r="CE269" s="1650"/>
      <c r="CF269" s="1650"/>
      <c r="CG269" s="1650"/>
      <c r="CH269" s="1650"/>
      <c r="CI269" s="1650"/>
      <c r="CJ269" s="1650"/>
      <c r="CK269" s="1650"/>
      <c r="CL269" s="1650"/>
      <c r="CM269" s="1650"/>
      <c r="CN269" s="1650"/>
      <c r="CO269" s="1650"/>
      <c r="CP269" s="1650"/>
      <c r="CQ269" s="1650"/>
      <c r="CR269" s="1650"/>
      <c r="CS269" s="1650"/>
      <c r="CT269" s="1650"/>
      <c r="CU269" s="1650"/>
      <c r="CV269" s="1650"/>
      <c r="CW269" s="1650"/>
      <c r="CX269" s="1650"/>
      <c r="CY269" s="1650"/>
      <c r="CZ269" s="1650"/>
      <c r="DA269" s="1650"/>
      <c r="DB269" s="1650"/>
      <c r="DC269" s="1650"/>
      <c r="DD269" s="1650"/>
      <c r="DE269" s="1650"/>
      <c r="DF269" s="1650"/>
      <c r="DG269" s="1650"/>
      <c r="DH269" s="1650"/>
      <c r="DI269" s="1650"/>
      <c r="DJ269" s="1650"/>
      <c r="DK269" s="1650"/>
      <c r="DL269" s="1650"/>
      <c r="DM269" s="1650"/>
      <c r="DN269" s="1650"/>
      <c r="DO269" s="1650"/>
      <c r="DP269" s="1650"/>
      <c r="DQ269" s="1650"/>
      <c r="DR269" s="1650"/>
      <c r="DS269" s="1650"/>
      <c r="DT269" s="1650"/>
      <c r="DU269" s="1650"/>
      <c r="DV269" s="1650"/>
      <c r="DW269" s="1650"/>
      <c r="DX269" s="1650"/>
      <c r="DY269" s="1650"/>
      <c r="DZ269" s="1650"/>
      <c r="EA269" s="1650"/>
      <c r="EB269" s="1650"/>
      <c r="EC269" s="1650"/>
      <c r="ED269" s="1650"/>
      <c r="EE269" s="1650"/>
      <c r="EF269" s="1650"/>
      <c r="EG269" s="1650"/>
      <c r="EH269" s="1650"/>
      <c r="EI269" s="1650"/>
      <c r="EJ269" s="1650"/>
      <c r="EK269" s="1650"/>
      <c r="EL269" s="1650"/>
      <c r="EM269" s="1650"/>
      <c r="EN269" s="1650"/>
      <c r="EO269" s="1650"/>
      <c r="EP269" s="1650"/>
      <c r="EQ269" s="1650"/>
      <c r="ER269" s="1650"/>
      <c r="ES269" s="1650"/>
      <c r="ET269" s="1650"/>
      <c r="EU269" s="1650"/>
      <c r="EV269" s="1650"/>
      <c r="EW269" s="1650"/>
      <c r="EX269" s="1650"/>
      <c r="EY269" s="1650"/>
      <c r="EZ269" s="1650"/>
      <c r="FA269" s="1650"/>
      <c r="FB269" s="1650"/>
      <c r="FC269" s="1650"/>
      <c r="FD269" s="1650"/>
      <c r="FE269" s="1650"/>
      <c r="FF269" s="1650"/>
      <c r="FG269" s="1650"/>
      <c r="FH269" s="1650"/>
      <c r="FI269" s="1650"/>
      <c r="FJ269" s="1650"/>
      <c r="FK269" s="1650"/>
      <c r="FL269" s="1650"/>
      <c r="FM269" s="1650"/>
      <c r="FN269" s="1650"/>
      <c r="FO269" s="1650"/>
      <c r="FP269" s="1650"/>
      <c r="FQ269" s="1650"/>
      <c r="FR269" s="1650"/>
      <c r="FS269" s="1650"/>
      <c r="FT269" s="1650"/>
      <c r="FU269" s="1650"/>
      <c r="FV269" s="1650"/>
      <c r="FW269" s="1650"/>
      <c r="FX269" s="1650"/>
      <c r="FY269" s="1650"/>
      <c r="FZ269" s="1650"/>
      <c r="GA269" s="1650"/>
      <c r="GB269" s="1650"/>
      <c r="GC269" s="1650"/>
      <c r="GD269" s="1650"/>
      <c r="GE269" s="1650"/>
      <c r="GF269" s="1650"/>
      <c r="GG269" s="1650"/>
      <c r="GH269" s="1650"/>
      <c r="GI269" s="1650"/>
      <c r="GJ269" s="1650"/>
      <c r="GK269" s="1650"/>
      <c r="GL269" s="1650"/>
      <c r="GM269" s="1650"/>
      <c r="GO269" s="1169"/>
      <c r="GP269" s="1645"/>
      <c r="GQ269" s="1645"/>
      <c r="GR269" s="1169"/>
      <c r="GS269" s="1169"/>
      <c r="GT269" s="1169"/>
      <c r="GU269" s="1169"/>
      <c r="GV269" s="1645"/>
      <c r="GW269" s="1169"/>
      <c r="GX269" s="1169"/>
      <c r="GY269" s="553"/>
      <c r="GZ269" s="1169"/>
      <c r="HA269" s="1169"/>
      <c r="HB269" s="1169"/>
      <c r="HC269" s="1169"/>
      <c r="HD269" s="1169"/>
      <c r="HE269" s="1641"/>
      <c r="HF269" s="575"/>
      <c r="HG269" s="575"/>
      <c r="HH269" s="575"/>
      <c r="HI269" s="575"/>
      <c r="HJ269" s="1650">
        <v>11</v>
      </c>
    </row>
    <row s="1650" customFormat="1" customHeight="1" ht="11.549999999999999">
      <c r="A270" s="996"/>
      <c r="B270" s="1645"/>
      <c r="C270" s="1645"/>
      <c r="D270" s="360"/>
      <c r="J270" s="1650"/>
      <c r="K270" s="1650"/>
      <c r="L270" s="1650"/>
      <c r="M270" s="1650"/>
      <c r="N270" s="1650"/>
      <c r="O270" s="1650"/>
      <c r="P270" s="1650"/>
      <c r="Q270" s="1650"/>
      <c r="R270" s="1650"/>
      <c r="S270" s="1650"/>
      <c r="T270" s="1650"/>
      <c r="U270" s="1650"/>
      <c r="V270" s="1650"/>
      <c r="W270" s="1650"/>
      <c r="X270" s="1650"/>
      <c r="Y270" s="1650"/>
      <c r="Z270" s="1650"/>
      <c r="AA270" s="1650"/>
      <c r="AB270" s="1650"/>
      <c r="AC270" s="1650"/>
      <c r="AD270" s="1650"/>
      <c r="AE270" s="1650"/>
      <c r="AF270" s="1650"/>
      <c r="AG270" s="1650"/>
      <c r="AH270" s="1650"/>
      <c r="AI270" s="1650"/>
      <c r="AJ270" s="1650"/>
      <c r="AK270" s="1650"/>
      <c r="AL270" s="1650"/>
      <c r="AM270" s="1650"/>
      <c r="AN270" s="1650"/>
      <c r="AO270" s="1650"/>
      <c r="AP270" s="1650"/>
      <c r="AQ270" s="1650"/>
      <c r="AR270" s="1650"/>
      <c r="AS270" s="1650"/>
      <c r="AT270" s="1650"/>
      <c r="AU270" s="1650"/>
      <c r="AV270" s="1650"/>
      <c r="AW270" s="1650"/>
      <c r="AX270" s="1650"/>
      <c r="AY270" s="1650"/>
      <c r="AZ270" s="1650"/>
      <c r="BA270" s="1650"/>
      <c r="BB270" s="1650"/>
      <c r="BC270" s="1650"/>
      <c r="BD270" s="1650"/>
      <c r="BE270" s="1650"/>
      <c r="BF270" s="1650"/>
      <c r="BG270" s="1650"/>
      <c r="BH270" s="1650"/>
      <c r="BI270" s="1650"/>
      <c r="BJ270" s="1650"/>
      <c r="BK270" s="1650"/>
      <c r="BL270" s="1650"/>
      <c r="BM270" s="1650"/>
      <c r="BN270" s="1650"/>
      <c r="BO270" s="1650"/>
      <c r="BP270" s="1650"/>
      <c r="BQ270" s="1650"/>
      <c r="BR270" s="1650"/>
      <c r="BS270" s="1650"/>
      <c r="BT270" s="1650"/>
      <c r="BU270" s="1650"/>
      <c r="BV270" s="1650"/>
      <c r="BW270" s="1650"/>
      <c r="BX270" s="1650"/>
      <c r="BY270" s="1650"/>
      <c r="BZ270" s="1650"/>
      <c r="CA270" s="1650"/>
      <c r="CB270" s="1650"/>
      <c r="CC270" s="1650"/>
      <c r="CD270" s="1650"/>
      <c r="CE270" s="1650"/>
      <c r="CF270" s="1650"/>
      <c r="CG270" s="1650"/>
      <c r="CH270" s="1650"/>
      <c r="CI270" s="1650"/>
      <c r="CJ270" s="1650"/>
      <c r="CK270" s="1650"/>
      <c r="CL270" s="1650"/>
      <c r="CM270" s="1650"/>
      <c r="CN270" s="1650"/>
      <c r="CO270" s="1650"/>
      <c r="CP270" s="1650"/>
      <c r="CQ270" s="1650"/>
      <c r="CR270" s="1650"/>
      <c r="CS270" s="1650"/>
      <c r="CT270" s="1650"/>
      <c r="CU270" s="1650"/>
      <c r="CV270" s="1650"/>
      <c r="CW270" s="1650"/>
      <c r="CX270" s="1650"/>
      <c r="CY270" s="1650"/>
      <c r="CZ270" s="1650"/>
      <c r="DA270" s="1650"/>
      <c r="DB270" s="1650"/>
      <c r="DC270" s="1650"/>
      <c r="DD270" s="1650"/>
      <c r="DE270" s="1650"/>
      <c r="DF270" s="1650"/>
      <c r="DG270" s="1650"/>
      <c r="DH270" s="1650"/>
      <c r="DI270" s="1650"/>
      <c r="DJ270" s="1650"/>
      <c r="DK270" s="1650"/>
      <c r="DL270" s="1650"/>
      <c r="DM270" s="1650"/>
      <c r="DN270" s="1650"/>
      <c r="DO270" s="1650"/>
      <c r="DP270" s="1650"/>
      <c r="DQ270" s="1650"/>
      <c r="DR270" s="1650"/>
      <c r="DS270" s="1650"/>
      <c r="DT270" s="1650"/>
      <c r="DU270" s="1650"/>
      <c r="DV270" s="1650"/>
      <c r="DW270" s="1650"/>
      <c r="DX270" s="1650"/>
      <c r="DY270" s="1650"/>
      <c r="DZ270" s="1650"/>
      <c r="EA270" s="1650"/>
      <c r="EB270" s="1650"/>
      <c r="EC270" s="1650"/>
      <c r="ED270" s="1650"/>
      <c r="EE270" s="1650"/>
      <c r="EF270" s="1650"/>
      <c r="EG270" s="1650"/>
      <c r="EH270" s="1650"/>
      <c r="EI270" s="1650"/>
      <c r="EJ270" s="1650"/>
      <c r="EK270" s="1650"/>
      <c r="EL270" s="1650"/>
      <c r="EM270" s="1650"/>
      <c r="EN270" s="1650"/>
      <c r="EO270" s="1650"/>
      <c r="EP270" s="1650"/>
      <c r="EQ270" s="1650"/>
      <c r="ER270" s="1650"/>
      <c r="ES270" s="1650"/>
      <c r="ET270" s="1650"/>
      <c r="EU270" s="1650"/>
      <c r="EV270" s="1650"/>
      <c r="EW270" s="1650"/>
      <c r="EX270" s="1650"/>
      <c r="EY270" s="1650"/>
      <c r="EZ270" s="1650"/>
      <c r="FA270" s="1650"/>
      <c r="FB270" s="1650"/>
      <c r="FC270" s="1650"/>
      <c r="FD270" s="1650"/>
      <c r="FE270" s="1650"/>
      <c r="FF270" s="1650"/>
      <c r="FG270" s="1650"/>
      <c r="FH270" s="1650"/>
      <c r="FI270" s="1650"/>
      <c r="FJ270" s="1650"/>
      <c r="FK270" s="1650"/>
      <c r="FL270" s="1650"/>
      <c r="FM270" s="1650"/>
      <c r="FN270" s="1650"/>
      <c r="FO270" s="1650"/>
      <c r="FP270" s="1650"/>
      <c r="FQ270" s="1650"/>
      <c r="FR270" s="1650"/>
      <c r="FS270" s="1650"/>
      <c r="FT270" s="1650"/>
      <c r="FU270" s="1650"/>
      <c r="FV270" s="1650"/>
      <c r="FW270" s="1650"/>
      <c r="FX270" s="1650"/>
      <c r="FY270" s="1650"/>
      <c r="FZ270" s="1650"/>
      <c r="GA270" s="1650"/>
      <c r="GB270" s="1650"/>
      <c r="GC270" s="1650"/>
      <c r="GD270" s="1650"/>
      <c r="GE270" s="1650"/>
      <c r="GF270" s="1650"/>
      <c r="GG270" s="1650"/>
      <c r="GH270" s="1650"/>
      <c r="GI270" s="1650"/>
      <c r="GJ270" s="1650"/>
      <c r="GK270" s="1650"/>
      <c r="GL270" s="1650"/>
      <c r="GM270" s="1650"/>
      <c r="GO270" s="1169"/>
      <c r="GP270" s="1645"/>
      <c r="GQ270" s="1645"/>
      <c r="GR270" s="1169"/>
      <c r="GS270" s="1169"/>
      <c r="GT270" s="1169"/>
      <c r="GU270" s="1169"/>
      <c r="GV270" s="1645"/>
      <c r="GW270" s="1169"/>
      <c r="GX270" s="1169"/>
      <c r="GY270" s="553"/>
      <c r="GZ270" s="1169"/>
      <c r="HA270" s="1169"/>
      <c r="HB270" s="1169"/>
      <c r="HC270" s="1169"/>
      <c r="HD270" s="1169"/>
      <c r="HE270" s="1641"/>
      <c r="HF270" s="575"/>
      <c r="HG270" s="575"/>
      <c r="HH270" s="575"/>
      <c r="HI270" s="575"/>
      <c r="HJ270" s="1650">
        <v>11</v>
      </c>
    </row>
    <row s="1650" customFormat="1" customHeight="1" ht="11.549999999999999">
      <c r="A271" s="996"/>
      <c r="B271" s="1645"/>
      <c r="C271" s="1645"/>
      <c r="D271" s="360"/>
      <c r="J271" s="1650"/>
      <c r="K271" s="1650"/>
      <c r="L271" s="1650"/>
      <c r="M271" s="1650"/>
      <c r="N271" s="1650"/>
      <c r="O271" s="1650"/>
      <c r="P271" s="1650"/>
      <c r="Q271" s="1650"/>
      <c r="R271" s="1650"/>
      <c r="S271" s="1650"/>
      <c r="T271" s="1650"/>
      <c r="U271" s="1650"/>
      <c r="V271" s="1650"/>
      <c r="W271" s="1650"/>
      <c r="X271" s="1650"/>
      <c r="Y271" s="1650"/>
      <c r="Z271" s="1650"/>
      <c r="AA271" s="1650"/>
      <c r="AB271" s="1650"/>
      <c r="AC271" s="1650"/>
      <c r="AD271" s="1650"/>
      <c r="AE271" s="1650"/>
      <c r="AF271" s="1650"/>
      <c r="AG271" s="1650"/>
      <c r="AH271" s="1650"/>
      <c r="AI271" s="1650"/>
      <c r="AJ271" s="1650"/>
      <c r="AK271" s="1650"/>
      <c r="AL271" s="1650"/>
      <c r="AM271" s="1650"/>
      <c r="AN271" s="1650"/>
      <c r="AO271" s="1650"/>
      <c r="AP271" s="1650"/>
      <c r="AQ271" s="1650"/>
      <c r="AR271" s="1650"/>
      <c r="AS271" s="1650"/>
      <c r="AT271" s="1650"/>
      <c r="AU271" s="1650"/>
      <c r="AV271" s="1650"/>
      <c r="AW271" s="1650"/>
      <c r="AX271" s="1650"/>
      <c r="AY271" s="1650"/>
      <c r="AZ271" s="1650"/>
      <c r="BA271" s="1650"/>
      <c r="BB271" s="1650"/>
      <c r="BC271" s="1650"/>
      <c r="BD271" s="1650"/>
      <c r="BE271" s="1650"/>
      <c r="BF271" s="1650"/>
      <c r="BG271" s="1650"/>
      <c r="BH271" s="1650"/>
      <c r="BI271" s="1650"/>
      <c r="BJ271" s="1650"/>
      <c r="BK271" s="1650"/>
      <c r="BL271" s="1650"/>
      <c r="BM271" s="1650"/>
      <c r="BN271" s="1650"/>
      <c r="BO271" s="1650"/>
      <c r="BP271" s="1650"/>
      <c r="BQ271" s="1650"/>
      <c r="BR271" s="1650"/>
      <c r="BS271" s="1650"/>
      <c r="BT271" s="1650"/>
      <c r="BU271" s="1650"/>
      <c r="BV271" s="1650"/>
      <c r="BW271" s="1650"/>
      <c r="BX271" s="1650"/>
      <c r="BY271" s="1650"/>
      <c r="BZ271" s="1650"/>
      <c r="CA271" s="1650"/>
      <c r="CB271" s="1650"/>
      <c r="CC271" s="1650"/>
      <c r="CD271" s="1650"/>
      <c r="CE271" s="1650"/>
      <c r="CF271" s="1650"/>
      <c r="CG271" s="1650"/>
      <c r="CH271" s="1650"/>
      <c r="CI271" s="1650"/>
      <c r="CJ271" s="1650"/>
      <c r="CK271" s="1650"/>
      <c r="CL271" s="1650"/>
      <c r="CM271" s="1650"/>
      <c r="CN271" s="1650"/>
      <c r="CO271" s="1650"/>
      <c r="CP271" s="1650"/>
      <c r="CQ271" s="1650"/>
      <c r="CR271" s="1650"/>
      <c r="CS271" s="1650"/>
      <c r="CT271" s="1650"/>
      <c r="CU271" s="1650"/>
      <c r="CV271" s="1650"/>
      <c r="CW271" s="1650"/>
      <c r="CX271" s="1650"/>
      <c r="CY271" s="1650"/>
      <c r="CZ271" s="1650"/>
      <c r="DA271" s="1650"/>
      <c r="DB271" s="1650"/>
      <c r="DC271" s="1650"/>
      <c r="DD271" s="1650"/>
      <c r="DE271" s="1650"/>
      <c r="DF271" s="1650"/>
      <c r="DG271" s="1650"/>
      <c r="DH271" s="1650"/>
      <c r="DI271" s="1650"/>
      <c r="DJ271" s="1650"/>
      <c r="DK271" s="1650"/>
      <c r="DL271" s="1650"/>
      <c r="DM271" s="1650"/>
      <c r="DN271" s="1650"/>
      <c r="DO271" s="1650"/>
      <c r="DP271" s="1650"/>
      <c r="DQ271" s="1650"/>
      <c r="DR271" s="1650"/>
      <c r="DS271" s="1650"/>
      <c r="DT271" s="1650"/>
      <c r="DU271" s="1650"/>
      <c r="DV271" s="1650"/>
      <c r="DW271" s="1650"/>
      <c r="DX271" s="1650"/>
      <c r="DY271" s="1650"/>
      <c r="DZ271" s="1650"/>
      <c r="EA271" s="1650"/>
      <c r="EB271" s="1650"/>
      <c r="EC271" s="1650"/>
      <c r="ED271" s="1650"/>
      <c r="EE271" s="1650"/>
      <c r="EF271" s="1650"/>
      <c r="EG271" s="1650"/>
      <c r="EH271" s="1650"/>
      <c r="EI271" s="1650"/>
      <c r="EJ271" s="1650"/>
      <c r="EK271" s="1650"/>
      <c r="EL271" s="1650"/>
      <c r="EM271" s="1650"/>
      <c r="EN271" s="1650"/>
      <c r="EO271" s="1650"/>
      <c r="EP271" s="1650"/>
      <c r="EQ271" s="1650"/>
      <c r="ER271" s="1650"/>
      <c r="ES271" s="1650"/>
      <c r="ET271" s="1650"/>
      <c r="EU271" s="1650"/>
      <c r="EV271" s="1650"/>
      <c r="EW271" s="1650"/>
      <c r="EX271" s="1650"/>
      <c r="EY271" s="1650"/>
      <c r="EZ271" s="1650"/>
      <c r="FA271" s="1650"/>
      <c r="FB271" s="1650"/>
      <c r="FC271" s="1650"/>
      <c r="FD271" s="1650"/>
      <c r="FE271" s="1650"/>
      <c r="FF271" s="1650"/>
      <c r="FG271" s="1650"/>
      <c r="FH271" s="1650"/>
      <c r="FI271" s="1650"/>
      <c r="FJ271" s="1650"/>
      <c r="FK271" s="1650"/>
      <c r="FL271" s="1650"/>
      <c r="FM271" s="1650"/>
      <c r="FN271" s="1650"/>
      <c r="FO271" s="1650"/>
      <c r="FP271" s="1650"/>
      <c r="FQ271" s="1650"/>
      <c r="FR271" s="1650"/>
      <c r="FS271" s="1650"/>
      <c r="FT271" s="1650"/>
      <c r="FU271" s="1650"/>
      <c r="FV271" s="1650"/>
      <c r="FW271" s="1650"/>
      <c r="FX271" s="1650"/>
      <c r="FY271" s="1650"/>
      <c r="FZ271" s="1650"/>
      <c r="GA271" s="1650"/>
      <c r="GB271" s="1650"/>
      <c r="GC271" s="1650"/>
      <c r="GD271" s="1650"/>
      <c r="GE271" s="1650"/>
      <c r="GF271" s="1650"/>
      <c r="GG271" s="1650"/>
      <c r="GH271" s="1650"/>
      <c r="GI271" s="1650"/>
      <c r="GJ271" s="1650"/>
      <c r="GK271" s="1650"/>
      <c r="GL271" s="1650"/>
      <c r="GM271" s="1650"/>
      <c r="GO271" s="1169"/>
      <c r="GP271" s="1645"/>
      <c r="GQ271" s="1645"/>
      <c r="GR271" s="1169"/>
      <c r="GS271" s="1169"/>
      <c r="GT271" s="1169"/>
      <c r="GU271" s="1169"/>
      <c r="GV271" s="1645"/>
      <c r="GW271" s="1169"/>
      <c r="GX271" s="1169"/>
      <c r="GY271" s="553"/>
      <c r="GZ271" s="1169"/>
      <c r="HA271" s="1169"/>
      <c r="HB271" s="1169"/>
      <c r="HC271" s="1169"/>
      <c r="HD271" s="1169"/>
      <c r="HE271" s="1641"/>
      <c r="HF271" s="575"/>
      <c r="HG271" s="575"/>
      <c r="HH271" s="575"/>
      <c r="HI271" s="575"/>
      <c r="HJ271" s="1650">
        <v>11</v>
      </c>
    </row>
    <row s="1650" customFormat="1" customHeight="1" ht="11.549999999999999">
      <c r="A272" s="996"/>
      <c r="B272" s="1645"/>
      <c r="C272" s="1645"/>
      <c r="D272" s="360"/>
      <c r="J272" s="1650"/>
      <c r="K272" s="1650"/>
      <c r="L272" s="1650"/>
      <c r="M272" s="1650"/>
      <c r="N272" s="1650"/>
      <c r="O272" s="1650"/>
      <c r="P272" s="1650"/>
      <c r="Q272" s="1650"/>
      <c r="R272" s="1650"/>
      <c r="S272" s="1650"/>
      <c r="T272" s="1650"/>
      <c r="U272" s="1650"/>
      <c r="V272" s="1650"/>
      <c r="W272" s="1650"/>
      <c r="X272" s="1650"/>
      <c r="Y272" s="1650"/>
      <c r="Z272" s="1650"/>
      <c r="AA272" s="1650"/>
      <c r="AB272" s="1650"/>
      <c r="AC272" s="1650"/>
      <c r="AD272" s="1650"/>
      <c r="AE272" s="1650"/>
      <c r="AF272" s="1650"/>
      <c r="AG272" s="1650"/>
      <c r="AH272" s="1650"/>
      <c r="AI272" s="1650"/>
      <c r="AJ272" s="1650"/>
      <c r="AK272" s="1650"/>
      <c r="AL272" s="1650"/>
      <c r="AM272" s="1650"/>
      <c r="AN272" s="1650"/>
      <c r="AO272" s="1650"/>
      <c r="AP272" s="1650"/>
      <c r="AQ272" s="1650"/>
      <c r="AR272" s="1650"/>
      <c r="AS272" s="1650"/>
      <c r="AT272" s="1650"/>
      <c r="AU272" s="1650"/>
      <c r="AV272" s="1650"/>
      <c r="AW272" s="1650"/>
      <c r="AX272" s="1650"/>
      <c r="AY272" s="1650"/>
      <c r="AZ272" s="1650"/>
      <c r="BA272" s="1650"/>
      <c r="BB272" s="1650"/>
      <c r="BC272" s="1650"/>
      <c r="BD272" s="1650"/>
      <c r="BE272" s="1650"/>
      <c r="BF272" s="1650"/>
      <c r="BG272" s="1650"/>
      <c r="BH272" s="1650"/>
      <c r="BI272" s="1650"/>
      <c r="BJ272" s="1650"/>
      <c r="BK272" s="1650"/>
      <c r="BL272" s="1650"/>
      <c r="BM272" s="1650"/>
      <c r="BN272" s="1650"/>
      <c r="BO272" s="1650"/>
      <c r="BP272" s="1650"/>
      <c r="BQ272" s="1650"/>
      <c r="BR272" s="1650"/>
      <c r="BS272" s="1650"/>
      <c r="BT272" s="1650"/>
      <c r="BU272" s="1650"/>
      <c r="BV272" s="1650"/>
      <c r="BW272" s="1650"/>
      <c r="BX272" s="1650"/>
      <c r="BY272" s="1650"/>
      <c r="BZ272" s="1650"/>
      <c r="CA272" s="1650"/>
      <c r="CB272" s="1650"/>
      <c r="CC272" s="1650"/>
      <c r="CD272" s="1650"/>
      <c r="CE272" s="1650"/>
      <c r="CF272" s="1650"/>
      <c r="CG272" s="1650"/>
      <c r="CH272" s="1650"/>
      <c r="CI272" s="1650"/>
      <c r="CJ272" s="1650"/>
      <c r="CK272" s="1650"/>
      <c r="CL272" s="1650"/>
      <c r="CM272" s="1650"/>
      <c r="CN272" s="1650"/>
      <c r="CO272" s="1650"/>
      <c r="CP272" s="1650"/>
      <c r="CQ272" s="1650"/>
      <c r="CR272" s="1650"/>
      <c r="CS272" s="1650"/>
      <c r="CT272" s="1650"/>
      <c r="CU272" s="1650"/>
      <c r="CV272" s="1650"/>
      <c r="CW272" s="1650"/>
      <c r="CX272" s="1650"/>
      <c r="CY272" s="1650"/>
      <c r="CZ272" s="1650"/>
      <c r="DA272" s="1650"/>
      <c r="DB272" s="1650"/>
      <c r="DC272" s="1650"/>
      <c r="DD272" s="1650"/>
      <c r="DE272" s="1650"/>
      <c r="DF272" s="1650"/>
      <c r="DG272" s="1650"/>
      <c r="DH272" s="1650"/>
      <c r="DI272" s="1650"/>
      <c r="DJ272" s="1650"/>
      <c r="DK272" s="1650"/>
      <c r="DL272" s="1650"/>
      <c r="DM272" s="1650"/>
      <c r="DN272" s="1650"/>
      <c r="DO272" s="1650"/>
      <c r="DP272" s="1650"/>
      <c r="DQ272" s="1650"/>
      <c r="DR272" s="1650"/>
      <c r="DS272" s="1650"/>
      <c r="DT272" s="1650"/>
      <c r="DU272" s="1650"/>
      <c r="DV272" s="1650"/>
      <c r="DW272" s="1650"/>
      <c r="DX272" s="1650"/>
      <c r="DY272" s="1650"/>
      <c r="DZ272" s="1650"/>
      <c r="EA272" s="1650"/>
      <c r="EB272" s="1650"/>
      <c r="EC272" s="1650"/>
      <c r="ED272" s="1650"/>
      <c r="EE272" s="1650"/>
      <c r="EF272" s="1650"/>
      <c r="EG272" s="1650"/>
      <c r="EH272" s="1650"/>
      <c r="EI272" s="1650"/>
      <c r="EJ272" s="1650"/>
      <c r="EK272" s="1650"/>
      <c r="EL272" s="1650"/>
      <c r="EM272" s="1650"/>
      <c r="EN272" s="1650"/>
      <c r="EO272" s="1650"/>
      <c r="EP272" s="1650"/>
      <c r="EQ272" s="1650"/>
      <c r="ER272" s="1650"/>
      <c r="ES272" s="1650"/>
      <c r="ET272" s="1650"/>
      <c r="EU272" s="1650"/>
      <c r="EV272" s="1650"/>
      <c r="EW272" s="1650"/>
      <c r="EX272" s="1650"/>
      <c r="EY272" s="1650"/>
      <c r="EZ272" s="1650"/>
      <c r="FA272" s="1650"/>
      <c r="FB272" s="1650"/>
      <c r="FC272" s="1650"/>
      <c r="FD272" s="1650"/>
      <c r="FE272" s="1650"/>
      <c r="FF272" s="1650"/>
      <c r="FG272" s="1650"/>
      <c r="FH272" s="1650"/>
      <c r="FI272" s="1650"/>
      <c r="FJ272" s="1650"/>
      <c r="FK272" s="1650"/>
      <c r="FL272" s="1650"/>
      <c r="FM272" s="1650"/>
      <c r="FN272" s="1650"/>
      <c r="FO272" s="1650"/>
      <c r="FP272" s="1650"/>
      <c r="FQ272" s="1650"/>
      <c r="FR272" s="1650"/>
      <c r="FS272" s="1650"/>
      <c r="FT272" s="1650"/>
      <c r="FU272" s="1650"/>
      <c r="FV272" s="1650"/>
      <c r="FW272" s="1650"/>
      <c r="FX272" s="1650"/>
      <c r="FY272" s="1650"/>
      <c r="FZ272" s="1650"/>
      <c r="GA272" s="1650"/>
      <c r="GB272" s="1650"/>
      <c r="GC272" s="1650"/>
      <c r="GD272" s="1650"/>
      <c r="GE272" s="1650"/>
      <c r="GF272" s="1650"/>
      <c r="GG272" s="1650"/>
      <c r="GH272" s="1650"/>
      <c r="GI272" s="1650"/>
      <c r="GJ272" s="1650"/>
      <c r="GK272" s="1650"/>
      <c r="GL272" s="1650"/>
      <c r="GM272" s="1650"/>
      <c r="GO272" s="1169"/>
      <c r="GP272" s="1645"/>
      <c r="GQ272" s="1645"/>
      <c r="GR272" s="1169"/>
      <c r="GS272" s="1169"/>
      <c r="GT272" s="1169"/>
      <c r="GU272" s="1169"/>
      <c r="GV272" s="1645"/>
      <c r="GW272" s="1169"/>
      <c r="GX272" s="1169"/>
      <c r="GY272" s="553"/>
      <c r="GZ272" s="1169"/>
      <c r="HA272" s="1169"/>
      <c r="HB272" s="1169"/>
      <c r="HC272" s="1169"/>
      <c r="HD272" s="1169"/>
      <c r="HE272" s="1641"/>
      <c r="HF272" s="575"/>
      <c r="HG272" s="575"/>
      <c r="HH272" s="575"/>
      <c r="HI272" s="575"/>
      <c r="HJ272" s="1650">
        <v>11</v>
      </c>
    </row>
    <row s="1650" customFormat="1" customHeight="1" ht="11.549999999999999">
      <c r="A273" s="996"/>
      <c r="B273" s="1645"/>
      <c r="C273" s="1645"/>
      <c r="D273" s="360"/>
      <c r="J273" s="1650"/>
      <c r="K273" s="1650"/>
      <c r="L273" s="1650"/>
      <c r="M273" s="1650"/>
      <c r="N273" s="1650"/>
      <c r="O273" s="1650"/>
      <c r="P273" s="1650"/>
      <c r="Q273" s="1650"/>
      <c r="R273" s="1650"/>
      <c r="S273" s="1650"/>
      <c r="T273" s="1650"/>
      <c r="U273" s="1650"/>
      <c r="V273" s="1650"/>
      <c r="W273" s="1650"/>
      <c r="X273" s="1650"/>
      <c r="Y273" s="1650"/>
      <c r="Z273" s="1650"/>
      <c r="AA273" s="1650"/>
      <c r="AB273" s="1650"/>
      <c r="AC273" s="1650"/>
      <c r="AD273" s="1650"/>
      <c r="AE273" s="1650"/>
      <c r="AF273" s="1650"/>
      <c r="AG273" s="1650"/>
      <c r="AH273" s="1650"/>
      <c r="AI273" s="1650"/>
      <c r="AJ273" s="1650"/>
      <c r="AK273" s="1650"/>
      <c r="AL273" s="1650"/>
      <c r="AM273" s="1650"/>
      <c r="AN273" s="1650"/>
      <c r="AO273" s="1650"/>
      <c r="AP273" s="1650"/>
      <c r="AQ273" s="1650"/>
      <c r="AR273" s="1650"/>
      <c r="AS273" s="1650"/>
      <c r="AT273" s="1650"/>
      <c r="AU273" s="1650"/>
      <c r="AV273" s="1650"/>
      <c r="AW273" s="1650"/>
      <c r="AX273" s="1650"/>
      <c r="AY273" s="1650"/>
      <c r="AZ273" s="1650"/>
      <c r="BA273" s="1650"/>
      <c r="BB273" s="1650"/>
      <c r="BC273" s="1650"/>
      <c r="BD273" s="1650"/>
      <c r="BE273" s="1650"/>
      <c r="BF273" s="1650"/>
      <c r="BG273" s="1650"/>
      <c r="BH273" s="1650"/>
      <c r="BI273" s="1650"/>
      <c r="BJ273" s="1650"/>
      <c r="BK273" s="1650"/>
      <c r="BL273" s="1650"/>
      <c r="BM273" s="1650"/>
      <c r="BN273" s="1650"/>
      <c r="BO273" s="1650"/>
      <c r="BP273" s="1650"/>
      <c r="BQ273" s="1650"/>
      <c r="BR273" s="1650"/>
      <c r="BS273" s="1650"/>
      <c r="BT273" s="1650"/>
      <c r="BU273" s="1650"/>
      <c r="BV273" s="1650"/>
      <c r="BW273" s="1650"/>
      <c r="BX273" s="1650"/>
      <c r="BY273" s="1650"/>
      <c r="BZ273" s="1650"/>
      <c r="CA273" s="1650"/>
      <c r="CB273" s="1650"/>
      <c r="CC273" s="1650"/>
      <c r="CD273" s="1650"/>
      <c r="CE273" s="1650"/>
      <c r="CF273" s="1650"/>
      <c r="CG273" s="1650"/>
      <c r="CH273" s="1650"/>
      <c r="CI273" s="1650"/>
      <c r="CJ273" s="1650"/>
      <c r="CK273" s="1650"/>
      <c r="CL273" s="1650"/>
      <c r="CM273" s="1650"/>
      <c r="CN273" s="1650"/>
      <c r="CO273" s="1650"/>
      <c r="CP273" s="1650"/>
      <c r="CQ273" s="1650"/>
      <c r="CR273" s="1650"/>
      <c r="CS273" s="1650"/>
      <c r="CT273" s="1650"/>
      <c r="CU273" s="1650"/>
      <c r="CV273" s="1650"/>
      <c r="CW273" s="1650"/>
      <c r="CX273" s="1650"/>
      <c r="CY273" s="1650"/>
      <c r="CZ273" s="1650"/>
      <c r="DA273" s="1650"/>
      <c r="DB273" s="1650"/>
      <c r="DC273" s="1650"/>
      <c r="DD273" s="1650"/>
      <c r="DE273" s="1650"/>
      <c r="DF273" s="1650"/>
      <c r="DG273" s="1650"/>
      <c r="DH273" s="1650"/>
      <c r="DI273" s="1650"/>
      <c r="DJ273" s="1650"/>
      <c r="DK273" s="1650"/>
      <c r="DL273" s="1650"/>
      <c r="DM273" s="1650"/>
      <c r="DN273" s="1650"/>
      <c r="DO273" s="1650"/>
      <c r="DP273" s="1650"/>
      <c r="DQ273" s="1650"/>
      <c r="DR273" s="1650"/>
      <c r="DS273" s="1650"/>
      <c r="DT273" s="1650"/>
      <c r="DU273" s="1650"/>
      <c r="DV273" s="1650"/>
      <c r="DW273" s="1650"/>
      <c r="DX273" s="1650"/>
      <c r="DY273" s="1650"/>
      <c r="DZ273" s="1650"/>
      <c r="EA273" s="1650"/>
      <c r="EB273" s="1650"/>
      <c r="EC273" s="1650"/>
      <c r="ED273" s="1650"/>
      <c r="EE273" s="1650"/>
      <c r="EF273" s="1650"/>
      <c r="EG273" s="1650"/>
      <c r="EH273" s="1650"/>
      <c r="EI273" s="1650"/>
      <c r="EJ273" s="1650"/>
      <c r="EK273" s="1650"/>
      <c r="EL273" s="1650"/>
      <c r="EM273" s="1650"/>
      <c r="EN273" s="1650"/>
      <c r="EO273" s="1650"/>
      <c r="EP273" s="1650"/>
      <c r="EQ273" s="1650"/>
      <c r="ER273" s="1650"/>
      <c r="ES273" s="1650"/>
      <c r="ET273" s="1650"/>
      <c r="EU273" s="1650"/>
      <c r="EV273" s="1650"/>
      <c r="EW273" s="1650"/>
      <c r="EX273" s="1650"/>
      <c r="EY273" s="1650"/>
      <c r="EZ273" s="1650"/>
      <c r="FA273" s="1650"/>
      <c r="FB273" s="1650"/>
      <c r="FC273" s="1650"/>
      <c r="FD273" s="1650"/>
      <c r="FE273" s="1650"/>
      <c r="FF273" s="1650"/>
      <c r="FG273" s="1650"/>
      <c r="FH273" s="1650"/>
      <c r="FI273" s="1650"/>
      <c r="FJ273" s="1650"/>
      <c r="FK273" s="1650"/>
      <c r="FL273" s="1650"/>
      <c r="FM273" s="1650"/>
      <c r="FN273" s="1650"/>
      <c r="FO273" s="1650"/>
      <c r="FP273" s="1650"/>
      <c r="FQ273" s="1650"/>
      <c r="FR273" s="1650"/>
      <c r="FS273" s="1650"/>
      <c r="FT273" s="1650"/>
      <c r="FU273" s="1650"/>
      <c r="FV273" s="1650"/>
      <c r="FW273" s="1650"/>
      <c r="FX273" s="1650"/>
      <c r="FY273" s="1650"/>
      <c r="FZ273" s="1650"/>
      <c r="GA273" s="1650"/>
      <c r="GB273" s="1650"/>
      <c r="GC273" s="1650"/>
      <c r="GD273" s="1650"/>
      <c r="GE273" s="1650"/>
      <c r="GF273" s="1650"/>
      <c r="GG273" s="1650"/>
      <c r="GH273" s="1650"/>
      <c r="GI273" s="1650"/>
      <c r="GJ273" s="1650"/>
      <c r="GK273" s="1650"/>
      <c r="GL273" s="1650"/>
      <c r="GM273" s="1650"/>
      <c r="GO273" s="1169"/>
      <c r="GP273" s="1645"/>
      <c r="GQ273" s="1645"/>
      <c r="GR273" s="1169"/>
      <c r="GS273" s="1169"/>
      <c r="GT273" s="1169"/>
      <c r="GU273" s="1169"/>
      <c r="GV273" s="1645"/>
      <c r="GW273" s="1169"/>
      <c r="GX273" s="1169"/>
      <c r="GY273" s="553"/>
      <c r="GZ273" s="1169"/>
      <c r="HA273" s="1169"/>
      <c r="HB273" s="1169"/>
      <c r="HC273" s="1169"/>
      <c r="HD273" s="1169"/>
      <c r="HE273" s="1641"/>
      <c r="HF273" s="575"/>
      <c r="HG273" s="575"/>
      <c r="HH273" s="575"/>
      <c r="HI273" s="575"/>
      <c r="HJ273" s="1650">
        <v>11</v>
      </c>
    </row>
    <row s="1650" customFormat="1" customHeight="1" ht="11.549999999999999">
      <c r="A274" s="996"/>
      <c r="B274" s="1645"/>
      <c r="C274" s="1645"/>
      <c r="D274" s="360"/>
      <c r="J274" s="1650"/>
      <c r="K274" s="1650"/>
      <c r="L274" s="1650"/>
      <c r="M274" s="1650"/>
      <c r="N274" s="1650"/>
      <c r="O274" s="1650"/>
      <c r="P274" s="1650"/>
      <c r="Q274" s="1650"/>
      <c r="R274" s="1650"/>
      <c r="S274" s="1650"/>
      <c r="T274" s="1650"/>
      <c r="U274" s="1650"/>
      <c r="V274" s="1650"/>
      <c r="W274" s="1650"/>
      <c r="X274" s="1650"/>
      <c r="Y274" s="1650"/>
      <c r="Z274" s="1650"/>
      <c r="AA274" s="1650"/>
      <c r="AB274" s="1650"/>
      <c r="AC274" s="1650"/>
      <c r="AD274" s="1650"/>
      <c r="AE274" s="1650"/>
      <c r="AF274" s="1650"/>
      <c r="AG274" s="1650"/>
      <c r="AH274" s="1650"/>
      <c r="AI274" s="1650"/>
      <c r="AJ274" s="1650"/>
      <c r="AK274" s="1650"/>
      <c r="AL274" s="1650"/>
      <c r="AM274" s="1650"/>
      <c r="AN274" s="1650"/>
      <c r="AO274" s="1650"/>
      <c r="AP274" s="1650"/>
      <c r="AQ274" s="1650"/>
      <c r="AR274" s="1650"/>
      <c r="AS274" s="1650"/>
      <c r="AT274" s="1650"/>
      <c r="AU274" s="1650"/>
      <c r="AV274" s="1650"/>
      <c r="AW274" s="1650"/>
      <c r="AX274" s="1650"/>
      <c r="AY274" s="1650"/>
      <c r="AZ274" s="1650"/>
      <c r="BA274" s="1650"/>
      <c r="BB274" s="1650"/>
      <c r="BC274" s="1650"/>
      <c r="BD274" s="1650"/>
      <c r="BE274" s="1650"/>
      <c r="BF274" s="1650"/>
      <c r="BG274" s="1650"/>
      <c r="BH274" s="1650"/>
      <c r="BI274" s="1650"/>
      <c r="BJ274" s="1650"/>
      <c r="BK274" s="1650"/>
      <c r="BL274" s="1650"/>
      <c r="BM274" s="1650"/>
      <c r="BN274" s="1650"/>
      <c r="BO274" s="1650"/>
      <c r="BP274" s="1650"/>
      <c r="BQ274" s="1650"/>
      <c r="BR274" s="1650"/>
      <c r="BS274" s="1650"/>
      <c r="BT274" s="1650"/>
      <c r="BU274" s="1650"/>
      <c r="BV274" s="1650"/>
      <c r="BW274" s="1650"/>
      <c r="BX274" s="1650"/>
      <c r="BY274" s="1650"/>
      <c r="BZ274" s="1650"/>
      <c r="CA274" s="1650"/>
      <c r="CB274" s="1650"/>
      <c r="CC274" s="1650"/>
      <c r="CD274" s="1650"/>
      <c r="CE274" s="1650"/>
      <c r="CF274" s="1650"/>
      <c r="CG274" s="1650"/>
      <c r="CH274" s="1650"/>
      <c r="CI274" s="1650"/>
      <c r="CJ274" s="1650"/>
      <c r="CK274" s="1650"/>
      <c r="CL274" s="1650"/>
      <c r="CM274" s="1650"/>
      <c r="CN274" s="1650"/>
      <c r="CO274" s="1650"/>
      <c r="CP274" s="1650"/>
      <c r="CQ274" s="1650"/>
      <c r="CR274" s="1650"/>
      <c r="CS274" s="1650"/>
      <c r="CT274" s="1650"/>
      <c r="CU274" s="1650"/>
      <c r="CV274" s="1650"/>
      <c r="CW274" s="1650"/>
      <c r="CX274" s="1650"/>
      <c r="CY274" s="1650"/>
      <c r="CZ274" s="1650"/>
      <c r="DA274" s="1650"/>
      <c r="DB274" s="1650"/>
      <c r="DC274" s="1650"/>
      <c r="DD274" s="1650"/>
      <c r="DE274" s="1650"/>
      <c r="DF274" s="1650"/>
      <c r="DG274" s="1650"/>
      <c r="DH274" s="1650"/>
      <c r="DI274" s="1650"/>
      <c r="DJ274" s="1650"/>
      <c r="DK274" s="1650"/>
      <c r="DL274" s="1650"/>
      <c r="DM274" s="1650"/>
      <c r="DN274" s="1650"/>
      <c r="DO274" s="1650"/>
      <c r="DP274" s="1650"/>
      <c r="DQ274" s="1650"/>
      <c r="DR274" s="1650"/>
      <c r="DS274" s="1650"/>
      <c r="DT274" s="1650"/>
      <c r="DU274" s="1650"/>
      <c r="DV274" s="1650"/>
      <c r="DW274" s="1650"/>
      <c r="DX274" s="1650"/>
      <c r="DY274" s="1650"/>
      <c r="DZ274" s="1650"/>
      <c r="EA274" s="1650"/>
      <c r="EB274" s="1650"/>
      <c r="EC274" s="1650"/>
      <c r="ED274" s="1650"/>
      <c r="EE274" s="1650"/>
      <c r="EF274" s="1650"/>
      <c r="EG274" s="1650"/>
      <c r="EH274" s="1650"/>
      <c r="EI274" s="1650"/>
      <c r="EJ274" s="1650"/>
      <c r="EK274" s="1650"/>
      <c r="EL274" s="1650"/>
      <c r="EM274" s="1650"/>
      <c r="EN274" s="1650"/>
      <c r="EO274" s="1650"/>
      <c r="EP274" s="1650"/>
      <c r="EQ274" s="1650"/>
      <c r="ER274" s="1650"/>
      <c r="ES274" s="1650"/>
      <c r="ET274" s="1650"/>
      <c r="EU274" s="1650"/>
      <c r="EV274" s="1650"/>
      <c r="EW274" s="1650"/>
      <c r="EX274" s="1650"/>
      <c r="EY274" s="1650"/>
      <c r="EZ274" s="1650"/>
      <c r="FA274" s="1650"/>
      <c r="FB274" s="1650"/>
      <c r="FC274" s="1650"/>
      <c r="FD274" s="1650"/>
      <c r="FE274" s="1650"/>
      <c r="FF274" s="1650"/>
      <c r="FG274" s="1650"/>
      <c r="FH274" s="1650"/>
      <c r="FI274" s="1650"/>
      <c r="FJ274" s="1650"/>
      <c r="FK274" s="1650"/>
      <c r="FL274" s="1650"/>
      <c r="FM274" s="1650"/>
      <c r="FN274" s="1650"/>
      <c r="FO274" s="1650"/>
      <c r="FP274" s="1650"/>
      <c r="FQ274" s="1650"/>
      <c r="FR274" s="1650"/>
      <c r="FS274" s="1650"/>
      <c r="FT274" s="1650"/>
      <c r="FU274" s="1650"/>
      <c r="FV274" s="1650"/>
      <c r="FW274" s="1650"/>
      <c r="FX274" s="1650"/>
      <c r="FY274" s="1650"/>
      <c r="FZ274" s="1650"/>
      <c r="GA274" s="1650"/>
      <c r="GB274" s="1650"/>
      <c r="GC274" s="1650"/>
      <c r="GD274" s="1650"/>
      <c r="GE274" s="1650"/>
      <c r="GF274" s="1650"/>
      <c r="GG274" s="1650"/>
      <c r="GH274" s="1650"/>
      <c r="GI274" s="1650"/>
      <c r="GJ274" s="1650"/>
      <c r="GK274" s="1650"/>
      <c r="GL274" s="1650"/>
      <c r="GM274" s="1650"/>
      <c r="GO274" s="1169"/>
      <c r="GP274" s="1645"/>
      <c r="GQ274" s="1645"/>
      <c r="GR274" s="1169"/>
      <c r="GS274" s="1169"/>
      <c r="GT274" s="1169"/>
      <c r="GU274" s="1169"/>
      <c r="GV274" s="1645"/>
      <c r="GW274" s="1169"/>
      <c r="GX274" s="1169"/>
      <c r="GY274" s="553"/>
      <c r="GZ274" s="1169"/>
      <c r="HA274" s="1169"/>
      <c r="HB274" s="1169"/>
      <c r="HC274" s="1169"/>
      <c r="HD274" s="1169"/>
      <c r="HE274" s="1641"/>
      <c r="HF274" s="575"/>
      <c r="HG274" s="575"/>
      <c r="HH274" s="575"/>
      <c r="HI274" s="575"/>
      <c r="HJ274" s="1650">
        <v>11</v>
      </c>
    </row>
    <row s="1650" customFormat="1" customHeight="1" ht="11.549999999999999">
      <c r="A275" s="996"/>
      <c r="B275" s="1645"/>
      <c r="C275" s="1645"/>
      <c r="D275" s="360"/>
      <c r="J275" s="1650"/>
      <c r="K275" s="1650"/>
      <c r="L275" s="1650"/>
      <c r="M275" s="1650"/>
      <c r="N275" s="1650"/>
      <c r="O275" s="1650"/>
      <c r="P275" s="1650"/>
      <c r="Q275" s="1650"/>
      <c r="R275" s="1650"/>
      <c r="S275" s="1650"/>
      <c r="T275" s="1650"/>
      <c r="U275" s="1650"/>
      <c r="V275" s="1650"/>
      <c r="W275" s="1650"/>
      <c r="X275" s="1650"/>
      <c r="Y275" s="1650"/>
      <c r="Z275" s="1650"/>
      <c r="AA275" s="1650"/>
      <c r="AB275" s="1650"/>
      <c r="AC275" s="1650"/>
      <c r="AD275" s="1650"/>
      <c r="AE275" s="1650"/>
      <c r="AF275" s="1650"/>
      <c r="AG275" s="1650"/>
      <c r="AH275" s="1650"/>
      <c r="AI275" s="1650"/>
      <c r="AJ275" s="1650"/>
      <c r="AK275" s="1650"/>
      <c r="AL275" s="1650"/>
      <c r="AM275" s="1650"/>
      <c r="AN275" s="1650"/>
      <c r="AO275" s="1650"/>
      <c r="AP275" s="1650"/>
      <c r="AQ275" s="1650"/>
      <c r="AR275" s="1650"/>
      <c r="AS275" s="1650"/>
      <c r="AT275" s="1650"/>
      <c r="AU275" s="1650"/>
      <c r="AV275" s="1650"/>
      <c r="AW275" s="1650"/>
      <c r="AX275" s="1650"/>
      <c r="AY275" s="1650"/>
      <c r="AZ275" s="1650"/>
      <c r="BA275" s="1650"/>
      <c r="BB275" s="1650"/>
      <c r="BC275" s="1650"/>
      <c r="BD275" s="1650"/>
      <c r="BE275" s="1650"/>
      <c r="BF275" s="1650"/>
      <c r="BG275" s="1650"/>
      <c r="BH275" s="1650"/>
      <c r="BI275" s="1650"/>
      <c r="BJ275" s="1650"/>
      <c r="BK275" s="1650"/>
      <c r="BL275" s="1650"/>
      <c r="BM275" s="1650"/>
      <c r="BN275" s="1650"/>
      <c r="BO275" s="1650"/>
      <c r="BP275" s="1650"/>
      <c r="BQ275" s="1650"/>
      <c r="BR275" s="1650"/>
      <c r="BS275" s="1650"/>
      <c r="BT275" s="1650"/>
      <c r="BU275" s="1650"/>
      <c r="BV275" s="1650"/>
      <c r="BW275" s="1650"/>
      <c r="BX275" s="1650"/>
      <c r="BY275" s="1650"/>
      <c r="BZ275" s="1650"/>
      <c r="CA275" s="1650"/>
      <c r="CB275" s="1650"/>
      <c r="CC275" s="1650"/>
      <c r="CD275" s="1650"/>
      <c r="CE275" s="1650"/>
      <c r="CF275" s="1650"/>
      <c r="CG275" s="1650"/>
      <c r="CH275" s="1650"/>
      <c r="CI275" s="1650"/>
      <c r="CJ275" s="1650"/>
      <c r="CK275" s="1650"/>
      <c r="CL275" s="1650"/>
      <c r="CM275" s="1650"/>
      <c r="CN275" s="1650"/>
      <c r="CO275" s="1650"/>
      <c r="CP275" s="1650"/>
      <c r="CQ275" s="1650"/>
      <c r="CR275" s="1650"/>
      <c r="CS275" s="1650"/>
      <c r="CT275" s="1650"/>
      <c r="CU275" s="1650"/>
      <c r="CV275" s="1650"/>
      <c r="CW275" s="1650"/>
      <c r="CX275" s="1650"/>
      <c r="CY275" s="1650"/>
      <c r="CZ275" s="1650"/>
      <c r="DA275" s="1650"/>
      <c r="DB275" s="1650"/>
      <c r="DC275" s="1650"/>
      <c r="DD275" s="1650"/>
      <c r="DE275" s="1650"/>
      <c r="DF275" s="1650"/>
      <c r="DG275" s="1650"/>
      <c r="DH275" s="1650"/>
      <c r="DI275" s="1650"/>
      <c r="DJ275" s="1650"/>
      <c r="DK275" s="1650"/>
      <c r="DL275" s="1650"/>
      <c r="DM275" s="1650"/>
      <c r="DN275" s="1650"/>
      <c r="DO275" s="1650"/>
      <c r="DP275" s="1650"/>
      <c r="DQ275" s="1650"/>
      <c r="DR275" s="1650"/>
      <c r="DS275" s="1650"/>
      <c r="DT275" s="1650"/>
      <c r="DU275" s="1650"/>
      <c r="DV275" s="1650"/>
      <c r="DW275" s="1650"/>
      <c r="DX275" s="1650"/>
      <c r="DY275" s="1650"/>
      <c r="DZ275" s="1650"/>
      <c r="EA275" s="1650"/>
      <c r="EB275" s="1650"/>
      <c r="EC275" s="1650"/>
      <c r="ED275" s="1650"/>
      <c r="EE275" s="1650"/>
      <c r="EF275" s="1650"/>
      <c r="EG275" s="1650"/>
      <c r="EH275" s="1650"/>
      <c r="EI275" s="1650"/>
      <c r="EJ275" s="1650"/>
      <c r="EK275" s="1650"/>
      <c r="EL275" s="1650"/>
      <c r="EM275" s="1650"/>
      <c r="EN275" s="1650"/>
      <c r="EO275" s="1650"/>
      <c r="EP275" s="1650"/>
      <c r="EQ275" s="1650"/>
      <c r="ER275" s="1650"/>
      <c r="ES275" s="1650"/>
      <c r="ET275" s="1650"/>
      <c r="EU275" s="1650"/>
      <c r="EV275" s="1650"/>
      <c r="EW275" s="1650"/>
      <c r="EX275" s="1650"/>
      <c r="EY275" s="1650"/>
      <c r="EZ275" s="1650"/>
      <c r="FA275" s="1650"/>
      <c r="FB275" s="1650"/>
      <c r="FC275" s="1650"/>
      <c r="FD275" s="1650"/>
      <c r="FE275" s="1650"/>
      <c r="FF275" s="1650"/>
      <c r="FG275" s="1650"/>
      <c r="FH275" s="1650"/>
      <c r="FI275" s="1650"/>
      <c r="FJ275" s="1650"/>
      <c r="FK275" s="1650"/>
      <c r="FL275" s="1650"/>
      <c r="FM275" s="1650"/>
      <c r="FN275" s="1650"/>
      <c r="FO275" s="1650"/>
      <c r="FP275" s="1650"/>
      <c r="FQ275" s="1650"/>
      <c r="FR275" s="1650"/>
      <c r="FS275" s="1650"/>
      <c r="FT275" s="1650"/>
      <c r="FU275" s="1650"/>
      <c r="FV275" s="1650"/>
      <c r="FW275" s="1650"/>
      <c r="FX275" s="1650"/>
      <c r="FY275" s="1650"/>
      <c r="FZ275" s="1650"/>
      <c r="GA275" s="1650"/>
      <c r="GB275" s="1650"/>
      <c r="GC275" s="1650"/>
      <c r="GD275" s="1650"/>
      <c r="GE275" s="1650"/>
      <c r="GF275" s="1650"/>
      <c r="GG275" s="1650"/>
      <c r="GH275" s="1650"/>
      <c r="GI275" s="1650"/>
      <c r="GJ275" s="1650"/>
      <c r="GK275" s="1650"/>
      <c r="GL275" s="1650"/>
      <c r="GM275" s="1650"/>
      <c r="GO275" s="1169"/>
      <c r="GP275" s="1645"/>
      <c r="GQ275" s="1645"/>
      <c r="GR275" s="1169"/>
      <c r="GS275" s="1169"/>
      <c r="GT275" s="1169"/>
      <c r="GU275" s="1169"/>
      <c r="GV275" s="1645"/>
      <c r="GW275" s="1169"/>
      <c r="GX275" s="1169"/>
      <c r="GY275" s="553"/>
      <c r="GZ275" s="1169"/>
      <c r="HA275" s="1169"/>
      <c r="HB275" s="1169"/>
      <c r="HC275" s="1169"/>
      <c r="HD275" s="1169"/>
      <c r="HE275" s="1641"/>
      <c r="HF275" s="575"/>
      <c r="HG275" s="575"/>
      <c r="HH275" s="575"/>
      <c r="HI275" s="575"/>
      <c r="HJ275" s="1650">
        <v>11</v>
      </c>
    </row>
    <row s="1650" customFormat="1" customHeight="1" ht="11.549999999999999">
      <c r="A276" s="996"/>
      <c r="B276" s="1645"/>
      <c r="C276" s="1645"/>
      <c r="D276" s="360"/>
      <c r="J276" s="1650"/>
      <c r="K276" s="1650"/>
      <c r="L276" s="1650"/>
      <c r="M276" s="1650"/>
      <c r="N276" s="1650"/>
      <c r="O276" s="1650"/>
      <c r="P276" s="1650"/>
      <c r="Q276" s="1650"/>
      <c r="R276" s="1650"/>
      <c r="S276" s="1650"/>
      <c r="T276" s="1650"/>
      <c r="U276" s="1650"/>
      <c r="V276" s="1650"/>
      <c r="W276" s="1650"/>
      <c r="X276" s="1650"/>
      <c r="Y276" s="1650"/>
      <c r="Z276" s="1650"/>
      <c r="AA276" s="1650"/>
      <c r="AB276" s="1650"/>
      <c r="AC276" s="1650"/>
      <c r="AD276" s="1650"/>
      <c r="AE276" s="1650"/>
      <c r="AF276" s="1650"/>
      <c r="AG276" s="1650"/>
      <c r="AH276" s="1650"/>
      <c r="AI276" s="1650"/>
      <c r="AJ276" s="1650"/>
      <c r="AK276" s="1650"/>
      <c r="AL276" s="1650"/>
      <c r="AM276" s="1650"/>
      <c r="AN276" s="1650"/>
      <c r="AO276" s="1650"/>
      <c r="AP276" s="1650"/>
      <c r="AQ276" s="1650"/>
      <c r="AR276" s="1650"/>
      <c r="AS276" s="1650"/>
      <c r="AT276" s="1650"/>
      <c r="AU276" s="1650"/>
      <c r="AV276" s="1650"/>
      <c r="AW276" s="1650"/>
      <c r="AX276" s="1650"/>
      <c r="AY276" s="1650"/>
      <c r="AZ276" s="1650"/>
      <c r="BA276" s="1650"/>
      <c r="BB276" s="1650"/>
      <c r="BC276" s="1650"/>
      <c r="BD276" s="1650"/>
      <c r="BE276" s="1650"/>
      <c r="BF276" s="1650"/>
      <c r="BG276" s="1650"/>
      <c r="BH276" s="1650"/>
      <c r="BI276" s="1650"/>
      <c r="BJ276" s="1650"/>
      <c r="BK276" s="1650"/>
      <c r="BL276" s="1650"/>
      <c r="BM276" s="1650"/>
      <c r="BN276" s="1650"/>
      <c r="BO276" s="1650"/>
      <c r="BP276" s="1650"/>
      <c r="BQ276" s="1650"/>
      <c r="BR276" s="1650"/>
      <c r="BS276" s="1650"/>
      <c r="BT276" s="1650"/>
      <c r="BU276" s="1650"/>
      <c r="BV276" s="1650"/>
      <c r="BW276" s="1650"/>
      <c r="BX276" s="1650"/>
      <c r="BY276" s="1650"/>
      <c r="BZ276" s="1650"/>
      <c r="CA276" s="1650"/>
      <c r="CB276" s="1650"/>
      <c r="CC276" s="1650"/>
      <c r="CD276" s="1650"/>
      <c r="CE276" s="1650"/>
      <c r="CF276" s="1650"/>
      <c r="CG276" s="1650"/>
      <c r="CH276" s="1650"/>
      <c r="CI276" s="1650"/>
      <c r="CJ276" s="1650"/>
      <c r="CK276" s="1650"/>
      <c r="CL276" s="1650"/>
      <c r="CM276" s="1650"/>
      <c r="CN276" s="1650"/>
      <c r="CO276" s="1650"/>
      <c r="CP276" s="1650"/>
      <c r="CQ276" s="1650"/>
      <c r="CR276" s="1650"/>
      <c r="CS276" s="1650"/>
      <c r="CT276" s="1650"/>
      <c r="CU276" s="1650"/>
      <c r="CV276" s="1650"/>
      <c r="CW276" s="1650"/>
      <c r="CX276" s="1650"/>
      <c r="CY276" s="1650"/>
      <c r="CZ276" s="1650"/>
      <c r="DA276" s="1650"/>
      <c r="DB276" s="1650"/>
      <c r="DC276" s="1650"/>
      <c r="DD276" s="1650"/>
      <c r="DE276" s="1650"/>
      <c r="DF276" s="1650"/>
      <c r="DG276" s="1650"/>
      <c r="DH276" s="1650"/>
      <c r="DI276" s="1650"/>
      <c r="DJ276" s="1650"/>
      <c r="DK276" s="1650"/>
      <c r="DL276" s="1650"/>
      <c r="DM276" s="1650"/>
      <c r="DN276" s="1650"/>
      <c r="DO276" s="1650"/>
      <c r="DP276" s="1650"/>
      <c r="DQ276" s="1650"/>
      <c r="DR276" s="1650"/>
      <c r="DS276" s="1650"/>
      <c r="DT276" s="1650"/>
      <c r="DU276" s="1650"/>
      <c r="DV276" s="1650"/>
      <c r="DW276" s="1650"/>
      <c r="DX276" s="1650"/>
      <c r="DY276" s="1650"/>
      <c r="DZ276" s="1650"/>
      <c r="EA276" s="1650"/>
      <c r="EB276" s="1650"/>
      <c r="EC276" s="1650"/>
      <c r="ED276" s="1650"/>
      <c r="EE276" s="1650"/>
      <c r="EF276" s="1650"/>
      <c r="EG276" s="1650"/>
      <c r="EH276" s="1650"/>
      <c r="EI276" s="1650"/>
      <c r="EJ276" s="1650"/>
      <c r="EK276" s="1650"/>
      <c r="EL276" s="1650"/>
      <c r="EM276" s="1650"/>
      <c r="EN276" s="1650"/>
      <c r="EO276" s="1650"/>
      <c r="EP276" s="1650"/>
      <c r="EQ276" s="1650"/>
      <c r="ER276" s="1650"/>
      <c r="ES276" s="1650"/>
      <c r="ET276" s="1650"/>
      <c r="EU276" s="1650"/>
      <c r="EV276" s="1650"/>
      <c r="EW276" s="1650"/>
      <c r="EX276" s="1650"/>
      <c r="EY276" s="1650"/>
      <c r="EZ276" s="1650"/>
      <c r="FA276" s="1650"/>
      <c r="FB276" s="1650"/>
      <c r="FC276" s="1650"/>
      <c r="FD276" s="1650"/>
      <c r="FE276" s="1650"/>
      <c r="FF276" s="1650"/>
      <c r="FG276" s="1650"/>
      <c r="FH276" s="1650"/>
      <c r="FI276" s="1650"/>
      <c r="FJ276" s="1650"/>
      <c r="FK276" s="1650"/>
      <c r="FL276" s="1650"/>
      <c r="FM276" s="1650"/>
      <c r="FN276" s="1650"/>
      <c r="FO276" s="1650"/>
      <c r="FP276" s="1650"/>
      <c r="FQ276" s="1650"/>
      <c r="FR276" s="1650"/>
      <c r="FS276" s="1650"/>
      <c r="FT276" s="1650"/>
      <c r="FU276" s="1650"/>
      <c r="FV276" s="1650"/>
      <c r="FW276" s="1650"/>
      <c r="FX276" s="1650"/>
      <c r="FY276" s="1650"/>
      <c r="FZ276" s="1650"/>
      <c r="GA276" s="1650"/>
      <c r="GB276" s="1650"/>
      <c r="GC276" s="1650"/>
      <c r="GD276" s="1650"/>
      <c r="GE276" s="1650"/>
      <c r="GF276" s="1650"/>
      <c r="GG276" s="1650"/>
      <c r="GH276" s="1650"/>
      <c r="GI276" s="1650"/>
      <c r="GJ276" s="1650"/>
      <c r="GK276" s="1650"/>
      <c r="GL276" s="1650"/>
      <c r="GM276" s="1650"/>
      <c r="GO276" s="1169"/>
      <c r="GP276" s="1645"/>
      <c r="GQ276" s="1645"/>
      <c r="GR276" s="1169"/>
      <c r="GS276" s="1169"/>
      <c r="GT276" s="1169"/>
      <c r="GU276" s="1169"/>
      <c r="GV276" s="1645"/>
      <c r="GW276" s="1169"/>
      <c r="GX276" s="1169"/>
      <c r="GY276" s="553"/>
      <c r="GZ276" s="1169"/>
      <c r="HA276" s="1169"/>
      <c r="HB276" s="1169"/>
      <c r="HC276" s="1169"/>
      <c r="HD276" s="1169"/>
      <c r="HE276" s="1641"/>
      <c r="HF276" s="575"/>
      <c r="HG276" s="575"/>
      <c r="HH276" s="575"/>
      <c r="HI276" s="575"/>
      <c r="HJ276" s="1650">
        <v>11</v>
      </c>
    </row>
    <row s="1650" customFormat="1" customHeight="1" ht="11.549999999999999">
      <c r="A277" s="996"/>
      <c r="B277" s="1645"/>
      <c r="C277" s="1645"/>
      <c r="D277" s="360"/>
      <c r="J277" s="1650"/>
      <c r="K277" s="1650"/>
      <c r="L277" s="1650"/>
      <c r="M277" s="1650"/>
      <c r="N277" s="1650"/>
      <c r="O277" s="1650"/>
      <c r="P277" s="1650"/>
      <c r="Q277" s="1650"/>
      <c r="R277" s="1650"/>
      <c r="S277" s="1650"/>
      <c r="T277" s="1650"/>
      <c r="U277" s="1650"/>
      <c r="V277" s="1650"/>
      <c r="W277" s="1650"/>
      <c r="X277" s="1650"/>
      <c r="Y277" s="1650"/>
      <c r="Z277" s="1650"/>
      <c r="AA277" s="1650"/>
      <c r="AB277" s="1650"/>
      <c r="AC277" s="1650"/>
      <c r="AD277" s="1650"/>
      <c r="AE277" s="1650"/>
      <c r="AF277" s="1650"/>
      <c r="AG277" s="1650"/>
      <c r="AH277" s="1650"/>
      <c r="AI277" s="1650"/>
      <c r="AJ277" s="1650"/>
      <c r="AK277" s="1650"/>
      <c r="AL277" s="1650"/>
      <c r="AM277" s="1650"/>
      <c r="AN277" s="1650"/>
      <c r="AO277" s="1650"/>
      <c r="AP277" s="1650"/>
      <c r="AQ277" s="1650"/>
      <c r="AR277" s="1650"/>
      <c r="AS277" s="1650"/>
      <c r="AT277" s="1650"/>
      <c r="AU277" s="1650"/>
      <c r="AV277" s="1650"/>
      <c r="AW277" s="1650"/>
      <c r="AX277" s="1650"/>
      <c r="AY277" s="1650"/>
      <c r="AZ277" s="1650"/>
      <c r="BA277" s="1650"/>
      <c r="BB277" s="1650"/>
      <c r="BC277" s="1650"/>
      <c r="BD277" s="1650"/>
      <c r="BE277" s="1650"/>
      <c r="BF277" s="1650"/>
      <c r="BG277" s="1650"/>
      <c r="BH277" s="1650"/>
      <c r="BI277" s="1650"/>
      <c r="BJ277" s="1650"/>
      <c r="BK277" s="1650"/>
      <c r="BL277" s="1650"/>
      <c r="BM277" s="1650"/>
      <c r="BN277" s="1650"/>
      <c r="BO277" s="1650"/>
      <c r="BP277" s="1650"/>
      <c r="BQ277" s="1650"/>
      <c r="BR277" s="1650"/>
      <c r="BS277" s="1650"/>
      <c r="BT277" s="1650"/>
      <c r="BU277" s="1650"/>
      <c r="BV277" s="1650"/>
      <c r="BW277" s="1650"/>
      <c r="BX277" s="1650"/>
      <c r="BY277" s="1650"/>
      <c r="BZ277" s="1650"/>
      <c r="CA277" s="1650"/>
      <c r="CB277" s="1650"/>
      <c r="CC277" s="1650"/>
      <c r="CD277" s="1650"/>
      <c r="CE277" s="1650"/>
      <c r="CF277" s="1650"/>
      <c r="CG277" s="1650"/>
      <c r="CH277" s="1650"/>
      <c r="CI277" s="1650"/>
      <c r="CJ277" s="1650"/>
      <c r="CK277" s="1650"/>
      <c r="CL277" s="1650"/>
      <c r="CM277" s="1650"/>
      <c r="CN277" s="1650"/>
      <c r="CO277" s="1650"/>
      <c r="CP277" s="1650"/>
      <c r="CQ277" s="1650"/>
      <c r="CR277" s="1650"/>
      <c r="CS277" s="1650"/>
      <c r="CT277" s="1650"/>
      <c r="CU277" s="1650"/>
      <c r="CV277" s="1650"/>
      <c r="CW277" s="1650"/>
      <c r="CX277" s="1650"/>
      <c r="CY277" s="1650"/>
      <c r="CZ277" s="1650"/>
      <c r="DA277" s="1650"/>
      <c r="DB277" s="1650"/>
      <c r="DC277" s="1650"/>
      <c r="DD277" s="1650"/>
      <c r="DE277" s="1650"/>
      <c r="DF277" s="1650"/>
      <c r="DG277" s="1650"/>
      <c r="DH277" s="1650"/>
      <c r="DI277" s="1650"/>
      <c r="DJ277" s="1650"/>
      <c r="DK277" s="1650"/>
      <c r="DL277" s="1650"/>
      <c r="DM277" s="1650"/>
      <c r="DN277" s="1650"/>
      <c r="DO277" s="1650"/>
      <c r="DP277" s="1650"/>
      <c r="DQ277" s="1650"/>
      <c r="DR277" s="1650"/>
      <c r="DS277" s="1650"/>
      <c r="DT277" s="1650"/>
      <c r="DU277" s="1650"/>
      <c r="DV277" s="1650"/>
      <c r="DW277" s="1650"/>
      <c r="DX277" s="1650"/>
      <c r="DY277" s="1650"/>
      <c r="DZ277" s="1650"/>
      <c r="EA277" s="1650"/>
      <c r="EB277" s="1650"/>
      <c r="EC277" s="1650"/>
      <c r="ED277" s="1650"/>
      <c r="EE277" s="1650"/>
      <c r="EF277" s="1650"/>
      <c r="EG277" s="1650"/>
      <c r="EH277" s="1650"/>
      <c r="EI277" s="1650"/>
      <c r="EJ277" s="1650"/>
      <c r="EK277" s="1650"/>
      <c r="EL277" s="1650"/>
      <c r="EM277" s="1650"/>
      <c r="EN277" s="1650"/>
      <c r="EO277" s="1650"/>
      <c r="EP277" s="1650"/>
      <c r="EQ277" s="1650"/>
      <c r="ER277" s="1650"/>
      <c r="ES277" s="1650"/>
      <c r="ET277" s="1650"/>
      <c r="EU277" s="1650"/>
      <c r="EV277" s="1650"/>
      <c r="EW277" s="1650"/>
      <c r="EX277" s="1650"/>
      <c r="EY277" s="1650"/>
      <c r="EZ277" s="1650"/>
      <c r="FA277" s="1650"/>
      <c r="FB277" s="1650"/>
      <c r="FC277" s="1650"/>
      <c r="FD277" s="1650"/>
      <c r="FE277" s="1650"/>
      <c r="FF277" s="1650"/>
      <c r="FG277" s="1650"/>
      <c r="FH277" s="1650"/>
      <c r="FI277" s="1650"/>
      <c r="FJ277" s="1650"/>
      <c r="FK277" s="1650"/>
      <c r="FL277" s="1650"/>
      <c r="FM277" s="1650"/>
      <c r="FN277" s="1650"/>
      <c r="FO277" s="1650"/>
      <c r="FP277" s="1650"/>
      <c r="FQ277" s="1650"/>
      <c r="FR277" s="1650"/>
      <c r="FS277" s="1650"/>
      <c r="FT277" s="1650"/>
      <c r="FU277" s="1650"/>
      <c r="FV277" s="1650"/>
      <c r="FW277" s="1650"/>
      <c r="FX277" s="1650"/>
      <c r="FY277" s="1650"/>
      <c r="FZ277" s="1650"/>
      <c r="GA277" s="1650"/>
      <c r="GB277" s="1650"/>
      <c r="GC277" s="1650"/>
      <c r="GD277" s="1650"/>
      <c r="GE277" s="1650"/>
      <c r="GF277" s="1650"/>
      <c r="GG277" s="1650"/>
      <c r="GH277" s="1650"/>
      <c r="GI277" s="1650"/>
      <c r="GJ277" s="1650"/>
      <c r="GK277" s="1650"/>
      <c r="GL277" s="1650"/>
      <c r="GM277" s="1650"/>
      <c r="GO277" s="1169"/>
      <c r="GP277" s="1645"/>
      <c r="GQ277" s="1645"/>
      <c r="GR277" s="1169"/>
      <c r="GS277" s="1169"/>
      <c r="GT277" s="1169"/>
      <c r="GU277" s="1169"/>
      <c r="GV277" s="1645"/>
      <c r="GW277" s="1169"/>
      <c r="GX277" s="1169"/>
      <c r="GY277" s="553"/>
      <c r="GZ277" s="1169"/>
      <c r="HA277" s="1169"/>
      <c r="HB277" s="1169"/>
      <c r="HC277" s="1169"/>
      <c r="HD277" s="1169"/>
      <c r="HE277" s="1641"/>
      <c r="HF277" s="575"/>
      <c r="HG277" s="575"/>
      <c r="HH277" s="575"/>
      <c r="HI277" s="575"/>
      <c r="HJ277" s="1650">
        <v>11</v>
      </c>
    </row>
    <row s="1650" customFormat="1" customHeight="1" ht="11.549999999999999">
      <c r="A278" s="996"/>
      <c r="B278" s="1645"/>
      <c r="C278" s="1645"/>
      <c r="D278" s="360"/>
      <c r="J278" s="1650"/>
      <c r="K278" s="1650"/>
      <c r="L278" s="1650"/>
      <c r="M278" s="1650"/>
      <c r="N278" s="1650"/>
      <c r="O278" s="1650"/>
      <c r="P278" s="1650"/>
      <c r="Q278" s="1650"/>
      <c r="R278" s="1650"/>
      <c r="S278" s="1650"/>
      <c r="T278" s="1650"/>
      <c r="U278" s="1650"/>
      <c r="V278" s="1650"/>
      <c r="W278" s="1650"/>
      <c r="X278" s="1650"/>
      <c r="Y278" s="1650"/>
      <c r="Z278" s="1650"/>
      <c r="AA278" s="1650"/>
      <c r="AB278" s="1650"/>
      <c r="AC278" s="1650"/>
      <c r="AD278" s="1650"/>
      <c r="AE278" s="1650"/>
      <c r="AF278" s="1650"/>
      <c r="AG278" s="1650"/>
      <c r="AH278" s="1650"/>
      <c r="AI278" s="1650"/>
      <c r="AJ278" s="1650"/>
      <c r="AK278" s="1650"/>
      <c r="AL278" s="1650"/>
      <c r="AM278" s="1650"/>
      <c r="AN278" s="1650"/>
      <c r="AO278" s="1650"/>
      <c r="AP278" s="1650"/>
      <c r="AQ278" s="1650"/>
      <c r="AR278" s="1650"/>
      <c r="AS278" s="1650"/>
      <c r="AT278" s="1650"/>
      <c r="AU278" s="1650"/>
      <c r="AV278" s="1650"/>
      <c r="AW278" s="1650"/>
      <c r="AX278" s="1650"/>
      <c r="AY278" s="1650"/>
      <c r="AZ278" s="1650"/>
      <c r="BA278" s="1650"/>
      <c r="BB278" s="1650"/>
      <c r="BC278" s="1650"/>
      <c r="BD278" s="1650"/>
      <c r="BE278" s="1650"/>
      <c r="BF278" s="1650"/>
      <c r="BG278" s="1650"/>
      <c r="BH278" s="1650"/>
      <c r="BI278" s="1650"/>
      <c r="BJ278" s="1650"/>
      <c r="BK278" s="1650"/>
      <c r="BL278" s="1650"/>
      <c r="BM278" s="1650"/>
      <c r="BN278" s="1650"/>
      <c r="BO278" s="1650"/>
      <c r="BP278" s="1650"/>
      <c r="BQ278" s="1650"/>
      <c r="BR278" s="1650"/>
      <c r="BS278" s="1650"/>
      <c r="BT278" s="1650"/>
      <c r="BU278" s="1650"/>
      <c r="BV278" s="1650"/>
      <c r="BW278" s="1650"/>
      <c r="BX278" s="1650"/>
      <c r="BY278" s="1650"/>
      <c r="BZ278" s="1650"/>
      <c r="CA278" s="1650"/>
      <c r="CB278" s="1650"/>
      <c r="CC278" s="1650"/>
      <c r="CD278" s="1650"/>
      <c r="CE278" s="1650"/>
      <c r="CF278" s="1650"/>
      <c r="CG278" s="1650"/>
      <c r="CH278" s="1650"/>
      <c r="CI278" s="1650"/>
      <c r="CJ278" s="1650"/>
      <c r="CK278" s="1650"/>
      <c r="CL278" s="1650"/>
      <c r="CM278" s="1650"/>
      <c r="CN278" s="1650"/>
      <c r="CO278" s="1650"/>
      <c r="CP278" s="1650"/>
      <c r="CQ278" s="1650"/>
      <c r="CR278" s="1650"/>
      <c r="CS278" s="1650"/>
      <c r="CT278" s="1650"/>
      <c r="CU278" s="1650"/>
      <c r="CV278" s="1650"/>
      <c r="CW278" s="1650"/>
      <c r="CX278" s="1650"/>
      <c r="CY278" s="1650"/>
      <c r="CZ278" s="1650"/>
      <c r="DA278" s="1650"/>
      <c r="DB278" s="1650"/>
      <c r="DC278" s="1650"/>
      <c r="DD278" s="1650"/>
      <c r="DE278" s="1650"/>
      <c r="DF278" s="1650"/>
      <c r="DG278" s="1650"/>
      <c r="DH278" s="1650"/>
      <c r="DI278" s="1650"/>
      <c r="DJ278" s="1650"/>
      <c r="DK278" s="1650"/>
      <c r="DL278" s="1650"/>
      <c r="DM278" s="1650"/>
      <c r="DN278" s="1650"/>
      <c r="DO278" s="1650"/>
      <c r="DP278" s="1650"/>
      <c r="DQ278" s="1650"/>
      <c r="DR278" s="1650"/>
      <c r="DS278" s="1650"/>
      <c r="DT278" s="1650"/>
      <c r="DU278" s="1650"/>
      <c r="DV278" s="1650"/>
      <c r="DW278" s="1650"/>
      <c r="DX278" s="1650"/>
      <c r="DY278" s="1650"/>
      <c r="DZ278" s="1650"/>
      <c r="EA278" s="1650"/>
      <c r="EB278" s="1650"/>
      <c r="EC278" s="1650"/>
      <c r="ED278" s="1650"/>
      <c r="EE278" s="1650"/>
      <c r="EF278" s="1650"/>
      <c r="EG278" s="1650"/>
      <c r="EH278" s="1650"/>
      <c r="EI278" s="1650"/>
      <c r="EJ278" s="1650"/>
      <c r="EK278" s="1650"/>
      <c r="EL278" s="1650"/>
      <c r="EM278" s="1650"/>
      <c r="EN278" s="1650"/>
      <c r="EO278" s="1650"/>
      <c r="EP278" s="1650"/>
      <c r="EQ278" s="1650"/>
      <c r="ER278" s="1650"/>
      <c r="ES278" s="1650"/>
      <c r="ET278" s="1650"/>
      <c r="EU278" s="1650"/>
      <c r="EV278" s="1650"/>
      <c r="EW278" s="1650"/>
      <c r="EX278" s="1650"/>
      <c r="EY278" s="1650"/>
      <c r="EZ278" s="1650"/>
      <c r="FA278" s="1650"/>
      <c r="FB278" s="1650"/>
      <c r="FC278" s="1650"/>
      <c r="FD278" s="1650"/>
      <c r="FE278" s="1650"/>
      <c r="FF278" s="1650"/>
      <c r="FG278" s="1650"/>
      <c r="FH278" s="1650"/>
      <c r="FI278" s="1650"/>
      <c r="FJ278" s="1650"/>
      <c r="FK278" s="1650"/>
      <c r="FL278" s="1650"/>
      <c r="FM278" s="1650"/>
      <c r="FN278" s="1650"/>
      <c r="FO278" s="1650"/>
      <c r="FP278" s="1650"/>
      <c r="FQ278" s="1650"/>
      <c r="FR278" s="1650"/>
      <c r="FS278" s="1650"/>
      <c r="FT278" s="1650"/>
      <c r="FU278" s="1650"/>
      <c r="FV278" s="1650"/>
      <c r="FW278" s="1650"/>
      <c r="FX278" s="1650"/>
      <c r="FY278" s="1650"/>
      <c r="FZ278" s="1650"/>
      <c r="GA278" s="1650"/>
      <c r="GB278" s="1650"/>
      <c r="GC278" s="1650"/>
      <c r="GD278" s="1650"/>
      <c r="GE278" s="1650"/>
      <c r="GF278" s="1650"/>
      <c r="GG278" s="1650"/>
      <c r="GH278" s="1650"/>
      <c r="GI278" s="1650"/>
      <c r="GJ278" s="1650"/>
      <c r="GK278" s="1650"/>
      <c r="GL278" s="1650"/>
      <c r="GM278" s="1650"/>
      <c r="GO278" s="1169"/>
      <c r="GP278" s="1645"/>
      <c r="GQ278" s="1645"/>
      <c r="GR278" s="1169"/>
      <c r="GS278" s="1169"/>
      <c r="GT278" s="1169"/>
      <c r="GU278" s="1169"/>
      <c r="GV278" s="1645"/>
      <c r="GW278" s="1169"/>
      <c r="GX278" s="1169"/>
      <c r="GY278" s="553"/>
      <c r="GZ278" s="1169"/>
      <c r="HA278" s="1169"/>
      <c r="HB278" s="1169"/>
      <c r="HC278" s="1169"/>
      <c r="HD278" s="1169"/>
      <c r="HE278" s="1641"/>
      <c r="HF278" s="575"/>
      <c r="HG278" s="575"/>
      <c r="HH278" s="575"/>
      <c r="HI278" s="575"/>
      <c r="HJ278" s="1650">
        <v>11</v>
      </c>
    </row>
    <row s="1650" customFormat="1" customHeight="1" ht="11.549999999999999">
      <c r="A279" s="996"/>
      <c r="B279" s="1645"/>
      <c r="C279" s="1645"/>
      <c r="D279" s="360"/>
      <c r="J279" s="1650"/>
      <c r="K279" s="1650"/>
      <c r="L279" s="1650"/>
      <c r="M279" s="1650"/>
      <c r="N279" s="1650"/>
      <c r="O279" s="1650"/>
      <c r="P279" s="1650"/>
      <c r="Q279" s="1650"/>
      <c r="R279" s="1650"/>
      <c r="S279" s="1650"/>
      <c r="T279" s="1650"/>
      <c r="U279" s="1650"/>
      <c r="V279" s="1650"/>
      <c r="W279" s="1650"/>
      <c r="X279" s="1650"/>
      <c r="Y279" s="1650"/>
      <c r="Z279" s="1650"/>
      <c r="AA279" s="1650"/>
      <c r="AB279" s="1650"/>
      <c r="AC279" s="1650"/>
      <c r="AD279" s="1650"/>
      <c r="AE279" s="1650"/>
      <c r="AF279" s="1650"/>
      <c r="AG279" s="1650"/>
      <c r="AH279" s="1650"/>
      <c r="AI279" s="1650"/>
      <c r="AJ279" s="1650"/>
      <c r="AK279" s="1650"/>
      <c r="AL279" s="1650"/>
      <c r="AM279" s="1650"/>
      <c r="AN279" s="1650"/>
      <c r="AO279" s="1650"/>
      <c r="AP279" s="1650"/>
      <c r="AQ279" s="1650"/>
      <c r="AR279" s="1650"/>
      <c r="AS279" s="1650"/>
      <c r="AT279" s="1650"/>
      <c r="AU279" s="1650"/>
      <c r="AV279" s="1650"/>
      <c r="AW279" s="1650"/>
      <c r="AX279" s="1650"/>
      <c r="AY279" s="1650"/>
      <c r="AZ279" s="1650"/>
      <c r="BA279" s="1650"/>
      <c r="BB279" s="1650"/>
      <c r="BC279" s="1650"/>
      <c r="BD279" s="1650"/>
      <c r="BE279" s="1650"/>
      <c r="BF279" s="1650"/>
      <c r="BG279" s="1650"/>
      <c r="BH279" s="1650"/>
      <c r="BI279" s="1650"/>
      <c r="BJ279" s="1650"/>
      <c r="BK279" s="1650"/>
      <c r="BL279" s="1650"/>
      <c r="BM279" s="1650"/>
      <c r="BN279" s="1650"/>
      <c r="BO279" s="1650"/>
      <c r="BP279" s="1650"/>
      <c r="BQ279" s="1650"/>
      <c r="BR279" s="1650"/>
      <c r="BS279" s="1650"/>
      <c r="BT279" s="1650"/>
      <c r="BU279" s="1650"/>
      <c r="BV279" s="1650"/>
      <c r="BW279" s="1650"/>
      <c r="BX279" s="1650"/>
      <c r="BY279" s="1650"/>
      <c r="BZ279" s="1650"/>
      <c r="CA279" s="1650"/>
      <c r="CB279" s="1650"/>
      <c r="CC279" s="1650"/>
      <c r="CD279" s="1650"/>
      <c r="CE279" s="1650"/>
      <c r="CF279" s="1650"/>
      <c r="CG279" s="1650"/>
      <c r="CH279" s="1650"/>
      <c r="CI279" s="1650"/>
      <c r="CJ279" s="1650"/>
      <c r="CK279" s="1650"/>
      <c r="CL279" s="1650"/>
      <c r="CM279" s="1650"/>
      <c r="CN279" s="1650"/>
      <c r="CO279" s="1650"/>
      <c r="CP279" s="1650"/>
      <c r="CQ279" s="1650"/>
      <c r="CR279" s="1650"/>
      <c r="CS279" s="1650"/>
      <c r="CT279" s="1650"/>
      <c r="CU279" s="1650"/>
      <c r="CV279" s="1650"/>
      <c r="CW279" s="1650"/>
      <c r="CX279" s="1650"/>
      <c r="CY279" s="1650"/>
      <c r="CZ279" s="1650"/>
      <c r="DA279" s="1650"/>
      <c r="DB279" s="1650"/>
      <c r="DC279" s="1650"/>
      <c r="DD279" s="1650"/>
      <c r="DE279" s="1650"/>
      <c r="DF279" s="1650"/>
      <c r="DG279" s="1650"/>
      <c r="DH279" s="1650"/>
      <c r="DI279" s="1650"/>
      <c r="DJ279" s="1650"/>
      <c r="DK279" s="1650"/>
      <c r="DL279" s="1650"/>
      <c r="DM279" s="1650"/>
      <c r="DN279" s="1650"/>
      <c r="DO279" s="1650"/>
      <c r="DP279" s="1650"/>
      <c r="DQ279" s="1650"/>
      <c r="DR279" s="1650"/>
      <c r="DS279" s="1650"/>
      <c r="DT279" s="1650"/>
      <c r="DU279" s="1650"/>
      <c r="DV279" s="1650"/>
      <c r="DW279" s="1650"/>
      <c r="DX279" s="1650"/>
      <c r="DY279" s="1650"/>
      <c r="DZ279" s="1650"/>
      <c r="EA279" s="1650"/>
      <c r="EB279" s="1650"/>
      <c r="EC279" s="1650"/>
      <c r="ED279" s="1650"/>
      <c r="EE279" s="1650"/>
      <c r="EF279" s="1650"/>
      <c r="EG279" s="1650"/>
      <c r="EH279" s="1650"/>
      <c r="EI279" s="1650"/>
      <c r="EJ279" s="1650"/>
      <c r="EK279" s="1650"/>
      <c r="EL279" s="1650"/>
      <c r="EM279" s="1650"/>
      <c r="EN279" s="1650"/>
      <c r="EO279" s="1650"/>
      <c r="EP279" s="1650"/>
      <c r="EQ279" s="1650"/>
      <c r="ER279" s="1650"/>
      <c r="ES279" s="1650"/>
      <c r="ET279" s="1650"/>
      <c r="EU279" s="1650"/>
      <c r="EV279" s="1650"/>
      <c r="EW279" s="1650"/>
      <c r="EX279" s="1650"/>
      <c r="EY279" s="1650"/>
      <c r="EZ279" s="1650"/>
      <c r="FA279" s="1650"/>
      <c r="FB279" s="1650"/>
      <c r="FC279" s="1650"/>
      <c r="FD279" s="1650"/>
      <c r="FE279" s="1650"/>
      <c r="FF279" s="1650"/>
      <c r="FG279" s="1650"/>
      <c r="FH279" s="1650"/>
      <c r="FI279" s="1650"/>
      <c r="FJ279" s="1650"/>
      <c r="FK279" s="1650"/>
      <c r="FL279" s="1650"/>
      <c r="FM279" s="1650"/>
      <c r="FN279" s="1650"/>
      <c r="FO279" s="1650"/>
      <c r="FP279" s="1650"/>
      <c r="FQ279" s="1650"/>
      <c r="FR279" s="1650"/>
      <c r="FS279" s="1650"/>
      <c r="FT279" s="1650"/>
      <c r="FU279" s="1650"/>
      <c r="FV279" s="1650"/>
      <c r="FW279" s="1650"/>
      <c r="FX279" s="1650"/>
      <c r="FY279" s="1650"/>
      <c r="FZ279" s="1650"/>
      <c r="GA279" s="1650"/>
      <c r="GB279" s="1650"/>
      <c r="GC279" s="1650"/>
      <c r="GD279" s="1650"/>
      <c r="GE279" s="1650"/>
      <c r="GF279" s="1650"/>
      <c r="GG279" s="1650"/>
      <c r="GH279" s="1650"/>
      <c r="GI279" s="1650"/>
      <c r="GJ279" s="1650"/>
      <c r="GK279" s="1650"/>
      <c r="GL279" s="1650"/>
      <c r="GM279" s="1650"/>
      <c r="GO279" s="1169"/>
      <c r="GP279" s="1645"/>
      <c r="GQ279" s="1645"/>
      <c r="GR279" s="1169"/>
      <c r="GS279" s="1169"/>
      <c r="GT279" s="1169"/>
      <c r="GU279" s="1169"/>
      <c r="GV279" s="1645"/>
      <c r="GW279" s="1169"/>
      <c r="GX279" s="1169"/>
      <c r="GY279" s="553"/>
      <c r="GZ279" s="1169"/>
      <c r="HA279" s="1169"/>
      <c r="HB279" s="1169"/>
      <c r="HC279" s="1169"/>
      <c r="HD279" s="1169"/>
      <c r="HE279" s="1641"/>
      <c r="HF279" s="575"/>
      <c r="HG279" s="575"/>
      <c r="HH279" s="575"/>
      <c r="HI279" s="575"/>
      <c r="HJ279" s="1650">
        <v>11</v>
      </c>
    </row>
    <row s="1650" customFormat="1" customHeight="1" ht="11.549999999999999">
      <c r="A280" s="996"/>
      <c r="B280" s="1645"/>
      <c r="C280" s="1645"/>
      <c r="D280" s="360"/>
      <c r="J280" s="1650"/>
      <c r="K280" s="1650"/>
      <c r="L280" s="1650"/>
      <c r="M280" s="1650"/>
      <c r="N280" s="1650"/>
      <c r="O280" s="1650"/>
      <c r="P280" s="1650"/>
      <c r="Q280" s="1650"/>
      <c r="R280" s="1650"/>
      <c r="S280" s="1650"/>
      <c r="T280" s="1650"/>
      <c r="U280" s="1650"/>
      <c r="V280" s="1650"/>
      <c r="W280" s="1650"/>
      <c r="X280" s="1650"/>
      <c r="Y280" s="1650"/>
      <c r="Z280" s="1650"/>
      <c r="AA280" s="1650"/>
      <c r="AB280" s="1650"/>
      <c r="AC280" s="1650"/>
      <c r="AD280" s="1650"/>
      <c r="AE280" s="1650"/>
      <c r="AF280" s="1650"/>
      <c r="AG280" s="1650"/>
      <c r="AH280" s="1650"/>
      <c r="AI280" s="1650"/>
      <c r="AJ280" s="1650"/>
      <c r="AK280" s="1650"/>
      <c r="AL280" s="1650"/>
      <c r="AM280" s="1650"/>
      <c r="AN280" s="1650"/>
      <c r="AO280" s="1650"/>
      <c r="AP280" s="1650"/>
      <c r="AQ280" s="1650"/>
      <c r="AR280" s="1650"/>
      <c r="AS280" s="1650"/>
      <c r="AT280" s="1650"/>
      <c r="AU280" s="1650"/>
      <c r="AV280" s="1650"/>
      <c r="AW280" s="1650"/>
      <c r="AX280" s="1650"/>
      <c r="AY280" s="1650"/>
      <c r="AZ280" s="1650"/>
      <c r="BA280" s="1650"/>
      <c r="BB280" s="1650"/>
      <c r="BC280" s="1650"/>
      <c r="BD280" s="1650"/>
      <c r="BE280" s="1650"/>
      <c r="BF280" s="1650"/>
      <c r="BG280" s="1650"/>
      <c r="BH280" s="1650"/>
      <c r="BI280" s="1650"/>
      <c r="BJ280" s="1650"/>
      <c r="BK280" s="1650"/>
      <c r="BL280" s="1650"/>
      <c r="BM280" s="1650"/>
      <c r="BN280" s="1650"/>
      <c r="BO280" s="1650"/>
      <c r="BP280" s="1650"/>
      <c r="BQ280" s="1650"/>
      <c r="BR280" s="1650"/>
      <c r="BS280" s="1650"/>
      <c r="BT280" s="1650"/>
      <c r="BU280" s="1650"/>
      <c r="BV280" s="1650"/>
      <c r="BW280" s="1650"/>
      <c r="BX280" s="1650"/>
      <c r="BY280" s="1650"/>
      <c r="BZ280" s="1650"/>
      <c r="CA280" s="1650"/>
      <c r="CB280" s="1650"/>
      <c r="CC280" s="1650"/>
      <c r="CD280" s="1650"/>
      <c r="CE280" s="1650"/>
      <c r="CF280" s="1650"/>
      <c r="CG280" s="1650"/>
      <c r="CH280" s="1650"/>
      <c r="CI280" s="1650"/>
      <c r="CJ280" s="1650"/>
      <c r="CK280" s="1650"/>
      <c r="CL280" s="1650"/>
      <c r="CM280" s="1650"/>
      <c r="CN280" s="1650"/>
      <c r="CO280" s="1650"/>
      <c r="CP280" s="1650"/>
      <c r="CQ280" s="1650"/>
      <c r="CR280" s="1650"/>
      <c r="CS280" s="1650"/>
      <c r="CT280" s="1650"/>
      <c r="CU280" s="1650"/>
      <c r="CV280" s="1650"/>
      <c r="CW280" s="1650"/>
      <c r="CX280" s="1650"/>
      <c r="CY280" s="1650"/>
      <c r="CZ280" s="1650"/>
      <c r="DA280" s="1650"/>
      <c r="DB280" s="1650"/>
      <c r="DC280" s="1650"/>
      <c r="DD280" s="1650"/>
      <c r="DE280" s="1650"/>
      <c r="DF280" s="1650"/>
      <c r="DG280" s="1650"/>
      <c r="DH280" s="1650"/>
      <c r="DI280" s="1650"/>
      <c r="DJ280" s="1650"/>
      <c r="DK280" s="1650"/>
      <c r="DL280" s="1650"/>
      <c r="DM280" s="1650"/>
      <c r="DN280" s="1650"/>
      <c r="DO280" s="1650"/>
      <c r="DP280" s="1650"/>
      <c r="DQ280" s="1650"/>
      <c r="DR280" s="1650"/>
      <c r="DS280" s="1650"/>
      <c r="DT280" s="1650"/>
      <c r="DU280" s="1650"/>
      <c r="DV280" s="1650"/>
      <c r="DW280" s="1650"/>
      <c r="DX280" s="1650"/>
      <c r="DY280" s="1650"/>
      <c r="DZ280" s="1650"/>
      <c r="EA280" s="1650"/>
      <c r="EB280" s="1650"/>
      <c r="EC280" s="1650"/>
      <c r="ED280" s="1650"/>
      <c r="EE280" s="1650"/>
      <c r="EF280" s="1650"/>
      <c r="EG280" s="1650"/>
      <c r="EH280" s="1650"/>
      <c r="EI280" s="1650"/>
      <c r="EJ280" s="1650"/>
      <c r="EK280" s="1650"/>
      <c r="EL280" s="1650"/>
      <c r="EM280" s="1650"/>
      <c r="EN280" s="1650"/>
      <c r="EO280" s="1650"/>
      <c r="EP280" s="1650"/>
      <c r="EQ280" s="1650"/>
      <c r="ER280" s="1650"/>
      <c r="ES280" s="1650"/>
      <c r="ET280" s="1650"/>
      <c r="EU280" s="1650"/>
      <c r="EV280" s="1650"/>
      <c r="EW280" s="1650"/>
      <c r="EX280" s="1650"/>
      <c r="EY280" s="1650"/>
      <c r="EZ280" s="1650"/>
      <c r="FA280" s="1650"/>
      <c r="FB280" s="1650"/>
      <c r="FC280" s="1650"/>
      <c r="FD280" s="1650"/>
      <c r="FE280" s="1650"/>
      <c r="FF280" s="1650"/>
      <c r="FG280" s="1650"/>
      <c r="FH280" s="1650"/>
      <c r="FI280" s="1650"/>
      <c r="FJ280" s="1650"/>
      <c r="FK280" s="1650"/>
      <c r="FL280" s="1650"/>
      <c r="FM280" s="1650"/>
      <c r="FN280" s="1650"/>
      <c r="FO280" s="1650"/>
      <c r="FP280" s="1650"/>
      <c r="FQ280" s="1650"/>
      <c r="FR280" s="1650"/>
      <c r="FS280" s="1650"/>
      <c r="FT280" s="1650"/>
      <c r="FU280" s="1650"/>
      <c r="FV280" s="1650"/>
      <c r="FW280" s="1650"/>
      <c r="FX280" s="1650"/>
      <c r="FY280" s="1650"/>
      <c r="FZ280" s="1650"/>
      <c r="GA280" s="1650"/>
      <c r="GB280" s="1650"/>
      <c r="GC280" s="1650"/>
      <c r="GD280" s="1650"/>
      <c r="GE280" s="1650"/>
      <c r="GF280" s="1650"/>
      <c r="GG280" s="1650"/>
      <c r="GH280" s="1650"/>
      <c r="GI280" s="1650"/>
      <c r="GJ280" s="1650"/>
      <c r="GK280" s="1650"/>
      <c r="GL280" s="1650"/>
      <c r="GM280" s="1650"/>
      <c r="GO280" s="1169"/>
      <c r="GP280" s="1645"/>
      <c r="GQ280" s="1645"/>
      <c r="GR280" s="1169"/>
      <c r="GS280" s="1169"/>
      <c r="GT280" s="1169"/>
      <c r="GU280" s="1169"/>
      <c r="GV280" s="1645"/>
      <c r="GW280" s="1169"/>
      <c r="GX280" s="1169"/>
      <c r="GY280" s="553"/>
      <c r="GZ280" s="1169"/>
      <c r="HA280" s="1169"/>
      <c r="HB280" s="1169"/>
      <c r="HC280" s="1169"/>
      <c r="HD280" s="1169"/>
      <c r="HE280" s="1641"/>
      <c r="HF280" s="575"/>
      <c r="HG280" s="575"/>
      <c r="HH280" s="575"/>
      <c r="HI280" s="575"/>
      <c r="HJ280" s="1650">
        <v>11</v>
      </c>
    </row>
    <row s="1650" customFormat="1" customHeight="1" ht="11.549999999999999">
      <c r="A281" s="996"/>
      <c r="B281" s="1645"/>
      <c r="C281" s="1645"/>
      <c r="D281" s="360"/>
      <c r="J281" s="1650"/>
      <c r="K281" s="1650"/>
      <c r="L281" s="1650"/>
      <c r="M281" s="1650"/>
      <c r="N281" s="1650"/>
      <c r="O281" s="1650"/>
      <c r="P281" s="1650"/>
      <c r="Q281" s="1650"/>
      <c r="R281" s="1650"/>
      <c r="S281" s="1650"/>
      <c r="T281" s="1650"/>
      <c r="U281" s="1650"/>
      <c r="V281" s="1650"/>
      <c r="W281" s="1650"/>
      <c r="X281" s="1650"/>
      <c r="Y281" s="1650"/>
      <c r="Z281" s="1650"/>
      <c r="AA281" s="1650"/>
      <c r="AB281" s="1650"/>
      <c r="AC281" s="1650"/>
      <c r="AD281" s="1650"/>
      <c r="AE281" s="1650"/>
      <c r="AF281" s="1650"/>
      <c r="AG281" s="1650"/>
      <c r="AH281" s="1650"/>
      <c r="AI281" s="1650"/>
      <c r="AJ281" s="1650"/>
      <c r="AK281" s="1650"/>
      <c r="AL281" s="1650"/>
      <c r="AM281" s="1650"/>
      <c r="AN281" s="1650"/>
      <c r="AO281" s="1650"/>
      <c r="AP281" s="1650"/>
      <c r="AQ281" s="1650"/>
      <c r="AR281" s="1650"/>
      <c r="AS281" s="1650"/>
      <c r="AT281" s="1650"/>
      <c r="AU281" s="1650"/>
      <c r="AV281" s="1650"/>
      <c r="AW281" s="1650"/>
      <c r="AX281" s="1650"/>
      <c r="AY281" s="1650"/>
      <c r="AZ281" s="1650"/>
      <c r="BA281" s="1650"/>
      <c r="BB281" s="1650"/>
      <c r="BC281" s="1650"/>
      <c r="BD281" s="1650"/>
      <c r="BE281" s="1650"/>
      <c r="BF281" s="1650"/>
      <c r="BG281" s="1650"/>
      <c r="BH281" s="1650"/>
      <c r="BI281" s="1650"/>
      <c r="BJ281" s="1650"/>
      <c r="BK281" s="1650"/>
      <c r="BL281" s="1650"/>
      <c r="BM281" s="1650"/>
      <c r="BN281" s="1650"/>
      <c r="BO281" s="1650"/>
      <c r="BP281" s="1650"/>
      <c r="BQ281" s="1650"/>
      <c r="BR281" s="1650"/>
      <c r="BS281" s="1650"/>
      <c r="BT281" s="1650"/>
      <c r="BU281" s="1650"/>
      <c r="BV281" s="1650"/>
      <c r="BW281" s="1650"/>
      <c r="BX281" s="1650"/>
      <c r="BY281" s="1650"/>
      <c r="BZ281" s="1650"/>
      <c r="CA281" s="1650"/>
      <c r="CB281" s="1650"/>
      <c r="CC281" s="1650"/>
      <c r="CD281" s="1650"/>
      <c r="CE281" s="1650"/>
      <c r="CF281" s="1650"/>
      <c r="CG281" s="1650"/>
      <c r="CH281" s="1650"/>
      <c r="CI281" s="1650"/>
      <c r="CJ281" s="1650"/>
      <c r="CK281" s="1650"/>
      <c r="CL281" s="1650"/>
      <c r="CM281" s="1650"/>
      <c r="CN281" s="1650"/>
      <c r="CO281" s="1650"/>
      <c r="CP281" s="1650"/>
      <c r="CQ281" s="1650"/>
      <c r="CR281" s="1650"/>
      <c r="CS281" s="1650"/>
      <c r="CT281" s="1650"/>
      <c r="CU281" s="1650"/>
      <c r="CV281" s="1650"/>
      <c r="CW281" s="1650"/>
      <c r="CX281" s="1650"/>
      <c r="CY281" s="1650"/>
      <c r="CZ281" s="1650"/>
      <c r="DA281" s="1650"/>
      <c r="DB281" s="1650"/>
      <c r="DC281" s="1650"/>
      <c r="DD281" s="1650"/>
      <c r="DE281" s="1650"/>
      <c r="DF281" s="1650"/>
      <c r="DG281" s="1650"/>
      <c r="DH281" s="1650"/>
      <c r="DI281" s="1650"/>
      <c r="DJ281" s="1650"/>
      <c r="DK281" s="1650"/>
      <c r="DL281" s="1650"/>
      <c r="DM281" s="1650"/>
      <c r="DN281" s="1650"/>
      <c r="DO281" s="1650"/>
      <c r="DP281" s="1650"/>
      <c r="DQ281" s="1650"/>
      <c r="DR281" s="1650"/>
      <c r="DS281" s="1650"/>
      <c r="DT281" s="1650"/>
      <c r="DU281" s="1650"/>
      <c r="DV281" s="1650"/>
      <c r="DW281" s="1650"/>
      <c r="DX281" s="1650"/>
      <c r="DY281" s="1650"/>
      <c r="DZ281" s="1650"/>
      <c r="EA281" s="1650"/>
      <c r="EB281" s="1650"/>
      <c r="EC281" s="1650"/>
      <c r="ED281" s="1650"/>
      <c r="EE281" s="1650"/>
      <c r="EF281" s="1650"/>
      <c r="EG281" s="1650"/>
      <c r="EH281" s="1650"/>
      <c r="EI281" s="1650"/>
      <c r="EJ281" s="1650"/>
      <c r="EK281" s="1650"/>
      <c r="EL281" s="1650"/>
      <c r="EM281" s="1650"/>
      <c r="EN281" s="1650"/>
      <c r="EO281" s="1650"/>
      <c r="EP281" s="1650"/>
      <c r="EQ281" s="1650"/>
      <c r="ER281" s="1650"/>
      <c r="ES281" s="1650"/>
      <c r="ET281" s="1650"/>
      <c r="EU281" s="1650"/>
      <c r="EV281" s="1650"/>
      <c r="EW281" s="1650"/>
      <c r="EX281" s="1650"/>
      <c r="EY281" s="1650"/>
      <c r="EZ281" s="1650"/>
      <c r="FA281" s="1650"/>
      <c r="FB281" s="1650"/>
      <c r="FC281" s="1650"/>
      <c r="FD281" s="1650"/>
      <c r="FE281" s="1650"/>
      <c r="FF281" s="1650"/>
      <c r="FG281" s="1650"/>
      <c r="FH281" s="1650"/>
      <c r="FI281" s="1650"/>
      <c r="FJ281" s="1650"/>
      <c r="FK281" s="1650"/>
      <c r="FL281" s="1650"/>
      <c r="FM281" s="1650"/>
      <c r="FN281" s="1650"/>
      <c r="FO281" s="1650"/>
      <c r="FP281" s="1650"/>
      <c r="FQ281" s="1650"/>
      <c r="FR281" s="1650"/>
      <c r="FS281" s="1650"/>
      <c r="FT281" s="1650"/>
      <c r="FU281" s="1650"/>
      <c r="FV281" s="1650"/>
      <c r="FW281" s="1650"/>
      <c r="FX281" s="1650"/>
      <c r="FY281" s="1650"/>
      <c r="FZ281" s="1650"/>
      <c r="GA281" s="1650"/>
      <c r="GB281" s="1650"/>
      <c r="GC281" s="1650"/>
      <c r="GD281" s="1650"/>
      <c r="GE281" s="1650"/>
      <c r="GF281" s="1650"/>
      <c r="GG281" s="1650"/>
      <c r="GH281" s="1650"/>
      <c r="GI281" s="1650"/>
      <c r="GJ281" s="1650"/>
      <c r="GK281" s="1650"/>
      <c r="GL281" s="1650"/>
      <c r="GM281" s="1650"/>
      <c r="GO281" s="1169"/>
      <c r="GP281" s="1645"/>
      <c r="GQ281" s="1645"/>
      <c r="GR281" s="1169"/>
      <c r="GS281" s="1169"/>
      <c r="GT281" s="1169"/>
      <c r="GU281" s="1169"/>
      <c r="GV281" s="1645"/>
      <c r="GW281" s="1169"/>
      <c r="GX281" s="1169"/>
      <c r="GY281" s="553"/>
      <c r="GZ281" s="1169"/>
      <c r="HA281" s="1169"/>
      <c r="HB281" s="1169"/>
      <c r="HC281" s="1169"/>
      <c r="HD281" s="1169"/>
      <c r="HE281" s="1641"/>
      <c r="HF281" s="575"/>
      <c r="HG281" s="575"/>
      <c r="HH281" s="575"/>
      <c r="HI281" s="575"/>
      <c r="HJ281" s="1650">
        <v>11</v>
      </c>
    </row>
    <row s="1650" customFormat="1" customHeight="1" ht="11.549999999999999">
      <c r="A282" s="996"/>
      <c r="B282" s="1645"/>
      <c r="C282" s="1645"/>
      <c r="D282" s="360"/>
      <c r="J282" s="1650"/>
      <c r="K282" s="1650"/>
      <c r="L282" s="1650"/>
      <c r="M282" s="1650"/>
      <c r="N282" s="1650"/>
      <c r="O282" s="1650"/>
      <c r="P282" s="1650"/>
      <c r="Q282" s="1650"/>
      <c r="R282" s="1650"/>
      <c r="S282" s="1650"/>
      <c r="T282" s="1650"/>
      <c r="U282" s="1650"/>
      <c r="V282" s="1650"/>
      <c r="W282" s="1650"/>
      <c r="X282" s="1650"/>
      <c r="Y282" s="1650"/>
      <c r="Z282" s="1650"/>
      <c r="AA282" s="1650"/>
      <c r="AB282" s="1650"/>
      <c r="AC282" s="1650"/>
      <c r="AD282" s="1650"/>
      <c r="AE282" s="1650"/>
      <c r="AF282" s="1650"/>
      <c r="AG282" s="1650"/>
      <c r="AH282" s="1650"/>
      <c r="AI282" s="1650"/>
      <c r="AJ282" s="1650"/>
      <c r="AK282" s="1650"/>
      <c r="AL282" s="1650"/>
      <c r="AM282" s="1650"/>
      <c r="AN282" s="1650"/>
      <c r="AO282" s="1650"/>
      <c r="AP282" s="1650"/>
      <c r="AQ282" s="1650"/>
      <c r="AR282" s="1650"/>
      <c r="AS282" s="1650"/>
      <c r="AT282" s="1650"/>
      <c r="AU282" s="1650"/>
      <c r="AV282" s="1650"/>
      <c r="AW282" s="1650"/>
      <c r="AX282" s="1650"/>
      <c r="AY282" s="1650"/>
      <c r="AZ282" s="1650"/>
      <c r="BA282" s="1650"/>
      <c r="BB282" s="1650"/>
      <c r="BC282" s="1650"/>
      <c r="BD282" s="1650"/>
      <c r="BE282" s="1650"/>
      <c r="BF282" s="1650"/>
      <c r="BG282" s="1650"/>
      <c r="BH282" s="1650"/>
      <c r="BI282" s="1650"/>
      <c r="BJ282" s="1650"/>
      <c r="BK282" s="1650"/>
      <c r="BL282" s="1650"/>
      <c r="BM282" s="1650"/>
      <c r="BN282" s="1650"/>
      <c r="BO282" s="1650"/>
      <c r="BP282" s="1650"/>
      <c r="BQ282" s="1650"/>
      <c r="BR282" s="1650"/>
      <c r="BS282" s="1650"/>
      <c r="BT282" s="1650"/>
      <c r="BU282" s="1650"/>
      <c r="BV282" s="1650"/>
      <c r="BW282" s="1650"/>
      <c r="BX282" s="1650"/>
      <c r="BY282" s="1650"/>
      <c r="BZ282" s="1650"/>
      <c r="CA282" s="1650"/>
      <c r="CB282" s="1650"/>
      <c r="CC282" s="1650"/>
      <c r="CD282" s="1650"/>
      <c r="CE282" s="1650"/>
      <c r="CF282" s="1650"/>
      <c r="CG282" s="1650"/>
      <c r="CH282" s="1650"/>
      <c r="CI282" s="1650"/>
      <c r="CJ282" s="1650"/>
      <c r="CK282" s="1650"/>
      <c r="CL282" s="1650"/>
      <c r="CM282" s="1650"/>
      <c r="CN282" s="1650"/>
      <c r="CO282" s="1650"/>
      <c r="CP282" s="1650"/>
      <c r="CQ282" s="1650"/>
      <c r="CR282" s="1650"/>
      <c r="CS282" s="1650"/>
      <c r="CT282" s="1650"/>
      <c r="CU282" s="1650"/>
      <c r="CV282" s="1650"/>
      <c r="CW282" s="1650"/>
      <c r="CX282" s="1650"/>
      <c r="CY282" s="1650"/>
      <c r="CZ282" s="1650"/>
      <c r="DA282" s="1650"/>
      <c r="DB282" s="1650"/>
      <c r="DC282" s="1650"/>
      <c r="DD282" s="1650"/>
      <c r="DE282" s="1650"/>
      <c r="DF282" s="1650"/>
      <c r="DG282" s="1650"/>
      <c r="DH282" s="1650"/>
      <c r="DI282" s="1650"/>
      <c r="DJ282" s="1650"/>
      <c r="DK282" s="1650"/>
      <c r="DL282" s="1650"/>
      <c r="DM282" s="1650"/>
      <c r="DN282" s="1650"/>
      <c r="DO282" s="1650"/>
      <c r="DP282" s="1650"/>
      <c r="DQ282" s="1650"/>
      <c r="DR282" s="1650"/>
      <c r="DS282" s="1650"/>
      <c r="DT282" s="1650"/>
      <c r="DU282" s="1650"/>
      <c r="DV282" s="1650"/>
      <c r="DW282" s="1650"/>
      <c r="DX282" s="1650"/>
      <c r="DY282" s="1650"/>
      <c r="DZ282" s="1650"/>
      <c r="EA282" s="1650"/>
      <c r="EB282" s="1650"/>
      <c r="EC282" s="1650"/>
      <c r="ED282" s="1650"/>
      <c r="EE282" s="1650"/>
      <c r="EF282" s="1650"/>
      <c r="EG282" s="1650"/>
      <c r="EH282" s="1650"/>
      <c r="EI282" s="1650"/>
      <c r="EJ282" s="1650"/>
      <c r="EK282" s="1650"/>
      <c r="EL282" s="1650"/>
      <c r="EM282" s="1650"/>
      <c r="EN282" s="1650"/>
      <c r="EO282" s="1650"/>
      <c r="EP282" s="1650"/>
      <c r="EQ282" s="1650"/>
      <c r="ER282" s="1650"/>
      <c r="ES282" s="1650"/>
      <c r="ET282" s="1650"/>
      <c r="EU282" s="1650"/>
      <c r="EV282" s="1650"/>
      <c r="EW282" s="1650"/>
      <c r="EX282" s="1650"/>
      <c r="EY282" s="1650"/>
      <c r="EZ282" s="1650"/>
      <c r="FA282" s="1650"/>
      <c r="FB282" s="1650"/>
      <c r="FC282" s="1650"/>
      <c r="FD282" s="1650"/>
      <c r="FE282" s="1650"/>
      <c r="FF282" s="1650"/>
      <c r="FG282" s="1650"/>
      <c r="FH282" s="1650"/>
      <c r="FI282" s="1650"/>
      <c r="FJ282" s="1650"/>
      <c r="FK282" s="1650"/>
      <c r="FL282" s="1650"/>
      <c r="FM282" s="1650"/>
      <c r="FN282" s="1650"/>
      <c r="FO282" s="1650"/>
      <c r="FP282" s="1650"/>
      <c r="FQ282" s="1650"/>
      <c r="FR282" s="1650"/>
      <c r="FS282" s="1650"/>
      <c r="FT282" s="1650"/>
      <c r="FU282" s="1650"/>
      <c r="FV282" s="1650"/>
      <c r="FW282" s="1650"/>
      <c r="FX282" s="1650"/>
      <c r="FY282" s="1650"/>
      <c r="FZ282" s="1650"/>
      <c r="GA282" s="1650"/>
      <c r="GB282" s="1650"/>
      <c r="GC282" s="1650"/>
      <c r="GD282" s="1650"/>
      <c r="GE282" s="1650"/>
      <c r="GF282" s="1650"/>
      <c r="GG282" s="1650"/>
      <c r="GH282" s="1650"/>
      <c r="GI282" s="1650"/>
      <c r="GJ282" s="1650"/>
      <c r="GK282" s="1650"/>
      <c r="GL282" s="1650"/>
      <c r="GM282" s="1650"/>
      <c r="GO282" s="1169"/>
      <c r="GP282" s="1645"/>
      <c r="GQ282" s="1645"/>
      <c r="GR282" s="1169"/>
      <c r="GS282" s="1169"/>
      <c r="GT282" s="1169"/>
      <c r="GU282" s="1169"/>
      <c r="GV282" s="1645"/>
      <c r="GW282" s="1169"/>
      <c r="GX282" s="1169"/>
      <c r="GY282" s="553"/>
      <c r="GZ282" s="1169"/>
      <c r="HA282" s="1169"/>
      <c r="HB282" s="1169"/>
      <c r="HC282" s="1169"/>
      <c r="HD282" s="1169"/>
      <c r="HE282" s="1641"/>
      <c r="HF282" s="575"/>
      <c r="HG282" s="575"/>
      <c r="HH282" s="575"/>
      <c r="HI282" s="575"/>
      <c r="HJ282" s="1650">
        <v>11</v>
      </c>
    </row>
    <row s="1650" customFormat="1" customHeight="1" ht="11.549999999999999">
      <c r="A283" s="996"/>
      <c r="B283" s="1645"/>
      <c r="C283" s="1645"/>
      <c r="D283" s="360"/>
      <c r="J283" s="1650"/>
      <c r="K283" s="1650"/>
      <c r="L283" s="1650"/>
      <c r="M283" s="1650"/>
      <c r="N283" s="1650"/>
      <c r="O283" s="1650"/>
      <c r="P283" s="1650"/>
      <c r="Q283" s="1650"/>
      <c r="R283" s="1650"/>
      <c r="S283" s="1650"/>
      <c r="T283" s="1650"/>
      <c r="U283" s="1650"/>
      <c r="V283" s="1650"/>
      <c r="W283" s="1650"/>
      <c r="X283" s="1650"/>
      <c r="Y283" s="1650"/>
      <c r="Z283" s="1650"/>
      <c r="AA283" s="1650"/>
      <c r="AB283" s="1650"/>
      <c r="AC283" s="1650"/>
      <c r="AD283" s="1650"/>
      <c r="AE283" s="1650"/>
      <c r="AF283" s="1650"/>
      <c r="AG283" s="1650"/>
      <c r="AH283" s="1650"/>
      <c r="AI283" s="1650"/>
      <c r="AJ283" s="1650"/>
      <c r="AK283" s="1650"/>
      <c r="AL283" s="1650"/>
      <c r="AM283" s="1650"/>
      <c r="AN283" s="1650"/>
      <c r="AO283" s="1650"/>
      <c r="AP283" s="1650"/>
      <c r="AQ283" s="1650"/>
      <c r="AR283" s="1650"/>
      <c r="AS283" s="1650"/>
      <c r="AT283" s="1650"/>
      <c r="AU283" s="1650"/>
      <c r="AV283" s="1650"/>
      <c r="AW283" s="1650"/>
      <c r="AX283" s="1650"/>
      <c r="AY283" s="1650"/>
      <c r="AZ283" s="1650"/>
      <c r="BA283" s="1650"/>
      <c r="BB283" s="1650"/>
      <c r="BC283" s="1650"/>
      <c r="BD283" s="1650"/>
      <c r="BE283" s="1650"/>
      <c r="BF283" s="1650"/>
      <c r="BG283" s="1650"/>
      <c r="BH283" s="1650"/>
      <c r="BI283" s="1650"/>
      <c r="BJ283" s="1650"/>
      <c r="BK283" s="1650"/>
      <c r="BL283" s="1650"/>
      <c r="BM283" s="1650"/>
      <c r="BN283" s="1650"/>
      <c r="BO283" s="1650"/>
      <c r="BP283" s="1650"/>
      <c r="BQ283" s="1650"/>
      <c r="BR283" s="1650"/>
      <c r="BS283" s="1650"/>
      <c r="BT283" s="1650"/>
      <c r="BU283" s="1650"/>
      <c r="BV283" s="1650"/>
      <c r="BW283" s="1650"/>
      <c r="BX283" s="1650"/>
      <c r="BY283" s="1650"/>
      <c r="BZ283" s="1650"/>
      <c r="CA283" s="1650"/>
      <c r="CB283" s="1650"/>
      <c r="CC283" s="1650"/>
      <c r="CD283" s="1650"/>
      <c r="CE283" s="1650"/>
      <c r="CF283" s="1650"/>
      <c r="CG283" s="1650"/>
      <c r="CH283" s="1650"/>
      <c r="CI283" s="1650"/>
      <c r="CJ283" s="1650"/>
      <c r="CK283" s="1650"/>
      <c r="CL283" s="1650"/>
      <c r="CM283" s="1650"/>
      <c r="CN283" s="1650"/>
      <c r="CO283" s="1650"/>
      <c r="CP283" s="1650"/>
      <c r="CQ283" s="1650"/>
      <c r="CR283" s="1650"/>
      <c r="CS283" s="1650"/>
      <c r="CT283" s="1650"/>
      <c r="CU283" s="1650"/>
      <c r="CV283" s="1650"/>
      <c r="CW283" s="1650"/>
      <c r="CX283" s="1650"/>
      <c r="CY283" s="1650"/>
      <c r="CZ283" s="1650"/>
      <c r="DA283" s="1650"/>
      <c r="DB283" s="1650"/>
      <c r="DC283" s="1650"/>
      <c r="DD283" s="1650"/>
      <c r="DE283" s="1650"/>
      <c r="DF283" s="1650"/>
      <c r="DG283" s="1650"/>
      <c r="DH283" s="1650"/>
      <c r="DI283" s="1650"/>
      <c r="DJ283" s="1650"/>
      <c r="DK283" s="1650"/>
      <c r="DL283" s="1650"/>
      <c r="DM283" s="1650"/>
      <c r="DN283" s="1650"/>
      <c r="DO283" s="1650"/>
      <c r="DP283" s="1650"/>
      <c r="DQ283" s="1650"/>
      <c r="DR283" s="1650"/>
      <c r="DS283" s="1650"/>
      <c r="DT283" s="1650"/>
      <c r="DU283" s="1650"/>
      <c r="DV283" s="1650"/>
      <c r="DW283" s="1650"/>
      <c r="DX283" s="1650"/>
      <c r="DY283" s="1650"/>
      <c r="DZ283" s="1650"/>
      <c r="EA283" s="1650"/>
      <c r="EB283" s="1650"/>
      <c r="EC283" s="1650"/>
      <c r="ED283" s="1650"/>
      <c r="EE283" s="1650"/>
      <c r="EF283" s="1650"/>
      <c r="EG283" s="1650"/>
      <c r="EH283" s="1650"/>
      <c r="EI283" s="1650"/>
      <c r="EJ283" s="1650"/>
      <c r="EK283" s="1650"/>
      <c r="EL283" s="1650"/>
      <c r="EM283" s="1650"/>
      <c r="EN283" s="1650"/>
      <c r="EO283" s="1650"/>
      <c r="EP283" s="1650"/>
      <c r="EQ283" s="1650"/>
      <c r="ER283" s="1650"/>
      <c r="ES283" s="1650"/>
      <c r="ET283" s="1650"/>
      <c r="EU283" s="1650"/>
      <c r="EV283" s="1650"/>
      <c r="EW283" s="1650"/>
      <c r="EX283" s="1650"/>
      <c r="EY283" s="1650"/>
      <c r="EZ283" s="1650"/>
      <c r="FA283" s="1650"/>
      <c r="FB283" s="1650"/>
      <c r="FC283" s="1650"/>
      <c r="FD283" s="1650"/>
      <c r="FE283" s="1650"/>
      <c r="FF283" s="1650"/>
      <c r="FG283" s="1650"/>
      <c r="FH283" s="1650"/>
      <c r="FI283" s="1650"/>
      <c r="FJ283" s="1650"/>
      <c r="FK283" s="1650"/>
      <c r="FL283" s="1650"/>
      <c r="FM283" s="1650"/>
      <c r="FN283" s="1650"/>
      <c r="FO283" s="1650"/>
      <c r="FP283" s="1650"/>
      <c r="FQ283" s="1650"/>
      <c r="FR283" s="1650"/>
      <c r="FS283" s="1650"/>
      <c r="FT283" s="1650"/>
      <c r="FU283" s="1650"/>
      <c r="FV283" s="1650"/>
      <c r="FW283" s="1650"/>
      <c r="FX283" s="1650"/>
      <c r="FY283" s="1650"/>
      <c r="FZ283" s="1650"/>
      <c r="GA283" s="1650"/>
      <c r="GB283" s="1650"/>
      <c r="GC283" s="1650"/>
      <c r="GD283" s="1650"/>
      <c r="GE283" s="1650"/>
      <c r="GF283" s="1650"/>
      <c r="GG283" s="1650"/>
      <c r="GH283" s="1650"/>
      <c r="GI283" s="1650"/>
      <c r="GJ283" s="1650"/>
      <c r="GK283" s="1650"/>
      <c r="GL283" s="1650"/>
      <c r="GM283" s="1650"/>
      <c r="GO283" s="1169"/>
      <c r="GP283" s="1645"/>
      <c r="GQ283" s="1645"/>
      <c r="GR283" s="1169"/>
      <c r="GS283" s="1169"/>
      <c r="GT283" s="1169"/>
      <c r="GU283" s="1169"/>
      <c r="GV283" s="1645"/>
      <c r="GW283" s="1169"/>
      <c r="GX283" s="1169"/>
      <c r="GY283" s="553"/>
      <c r="GZ283" s="1169"/>
      <c r="HA283" s="1169"/>
      <c r="HB283" s="1169"/>
      <c r="HC283" s="1169"/>
      <c r="HD283" s="1169"/>
      <c r="HE283" s="1641"/>
      <c r="HF283" s="575"/>
      <c r="HG283" s="575"/>
      <c r="HH283" s="575"/>
      <c r="HI283" s="575"/>
      <c r="HJ283" s="1650">
        <v>11</v>
      </c>
    </row>
    <row s="1650" customFormat="1" customHeight="1" ht="11.549999999999999">
      <c r="A284" s="996"/>
      <c r="B284" s="1645"/>
      <c r="C284" s="1645"/>
      <c r="D284" s="360"/>
      <c r="J284" s="1650"/>
      <c r="K284" s="1650"/>
      <c r="L284" s="1650"/>
      <c r="M284" s="1650"/>
      <c r="N284" s="1650"/>
      <c r="O284" s="1650"/>
      <c r="P284" s="1650"/>
      <c r="Q284" s="1650"/>
      <c r="R284" s="1650"/>
      <c r="S284" s="1650"/>
      <c r="T284" s="1650"/>
      <c r="U284" s="1650"/>
      <c r="V284" s="1650"/>
      <c r="W284" s="1650"/>
      <c r="X284" s="1650"/>
      <c r="Y284" s="1650"/>
      <c r="Z284" s="1650"/>
      <c r="AA284" s="1650"/>
      <c r="AB284" s="1650"/>
      <c r="AC284" s="1650"/>
      <c r="AD284" s="1650"/>
      <c r="AE284" s="1650"/>
      <c r="AF284" s="1650"/>
      <c r="AG284" s="1650"/>
      <c r="AH284" s="1650"/>
      <c r="AI284" s="1650"/>
      <c r="AJ284" s="1650"/>
      <c r="AK284" s="1650"/>
      <c r="AL284" s="1650"/>
      <c r="AM284" s="1650"/>
      <c r="AN284" s="1650"/>
      <c r="AO284" s="1650"/>
      <c r="AP284" s="1650"/>
      <c r="AQ284" s="1650"/>
      <c r="AR284" s="1650"/>
      <c r="AS284" s="1650"/>
      <c r="AT284" s="1650"/>
      <c r="AU284" s="1650"/>
      <c r="AV284" s="1650"/>
      <c r="AW284" s="1650"/>
      <c r="AX284" s="1650"/>
      <c r="AY284" s="1650"/>
      <c r="AZ284" s="1650"/>
      <c r="BA284" s="1650"/>
      <c r="BB284" s="1650"/>
      <c r="BC284" s="1650"/>
      <c r="BD284" s="1650"/>
      <c r="BE284" s="1650"/>
      <c r="BF284" s="1650"/>
      <c r="BG284" s="1650"/>
      <c r="BH284" s="1650"/>
      <c r="BI284" s="1650"/>
      <c r="BJ284" s="1650"/>
      <c r="BK284" s="1650"/>
      <c r="BL284" s="1650"/>
      <c r="BM284" s="1650"/>
      <c r="BN284" s="1650"/>
      <c r="BO284" s="1650"/>
      <c r="BP284" s="1650"/>
      <c r="BQ284" s="1650"/>
      <c r="BR284" s="1650"/>
      <c r="BS284" s="1650"/>
      <c r="BT284" s="1650"/>
      <c r="BU284" s="1650"/>
      <c r="BV284" s="1650"/>
      <c r="BW284" s="1650"/>
      <c r="BX284" s="1650"/>
      <c r="BY284" s="1650"/>
      <c r="BZ284" s="1650"/>
      <c r="CA284" s="1650"/>
      <c r="CB284" s="1650"/>
      <c r="CC284" s="1650"/>
      <c r="CD284" s="1650"/>
      <c r="CE284" s="1650"/>
      <c r="CF284" s="1650"/>
      <c r="CG284" s="1650"/>
      <c r="CH284" s="1650"/>
      <c r="CI284" s="1650"/>
      <c r="CJ284" s="1650"/>
      <c r="CK284" s="1650"/>
      <c r="CL284" s="1650"/>
      <c r="CM284" s="1650"/>
      <c r="CN284" s="1650"/>
      <c r="CO284" s="1650"/>
      <c r="CP284" s="1650"/>
      <c r="CQ284" s="1650"/>
      <c r="CR284" s="1650"/>
      <c r="CS284" s="1650"/>
      <c r="CT284" s="1650"/>
      <c r="CU284" s="1650"/>
      <c r="CV284" s="1650"/>
      <c r="CW284" s="1650"/>
      <c r="CX284" s="1650"/>
      <c r="CY284" s="1650"/>
      <c r="CZ284" s="1650"/>
      <c r="DA284" s="1650"/>
      <c r="DB284" s="1650"/>
      <c r="DC284" s="1650"/>
      <c r="DD284" s="1650"/>
      <c r="DE284" s="1650"/>
      <c r="DF284" s="1650"/>
      <c r="DG284" s="1650"/>
      <c r="DH284" s="1650"/>
      <c r="DI284" s="1650"/>
      <c r="DJ284" s="1650"/>
      <c r="DK284" s="1650"/>
      <c r="DL284" s="1650"/>
      <c r="DM284" s="1650"/>
      <c r="DN284" s="1650"/>
      <c r="DO284" s="1650"/>
      <c r="DP284" s="1650"/>
      <c r="DQ284" s="1650"/>
      <c r="DR284" s="1650"/>
      <c r="DS284" s="1650"/>
      <c r="DT284" s="1650"/>
      <c r="DU284" s="1650"/>
      <c r="DV284" s="1650"/>
      <c r="DW284" s="1650"/>
      <c r="DX284" s="1650"/>
      <c r="DY284" s="1650"/>
      <c r="DZ284" s="1650"/>
      <c r="EA284" s="1650"/>
      <c r="EB284" s="1650"/>
      <c r="EC284" s="1650"/>
      <c r="ED284" s="1650"/>
      <c r="EE284" s="1650"/>
      <c r="EF284" s="1650"/>
      <c r="EG284" s="1650"/>
      <c r="EH284" s="1650"/>
      <c r="EI284" s="1650"/>
      <c r="EJ284" s="1650"/>
      <c r="EK284" s="1650"/>
      <c r="EL284" s="1650"/>
      <c r="EM284" s="1650"/>
      <c r="EN284" s="1650"/>
      <c r="EO284" s="1650"/>
      <c r="EP284" s="1650"/>
      <c r="EQ284" s="1650"/>
      <c r="ER284" s="1650"/>
      <c r="ES284" s="1650"/>
      <c r="ET284" s="1650"/>
      <c r="EU284" s="1650"/>
      <c r="EV284" s="1650"/>
      <c r="EW284" s="1650"/>
      <c r="EX284" s="1650"/>
      <c r="EY284" s="1650"/>
      <c r="EZ284" s="1650"/>
      <c r="FA284" s="1650"/>
      <c r="FB284" s="1650"/>
      <c r="FC284" s="1650"/>
      <c r="FD284" s="1650"/>
      <c r="FE284" s="1650"/>
      <c r="FF284" s="1650"/>
      <c r="FG284" s="1650"/>
      <c r="FH284" s="1650"/>
      <c r="FI284" s="1650"/>
      <c r="FJ284" s="1650"/>
      <c r="FK284" s="1650"/>
      <c r="FL284" s="1650"/>
      <c r="FM284" s="1650"/>
      <c r="FN284" s="1650"/>
      <c r="FO284" s="1650"/>
      <c r="FP284" s="1650"/>
      <c r="FQ284" s="1650"/>
      <c r="FR284" s="1650"/>
      <c r="FS284" s="1650"/>
      <c r="FT284" s="1650"/>
      <c r="FU284" s="1650"/>
      <c r="FV284" s="1650"/>
      <c r="FW284" s="1650"/>
      <c r="FX284" s="1650"/>
      <c r="FY284" s="1650"/>
      <c r="FZ284" s="1650"/>
      <c r="GA284" s="1650"/>
      <c r="GB284" s="1650"/>
      <c r="GC284" s="1650"/>
      <c r="GD284" s="1650"/>
      <c r="GE284" s="1650"/>
      <c r="GF284" s="1650"/>
      <c r="GG284" s="1650"/>
      <c r="GH284" s="1650"/>
      <c r="GI284" s="1650"/>
      <c r="GJ284" s="1650"/>
      <c r="GK284" s="1650"/>
      <c r="GL284" s="1650"/>
      <c r="GM284" s="1650"/>
      <c r="GO284" s="1169"/>
      <c r="GP284" s="1645"/>
      <c r="GQ284" s="1645"/>
      <c r="GR284" s="1169"/>
      <c r="GS284" s="1169"/>
      <c r="GT284" s="1169"/>
      <c r="GU284" s="1169"/>
      <c r="GV284" s="1645"/>
      <c r="GW284" s="1169"/>
      <c r="GX284" s="1169"/>
      <c r="GY284" s="553"/>
      <c r="GZ284" s="1169"/>
      <c r="HA284" s="1169"/>
      <c r="HB284" s="1169"/>
      <c r="HC284" s="1169"/>
      <c r="HD284" s="1169"/>
      <c r="HE284" s="1641"/>
      <c r="HF284" s="575"/>
      <c r="HG284" s="575"/>
      <c r="HH284" s="575"/>
      <c r="HI284" s="575"/>
      <c r="HJ284" s="1650">
        <v>11</v>
      </c>
    </row>
    <row s="1650" customFormat="1" customHeight="1" ht="11.549999999999999">
      <c r="A285" s="996"/>
      <c r="B285" s="1645"/>
      <c r="C285" s="1645"/>
      <c r="D285" s="360"/>
      <c r="J285" s="1650"/>
      <c r="K285" s="1650"/>
      <c r="L285" s="1650"/>
      <c r="M285" s="1650"/>
      <c r="N285" s="1650"/>
      <c r="O285" s="1650"/>
      <c r="P285" s="1650"/>
      <c r="Q285" s="1650"/>
      <c r="R285" s="1650"/>
      <c r="S285" s="1650"/>
      <c r="T285" s="1650"/>
      <c r="U285" s="1650"/>
      <c r="V285" s="1650"/>
      <c r="W285" s="1650"/>
      <c r="X285" s="1650"/>
      <c r="Y285" s="1650"/>
      <c r="Z285" s="1650"/>
      <c r="AA285" s="1650"/>
      <c r="AB285" s="1650"/>
      <c r="AC285" s="1650"/>
      <c r="AD285" s="1650"/>
      <c r="AE285" s="1650"/>
      <c r="AF285" s="1650"/>
      <c r="AG285" s="1650"/>
      <c r="AH285" s="1650"/>
      <c r="AI285" s="1650"/>
      <c r="AJ285" s="1650"/>
      <c r="AK285" s="1650"/>
      <c r="AL285" s="1650"/>
      <c r="AM285" s="1650"/>
      <c r="AN285" s="1650"/>
      <c r="AO285" s="1650"/>
      <c r="AP285" s="1650"/>
      <c r="AQ285" s="1650"/>
      <c r="AR285" s="1650"/>
      <c r="AS285" s="1650"/>
      <c r="AT285" s="1650"/>
      <c r="AU285" s="1650"/>
      <c r="AV285" s="1650"/>
      <c r="AW285" s="1650"/>
      <c r="AX285" s="1650"/>
      <c r="AY285" s="1650"/>
      <c r="AZ285" s="1650"/>
      <c r="BA285" s="1650"/>
      <c r="BB285" s="1650"/>
      <c r="BC285" s="1650"/>
      <c r="BD285" s="1650"/>
      <c r="BE285" s="1650"/>
      <c r="BF285" s="1650"/>
      <c r="BG285" s="1650"/>
      <c r="BH285" s="1650"/>
      <c r="BI285" s="1650"/>
      <c r="BJ285" s="1650"/>
      <c r="BK285" s="1650"/>
      <c r="BL285" s="1650"/>
      <c r="BM285" s="1650"/>
      <c r="BN285" s="1650"/>
      <c r="BO285" s="1650"/>
      <c r="BP285" s="1650"/>
      <c r="BQ285" s="1650"/>
      <c r="BR285" s="1650"/>
      <c r="BS285" s="1650"/>
      <c r="BT285" s="1650"/>
      <c r="BU285" s="1650"/>
      <c r="BV285" s="1650"/>
      <c r="BW285" s="1650"/>
      <c r="BX285" s="1650"/>
      <c r="BY285" s="1650"/>
      <c r="BZ285" s="1650"/>
      <c r="CA285" s="1650"/>
      <c r="CB285" s="1650"/>
      <c r="CC285" s="1650"/>
      <c r="CD285" s="1650"/>
      <c r="CE285" s="1650"/>
      <c r="CF285" s="1650"/>
      <c r="CG285" s="1650"/>
      <c r="CH285" s="1650"/>
      <c r="CI285" s="1650"/>
      <c r="CJ285" s="1650"/>
      <c r="CK285" s="1650"/>
      <c r="CL285" s="1650"/>
      <c r="CM285" s="1650"/>
      <c r="CN285" s="1650"/>
      <c r="CO285" s="1650"/>
      <c r="CP285" s="1650"/>
      <c r="CQ285" s="1650"/>
      <c r="CR285" s="1650"/>
      <c r="CS285" s="1650"/>
      <c r="CT285" s="1650"/>
      <c r="CU285" s="1650"/>
      <c r="CV285" s="1650"/>
      <c r="CW285" s="1650"/>
      <c r="CX285" s="1650"/>
      <c r="CY285" s="1650"/>
      <c r="CZ285" s="1650"/>
      <c r="DA285" s="1650"/>
      <c r="DB285" s="1650"/>
      <c r="DC285" s="1650"/>
      <c r="DD285" s="1650"/>
      <c r="DE285" s="1650"/>
      <c r="DF285" s="1650"/>
      <c r="DG285" s="1650"/>
      <c r="DH285" s="1650"/>
      <c r="DI285" s="1650"/>
      <c r="DJ285" s="1650"/>
      <c r="DK285" s="1650"/>
      <c r="DL285" s="1650"/>
      <c r="DM285" s="1650"/>
      <c r="DN285" s="1650"/>
      <c r="DO285" s="1650"/>
      <c r="DP285" s="1650"/>
      <c r="DQ285" s="1650"/>
      <c r="DR285" s="1650"/>
      <c r="DS285" s="1650"/>
      <c r="DT285" s="1650"/>
      <c r="DU285" s="1650"/>
      <c r="DV285" s="1650"/>
      <c r="DW285" s="1650"/>
      <c r="DX285" s="1650"/>
      <c r="DY285" s="1650"/>
      <c r="DZ285" s="1650"/>
      <c r="EA285" s="1650"/>
      <c r="EB285" s="1650"/>
      <c r="EC285" s="1650"/>
      <c r="ED285" s="1650"/>
      <c r="EE285" s="1650"/>
      <c r="EF285" s="1650"/>
      <c r="EG285" s="1650"/>
      <c r="EH285" s="1650"/>
      <c r="EI285" s="1650"/>
      <c r="EJ285" s="1650"/>
      <c r="EK285" s="1650"/>
      <c r="EL285" s="1650"/>
      <c r="EM285" s="1650"/>
      <c r="EN285" s="1650"/>
      <c r="EO285" s="1650"/>
      <c r="EP285" s="1650"/>
      <c r="EQ285" s="1650"/>
      <c r="ER285" s="1650"/>
      <c r="ES285" s="1650"/>
      <c r="ET285" s="1650"/>
      <c r="EU285" s="1650"/>
      <c r="EV285" s="1650"/>
      <c r="EW285" s="1650"/>
      <c r="EX285" s="1650"/>
      <c r="EY285" s="1650"/>
      <c r="EZ285" s="1650"/>
      <c r="FA285" s="1650"/>
      <c r="FB285" s="1650"/>
      <c r="FC285" s="1650"/>
      <c r="FD285" s="1650"/>
      <c r="FE285" s="1650"/>
      <c r="FF285" s="1650"/>
      <c r="FG285" s="1650"/>
      <c r="FH285" s="1650"/>
      <c r="FI285" s="1650"/>
      <c r="FJ285" s="1650"/>
      <c r="FK285" s="1650"/>
      <c r="FL285" s="1650"/>
      <c r="FM285" s="1650"/>
      <c r="FN285" s="1650"/>
      <c r="FO285" s="1650"/>
      <c r="FP285" s="1650"/>
      <c r="FQ285" s="1650"/>
      <c r="FR285" s="1650"/>
      <c r="FS285" s="1650"/>
      <c r="FT285" s="1650"/>
      <c r="FU285" s="1650"/>
      <c r="FV285" s="1650"/>
      <c r="FW285" s="1650"/>
      <c r="FX285" s="1650"/>
      <c r="FY285" s="1650"/>
      <c r="FZ285" s="1650"/>
      <c r="GA285" s="1650"/>
      <c r="GB285" s="1650"/>
      <c r="GC285" s="1650"/>
      <c r="GD285" s="1650"/>
      <c r="GE285" s="1650"/>
      <c r="GF285" s="1650"/>
      <c r="GG285" s="1650"/>
      <c r="GH285" s="1650"/>
      <c r="GI285" s="1650"/>
      <c r="GJ285" s="1650"/>
      <c r="GK285" s="1650"/>
      <c r="GL285" s="1650"/>
      <c r="GM285" s="1650"/>
      <c r="GO285" s="1169"/>
      <c r="GP285" s="1645"/>
      <c r="GQ285" s="1645"/>
      <c r="GR285" s="1169"/>
      <c r="GS285" s="1169"/>
      <c r="GT285" s="1169"/>
      <c r="GU285" s="1169"/>
      <c r="GV285" s="1645"/>
      <c r="GW285" s="1169"/>
      <c r="GX285" s="1169"/>
      <c r="GY285" s="553"/>
      <c r="GZ285" s="1169"/>
      <c r="HA285" s="1169"/>
      <c r="HB285" s="1169"/>
      <c r="HC285" s="1169"/>
      <c r="HD285" s="1169"/>
      <c r="HE285" s="1641"/>
      <c r="HF285" s="575"/>
      <c r="HG285" s="575"/>
      <c r="HH285" s="575"/>
      <c r="HI285" s="575"/>
      <c r="HJ285" s="1650">
        <v>11</v>
      </c>
    </row>
    <row s="1650" customFormat="1" customHeight="1" ht="11.549999999999999">
      <c r="A286" s="996"/>
      <c r="B286" s="1645"/>
      <c r="C286" s="1645"/>
      <c r="D286" s="360"/>
      <c r="J286" s="1650"/>
      <c r="K286" s="1650"/>
      <c r="L286" s="1650"/>
      <c r="M286" s="1650"/>
      <c r="N286" s="1650"/>
      <c r="O286" s="1650"/>
      <c r="P286" s="1650"/>
      <c r="Q286" s="1650"/>
      <c r="R286" s="1650"/>
      <c r="S286" s="1650"/>
      <c r="T286" s="1650"/>
      <c r="U286" s="1650"/>
      <c r="V286" s="1650"/>
      <c r="W286" s="1650"/>
      <c r="X286" s="1650"/>
      <c r="Y286" s="1650"/>
      <c r="Z286" s="1650"/>
      <c r="AA286" s="1650"/>
      <c r="AB286" s="1650"/>
      <c r="AC286" s="1650"/>
      <c r="AD286" s="1650"/>
      <c r="AE286" s="1650"/>
      <c r="AF286" s="1650"/>
      <c r="AG286" s="1650"/>
      <c r="AH286" s="1650"/>
      <c r="AI286" s="1650"/>
      <c r="AJ286" s="1650"/>
      <c r="AK286" s="1650"/>
      <c r="AL286" s="1650"/>
      <c r="AM286" s="1650"/>
      <c r="AN286" s="1650"/>
      <c r="AO286" s="1650"/>
      <c r="AP286" s="1650"/>
      <c r="AQ286" s="1650"/>
      <c r="AR286" s="1650"/>
      <c r="AS286" s="1650"/>
      <c r="AT286" s="1650"/>
      <c r="AU286" s="1650"/>
      <c r="AV286" s="1650"/>
      <c r="AW286" s="1650"/>
      <c r="AX286" s="1650"/>
      <c r="AY286" s="1650"/>
      <c r="AZ286" s="1650"/>
      <c r="BA286" s="1650"/>
      <c r="BB286" s="1650"/>
      <c r="BC286" s="1650"/>
      <c r="BD286" s="1650"/>
      <c r="BE286" s="1650"/>
      <c r="BF286" s="1650"/>
      <c r="BG286" s="1650"/>
      <c r="BH286" s="1650"/>
      <c r="BI286" s="1650"/>
      <c r="BJ286" s="1650"/>
      <c r="BK286" s="1650"/>
      <c r="BL286" s="1650"/>
      <c r="BM286" s="1650"/>
      <c r="BN286" s="1650"/>
      <c r="BO286" s="1650"/>
      <c r="BP286" s="1650"/>
      <c r="BQ286" s="1650"/>
      <c r="BR286" s="1650"/>
      <c r="BS286" s="1650"/>
      <c r="BT286" s="1650"/>
      <c r="BU286" s="1650"/>
      <c r="BV286" s="1650"/>
      <c r="BW286" s="1650"/>
      <c r="BX286" s="1650"/>
      <c r="BY286" s="1650"/>
      <c r="BZ286" s="1650"/>
      <c r="CA286" s="1650"/>
      <c r="CB286" s="1650"/>
      <c r="CC286" s="1650"/>
      <c r="CD286" s="1650"/>
      <c r="CE286" s="1650"/>
      <c r="CF286" s="1650"/>
      <c r="CG286" s="1650"/>
      <c r="CH286" s="1650"/>
      <c r="CI286" s="1650"/>
      <c r="CJ286" s="1650"/>
      <c r="CK286" s="1650"/>
      <c r="CL286" s="1650"/>
      <c r="CM286" s="1650"/>
      <c r="CN286" s="1650"/>
      <c r="CO286" s="1650"/>
      <c r="CP286" s="1650"/>
      <c r="CQ286" s="1650"/>
      <c r="CR286" s="1650"/>
      <c r="CS286" s="1650"/>
      <c r="CT286" s="1650"/>
      <c r="CU286" s="1650"/>
      <c r="CV286" s="1650"/>
      <c r="CW286" s="1650"/>
      <c r="CX286" s="1650"/>
      <c r="CY286" s="1650"/>
      <c r="CZ286" s="1650"/>
      <c r="DA286" s="1650"/>
      <c r="DB286" s="1650"/>
      <c r="DC286" s="1650"/>
      <c r="DD286" s="1650"/>
      <c r="DE286" s="1650"/>
      <c r="DF286" s="1650"/>
      <c r="DG286" s="1650"/>
      <c r="DH286" s="1650"/>
      <c r="DI286" s="1650"/>
      <c r="DJ286" s="1650"/>
      <c r="DK286" s="1650"/>
      <c r="DL286" s="1650"/>
      <c r="DM286" s="1650"/>
      <c r="DN286" s="1650"/>
      <c r="DO286" s="1650"/>
      <c r="DP286" s="1650"/>
      <c r="DQ286" s="1650"/>
      <c r="DR286" s="1650"/>
      <c r="DS286" s="1650"/>
      <c r="DT286" s="1650"/>
      <c r="DU286" s="1650"/>
      <c r="DV286" s="1650"/>
      <c r="DW286" s="1650"/>
      <c r="DX286" s="1650"/>
      <c r="DY286" s="1650"/>
      <c r="DZ286" s="1650"/>
      <c r="EA286" s="1650"/>
      <c r="EB286" s="1650"/>
      <c r="EC286" s="1650"/>
      <c r="ED286" s="1650"/>
      <c r="EE286" s="1650"/>
      <c r="EF286" s="1650"/>
      <c r="EG286" s="1650"/>
      <c r="EH286" s="1650"/>
      <c r="EI286" s="1650"/>
      <c r="EJ286" s="1650"/>
      <c r="EK286" s="1650"/>
      <c r="EL286" s="1650"/>
      <c r="EM286" s="1650"/>
      <c r="EN286" s="1650"/>
      <c r="EO286" s="1650"/>
      <c r="EP286" s="1650"/>
      <c r="EQ286" s="1650"/>
      <c r="ER286" s="1650"/>
      <c r="ES286" s="1650"/>
      <c r="ET286" s="1650"/>
      <c r="EU286" s="1650"/>
      <c r="EV286" s="1650"/>
      <c r="EW286" s="1650"/>
      <c r="EX286" s="1650"/>
      <c r="EY286" s="1650"/>
      <c r="EZ286" s="1650"/>
      <c r="FA286" s="1650"/>
      <c r="FB286" s="1650"/>
      <c r="FC286" s="1650"/>
      <c r="FD286" s="1650"/>
      <c r="FE286" s="1650"/>
      <c r="FF286" s="1650"/>
      <c r="FG286" s="1650"/>
      <c r="FH286" s="1650"/>
      <c r="FI286" s="1650"/>
      <c r="FJ286" s="1650"/>
      <c r="FK286" s="1650"/>
      <c r="FL286" s="1650"/>
      <c r="FM286" s="1650"/>
      <c r="FN286" s="1650"/>
      <c r="FO286" s="1650"/>
      <c r="FP286" s="1650"/>
      <c r="FQ286" s="1650"/>
      <c r="FR286" s="1650"/>
      <c r="FS286" s="1650"/>
      <c r="FT286" s="1650"/>
      <c r="FU286" s="1650"/>
      <c r="FV286" s="1650"/>
      <c r="FW286" s="1650"/>
      <c r="FX286" s="1650"/>
      <c r="FY286" s="1650"/>
      <c r="FZ286" s="1650"/>
      <c r="GA286" s="1650"/>
      <c r="GB286" s="1650"/>
      <c r="GC286" s="1650"/>
      <c r="GD286" s="1650"/>
      <c r="GE286" s="1650"/>
      <c r="GF286" s="1650"/>
      <c r="GG286" s="1650"/>
      <c r="GH286" s="1650"/>
      <c r="GI286" s="1650"/>
      <c r="GJ286" s="1650"/>
      <c r="GK286" s="1650"/>
      <c r="GL286" s="1650"/>
      <c r="GM286" s="1650"/>
      <c r="GO286" s="1169"/>
      <c r="GP286" s="1645"/>
      <c r="GQ286" s="1645"/>
      <c r="GR286" s="1169"/>
      <c r="GS286" s="1169"/>
      <c r="GT286" s="1169"/>
      <c r="GU286" s="1169"/>
      <c r="GV286" s="1645"/>
      <c r="GW286" s="1169"/>
      <c r="GX286" s="1169"/>
      <c r="GY286" s="553"/>
      <c r="GZ286" s="1169"/>
      <c r="HA286" s="1169"/>
      <c r="HB286" s="1169"/>
      <c r="HC286" s="1169"/>
      <c r="HD286" s="1169"/>
      <c r="HE286" s="1641"/>
      <c r="HF286" s="575"/>
      <c r="HG286" s="575"/>
      <c r="HH286" s="575"/>
      <c r="HI286" s="575"/>
      <c r="HJ286" s="1650">
        <v>11</v>
      </c>
    </row>
    <row s="1650" customFormat="1" customHeight="1" ht="11.549999999999999">
      <c r="A287" s="996"/>
      <c r="B287" s="1645"/>
      <c r="C287" s="1645"/>
      <c r="D287" s="360"/>
      <c r="J287" s="1650"/>
      <c r="K287" s="1650"/>
      <c r="L287" s="1650"/>
      <c r="M287" s="1650"/>
      <c r="N287" s="1650"/>
      <c r="O287" s="1650"/>
      <c r="P287" s="1650"/>
      <c r="Q287" s="1650"/>
      <c r="R287" s="1650"/>
      <c r="S287" s="1650"/>
      <c r="T287" s="1650"/>
      <c r="U287" s="1650"/>
      <c r="V287" s="1650"/>
      <c r="W287" s="1650"/>
      <c r="X287" s="1650"/>
      <c r="Y287" s="1650"/>
      <c r="Z287" s="1650"/>
      <c r="AA287" s="1650"/>
      <c r="AB287" s="1650"/>
      <c r="AC287" s="1650"/>
      <c r="AD287" s="1650"/>
      <c r="AE287" s="1650"/>
      <c r="AF287" s="1650"/>
      <c r="AG287" s="1650"/>
      <c r="AH287" s="1650"/>
      <c r="AI287" s="1650"/>
      <c r="AJ287" s="1650"/>
      <c r="AK287" s="1650"/>
      <c r="AL287" s="1650"/>
      <c r="AM287" s="1650"/>
      <c r="AN287" s="1650"/>
      <c r="AO287" s="1650"/>
      <c r="AP287" s="1650"/>
      <c r="AQ287" s="1650"/>
      <c r="AR287" s="1650"/>
      <c r="AS287" s="1650"/>
      <c r="AT287" s="1650"/>
      <c r="AU287" s="1650"/>
      <c r="AV287" s="1650"/>
      <c r="AW287" s="1650"/>
      <c r="AX287" s="1650"/>
      <c r="AY287" s="1650"/>
      <c r="AZ287" s="1650"/>
      <c r="BA287" s="1650"/>
      <c r="BB287" s="1650"/>
      <c r="BC287" s="1650"/>
      <c r="BD287" s="1650"/>
      <c r="BE287" s="1650"/>
      <c r="BF287" s="1650"/>
      <c r="BG287" s="1650"/>
      <c r="BH287" s="1650"/>
      <c r="BI287" s="1650"/>
      <c r="BJ287" s="1650"/>
      <c r="BK287" s="1650"/>
      <c r="BL287" s="1650"/>
      <c r="BM287" s="1650"/>
      <c r="BN287" s="1650"/>
      <c r="BO287" s="1650"/>
      <c r="BP287" s="1650"/>
      <c r="BQ287" s="1650"/>
      <c r="BR287" s="1650"/>
      <c r="BS287" s="1650"/>
      <c r="BT287" s="1650"/>
      <c r="BU287" s="1650"/>
      <c r="BV287" s="1650"/>
      <c r="BW287" s="1650"/>
      <c r="BX287" s="1650"/>
      <c r="BY287" s="1650"/>
      <c r="BZ287" s="1650"/>
      <c r="CA287" s="1650"/>
      <c r="CB287" s="1650"/>
      <c r="CC287" s="1650"/>
      <c r="CD287" s="1650"/>
      <c r="CE287" s="1650"/>
      <c r="CF287" s="1650"/>
      <c r="CG287" s="1650"/>
      <c r="CH287" s="1650"/>
      <c r="CI287" s="1650"/>
      <c r="CJ287" s="1650"/>
      <c r="CK287" s="1650"/>
      <c r="CL287" s="1650"/>
      <c r="CM287" s="1650"/>
      <c r="CN287" s="1650"/>
      <c r="CO287" s="1650"/>
      <c r="CP287" s="1650"/>
      <c r="CQ287" s="1650"/>
      <c r="CR287" s="1650"/>
      <c r="CS287" s="1650"/>
      <c r="CT287" s="1650"/>
      <c r="CU287" s="1650"/>
      <c r="CV287" s="1650"/>
      <c r="CW287" s="1650"/>
      <c r="CX287" s="1650"/>
      <c r="CY287" s="1650"/>
      <c r="CZ287" s="1650"/>
      <c r="DA287" s="1650"/>
      <c r="DB287" s="1650"/>
      <c r="DC287" s="1650"/>
      <c r="DD287" s="1650"/>
      <c r="DE287" s="1650"/>
      <c r="DF287" s="1650"/>
      <c r="DG287" s="1650"/>
      <c r="DH287" s="1650"/>
      <c r="DI287" s="1650"/>
      <c r="DJ287" s="1650"/>
      <c r="DK287" s="1650"/>
      <c r="DL287" s="1650"/>
      <c r="DM287" s="1650"/>
      <c r="DN287" s="1650"/>
      <c r="DO287" s="1650"/>
      <c r="DP287" s="1650"/>
      <c r="DQ287" s="1650"/>
      <c r="DR287" s="1650"/>
      <c r="DS287" s="1650"/>
      <c r="DT287" s="1650"/>
      <c r="DU287" s="1650"/>
      <c r="DV287" s="1650"/>
      <c r="DW287" s="1650"/>
      <c r="DX287" s="1650"/>
      <c r="DY287" s="1650"/>
      <c r="DZ287" s="1650"/>
      <c r="EA287" s="1650"/>
      <c r="EB287" s="1650"/>
      <c r="EC287" s="1650"/>
      <c r="ED287" s="1650"/>
      <c r="EE287" s="1650"/>
      <c r="EF287" s="1650"/>
      <c r="EG287" s="1650"/>
      <c r="EH287" s="1650"/>
      <c r="EI287" s="1650"/>
      <c r="EJ287" s="1650"/>
      <c r="EK287" s="1650"/>
      <c r="EL287" s="1650"/>
      <c r="EM287" s="1650"/>
      <c r="EN287" s="1650"/>
      <c r="EO287" s="1650"/>
      <c r="EP287" s="1650"/>
      <c r="EQ287" s="1650"/>
      <c r="ER287" s="1650"/>
      <c r="ES287" s="1650"/>
      <c r="ET287" s="1650"/>
      <c r="EU287" s="1650"/>
      <c r="EV287" s="1650"/>
      <c r="EW287" s="1650"/>
      <c r="EX287" s="1650"/>
      <c r="EY287" s="1650"/>
      <c r="EZ287" s="1650"/>
      <c r="FA287" s="1650"/>
      <c r="FB287" s="1650"/>
      <c r="FC287" s="1650"/>
      <c r="FD287" s="1650"/>
      <c r="FE287" s="1650"/>
      <c r="FF287" s="1650"/>
      <c r="FG287" s="1650"/>
      <c r="FH287" s="1650"/>
      <c r="FI287" s="1650"/>
      <c r="FJ287" s="1650"/>
      <c r="FK287" s="1650"/>
      <c r="FL287" s="1650"/>
      <c r="FM287" s="1650"/>
      <c r="FN287" s="1650"/>
      <c r="FO287" s="1650"/>
      <c r="FP287" s="1650"/>
      <c r="FQ287" s="1650"/>
      <c r="FR287" s="1650"/>
      <c r="FS287" s="1650"/>
      <c r="FT287" s="1650"/>
      <c r="FU287" s="1650"/>
      <c r="FV287" s="1650"/>
      <c r="FW287" s="1650"/>
      <c r="FX287" s="1650"/>
      <c r="FY287" s="1650"/>
      <c r="FZ287" s="1650"/>
      <c r="GA287" s="1650"/>
      <c r="GB287" s="1650"/>
      <c r="GC287" s="1650"/>
      <c r="GD287" s="1650"/>
      <c r="GE287" s="1650"/>
      <c r="GF287" s="1650"/>
      <c r="GG287" s="1650"/>
      <c r="GH287" s="1650"/>
      <c r="GI287" s="1650"/>
      <c r="GJ287" s="1650"/>
      <c r="GK287" s="1650"/>
      <c r="GL287" s="1650"/>
      <c r="GM287" s="1650"/>
      <c r="GO287" s="1169"/>
      <c r="GP287" s="1645"/>
      <c r="GQ287" s="1645"/>
      <c r="GR287" s="1169"/>
      <c r="GS287" s="1169"/>
      <c r="GT287" s="1169"/>
      <c r="GU287" s="1169"/>
      <c r="GV287" s="1645"/>
      <c r="GW287" s="1169"/>
      <c r="GX287" s="1169"/>
      <c r="GY287" s="553"/>
      <c r="GZ287" s="1169"/>
      <c r="HA287" s="1169"/>
      <c r="HB287" s="1169"/>
      <c r="HC287" s="1169"/>
      <c r="HD287" s="1169"/>
      <c r="HE287" s="1641"/>
      <c r="HF287" s="575"/>
      <c r="HG287" s="575"/>
      <c r="HH287" s="575"/>
      <c r="HI287" s="575"/>
      <c r="HJ287" s="1650">
        <v>11</v>
      </c>
    </row>
    <row s="1650" customFormat="1" customHeight="1" ht="11.549999999999999">
      <c r="A288" s="996"/>
      <c r="B288" s="1645"/>
      <c r="C288" s="1645"/>
      <c r="D288" s="360"/>
      <c r="J288" s="1650"/>
      <c r="K288" s="1650"/>
      <c r="L288" s="1650"/>
      <c r="M288" s="1650"/>
      <c r="N288" s="1650"/>
      <c r="O288" s="1650"/>
      <c r="P288" s="1650"/>
      <c r="Q288" s="1650"/>
      <c r="R288" s="1650"/>
      <c r="S288" s="1650"/>
      <c r="T288" s="1650"/>
      <c r="U288" s="1650"/>
      <c r="V288" s="1650"/>
      <c r="W288" s="1650"/>
      <c r="X288" s="1650"/>
      <c r="Y288" s="1650"/>
      <c r="Z288" s="1650"/>
      <c r="AA288" s="1650"/>
      <c r="AB288" s="1650"/>
      <c r="AC288" s="1650"/>
      <c r="AD288" s="1650"/>
      <c r="AE288" s="1650"/>
      <c r="AF288" s="1650"/>
      <c r="AG288" s="1650"/>
      <c r="AH288" s="1650"/>
      <c r="AI288" s="1650"/>
      <c r="AJ288" s="1650"/>
      <c r="AK288" s="1650"/>
      <c r="AL288" s="1650"/>
      <c r="AM288" s="1650"/>
      <c r="AN288" s="1650"/>
      <c r="AO288" s="1650"/>
      <c r="AP288" s="1650"/>
      <c r="AQ288" s="1650"/>
      <c r="AR288" s="1650"/>
      <c r="AS288" s="1650"/>
      <c r="AT288" s="1650"/>
      <c r="AU288" s="1650"/>
      <c r="AV288" s="1650"/>
      <c r="AW288" s="1650"/>
      <c r="AX288" s="1650"/>
      <c r="AY288" s="1650"/>
      <c r="AZ288" s="1650"/>
      <c r="BA288" s="1650"/>
      <c r="BB288" s="1650"/>
      <c r="BC288" s="1650"/>
      <c r="BD288" s="1650"/>
      <c r="BE288" s="1650"/>
      <c r="BF288" s="1650"/>
      <c r="BG288" s="1650"/>
      <c r="BH288" s="1650"/>
      <c r="BI288" s="1650"/>
      <c r="BJ288" s="1650"/>
      <c r="BK288" s="1650"/>
      <c r="BL288" s="1650"/>
      <c r="BM288" s="1650"/>
      <c r="BN288" s="1650"/>
      <c r="BO288" s="1650"/>
      <c r="BP288" s="1650"/>
      <c r="BQ288" s="1650"/>
      <c r="BR288" s="1650"/>
      <c r="BS288" s="1650"/>
      <c r="BT288" s="1650"/>
      <c r="BU288" s="1650"/>
      <c r="BV288" s="1650"/>
      <c r="BW288" s="1650"/>
      <c r="BX288" s="1650"/>
      <c r="BY288" s="1650"/>
      <c r="BZ288" s="1650"/>
      <c r="CA288" s="1650"/>
      <c r="CB288" s="1650"/>
      <c r="CC288" s="1650"/>
      <c r="CD288" s="1650"/>
      <c r="CE288" s="1650"/>
      <c r="CF288" s="1650"/>
      <c r="CG288" s="1650"/>
      <c r="CH288" s="1650"/>
      <c r="CI288" s="1650"/>
      <c r="CJ288" s="1650"/>
      <c r="CK288" s="1650"/>
      <c r="CL288" s="1650"/>
      <c r="CM288" s="1650"/>
      <c r="CN288" s="1650"/>
      <c r="CO288" s="1650"/>
      <c r="CP288" s="1650"/>
      <c r="CQ288" s="1650"/>
      <c r="CR288" s="1650"/>
      <c r="CS288" s="1650"/>
      <c r="CT288" s="1650"/>
      <c r="CU288" s="1650"/>
      <c r="CV288" s="1650"/>
      <c r="CW288" s="1650"/>
      <c r="CX288" s="1650"/>
      <c r="CY288" s="1650"/>
      <c r="CZ288" s="1650"/>
      <c r="DA288" s="1650"/>
      <c r="DB288" s="1650"/>
      <c r="DC288" s="1650"/>
      <c r="DD288" s="1650"/>
      <c r="DE288" s="1650"/>
      <c r="DF288" s="1650"/>
      <c r="DG288" s="1650"/>
      <c r="DH288" s="1650"/>
      <c r="DI288" s="1650"/>
      <c r="DJ288" s="1650"/>
      <c r="DK288" s="1650"/>
      <c r="DL288" s="1650"/>
      <c r="DM288" s="1650"/>
      <c r="DN288" s="1650"/>
      <c r="DO288" s="1650"/>
      <c r="DP288" s="1650"/>
      <c r="DQ288" s="1650"/>
      <c r="DR288" s="1650"/>
      <c r="DS288" s="1650"/>
      <c r="DT288" s="1650"/>
      <c r="DU288" s="1650"/>
      <c r="DV288" s="1650"/>
      <c r="DW288" s="1650"/>
      <c r="DX288" s="1650"/>
      <c r="DY288" s="1650"/>
      <c r="DZ288" s="1650"/>
      <c r="EA288" s="1650"/>
      <c r="EB288" s="1650"/>
      <c r="EC288" s="1650"/>
      <c r="ED288" s="1650"/>
      <c r="EE288" s="1650"/>
      <c r="EF288" s="1650"/>
      <c r="EG288" s="1650"/>
      <c r="EH288" s="1650"/>
      <c r="EI288" s="1650"/>
      <c r="EJ288" s="1650"/>
      <c r="EK288" s="1650"/>
      <c r="EL288" s="1650"/>
      <c r="EM288" s="1650"/>
      <c r="EN288" s="1650"/>
      <c r="EO288" s="1650"/>
      <c r="EP288" s="1650"/>
      <c r="EQ288" s="1650"/>
      <c r="ER288" s="1650"/>
      <c r="ES288" s="1650"/>
      <c r="ET288" s="1650"/>
      <c r="EU288" s="1650"/>
      <c r="EV288" s="1650"/>
      <c r="EW288" s="1650"/>
      <c r="EX288" s="1650"/>
      <c r="EY288" s="1650"/>
      <c r="EZ288" s="1650"/>
      <c r="FA288" s="1650"/>
      <c r="FB288" s="1650"/>
      <c r="FC288" s="1650"/>
      <c r="FD288" s="1650"/>
      <c r="FE288" s="1650"/>
      <c r="FF288" s="1650"/>
      <c r="FG288" s="1650"/>
      <c r="FH288" s="1650"/>
      <c r="FI288" s="1650"/>
      <c r="FJ288" s="1650"/>
      <c r="FK288" s="1650"/>
      <c r="FL288" s="1650"/>
      <c r="FM288" s="1650"/>
      <c r="FN288" s="1650"/>
      <c r="FO288" s="1650"/>
      <c r="FP288" s="1650"/>
      <c r="FQ288" s="1650"/>
      <c r="FR288" s="1650"/>
      <c r="FS288" s="1650"/>
      <c r="FT288" s="1650"/>
      <c r="FU288" s="1650"/>
      <c r="FV288" s="1650"/>
      <c r="FW288" s="1650"/>
      <c r="FX288" s="1650"/>
      <c r="FY288" s="1650"/>
      <c r="FZ288" s="1650"/>
      <c r="GA288" s="1650"/>
      <c r="GB288" s="1650"/>
      <c r="GC288" s="1650"/>
      <c r="GD288" s="1650"/>
      <c r="GE288" s="1650"/>
      <c r="GF288" s="1650"/>
      <c r="GG288" s="1650"/>
      <c r="GH288" s="1650"/>
      <c r="GI288" s="1650"/>
      <c r="GJ288" s="1650"/>
      <c r="GK288" s="1650"/>
      <c r="GL288" s="1650"/>
      <c r="GM288" s="1650"/>
      <c r="GO288" s="1169"/>
      <c r="GP288" s="1645"/>
      <c r="GQ288" s="1645"/>
      <c r="GR288" s="1169"/>
      <c r="GS288" s="1169"/>
      <c r="GT288" s="1169"/>
      <c r="GU288" s="1169"/>
      <c r="GV288" s="1645"/>
      <c r="GW288" s="1169"/>
      <c r="GX288" s="1169"/>
      <c r="GY288" s="553"/>
      <c r="GZ288" s="1169"/>
      <c r="HA288" s="1169"/>
      <c r="HB288" s="1169"/>
      <c r="HC288" s="1169"/>
      <c r="HD288" s="1169"/>
      <c r="HE288" s="1641"/>
      <c r="HF288" s="575"/>
      <c r="HG288" s="575"/>
      <c r="HH288" s="575"/>
      <c r="HI288" s="575"/>
      <c r="HJ288" s="1650">
        <v>11</v>
      </c>
    </row>
    <row customHeight="1" ht="11.549999999999999">
      <c r="J289" s="1644"/>
      <c r="K289" s="1644"/>
      <c r="L289" s="1644"/>
      <c r="M289" s="1644"/>
      <c r="N289" s="1644"/>
      <c r="O289" s="1644"/>
      <c r="P289" s="1644"/>
      <c r="Q289" s="1644"/>
      <c r="R289" s="1644"/>
      <c r="S289" s="1644"/>
      <c r="T289" s="1644"/>
      <c r="U289" s="1644"/>
      <c r="V289" s="1644"/>
      <c r="W289" s="1644"/>
      <c r="X289" s="1644"/>
      <c r="Y289" s="1644"/>
      <c r="Z289" s="1644"/>
      <c r="AA289" s="1644"/>
      <c r="AB289" s="1644"/>
      <c r="AC289" s="1644"/>
      <c r="AD289" s="1644"/>
      <c r="AE289" s="1644"/>
      <c r="AF289" s="1644"/>
      <c r="AG289" s="1644"/>
      <c r="AH289" s="1644"/>
      <c r="AI289" s="1644"/>
      <c r="AJ289" s="1644"/>
      <c r="AK289" s="1644"/>
      <c r="AL289" s="1644"/>
      <c r="AM289" s="1644"/>
      <c r="AN289" s="1644"/>
      <c r="AO289" s="1644"/>
      <c r="AP289" s="1644"/>
      <c r="AQ289" s="1644"/>
      <c r="AR289" s="1644"/>
      <c r="AS289" s="1644"/>
      <c r="AT289" s="1644"/>
      <c r="AU289" s="1644"/>
      <c r="AV289" s="1644"/>
      <c r="AW289" s="1644"/>
      <c r="AX289" s="1644"/>
      <c r="AY289" s="1644"/>
      <c r="AZ289" s="1644"/>
      <c r="BA289" s="1644"/>
      <c r="BB289" s="1644"/>
      <c r="BC289" s="1644"/>
      <c r="BD289" s="1644"/>
      <c r="BE289" s="1644"/>
      <c r="BF289" s="1644"/>
      <c r="BG289" s="1644"/>
      <c r="BH289" s="1644"/>
      <c r="BI289" s="1644"/>
      <c r="BJ289" s="1644"/>
      <c r="BK289" s="1644"/>
      <c r="BL289" s="1644"/>
      <c r="BM289" s="1644"/>
      <c r="BN289" s="1644"/>
      <c r="BO289" s="1644"/>
      <c r="BP289" s="1644"/>
      <c r="BQ289" s="1644"/>
      <c r="BR289" s="1644"/>
      <c r="BS289" s="1644"/>
      <c r="BT289" s="1644"/>
      <c r="BU289" s="1644"/>
      <c r="BV289" s="1644"/>
      <c r="BW289" s="1644"/>
      <c r="BX289" s="1644"/>
      <c r="BY289" s="1644"/>
      <c r="BZ289" s="1644"/>
      <c r="CA289" s="1644"/>
      <c r="CB289" s="1644"/>
      <c r="CC289" s="1644"/>
      <c r="CD289" s="1644"/>
      <c r="CE289" s="1644"/>
      <c r="CF289" s="1644"/>
      <c r="CG289" s="1644"/>
      <c r="CH289" s="1644"/>
      <c r="CI289" s="1644"/>
      <c r="CJ289" s="1644"/>
      <c r="CK289" s="1644"/>
      <c r="CL289" s="1644"/>
      <c r="CM289" s="1644"/>
      <c r="CN289" s="1644"/>
      <c r="CO289" s="1644"/>
      <c r="CP289" s="1644"/>
      <c r="CQ289" s="1644"/>
      <c r="CR289" s="1644"/>
      <c r="CS289" s="1644"/>
      <c r="CT289" s="1644"/>
      <c r="CU289" s="1644"/>
      <c r="CV289" s="1644"/>
      <c r="CW289" s="1644"/>
      <c r="CX289" s="1644"/>
      <c r="CY289" s="1644"/>
      <c r="CZ289" s="1644"/>
      <c r="DA289" s="1644"/>
      <c r="DB289" s="1644"/>
      <c r="DC289" s="1644"/>
      <c r="DD289" s="1644"/>
      <c r="DE289" s="1644"/>
      <c r="DF289" s="1644"/>
      <c r="DG289" s="1644"/>
      <c r="DH289" s="1644"/>
      <c r="DI289" s="1644"/>
      <c r="DJ289" s="1644"/>
      <c r="DK289" s="1644"/>
      <c r="DL289" s="1644"/>
      <c r="DM289" s="1644"/>
      <c r="DN289" s="1644"/>
      <c r="DO289" s="1644"/>
      <c r="DP289" s="1644"/>
      <c r="DQ289" s="1644"/>
      <c r="DR289" s="1644"/>
      <c r="DS289" s="1644"/>
      <c r="DT289" s="1644"/>
      <c r="DU289" s="1644"/>
      <c r="DV289" s="1644"/>
      <c r="DW289" s="1644"/>
      <c r="DX289" s="1644"/>
      <c r="DY289" s="1644"/>
      <c r="DZ289" s="1644"/>
      <c r="EA289" s="1644"/>
      <c r="EB289" s="1644"/>
      <c r="EC289" s="1644"/>
      <c r="ED289" s="1644"/>
      <c r="EE289" s="1644"/>
      <c r="EF289" s="1644"/>
      <c r="EG289" s="1644"/>
      <c r="EH289" s="1644"/>
      <c r="EI289" s="1644"/>
      <c r="EJ289" s="1644"/>
      <c r="EK289" s="1644"/>
      <c r="EL289" s="1644"/>
      <c r="EM289" s="1644"/>
      <c r="EN289" s="1644"/>
      <c r="EO289" s="1644"/>
      <c r="EP289" s="1644"/>
      <c r="EQ289" s="1644"/>
      <c r="ER289" s="1644"/>
      <c r="ES289" s="1644"/>
      <c r="ET289" s="1644"/>
      <c r="EU289" s="1644"/>
      <c r="EV289" s="1644"/>
      <c r="EW289" s="1644"/>
      <c r="EX289" s="1644"/>
      <c r="EY289" s="1644"/>
      <c r="EZ289" s="1644"/>
      <c r="FA289" s="1644"/>
      <c r="FB289" s="1644"/>
      <c r="FC289" s="1644"/>
      <c r="FD289" s="1644"/>
      <c r="FE289" s="1644"/>
      <c r="FF289" s="1644"/>
      <c r="FG289" s="1644"/>
      <c r="FH289" s="1644"/>
      <c r="FI289" s="1644"/>
      <c r="FJ289" s="1644"/>
      <c r="FK289" s="1644"/>
      <c r="FL289" s="1644"/>
      <c r="FM289" s="1644"/>
      <c r="FN289" s="1644"/>
      <c r="FO289" s="1644"/>
      <c r="FP289" s="1644"/>
      <c r="FQ289" s="1644"/>
      <c r="FR289" s="1644"/>
      <c r="FS289" s="1644"/>
      <c r="FT289" s="1644"/>
      <c r="FU289" s="1644"/>
      <c r="FV289" s="1644"/>
      <c r="FW289" s="1644"/>
      <c r="FX289" s="1644"/>
      <c r="FY289" s="1644"/>
      <c r="FZ289" s="1644"/>
      <c r="GA289" s="1644"/>
      <c r="GB289" s="1644"/>
      <c r="GC289" s="1644"/>
      <c r="GD289" s="1644"/>
      <c r="GE289" s="1644"/>
      <c r="GF289" s="1644"/>
      <c r="GG289" s="1644"/>
      <c r="GH289" s="1644"/>
      <c r="GI289" s="1644"/>
      <c r="GJ289" s="1644"/>
      <c r="GK289" s="1644"/>
      <c r="GL289" s="1644"/>
      <c r="GM289" s="1644"/>
      <c r="HJ289" s="1640">
        <v>11</v>
      </c>
    </row>
    <row customHeight="1" ht="11.549999999999999">
      <c r="J290" s="1644"/>
      <c r="K290" s="1644"/>
      <c r="L290" s="1644"/>
      <c r="M290" s="1644"/>
      <c r="N290" s="1644"/>
      <c r="O290" s="1644"/>
      <c r="P290" s="1644"/>
      <c r="Q290" s="1644"/>
      <c r="R290" s="1644"/>
      <c r="S290" s="1644"/>
      <c r="T290" s="1644"/>
      <c r="U290" s="1644"/>
      <c r="V290" s="1644"/>
      <c r="W290" s="1644"/>
      <c r="X290" s="1644"/>
      <c r="Y290" s="1644"/>
      <c r="Z290" s="1644"/>
      <c r="AA290" s="1644"/>
      <c r="AB290" s="1644"/>
      <c r="AC290" s="1644"/>
      <c r="AD290" s="1644"/>
      <c r="AE290" s="1644"/>
      <c r="AF290" s="1644"/>
      <c r="AG290" s="1644"/>
      <c r="AH290" s="1644"/>
      <c r="AI290" s="1644"/>
      <c r="AJ290" s="1644"/>
      <c r="AK290" s="1644"/>
      <c r="AL290" s="1644"/>
      <c r="AM290" s="1644"/>
      <c r="AN290" s="1644"/>
      <c r="AO290" s="1644"/>
      <c r="AP290" s="1644"/>
      <c r="AQ290" s="1644"/>
      <c r="AR290" s="1644"/>
      <c r="AS290" s="1644"/>
      <c r="AT290" s="1644"/>
      <c r="AU290" s="1644"/>
      <c r="AV290" s="1644"/>
      <c r="AW290" s="1644"/>
      <c r="AX290" s="1644"/>
      <c r="AY290" s="1644"/>
      <c r="AZ290" s="1644"/>
      <c r="BA290" s="1644"/>
      <c r="BB290" s="1644"/>
      <c r="BC290" s="1644"/>
      <c r="BD290" s="1644"/>
      <c r="BE290" s="1644"/>
      <c r="BF290" s="1644"/>
      <c r="BG290" s="1644"/>
      <c r="BH290" s="1644"/>
      <c r="BI290" s="1644"/>
      <c r="BJ290" s="1644"/>
      <c r="BK290" s="1644"/>
      <c r="BL290" s="1644"/>
      <c r="BM290" s="1644"/>
      <c r="BN290" s="1644"/>
      <c r="BO290" s="1644"/>
      <c r="BP290" s="1644"/>
      <c r="BQ290" s="1644"/>
      <c r="BR290" s="1644"/>
      <c r="BS290" s="1644"/>
      <c r="BT290" s="1644"/>
      <c r="BU290" s="1644"/>
      <c r="BV290" s="1644"/>
      <c r="BW290" s="1644"/>
      <c r="BX290" s="1644"/>
      <c r="BY290" s="1644"/>
      <c r="BZ290" s="1644"/>
      <c r="CA290" s="1644"/>
      <c r="CB290" s="1644"/>
      <c r="CC290" s="1644"/>
      <c r="CD290" s="1644"/>
      <c r="CE290" s="1644"/>
      <c r="CF290" s="1644"/>
      <c r="CG290" s="1644"/>
      <c r="CH290" s="1644"/>
      <c r="CI290" s="1644"/>
      <c r="CJ290" s="1644"/>
      <c r="CK290" s="1644"/>
      <c r="CL290" s="1644"/>
      <c r="CM290" s="1644"/>
      <c r="CN290" s="1644"/>
      <c r="CO290" s="1644"/>
      <c r="CP290" s="1644"/>
      <c r="CQ290" s="1644"/>
      <c r="CR290" s="1644"/>
      <c r="CS290" s="1644"/>
      <c r="CT290" s="1644"/>
      <c r="CU290" s="1644"/>
      <c r="CV290" s="1644"/>
      <c r="CW290" s="1644"/>
      <c r="CX290" s="1644"/>
      <c r="CY290" s="1644"/>
      <c r="CZ290" s="1644"/>
      <c r="DA290" s="1644"/>
      <c r="DB290" s="1644"/>
      <c r="DC290" s="1644"/>
      <c r="DD290" s="1644"/>
      <c r="DE290" s="1644"/>
      <c r="DF290" s="1644"/>
      <c r="DG290" s="1644"/>
      <c r="DH290" s="1644"/>
      <c r="DI290" s="1644"/>
      <c r="DJ290" s="1644"/>
      <c r="DK290" s="1644"/>
      <c r="DL290" s="1644"/>
      <c r="DM290" s="1644"/>
      <c r="DN290" s="1644"/>
      <c r="DO290" s="1644"/>
      <c r="DP290" s="1644"/>
      <c r="DQ290" s="1644"/>
      <c r="DR290" s="1644"/>
      <c r="DS290" s="1644"/>
      <c r="DT290" s="1644"/>
      <c r="DU290" s="1644"/>
      <c r="DV290" s="1644"/>
      <c r="DW290" s="1644"/>
      <c r="DX290" s="1644"/>
      <c r="DY290" s="1644"/>
      <c r="DZ290" s="1644"/>
      <c r="EA290" s="1644"/>
      <c r="EB290" s="1644"/>
      <c r="EC290" s="1644"/>
      <c r="ED290" s="1644"/>
      <c r="EE290" s="1644"/>
      <c r="EF290" s="1644"/>
      <c r="EG290" s="1644"/>
      <c r="EH290" s="1644"/>
      <c r="EI290" s="1644"/>
      <c r="EJ290" s="1644"/>
      <c r="EK290" s="1644"/>
      <c r="EL290" s="1644"/>
      <c r="EM290" s="1644"/>
      <c r="EN290" s="1644"/>
      <c r="EO290" s="1644"/>
      <c r="EP290" s="1644"/>
      <c r="EQ290" s="1644"/>
      <c r="ER290" s="1644"/>
      <c r="ES290" s="1644"/>
      <c r="ET290" s="1644"/>
      <c r="EU290" s="1644"/>
      <c r="EV290" s="1644"/>
      <c r="EW290" s="1644"/>
      <c r="EX290" s="1644"/>
      <c r="EY290" s="1644"/>
      <c r="EZ290" s="1644"/>
      <c r="FA290" s="1644"/>
      <c r="FB290" s="1644"/>
      <c r="FC290" s="1644"/>
      <c r="FD290" s="1644"/>
      <c r="FE290" s="1644"/>
      <c r="FF290" s="1644"/>
      <c r="FG290" s="1644"/>
      <c r="FH290" s="1644"/>
      <c r="FI290" s="1644"/>
      <c r="FJ290" s="1644"/>
      <c r="FK290" s="1644"/>
      <c r="FL290" s="1644"/>
      <c r="FM290" s="1644"/>
      <c r="FN290" s="1644"/>
      <c r="FO290" s="1644"/>
      <c r="FP290" s="1644"/>
      <c r="FQ290" s="1644"/>
      <c r="FR290" s="1644"/>
      <c r="FS290" s="1644"/>
      <c r="FT290" s="1644"/>
      <c r="FU290" s="1644"/>
      <c r="FV290" s="1644"/>
      <c r="FW290" s="1644"/>
      <c r="FX290" s="1644"/>
      <c r="FY290" s="1644"/>
      <c r="FZ290" s="1644"/>
      <c r="GA290" s="1644"/>
      <c r="GB290" s="1644"/>
      <c r="GC290" s="1644"/>
      <c r="GD290" s="1644"/>
      <c r="GE290" s="1644"/>
      <c r="GF290" s="1644"/>
      <c r="GG290" s="1644"/>
      <c r="GH290" s="1644"/>
      <c r="GI290" s="1644"/>
      <c r="GJ290" s="1644"/>
      <c r="GK290" s="1644"/>
      <c r="GL290" s="1644"/>
      <c r="GM290" s="1644"/>
      <c r="HJ290" s="1640">
        <v>11</v>
      </c>
    </row>
    <row customHeight="1" ht="11.549999999999999">
      <c r="J291" s="1644"/>
      <c r="K291" s="1644"/>
      <c r="L291" s="1644"/>
      <c r="M291" s="1644"/>
      <c r="N291" s="1644"/>
      <c r="O291" s="1644"/>
      <c r="P291" s="1644"/>
      <c r="Q291" s="1644"/>
      <c r="R291" s="1644"/>
      <c r="S291" s="1644"/>
      <c r="T291" s="1644"/>
      <c r="U291" s="1644"/>
      <c r="V291" s="1644"/>
      <c r="W291" s="1644"/>
      <c r="X291" s="1644"/>
      <c r="Y291" s="1644"/>
      <c r="Z291" s="1644"/>
      <c r="AA291" s="1644"/>
      <c r="AB291" s="1644"/>
      <c r="AC291" s="1644"/>
      <c r="AD291" s="1644"/>
      <c r="AE291" s="1644"/>
      <c r="AF291" s="1644"/>
      <c r="AG291" s="1644"/>
      <c r="AH291" s="1644"/>
      <c r="AI291" s="1644"/>
      <c r="AJ291" s="1644"/>
      <c r="AK291" s="1644"/>
      <c r="AL291" s="1644"/>
      <c r="AM291" s="1644"/>
      <c r="AN291" s="1644"/>
      <c r="AO291" s="1644"/>
      <c r="AP291" s="1644"/>
      <c r="AQ291" s="1644"/>
      <c r="AR291" s="1644"/>
      <c r="AS291" s="1644"/>
      <c r="AT291" s="1644"/>
      <c r="AU291" s="1644"/>
      <c r="AV291" s="1644"/>
      <c r="AW291" s="1644"/>
      <c r="AX291" s="1644"/>
      <c r="AY291" s="1644"/>
      <c r="AZ291" s="1644"/>
      <c r="BA291" s="1644"/>
      <c r="BB291" s="1644"/>
      <c r="BC291" s="1644"/>
      <c r="BD291" s="1644"/>
      <c r="BE291" s="1644"/>
      <c r="BF291" s="1644"/>
      <c r="BG291" s="1644"/>
      <c r="BH291" s="1644"/>
      <c r="BI291" s="1644"/>
      <c r="BJ291" s="1644"/>
      <c r="BK291" s="1644"/>
      <c r="BL291" s="1644"/>
      <c r="BM291" s="1644"/>
      <c r="BN291" s="1644"/>
      <c r="BO291" s="1644"/>
      <c r="BP291" s="1644"/>
      <c r="BQ291" s="1644"/>
      <c r="BR291" s="1644"/>
      <c r="BS291" s="1644"/>
      <c r="BT291" s="1644"/>
      <c r="BU291" s="1644"/>
      <c r="BV291" s="1644"/>
      <c r="BW291" s="1644"/>
      <c r="BX291" s="1644"/>
      <c r="BY291" s="1644"/>
      <c r="BZ291" s="1644"/>
      <c r="CA291" s="1644"/>
      <c r="CB291" s="1644"/>
      <c r="CC291" s="1644"/>
      <c r="CD291" s="1644"/>
      <c r="CE291" s="1644"/>
      <c r="CF291" s="1644"/>
      <c r="CG291" s="1644"/>
      <c r="CH291" s="1644"/>
      <c r="CI291" s="1644"/>
      <c r="CJ291" s="1644"/>
      <c r="CK291" s="1644"/>
      <c r="CL291" s="1644"/>
      <c r="CM291" s="1644"/>
      <c r="CN291" s="1644"/>
      <c r="CO291" s="1644"/>
      <c r="CP291" s="1644"/>
      <c r="CQ291" s="1644"/>
      <c r="CR291" s="1644"/>
      <c r="CS291" s="1644"/>
      <c r="CT291" s="1644"/>
      <c r="CU291" s="1644"/>
      <c r="CV291" s="1644"/>
      <c r="CW291" s="1644"/>
      <c r="CX291" s="1644"/>
      <c r="CY291" s="1644"/>
      <c r="CZ291" s="1644"/>
      <c r="DA291" s="1644"/>
      <c r="DB291" s="1644"/>
      <c r="DC291" s="1644"/>
      <c r="DD291" s="1644"/>
      <c r="DE291" s="1644"/>
      <c r="DF291" s="1644"/>
      <c r="DG291" s="1644"/>
      <c r="DH291" s="1644"/>
      <c r="DI291" s="1644"/>
      <c r="DJ291" s="1644"/>
      <c r="DK291" s="1644"/>
      <c r="DL291" s="1644"/>
      <c r="DM291" s="1644"/>
      <c r="DN291" s="1644"/>
      <c r="DO291" s="1644"/>
      <c r="DP291" s="1644"/>
      <c r="DQ291" s="1644"/>
      <c r="DR291" s="1644"/>
      <c r="DS291" s="1644"/>
      <c r="DT291" s="1644"/>
      <c r="DU291" s="1644"/>
      <c r="DV291" s="1644"/>
      <c r="DW291" s="1644"/>
      <c r="DX291" s="1644"/>
      <c r="DY291" s="1644"/>
      <c r="DZ291" s="1644"/>
      <c r="EA291" s="1644"/>
      <c r="EB291" s="1644"/>
      <c r="EC291" s="1644"/>
      <c r="ED291" s="1644"/>
      <c r="EE291" s="1644"/>
      <c r="EF291" s="1644"/>
      <c r="EG291" s="1644"/>
      <c r="EH291" s="1644"/>
      <c r="EI291" s="1644"/>
      <c r="EJ291" s="1644"/>
      <c r="EK291" s="1644"/>
      <c r="EL291" s="1644"/>
      <c r="EM291" s="1644"/>
      <c r="EN291" s="1644"/>
      <c r="EO291" s="1644"/>
      <c r="EP291" s="1644"/>
      <c r="EQ291" s="1644"/>
      <c r="ER291" s="1644"/>
      <c r="ES291" s="1644"/>
      <c r="ET291" s="1644"/>
      <c r="EU291" s="1644"/>
      <c r="EV291" s="1644"/>
      <c r="EW291" s="1644"/>
      <c r="EX291" s="1644"/>
      <c r="EY291" s="1644"/>
      <c r="EZ291" s="1644"/>
      <c r="FA291" s="1644"/>
      <c r="FB291" s="1644"/>
      <c r="FC291" s="1644"/>
      <c r="FD291" s="1644"/>
      <c r="FE291" s="1644"/>
      <c r="FF291" s="1644"/>
      <c r="FG291" s="1644"/>
      <c r="FH291" s="1644"/>
      <c r="FI291" s="1644"/>
      <c r="FJ291" s="1644"/>
      <c r="FK291" s="1644"/>
      <c r="FL291" s="1644"/>
      <c r="FM291" s="1644"/>
      <c r="FN291" s="1644"/>
      <c r="FO291" s="1644"/>
      <c r="FP291" s="1644"/>
      <c r="FQ291" s="1644"/>
      <c r="FR291" s="1644"/>
      <c r="FS291" s="1644"/>
      <c r="FT291" s="1644"/>
      <c r="FU291" s="1644"/>
      <c r="FV291" s="1644"/>
      <c r="FW291" s="1644"/>
      <c r="FX291" s="1644"/>
      <c r="FY291" s="1644"/>
      <c r="FZ291" s="1644"/>
      <c r="GA291" s="1644"/>
      <c r="GB291" s="1644"/>
      <c r="GC291" s="1644"/>
      <c r="GD291" s="1644"/>
      <c r="GE291" s="1644"/>
      <c r="GF291" s="1644"/>
      <c r="GG291" s="1644"/>
      <c r="GH291" s="1644"/>
      <c r="GI291" s="1644"/>
      <c r="GJ291" s="1644"/>
      <c r="GK291" s="1644"/>
      <c r="GL291" s="1644"/>
      <c r="GM291" s="1644"/>
      <c r="HJ291" s="1640">
        <v>11</v>
      </c>
    </row>
    <row customHeight="1" ht="11.549999999999999">
      <c r="A292" s="999"/>
      <c r="B292" s="1640"/>
      <c r="D292" s="1640"/>
      <c r="J292" s="1644"/>
      <c r="K292" s="1644"/>
      <c r="L292" s="1644"/>
      <c r="M292" s="1644"/>
      <c r="N292" s="1644"/>
      <c r="O292" s="1644"/>
      <c r="P292" s="1644"/>
      <c r="Q292" s="1644"/>
      <c r="R292" s="1644"/>
      <c r="S292" s="1644"/>
      <c r="T292" s="1644"/>
      <c r="U292" s="1644"/>
      <c r="V292" s="1644"/>
      <c r="W292" s="1644"/>
      <c r="X292" s="1644"/>
      <c r="Y292" s="1644"/>
      <c r="Z292" s="1644"/>
      <c r="AA292" s="1644"/>
      <c r="AB292" s="1644"/>
      <c r="AC292" s="1644"/>
      <c r="AD292" s="1644"/>
      <c r="AE292" s="1644"/>
      <c r="AF292" s="1644"/>
      <c r="AG292" s="1644"/>
      <c r="AH292" s="1644"/>
      <c r="AI292" s="1644"/>
      <c r="AJ292" s="1644"/>
      <c r="AK292" s="1644"/>
      <c r="AL292" s="1644"/>
      <c r="AM292" s="1644"/>
      <c r="AN292" s="1644"/>
      <c r="AO292" s="1644"/>
      <c r="AP292" s="1644"/>
      <c r="AQ292" s="1644"/>
      <c r="AR292" s="1644"/>
      <c r="AS292" s="1644"/>
      <c r="AT292" s="1644"/>
      <c r="AU292" s="1644"/>
      <c r="AV292" s="1644"/>
      <c r="AW292" s="1644"/>
      <c r="AX292" s="1644"/>
      <c r="AY292" s="1644"/>
      <c r="AZ292" s="1644"/>
      <c r="BA292" s="1644"/>
      <c r="BB292" s="1644"/>
      <c r="BC292" s="1644"/>
      <c r="BD292" s="1644"/>
      <c r="BE292" s="1644"/>
      <c r="BF292" s="1644"/>
      <c r="BG292" s="1644"/>
      <c r="BH292" s="1644"/>
      <c r="BI292" s="1644"/>
      <c r="BJ292" s="1644"/>
      <c r="BK292" s="1644"/>
      <c r="BL292" s="1644"/>
      <c r="BM292" s="1644"/>
      <c r="BN292" s="1644"/>
      <c r="BO292" s="1644"/>
      <c r="BP292" s="1644"/>
      <c r="BQ292" s="1644"/>
      <c r="BR292" s="1644"/>
      <c r="BS292" s="1644"/>
      <c r="BT292" s="1644"/>
      <c r="BU292" s="1644"/>
      <c r="BV292" s="1644"/>
      <c r="BW292" s="1644"/>
      <c r="BX292" s="1644"/>
      <c r="BY292" s="1644"/>
      <c r="BZ292" s="1644"/>
      <c r="CA292" s="1644"/>
      <c r="CB292" s="1644"/>
      <c r="CC292" s="1644"/>
      <c r="CD292" s="1644"/>
      <c r="CE292" s="1644"/>
      <c r="CF292" s="1644"/>
      <c r="CG292" s="1644"/>
      <c r="CH292" s="1644"/>
      <c r="CI292" s="1644"/>
      <c r="CJ292" s="1644"/>
      <c r="CK292" s="1644"/>
      <c r="CL292" s="1644"/>
      <c r="CM292" s="1644"/>
      <c r="CN292" s="1644"/>
      <c r="CO292" s="1644"/>
      <c r="CP292" s="1644"/>
      <c r="CQ292" s="1644"/>
      <c r="CR292" s="1644"/>
      <c r="CS292" s="1644"/>
      <c r="CT292" s="1644"/>
      <c r="CU292" s="1644"/>
      <c r="CV292" s="1644"/>
      <c r="CW292" s="1644"/>
      <c r="CX292" s="1644"/>
      <c r="CY292" s="1644"/>
      <c r="CZ292" s="1644"/>
      <c r="DA292" s="1644"/>
      <c r="DB292" s="1644"/>
      <c r="DC292" s="1644"/>
      <c r="DD292" s="1644"/>
      <c r="DE292" s="1644"/>
      <c r="DF292" s="1644"/>
      <c r="DG292" s="1644"/>
      <c r="DH292" s="1644"/>
      <c r="DI292" s="1644"/>
      <c r="DJ292" s="1644"/>
      <c r="DK292" s="1644"/>
      <c r="DL292" s="1644"/>
      <c r="DM292" s="1644"/>
      <c r="DN292" s="1644"/>
      <c r="DO292" s="1644"/>
      <c r="DP292" s="1644"/>
      <c r="DQ292" s="1644"/>
      <c r="DR292" s="1644"/>
      <c r="DS292" s="1644"/>
      <c r="DT292" s="1644"/>
      <c r="DU292" s="1644"/>
      <c r="DV292" s="1644"/>
      <c r="DW292" s="1644"/>
      <c r="DX292" s="1644"/>
      <c r="DY292" s="1644"/>
      <c r="DZ292" s="1644"/>
      <c r="EA292" s="1644"/>
      <c r="EB292" s="1644"/>
      <c r="EC292" s="1644"/>
      <c r="ED292" s="1644"/>
      <c r="EE292" s="1644"/>
      <c r="EF292" s="1644"/>
      <c r="EG292" s="1644"/>
      <c r="EH292" s="1644"/>
      <c r="EI292" s="1644"/>
      <c r="EJ292" s="1644"/>
      <c r="EK292" s="1644"/>
      <c r="EL292" s="1644"/>
      <c r="EM292" s="1644"/>
      <c r="EN292" s="1644"/>
      <c r="EO292" s="1644"/>
      <c r="EP292" s="1644"/>
      <c r="EQ292" s="1644"/>
      <c r="ER292" s="1644"/>
      <c r="ES292" s="1644"/>
      <c r="ET292" s="1644"/>
      <c r="EU292" s="1644"/>
      <c r="EV292" s="1644"/>
      <c r="EW292" s="1644"/>
      <c r="EX292" s="1644"/>
      <c r="EY292" s="1644"/>
      <c r="EZ292" s="1644"/>
      <c r="FA292" s="1644"/>
      <c r="FB292" s="1644"/>
      <c r="FC292" s="1644"/>
      <c r="FD292" s="1644"/>
      <c r="FE292" s="1644"/>
      <c r="FF292" s="1644"/>
      <c r="FG292" s="1644"/>
      <c r="FH292" s="1644"/>
      <c r="FI292" s="1644"/>
      <c r="FJ292" s="1644"/>
      <c r="FK292" s="1644"/>
      <c r="FL292" s="1644"/>
      <c r="FM292" s="1644"/>
      <c r="FN292" s="1644"/>
      <c r="FO292" s="1644"/>
      <c r="FP292" s="1644"/>
      <c r="FQ292" s="1644"/>
      <c r="FR292" s="1644"/>
      <c r="FS292" s="1644"/>
      <c r="FT292" s="1644"/>
      <c r="FU292" s="1644"/>
      <c r="FV292" s="1644"/>
      <c r="FW292" s="1644"/>
      <c r="FX292" s="1644"/>
      <c r="FY292" s="1644"/>
      <c r="FZ292" s="1644"/>
      <c r="GA292" s="1644"/>
      <c r="GB292" s="1644"/>
      <c r="GC292" s="1644"/>
      <c r="GD292" s="1644"/>
      <c r="GE292" s="1644"/>
      <c r="GF292" s="1644"/>
      <c r="GG292" s="1644"/>
      <c r="GH292" s="1644"/>
      <c r="GI292" s="1644"/>
      <c r="GJ292" s="1644"/>
      <c r="GK292" s="1644"/>
      <c r="GL292" s="1644"/>
      <c r="GM292" s="1644"/>
      <c r="GO292" s="1640"/>
      <c r="GR292" s="1640"/>
      <c r="GS292" s="1640"/>
      <c r="GT292" s="1640"/>
      <c r="GU292" s="1640"/>
      <c r="GW292" s="1640"/>
      <c r="GX292" s="1640"/>
      <c r="GY292" s="1640"/>
      <c r="GZ292" s="1640"/>
      <c r="HA292" s="1640"/>
      <c r="HB292" s="1640"/>
      <c r="HC292" s="1640"/>
      <c r="HD292" s="1640"/>
      <c r="HE292" s="1640"/>
      <c r="HF292" s="1640"/>
      <c r="HG292" s="1640"/>
      <c r="HH292" s="1640"/>
      <c r="HI292" s="1640"/>
      <c r="HJ292" s="1640">
        <v>11</v>
      </c>
    </row>
    <row customHeight="1" ht="11.549999999999999">
      <c r="A293" s="999"/>
      <c r="B293" s="1640"/>
      <c r="D293" s="1640"/>
      <c r="J293" s="1644"/>
      <c r="K293" s="1644"/>
      <c r="L293" s="1644"/>
      <c r="M293" s="1644"/>
      <c r="N293" s="1644"/>
      <c r="O293" s="1644"/>
      <c r="P293" s="1644"/>
      <c r="Q293" s="1644"/>
      <c r="R293" s="1644"/>
      <c r="S293" s="1644"/>
      <c r="T293" s="1644"/>
      <c r="U293" s="1644"/>
      <c r="V293" s="1644"/>
      <c r="W293" s="1644"/>
      <c r="X293" s="1644"/>
      <c r="Y293" s="1644"/>
      <c r="Z293" s="1644"/>
      <c r="AA293" s="1644"/>
      <c r="AB293" s="1644"/>
      <c r="AC293" s="1644"/>
      <c r="AD293" s="1644"/>
      <c r="AE293" s="1644"/>
      <c r="AF293" s="1644"/>
      <c r="AG293" s="1644"/>
      <c r="AH293" s="1644"/>
      <c r="AI293" s="1644"/>
      <c r="AJ293" s="1644"/>
      <c r="AK293" s="1644"/>
      <c r="AL293" s="1644"/>
      <c r="AM293" s="1644"/>
      <c r="AN293" s="1644"/>
      <c r="AO293" s="1644"/>
      <c r="AP293" s="1644"/>
      <c r="AQ293" s="1644"/>
      <c r="AR293" s="1644"/>
      <c r="AS293" s="1644"/>
      <c r="AT293" s="1644"/>
      <c r="AU293" s="1644"/>
      <c r="AV293" s="1644"/>
      <c r="AW293" s="1644"/>
      <c r="AX293" s="1644"/>
      <c r="AY293" s="1644"/>
      <c r="AZ293" s="1644"/>
      <c r="BA293" s="1644"/>
      <c r="BB293" s="1644"/>
      <c r="BC293" s="1644"/>
      <c r="BD293" s="1644"/>
      <c r="BE293" s="1644"/>
      <c r="BF293" s="1644"/>
      <c r="BG293" s="1644"/>
      <c r="BH293" s="1644"/>
      <c r="BI293" s="1644"/>
      <c r="BJ293" s="1644"/>
      <c r="BK293" s="1644"/>
      <c r="BL293" s="1644"/>
      <c r="BM293" s="1644"/>
      <c r="BN293" s="1644"/>
      <c r="BO293" s="1644"/>
      <c r="BP293" s="1644"/>
      <c r="BQ293" s="1644"/>
      <c r="BR293" s="1644"/>
      <c r="BS293" s="1644"/>
      <c r="BT293" s="1644"/>
      <c r="BU293" s="1644"/>
      <c r="BV293" s="1644"/>
      <c r="BW293" s="1644"/>
      <c r="BX293" s="1644"/>
      <c r="BY293" s="1644"/>
      <c r="BZ293" s="1644"/>
      <c r="CA293" s="1644"/>
      <c r="CB293" s="1644"/>
      <c r="CC293" s="1644"/>
      <c r="CD293" s="1644"/>
      <c r="CE293" s="1644"/>
      <c r="CF293" s="1644"/>
      <c r="CG293" s="1644"/>
      <c r="CH293" s="1644"/>
      <c r="CI293" s="1644"/>
      <c r="CJ293" s="1644"/>
      <c r="CK293" s="1644"/>
      <c r="CL293" s="1644"/>
      <c r="CM293" s="1644"/>
      <c r="CN293" s="1644"/>
      <c r="CO293" s="1644"/>
      <c r="CP293" s="1644"/>
      <c r="CQ293" s="1644"/>
      <c r="CR293" s="1644"/>
      <c r="CS293" s="1644"/>
      <c r="CT293" s="1644"/>
      <c r="CU293" s="1644"/>
      <c r="CV293" s="1644"/>
      <c r="CW293" s="1644"/>
      <c r="CX293" s="1644"/>
      <c r="CY293" s="1644"/>
      <c r="CZ293" s="1644"/>
      <c r="DA293" s="1644"/>
      <c r="DB293" s="1644"/>
      <c r="DC293" s="1644"/>
      <c r="DD293" s="1644"/>
      <c r="DE293" s="1644"/>
      <c r="DF293" s="1644"/>
      <c r="DG293" s="1644"/>
      <c r="DH293" s="1644"/>
      <c r="DI293" s="1644"/>
      <c r="DJ293" s="1644"/>
      <c r="DK293" s="1644"/>
      <c r="DL293" s="1644"/>
      <c r="DM293" s="1644"/>
      <c r="DN293" s="1644"/>
      <c r="DO293" s="1644"/>
      <c r="DP293" s="1644"/>
      <c r="DQ293" s="1644"/>
      <c r="DR293" s="1644"/>
      <c r="DS293" s="1644"/>
      <c r="DT293" s="1644"/>
      <c r="DU293" s="1644"/>
      <c r="DV293" s="1644"/>
      <c r="DW293" s="1644"/>
      <c r="DX293" s="1644"/>
      <c r="DY293" s="1644"/>
      <c r="DZ293" s="1644"/>
      <c r="EA293" s="1644"/>
      <c r="EB293" s="1644"/>
      <c r="EC293" s="1644"/>
      <c r="ED293" s="1644"/>
      <c r="EE293" s="1644"/>
      <c r="EF293" s="1644"/>
      <c r="EG293" s="1644"/>
      <c r="EH293" s="1644"/>
      <c r="EI293" s="1644"/>
      <c r="EJ293" s="1644"/>
      <c r="EK293" s="1644"/>
      <c r="EL293" s="1644"/>
      <c r="EM293" s="1644"/>
      <c r="EN293" s="1644"/>
      <c r="EO293" s="1644"/>
      <c r="EP293" s="1644"/>
      <c r="EQ293" s="1644"/>
      <c r="ER293" s="1644"/>
      <c r="ES293" s="1644"/>
      <c r="ET293" s="1644"/>
      <c r="EU293" s="1644"/>
      <c r="EV293" s="1644"/>
      <c r="EW293" s="1644"/>
      <c r="EX293" s="1644"/>
      <c r="EY293" s="1644"/>
      <c r="EZ293" s="1644"/>
      <c r="FA293" s="1644"/>
      <c r="FB293" s="1644"/>
      <c r="FC293" s="1644"/>
      <c r="FD293" s="1644"/>
      <c r="FE293" s="1644"/>
      <c r="FF293" s="1644"/>
      <c r="FG293" s="1644"/>
      <c r="FH293" s="1644"/>
      <c r="FI293" s="1644"/>
      <c r="FJ293" s="1644"/>
      <c r="FK293" s="1644"/>
      <c r="FL293" s="1644"/>
      <c r="FM293" s="1644"/>
      <c r="FN293" s="1644"/>
      <c r="FO293" s="1644"/>
      <c r="FP293" s="1644"/>
      <c r="FQ293" s="1644"/>
      <c r="FR293" s="1644"/>
      <c r="FS293" s="1644"/>
      <c r="FT293" s="1644"/>
      <c r="FU293" s="1644"/>
      <c r="FV293" s="1644"/>
      <c r="FW293" s="1644"/>
      <c r="FX293" s="1644"/>
      <c r="FY293" s="1644"/>
      <c r="FZ293" s="1644"/>
      <c r="GA293" s="1644"/>
      <c r="GB293" s="1644"/>
      <c r="GC293" s="1644"/>
      <c r="GD293" s="1644"/>
      <c r="GE293" s="1644"/>
      <c r="GF293" s="1644"/>
      <c r="GG293" s="1644"/>
      <c r="GH293" s="1644"/>
      <c r="GI293" s="1644"/>
      <c r="GJ293" s="1644"/>
      <c r="GK293" s="1644"/>
      <c r="GL293" s="1644"/>
      <c r="GM293" s="1644"/>
      <c r="GO293" s="1640"/>
      <c r="GR293" s="1640"/>
      <c r="GS293" s="1640"/>
      <c r="GT293" s="1640"/>
      <c r="GU293" s="1640"/>
      <c r="GW293" s="1640"/>
      <c r="GX293" s="1640"/>
      <c r="GY293" s="1640"/>
      <c r="GZ293" s="1640"/>
      <c r="HA293" s="1640"/>
      <c r="HB293" s="1640"/>
      <c r="HC293" s="1640"/>
      <c r="HD293" s="1640"/>
      <c r="HE293" s="1640"/>
      <c r="HF293" s="1640"/>
      <c r="HG293" s="1640"/>
      <c r="HH293" s="1640"/>
      <c r="HI293" s="1640"/>
      <c r="HJ293" s="1640">
        <v>11</v>
      </c>
    </row>
    <row customHeight="1" ht="11.549999999999999">
      <c r="A294" s="999"/>
      <c r="B294" s="1640"/>
      <c r="D294" s="1640"/>
      <c r="J294" s="1644"/>
      <c r="K294" s="1644"/>
      <c r="L294" s="1644"/>
      <c r="M294" s="1644"/>
      <c r="N294" s="1644"/>
      <c r="O294" s="1644"/>
      <c r="P294" s="1644"/>
      <c r="Q294" s="1644"/>
      <c r="R294" s="1644"/>
      <c r="S294" s="1644"/>
      <c r="T294" s="1644"/>
      <c r="U294" s="1644"/>
      <c r="V294" s="1644"/>
      <c r="W294" s="1644"/>
      <c r="X294" s="1644"/>
      <c r="Y294" s="1644"/>
      <c r="Z294" s="1644"/>
      <c r="AA294" s="1644"/>
      <c r="AB294" s="1644"/>
      <c r="AC294" s="1644"/>
      <c r="AD294" s="1644"/>
      <c r="AE294" s="1644"/>
      <c r="AF294" s="1644"/>
      <c r="AG294" s="1644"/>
      <c r="AH294" s="1644"/>
      <c r="AI294" s="1644"/>
      <c r="AJ294" s="1644"/>
      <c r="AK294" s="1644"/>
      <c r="AL294" s="1644"/>
      <c r="AM294" s="1644"/>
      <c r="AN294" s="1644"/>
      <c r="AO294" s="1644"/>
      <c r="AP294" s="1644"/>
      <c r="AQ294" s="1644"/>
      <c r="AR294" s="1644"/>
      <c r="AS294" s="1644"/>
      <c r="AT294" s="1644"/>
      <c r="AU294" s="1644"/>
      <c r="AV294" s="1644"/>
      <c r="AW294" s="1644"/>
      <c r="AX294" s="1644"/>
      <c r="AY294" s="1644"/>
      <c r="AZ294" s="1644"/>
      <c r="BA294" s="1644"/>
      <c r="BB294" s="1644"/>
      <c r="BC294" s="1644"/>
      <c r="BD294" s="1644"/>
      <c r="BE294" s="1644"/>
      <c r="BF294" s="1644"/>
      <c r="BG294" s="1644"/>
      <c r="BH294" s="1644"/>
      <c r="BI294" s="1644"/>
      <c r="BJ294" s="1644"/>
      <c r="BK294" s="1644"/>
      <c r="BL294" s="1644"/>
      <c r="BM294" s="1644"/>
      <c r="BN294" s="1644"/>
      <c r="BO294" s="1644"/>
      <c r="BP294" s="1644"/>
      <c r="BQ294" s="1644"/>
      <c r="BR294" s="1644"/>
      <c r="BS294" s="1644"/>
      <c r="BT294" s="1644"/>
      <c r="BU294" s="1644"/>
      <c r="BV294" s="1644"/>
      <c r="BW294" s="1644"/>
      <c r="BX294" s="1644"/>
      <c r="BY294" s="1644"/>
      <c r="BZ294" s="1644"/>
      <c r="CA294" s="1644"/>
      <c r="CB294" s="1644"/>
      <c r="CC294" s="1644"/>
      <c r="CD294" s="1644"/>
      <c r="CE294" s="1644"/>
      <c r="CF294" s="1644"/>
      <c r="CG294" s="1644"/>
      <c r="CH294" s="1644"/>
      <c r="CI294" s="1644"/>
      <c r="CJ294" s="1644"/>
      <c r="CK294" s="1644"/>
      <c r="CL294" s="1644"/>
      <c r="CM294" s="1644"/>
      <c r="CN294" s="1644"/>
      <c r="CO294" s="1644"/>
      <c r="CP294" s="1644"/>
      <c r="CQ294" s="1644"/>
      <c r="CR294" s="1644"/>
      <c r="CS294" s="1644"/>
      <c r="CT294" s="1644"/>
      <c r="CU294" s="1644"/>
      <c r="CV294" s="1644"/>
      <c r="CW294" s="1644"/>
      <c r="CX294" s="1644"/>
      <c r="CY294" s="1644"/>
      <c r="CZ294" s="1644"/>
      <c r="DA294" s="1644"/>
      <c r="DB294" s="1644"/>
      <c r="DC294" s="1644"/>
      <c r="DD294" s="1644"/>
      <c r="DE294" s="1644"/>
      <c r="DF294" s="1644"/>
      <c r="DG294" s="1644"/>
      <c r="DH294" s="1644"/>
      <c r="DI294" s="1644"/>
      <c r="DJ294" s="1644"/>
      <c r="DK294" s="1644"/>
      <c r="DL294" s="1644"/>
      <c r="DM294" s="1644"/>
      <c r="DN294" s="1644"/>
      <c r="DO294" s="1644"/>
      <c r="DP294" s="1644"/>
      <c r="DQ294" s="1644"/>
      <c r="DR294" s="1644"/>
      <c r="DS294" s="1644"/>
      <c r="DT294" s="1644"/>
      <c r="DU294" s="1644"/>
      <c r="DV294" s="1644"/>
      <c r="DW294" s="1644"/>
      <c r="DX294" s="1644"/>
      <c r="DY294" s="1644"/>
      <c r="DZ294" s="1644"/>
      <c r="EA294" s="1644"/>
      <c r="EB294" s="1644"/>
      <c r="EC294" s="1644"/>
      <c r="ED294" s="1644"/>
      <c r="EE294" s="1644"/>
      <c r="EF294" s="1644"/>
      <c r="EG294" s="1644"/>
      <c r="EH294" s="1644"/>
      <c r="EI294" s="1644"/>
      <c r="EJ294" s="1644"/>
      <c r="EK294" s="1644"/>
      <c r="EL294" s="1644"/>
      <c r="EM294" s="1644"/>
      <c r="EN294" s="1644"/>
      <c r="EO294" s="1644"/>
      <c r="EP294" s="1644"/>
      <c r="EQ294" s="1644"/>
      <c r="ER294" s="1644"/>
      <c r="ES294" s="1644"/>
      <c r="ET294" s="1644"/>
      <c r="EU294" s="1644"/>
      <c r="EV294" s="1644"/>
      <c r="EW294" s="1644"/>
      <c r="EX294" s="1644"/>
      <c r="EY294" s="1644"/>
      <c r="EZ294" s="1644"/>
      <c r="FA294" s="1644"/>
      <c r="FB294" s="1644"/>
      <c r="FC294" s="1644"/>
      <c r="FD294" s="1644"/>
      <c r="FE294" s="1644"/>
      <c r="FF294" s="1644"/>
      <c r="FG294" s="1644"/>
      <c r="FH294" s="1644"/>
      <c r="FI294" s="1644"/>
      <c r="FJ294" s="1644"/>
      <c r="FK294" s="1644"/>
      <c r="FL294" s="1644"/>
      <c r="FM294" s="1644"/>
      <c r="FN294" s="1644"/>
      <c r="FO294" s="1644"/>
      <c r="FP294" s="1644"/>
      <c r="FQ294" s="1644"/>
      <c r="FR294" s="1644"/>
      <c r="FS294" s="1644"/>
      <c r="FT294" s="1644"/>
      <c r="FU294" s="1644"/>
      <c r="FV294" s="1644"/>
      <c r="FW294" s="1644"/>
      <c r="FX294" s="1644"/>
      <c r="FY294" s="1644"/>
      <c r="FZ294" s="1644"/>
      <c r="GA294" s="1644"/>
      <c r="GB294" s="1644"/>
      <c r="GC294" s="1644"/>
      <c r="GD294" s="1644"/>
      <c r="GE294" s="1644"/>
      <c r="GF294" s="1644"/>
      <c r="GG294" s="1644"/>
      <c r="GH294" s="1644"/>
      <c r="GI294" s="1644"/>
      <c r="GJ294" s="1644"/>
      <c r="GK294" s="1644"/>
      <c r="GL294" s="1644"/>
      <c r="GM294" s="1644"/>
      <c r="GO294" s="1640"/>
      <c r="GR294" s="1640"/>
      <c r="GS294" s="1640"/>
      <c r="GT294" s="1640"/>
      <c r="GU294" s="1640"/>
      <c r="GW294" s="1640"/>
      <c r="GX294" s="1640"/>
      <c r="GY294" s="1640"/>
      <c r="GZ294" s="1640"/>
      <c r="HA294" s="1640"/>
      <c r="HB294" s="1640"/>
      <c r="HC294" s="1640"/>
      <c r="HD294" s="1640"/>
      <c r="HE294" s="1640"/>
      <c r="HF294" s="1640"/>
      <c r="HG294" s="1640"/>
      <c r="HH294" s="1640"/>
      <c r="HI294" s="1640"/>
      <c r="HJ294" s="1640">
        <v>11</v>
      </c>
    </row>
    <row customHeight="1" ht="11.549999999999999">
      <c r="A295" s="999"/>
      <c r="B295" s="1640"/>
      <c r="D295" s="1640"/>
      <c r="J295" s="1644"/>
      <c r="K295" s="1644"/>
      <c r="L295" s="1644"/>
      <c r="M295" s="1644"/>
      <c r="N295" s="1644"/>
      <c r="O295" s="1644"/>
      <c r="P295" s="1644"/>
      <c r="Q295" s="1644"/>
      <c r="R295" s="1644"/>
      <c r="S295" s="1644"/>
      <c r="T295" s="1644"/>
      <c r="U295" s="1644"/>
      <c r="V295" s="1644"/>
      <c r="W295" s="1644"/>
      <c r="X295" s="1644"/>
      <c r="Y295" s="1644"/>
      <c r="Z295" s="1644"/>
      <c r="AA295" s="1644"/>
      <c r="AB295" s="1644"/>
      <c r="AC295" s="1644"/>
      <c r="AD295" s="1644"/>
      <c r="AE295" s="1644"/>
      <c r="AF295" s="1644"/>
      <c r="AG295" s="1644"/>
      <c r="AH295" s="1644"/>
      <c r="AI295" s="1644"/>
      <c r="AJ295" s="1644"/>
      <c r="AK295" s="1644"/>
      <c r="AL295" s="1644"/>
      <c r="AM295" s="1644"/>
      <c r="AN295" s="1644"/>
      <c r="AO295" s="1644"/>
      <c r="AP295" s="1644"/>
      <c r="AQ295" s="1644"/>
      <c r="AR295" s="1644"/>
      <c r="AS295" s="1644"/>
      <c r="AT295" s="1644"/>
      <c r="AU295" s="1644"/>
      <c r="AV295" s="1644"/>
      <c r="AW295" s="1644"/>
      <c r="AX295" s="1644"/>
      <c r="AY295" s="1644"/>
      <c r="AZ295" s="1644"/>
      <c r="BA295" s="1644"/>
      <c r="BB295" s="1644"/>
      <c r="BC295" s="1644"/>
      <c r="BD295" s="1644"/>
      <c r="BE295" s="1644"/>
      <c r="BF295" s="1644"/>
      <c r="BG295" s="1644"/>
      <c r="BH295" s="1644"/>
      <c r="BI295" s="1644"/>
      <c r="BJ295" s="1644"/>
      <c r="BK295" s="1644"/>
      <c r="BL295" s="1644"/>
      <c r="BM295" s="1644"/>
      <c r="BN295" s="1644"/>
      <c r="BO295" s="1644"/>
      <c r="BP295" s="1644"/>
      <c r="BQ295" s="1644"/>
      <c r="BR295" s="1644"/>
      <c r="BS295" s="1644"/>
      <c r="BT295" s="1644"/>
      <c r="BU295" s="1644"/>
      <c r="BV295" s="1644"/>
      <c r="BW295" s="1644"/>
      <c r="BX295" s="1644"/>
      <c r="BY295" s="1644"/>
      <c r="BZ295" s="1644"/>
      <c r="CA295" s="1644"/>
      <c r="CB295" s="1644"/>
      <c r="CC295" s="1644"/>
      <c r="CD295" s="1644"/>
      <c r="CE295" s="1644"/>
      <c r="CF295" s="1644"/>
      <c r="CG295" s="1644"/>
      <c r="CH295" s="1644"/>
      <c r="CI295" s="1644"/>
      <c r="CJ295" s="1644"/>
      <c r="CK295" s="1644"/>
      <c r="CL295" s="1644"/>
      <c r="CM295" s="1644"/>
      <c r="CN295" s="1644"/>
      <c r="CO295" s="1644"/>
      <c r="CP295" s="1644"/>
      <c r="CQ295" s="1644"/>
      <c r="CR295" s="1644"/>
      <c r="CS295" s="1644"/>
      <c r="CT295" s="1644"/>
      <c r="CU295" s="1644"/>
      <c r="CV295" s="1644"/>
      <c r="CW295" s="1644"/>
      <c r="CX295" s="1644"/>
      <c r="CY295" s="1644"/>
      <c r="CZ295" s="1644"/>
      <c r="DA295" s="1644"/>
      <c r="DB295" s="1644"/>
      <c r="DC295" s="1644"/>
      <c r="DD295" s="1644"/>
      <c r="DE295" s="1644"/>
      <c r="DF295" s="1644"/>
      <c r="DG295" s="1644"/>
      <c r="DH295" s="1644"/>
      <c r="DI295" s="1644"/>
      <c r="DJ295" s="1644"/>
      <c r="DK295" s="1644"/>
      <c r="DL295" s="1644"/>
      <c r="DM295" s="1644"/>
      <c r="DN295" s="1644"/>
      <c r="DO295" s="1644"/>
      <c r="DP295" s="1644"/>
      <c r="DQ295" s="1644"/>
      <c r="DR295" s="1644"/>
      <c r="DS295" s="1644"/>
      <c r="DT295" s="1644"/>
      <c r="DU295" s="1644"/>
      <c r="DV295" s="1644"/>
      <c r="DW295" s="1644"/>
      <c r="DX295" s="1644"/>
      <c r="DY295" s="1644"/>
      <c r="DZ295" s="1644"/>
      <c r="EA295" s="1644"/>
      <c r="EB295" s="1644"/>
      <c r="EC295" s="1644"/>
      <c r="ED295" s="1644"/>
      <c r="EE295" s="1644"/>
      <c r="EF295" s="1644"/>
      <c r="EG295" s="1644"/>
      <c r="EH295" s="1644"/>
      <c r="EI295" s="1644"/>
      <c r="EJ295" s="1644"/>
      <c r="EK295" s="1644"/>
      <c r="EL295" s="1644"/>
      <c r="EM295" s="1644"/>
      <c r="EN295" s="1644"/>
      <c r="EO295" s="1644"/>
      <c r="EP295" s="1644"/>
      <c r="EQ295" s="1644"/>
      <c r="ER295" s="1644"/>
      <c r="ES295" s="1644"/>
      <c r="ET295" s="1644"/>
      <c r="EU295" s="1644"/>
      <c r="EV295" s="1644"/>
      <c r="EW295" s="1644"/>
      <c r="EX295" s="1644"/>
      <c r="EY295" s="1644"/>
      <c r="EZ295" s="1644"/>
      <c r="FA295" s="1644"/>
      <c r="FB295" s="1644"/>
      <c r="FC295" s="1644"/>
      <c r="FD295" s="1644"/>
      <c r="FE295" s="1644"/>
      <c r="FF295" s="1644"/>
      <c r="FG295" s="1644"/>
      <c r="FH295" s="1644"/>
      <c r="FI295" s="1644"/>
      <c r="FJ295" s="1644"/>
      <c r="FK295" s="1644"/>
      <c r="FL295" s="1644"/>
      <c r="FM295" s="1644"/>
      <c r="FN295" s="1644"/>
      <c r="FO295" s="1644"/>
      <c r="FP295" s="1644"/>
      <c r="FQ295" s="1644"/>
      <c r="FR295" s="1644"/>
      <c r="FS295" s="1644"/>
      <c r="FT295" s="1644"/>
      <c r="FU295" s="1644"/>
      <c r="FV295" s="1644"/>
      <c r="FW295" s="1644"/>
      <c r="FX295" s="1644"/>
      <c r="FY295" s="1644"/>
      <c r="FZ295" s="1644"/>
      <c r="GA295" s="1644"/>
      <c r="GB295" s="1644"/>
      <c r="GC295" s="1644"/>
      <c r="GD295" s="1644"/>
      <c r="GE295" s="1644"/>
      <c r="GF295" s="1644"/>
      <c r="GG295" s="1644"/>
      <c r="GH295" s="1644"/>
      <c r="GI295" s="1644"/>
      <c r="GJ295" s="1644"/>
      <c r="GK295" s="1644"/>
      <c r="GL295" s="1644"/>
      <c r="GM295" s="1644"/>
      <c r="GO295" s="1640"/>
      <c r="GR295" s="1640"/>
      <c r="GS295" s="1640"/>
      <c r="GT295" s="1640"/>
      <c r="GU295" s="1640"/>
      <c r="GW295" s="1640"/>
      <c r="GX295" s="1640"/>
      <c r="GY295" s="1640"/>
      <c r="GZ295" s="1640"/>
      <c r="HA295" s="1640"/>
      <c r="HB295" s="1640"/>
      <c r="HC295" s="1640"/>
      <c r="HD295" s="1640"/>
      <c r="HE295" s="1640"/>
      <c r="HF295" s="1640"/>
      <c r="HG295" s="1640"/>
      <c r="HH295" s="1640"/>
      <c r="HI295" s="1640"/>
      <c r="HJ295" s="1640">
        <v>11</v>
      </c>
    </row>
    <row customHeight="1" ht="11.549999999999999">
      <c r="A296" s="999"/>
      <c r="B296" s="1640"/>
      <c r="D296" s="1640"/>
      <c r="J296" s="1644"/>
      <c r="K296" s="1644"/>
      <c r="L296" s="1644"/>
      <c r="M296" s="1644"/>
      <c r="N296" s="1644"/>
      <c r="O296" s="1644"/>
      <c r="P296" s="1644"/>
      <c r="Q296" s="1644"/>
      <c r="R296" s="1644"/>
      <c r="S296" s="1644"/>
      <c r="T296" s="1644"/>
      <c r="U296" s="1644"/>
      <c r="V296" s="1644"/>
      <c r="W296" s="1644"/>
      <c r="X296" s="1644"/>
      <c r="Y296" s="1644"/>
      <c r="Z296" s="1644"/>
      <c r="AA296" s="1644"/>
      <c r="AB296" s="1644"/>
      <c r="AC296" s="1644"/>
      <c r="AD296" s="1644"/>
      <c r="AE296" s="1644"/>
      <c r="AF296" s="1644"/>
      <c r="AG296" s="1644"/>
      <c r="AH296" s="1644"/>
      <c r="AI296" s="1644"/>
      <c r="AJ296" s="1644"/>
      <c r="AK296" s="1644"/>
      <c r="AL296" s="1644"/>
      <c r="AM296" s="1644"/>
      <c r="AN296" s="1644"/>
      <c r="AO296" s="1644"/>
      <c r="AP296" s="1644"/>
      <c r="AQ296" s="1644"/>
      <c r="AR296" s="1644"/>
      <c r="AS296" s="1644"/>
      <c r="AT296" s="1644"/>
      <c r="AU296" s="1644"/>
      <c r="AV296" s="1644"/>
      <c r="AW296" s="1644"/>
      <c r="AX296" s="1644"/>
      <c r="AY296" s="1644"/>
      <c r="AZ296" s="1644"/>
      <c r="BA296" s="1644"/>
      <c r="BB296" s="1644"/>
      <c r="BC296" s="1644"/>
      <c r="BD296" s="1644"/>
      <c r="BE296" s="1644"/>
      <c r="BF296" s="1644"/>
      <c r="BG296" s="1644"/>
      <c r="BH296" s="1644"/>
      <c r="BI296" s="1644"/>
      <c r="BJ296" s="1644"/>
      <c r="BK296" s="1644"/>
      <c r="BL296" s="1644"/>
      <c r="BM296" s="1644"/>
      <c r="BN296" s="1644"/>
      <c r="BO296" s="1644"/>
      <c r="BP296" s="1644"/>
      <c r="BQ296" s="1644"/>
      <c r="BR296" s="1644"/>
      <c r="BS296" s="1644"/>
      <c r="BT296" s="1644"/>
      <c r="BU296" s="1644"/>
      <c r="BV296" s="1644"/>
      <c r="BW296" s="1644"/>
      <c r="BX296" s="1644"/>
      <c r="BY296" s="1644"/>
      <c r="BZ296" s="1644"/>
      <c r="CA296" s="1644"/>
      <c r="CB296" s="1644"/>
      <c r="CC296" s="1644"/>
      <c r="CD296" s="1644"/>
      <c r="CE296" s="1644"/>
      <c r="CF296" s="1644"/>
      <c r="CG296" s="1644"/>
      <c r="CH296" s="1644"/>
      <c r="CI296" s="1644"/>
      <c r="CJ296" s="1644"/>
      <c r="CK296" s="1644"/>
      <c r="CL296" s="1644"/>
      <c r="CM296" s="1644"/>
      <c r="CN296" s="1644"/>
      <c r="CO296" s="1644"/>
      <c r="CP296" s="1644"/>
      <c r="CQ296" s="1644"/>
      <c r="CR296" s="1644"/>
      <c r="CS296" s="1644"/>
      <c r="CT296" s="1644"/>
      <c r="CU296" s="1644"/>
      <c r="CV296" s="1644"/>
      <c r="CW296" s="1644"/>
      <c r="CX296" s="1644"/>
      <c r="CY296" s="1644"/>
      <c r="CZ296" s="1644"/>
      <c r="DA296" s="1644"/>
      <c r="DB296" s="1644"/>
      <c r="DC296" s="1644"/>
      <c r="DD296" s="1644"/>
      <c r="DE296" s="1644"/>
      <c r="DF296" s="1644"/>
      <c r="DG296" s="1644"/>
      <c r="DH296" s="1644"/>
      <c r="DI296" s="1644"/>
      <c r="DJ296" s="1644"/>
      <c r="DK296" s="1644"/>
      <c r="DL296" s="1644"/>
      <c r="DM296" s="1644"/>
      <c r="DN296" s="1644"/>
      <c r="DO296" s="1644"/>
      <c r="DP296" s="1644"/>
      <c r="DQ296" s="1644"/>
      <c r="DR296" s="1644"/>
      <c r="DS296" s="1644"/>
      <c r="DT296" s="1644"/>
      <c r="DU296" s="1644"/>
      <c r="DV296" s="1644"/>
      <c r="DW296" s="1644"/>
      <c r="DX296" s="1644"/>
      <c r="DY296" s="1644"/>
      <c r="DZ296" s="1644"/>
      <c r="EA296" s="1644"/>
      <c r="EB296" s="1644"/>
      <c r="EC296" s="1644"/>
      <c r="ED296" s="1644"/>
      <c r="EE296" s="1644"/>
      <c r="EF296" s="1644"/>
      <c r="EG296" s="1644"/>
      <c r="EH296" s="1644"/>
      <c r="EI296" s="1644"/>
      <c r="EJ296" s="1644"/>
      <c r="EK296" s="1644"/>
      <c r="EL296" s="1644"/>
      <c r="EM296" s="1644"/>
      <c r="EN296" s="1644"/>
      <c r="EO296" s="1644"/>
      <c r="EP296" s="1644"/>
      <c r="EQ296" s="1644"/>
      <c r="ER296" s="1644"/>
      <c r="ES296" s="1644"/>
      <c r="ET296" s="1644"/>
      <c r="EU296" s="1644"/>
      <c r="EV296" s="1644"/>
      <c r="EW296" s="1644"/>
      <c r="EX296" s="1644"/>
      <c r="EY296" s="1644"/>
      <c r="EZ296" s="1644"/>
      <c r="FA296" s="1644"/>
      <c r="FB296" s="1644"/>
      <c r="FC296" s="1644"/>
      <c r="FD296" s="1644"/>
      <c r="FE296" s="1644"/>
      <c r="FF296" s="1644"/>
      <c r="FG296" s="1644"/>
      <c r="FH296" s="1644"/>
      <c r="FI296" s="1644"/>
      <c r="FJ296" s="1644"/>
      <c r="FK296" s="1644"/>
      <c r="FL296" s="1644"/>
      <c r="FM296" s="1644"/>
      <c r="FN296" s="1644"/>
      <c r="FO296" s="1644"/>
      <c r="FP296" s="1644"/>
      <c r="FQ296" s="1644"/>
      <c r="FR296" s="1644"/>
      <c r="FS296" s="1644"/>
      <c r="FT296" s="1644"/>
      <c r="FU296" s="1644"/>
      <c r="FV296" s="1644"/>
      <c r="FW296" s="1644"/>
      <c r="FX296" s="1644"/>
      <c r="FY296" s="1644"/>
      <c r="FZ296" s="1644"/>
      <c r="GA296" s="1644"/>
      <c r="GB296" s="1644"/>
      <c r="GC296" s="1644"/>
      <c r="GD296" s="1644"/>
      <c r="GE296" s="1644"/>
      <c r="GF296" s="1644"/>
      <c r="GG296" s="1644"/>
      <c r="GH296" s="1644"/>
      <c r="GI296" s="1644"/>
      <c r="GJ296" s="1644"/>
      <c r="GK296" s="1644"/>
      <c r="GL296" s="1644"/>
      <c r="GM296" s="1644"/>
      <c r="GO296" s="1640"/>
      <c r="GR296" s="1640"/>
      <c r="GS296" s="1640"/>
      <c r="GT296" s="1640"/>
      <c r="GU296" s="1640"/>
      <c r="GW296" s="1640"/>
      <c r="GX296" s="1640"/>
      <c r="GY296" s="1640"/>
      <c r="GZ296" s="1640"/>
      <c r="HA296" s="1640"/>
      <c r="HB296" s="1640"/>
      <c r="HC296" s="1640"/>
      <c r="HD296" s="1640"/>
      <c r="HE296" s="1640"/>
      <c r="HF296" s="1640"/>
      <c r="HG296" s="1640"/>
      <c r="HH296" s="1640"/>
      <c r="HI296" s="1640"/>
      <c r="HJ296" s="1640">
        <v>11</v>
      </c>
    </row>
    <row customHeight="1" ht="11.549999999999999">
      <c r="A297" s="999"/>
      <c r="B297" s="1640"/>
      <c r="D297" s="1640"/>
      <c r="J297" s="1644"/>
      <c r="K297" s="1644"/>
      <c r="L297" s="1644"/>
      <c r="M297" s="1644"/>
      <c r="N297" s="1644"/>
      <c r="O297" s="1644"/>
      <c r="P297" s="1644"/>
      <c r="Q297" s="1644"/>
      <c r="R297" s="1644"/>
      <c r="S297" s="1644"/>
      <c r="T297" s="1644"/>
      <c r="U297" s="1644"/>
      <c r="V297" s="1644"/>
      <c r="W297" s="1644"/>
      <c r="X297" s="1644"/>
      <c r="Y297" s="1644"/>
      <c r="Z297" s="1644"/>
      <c r="AA297" s="1644"/>
      <c r="AB297" s="1644"/>
      <c r="AC297" s="1644"/>
      <c r="AD297" s="1644"/>
      <c r="AE297" s="1644"/>
      <c r="AF297" s="1644"/>
      <c r="AG297" s="1644"/>
      <c r="AH297" s="1644"/>
      <c r="AI297" s="1644"/>
      <c r="AJ297" s="1644"/>
      <c r="AK297" s="1644"/>
      <c r="AL297" s="1644"/>
      <c r="AM297" s="1644"/>
      <c r="AN297" s="1644"/>
      <c r="AO297" s="1644"/>
      <c r="AP297" s="1644"/>
      <c r="AQ297" s="1644"/>
      <c r="AR297" s="1644"/>
      <c r="AS297" s="1644"/>
      <c r="AT297" s="1644"/>
      <c r="AU297" s="1644"/>
      <c r="AV297" s="1644"/>
      <c r="AW297" s="1644"/>
      <c r="AX297" s="1644"/>
      <c r="AY297" s="1644"/>
      <c r="AZ297" s="1644"/>
      <c r="BA297" s="1644"/>
      <c r="BB297" s="1644"/>
      <c r="BC297" s="1644"/>
      <c r="BD297" s="1644"/>
      <c r="BE297" s="1644"/>
      <c r="BF297" s="1644"/>
      <c r="BG297" s="1644"/>
      <c r="BH297" s="1644"/>
      <c r="BI297" s="1644"/>
      <c r="BJ297" s="1644"/>
      <c r="BK297" s="1644"/>
      <c r="BL297" s="1644"/>
      <c r="BM297" s="1644"/>
      <c r="BN297" s="1644"/>
      <c r="BO297" s="1644"/>
      <c r="BP297" s="1644"/>
      <c r="BQ297" s="1644"/>
      <c r="BR297" s="1644"/>
      <c r="BS297" s="1644"/>
      <c r="BT297" s="1644"/>
      <c r="BU297" s="1644"/>
      <c r="BV297" s="1644"/>
      <c r="BW297" s="1644"/>
      <c r="BX297" s="1644"/>
      <c r="BY297" s="1644"/>
      <c r="BZ297" s="1644"/>
      <c r="CA297" s="1644"/>
      <c r="CB297" s="1644"/>
      <c r="CC297" s="1644"/>
      <c r="CD297" s="1644"/>
      <c r="CE297" s="1644"/>
      <c r="CF297" s="1644"/>
      <c r="CG297" s="1644"/>
      <c r="CH297" s="1644"/>
      <c r="CI297" s="1644"/>
      <c r="CJ297" s="1644"/>
      <c r="CK297" s="1644"/>
      <c r="CL297" s="1644"/>
      <c r="CM297" s="1644"/>
      <c r="CN297" s="1644"/>
      <c r="CO297" s="1644"/>
      <c r="CP297" s="1644"/>
      <c r="CQ297" s="1644"/>
      <c r="CR297" s="1644"/>
      <c r="CS297" s="1644"/>
      <c r="CT297" s="1644"/>
      <c r="CU297" s="1644"/>
      <c r="CV297" s="1644"/>
      <c r="CW297" s="1644"/>
      <c r="CX297" s="1644"/>
      <c r="CY297" s="1644"/>
      <c r="CZ297" s="1644"/>
      <c r="DA297" s="1644"/>
      <c r="DB297" s="1644"/>
      <c r="DC297" s="1644"/>
      <c r="DD297" s="1644"/>
      <c r="DE297" s="1644"/>
      <c r="DF297" s="1644"/>
      <c r="DG297" s="1644"/>
      <c r="DH297" s="1644"/>
      <c r="DI297" s="1644"/>
      <c r="DJ297" s="1644"/>
      <c r="DK297" s="1644"/>
      <c r="DL297" s="1644"/>
      <c r="DM297" s="1644"/>
      <c r="DN297" s="1644"/>
      <c r="DO297" s="1644"/>
      <c r="DP297" s="1644"/>
      <c r="DQ297" s="1644"/>
      <c r="DR297" s="1644"/>
      <c r="DS297" s="1644"/>
      <c r="DT297" s="1644"/>
      <c r="DU297" s="1644"/>
      <c r="DV297" s="1644"/>
      <c r="DW297" s="1644"/>
      <c r="DX297" s="1644"/>
      <c r="DY297" s="1644"/>
      <c r="DZ297" s="1644"/>
      <c r="EA297" s="1644"/>
      <c r="EB297" s="1644"/>
      <c r="EC297" s="1644"/>
      <c r="ED297" s="1644"/>
      <c r="EE297" s="1644"/>
      <c r="EF297" s="1644"/>
      <c r="EG297" s="1644"/>
      <c r="EH297" s="1644"/>
      <c r="EI297" s="1644"/>
      <c r="EJ297" s="1644"/>
      <c r="EK297" s="1644"/>
      <c r="EL297" s="1644"/>
      <c r="EM297" s="1644"/>
      <c r="EN297" s="1644"/>
      <c r="EO297" s="1644"/>
      <c r="EP297" s="1644"/>
      <c r="EQ297" s="1644"/>
      <c r="ER297" s="1644"/>
      <c r="ES297" s="1644"/>
      <c r="ET297" s="1644"/>
      <c r="EU297" s="1644"/>
      <c r="EV297" s="1644"/>
      <c r="EW297" s="1644"/>
      <c r="EX297" s="1644"/>
      <c r="EY297" s="1644"/>
      <c r="EZ297" s="1644"/>
      <c r="FA297" s="1644"/>
      <c r="FB297" s="1644"/>
      <c r="FC297" s="1644"/>
      <c r="FD297" s="1644"/>
      <c r="FE297" s="1644"/>
      <c r="FF297" s="1644"/>
      <c r="FG297" s="1644"/>
      <c r="FH297" s="1644"/>
      <c r="FI297" s="1644"/>
      <c r="FJ297" s="1644"/>
      <c r="FK297" s="1644"/>
      <c r="FL297" s="1644"/>
      <c r="FM297" s="1644"/>
      <c r="FN297" s="1644"/>
      <c r="FO297" s="1644"/>
      <c r="FP297" s="1644"/>
      <c r="FQ297" s="1644"/>
      <c r="FR297" s="1644"/>
      <c r="FS297" s="1644"/>
      <c r="FT297" s="1644"/>
      <c r="FU297" s="1644"/>
      <c r="FV297" s="1644"/>
      <c r="FW297" s="1644"/>
      <c r="FX297" s="1644"/>
      <c r="FY297" s="1644"/>
      <c r="FZ297" s="1644"/>
      <c r="GA297" s="1644"/>
      <c r="GB297" s="1644"/>
      <c r="GC297" s="1644"/>
      <c r="GD297" s="1644"/>
      <c r="GE297" s="1644"/>
      <c r="GF297" s="1644"/>
      <c r="GG297" s="1644"/>
      <c r="GH297" s="1644"/>
      <c r="GI297" s="1644"/>
      <c r="GJ297" s="1644"/>
      <c r="GK297" s="1644"/>
      <c r="GL297" s="1644"/>
      <c r="GM297" s="1644"/>
      <c r="GO297" s="1640"/>
      <c r="GR297" s="1640"/>
      <c r="GS297" s="1640"/>
      <c r="GT297" s="1640"/>
      <c r="GU297" s="1640"/>
      <c r="GW297" s="1640"/>
      <c r="GX297" s="1640"/>
      <c r="GY297" s="1640"/>
      <c r="GZ297" s="1640"/>
      <c r="HA297" s="1640"/>
      <c r="HB297" s="1640"/>
      <c r="HC297" s="1640"/>
      <c r="HD297" s="1640"/>
      <c r="HE297" s="1640"/>
      <c r="HF297" s="1640"/>
      <c r="HG297" s="1640"/>
      <c r="HH297" s="1640"/>
      <c r="HI297" s="1640"/>
      <c r="HJ297" s="1640">
        <v>11</v>
      </c>
    </row>
    <row customHeight="1" ht="11.549999999999999">
      <c r="A298" s="999"/>
      <c r="B298" s="1640"/>
      <c r="D298" s="1640"/>
      <c r="J298" s="1644"/>
      <c r="K298" s="1644"/>
      <c r="L298" s="1644"/>
      <c r="M298" s="1644"/>
      <c r="N298" s="1644"/>
      <c r="O298" s="1644"/>
      <c r="P298" s="1644"/>
      <c r="Q298" s="1644"/>
      <c r="R298" s="1644"/>
      <c r="S298" s="1644"/>
      <c r="T298" s="1644"/>
      <c r="U298" s="1644"/>
      <c r="V298" s="1644"/>
      <c r="W298" s="1644"/>
      <c r="X298" s="1644"/>
      <c r="Y298" s="1644"/>
      <c r="Z298" s="1644"/>
      <c r="AA298" s="1644"/>
      <c r="AB298" s="1644"/>
      <c r="AC298" s="1644"/>
      <c r="AD298" s="1644"/>
      <c r="AE298" s="1644"/>
      <c r="AF298" s="1644"/>
      <c r="AG298" s="1644"/>
      <c r="AH298" s="1644"/>
      <c r="AI298" s="1644"/>
      <c r="AJ298" s="1644"/>
      <c r="AK298" s="1644"/>
      <c r="AL298" s="1644"/>
      <c r="AM298" s="1644"/>
      <c r="AN298" s="1644"/>
      <c r="AO298" s="1644"/>
      <c r="AP298" s="1644"/>
      <c r="AQ298" s="1644"/>
      <c r="AR298" s="1644"/>
      <c r="AS298" s="1644"/>
      <c r="AT298" s="1644"/>
      <c r="AU298" s="1644"/>
      <c r="AV298" s="1644"/>
      <c r="AW298" s="1644"/>
      <c r="AX298" s="1644"/>
      <c r="AY298" s="1644"/>
      <c r="AZ298" s="1644"/>
      <c r="BA298" s="1644"/>
      <c r="BB298" s="1644"/>
      <c r="BC298" s="1644"/>
      <c r="BD298" s="1644"/>
      <c r="BE298" s="1644"/>
      <c r="BF298" s="1644"/>
      <c r="BG298" s="1644"/>
      <c r="BH298" s="1644"/>
      <c r="BI298" s="1644"/>
      <c r="BJ298" s="1644"/>
      <c r="BK298" s="1644"/>
      <c r="BL298" s="1644"/>
      <c r="BM298" s="1644"/>
      <c r="BN298" s="1644"/>
      <c r="BO298" s="1644"/>
      <c r="BP298" s="1644"/>
      <c r="BQ298" s="1644"/>
      <c r="BR298" s="1644"/>
      <c r="BS298" s="1644"/>
      <c r="BT298" s="1644"/>
      <c r="BU298" s="1644"/>
      <c r="BV298" s="1644"/>
      <c r="BW298" s="1644"/>
      <c r="BX298" s="1644"/>
      <c r="BY298" s="1644"/>
      <c r="BZ298" s="1644"/>
      <c r="CA298" s="1644"/>
      <c r="CB298" s="1644"/>
      <c r="CC298" s="1644"/>
      <c r="CD298" s="1644"/>
      <c r="CE298" s="1644"/>
      <c r="CF298" s="1644"/>
      <c r="CG298" s="1644"/>
      <c r="CH298" s="1644"/>
      <c r="CI298" s="1644"/>
      <c r="CJ298" s="1644"/>
      <c r="CK298" s="1644"/>
      <c r="CL298" s="1644"/>
      <c r="CM298" s="1644"/>
      <c r="CN298" s="1644"/>
      <c r="CO298" s="1644"/>
      <c r="CP298" s="1644"/>
      <c r="CQ298" s="1644"/>
      <c r="CR298" s="1644"/>
      <c r="CS298" s="1644"/>
      <c r="CT298" s="1644"/>
      <c r="CU298" s="1644"/>
      <c r="CV298" s="1644"/>
      <c r="CW298" s="1644"/>
      <c r="CX298" s="1644"/>
      <c r="CY298" s="1644"/>
      <c r="CZ298" s="1644"/>
      <c r="DA298" s="1644"/>
      <c r="DB298" s="1644"/>
      <c r="DC298" s="1644"/>
      <c r="DD298" s="1644"/>
      <c r="DE298" s="1644"/>
      <c r="DF298" s="1644"/>
      <c r="DG298" s="1644"/>
      <c r="DH298" s="1644"/>
      <c r="DI298" s="1644"/>
      <c r="DJ298" s="1644"/>
      <c r="DK298" s="1644"/>
      <c r="DL298" s="1644"/>
      <c r="DM298" s="1644"/>
      <c r="DN298" s="1644"/>
      <c r="DO298" s="1644"/>
      <c r="DP298" s="1644"/>
      <c r="DQ298" s="1644"/>
      <c r="DR298" s="1644"/>
      <c r="DS298" s="1644"/>
      <c r="DT298" s="1644"/>
      <c r="DU298" s="1644"/>
      <c r="DV298" s="1644"/>
      <c r="DW298" s="1644"/>
      <c r="DX298" s="1644"/>
      <c r="DY298" s="1644"/>
      <c r="DZ298" s="1644"/>
      <c r="EA298" s="1644"/>
      <c r="EB298" s="1644"/>
      <c r="EC298" s="1644"/>
      <c r="ED298" s="1644"/>
      <c r="EE298" s="1644"/>
      <c r="EF298" s="1644"/>
      <c r="EG298" s="1644"/>
      <c r="EH298" s="1644"/>
      <c r="EI298" s="1644"/>
      <c r="EJ298" s="1644"/>
      <c r="EK298" s="1644"/>
      <c r="EL298" s="1644"/>
      <c r="EM298" s="1644"/>
      <c r="EN298" s="1644"/>
      <c r="EO298" s="1644"/>
      <c r="EP298" s="1644"/>
      <c r="EQ298" s="1644"/>
      <c r="ER298" s="1644"/>
      <c r="ES298" s="1644"/>
      <c r="ET298" s="1644"/>
      <c r="EU298" s="1644"/>
      <c r="EV298" s="1644"/>
      <c r="EW298" s="1644"/>
      <c r="EX298" s="1644"/>
      <c r="EY298" s="1644"/>
      <c r="EZ298" s="1644"/>
      <c r="FA298" s="1644"/>
      <c r="FB298" s="1644"/>
      <c r="FC298" s="1644"/>
      <c r="FD298" s="1644"/>
      <c r="FE298" s="1644"/>
      <c r="FF298" s="1644"/>
      <c r="FG298" s="1644"/>
      <c r="FH298" s="1644"/>
      <c r="FI298" s="1644"/>
      <c r="FJ298" s="1644"/>
      <c r="FK298" s="1644"/>
      <c r="FL298" s="1644"/>
      <c r="FM298" s="1644"/>
      <c r="FN298" s="1644"/>
      <c r="FO298" s="1644"/>
      <c r="FP298" s="1644"/>
      <c r="FQ298" s="1644"/>
      <c r="FR298" s="1644"/>
      <c r="FS298" s="1644"/>
      <c r="FT298" s="1644"/>
      <c r="FU298" s="1644"/>
      <c r="FV298" s="1644"/>
      <c r="FW298" s="1644"/>
      <c r="FX298" s="1644"/>
      <c r="FY298" s="1644"/>
      <c r="FZ298" s="1644"/>
      <c r="GA298" s="1644"/>
      <c r="GB298" s="1644"/>
      <c r="GC298" s="1644"/>
      <c r="GD298" s="1644"/>
      <c r="GE298" s="1644"/>
      <c r="GF298" s="1644"/>
      <c r="GG298" s="1644"/>
      <c r="GH298" s="1644"/>
      <c r="GI298" s="1644"/>
      <c r="GJ298" s="1644"/>
      <c r="GK298" s="1644"/>
      <c r="GL298" s="1644"/>
      <c r="GM298" s="1644"/>
      <c r="GO298" s="1640"/>
      <c r="GR298" s="1640"/>
      <c r="GS298" s="1640"/>
      <c r="GT298" s="1640"/>
      <c r="GU298" s="1640"/>
      <c r="GW298" s="1640"/>
      <c r="GX298" s="1640"/>
      <c r="GY298" s="1640"/>
      <c r="GZ298" s="1640"/>
      <c r="HA298" s="1640"/>
      <c r="HB298" s="1640"/>
      <c r="HC298" s="1640"/>
      <c r="HD298" s="1640"/>
      <c r="HE298" s="1640"/>
      <c r="HF298" s="1640"/>
      <c r="HG298" s="1640"/>
      <c r="HH298" s="1640"/>
      <c r="HI298" s="1640"/>
      <c r="HJ298" s="1640">
        <v>11</v>
      </c>
    </row>
    <row customHeight="1" ht="11.549999999999999">
      <c r="A299" s="999"/>
      <c r="B299" s="1640"/>
      <c r="D299" s="1640"/>
      <c r="J299" s="1644"/>
      <c r="K299" s="1644"/>
      <c r="L299" s="1644"/>
      <c r="M299" s="1644"/>
      <c r="N299" s="1644"/>
      <c r="O299" s="1644"/>
      <c r="P299" s="1644"/>
      <c r="Q299" s="1644"/>
      <c r="R299" s="1644"/>
      <c r="S299" s="1644"/>
      <c r="T299" s="1644"/>
      <c r="U299" s="1644"/>
      <c r="V299" s="1644"/>
      <c r="W299" s="1644"/>
      <c r="X299" s="1644"/>
      <c r="Y299" s="1644"/>
      <c r="Z299" s="1644"/>
      <c r="AA299" s="1644"/>
      <c r="AB299" s="1644"/>
      <c r="AC299" s="1644"/>
      <c r="AD299" s="1644"/>
      <c r="AE299" s="1644"/>
      <c r="AF299" s="1644"/>
      <c r="AG299" s="1644"/>
      <c r="AH299" s="1644"/>
      <c r="AI299" s="1644"/>
      <c r="AJ299" s="1644"/>
      <c r="AK299" s="1644"/>
      <c r="AL299" s="1644"/>
      <c r="AM299" s="1644"/>
      <c r="AN299" s="1644"/>
      <c r="AO299" s="1644"/>
      <c r="AP299" s="1644"/>
      <c r="AQ299" s="1644"/>
      <c r="AR299" s="1644"/>
      <c r="AS299" s="1644"/>
      <c r="AT299" s="1644"/>
      <c r="AU299" s="1644"/>
      <c r="AV299" s="1644"/>
      <c r="AW299" s="1644"/>
      <c r="AX299" s="1644"/>
      <c r="AY299" s="1644"/>
      <c r="AZ299" s="1644"/>
      <c r="BA299" s="1644"/>
      <c r="BB299" s="1644"/>
      <c r="BC299" s="1644"/>
      <c r="BD299" s="1644"/>
      <c r="BE299" s="1644"/>
      <c r="BF299" s="1644"/>
      <c r="BG299" s="1644"/>
      <c r="BH299" s="1644"/>
      <c r="BI299" s="1644"/>
      <c r="BJ299" s="1644"/>
      <c r="BK299" s="1644"/>
      <c r="BL299" s="1644"/>
      <c r="BM299" s="1644"/>
      <c r="BN299" s="1644"/>
      <c r="BO299" s="1644"/>
      <c r="BP299" s="1644"/>
      <c r="BQ299" s="1644"/>
      <c r="BR299" s="1644"/>
      <c r="BS299" s="1644"/>
      <c r="BT299" s="1644"/>
      <c r="BU299" s="1644"/>
      <c r="BV299" s="1644"/>
      <c r="BW299" s="1644"/>
      <c r="BX299" s="1644"/>
      <c r="BY299" s="1644"/>
      <c r="BZ299" s="1644"/>
      <c r="CA299" s="1644"/>
      <c r="CB299" s="1644"/>
      <c r="CC299" s="1644"/>
      <c r="CD299" s="1644"/>
      <c r="CE299" s="1644"/>
      <c r="CF299" s="1644"/>
      <c r="CG299" s="1644"/>
      <c r="CH299" s="1644"/>
      <c r="CI299" s="1644"/>
      <c r="CJ299" s="1644"/>
      <c r="CK299" s="1644"/>
      <c r="CL299" s="1644"/>
      <c r="CM299" s="1644"/>
      <c r="CN299" s="1644"/>
      <c r="CO299" s="1644"/>
      <c r="CP299" s="1644"/>
      <c r="CQ299" s="1644"/>
      <c r="CR299" s="1644"/>
      <c r="CS299" s="1644"/>
      <c r="CT299" s="1644"/>
      <c r="CU299" s="1644"/>
      <c r="CV299" s="1644"/>
      <c r="CW299" s="1644"/>
      <c r="CX299" s="1644"/>
      <c r="CY299" s="1644"/>
      <c r="CZ299" s="1644"/>
      <c r="DA299" s="1644"/>
      <c r="DB299" s="1644"/>
      <c r="DC299" s="1644"/>
      <c r="DD299" s="1644"/>
      <c r="DE299" s="1644"/>
      <c r="DF299" s="1644"/>
      <c r="DG299" s="1644"/>
      <c r="DH299" s="1644"/>
      <c r="DI299" s="1644"/>
      <c r="DJ299" s="1644"/>
      <c r="DK299" s="1644"/>
      <c r="DL299" s="1644"/>
      <c r="DM299" s="1644"/>
      <c r="DN299" s="1644"/>
      <c r="DO299" s="1644"/>
      <c r="DP299" s="1644"/>
      <c r="DQ299" s="1644"/>
      <c r="DR299" s="1644"/>
      <c r="DS299" s="1644"/>
      <c r="DT299" s="1644"/>
      <c r="DU299" s="1644"/>
      <c r="DV299" s="1644"/>
      <c r="DW299" s="1644"/>
      <c r="DX299" s="1644"/>
      <c r="DY299" s="1644"/>
      <c r="DZ299" s="1644"/>
      <c r="EA299" s="1644"/>
      <c r="EB299" s="1644"/>
      <c r="EC299" s="1644"/>
      <c r="ED299" s="1644"/>
      <c r="EE299" s="1644"/>
      <c r="EF299" s="1644"/>
      <c r="EG299" s="1644"/>
      <c r="EH299" s="1644"/>
      <c r="EI299" s="1644"/>
      <c r="EJ299" s="1644"/>
      <c r="EK299" s="1644"/>
      <c r="EL299" s="1644"/>
      <c r="EM299" s="1644"/>
      <c r="EN299" s="1644"/>
      <c r="EO299" s="1644"/>
      <c r="EP299" s="1644"/>
      <c r="EQ299" s="1644"/>
      <c r="ER299" s="1644"/>
      <c r="ES299" s="1644"/>
      <c r="ET299" s="1644"/>
      <c r="EU299" s="1644"/>
      <c r="EV299" s="1644"/>
      <c r="EW299" s="1644"/>
      <c r="EX299" s="1644"/>
      <c r="EY299" s="1644"/>
      <c r="EZ299" s="1644"/>
      <c r="FA299" s="1644"/>
      <c r="FB299" s="1644"/>
      <c r="FC299" s="1644"/>
      <c r="FD299" s="1644"/>
      <c r="FE299" s="1644"/>
      <c r="FF299" s="1644"/>
      <c r="FG299" s="1644"/>
      <c r="FH299" s="1644"/>
      <c r="FI299" s="1644"/>
      <c r="FJ299" s="1644"/>
      <c r="FK299" s="1644"/>
      <c r="FL299" s="1644"/>
      <c r="FM299" s="1644"/>
      <c r="FN299" s="1644"/>
      <c r="FO299" s="1644"/>
      <c r="FP299" s="1644"/>
      <c r="FQ299" s="1644"/>
      <c r="FR299" s="1644"/>
      <c r="FS299" s="1644"/>
      <c r="FT299" s="1644"/>
      <c r="FU299" s="1644"/>
      <c r="FV299" s="1644"/>
      <c r="FW299" s="1644"/>
      <c r="FX299" s="1644"/>
      <c r="FY299" s="1644"/>
      <c r="FZ299" s="1644"/>
      <c r="GA299" s="1644"/>
      <c r="GB299" s="1644"/>
      <c r="GC299" s="1644"/>
      <c r="GD299" s="1644"/>
      <c r="GE299" s="1644"/>
      <c r="GF299" s="1644"/>
      <c r="GG299" s="1644"/>
      <c r="GH299" s="1644"/>
      <c r="GI299" s="1644"/>
      <c r="GJ299" s="1644"/>
      <c r="GK299" s="1644"/>
      <c r="GL299" s="1644"/>
      <c r="GM299" s="1644"/>
      <c r="GO299" s="1640"/>
      <c r="GR299" s="1640"/>
      <c r="GS299" s="1640"/>
      <c r="GT299" s="1640"/>
      <c r="GU299" s="1640"/>
      <c r="GW299" s="1640"/>
      <c r="GX299" s="1640"/>
      <c r="GY299" s="1640"/>
      <c r="GZ299" s="1640"/>
      <c r="HA299" s="1640"/>
      <c r="HB299" s="1640"/>
      <c r="HC299" s="1640"/>
      <c r="HD299" s="1640"/>
      <c r="HE299" s="1640"/>
      <c r="HF299" s="1640"/>
      <c r="HG299" s="1640"/>
      <c r="HH299" s="1640"/>
      <c r="HI299" s="1640"/>
      <c r="HJ299" s="1640">
        <v>11</v>
      </c>
    </row>
    <row customHeight="1" ht="11.549999999999999">
      <c r="A300" s="999"/>
      <c r="B300" s="1640"/>
      <c r="D300" s="1640"/>
      <c r="J300" s="1644"/>
      <c r="K300" s="1644"/>
      <c r="L300" s="1644"/>
      <c r="M300" s="1644"/>
      <c r="N300" s="1644"/>
      <c r="O300" s="1644"/>
      <c r="P300" s="1644"/>
      <c r="Q300" s="1644"/>
      <c r="R300" s="1644"/>
      <c r="S300" s="1644"/>
      <c r="T300" s="1644"/>
      <c r="U300" s="1644"/>
      <c r="V300" s="1644"/>
      <c r="W300" s="1644"/>
      <c r="X300" s="1644"/>
      <c r="Y300" s="1644"/>
      <c r="Z300" s="1644"/>
      <c r="AA300" s="1644"/>
      <c r="AB300" s="1644"/>
      <c r="AC300" s="1644"/>
      <c r="AD300" s="1644"/>
      <c r="AE300" s="1644"/>
      <c r="AF300" s="1644"/>
      <c r="AG300" s="1644"/>
      <c r="AH300" s="1644"/>
      <c r="AI300" s="1644"/>
      <c r="AJ300" s="1644"/>
      <c r="AK300" s="1644"/>
      <c r="AL300" s="1644"/>
      <c r="AM300" s="1644"/>
      <c r="AN300" s="1644"/>
      <c r="AO300" s="1644"/>
      <c r="AP300" s="1644"/>
      <c r="AQ300" s="1644"/>
      <c r="AR300" s="1644"/>
      <c r="AS300" s="1644"/>
      <c r="AT300" s="1644"/>
      <c r="AU300" s="1644"/>
      <c r="AV300" s="1644"/>
      <c r="AW300" s="1644"/>
      <c r="AX300" s="1644"/>
      <c r="AY300" s="1644"/>
      <c r="AZ300" s="1644"/>
      <c r="BA300" s="1644"/>
      <c r="BB300" s="1644"/>
      <c r="BC300" s="1644"/>
      <c r="BD300" s="1644"/>
      <c r="BE300" s="1644"/>
      <c r="BF300" s="1644"/>
      <c r="BG300" s="1644"/>
      <c r="BH300" s="1644"/>
      <c r="BI300" s="1644"/>
      <c r="BJ300" s="1644"/>
      <c r="BK300" s="1644"/>
      <c r="BL300" s="1644"/>
      <c r="BM300" s="1644"/>
      <c r="BN300" s="1644"/>
      <c r="BO300" s="1644"/>
      <c r="BP300" s="1644"/>
      <c r="BQ300" s="1644"/>
      <c r="BR300" s="1644"/>
      <c r="BS300" s="1644"/>
      <c r="BT300" s="1644"/>
      <c r="BU300" s="1644"/>
      <c r="BV300" s="1644"/>
      <c r="BW300" s="1644"/>
      <c r="BX300" s="1644"/>
      <c r="BY300" s="1644"/>
      <c r="BZ300" s="1644"/>
      <c r="CA300" s="1644"/>
      <c r="CB300" s="1644"/>
      <c r="CC300" s="1644"/>
      <c r="CD300" s="1644"/>
      <c r="CE300" s="1644"/>
      <c r="CF300" s="1644"/>
      <c r="CG300" s="1644"/>
      <c r="CH300" s="1644"/>
      <c r="CI300" s="1644"/>
      <c r="CJ300" s="1644"/>
      <c r="CK300" s="1644"/>
      <c r="CL300" s="1644"/>
      <c r="CM300" s="1644"/>
      <c r="CN300" s="1644"/>
      <c r="CO300" s="1644"/>
      <c r="CP300" s="1644"/>
      <c r="CQ300" s="1644"/>
      <c r="CR300" s="1644"/>
      <c r="CS300" s="1644"/>
      <c r="CT300" s="1644"/>
      <c r="CU300" s="1644"/>
      <c r="CV300" s="1644"/>
      <c r="CW300" s="1644"/>
      <c r="CX300" s="1644"/>
      <c r="CY300" s="1644"/>
      <c r="CZ300" s="1644"/>
      <c r="DA300" s="1644"/>
      <c r="DB300" s="1644"/>
      <c r="DC300" s="1644"/>
      <c r="DD300" s="1644"/>
      <c r="DE300" s="1644"/>
      <c r="DF300" s="1644"/>
      <c r="DG300" s="1644"/>
      <c r="DH300" s="1644"/>
      <c r="DI300" s="1644"/>
      <c r="DJ300" s="1644"/>
      <c r="DK300" s="1644"/>
      <c r="DL300" s="1644"/>
      <c r="DM300" s="1644"/>
      <c r="DN300" s="1644"/>
      <c r="DO300" s="1644"/>
      <c r="DP300" s="1644"/>
      <c r="DQ300" s="1644"/>
      <c r="DR300" s="1644"/>
      <c r="DS300" s="1644"/>
      <c r="DT300" s="1644"/>
      <c r="DU300" s="1644"/>
      <c r="DV300" s="1644"/>
      <c r="DW300" s="1644"/>
      <c r="DX300" s="1644"/>
      <c r="DY300" s="1644"/>
      <c r="DZ300" s="1644"/>
      <c r="EA300" s="1644"/>
      <c r="EB300" s="1644"/>
      <c r="EC300" s="1644"/>
      <c r="ED300" s="1644"/>
      <c r="EE300" s="1644"/>
      <c r="EF300" s="1644"/>
      <c r="EG300" s="1644"/>
      <c r="EH300" s="1644"/>
      <c r="EI300" s="1644"/>
      <c r="EJ300" s="1644"/>
      <c r="EK300" s="1644"/>
      <c r="EL300" s="1644"/>
      <c r="EM300" s="1644"/>
      <c r="EN300" s="1644"/>
      <c r="EO300" s="1644"/>
      <c r="EP300" s="1644"/>
      <c r="EQ300" s="1644"/>
      <c r="ER300" s="1644"/>
      <c r="ES300" s="1644"/>
      <c r="ET300" s="1644"/>
      <c r="EU300" s="1644"/>
      <c r="EV300" s="1644"/>
      <c r="EW300" s="1644"/>
      <c r="EX300" s="1644"/>
      <c r="EY300" s="1644"/>
      <c r="EZ300" s="1644"/>
      <c r="FA300" s="1644"/>
      <c r="FB300" s="1644"/>
      <c r="FC300" s="1644"/>
      <c r="FD300" s="1644"/>
      <c r="FE300" s="1644"/>
      <c r="FF300" s="1644"/>
      <c r="FG300" s="1644"/>
      <c r="FH300" s="1644"/>
      <c r="FI300" s="1644"/>
      <c r="FJ300" s="1644"/>
      <c r="FK300" s="1644"/>
      <c r="FL300" s="1644"/>
      <c r="FM300" s="1644"/>
      <c r="FN300" s="1644"/>
      <c r="FO300" s="1644"/>
      <c r="FP300" s="1644"/>
      <c r="FQ300" s="1644"/>
      <c r="FR300" s="1644"/>
      <c r="FS300" s="1644"/>
      <c r="FT300" s="1644"/>
      <c r="FU300" s="1644"/>
      <c r="FV300" s="1644"/>
      <c r="FW300" s="1644"/>
      <c r="FX300" s="1644"/>
      <c r="FY300" s="1644"/>
      <c r="FZ300" s="1644"/>
      <c r="GA300" s="1644"/>
      <c r="GB300" s="1644"/>
      <c r="GC300" s="1644"/>
      <c r="GD300" s="1644"/>
      <c r="GE300" s="1644"/>
      <c r="GF300" s="1644"/>
      <c r="GG300" s="1644"/>
      <c r="GH300" s="1644"/>
      <c r="GI300" s="1644"/>
      <c r="GJ300" s="1644"/>
      <c r="GK300" s="1644"/>
      <c r="GL300" s="1644"/>
      <c r="GM300" s="1644"/>
      <c r="GO300" s="1640"/>
      <c r="GR300" s="1640"/>
      <c r="GS300" s="1640"/>
      <c r="GT300" s="1640"/>
      <c r="GU300" s="1640"/>
      <c r="GW300" s="1640"/>
      <c r="GX300" s="1640"/>
      <c r="GY300" s="1640"/>
      <c r="GZ300" s="1640"/>
      <c r="HA300" s="1640"/>
      <c r="HB300" s="1640"/>
      <c r="HC300" s="1640"/>
      <c r="HD300" s="1640"/>
      <c r="HE300" s="1640"/>
      <c r="HF300" s="1640"/>
      <c r="HG300" s="1640"/>
      <c r="HH300" s="1640"/>
      <c r="HI300" s="1640"/>
      <c r="HJ300" s="1640">
        <v>11</v>
      </c>
    </row>
    <row customHeight="1" ht="11.549999999999999">
      <c r="A301" s="999"/>
      <c r="B301" s="1640"/>
      <c r="D301" s="1640"/>
      <c r="J301" s="1644"/>
      <c r="K301" s="1644"/>
      <c r="L301" s="1644"/>
      <c r="M301" s="1644"/>
      <c r="N301" s="1644"/>
      <c r="O301" s="1644"/>
      <c r="P301" s="1644"/>
      <c r="Q301" s="1644"/>
      <c r="R301" s="1644"/>
      <c r="S301" s="1644"/>
      <c r="T301" s="1644"/>
      <c r="U301" s="1644"/>
      <c r="V301" s="1644"/>
      <c r="W301" s="1644"/>
      <c r="X301" s="1644"/>
      <c r="Y301" s="1644"/>
      <c r="Z301" s="1644"/>
      <c r="AA301" s="1644"/>
      <c r="AB301" s="1644"/>
      <c r="AC301" s="1644"/>
      <c r="AD301" s="1644"/>
      <c r="AE301" s="1644"/>
      <c r="AF301" s="1644"/>
      <c r="AG301" s="1644"/>
      <c r="AH301" s="1644"/>
      <c r="AI301" s="1644"/>
      <c r="AJ301" s="1644"/>
      <c r="AK301" s="1644"/>
      <c r="AL301" s="1644"/>
      <c r="AM301" s="1644"/>
      <c r="AN301" s="1644"/>
      <c r="AO301" s="1644"/>
      <c r="AP301" s="1644"/>
      <c r="AQ301" s="1644"/>
      <c r="AR301" s="1644"/>
      <c r="AS301" s="1644"/>
      <c r="AT301" s="1644"/>
      <c r="AU301" s="1644"/>
      <c r="AV301" s="1644"/>
      <c r="AW301" s="1644"/>
      <c r="AX301" s="1644"/>
      <c r="AY301" s="1644"/>
      <c r="AZ301" s="1644"/>
      <c r="BA301" s="1644"/>
      <c r="BB301" s="1644"/>
      <c r="BC301" s="1644"/>
      <c r="BD301" s="1644"/>
      <c r="BE301" s="1644"/>
      <c r="BF301" s="1644"/>
      <c r="BG301" s="1644"/>
      <c r="BH301" s="1644"/>
      <c r="BI301" s="1644"/>
      <c r="BJ301" s="1644"/>
      <c r="BK301" s="1644"/>
      <c r="BL301" s="1644"/>
      <c r="BM301" s="1644"/>
      <c r="BN301" s="1644"/>
      <c r="BO301" s="1644"/>
      <c r="BP301" s="1644"/>
      <c r="BQ301" s="1644"/>
      <c r="BR301" s="1644"/>
      <c r="BS301" s="1644"/>
      <c r="BT301" s="1644"/>
      <c r="BU301" s="1644"/>
      <c r="BV301" s="1644"/>
      <c r="BW301" s="1644"/>
      <c r="BX301" s="1644"/>
      <c r="BY301" s="1644"/>
      <c r="BZ301" s="1644"/>
      <c r="CA301" s="1644"/>
      <c r="CB301" s="1644"/>
      <c r="CC301" s="1644"/>
      <c r="CD301" s="1644"/>
      <c r="CE301" s="1644"/>
      <c r="CF301" s="1644"/>
      <c r="CG301" s="1644"/>
      <c r="CH301" s="1644"/>
      <c r="CI301" s="1644"/>
      <c r="CJ301" s="1644"/>
      <c r="CK301" s="1644"/>
      <c r="CL301" s="1644"/>
      <c r="CM301" s="1644"/>
      <c r="CN301" s="1644"/>
      <c r="CO301" s="1644"/>
      <c r="CP301" s="1644"/>
      <c r="CQ301" s="1644"/>
      <c r="CR301" s="1644"/>
      <c r="CS301" s="1644"/>
      <c r="CT301" s="1644"/>
      <c r="CU301" s="1644"/>
      <c r="CV301" s="1644"/>
      <c r="CW301" s="1644"/>
      <c r="CX301" s="1644"/>
      <c r="CY301" s="1644"/>
      <c r="CZ301" s="1644"/>
      <c r="DA301" s="1644"/>
      <c r="DB301" s="1644"/>
      <c r="DC301" s="1644"/>
      <c r="DD301" s="1644"/>
      <c r="DE301" s="1644"/>
      <c r="DF301" s="1644"/>
      <c r="DG301" s="1644"/>
      <c r="DH301" s="1644"/>
      <c r="DI301" s="1644"/>
      <c r="DJ301" s="1644"/>
      <c r="DK301" s="1644"/>
      <c r="DL301" s="1644"/>
      <c r="DM301" s="1644"/>
      <c r="DN301" s="1644"/>
      <c r="DO301" s="1644"/>
      <c r="DP301" s="1644"/>
      <c r="DQ301" s="1644"/>
      <c r="DR301" s="1644"/>
      <c r="DS301" s="1644"/>
      <c r="DT301" s="1644"/>
      <c r="DU301" s="1644"/>
      <c r="DV301" s="1644"/>
      <c r="DW301" s="1644"/>
      <c r="DX301" s="1644"/>
      <c r="DY301" s="1644"/>
      <c r="DZ301" s="1644"/>
      <c r="EA301" s="1644"/>
      <c r="EB301" s="1644"/>
      <c r="EC301" s="1644"/>
      <c r="ED301" s="1644"/>
      <c r="EE301" s="1644"/>
      <c r="EF301" s="1644"/>
      <c r="EG301" s="1644"/>
      <c r="EH301" s="1644"/>
      <c r="EI301" s="1644"/>
      <c r="EJ301" s="1644"/>
      <c r="EK301" s="1644"/>
      <c r="EL301" s="1644"/>
      <c r="EM301" s="1644"/>
      <c r="EN301" s="1644"/>
      <c r="EO301" s="1644"/>
      <c r="EP301" s="1644"/>
      <c r="EQ301" s="1644"/>
      <c r="ER301" s="1644"/>
      <c r="ES301" s="1644"/>
      <c r="ET301" s="1644"/>
      <c r="EU301" s="1644"/>
      <c r="EV301" s="1644"/>
      <c r="EW301" s="1644"/>
      <c r="EX301" s="1644"/>
      <c r="EY301" s="1644"/>
      <c r="EZ301" s="1644"/>
      <c r="FA301" s="1644"/>
      <c r="FB301" s="1644"/>
      <c r="FC301" s="1644"/>
      <c r="FD301" s="1644"/>
      <c r="FE301" s="1644"/>
      <c r="FF301" s="1644"/>
      <c r="FG301" s="1644"/>
      <c r="FH301" s="1644"/>
      <c r="FI301" s="1644"/>
      <c r="FJ301" s="1644"/>
      <c r="FK301" s="1644"/>
      <c r="FL301" s="1644"/>
      <c r="FM301" s="1644"/>
      <c r="FN301" s="1644"/>
      <c r="FO301" s="1644"/>
      <c r="FP301" s="1644"/>
      <c r="FQ301" s="1644"/>
      <c r="FR301" s="1644"/>
      <c r="FS301" s="1644"/>
      <c r="FT301" s="1644"/>
      <c r="FU301" s="1644"/>
      <c r="FV301" s="1644"/>
      <c r="FW301" s="1644"/>
      <c r="FX301" s="1644"/>
      <c r="FY301" s="1644"/>
      <c r="FZ301" s="1644"/>
      <c r="GA301" s="1644"/>
      <c r="GB301" s="1644"/>
      <c r="GC301" s="1644"/>
      <c r="GD301" s="1644"/>
      <c r="GE301" s="1644"/>
      <c r="GF301" s="1644"/>
      <c r="GG301" s="1644"/>
      <c r="GH301" s="1644"/>
      <c r="GI301" s="1644"/>
      <c r="GJ301" s="1644"/>
      <c r="GK301" s="1644"/>
      <c r="GL301" s="1644"/>
      <c r="GM301" s="1644"/>
      <c r="GO301" s="1640"/>
      <c r="GR301" s="1640"/>
      <c r="GS301" s="1640"/>
      <c r="GT301" s="1640"/>
      <c r="GU301" s="1640"/>
      <c r="GW301" s="1640"/>
      <c r="GX301" s="1640"/>
      <c r="GY301" s="1640"/>
      <c r="GZ301" s="1640"/>
      <c r="HA301" s="1640"/>
      <c r="HB301" s="1640"/>
      <c r="HC301" s="1640"/>
      <c r="HD301" s="1640"/>
      <c r="HE301" s="1640"/>
      <c r="HF301" s="1640"/>
      <c r="HG301" s="1640"/>
      <c r="HH301" s="1640"/>
      <c r="HI301" s="1640"/>
      <c r="HJ301" s="1640">
        <v>11</v>
      </c>
    </row>
    <row customHeight="1" ht="11.549999999999999">
      <c r="A302" s="999"/>
      <c r="B302" s="1640"/>
      <c r="D302" s="1640"/>
      <c r="J302" s="1644"/>
      <c r="K302" s="1644"/>
      <c r="L302" s="1644"/>
      <c r="M302" s="1644"/>
      <c r="N302" s="1644"/>
      <c r="O302" s="1644"/>
      <c r="P302" s="1644"/>
      <c r="Q302" s="1644"/>
      <c r="R302" s="1644"/>
      <c r="S302" s="1644"/>
      <c r="T302" s="1644"/>
      <c r="U302" s="1644"/>
      <c r="V302" s="1644"/>
      <c r="W302" s="1644"/>
      <c r="X302" s="1644"/>
      <c r="Y302" s="1644"/>
      <c r="Z302" s="1644"/>
      <c r="AA302" s="1644"/>
      <c r="AB302" s="1644"/>
      <c r="AC302" s="1644"/>
      <c r="AD302" s="1644"/>
      <c r="AE302" s="1644"/>
      <c r="AF302" s="1644"/>
      <c r="AG302" s="1644"/>
      <c r="AH302" s="1644"/>
      <c r="AI302" s="1644"/>
      <c r="AJ302" s="1644"/>
      <c r="AK302" s="1644"/>
      <c r="AL302" s="1644"/>
      <c r="AM302" s="1644"/>
      <c r="AN302" s="1644"/>
      <c r="AO302" s="1644"/>
      <c r="AP302" s="1644"/>
      <c r="AQ302" s="1644"/>
      <c r="AR302" s="1644"/>
      <c r="AS302" s="1644"/>
      <c r="AT302" s="1644"/>
      <c r="AU302" s="1644"/>
      <c r="AV302" s="1644"/>
      <c r="AW302" s="1644"/>
      <c r="AX302" s="1644"/>
      <c r="AY302" s="1644"/>
      <c r="AZ302" s="1644"/>
      <c r="BA302" s="1644"/>
      <c r="BB302" s="1644"/>
      <c r="BC302" s="1644"/>
      <c r="BD302" s="1644"/>
      <c r="BE302" s="1644"/>
      <c r="BF302" s="1644"/>
      <c r="BG302" s="1644"/>
      <c r="BH302" s="1644"/>
      <c r="BI302" s="1644"/>
      <c r="BJ302" s="1644"/>
      <c r="BK302" s="1644"/>
      <c r="BL302" s="1644"/>
      <c r="BM302" s="1644"/>
      <c r="BN302" s="1644"/>
      <c r="BO302" s="1644"/>
      <c r="BP302" s="1644"/>
      <c r="BQ302" s="1644"/>
      <c r="BR302" s="1644"/>
      <c r="BS302" s="1644"/>
      <c r="BT302" s="1644"/>
      <c r="BU302" s="1644"/>
      <c r="BV302" s="1644"/>
      <c r="BW302" s="1644"/>
      <c r="BX302" s="1644"/>
      <c r="BY302" s="1644"/>
      <c r="BZ302" s="1644"/>
      <c r="CA302" s="1644"/>
      <c r="CB302" s="1644"/>
      <c r="CC302" s="1644"/>
      <c r="CD302" s="1644"/>
      <c r="CE302" s="1644"/>
      <c r="CF302" s="1644"/>
      <c r="CG302" s="1644"/>
      <c r="CH302" s="1644"/>
      <c r="CI302" s="1644"/>
      <c r="CJ302" s="1644"/>
      <c r="CK302" s="1644"/>
      <c r="CL302" s="1644"/>
      <c r="CM302" s="1644"/>
      <c r="CN302" s="1644"/>
      <c r="CO302" s="1644"/>
      <c r="CP302" s="1644"/>
      <c r="CQ302" s="1644"/>
      <c r="CR302" s="1644"/>
      <c r="CS302" s="1644"/>
      <c r="CT302" s="1644"/>
      <c r="CU302" s="1644"/>
      <c r="CV302" s="1644"/>
      <c r="CW302" s="1644"/>
      <c r="CX302" s="1644"/>
      <c r="CY302" s="1644"/>
      <c r="CZ302" s="1644"/>
      <c r="DA302" s="1644"/>
      <c r="DB302" s="1644"/>
      <c r="DC302" s="1644"/>
      <c r="DD302" s="1644"/>
      <c r="DE302" s="1644"/>
      <c r="DF302" s="1644"/>
      <c r="DG302" s="1644"/>
      <c r="DH302" s="1644"/>
      <c r="DI302" s="1644"/>
      <c r="DJ302" s="1644"/>
      <c r="DK302" s="1644"/>
      <c r="DL302" s="1644"/>
      <c r="DM302" s="1644"/>
      <c r="DN302" s="1644"/>
      <c r="DO302" s="1644"/>
      <c r="DP302" s="1644"/>
      <c r="DQ302" s="1644"/>
      <c r="DR302" s="1644"/>
      <c r="DS302" s="1644"/>
      <c r="DT302" s="1644"/>
      <c r="DU302" s="1644"/>
      <c r="DV302" s="1644"/>
      <c r="DW302" s="1644"/>
      <c r="DX302" s="1644"/>
      <c r="DY302" s="1644"/>
      <c r="DZ302" s="1644"/>
      <c r="EA302" s="1644"/>
      <c r="EB302" s="1644"/>
      <c r="EC302" s="1644"/>
      <c r="ED302" s="1644"/>
      <c r="EE302" s="1644"/>
      <c r="EF302" s="1644"/>
      <c r="EG302" s="1644"/>
      <c r="EH302" s="1644"/>
      <c r="EI302" s="1644"/>
      <c r="EJ302" s="1644"/>
      <c r="EK302" s="1644"/>
      <c r="EL302" s="1644"/>
      <c r="EM302" s="1644"/>
      <c r="EN302" s="1644"/>
      <c r="EO302" s="1644"/>
      <c r="EP302" s="1644"/>
      <c r="EQ302" s="1644"/>
      <c r="ER302" s="1644"/>
      <c r="ES302" s="1644"/>
      <c r="ET302" s="1644"/>
      <c r="EU302" s="1644"/>
      <c r="EV302" s="1644"/>
      <c r="EW302" s="1644"/>
      <c r="EX302" s="1644"/>
      <c r="EY302" s="1644"/>
      <c r="EZ302" s="1644"/>
      <c r="FA302" s="1644"/>
      <c r="FB302" s="1644"/>
      <c r="FC302" s="1644"/>
      <c r="FD302" s="1644"/>
      <c r="FE302" s="1644"/>
      <c r="FF302" s="1644"/>
      <c r="FG302" s="1644"/>
      <c r="FH302" s="1644"/>
      <c r="FI302" s="1644"/>
      <c r="FJ302" s="1644"/>
      <c r="FK302" s="1644"/>
      <c r="FL302" s="1644"/>
      <c r="FM302" s="1644"/>
      <c r="FN302" s="1644"/>
      <c r="FO302" s="1644"/>
      <c r="FP302" s="1644"/>
      <c r="FQ302" s="1644"/>
      <c r="FR302" s="1644"/>
      <c r="FS302" s="1644"/>
      <c r="FT302" s="1644"/>
      <c r="FU302" s="1644"/>
      <c r="FV302" s="1644"/>
      <c r="FW302" s="1644"/>
      <c r="FX302" s="1644"/>
      <c r="FY302" s="1644"/>
      <c r="FZ302" s="1644"/>
      <c r="GA302" s="1644"/>
      <c r="GB302" s="1644"/>
      <c r="GC302" s="1644"/>
      <c r="GD302" s="1644"/>
      <c r="GE302" s="1644"/>
      <c r="GF302" s="1644"/>
      <c r="GG302" s="1644"/>
      <c r="GH302" s="1644"/>
      <c r="GI302" s="1644"/>
      <c r="GJ302" s="1644"/>
      <c r="GK302" s="1644"/>
      <c r="GL302" s="1644"/>
      <c r="GM302" s="1644"/>
      <c r="GO302" s="1640"/>
      <c r="GR302" s="1640"/>
      <c r="GS302" s="1640"/>
      <c r="GT302" s="1640"/>
      <c r="GU302" s="1640"/>
      <c r="GW302" s="1640"/>
      <c r="GX302" s="1640"/>
      <c r="GY302" s="1640"/>
      <c r="GZ302" s="1640"/>
      <c r="HA302" s="1640"/>
      <c r="HB302" s="1640"/>
      <c r="HC302" s="1640"/>
      <c r="HD302" s="1640"/>
      <c r="HE302" s="1640"/>
      <c r="HF302" s="1640"/>
      <c r="HG302" s="1640"/>
      <c r="HH302" s="1640"/>
      <c r="HI302" s="1640"/>
      <c r="HJ302" s="1640">
        <v>11</v>
      </c>
    </row>
    <row customHeight="1" ht="11.25" hidden="1">
      <c r="A303" s="996" t="s">
        <v>82</v>
      </c>
      <c r="B303" s="1169">
        <v>0</v>
      </c>
      <c r="C303" s="1645">
        <v>0</v>
      </c>
      <c r="D303" s="1644">
        <v>3</v>
      </c>
      <c r="E303" s="1640">
        <v>7</v>
      </c>
      <c r="F303" s="1640">
        <v>54</v>
      </c>
      <c r="G303" s="1640">
        <v>10</v>
      </c>
      <c r="H303" s="1640">
        <v>0</v>
      </c>
      <c r="I303" s="1640">
        <v>40</v>
      </c>
      <c r="J303" s="1644">
        <v>0</v>
      </c>
      <c r="K303" s="1644">
        <v>0</v>
      </c>
      <c r="L303" s="1644">
        <v>0</v>
      </c>
      <c r="M303" s="1644">
        <v>0</v>
      </c>
      <c r="N303" s="1644">
        <v>0</v>
      </c>
      <c r="O303" s="1644">
        <v>0</v>
      </c>
      <c r="P303" s="1644">
        <v>0</v>
      </c>
      <c r="Q303" s="1644">
        <v>0</v>
      </c>
      <c r="R303" s="1644">
        <v>0</v>
      </c>
      <c r="S303" s="1644">
        <v>0</v>
      </c>
      <c r="T303" s="1644">
        <v>0</v>
      </c>
      <c r="U303" s="1644">
        <v>0</v>
      </c>
      <c r="V303" s="1644">
        <v>0</v>
      </c>
      <c r="W303" s="1644">
        <v>0</v>
      </c>
      <c r="X303" s="1644">
        <v>0</v>
      </c>
      <c r="Y303" s="1644">
        <v>0</v>
      </c>
      <c r="Z303" s="1644">
        <v>0</v>
      </c>
      <c r="AA303" s="1644">
        <v>0</v>
      </c>
      <c r="AB303" s="1644">
        <v>0</v>
      </c>
      <c r="AC303" s="1644">
        <v>0</v>
      </c>
      <c r="AD303" s="1644">
        <v>0</v>
      </c>
      <c r="AE303" s="1644">
        <v>0</v>
      </c>
      <c r="AF303" s="1644">
        <v>0</v>
      </c>
      <c r="AG303" s="1644">
        <v>0</v>
      </c>
      <c r="AH303" s="1644">
        <v>0</v>
      </c>
      <c r="AI303" s="1644">
        <v>0</v>
      </c>
      <c r="AJ303" s="1644">
        <v>0</v>
      </c>
      <c r="AK303" s="1644">
        <v>0</v>
      </c>
      <c r="AL303" s="1644">
        <v>0</v>
      </c>
      <c r="AM303" s="1644">
        <v>0</v>
      </c>
      <c r="AN303" s="1644">
        <v>0</v>
      </c>
      <c r="AO303" s="1644">
        <v>0</v>
      </c>
      <c r="AP303" s="1644">
        <v>0</v>
      </c>
      <c r="AQ303" s="1644">
        <v>0</v>
      </c>
      <c r="AR303" s="1644">
        <v>0</v>
      </c>
      <c r="AS303" s="1644">
        <v>0</v>
      </c>
      <c r="AT303" s="1644">
        <v>0</v>
      </c>
      <c r="AU303" s="1644">
        <v>0</v>
      </c>
      <c r="AV303" s="1644">
        <v>0</v>
      </c>
      <c r="AW303" s="1644">
        <v>0</v>
      </c>
      <c r="AX303" s="1644">
        <v>0</v>
      </c>
      <c r="AY303" s="1644">
        <v>0</v>
      </c>
      <c r="AZ303" s="1644">
        <v>0</v>
      </c>
      <c r="BA303" s="1644">
        <v>0</v>
      </c>
      <c r="BB303" s="1644">
        <v>0</v>
      </c>
      <c r="BC303" s="1644">
        <v>0</v>
      </c>
      <c r="BD303" s="1644">
        <v>0</v>
      </c>
      <c r="BE303" s="1644">
        <v>0</v>
      </c>
      <c r="BF303" s="1644">
        <v>0</v>
      </c>
      <c r="BG303" s="1644">
        <v>0</v>
      </c>
      <c r="BH303" s="1644">
        <v>0</v>
      </c>
      <c r="BI303" s="1644">
        <v>0</v>
      </c>
      <c r="BJ303" s="1644">
        <v>0</v>
      </c>
      <c r="BK303" s="1644">
        <v>0</v>
      </c>
      <c r="BL303" s="1644">
        <v>0</v>
      </c>
      <c r="BM303" s="1644">
        <v>0</v>
      </c>
      <c r="BN303" s="1644">
        <v>0</v>
      </c>
      <c r="BO303" s="1644">
        <v>0</v>
      </c>
      <c r="BP303" s="1644">
        <v>0</v>
      </c>
      <c r="BQ303" s="1644">
        <v>0</v>
      </c>
      <c r="BR303" s="1644">
        <v>0</v>
      </c>
      <c r="BS303" s="1644">
        <v>0</v>
      </c>
      <c r="BT303" s="1644">
        <v>0</v>
      </c>
      <c r="BU303" s="1644">
        <v>0</v>
      </c>
      <c r="BV303" s="1644">
        <v>0</v>
      </c>
      <c r="BW303" s="1644">
        <v>0</v>
      </c>
      <c r="BX303" s="1644">
        <v>0</v>
      </c>
      <c r="BY303" s="1644">
        <v>0</v>
      </c>
      <c r="BZ303" s="1644">
        <v>0</v>
      </c>
      <c r="CA303" s="1644">
        <v>0</v>
      </c>
      <c r="CB303" s="1644">
        <v>0</v>
      </c>
      <c r="CC303" s="1644">
        <v>0</v>
      </c>
      <c r="CD303" s="1644">
        <v>0</v>
      </c>
      <c r="CE303" s="1644">
        <v>0</v>
      </c>
      <c r="CF303" s="1644">
        <v>0</v>
      </c>
      <c r="CG303" s="1644">
        <v>0</v>
      </c>
      <c r="CH303" s="1644">
        <v>0</v>
      </c>
      <c r="CI303" s="1644">
        <v>0</v>
      </c>
      <c r="CJ303" s="1644">
        <v>0</v>
      </c>
      <c r="CK303" s="1644">
        <v>0</v>
      </c>
      <c r="CL303" s="1644">
        <v>0</v>
      </c>
      <c r="CM303" s="1644">
        <v>0</v>
      </c>
      <c r="CN303" s="1644">
        <v>0</v>
      </c>
      <c r="CO303" s="1644">
        <v>0</v>
      </c>
      <c r="CP303" s="1644">
        <v>0</v>
      </c>
      <c r="CQ303" s="1644">
        <v>0</v>
      </c>
      <c r="CR303" s="1644">
        <v>0</v>
      </c>
      <c r="CS303" s="1644">
        <v>0</v>
      </c>
      <c r="CT303" s="1644">
        <v>0</v>
      </c>
      <c r="CU303" s="1644">
        <v>0</v>
      </c>
      <c r="CV303" s="1644">
        <v>0</v>
      </c>
      <c r="CW303" s="1644">
        <v>0</v>
      </c>
      <c r="CX303" s="1644">
        <v>0</v>
      </c>
      <c r="CY303" s="1644">
        <v>0</v>
      </c>
      <c r="CZ303" s="1644">
        <v>0</v>
      </c>
      <c r="DA303" s="1644">
        <v>0</v>
      </c>
      <c r="DB303" s="1644">
        <v>0</v>
      </c>
      <c r="DC303" s="1644">
        <v>0</v>
      </c>
      <c r="DD303" s="1644">
        <v>0</v>
      </c>
      <c r="DE303" s="1644">
        <v>0</v>
      </c>
      <c r="DF303" s="1644">
        <v>0</v>
      </c>
      <c r="DG303" s="1644">
        <v>0</v>
      </c>
      <c r="DH303" s="1644">
        <v>0</v>
      </c>
      <c r="DI303" s="1644">
        <v>0</v>
      </c>
      <c r="DJ303" s="1644">
        <v>0</v>
      </c>
      <c r="DK303" s="1644">
        <v>0</v>
      </c>
      <c r="DL303" s="1644">
        <v>0</v>
      </c>
      <c r="DM303" s="1644">
        <v>0</v>
      </c>
      <c r="DN303" s="1644">
        <v>0</v>
      </c>
      <c r="DO303" s="1644">
        <v>0</v>
      </c>
      <c r="DP303" s="1644">
        <v>0</v>
      </c>
      <c r="DQ303" s="1644">
        <v>0</v>
      </c>
      <c r="DR303" s="1644">
        <v>0</v>
      </c>
      <c r="DS303" s="1644">
        <v>0</v>
      </c>
      <c r="DT303" s="1644">
        <v>0</v>
      </c>
      <c r="DU303" s="1644">
        <v>0</v>
      </c>
      <c r="DV303" s="1644">
        <v>0</v>
      </c>
      <c r="DW303" s="1644">
        <v>0</v>
      </c>
      <c r="DX303" s="1644">
        <v>0</v>
      </c>
      <c r="DY303" s="1644">
        <v>0</v>
      </c>
      <c r="DZ303" s="1644">
        <v>0</v>
      </c>
      <c r="EA303" s="1644">
        <v>0</v>
      </c>
      <c r="EB303" s="1644">
        <v>0</v>
      </c>
      <c r="EC303" s="1644">
        <v>0</v>
      </c>
      <c r="ED303" s="1644">
        <v>0</v>
      </c>
      <c r="EE303" s="1644">
        <v>0</v>
      </c>
      <c r="EF303" s="1644">
        <v>0</v>
      </c>
      <c r="EG303" s="1644">
        <v>0</v>
      </c>
      <c r="EH303" s="1644">
        <v>0</v>
      </c>
      <c r="EI303" s="1644">
        <v>0</v>
      </c>
      <c r="EJ303" s="1644">
        <v>0</v>
      </c>
      <c r="EK303" s="1644">
        <v>0</v>
      </c>
      <c r="EL303" s="1644">
        <v>0</v>
      </c>
      <c r="EM303" s="1644">
        <v>0</v>
      </c>
      <c r="EN303" s="1644">
        <v>0</v>
      </c>
      <c r="EO303" s="1644">
        <v>0</v>
      </c>
      <c r="EP303" s="1644">
        <v>0</v>
      </c>
      <c r="EQ303" s="1644">
        <v>0</v>
      </c>
      <c r="ER303" s="1644">
        <v>0</v>
      </c>
      <c r="ES303" s="1644">
        <v>0</v>
      </c>
      <c r="ET303" s="1644">
        <v>0</v>
      </c>
      <c r="EU303" s="1644">
        <v>0</v>
      </c>
      <c r="EV303" s="1644">
        <v>0</v>
      </c>
      <c r="EW303" s="1644">
        <v>0</v>
      </c>
      <c r="EX303" s="1644">
        <v>0</v>
      </c>
      <c r="EY303" s="1644">
        <v>0</v>
      </c>
      <c r="EZ303" s="1644">
        <v>0</v>
      </c>
      <c r="FA303" s="1644">
        <v>0</v>
      </c>
      <c r="FB303" s="1644">
        <v>0</v>
      </c>
      <c r="FC303" s="1644">
        <v>0</v>
      </c>
      <c r="FD303" s="1644">
        <v>0</v>
      </c>
      <c r="FE303" s="1644">
        <v>0</v>
      </c>
      <c r="FF303" s="1644">
        <v>0</v>
      </c>
      <c r="FG303" s="1644">
        <v>0</v>
      </c>
      <c r="FH303" s="1644">
        <v>0</v>
      </c>
      <c r="FI303" s="1644">
        <v>0</v>
      </c>
      <c r="FJ303" s="1644">
        <v>0</v>
      </c>
      <c r="FK303" s="1644">
        <v>0</v>
      </c>
      <c r="FL303" s="1644">
        <v>0</v>
      </c>
      <c r="FM303" s="1644">
        <v>0</v>
      </c>
      <c r="FN303" s="1644">
        <v>0</v>
      </c>
      <c r="FO303" s="1644">
        <v>0</v>
      </c>
      <c r="FP303" s="1644">
        <v>0</v>
      </c>
      <c r="FQ303" s="1644">
        <v>0</v>
      </c>
      <c r="FR303" s="1644">
        <v>0</v>
      </c>
      <c r="FS303" s="1644">
        <v>0</v>
      </c>
      <c r="FT303" s="1644">
        <v>0</v>
      </c>
      <c r="FU303" s="1644">
        <v>0</v>
      </c>
      <c r="FV303" s="1644">
        <v>0</v>
      </c>
      <c r="FW303" s="1644">
        <v>0</v>
      </c>
      <c r="FX303" s="1644">
        <v>0</v>
      </c>
      <c r="FY303" s="1644">
        <v>0</v>
      </c>
      <c r="FZ303" s="1644">
        <v>0</v>
      </c>
      <c r="GA303" s="1644">
        <v>0</v>
      </c>
      <c r="GB303" s="1644">
        <v>0</v>
      </c>
      <c r="GC303" s="1644">
        <v>0</v>
      </c>
      <c r="GD303" s="1644">
        <v>0</v>
      </c>
      <c r="GE303" s="1644">
        <v>0</v>
      </c>
      <c r="GF303" s="1644">
        <v>0</v>
      </c>
      <c r="GG303" s="1644">
        <v>0</v>
      </c>
      <c r="GH303" s="1644">
        <v>0</v>
      </c>
      <c r="GI303" s="1644">
        <v>0</v>
      </c>
      <c r="GJ303" s="1644">
        <v>0</v>
      </c>
      <c r="GK303" s="1644">
        <v>0</v>
      </c>
      <c r="GL303" s="1644">
        <v>0</v>
      </c>
      <c r="GM303" s="1644">
        <v>0</v>
      </c>
      <c r="GN303" s="1640">
        <v>102</v>
      </c>
      <c r="GO303" s="1169">
        <v>9</v>
      </c>
      <c r="GP303" s="1645">
        <v>5</v>
      </c>
      <c r="GQ303" s="1645">
        <v>3</v>
      </c>
      <c r="GR303" s="1169">
        <v>3</v>
      </c>
      <c r="GS303" s="1169">
        <v>3</v>
      </c>
      <c r="GT303" s="1169">
        <v>3</v>
      </c>
      <c r="GU303" s="1169">
        <v>3</v>
      </c>
      <c r="GV303" s="1645">
        <v>10</v>
      </c>
      <c r="GW303" s="1169">
        <v>34</v>
      </c>
      <c r="GX303" s="1169">
        <v>9</v>
      </c>
      <c r="GY303" s="553">
        <v>8</v>
      </c>
      <c r="GZ303" s="1169">
        <v>8</v>
      </c>
      <c r="HA303" s="1169">
        <v>8</v>
      </c>
      <c r="HB303" s="1169">
        <v>8</v>
      </c>
      <c r="HC303" s="1169">
        <v>8</v>
      </c>
      <c r="HD303" s="1169">
        <v>8</v>
      </c>
      <c r="HE303" s="1641">
        <v>8</v>
      </c>
      <c r="HF303" s="1641">
        <v>8</v>
      </c>
      <c r="HG303" s="1641">
        <v>8</v>
      </c>
      <c r="HH303" s="1641">
        <v>8</v>
      </c>
      <c r="HI303" s="1641">
        <v>8</v>
      </c>
      <c r="HJ303" s="1640">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GN25:GN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GM68 H66:GM66"/>
    <dataValidation type="decimal" allowBlank="1" showErrorMessage="1" errorTitle="Ошибка" error="Введите значение от 0 до 100%" sqref="H90:GM90 H95:GM95">
      <formula1>0</formula1>
      <formula2>100</formula2>
    </dataValidation>
    <dataValidation type="decimal" allowBlank="1" showErrorMessage="1" errorTitle="Ошибка" error="Допускается ввод только действительных чисел!" sqref="H123:GM123 H120:GM120 H126:GM126 H75:GM80">
      <formula1>-9.99999999999999E+37</formula1>
      <formula2>9.99999999999999E+37</formula2>
    </dataValidation>
    <dataValidation type="decimal" allowBlank="1" showErrorMessage="1" errorTitle="Ошибка" error="Допускается ввод только действительных чисел!" sqref="H72:GM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GM130 H81:GM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GM67 H69:GM69 H91:GM94 H127:GM127 H30:GM30 H32:GM33 H35:GM38 H40:GM65 H82:GM86 H17:GM17 H9:GM13 H15:GM15 H96:GM119 H74:GM74 H88:GM89 H4:GM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GM34 H39:GM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GM70">
      <formula1>900</formula1>
    </dataValidation>
    <dataValidation type="list" allowBlank="1" showInputMessage="1" showErrorMessage="1" errorTitle="Ошибка" error="Выберите значение из списка" prompt="Выберите значение из списка" sqref="H7:GM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F4136B-5EB6-2DB2-B886-0.E40D1B46}" mc:Ignorable="x14ac xr xr2 xr3">
  <sheetPr>
    <tabColor theme="9" tint="-0.25"/>
  </sheetPr>
  <dimension ref="A1:CF1703"/>
  <sheetViews>
    <sheetView topLeftCell="A1" showGridLines="0" zoomScale="90" workbookViewId="0">
      <selection activeCell="A1688" sqref="A1688:CF1696"/>
    </sheetView>
  </sheetViews>
  <sheetFormatPr defaultColWidth="9.140625" customHeight="1" defaultRowHeight="11.25"/>
  <cols>
    <col min="1" max="1" style="952" width="14.7109375" hidden="1" customWidth="1"/>
    <col min="2" max="2" style="1641" width="17.00390625" hidden="1" customWidth="1"/>
    <col min="3" max="3" style="1644" width="3.00390625" customWidth="1"/>
    <col min="4" max="4" style="1644" width="1.8515625" hidden="1" customWidth="1"/>
    <col min="5" max="6" style="1644" width="7.00390625" customWidth="1"/>
    <col min="7" max="7" style="1644" width="29.00390625" customWidth="1"/>
    <col min="8" max="8" style="1644" width="3.7109375" customWidth="1"/>
    <col min="9" max="9" style="1644" width="5.00390625" customWidth="1"/>
    <col min="10" max="11" style="1644" width="24.00390625" customWidth="1"/>
    <col min="12" max="12" style="1644" width="3.00390625" customWidth="1"/>
    <col min="13" max="13" style="1644" width="6.00390625" customWidth="1"/>
    <col min="14" max="14" style="1644" width="25.00390625" customWidth="1"/>
    <col min="15" max="18" style="1644" width="18.00390625" customWidth="1"/>
    <col min="19" max="19" style="1644" width="93.00390625" customWidth="1"/>
    <col min="20" max="20" style="1644" width="10.00390625" customWidth="1"/>
    <col min="21" max="21" style="1651" width="10.00390625" customWidth="1"/>
    <col min="22" max="22" style="1651" width="11.00390625" customWidth="1"/>
    <col min="23" max="27" style="1641" width="10.00390625" customWidth="1"/>
    <col min="28" max="83" style="1644" width="8.00390625" customWidth="1"/>
    <col min="84" max="84" style="1644" width="9.140625" hidden="1"/>
  </cols>
  <sheetData>
    <row customHeight="1" ht="22.5" hidden="1">
      <c r="CF1" s="514" t="s">
        <v>14</v>
      </c>
    </row>
    <row customHeight="1" ht="11.25" hidden="1">
      <c r="CF2" s="514">
        <v>0</v>
      </c>
    </row>
    <row customHeight="1" ht="11.25" hidden="1">
      <c r="CF3" s="514">
        <v>0</v>
      </c>
    </row>
    <row customHeight="1" ht="3">
      <c r="C4" s="518"/>
      <c r="D4" s="518"/>
      <c r="E4" s="518"/>
      <c r="F4" s="518"/>
      <c r="G4" s="518"/>
      <c r="H4" s="518"/>
      <c r="I4" s="518"/>
      <c r="J4" s="518"/>
      <c r="K4" s="175"/>
      <c r="L4" s="175"/>
      <c r="M4" s="175"/>
      <c r="CF4" s="514">
        <v>3</v>
      </c>
    </row>
    <row customHeight="1" ht="29.25">
      <c r="C5" s="518"/>
      <c r="D5" s="1066"/>
      <c r="E5" s="2246" t="str">
        <f>FHD20_NAME_FORM</f>
        <v>Форма 11. Информация о расходах на капитальный и текущий ремонт основных средств</v>
      </c>
      <c r="F5" s="2246"/>
      <c r="G5" s="2246"/>
      <c r="H5" s="2246"/>
      <c r="I5" s="2246"/>
      <c r="J5" s="2246"/>
      <c r="K5" s="2246"/>
      <c r="L5" s="622"/>
      <c r="M5" s="622"/>
      <c r="CF5" s="514">
        <v>28</v>
      </c>
    </row>
    <row s="1644" customFormat="1" customHeight="1" ht="16.8">
      <c r="A6" s="619"/>
      <c r="B6" s="768"/>
      <c r="C6" s="518"/>
      <c r="D6" s="1067"/>
      <c r="E6" s="2185" t="str">
        <f>IF(org=0,"Не определено",org)</f>
        <v>ООО "СамРЭК-Эксплуатация"</v>
      </c>
      <c r="F6" s="2185"/>
      <c r="G6" s="2185"/>
      <c r="H6" s="2185"/>
      <c r="I6" s="2185"/>
      <c r="J6" s="2185"/>
      <c r="K6" s="2185"/>
      <c r="L6" s="622"/>
      <c r="M6" s="622"/>
      <c r="U6" s="620"/>
      <c r="V6" s="620"/>
      <c r="W6" s="621"/>
      <c r="X6" s="768"/>
      <c r="Y6" s="768"/>
      <c r="Z6" s="768"/>
      <c r="AA6" s="768"/>
      <c r="CF6" s="767">
        <v>16</v>
      </c>
    </row>
    <row customHeight="1" ht="11.549999999999999">
      <c r="C7" s="518"/>
      <c r="D7" s="518"/>
      <c r="E7" s="518"/>
      <c r="F7" s="518"/>
      <c r="G7" s="531"/>
      <c r="H7" s="531"/>
      <c r="I7" s="531"/>
      <c r="J7" s="531"/>
      <c r="K7" s="623"/>
      <c r="L7" s="623"/>
      <c r="M7" s="623"/>
      <c r="R7" s="761"/>
      <c r="CF7" s="514">
        <v>11</v>
      </c>
    </row>
    <row s="1650" customFormat="1" customHeight="1" ht="4.2">
      <c r="A8" s="630"/>
      <c r="B8" s="575"/>
      <c r="C8" s="360"/>
      <c r="D8" s="360"/>
      <c r="E8" s="360"/>
      <c r="F8" s="360"/>
      <c r="G8" s="984"/>
      <c r="H8" s="984"/>
      <c r="I8" s="984"/>
      <c r="J8" s="984"/>
      <c r="K8" s="1027"/>
      <c r="L8" s="1027"/>
      <c r="M8" s="1027"/>
      <c r="R8" s="1028"/>
      <c r="U8" s="620"/>
      <c r="V8" s="620"/>
      <c r="W8" s="631"/>
      <c r="X8" s="575"/>
      <c r="Y8" s="575"/>
      <c r="Z8" s="575"/>
      <c r="AA8" s="575"/>
      <c r="CF8" s="505">
        <v>4</v>
      </c>
    </row>
    <row customHeight="1" ht="19.95">
      <c r="D9" s="298"/>
      <c r="E9" s="2110" t="s">
        <v>773</v>
      </c>
      <c r="F9" s="2111"/>
      <c r="G9" s="2111"/>
      <c r="H9" s="2111"/>
      <c r="I9" s="2111"/>
      <c r="J9" s="2111"/>
      <c r="K9" s="2111"/>
      <c r="L9" s="2111"/>
      <c r="M9" s="2111"/>
      <c r="N9" s="2111"/>
      <c r="O9" s="2111"/>
      <c r="P9" s="2111"/>
      <c r="Q9" s="2111"/>
      <c r="R9" s="2112"/>
      <c r="S9" s="2136" t="s">
        <v>774</v>
      </c>
      <c r="T9" s="343"/>
      <c r="CF9" s="514">
        <v>19</v>
      </c>
    </row>
    <row customHeight="1" ht="48.29999999999999">
      <c r="D10" s="560" t="s">
        <v>88</v>
      </c>
      <c r="E10" s="2136" t="s">
        <v>88</v>
      </c>
      <c r="F10" s="2136"/>
      <c r="G10" s="530" t="s">
        <v>775</v>
      </c>
      <c r="H10" s="2136" t="s">
        <v>88</v>
      </c>
      <c r="I10" s="2136"/>
      <c r="J10" s="530" t="s">
        <v>1075</v>
      </c>
      <c r="K10" s="530" t="s">
        <v>1076</v>
      </c>
      <c r="L10" s="2136" t="s">
        <v>88</v>
      </c>
      <c r="M10" s="2136"/>
      <c r="N10" s="530" t="s">
        <v>1077</v>
      </c>
      <c r="O10" s="530" t="s">
        <v>1078</v>
      </c>
      <c r="P10" s="530" t="s">
        <v>1079</v>
      </c>
      <c r="Q10" s="530" t="s">
        <v>1080</v>
      </c>
      <c r="R10" s="530" t="s">
        <v>1081</v>
      </c>
      <c r="S10" s="2136"/>
      <c r="T10" s="343"/>
      <c r="CF10" s="514">
        <v>46</v>
      </c>
    </row>
    <row s="1651" customFormat="1" customHeight="1" ht="15" hidden="1">
      <c r="A11" s="1061"/>
      <c r="D11" s="1034" t="s">
        <v>200</v>
      </c>
      <c r="E11" s="1034"/>
      <c r="F11" s="1034" t="s">
        <v>103</v>
      </c>
      <c r="G11" s="1034" t="s">
        <v>90</v>
      </c>
      <c r="H11" s="1034"/>
      <c r="I11" s="1034" t="s">
        <v>91</v>
      </c>
      <c r="J11" s="1034" t="s">
        <v>117</v>
      </c>
      <c r="K11" s="1034" t="s">
        <v>92</v>
      </c>
      <c r="L11" s="1034"/>
      <c r="M11" s="1034" t="s">
        <v>93</v>
      </c>
      <c r="N11" s="1034" t="s">
        <v>129</v>
      </c>
      <c r="O11" s="1034" t="s">
        <v>134</v>
      </c>
      <c r="P11" s="1034" t="s">
        <v>139</v>
      </c>
      <c r="Q11" s="1034" t="s">
        <v>144</v>
      </c>
      <c r="R11" s="1034" t="s">
        <v>149</v>
      </c>
      <c r="S11" s="1034" t="s">
        <v>154</v>
      </c>
      <c r="U11" s="620"/>
      <c r="V11" s="620"/>
      <c r="W11" s="620"/>
      <c r="CF11" s="520">
        <v>0</v>
      </c>
    </row>
    <row s="1644" customFormat="1" customHeight="1" ht="1.05">
      <c r="A12" s="624"/>
      <c r="B12" s="371"/>
      <c r="D12" s="557"/>
      <c r="E12" s="355"/>
      <c r="F12" s="355"/>
      <c r="Q12" s="625"/>
      <c r="R12" s="626"/>
      <c r="T12" s="627"/>
      <c r="U12" s="628"/>
      <c r="V12" s="628"/>
      <c r="W12" s="629"/>
      <c r="X12" s="371"/>
      <c r="Y12" s="371"/>
      <c r="Z12" s="371"/>
      <c r="AA12" s="371"/>
      <c r="CF12" s="518">
        <v>1</v>
      </c>
    </row>
    <row s="1650" customFormat="1" customHeight="1" ht="1.05">
      <c r="A13" s="630"/>
      <c r="B13" s="575"/>
      <c r="D13" s="557" t="s">
        <v>849</v>
      </c>
      <c r="E13" s="569"/>
      <c r="F13" s="569"/>
      <c r="G13" s="569"/>
      <c r="H13" s="569"/>
      <c r="I13" s="569"/>
      <c r="J13" s="569"/>
      <c r="K13" s="569"/>
      <c r="L13" s="569"/>
      <c r="M13" s="569"/>
      <c r="N13" s="569"/>
      <c r="O13" s="569"/>
      <c r="P13" s="569"/>
      <c r="Q13" s="569"/>
      <c r="R13" s="569"/>
      <c r="T13" s="343"/>
      <c r="U13" s="620"/>
      <c r="V13" s="620"/>
      <c r="W13" s="631"/>
      <c r="X13" s="575"/>
      <c r="Y13" s="575"/>
      <c r="Z13" s="575"/>
      <c r="AA13" s="575"/>
      <c r="CF13" s="505">
        <v>1</v>
      </c>
    </row>
    <row s="1859" customFormat="1" customHeight="1" ht="15" hidden="1">
      <c r="A14" s="632" t="s">
        <v>206</v>
      </c>
      <c r="B14" s="633"/>
      <c r="C14" s="633"/>
      <c r="D14" s="2389" t="s">
        <v>200</v>
      </c>
      <c r="E14" s="2386" t="s">
        <v>196</v>
      </c>
      <c r="F14" s="2387"/>
      <c r="G14" s="2388"/>
      <c r="H14" s="2392" t="str">
        <f>IF(A14="","",INDEX(DIFFERENTIATION_UNMERGE_VD,MATCH(A14,DIFFERENTIATION_ID_DIFF,0)))</f>
        <v>Производство тепловой энергии. Некомбинированная выработка</v>
      </c>
      <c r="I14" s="2392"/>
      <c r="J14" s="2392"/>
      <c r="K14" s="2392"/>
      <c r="L14" s="2392"/>
      <c r="M14" s="2392"/>
      <c r="N14" s="2392"/>
      <c r="O14" s="2392"/>
      <c r="P14" s="2392"/>
      <c r="Q14" s="2392"/>
      <c r="R14" s="2392"/>
      <c r="S14" s="728"/>
      <c r="T14" s="725"/>
      <c r="U14" s="634"/>
      <c r="V14" s="634"/>
      <c r="W14" s="635"/>
      <c r="X14" s="635"/>
      <c r="Y14" s="635"/>
      <c r="Z14" s="635"/>
      <c r="AA14" s="636"/>
      <c r="AB14" s="637"/>
      <c r="AC14" s="2384"/>
      <c r="AD14" s="638"/>
      <c r="AE14" s="639" t="s">
        <v>22</v>
      </c>
      <c r="AF14" s="639"/>
      <c r="AG14" s="640" t="s">
        <v>1082</v>
      </c>
      <c r="AH14" s="641">
        <v>3</v>
      </c>
      <c r="AI14" s="634"/>
      <c r="AJ14" s="634"/>
      <c r="AK14" s="634"/>
      <c r="AL14" s="634"/>
      <c r="AM14" s="634"/>
      <c r="AN14" s="634"/>
      <c r="AO14" s="634"/>
      <c r="AP14" s="634"/>
      <c r="AQ14" s="634"/>
      <c r="AR14" s="634"/>
      <c r="AS14" s="634"/>
      <c r="AT14" s="634"/>
      <c r="AU14" s="634"/>
      <c r="AV14" s="634"/>
      <c r="AW14" s="634"/>
      <c r="AX14" s="634"/>
      <c r="AY14" s="634"/>
      <c r="AZ14" s="634"/>
      <c r="BA14" s="634"/>
      <c r="BB14" s="634"/>
      <c r="BC14" s="634"/>
      <c r="BD14" s="634"/>
      <c r="BE14" s="634"/>
      <c r="BF14" s="634"/>
      <c r="BG14" s="634"/>
      <c r="BH14" s="634"/>
      <c r="BI14" s="634"/>
      <c r="BJ14" s="634"/>
      <c r="BK14" s="634"/>
      <c r="BL14" s="634"/>
      <c r="BM14" s="634"/>
      <c r="BN14" s="634"/>
      <c r="BO14" s="634"/>
      <c r="BP14" s="634"/>
      <c r="BQ14" s="634"/>
      <c r="BR14" s="634"/>
      <c r="BS14" s="634"/>
      <c r="BT14" s="634"/>
      <c r="BU14" s="634"/>
      <c r="BV14" s="635"/>
      <c r="BW14" s="635"/>
      <c r="BX14" s="635"/>
      <c r="BY14" s="635"/>
      <c r="BZ14" s="635"/>
      <c r="CA14" s="635"/>
      <c r="CB14" s="635"/>
      <c r="CC14" s="635"/>
      <c r="CD14" s="635"/>
      <c r="CE14" s="635"/>
      <c r="CF14" s="302">
        <v>0</v>
      </c>
    </row>
    <row s="1859" customFormat="1" customHeight="1" ht="15" hidden="1">
      <c r="A15" s="632"/>
      <c r="B15" s="633"/>
      <c r="C15" s="633"/>
      <c r="D15" s="2390"/>
      <c r="E15" s="2386" t="s">
        <v>1037</v>
      </c>
      <c r="F15" s="2387"/>
      <c r="G15" s="2388"/>
      <c r="H15" s="2392" t="str">
        <f>IF(A14="","",INDEX(DIFFERENTIATION_UNMERGE_AREA,MATCH(A14,DIFFERENTIATION_ID_DIFF,0)))</f>
        <v>Территория 1</v>
      </c>
      <c r="I15" s="2392"/>
      <c r="J15" s="2392"/>
      <c r="K15" s="2392"/>
      <c r="L15" s="2392"/>
      <c r="M15" s="2392"/>
      <c r="N15" s="2392"/>
      <c r="O15" s="2392"/>
      <c r="P15" s="2392"/>
      <c r="Q15" s="2392"/>
      <c r="R15" s="2392"/>
      <c r="S15" s="728"/>
      <c r="T15" s="725"/>
      <c r="U15" s="634"/>
      <c r="V15" s="634"/>
      <c r="W15" s="635"/>
      <c r="X15" s="635"/>
      <c r="Y15" s="635"/>
      <c r="Z15" s="635"/>
      <c r="AA15" s="636"/>
      <c r="AB15" s="637"/>
      <c r="AC15" s="2384"/>
      <c r="AD15" s="638"/>
      <c r="AE15" s="639"/>
      <c r="AF15" s="639"/>
      <c r="AG15" s="640"/>
      <c r="AH15" s="641"/>
      <c r="AI15" s="634"/>
      <c r="AJ15" s="634"/>
      <c r="AK15" s="634"/>
      <c r="AL15" s="634"/>
      <c r="AM15" s="634"/>
      <c r="AN15" s="634"/>
      <c r="AO15" s="634"/>
      <c r="AP15" s="634"/>
      <c r="AQ15" s="634"/>
      <c r="AR15" s="634"/>
      <c r="AS15" s="634"/>
      <c r="AT15" s="634"/>
      <c r="AU15" s="634"/>
      <c r="AV15" s="634"/>
      <c r="AW15" s="634"/>
      <c r="AX15" s="634"/>
      <c r="AY15" s="634"/>
      <c r="AZ15" s="634"/>
      <c r="BA15" s="634"/>
      <c r="BB15" s="634"/>
      <c r="BC15" s="634"/>
      <c r="BD15" s="634"/>
      <c r="BE15" s="634"/>
      <c r="BF15" s="634"/>
      <c r="BG15" s="634"/>
      <c r="BH15" s="634"/>
      <c r="BI15" s="634"/>
      <c r="BJ15" s="634"/>
      <c r="BK15" s="634"/>
      <c r="BL15" s="634"/>
      <c r="BM15" s="634"/>
      <c r="BN15" s="634"/>
      <c r="BO15" s="634"/>
      <c r="BP15" s="634"/>
      <c r="BQ15" s="634"/>
      <c r="BR15" s="634"/>
      <c r="BS15" s="634"/>
      <c r="BT15" s="634"/>
      <c r="BU15" s="634"/>
      <c r="BV15" s="635"/>
      <c r="BW15" s="635"/>
      <c r="BX15" s="635"/>
      <c r="BY15" s="635"/>
      <c r="BZ15" s="635"/>
      <c r="CA15" s="635"/>
      <c r="CB15" s="635"/>
      <c r="CC15" s="635"/>
      <c r="CD15" s="635"/>
      <c r="CE15" s="635"/>
      <c r="CF15" s="302">
        <v>0</v>
      </c>
    </row>
    <row s="1859" customFormat="1" customHeight="1" ht="15" hidden="1">
      <c r="A16" s="632"/>
      <c r="B16" s="633"/>
      <c r="C16" s="633"/>
      <c r="D16" s="2390"/>
      <c r="E16" s="2386" t="s">
        <v>1038</v>
      </c>
      <c r="F16" s="2387"/>
      <c r="G16" s="2388"/>
      <c r="H16" s="2392" t="str">
        <f>IF(A14="","",INDEX(DIFFERENTIATION_UNMERGE_SYSTEM,MATCH(A14,DIFFERENTIATION_ID_DIFF,0)))</f>
        <v>с. Никитинка, ул. Никитинская, 8, котельная № 1-20</v>
      </c>
      <c r="I16" s="2392"/>
      <c r="J16" s="2392"/>
      <c r="K16" s="2392"/>
      <c r="L16" s="2392"/>
      <c r="M16" s="2392"/>
      <c r="N16" s="2392"/>
      <c r="O16" s="2392"/>
      <c r="P16" s="2392"/>
      <c r="Q16" s="2392"/>
      <c r="R16" s="2392"/>
      <c r="S16" s="728"/>
      <c r="T16" s="725"/>
      <c r="U16" s="634"/>
      <c r="V16" s="634"/>
      <c r="W16" s="635"/>
      <c r="X16" s="635"/>
      <c r="Y16" s="635"/>
      <c r="Z16" s="635"/>
      <c r="AA16" s="636"/>
      <c r="AB16" s="637"/>
      <c r="AC16" s="2384"/>
      <c r="AD16" s="638"/>
      <c r="AE16" s="639"/>
      <c r="AF16" s="639"/>
      <c r="AG16" s="640"/>
      <c r="AH16" s="641"/>
      <c r="AI16" s="634"/>
      <c r="AJ16" s="634"/>
      <c r="AK16" s="634"/>
      <c r="AL16" s="634"/>
      <c r="AM16" s="634"/>
      <c r="AN16" s="634"/>
      <c r="AO16" s="634"/>
      <c r="AP16" s="634"/>
      <c r="AQ16" s="634"/>
      <c r="AR16" s="634"/>
      <c r="AS16" s="634"/>
      <c r="AT16" s="634"/>
      <c r="AU16" s="634"/>
      <c r="AV16" s="634"/>
      <c r="AW16" s="634"/>
      <c r="AX16" s="634"/>
      <c r="AY16" s="634"/>
      <c r="AZ16" s="634"/>
      <c r="BA16" s="634"/>
      <c r="BB16" s="634"/>
      <c r="BC16" s="634"/>
      <c r="BD16" s="634"/>
      <c r="BE16" s="634"/>
      <c r="BF16" s="634"/>
      <c r="BG16" s="634"/>
      <c r="BH16" s="634"/>
      <c r="BI16" s="634"/>
      <c r="BJ16" s="634"/>
      <c r="BK16" s="634"/>
      <c r="BL16" s="634"/>
      <c r="BM16" s="634"/>
      <c r="BN16" s="634"/>
      <c r="BO16" s="634"/>
      <c r="BP16" s="634"/>
      <c r="BQ16" s="634"/>
      <c r="BR16" s="634"/>
      <c r="BS16" s="634"/>
      <c r="BT16" s="634"/>
      <c r="BU16" s="634"/>
      <c r="BV16" s="635"/>
      <c r="BW16" s="635"/>
      <c r="BX16" s="635"/>
      <c r="BY16" s="635"/>
      <c r="BZ16" s="635"/>
      <c r="CA16" s="635"/>
      <c r="CB16" s="635"/>
      <c r="CC16" s="635"/>
      <c r="CD16" s="635"/>
      <c r="CE16" s="635"/>
      <c r="CF16" s="302">
        <v>0</v>
      </c>
    </row>
    <row s="1859" customFormat="1" customHeight="1" ht="22.5" hidden="1">
      <c r="A17" s="642"/>
      <c r="B17" s="426"/>
      <c r="C17" s="421"/>
      <c r="D17" s="2390"/>
      <c r="E17" s="2385" t="s">
        <v>1083</v>
      </c>
      <c r="F17" s="2385"/>
      <c r="G17" s="2385"/>
      <c r="H17" s="2385"/>
      <c r="I17" s="2385"/>
      <c r="J17" s="2385"/>
      <c r="K17" s="2385"/>
      <c r="L17" s="2385"/>
      <c r="M17" s="2385"/>
      <c r="N17" s="2385"/>
      <c r="O17" s="2385"/>
      <c r="P17" s="2385"/>
      <c r="Q17" s="567">
        <f>SUMIF(T18:T19,"i",Q18:Q19)</f>
        <v>0</v>
      </c>
      <c r="R17" s="1026"/>
      <c r="S17" s="906" t="s">
        <v>1084</v>
      </c>
      <c r="T17" s="726" t="s">
        <v>1085</v>
      </c>
      <c r="U17" s="2383">
        <v>1</v>
      </c>
      <c r="V17" s="2383" t="str">
        <f>INDEX(B_FHD_FLAG_INDEX_1,1,MATCH(A14,B_FHD_FLAG_DIFFERENTIATION,0))</f>
        <v>отсутствует</v>
      </c>
      <c r="W17" s="426"/>
      <c r="X17" s="426"/>
      <c r="Y17" s="426"/>
      <c r="Z17" s="426"/>
      <c r="AA17" s="520"/>
      <c r="AB17" s="426"/>
      <c r="AC17" s="2384"/>
      <c r="AD17" s="638"/>
      <c r="AE17" s="426"/>
      <c r="AF17" s="426"/>
      <c r="AG17" s="520"/>
      <c r="AH17" s="520"/>
      <c r="AI17" s="520"/>
      <c r="AJ17" s="520"/>
      <c r="AK17" s="520"/>
      <c r="AL17" s="520"/>
      <c r="AM17" s="520"/>
      <c r="AN17" s="520"/>
      <c r="AO17" s="520"/>
      <c r="AP17" s="520"/>
      <c r="AQ17" s="520"/>
      <c r="AR17" s="520"/>
      <c r="AS17" s="520"/>
      <c r="AT17" s="520"/>
      <c r="AU17" s="520"/>
      <c r="AV17" s="520"/>
      <c r="AW17" s="520"/>
      <c r="AX17" s="520"/>
      <c r="AY17" s="520"/>
      <c r="AZ17" s="520"/>
      <c r="BA17" s="520"/>
      <c r="BB17" s="520"/>
      <c r="BC17" s="520"/>
      <c r="BD17" s="520"/>
      <c r="BE17" s="520"/>
      <c r="BF17" s="520"/>
      <c r="BG17" s="520"/>
      <c r="BH17" s="520"/>
      <c r="BI17" s="520"/>
      <c r="BJ17" s="520"/>
      <c r="BK17" s="520"/>
      <c r="BL17" s="520"/>
      <c r="BM17" s="520"/>
      <c r="BN17" s="520"/>
      <c r="BO17" s="520"/>
      <c r="BP17" s="520"/>
      <c r="BQ17" s="520"/>
      <c r="BR17" s="520"/>
      <c r="BS17" s="520"/>
      <c r="BT17" s="520"/>
      <c r="BU17" s="520"/>
      <c r="BV17" s="426"/>
      <c r="BW17" s="426"/>
      <c r="BX17" s="426"/>
      <c r="BY17" s="426"/>
      <c r="BZ17" s="426"/>
      <c r="CA17" s="426"/>
      <c r="CB17" s="426"/>
      <c r="CC17" s="426"/>
      <c r="CD17" s="426"/>
      <c r="CE17" s="426"/>
      <c r="CF17" s="302">
        <v>0</v>
      </c>
    </row>
    <row s="1859" customFormat="1" customHeight="1" ht="11.25" hidden="1">
      <c r="A18" s="643"/>
      <c r="B18" s="520"/>
      <c r="C18" s="520"/>
      <c r="D18" s="2390"/>
      <c r="E18" s="644"/>
      <c r="F18" s="644">
        <v>0</v>
      </c>
      <c r="G18" s="644"/>
      <c r="H18" s="644"/>
      <c r="I18" s="644"/>
      <c r="J18" s="644"/>
      <c r="K18" s="644"/>
      <c r="L18" s="644"/>
      <c r="M18" s="644"/>
      <c r="N18" s="644"/>
      <c r="O18" s="644"/>
      <c r="P18" s="644"/>
      <c r="Q18" s="644"/>
      <c r="R18" s="644"/>
      <c r="S18" s="645"/>
      <c r="T18" s="727"/>
      <c r="U18" s="2383"/>
      <c r="V18" s="2383"/>
      <c r="W18" s="520"/>
      <c r="X18" s="520"/>
      <c r="Y18" s="520"/>
      <c r="Z18" s="520"/>
      <c r="AA18" s="520"/>
      <c r="AB18" s="426"/>
      <c r="AC18" s="2384"/>
      <c r="AD18" s="638"/>
      <c r="AE18" s="426"/>
      <c r="AF18" s="426"/>
      <c r="AG18" s="520"/>
      <c r="AH18" s="520"/>
      <c r="AI18" s="520"/>
      <c r="AJ18" s="520"/>
      <c r="AK18" s="520"/>
      <c r="AL18" s="520"/>
      <c r="AM18" s="520"/>
      <c r="AN18" s="520"/>
      <c r="AO18" s="520"/>
      <c r="AP18" s="520"/>
      <c r="AQ18" s="520"/>
      <c r="AR18" s="520"/>
      <c r="AS18" s="520"/>
      <c r="AT18" s="520"/>
      <c r="AU18" s="520"/>
      <c r="AV18" s="520"/>
      <c r="AW18" s="520"/>
      <c r="AX18" s="520"/>
      <c r="AY18" s="520"/>
      <c r="AZ18" s="520"/>
      <c r="BA18" s="520"/>
      <c r="BB18" s="520"/>
      <c r="BC18" s="520"/>
      <c r="BD18" s="520"/>
      <c r="BE18" s="520"/>
      <c r="BF18" s="520"/>
      <c r="BG18" s="520"/>
      <c r="BH18" s="520"/>
      <c r="BI18" s="520"/>
      <c r="BJ18" s="520"/>
      <c r="BK18" s="520"/>
      <c r="BL18" s="520"/>
      <c r="BM18" s="520"/>
      <c r="BN18" s="520"/>
      <c r="BO18" s="520"/>
      <c r="BP18" s="520"/>
      <c r="BQ18" s="520"/>
      <c r="BR18" s="520"/>
      <c r="BS18" s="520"/>
      <c r="BT18" s="520"/>
      <c r="BU18" s="520"/>
      <c r="BV18" s="520"/>
      <c r="BW18" s="520"/>
      <c r="BX18" s="520"/>
      <c r="BY18" s="520"/>
      <c r="BZ18" s="520"/>
      <c r="CA18" s="520"/>
      <c r="CB18" s="520"/>
      <c r="CC18" s="520"/>
      <c r="CD18" s="520"/>
      <c r="CE18" s="520"/>
      <c r="CF18" s="302">
        <v>0</v>
      </c>
    </row>
    <row s="1859" customFormat="1" customHeight="1" ht="11.25" hidden="1">
      <c r="A19" s="642"/>
      <c r="B19" s="426"/>
      <c r="C19" s="421"/>
      <c r="D19" s="2390"/>
      <c r="E19" s="658" t="s">
        <v>22</v>
      </c>
      <c r="F19" s="659" t="s">
        <v>22</v>
      </c>
      <c r="G19" s="659" t="s">
        <v>22</v>
      </c>
      <c r="H19" s="660" t="s">
        <v>22</v>
      </c>
      <c r="I19" s="660"/>
      <c r="J19" s="660"/>
      <c r="K19" s="660"/>
      <c r="L19" s="660"/>
      <c r="M19" s="660"/>
      <c r="N19" s="660"/>
      <c r="O19" s="660"/>
      <c r="P19" s="660"/>
      <c r="Q19" s="660"/>
      <c r="R19" s="661"/>
      <c r="S19" s="1029"/>
      <c r="T19" s="727"/>
      <c r="U19" s="2383"/>
      <c r="V19" s="2383"/>
      <c r="W19" s="426"/>
      <c r="X19" s="426"/>
      <c r="Y19" s="426"/>
      <c r="Z19" s="426"/>
      <c r="AA19" s="520"/>
      <c r="AB19" s="426"/>
      <c r="AC19" s="2384"/>
      <c r="AD19" s="638"/>
      <c r="AE19" s="426"/>
      <c r="AF19" s="426"/>
      <c r="AG19" s="520"/>
      <c r="AH19" s="520"/>
      <c r="AI19" s="520"/>
      <c r="AJ19" s="520"/>
      <c r="AK19" s="520"/>
      <c r="AL19" s="520"/>
      <c r="AM19" s="520"/>
      <c r="AN19" s="520"/>
      <c r="AO19" s="520"/>
      <c r="AP19" s="520"/>
      <c r="AQ19" s="520"/>
      <c r="AR19" s="520"/>
      <c r="AS19" s="520"/>
      <c r="AT19" s="520"/>
      <c r="AU19" s="520"/>
      <c r="AV19" s="520"/>
      <c r="AW19" s="520"/>
      <c r="AX19" s="520"/>
      <c r="AY19" s="520"/>
      <c r="AZ19" s="520"/>
      <c r="BA19" s="520"/>
      <c r="BB19" s="520"/>
      <c r="BC19" s="520"/>
      <c r="BD19" s="520"/>
      <c r="BE19" s="520"/>
      <c r="BF19" s="520"/>
      <c r="BG19" s="520"/>
      <c r="BH19" s="520"/>
      <c r="BI19" s="520"/>
      <c r="BJ19" s="520"/>
      <c r="BK19" s="520"/>
      <c r="BL19" s="520"/>
      <c r="BM19" s="520"/>
      <c r="BN19" s="520"/>
      <c r="BO19" s="520"/>
      <c r="BP19" s="520"/>
      <c r="BQ19" s="520"/>
      <c r="BR19" s="520"/>
      <c r="BS19" s="520"/>
      <c r="BT19" s="520"/>
      <c r="BU19" s="520"/>
      <c r="BV19" s="426"/>
      <c r="BW19" s="426"/>
      <c r="BX19" s="426"/>
      <c r="BY19" s="426"/>
      <c r="BZ19" s="426"/>
      <c r="CA19" s="426"/>
      <c r="CB19" s="426"/>
      <c r="CC19" s="426"/>
      <c r="CD19" s="426"/>
      <c r="CE19" s="426"/>
      <c r="CF19" s="302">
        <v>0</v>
      </c>
    </row>
    <row s="1859" customFormat="1" customHeight="1" ht="22.5" hidden="1">
      <c r="A20" s="642"/>
      <c r="B20" s="426"/>
      <c r="C20" s="421"/>
      <c r="D20" s="2390"/>
      <c r="E20" s="2385" t="s">
        <v>1086</v>
      </c>
      <c r="F20" s="2385"/>
      <c r="G20" s="2385"/>
      <c r="H20" s="2385"/>
      <c r="I20" s="2385"/>
      <c r="J20" s="2385"/>
      <c r="K20" s="2385"/>
      <c r="L20" s="2385"/>
      <c r="M20" s="2385"/>
      <c r="N20" s="2385"/>
      <c r="O20" s="2385"/>
      <c r="P20" s="2385"/>
      <c r="Q20" s="567">
        <f>SUMIF(T21:T22,"i",Q21:Q22)</f>
        <v>0</v>
      </c>
      <c r="R20" s="1026"/>
      <c r="S20" s="718" t="s">
        <v>1087</v>
      </c>
      <c r="T20" s="726" t="s">
        <v>1085</v>
      </c>
      <c r="U20" s="2383">
        <v>2</v>
      </c>
      <c r="V20" s="2383" t="str">
        <f>INDEX(B_FHD_FLAG_INDEX_2,1,MATCH(A14,B_FHD_FLAG_DIFFERENTIATION,0))</f>
        <v>отсутствует</v>
      </c>
      <c r="W20" s="426"/>
      <c r="X20" s="426"/>
      <c r="Y20" s="426"/>
      <c r="Z20" s="426"/>
      <c r="AA20" s="520"/>
      <c r="AB20" s="426"/>
      <c r="AC20" s="715"/>
      <c r="AD20" s="638"/>
      <c r="AE20" s="426"/>
      <c r="AF20" s="426"/>
      <c r="AG20" s="520"/>
      <c r="AH20" s="520"/>
      <c r="AI20" s="520"/>
      <c r="AJ20" s="520"/>
      <c r="AK20" s="520"/>
      <c r="AL20" s="520"/>
      <c r="AM20" s="520"/>
      <c r="AN20" s="520"/>
      <c r="AO20" s="520"/>
      <c r="AP20" s="520"/>
      <c r="AQ20" s="520"/>
      <c r="AR20" s="520"/>
      <c r="AS20" s="520"/>
      <c r="AT20" s="520"/>
      <c r="AU20" s="520"/>
      <c r="AV20" s="520"/>
      <c r="AW20" s="520"/>
      <c r="AX20" s="520"/>
      <c r="AY20" s="520"/>
      <c r="AZ20" s="520"/>
      <c r="BA20" s="520"/>
      <c r="BB20" s="520"/>
      <c r="BC20" s="520"/>
      <c r="BD20" s="520"/>
      <c r="BE20" s="520"/>
      <c r="BF20" s="520"/>
      <c r="BG20" s="520"/>
      <c r="BH20" s="520"/>
      <c r="BI20" s="520"/>
      <c r="BJ20" s="520"/>
      <c r="BK20" s="520"/>
      <c r="BL20" s="520"/>
      <c r="BM20" s="520"/>
      <c r="BN20" s="520"/>
      <c r="BO20" s="520"/>
      <c r="BP20" s="520"/>
      <c r="BQ20" s="520"/>
      <c r="BR20" s="520"/>
      <c r="BS20" s="520"/>
      <c r="BT20" s="520"/>
      <c r="BU20" s="520"/>
      <c r="BV20" s="426"/>
      <c r="BW20" s="426"/>
      <c r="BX20" s="426"/>
      <c r="BY20" s="426"/>
      <c r="BZ20" s="426"/>
      <c r="CA20" s="426"/>
      <c r="CB20" s="426"/>
      <c r="CC20" s="426"/>
      <c r="CD20" s="426"/>
      <c r="CE20" s="426"/>
      <c r="CF20" s="302">
        <v>0</v>
      </c>
    </row>
    <row s="1859" customFormat="1" customHeight="1" ht="11.25" hidden="1">
      <c r="A21" s="717"/>
      <c r="B21" s="520"/>
      <c r="C21" s="520"/>
      <c r="D21" s="2390"/>
      <c r="E21" s="644"/>
      <c r="F21" s="644">
        <v>0</v>
      </c>
      <c r="G21" s="644"/>
      <c r="H21" s="644"/>
      <c r="I21" s="644"/>
      <c r="J21" s="644"/>
      <c r="K21" s="644"/>
      <c r="L21" s="644"/>
      <c r="M21" s="644"/>
      <c r="N21" s="644"/>
      <c r="O21" s="644"/>
      <c r="P21" s="644"/>
      <c r="Q21" s="644"/>
      <c r="R21" s="644"/>
      <c r="S21" s="645"/>
      <c r="T21" s="727"/>
      <c r="U21" s="2383"/>
      <c r="V21" s="2383"/>
      <c r="W21" s="520"/>
      <c r="X21" s="520"/>
      <c r="Y21" s="520"/>
      <c r="Z21" s="520"/>
      <c r="AA21" s="520"/>
      <c r="AB21" s="426"/>
      <c r="AC21" s="715"/>
      <c r="AD21" s="638"/>
      <c r="AE21" s="426"/>
      <c r="AF21" s="426"/>
      <c r="AG21" s="520"/>
      <c r="AH21" s="520"/>
      <c r="AI21" s="520"/>
      <c r="AJ21" s="520"/>
      <c r="AK21" s="520"/>
      <c r="AL21" s="520"/>
      <c r="AM21" s="520"/>
      <c r="AN21" s="520"/>
      <c r="AO21" s="520"/>
      <c r="AP21" s="520"/>
      <c r="AQ21" s="520"/>
      <c r="AR21" s="520"/>
      <c r="AS21" s="520"/>
      <c r="AT21" s="520"/>
      <c r="AU21" s="520"/>
      <c r="AV21" s="520"/>
      <c r="AW21" s="520"/>
      <c r="AX21" s="520"/>
      <c r="AY21" s="520"/>
      <c r="AZ21" s="520"/>
      <c r="BA21" s="520"/>
      <c r="BB21" s="520"/>
      <c r="BC21" s="520"/>
      <c r="BD21" s="520"/>
      <c r="BE21" s="520"/>
      <c r="BF21" s="520"/>
      <c r="BG21" s="520"/>
      <c r="BH21" s="520"/>
      <c r="BI21" s="520"/>
      <c r="BJ21" s="520"/>
      <c r="BK21" s="520"/>
      <c r="BL21" s="520"/>
      <c r="BM21" s="520"/>
      <c r="BN21" s="520"/>
      <c r="BO21" s="520"/>
      <c r="BP21" s="520"/>
      <c r="BQ21" s="520"/>
      <c r="BR21" s="520"/>
      <c r="BS21" s="520"/>
      <c r="BT21" s="520"/>
      <c r="BU21" s="520"/>
      <c r="BV21" s="520"/>
      <c r="BW21" s="520"/>
      <c r="BX21" s="520"/>
      <c r="BY21" s="520"/>
      <c r="BZ21" s="520"/>
      <c r="CA21" s="520"/>
      <c r="CB21" s="520"/>
      <c r="CC21" s="520"/>
      <c r="CD21" s="520"/>
      <c r="CE21" s="520"/>
      <c r="CF21" s="302">
        <v>0</v>
      </c>
    </row>
    <row s="1859" customFormat="1" customHeight="1" ht="11.25" hidden="1">
      <c r="A22" s="642"/>
      <c r="B22" s="426"/>
      <c r="C22" s="421"/>
      <c r="D22" s="2391"/>
      <c r="E22" s="658" t="s">
        <v>22</v>
      </c>
      <c r="F22" s="659" t="s">
        <v>22</v>
      </c>
      <c r="G22" s="659" t="s">
        <v>22</v>
      </c>
      <c r="H22" s="660" t="s">
        <v>22</v>
      </c>
      <c r="I22" s="660"/>
      <c r="J22" s="660"/>
      <c r="K22" s="660"/>
      <c r="L22" s="660"/>
      <c r="M22" s="660"/>
      <c r="N22" s="660"/>
      <c r="O22" s="660"/>
      <c r="P22" s="660"/>
      <c r="Q22" s="660"/>
      <c r="R22" s="661"/>
      <c r="S22" s="1029"/>
      <c r="T22" s="727"/>
      <c r="U22" s="2383"/>
      <c r="V22" s="2383"/>
      <c r="W22" s="426"/>
      <c r="X22" s="426"/>
      <c r="Y22" s="426"/>
      <c r="Z22" s="426"/>
      <c r="AA22" s="520"/>
      <c r="AB22" s="426"/>
      <c r="AC22" s="715"/>
      <c r="AD22" s="638"/>
      <c r="AE22" s="426"/>
      <c r="AF22" s="426"/>
      <c r="AG22" s="520"/>
      <c r="AH22" s="520"/>
      <c r="AI22" s="520"/>
      <c r="AJ22" s="520"/>
      <c r="AK22" s="520"/>
      <c r="AL22" s="520"/>
      <c r="AM22" s="520"/>
      <c r="AN22" s="520"/>
      <c r="AO22" s="520"/>
      <c r="AP22" s="520"/>
      <c r="AQ22" s="520"/>
      <c r="AR22" s="520"/>
      <c r="AS22" s="520"/>
      <c r="AT22" s="520"/>
      <c r="AU22" s="520"/>
      <c r="AV22" s="520"/>
      <c r="AW22" s="520"/>
      <c r="AX22" s="520"/>
      <c r="AY22" s="520"/>
      <c r="AZ22" s="520"/>
      <c r="BA22" s="520"/>
      <c r="BB22" s="520"/>
      <c r="BC22" s="520"/>
      <c r="BD22" s="520"/>
      <c r="BE22" s="520"/>
      <c r="BF22" s="520"/>
      <c r="BG22" s="520"/>
      <c r="BH22" s="520"/>
      <c r="BI22" s="520"/>
      <c r="BJ22" s="520"/>
      <c r="BK22" s="520"/>
      <c r="BL22" s="520"/>
      <c r="BM22" s="520"/>
      <c r="BN22" s="520"/>
      <c r="BO22" s="520"/>
      <c r="BP22" s="520"/>
      <c r="BQ22" s="520"/>
      <c r="BR22" s="520"/>
      <c r="BS22" s="520"/>
      <c r="BT22" s="520"/>
      <c r="BU22" s="520"/>
      <c r="BV22" s="426"/>
      <c r="BW22" s="426"/>
      <c r="BX22" s="426"/>
      <c r="BY22" s="426"/>
      <c r="BZ22" s="426"/>
      <c r="CA22" s="426"/>
      <c r="CB22" s="426"/>
      <c r="CC22" s="426"/>
      <c r="CD22" s="426"/>
      <c r="CE22" s="426"/>
      <c r="CF22" s="302">
        <v>0</v>
      </c>
    </row>
    <row customHeight="1" ht="15" hidden="1">
      <c r="A23" s="632" t="s">
        <v>210</v>
      </c>
      <c r="B23" s="633"/>
      <c r="C23" s="633" t="s">
        <v>22</v>
      </c>
      <c r="D23" s="2587" t="s">
        <v>144</v>
      </c>
      <c r="E23" s="2386" t="s">
        <v>196</v>
      </c>
      <c r="F23" s="2387"/>
      <c r="G23" s="2388"/>
      <c r="H23" s="2392" t="str">
        <f>IF(A23="","",INDEX(DIFFERENTIATION_UNMERGE_VD,MATCH(A23,DIFFERENTIATION_ID_DIFF,0)))</f>
        <v>Производство тепловой энергии. Некомбинированная выработка</v>
      </c>
      <c r="I23" s="2392"/>
      <c r="J23" s="2392"/>
      <c r="K23" s="2392"/>
      <c r="L23" s="2392"/>
      <c r="M23" s="2392"/>
      <c r="N23" s="2392"/>
      <c r="O23" s="2392"/>
      <c r="P23" s="2392"/>
      <c r="Q23" s="2392"/>
      <c r="R23" s="2392"/>
      <c r="S23" s="728"/>
      <c r="T23" s="725"/>
      <c r="U23" s="634"/>
      <c r="V23" s="634"/>
      <c r="W23" s="635"/>
      <c r="X23" s="635"/>
      <c r="Y23" s="635"/>
      <c r="Z23" s="635"/>
      <c r="AA23" s="636"/>
      <c r="AB23" s="637"/>
      <c r="AC23" s="2384"/>
      <c r="AD23" s="638"/>
      <c r="AE23" s="639" t="s">
        <v>22</v>
      </c>
      <c r="AF23" s="639"/>
      <c r="AG23" s="640" t="s">
        <v>1082</v>
      </c>
      <c r="AH23" s="641">
        <v>3</v>
      </c>
      <c r="AI23" s="634"/>
      <c r="AJ23" s="634"/>
      <c r="AK23" s="634"/>
      <c r="AL23" s="634"/>
      <c r="AM23" s="634"/>
      <c r="AN23" s="634"/>
      <c r="AO23" s="634"/>
      <c r="AP23" s="634"/>
      <c r="AQ23" s="634"/>
      <c r="AR23" s="634"/>
      <c r="AS23" s="634"/>
      <c r="AT23" s="634"/>
      <c r="AU23" s="634"/>
      <c r="AV23" s="634"/>
      <c r="AW23" s="634"/>
      <c r="AX23" s="634"/>
      <c r="AY23" s="634"/>
      <c r="AZ23" s="634"/>
      <c r="BA23" s="634"/>
      <c r="BB23" s="634"/>
      <c r="BC23" s="634"/>
      <c r="BD23" s="634"/>
      <c r="BE23" s="634"/>
      <c r="BF23" s="634"/>
      <c r="BG23" s="634"/>
      <c r="BH23" s="634"/>
      <c r="BI23" s="634"/>
      <c r="BJ23" s="634"/>
      <c r="BK23" s="634"/>
      <c r="BL23" s="634"/>
      <c r="BM23" s="634"/>
      <c r="BN23" s="634"/>
      <c r="BO23" s="634"/>
      <c r="BP23" s="634"/>
      <c r="BQ23" s="634"/>
      <c r="BR23" s="634"/>
      <c r="BS23" s="634"/>
      <c r="BT23" s="634"/>
      <c r="BU23" s="634"/>
      <c r="BV23" s="635"/>
      <c r="BW23" s="635"/>
      <c r="BX23" s="635"/>
      <c r="BY23" s="635"/>
      <c r="BZ23" s="635"/>
      <c r="CA23" s="635"/>
      <c r="CB23" s="635"/>
      <c r="CC23" s="635"/>
      <c r="CD23" s="635"/>
      <c r="CE23" s="635"/>
      <c r="CF23" s="1859"/>
    </row>
    <row customHeight="1" ht="15" hidden="1">
      <c r="A24" s="632"/>
      <c r="B24" s="633"/>
      <c r="C24" s="633"/>
      <c r="D24" s="2588"/>
      <c r="E24" s="2386" t="s">
        <v>1037</v>
      </c>
      <c r="F24" s="2387"/>
      <c r="G24" s="2388"/>
      <c r="H24" s="2392" t="str">
        <f>IF(A23="","",INDEX(DIFFERENTIATION_UNMERGE_AREA,MATCH(A23,DIFFERENTIATION_ID_DIFF,0)))</f>
        <v>Территория 1</v>
      </c>
      <c r="I24" s="2392"/>
      <c r="J24" s="2392"/>
      <c r="K24" s="2392"/>
      <c r="L24" s="2392"/>
      <c r="M24" s="2392"/>
      <c r="N24" s="2392"/>
      <c r="O24" s="2392"/>
      <c r="P24" s="2392"/>
      <c r="Q24" s="2392"/>
      <c r="R24" s="2392"/>
      <c r="S24" s="728"/>
      <c r="T24" s="725"/>
      <c r="U24" s="634"/>
      <c r="V24" s="634"/>
      <c r="W24" s="635"/>
      <c r="X24" s="635"/>
      <c r="Y24" s="635"/>
      <c r="Z24" s="635"/>
      <c r="AA24" s="636"/>
      <c r="AB24" s="637"/>
      <c r="AC24" s="2384"/>
      <c r="AD24" s="638"/>
      <c r="AE24" s="639"/>
      <c r="AF24" s="639"/>
      <c r="AG24" s="640"/>
      <c r="AH24" s="641"/>
      <c r="AI24" s="634"/>
      <c r="AJ24" s="634"/>
      <c r="AK24" s="634"/>
      <c r="AL24" s="634"/>
      <c r="AM24" s="634"/>
      <c r="AN24" s="634"/>
      <c r="AO24" s="634"/>
      <c r="AP24" s="634"/>
      <c r="AQ24" s="634"/>
      <c r="AR24" s="634"/>
      <c r="AS24" s="634"/>
      <c r="AT24" s="634"/>
      <c r="AU24" s="634"/>
      <c r="AV24" s="634"/>
      <c r="AW24" s="634"/>
      <c r="AX24" s="634"/>
      <c r="AY24" s="634"/>
      <c r="AZ24" s="634"/>
      <c r="BA24" s="634"/>
      <c r="BB24" s="634"/>
      <c r="BC24" s="634"/>
      <c r="BD24" s="634"/>
      <c r="BE24" s="634"/>
      <c r="BF24" s="634"/>
      <c r="BG24" s="634"/>
      <c r="BH24" s="634"/>
      <c r="BI24" s="634"/>
      <c r="BJ24" s="634"/>
      <c r="BK24" s="634"/>
      <c r="BL24" s="634"/>
      <c r="BM24" s="634"/>
      <c r="BN24" s="634"/>
      <c r="BO24" s="634"/>
      <c r="BP24" s="634"/>
      <c r="BQ24" s="634"/>
      <c r="BR24" s="634"/>
      <c r="BS24" s="634"/>
      <c r="BT24" s="634"/>
      <c r="BU24" s="634"/>
      <c r="BV24" s="635"/>
      <c r="BW24" s="635"/>
      <c r="BX24" s="635"/>
      <c r="BY24" s="635"/>
      <c r="BZ24" s="635"/>
      <c r="CA24" s="635"/>
      <c r="CB24" s="635"/>
      <c r="CC24" s="635"/>
      <c r="CD24" s="635"/>
      <c r="CE24" s="635"/>
      <c r="CF24" s="1859"/>
    </row>
    <row customHeight="1" ht="15" hidden="1">
      <c r="A25" s="632"/>
      <c r="B25" s="633"/>
      <c r="C25" s="633"/>
      <c r="D25" s="2588"/>
      <c r="E25" s="2386" t="s">
        <v>1038</v>
      </c>
      <c r="F25" s="2387"/>
      <c r="G25" s="2388"/>
      <c r="H25" s="2392" t="str">
        <f>IF(A23="","",INDEX(DIFFERENTIATION_UNMERGE_SYSTEM,MATCH(A23,DIFFERENTIATION_ID_DIFF,0)))</f>
        <v>с. Никитинка, ул. Никитинская, 8, котельная № 1-21</v>
      </c>
      <c r="I25" s="2392"/>
      <c r="J25" s="2392"/>
      <c r="K25" s="2392"/>
      <c r="L25" s="2392"/>
      <c r="M25" s="2392"/>
      <c r="N25" s="2392"/>
      <c r="O25" s="2392"/>
      <c r="P25" s="2392"/>
      <c r="Q25" s="2392"/>
      <c r="R25" s="2392"/>
      <c r="S25" s="728"/>
      <c r="T25" s="725"/>
      <c r="U25" s="634"/>
      <c r="V25" s="634"/>
      <c r="W25" s="635"/>
      <c r="X25" s="635"/>
      <c r="Y25" s="635"/>
      <c r="Z25" s="635"/>
      <c r="AA25" s="636"/>
      <c r="AB25" s="637"/>
      <c r="AC25" s="2384"/>
      <c r="AD25" s="638"/>
      <c r="AE25" s="639"/>
      <c r="AF25" s="639"/>
      <c r="AG25" s="640"/>
      <c r="AH25" s="641"/>
      <c r="AI25" s="634"/>
      <c r="AJ25" s="634"/>
      <c r="AK25" s="634"/>
      <c r="AL25" s="634"/>
      <c r="AM25" s="634"/>
      <c r="AN25" s="634"/>
      <c r="AO25" s="634"/>
      <c r="AP25" s="634"/>
      <c r="AQ25" s="634"/>
      <c r="AR25" s="634"/>
      <c r="AS25" s="634"/>
      <c r="AT25" s="634"/>
      <c r="AU25" s="634"/>
      <c r="AV25" s="634"/>
      <c r="AW25" s="634"/>
      <c r="AX25" s="634"/>
      <c r="AY25" s="634"/>
      <c r="AZ25" s="634"/>
      <c r="BA25" s="634"/>
      <c r="BB25" s="634"/>
      <c r="BC25" s="634"/>
      <c r="BD25" s="634"/>
      <c r="BE25" s="634"/>
      <c r="BF25" s="634"/>
      <c r="BG25" s="634"/>
      <c r="BH25" s="634"/>
      <c r="BI25" s="634"/>
      <c r="BJ25" s="634"/>
      <c r="BK25" s="634"/>
      <c r="BL25" s="634"/>
      <c r="BM25" s="634"/>
      <c r="BN25" s="634"/>
      <c r="BO25" s="634"/>
      <c r="BP25" s="634"/>
      <c r="BQ25" s="634"/>
      <c r="BR25" s="634"/>
      <c r="BS25" s="634"/>
      <c r="BT25" s="634"/>
      <c r="BU25" s="634"/>
      <c r="BV25" s="635"/>
      <c r="BW25" s="635"/>
      <c r="BX25" s="635"/>
      <c r="BY25" s="635"/>
      <c r="BZ25" s="635"/>
      <c r="CA25" s="635"/>
      <c r="CB25" s="635"/>
      <c r="CC25" s="635"/>
      <c r="CD25" s="635"/>
      <c r="CE25" s="635"/>
      <c r="CF25" s="1859"/>
    </row>
    <row customHeight="1" ht="24.75" hidden="1">
      <c r="A26" s="1815"/>
      <c r="B26" s="1169"/>
      <c r="C26" s="421"/>
      <c r="D26" s="2588"/>
      <c r="E26" s="2385" t="s">
        <v>1083</v>
      </c>
      <c r="F26" s="2385"/>
      <c r="G26" s="2385"/>
      <c r="H26" s="2385"/>
      <c r="I26" s="2385"/>
      <c r="J26" s="2385"/>
      <c r="K26" s="2385"/>
      <c r="L26" s="2385"/>
      <c r="M26" s="2385"/>
      <c r="N26" s="2385"/>
      <c r="O26" s="2385"/>
      <c r="P26" s="2385"/>
      <c r="Q26" s="567">
        <f>SUMIF(T27:T28,"i",Q27:Q28)</f>
        <v>0</v>
      </c>
      <c r="R26" s="1026"/>
      <c r="S26" s="1807" t="s">
        <v>1084</v>
      </c>
      <c r="T26" s="726" t="s">
        <v>1085</v>
      </c>
      <c r="U26" s="2383">
        <v>1</v>
      </c>
      <c r="V26" s="2383" t="s">
        <v>1048</v>
      </c>
      <c r="W26" s="1169"/>
      <c r="X26" s="1169"/>
      <c r="Y26" s="1169"/>
      <c r="Z26" s="1169"/>
      <c r="AA26" s="1645"/>
      <c r="AB26" s="1169"/>
      <c r="AC26" s="2384"/>
      <c r="AD26" s="638"/>
      <c r="AE26" s="1169"/>
      <c r="AF26" s="1169"/>
      <c r="AG26" s="1645"/>
      <c r="AH26" s="1645"/>
      <c r="AI26" s="1645"/>
      <c r="AJ26" s="1645"/>
      <c r="AK26" s="1645"/>
      <c r="AL26" s="1645"/>
      <c r="AM26" s="1645"/>
      <c r="AN26" s="1645"/>
      <c r="AO26" s="1645"/>
      <c r="AP26" s="1645"/>
      <c r="AQ26" s="1645"/>
      <c r="AR26" s="1645"/>
      <c r="AS26" s="1645"/>
      <c r="AT26" s="1645"/>
      <c r="AU26" s="1645"/>
      <c r="AV26" s="1645"/>
      <c r="AW26" s="1645"/>
      <c r="AX26" s="1645"/>
      <c r="AY26" s="1645"/>
      <c r="AZ26" s="1645"/>
      <c r="BA26" s="1645"/>
      <c r="BB26" s="1645"/>
      <c r="BC26" s="1645"/>
      <c r="BD26" s="1645"/>
      <c r="BE26" s="1645"/>
      <c r="BF26" s="1645"/>
      <c r="BG26" s="1645"/>
      <c r="BH26" s="1645"/>
      <c r="BI26" s="1645"/>
      <c r="BJ26" s="1645"/>
      <c r="BK26" s="1645"/>
      <c r="BL26" s="1645"/>
      <c r="BM26" s="1645"/>
      <c r="BN26" s="1645"/>
      <c r="BO26" s="1645"/>
      <c r="BP26" s="1645"/>
      <c r="BQ26" s="1645"/>
      <c r="BR26" s="1645"/>
      <c r="BS26" s="1645"/>
      <c r="BT26" s="1645"/>
      <c r="BU26" s="1645"/>
      <c r="BV26" s="1169"/>
      <c r="BW26" s="1169"/>
      <c r="BX26" s="1169"/>
      <c r="BY26" s="1169"/>
      <c r="BZ26" s="1169"/>
      <c r="CA26" s="1169"/>
      <c r="CB26" s="1169"/>
      <c r="CC26" s="1169"/>
      <c r="CD26" s="1169"/>
      <c r="CE26" s="1169"/>
      <c r="CF26" s="1859"/>
    </row>
    <row customHeight="1" ht="11.25" hidden="1">
      <c r="A27" s="1802"/>
      <c r="B27" s="1645"/>
      <c r="C27" s="1645"/>
      <c r="D27" s="2588"/>
      <c r="E27" s="644"/>
      <c r="F27" s="644">
        <v>0</v>
      </c>
      <c r="G27" s="644"/>
      <c r="H27" s="644"/>
      <c r="I27" s="644"/>
      <c r="J27" s="644"/>
      <c r="K27" s="644"/>
      <c r="L27" s="644"/>
      <c r="M27" s="644"/>
      <c r="N27" s="644"/>
      <c r="O27" s="644"/>
      <c r="P27" s="644"/>
      <c r="Q27" s="644"/>
      <c r="R27" s="644"/>
      <c r="S27" s="645"/>
      <c r="T27" s="727"/>
      <c r="U27" s="2383"/>
      <c r="V27" s="2383"/>
      <c r="W27" s="1645"/>
      <c r="X27" s="1645"/>
      <c r="Y27" s="1645"/>
      <c r="Z27" s="1645"/>
      <c r="AA27" s="1645"/>
      <c r="AB27" s="1169"/>
      <c r="AC27" s="2384"/>
      <c r="AD27" s="638"/>
      <c r="AE27" s="1169"/>
      <c r="AF27" s="1169"/>
      <c r="AG27" s="1645"/>
      <c r="AH27" s="1645"/>
      <c r="AI27" s="1645"/>
      <c r="AJ27" s="1645"/>
      <c r="AK27" s="1645"/>
      <c r="AL27" s="1645"/>
      <c r="AM27" s="1645"/>
      <c r="AN27" s="1645"/>
      <c r="AO27" s="1645"/>
      <c r="AP27" s="1645"/>
      <c r="AQ27" s="1645"/>
      <c r="AR27" s="1645"/>
      <c r="AS27" s="1645"/>
      <c r="AT27" s="1645"/>
      <c r="AU27" s="1645"/>
      <c r="AV27" s="1645"/>
      <c r="AW27" s="1645"/>
      <c r="AX27" s="1645"/>
      <c r="AY27" s="1645"/>
      <c r="AZ27" s="1645"/>
      <c r="BA27" s="1645"/>
      <c r="BB27" s="1645"/>
      <c r="BC27" s="1645"/>
      <c r="BD27" s="1645"/>
      <c r="BE27" s="1645"/>
      <c r="BF27" s="1645"/>
      <c r="BG27" s="1645"/>
      <c r="BH27" s="1645"/>
      <c r="BI27" s="1645"/>
      <c r="BJ27" s="1645"/>
      <c r="BK27" s="1645"/>
      <c r="BL27" s="1645"/>
      <c r="BM27" s="1645"/>
      <c r="BN27" s="1645"/>
      <c r="BO27" s="1645"/>
      <c r="BP27" s="1645"/>
      <c r="BQ27" s="1645"/>
      <c r="BR27" s="1645"/>
      <c r="BS27" s="1645"/>
      <c r="BT27" s="1645"/>
      <c r="BU27" s="1645"/>
      <c r="BV27" s="1645"/>
      <c r="BW27" s="1645"/>
      <c r="BX27" s="1645"/>
      <c r="BY27" s="1645"/>
      <c r="BZ27" s="1645"/>
      <c r="CA27" s="1645"/>
      <c r="CB27" s="1645"/>
      <c r="CC27" s="1645"/>
      <c r="CD27" s="1645"/>
      <c r="CE27" s="1645"/>
      <c r="CF27" s="1859"/>
    </row>
    <row customHeight="1" ht="11.25" hidden="1">
      <c r="A28" s="1815"/>
      <c r="B28" s="1169"/>
      <c r="C28" s="421"/>
      <c r="D28" s="2588"/>
      <c r="E28" s="658" t="s">
        <v>22</v>
      </c>
      <c r="F28" s="1177" t="s">
        <v>22</v>
      </c>
      <c r="G28" s="1177" t="s">
        <v>1088</v>
      </c>
      <c r="H28" s="660" t="s">
        <v>22</v>
      </c>
      <c r="I28" s="660"/>
      <c r="J28" s="660"/>
      <c r="K28" s="660"/>
      <c r="L28" s="660"/>
      <c r="M28" s="660"/>
      <c r="N28" s="660"/>
      <c r="O28" s="660"/>
      <c r="P28" s="660"/>
      <c r="Q28" s="660"/>
      <c r="R28" s="661"/>
      <c r="S28" s="662"/>
      <c r="T28" s="727"/>
      <c r="U28" s="2383"/>
      <c r="V28" s="2383"/>
      <c r="W28" s="1169"/>
      <c r="X28" s="1169"/>
      <c r="Y28" s="1169"/>
      <c r="Z28" s="1169"/>
      <c r="AA28" s="1645"/>
      <c r="AB28" s="1169"/>
      <c r="AC28" s="2384"/>
      <c r="AD28" s="638"/>
      <c r="AE28" s="1169"/>
      <c r="AF28" s="1169"/>
      <c r="AG28" s="1645"/>
      <c r="AH28" s="1645"/>
      <c r="AI28" s="1645"/>
      <c r="AJ28" s="1645"/>
      <c r="AK28" s="1645"/>
      <c r="AL28" s="1645"/>
      <c r="AM28" s="1645"/>
      <c r="AN28" s="1645"/>
      <c r="AO28" s="1645"/>
      <c r="AP28" s="1645"/>
      <c r="AQ28" s="1645"/>
      <c r="AR28" s="1645"/>
      <c r="AS28" s="1645"/>
      <c r="AT28" s="1645"/>
      <c r="AU28" s="1645"/>
      <c r="AV28" s="1645"/>
      <c r="AW28" s="1645"/>
      <c r="AX28" s="1645"/>
      <c r="AY28" s="1645"/>
      <c r="AZ28" s="1645"/>
      <c r="BA28" s="1645"/>
      <c r="BB28" s="1645"/>
      <c r="BC28" s="1645"/>
      <c r="BD28" s="1645"/>
      <c r="BE28" s="1645"/>
      <c r="BF28" s="1645"/>
      <c r="BG28" s="1645"/>
      <c r="BH28" s="1645"/>
      <c r="BI28" s="1645"/>
      <c r="BJ28" s="1645"/>
      <c r="BK28" s="1645"/>
      <c r="BL28" s="1645"/>
      <c r="BM28" s="1645"/>
      <c r="BN28" s="1645"/>
      <c r="BO28" s="1645"/>
      <c r="BP28" s="1645"/>
      <c r="BQ28" s="1645"/>
      <c r="BR28" s="1645"/>
      <c r="BS28" s="1645"/>
      <c r="BT28" s="1645"/>
      <c r="BU28" s="1645"/>
      <c r="BV28" s="1169"/>
      <c r="BW28" s="1169"/>
      <c r="BX28" s="1169"/>
      <c r="BY28" s="1169"/>
      <c r="BZ28" s="1169"/>
      <c r="CA28" s="1169"/>
      <c r="CB28" s="1169"/>
      <c r="CC28" s="1169"/>
      <c r="CD28" s="1169"/>
      <c r="CE28" s="1169"/>
      <c r="CF28" s="1859"/>
    </row>
    <row customHeight="1" ht="5.25" hidden="1">
      <c r="A29" s="1802"/>
      <c r="B29" s="1645"/>
      <c r="C29" s="1645"/>
      <c r="D29" s="2588"/>
      <c r="E29" s="1048"/>
      <c r="F29" s="1048"/>
      <c r="G29" s="1048"/>
      <c r="H29" s="1048"/>
      <c r="I29" s="1048"/>
      <c r="J29" s="1048"/>
      <c r="K29" s="1048"/>
      <c r="L29" s="1048"/>
      <c r="M29" s="1048"/>
      <c r="N29" s="1048"/>
      <c r="O29" s="1048"/>
      <c r="P29" s="1048"/>
      <c r="Q29" s="1049"/>
      <c r="R29" s="1050"/>
      <c r="S29" s="1051"/>
      <c r="T29" s="726" t="s">
        <v>1085</v>
      </c>
      <c r="U29" s="2383">
        <v>1</v>
      </c>
      <c r="V29" s="2383" t="s">
        <v>1048</v>
      </c>
      <c r="W29" s="1645"/>
      <c r="X29" s="1645"/>
      <c r="Y29" s="1645"/>
      <c r="Z29" s="1645"/>
      <c r="AA29" s="1645"/>
      <c r="AB29" s="1645"/>
      <c r="AC29" s="1046"/>
      <c r="AD29" s="1047"/>
      <c r="AE29" s="1645"/>
      <c r="AF29" s="1645"/>
      <c r="AG29" s="1645"/>
      <c r="AH29" s="1645"/>
      <c r="AI29" s="1645"/>
      <c r="AJ29" s="1645"/>
      <c r="AK29" s="1645"/>
      <c r="AL29" s="1645"/>
      <c r="AM29" s="1645"/>
      <c r="AN29" s="1645"/>
      <c r="AO29" s="1645"/>
      <c r="AP29" s="1645"/>
      <c r="AQ29" s="1645"/>
      <c r="AR29" s="1645"/>
      <c r="AS29" s="1645"/>
      <c r="AT29" s="1645"/>
      <c r="AU29" s="1645"/>
      <c r="AV29" s="1645"/>
      <c r="AW29" s="1645"/>
      <c r="AX29" s="1645"/>
      <c r="AY29" s="1645"/>
      <c r="AZ29" s="1645"/>
      <c r="BA29" s="1645"/>
      <c r="BB29" s="1645"/>
      <c r="BC29" s="1645"/>
      <c r="BD29" s="1645"/>
      <c r="BE29" s="1645"/>
      <c r="BF29" s="1645"/>
      <c r="BG29" s="1645"/>
      <c r="BH29" s="1645"/>
      <c r="BI29" s="1645"/>
      <c r="BJ29" s="1645"/>
      <c r="BK29" s="1645"/>
      <c r="BL29" s="1645"/>
      <c r="BM29" s="1645"/>
      <c r="BN29" s="1645"/>
      <c r="BO29" s="1645"/>
      <c r="BP29" s="1645"/>
      <c r="BQ29" s="1645"/>
      <c r="BR29" s="1645"/>
      <c r="BS29" s="1645"/>
      <c r="BT29" s="1645"/>
      <c r="BU29" s="1645"/>
      <c r="BV29" s="1645"/>
      <c r="BW29" s="1645"/>
      <c r="BX29" s="1645"/>
      <c r="BY29" s="1645"/>
      <c r="BZ29" s="1645"/>
      <c r="CA29" s="1645"/>
      <c r="CB29" s="1645"/>
      <c r="CC29" s="1645"/>
      <c r="CD29" s="1645"/>
      <c r="CE29" s="1645"/>
      <c r="CF29" s="1325"/>
    </row>
    <row customHeight="1" ht="5.25" hidden="1">
      <c r="A30" s="1802"/>
      <c r="B30" s="1645"/>
      <c r="C30" s="1645"/>
      <c r="D30" s="2588"/>
      <c r="E30" s="644"/>
      <c r="F30" s="644"/>
      <c r="G30" s="644"/>
      <c r="H30" s="644"/>
      <c r="I30" s="644"/>
      <c r="J30" s="644"/>
      <c r="K30" s="644"/>
      <c r="L30" s="644"/>
      <c r="M30" s="644"/>
      <c r="N30" s="644"/>
      <c r="O30" s="644"/>
      <c r="P30" s="644"/>
      <c r="Q30" s="644"/>
      <c r="R30" s="644"/>
      <c r="S30" s="645"/>
      <c r="T30" s="727"/>
      <c r="U30" s="2383"/>
      <c r="V30" s="2383"/>
      <c r="W30" s="1645"/>
      <c r="X30" s="1645"/>
      <c r="Y30" s="1645"/>
      <c r="Z30" s="1645"/>
      <c r="AA30" s="1645"/>
      <c r="AB30" s="1645"/>
      <c r="AC30" s="1046"/>
      <c r="AD30" s="1047"/>
      <c r="AE30" s="1645"/>
      <c r="AF30" s="1645"/>
      <c r="AG30" s="1645"/>
      <c r="AH30" s="1645"/>
      <c r="AI30" s="1645"/>
      <c r="AJ30" s="1645"/>
      <c r="AK30" s="1645"/>
      <c r="AL30" s="1645"/>
      <c r="AM30" s="1645"/>
      <c r="AN30" s="1645"/>
      <c r="AO30" s="1645"/>
      <c r="AP30" s="1645"/>
      <c r="AQ30" s="1645"/>
      <c r="AR30" s="1645"/>
      <c r="AS30" s="1645"/>
      <c r="AT30" s="1645"/>
      <c r="AU30" s="1645"/>
      <c r="AV30" s="1645"/>
      <c r="AW30" s="1645"/>
      <c r="AX30" s="1645"/>
      <c r="AY30" s="1645"/>
      <c r="AZ30" s="1645"/>
      <c r="BA30" s="1645"/>
      <c r="BB30" s="1645"/>
      <c r="BC30" s="1645"/>
      <c r="BD30" s="1645"/>
      <c r="BE30" s="1645"/>
      <c r="BF30" s="1645"/>
      <c r="BG30" s="1645"/>
      <c r="BH30" s="1645"/>
      <c r="BI30" s="1645"/>
      <c r="BJ30" s="1645"/>
      <c r="BK30" s="1645"/>
      <c r="BL30" s="1645"/>
      <c r="BM30" s="1645"/>
      <c r="BN30" s="1645"/>
      <c r="BO30" s="1645"/>
      <c r="BP30" s="1645"/>
      <c r="BQ30" s="1645"/>
      <c r="BR30" s="1645"/>
      <c r="BS30" s="1645"/>
      <c r="BT30" s="1645"/>
      <c r="BU30" s="1645"/>
      <c r="BV30" s="1645"/>
      <c r="BW30" s="1645"/>
      <c r="BX30" s="1645"/>
      <c r="BY30" s="1645"/>
      <c r="BZ30" s="1645"/>
      <c r="CA30" s="1645"/>
      <c r="CB30" s="1645"/>
      <c r="CC30" s="1645"/>
      <c r="CD30" s="1645"/>
      <c r="CE30" s="1645"/>
      <c r="CF30" s="1325"/>
    </row>
    <row customHeight="1" ht="5.25" hidden="1">
      <c r="A31" s="1802"/>
      <c r="B31" s="1645"/>
      <c r="C31" s="1645"/>
      <c r="D31" s="2589"/>
      <c r="E31" s="1052"/>
      <c r="F31" s="1053"/>
      <c r="G31" s="1053"/>
      <c r="H31" s="1054"/>
      <c r="I31" s="1054"/>
      <c r="J31" s="1054"/>
      <c r="K31" s="1054"/>
      <c r="L31" s="1054"/>
      <c r="M31" s="1054"/>
      <c r="N31" s="1054"/>
      <c r="O31" s="1054"/>
      <c r="P31" s="1054"/>
      <c r="Q31" s="1054"/>
      <c r="R31" s="955"/>
      <c r="S31" s="1055"/>
      <c r="T31" s="727"/>
      <c r="U31" s="2383"/>
      <c r="V31" s="2383"/>
      <c r="W31" s="1645"/>
      <c r="X31" s="1645"/>
      <c r="Y31" s="1645"/>
      <c r="Z31" s="1645"/>
      <c r="AA31" s="1645"/>
      <c r="AB31" s="1645"/>
      <c r="AC31" s="1046"/>
      <c r="AD31" s="1047"/>
      <c r="AE31" s="1645"/>
      <c r="AF31" s="1645"/>
      <c r="AG31" s="1645"/>
      <c r="AH31" s="1645"/>
      <c r="AI31" s="1645"/>
      <c r="AJ31" s="1645"/>
      <c r="AK31" s="1645"/>
      <c r="AL31" s="1645"/>
      <c r="AM31" s="1645"/>
      <c r="AN31" s="1645"/>
      <c r="AO31" s="1645"/>
      <c r="AP31" s="1645"/>
      <c r="AQ31" s="1645"/>
      <c r="AR31" s="1645"/>
      <c r="AS31" s="1645"/>
      <c r="AT31" s="1645"/>
      <c r="AU31" s="1645"/>
      <c r="AV31" s="1645"/>
      <c r="AW31" s="1645"/>
      <c r="AX31" s="1645"/>
      <c r="AY31" s="1645"/>
      <c r="AZ31" s="1645"/>
      <c r="BA31" s="1645"/>
      <c r="BB31" s="1645"/>
      <c r="BC31" s="1645"/>
      <c r="BD31" s="1645"/>
      <c r="BE31" s="1645"/>
      <c r="BF31" s="1645"/>
      <c r="BG31" s="1645"/>
      <c r="BH31" s="1645"/>
      <c r="BI31" s="1645"/>
      <c r="BJ31" s="1645"/>
      <c r="BK31" s="1645"/>
      <c r="BL31" s="1645"/>
      <c r="BM31" s="1645"/>
      <c r="BN31" s="1645"/>
      <c r="BO31" s="1645"/>
      <c r="BP31" s="1645"/>
      <c r="BQ31" s="1645"/>
      <c r="BR31" s="1645"/>
      <c r="BS31" s="1645"/>
      <c r="BT31" s="1645"/>
      <c r="BU31" s="1645"/>
      <c r="BV31" s="1645"/>
      <c r="BW31" s="1645"/>
      <c r="BX31" s="1645"/>
      <c r="BY31" s="1645"/>
      <c r="BZ31" s="1645"/>
      <c r="CA31" s="1645"/>
      <c r="CB31" s="1645"/>
      <c r="CC31" s="1645"/>
      <c r="CD31" s="1645"/>
      <c r="CE31" s="1645"/>
      <c r="CF31" s="1325"/>
    </row>
    <row customHeight="1" ht="15" hidden="1">
      <c r="A32" s="632" t="s">
        <v>212</v>
      </c>
      <c r="B32" s="633"/>
      <c r="C32" s="633" t="s">
        <v>22</v>
      </c>
      <c r="D32" s="2587" t="s">
        <v>1089</v>
      </c>
      <c r="E32" s="2386" t="s">
        <v>196</v>
      </c>
      <c r="F32" s="2387"/>
      <c r="G32" s="2388"/>
      <c r="H32" s="2392" t="str">
        <f>IF(A32="","",INDEX(DIFFERENTIATION_UNMERGE_VD,MATCH(A32,DIFFERENTIATION_ID_DIFF,0)))</f>
        <v>Производство тепловой энергии. Некомбинированная выработка</v>
      </c>
      <c r="I32" s="2392"/>
      <c r="J32" s="2392"/>
      <c r="K32" s="2392"/>
      <c r="L32" s="2392"/>
      <c r="M32" s="2392"/>
      <c r="N32" s="2392"/>
      <c r="O32" s="2392"/>
      <c r="P32" s="2392"/>
      <c r="Q32" s="2392"/>
      <c r="R32" s="2392"/>
      <c r="S32" s="728"/>
      <c r="T32" s="725"/>
      <c r="U32" s="634"/>
      <c r="V32" s="634"/>
      <c r="W32" s="635"/>
      <c r="X32" s="635"/>
      <c r="Y32" s="635"/>
      <c r="Z32" s="635"/>
      <c r="AA32" s="636"/>
      <c r="AB32" s="637"/>
      <c r="AC32" s="2384"/>
      <c r="AD32" s="638"/>
      <c r="AE32" s="639" t="s">
        <v>22</v>
      </c>
      <c r="AF32" s="639"/>
      <c r="AG32" s="640" t="s">
        <v>1082</v>
      </c>
      <c r="AH32" s="641">
        <v>3</v>
      </c>
      <c r="AI32" s="634"/>
      <c r="AJ32" s="634"/>
      <c r="AK32" s="634"/>
      <c r="AL32" s="634"/>
      <c r="AM32" s="634"/>
      <c r="AN32" s="634"/>
      <c r="AO32" s="634"/>
      <c r="AP32" s="634"/>
      <c r="AQ32" s="634"/>
      <c r="AR32" s="634"/>
      <c r="AS32" s="634"/>
      <c r="AT32" s="634"/>
      <c r="AU32" s="634"/>
      <c r="AV32" s="634"/>
      <c r="AW32" s="634"/>
      <c r="AX32" s="634"/>
      <c r="AY32" s="634"/>
      <c r="AZ32" s="634"/>
      <c r="BA32" s="634"/>
      <c r="BB32" s="634"/>
      <c r="BC32" s="634"/>
      <c r="BD32" s="634"/>
      <c r="BE32" s="634"/>
      <c r="BF32" s="634"/>
      <c r="BG32" s="634"/>
      <c r="BH32" s="634"/>
      <c r="BI32" s="634"/>
      <c r="BJ32" s="634"/>
      <c r="BK32" s="634"/>
      <c r="BL32" s="634"/>
      <c r="BM32" s="634"/>
      <c r="BN32" s="634"/>
      <c r="BO32" s="634"/>
      <c r="BP32" s="634"/>
      <c r="BQ32" s="634"/>
      <c r="BR32" s="634"/>
      <c r="BS32" s="634"/>
      <c r="BT32" s="634"/>
      <c r="BU32" s="634"/>
      <c r="BV32" s="635"/>
      <c r="BW32" s="635"/>
      <c r="BX32" s="635"/>
      <c r="BY32" s="635"/>
      <c r="BZ32" s="635"/>
      <c r="CA32" s="635"/>
      <c r="CB32" s="635"/>
      <c r="CC32" s="635"/>
      <c r="CD32" s="635"/>
      <c r="CE32" s="635"/>
      <c r="CF32" s="1859"/>
    </row>
    <row customHeight="1" ht="15" hidden="1">
      <c r="A33" s="632"/>
      <c r="B33" s="633"/>
      <c r="C33" s="633"/>
      <c r="D33" s="2588"/>
      <c r="E33" s="2386" t="s">
        <v>1037</v>
      </c>
      <c r="F33" s="2387"/>
      <c r="G33" s="2388"/>
      <c r="H33" s="2392" t="str">
        <f>IF(A32="","",INDEX(DIFFERENTIATION_UNMERGE_AREA,MATCH(A32,DIFFERENTIATION_ID_DIFF,0)))</f>
        <v>Территория 1</v>
      </c>
      <c r="I33" s="2392"/>
      <c r="J33" s="2392"/>
      <c r="K33" s="2392"/>
      <c r="L33" s="2392"/>
      <c r="M33" s="2392"/>
      <c r="N33" s="2392"/>
      <c r="O33" s="2392"/>
      <c r="P33" s="2392"/>
      <c r="Q33" s="2392"/>
      <c r="R33" s="2392"/>
      <c r="S33" s="728"/>
      <c r="T33" s="725"/>
      <c r="U33" s="634"/>
      <c r="V33" s="634"/>
      <c r="W33" s="635"/>
      <c r="X33" s="635"/>
      <c r="Y33" s="635"/>
      <c r="Z33" s="635"/>
      <c r="AA33" s="636"/>
      <c r="AB33" s="637"/>
      <c r="AC33" s="2384"/>
      <c r="AD33" s="638"/>
      <c r="AE33" s="639"/>
      <c r="AF33" s="639"/>
      <c r="AG33" s="640"/>
      <c r="AH33" s="641"/>
      <c r="AI33" s="634"/>
      <c r="AJ33" s="634"/>
      <c r="AK33" s="634"/>
      <c r="AL33" s="634"/>
      <c r="AM33" s="634"/>
      <c r="AN33" s="634"/>
      <c r="AO33" s="634"/>
      <c r="AP33" s="634"/>
      <c r="AQ33" s="634"/>
      <c r="AR33" s="634"/>
      <c r="AS33" s="634"/>
      <c r="AT33" s="634"/>
      <c r="AU33" s="634"/>
      <c r="AV33" s="634"/>
      <c r="AW33" s="634"/>
      <c r="AX33" s="634"/>
      <c r="AY33" s="634"/>
      <c r="AZ33" s="634"/>
      <c r="BA33" s="634"/>
      <c r="BB33" s="634"/>
      <c r="BC33" s="634"/>
      <c r="BD33" s="634"/>
      <c r="BE33" s="634"/>
      <c r="BF33" s="634"/>
      <c r="BG33" s="634"/>
      <c r="BH33" s="634"/>
      <c r="BI33" s="634"/>
      <c r="BJ33" s="634"/>
      <c r="BK33" s="634"/>
      <c r="BL33" s="634"/>
      <c r="BM33" s="634"/>
      <c r="BN33" s="634"/>
      <c r="BO33" s="634"/>
      <c r="BP33" s="634"/>
      <c r="BQ33" s="634"/>
      <c r="BR33" s="634"/>
      <c r="BS33" s="634"/>
      <c r="BT33" s="634"/>
      <c r="BU33" s="634"/>
      <c r="BV33" s="635"/>
      <c r="BW33" s="635"/>
      <c r="BX33" s="635"/>
      <c r="BY33" s="635"/>
      <c r="BZ33" s="635"/>
      <c r="CA33" s="635"/>
      <c r="CB33" s="635"/>
      <c r="CC33" s="635"/>
      <c r="CD33" s="635"/>
      <c r="CE33" s="635"/>
      <c r="CF33" s="1859"/>
    </row>
    <row customHeight="1" ht="15" hidden="1">
      <c r="A34" s="632"/>
      <c r="B34" s="633"/>
      <c r="C34" s="633"/>
      <c r="D34" s="2588"/>
      <c r="E34" s="2386" t="s">
        <v>1038</v>
      </c>
      <c r="F34" s="2387"/>
      <c r="G34" s="2388"/>
      <c r="H34" s="2392" t="str">
        <f>IF(A32="","",INDEX(DIFFERENTIATION_UNMERGE_SYSTEM,MATCH(A32,DIFFERENTIATION_ID_DIFF,0)))</f>
        <v>с. Елховка, центральная котельная, ул. Матвея Завадского, 39а, котельная № 1-22</v>
      </c>
      <c r="I34" s="2392"/>
      <c r="J34" s="2392"/>
      <c r="K34" s="2392"/>
      <c r="L34" s="2392"/>
      <c r="M34" s="2392"/>
      <c r="N34" s="2392"/>
      <c r="O34" s="2392"/>
      <c r="P34" s="2392"/>
      <c r="Q34" s="2392"/>
      <c r="R34" s="2392"/>
      <c r="S34" s="728"/>
      <c r="T34" s="725"/>
      <c r="U34" s="634"/>
      <c r="V34" s="634"/>
      <c r="W34" s="635"/>
      <c r="X34" s="635"/>
      <c r="Y34" s="635"/>
      <c r="Z34" s="635"/>
      <c r="AA34" s="636"/>
      <c r="AB34" s="637"/>
      <c r="AC34" s="2384"/>
      <c r="AD34" s="638"/>
      <c r="AE34" s="639"/>
      <c r="AF34" s="639"/>
      <c r="AG34" s="640"/>
      <c r="AH34" s="641"/>
      <c r="AI34" s="634"/>
      <c r="AJ34" s="634"/>
      <c r="AK34" s="634"/>
      <c r="AL34" s="634"/>
      <c r="AM34" s="634"/>
      <c r="AN34" s="634"/>
      <c r="AO34" s="634"/>
      <c r="AP34" s="634"/>
      <c r="AQ34" s="634"/>
      <c r="AR34" s="634"/>
      <c r="AS34" s="634"/>
      <c r="AT34" s="634"/>
      <c r="AU34" s="634"/>
      <c r="AV34" s="634"/>
      <c r="AW34" s="634"/>
      <c r="AX34" s="634"/>
      <c r="AY34" s="634"/>
      <c r="AZ34" s="634"/>
      <c r="BA34" s="634"/>
      <c r="BB34" s="634"/>
      <c r="BC34" s="634"/>
      <c r="BD34" s="634"/>
      <c r="BE34" s="634"/>
      <c r="BF34" s="634"/>
      <c r="BG34" s="634"/>
      <c r="BH34" s="634"/>
      <c r="BI34" s="634"/>
      <c r="BJ34" s="634"/>
      <c r="BK34" s="634"/>
      <c r="BL34" s="634"/>
      <c r="BM34" s="634"/>
      <c r="BN34" s="634"/>
      <c r="BO34" s="634"/>
      <c r="BP34" s="634"/>
      <c r="BQ34" s="634"/>
      <c r="BR34" s="634"/>
      <c r="BS34" s="634"/>
      <c r="BT34" s="634"/>
      <c r="BU34" s="634"/>
      <c r="BV34" s="635"/>
      <c r="BW34" s="635"/>
      <c r="BX34" s="635"/>
      <c r="BY34" s="635"/>
      <c r="BZ34" s="635"/>
      <c r="CA34" s="635"/>
      <c r="CB34" s="635"/>
      <c r="CC34" s="635"/>
      <c r="CD34" s="635"/>
      <c r="CE34" s="635"/>
      <c r="CF34" s="1859"/>
    </row>
    <row customHeight="1" ht="24.75" hidden="1">
      <c r="A35" s="1815"/>
      <c r="B35" s="1169"/>
      <c r="C35" s="421"/>
      <c r="D35" s="2588"/>
      <c r="E35" s="2385" t="s">
        <v>1083</v>
      </c>
      <c r="F35" s="2385"/>
      <c r="G35" s="2385"/>
      <c r="H35" s="2385"/>
      <c r="I35" s="2385"/>
      <c r="J35" s="2385"/>
      <c r="K35" s="2385"/>
      <c r="L35" s="2385"/>
      <c r="M35" s="2385"/>
      <c r="N35" s="2385"/>
      <c r="O35" s="2385"/>
      <c r="P35" s="2385"/>
      <c r="Q35" s="567">
        <f>SUMIF(T36:T37,"i",Q36:Q37)</f>
        <v>0</v>
      </c>
      <c r="R35" s="1026"/>
      <c r="S35" s="1807" t="s">
        <v>1084</v>
      </c>
      <c r="T35" s="726" t="s">
        <v>1085</v>
      </c>
      <c r="U35" s="2383">
        <v>1</v>
      </c>
      <c r="V35" s="2383" t="s">
        <v>1048</v>
      </c>
      <c r="W35" s="1169"/>
      <c r="X35" s="1169"/>
      <c r="Y35" s="1169"/>
      <c r="Z35" s="1169"/>
      <c r="AA35" s="1645"/>
      <c r="AB35" s="1169"/>
      <c r="AC35" s="2384"/>
      <c r="AD35" s="638"/>
      <c r="AE35" s="1169"/>
      <c r="AF35" s="1169"/>
      <c r="AG35" s="1645"/>
      <c r="AH35" s="1645"/>
      <c r="AI35" s="1645"/>
      <c r="AJ35" s="1645"/>
      <c r="AK35" s="1645"/>
      <c r="AL35" s="1645"/>
      <c r="AM35" s="1645"/>
      <c r="AN35" s="1645"/>
      <c r="AO35" s="1645"/>
      <c r="AP35" s="1645"/>
      <c r="AQ35" s="1645"/>
      <c r="AR35" s="1645"/>
      <c r="AS35" s="1645"/>
      <c r="AT35" s="1645"/>
      <c r="AU35" s="1645"/>
      <c r="AV35" s="1645"/>
      <c r="AW35" s="1645"/>
      <c r="AX35" s="1645"/>
      <c r="AY35" s="1645"/>
      <c r="AZ35" s="1645"/>
      <c r="BA35" s="1645"/>
      <c r="BB35" s="1645"/>
      <c r="BC35" s="1645"/>
      <c r="BD35" s="1645"/>
      <c r="BE35" s="1645"/>
      <c r="BF35" s="1645"/>
      <c r="BG35" s="1645"/>
      <c r="BH35" s="1645"/>
      <c r="BI35" s="1645"/>
      <c r="BJ35" s="1645"/>
      <c r="BK35" s="1645"/>
      <c r="BL35" s="1645"/>
      <c r="BM35" s="1645"/>
      <c r="BN35" s="1645"/>
      <c r="BO35" s="1645"/>
      <c r="BP35" s="1645"/>
      <c r="BQ35" s="1645"/>
      <c r="BR35" s="1645"/>
      <c r="BS35" s="1645"/>
      <c r="BT35" s="1645"/>
      <c r="BU35" s="1645"/>
      <c r="BV35" s="1169"/>
      <c r="BW35" s="1169"/>
      <c r="BX35" s="1169"/>
      <c r="BY35" s="1169"/>
      <c r="BZ35" s="1169"/>
      <c r="CA35" s="1169"/>
      <c r="CB35" s="1169"/>
      <c r="CC35" s="1169"/>
      <c r="CD35" s="1169"/>
      <c r="CE35" s="1169"/>
      <c r="CF35" s="1859"/>
    </row>
    <row customHeight="1" ht="11.25" hidden="1">
      <c r="A36" s="1802"/>
      <c r="B36" s="1645"/>
      <c r="C36" s="1645"/>
      <c r="D36" s="2588"/>
      <c r="E36" s="644"/>
      <c r="F36" s="644">
        <v>0</v>
      </c>
      <c r="G36" s="644"/>
      <c r="H36" s="644"/>
      <c r="I36" s="644"/>
      <c r="J36" s="644"/>
      <c r="K36" s="644"/>
      <c r="L36" s="644"/>
      <c r="M36" s="644"/>
      <c r="N36" s="644"/>
      <c r="O36" s="644"/>
      <c r="P36" s="644"/>
      <c r="Q36" s="644"/>
      <c r="R36" s="644"/>
      <c r="S36" s="645"/>
      <c r="T36" s="727"/>
      <c r="U36" s="2383"/>
      <c r="V36" s="2383"/>
      <c r="W36" s="1645"/>
      <c r="X36" s="1645"/>
      <c r="Y36" s="1645"/>
      <c r="Z36" s="1645"/>
      <c r="AA36" s="1645"/>
      <c r="AB36" s="1169"/>
      <c r="AC36" s="2384"/>
      <c r="AD36" s="638"/>
      <c r="AE36" s="1169"/>
      <c r="AF36" s="1169"/>
      <c r="AG36" s="1645"/>
      <c r="AH36" s="1645"/>
      <c r="AI36" s="1645"/>
      <c r="AJ36" s="1645"/>
      <c r="AK36" s="1645"/>
      <c r="AL36" s="1645"/>
      <c r="AM36" s="1645"/>
      <c r="AN36" s="1645"/>
      <c r="AO36" s="1645"/>
      <c r="AP36" s="1645"/>
      <c r="AQ36" s="1645"/>
      <c r="AR36" s="1645"/>
      <c r="AS36" s="1645"/>
      <c r="AT36" s="1645"/>
      <c r="AU36" s="1645"/>
      <c r="AV36" s="1645"/>
      <c r="AW36" s="1645"/>
      <c r="AX36" s="1645"/>
      <c r="AY36" s="1645"/>
      <c r="AZ36" s="1645"/>
      <c r="BA36" s="1645"/>
      <c r="BB36" s="1645"/>
      <c r="BC36" s="1645"/>
      <c r="BD36" s="1645"/>
      <c r="BE36" s="1645"/>
      <c r="BF36" s="1645"/>
      <c r="BG36" s="1645"/>
      <c r="BH36" s="1645"/>
      <c r="BI36" s="1645"/>
      <c r="BJ36" s="1645"/>
      <c r="BK36" s="1645"/>
      <c r="BL36" s="1645"/>
      <c r="BM36" s="1645"/>
      <c r="BN36" s="1645"/>
      <c r="BO36" s="1645"/>
      <c r="BP36" s="1645"/>
      <c r="BQ36" s="1645"/>
      <c r="BR36" s="1645"/>
      <c r="BS36" s="1645"/>
      <c r="BT36" s="1645"/>
      <c r="BU36" s="1645"/>
      <c r="BV36" s="1645"/>
      <c r="BW36" s="1645"/>
      <c r="BX36" s="1645"/>
      <c r="BY36" s="1645"/>
      <c r="BZ36" s="1645"/>
      <c r="CA36" s="1645"/>
      <c r="CB36" s="1645"/>
      <c r="CC36" s="1645"/>
      <c r="CD36" s="1645"/>
      <c r="CE36" s="1645"/>
      <c r="CF36" s="1859"/>
    </row>
    <row customHeight="1" ht="11.25" hidden="1">
      <c r="A37" s="1815"/>
      <c r="B37" s="1169"/>
      <c r="C37" s="421"/>
      <c r="D37" s="2588"/>
      <c r="E37" s="658" t="s">
        <v>22</v>
      </c>
      <c r="F37" s="1177" t="s">
        <v>22</v>
      </c>
      <c r="G37" s="1177" t="s">
        <v>1088</v>
      </c>
      <c r="H37" s="660" t="s">
        <v>22</v>
      </c>
      <c r="I37" s="660"/>
      <c r="J37" s="660"/>
      <c r="K37" s="660"/>
      <c r="L37" s="660"/>
      <c r="M37" s="660"/>
      <c r="N37" s="660"/>
      <c r="O37" s="660"/>
      <c r="P37" s="660"/>
      <c r="Q37" s="660"/>
      <c r="R37" s="661"/>
      <c r="S37" s="662"/>
      <c r="T37" s="727"/>
      <c r="U37" s="2383"/>
      <c r="V37" s="2383"/>
      <c r="W37" s="1169"/>
      <c r="X37" s="1169"/>
      <c r="Y37" s="1169"/>
      <c r="Z37" s="1169"/>
      <c r="AA37" s="1645"/>
      <c r="AB37" s="1169"/>
      <c r="AC37" s="2384"/>
      <c r="AD37" s="638"/>
      <c r="AE37" s="1169"/>
      <c r="AF37" s="1169"/>
      <c r="AG37" s="1645"/>
      <c r="AH37" s="1645"/>
      <c r="AI37" s="1645"/>
      <c r="AJ37" s="1645"/>
      <c r="AK37" s="1645"/>
      <c r="AL37" s="1645"/>
      <c r="AM37" s="1645"/>
      <c r="AN37" s="1645"/>
      <c r="AO37" s="1645"/>
      <c r="AP37" s="1645"/>
      <c r="AQ37" s="1645"/>
      <c r="AR37" s="1645"/>
      <c r="AS37" s="1645"/>
      <c r="AT37" s="1645"/>
      <c r="AU37" s="1645"/>
      <c r="AV37" s="1645"/>
      <c r="AW37" s="1645"/>
      <c r="AX37" s="1645"/>
      <c r="AY37" s="1645"/>
      <c r="AZ37" s="1645"/>
      <c r="BA37" s="1645"/>
      <c r="BB37" s="1645"/>
      <c r="BC37" s="1645"/>
      <c r="BD37" s="1645"/>
      <c r="BE37" s="1645"/>
      <c r="BF37" s="1645"/>
      <c r="BG37" s="1645"/>
      <c r="BH37" s="1645"/>
      <c r="BI37" s="1645"/>
      <c r="BJ37" s="1645"/>
      <c r="BK37" s="1645"/>
      <c r="BL37" s="1645"/>
      <c r="BM37" s="1645"/>
      <c r="BN37" s="1645"/>
      <c r="BO37" s="1645"/>
      <c r="BP37" s="1645"/>
      <c r="BQ37" s="1645"/>
      <c r="BR37" s="1645"/>
      <c r="BS37" s="1645"/>
      <c r="BT37" s="1645"/>
      <c r="BU37" s="1645"/>
      <c r="BV37" s="1169"/>
      <c r="BW37" s="1169"/>
      <c r="BX37" s="1169"/>
      <c r="BY37" s="1169"/>
      <c r="BZ37" s="1169"/>
      <c r="CA37" s="1169"/>
      <c r="CB37" s="1169"/>
      <c r="CC37" s="1169"/>
      <c r="CD37" s="1169"/>
      <c r="CE37" s="1169"/>
      <c r="CF37" s="1859"/>
    </row>
    <row customHeight="1" ht="5.25" hidden="1">
      <c r="A38" s="1802"/>
      <c r="B38" s="1645"/>
      <c r="C38" s="1645"/>
      <c r="D38" s="2588"/>
      <c r="E38" s="1048"/>
      <c r="F38" s="1048"/>
      <c r="G38" s="1048"/>
      <c r="H38" s="1048"/>
      <c r="I38" s="1048"/>
      <c r="J38" s="1048"/>
      <c r="K38" s="1048"/>
      <c r="L38" s="1048"/>
      <c r="M38" s="1048"/>
      <c r="N38" s="1048"/>
      <c r="O38" s="1048"/>
      <c r="P38" s="1048"/>
      <c r="Q38" s="1049"/>
      <c r="R38" s="1050"/>
      <c r="S38" s="1051"/>
      <c r="T38" s="726" t="s">
        <v>1085</v>
      </c>
      <c r="U38" s="2383">
        <v>1</v>
      </c>
      <c r="V38" s="2383" t="s">
        <v>1048</v>
      </c>
      <c r="W38" s="1645"/>
      <c r="X38" s="1645"/>
      <c r="Y38" s="1645"/>
      <c r="Z38" s="1645"/>
      <c r="AA38" s="1645"/>
      <c r="AB38" s="1645"/>
      <c r="AC38" s="1046"/>
      <c r="AD38" s="1047"/>
      <c r="AE38" s="1645"/>
      <c r="AF38" s="1645"/>
      <c r="AG38" s="1645"/>
      <c r="AH38" s="1645"/>
      <c r="AI38" s="1645"/>
      <c r="AJ38" s="1645"/>
      <c r="AK38" s="1645"/>
      <c r="AL38" s="1645"/>
      <c r="AM38" s="1645"/>
      <c r="AN38" s="1645"/>
      <c r="AO38" s="1645"/>
      <c r="AP38" s="1645"/>
      <c r="AQ38" s="1645"/>
      <c r="AR38" s="1645"/>
      <c r="AS38" s="1645"/>
      <c r="AT38" s="1645"/>
      <c r="AU38" s="1645"/>
      <c r="AV38" s="1645"/>
      <c r="AW38" s="1645"/>
      <c r="AX38" s="1645"/>
      <c r="AY38" s="1645"/>
      <c r="AZ38" s="1645"/>
      <c r="BA38" s="1645"/>
      <c r="BB38" s="1645"/>
      <c r="BC38" s="1645"/>
      <c r="BD38" s="1645"/>
      <c r="BE38" s="1645"/>
      <c r="BF38" s="1645"/>
      <c r="BG38" s="1645"/>
      <c r="BH38" s="1645"/>
      <c r="BI38" s="1645"/>
      <c r="BJ38" s="1645"/>
      <c r="BK38" s="1645"/>
      <c r="BL38" s="1645"/>
      <c r="BM38" s="1645"/>
      <c r="BN38" s="1645"/>
      <c r="BO38" s="1645"/>
      <c r="BP38" s="1645"/>
      <c r="BQ38" s="1645"/>
      <c r="BR38" s="1645"/>
      <c r="BS38" s="1645"/>
      <c r="BT38" s="1645"/>
      <c r="BU38" s="1645"/>
      <c r="BV38" s="1645"/>
      <c r="BW38" s="1645"/>
      <c r="BX38" s="1645"/>
      <c r="BY38" s="1645"/>
      <c r="BZ38" s="1645"/>
      <c r="CA38" s="1645"/>
      <c r="CB38" s="1645"/>
      <c r="CC38" s="1645"/>
      <c r="CD38" s="1645"/>
      <c r="CE38" s="1645"/>
      <c r="CF38" s="1325"/>
    </row>
    <row customHeight="1" ht="5.25" hidden="1">
      <c r="A39" s="1802"/>
      <c r="B39" s="1645"/>
      <c r="C39" s="1645"/>
      <c r="D39" s="2588"/>
      <c r="E39" s="644"/>
      <c r="F39" s="644"/>
      <c r="G39" s="644"/>
      <c r="H39" s="644"/>
      <c r="I39" s="644"/>
      <c r="J39" s="644"/>
      <c r="K39" s="644"/>
      <c r="L39" s="644"/>
      <c r="M39" s="644"/>
      <c r="N39" s="644"/>
      <c r="O39" s="644"/>
      <c r="P39" s="644"/>
      <c r="Q39" s="644"/>
      <c r="R39" s="644"/>
      <c r="S39" s="645"/>
      <c r="T39" s="727"/>
      <c r="U39" s="2383"/>
      <c r="V39" s="2383"/>
      <c r="W39" s="1645"/>
      <c r="X39" s="1645"/>
      <c r="Y39" s="1645"/>
      <c r="Z39" s="1645"/>
      <c r="AA39" s="1645"/>
      <c r="AB39" s="1645"/>
      <c r="AC39" s="1046"/>
      <c r="AD39" s="1047"/>
      <c r="AE39" s="1645"/>
      <c r="AF39" s="1645"/>
      <c r="AG39" s="1645"/>
      <c r="AH39" s="1645"/>
      <c r="AI39" s="1645"/>
      <c r="AJ39" s="1645"/>
      <c r="AK39" s="1645"/>
      <c r="AL39" s="1645"/>
      <c r="AM39" s="1645"/>
      <c r="AN39" s="1645"/>
      <c r="AO39" s="1645"/>
      <c r="AP39" s="1645"/>
      <c r="AQ39" s="1645"/>
      <c r="AR39" s="1645"/>
      <c r="AS39" s="1645"/>
      <c r="AT39" s="1645"/>
      <c r="AU39" s="1645"/>
      <c r="AV39" s="1645"/>
      <c r="AW39" s="1645"/>
      <c r="AX39" s="1645"/>
      <c r="AY39" s="1645"/>
      <c r="AZ39" s="1645"/>
      <c r="BA39" s="1645"/>
      <c r="BB39" s="1645"/>
      <c r="BC39" s="1645"/>
      <c r="BD39" s="1645"/>
      <c r="BE39" s="1645"/>
      <c r="BF39" s="1645"/>
      <c r="BG39" s="1645"/>
      <c r="BH39" s="1645"/>
      <c r="BI39" s="1645"/>
      <c r="BJ39" s="1645"/>
      <c r="BK39" s="1645"/>
      <c r="BL39" s="1645"/>
      <c r="BM39" s="1645"/>
      <c r="BN39" s="1645"/>
      <c r="BO39" s="1645"/>
      <c r="BP39" s="1645"/>
      <c r="BQ39" s="1645"/>
      <c r="BR39" s="1645"/>
      <c r="BS39" s="1645"/>
      <c r="BT39" s="1645"/>
      <c r="BU39" s="1645"/>
      <c r="BV39" s="1645"/>
      <c r="BW39" s="1645"/>
      <c r="BX39" s="1645"/>
      <c r="BY39" s="1645"/>
      <c r="BZ39" s="1645"/>
      <c r="CA39" s="1645"/>
      <c r="CB39" s="1645"/>
      <c r="CC39" s="1645"/>
      <c r="CD39" s="1645"/>
      <c r="CE39" s="1645"/>
      <c r="CF39" s="1325"/>
    </row>
    <row customHeight="1" ht="5.25" hidden="1">
      <c r="A40" s="1802"/>
      <c r="B40" s="1645"/>
      <c r="C40" s="1645"/>
      <c r="D40" s="2589"/>
      <c r="E40" s="1052"/>
      <c r="F40" s="1053"/>
      <c r="G40" s="1053"/>
      <c r="H40" s="1054"/>
      <c r="I40" s="1054"/>
      <c r="J40" s="1054"/>
      <c r="K40" s="1054"/>
      <c r="L40" s="1054"/>
      <c r="M40" s="1054"/>
      <c r="N40" s="1054"/>
      <c r="O40" s="1054"/>
      <c r="P40" s="1054"/>
      <c r="Q40" s="1054"/>
      <c r="R40" s="955"/>
      <c r="S40" s="1055"/>
      <c r="T40" s="727"/>
      <c r="U40" s="2383"/>
      <c r="V40" s="2383"/>
      <c r="W40" s="1645"/>
      <c r="X40" s="1645"/>
      <c r="Y40" s="1645"/>
      <c r="Z40" s="1645"/>
      <c r="AA40" s="1645"/>
      <c r="AB40" s="1645"/>
      <c r="AC40" s="1046"/>
      <c r="AD40" s="1047"/>
      <c r="AE40" s="1645"/>
      <c r="AF40" s="1645"/>
      <c r="AG40" s="1645"/>
      <c r="AH40" s="1645"/>
      <c r="AI40" s="1645"/>
      <c r="AJ40" s="1645"/>
      <c r="AK40" s="1645"/>
      <c r="AL40" s="1645"/>
      <c r="AM40" s="1645"/>
      <c r="AN40" s="1645"/>
      <c r="AO40" s="1645"/>
      <c r="AP40" s="1645"/>
      <c r="AQ40" s="1645"/>
      <c r="AR40" s="1645"/>
      <c r="AS40" s="1645"/>
      <c r="AT40" s="1645"/>
      <c r="AU40" s="1645"/>
      <c r="AV40" s="1645"/>
      <c r="AW40" s="1645"/>
      <c r="AX40" s="1645"/>
      <c r="AY40" s="1645"/>
      <c r="AZ40" s="1645"/>
      <c r="BA40" s="1645"/>
      <c r="BB40" s="1645"/>
      <c r="BC40" s="1645"/>
      <c r="BD40" s="1645"/>
      <c r="BE40" s="1645"/>
      <c r="BF40" s="1645"/>
      <c r="BG40" s="1645"/>
      <c r="BH40" s="1645"/>
      <c r="BI40" s="1645"/>
      <c r="BJ40" s="1645"/>
      <c r="BK40" s="1645"/>
      <c r="BL40" s="1645"/>
      <c r="BM40" s="1645"/>
      <c r="BN40" s="1645"/>
      <c r="BO40" s="1645"/>
      <c r="BP40" s="1645"/>
      <c r="BQ40" s="1645"/>
      <c r="BR40" s="1645"/>
      <c r="BS40" s="1645"/>
      <c r="BT40" s="1645"/>
      <c r="BU40" s="1645"/>
      <c r="BV40" s="1645"/>
      <c r="BW40" s="1645"/>
      <c r="BX40" s="1645"/>
      <c r="BY40" s="1645"/>
      <c r="BZ40" s="1645"/>
      <c r="CA40" s="1645"/>
      <c r="CB40" s="1645"/>
      <c r="CC40" s="1645"/>
      <c r="CD40" s="1645"/>
      <c r="CE40" s="1645"/>
      <c r="CF40" s="1325"/>
    </row>
    <row customHeight="1" ht="15" hidden="1">
      <c r="A41" s="632" t="s">
        <v>214</v>
      </c>
      <c r="B41" s="633"/>
      <c r="C41" s="633" t="s">
        <v>22</v>
      </c>
      <c r="D41" s="2587" t="s">
        <v>1090</v>
      </c>
      <c r="E41" s="2386" t="s">
        <v>196</v>
      </c>
      <c r="F41" s="2387"/>
      <c r="G41" s="2388"/>
      <c r="H41" s="2392" t="str">
        <f>IF(A41="","",INDEX(DIFFERENTIATION_UNMERGE_VD,MATCH(A41,DIFFERENTIATION_ID_DIFF,0)))</f>
        <v>Производство тепловой энергии. Некомбинированная выработка</v>
      </c>
      <c r="I41" s="2392"/>
      <c r="J41" s="2392"/>
      <c r="K41" s="2392"/>
      <c r="L41" s="2392"/>
      <c r="M41" s="2392"/>
      <c r="N41" s="2392"/>
      <c r="O41" s="2392"/>
      <c r="P41" s="2392"/>
      <c r="Q41" s="2392"/>
      <c r="R41" s="2392"/>
      <c r="S41" s="728"/>
      <c r="T41" s="725"/>
      <c r="U41" s="634"/>
      <c r="V41" s="634"/>
      <c r="W41" s="635"/>
      <c r="X41" s="635"/>
      <c r="Y41" s="635"/>
      <c r="Z41" s="635"/>
      <c r="AA41" s="636"/>
      <c r="AB41" s="637"/>
      <c r="AC41" s="2384"/>
      <c r="AD41" s="638"/>
      <c r="AE41" s="639" t="s">
        <v>22</v>
      </c>
      <c r="AF41" s="639"/>
      <c r="AG41" s="640" t="s">
        <v>1082</v>
      </c>
      <c r="AH41" s="641">
        <v>3</v>
      </c>
      <c r="AI41" s="634"/>
      <c r="AJ41" s="634"/>
      <c r="AK41" s="634"/>
      <c r="AL41" s="634"/>
      <c r="AM41" s="634"/>
      <c r="AN41" s="634"/>
      <c r="AO41" s="634"/>
      <c r="AP41" s="634"/>
      <c r="AQ41" s="634"/>
      <c r="AR41" s="634"/>
      <c r="AS41" s="634"/>
      <c r="AT41" s="634"/>
      <c r="AU41" s="634"/>
      <c r="AV41" s="634"/>
      <c r="AW41" s="634"/>
      <c r="AX41" s="634"/>
      <c r="AY41" s="634"/>
      <c r="AZ41" s="634"/>
      <c r="BA41" s="634"/>
      <c r="BB41" s="634"/>
      <c r="BC41" s="634"/>
      <c r="BD41" s="634"/>
      <c r="BE41" s="634"/>
      <c r="BF41" s="634"/>
      <c r="BG41" s="634"/>
      <c r="BH41" s="634"/>
      <c r="BI41" s="634"/>
      <c r="BJ41" s="634"/>
      <c r="BK41" s="634"/>
      <c r="BL41" s="634"/>
      <c r="BM41" s="634"/>
      <c r="BN41" s="634"/>
      <c r="BO41" s="634"/>
      <c r="BP41" s="634"/>
      <c r="BQ41" s="634"/>
      <c r="BR41" s="634"/>
      <c r="BS41" s="634"/>
      <c r="BT41" s="634"/>
      <c r="BU41" s="634"/>
      <c r="BV41" s="635"/>
      <c r="BW41" s="635"/>
      <c r="BX41" s="635"/>
      <c r="BY41" s="635"/>
      <c r="BZ41" s="635"/>
      <c r="CA41" s="635"/>
      <c r="CB41" s="635"/>
      <c r="CC41" s="635"/>
      <c r="CD41" s="635"/>
      <c r="CE41" s="635"/>
      <c r="CF41" s="1859"/>
    </row>
    <row customHeight="1" ht="15" hidden="1">
      <c r="A42" s="632"/>
      <c r="B42" s="633"/>
      <c r="C42" s="633"/>
      <c r="D42" s="2588"/>
      <c r="E42" s="2386" t="s">
        <v>1037</v>
      </c>
      <c r="F42" s="2387"/>
      <c r="G42" s="2388"/>
      <c r="H42" s="2392" t="str">
        <f>IF(A41="","",INDEX(DIFFERENTIATION_UNMERGE_AREA,MATCH(A41,DIFFERENTIATION_ID_DIFF,0)))</f>
        <v>Территория 1</v>
      </c>
      <c r="I42" s="2392"/>
      <c r="J42" s="2392"/>
      <c r="K42" s="2392"/>
      <c r="L42" s="2392"/>
      <c r="M42" s="2392"/>
      <c r="N42" s="2392"/>
      <c r="O42" s="2392"/>
      <c r="P42" s="2392"/>
      <c r="Q42" s="2392"/>
      <c r="R42" s="2392"/>
      <c r="S42" s="728"/>
      <c r="T42" s="725"/>
      <c r="U42" s="634"/>
      <c r="V42" s="634"/>
      <c r="W42" s="635"/>
      <c r="X42" s="635"/>
      <c r="Y42" s="635"/>
      <c r="Z42" s="635"/>
      <c r="AA42" s="636"/>
      <c r="AB42" s="637"/>
      <c r="AC42" s="2384"/>
      <c r="AD42" s="638"/>
      <c r="AE42" s="639"/>
      <c r="AF42" s="639"/>
      <c r="AG42" s="640"/>
      <c r="AH42" s="641"/>
      <c r="AI42" s="634"/>
      <c r="AJ42" s="634"/>
      <c r="AK42" s="634"/>
      <c r="AL42" s="634"/>
      <c r="AM42" s="634"/>
      <c r="AN42" s="634"/>
      <c r="AO42" s="634"/>
      <c r="AP42" s="634"/>
      <c r="AQ42" s="634"/>
      <c r="AR42" s="634"/>
      <c r="AS42" s="634"/>
      <c r="AT42" s="634"/>
      <c r="AU42" s="634"/>
      <c r="AV42" s="634"/>
      <c r="AW42" s="634"/>
      <c r="AX42" s="634"/>
      <c r="AY42" s="634"/>
      <c r="AZ42" s="634"/>
      <c r="BA42" s="634"/>
      <c r="BB42" s="634"/>
      <c r="BC42" s="634"/>
      <c r="BD42" s="634"/>
      <c r="BE42" s="634"/>
      <c r="BF42" s="634"/>
      <c r="BG42" s="634"/>
      <c r="BH42" s="634"/>
      <c r="BI42" s="634"/>
      <c r="BJ42" s="634"/>
      <c r="BK42" s="634"/>
      <c r="BL42" s="634"/>
      <c r="BM42" s="634"/>
      <c r="BN42" s="634"/>
      <c r="BO42" s="634"/>
      <c r="BP42" s="634"/>
      <c r="BQ42" s="634"/>
      <c r="BR42" s="634"/>
      <c r="BS42" s="634"/>
      <c r="BT42" s="634"/>
      <c r="BU42" s="634"/>
      <c r="BV42" s="635"/>
      <c r="BW42" s="635"/>
      <c r="BX42" s="635"/>
      <c r="BY42" s="635"/>
      <c r="BZ42" s="635"/>
      <c r="CA42" s="635"/>
      <c r="CB42" s="635"/>
      <c r="CC42" s="635"/>
      <c r="CD42" s="635"/>
      <c r="CE42" s="635"/>
      <c r="CF42" s="1859"/>
    </row>
    <row customHeight="1" ht="15" hidden="1">
      <c r="A43" s="632"/>
      <c r="B43" s="633"/>
      <c r="C43" s="633"/>
      <c r="D43" s="2588"/>
      <c r="E43" s="2386" t="s">
        <v>1038</v>
      </c>
      <c r="F43" s="2387"/>
      <c r="G43" s="2388"/>
      <c r="H43" s="2392" t="str">
        <f>IF(A41="","",INDEX(DIFFERENTIATION_UNMERGE_SYSTEM,MATCH(A41,DIFFERENTIATION_ID_DIFF,0)))</f>
        <v>с. Березовка, квартал 2, д.8, котельная № 1-23</v>
      </c>
      <c r="I43" s="2392"/>
      <c r="J43" s="2392"/>
      <c r="K43" s="2392"/>
      <c r="L43" s="2392"/>
      <c r="M43" s="2392"/>
      <c r="N43" s="2392"/>
      <c r="O43" s="2392"/>
      <c r="P43" s="2392"/>
      <c r="Q43" s="2392"/>
      <c r="R43" s="2392"/>
      <c r="S43" s="728"/>
      <c r="T43" s="725"/>
      <c r="U43" s="634"/>
      <c r="V43" s="634"/>
      <c r="W43" s="635"/>
      <c r="X43" s="635"/>
      <c r="Y43" s="635"/>
      <c r="Z43" s="635"/>
      <c r="AA43" s="636"/>
      <c r="AB43" s="637"/>
      <c r="AC43" s="2384"/>
      <c r="AD43" s="638"/>
      <c r="AE43" s="639"/>
      <c r="AF43" s="639"/>
      <c r="AG43" s="640"/>
      <c r="AH43" s="641"/>
      <c r="AI43" s="634"/>
      <c r="AJ43" s="634"/>
      <c r="AK43" s="634"/>
      <c r="AL43" s="634"/>
      <c r="AM43" s="634"/>
      <c r="AN43" s="634"/>
      <c r="AO43" s="634"/>
      <c r="AP43" s="634"/>
      <c r="AQ43" s="634"/>
      <c r="AR43" s="634"/>
      <c r="AS43" s="634"/>
      <c r="AT43" s="634"/>
      <c r="AU43" s="634"/>
      <c r="AV43" s="634"/>
      <c r="AW43" s="634"/>
      <c r="AX43" s="634"/>
      <c r="AY43" s="634"/>
      <c r="AZ43" s="634"/>
      <c r="BA43" s="634"/>
      <c r="BB43" s="634"/>
      <c r="BC43" s="634"/>
      <c r="BD43" s="634"/>
      <c r="BE43" s="634"/>
      <c r="BF43" s="634"/>
      <c r="BG43" s="634"/>
      <c r="BH43" s="634"/>
      <c r="BI43" s="634"/>
      <c r="BJ43" s="634"/>
      <c r="BK43" s="634"/>
      <c r="BL43" s="634"/>
      <c r="BM43" s="634"/>
      <c r="BN43" s="634"/>
      <c r="BO43" s="634"/>
      <c r="BP43" s="634"/>
      <c r="BQ43" s="634"/>
      <c r="BR43" s="634"/>
      <c r="BS43" s="634"/>
      <c r="BT43" s="634"/>
      <c r="BU43" s="634"/>
      <c r="BV43" s="635"/>
      <c r="BW43" s="635"/>
      <c r="BX43" s="635"/>
      <c r="BY43" s="635"/>
      <c r="BZ43" s="635"/>
      <c r="CA43" s="635"/>
      <c r="CB43" s="635"/>
      <c r="CC43" s="635"/>
      <c r="CD43" s="635"/>
      <c r="CE43" s="635"/>
      <c r="CF43" s="1859"/>
    </row>
    <row customHeight="1" ht="24.75" hidden="1">
      <c r="A44" s="1815"/>
      <c r="B44" s="1169"/>
      <c r="C44" s="421"/>
      <c r="D44" s="2588"/>
      <c r="E44" s="2385" t="s">
        <v>1083</v>
      </c>
      <c r="F44" s="2385"/>
      <c r="G44" s="2385"/>
      <c r="H44" s="2385"/>
      <c r="I44" s="2385"/>
      <c r="J44" s="2385"/>
      <c r="K44" s="2385"/>
      <c r="L44" s="2385"/>
      <c r="M44" s="2385"/>
      <c r="N44" s="2385"/>
      <c r="O44" s="2385"/>
      <c r="P44" s="2385"/>
      <c r="Q44" s="567">
        <f>SUMIF(T45:T46,"i",Q45:Q46)</f>
        <v>0</v>
      </c>
      <c r="R44" s="1026"/>
      <c r="S44" s="1807" t="s">
        <v>1084</v>
      </c>
      <c r="T44" s="726" t="s">
        <v>1085</v>
      </c>
      <c r="U44" s="2383">
        <v>1</v>
      </c>
      <c r="V44" s="2383" t="s">
        <v>1048</v>
      </c>
      <c r="W44" s="1169"/>
      <c r="X44" s="1169"/>
      <c r="Y44" s="1169"/>
      <c r="Z44" s="1169"/>
      <c r="AA44" s="1645"/>
      <c r="AB44" s="1169"/>
      <c r="AC44" s="2384"/>
      <c r="AD44" s="638"/>
      <c r="AE44" s="1169"/>
      <c r="AF44" s="1169"/>
      <c r="AG44" s="1645"/>
      <c r="AH44" s="1645"/>
      <c r="AI44" s="1645"/>
      <c r="AJ44" s="1645"/>
      <c r="AK44" s="1645"/>
      <c r="AL44" s="1645"/>
      <c r="AM44" s="1645"/>
      <c r="AN44" s="1645"/>
      <c r="AO44" s="1645"/>
      <c r="AP44" s="1645"/>
      <c r="AQ44" s="1645"/>
      <c r="AR44" s="1645"/>
      <c r="AS44" s="1645"/>
      <c r="AT44" s="1645"/>
      <c r="AU44" s="1645"/>
      <c r="AV44" s="1645"/>
      <c r="AW44" s="1645"/>
      <c r="AX44" s="1645"/>
      <c r="AY44" s="1645"/>
      <c r="AZ44" s="1645"/>
      <c r="BA44" s="1645"/>
      <c r="BB44" s="1645"/>
      <c r="BC44" s="1645"/>
      <c r="BD44" s="1645"/>
      <c r="BE44" s="1645"/>
      <c r="BF44" s="1645"/>
      <c r="BG44" s="1645"/>
      <c r="BH44" s="1645"/>
      <c r="BI44" s="1645"/>
      <c r="BJ44" s="1645"/>
      <c r="BK44" s="1645"/>
      <c r="BL44" s="1645"/>
      <c r="BM44" s="1645"/>
      <c r="BN44" s="1645"/>
      <c r="BO44" s="1645"/>
      <c r="BP44" s="1645"/>
      <c r="BQ44" s="1645"/>
      <c r="BR44" s="1645"/>
      <c r="BS44" s="1645"/>
      <c r="BT44" s="1645"/>
      <c r="BU44" s="1645"/>
      <c r="BV44" s="1169"/>
      <c r="BW44" s="1169"/>
      <c r="BX44" s="1169"/>
      <c r="BY44" s="1169"/>
      <c r="BZ44" s="1169"/>
      <c r="CA44" s="1169"/>
      <c r="CB44" s="1169"/>
      <c r="CC44" s="1169"/>
      <c r="CD44" s="1169"/>
      <c r="CE44" s="1169"/>
      <c r="CF44" s="1859"/>
    </row>
    <row customHeight="1" ht="11.25" hidden="1">
      <c r="A45" s="1802"/>
      <c r="B45" s="1645"/>
      <c r="C45" s="1645"/>
      <c r="D45" s="2588"/>
      <c r="E45" s="644"/>
      <c r="F45" s="644">
        <v>0</v>
      </c>
      <c r="G45" s="644"/>
      <c r="H45" s="644"/>
      <c r="I45" s="644"/>
      <c r="J45" s="644"/>
      <c r="K45" s="644"/>
      <c r="L45" s="644"/>
      <c r="M45" s="644"/>
      <c r="N45" s="644"/>
      <c r="O45" s="644"/>
      <c r="P45" s="644"/>
      <c r="Q45" s="644"/>
      <c r="R45" s="644"/>
      <c r="S45" s="645"/>
      <c r="T45" s="727"/>
      <c r="U45" s="2383"/>
      <c r="V45" s="2383"/>
      <c r="W45" s="1645"/>
      <c r="X45" s="1645"/>
      <c r="Y45" s="1645"/>
      <c r="Z45" s="1645"/>
      <c r="AA45" s="1645"/>
      <c r="AB45" s="1169"/>
      <c r="AC45" s="2384"/>
      <c r="AD45" s="638"/>
      <c r="AE45" s="1169"/>
      <c r="AF45" s="1169"/>
      <c r="AG45" s="1645"/>
      <c r="AH45" s="1645"/>
      <c r="AI45" s="1645"/>
      <c r="AJ45" s="1645"/>
      <c r="AK45" s="1645"/>
      <c r="AL45" s="1645"/>
      <c r="AM45" s="1645"/>
      <c r="AN45" s="1645"/>
      <c r="AO45" s="1645"/>
      <c r="AP45" s="1645"/>
      <c r="AQ45" s="1645"/>
      <c r="AR45" s="1645"/>
      <c r="AS45" s="1645"/>
      <c r="AT45" s="1645"/>
      <c r="AU45" s="1645"/>
      <c r="AV45" s="1645"/>
      <c r="AW45" s="1645"/>
      <c r="AX45" s="1645"/>
      <c r="AY45" s="1645"/>
      <c r="AZ45" s="1645"/>
      <c r="BA45" s="1645"/>
      <c r="BB45" s="1645"/>
      <c r="BC45" s="1645"/>
      <c r="BD45" s="1645"/>
      <c r="BE45" s="1645"/>
      <c r="BF45" s="1645"/>
      <c r="BG45" s="1645"/>
      <c r="BH45" s="1645"/>
      <c r="BI45" s="1645"/>
      <c r="BJ45" s="1645"/>
      <c r="BK45" s="1645"/>
      <c r="BL45" s="1645"/>
      <c r="BM45" s="1645"/>
      <c r="BN45" s="1645"/>
      <c r="BO45" s="1645"/>
      <c r="BP45" s="1645"/>
      <c r="BQ45" s="1645"/>
      <c r="BR45" s="1645"/>
      <c r="BS45" s="1645"/>
      <c r="BT45" s="1645"/>
      <c r="BU45" s="1645"/>
      <c r="BV45" s="1645"/>
      <c r="BW45" s="1645"/>
      <c r="BX45" s="1645"/>
      <c r="BY45" s="1645"/>
      <c r="BZ45" s="1645"/>
      <c r="CA45" s="1645"/>
      <c r="CB45" s="1645"/>
      <c r="CC45" s="1645"/>
      <c r="CD45" s="1645"/>
      <c r="CE45" s="1645"/>
      <c r="CF45" s="1859"/>
    </row>
    <row customHeight="1" ht="11.25" hidden="1">
      <c r="A46" s="1815"/>
      <c r="B46" s="1169"/>
      <c r="C46" s="421"/>
      <c r="D46" s="2588"/>
      <c r="E46" s="658" t="s">
        <v>22</v>
      </c>
      <c r="F46" s="1177" t="s">
        <v>22</v>
      </c>
      <c r="G46" s="1177" t="s">
        <v>1088</v>
      </c>
      <c r="H46" s="660" t="s">
        <v>22</v>
      </c>
      <c r="I46" s="660"/>
      <c r="J46" s="660"/>
      <c r="K46" s="660"/>
      <c r="L46" s="660"/>
      <c r="M46" s="660"/>
      <c r="N46" s="660"/>
      <c r="O46" s="660"/>
      <c r="P46" s="660"/>
      <c r="Q46" s="660"/>
      <c r="R46" s="661"/>
      <c r="S46" s="662"/>
      <c r="T46" s="727"/>
      <c r="U46" s="2383"/>
      <c r="V46" s="2383"/>
      <c r="W46" s="1169"/>
      <c r="X46" s="1169"/>
      <c r="Y46" s="1169"/>
      <c r="Z46" s="1169"/>
      <c r="AA46" s="1645"/>
      <c r="AB46" s="1169"/>
      <c r="AC46" s="2384"/>
      <c r="AD46" s="638"/>
      <c r="AE46" s="1169"/>
      <c r="AF46" s="1169"/>
      <c r="AG46" s="1645"/>
      <c r="AH46" s="1645"/>
      <c r="AI46" s="1645"/>
      <c r="AJ46" s="1645"/>
      <c r="AK46" s="1645"/>
      <c r="AL46" s="1645"/>
      <c r="AM46" s="1645"/>
      <c r="AN46" s="1645"/>
      <c r="AO46" s="1645"/>
      <c r="AP46" s="1645"/>
      <c r="AQ46" s="1645"/>
      <c r="AR46" s="1645"/>
      <c r="AS46" s="1645"/>
      <c r="AT46" s="1645"/>
      <c r="AU46" s="1645"/>
      <c r="AV46" s="1645"/>
      <c r="AW46" s="1645"/>
      <c r="AX46" s="1645"/>
      <c r="AY46" s="1645"/>
      <c r="AZ46" s="1645"/>
      <c r="BA46" s="1645"/>
      <c r="BB46" s="1645"/>
      <c r="BC46" s="1645"/>
      <c r="BD46" s="1645"/>
      <c r="BE46" s="1645"/>
      <c r="BF46" s="1645"/>
      <c r="BG46" s="1645"/>
      <c r="BH46" s="1645"/>
      <c r="BI46" s="1645"/>
      <c r="BJ46" s="1645"/>
      <c r="BK46" s="1645"/>
      <c r="BL46" s="1645"/>
      <c r="BM46" s="1645"/>
      <c r="BN46" s="1645"/>
      <c r="BO46" s="1645"/>
      <c r="BP46" s="1645"/>
      <c r="BQ46" s="1645"/>
      <c r="BR46" s="1645"/>
      <c r="BS46" s="1645"/>
      <c r="BT46" s="1645"/>
      <c r="BU46" s="1645"/>
      <c r="BV46" s="1169"/>
      <c r="BW46" s="1169"/>
      <c r="BX46" s="1169"/>
      <c r="BY46" s="1169"/>
      <c r="BZ46" s="1169"/>
      <c r="CA46" s="1169"/>
      <c r="CB46" s="1169"/>
      <c r="CC46" s="1169"/>
      <c r="CD46" s="1169"/>
      <c r="CE46" s="1169"/>
      <c r="CF46" s="1859"/>
    </row>
    <row customHeight="1" ht="5.25" hidden="1">
      <c r="A47" s="1802"/>
      <c r="B47" s="1645"/>
      <c r="C47" s="1645"/>
      <c r="D47" s="2588"/>
      <c r="E47" s="1048"/>
      <c r="F47" s="1048"/>
      <c r="G47" s="1048"/>
      <c r="H47" s="1048"/>
      <c r="I47" s="1048"/>
      <c r="J47" s="1048"/>
      <c r="K47" s="1048"/>
      <c r="L47" s="1048"/>
      <c r="M47" s="1048"/>
      <c r="N47" s="1048"/>
      <c r="O47" s="1048"/>
      <c r="P47" s="1048"/>
      <c r="Q47" s="1049"/>
      <c r="R47" s="1050"/>
      <c r="S47" s="1051"/>
      <c r="T47" s="726" t="s">
        <v>1085</v>
      </c>
      <c r="U47" s="2383">
        <v>1</v>
      </c>
      <c r="V47" s="2383" t="s">
        <v>1048</v>
      </c>
      <c r="W47" s="1645"/>
      <c r="X47" s="1645"/>
      <c r="Y47" s="1645"/>
      <c r="Z47" s="1645"/>
      <c r="AA47" s="1645"/>
      <c r="AB47" s="1645"/>
      <c r="AC47" s="1046"/>
      <c r="AD47" s="1047"/>
      <c r="AE47" s="1645"/>
      <c r="AF47" s="1645"/>
      <c r="AG47" s="1645"/>
      <c r="AH47" s="1645"/>
      <c r="AI47" s="1645"/>
      <c r="AJ47" s="1645"/>
      <c r="AK47" s="1645"/>
      <c r="AL47" s="1645"/>
      <c r="AM47" s="1645"/>
      <c r="AN47" s="1645"/>
      <c r="AO47" s="1645"/>
      <c r="AP47" s="1645"/>
      <c r="AQ47" s="1645"/>
      <c r="AR47" s="1645"/>
      <c r="AS47" s="1645"/>
      <c r="AT47" s="1645"/>
      <c r="AU47" s="1645"/>
      <c r="AV47" s="1645"/>
      <c r="AW47" s="1645"/>
      <c r="AX47" s="1645"/>
      <c r="AY47" s="1645"/>
      <c r="AZ47" s="1645"/>
      <c r="BA47" s="1645"/>
      <c r="BB47" s="1645"/>
      <c r="BC47" s="1645"/>
      <c r="BD47" s="1645"/>
      <c r="BE47" s="1645"/>
      <c r="BF47" s="1645"/>
      <c r="BG47" s="1645"/>
      <c r="BH47" s="1645"/>
      <c r="BI47" s="1645"/>
      <c r="BJ47" s="1645"/>
      <c r="BK47" s="1645"/>
      <c r="BL47" s="1645"/>
      <c r="BM47" s="1645"/>
      <c r="BN47" s="1645"/>
      <c r="BO47" s="1645"/>
      <c r="BP47" s="1645"/>
      <c r="BQ47" s="1645"/>
      <c r="BR47" s="1645"/>
      <c r="BS47" s="1645"/>
      <c r="BT47" s="1645"/>
      <c r="BU47" s="1645"/>
      <c r="BV47" s="1645"/>
      <c r="BW47" s="1645"/>
      <c r="BX47" s="1645"/>
      <c r="BY47" s="1645"/>
      <c r="BZ47" s="1645"/>
      <c r="CA47" s="1645"/>
      <c r="CB47" s="1645"/>
      <c r="CC47" s="1645"/>
      <c r="CD47" s="1645"/>
      <c r="CE47" s="1645"/>
      <c r="CF47" s="1325"/>
    </row>
    <row customHeight="1" ht="5.25" hidden="1">
      <c r="A48" s="1802"/>
      <c r="B48" s="1645"/>
      <c r="C48" s="1645"/>
      <c r="D48" s="2588"/>
      <c r="E48" s="644"/>
      <c r="F48" s="644"/>
      <c r="G48" s="644"/>
      <c r="H48" s="644"/>
      <c r="I48" s="644"/>
      <c r="J48" s="644"/>
      <c r="K48" s="644"/>
      <c r="L48" s="644"/>
      <c r="M48" s="644"/>
      <c r="N48" s="644"/>
      <c r="O48" s="644"/>
      <c r="P48" s="644"/>
      <c r="Q48" s="644"/>
      <c r="R48" s="644"/>
      <c r="S48" s="645"/>
      <c r="T48" s="727"/>
      <c r="U48" s="2383"/>
      <c r="V48" s="2383"/>
      <c r="W48" s="1645"/>
      <c r="X48" s="1645"/>
      <c r="Y48" s="1645"/>
      <c r="Z48" s="1645"/>
      <c r="AA48" s="1645"/>
      <c r="AB48" s="1645"/>
      <c r="AC48" s="1046"/>
      <c r="AD48" s="1047"/>
      <c r="AE48" s="1645"/>
      <c r="AF48" s="1645"/>
      <c r="AG48" s="1645"/>
      <c r="AH48" s="1645"/>
      <c r="AI48" s="1645"/>
      <c r="AJ48" s="1645"/>
      <c r="AK48" s="1645"/>
      <c r="AL48" s="1645"/>
      <c r="AM48" s="1645"/>
      <c r="AN48" s="1645"/>
      <c r="AO48" s="1645"/>
      <c r="AP48" s="1645"/>
      <c r="AQ48" s="1645"/>
      <c r="AR48" s="1645"/>
      <c r="AS48" s="1645"/>
      <c r="AT48" s="1645"/>
      <c r="AU48" s="1645"/>
      <c r="AV48" s="1645"/>
      <c r="AW48" s="1645"/>
      <c r="AX48" s="1645"/>
      <c r="AY48" s="1645"/>
      <c r="AZ48" s="1645"/>
      <c r="BA48" s="1645"/>
      <c r="BB48" s="1645"/>
      <c r="BC48" s="1645"/>
      <c r="BD48" s="1645"/>
      <c r="BE48" s="1645"/>
      <c r="BF48" s="1645"/>
      <c r="BG48" s="1645"/>
      <c r="BH48" s="1645"/>
      <c r="BI48" s="1645"/>
      <c r="BJ48" s="1645"/>
      <c r="BK48" s="1645"/>
      <c r="BL48" s="1645"/>
      <c r="BM48" s="1645"/>
      <c r="BN48" s="1645"/>
      <c r="BO48" s="1645"/>
      <c r="BP48" s="1645"/>
      <c r="BQ48" s="1645"/>
      <c r="BR48" s="1645"/>
      <c r="BS48" s="1645"/>
      <c r="BT48" s="1645"/>
      <c r="BU48" s="1645"/>
      <c r="BV48" s="1645"/>
      <c r="BW48" s="1645"/>
      <c r="BX48" s="1645"/>
      <c r="BY48" s="1645"/>
      <c r="BZ48" s="1645"/>
      <c r="CA48" s="1645"/>
      <c r="CB48" s="1645"/>
      <c r="CC48" s="1645"/>
      <c r="CD48" s="1645"/>
      <c r="CE48" s="1645"/>
      <c r="CF48" s="1325"/>
    </row>
    <row customHeight="1" ht="5.25" hidden="1">
      <c r="A49" s="1802"/>
      <c r="B49" s="1645"/>
      <c r="C49" s="1645"/>
      <c r="D49" s="2589"/>
      <c r="E49" s="1052"/>
      <c r="F49" s="1053"/>
      <c r="G49" s="1053"/>
      <c r="H49" s="1054"/>
      <c r="I49" s="1054"/>
      <c r="J49" s="1054"/>
      <c r="K49" s="1054"/>
      <c r="L49" s="1054"/>
      <c r="M49" s="1054"/>
      <c r="N49" s="1054"/>
      <c r="O49" s="1054"/>
      <c r="P49" s="1054"/>
      <c r="Q49" s="1054"/>
      <c r="R49" s="955"/>
      <c r="S49" s="1055"/>
      <c r="T49" s="727"/>
      <c r="U49" s="2383"/>
      <c r="V49" s="2383"/>
      <c r="W49" s="1645"/>
      <c r="X49" s="1645"/>
      <c r="Y49" s="1645"/>
      <c r="Z49" s="1645"/>
      <c r="AA49" s="1645"/>
      <c r="AB49" s="1645"/>
      <c r="AC49" s="1046"/>
      <c r="AD49" s="1047"/>
      <c r="AE49" s="1645"/>
      <c r="AF49" s="1645"/>
      <c r="AG49" s="1645"/>
      <c r="AH49" s="1645"/>
      <c r="AI49" s="1645"/>
      <c r="AJ49" s="1645"/>
      <c r="AK49" s="1645"/>
      <c r="AL49" s="1645"/>
      <c r="AM49" s="1645"/>
      <c r="AN49" s="1645"/>
      <c r="AO49" s="1645"/>
      <c r="AP49" s="1645"/>
      <c r="AQ49" s="1645"/>
      <c r="AR49" s="1645"/>
      <c r="AS49" s="1645"/>
      <c r="AT49" s="1645"/>
      <c r="AU49" s="1645"/>
      <c r="AV49" s="1645"/>
      <c r="AW49" s="1645"/>
      <c r="AX49" s="1645"/>
      <c r="AY49" s="1645"/>
      <c r="AZ49" s="1645"/>
      <c r="BA49" s="1645"/>
      <c r="BB49" s="1645"/>
      <c r="BC49" s="1645"/>
      <c r="BD49" s="1645"/>
      <c r="BE49" s="1645"/>
      <c r="BF49" s="1645"/>
      <c r="BG49" s="1645"/>
      <c r="BH49" s="1645"/>
      <c r="BI49" s="1645"/>
      <c r="BJ49" s="1645"/>
      <c r="BK49" s="1645"/>
      <c r="BL49" s="1645"/>
      <c r="BM49" s="1645"/>
      <c r="BN49" s="1645"/>
      <c r="BO49" s="1645"/>
      <c r="BP49" s="1645"/>
      <c r="BQ49" s="1645"/>
      <c r="BR49" s="1645"/>
      <c r="BS49" s="1645"/>
      <c r="BT49" s="1645"/>
      <c r="BU49" s="1645"/>
      <c r="BV49" s="1645"/>
      <c r="BW49" s="1645"/>
      <c r="BX49" s="1645"/>
      <c r="BY49" s="1645"/>
      <c r="BZ49" s="1645"/>
      <c r="CA49" s="1645"/>
      <c r="CB49" s="1645"/>
      <c r="CC49" s="1645"/>
      <c r="CD49" s="1645"/>
      <c r="CE49" s="1645"/>
      <c r="CF49" s="1325"/>
    </row>
    <row customHeight="1" ht="15" hidden="1">
      <c r="A50" s="632" t="s">
        <v>216</v>
      </c>
      <c r="B50" s="633"/>
      <c r="C50" s="633" t="s">
        <v>22</v>
      </c>
      <c r="D50" s="2587" t="s">
        <v>1091</v>
      </c>
      <c r="E50" s="2386" t="s">
        <v>196</v>
      </c>
      <c r="F50" s="2387"/>
      <c r="G50" s="2388"/>
      <c r="H50" s="2392" t="str">
        <f>IF(A50="","",INDEX(DIFFERENTIATION_UNMERGE_VD,MATCH(A50,DIFFERENTIATION_ID_DIFF,0)))</f>
        <v>Производство тепловой энергии. Некомбинированная выработка</v>
      </c>
      <c r="I50" s="2392"/>
      <c r="J50" s="2392"/>
      <c r="K50" s="2392"/>
      <c r="L50" s="2392"/>
      <c r="M50" s="2392"/>
      <c r="N50" s="2392"/>
      <c r="O50" s="2392"/>
      <c r="P50" s="2392"/>
      <c r="Q50" s="2392"/>
      <c r="R50" s="2392"/>
      <c r="S50" s="728"/>
      <c r="T50" s="725"/>
      <c r="U50" s="634"/>
      <c r="V50" s="634"/>
      <c r="W50" s="635"/>
      <c r="X50" s="635"/>
      <c r="Y50" s="635"/>
      <c r="Z50" s="635"/>
      <c r="AA50" s="636"/>
      <c r="AB50" s="637"/>
      <c r="AC50" s="2384"/>
      <c r="AD50" s="638"/>
      <c r="AE50" s="639" t="s">
        <v>22</v>
      </c>
      <c r="AF50" s="639"/>
      <c r="AG50" s="640" t="s">
        <v>1082</v>
      </c>
      <c r="AH50" s="641">
        <v>3</v>
      </c>
      <c r="AI50" s="634"/>
      <c r="AJ50" s="634"/>
      <c r="AK50" s="634"/>
      <c r="AL50" s="634"/>
      <c r="AM50" s="634"/>
      <c r="AN50" s="634"/>
      <c r="AO50" s="634"/>
      <c r="AP50" s="634"/>
      <c r="AQ50" s="634"/>
      <c r="AR50" s="634"/>
      <c r="AS50" s="634"/>
      <c r="AT50" s="634"/>
      <c r="AU50" s="634"/>
      <c r="AV50" s="634"/>
      <c r="AW50" s="634"/>
      <c r="AX50" s="634"/>
      <c r="AY50" s="634"/>
      <c r="AZ50" s="634"/>
      <c r="BA50" s="634"/>
      <c r="BB50" s="634"/>
      <c r="BC50" s="634"/>
      <c r="BD50" s="634"/>
      <c r="BE50" s="634"/>
      <c r="BF50" s="634"/>
      <c r="BG50" s="634"/>
      <c r="BH50" s="634"/>
      <c r="BI50" s="634"/>
      <c r="BJ50" s="634"/>
      <c r="BK50" s="634"/>
      <c r="BL50" s="634"/>
      <c r="BM50" s="634"/>
      <c r="BN50" s="634"/>
      <c r="BO50" s="634"/>
      <c r="BP50" s="634"/>
      <c r="BQ50" s="634"/>
      <c r="BR50" s="634"/>
      <c r="BS50" s="634"/>
      <c r="BT50" s="634"/>
      <c r="BU50" s="634"/>
      <c r="BV50" s="635"/>
      <c r="BW50" s="635"/>
      <c r="BX50" s="635"/>
      <c r="BY50" s="635"/>
      <c r="BZ50" s="635"/>
      <c r="CA50" s="635"/>
      <c r="CB50" s="635"/>
      <c r="CC50" s="635"/>
      <c r="CD50" s="635"/>
      <c r="CE50" s="635"/>
      <c r="CF50" s="1859"/>
    </row>
    <row customHeight="1" ht="15" hidden="1">
      <c r="A51" s="632"/>
      <c r="B51" s="633"/>
      <c r="C51" s="633"/>
      <c r="D51" s="2588"/>
      <c r="E51" s="2386" t="s">
        <v>1037</v>
      </c>
      <c r="F51" s="2387"/>
      <c r="G51" s="2388"/>
      <c r="H51" s="2392" t="str">
        <f>IF(A50="","",INDEX(DIFFERENTIATION_UNMERGE_AREA,MATCH(A50,DIFFERENTIATION_ID_DIFF,0)))</f>
        <v>Территория 1</v>
      </c>
      <c r="I51" s="2392"/>
      <c r="J51" s="2392"/>
      <c r="K51" s="2392"/>
      <c r="L51" s="2392"/>
      <c r="M51" s="2392"/>
      <c r="N51" s="2392"/>
      <c r="O51" s="2392"/>
      <c r="P51" s="2392"/>
      <c r="Q51" s="2392"/>
      <c r="R51" s="2392"/>
      <c r="S51" s="728"/>
      <c r="T51" s="725"/>
      <c r="U51" s="634"/>
      <c r="V51" s="634"/>
      <c r="W51" s="635"/>
      <c r="X51" s="635"/>
      <c r="Y51" s="635"/>
      <c r="Z51" s="635"/>
      <c r="AA51" s="636"/>
      <c r="AB51" s="637"/>
      <c r="AC51" s="2384"/>
      <c r="AD51" s="638"/>
      <c r="AE51" s="639"/>
      <c r="AF51" s="639"/>
      <c r="AG51" s="640"/>
      <c r="AH51" s="641"/>
      <c r="AI51" s="634"/>
      <c r="AJ51" s="634"/>
      <c r="AK51" s="634"/>
      <c r="AL51" s="634"/>
      <c r="AM51" s="634"/>
      <c r="AN51" s="634"/>
      <c r="AO51" s="634"/>
      <c r="AP51" s="634"/>
      <c r="AQ51" s="634"/>
      <c r="AR51" s="634"/>
      <c r="AS51" s="634"/>
      <c r="AT51" s="634"/>
      <c r="AU51" s="634"/>
      <c r="AV51" s="634"/>
      <c r="AW51" s="634"/>
      <c r="AX51" s="634"/>
      <c r="AY51" s="634"/>
      <c r="AZ51" s="634"/>
      <c r="BA51" s="634"/>
      <c r="BB51" s="634"/>
      <c r="BC51" s="634"/>
      <c r="BD51" s="634"/>
      <c r="BE51" s="634"/>
      <c r="BF51" s="634"/>
      <c r="BG51" s="634"/>
      <c r="BH51" s="634"/>
      <c r="BI51" s="634"/>
      <c r="BJ51" s="634"/>
      <c r="BK51" s="634"/>
      <c r="BL51" s="634"/>
      <c r="BM51" s="634"/>
      <c r="BN51" s="634"/>
      <c r="BO51" s="634"/>
      <c r="BP51" s="634"/>
      <c r="BQ51" s="634"/>
      <c r="BR51" s="634"/>
      <c r="BS51" s="634"/>
      <c r="BT51" s="634"/>
      <c r="BU51" s="634"/>
      <c r="BV51" s="635"/>
      <c r="BW51" s="635"/>
      <c r="BX51" s="635"/>
      <c r="BY51" s="635"/>
      <c r="BZ51" s="635"/>
      <c r="CA51" s="635"/>
      <c r="CB51" s="635"/>
      <c r="CC51" s="635"/>
      <c r="CD51" s="635"/>
      <c r="CE51" s="635"/>
      <c r="CF51" s="1859"/>
    </row>
    <row customHeight="1" ht="15" hidden="1">
      <c r="A52" s="632"/>
      <c r="B52" s="633"/>
      <c r="C52" s="633"/>
      <c r="D52" s="2588"/>
      <c r="E52" s="2386" t="s">
        <v>1038</v>
      </c>
      <c r="F52" s="2387"/>
      <c r="G52" s="2388"/>
      <c r="H52" s="2392" t="str">
        <f>IF(A50="","",INDEX(DIFFERENTIATION_UNMERGE_SYSTEM,MATCH(A50,DIFFERENTIATION_ID_DIFF,0)))</f>
        <v>с. Березовка, ул. Комсомольская, д. 36Б, котельная № 1-24</v>
      </c>
      <c r="I52" s="2392"/>
      <c r="J52" s="2392"/>
      <c r="K52" s="2392"/>
      <c r="L52" s="2392"/>
      <c r="M52" s="2392"/>
      <c r="N52" s="2392"/>
      <c r="O52" s="2392"/>
      <c r="P52" s="2392"/>
      <c r="Q52" s="2392"/>
      <c r="R52" s="2392"/>
      <c r="S52" s="728"/>
      <c r="T52" s="725"/>
      <c r="U52" s="634"/>
      <c r="V52" s="634"/>
      <c r="W52" s="635"/>
      <c r="X52" s="635"/>
      <c r="Y52" s="635"/>
      <c r="Z52" s="635"/>
      <c r="AA52" s="636"/>
      <c r="AB52" s="637"/>
      <c r="AC52" s="2384"/>
      <c r="AD52" s="638"/>
      <c r="AE52" s="639"/>
      <c r="AF52" s="639"/>
      <c r="AG52" s="640"/>
      <c r="AH52" s="641"/>
      <c r="AI52" s="634"/>
      <c r="AJ52" s="634"/>
      <c r="AK52" s="634"/>
      <c r="AL52" s="634"/>
      <c r="AM52" s="634"/>
      <c r="AN52" s="634"/>
      <c r="AO52" s="634"/>
      <c r="AP52" s="634"/>
      <c r="AQ52" s="634"/>
      <c r="AR52" s="634"/>
      <c r="AS52" s="634"/>
      <c r="AT52" s="634"/>
      <c r="AU52" s="634"/>
      <c r="AV52" s="634"/>
      <c r="AW52" s="634"/>
      <c r="AX52" s="634"/>
      <c r="AY52" s="634"/>
      <c r="AZ52" s="634"/>
      <c r="BA52" s="634"/>
      <c r="BB52" s="634"/>
      <c r="BC52" s="634"/>
      <c r="BD52" s="634"/>
      <c r="BE52" s="634"/>
      <c r="BF52" s="634"/>
      <c r="BG52" s="634"/>
      <c r="BH52" s="634"/>
      <c r="BI52" s="634"/>
      <c r="BJ52" s="634"/>
      <c r="BK52" s="634"/>
      <c r="BL52" s="634"/>
      <c r="BM52" s="634"/>
      <c r="BN52" s="634"/>
      <c r="BO52" s="634"/>
      <c r="BP52" s="634"/>
      <c r="BQ52" s="634"/>
      <c r="BR52" s="634"/>
      <c r="BS52" s="634"/>
      <c r="BT52" s="634"/>
      <c r="BU52" s="634"/>
      <c r="BV52" s="635"/>
      <c r="BW52" s="635"/>
      <c r="BX52" s="635"/>
      <c r="BY52" s="635"/>
      <c r="BZ52" s="635"/>
      <c r="CA52" s="635"/>
      <c r="CB52" s="635"/>
      <c r="CC52" s="635"/>
      <c r="CD52" s="635"/>
      <c r="CE52" s="635"/>
      <c r="CF52" s="1859"/>
    </row>
    <row customHeight="1" ht="24.75" hidden="1">
      <c r="A53" s="1815"/>
      <c r="B53" s="1169"/>
      <c r="C53" s="421"/>
      <c r="D53" s="2588"/>
      <c r="E53" s="2385" t="s">
        <v>1083</v>
      </c>
      <c r="F53" s="2385"/>
      <c r="G53" s="2385"/>
      <c r="H53" s="2385"/>
      <c r="I53" s="2385"/>
      <c r="J53" s="2385"/>
      <c r="K53" s="2385"/>
      <c r="L53" s="2385"/>
      <c r="M53" s="2385"/>
      <c r="N53" s="2385"/>
      <c r="O53" s="2385"/>
      <c r="P53" s="2385"/>
      <c r="Q53" s="567">
        <f>SUMIF(T54:T55,"i",Q54:Q55)</f>
        <v>0</v>
      </c>
      <c r="R53" s="1026"/>
      <c r="S53" s="1807" t="s">
        <v>1084</v>
      </c>
      <c r="T53" s="726" t="s">
        <v>1085</v>
      </c>
      <c r="U53" s="2383">
        <v>1</v>
      </c>
      <c r="V53" s="2383" t="s">
        <v>1048</v>
      </c>
      <c r="W53" s="1169"/>
      <c r="X53" s="1169"/>
      <c r="Y53" s="1169"/>
      <c r="Z53" s="1169"/>
      <c r="AA53" s="1645"/>
      <c r="AB53" s="1169"/>
      <c r="AC53" s="2384"/>
      <c r="AD53" s="638"/>
      <c r="AE53" s="1169"/>
      <c r="AF53" s="1169"/>
      <c r="AG53" s="1645"/>
      <c r="AH53" s="1645"/>
      <c r="AI53" s="1645"/>
      <c r="AJ53" s="1645"/>
      <c r="AK53" s="1645"/>
      <c r="AL53" s="1645"/>
      <c r="AM53" s="1645"/>
      <c r="AN53" s="1645"/>
      <c r="AO53" s="1645"/>
      <c r="AP53" s="1645"/>
      <c r="AQ53" s="1645"/>
      <c r="AR53" s="1645"/>
      <c r="AS53" s="1645"/>
      <c r="AT53" s="1645"/>
      <c r="AU53" s="1645"/>
      <c r="AV53" s="1645"/>
      <c r="AW53" s="1645"/>
      <c r="AX53" s="1645"/>
      <c r="AY53" s="1645"/>
      <c r="AZ53" s="1645"/>
      <c r="BA53" s="1645"/>
      <c r="BB53" s="1645"/>
      <c r="BC53" s="1645"/>
      <c r="BD53" s="1645"/>
      <c r="BE53" s="1645"/>
      <c r="BF53" s="1645"/>
      <c r="BG53" s="1645"/>
      <c r="BH53" s="1645"/>
      <c r="BI53" s="1645"/>
      <c r="BJ53" s="1645"/>
      <c r="BK53" s="1645"/>
      <c r="BL53" s="1645"/>
      <c r="BM53" s="1645"/>
      <c r="BN53" s="1645"/>
      <c r="BO53" s="1645"/>
      <c r="BP53" s="1645"/>
      <c r="BQ53" s="1645"/>
      <c r="BR53" s="1645"/>
      <c r="BS53" s="1645"/>
      <c r="BT53" s="1645"/>
      <c r="BU53" s="1645"/>
      <c r="BV53" s="1169"/>
      <c r="BW53" s="1169"/>
      <c r="BX53" s="1169"/>
      <c r="BY53" s="1169"/>
      <c r="BZ53" s="1169"/>
      <c r="CA53" s="1169"/>
      <c r="CB53" s="1169"/>
      <c r="CC53" s="1169"/>
      <c r="CD53" s="1169"/>
      <c r="CE53" s="1169"/>
      <c r="CF53" s="1859"/>
    </row>
    <row customHeight="1" ht="11.25" hidden="1">
      <c r="A54" s="1802"/>
      <c r="B54" s="1645"/>
      <c r="C54" s="1645"/>
      <c r="D54" s="2588"/>
      <c r="E54" s="644"/>
      <c r="F54" s="644">
        <v>0</v>
      </c>
      <c r="G54" s="644"/>
      <c r="H54" s="644"/>
      <c r="I54" s="644"/>
      <c r="J54" s="644"/>
      <c r="K54" s="644"/>
      <c r="L54" s="644"/>
      <c r="M54" s="644"/>
      <c r="N54" s="644"/>
      <c r="O54" s="644"/>
      <c r="P54" s="644"/>
      <c r="Q54" s="644"/>
      <c r="R54" s="644"/>
      <c r="S54" s="645"/>
      <c r="T54" s="727"/>
      <c r="U54" s="2383"/>
      <c r="V54" s="2383"/>
      <c r="W54" s="1645"/>
      <c r="X54" s="1645"/>
      <c r="Y54" s="1645"/>
      <c r="Z54" s="1645"/>
      <c r="AA54" s="1645"/>
      <c r="AB54" s="1169"/>
      <c r="AC54" s="2384"/>
      <c r="AD54" s="638"/>
      <c r="AE54" s="1169"/>
      <c r="AF54" s="1169"/>
      <c r="AG54" s="1645"/>
      <c r="AH54" s="1645"/>
      <c r="AI54" s="1645"/>
      <c r="AJ54" s="1645"/>
      <c r="AK54" s="1645"/>
      <c r="AL54" s="1645"/>
      <c r="AM54" s="1645"/>
      <c r="AN54" s="1645"/>
      <c r="AO54" s="1645"/>
      <c r="AP54" s="1645"/>
      <c r="AQ54" s="1645"/>
      <c r="AR54" s="1645"/>
      <c r="AS54" s="1645"/>
      <c r="AT54" s="1645"/>
      <c r="AU54" s="1645"/>
      <c r="AV54" s="1645"/>
      <c r="AW54" s="1645"/>
      <c r="AX54" s="1645"/>
      <c r="AY54" s="1645"/>
      <c r="AZ54" s="1645"/>
      <c r="BA54" s="1645"/>
      <c r="BB54" s="1645"/>
      <c r="BC54" s="1645"/>
      <c r="BD54" s="1645"/>
      <c r="BE54" s="1645"/>
      <c r="BF54" s="1645"/>
      <c r="BG54" s="1645"/>
      <c r="BH54" s="1645"/>
      <c r="BI54" s="1645"/>
      <c r="BJ54" s="1645"/>
      <c r="BK54" s="1645"/>
      <c r="BL54" s="1645"/>
      <c r="BM54" s="1645"/>
      <c r="BN54" s="1645"/>
      <c r="BO54" s="1645"/>
      <c r="BP54" s="1645"/>
      <c r="BQ54" s="1645"/>
      <c r="BR54" s="1645"/>
      <c r="BS54" s="1645"/>
      <c r="BT54" s="1645"/>
      <c r="BU54" s="1645"/>
      <c r="BV54" s="1645"/>
      <c r="BW54" s="1645"/>
      <c r="BX54" s="1645"/>
      <c r="BY54" s="1645"/>
      <c r="BZ54" s="1645"/>
      <c r="CA54" s="1645"/>
      <c r="CB54" s="1645"/>
      <c r="CC54" s="1645"/>
      <c r="CD54" s="1645"/>
      <c r="CE54" s="1645"/>
      <c r="CF54" s="1859"/>
    </row>
    <row customHeight="1" ht="11.25" hidden="1">
      <c r="A55" s="1815"/>
      <c r="B55" s="1169"/>
      <c r="C55" s="421"/>
      <c r="D55" s="2588"/>
      <c r="E55" s="658" t="s">
        <v>22</v>
      </c>
      <c r="F55" s="1177" t="s">
        <v>22</v>
      </c>
      <c r="G55" s="1177" t="s">
        <v>1088</v>
      </c>
      <c r="H55" s="660" t="s">
        <v>22</v>
      </c>
      <c r="I55" s="660"/>
      <c r="J55" s="660"/>
      <c r="K55" s="660"/>
      <c r="L55" s="660"/>
      <c r="M55" s="660"/>
      <c r="N55" s="660"/>
      <c r="O55" s="660"/>
      <c r="P55" s="660"/>
      <c r="Q55" s="660"/>
      <c r="R55" s="661"/>
      <c r="S55" s="662"/>
      <c r="T55" s="727"/>
      <c r="U55" s="2383"/>
      <c r="V55" s="2383"/>
      <c r="W55" s="1169"/>
      <c r="X55" s="1169"/>
      <c r="Y55" s="1169"/>
      <c r="Z55" s="1169"/>
      <c r="AA55" s="1645"/>
      <c r="AB55" s="1169"/>
      <c r="AC55" s="2384"/>
      <c r="AD55" s="638"/>
      <c r="AE55" s="1169"/>
      <c r="AF55" s="1169"/>
      <c r="AG55" s="1645"/>
      <c r="AH55" s="1645"/>
      <c r="AI55" s="1645"/>
      <c r="AJ55" s="1645"/>
      <c r="AK55" s="1645"/>
      <c r="AL55" s="1645"/>
      <c r="AM55" s="1645"/>
      <c r="AN55" s="1645"/>
      <c r="AO55" s="1645"/>
      <c r="AP55" s="1645"/>
      <c r="AQ55" s="1645"/>
      <c r="AR55" s="1645"/>
      <c r="AS55" s="1645"/>
      <c r="AT55" s="1645"/>
      <c r="AU55" s="1645"/>
      <c r="AV55" s="1645"/>
      <c r="AW55" s="1645"/>
      <c r="AX55" s="1645"/>
      <c r="AY55" s="1645"/>
      <c r="AZ55" s="1645"/>
      <c r="BA55" s="1645"/>
      <c r="BB55" s="1645"/>
      <c r="BC55" s="1645"/>
      <c r="BD55" s="1645"/>
      <c r="BE55" s="1645"/>
      <c r="BF55" s="1645"/>
      <c r="BG55" s="1645"/>
      <c r="BH55" s="1645"/>
      <c r="BI55" s="1645"/>
      <c r="BJ55" s="1645"/>
      <c r="BK55" s="1645"/>
      <c r="BL55" s="1645"/>
      <c r="BM55" s="1645"/>
      <c r="BN55" s="1645"/>
      <c r="BO55" s="1645"/>
      <c r="BP55" s="1645"/>
      <c r="BQ55" s="1645"/>
      <c r="BR55" s="1645"/>
      <c r="BS55" s="1645"/>
      <c r="BT55" s="1645"/>
      <c r="BU55" s="1645"/>
      <c r="BV55" s="1169"/>
      <c r="BW55" s="1169"/>
      <c r="BX55" s="1169"/>
      <c r="BY55" s="1169"/>
      <c r="BZ55" s="1169"/>
      <c r="CA55" s="1169"/>
      <c r="CB55" s="1169"/>
      <c r="CC55" s="1169"/>
      <c r="CD55" s="1169"/>
      <c r="CE55" s="1169"/>
      <c r="CF55" s="1859"/>
    </row>
    <row customHeight="1" ht="5.25" hidden="1">
      <c r="A56" s="1802"/>
      <c r="B56" s="1645"/>
      <c r="C56" s="1645"/>
      <c r="D56" s="2588"/>
      <c r="E56" s="1048"/>
      <c r="F56" s="1048"/>
      <c r="G56" s="1048"/>
      <c r="H56" s="1048"/>
      <c r="I56" s="1048"/>
      <c r="J56" s="1048"/>
      <c r="K56" s="1048"/>
      <c r="L56" s="1048"/>
      <c r="M56" s="1048"/>
      <c r="N56" s="1048"/>
      <c r="O56" s="1048"/>
      <c r="P56" s="1048"/>
      <c r="Q56" s="1049"/>
      <c r="R56" s="1050"/>
      <c r="S56" s="1051"/>
      <c r="T56" s="726" t="s">
        <v>1085</v>
      </c>
      <c r="U56" s="2383">
        <v>1</v>
      </c>
      <c r="V56" s="2383" t="s">
        <v>1048</v>
      </c>
      <c r="W56" s="1645"/>
      <c r="X56" s="1645"/>
      <c r="Y56" s="1645"/>
      <c r="Z56" s="1645"/>
      <c r="AA56" s="1645"/>
      <c r="AB56" s="1645"/>
      <c r="AC56" s="1046"/>
      <c r="AD56" s="1047"/>
      <c r="AE56" s="1645"/>
      <c r="AF56" s="1645"/>
      <c r="AG56" s="1645"/>
      <c r="AH56" s="1645"/>
      <c r="AI56" s="1645"/>
      <c r="AJ56" s="1645"/>
      <c r="AK56" s="1645"/>
      <c r="AL56" s="1645"/>
      <c r="AM56" s="1645"/>
      <c r="AN56" s="1645"/>
      <c r="AO56" s="1645"/>
      <c r="AP56" s="1645"/>
      <c r="AQ56" s="1645"/>
      <c r="AR56" s="1645"/>
      <c r="AS56" s="1645"/>
      <c r="AT56" s="1645"/>
      <c r="AU56" s="1645"/>
      <c r="AV56" s="1645"/>
      <c r="AW56" s="1645"/>
      <c r="AX56" s="1645"/>
      <c r="AY56" s="1645"/>
      <c r="AZ56" s="1645"/>
      <c r="BA56" s="1645"/>
      <c r="BB56" s="1645"/>
      <c r="BC56" s="1645"/>
      <c r="BD56" s="1645"/>
      <c r="BE56" s="1645"/>
      <c r="BF56" s="1645"/>
      <c r="BG56" s="1645"/>
      <c r="BH56" s="1645"/>
      <c r="BI56" s="1645"/>
      <c r="BJ56" s="1645"/>
      <c r="BK56" s="1645"/>
      <c r="BL56" s="1645"/>
      <c r="BM56" s="1645"/>
      <c r="BN56" s="1645"/>
      <c r="BO56" s="1645"/>
      <c r="BP56" s="1645"/>
      <c r="BQ56" s="1645"/>
      <c r="BR56" s="1645"/>
      <c r="BS56" s="1645"/>
      <c r="BT56" s="1645"/>
      <c r="BU56" s="1645"/>
      <c r="BV56" s="1645"/>
      <c r="BW56" s="1645"/>
      <c r="BX56" s="1645"/>
      <c r="BY56" s="1645"/>
      <c r="BZ56" s="1645"/>
      <c r="CA56" s="1645"/>
      <c r="CB56" s="1645"/>
      <c r="CC56" s="1645"/>
      <c r="CD56" s="1645"/>
      <c r="CE56" s="1645"/>
      <c r="CF56" s="1325"/>
    </row>
    <row customHeight="1" ht="5.25" hidden="1">
      <c r="A57" s="1802"/>
      <c r="B57" s="1645"/>
      <c r="C57" s="1645"/>
      <c r="D57" s="2588"/>
      <c r="E57" s="644"/>
      <c r="F57" s="644"/>
      <c r="G57" s="644"/>
      <c r="H57" s="644"/>
      <c r="I57" s="644"/>
      <c r="J57" s="644"/>
      <c r="K57" s="644"/>
      <c r="L57" s="644"/>
      <c r="M57" s="644"/>
      <c r="N57" s="644"/>
      <c r="O57" s="644"/>
      <c r="P57" s="644"/>
      <c r="Q57" s="644"/>
      <c r="R57" s="644"/>
      <c r="S57" s="645"/>
      <c r="T57" s="727"/>
      <c r="U57" s="2383"/>
      <c r="V57" s="2383"/>
      <c r="W57" s="1645"/>
      <c r="X57" s="1645"/>
      <c r="Y57" s="1645"/>
      <c r="Z57" s="1645"/>
      <c r="AA57" s="1645"/>
      <c r="AB57" s="1645"/>
      <c r="AC57" s="1046"/>
      <c r="AD57" s="1047"/>
      <c r="AE57" s="1645"/>
      <c r="AF57" s="1645"/>
      <c r="AG57" s="1645"/>
      <c r="AH57" s="1645"/>
      <c r="AI57" s="1645"/>
      <c r="AJ57" s="1645"/>
      <c r="AK57" s="1645"/>
      <c r="AL57" s="1645"/>
      <c r="AM57" s="1645"/>
      <c r="AN57" s="1645"/>
      <c r="AO57" s="1645"/>
      <c r="AP57" s="1645"/>
      <c r="AQ57" s="1645"/>
      <c r="AR57" s="1645"/>
      <c r="AS57" s="1645"/>
      <c r="AT57" s="1645"/>
      <c r="AU57" s="1645"/>
      <c r="AV57" s="1645"/>
      <c r="AW57" s="1645"/>
      <c r="AX57" s="1645"/>
      <c r="AY57" s="1645"/>
      <c r="AZ57" s="1645"/>
      <c r="BA57" s="1645"/>
      <c r="BB57" s="1645"/>
      <c r="BC57" s="1645"/>
      <c r="BD57" s="1645"/>
      <c r="BE57" s="1645"/>
      <c r="BF57" s="1645"/>
      <c r="BG57" s="1645"/>
      <c r="BH57" s="1645"/>
      <c r="BI57" s="1645"/>
      <c r="BJ57" s="1645"/>
      <c r="BK57" s="1645"/>
      <c r="BL57" s="1645"/>
      <c r="BM57" s="1645"/>
      <c r="BN57" s="1645"/>
      <c r="BO57" s="1645"/>
      <c r="BP57" s="1645"/>
      <c r="BQ57" s="1645"/>
      <c r="BR57" s="1645"/>
      <c r="BS57" s="1645"/>
      <c r="BT57" s="1645"/>
      <c r="BU57" s="1645"/>
      <c r="BV57" s="1645"/>
      <c r="BW57" s="1645"/>
      <c r="BX57" s="1645"/>
      <c r="BY57" s="1645"/>
      <c r="BZ57" s="1645"/>
      <c r="CA57" s="1645"/>
      <c r="CB57" s="1645"/>
      <c r="CC57" s="1645"/>
      <c r="CD57" s="1645"/>
      <c r="CE57" s="1645"/>
      <c r="CF57" s="1325"/>
    </row>
    <row customHeight="1" ht="5.25" hidden="1">
      <c r="A58" s="1802"/>
      <c r="B58" s="1645"/>
      <c r="C58" s="1645"/>
      <c r="D58" s="2589"/>
      <c r="E58" s="1052"/>
      <c r="F58" s="1053"/>
      <c r="G58" s="1053"/>
      <c r="H58" s="1054"/>
      <c r="I58" s="1054"/>
      <c r="J58" s="1054"/>
      <c r="K58" s="1054"/>
      <c r="L58" s="1054"/>
      <c r="M58" s="1054"/>
      <c r="N58" s="1054"/>
      <c r="O58" s="1054"/>
      <c r="P58" s="1054"/>
      <c r="Q58" s="1054"/>
      <c r="R58" s="955"/>
      <c r="S58" s="1055"/>
      <c r="T58" s="727"/>
      <c r="U58" s="2383"/>
      <c r="V58" s="2383"/>
      <c r="W58" s="1645"/>
      <c r="X58" s="1645"/>
      <c r="Y58" s="1645"/>
      <c r="Z58" s="1645"/>
      <c r="AA58" s="1645"/>
      <c r="AB58" s="1645"/>
      <c r="AC58" s="1046"/>
      <c r="AD58" s="1047"/>
      <c r="AE58" s="1645"/>
      <c r="AF58" s="1645"/>
      <c r="AG58" s="1645"/>
      <c r="AH58" s="1645"/>
      <c r="AI58" s="1645"/>
      <c r="AJ58" s="1645"/>
      <c r="AK58" s="1645"/>
      <c r="AL58" s="1645"/>
      <c r="AM58" s="1645"/>
      <c r="AN58" s="1645"/>
      <c r="AO58" s="1645"/>
      <c r="AP58" s="1645"/>
      <c r="AQ58" s="1645"/>
      <c r="AR58" s="1645"/>
      <c r="AS58" s="1645"/>
      <c r="AT58" s="1645"/>
      <c r="AU58" s="1645"/>
      <c r="AV58" s="1645"/>
      <c r="AW58" s="1645"/>
      <c r="AX58" s="1645"/>
      <c r="AY58" s="1645"/>
      <c r="AZ58" s="1645"/>
      <c r="BA58" s="1645"/>
      <c r="BB58" s="1645"/>
      <c r="BC58" s="1645"/>
      <c r="BD58" s="1645"/>
      <c r="BE58" s="1645"/>
      <c r="BF58" s="1645"/>
      <c r="BG58" s="1645"/>
      <c r="BH58" s="1645"/>
      <c r="BI58" s="1645"/>
      <c r="BJ58" s="1645"/>
      <c r="BK58" s="1645"/>
      <c r="BL58" s="1645"/>
      <c r="BM58" s="1645"/>
      <c r="BN58" s="1645"/>
      <c r="BO58" s="1645"/>
      <c r="BP58" s="1645"/>
      <c r="BQ58" s="1645"/>
      <c r="BR58" s="1645"/>
      <c r="BS58" s="1645"/>
      <c r="BT58" s="1645"/>
      <c r="BU58" s="1645"/>
      <c r="BV58" s="1645"/>
      <c r="BW58" s="1645"/>
      <c r="BX58" s="1645"/>
      <c r="BY58" s="1645"/>
      <c r="BZ58" s="1645"/>
      <c r="CA58" s="1645"/>
      <c r="CB58" s="1645"/>
      <c r="CC58" s="1645"/>
      <c r="CD58" s="1645"/>
      <c r="CE58" s="1645"/>
      <c r="CF58" s="1325"/>
    </row>
    <row customHeight="1" ht="15" hidden="1">
      <c r="A59" s="632" t="s">
        <v>218</v>
      </c>
      <c r="B59" s="633"/>
      <c r="C59" s="633" t="s">
        <v>22</v>
      </c>
      <c r="D59" s="2587" t="s">
        <v>1092</v>
      </c>
      <c r="E59" s="2386" t="s">
        <v>196</v>
      </c>
      <c r="F59" s="2387"/>
      <c r="G59" s="2388"/>
      <c r="H59" s="2392" t="str">
        <f>IF(A59="","",INDEX(DIFFERENTIATION_UNMERGE_VD,MATCH(A59,DIFFERENTIATION_ID_DIFF,0)))</f>
        <v>Производство тепловой энергии. Некомбинированная выработка</v>
      </c>
      <c r="I59" s="2392"/>
      <c r="J59" s="2392"/>
      <c r="K59" s="2392"/>
      <c r="L59" s="2392"/>
      <c r="M59" s="2392"/>
      <c r="N59" s="2392"/>
      <c r="O59" s="2392"/>
      <c r="P59" s="2392"/>
      <c r="Q59" s="2392"/>
      <c r="R59" s="2392"/>
      <c r="S59" s="728"/>
      <c r="T59" s="725"/>
      <c r="U59" s="634"/>
      <c r="V59" s="634"/>
      <c r="W59" s="635"/>
      <c r="X59" s="635"/>
      <c r="Y59" s="635"/>
      <c r="Z59" s="635"/>
      <c r="AA59" s="636"/>
      <c r="AB59" s="637"/>
      <c r="AC59" s="2384"/>
      <c r="AD59" s="638"/>
      <c r="AE59" s="639" t="s">
        <v>22</v>
      </c>
      <c r="AF59" s="639"/>
      <c r="AG59" s="640" t="s">
        <v>1082</v>
      </c>
      <c r="AH59" s="641">
        <v>3</v>
      </c>
      <c r="AI59" s="634"/>
      <c r="AJ59" s="634"/>
      <c r="AK59" s="634"/>
      <c r="AL59" s="634"/>
      <c r="AM59" s="634"/>
      <c r="AN59" s="634"/>
      <c r="AO59" s="634"/>
      <c r="AP59" s="634"/>
      <c r="AQ59" s="634"/>
      <c r="AR59" s="634"/>
      <c r="AS59" s="634"/>
      <c r="AT59" s="634"/>
      <c r="AU59" s="634"/>
      <c r="AV59" s="634"/>
      <c r="AW59" s="634"/>
      <c r="AX59" s="634"/>
      <c r="AY59" s="634"/>
      <c r="AZ59" s="634"/>
      <c r="BA59" s="634"/>
      <c r="BB59" s="634"/>
      <c r="BC59" s="634"/>
      <c r="BD59" s="634"/>
      <c r="BE59" s="634"/>
      <c r="BF59" s="634"/>
      <c r="BG59" s="634"/>
      <c r="BH59" s="634"/>
      <c r="BI59" s="634"/>
      <c r="BJ59" s="634"/>
      <c r="BK59" s="634"/>
      <c r="BL59" s="634"/>
      <c r="BM59" s="634"/>
      <c r="BN59" s="634"/>
      <c r="BO59" s="634"/>
      <c r="BP59" s="634"/>
      <c r="BQ59" s="634"/>
      <c r="BR59" s="634"/>
      <c r="BS59" s="634"/>
      <c r="BT59" s="634"/>
      <c r="BU59" s="634"/>
      <c r="BV59" s="635"/>
      <c r="BW59" s="635"/>
      <c r="BX59" s="635"/>
      <c r="BY59" s="635"/>
      <c r="BZ59" s="635"/>
      <c r="CA59" s="635"/>
      <c r="CB59" s="635"/>
      <c r="CC59" s="635"/>
      <c r="CD59" s="635"/>
      <c r="CE59" s="635"/>
      <c r="CF59" s="1859"/>
    </row>
    <row customHeight="1" ht="15" hidden="1">
      <c r="A60" s="632"/>
      <c r="B60" s="633"/>
      <c r="C60" s="633"/>
      <c r="D60" s="2588"/>
      <c r="E60" s="2386" t="s">
        <v>1037</v>
      </c>
      <c r="F60" s="2387"/>
      <c r="G60" s="2388"/>
      <c r="H60" s="2392" t="str">
        <f>IF(A59="","",INDEX(DIFFERENTIATION_UNMERGE_AREA,MATCH(A59,DIFFERENTIATION_ID_DIFF,0)))</f>
        <v>Территория 1</v>
      </c>
      <c r="I60" s="2392"/>
      <c r="J60" s="2392"/>
      <c r="K60" s="2392"/>
      <c r="L60" s="2392"/>
      <c r="M60" s="2392"/>
      <c r="N60" s="2392"/>
      <c r="O60" s="2392"/>
      <c r="P60" s="2392"/>
      <c r="Q60" s="2392"/>
      <c r="R60" s="2392"/>
      <c r="S60" s="728"/>
      <c r="T60" s="725"/>
      <c r="U60" s="634"/>
      <c r="V60" s="634"/>
      <c r="W60" s="635"/>
      <c r="X60" s="635"/>
      <c r="Y60" s="635"/>
      <c r="Z60" s="635"/>
      <c r="AA60" s="636"/>
      <c r="AB60" s="637"/>
      <c r="AC60" s="2384"/>
      <c r="AD60" s="638"/>
      <c r="AE60" s="639"/>
      <c r="AF60" s="639"/>
      <c r="AG60" s="640"/>
      <c r="AH60" s="641"/>
      <c r="AI60" s="634"/>
      <c r="AJ60" s="634"/>
      <c r="AK60" s="634"/>
      <c r="AL60" s="634"/>
      <c r="AM60" s="634"/>
      <c r="AN60" s="634"/>
      <c r="AO60" s="634"/>
      <c r="AP60" s="634"/>
      <c r="AQ60" s="634"/>
      <c r="AR60" s="634"/>
      <c r="AS60" s="634"/>
      <c r="AT60" s="634"/>
      <c r="AU60" s="634"/>
      <c r="AV60" s="634"/>
      <c r="AW60" s="634"/>
      <c r="AX60" s="634"/>
      <c r="AY60" s="634"/>
      <c r="AZ60" s="634"/>
      <c r="BA60" s="634"/>
      <c r="BB60" s="634"/>
      <c r="BC60" s="634"/>
      <c r="BD60" s="634"/>
      <c r="BE60" s="634"/>
      <c r="BF60" s="634"/>
      <c r="BG60" s="634"/>
      <c r="BH60" s="634"/>
      <c r="BI60" s="634"/>
      <c r="BJ60" s="634"/>
      <c r="BK60" s="634"/>
      <c r="BL60" s="634"/>
      <c r="BM60" s="634"/>
      <c r="BN60" s="634"/>
      <c r="BO60" s="634"/>
      <c r="BP60" s="634"/>
      <c r="BQ60" s="634"/>
      <c r="BR60" s="634"/>
      <c r="BS60" s="634"/>
      <c r="BT60" s="634"/>
      <c r="BU60" s="634"/>
      <c r="BV60" s="635"/>
      <c r="BW60" s="635"/>
      <c r="BX60" s="635"/>
      <c r="BY60" s="635"/>
      <c r="BZ60" s="635"/>
      <c r="CA60" s="635"/>
      <c r="CB60" s="635"/>
      <c r="CC60" s="635"/>
      <c r="CD60" s="635"/>
      <c r="CE60" s="635"/>
      <c r="CF60" s="1859"/>
    </row>
    <row customHeight="1" ht="15" hidden="1">
      <c r="A61" s="632"/>
      <c r="B61" s="633"/>
      <c r="C61" s="633"/>
      <c r="D61" s="2588"/>
      <c r="E61" s="2386" t="s">
        <v>1038</v>
      </c>
      <c r="F61" s="2387"/>
      <c r="G61" s="2388"/>
      <c r="H61" s="2392" t="str">
        <f>IF(A59="","",INDEX(DIFFERENTIATION_UNMERGE_SYSTEM,MATCH(A59,DIFFERENTIATION_ID_DIFF,0)))</f>
        <v>с. Красные Дома, ул. Почтовая, 30Б, котельная № 1-25</v>
      </c>
      <c r="I61" s="2392"/>
      <c r="J61" s="2392"/>
      <c r="K61" s="2392"/>
      <c r="L61" s="2392"/>
      <c r="M61" s="2392"/>
      <c r="N61" s="2392"/>
      <c r="O61" s="2392"/>
      <c r="P61" s="2392"/>
      <c r="Q61" s="2392"/>
      <c r="R61" s="2392"/>
      <c r="S61" s="728"/>
      <c r="T61" s="725"/>
      <c r="U61" s="634"/>
      <c r="V61" s="634"/>
      <c r="W61" s="635"/>
      <c r="X61" s="635"/>
      <c r="Y61" s="635"/>
      <c r="Z61" s="635"/>
      <c r="AA61" s="636"/>
      <c r="AB61" s="637"/>
      <c r="AC61" s="2384"/>
      <c r="AD61" s="638"/>
      <c r="AE61" s="639"/>
      <c r="AF61" s="639"/>
      <c r="AG61" s="640"/>
      <c r="AH61" s="641"/>
      <c r="AI61" s="634"/>
      <c r="AJ61" s="634"/>
      <c r="AK61" s="634"/>
      <c r="AL61" s="634"/>
      <c r="AM61" s="634"/>
      <c r="AN61" s="634"/>
      <c r="AO61" s="634"/>
      <c r="AP61" s="634"/>
      <c r="AQ61" s="634"/>
      <c r="AR61" s="634"/>
      <c r="AS61" s="634"/>
      <c r="AT61" s="634"/>
      <c r="AU61" s="634"/>
      <c r="AV61" s="634"/>
      <c r="AW61" s="634"/>
      <c r="AX61" s="634"/>
      <c r="AY61" s="634"/>
      <c r="AZ61" s="634"/>
      <c r="BA61" s="634"/>
      <c r="BB61" s="634"/>
      <c r="BC61" s="634"/>
      <c r="BD61" s="634"/>
      <c r="BE61" s="634"/>
      <c r="BF61" s="634"/>
      <c r="BG61" s="634"/>
      <c r="BH61" s="634"/>
      <c r="BI61" s="634"/>
      <c r="BJ61" s="634"/>
      <c r="BK61" s="634"/>
      <c r="BL61" s="634"/>
      <c r="BM61" s="634"/>
      <c r="BN61" s="634"/>
      <c r="BO61" s="634"/>
      <c r="BP61" s="634"/>
      <c r="BQ61" s="634"/>
      <c r="BR61" s="634"/>
      <c r="BS61" s="634"/>
      <c r="BT61" s="634"/>
      <c r="BU61" s="634"/>
      <c r="BV61" s="635"/>
      <c r="BW61" s="635"/>
      <c r="BX61" s="635"/>
      <c r="BY61" s="635"/>
      <c r="BZ61" s="635"/>
      <c r="CA61" s="635"/>
      <c r="CB61" s="635"/>
      <c r="CC61" s="635"/>
      <c r="CD61" s="635"/>
      <c r="CE61" s="635"/>
      <c r="CF61" s="1859"/>
    </row>
    <row customHeight="1" ht="24.75" hidden="1">
      <c r="A62" s="1815"/>
      <c r="B62" s="1169"/>
      <c r="C62" s="421"/>
      <c r="D62" s="2588"/>
      <c r="E62" s="2385" t="s">
        <v>1083</v>
      </c>
      <c r="F62" s="2385"/>
      <c r="G62" s="2385"/>
      <c r="H62" s="2385"/>
      <c r="I62" s="2385"/>
      <c r="J62" s="2385"/>
      <c r="K62" s="2385"/>
      <c r="L62" s="2385"/>
      <c r="M62" s="2385"/>
      <c r="N62" s="2385"/>
      <c r="O62" s="2385"/>
      <c r="P62" s="2385"/>
      <c r="Q62" s="567">
        <f>SUMIF(T63:T64,"i",Q63:Q64)</f>
        <v>0</v>
      </c>
      <c r="R62" s="1026"/>
      <c r="S62" s="1807" t="s">
        <v>1084</v>
      </c>
      <c r="T62" s="726" t="s">
        <v>1085</v>
      </c>
      <c r="U62" s="2383">
        <v>1</v>
      </c>
      <c r="V62" s="2383" t="s">
        <v>1048</v>
      </c>
      <c r="W62" s="1169"/>
      <c r="X62" s="1169"/>
      <c r="Y62" s="1169"/>
      <c r="Z62" s="1169"/>
      <c r="AA62" s="1645"/>
      <c r="AB62" s="1169"/>
      <c r="AC62" s="2384"/>
      <c r="AD62" s="638"/>
      <c r="AE62" s="1169"/>
      <c r="AF62" s="1169"/>
      <c r="AG62" s="1645"/>
      <c r="AH62" s="1645"/>
      <c r="AI62" s="1645"/>
      <c r="AJ62" s="1645"/>
      <c r="AK62" s="1645"/>
      <c r="AL62" s="1645"/>
      <c r="AM62" s="1645"/>
      <c r="AN62" s="1645"/>
      <c r="AO62" s="1645"/>
      <c r="AP62" s="1645"/>
      <c r="AQ62" s="1645"/>
      <c r="AR62" s="1645"/>
      <c r="AS62" s="1645"/>
      <c r="AT62" s="1645"/>
      <c r="AU62" s="1645"/>
      <c r="AV62" s="1645"/>
      <c r="AW62" s="1645"/>
      <c r="AX62" s="1645"/>
      <c r="AY62" s="1645"/>
      <c r="AZ62" s="1645"/>
      <c r="BA62" s="1645"/>
      <c r="BB62" s="1645"/>
      <c r="BC62" s="1645"/>
      <c r="BD62" s="1645"/>
      <c r="BE62" s="1645"/>
      <c r="BF62" s="1645"/>
      <c r="BG62" s="1645"/>
      <c r="BH62" s="1645"/>
      <c r="BI62" s="1645"/>
      <c r="BJ62" s="1645"/>
      <c r="BK62" s="1645"/>
      <c r="BL62" s="1645"/>
      <c r="BM62" s="1645"/>
      <c r="BN62" s="1645"/>
      <c r="BO62" s="1645"/>
      <c r="BP62" s="1645"/>
      <c r="BQ62" s="1645"/>
      <c r="BR62" s="1645"/>
      <c r="BS62" s="1645"/>
      <c r="BT62" s="1645"/>
      <c r="BU62" s="1645"/>
      <c r="BV62" s="1169"/>
      <c r="BW62" s="1169"/>
      <c r="BX62" s="1169"/>
      <c r="BY62" s="1169"/>
      <c r="BZ62" s="1169"/>
      <c r="CA62" s="1169"/>
      <c r="CB62" s="1169"/>
      <c r="CC62" s="1169"/>
      <c r="CD62" s="1169"/>
      <c r="CE62" s="1169"/>
      <c r="CF62" s="1859"/>
    </row>
    <row customHeight="1" ht="11.25" hidden="1">
      <c r="A63" s="1802"/>
      <c r="B63" s="1645"/>
      <c r="C63" s="1645"/>
      <c r="D63" s="2588"/>
      <c r="E63" s="644"/>
      <c r="F63" s="644">
        <v>0</v>
      </c>
      <c r="G63" s="644"/>
      <c r="H63" s="644"/>
      <c r="I63" s="644"/>
      <c r="J63" s="644"/>
      <c r="K63" s="644"/>
      <c r="L63" s="644"/>
      <c r="M63" s="644"/>
      <c r="N63" s="644"/>
      <c r="O63" s="644"/>
      <c r="P63" s="644"/>
      <c r="Q63" s="644"/>
      <c r="R63" s="644"/>
      <c r="S63" s="645"/>
      <c r="T63" s="727"/>
      <c r="U63" s="2383"/>
      <c r="V63" s="2383"/>
      <c r="W63" s="1645"/>
      <c r="X63" s="1645"/>
      <c r="Y63" s="1645"/>
      <c r="Z63" s="1645"/>
      <c r="AA63" s="1645"/>
      <c r="AB63" s="1169"/>
      <c r="AC63" s="2384"/>
      <c r="AD63" s="638"/>
      <c r="AE63" s="1169"/>
      <c r="AF63" s="1169"/>
      <c r="AG63" s="1645"/>
      <c r="AH63" s="1645"/>
      <c r="AI63" s="1645"/>
      <c r="AJ63" s="1645"/>
      <c r="AK63" s="1645"/>
      <c r="AL63" s="1645"/>
      <c r="AM63" s="1645"/>
      <c r="AN63" s="1645"/>
      <c r="AO63" s="1645"/>
      <c r="AP63" s="1645"/>
      <c r="AQ63" s="1645"/>
      <c r="AR63" s="1645"/>
      <c r="AS63" s="1645"/>
      <c r="AT63" s="1645"/>
      <c r="AU63" s="1645"/>
      <c r="AV63" s="1645"/>
      <c r="AW63" s="1645"/>
      <c r="AX63" s="1645"/>
      <c r="AY63" s="1645"/>
      <c r="AZ63" s="1645"/>
      <c r="BA63" s="1645"/>
      <c r="BB63" s="1645"/>
      <c r="BC63" s="1645"/>
      <c r="BD63" s="1645"/>
      <c r="BE63" s="1645"/>
      <c r="BF63" s="1645"/>
      <c r="BG63" s="1645"/>
      <c r="BH63" s="1645"/>
      <c r="BI63" s="1645"/>
      <c r="BJ63" s="1645"/>
      <c r="BK63" s="1645"/>
      <c r="BL63" s="1645"/>
      <c r="BM63" s="1645"/>
      <c r="BN63" s="1645"/>
      <c r="BO63" s="1645"/>
      <c r="BP63" s="1645"/>
      <c r="BQ63" s="1645"/>
      <c r="BR63" s="1645"/>
      <c r="BS63" s="1645"/>
      <c r="BT63" s="1645"/>
      <c r="BU63" s="1645"/>
      <c r="BV63" s="1645"/>
      <c r="BW63" s="1645"/>
      <c r="BX63" s="1645"/>
      <c r="BY63" s="1645"/>
      <c r="BZ63" s="1645"/>
      <c r="CA63" s="1645"/>
      <c r="CB63" s="1645"/>
      <c r="CC63" s="1645"/>
      <c r="CD63" s="1645"/>
      <c r="CE63" s="1645"/>
      <c r="CF63" s="1859"/>
    </row>
    <row customHeight="1" ht="11.25" hidden="1">
      <c r="A64" s="1815"/>
      <c r="B64" s="1169"/>
      <c r="C64" s="421"/>
      <c r="D64" s="2588"/>
      <c r="E64" s="658" t="s">
        <v>22</v>
      </c>
      <c r="F64" s="1177" t="s">
        <v>22</v>
      </c>
      <c r="G64" s="1177" t="s">
        <v>1088</v>
      </c>
      <c r="H64" s="660" t="s">
        <v>22</v>
      </c>
      <c r="I64" s="660"/>
      <c r="J64" s="660"/>
      <c r="K64" s="660"/>
      <c r="L64" s="660"/>
      <c r="M64" s="660"/>
      <c r="N64" s="660"/>
      <c r="O64" s="660"/>
      <c r="P64" s="660"/>
      <c r="Q64" s="660"/>
      <c r="R64" s="661"/>
      <c r="S64" s="662"/>
      <c r="T64" s="727"/>
      <c r="U64" s="2383"/>
      <c r="V64" s="2383"/>
      <c r="W64" s="1169"/>
      <c r="X64" s="1169"/>
      <c r="Y64" s="1169"/>
      <c r="Z64" s="1169"/>
      <c r="AA64" s="1645"/>
      <c r="AB64" s="1169"/>
      <c r="AC64" s="2384"/>
      <c r="AD64" s="638"/>
      <c r="AE64" s="1169"/>
      <c r="AF64" s="1169"/>
      <c r="AG64" s="1645"/>
      <c r="AH64" s="1645"/>
      <c r="AI64" s="1645"/>
      <c r="AJ64" s="1645"/>
      <c r="AK64" s="1645"/>
      <c r="AL64" s="1645"/>
      <c r="AM64" s="1645"/>
      <c r="AN64" s="1645"/>
      <c r="AO64" s="1645"/>
      <c r="AP64" s="1645"/>
      <c r="AQ64" s="1645"/>
      <c r="AR64" s="1645"/>
      <c r="AS64" s="1645"/>
      <c r="AT64" s="1645"/>
      <c r="AU64" s="1645"/>
      <c r="AV64" s="1645"/>
      <c r="AW64" s="1645"/>
      <c r="AX64" s="1645"/>
      <c r="AY64" s="1645"/>
      <c r="AZ64" s="1645"/>
      <c r="BA64" s="1645"/>
      <c r="BB64" s="1645"/>
      <c r="BC64" s="1645"/>
      <c r="BD64" s="1645"/>
      <c r="BE64" s="1645"/>
      <c r="BF64" s="1645"/>
      <c r="BG64" s="1645"/>
      <c r="BH64" s="1645"/>
      <c r="BI64" s="1645"/>
      <c r="BJ64" s="1645"/>
      <c r="BK64" s="1645"/>
      <c r="BL64" s="1645"/>
      <c r="BM64" s="1645"/>
      <c r="BN64" s="1645"/>
      <c r="BO64" s="1645"/>
      <c r="BP64" s="1645"/>
      <c r="BQ64" s="1645"/>
      <c r="BR64" s="1645"/>
      <c r="BS64" s="1645"/>
      <c r="BT64" s="1645"/>
      <c r="BU64" s="1645"/>
      <c r="BV64" s="1169"/>
      <c r="BW64" s="1169"/>
      <c r="BX64" s="1169"/>
      <c r="BY64" s="1169"/>
      <c r="BZ64" s="1169"/>
      <c r="CA64" s="1169"/>
      <c r="CB64" s="1169"/>
      <c r="CC64" s="1169"/>
      <c r="CD64" s="1169"/>
      <c r="CE64" s="1169"/>
      <c r="CF64" s="1859"/>
    </row>
    <row customHeight="1" ht="5.25" hidden="1">
      <c r="A65" s="1802"/>
      <c r="B65" s="1645"/>
      <c r="C65" s="1645"/>
      <c r="D65" s="2588"/>
      <c r="E65" s="1048"/>
      <c r="F65" s="1048"/>
      <c r="G65" s="1048"/>
      <c r="H65" s="1048"/>
      <c r="I65" s="1048"/>
      <c r="J65" s="1048"/>
      <c r="K65" s="1048"/>
      <c r="L65" s="1048"/>
      <c r="M65" s="1048"/>
      <c r="N65" s="1048"/>
      <c r="O65" s="1048"/>
      <c r="P65" s="1048"/>
      <c r="Q65" s="1049"/>
      <c r="R65" s="1050"/>
      <c r="S65" s="1051"/>
      <c r="T65" s="726" t="s">
        <v>1085</v>
      </c>
      <c r="U65" s="2383">
        <v>1</v>
      </c>
      <c r="V65" s="2383" t="s">
        <v>1048</v>
      </c>
      <c r="W65" s="1645"/>
      <c r="X65" s="1645"/>
      <c r="Y65" s="1645"/>
      <c r="Z65" s="1645"/>
      <c r="AA65" s="1645"/>
      <c r="AB65" s="1645"/>
      <c r="AC65" s="1046"/>
      <c r="AD65" s="1047"/>
      <c r="AE65" s="1645"/>
      <c r="AF65" s="1645"/>
      <c r="AG65" s="1645"/>
      <c r="AH65" s="1645"/>
      <c r="AI65" s="1645"/>
      <c r="AJ65" s="1645"/>
      <c r="AK65" s="1645"/>
      <c r="AL65" s="1645"/>
      <c r="AM65" s="1645"/>
      <c r="AN65" s="1645"/>
      <c r="AO65" s="1645"/>
      <c r="AP65" s="1645"/>
      <c r="AQ65" s="1645"/>
      <c r="AR65" s="1645"/>
      <c r="AS65" s="1645"/>
      <c r="AT65" s="1645"/>
      <c r="AU65" s="1645"/>
      <c r="AV65" s="1645"/>
      <c r="AW65" s="1645"/>
      <c r="AX65" s="1645"/>
      <c r="AY65" s="1645"/>
      <c r="AZ65" s="1645"/>
      <c r="BA65" s="1645"/>
      <c r="BB65" s="1645"/>
      <c r="BC65" s="1645"/>
      <c r="BD65" s="1645"/>
      <c r="BE65" s="1645"/>
      <c r="BF65" s="1645"/>
      <c r="BG65" s="1645"/>
      <c r="BH65" s="1645"/>
      <c r="BI65" s="1645"/>
      <c r="BJ65" s="1645"/>
      <c r="BK65" s="1645"/>
      <c r="BL65" s="1645"/>
      <c r="BM65" s="1645"/>
      <c r="BN65" s="1645"/>
      <c r="BO65" s="1645"/>
      <c r="BP65" s="1645"/>
      <c r="BQ65" s="1645"/>
      <c r="BR65" s="1645"/>
      <c r="BS65" s="1645"/>
      <c r="BT65" s="1645"/>
      <c r="BU65" s="1645"/>
      <c r="BV65" s="1645"/>
      <c r="BW65" s="1645"/>
      <c r="BX65" s="1645"/>
      <c r="BY65" s="1645"/>
      <c r="BZ65" s="1645"/>
      <c r="CA65" s="1645"/>
      <c r="CB65" s="1645"/>
      <c r="CC65" s="1645"/>
      <c r="CD65" s="1645"/>
      <c r="CE65" s="1645"/>
      <c r="CF65" s="1325"/>
    </row>
    <row customHeight="1" ht="5.25" hidden="1">
      <c r="A66" s="1802"/>
      <c r="B66" s="1645"/>
      <c r="C66" s="1645"/>
      <c r="D66" s="2588"/>
      <c r="E66" s="644"/>
      <c r="F66" s="644"/>
      <c r="G66" s="644"/>
      <c r="H66" s="644"/>
      <c r="I66" s="644"/>
      <c r="J66" s="644"/>
      <c r="K66" s="644"/>
      <c r="L66" s="644"/>
      <c r="M66" s="644"/>
      <c r="N66" s="644"/>
      <c r="O66" s="644"/>
      <c r="P66" s="644"/>
      <c r="Q66" s="644"/>
      <c r="R66" s="644"/>
      <c r="S66" s="645"/>
      <c r="T66" s="727"/>
      <c r="U66" s="2383"/>
      <c r="V66" s="2383"/>
      <c r="W66" s="1645"/>
      <c r="X66" s="1645"/>
      <c r="Y66" s="1645"/>
      <c r="Z66" s="1645"/>
      <c r="AA66" s="1645"/>
      <c r="AB66" s="1645"/>
      <c r="AC66" s="1046"/>
      <c r="AD66" s="1047"/>
      <c r="AE66" s="1645"/>
      <c r="AF66" s="1645"/>
      <c r="AG66" s="1645"/>
      <c r="AH66" s="1645"/>
      <c r="AI66" s="1645"/>
      <c r="AJ66" s="1645"/>
      <c r="AK66" s="1645"/>
      <c r="AL66" s="1645"/>
      <c r="AM66" s="1645"/>
      <c r="AN66" s="1645"/>
      <c r="AO66" s="1645"/>
      <c r="AP66" s="1645"/>
      <c r="AQ66" s="1645"/>
      <c r="AR66" s="1645"/>
      <c r="AS66" s="1645"/>
      <c r="AT66" s="1645"/>
      <c r="AU66" s="1645"/>
      <c r="AV66" s="1645"/>
      <c r="AW66" s="1645"/>
      <c r="AX66" s="1645"/>
      <c r="AY66" s="1645"/>
      <c r="AZ66" s="1645"/>
      <c r="BA66" s="1645"/>
      <c r="BB66" s="1645"/>
      <c r="BC66" s="1645"/>
      <c r="BD66" s="1645"/>
      <c r="BE66" s="1645"/>
      <c r="BF66" s="1645"/>
      <c r="BG66" s="1645"/>
      <c r="BH66" s="1645"/>
      <c r="BI66" s="1645"/>
      <c r="BJ66" s="1645"/>
      <c r="BK66" s="1645"/>
      <c r="BL66" s="1645"/>
      <c r="BM66" s="1645"/>
      <c r="BN66" s="1645"/>
      <c r="BO66" s="1645"/>
      <c r="BP66" s="1645"/>
      <c r="BQ66" s="1645"/>
      <c r="BR66" s="1645"/>
      <c r="BS66" s="1645"/>
      <c r="BT66" s="1645"/>
      <c r="BU66" s="1645"/>
      <c r="BV66" s="1645"/>
      <c r="BW66" s="1645"/>
      <c r="BX66" s="1645"/>
      <c r="BY66" s="1645"/>
      <c r="BZ66" s="1645"/>
      <c r="CA66" s="1645"/>
      <c r="CB66" s="1645"/>
      <c r="CC66" s="1645"/>
      <c r="CD66" s="1645"/>
      <c r="CE66" s="1645"/>
      <c r="CF66" s="1325"/>
    </row>
    <row customHeight="1" ht="5.25" hidden="1">
      <c r="A67" s="1802"/>
      <c r="B67" s="1645"/>
      <c r="C67" s="1645"/>
      <c r="D67" s="2589"/>
      <c r="E67" s="1052"/>
      <c r="F67" s="1053"/>
      <c r="G67" s="1053"/>
      <c r="H67" s="1054"/>
      <c r="I67" s="1054"/>
      <c r="J67" s="1054"/>
      <c r="K67" s="1054"/>
      <c r="L67" s="1054"/>
      <c r="M67" s="1054"/>
      <c r="N67" s="1054"/>
      <c r="O67" s="1054"/>
      <c r="P67" s="1054"/>
      <c r="Q67" s="1054"/>
      <c r="R67" s="955"/>
      <c r="S67" s="1055"/>
      <c r="T67" s="727"/>
      <c r="U67" s="2383"/>
      <c r="V67" s="2383"/>
      <c r="W67" s="1645"/>
      <c r="X67" s="1645"/>
      <c r="Y67" s="1645"/>
      <c r="Z67" s="1645"/>
      <c r="AA67" s="1645"/>
      <c r="AB67" s="1645"/>
      <c r="AC67" s="1046"/>
      <c r="AD67" s="1047"/>
      <c r="AE67" s="1645"/>
      <c r="AF67" s="1645"/>
      <c r="AG67" s="1645"/>
      <c r="AH67" s="1645"/>
      <c r="AI67" s="1645"/>
      <c r="AJ67" s="1645"/>
      <c r="AK67" s="1645"/>
      <c r="AL67" s="1645"/>
      <c r="AM67" s="1645"/>
      <c r="AN67" s="1645"/>
      <c r="AO67" s="1645"/>
      <c r="AP67" s="1645"/>
      <c r="AQ67" s="1645"/>
      <c r="AR67" s="1645"/>
      <c r="AS67" s="1645"/>
      <c r="AT67" s="1645"/>
      <c r="AU67" s="1645"/>
      <c r="AV67" s="1645"/>
      <c r="AW67" s="1645"/>
      <c r="AX67" s="1645"/>
      <c r="AY67" s="1645"/>
      <c r="AZ67" s="1645"/>
      <c r="BA67" s="1645"/>
      <c r="BB67" s="1645"/>
      <c r="BC67" s="1645"/>
      <c r="BD67" s="1645"/>
      <c r="BE67" s="1645"/>
      <c r="BF67" s="1645"/>
      <c r="BG67" s="1645"/>
      <c r="BH67" s="1645"/>
      <c r="BI67" s="1645"/>
      <c r="BJ67" s="1645"/>
      <c r="BK67" s="1645"/>
      <c r="BL67" s="1645"/>
      <c r="BM67" s="1645"/>
      <c r="BN67" s="1645"/>
      <c r="BO67" s="1645"/>
      <c r="BP67" s="1645"/>
      <c r="BQ67" s="1645"/>
      <c r="BR67" s="1645"/>
      <c r="BS67" s="1645"/>
      <c r="BT67" s="1645"/>
      <c r="BU67" s="1645"/>
      <c r="BV67" s="1645"/>
      <c r="BW67" s="1645"/>
      <c r="BX67" s="1645"/>
      <c r="BY67" s="1645"/>
      <c r="BZ67" s="1645"/>
      <c r="CA67" s="1645"/>
      <c r="CB67" s="1645"/>
      <c r="CC67" s="1645"/>
      <c r="CD67" s="1645"/>
      <c r="CE67" s="1645"/>
      <c r="CF67" s="1325"/>
    </row>
    <row customHeight="1" ht="15" hidden="1">
      <c r="A68" s="632" t="s">
        <v>220</v>
      </c>
      <c r="B68" s="633"/>
      <c r="C68" s="633" t="s">
        <v>22</v>
      </c>
      <c r="D68" s="2587" t="s">
        <v>1093</v>
      </c>
      <c r="E68" s="2386" t="s">
        <v>196</v>
      </c>
      <c r="F68" s="2387"/>
      <c r="G68" s="2388"/>
      <c r="H68" s="2392" t="str">
        <f>IF(A68="","",INDEX(DIFFERENTIATION_UNMERGE_VD,MATCH(A68,DIFFERENTIATION_ID_DIFF,0)))</f>
        <v>Производство тепловой энергии. Некомбинированная выработка</v>
      </c>
      <c r="I68" s="2392"/>
      <c r="J68" s="2392"/>
      <c r="K68" s="2392"/>
      <c r="L68" s="2392"/>
      <c r="M68" s="2392"/>
      <c r="N68" s="2392"/>
      <c r="O68" s="2392"/>
      <c r="P68" s="2392"/>
      <c r="Q68" s="2392"/>
      <c r="R68" s="2392"/>
      <c r="S68" s="728"/>
      <c r="T68" s="725"/>
      <c r="U68" s="634"/>
      <c r="V68" s="634"/>
      <c r="W68" s="635"/>
      <c r="X68" s="635"/>
      <c r="Y68" s="635"/>
      <c r="Z68" s="635"/>
      <c r="AA68" s="636"/>
      <c r="AB68" s="637"/>
      <c r="AC68" s="2384"/>
      <c r="AD68" s="638"/>
      <c r="AE68" s="639" t="s">
        <v>22</v>
      </c>
      <c r="AF68" s="639"/>
      <c r="AG68" s="640" t="s">
        <v>1082</v>
      </c>
      <c r="AH68" s="641">
        <v>3</v>
      </c>
      <c r="AI68" s="634"/>
      <c r="AJ68" s="634"/>
      <c r="AK68" s="634"/>
      <c r="AL68" s="634"/>
      <c r="AM68" s="634"/>
      <c r="AN68" s="634"/>
      <c r="AO68" s="634"/>
      <c r="AP68" s="634"/>
      <c r="AQ68" s="634"/>
      <c r="AR68" s="634"/>
      <c r="AS68" s="634"/>
      <c r="AT68" s="634"/>
      <c r="AU68" s="634"/>
      <c r="AV68" s="634"/>
      <c r="AW68" s="634"/>
      <c r="AX68" s="634"/>
      <c r="AY68" s="634"/>
      <c r="AZ68" s="634"/>
      <c r="BA68" s="634"/>
      <c r="BB68" s="634"/>
      <c r="BC68" s="634"/>
      <c r="BD68" s="634"/>
      <c r="BE68" s="634"/>
      <c r="BF68" s="634"/>
      <c r="BG68" s="634"/>
      <c r="BH68" s="634"/>
      <c r="BI68" s="634"/>
      <c r="BJ68" s="634"/>
      <c r="BK68" s="634"/>
      <c r="BL68" s="634"/>
      <c r="BM68" s="634"/>
      <c r="BN68" s="634"/>
      <c r="BO68" s="634"/>
      <c r="BP68" s="634"/>
      <c r="BQ68" s="634"/>
      <c r="BR68" s="634"/>
      <c r="BS68" s="634"/>
      <c r="BT68" s="634"/>
      <c r="BU68" s="634"/>
      <c r="BV68" s="635"/>
      <c r="BW68" s="635"/>
      <c r="BX68" s="635"/>
      <c r="BY68" s="635"/>
      <c r="BZ68" s="635"/>
      <c r="CA68" s="635"/>
      <c r="CB68" s="635"/>
      <c r="CC68" s="635"/>
      <c r="CD68" s="635"/>
      <c r="CE68" s="635"/>
      <c r="CF68" s="1859"/>
    </row>
    <row customHeight="1" ht="15" hidden="1">
      <c r="A69" s="632"/>
      <c r="B69" s="633"/>
      <c r="C69" s="633"/>
      <c r="D69" s="2588"/>
      <c r="E69" s="2386" t="s">
        <v>1037</v>
      </c>
      <c r="F69" s="2387"/>
      <c r="G69" s="2388"/>
      <c r="H69" s="2392" t="str">
        <f>IF(A68="","",INDEX(DIFFERENTIATION_UNMERGE_AREA,MATCH(A68,DIFFERENTIATION_ID_DIFF,0)))</f>
        <v>Территория 1</v>
      </c>
      <c r="I69" s="2392"/>
      <c r="J69" s="2392"/>
      <c r="K69" s="2392"/>
      <c r="L69" s="2392"/>
      <c r="M69" s="2392"/>
      <c r="N69" s="2392"/>
      <c r="O69" s="2392"/>
      <c r="P69" s="2392"/>
      <c r="Q69" s="2392"/>
      <c r="R69" s="2392"/>
      <c r="S69" s="728"/>
      <c r="T69" s="725"/>
      <c r="U69" s="634"/>
      <c r="V69" s="634"/>
      <c r="W69" s="635"/>
      <c r="X69" s="635"/>
      <c r="Y69" s="635"/>
      <c r="Z69" s="635"/>
      <c r="AA69" s="636"/>
      <c r="AB69" s="637"/>
      <c r="AC69" s="2384"/>
      <c r="AD69" s="638"/>
      <c r="AE69" s="639"/>
      <c r="AF69" s="639"/>
      <c r="AG69" s="640"/>
      <c r="AH69" s="641"/>
      <c r="AI69" s="634"/>
      <c r="AJ69" s="634"/>
      <c r="AK69" s="634"/>
      <c r="AL69" s="634"/>
      <c r="AM69" s="634"/>
      <c r="AN69" s="634"/>
      <c r="AO69" s="634"/>
      <c r="AP69" s="634"/>
      <c r="AQ69" s="634"/>
      <c r="AR69" s="634"/>
      <c r="AS69" s="634"/>
      <c r="AT69" s="634"/>
      <c r="AU69" s="634"/>
      <c r="AV69" s="634"/>
      <c r="AW69" s="634"/>
      <c r="AX69" s="634"/>
      <c r="AY69" s="634"/>
      <c r="AZ69" s="634"/>
      <c r="BA69" s="634"/>
      <c r="BB69" s="634"/>
      <c r="BC69" s="634"/>
      <c r="BD69" s="634"/>
      <c r="BE69" s="634"/>
      <c r="BF69" s="634"/>
      <c r="BG69" s="634"/>
      <c r="BH69" s="634"/>
      <c r="BI69" s="634"/>
      <c r="BJ69" s="634"/>
      <c r="BK69" s="634"/>
      <c r="BL69" s="634"/>
      <c r="BM69" s="634"/>
      <c r="BN69" s="634"/>
      <c r="BO69" s="634"/>
      <c r="BP69" s="634"/>
      <c r="BQ69" s="634"/>
      <c r="BR69" s="634"/>
      <c r="BS69" s="634"/>
      <c r="BT69" s="634"/>
      <c r="BU69" s="634"/>
      <c r="BV69" s="635"/>
      <c r="BW69" s="635"/>
      <c r="BX69" s="635"/>
      <c r="BY69" s="635"/>
      <c r="BZ69" s="635"/>
      <c r="CA69" s="635"/>
      <c r="CB69" s="635"/>
      <c r="CC69" s="635"/>
      <c r="CD69" s="635"/>
      <c r="CE69" s="635"/>
      <c r="CF69" s="1859"/>
    </row>
    <row customHeight="1" ht="15" hidden="1">
      <c r="A70" s="632"/>
      <c r="B70" s="633"/>
      <c r="C70" s="633"/>
      <c r="D70" s="2588"/>
      <c r="E70" s="2386" t="s">
        <v>1038</v>
      </c>
      <c r="F70" s="2387"/>
      <c r="G70" s="2388"/>
      <c r="H70" s="2392" t="str">
        <f>IF(A68="","",INDEX(DIFFERENTIATION_UNMERGE_SYSTEM,MATCH(A68,DIFFERENTIATION_ID_DIFF,0)))</f>
        <v>с. Красные Дома, ул. Почтовая, 32Б, котельная № 1-26</v>
      </c>
      <c r="I70" s="2392"/>
      <c r="J70" s="2392"/>
      <c r="K70" s="2392"/>
      <c r="L70" s="2392"/>
      <c r="M70" s="2392"/>
      <c r="N70" s="2392"/>
      <c r="O70" s="2392"/>
      <c r="P70" s="2392"/>
      <c r="Q70" s="2392"/>
      <c r="R70" s="2392"/>
      <c r="S70" s="728"/>
      <c r="T70" s="725"/>
      <c r="U70" s="634"/>
      <c r="V70" s="634"/>
      <c r="W70" s="635"/>
      <c r="X70" s="635"/>
      <c r="Y70" s="635"/>
      <c r="Z70" s="635"/>
      <c r="AA70" s="636"/>
      <c r="AB70" s="637"/>
      <c r="AC70" s="2384"/>
      <c r="AD70" s="638"/>
      <c r="AE70" s="639"/>
      <c r="AF70" s="639"/>
      <c r="AG70" s="640"/>
      <c r="AH70" s="641"/>
      <c r="AI70" s="634"/>
      <c r="AJ70" s="634"/>
      <c r="AK70" s="634"/>
      <c r="AL70" s="634"/>
      <c r="AM70" s="634"/>
      <c r="AN70" s="634"/>
      <c r="AO70" s="634"/>
      <c r="AP70" s="634"/>
      <c r="AQ70" s="634"/>
      <c r="AR70" s="634"/>
      <c r="AS70" s="634"/>
      <c r="AT70" s="634"/>
      <c r="AU70" s="634"/>
      <c r="AV70" s="634"/>
      <c r="AW70" s="634"/>
      <c r="AX70" s="634"/>
      <c r="AY70" s="634"/>
      <c r="AZ70" s="634"/>
      <c r="BA70" s="634"/>
      <c r="BB70" s="634"/>
      <c r="BC70" s="634"/>
      <c r="BD70" s="634"/>
      <c r="BE70" s="634"/>
      <c r="BF70" s="634"/>
      <c r="BG70" s="634"/>
      <c r="BH70" s="634"/>
      <c r="BI70" s="634"/>
      <c r="BJ70" s="634"/>
      <c r="BK70" s="634"/>
      <c r="BL70" s="634"/>
      <c r="BM70" s="634"/>
      <c r="BN70" s="634"/>
      <c r="BO70" s="634"/>
      <c r="BP70" s="634"/>
      <c r="BQ70" s="634"/>
      <c r="BR70" s="634"/>
      <c r="BS70" s="634"/>
      <c r="BT70" s="634"/>
      <c r="BU70" s="634"/>
      <c r="BV70" s="635"/>
      <c r="BW70" s="635"/>
      <c r="BX70" s="635"/>
      <c r="BY70" s="635"/>
      <c r="BZ70" s="635"/>
      <c r="CA70" s="635"/>
      <c r="CB70" s="635"/>
      <c r="CC70" s="635"/>
      <c r="CD70" s="635"/>
      <c r="CE70" s="635"/>
      <c r="CF70" s="1859"/>
    </row>
    <row customHeight="1" ht="24.75" hidden="1">
      <c r="A71" s="1815"/>
      <c r="B71" s="1169"/>
      <c r="C71" s="421"/>
      <c r="D71" s="2588"/>
      <c r="E71" s="2385" t="s">
        <v>1083</v>
      </c>
      <c r="F71" s="2385"/>
      <c r="G71" s="2385"/>
      <c r="H71" s="2385"/>
      <c r="I71" s="2385"/>
      <c r="J71" s="2385"/>
      <c r="K71" s="2385"/>
      <c r="L71" s="2385"/>
      <c r="M71" s="2385"/>
      <c r="N71" s="2385"/>
      <c r="O71" s="2385"/>
      <c r="P71" s="2385"/>
      <c r="Q71" s="567">
        <f>SUMIF(T72:T73,"i",Q72:Q73)</f>
        <v>0</v>
      </c>
      <c r="R71" s="1026"/>
      <c r="S71" s="1807" t="s">
        <v>1084</v>
      </c>
      <c r="T71" s="726" t="s">
        <v>1085</v>
      </c>
      <c r="U71" s="2383">
        <v>1</v>
      </c>
      <c r="V71" s="2383" t="s">
        <v>1048</v>
      </c>
      <c r="W71" s="1169"/>
      <c r="X71" s="1169"/>
      <c r="Y71" s="1169"/>
      <c r="Z71" s="1169"/>
      <c r="AA71" s="1645"/>
      <c r="AB71" s="1169"/>
      <c r="AC71" s="2384"/>
      <c r="AD71" s="638"/>
      <c r="AE71" s="1169"/>
      <c r="AF71" s="1169"/>
      <c r="AG71" s="1645"/>
      <c r="AH71" s="1645"/>
      <c r="AI71" s="1645"/>
      <c r="AJ71" s="1645"/>
      <c r="AK71" s="1645"/>
      <c r="AL71" s="1645"/>
      <c r="AM71" s="1645"/>
      <c r="AN71" s="1645"/>
      <c r="AO71" s="1645"/>
      <c r="AP71" s="1645"/>
      <c r="AQ71" s="1645"/>
      <c r="AR71" s="1645"/>
      <c r="AS71" s="1645"/>
      <c r="AT71" s="1645"/>
      <c r="AU71" s="1645"/>
      <c r="AV71" s="1645"/>
      <c r="AW71" s="1645"/>
      <c r="AX71" s="1645"/>
      <c r="AY71" s="1645"/>
      <c r="AZ71" s="1645"/>
      <c r="BA71" s="1645"/>
      <c r="BB71" s="1645"/>
      <c r="BC71" s="1645"/>
      <c r="BD71" s="1645"/>
      <c r="BE71" s="1645"/>
      <c r="BF71" s="1645"/>
      <c r="BG71" s="1645"/>
      <c r="BH71" s="1645"/>
      <c r="BI71" s="1645"/>
      <c r="BJ71" s="1645"/>
      <c r="BK71" s="1645"/>
      <c r="BL71" s="1645"/>
      <c r="BM71" s="1645"/>
      <c r="BN71" s="1645"/>
      <c r="BO71" s="1645"/>
      <c r="BP71" s="1645"/>
      <c r="BQ71" s="1645"/>
      <c r="BR71" s="1645"/>
      <c r="BS71" s="1645"/>
      <c r="BT71" s="1645"/>
      <c r="BU71" s="1645"/>
      <c r="BV71" s="1169"/>
      <c r="BW71" s="1169"/>
      <c r="BX71" s="1169"/>
      <c r="BY71" s="1169"/>
      <c r="BZ71" s="1169"/>
      <c r="CA71" s="1169"/>
      <c r="CB71" s="1169"/>
      <c r="CC71" s="1169"/>
      <c r="CD71" s="1169"/>
      <c r="CE71" s="1169"/>
      <c r="CF71" s="1859"/>
    </row>
    <row customHeight="1" ht="11.25" hidden="1">
      <c r="A72" s="1802"/>
      <c r="B72" s="1645"/>
      <c r="C72" s="1645"/>
      <c r="D72" s="2588"/>
      <c r="E72" s="644"/>
      <c r="F72" s="644">
        <v>0</v>
      </c>
      <c r="G72" s="644"/>
      <c r="H72" s="644"/>
      <c r="I72" s="644"/>
      <c r="J72" s="644"/>
      <c r="K72" s="644"/>
      <c r="L72" s="644"/>
      <c r="M72" s="644"/>
      <c r="N72" s="644"/>
      <c r="O72" s="644"/>
      <c r="P72" s="644"/>
      <c r="Q72" s="644"/>
      <c r="R72" s="644"/>
      <c r="S72" s="645"/>
      <c r="T72" s="727"/>
      <c r="U72" s="2383"/>
      <c r="V72" s="2383"/>
      <c r="W72" s="1645"/>
      <c r="X72" s="1645"/>
      <c r="Y72" s="1645"/>
      <c r="Z72" s="1645"/>
      <c r="AA72" s="1645"/>
      <c r="AB72" s="1169"/>
      <c r="AC72" s="2384"/>
      <c r="AD72" s="638"/>
      <c r="AE72" s="1169"/>
      <c r="AF72" s="1169"/>
      <c r="AG72" s="1645"/>
      <c r="AH72" s="1645"/>
      <c r="AI72" s="1645"/>
      <c r="AJ72" s="1645"/>
      <c r="AK72" s="1645"/>
      <c r="AL72" s="1645"/>
      <c r="AM72" s="1645"/>
      <c r="AN72" s="1645"/>
      <c r="AO72" s="1645"/>
      <c r="AP72" s="1645"/>
      <c r="AQ72" s="1645"/>
      <c r="AR72" s="1645"/>
      <c r="AS72" s="1645"/>
      <c r="AT72" s="1645"/>
      <c r="AU72" s="1645"/>
      <c r="AV72" s="1645"/>
      <c r="AW72" s="1645"/>
      <c r="AX72" s="1645"/>
      <c r="AY72" s="1645"/>
      <c r="AZ72" s="1645"/>
      <c r="BA72" s="1645"/>
      <c r="BB72" s="1645"/>
      <c r="BC72" s="1645"/>
      <c r="BD72" s="1645"/>
      <c r="BE72" s="1645"/>
      <c r="BF72" s="1645"/>
      <c r="BG72" s="1645"/>
      <c r="BH72" s="1645"/>
      <c r="BI72" s="1645"/>
      <c r="BJ72" s="1645"/>
      <c r="BK72" s="1645"/>
      <c r="BL72" s="1645"/>
      <c r="BM72" s="1645"/>
      <c r="BN72" s="1645"/>
      <c r="BO72" s="1645"/>
      <c r="BP72" s="1645"/>
      <c r="BQ72" s="1645"/>
      <c r="BR72" s="1645"/>
      <c r="BS72" s="1645"/>
      <c r="BT72" s="1645"/>
      <c r="BU72" s="1645"/>
      <c r="BV72" s="1645"/>
      <c r="BW72" s="1645"/>
      <c r="BX72" s="1645"/>
      <c r="BY72" s="1645"/>
      <c r="BZ72" s="1645"/>
      <c r="CA72" s="1645"/>
      <c r="CB72" s="1645"/>
      <c r="CC72" s="1645"/>
      <c r="CD72" s="1645"/>
      <c r="CE72" s="1645"/>
      <c r="CF72" s="1859"/>
    </row>
    <row customHeight="1" ht="11.25" hidden="1">
      <c r="A73" s="1815"/>
      <c r="B73" s="1169"/>
      <c r="C73" s="421"/>
      <c r="D73" s="2588"/>
      <c r="E73" s="658" t="s">
        <v>22</v>
      </c>
      <c r="F73" s="1177" t="s">
        <v>22</v>
      </c>
      <c r="G73" s="1177" t="s">
        <v>1088</v>
      </c>
      <c r="H73" s="660" t="s">
        <v>22</v>
      </c>
      <c r="I73" s="660"/>
      <c r="J73" s="660"/>
      <c r="K73" s="660"/>
      <c r="L73" s="660"/>
      <c r="M73" s="660"/>
      <c r="N73" s="660"/>
      <c r="O73" s="660"/>
      <c r="P73" s="660"/>
      <c r="Q73" s="660"/>
      <c r="R73" s="661"/>
      <c r="S73" s="662"/>
      <c r="T73" s="727"/>
      <c r="U73" s="2383"/>
      <c r="V73" s="2383"/>
      <c r="W73" s="1169"/>
      <c r="X73" s="1169"/>
      <c r="Y73" s="1169"/>
      <c r="Z73" s="1169"/>
      <c r="AA73" s="1645"/>
      <c r="AB73" s="1169"/>
      <c r="AC73" s="2384"/>
      <c r="AD73" s="638"/>
      <c r="AE73" s="1169"/>
      <c r="AF73" s="1169"/>
      <c r="AG73" s="1645"/>
      <c r="AH73" s="1645"/>
      <c r="AI73" s="1645"/>
      <c r="AJ73" s="1645"/>
      <c r="AK73" s="1645"/>
      <c r="AL73" s="1645"/>
      <c r="AM73" s="1645"/>
      <c r="AN73" s="1645"/>
      <c r="AO73" s="1645"/>
      <c r="AP73" s="1645"/>
      <c r="AQ73" s="1645"/>
      <c r="AR73" s="1645"/>
      <c r="AS73" s="1645"/>
      <c r="AT73" s="1645"/>
      <c r="AU73" s="1645"/>
      <c r="AV73" s="1645"/>
      <c r="AW73" s="1645"/>
      <c r="AX73" s="1645"/>
      <c r="AY73" s="1645"/>
      <c r="AZ73" s="1645"/>
      <c r="BA73" s="1645"/>
      <c r="BB73" s="1645"/>
      <c r="BC73" s="1645"/>
      <c r="BD73" s="1645"/>
      <c r="BE73" s="1645"/>
      <c r="BF73" s="1645"/>
      <c r="BG73" s="1645"/>
      <c r="BH73" s="1645"/>
      <c r="BI73" s="1645"/>
      <c r="BJ73" s="1645"/>
      <c r="BK73" s="1645"/>
      <c r="BL73" s="1645"/>
      <c r="BM73" s="1645"/>
      <c r="BN73" s="1645"/>
      <c r="BO73" s="1645"/>
      <c r="BP73" s="1645"/>
      <c r="BQ73" s="1645"/>
      <c r="BR73" s="1645"/>
      <c r="BS73" s="1645"/>
      <c r="BT73" s="1645"/>
      <c r="BU73" s="1645"/>
      <c r="BV73" s="1169"/>
      <c r="BW73" s="1169"/>
      <c r="BX73" s="1169"/>
      <c r="BY73" s="1169"/>
      <c r="BZ73" s="1169"/>
      <c r="CA73" s="1169"/>
      <c r="CB73" s="1169"/>
      <c r="CC73" s="1169"/>
      <c r="CD73" s="1169"/>
      <c r="CE73" s="1169"/>
      <c r="CF73" s="1859"/>
    </row>
    <row customHeight="1" ht="5.25" hidden="1">
      <c r="A74" s="1802"/>
      <c r="B74" s="1645"/>
      <c r="C74" s="1645"/>
      <c r="D74" s="2588"/>
      <c r="E74" s="1048"/>
      <c r="F74" s="1048"/>
      <c r="G74" s="1048"/>
      <c r="H74" s="1048"/>
      <c r="I74" s="1048"/>
      <c r="J74" s="1048"/>
      <c r="K74" s="1048"/>
      <c r="L74" s="1048"/>
      <c r="M74" s="1048"/>
      <c r="N74" s="1048"/>
      <c r="O74" s="1048"/>
      <c r="P74" s="1048"/>
      <c r="Q74" s="1049"/>
      <c r="R74" s="1050"/>
      <c r="S74" s="1051"/>
      <c r="T74" s="726" t="s">
        <v>1085</v>
      </c>
      <c r="U74" s="2383">
        <v>1</v>
      </c>
      <c r="V74" s="2383" t="s">
        <v>1048</v>
      </c>
      <c r="W74" s="1645"/>
      <c r="X74" s="1645"/>
      <c r="Y74" s="1645"/>
      <c r="Z74" s="1645"/>
      <c r="AA74" s="1645"/>
      <c r="AB74" s="1645"/>
      <c r="AC74" s="1046"/>
      <c r="AD74" s="1047"/>
      <c r="AE74" s="1645"/>
      <c r="AF74" s="1645"/>
      <c r="AG74" s="1645"/>
      <c r="AH74" s="1645"/>
      <c r="AI74" s="1645"/>
      <c r="AJ74" s="1645"/>
      <c r="AK74" s="1645"/>
      <c r="AL74" s="1645"/>
      <c r="AM74" s="1645"/>
      <c r="AN74" s="1645"/>
      <c r="AO74" s="1645"/>
      <c r="AP74" s="1645"/>
      <c r="AQ74" s="1645"/>
      <c r="AR74" s="1645"/>
      <c r="AS74" s="1645"/>
      <c r="AT74" s="1645"/>
      <c r="AU74" s="1645"/>
      <c r="AV74" s="1645"/>
      <c r="AW74" s="1645"/>
      <c r="AX74" s="1645"/>
      <c r="AY74" s="1645"/>
      <c r="AZ74" s="1645"/>
      <c r="BA74" s="1645"/>
      <c r="BB74" s="1645"/>
      <c r="BC74" s="1645"/>
      <c r="BD74" s="1645"/>
      <c r="BE74" s="1645"/>
      <c r="BF74" s="1645"/>
      <c r="BG74" s="1645"/>
      <c r="BH74" s="1645"/>
      <c r="BI74" s="1645"/>
      <c r="BJ74" s="1645"/>
      <c r="BK74" s="1645"/>
      <c r="BL74" s="1645"/>
      <c r="BM74" s="1645"/>
      <c r="BN74" s="1645"/>
      <c r="BO74" s="1645"/>
      <c r="BP74" s="1645"/>
      <c r="BQ74" s="1645"/>
      <c r="BR74" s="1645"/>
      <c r="BS74" s="1645"/>
      <c r="BT74" s="1645"/>
      <c r="BU74" s="1645"/>
      <c r="BV74" s="1645"/>
      <c r="BW74" s="1645"/>
      <c r="BX74" s="1645"/>
      <c r="BY74" s="1645"/>
      <c r="BZ74" s="1645"/>
      <c r="CA74" s="1645"/>
      <c r="CB74" s="1645"/>
      <c r="CC74" s="1645"/>
      <c r="CD74" s="1645"/>
      <c r="CE74" s="1645"/>
      <c r="CF74" s="1325"/>
    </row>
    <row customHeight="1" ht="5.25" hidden="1">
      <c r="A75" s="1802"/>
      <c r="B75" s="1645"/>
      <c r="C75" s="1645"/>
      <c r="D75" s="2588"/>
      <c r="E75" s="644"/>
      <c r="F75" s="644"/>
      <c r="G75" s="644"/>
      <c r="H75" s="644"/>
      <c r="I75" s="644"/>
      <c r="J75" s="644"/>
      <c r="K75" s="644"/>
      <c r="L75" s="644"/>
      <c r="M75" s="644"/>
      <c r="N75" s="644"/>
      <c r="O75" s="644"/>
      <c r="P75" s="644"/>
      <c r="Q75" s="644"/>
      <c r="R75" s="644"/>
      <c r="S75" s="645"/>
      <c r="T75" s="727"/>
      <c r="U75" s="2383"/>
      <c r="V75" s="2383"/>
      <c r="W75" s="1645"/>
      <c r="X75" s="1645"/>
      <c r="Y75" s="1645"/>
      <c r="Z75" s="1645"/>
      <c r="AA75" s="1645"/>
      <c r="AB75" s="1645"/>
      <c r="AC75" s="1046"/>
      <c r="AD75" s="1047"/>
      <c r="AE75" s="1645"/>
      <c r="AF75" s="1645"/>
      <c r="AG75" s="1645"/>
      <c r="AH75" s="1645"/>
      <c r="AI75" s="1645"/>
      <c r="AJ75" s="1645"/>
      <c r="AK75" s="1645"/>
      <c r="AL75" s="1645"/>
      <c r="AM75" s="1645"/>
      <c r="AN75" s="1645"/>
      <c r="AO75" s="1645"/>
      <c r="AP75" s="1645"/>
      <c r="AQ75" s="1645"/>
      <c r="AR75" s="1645"/>
      <c r="AS75" s="1645"/>
      <c r="AT75" s="1645"/>
      <c r="AU75" s="1645"/>
      <c r="AV75" s="1645"/>
      <c r="AW75" s="1645"/>
      <c r="AX75" s="1645"/>
      <c r="AY75" s="1645"/>
      <c r="AZ75" s="1645"/>
      <c r="BA75" s="1645"/>
      <c r="BB75" s="1645"/>
      <c r="BC75" s="1645"/>
      <c r="BD75" s="1645"/>
      <c r="BE75" s="1645"/>
      <c r="BF75" s="1645"/>
      <c r="BG75" s="1645"/>
      <c r="BH75" s="1645"/>
      <c r="BI75" s="1645"/>
      <c r="BJ75" s="1645"/>
      <c r="BK75" s="1645"/>
      <c r="BL75" s="1645"/>
      <c r="BM75" s="1645"/>
      <c r="BN75" s="1645"/>
      <c r="BO75" s="1645"/>
      <c r="BP75" s="1645"/>
      <c r="BQ75" s="1645"/>
      <c r="BR75" s="1645"/>
      <c r="BS75" s="1645"/>
      <c r="BT75" s="1645"/>
      <c r="BU75" s="1645"/>
      <c r="BV75" s="1645"/>
      <c r="BW75" s="1645"/>
      <c r="BX75" s="1645"/>
      <c r="BY75" s="1645"/>
      <c r="BZ75" s="1645"/>
      <c r="CA75" s="1645"/>
      <c r="CB75" s="1645"/>
      <c r="CC75" s="1645"/>
      <c r="CD75" s="1645"/>
      <c r="CE75" s="1645"/>
      <c r="CF75" s="1325"/>
    </row>
    <row customHeight="1" ht="5.25" hidden="1">
      <c r="A76" s="1802"/>
      <c r="B76" s="1645"/>
      <c r="C76" s="1645"/>
      <c r="D76" s="2589"/>
      <c r="E76" s="1052"/>
      <c r="F76" s="1053"/>
      <c r="G76" s="1053"/>
      <c r="H76" s="1054"/>
      <c r="I76" s="1054"/>
      <c r="J76" s="1054"/>
      <c r="K76" s="1054"/>
      <c r="L76" s="1054"/>
      <c r="M76" s="1054"/>
      <c r="N76" s="1054"/>
      <c r="O76" s="1054"/>
      <c r="P76" s="1054"/>
      <c r="Q76" s="1054"/>
      <c r="R76" s="955"/>
      <c r="S76" s="1055"/>
      <c r="T76" s="727"/>
      <c r="U76" s="2383"/>
      <c r="V76" s="2383"/>
      <c r="W76" s="1645"/>
      <c r="X76" s="1645"/>
      <c r="Y76" s="1645"/>
      <c r="Z76" s="1645"/>
      <c r="AA76" s="1645"/>
      <c r="AB76" s="1645"/>
      <c r="AC76" s="1046"/>
      <c r="AD76" s="1047"/>
      <c r="AE76" s="1645"/>
      <c r="AF76" s="1645"/>
      <c r="AG76" s="1645"/>
      <c r="AH76" s="1645"/>
      <c r="AI76" s="1645"/>
      <c r="AJ76" s="1645"/>
      <c r="AK76" s="1645"/>
      <c r="AL76" s="1645"/>
      <c r="AM76" s="1645"/>
      <c r="AN76" s="1645"/>
      <c r="AO76" s="1645"/>
      <c r="AP76" s="1645"/>
      <c r="AQ76" s="1645"/>
      <c r="AR76" s="1645"/>
      <c r="AS76" s="1645"/>
      <c r="AT76" s="1645"/>
      <c r="AU76" s="1645"/>
      <c r="AV76" s="1645"/>
      <c r="AW76" s="1645"/>
      <c r="AX76" s="1645"/>
      <c r="AY76" s="1645"/>
      <c r="AZ76" s="1645"/>
      <c r="BA76" s="1645"/>
      <c r="BB76" s="1645"/>
      <c r="BC76" s="1645"/>
      <c r="BD76" s="1645"/>
      <c r="BE76" s="1645"/>
      <c r="BF76" s="1645"/>
      <c r="BG76" s="1645"/>
      <c r="BH76" s="1645"/>
      <c r="BI76" s="1645"/>
      <c r="BJ76" s="1645"/>
      <c r="BK76" s="1645"/>
      <c r="BL76" s="1645"/>
      <c r="BM76" s="1645"/>
      <c r="BN76" s="1645"/>
      <c r="BO76" s="1645"/>
      <c r="BP76" s="1645"/>
      <c r="BQ76" s="1645"/>
      <c r="BR76" s="1645"/>
      <c r="BS76" s="1645"/>
      <c r="BT76" s="1645"/>
      <c r="BU76" s="1645"/>
      <c r="BV76" s="1645"/>
      <c r="BW76" s="1645"/>
      <c r="BX76" s="1645"/>
      <c r="BY76" s="1645"/>
      <c r="BZ76" s="1645"/>
      <c r="CA76" s="1645"/>
      <c r="CB76" s="1645"/>
      <c r="CC76" s="1645"/>
      <c r="CD76" s="1645"/>
      <c r="CE76" s="1645"/>
      <c r="CF76" s="1325"/>
    </row>
    <row customHeight="1" ht="15" hidden="1">
      <c r="A77" s="632" t="s">
        <v>222</v>
      </c>
      <c r="B77" s="633"/>
      <c r="C77" s="633" t="s">
        <v>22</v>
      </c>
      <c r="D77" s="2587" t="s">
        <v>1094</v>
      </c>
      <c r="E77" s="2386" t="s">
        <v>196</v>
      </c>
      <c r="F77" s="2387"/>
      <c r="G77" s="2388"/>
      <c r="H77" s="2392" t="str">
        <f>IF(A77="","",INDEX(DIFFERENTIATION_UNMERGE_VD,MATCH(A77,DIFFERENTIATION_ID_DIFF,0)))</f>
        <v>Производство тепловой энергии. Некомбинированная выработка</v>
      </c>
      <c r="I77" s="2392"/>
      <c r="J77" s="2392"/>
      <c r="K77" s="2392"/>
      <c r="L77" s="2392"/>
      <c r="M77" s="2392"/>
      <c r="N77" s="2392"/>
      <c r="O77" s="2392"/>
      <c r="P77" s="2392"/>
      <c r="Q77" s="2392"/>
      <c r="R77" s="2392"/>
      <c r="S77" s="728"/>
      <c r="T77" s="725"/>
      <c r="U77" s="634"/>
      <c r="V77" s="634"/>
      <c r="W77" s="635"/>
      <c r="X77" s="635"/>
      <c r="Y77" s="635"/>
      <c r="Z77" s="635"/>
      <c r="AA77" s="636"/>
      <c r="AB77" s="637"/>
      <c r="AC77" s="2384"/>
      <c r="AD77" s="638"/>
      <c r="AE77" s="639" t="s">
        <v>22</v>
      </c>
      <c r="AF77" s="639"/>
      <c r="AG77" s="640" t="s">
        <v>1082</v>
      </c>
      <c r="AH77" s="641">
        <v>3</v>
      </c>
      <c r="AI77" s="634"/>
      <c r="AJ77" s="634"/>
      <c r="AK77" s="634"/>
      <c r="AL77" s="634"/>
      <c r="AM77" s="634"/>
      <c r="AN77" s="634"/>
      <c r="AO77" s="634"/>
      <c r="AP77" s="634"/>
      <c r="AQ77" s="634"/>
      <c r="AR77" s="634"/>
      <c r="AS77" s="634"/>
      <c r="AT77" s="634"/>
      <c r="AU77" s="634"/>
      <c r="AV77" s="634"/>
      <c r="AW77" s="634"/>
      <c r="AX77" s="634"/>
      <c r="AY77" s="634"/>
      <c r="AZ77" s="634"/>
      <c r="BA77" s="634"/>
      <c r="BB77" s="634"/>
      <c r="BC77" s="634"/>
      <c r="BD77" s="634"/>
      <c r="BE77" s="634"/>
      <c r="BF77" s="634"/>
      <c r="BG77" s="634"/>
      <c r="BH77" s="634"/>
      <c r="BI77" s="634"/>
      <c r="BJ77" s="634"/>
      <c r="BK77" s="634"/>
      <c r="BL77" s="634"/>
      <c r="BM77" s="634"/>
      <c r="BN77" s="634"/>
      <c r="BO77" s="634"/>
      <c r="BP77" s="634"/>
      <c r="BQ77" s="634"/>
      <c r="BR77" s="634"/>
      <c r="BS77" s="634"/>
      <c r="BT77" s="634"/>
      <c r="BU77" s="634"/>
      <c r="BV77" s="635"/>
      <c r="BW77" s="635"/>
      <c r="BX77" s="635"/>
      <c r="BY77" s="635"/>
      <c r="BZ77" s="635"/>
      <c r="CA77" s="635"/>
      <c r="CB77" s="635"/>
      <c r="CC77" s="635"/>
      <c r="CD77" s="635"/>
      <c r="CE77" s="635"/>
      <c r="CF77" s="1859"/>
    </row>
    <row customHeight="1" ht="15" hidden="1">
      <c r="A78" s="632"/>
      <c r="B78" s="633"/>
      <c r="C78" s="633"/>
      <c r="D78" s="2588"/>
      <c r="E78" s="2386" t="s">
        <v>1037</v>
      </c>
      <c r="F78" s="2387"/>
      <c r="G78" s="2388"/>
      <c r="H78" s="2392" t="str">
        <f>IF(A77="","",INDEX(DIFFERENTIATION_UNMERGE_AREA,MATCH(A77,DIFFERENTIATION_ID_DIFF,0)))</f>
        <v>Территория 1</v>
      </c>
      <c r="I78" s="2392"/>
      <c r="J78" s="2392"/>
      <c r="K78" s="2392"/>
      <c r="L78" s="2392"/>
      <c r="M78" s="2392"/>
      <c r="N78" s="2392"/>
      <c r="O78" s="2392"/>
      <c r="P78" s="2392"/>
      <c r="Q78" s="2392"/>
      <c r="R78" s="2392"/>
      <c r="S78" s="728"/>
      <c r="T78" s="725"/>
      <c r="U78" s="634"/>
      <c r="V78" s="634"/>
      <c r="W78" s="635"/>
      <c r="X78" s="635"/>
      <c r="Y78" s="635"/>
      <c r="Z78" s="635"/>
      <c r="AA78" s="636"/>
      <c r="AB78" s="637"/>
      <c r="AC78" s="2384"/>
      <c r="AD78" s="638"/>
      <c r="AE78" s="639"/>
      <c r="AF78" s="639"/>
      <c r="AG78" s="640"/>
      <c r="AH78" s="641"/>
      <c r="AI78" s="634"/>
      <c r="AJ78" s="634"/>
      <c r="AK78" s="634"/>
      <c r="AL78" s="634"/>
      <c r="AM78" s="634"/>
      <c r="AN78" s="634"/>
      <c r="AO78" s="634"/>
      <c r="AP78" s="634"/>
      <c r="AQ78" s="634"/>
      <c r="AR78" s="634"/>
      <c r="AS78" s="634"/>
      <c r="AT78" s="634"/>
      <c r="AU78" s="634"/>
      <c r="AV78" s="634"/>
      <c r="AW78" s="634"/>
      <c r="AX78" s="634"/>
      <c r="AY78" s="634"/>
      <c r="AZ78" s="634"/>
      <c r="BA78" s="634"/>
      <c r="BB78" s="634"/>
      <c r="BC78" s="634"/>
      <c r="BD78" s="634"/>
      <c r="BE78" s="634"/>
      <c r="BF78" s="634"/>
      <c r="BG78" s="634"/>
      <c r="BH78" s="634"/>
      <c r="BI78" s="634"/>
      <c r="BJ78" s="634"/>
      <c r="BK78" s="634"/>
      <c r="BL78" s="634"/>
      <c r="BM78" s="634"/>
      <c r="BN78" s="634"/>
      <c r="BO78" s="634"/>
      <c r="BP78" s="634"/>
      <c r="BQ78" s="634"/>
      <c r="BR78" s="634"/>
      <c r="BS78" s="634"/>
      <c r="BT78" s="634"/>
      <c r="BU78" s="634"/>
      <c r="BV78" s="635"/>
      <c r="BW78" s="635"/>
      <c r="BX78" s="635"/>
      <c r="BY78" s="635"/>
      <c r="BZ78" s="635"/>
      <c r="CA78" s="635"/>
      <c r="CB78" s="635"/>
      <c r="CC78" s="635"/>
      <c r="CD78" s="635"/>
      <c r="CE78" s="635"/>
      <c r="CF78" s="1859"/>
    </row>
    <row customHeight="1" ht="15" hidden="1">
      <c r="A79" s="632"/>
      <c r="B79" s="633"/>
      <c r="C79" s="633"/>
      <c r="D79" s="2588"/>
      <c r="E79" s="2386" t="s">
        <v>1038</v>
      </c>
      <c r="F79" s="2387"/>
      <c r="G79" s="2388"/>
      <c r="H79" s="2392" t="str">
        <f>IF(A77="","",INDEX(DIFFERENTIATION_UNMERGE_SYSTEM,MATCH(A77,DIFFERENTIATION_ID_DIFF,0)))</f>
        <v>с. Красные Дома, ул. Школьная, 25А, котельная № 1-27</v>
      </c>
      <c r="I79" s="2392"/>
      <c r="J79" s="2392"/>
      <c r="K79" s="2392"/>
      <c r="L79" s="2392"/>
      <c r="M79" s="2392"/>
      <c r="N79" s="2392"/>
      <c r="O79" s="2392"/>
      <c r="P79" s="2392"/>
      <c r="Q79" s="2392"/>
      <c r="R79" s="2392"/>
      <c r="S79" s="728"/>
      <c r="T79" s="725"/>
      <c r="U79" s="634"/>
      <c r="V79" s="634"/>
      <c r="W79" s="635"/>
      <c r="X79" s="635"/>
      <c r="Y79" s="635"/>
      <c r="Z79" s="635"/>
      <c r="AA79" s="636"/>
      <c r="AB79" s="637"/>
      <c r="AC79" s="2384"/>
      <c r="AD79" s="638"/>
      <c r="AE79" s="639"/>
      <c r="AF79" s="639"/>
      <c r="AG79" s="640"/>
      <c r="AH79" s="641"/>
      <c r="AI79" s="634"/>
      <c r="AJ79" s="634"/>
      <c r="AK79" s="634"/>
      <c r="AL79" s="634"/>
      <c r="AM79" s="634"/>
      <c r="AN79" s="634"/>
      <c r="AO79" s="634"/>
      <c r="AP79" s="634"/>
      <c r="AQ79" s="634"/>
      <c r="AR79" s="634"/>
      <c r="AS79" s="634"/>
      <c r="AT79" s="634"/>
      <c r="AU79" s="634"/>
      <c r="AV79" s="634"/>
      <c r="AW79" s="634"/>
      <c r="AX79" s="634"/>
      <c r="AY79" s="634"/>
      <c r="AZ79" s="634"/>
      <c r="BA79" s="634"/>
      <c r="BB79" s="634"/>
      <c r="BC79" s="634"/>
      <c r="BD79" s="634"/>
      <c r="BE79" s="634"/>
      <c r="BF79" s="634"/>
      <c r="BG79" s="634"/>
      <c r="BH79" s="634"/>
      <c r="BI79" s="634"/>
      <c r="BJ79" s="634"/>
      <c r="BK79" s="634"/>
      <c r="BL79" s="634"/>
      <c r="BM79" s="634"/>
      <c r="BN79" s="634"/>
      <c r="BO79" s="634"/>
      <c r="BP79" s="634"/>
      <c r="BQ79" s="634"/>
      <c r="BR79" s="634"/>
      <c r="BS79" s="634"/>
      <c r="BT79" s="634"/>
      <c r="BU79" s="634"/>
      <c r="BV79" s="635"/>
      <c r="BW79" s="635"/>
      <c r="BX79" s="635"/>
      <c r="BY79" s="635"/>
      <c r="BZ79" s="635"/>
      <c r="CA79" s="635"/>
      <c r="CB79" s="635"/>
      <c r="CC79" s="635"/>
      <c r="CD79" s="635"/>
      <c r="CE79" s="635"/>
      <c r="CF79" s="1859"/>
    </row>
    <row customHeight="1" ht="24.75" hidden="1">
      <c r="A80" s="1815"/>
      <c r="B80" s="1169"/>
      <c r="C80" s="421"/>
      <c r="D80" s="2588"/>
      <c r="E80" s="2385" t="s">
        <v>1083</v>
      </c>
      <c r="F80" s="2385"/>
      <c r="G80" s="2385"/>
      <c r="H80" s="2385"/>
      <c r="I80" s="2385"/>
      <c r="J80" s="2385"/>
      <c r="K80" s="2385"/>
      <c r="L80" s="2385"/>
      <c r="M80" s="2385"/>
      <c r="N80" s="2385"/>
      <c r="O80" s="2385"/>
      <c r="P80" s="2385"/>
      <c r="Q80" s="567">
        <f>SUMIF(T81:T82,"i",Q81:Q82)</f>
        <v>0</v>
      </c>
      <c r="R80" s="1026"/>
      <c r="S80" s="1807" t="s">
        <v>1084</v>
      </c>
      <c r="T80" s="726" t="s">
        <v>1085</v>
      </c>
      <c r="U80" s="2383">
        <v>1</v>
      </c>
      <c r="V80" s="2383" t="s">
        <v>1048</v>
      </c>
      <c r="W80" s="1169"/>
      <c r="X80" s="1169"/>
      <c r="Y80" s="1169"/>
      <c r="Z80" s="1169"/>
      <c r="AA80" s="1645"/>
      <c r="AB80" s="1169"/>
      <c r="AC80" s="2384"/>
      <c r="AD80" s="638"/>
      <c r="AE80" s="1169"/>
      <c r="AF80" s="1169"/>
      <c r="AG80" s="1645"/>
      <c r="AH80" s="1645"/>
      <c r="AI80" s="1645"/>
      <c r="AJ80" s="1645"/>
      <c r="AK80" s="1645"/>
      <c r="AL80" s="1645"/>
      <c r="AM80" s="1645"/>
      <c r="AN80" s="1645"/>
      <c r="AO80" s="1645"/>
      <c r="AP80" s="1645"/>
      <c r="AQ80" s="1645"/>
      <c r="AR80" s="1645"/>
      <c r="AS80" s="1645"/>
      <c r="AT80" s="1645"/>
      <c r="AU80" s="1645"/>
      <c r="AV80" s="1645"/>
      <c r="AW80" s="1645"/>
      <c r="AX80" s="1645"/>
      <c r="AY80" s="1645"/>
      <c r="AZ80" s="1645"/>
      <c r="BA80" s="1645"/>
      <c r="BB80" s="1645"/>
      <c r="BC80" s="1645"/>
      <c r="BD80" s="1645"/>
      <c r="BE80" s="1645"/>
      <c r="BF80" s="1645"/>
      <c r="BG80" s="1645"/>
      <c r="BH80" s="1645"/>
      <c r="BI80" s="1645"/>
      <c r="BJ80" s="1645"/>
      <c r="BK80" s="1645"/>
      <c r="BL80" s="1645"/>
      <c r="BM80" s="1645"/>
      <c r="BN80" s="1645"/>
      <c r="BO80" s="1645"/>
      <c r="BP80" s="1645"/>
      <c r="BQ80" s="1645"/>
      <c r="BR80" s="1645"/>
      <c r="BS80" s="1645"/>
      <c r="BT80" s="1645"/>
      <c r="BU80" s="1645"/>
      <c r="BV80" s="1169"/>
      <c r="BW80" s="1169"/>
      <c r="BX80" s="1169"/>
      <c r="BY80" s="1169"/>
      <c r="BZ80" s="1169"/>
      <c r="CA80" s="1169"/>
      <c r="CB80" s="1169"/>
      <c r="CC80" s="1169"/>
      <c r="CD80" s="1169"/>
      <c r="CE80" s="1169"/>
      <c r="CF80" s="1859"/>
    </row>
    <row customHeight="1" ht="11.25" hidden="1">
      <c r="A81" s="1802"/>
      <c r="B81" s="1645"/>
      <c r="C81" s="1645"/>
      <c r="D81" s="2588"/>
      <c r="E81" s="644"/>
      <c r="F81" s="644">
        <v>0</v>
      </c>
      <c r="G81" s="644"/>
      <c r="H81" s="644"/>
      <c r="I81" s="644"/>
      <c r="J81" s="644"/>
      <c r="K81" s="644"/>
      <c r="L81" s="644"/>
      <c r="M81" s="644"/>
      <c r="N81" s="644"/>
      <c r="O81" s="644"/>
      <c r="P81" s="644"/>
      <c r="Q81" s="644"/>
      <c r="R81" s="644"/>
      <c r="S81" s="645"/>
      <c r="T81" s="727"/>
      <c r="U81" s="2383"/>
      <c r="V81" s="2383"/>
      <c r="W81" s="1645"/>
      <c r="X81" s="1645"/>
      <c r="Y81" s="1645"/>
      <c r="Z81" s="1645"/>
      <c r="AA81" s="1645"/>
      <c r="AB81" s="1169"/>
      <c r="AC81" s="2384"/>
      <c r="AD81" s="638"/>
      <c r="AE81" s="1169"/>
      <c r="AF81" s="1169"/>
      <c r="AG81" s="1645"/>
      <c r="AH81" s="1645"/>
      <c r="AI81" s="1645"/>
      <c r="AJ81" s="1645"/>
      <c r="AK81" s="1645"/>
      <c r="AL81" s="1645"/>
      <c r="AM81" s="1645"/>
      <c r="AN81" s="1645"/>
      <c r="AO81" s="1645"/>
      <c r="AP81" s="1645"/>
      <c r="AQ81" s="1645"/>
      <c r="AR81" s="1645"/>
      <c r="AS81" s="1645"/>
      <c r="AT81" s="1645"/>
      <c r="AU81" s="1645"/>
      <c r="AV81" s="1645"/>
      <c r="AW81" s="1645"/>
      <c r="AX81" s="1645"/>
      <c r="AY81" s="1645"/>
      <c r="AZ81" s="1645"/>
      <c r="BA81" s="1645"/>
      <c r="BB81" s="1645"/>
      <c r="BC81" s="1645"/>
      <c r="BD81" s="1645"/>
      <c r="BE81" s="1645"/>
      <c r="BF81" s="1645"/>
      <c r="BG81" s="1645"/>
      <c r="BH81" s="1645"/>
      <c r="BI81" s="1645"/>
      <c r="BJ81" s="1645"/>
      <c r="BK81" s="1645"/>
      <c r="BL81" s="1645"/>
      <c r="BM81" s="1645"/>
      <c r="BN81" s="1645"/>
      <c r="BO81" s="1645"/>
      <c r="BP81" s="1645"/>
      <c r="BQ81" s="1645"/>
      <c r="BR81" s="1645"/>
      <c r="BS81" s="1645"/>
      <c r="BT81" s="1645"/>
      <c r="BU81" s="1645"/>
      <c r="BV81" s="1645"/>
      <c r="BW81" s="1645"/>
      <c r="BX81" s="1645"/>
      <c r="BY81" s="1645"/>
      <c r="BZ81" s="1645"/>
      <c r="CA81" s="1645"/>
      <c r="CB81" s="1645"/>
      <c r="CC81" s="1645"/>
      <c r="CD81" s="1645"/>
      <c r="CE81" s="1645"/>
      <c r="CF81" s="1859"/>
    </row>
    <row customHeight="1" ht="11.25" hidden="1">
      <c r="A82" s="1815"/>
      <c r="B82" s="1169"/>
      <c r="C82" s="421"/>
      <c r="D82" s="2588"/>
      <c r="E82" s="658" t="s">
        <v>22</v>
      </c>
      <c r="F82" s="1177" t="s">
        <v>22</v>
      </c>
      <c r="G82" s="1177" t="s">
        <v>1088</v>
      </c>
      <c r="H82" s="660" t="s">
        <v>22</v>
      </c>
      <c r="I82" s="660"/>
      <c r="J82" s="660"/>
      <c r="K82" s="660"/>
      <c r="L82" s="660"/>
      <c r="M82" s="660"/>
      <c r="N82" s="660"/>
      <c r="O82" s="660"/>
      <c r="P82" s="660"/>
      <c r="Q82" s="660"/>
      <c r="R82" s="661"/>
      <c r="S82" s="662"/>
      <c r="T82" s="727"/>
      <c r="U82" s="2383"/>
      <c r="V82" s="2383"/>
      <c r="W82" s="1169"/>
      <c r="X82" s="1169"/>
      <c r="Y82" s="1169"/>
      <c r="Z82" s="1169"/>
      <c r="AA82" s="1645"/>
      <c r="AB82" s="1169"/>
      <c r="AC82" s="2384"/>
      <c r="AD82" s="638"/>
      <c r="AE82" s="1169"/>
      <c r="AF82" s="1169"/>
      <c r="AG82" s="1645"/>
      <c r="AH82" s="1645"/>
      <c r="AI82" s="1645"/>
      <c r="AJ82" s="1645"/>
      <c r="AK82" s="1645"/>
      <c r="AL82" s="1645"/>
      <c r="AM82" s="1645"/>
      <c r="AN82" s="1645"/>
      <c r="AO82" s="1645"/>
      <c r="AP82" s="1645"/>
      <c r="AQ82" s="1645"/>
      <c r="AR82" s="1645"/>
      <c r="AS82" s="1645"/>
      <c r="AT82" s="1645"/>
      <c r="AU82" s="1645"/>
      <c r="AV82" s="1645"/>
      <c r="AW82" s="1645"/>
      <c r="AX82" s="1645"/>
      <c r="AY82" s="1645"/>
      <c r="AZ82" s="1645"/>
      <c r="BA82" s="1645"/>
      <c r="BB82" s="1645"/>
      <c r="BC82" s="1645"/>
      <c r="BD82" s="1645"/>
      <c r="BE82" s="1645"/>
      <c r="BF82" s="1645"/>
      <c r="BG82" s="1645"/>
      <c r="BH82" s="1645"/>
      <c r="BI82" s="1645"/>
      <c r="BJ82" s="1645"/>
      <c r="BK82" s="1645"/>
      <c r="BL82" s="1645"/>
      <c r="BM82" s="1645"/>
      <c r="BN82" s="1645"/>
      <c r="BO82" s="1645"/>
      <c r="BP82" s="1645"/>
      <c r="BQ82" s="1645"/>
      <c r="BR82" s="1645"/>
      <c r="BS82" s="1645"/>
      <c r="BT82" s="1645"/>
      <c r="BU82" s="1645"/>
      <c r="BV82" s="1169"/>
      <c r="BW82" s="1169"/>
      <c r="BX82" s="1169"/>
      <c r="BY82" s="1169"/>
      <c r="BZ82" s="1169"/>
      <c r="CA82" s="1169"/>
      <c r="CB82" s="1169"/>
      <c r="CC82" s="1169"/>
      <c r="CD82" s="1169"/>
      <c r="CE82" s="1169"/>
      <c r="CF82" s="1859"/>
    </row>
    <row customHeight="1" ht="5.25" hidden="1">
      <c r="A83" s="1802"/>
      <c r="B83" s="1645"/>
      <c r="C83" s="1645"/>
      <c r="D83" s="2588"/>
      <c r="E83" s="1048"/>
      <c r="F83" s="1048"/>
      <c r="G83" s="1048"/>
      <c r="H83" s="1048"/>
      <c r="I83" s="1048"/>
      <c r="J83" s="1048"/>
      <c r="K83" s="1048"/>
      <c r="L83" s="1048"/>
      <c r="M83" s="1048"/>
      <c r="N83" s="1048"/>
      <c r="O83" s="1048"/>
      <c r="P83" s="1048"/>
      <c r="Q83" s="1049"/>
      <c r="R83" s="1050"/>
      <c r="S83" s="1051"/>
      <c r="T83" s="726" t="s">
        <v>1085</v>
      </c>
      <c r="U83" s="2383">
        <v>1</v>
      </c>
      <c r="V83" s="2383" t="s">
        <v>1048</v>
      </c>
      <c r="W83" s="1645"/>
      <c r="X83" s="1645"/>
      <c r="Y83" s="1645"/>
      <c r="Z83" s="1645"/>
      <c r="AA83" s="1645"/>
      <c r="AB83" s="1645"/>
      <c r="AC83" s="1046"/>
      <c r="AD83" s="1047"/>
      <c r="AE83" s="1645"/>
      <c r="AF83" s="1645"/>
      <c r="AG83" s="1645"/>
      <c r="AH83" s="1645"/>
      <c r="AI83" s="1645"/>
      <c r="AJ83" s="1645"/>
      <c r="AK83" s="1645"/>
      <c r="AL83" s="1645"/>
      <c r="AM83" s="1645"/>
      <c r="AN83" s="1645"/>
      <c r="AO83" s="1645"/>
      <c r="AP83" s="1645"/>
      <c r="AQ83" s="1645"/>
      <c r="AR83" s="1645"/>
      <c r="AS83" s="1645"/>
      <c r="AT83" s="1645"/>
      <c r="AU83" s="1645"/>
      <c r="AV83" s="1645"/>
      <c r="AW83" s="1645"/>
      <c r="AX83" s="1645"/>
      <c r="AY83" s="1645"/>
      <c r="AZ83" s="1645"/>
      <c r="BA83" s="1645"/>
      <c r="BB83" s="1645"/>
      <c r="BC83" s="1645"/>
      <c r="BD83" s="1645"/>
      <c r="BE83" s="1645"/>
      <c r="BF83" s="1645"/>
      <c r="BG83" s="1645"/>
      <c r="BH83" s="1645"/>
      <c r="BI83" s="1645"/>
      <c r="BJ83" s="1645"/>
      <c r="BK83" s="1645"/>
      <c r="BL83" s="1645"/>
      <c r="BM83" s="1645"/>
      <c r="BN83" s="1645"/>
      <c r="BO83" s="1645"/>
      <c r="BP83" s="1645"/>
      <c r="BQ83" s="1645"/>
      <c r="BR83" s="1645"/>
      <c r="BS83" s="1645"/>
      <c r="BT83" s="1645"/>
      <c r="BU83" s="1645"/>
      <c r="BV83" s="1645"/>
      <c r="BW83" s="1645"/>
      <c r="BX83" s="1645"/>
      <c r="BY83" s="1645"/>
      <c r="BZ83" s="1645"/>
      <c r="CA83" s="1645"/>
      <c r="CB83" s="1645"/>
      <c r="CC83" s="1645"/>
      <c r="CD83" s="1645"/>
      <c r="CE83" s="1645"/>
      <c r="CF83" s="1325"/>
    </row>
    <row customHeight="1" ht="5.25" hidden="1">
      <c r="A84" s="1802"/>
      <c r="B84" s="1645"/>
      <c r="C84" s="1645"/>
      <c r="D84" s="2588"/>
      <c r="E84" s="644"/>
      <c r="F84" s="644"/>
      <c r="G84" s="644"/>
      <c r="H84" s="644"/>
      <c r="I84" s="644"/>
      <c r="J84" s="644"/>
      <c r="K84" s="644"/>
      <c r="L84" s="644"/>
      <c r="M84" s="644"/>
      <c r="N84" s="644"/>
      <c r="O84" s="644"/>
      <c r="P84" s="644"/>
      <c r="Q84" s="644"/>
      <c r="R84" s="644"/>
      <c r="S84" s="645"/>
      <c r="T84" s="727"/>
      <c r="U84" s="2383"/>
      <c r="V84" s="2383"/>
      <c r="W84" s="1645"/>
      <c r="X84" s="1645"/>
      <c r="Y84" s="1645"/>
      <c r="Z84" s="1645"/>
      <c r="AA84" s="1645"/>
      <c r="AB84" s="1645"/>
      <c r="AC84" s="1046"/>
      <c r="AD84" s="1047"/>
      <c r="AE84" s="1645"/>
      <c r="AF84" s="1645"/>
      <c r="AG84" s="1645"/>
      <c r="AH84" s="1645"/>
      <c r="AI84" s="1645"/>
      <c r="AJ84" s="1645"/>
      <c r="AK84" s="1645"/>
      <c r="AL84" s="1645"/>
      <c r="AM84" s="1645"/>
      <c r="AN84" s="1645"/>
      <c r="AO84" s="1645"/>
      <c r="AP84" s="1645"/>
      <c r="AQ84" s="1645"/>
      <c r="AR84" s="1645"/>
      <c r="AS84" s="1645"/>
      <c r="AT84" s="1645"/>
      <c r="AU84" s="1645"/>
      <c r="AV84" s="1645"/>
      <c r="AW84" s="1645"/>
      <c r="AX84" s="1645"/>
      <c r="AY84" s="1645"/>
      <c r="AZ84" s="1645"/>
      <c r="BA84" s="1645"/>
      <c r="BB84" s="1645"/>
      <c r="BC84" s="1645"/>
      <c r="BD84" s="1645"/>
      <c r="BE84" s="1645"/>
      <c r="BF84" s="1645"/>
      <c r="BG84" s="1645"/>
      <c r="BH84" s="1645"/>
      <c r="BI84" s="1645"/>
      <c r="BJ84" s="1645"/>
      <c r="BK84" s="1645"/>
      <c r="BL84" s="1645"/>
      <c r="BM84" s="1645"/>
      <c r="BN84" s="1645"/>
      <c r="BO84" s="1645"/>
      <c r="BP84" s="1645"/>
      <c r="BQ84" s="1645"/>
      <c r="BR84" s="1645"/>
      <c r="BS84" s="1645"/>
      <c r="BT84" s="1645"/>
      <c r="BU84" s="1645"/>
      <c r="BV84" s="1645"/>
      <c r="BW84" s="1645"/>
      <c r="BX84" s="1645"/>
      <c r="BY84" s="1645"/>
      <c r="BZ84" s="1645"/>
      <c r="CA84" s="1645"/>
      <c r="CB84" s="1645"/>
      <c r="CC84" s="1645"/>
      <c r="CD84" s="1645"/>
      <c r="CE84" s="1645"/>
      <c r="CF84" s="1325"/>
    </row>
    <row customHeight="1" ht="5.25" hidden="1">
      <c r="A85" s="1802"/>
      <c r="B85" s="1645"/>
      <c r="C85" s="1645"/>
      <c r="D85" s="2589"/>
      <c r="E85" s="1052"/>
      <c r="F85" s="1053"/>
      <c r="G85" s="1053"/>
      <c r="H85" s="1054"/>
      <c r="I85" s="1054"/>
      <c r="J85" s="1054"/>
      <c r="K85" s="1054"/>
      <c r="L85" s="1054"/>
      <c r="M85" s="1054"/>
      <c r="N85" s="1054"/>
      <c r="O85" s="1054"/>
      <c r="P85" s="1054"/>
      <c r="Q85" s="1054"/>
      <c r="R85" s="955"/>
      <c r="S85" s="1055"/>
      <c r="T85" s="727"/>
      <c r="U85" s="2383"/>
      <c r="V85" s="2383"/>
      <c r="W85" s="1645"/>
      <c r="X85" s="1645"/>
      <c r="Y85" s="1645"/>
      <c r="Z85" s="1645"/>
      <c r="AA85" s="1645"/>
      <c r="AB85" s="1645"/>
      <c r="AC85" s="1046"/>
      <c r="AD85" s="1047"/>
      <c r="AE85" s="1645"/>
      <c r="AF85" s="1645"/>
      <c r="AG85" s="1645"/>
      <c r="AH85" s="1645"/>
      <c r="AI85" s="1645"/>
      <c r="AJ85" s="1645"/>
      <c r="AK85" s="1645"/>
      <c r="AL85" s="1645"/>
      <c r="AM85" s="1645"/>
      <c r="AN85" s="1645"/>
      <c r="AO85" s="1645"/>
      <c r="AP85" s="1645"/>
      <c r="AQ85" s="1645"/>
      <c r="AR85" s="1645"/>
      <c r="AS85" s="1645"/>
      <c r="AT85" s="1645"/>
      <c r="AU85" s="1645"/>
      <c r="AV85" s="1645"/>
      <c r="AW85" s="1645"/>
      <c r="AX85" s="1645"/>
      <c r="AY85" s="1645"/>
      <c r="AZ85" s="1645"/>
      <c r="BA85" s="1645"/>
      <c r="BB85" s="1645"/>
      <c r="BC85" s="1645"/>
      <c r="BD85" s="1645"/>
      <c r="BE85" s="1645"/>
      <c r="BF85" s="1645"/>
      <c r="BG85" s="1645"/>
      <c r="BH85" s="1645"/>
      <c r="BI85" s="1645"/>
      <c r="BJ85" s="1645"/>
      <c r="BK85" s="1645"/>
      <c r="BL85" s="1645"/>
      <c r="BM85" s="1645"/>
      <c r="BN85" s="1645"/>
      <c r="BO85" s="1645"/>
      <c r="BP85" s="1645"/>
      <c r="BQ85" s="1645"/>
      <c r="BR85" s="1645"/>
      <c r="BS85" s="1645"/>
      <c r="BT85" s="1645"/>
      <c r="BU85" s="1645"/>
      <c r="BV85" s="1645"/>
      <c r="BW85" s="1645"/>
      <c r="BX85" s="1645"/>
      <c r="BY85" s="1645"/>
      <c r="BZ85" s="1645"/>
      <c r="CA85" s="1645"/>
      <c r="CB85" s="1645"/>
      <c r="CC85" s="1645"/>
      <c r="CD85" s="1645"/>
      <c r="CE85" s="1645"/>
      <c r="CF85" s="1325"/>
    </row>
    <row customHeight="1" ht="15" hidden="1">
      <c r="A86" s="632" t="s">
        <v>224</v>
      </c>
      <c r="B86" s="633"/>
      <c r="C86" s="633" t="s">
        <v>22</v>
      </c>
      <c r="D86" s="2587" t="s">
        <v>1095</v>
      </c>
      <c r="E86" s="2386" t="s">
        <v>196</v>
      </c>
      <c r="F86" s="2387"/>
      <c r="G86" s="2388"/>
      <c r="H86" s="2392" t="str">
        <f>IF(A86="","",INDEX(DIFFERENTIATION_UNMERGE_VD,MATCH(A86,DIFFERENTIATION_ID_DIFF,0)))</f>
        <v>Производство тепловой энергии. Некомбинированная выработка</v>
      </c>
      <c r="I86" s="2392"/>
      <c r="J86" s="2392"/>
      <c r="K86" s="2392"/>
      <c r="L86" s="2392"/>
      <c r="M86" s="2392"/>
      <c r="N86" s="2392"/>
      <c r="O86" s="2392"/>
      <c r="P86" s="2392"/>
      <c r="Q86" s="2392"/>
      <c r="R86" s="2392"/>
      <c r="S86" s="728"/>
      <c r="T86" s="725"/>
      <c r="U86" s="634"/>
      <c r="V86" s="634"/>
      <c r="W86" s="635"/>
      <c r="X86" s="635"/>
      <c r="Y86" s="635"/>
      <c r="Z86" s="635"/>
      <c r="AA86" s="636"/>
      <c r="AB86" s="637"/>
      <c r="AC86" s="2384"/>
      <c r="AD86" s="638"/>
      <c r="AE86" s="639" t="s">
        <v>22</v>
      </c>
      <c r="AF86" s="639"/>
      <c r="AG86" s="640" t="s">
        <v>1082</v>
      </c>
      <c r="AH86" s="641">
        <v>3</v>
      </c>
      <c r="AI86" s="634"/>
      <c r="AJ86" s="634"/>
      <c r="AK86" s="634"/>
      <c r="AL86" s="634"/>
      <c r="AM86" s="634"/>
      <c r="AN86" s="634"/>
      <c r="AO86" s="634"/>
      <c r="AP86" s="634"/>
      <c r="AQ86" s="634"/>
      <c r="AR86" s="634"/>
      <c r="AS86" s="634"/>
      <c r="AT86" s="634"/>
      <c r="AU86" s="634"/>
      <c r="AV86" s="634"/>
      <c r="AW86" s="634"/>
      <c r="AX86" s="634"/>
      <c r="AY86" s="634"/>
      <c r="AZ86" s="634"/>
      <c r="BA86" s="634"/>
      <c r="BB86" s="634"/>
      <c r="BC86" s="634"/>
      <c r="BD86" s="634"/>
      <c r="BE86" s="634"/>
      <c r="BF86" s="634"/>
      <c r="BG86" s="634"/>
      <c r="BH86" s="634"/>
      <c r="BI86" s="634"/>
      <c r="BJ86" s="634"/>
      <c r="BK86" s="634"/>
      <c r="BL86" s="634"/>
      <c r="BM86" s="634"/>
      <c r="BN86" s="634"/>
      <c r="BO86" s="634"/>
      <c r="BP86" s="634"/>
      <c r="BQ86" s="634"/>
      <c r="BR86" s="634"/>
      <c r="BS86" s="634"/>
      <c r="BT86" s="634"/>
      <c r="BU86" s="634"/>
      <c r="BV86" s="635"/>
      <c r="BW86" s="635"/>
      <c r="BX86" s="635"/>
      <c r="BY86" s="635"/>
      <c r="BZ86" s="635"/>
      <c r="CA86" s="635"/>
      <c r="CB86" s="635"/>
      <c r="CC86" s="635"/>
      <c r="CD86" s="635"/>
      <c r="CE86" s="635"/>
      <c r="CF86" s="1859"/>
    </row>
    <row customHeight="1" ht="15" hidden="1">
      <c r="A87" s="632"/>
      <c r="B87" s="633"/>
      <c r="C87" s="633"/>
      <c r="D87" s="2588"/>
      <c r="E87" s="2386" t="s">
        <v>1037</v>
      </c>
      <c r="F87" s="2387"/>
      <c r="G87" s="2388"/>
      <c r="H87" s="2392" t="str">
        <f>IF(A86="","",INDEX(DIFFERENTIATION_UNMERGE_AREA,MATCH(A86,DIFFERENTIATION_ID_DIFF,0)))</f>
        <v>Территория 1</v>
      </c>
      <c r="I87" s="2392"/>
      <c r="J87" s="2392"/>
      <c r="K87" s="2392"/>
      <c r="L87" s="2392"/>
      <c r="M87" s="2392"/>
      <c r="N87" s="2392"/>
      <c r="O87" s="2392"/>
      <c r="P87" s="2392"/>
      <c r="Q87" s="2392"/>
      <c r="R87" s="2392"/>
      <c r="S87" s="728"/>
      <c r="T87" s="725"/>
      <c r="U87" s="634"/>
      <c r="V87" s="634"/>
      <c r="W87" s="635"/>
      <c r="X87" s="635"/>
      <c r="Y87" s="635"/>
      <c r="Z87" s="635"/>
      <c r="AA87" s="636"/>
      <c r="AB87" s="637"/>
      <c r="AC87" s="2384"/>
      <c r="AD87" s="638"/>
      <c r="AE87" s="639"/>
      <c r="AF87" s="639"/>
      <c r="AG87" s="640"/>
      <c r="AH87" s="641"/>
      <c r="AI87" s="634"/>
      <c r="AJ87" s="634"/>
      <c r="AK87" s="634"/>
      <c r="AL87" s="634"/>
      <c r="AM87" s="634"/>
      <c r="AN87" s="634"/>
      <c r="AO87" s="634"/>
      <c r="AP87" s="634"/>
      <c r="AQ87" s="634"/>
      <c r="AR87" s="634"/>
      <c r="AS87" s="634"/>
      <c r="AT87" s="634"/>
      <c r="AU87" s="634"/>
      <c r="AV87" s="634"/>
      <c r="AW87" s="634"/>
      <c r="AX87" s="634"/>
      <c r="AY87" s="634"/>
      <c r="AZ87" s="634"/>
      <c r="BA87" s="634"/>
      <c r="BB87" s="634"/>
      <c r="BC87" s="634"/>
      <c r="BD87" s="634"/>
      <c r="BE87" s="634"/>
      <c r="BF87" s="634"/>
      <c r="BG87" s="634"/>
      <c r="BH87" s="634"/>
      <c r="BI87" s="634"/>
      <c r="BJ87" s="634"/>
      <c r="BK87" s="634"/>
      <c r="BL87" s="634"/>
      <c r="BM87" s="634"/>
      <c r="BN87" s="634"/>
      <c r="BO87" s="634"/>
      <c r="BP87" s="634"/>
      <c r="BQ87" s="634"/>
      <c r="BR87" s="634"/>
      <c r="BS87" s="634"/>
      <c r="BT87" s="634"/>
      <c r="BU87" s="634"/>
      <c r="BV87" s="635"/>
      <c r="BW87" s="635"/>
      <c r="BX87" s="635"/>
      <c r="BY87" s="635"/>
      <c r="BZ87" s="635"/>
      <c r="CA87" s="635"/>
      <c r="CB87" s="635"/>
      <c r="CC87" s="635"/>
      <c r="CD87" s="635"/>
      <c r="CE87" s="635"/>
      <c r="CF87" s="1859"/>
    </row>
    <row customHeight="1" ht="15" hidden="1">
      <c r="A88" s="632"/>
      <c r="B88" s="633"/>
      <c r="C88" s="633"/>
      <c r="D88" s="2588"/>
      <c r="E88" s="2386" t="s">
        <v>1038</v>
      </c>
      <c r="F88" s="2387"/>
      <c r="G88" s="2388"/>
      <c r="H88" s="2392" t="str">
        <f>IF(A86="","",INDEX(DIFFERENTIATION_UNMERGE_SYSTEM,MATCH(A86,DIFFERENTIATION_ID_DIFF,0)))</f>
        <v>с. Красные Дома, ул. Школьная, 27А, котельная № 1-28</v>
      </c>
      <c r="I88" s="2392"/>
      <c r="J88" s="2392"/>
      <c r="K88" s="2392"/>
      <c r="L88" s="2392"/>
      <c r="M88" s="2392"/>
      <c r="N88" s="2392"/>
      <c r="O88" s="2392"/>
      <c r="P88" s="2392"/>
      <c r="Q88" s="2392"/>
      <c r="R88" s="2392"/>
      <c r="S88" s="728"/>
      <c r="T88" s="725"/>
      <c r="U88" s="634"/>
      <c r="V88" s="634"/>
      <c r="W88" s="635"/>
      <c r="X88" s="635"/>
      <c r="Y88" s="635"/>
      <c r="Z88" s="635"/>
      <c r="AA88" s="636"/>
      <c r="AB88" s="637"/>
      <c r="AC88" s="2384"/>
      <c r="AD88" s="638"/>
      <c r="AE88" s="639"/>
      <c r="AF88" s="639"/>
      <c r="AG88" s="640"/>
      <c r="AH88" s="641"/>
      <c r="AI88" s="634"/>
      <c r="AJ88" s="634"/>
      <c r="AK88" s="634"/>
      <c r="AL88" s="634"/>
      <c r="AM88" s="634"/>
      <c r="AN88" s="634"/>
      <c r="AO88" s="634"/>
      <c r="AP88" s="634"/>
      <c r="AQ88" s="634"/>
      <c r="AR88" s="634"/>
      <c r="AS88" s="634"/>
      <c r="AT88" s="634"/>
      <c r="AU88" s="634"/>
      <c r="AV88" s="634"/>
      <c r="AW88" s="634"/>
      <c r="AX88" s="634"/>
      <c r="AY88" s="634"/>
      <c r="AZ88" s="634"/>
      <c r="BA88" s="634"/>
      <c r="BB88" s="634"/>
      <c r="BC88" s="634"/>
      <c r="BD88" s="634"/>
      <c r="BE88" s="634"/>
      <c r="BF88" s="634"/>
      <c r="BG88" s="634"/>
      <c r="BH88" s="634"/>
      <c r="BI88" s="634"/>
      <c r="BJ88" s="634"/>
      <c r="BK88" s="634"/>
      <c r="BL88" s="634"/>
      <c r="BM88" s="634"/>
      <c r="BN88" s="634"/>
      <c r="BO88" s="634"/>
      <c r="BP88" s="634"/>
      <c r="BQ88" s="634"/>
      <c r="BR88" s="634"/>
      <c r="BS88" s="634"/>
      <c r="BT88" s="634"/>
      <c r="BU88" s="634"/>
      <c r="BV88" s="635"/>
      <c r="BW88" s="635"/>
      <c r="BX88" s="635"/>
      <c r="BY88" s="635"/>
      <c r="BZ88" s="635"/>
      <c r="CA88" s="635"/>
      <c r="CB88" s="635"/>
      <c r="CC88" s="635"/>
      <c r="CD88" s="635"/>
      <c r="CE88" s="635"/>
      <c r="CF88" s="1859"/>
    </row>
    <row customHeight="1" ht="24.75" hidden="1">
      <c r="A89" s="1815"/>
      <c r="B89" s="1169"/>
      <c r="C89" s="421"/>
      <c r="D89" s="2588"/>
      <c r="E89" s="2385" t="s">
        <v>1083</v>
      </c>
      <c r="F89" s="2385"/>
      <c r="G89" s="2385"/>
      <c r="H89" s="2385"/>
      <c r="I89" s="2385"/>
      <c r="J89" s="2385"/>
      <c r="K89" s="2385"/>
      <c r="L89" s="2385"/>
      <c r="M89" s="2385"/>
      <c r="N89" s="2385"/>
      <c r="O89" s="2385"/>
      <c r="P89" s="2385"/>
      <c r="Q89" s="567">
        <f>SUMIF(T90:T91,"i",Q90:Q91)</f>
        <v>0</v>
      </c>
      <c r="R89" s="1026"/>
      <c r="S89" s="1807" t="s">
        <v>1084</v>
      </c>
      <c r="T89" s="726" t="s">
        <v>1085</v>
      </c>
      <c r="U89" s="2383">
        <v>1</v>
      </c>
      <c r="V89" s="2383" t="s">
        <v>1048</v>
      </c>
      <c r="W89" s="1169"/>
      <c r="X89" s="1169"/>
      <c r="Y89" s="1169"/>
      <c r="Z89" s="1169"/>
      <c r="AA89" s="1645"/>
      <c r="AB89" s="1169"/>
      <c r="AC89" s="2384"/>
      <c r="AD89" s="638"/>
      <c r="AE89" s="1169"/>
      <c r="AF89" s="1169"/>
      <c r="AG89" s="1645"/>
      <c r="AH89" s="1645"/>
      <c r="AI89" s="1645"/>
      <c r="AJ89" s="1645"/>
      <c r="AK89" s="1645"/>
      <c r="AL89" s="1645"/>
      <c r="AM89" s="1645"/>
      <c r="AN89" s="1645"/>
      <c r="AO89" s="1645"/>
      <c r="AP89" s="1645"/>
      <c r="AQ89" s="1645"/>
      <c r="AR89" s="1645"/>
      <c r="AS89" s="1645"/>
      <c r="AT89" s="1645"/>
      <c r="AU89" s="1645"/>
      <c r="AV89" s="1645"/>
      <c r="AW89" s="1645"/>
      <c r="AX89" s="1645"/>
      <c r="AY89" s="1645"/>
      <c r="AZ89" s="1645"/>
      <c r="BA89" s="1645"/>
      <c r="BB89" s="1645"/>
      <c r="BC89" s="1645"/>
      <c r="BD89" s="1645"/>
      <c r="BE89" s="1645"/>
      <c r="BF89" s="1645"/>
      <c r="BG89" s="1645"/>
      <c r="BH89" s="1645"/>
      <c r="BI89" s="1645"/>
      <c r="BJ89" s="1645"/>
      <c r="BK89" s="1645"/>
      <c r="BL89" s="1645"/>
      <c r="BM89" s="1645"/>
      <c r="BN89" s="1645"/>
      <c r="BO89" s="1645"/>
      <c r="BP89" s="1645"/>
      <c r="BQ89" s="1645"/>
      <c r="BR89" s="1645"/>
      <c r="BS89" s="1645"/>
      <c r="BT89" s="1645"/>
      <c r="BU89" s="1645"/>
      <c r="BV89" s="1169"/>
      <c r="BW89" s="1169"/>
      <c r="BX89" s="1169"/>
      <c r="BY89" s="1169"/>
      <c r="BZ89" s="1169"/>
      <c r="CA89" s="1169"/>
      <c r="CB89" s="1169"/>
      <c r="CC89" s="1169"/>
      <c r="CD89" s="1169"/>
      <c r="CE89" s="1169"/>
      <c r="CF89" s="1859"/>
    </row>
    <row customHeight="1" ht="11.25" hidden="1">
      <c r="A90" s="1802"/>
      <c r="B90" s="1645"/>
      <c r="C90" s="1645"/>
      <c r="D90" s="2588"/>
      <c r="E90" s="644"/>
      <c r="F90" s="644">
        <v>0</v>
      </c>
      <c r="G90" s="644"/>
      <c r="H90" s="644"/>
      <c r="I90" s="644"/>
      <c r="J90" s="644"/>
      <c r="K90" s="644"/>
      <c r="L90" s="644"/>
      <c r="M90" s="644"/>
      <c r="N90" s="644"/>
      <c r="O90" s="644"/>
      <c r="P90" s="644"/>
      <c r="Q90" s="644"/>
      <c r="R90" s="644"/>
      <c r="S90" s="645"/>
      <c r="T90" s="727"/>
      <c r="U90" s="2383"/>
      <c r="V90" s="2383"/>
      <c r="W90" s="1645"/>
      <c r="X90" s="1645"/>
      <c r="Y90" s="1645"/>
      <c r="Z90" s="1645"/>
      <c r="AA90" s="1645"/>
      <c r="AB90" s="1169"/>
      <c r="AC90" s="2384"/>
      <c r="AD90" s="638"/>
      <c r="AE90" s="1169"/>
      <c r="AF90" s="1169"/>
      <c r="AG90" s="1645"/>
      <c r="AH90" s="1645"/>
      <c r="AI90" s="1645"/>
      <c r="AJ90" s="1645"/>
      <c r="AK90" s="1645"/>
      <c r="AL90" s="1645"/>
      <c r="AM90" s="1645"/>
      <c r="AN90" s="1645"/>
      <c r="AO90" s="1645"/>
      <c r="AP90" s="1645"/>
      <c r="AQ90" s="1645"/>
      <c r="AR90" s="1645"/>
      <c r="AS90" s="1645"/>
      <c r="AT90" s="1645"/>
      <c r="AU90" s="1645"/>
      <c r="AV90" s="1645"/>
      <c r="AW90" s="1645"/>
      <c r="AX90" s="1645"/>
      <c r="AY90" s="1645"/>
      <c r="AZ90" s="1645"/>
      <c r="BA90" s="1645"/>
      <c r="BB90" s="1645"/>
      <c r="BC90" s="1645"/>
      <c r="BD90" s="1645"/>
      <c r="BE90" s="1645"/>
      <c r="BF90" s="1645"/>
      <c r="BG90" s="1645"/>
      <c r="BH90" s="1645"/>
      <c r="BI90" s="1645"/>
      <c r="BJ90" s="1645"/>
      <c r="BK90" s="1645"/>
      <c r="BL90" s="1645"/>
      <c r="BM90" s="1645"/>
      <c r="BN90" s="1645"/>
      <c r="BO90" s="1645"/>
      <c r="BP90" s="1645"/>
      <c r="BQ90" s="1645"/>
      <c r="BR90" s="1645"/>
      <c r="BS90" s="1645"/>
      <c r="BT90" s="1645"/>
      <c r="BU90" s="1645"/>
      <c r="BV90" s="1645"/>
      <c r="BW90" s="1645"/>
      <c r="BX90" s="1645"/>
      <c r="BY90" s="1645"/>
      <c r="BZ90" s="1645"/>
      <c r="CA90" s="1645"/>
      <c r="CB90" s="1645"/>
      <c r="CC90" s="1645"/>
      <c r="CD90" s="1645"/>
      <c r="CE90" s="1645"/>
      <c r="CF90" s="1859"/>
    </row>
    <row customHeight="1" ht="11.25" hidden="1">
      <c r="A91" s="1815"/>
      <c r="B91" s="1169"/>
      <c r="C91" s="421"/>
      <c r="D91" s="2588"/>
      <c r="E91" s="658" t="s">
        <v>22</v>
      </c>
      <c r="F91" s="1177" t="s">
        <v>22</v>
      </c>
      <c r="G91" s="1177" t="s">
        <v>1088</v>
      </c>
      <c r="H91" s="660" t="s">
        <v>22</v>
      </c>
      <c r="I91" s="660"/>
      <c r="J91" s="660"/>
      <c r="K91" s="660"/>
      <c r="L91" s="660"/>
      <c r="M91" s="660"/>
      <c r="N91" s="660"/>
      <c r="O91" s="660"/>
      <c r="P91" s="660"/>
      <c r="Q91" s="660"/>
      <c r="R91" s="661"/>
      <c r="S91" s="662"/>
      <c r="T91" s="727"/>
      <c r="U91" s="2383"/>
      <c r="V91" s="2383"/>
      <c r="W91" s="1169"/>
      <c r="X91" s="1169"/>
      <c r="Y91" s="1169"/>
      <c r="Z91" s="1169"/>
      <c r="AA91" s="1645"/>
      <c r="AB91" s="1169"/>
      <c r="AC91" s="2384"/>
      <c r="AD91" s="638"/>
      <c r="AE91" s="1169"/>
      <c r="AF91" s="1169"/>
      <c r="AG91" s="1645"/>
      <c r="AH91" s="1645"/>
      <c r="AI91" s="1645"/>
      <c r="AJ91" s="1645"/>
      <c r="AK91" s="1645"/>
      <c r="AL91" s="1645"/>
      <c r="AM91" s="1645"/>
      <c r="AN91" s="1645"/>
      <c r="AO91" s="1645"/>
      <c r="AP91" s="1645"/>
      <c r="AQ91" s="1645"/>
      <c r="AR91" s="1645"/>
      <c r="AS91" s="1645"/>
      <c r="AT91" s="1645"/>
      <c r="AU91" s="1645"/>
      <c r="AV91" s="1645"/>
      <c r="AW91" s="1645"/>
      <c r="AX91" s="1645"/>
      <c r="AY91" s="1645"/>
      <c r="AZ91" s="1645"/>
      <c r="BA91" s="1645"/>
      <c r="BB91" s="1645"/>
      <c r="BC91" s="1645"/>
      <c r="BD91" s="1645"/>
      <c r="BE91" s="1645"/>
      <c r="BF91" s="1645"/>
      <c r="BG91" s="1645"/>
      <c r="BH91" s="1645"/>
      <c r="BI91" s="1645"/>
      <c r="BJ91" s="1645"/>
      <c r="BK91" s="1645"/>
      <c r="BL91" s="1645"/>
      <c r="BM91" s="1645"/>
      <c r="BN91" s="1645"/>
      <c r="BO91" s="1645"/>
      <c r="BP91" s="1645"/>
      <c r="BQ91" s="1645"/>
      <c r="BR91" s="1645"/>
      <c r="BS91" s="1645"/>
      <c r="BT91" s="1645"/>
      <c r="BU91" s="1645"/>
      <c r="BV91" s="1169"/>
      <c r="BW91" s="1169"/>
      <c r="BX91" s="1169"/>
      <c r="BY91" s="1169"/>
      <c r="BZ91" s="1169"/>
      <c r="CA91" s="1169"/>
      <c r="CB91" s="1169"/>
      <c r="CC91" s="1169"/>
      <c r="CD91" s="1169"/>
      <c r="CE91" s="1169"/>
      <c r="CF91" s="1859"/>
    </row>
    <row customHeight="1" ht="5.25" hidden="1">
      <c r="A92" s="1802"/>
      <c r="B92" s="1645"/>
      <c r="C92" s="1645"/>
      <c r="D92" s="2588"/>
      <c r="E92" s="1048"/>
      <c r="F92" s="1048"/>
      <c r="G92" s="1048"/>
      <c r="H92" s="1048"/>
      <c r="I92" s="1048"/>
      <c r="J92" s="1048"/>
      <c r="K92" s="1048"/>
      <c r="L92" s="1048"/>
      <c r="M92" s="1048"/>
      <c r="N92" s="1048"/>
      <c r="O92" s="1048"/>
      <c r="P92" s="1048"/>
      <c r="Q92" s="1049"/>
      <c r="R92" s="1050"/>
      <c r="S92" s="1051"/>
      <c r="T92" s="726" t="s">
        <v>1085</v>
      </c>
      <c r="U92" s="2383">
        <v>1</v>
      </c>
      <c r="V92" s="2383" t="s">
        <v>1048</v>
      </c>
      <c r="W92" s="1645"/>
      <c r="X92" s="1645"/>
      <c r="Y92" s="1645"/>
      <c r="Z92" s="1645"/>
      <c r="AA92" s="1645"/>
      <c r="AB92" s="1645"/>
      <c r="AC92" s="1046"/>
      <c r="AD92" s="1047"/>
      <c r="AE92" s="1645"/>
      <c r="AF92" s="1645"/>
      <c r="AG92" s="1645"/>
      <c r="AH92" s="1645"/>
      <c r="AI92" s="1645"/>
      <c r="AJ92" s="1645"/>
      <c r="AK92" s="1645"/>
      <c r="AL92" s="1645"/>
      <c r="AM92" s="1645"/>
      <c r="AN92" s="1645"/>
      <c r="AO92" s="1645"/>
      <c r="AP92" s="1645"/>
      <c r="AQ92" s="1645"/>
      <c r="AR92" s="1645"/>
      <c r="AS92" s="1645"/>
      <c r="AT92" s="1645"/>
      <c r="AU92" s="1645"/>
      <c r="AV92" s="1645"/>
      <c r="AW92" s="1645"/>
      <c r="AX92" s="1645"/>
      <c r="AY92" s="1645"/>
      <c r="AZ92" s="1645"/>
      <c r="BA92" s="1645"/>
      <c r="BB92" s="1645"/>
      <c r="BC92" s="1645"/>
      <c r="BD92" s="1645"/>
      <c r="BE92" s="1645"/>
      <c r="BF92" s="1645"/>
      <c r="BG92" s="1645"/>
      <c r="BH92" s="1645"/>
      <c r="BI92" s="1645"/>
      <c r="BJ92" s="1645"/>
      <c r="BK92" s="1645"/>
      <c r="BL92" s="1645"/>
      <c r="BM92" s="1645"/>
      <c r="BN92" s="1645"/>
      <c r="BO92" s="1645"/>
      <c r="BP92" s="1645"/>
      <c r="BQ92" s="1645"/>
      <c r="BR92" s="1645"/>
      <c r="BS92" s="1645"/>
      <c r="BT92" s="1645"/>
      <c r="BU92" s="1645"/>
      <c r="BV92" s="1645"/>
      <c r="BW92" s="1645"/>
      <c r="BX92" s="1645"/>
      <c r="BY92" s="1645"/>
      <c r="BZ92" s="1645"/>
      <c r="CA92" s="1645"/>
      <c r="CB92" s="1645"/>
      <c r="CC92" s="1645"/>
      <c r="CD92" s="1645"/>
      <c r="CE92" s="1645"/>
      <c r="CF92" s="1325"/>
    </row>
    <row customHeight="1" ht="5.25" hidden="1">
      <c r="A93" s="1802"/>
      <c r="B93" s="1645"/>
      <c r="C93" s="1645"/>
      <c r="D93" s="2588"/>
      <c r="E93" s="644"/>
      <c r="F93" s="644"/>
      <c r="G93" s="644"/>
      <c r="H93" s="644"/>
      <c r="I93" s="644"/>
      <c r="J93" s="644"/>
      <c r="K93" s="644"/>
      <c r="L93" s="644"/>
      <c r="M93" s="644"/>
      <c r="N93" s="644"/>
      <c r="O93" s="644"/>
      <c r="P93" s="644"/>
      <c r="Q93" s="644"/>
      <c r="R93" s="644"/>
      <c r="S93" s="645"/>
      <c r="T93" s="727"/>
      <c r="U93" s="2383"/>
      <c r="V93" s="2383"/>
      <c r="W93" s="1645"/>
      <c r="X93" s="1645"/>
      <c r="Y93" s="1645"/>
      <c r="Z93" s="1645"/>
      <c r="AA93" s="1645"/>
      <c r="AB93" s="1645"/>
      <c r="AC93" s="1046"/>
      <c r="AD93" s="1047"/>
      <c r="AE93" s="1645"/>
      <c r="AF93" s="1645"/>
      <c r="AG93" s="1645"/>
      <c r="AH93" s="1645"/>
      <c r="AI93" s="1645"/>
      <c r="AJ93" s="1645"/>
      <c r="AK93" s="1645"/>
      <c r="AL93" s="1645"/>
      <c r="AM93" s="1645"/>
      <c r="AN93" s="1645"/>
      <c r="AO93" s="1645"/>
      <c r="AP93" s="1645"/>
      <c r="AQ93" s="1645"/>
      <c r="AR93" s="1645"/>
      <c r="AS93" s="1645"/>
      <c r="AT93" s="1645"/>
      <c r="AU93" s="1645"/>
      <c r="AV93" s="1645"/>
      <c r="AW93" s="1645"/>
      <c r="AX93" s="1645"/>
      <c r="AY93" s="1645"/>
      <c r="AZ93" s="1645"/>
      <c r="BA93" s="1645"/>
      <c r="BB93" s="1645"/>
      <c r="BC93" s="1645"/>
      <c r="BD93" s="1645"/>
      <c r="BE93" s="1645"/>
      <c r="BF93" s="1645"/>
      <c r="BG93" s="1645"/>
      <c r="BH93" s="1645"/>
      <c r="BI93" s="1645"/>
      <c r="BJ93" s="1645"/>
      <c r="BK93" s="1645"/>
      <c r="BL93" s="1645"/>
      <c r="BM93" s="1645"/>
      <c r="BN93" s="1645"/>
      <c r="BO93" s="1645"/>
      <c r="BP93" s="1645"/>
      <c r="BQ93" s="1645"/>
      <c r="BR93" s="1645"/>
      <c r="BS93" s="1645"/>
      <c r="BT93" s="1645"/>
      <c r="BU93" s="1645"/>
      <c r="BV93" s="1645"/>
      <c r="BW93" s="1645"/>
      <c r="BX93" s="1645"/>
      <c r="BY93" s="1645"/>
      <c r="BZ93" s="1645"/>
      <c r="CA93" s="1645"/>
      <c r="CB93" s="1645"/>
      <c r="CC93" s="1645"/>
      <c r="CD93" s="1645"/>
      <c r="CE93" s="1645"/>
      <c r="CF93" s="1325"/>
    </row>
    <row customHeight="1" ht="5.25" hidden="1">
      <c r="A94" s="1802"/>
      <c r="B94" s="1645"/>
      <c r="C94" s="1645"/>
      <c r="D94" s="2589"/>
      <c r="E94" s="1052"/>
      <c r="F94" s="1053"/>
      <c r="G94" s="1053"/>
      <c r="H94" s="1054"/>
      <c r="I94" s="1054"/>
      <c r="J94" s="1054"/>
      <c r="K94" s="1054"/>
      <c r="L94" s="1054"/>
      <c r="M94" s="1054"/>
      <c r="N94" s="1054"/>
      <c r="O94" s="1054"/>
      <c r="P94" s="1054"/>
      <c r="Q94" s="1054"/>
      <c r="R94" s="955"/>
      <c r="S94" s="1055"/>
      <c r="T94" s="727"/>
      <c r="U94" s="2383"/>
      <c r="V94" s="2383"/>
      <c r="W94" s="1645"/>
      <c r="X94" s="1645"/>
      <c r="Y94" s="1645"/>
      <c r="Z94" s="1645"/>
      <c r="AA94" s="1645"/>
      <c r="AB94" s="1645"/>
      <c r="AC94" s="1046"/>
      <c r="AD94" s="1047"/>
      <c r="AE94" s="1645"/>
      <c r="AF94" s="1645"/>
      <c r="AG94" s="1645"/>
      <c r="AH94" s="1645"/>
      <c r="AI94" s="1645"/>
      <c r="AJ94" s="1645"/>
      <c r="AK94" s="1645"/>
      <c r="AL94" s="1645"/>
      <c r="AM94" s="1645"/>
      <c r="AN94" s="1645"/>
      <c r="AO94" s="1645"/>
      <c r="AP94" s="1645"/>
      <c r="AQ94" s="1645"/>
      <c r="AR94" s="1645"/>
      <c r="AS94" s="1645"/>
      <c r="AT94" s="1645"/>
      <c r="AU94" s="1645"/>
      <c r="AV94" s="1645"/>
      <c r="AW94" s="1645"/>
      <c r="AX94" s="1645"/>
      <c r="AY94" s="1645"/>
      <c r="AZ94" s="1645"/>
      <c r="BA94" s="1645"/>
      <c r="BB94" s="1645"/>
      <c r="BC94" s="1645"/>
      <c r="BD94" s="1645"/>
      <c r="BE94" s="1645"/>
      <c r="BF94" s="1645"/>
      <c r="BG94" s="1645"/>
      <c r="BH94" s="1645"/>
      <c r="BI94" s="1645"/>
      <c r="BJ94" s="1645"/>
      <c r="BK94" s="1645"/>
      <c r="BL94" s="1645"/>
      <c r="BM94" s="1645"/>
      <c r="BN94" s="1645"/>
      <c r="BO94" s="1645"/>
      <c r="BP94" s="1645"/>
      <c r="BQ94" s="1645"/>
      <c r="BR94" s="1645"/>
      <c r="BS94" s="1645"/>
      <c r="BT94" s="1645"/>
      <c r="BU94" s="1645"/>
      <c r="BV94" s="1645"/>
      <c r="BW94" s="1645"/>
      <c r="BX94" s="1645"/>
      <c r="BY94" s="1645"/>
      <c r="BZ94" s="1645"/>
      <c r="CA94" s="1645"/>
      <c r="CB94" s="1645"/>
      <c r="CC94" s="1645"/>
      <c r="CD94" s="1645"/>
      <c r="CE94" s="1645"/>
      <c r="CF94" s="1325"/>
    </row>
    <row customHeight="1" ht="15" hidden="1">
      <c r="A95" s="632" t="s">
        <v>226</v>
      </c>
      <c r="B95" s="633"/>
      <c r="C95" s="633" t="s">
        <v>22</v>
      </c>
      <c r="D95" s="2587" t="s">
        <v>1096</v>
      </c>
      <c r="E95" s="2386" t="s">
        <v>196</v>
      </c>
      <c r="F95" s="2387"/>
      <c r="G95" s="2388"/>
      <c r="H95" s="2392" t="str">
        <f>IF(A95="","",INDEX(DIFFERENTIATION_UNMERGE_VD,MATCH(A95,DIFFERENTIATION_ID_DIFF,0)))</f>
        <v>Производство тепловой энергии. Некомбинированная выработка</v>
      </c>
      <c r="I95" s="2392"/>
      <c r="J95" s="2392"/>
      <c r="K95" s="2392"/>
      <c r="L95" s="2392"/>
      <c r="M95" s="2392"/>
      <c r="N95" s="2392"/>
      <c r="O95" s="2392"/>
      <c r="P95" s="2392"/>
      <c r="Q95" s="2392"/>
      <c r="R95" s="2392"/>
      <c r="S95" s="728"/>
      <c r="T95" s="725"/>
      <c r="U95" s="634"/>
      <c r="V95" s="634"/>
      <c r="W95" s="635"/>
      <c r="X95" s="635"/>
      <c r="Y95" s="635"/>
      <c r="Z95" s="635"/>
      <c r="AA95" s="636"/>
      <c r="AB95" s="637"/>
      <c r="AC95" s="2384"/>
      <c r="AD95" s="638"/>
      <c r="AE95" s="639" t="s">
        <v>22</v>
      </c>
      <c r="AF95" s="639"/>
      <c r="AG95" s="640" t="s">
        <v>1082</v>
      </c>
      <c r="AH95" s="641">
        <v>3</v>
      </c>
      <c r="AI95" s="634"/>
      <c r="AJ95" s="634"/>
      <c r="AK95" s="634"/>
      <c r="AL95" s="634"/>
      <c r="AM95" s="634"/>
      <c r="AN95" s="634"/>
      <c r="AO95" s="634"/>
      <c r="AP95" s="634"/>
      <c r="AQ95" s="634"/>
      <c r="AR95" s="634"/>
      <c r="AS95" s="634"/>
      <c r="AT95" s="634"/>
      <c r="AU95" s="634"/>
      <c r="AV95" s="634"/>
      <c r="AW95" s="634"/>
      <c r="AX95" s="634"/>
      <c r="AY95" s="634"/>
      <c r="AZ95" s="634"/>
      <c r="BA95" s="634"/>
      <c r="BB95" s="634"/>
      <c r="BC95" s="634"/>
      <c r="BD95" s="634"/>
      <c r="BE95" s="634"/>
      <c r="BF95" s="634"/>
      <c r="BG95" s="634"/>
      <c r="BH95" s="634"/>
      <c r="BI95" s="634"/>
      <c r="BJ95" s="634"/>
      <c r="BK95" s="634"/>
      <c r="BL95" s="634"/>
      <c r="BM95" s="634"/>
      <c r="BN95" s="634"/>
      <c r="BO95" s="634"/>
      <c r="BP95" s="634"/>
      <c r="BQ95" s="634"/>
      <c r="BR95" s="634"/>
      <c r="BS95" s="634"/>
      <c r="BT95" s="634"/>
      <c r="BU95" s="634"/>
      <c r="BV95" s="635"/>
      <c r="BW95" s="635"/>
      <c r="BX95" s="635"/>
      <c r="BY95" s="635"/>
      <c r="BZ95" s="635"/>
      <c r="CA95" s="635"/>
      <c r="CB95" s="635"/>
      <c r="CC95" s="635"/>
      <c r="CD95" s="635"/>
      <c r="CE95" s="635"/>
      <c r="CF95" s="1859"/>
    </row>
    <row customHeight="1" ht="15" hidden="1">
      <c r="A96" s="632"/>
      <c r="B96" s="633"/>
      <c r="C96" s="633"/>
      <c r="D96" s="2588"/>
      <c r="E96" s="2386" t="s">
        <v>1037</v>
      </c>
      <c r="F96" s="2387"/>
      <c r="G96" s="2388"/>
      <c r="H96" s="2392" t="str">
        <f>IF(A95="","",INDEX(DIFFERENTIATION_UNMERGE_AREA,MATCH(A95,DIFFERENTIATION_ID_DIFF,0)))</f>
        <v>Территория 1</v>
      </c>
      <c r="I96" s="2392"/>
      <c r="J96" s="2392"/>
      <c r="K96" s="2392"/>
      <c r="L96" s="2392"/>
      <c r="M96" s="2392"/>
      <c r="N96" s="2392"/>
      <c r="O96" s="2392"/>
      <c r="P96" s="2392"/>
      <c r="Q96" s="2392"/>
      <c r="R96" s="2392"/>
      <c r="S96" s="728"/>
      <c r="T96" s="725"/>
      <c r="U96" s="634"/>
      <c r="V96" s="634"/>
      <c r="W96" s="635"/>
      <c r="X96" s="635"/>
      <c r="Y96" s="635"/>
      <c r="Z96" s="635"/>
      <c r="AA96" s="636"/>
      <c r="AB96" s="637"/>
      <c r="AC96" s="2384"/>
      <c r="AD96" s="638"/>
      <c r="AE96" s="639"/>
      <c r="AF96" s="639"/>
      <c r="AG96" s="640"/>
      <c r="AH96" s="641"/>
      <c r="AI96" s="634"/>
      <c r="AJ96" s="634"/>
      <c r="AK96" s="634"/>
      <c r="AL96" s="634"/>
      <c r="AM96" s="634"/>
      <c r="AN96" s="634"/>
      <c r="AO96" s="634"/>
      <c r="AP96" s="634"/>
      <c r="AQ96" s="634"/>
      <c r="AR96" s="634"/>
      <c r="AS96" s="634"/>
      <c r="AT96" s="634"/>
      <c r="AU96" s="634"/>
      <c r="AV96" s="634"/>
      <c r="AW96" s="634"/>
      <c r="AX96" s="634"/>
      <c r="AY96" s="634"/>
      <c r="AZ96" s="634"/>
      <c r="BA96" s="634"/>
      <c r="BB96" s="634"/>
      <c r="BC96" s="634"/>
      <c r="BD96" s="634"/>
      <c r="BE96" s="634"/>
      <c r="BF96" s="634"/>
      <c r="BG96" s="634"/>
      <c r="BH96" s="634"/>
      <c r="BI96" s="634"/>
      <c r="BJ96" s="634"/>
      <c r="BK96" s="634"/>
      <c r="BL96" s="634"/>
      <c r="BM96" s="634"/>
      <c r="BN96" s="634"/>
      <c r="BO96" s="634"/>
      <c r="BP96" s="634"/>
      <c r="BQ96" s="634"/>
      <c r="BR96" s="634"/>
      <c r="BS96" s="634"/>
      <c r="BT96" s="634"/>
      <c r="BU96" s="634"/>
      <c r="BV96" s="635"/>
      <c r="BW96" s="635"/>
      <c r="BX96" s="635"/>
      <c r="BY96" s="635"/>
      <c r="BZ96" s="635"/>
      <c r="CA96" s="635"/>
      <c r="CB96" s="635"/>
      <c r="CC96" s="635"/>
      <c r="CD96" s="635"/>
      <c r="CE96" s="635"/>
      <c r="CF96" s="1859"/>
    </row>
    <row customHeight="1" ht="15" hidden="1">
      <c r="A97" s="632"/>
      <c r="B97" s="633"/>
      <c r="C97" s="633"/>
      <c r="D97" s="2588"/>
      <c r="E97" s="2386" t="s">
        <v>1038</v>
      </c>
      <c r="F97" s="2387"/>
      <c r="G97" s="2388"/>
      <c r="H97" s="2392" t="str">
        <f>IF(A95="","",INDEX(DIFFERENTIATION_UNMERGE_SYSTEM,MATCH(A95,DIFFERENTIATION_ID_DIFF,0)))</f>
        <v>с. Красные Дома, ул. Школьная, 29А, котельная № 1-29</v>
      </c>
      <c r="I97" s="2392"/>
      <c r="J97" s="2392"/>
      <c r="K97" s="2392"/>
      <c r="L97" s="2392"/>
      <c r="M97" s="2392"/>
      <c r="N97" s="2392"/>
      <c r="O97" s="2392"/>
      <c r="P97" s="2392"/>
      <c r="Q97" s="2392"/>
      <c r="R97" s="2392"/>
      <c r="S97" s="728"/>
      <c r="T97" s="725"/>
      <c r="U97" s="634"/>
      <c r="V97" s="634"/>
      <c r="W97" s="635"/>
      <c r="X97" s="635"/>
      <c r="Y97" s="635"/>
      <c r="Z97" s="635"/>
      <c r="AA97" s="636"/>
      <c r="AB97" s="637"/>
      <c r="AC97" s="2384"/>
      <c r="AD97" s="638"/>
      <c r="AE97" s="639"/>
      <c r="AF97" s="639"/>
      <c r="AG97" s="640"/>
      <c r="AH97" s="641"/>
      <c r="AI97" s="634"/>
      <c r="AJ97" s="634"/>
      <c r="AK97" s="634"/>
      <c r="AL97" s="634"/>
      <c r="AM97" s="634"/>
      <c r="AN97" s="634"/>
      <c r="AO97" s="634"/>
      <c r="AP97" s="634"/>
      <c r="AQ97" s="634"/>
      <c r="AR97" s="634"/>
      <c r="AS97" s="634"/>
      <c r="AT97" s="634"/>
      <c r="AU97" s="634"/>
      <c r="AV97" s="634"/>
      <c r="AW97" s="634"/>
      <c r="AX97" s="634"/>
      <c r="AY97" s="634"/>
      <c r="AZ97" s="634"/>
      <c r="BA97" s="634"/>
      <c r="BB97" s="634"/>
      <c r="BC97" s="634"/>
      <c r="BD97" s="634"/>
      <c r="BE97" s="634"/>
      <c r="BF97" s="634"/>
      <c r="BG97" s="634"/>
      <c r="BH97" s="634"/>
      <c r="BI97" s="634"/>
      <c r="BJ97" s="634"/>
      <c r="BK97" s="634"/>
      <c r="BL97" s="634"/>
      <c r="BM97" s="634"/>
      <c r="BN97" s="634"/>
      <c r="BO97" s="634"/>
      <c r="BP97" s="634"/>
      <c r="BQ97" s="634"/>
      <c r="BR97" s="634"/>
      <c r="BS97" s="634"/>
      <c r="BT97" s="634"/>
      <c r="BU97" s="634"/>
      <c r="BV97" s="635"/>
      <c r="BW97" s="635"/>
      <c r="BX97" s="635"/>
      <c r="BY97" s="635"/>
      <c r="BZ97" s="635"/>
      <c r="CA97" s="635"/>
      <c r="CB97" s="635"/>
      <c r="CC97" s="635"/>
      <c r="CD97" s="635"/>
      <c r="CE97" s="635"/>
      <c r="CF97" s="1859"/>
    </row>
    <row customHeight="1" ht="24.75" hidden="1">
      <c r="A98" s="1815"/>
      <c r="B98" s="1169"/>
      <c r="C98" s="421"/>
      <c r="D98" s="2588"/>
      <c r="E98" s="2385" t="s">
        <v>1083</v>
      </c>
      <c r="F98" s="2385"/>
      <c r="G98" s="2385"/>
      <c r="H98" s="2385"/>
      <c r="I98" s="2385"/>
      <c r="J98" s="2385"/>
      <c r="K98" s="2385"/>
      <c r="L98" s="2385"/>
      <c r="M98" s="2385"/>
      <c r="N98" s="2385"/>
      <c r="O98" s="2385"/>
      <c r="P98" s="2385"/>
      <c r="Q98" s="567">
        <f>SUMIF(T99:T100,"i",Q99:Q100)</f>
        <v>0</v>
      </c>
      <c r="R98" s="1026"/>
      <c r="S98" s="1807" t="s">
        <v>1084</v>
      </c>
      <c r="T98" s="726" t="s">
        <v>1085</v>
      </c>
      <c r="U98" s="2383">
        <v>1</v>
      </c>
      <c r="V98" s="2383" t="s">
        <v>1048</v>
      </c>
      <c r="W98" s="1169"/>
      <c r="X98" s="1169"/>
      <c r="Y98" s="1169"/>
      <c r="Z98" s="1169"/>
      <c r="AA98" s="1645"/>
      <c r="AB98" s="1169"/>
      <c r="AC98" s="2384"/>
      <c r="AD98" s="638"/>
      <c r="AE98" s="1169"/>
      <c r="AF98" s="1169"/>
      <c r="AG98" s="1645"/>
      <c r="AH98" s="1645"/>
      <c r="AI98" s="1645"/>
      <c r="AJ98" s="1645"/>
      <c r="AK98" s="1645"/>
      <c r="AL98" s="1645"/>
      <c r="AM98" s="1645"/>
      <c r="AN98" s="1645"/>
      <c r="AO98" s="1645"/>
      <c r="AP98" s="1645"/>
      <c r="AQ98" s="1645"/>
      <c r="AR98" s="1645"/>
      <c r="AS98" s="1645"/>
      <c r="AT98" s="1645"/>
      <c r="AU98" s="1645"/>
      <c r="AV98" s="1645"/>
      <c r="AW98" s="1645"/>
      <c r="AX98" s="1645"/>
      <c r="AY98" s="1645"/>
      <c r="AZ98" s="1645"/>
      <c r="BA98" s="1645"/>
      <c r="BB98" s="1645"/>
      <c r="BC98" s="1645"/>
      <c r="BD98" s="1645"/>
      <c r="BE98" s="1645"/>
      <c r="BF98" s="1645"/>
      <c r="BG98" s="1645"/>
      <c r="BH98" s="1645"/>
      <c r="BI98" s="1645"/>
      <c r="BJ98" s="1645"/>
      <c r="BK98" s="1645"/>
      <c r="BL98" s="1645"/>
      <c r="BM98" s="1645"/>
      <c r="BN98" s="1645"/>
      <c r="BO98" s="1645"/>
      <c r="BP98" s="1645"/>
      <c r="BQ98" s="1645"/>
      <c r="BR98" s="1645"/>
      <c r="BS98" s="1645"/>
      <c r="BT98" s="1645"/>
      <c r="BU98" s="1645"/>
      <c r="BV98" s="1169"/>
      <c r="BW98" s="1169"/>
      <c r="BX98" s="1169"/>
      <c r="BY98" s="1169"/>
      <c r="BZ98" s="1169"/>
      <c r="CA98" s="1169"/>
      <c r="CB98" s="1169"/>
      <c r="CC98" s="1169"/>
      <c r="CD98" s="1169"/>
      <c r="CE98" s="1169"/>
      <c r="CF98" s="1859"/>
    </row>
    <row customHeight="1" ht="11.25" hidden="1">
      <c r="A99" s="1802"/>
      <c r="B99" s="1645"/>
      <c r="C99" s="1645"/>
      <c r="D99" s="2588"/>
      <c r="E99" s="644"/>
      <c r="F99" s="644">
        <v>0</v>
      </c>
      <c r="G99" s="644"/>
      <c r="H99" s="644"/>
      <c r="I99" s="644"/>
      <c r="J99" s="644"/>
      <c r="K99" s="644"/>
      <c r="L99" s="644"/>
      <c r="M99" s="644"/>
      <c r="N99" s="644"/>
      <c r="O99" s="644"/>
      <c r="P99" s="644"/>
      <c r="Q99" s="644"/>
      <c r="R99" s="644"/>
      <c r="S99" s="645"/>
      <c r="T99" s="727"/>
      <c r="U99" s="2383"/>
      <c r="V99" s="2383"/>
      <c r="W99" s="1645"/>
      <c r="X99" s="1645"/>
      <c r="Y99" s="1645"/>
      <c r="Z99" s="1645"/>
      <c r="AA99" s="1645"/>
      <c r="AB99" s="1169"/>
      <c r="AC99" s="2384"/>
      <c r="AD99" s="638"/>
      <c r="AE99" s="1169"/>
      <c r="AF99" s="1169"/>
      <c r="AG99" s="1645"/>
      <c r="AH99" s="1645"/>
      <c r="AI99" s="1645"/>
      <c r="AJ99" s="1645"/>
      <c r="AK99" s="1645"/>
      <c r="AL99" s="1645"/>
      <c r="AM99" s="1645"/>
      <c r="AN99" s="1645"/>
      <c r="AO99" s="1645"/>
      <c r="AP99" s="1645"/>
      <c r="AQ99" s="1645"/>
      <c r="AR99" s="1645"/>
      <c r="AS99" s="1645"/>
      <c r="AT99" s="1645"/>
      <c r="AU99" s="1645"/>
      <c r="AV99" s="1645"/>
      <c r="AW99" s="1645"/>
      <c r="AX99" s="1645"/>
      <c r="AY99" s="1645"/>
      <c r="AZ99" s="1645"/>
      <c r="BA99" s="1645"/>
      <c r="BB99" s="1645"/>
      <c r="BC99" s="1645"/>
      <c r="BD99" s="1645"/>
      <c r="BE99" s="1645"/>
      <c r="BF99" s="1645"/>
      <c r="BG99" s="1645"/>
      <c r="BH99" s="1645"/>
      <c r="BI99" s="1645"/>
      <c r="BJ99" s="1645"/>
      <c r="BK99" s="1645"/>
      <c r="BL99" s="1645"/>
      <c r="BM99" s="1645"/>
      <c r="BN99" s="1645"/>
      <c r="BO99" s="1645"/>
      <c r="BP99" s="1645"/>
      <c r="BQ99" s="1645"/>
      <c r="BR99" s="1645"/>
      <c r="BS99" s="1645"/>
      <c r="BT99" s="1645"/>
      <c r="BU99" s="1645"/>
      <c r="BV99" s="1645"/>
      <c r="BW99" s="1645"/>
      <c r="BX99" s="1645"/>
      <c r="BY99" s="1645"/>
      <c r="BZ99" s="1645"/>
      <c r="CA99" s="1645"/>
      <c r="CB99" s="1645"/>
      <c r="CC99" s="1645"/>
      <c r="CD99" s="1645"/>
      <c r="CE99" s="1645"/>
      <c r="CF99" s="1859"/>
    </row>
    <row customHeight="1" ht="11.25" hidden="1">
      <c r="A100" s="1815"/>
      <c r="B100" s="1169"/>
      <c r="C100" s="421"/>
      <c r="D100" s="2588"/>
      <c r="E100" s="658" t="s">
        <v>22</v>
      </c>
      <c r="F100" s="1177" t="s">
        <v>22</v>
      </c>
      <c r="G100" s="1177" t="s">
        <v>1088</v>
      </c>
      <c r="H100" s="660" t="s">
        <v>22</v>
      </c>
      <c r="I100" s="660"/>
      <c r="J100" s="660"/>
      <c r="K100" s="660"/>
      <c r="L100" s="660"/>
      <c r="M100" s="660"/>
      <c r="N100" s="660"/>
      <c r="O100" s="660"/>
      <c r="P100" s="660"/>
      <c r="Q100" s="660"/>
      <c r="R100" s="661"/>
      <c r="S100" s="662"/>
      <c r="T100" s="727"/>
      <c r="U100" s="2383"/>
      <c r="V100" s="2383"/>
      <c r="W100" s="1169"/>
      <c r="X100" s="1169"/>
      <c r="Y100" s="1169"/>
      <c r="Z100" s="1169"/>
      <c r="AA100" s="1645"/>
      <c r="AB100" s="1169"/>
      <c r="AC100" s="2384"/>
      <c r="AD100" s="638"/>
      <c r="AE100" s="1169"/>
      <c r="AF100" s="1169"/>
      <c r="AG100" s="1645"/>
      <c r="AH100" s="1645"/>
      <c r="AI100" s="1645"/>
      <c r="AJ100" s="1645"/>
      <c r="AK100" s="1645"/>
      <c r="AL100" s="1645"/>
      <c r="AM100" s="1645"/>
      <c r="AN100" s="1645"/>
      <c r="AO100" s="1645"/>
      <c r="AP100" s="1645"/>
      <c r="AQ100" s="1645"/>
      <c r="AR100" s="1645"/>
      <c r="AS100" s="1645"/>
      <c r="AT100" s="1645"/>
      <c r="AU100" s="1645"/>
      <c r="AV100" s="1645"/>
      <c r="AW100" s="1645"/>
      <c r="AX100" s="1645"/>
      <c r="AY100" s="1645"/>
      <c r="AZ100" s="1645"/>
      <c r="BA100" s="1645"/>
      <c r="BB100" s="1645"/>
      <c r="BC100" s="1645"/>
      <c r="BD100" s="1645"/>
      <c r="BE100" s="1645"/>
      <c r="BF100" s="1645"/>
      <c r="BG100" s="1645"/>
      <c r="BH100" s="1645"/>
      <c r="BI100" s="1645"/>
      <c r="BJ100" s="1645"/>
      <c r="BK100" s="1645"/>
      <c r="BL100" s="1645"/>
      <c r="BM100" s="1645"/>
      <c r="BN100" s="1645"/>
      <c r="BO100" s="1645"/>
      <c r="BP100" s="1645"/>
      <c r="BQ100" s="1645"/>
      <c r="BR100" s="1645"/>
      <c r="BS100" s="1645"/>
      <c r="BT100" s="1645"/>
      <c r="BU100" s="1645"/>
      <c r="BV100" s="1169"/>
      <c r="BW100" s="1169"/>
      <c r="BX100" s="1169"/>
      <c r="BY100" s="1169"/>
      <c r="BZ100" s="1169"/>
      <c r="CA100" s="1169"/>
      <c r="CB100" s="1169"/>
      <c r="CC100" s="1169"/>
      <c r="CD100" s="1169"/>
      <c r="CE100" s="1169"/>
      <c r="CF100" s="1859"/>
    </row>
    <row customHeight="1" ht="5.25" hidden="1">
      <c r="A101" s="1802"/>
      <c r="B101" s="1645"/>
      <c r="C101" s="1645"/>
      <c r="D101" s="2588"/>
      <c r="E101" s="1048"/>
      <c r="F101" s="1048"/>
      <c r="G101" s="1048"/>
      <c r="H101" s="1048"/>
      <c r="I101" s="1048"/>
      <c r="J101" s="1048"/>
      <c r="K101" s="1048"/>
      <c r="L101" s="1048"/>
      <c r="M101" s="1048"/>
      <c r="N101" s="1048"/>
      <c r="O101" s="1048"/>
      <c r="P101" s="1048"/>
      <c r="Q101" s="1049"/>
      <c r="R101" s="1050"/>
      <c r="S101" s="1051"/>
      <c r="T101" s="726" t="s">
        <v>1085</v>
      </c>
      <c r="U101" s="2383">
        <v>1</v>
      </c>
      <c r="V101" s="2383" t="s">
        <v>1048</v>
      </c>
      <c r="W101" s="1645"/>
      <c r="X101" s="1645"/>
      <c r="Y101" s="1645"/>
      <c r="Z101" s="1645"/>
      <c r="AA101" s="1645"/>
      <c r="AB101" s="1645"/>
      <c r="AC101" s="1046"/>
      <c r="AD101" s="1047"/>
      <c r="AE101" s="1645"/>
      <c r="AF101" s="1645"/>
      <c r="AG101" s="1645"/>
      <c r="AH101" s="1645"/>
      <c r="AI101" s="1645"/>
      <c r="AJ101" s="1645"/>
      <c r="AK101" s="1645"/>
      <c r="AL101" s="1645"/>
      <c r="AM101" s="1645"/>
      <c r="AN101" s="1645"/>
      <c r="AO101" s="1645"/>
      <c r="AP101" s="1645"/>
      <c r="AQ101" s="1645"/>
      <c r="AR101" s="1645"/>
      <c r="AS101" s="1645"/>
      <c r="AT101" s="1645"/>
      <c r="AU101" s="1645"/>
      <c r="AV101" s="1645"/>
      <c r="AW101" s="1645"/>
      <c r="AX101" s="1645"/>
      <c r="AY101" s="1645"/>
      <c r="AZ101" s="1645"/>
      <c r="BA101" s="1645"/>
      <c r="BB101" s="1645"/>
      <c r="BC101" s="1645"/>
      <c r="BD101" s="1645"/>
      <c r="BE101" s="1645"/>
      <c r="BF101" s="1645"/>
      <c r="BG101" s="1645"/>
      <c r="BH101" s="1645"/>
      <c r="BI101" s="1645"/>
      <c r="BJ101" s="1645"/>
      <c r="BK101" s="1645"/>
      <c r="BL101" s="1645"/>
      <c r="BM101" s="1645"/>
      <c r="BN101" s="1645"/>
      <c r="BO101" s="1645"/>
      <c r="BP101" s="1645"/>
      <c r="BQ101" s="1645"/>
      <c r="BR101" s="1645"/>
      <c r="BS101" s="1645"/>
      <c r="BT101" s="1645"/>
      <c r="BU101" s="1645"/>
      <c r="BV101" s="1645"/>
      <c r="BW101" s="1645"/>
      <c r="BX101" s="1645"/>
      <c r="BY101" s="1645"/>
      <c r="BZ101" s="1645"/>
      <c r="CA101" s="1645"/>
      <c r="CB101" s="1645"/>
      <c r="CC101" s="1645"/>
      <c r="CD101" s="1645"/>
      <c r="CE101" s="1645"/>
      <c r="CF101" s="1325"/>
    </row>
    <row customHeight="1" ht="5.25" hidden="1">
      <c r="A102" s="1802"/>
      <c r="B102" s="1645"/>
      <c r="C102" s="1645"/>
      <c r="D102" s="2588"/>
      <c r="E102" s="644"/>
      <c r="F102" s="644"/>
      <c r="G102" s="644"/>
      <c r="H102" s="644"/>
      <c r="I102" s="644"/>
      <c r="J102" s="644"/>
      <c r="K102" s="644"/>
      <c r="L102" s="644"/>
      <c r="M102" s="644"/>
      <c r="N102" s="644"/>
      <c r="O102" s="644"/>
      <c r="P102" s="644"/>
      <c r="Q102" s="644"/>
      <c r="R102" s="644"/>
      <c r="S102" s="645"/>
      <c r="T102" s="727"/>
      <c r="U102" s="2383"/>
      <c r="V102" s="2383"/>
      <c r="W102" s="1645"/>
      <c r="X102" s="1645"/>
      <c r="Y102" s="1645"/>
      <c r="Z102" s="1645"/>
      <c r="AA102" s="1645"/>
      <c r="AB102" s="1645"/>
      <c r="AC102" s="1046"/>
      <c r="AD102" s="1047"/>
      <c r="AE102" s="1645"/>
      <c r="AF102" s="1645"/>
      <c r="AG102" s="1645"/>
      <c r="AH102" s="1645"/>
      <c r="AI102" s="1645"/>
      <c r="AJ102" s="1645"/>
      <c r="AK102" s="1645"/>
      <c r="AL102" s="1645"/>
      <c r="AM102" s="1645"/>
      <c r="AN102" s="1645"/>
      <c r="AO102" s="1645"/>
      <c r="AP102" s="1645"/>
      <c r="AQ102" s="1645"/>
      <c r="AR102" s="1645"/>
      <c r="AS102" s="1645"/>
      <c r="AT102" s="1645"/>
      <c r="AU102" s="1645"/>
      <c r="AV102" s="1645"/>
      <c r="AW102" s="1645"/>
      <c r="AX102" s="1645"/>
      <c r="AY102" s="1645"/>
      <c r="AZ102" s="1645"/>
      <c r="BA102" s="1645"/>
      <c r="BB102" s="1645"/>
      <c r="BC102" s="1645"/>
      <c r="BD102" s="1645"/>
      <c r="BE102" s="1645"/>
      <c r="BF102" s="1645"/>
      <c r="BG102" s="1645"/>
      <c r="BH102" s="1645"/>
      <c r="BI102" s="1645"/>
      <c r="BJ102" s="1645"/>
      <c r="BK102" s="1645"/>
      <c r="BL102" s="1645"/>
      <c r="BM102" s="1645"/>
      <c r="BN102" s="1645"/>
      <c r="BO102" s="1645"/>
      <c r="BP102" s="1645"/>
      <c r="BQ102" s="1645"/>
      <c r="BR102" s="1645"/>
      <c r="BS102" s="1645"/>
      <c r="BT102" s="1645"/>
      <c r="BU102" s="1645"/>
      <c r="BV102" s="1645"/>
      <c r="BW102" s="1645"/>
      <c r="BX102" s="1645"/>
      <c r="BY102" s="1645"/>
      <c r="BZ102" s="1645"/>
      <c r="CA102" s="1645"/>
      <c r="CB102" s="1645"/>
      <c r="CC102" s="1645"/>
      <c r="CD102" s="1645"/>
      <c r="CE102" s="1645"/>
      <c r="CF102" s="1325"/>
    </row>
    <row customHeight="1" ht="5.25" hidden="1">
      <c r="A103" s="1802"/>
      <c r="B103" s="1645"/>
      <c r="C103" s="1645"/>
      <c r="D103" s="2589"/>
      <c r="E103" s="1052"/>
      <c r="F103" s="1053"/>
      <c r="G103" s="1053"/>
      <c r="H103" s="1054"/>
      <c r="I103" s="1054"/>
      <c r="J103" s="1054"/>
      <c r="K103" s="1054"/>
      <c r="L103" s="1054"/>
      <c r="M103" s="1054"/>
      <c r="N103" s="1054"/>
      <c r="O103" s="1054"/>
      <c r="P103" s="1054"/>
      <c r="Q103" s="1054"/>
      <c r="R103" s="955"/>
      <c r="S103" s="1055"/>
      <c r="T103" s="727"/>
      <c r="U103" s="2383"/>
      <c r="V103" s="2383"/>
      <c r="W103" s="1645"/>
      <c r="X103" s="1645"/>
      <c r="Y103" s="1645"/>
      <c r="Z103" s="1645"/>
      <c r="AA103" s="1645"/>
      <c r="AB103" s="1645"/>
      <c r="AC103" s="1046"/>
      <c r="AD103" s="1047"/>
      <c r="AE103" s="1645"/>
      <c r="AF103" s="1645"/>
      <c r="AG103" s="1645"/>
      <c r="AH103" s="1645"/>
      <c r="AI103" s="1645"/>
      <c r="AJ103" s="1645"/>
      <c r="AK103" s="1645"/>
      <c r="AL103" s="1645"/>
      <c r="AM103" s="1645"/>
      <c r="AN103" s="1645"/>
      <c r="AO103" s="1645"/>
      <c r="AP103" s="1645"/>
      <c r="AQ103" s="1645"/>
      <c r="AR103" s="1645"/>
      <c r="AS103" s="1645"/>
      <c r="AT103" s="1645"/>
      <c r="AU103" s="1645"/>
      <c r="AV103" s="1645"/>
      <c r="AW103" s="1645"/>
      <c r="AX103" s="1645"/>
      <c r="AY103" s="1645"/>
      <c r="AZ103" s="1645"/>
      <c r="BA103" s="1645"/>
      <c r="BB103" s="1645"/>
      <c r="BC103" s="1645"/>
      <c r="BD103" s="1645"/>
      <c r="BE103" s="1645"/>
      <c r="BF103" s="1645"/>
      <c r="BG103" s="1645"/>
      <c r="BH103" s="1645"/>
      <c r="BI103" s="1645"/>
      <c r="BJ103" s="1645"/>
      <c r="BK103" s="1645"/>
      <c r="BL103" s="1645"/>
      <c r="BM103" s="1645"/>
      <c r="BN103" s="1645"/>
      <c r="BO103" s="1645"/>
      <c r="BP103" s="1645"/>
      <c r="BQ103" s="1645"/>
      <c r="BR103" s="1645"/>
      <c r="BS103" s="1645"/>
      <c r="BT103" s="1645"/>
      <c r="BU103" s="1645"/>
      <c r="BV103" s="1645"/>
      <c r="BW103" s="1645"/>
      <c r="BX103" s="1645"/>
      <c r="BY103" s="1645"/>
      <c r="BZ103" s="1645"/>
      <c r="CA103" s="1645"/>
      <c r="CB103" s="1645"/>
      <c r="CC103" s="1645"/>
      <c r="CD103" s="1645"/>
      <c r="CE103" s="1645"/>
      <c r="CF103" s="1325"/>
    </row>
    <row customHeight="1" ht="15" hidden="1">
      <c r="A104" s="632" t="s">
        <v>228</v>
      </c>
      <c r="B104" s="633"/>
      <c r="C104" s="633" t="s">
        <v>22</v>
      </c>
      <c r="D104" s="2587" t="s">
        <v>1097</v>
      </c>
      <c r="E104" s="2386" t="s">
        <v>196</v>
      </c>
      <c r="F104" s="2387"/>
      <c r="G104" s="2388"/>
      <c r="H104" s="2392" t="str">
        <f>IF(A104="","",INDEX(DIFFERENTIATION_UNMERGE_VD,MATCH(A104,DIFFERENTIATION_ID_DIFF,0)))</f>
        <v>Производство тепловой энергии. Некомбинированная выработка</v>
      </c>
      <c r="I104" s="2392"/>
      <c r="J104" s="2392"/>
      <c r="K104" s="2392"/>
      <c r="L104" s="2392"/>
      <c r="M104" s="2392"/>
      <c r="N104" s="2392"/>
      <c r="O104" s="2392"/>
      <c r="P104" s="2392"/>
      <c r="Q104" s="2392"/>
      <c r="R104" s="2392"/>
      <c r="S104" s="728"/>
      <c r="T104" s="725"/>
      <c r="U104" s="634"/>
      <c r="V104" s="634"/>
      <c r="W104" s="635"/>
      <c r="X104" s="635"/>
      <c r="Y104" s="635"/>
      <c r="Z104" s="635"/>
      <c r="AA104" s="636"/>
      <c r="AB104" s="637"/>
      <c r="AC104" s="2384"/>
      <c r="AD104" s="638"/>
      <c r="AE104" s="639" t="s">
        <v>22</v>
      </c>
      <c r="AF104" s="639"/>
      <c r="AG104" s="640" t="s">
        <v>1082</v>
      </c>
      <c r="AH104" s="641">
        <v>3</v>
      </c>
      <c r="AI104" s="634"/>
      <c r="AJ104" s="634"/>
      <c r="AK104" s="634"/>
      <c r="AL104" s="634"/>
      <c r="AM104" s="634"/>
      <c r="AN104" s="634"/>
      <c r="AO104" s="634"/>
      <c r="AP104" s="634"/>
      <c r="AQ104" s="634"/>
      <c r="AR104" s="634"/>
      <c r="AS104" s="634"/>
      <c r="AT104" s="634"/>
      <c r="AU104" s="634"/>
      <c r="AV104" s="634"/>
      <c r="AW104" s="634"/>
      <c r="AX104" s="634"/>
      <c r="AY104" s="634"/>
      <c r="AZ104" s="634"/>
      <c r="BA104" s="634"/>
      <c r="BB104" s="634"/>
      <c r="BC104" s="634"/>
      <c r="BD104" s="634"/>
      <c r="BE104" s="634"/>
      <c r="BF104" s="634"/>
      <c r="BG104" s="634"/>
      <c r="BH104" s="634"/>
      <c r="BI104" s="634"/>
      <c r="BJ104" s="634"/>
      <c r="BK104" s="634"/>
      <c r="BL104" s="634"/>
      <c r="BM104" s="634"/>
      <c r="BN104" s="634"/>
      <c r="BO104" s="634"/>
      <c r="BP104" s="634"/>
      <c r="BQ104" s="634"/>
      <c r="BR104" s="634"/>
      <c r="BS104" s="634"/>
      <c r="BT104" s="634"/>
      <c r="BU104" s="634"/>
      <c r="BV104" s="635"/>
      <c r="BW104" s="635"/>
      <c r="BX104" s="635"/>
      <c r="BY104" s="635"/>
      <c r="BZ104" s="635"/>
      <c r="CA104" s="635"/>
      <c r="CB104" s="635"/>
      <c r="CC104" s="635"/>
      <c r="CD104" s="635"/>
      <c r="CE104" s="635"/>
      <c r="CF104" s="1859"/>
    </row>
    <row customHeight="1" ht="15" hidden="1">
      <c r="A105" s="632"/>
      <c r="B105" s="633"/>
      <c r="C105" s="633"/>
      <c r="D105" s="2588"/>
      <c r="E105" s="2386" t="s">
        <v>1037</v>
      </c>
      <c r="F105" s="2387"/>
      <c r="G105" s="2388"/>
      <c r="H105" s="2392" t="str">
        <f>IF(A104="","",INDEX(DIFFERENTIATION_UNMERGE_AREA,MATCH(A104,DIFFERENTIATION_ID_DIFF,0)))</f>
        <v>Территория 1</v>
      </c>
      <c r="I105" s="2392"/>
      <c r="J105" s="2392"/>
      <c r="K105" s="2392"/>
      <c r="L105" s="2392"/>
      <c r="M105" s="2392"/>
      <c r="N105" s="2392"/>
      <c r="O105" s="2392"/>
      <c r="P105" s="2392"/>
      <c r="Q105" s="2392"/>
      <c r="R105" s="2392"/>
      <c r="S105" s="728"/>
      <c r="T105" s="725"/>
      <c r="U105" s="634"/>
      <c r="V105" s="634"/>
      <c r="W105" s="635"/>
      <c r="X105" s="635"/>
      <c r="Y105" s="635"/>
      <c r="Z105" s="635"/>
      <c r="AA105" s="636"/>
      <c r="AB105" s="637"/>
      <c r="AC105" s="2384"/>
      <c r="AD105" s="638"/>
      <c r="AE105" s="639"/>
      <c r="AF105" s="639"/>
      <c r="AG105" s="640"/>
      <c r="AH105" s="641"/>
      <c r="AI105" s="634"/>
      <c r="AJ105" s="634"/>
      <c r="AK105" s="634"/>
      <c r="AL105" s="634"/>
      <c r="AM105" s="634"/>
      <c r="AN105" s="634"/>
      <c r="AO105" s="634"/>
      <c r="AP105" s="634"/>
      <c r="AQ105" s="634"/>
      <c r="AR105" s="634"/>
      <c r="AS105" s="634"/>
      <c r="AT105" s="634"/>
      <c r="AU105" s="634"/>
      <c r="AV105" s="634"/>
      <c r="AW105" s="634"/>
      <c r="AX105" s="634"/>
      <c r="AY105" s="634"/>
      <c r="AZ105" s="634"/>
      <c r="BA105" s="634"/>
      <c r="BB105" s="634"/>
      <c r="BC105" s="634"/>
      <c r="BD105" s="634"/>
      <c r="BE105" s="634"/>
      <c r="BF105" s="634"/>
      <c r="BG105" s="634"/>
      <c r="BH105" s="634"/>
      <c r="BI105" s="634"/>
      <c r="BJ105" s="634"/>
      <c r="BK105" s="634"/>
      <c r="BL105" s="634"/>
      <c r="BM105" s="634"/>
      <c r="BN105" s="634"/>
      <c r="BO105" s="634"/>
      <c r="BP105" s="634"/>
      <c r="BQ105" s="634"/>
      <c r="BR105" s="634"/>
      <c r="BS105" s="634"/>
      <c r="BT105" s="634"/>
      <c r="BU105" s="634"/>
      <c r="BV105" s="635"/>
      <c r="BW105" s="635"/>
      <c r="BX105" s="635"/>
      <c r="BY105" s="635"/>
      <c r="BZ105" s="635"/>
      <c r="CA105" s="635"/>
      <c r="CB105" s="635"/>
      <c r="CC105" s="635"/>
      <c r="CD105" s="635"/>
      <c r="CE105" s="635"/>
      <c r="CF105" s="1859"/>
    </row>
    <row customHeight="1" ht="15" hidden="1">
      <c r="A106" s="632"/>
      <c r="B106" s="633"/>
      <c r="C106" s="633"/>
      <c r="D106" s="2588"/>
      <c r="E106" s="2386" t="s">
        <v>1038</v>
      </c>
      <c r="F106" s="2387"/>
      <c r="G106" s="2388"/>
      <c r="H106" s="2392" t="str">
        <f>IF(A104="","",INDEX(DIFFERENTIATION_UNMERGE_SYSTEM,MATCH(A104,DIFFERENTIATION_ID_DIFF,0)))</f>
        <v>с. Красные Дома, ул. Школьная, 31А, котельная № 1-30</v>
      </c>
      <c r="I106" s="2392"/>
      <c r="J106" s="2392"/>
      <c r="K106" s="2392"/>
      <c r="L106" s="2392"/>
      <c r="M106" s="2392"/>
      <c r="N106" s="2392"/>
      <c r="O106" s="2392"/>
      <c r="P106" s="2392"/>
      <c r="Q106" s="2392"/>
      <c r="R106" s="2392"/>
      <c r="S106" s="728"/>
      <c r="T106" s="725"/>
      <c r="U106" s="634"/>
      <c r="V106" s="634"/>
      <c r="W106" s="635"/>
      <c r="X106" s="635"/>
      <c r="Y106" s="635"/>
      <c r="Z106" s="635"/>
      <c r="AA106" s="636"/>
      <c r="AB106" s="637"/>
      <c r="AC106" s="2384"/>
      <c r="AD106" s="638"/>
      <c r="AE106" s="639"/>
      <c r="AF106" s="639"/>
      <c r="AG106" s="640"/>
      <c r="AH106" s="641"/>
      <c r="AI106" s="634"/>
      <c r="AJ106" s="634"/>
      <c r="AK106" s="634"/>
      <c r="AL106" s="634"/>
      <c r="AM106" s="634"/>
      <c r="AN106" s="634"/>
      <c r="AO106" s="634"/>
      <c r="AP106" s="634"/>
      <c r="AQ106" s="634"/>
      <c r="AR106" s="634"/>
      <c r="AS106" s="634"/>
      <c r="AT106" s="634"/>
      <c r="AU106" s="634"/>
      <c r="AV106" s="634"/>
      <c r="AW106" s="634"/>
      <c r="AX106" s="634"/>
      <c r="AY106" s="634"/>
      <c r="AZ106" s="634"/>
      <c r="BA106" s="634"/>
      <c r="BB106" s="634"/>
      <c r="BC106" s="634"/>
      <c r="BD106" s="634"/>
      <c r="BE106" s="634"/>
      <c r="BF106" s="634"/>
      <c r="BG106" s="634"/>
      <c r="BH106" s="634"/>
      <c r="BI106" s="634"/>
      <c r="BJ106" s="634"/>
      <c r="BK106" s="634"/>
      <c r="BL106" s="634"/>
      <c r="BM106" s="634"/>
      <c r="BN106" s="634"/>
      <c r="BO106" s="634"/>
      <c r="BP106" s="634"/>
      <c r="BQ106" s="634"/>
      <c r="BR106" s="634"/>
      <c r="BS106" s="634"/>
      <c r="BT106" s="634"/>
      <c r="BU106" s="634"/>
      <c r="BV106" s="635"/>
      <c r="BW106" s="635"/>
      <c r="BX106" s="635"/>
      <c r="BY106" s="635"/>
      <c r="BZ106" s="635"/>
      <c r="CA106" s="635"/>
      <c r="CB106" s="635"/>
      <c r="CC106" s="635"/>
      <c r="CD106" s="635"/>
      <c r="CE106" s="635"/>
      <c r="CF106" s="1859"/>
    </row>
    <row customHeight="1" ht="24.75" hidden="1">
      <c r="A107" s="1815"/>
      <c r="B107" s="1169"/>
      <c r="C107" s="421"/>
      <c r="D107" s="2588"/>
      <c r="E107" s="2385" t="s">
        <v>1083</v>
      </c>
      <c r="F107" s="2385"/>
      <c r="G107" s="2385"/>
      <c r="H107" s="2385"/>
      <c r="I107" s="2385"/>
      <c r="J107" s="2385"/>
      <c r="K107" s="2385"/>
      <c r="L107" s="2385"/>
      <c r="M107" s="2385"/>
      <c r="N107" s="2385"/>
      <c r="O107" s="2385"/>
      <c r="P107" s="2385"/>
      <c r="Q107" s="567">
        <f>SUMIF(T108:T109,"i",Q108:Q109)</f>
        <v>0</v>
      </c>
      <c r="R107" s="1026"/>
      <c r="S107" s="1807" t="s">
        <v>1084</v>
      </c>
      <c r="T107" s="726" t="s">
        <v>1085</v>
      </c>
      <c r="U107" s="2383">
        <v>1</v>
      </c>
      <c r="V107" s="2383" t="s">
        <v>1048</v>
      </c>
      <c r="W107" s="1169"/>
      <c r="X107" s="1169"/>
      <c r="Y107" s="1169"/>
      <c r="Z107" s="1169"/>
      <c r="AA107" s="1645"/>
      <c r="AB107" s="1169"/>
      <c r="AC107" s="2384"/>
      <c r="AD107" s="638"/>
      <c r="AE107" s="1169"/>
      <c r="AF107" s="1169"/>
      <c r="AG107" s="1645"/>
      <c r="AH107" s="1645"/>
      <c r="AI107" s="1645"/>
      <c r="AJ107" s="1645"/>
      <c r="AK107" s="1645"/>
      <c r="AL107" s="1645"/>
      <c r="AM107" s="1645"/>
      <c r="AN107" s="1645"/>
      <c r="AO107" s="1645"/>
      <c r="AP107" s="1645"/>
      <c r="AQ107" s="1645"/>
      <c r="AR107" s="1645"/>
      <c r="AS107" s="1645"/>
      <c r="AT107" s="1645"/>
      <c r="AU107" s="1645"/>
      <c r="AV107" s="1645"/>
      <c r="AW107" s="1645"/>
      <c r="AX107" s="1645"/>
      <c r="AY107" s="1645"/>
      <c r="AZ107" s="1645"/>
      <c r="BA107" s="1645"/>
      <c r="BB107" s="1645"/>
      <c r="BC107" s="1645"/>
      <c r="BD107" s="1645"/>
      <c r="BE107" s="1645"/>
      <c r="BF107" s="1645"/>
      <c r="BG107" s="1645"/>
      <c r="BH107" s="1645"/>
      <c r="BI107" s="1645"/>
      <c r="BJ107" s="1645"/>
      <c r="BK107" s="1645"/>
      <c r="BL107" s="1645"/>
      <c r="BM107" s="1645"/>
      <c r="BN107" s="1645"/>
      <c r="BO107" s="1645"/>
      <c r="BP107" s="1645"/>
      <c r="BQ107" s="1645"/>
      <c r="BR107" s="1645"/>
      <c r="BS107" s="1645"/>
      <c r="BT107" s="1645"/>
      <c r="BU107" s="1645"/>
      <c r="BV107" s="1169"/>
      <c r="BW107" s="1169"/>
      <c r="BX107" s="1169"/>
      <c r="BY107" s="1169"/>
      <c r="BZ107" s="1169"/>
      <c r="CA107" s="1169"/>
      <c r="CB107" s="1169"/>
      <c r="CC107" s="1169"/>
      <c r="CD107" s="1169"/>
      <c r="CE107" s="1169"/>
      <c r="CF107" s="1859"/>
    </row>
    <row customHeight="1" ht="11.25" hidden="1">
      <c r="A108" s="1802"/>
      <c r="B108" s="1645"/>
      <c r="C108" s="1645"/>
      <c r="D108" s="2588"/>
      <c r="E108" s="644"/>
      <c r="F108" s="644">
        <v>0</v>
      </c>
      <c r="G108" s="644"/>
      <c r="H108" s="644"/>
      <c r="I108" s="644"/>
      <c r="J108" s="644"/>
      <c r="K108" s="644"/>
      <c r="L108" s="644"/>
      <c r="M108" s="644"/>
      <c r="N108" s="644"/>
      <c r="O108" s="644"/>
      <c r="P108" s="644"/>
      <c r="Q108" s="644"/>
      <c r="R108" s="644"/>
      <c r="S108" s="645"/>
      <c r="T108" s="727"/>
      <c r="U108" s="2383"/>
      <c r="V108" s="2383"/>
      <c r="W108" s="1645"/>
      <c r="X108" s="1645"/>
      <c r="Y108" s="1645"/>
      <c r="Z108" s="1645"/>
      <c r="AA108" s="1645"/>
      <c r="AB108" s="1169"/>
      <c r="AC108" s="2384"/>
      <c r="AD108" s="638"/>
      <c r="AE108" s="1169"/>
      <c r="AF108" s="1169"/>
      <c r="AG108" s="1645"/>
      <c r="AH108" s="1645"/>
      <c r="AI108" s="1645"/>
      <c r="AJ108" s="1645"/>
      <c r="AK108" s="1645"/>
      <c r="AL108" s="1645"/>
      <c r="AM108" s="1645"/>
      <c r="AN108" s="1645"/>
      <c r="AO108" s="1645"/>
      <c r="AP108" s="1645"/>
      <c r="AQ108" s="1645"/>
      <c r="AR108" s="1645"/>
      <c r="AS108" s="1645"/>
      <c r="AT108" s="1645"/>
      <c r="AU108" s="1645"/>
      <c r="AV108" s="1645"/>
      <c r="AW108" s="1645"/>
      <c r="AX108" s="1645"/>
      <c r="AY108" s="1645"/>
      <c r="AZ108" s="1645"/>
      <c r="BA108" s="1645"/>
      <c r="BB108" s="1645"/>
      <c r="BC108" s="1645"/>
      <c r="BD108" s="1645"/>
      <c r="BE108" s="1645"/>
      <c r="BF108" s="1645"/>
      <c r="BG108" s="1645"/>
      <c r="BH108" s="1645"/>
      <c r="BI108" s="1645"/>
      <c r="BJ108" s="1645"/>
      <c r="BK108" s="1645"/>
      <c r="BL108" s="1645"/>
      <c r="BM108" s="1645"/>
      <c r="BN108" s="1645"/>
      <c r="BO108" s="1645"/>
      <c r="BP108" s="1645"/>
      <c r="BQ108" s="1645"/>
      <c r="BR108" s="1645"/>
      <c r="BS108" s="1645"/>
      <c r="BT108" s="1645"/>
      <c r="BU108" s="1645"/>
      <c r="BV108" s="1645"/>
      <c r="BW108" s="1645"/>
      <c r="BX108" s="1645"/>
      <c r="BY108" s="1645"/>
      <c r="BZ108" s="1645"/>
      <c r="CA108" s="1645"/>
      <c r="CB108" s="1645"/>
      <c r="CC108" s="1645"/>
      <c r="CD108" s="1645"/>
      <c r="CE108" s="1645"/>
      <c r="CF108" s="1859"/>
    </row>
    <row customHeight="1" ht="11.25" hidden="1">
      <c r="A109" s="1815"/>
      <c r="B109" s="1169"/>
      <c r="C109" s="421"/>
      <c r="D109" s="2588"/>
      <c r="E109" s="658" t="s">
        <v>22</v>
      </c>
      <c r="F109" s="1177" t="s">
        <v>22</v>
      </c>
      <c r="G109" s="1177" t="s">
        <v>1088</v>
      </c>
      <c r="H109" s="660" t="s">
        <v>22</v>
      </c>
      <c r="I109" s="660"/>
      <c r="J109" s="660"/>
      <c r="K109" s="660"/>
      <c r="L109" s="660"/>
      <c r="M109" s="660"/>
      <c r="N109" s="660"/>
      <c r="O109" s="660"/>
      <c r="P109" s="660"/>
      <c r="Q109" s="660"/>
      <c r="R109" s="661"/>
      <c r="S109" s="662"/>
      <c r="T109" s="727"/>
      <c r="U109" s="2383"/>
      <c r="V109" s="2383"/>
      <c r="W109" s="1169"/>
      <c r="X109" s="1169"/>
      <c r="Y109" s="1169"/>
      <c r="Z109" s="1169"/>
      <c r="AA109" s="1645"/>
      <c r="AB109" s="1169"/>
      <c r="AC109" s="2384"/>
      <c r="AD109" s="638"/>
      <c r="AE109" s="1169"/>
      <c r="AF109" s="1169"/>
      <c r="AG109" s="1645"/>
      <c r="AH109" s="1645"/>
      <c r="AI109" s="1645"/>
      <c r="AJ109" s="1645"/>
      <c r="AK109" s="1645"/>
      <c r="AL109" s="1645"/>
      <c r="AM109" s="1645"/>
      <c r="AN109" s="1645"/>
      <c r="AO109" s="1645"/>
      <c r="AP109" s="1645"/>
      <c r="AQ109" s="1645"/>
      <c r="AR109" s="1645"/>
      <c r="AS109" s="1645"/>
      <c r="AT109" s="1645"/>
      <c r="AU109" s="1645"/>
      <c r="AV109" s="1645"/>
      <c r="AW109" s="1645"/>
      <c r="AX109" s="1645"/>
      <c r="AY109" s="1645"/>
      <c r="AZ109" s="1645"/>
      <c r="BA109" s="1645"/>
      <c r="BB109" s="1645"/>
      <c r="BC109" s="1645"/>
      <c r="BD109" s="1645"/>
      <c r="BE109" s="1645"/>
      <c r="BF109" s="1645"/>
      <c r="BG109" s="1645"/>
      <c r="BH109" s="1645"/>
      <c r="BI109" s="1645"/>
      <c r="BJ109" s="1645"/>
      <c r="BK109" s="1645"/>
      <c r="BL109" s="1645"/>
      <c r="BM109" s="1645"/>
      <c r="BN109" s="1645"/>
      <c r="BO109" s="1645"/>
      <c r="BP109" s="1645"/>
      <c r="BQ109" s="1645"/>
      <c r="BR109" s="1645"/>
      <c r="BS109" s="1645"/>
      <c r="BT109" s="1645"/>
      <c r="BU109" s="1645"/>
      <c r="BV109" s="1169"/>
      <c r="BW109" s="1169"/>
      <c r="BX109" s="1169"/>
      <c r="BY109" s="1169"/>
      <c r="BZ109" s="1169"/>
      <c r="CA109" s="1169"/>
      <c r="CB109" s="1169"/>
      <c r="CC109" s="1169"/>
      <c r="CD109" s="1169"/>
      <c r="CE109" s="1169"/>
      <c r="CF109" s="1859"/>
    </row>
    <row customHeight="1" ht="5.25" hidden="1">
      <c r="A110" s="1802"/>
      <c r="B110" s="1645"/>
      <c r="C110" s="1645"/>
      <c r="D110" s="2588"/>
      <c r="E110" s="1048"/>
      <c r="F110" s="1048"/>
      <c r="G110" s="1048"/>
      <c r="H110" s="1048"/>
      <c r="I110" s="1048"/>
      <c r="J110" s="1048"/>
      <c r="K110" s="1048"/>
      <c r="L110" s="1048"/>
      <c r="M110" s="1048"/>
      <c r="N110" s="1048"/>
      <c r="O110" s="1048"/>
      <c r="P110" s="1048"/>
      <c r="Q110" s="1049"/>
      <c r="R110" s="1050"/>
      <c r="S110" s="1051"/>
      <c r="T110" s="726" t="s">
        <v>1085</v>
      </c>
      <c r="U110" s="2383">
        <v>1</v>
      </c>
      <c r="V110" s="2383" t="s">
        <v>1048</v>
      </c>
      <c r="W110" s="1645"/>
      <c r="X110" s="1645"/>
      <c r="Y110" s="1645"/>
      <c r="Z110" s="1645"/>
      <c r="AA110" s="1645"/>
      <c r="AB110" s="1645"/>
      <c r="AC110" s="1046"/>
      <c r="AD110" s="1047"/>
      <c r="AE110" s="1645"/>
      <c r="AF110" s="1645"/>
      <c r="AG110" s="1645"/>
      <c r="AH110" s="1645"/>
      <c r="AI110" s="1645"/>
      <c r="AJ110" s="1645"/>
      <c r="AK110" s="1645"/>
      <c r="AL110" s="1645"/>
      <c r="AM110" s="1645"/>
      <c r="AN110" s="1645"/>
      <c r="AO110" s="1645"/>
      <c r="AP110" s="1645"/>
      <c r="AQ110" s="1645"/>
      <c r="AR110" s="1645"/>
      <c r="AS110" s="1645"/>
      <c r="AT110" s="1645"/>
      <c r="AU110" s="1645"/>
      <c r="AV110" s="1645"/>
      <c r="AW110" s="1645"/>
      <c r="AX110" s="1645"/>
      <c r="AY110" s="1645"/>
      <c r="AZ110" s="1645"/>
      <c r="BA110" s="1645"/>
      <c r="BB110" s="1645"/>
      <c r="BC110" s="1645"/>
      <c r="BD110" s="1645"/>
      <c r="BE110" s="1645"/>
      <c r="BF110" s="1645"/>
      <c r="BG110" s="1645"/>
      <c r="BH110" s="1645"/>
      <c r="BI110" s="1645"/>
      <c r="BJ110" s="1645"/>
      <c r="BK110" s="1645"/>
      <c r="BL110" s="1645"/>
      <c r="BM110" s="1645"/>
      <c r="BN110" s="1645"/>
      <c r="BO110" s="1645"/>
      <c r="BP110" s="1645"/>
      <c r="BQ110" s="1645"/>
      <c r="BR110" s="1645"/>
      <c r="BS110" s="1645"/>
      <c r="BT110" s="1645"/>
      <c r="BU110" s="1645"/>
      <c r="BV110" s="1645"/>
      <c r="BW110" s="1645"/>
      <c r="BX110" s="1645"/>
      <c r="BY110" s="1645"/>
      <c r="BZ110" s="1645"/>
      <c r="CA110" s="1645"/>
      <c r="CB110" s="1645"/>
      <c r="CC110" s="1645"/>
      <c r="CD110" s="1645"/>
      <c r="CE110" s="1645"/>
      <c r="CF110" s="1325"/>
    </row>
    <row customHeight="1" ht="5.25" hidden="1">
      <c r="A111" s="1802"/>
      <c r="B111" s="1645"/>
      <c r="C111" s="1645"/>
      <c r="D111" s="2588"/>
      <c r="E111" s="644"/>
      <c r="F111" s="644"/>
      <c r="G111" s="644"/>
      <c r="H111" s="644"/>
      <c r="I111" s="644"/>
      <c r="J111" s="644"/>
      <c r="K111" s="644"/>
      <c r="L111" s="644"/>
      <c r="M111" s="644"/>
      <c r="N111" s="644"/>
      <c r="O111" s="644"/>
      <c r="P111" s="644"/>
      <c r="Q111" s="644"/>
      <c r="R111" s="644"/>
      <c r="S111" s="645"/>
      <c r="T111" s="727"/>
      <c r="U111" s="2383"/>
      <c r="V111" s="2383"/>
      <c r="W111" s="1645"/>
      <c r="X111" s="1645"/>
      <c r="Y111" s="1645"/>
      <c r="Z111" s="1645"/>
      <c r="AA111" s="1645"/>
      <c r="AB111" s="1645"/>
      <c r="AC111" s="1046"/>
      <c r="AD111" s="1047"/>
      <c r="AE111" s="1645"/>
      <c r="AF111" s="1645"/>
      <c r="AG111" s="1645"/>
      <c r="AH111" s="1645"/>
      <c r="AI111" s="1645"/>
      <c r="AJ111" s="1645"/>
      <c r="AK111" s="1645"/>
      <c r="AL111" s="1645"/>
      <c r="AM111" s="1645"/>
      <c r="AN111" s="1645"/>
      <c r="AO111" s="1645"/>
      <c r="AP111" s="1645"/>
      <c r="AQ111" s="1645"/>
      <c r="AR111" s="1645"/>
      <c r="AS111" s="1645"/>
      <c r="AT111" s="1645"/>
      <c r="AU111" s="1645"/>
      <c r="AV111" s="1645"/>
      <c r="AW111" s="1645"/>
      <c r="AX111" s="1645"/>
      <c r="AY111" s="1645"/>
      <c r="AZ111" s="1645"/>
      <c r="BA111" s="1645"/>
      <c r="BB111" s="1645"/>
      <c r="BC111" s="1645"/>
      <c r="BD111" s="1645"/>
      <c r="BE111" s="1645"/>
      <c r="BF111" s="1645"/>
      <c r="BG111" s="1645"/>
      <c r="BH111" s="1645"/>
      <c r="BI111" s="1645"/>
      <c r="BJ111" s="1645"/>
      <c r="BK111" s="1645"/>
      <c r="BL111" s="1645"/>
      <c r="BM111" s="1645"/>
      <c r="BN111" s="1645"/>
      <c r="BO111" s="1645"/>
      <c r="BP111" s="1645"/>
      <c r="BQ111" s="1645"/>
      <c r="BR111" s="1645"/>
      <c r="BS111" s="1645"/>
      <c r="BT111" s="1645"/>
      <c r="BU111" s="1645"/>
      <c r="BV111" s="1645"/>
      <c r="BW111" s="1645"/>
      <c r="BX111" s="1645"/>
      <c r="BY111" s="1645"/>
      <c r="BZ111" s="1645"/>
      <c r="CA111" s="1645"/>
      <c r="CB111" s="1645"/>
      <c r="CC111" s="1645"/>
      <c r="CD111" s="1645"/>
      <c r="CE111" s="1645"/>
      <c r="CF111" s="1325"/>
    </row>
    <row customHeight="1" ht="5.25" hidden="1">
      <c r="A112" s="1802"/>
      <c r="B112" s="1645"/>
      <c r="C112" s="1645"/>
      <c r="D112" s="2589"/>
      <c r="E112" s="1052"/>
      <c r="F112" s="1053"/>
      <c r="G112" s="1053"/>
      <c r="H112" s="1054"/>
      <c r="I112" s="1054"/>
      <c r="J112" s="1054"/>
      <c r="K112" s="1054"/>
      <c r="L112" s="1054"/>
      <c r="M112" s="1054"/>
      <c r="N112" s="1054"/>
      <c r="O112" s="1054"/>
      <c r="P112" s="1054"/>
      <c r="Q112" s="1054"/>
      <c r="R112" s="955"/>
      <c r="S112" s="1055"/>
      <c r="T112" s="727"/>
      <c r="U112" s="2383"/>
      <c r="V112" s="2383"/>
      <c r="W112" s="1645"/>
      <c r="X112" s="1645"/>
      <c r="Y112" s="1645"/>
      <c r="Z112" s="1645"/>
      <c r="AA112" s="1645"/>
      <c r="AB112" s="1645"/>
      <c r="AC112" s="1046"/>
      <c r="AD112" s="1047"/>
      <c r="AE112" s="1645"/>
      <c r="AF112" s="1645"/>
      <c r="AG112" s="1645"/>
      <c r="AH112" s="1645"/>
      <c r="AI112" s="1645"/>
      <c r="AJ112" s="1645"/>
      <c r="AK112" s="1645"/>
      <c r="AL112" s="1645"/>
      <c r="AM112" s="1645"/>
      <c r="AN112" s="1645"/>
      <c r="AO112" s="1645"/>
      <c r="AP112" s="1645"/>
      <c r="AQ112" s="1645"/>
      <c r="AR112" s="1645"/>
      <c r="AS112" s="1645"/>
      <c r="AT112" s="1645"/>
      <c r="AU112" s="1645"/>
      <c r="AV112" s="1645"/>
      <c r="AW112" s="1645"/>
      <c r="AX112" s="1645"/>
      <c r="AY112" s="1645"/>
      <c r="AZ112" s="1645"/>
      <c r="BA112" s="1645"/>
      <c r="BB112" s="1645"/>
      <c r="BC112" s="1645"/>
      <c r="BD112" s="1645"/>
      <c r="BE112" s="1645"/>
      <c r="BF112" s="1645"/>
      <c r="BG112" s="1645"/>
      <c r="BH112" s="1645"/>
      <c r="BI112" s="1645"/>
      <c r="BJ112" s="1645"/>
      <c r="BK112" s="1645"/>
      <c r="BL112" s="1645"/>
      <c r="BM112" s="1645"/>
      <c r="BN112" s="1645"/>
      <c r="BO112" s="1645"/>
      <c r="BP112" s="1645"/>
      <c r="BQ112" s="1645"/>
      <c r="BR112" s="1645"/>
      <c r="BS112" s="1645"/>
      <c r="BT112" s="1645"/>
      <c r="BU112" s="1645"/>
      <c r="BV112" s="1645"/>
      <c r="BW112" s="1645"/>
      <c r="BX112" s="1645"/>
      <c r="BY112" s="1645"/>
      <c r="BZ112" s="1645"/>
      <c r="CA112" s="1645"/>
      <c r="CB112" s="1645"/>
      <c r="CC112" s="1645"/>
      <c r="CD112" s="1645"/>
      <c r="CE112" s="1645"/>
      <c r="CF112" s="1325"/>
    </row>
    <row customHeight="1" ht="15" hidden="1">
      <c r="A113" s="632" t="s">
        <v>230</v>
      </c>
      <c r="B113" s="633"/>
      <c r="C113" s="633" t="s">
        <v>22</v>
      </c>
      <c r="D113" s="2587" t="s">
        <v>1098</v>
      </c>
      <c r="E113" s="2386" t="s">
        <v>196</v>
      </c>
      <c r="F113" s="2387"/>
      <c r="G113" s="2388"/>
      <c r="H113" s="2392" t="str">
        <f>IF(A113="","",INDEX(DIFFERENTIATION_UNMERGE_VD,MATCH(A113,DIFFERENTIATION_ID_DIFF,0)))</f>
        <v>Производство тепловой энергии. Некомбинированная выработка</v>
      </c>
      <c r="I113" s="2392"/>
      <c r="J113" s="2392"/>
      <c r="K113" s="2392"/>
      <c r="L113" s="2392"/>
      <c r="M113" s="2392"/>
      <c r="N113" s="2392"/>
      <c r="O113" s="2392"/>
      <c r="P113" s="2392"/>
      <c r="Q113" s="2392"/>
      <c r="R113" s="2392"/>
      <c r="S113" s="728"/>
      <c r="T113" s="725"/>
      <c r="U113" s="634"/>
      <c r="V113" s="634"/>
      <c r="W113" s="635"/>
      <c r="X113" s="635"/>
      <c r="Y113" s="635"/>
      <c r="Z113" s="635"/>
      <c r="AA113" s="636"/>
      <c r="AB113" s="637"/>
      <c r="AC113" s="2384"/>
      <c r="AD113" s="638"/>
      <c r="AE113" s="639" t="s">
        <v>22</v>
      </c>
      <c r="AF113" s="639"/>
      <c r="AG113" s="640" t="s">
        <v>1082</v>
      </c>
      <c r="AH113" s="641">
        <v>3</v>
      </c>
      <c r="AI113" s="634"/>
      <c r="AJ113" s="634"/>
      <c r="AK113" s="634"/>
      <c r="AL113" s="634"/>
      <c r="AM113" s="634"/>
      <c r="AN113" s="634"/>
      <c r="AO113" s="634"/>
      <c r="AP113" s="634"/>
      <c r="AQ113" s="634"/>
      <c r="AR113" s="634"/>
      <c r="AS113" s="634"/>
      <c r="AT113" s="634"/>
      <c r="AU113" s="634"/>
      <c r="AV113" s="634"/>
      <c r="AW113" s="634"/>
      <c r="AX113" s="634"/>
      <c r="AY113" s="634"/>
      <c r="AZ113" s="634"/>
      <c r="BA113" s="634"/>
      <c r="BB113" s="634"/>
      <c r="BC113" s="634"/>
      <c r="BD113" s="634"/>
      <c r="BE113" s="634"/>
      <c r="BF113" s="634"/>
      <c r="BG113" s="634"/>
      <c r="BH113" s="634"/>
      <c r="BI113" s="634"/>
      <c r="BJ113" s="634"/>
      <c r="BK113" s="634"/>
      <c r="BL113" s="634"/>
      <c r="BM113" s="634"/>
      <c r="BN113" s="634"/>
      <c r="BO113" s="634"/>
      <c r="BP113" s="634"/>
      <c r="BQ113" s="634"/>
      <c r="BR113" s="634"/>
      <c r="BS113" s="634"/>
      <c r="BT113" s="634"/>
      <c r="BU113" s="634"/>
      <c r="BV113" s="635"/>
      <c r="BW113" s="635"/>
      <c r="BX113" s="635"/>
      <c r="BY113" s="635"/>
      <c r="BZ113" s="635"/>
      <c r="CA113" s="635"/>
      <c r="CB113" s="635"/>
      <c r="CC113" s="635"/>
      <c r="CD113" s="635"/>
      <c r="CE113" s="635"/>
      <c r="CF113" s="1859"/>
    </row>
    <row customHeight="1" ht="15" hidden="1">
      <c r="A114" s="632"/>
      <c r="B114" s="633"/>
      <c r="C114" s="633"/>
      <c r="D114" s="2588"/>
      <c r="E114" s="2386" t="s">
        <v>1037</v>
      </c>
      <c r="F114" s="2387"/>
      <c r="G114" s="2388"/>
      <c r="H114" s="2392" t="str">
        <f>IF(A113="","",INDEX(DIFFERENTIATION_UNMERGE_AREA,MATCH(A113,DIFFERENTIATION_ID_DIFF,0)))</f>
        <v>Территория 1</v>
      </c>
      <c r="I114" s="2392"/>
      <c r="J114" s="2392"/>
      <c r="K114" s="2392"/>
      <c r="L114" s="2392"/>
      <c r="M114" s="2392"/>
      <c r="N114" s="2392"/>
      <c r="O114" s="2392"/>
      <c r="P114" s="2392"/>
      <c r="Q114" s="2392"/>
      <c r="R114" s="2392"/>
      <c r="S114" s="728"/>
      <c r="T114" s="725"/>
      <c r="U114" s="634"/>
      <c r="V114" s="634"/>
      <c r="W114" s="635"/>
      <c r="X114" s="635"/>
      <c r="Y114" s="635"/>
      <c r="Z114" s="635"/>
      <c r="AA114" s="636"/>
      <c r="AB114" s="637"/>
      <c r="AC114" s="2384"/>
      <c r="AD114" s="638"/>
      <c r="AE114" s="639"/>
      <c r="AF114" s="639"/>
      <c r="AG114" s="640"/>
      <c r="AH114" s="641"/>
      <c r="AI114" s="634"/>
      <c r="AJ114" s="634"/>
      <c r="AK114" s="634"/>
      <c r="AL114" s="634"/>
      <c r="AM114" s="634"/>
      <c r="AN114" s="634"/>
      <c r="AO114" s="634"/>
      <c r="AP114" s="634"/>
      <c r="AQ114" s="634"/>
      <c r="AR114" s="634"/>
      <c r="AS114" s="634"/>
      <c r="AT114" s="634"/>
      <c r="AU114" s="634"/>
      <c r="AV114" s="634"/>
      <c r="AW114" s="634"/>
      <c r="AX114" s="634"/>
      <c r="AY114" s="634"/>
      <c r="AZ114" s="634"/>
      <c r="BA114" s="634"/>
      <c r="BB114" s="634"/>
      <c r="BC114" s="634"/>
      <c r="BD114" s="634"/>
      <c r="BE114" s="634"/>
      <c r="BF114" s="634"/>
      <c r="BG114" s="634"/>
      <c r="BH114" s="634"/>
      <c r="BI114" s="634"/>
      <c r="BJ114" s="634"/>
      <c r="BK114" s="634"/>
      <c r="BL114" s="634"/>
      <c r="BM114" s="634"/>
      <c r="BN114" s="634"/>
      <c r="BO114" s="634"/>
      <c r="BP114" s="634"/>
      <c r="BQ114" s="634"/>
      <c r="BR114" s="634"/>
      <c r="BS114" s="634"/>
      <c r="BT114" s="634"/>
      <c r="BU114" s="634"/>
      <c r="BV114" s="635"/>
      <c r="BW114" s="635"/>
      <c r="BX114" s="635"/>
      <c r="BY114" s="635"/>
      <c r="BZ114" s="635"/>
      <c r="CA114" s="635"/>
      <c r="CB114" s="635"/>
      <c r="CC114" s="635"/>
      <c r="CD114" s="635"/>
      <c r="CE114" s="635"/>
      <c r="CF114" s="1859"/>
    </row>
    <row customHeight="1" ht="15" hidden="1">
      <c r="A115" s="632"/>
      <c r="B115" s="633"/>
      <c r="C115" s="633"/>
      <c r="D115" s="2588"/>
      <c r="E115" s="2386" t="s">
        <v>1038</v>
      </c>
      <c r="F115" s="2387"/>
      <c r="G115" s="2388"/>
      <c r="H115" s="2392" t="str">
        <f>IF(A113="","",INDEX(DIFFERENTIATION_UNMERGE_SYSTEM,MATCH(A113,DIFFERENTIATION_ID_DIFF,0)))</f>
        <v>с. Красные Дома, ул. Школьная, 33А, котельная № 1-31</v>
      </c>
      <c r="I115" s="2392"/>
      <c r="J115" s="2392"/>
      <c r="K115" s="2392"/>
      <c r="L115" s="2392"/>
      <c r="M115" s="2392"/>
      <c r="N115" s="2392"/>
      <c r="O115" s="2392"/>
      <c r="P115" s="2392"/>
      <c r="Q115" s="2392"/>
      <c r="R115" s="2392"/>
      <c r="S115" s="728"/>
      <c r="T115" s="725"/>
      <c r="U115" s="634"/>
      <c r="V115" s="634"/>
      <c r="W115" s="635"/>
      <c r="X115" s="635"/>
      <c r="Y115" s="635"/>
      <c r="Z115" s="635"/>
      <c r="AA115" s="636"/>
      <c r="AB115" s="637"/>
      <c r="AC115" s="2384"/>
      <c r="AD115" s="638"/>
      <c r="AE115" s="639"/>
      <c r="AF115" s="639"/>
      <c r="AG115" s="640"/>
      <c r="AH115" s="641"/>
      <c r="AI115" s="634"/>
      <c r="AJ115" s="634"/>
      <c r="AK115" s="634"/>
      <c r="AL115" s="634"/>
      <c r="AM115" s="634"/>
      <c r="AN115" s="634"/>
      <c r="AO115" s="634"/>
      <c r="AP115" s="634"/>
      <c r="AQ115" s="634"/>
      <c r="AR115" s="634"/>
      <c r="AS115" s="634"/>
      <c r="AT115" s="634"/>
      <c r="AU115" s="634"/>
      <c r="AV115" s="634"/>
      <c r="AW115" s="634"/>
      <c r="AX115" s="634"/>
      <c r="AY115" s="634"/>
      <c r="AZ115" s="634"/>
      <c r="BA115" s="634"/>
      <c r="BB115" s="634"/>
      <c r="BC115" s="634"/>
      <c r="BD115" s="634"/>
      <c r="BE115" s="634"/>
      <c r="BF115" s="634"/>
      <c r="BG115" s="634"/>
      <c r="BH115" s="634"/>
      <c r="BI115" s="634"/>
      <c r="BJ115" s="634"/>
      <c r="BK115" s="634"/>
      <c r="BL115" s="634"/>
      <c r="BM115" s="634"/>
      <c r="BN115" s="634"/>
      <c r="BO115" s="634"/>
      <c r="BP115" s="634"/>
      <c r="BQ115" s="634"/>
      <c r="BR115" s="634"/>
      <c r="BS115" s="634"/>
      <c r="BT115" s="634"/>
      <c r="BU115" s="634"/>
      <c r="BV115" s="635"/>
      <c r="BW115" s="635"/>
      <c r="BX115" s="635"/>
      <c r="BY115" s="635"/>
      <c r="BZ115" s="635"/>
      <c r="CA115" s="635"/>
      <c r="CB115" s="635"/>
      <c r="CC115" s="635"/>
      <c r="CD115" s="635"/>
      <c r="CE115" s="635"/>
      <c r="CF115" s="1859"/>
    </row>
    <row customHeight="1" ht="24.75" hidden="1">
      <c r="A116" s="1815"/>
      <c r="B116" s="1169"/>
      <c r="C116" s="421"/>
      <c r="D116" s="2588"/>
      <c r="E116" s="2385" t="s">
        <v>1083</v>
      </c>
      <c r="F116" s="2385"/>
      <c r="G116" s="2385"/>
      <c r="H116" s="2385"/>
      <c r="I116" s="2385"/>
      <c r="J116" s="2385"/>
      <c r="K116" s="2385"/>
      <c r="L116" s="2385"/>
      <c r="M116" s="2385"/>
      <c r="N116" s="2385"/>
      <c r="O116" s="2385"/>
      <c r="P116" s="2385"/>
      <c r="Q116" s="567">
        <f>SUMIF(T117:T118,"i",Q117:Q118)</f>
        <v>0</v>
      </c>
      <c r="R116" s="1026"/>
      <c r="S116" s="1807" t="s">
        <v>1084</v>
      </c>
      <c r="T116" s="726" t="s">
        <v>1085</v>
      </c>
      <c r="U116" s="2383">
        <v>1</v>
      </c>
      <c r="V116" s="2383" t="s">
        <v>1048</v>
      </c>
      <c r="W116" s="1169"/>
      <c r="X116" s="1169"/>
      <c r="Y116" s="1169"/>
      <c r="Z116" s="1169"/>
      <c r="AA116" s="1645"/>
      <c r="AB116" s="1169"/>
      <c r="AC116" s="2384"/>
      <c r="AD116" s="638"/>
      <c r="AE116" s="1169"/>
      <c r="AF116" s="1169"/>
      <c r="AG116" s="1645"/>
      <c r="AH116" s="1645"/>
      <c r="AI116" s="1645"/>
      <c r="AJ116" s="1645"/>
      <c r="AK116" s="1645"/>
      <c r="AL116" s="1645"/>
      <c r="AM116" s="1645"/>
      <c r="AN116" s="1645"/>
      <c r="AO116" s="1645"/>
      <c r="AP116" s="1645"/>
      <c r="AQ116" s="1645"/>
      <c r="AR116" s="1645"/>
      <c r="AS116" s="1645"/>
      <c r="AT116" s="1645"/>
      <c r="AU116" s="1645"/>
      <c r="AV116" s="1645"/>
      <c r="AW116" s="1645"/>
      <c r="AX116" s="1645"/>
      <c r="AY116" s="1645"/>
      <c r="AZ116" s="1645"/>
      <c r="BA116" s="1645"/>
      <c r="BB116" s="1645"/>
      <c r="BC116" s="1645"/>
      <c r="BD116" s="1645"/>
      <c r="BE116" s="1645"/>
      <c r="BF116" s="1645"/>
      <c r="BG116" s="1645"/>
      <c r="BH116" s="1645"/>
      <c r="BI116" s="1645"/>
      <c r="BJ116" s="1645"/>
      <c r="BK116" s="1645"/>
      <c r="BL116" s="1645"/>
      <c r="BM116" s="1645"/>
      <c r="BN116" s="1645"/>
      <c r="BO116" s="1645"/>
      <c r="BP116" s="1645"/>
      <c r="BQ116" s="1645"/>
      <c r="BR116" s="1645"/>
      <c r="BS116" s="1645"/>
      <c r="BT116" s="1645"/>
      <c r="BU116" s="1645"/>
      <c r="BV116" s="1169"/>
      <c r="BW116" s="1169"/>
      <c r="BX116" s="1169"/>
      <c r="BY116" s="1169"/>
      <c r="BZ116" s="1169"/>
      <c r="CA116" s="1169"/>
      <c r="CB116" s="1169"/>
      <c r="CC116" s="1169"/>
      <c r="CD116" s="1169"/>
      <c r="CE116" s="1169"/>
      <c r="CF116" s="1859"/>
    </row>
    <row customHeight="1" ht="11.25" hidden="1">
      <c r="A117" s="1802"/>
      <c r="B117" s="1645"/>
      <c r="C117" s="1645"/>
      <c r="D117" s="2588"/>
      <c r="E117" s="644"/>
      <c r="F117" s="644">
        <v>0</v>
      </c>
      <c r="G117" s="644"/>
      <c r="H117" s="644"/>
      <c r="I117" s="644"/>
      <c r="J117" s="644"/>
      <c r="K117" s="644"/>
      <c r="L117" s="644"/>
      <c r="M117" s="644"/>
      <c r="N117" s="644"/>
      <c r="O117" s="644"/>
      <c r="P117" s="644"/>
      <c r="Q117" s="644"/>
      <c r="R117" s="644"/>
      <c r="S117" s="645"/>
      <c r="T117" s="727"/>
      <c r="U117" s="2383"/>
      <c r="V117" s="2383"/>
      <c r="W117" s="1645"/>
      <c r="X117" s="1645"/>
      <c r="Y117" s="1645"/>
      <c r="Z117" s="1645"/>
      <c r="AA117" s="1645"/>
      <c r="AB117" s="1169"/>
      <c r="AC117" s="2384"/>
      <c r="AD117" s="638"/>
      <c r="AE117" s="1169"/>
      <c r="AF117" s="1169"/>
      <c r="AG117" s="1645"/>
      <c r="AH117" s="1645"/>
      <c r="AI117" s="1645"/>
      <c r="AJ117" s="1645"/>
      <c r="AK117" s="1645"/>
      <c r="AL117" s="1645"/>
      <c r="AM117" s="1645"/>
      <c r="AN117" s="1645"/>
      <c r="AO117" s="1645"/>
      <c r="AP117" s="1645"/>
      <c r="AQ117" s="1645"/>
      <c r="AR117" s="1645"/>
      <c r="AS117" s="1645"/>
      <c r="AT117" s="1645"/>
      <c r="AU117" s="1645"/>
      <c r="AV117" s="1645"/>
      <c r="AW117" s="1645"/>
      <c r="AX117" s="1645"/>
      <c r="AY117" s="1645"/>
      <c r="AZ117" s="1645"/>
      <c r="BA117" s="1645"/>
      <c r="BB117" s="1645"/>
      <c r="BC117" s="1645"/>
      <c r="BD117" s="1645"/>
      <c r="BE117" s="1645"/>
      <c r="BF117" s="1645"/>
      <c r="BG117" s="1645"/>
      <c r="BH117" s="1645"/>
      <c r="BI117" s="1645"/>
      <c r="BJ117" s="1645"/>
      <c r="BK117" s="1645"/>
      <c r="BL117" s="1645"/>
      <c r="BM117" s="1645"/>
      <c r="BN117" s="1645"/>
      <c r="BO117" s="1645"/>
      <c r="BP117" s="1645"/>
      <c r="BQ117" s="1645"/>
      <c r="BR117" s="1645"/>
      <c r="BS117" s="1645"/>
      <c r="BT117" s="1645"/>
      <c r="BU117" s="1645"/>
      <c r="BV117" s="1645"/>
      <c r="BW117" s="1645"/>
      <c r="BX117" s="1645"/>
      <c r="BY117" s="1645"/>
      <c r="BZ117" s="1645"/>
      <c r="CA117" s="1645"/>
      <c r="CB117" s="1645"/>
      <c r="CC117" s="1645"/>
      <c r="CD117" s="1645"/>
      <c r="CE117" s="1645"/>
      <c r="CF117" s="1859"/>
    </row>
    <row customHeight="1" ht="11.25" hidden="1">
      <c r="A118" s="1815"/>
      <c r="B118" s="1169"/>
      <c r="C118" s="421"/>
      <c r="D118" s="2588"/>
      <c r="E118" s="658" t="s">
        <v>22</v>
      </c>
      <c r="F118" s="1177" t="s">
        <v>22</v>
      </c>
      <c r="G118" s="1177" t="s">
        <v>1088</v>
      </c>
      <c r="H118" s="660" t="s">
        <v>22</v>
      </c>
      <c r="I118" s="660"/>
      <c r="J118" s="660"/>
      <c r="K118" s="660"/>
      <c r="L118" s="660"/>
      <c r="M118" s="660"/>
      <c r="N118" s="660"/>
      <c r="O118" s="660"/>
      <c r="P118" s="660"/>
      <c r="Q118" s="660"/>
      <c r="R118" s="661"/>
      <c r="S118" s="662"/>
      <c r="T118" s="727"/>
      <c r="U118" s="2383"/>
      <c r="V118" s="2383"/>
      <c r="W118" s="1169"/>
      <c r="X118" s="1169"/>
      <c r="Y118" s="1169"/>
      <c r="Z118" s="1169"/>
      <c r="AA118" s="1645"/>
      <c r="AB118" s="1169"/>
      <c r="AC118" s="2384"/>
      <c r="AD118" s="638"/>
      <c r="AE118" s="1169"/>
      <c r="AF118" s="1169"/>
      <c r="AG118" s="1645"/>
      <c r="AH118" s="1645"/>
      <c r="AI118" s="1645"/>
      <c r="AJ118" s="1645"/>
      <c r="AK118" s="1645"/>
      <c r="AL118" s="1645"/>
      <c r="AM118" s="1645"/>
      <c r="AN118" s="1645"/>
      <c r="AO118" s="1645"/>
      <c r="AP118" s="1645"/>
      <c r="AQ118" s="1645"/>
      <c r="AR118" s="1645"/>
      <c r="AS118" s="1645"/>
      <c r="AT118" s="1645"/>
      <c r="AU118" s="1645"/>
      <c r="AV118" s="1645"/>
      <c r="AW118" s="1645"/>
      <c r="AX118" s="1645"/>
      <c r="AY118" s="1645"/>
      <c r="AZ118" s="1645"/>
      <c r="BA118" s="1645"/>
      <c r="BB118" s="1645"/>
      <c r="BC118" s="1645"/>
      <c r="BD118" s="1645"/>
      <c r="BE118" s="1645"/>
      <c r="BF118" s="1645"/>
      <c r="BG118" s="1645"/>
      <c r="BH118" s="1645"/>
      <c r="BI118" s="1645"/>
      <c r="BJ118" s="1645"/>
      <c r="BK118" s="1645"/>
      <c r="BL118" s="1645"/>
      <c r="BM118" s="1645"/>
      <c r="BN118" s="1645"/>
      <c r="BO118" s="1645"/>
      <c r="BP118" s="1645"/>
      <c r="BQ118" s="1645"/>
      <c r="BR118" s="1645"/>
      <c r="BS118" s="1645"/>
      <c r="BT118" s="1645"/>
      <c r="BU118" s="1645"/>
      <c r="BV118" s="1169"/>
      <c r="BW118" s="1169"/>
      <c r="BX118" s="1169"/>
      <c r="BY118" s="1169"/>
      <c r="BZ118" s="1169"/>
      <c r="CA118" s="1169"/>
      <c r="CB118" s="1169"/>
      <c r="CC118" s="1169"/>
      <c r="CD118" s="1169"/>
      <c r="CE118" s="1169"/>
      <c r="CF118" s="1859"/>
    </row>
    <row customHeight="1" ht="5.25" hidden="1">
      <c r="A119" s="1802"/>
      <c r="B119" s="1645"/>
      <c r="C119" s="1645"/>
      <c r="D119" s="2588"/>
      <c r="E119" s="1048"/>
      <c r="F119" s="1048"/>
      <c r="G119" s="1048"/>
      <c r="H119" s="1048"/>
      <c r="I119" s="1048"/>
      <c r="J119" s="1048"/>
      <c r="K119" s="1048"/>
      <c r="L119" s="1048"/>
      <c r="M119" s="1048"/>
      <c r="N119" s="1048"/>
      <c r="O119" s="1048"/>
      <c r="P119" s="1048"/>
      <c r="Q119" s="1049"/>
      <c r="R119" s="1050"/>
      <c r="S119" s="1051"/>
      <c r="T119" s="726" t="s">
        <v>1085</v>
      </c>
      <c r="U119" s="2383">
        <v>1</v>
      </c>
      <c r="V119" s="2383" t="s">
        <v>1048</v>
      </c>
      <c r="W119" s="1645"/>
      <c r="X119" s="1645"/>
      <c r="Y119" s="1645"/>
      <c r="Z119" s="1645"/>
      <c r="AA119" s="1645"/>
      <c r="AB119" s="1645"/>
      <c r="AC119" s="1046"/>
      <c r="AD119" s="1047"/>
      <c r="AE119" s="1645"/>
      <c r="AF119" s="1645"/>
      <c r="AG119" s="1645"/>
      <c r="AH119" s="1645"/>
      <c r="AI119" s="1645"/>
      <c r="AJ119" s="1645"/>
      <c r="AK119" s="1645"/>
      <c r="AL119" s="1645"/>
      <c r="AM119" s="1645"/>
      <c r="AN119" s="1645"/>
      <c r="AO119" s="1645"/>
      <c r="AP119" s="1645"/>
      <c r="AQ119" s="1645"/>
      <c r="AR119" s="1645"/>
      <c r="AS119" s="1645"/>
      <c r="AT119" s="1645"/>
      <c r="AU119" s="1645"/>
      <c r="AV119" s="1645"/>
      <c r="AW119" s="1645"/>
      <c r="AX119" s="1645"/>
      <c r="AY119" s="1645"/>
      <c r="AZ119" s="1645"/>
      <c r="BA119" s="1645"/>
      <c r="BB119" s="1645"/>
      <c r="BC119" s="1645"/>
      <c r="BD119" s="1645"/>
      <c r="BE119" s="1645"/>
      <c r="BF119" s="1645"/>
      <c r="BG119" s="1645"/>
      <c r="BH119" s="1645"/>
      <c r="BI119" s="1645"/>
      <c r="BJ119" s="1645"/>
      <c r="BK119" s="1645"/>
      <c r="BL119" s="1645"/>
      <c r="BM119" s="1645"/>
      <c r="BN119" s="1645"/>
      <c r="BO119" s="1645"/>
      <c r="BP119" s="1645"/>
      <c r="BQ119" s="1645"/>
      <c r="BR119" s="1645"/>
      <c r="BS119" s="1645"/>
      <c r="BT119" s="1645"/>
      <c r="BU119" s="1645"/>
      <c r="BV119" s="1645"/>
      <c r="BW119" s="1645"/>
      <c r="BX119" s="1645"/>
      <c r="BY119" s="1645"/>
      <c r="BZ119" s="1645"/>
      <c r="CA119" s="1645"/>
      <c r="CB119" s="1645"/>
      <c r="CC119" s="1645"/>
      <c r="CD119" s="1645"/>
      <c r="CE119" s="1645"/>
      <c r="CF119" s="1325"/>
    </row>
    <row customHeight="1" ht="5.25" hidden="1">
      <c r="A120" s="1802"/>
      <c r="B120" s="1645"/>
      <c r="C120" s="1645"/>
      <c r="D120" s="2588"/>
      <c r="E120" s="644"/>
      <c r="F120" s="644"/>
      <c r="G120" s="644"/>
      <c r="H120" s="644"/>
      <c r="I120" s="644"/>
      <c r="J120" s="644"/>
      <c r="K120" s="644"/>
      <c r="L120" s="644"/>
      <c r="M120" s="644"/>
      <c r="N120" s="644"/>
      <c r="O120" s="644"/>
      <c r="P120" s="644"/>
      <c r="Q120" s="644"/>
      <c r="R120" s="644"/>
      <c r="S120" s="645"/>
      <c r="T120" s="727"/>
      <c r="U120" s="2383"/>
      <c r="V120" s="2383"/>
      <c r="W120" s="1645"/>
      <c r="X120" s="1645"/>
      <c r="Y120" s="1645"/>
      <c r="Z120" s="1645"/>
      <c r="AA120" s="1645"/>
      <c r="AB120" s="1645"/>
      <c r="AC120" s="1046"/>
      <c r="AD120" s="1047"/>
      <c r="AE120" s="1645"/>
      <c r="AF120" s="1645"/>
      <c r="AG120" s="1645"/>
      <c r="AH120" s="1645"/>
      <c r="AI120" s="1645"/>
      <c r="AJ120" s="1645"/>
      <c r="AK120" s="1645"/>
      <c r="AL120" s="1645"/>
      <c r="AM120" s="1645"/>
      <c r="AN120" s="1645"/>
      <c r="AO120" s="1645"/>
      <c r="AP120" s="1645"/>
      <c r="AQ120" s="1645"/>
      <c r="AR120" s="1645"/>
      <c r="AS120" s="1645"/>
      <c r="AT120" s="1645"/>
      <c r="AU120" s="1645"/>
      <c r="AV120" s="1645"/>
      <c r="AW120" s="1645"/>
      <c r="AX120" s="1645"/>
      <c r="AY120" s="1645"/>
      <c r="AZ120" s="1645"/>
      <c r="BA120" s="1645"/>
      <c r="BB120" s="1645"/>
      <c r="BC120" s="1645"/>
      <c r="BD120" s="1645"/>
      <c r="BE120" s="1645"/>
      <c r="BF120" s="1645"/>
      <c r="BG120" s="1645"/>
      <c r="BH120" s="1645"/>
      <c r="BI120" s="1645"/>
      <c r="BJ120" s="1645"/>
      <c r="BK120" s="1645"/>
      <c r="BL120" s="1645"/>
      <c r="BM120" s="1645"/>
      <c r="BN120" s="1645"/>
      <c r="BO120" s="1645"/>
      <c r="BP120" s="1645"/>
      <c r="BQ120" s="1645"/>
      <c r="BR120" s="1645"/>
      <c r="BS120" s="1645"/>
      <c r="BT120" s="1645"/>
      <c r="BU120" s="1645"/>
      <c r="BV120" s="1645"/>
      <c r="BW120" s="1645"/>
      <c r="BX120" s="1645"/>
      <c r="BY120" s="1645"/>
      <c r="BZ120" s="1645"/>
      <c r="CA120" s="1645"/>
      <c r="CB120" s="1645"/>
      <c r="CC120" s="1645"/>
      <c r="CD120" s="1645"/>
      <c r="CE120" s="1645"/>
      <c r="CF120" s="1325"/>
    </row>
    <row customHeight="1" ht="5.25" hidden="1">
      <c r="A121" s="1802"/>
      <c r="B121" s="1645"/>
      <c r="C121" s="1645"/>
      <c r="D121" s="2589"/>
      <c r="E121" s="1052"/>
      <c r="F121" s="1053"/>
      <c r="G121" s="1053"/>
      <c r="H121" s="1054"/>
      <c r="I121" s="1054"/>
      <c r="J121" s="1054"/>
      <c r="K121" s="1054"/>
      <c r="L121" s="1054"/>
      <c r="M121" s="1054"/>
      <c r="N121" s="1054"/>
      <c r="O121" s="1054"/>
      <c r="P121" s="1054"/>
      <c r="Q121" s="1054"/>
      <c r="R121" s="955"/>
      <c r="S121" s="1055"/>
      <c r="T121" s="727"/>
      <c r="U121" s="2383"/>
      <c r="V121" s="2383"/>
      <c r="W121" s="1645"/>
      <c r="X121" s="1645"/>
      <c r="Y121" s="1645"/>
      <c r="Z121" s="1645"/>
      <c r="AA121" s="1645"/>
      <c r="AB121" s="1645"/>
      <c r="AC121" s="1046"/>
      <c r="AD121" s="1047"/>
      <c r="AE121" s="1645"/>
      <c r="AF121" s="1645"/>
      <c r="AG121" s="1645"/>
      <c r="AH121" s="1645"/>
      <c r="AI121" s="1645"/>
      <c r="AJ121" s="1645"/>
      <c r="AK121" s="1645"/>
      <c r="AL121" s="1645"/>
      <c r="AM121" s="1645"/>
      <c r="AN121" s="1645"/>
      <c r="AO121" s="1645"/>
      <c r="AP121" s="1645"/>
      <c r="AQ121" s="1645"/>
      <c r="AR121" s="1645"/>
      <c r="AS121" s="1645"/>
      <c r="AT121" s="1645"/>
      <c r="AU121" s="1645"/>
      <c r="AV121" s="1645"/>
      <c r="AW121" s="1645"/>
      <c r="AX121" s="1645"/>
      <c r="AY121" s="1645"/>
      <c r="AZ121" s="1645"/>
      <c r="BA121" s="1645"/>
      <c r="BB121" s="1645"/>
      <c r="BC121" s="1645"/>
      <c r="BD121" s="1645"/>
      <c r="BE121" s="1645"/>
      <c r="BF121" s="1645"/>
      <c r="BG121" s="1645"/>
      <c r="BH121" s="1645"/>
      <c r="BI121" s="1645"/>
      <c r="BJ121" s="1645"/>
      <c r="BK121" s="1645"/>
      <c r="BL121" s="1645"/>
      <c r="BM121" s="1645"/>
      <c r="BN121" s="1645"/>
      <c r="BO121" s="1645"/>
      <c r="BP121" s="1645"/>
      <c r="BQ121" s="1645"/>
      <c r="BR121" s="1645"/>
      <c r="BS121" s="1645"/>
      <c r="BT121" s="1645"/>
      <c r="BU121" s="1645"/>
      <c r="BV121" s="1645"/>
      <c r="BW121" s="1645"/>
      <c r="BX121" s="1645"/>
      <c r="BY121" s="1645"/>
      <c r="BZ121" s="1645"/>
      <c r="CA121" s="1645"/>
      <c r="CB121" s="1645"/>
      <c r="CC121" s="1645"/>
      <c r="CD121" s="1645"/>
      <c r="CE121" s="1645"/>
      <c r="CF121" s="1325"/>
    </row>
    <row customHeight="1" ht="15" hidden="1">
      <c r="A122" s="632" t="s">
        <v>232</v>
      </c>
      <c r="B122" s="633"/>
      <c r="C122" s="633" t="s">
        <v>22</v>
      </c>
      <c r="D122" s="2587" t="s">
        <v>1099</v>
      </c>
      <c r="E122" s="2386" t="s">
        <v>196</v>
      </c>
      <c r="F122" s="2387"/>
      <c r="G122" s="2388"/>
      <c r="H122" s="2392" t="str">
        <f>IF(A122="","",INDEX(DIFFERENTIATION_UNMERGE_VD,MATCH(A122,DIFFERENTIATION_ID_DIFF,0)))</f>
        <v>Производство тепловой энергии. Некомбинированная выработка</v>
      </c>
      <c r="I122" s="2392"/>
      <c r="J122" s="2392"/>
      <c r="K122" s="2392"/>
      <c r="L122" s="2392"/>
      <c r="M122" s="2392"/>
      <c r="N122" s="2392"/>
      <c r="O122" s="2392"/>
      <c r="P122" s="2392"/>
      <c r="Q122" s="2392"/>
      <c r="R122" s="2392"/>
      <c r="S122" s="728"/>
      <c r="T122" s="725"/>
      <c r="U122" s="634"/>
      <c r="V122" s="634"/>
      <c r="W122" s="635"/>
      <c r="X122" s="635"/>
      <c r="Y122" s="635"/>
      <c r="Z122" s="635"/>
      <c r="AA122" s="636"/>
      <c r="AB122" s="637"/>
      <c r="AC122" s="2384"/>
      <c r="AD122" s="638"/>
      <c r="AE122" s="639" t="s">
        <v>22</v>
      </c>
      <c r="AF122" s="639"/>
      <c r="AG122" s="640" t="s">
        <v>1082</v>
      </c>
      <c r="AH122" s="641">
        <v>3</v>
      </c>
      <c r="AI122" s="634"/>
      <c r="AJ122" s="634"/>
      <c r="AK122" s="634"/>
      <c r="AL122" s="634"/>
      <c r="AM122" s="634"/>
      <c r="AN122" s="634"/>
      <c r="AO122" s="634"/>
      <c r="AP122" s="634"/>
      <c r="AQ122" s="634"/>
      <c r="AR122" s="634"/>
      <c r="AS122" s="634"/>
      <c r="AT122" s="634"/>
      <c r="AU122" s="634"/>
      <c r="AV122" s="634"/>
      <c r="AW122" s="634"/>
      <c r="AX122" s="634"/>
      <c r="AY122" s="634"/>
      <c r="AZ122" s="634"/>
      <c r="BA122" s="634"/>
      <c r="BB122" s="634"/>
      <c r="BC122" s="634"/>
      <c r="BD122" s="634"/>
      <c r="BE122" s="634"/>
      <c r="BF122" s="634"/>
      <c r="BG122" s="634"/>
      <c r="BH122" s="634"/>
      <c r="BI122" s="634"/>
      <c r="BJ122" s="634"/>
      <c r="BK122" s="634"/>
      <c r="BL122" s="634"/>
      <c r="BM122" s="634"/>
      <c r="BN122" s="634"/>
      <c r="BO122" s="634"/>
      <c r="BP122" s="634"/>
      <c r="BQ122" s="634"/>
      <c r="BR122" s="634"/>
      <c r="BS122" s="634"/>
      <c r="BT122" s="634"/>
      <c r="BU122" s="634"/>
      <c r="BV122" s="635"/>
      <c r="BW122" s="635"/>
      <c r="BX122" s="635"/>
      <c r="BY122" s="635"/>
      <c r="BZ122" s="635"/>
      <c r="CA122" s="635"/>
      <c r="CB122" s="635"/>
      <c r="CC122" s="635"/>
      <c r="CD122" s="635"/>
      <c r="CE122" s="635"/>
      <c r="CF122" s="1859"/>
    </row>
    <row customHeight="1" ht="15" hidden="1">
      <c r="A123" s="632"/>
      <c r="B123" s="633"/>
      <c r="C123" s="633"/>
      <c r="D123" s="2588"/>
      <c r="E123" s="2386" t="s">
        <v>1037</v>
      </c>
      <c r="F123" s="2387"/>
      <c r="G123" s="2388"/>
      <c r="H123" s="2392" t="str">
        <f>IF(A122="","",INDEX(DIFFERENTIATION_UNMERGE_AREA,MATCH(A122,DIFFERENTIATION_ID_DIFF,0)))</f>
        <v>Территория 1</v>
      </c>
      <c r="I123" s="2392"/>
      <c r="J123" s="2392"/>
      <c r="K123" s="2392"/>
      <c r="L123" s="2392"/>
      <c r="M123" s="2392"/>
      <c r="N123" s="2392"/>
      <c r="O123" s="2392"/>
      <c r="P123" s="2392"/>
      <c r="Q123" s="2392"/>
      <c r="R123" s="2392"/>
      <c r="S123" s="728"/>
      <c r="T123" s="725"/>
      <c r="U123" s="634"/>
      <c r="V123" s="634"/>
      <c r="W123" s="635"/>
      <c r="X123" s="635"/>
      <c r="Y123" s="635"/>
      <c r="Z123" s="635"/>
      <c r="AA123" s="636"/>
      <c r="AB123" s="637"/>
      <c r="AC123" s="2384"/>
      <c r="AD123" s="638"/>
      <c r="AE123" s="639"/>
      <c r="AF123" s="639"/>
      <c r="AG123" s="640"/>
      <c r="AH123" s="641"/>
      <c r="AI123" s="634"/>
      <c r="AJ123" s="634"/>
      <c r="AK123" s="634"/>
      <c r="AL123" s="634"/>
      <c r="AM123" s="634"/>
      <c r="AN123" s="634"/>
      <c r="AO123" s="634"/>
      <c r="AP123" s="634"/>
      <c r="AQ123" s="634"/>
      <c r="AR123" s="634"/>
      <c r="AS123" s="634"/>
      <c r="AT123" s="634"/>
      <c r="AU123" s="634"/>
      <c r="AV123" s="634"/>
      <c r="AW123" s="634"/>
      <c r="AX123" s="634"/>
      <c r="AY123" s="634"/>
      <c r="AZ123" s="634"/>
      <c r="BA123" s="634"/>
      <c r="BB123" s="634"/>
      <c r="BC123" s="634"/>
      <c r="BD123" s="634"/>
      <c r="BE123" s="634"/>
      <c r="BF123" s="634"/>
      <c r="BG123" s="634"/>
      <c r="BH123" s="634"/>
      <c r="BI123" s="634"/>
      <c r="BJ123" s="634"/>
      <c r="BK123" s="634"/>
      <c r="BL123" s="634"/>
      <c r="BM123" s="634"/>
      <c r="BN123" s="634"/>
      <c r="BO123" s="634"/>
      <c r="BP123" s="634"/>
      <c r="BQ123" s="634"/>
      <c r="BR123" s="634"/>
      <c r="BS123" s="634"/>
      <c r="BT123" s="634"/>
      <c r="BU123" s="634"/>
      <c r="BV123" s="635"/>
      <c r="BW123" s="635"/>
      <c r="BX123" s="635"/>
      <c r="BY123" s="635"/>
      <c r="BZ123" s="635"/>
      <c r="CA123" s="635"/>
      <c r="CB123" s="635"/>
      <c r="CC123" s="635"/>
      <c r="CD123" s="635"/>
      <c r="CE123" s="635"/>
      <c r="CF123" s="1859"/>
    </row>
    <row customHeight="1" ht="15" hidden="1">
      <c r="A124" s="632"/>
      <c r="B124" s="633"/>
      <c r="C124" s="633"/>
      <c r="D124" s="2588"/>
      <c r="E124" s="2386" t="s">
        <v>1038</v>
      </c>
      <c r="F124" s="2387"/>
      <c r="G124" s="2388"/>
      <c r="H124" s="2392" t="str">
        <f>IF(A122="","",INDEX(DIFFERENTIATION_UNMERGE_SYSTEM,MATCH(A122,DIFFERENTIATION_ID_DIFF,0)))</f>
        <v>с. Знаменка, ул. Набережная, 1А, котельная 1-32</v>
      </c>
      <c r="I124" s="2392"/>
      <c r="J124" s="2392"/>
      <c r="K124" s="2392"/>
      <c r="L124" s="2392"/>
      <c r="M124" s="2392"/>
      <c r="N124" s="2392"/>
      <c r="O124" s="2392"/>
      <c r="P124" s="2392"/>
      <c r="Q124" s="2392"/>
      <c r="R124" s="2392"/>
      <c r="S124" s="728"/>
      <c r="T124" s="725"/>
      <c r="U124" s="634"/>
      <c r="V124" s="634"/>
      <c r="W124" s="635"/>
      <c r="X124" s="635"/>
      <c r="Y124" s="635"/>
      <c r="Z124" s="635"/>
      <c r="AA124" s="636"/>
      <c r="AB124" s="637"/>
      <c r="AC124" s="2384"/>
      <c r="AD124" s="638"/>
      <c r="AE124" s="639"/>
      <c r="AF124" s="639"/>
      <c r="AG124" s="640"/>
      <c r="AH124" s="641"/>
      <c r="AI124" s="634"/>
      <c r="AJ124" s="634"/>
      <c r="AK124" s="634"/>
      <c r="AL124" s="634"/>
      <c r="AM124" s="634"/>
      <c r="AN124" s="634"/>
      <c r="AO124" s="634"/>
      <c r="AP124" s="634"/>
      <c r="AQ124" s="634"/>
      <c r="AR124" s="634"/>
      <c r="AS124" s="634"/>
      <c r="AT124" s="634"/>
      <c r="AU124" s="634"/>
      <c r="AV124" s="634"/>
      <c r="AW124" s="634"/>
      <c r="AX124" s="634"/>
      <c r="AY124" s="634"/>
      <c r="AZ124" s="634"/>
      <c r="BA124" s="634"/>
      <c r="BB124" s="634"/>
      <c r="BC124" s="634"/>
      <c r="BD124" s="634"/>
      <c r="BE124" s="634"/>
      <c r="BF124" s="634"/>
      <c r="BG124" s="634"/>
      <c r="BH124" s="634"/>
      <c r="BI124" s="634"/>
      <c r="BJ124" s="634"/>
      <c r="BK124" s="634"/>
      <c r="BL124" s="634"/>
      <c r="BM124" s="634"/>
      <c r="BN124" s="634"/>
      <c r="BO124" s="634"/>
      <c r="BP124" s="634"/>
      <c r="BQ124" s="634"/>
      <c r="BR124" s="634"/>
      <c r="BS124" s="634"/>
      <c r="BT124" s="634"/>
      <c r="BU124" s="634"/>
      <c r="BV124" s="635"/>
      <c r="BW124" s="635"/>
      <c r="BX124" s="635"/>
      <c r="BY124" s="635"/>
      <c r="BZ124" s="635"/>
      <c r="CA124" s="635"/>
      <c r="CB124" s="635"/>
      <c r="CC124" s="635"/>
      <c r="CD124" s="635"/>
      <c r="CE124" s="635"/>
      <c r="CF124" s="1859"/>
    </row>
    <row customHeight="1" ht="24.75" hidden="1">
      <c r="A125" s="1815"/>
      <c r="B125" s="1169"/>
      <c r="C125" s="421"/>
      <c r="D125" s="2588"/>
      <c r="E125" s="2385" t="s">
        <v>1083</v>
      </c>
      <c r="F125" s="2385"/>
      <c r="G125" s="2385"/>
      <c r="H125" s="2385"/>
      <c r="I125" s="2385"/>
      <c r="J125" s="2385"/>
      <c r="K125" s="2385"/>
      <c r="L125" s="2385"/>
      <c r="M125" s="2385"/>
      <c r="N125" s="2385"/>
      <c r="O125" s="2385"/>
      <c r="P125" s="2385"/>
      <c r="Q125" s="567">
        <f>SUMIF(T126:T127,"i",Q126:Q127)</f>
        <v>0</v>
      </c>
      <c r="R125" s="1026"/>
      <c r="S125" s="1807" t="s">
        <v>1084</v>
      </c>
      <c r="T125" s="726" t="s">
        <v>1085</v>
      </c>
      <c r="U125" s="2383">
        <v>1</v>
      </c>
      <c r="V125" s="2383" t="s">
        <v>1048</v>
      </c>
      <c r="W125" s="1169"/>
      <c r="X125" s="1169"/>
      <c r="Y125" s="1169"/>
      <c r="Z125" s="1169"/>
      <c r="AA125" s="1645"/>
      <c r="AB125" s="1169"/>
      <c r="AC125" s="2384"/>
      <c r="AD125" s="638"/>
      <c r="AE125" s="1169"/>
      <c r="AF125" s="1169"/>
      <c r="AG125" s="1645"/>
      <c r="AH125" s="1645"/>
      <c r="AI125" s="1645"/>
      <c r="AJ125" s="1645"/>
      <c r="AK125" s="1645"/>
      <c r="AL125" s="1645"/>
      <c r="AM125" s="1645"/>
      <c r="AN125" s="1645"/>
      <c r="AO125" s="1645"/>
      <c r="AP125" s="1645"/>
      <c r="AQ125" s="1645"/>
      <c r="AR125" s="1645"/>
      <c r="AS125" s="1645"/>
      <c r="AT125" s="1645"/>
      <c r="AU125" s="1645"/>
      <c r="AV125" s="1645"/>
      <c r="AW125" s="1645"/>
      <c r="AX125" s="1645"/>
      <c r="AY125" s="1645"/>
      <c r="AZ125" s="1645"/>
      <c r="BA125" s="1645"/>
      <c r="BB125" s="1645"/>
      <c r="BC125" s="1645"/>
      <c r="BD125" s="1645"/>
      <c r="BE125" s="1645"/>
      <c r="BF125" s="1645"/>
      <c r="BG125" s="1645"/>
      <c r="BH125" s="1645"/>
      <c r="BI125" s="1645"/>
      <c r="BJ125" s="1645"/>
      <c r="BK125" s="1645"/>
      <c r="BL125" s="1645"/>
      <c r="BM125" s="1645"/>
      <c r="BN125" s="1645"/>
      <c r="BO125" s="1645"/>
      <c r="BP125" s="1645"/>
      <c r="BQ125" s="1645"/>
      <c r="BR125" s="1645"/>
      <c r="BS125" s="1645"/>
      <c r="BT125" s="1645"/>
      <c r="BU125" s="1645"/>
      <c r="BV125" s="1169"/>
      <c r="BW125" s="1169"/>
      <c r="BX125" s="1169"/>
      <c r="BY125" s="1169"/>
      <c r="BZ125" s="1169"/>
      <c r="CA125" s="1169"/>
      <c r="CB125" s="1169"/>
      <c r="CC125" s="1169"/>
      <c r="CD125" s="1169"/>
      <c r="CE125" s="1169"/>
      <c r="CF125" s="1859"/>
    </row>
    <row customHeight="1" ht="11.25" hidden="1">
      <c r="A126" s="1802"/>
      <c r="B126" s="1645"/>
      <c r="C126" s="1645"/>
      <c r="D126" s="2588"/>
      <c r="E126" s="644"/>
      <c r="F126" s="644">
        <v>0</v>
      </c>
      <c r="G126" s="644"/>
      <c r="H126" s="644"/>
      <c r="I126" s="644"/>
      <c r="J126" s="644"/>
      <c r="K126" s="644"/>
      <c r="L126" s="644"/>
      <c r="M126" s="644"/>
      <c r="N126" s="644"/>
      <c r="O126" s="644"/>
      <c r="P126" s="644"/>
      <c r="Q126" s="644"/>
      <c r="R126" s="644"/>
      <c r="S126" s="645"/>
      <c r="T126" s="727"/>
      <c r="U126" s="2383"/>
      <c r="V126" s="2383"/>
      <c r="W126" s="1645"/>
      <c r="X126" s="1645"/>
      <c r="Y126" s="1645"/>
      <c r="Z126" s="1645"/>
      <c r="AA126" s="1645"/>
      <c r="AB126" s="1169"/>
      <c r="AC126" s="2384"/>
      <c r="AD126" s="638"/>
      <c r="AE126" s="1169"/>
      <c r="AF126" s="1169"/>
      <c r="AG126" s="1645"/>
      <c r="AH126" s="1645"/>
      <c r="AI126" s="1645"/>
      <c r="AJ126" s="1645"/>
      <c r="AK126" s="1645"/>
      <c r="AL126" s="1645"/>
      <c r="AM126" s="1645"/>
      <c r="AN126" s="1645"/>
      <c r="AO126" s="1645"/>
      <c r="AP126" s="1645"/>
      <c r="AQ126" s="1645"/>
      <c r="AR126" s="1645"/>
      <c r="AS126" s="1645"/>
      <c r="AT126" s="1645"/>
      <c r="AU126" s="1645"/>
      <c r="AV126" s="1645"/>
      <c r="AW126" s="1645"/>
      <c r="AX126" s="1645"/>
      <c r="AY126" s="1645"/>
      <c r="AZ126" s="1645"/>
      <c r="BA126" s="1645"/>
      <c r="BB126" s="1645"/>
      <c r="BC126" s="1645"/>
      <c r="BD126" s="1645"/>
      <c r="BE126" s="1645"/>
      <c r="BF126" s="1645"/>
      <c r="BG126" s="1645"/>
      <c r="BH126" s="1645"/>
      <c r="BI126" s="1645"/>
      <c r="BJ126" s="1645"/>
      <c r="BK126" s="1645"/>
      <c r="BL126" s="1645"/>
      <c r="BM126" s="1645"/>
      <c r="BN126" s="1645"/>
      <c r="BO126" s="1645"/>
      <c r="BP126" s="1645"/>
      <c r="BQ126" s="1645"/>
      <c r="BR126" s="1645"/>
      <c r="BS126" s="1645"/>
      <c r="BT126" s="1645"/>
      <c r="BU126" s="1645"/>
      <c r="BV126" s="1645"/>
      <c r="BW126" s="1645"/>
      <c r="BX126" s="1645"/>
      <c r="BY126" s="1645"/>
      <c r="BZ126" s="1645"/>
      <c r="CA126" s="1645"/>
      <c r="CB126" s="1645"/>
      <c r="CC126" s="1645"/>
      <c r="CD126" s="1645"/>
      <c r="CE126" s="1645"/>
      <c r="CF126" s="1859"/>
    </row>
    <row customHeight="1" ht="11.25" hidden="1">
      <c r="A127" s="1815"/>
      <c r="B127" s="1169"/>
      <c r="C127" s="421"/>
      <c r="D127" s="2588"/>
      <c r="E127" s="658" t="s">
        <v>22</v>
      </c>
      <c r="F127" s="1177" t="s">
        <v>22</v>
      </c>
      <c r="G127" s="1177" t="s">
        <v>1088</v>
      </c>
      <c r="H127" s="660" t="s">
        <v>22</v>
      </c>
      <c r="I127" s="660"/>
      <c r="J127" s="660"/>
      <c r="K127" s="660"/>
      <c r="L127" s="660"/>
      <c r="M127" s="660"/>
      <c r="N127" s="660"/>
      <c r="O127" s="660"/>
      <c r="P127" s="660"/>
      <c r="Q127" s="660"/>
      <c r="R127" s="661"/>
      <c r="S127" s="662"/>
      <c r="T127" s="727"/>
      <c r="U127" s="2383"/>
      <c r="V127" s="2383"/>
      <c r="W127" s="1169"/>
      <c r="X127" s="1169"/>
      <c r="Y127" s="1169"/>
      <c r="Z127" s="1169"/>
      <c r="AA127" s="1645"/>
      <c r="AB127" s="1169"/>
      <c r="AC127" s="2384"/>
      <c r="AD127" s="638"/>
      <c r="AE127" s="1169"/>
      <c r="AF127" s="1169"/>
      <c r="AG127" s="1645"/>
      <c r="AH127" s="1645"/>
      <c r="AI127" s="1645"/>
      <c r="AJ127" s="1645"/>
      <c r="AK127" s="1645"/>
      <c r="AL127" s="1645"/>
      <c r="AM127" s="1645"/>
      <c r="AN127" s="1645"/>
      <c r="AO127" s="1645"/>
      <c r="AP127" s="1645"/>
      <c r="AQ127" s="1645"/>
      <c r="AR127" s="1645"/>
      <c r="AS127" s="1645"/>
      <c r="AT127" s="1645"/>
      <c r="AU127" s="1645"/>
      <c r="AV127" s="1645"/>
      <c r="AW127" s="1645"/>
      <c r="AX127" s="1645"/>
      <c r="AY127" s="1645"/>
      <c r="AZ127" s="1645"/>
      <c r="BA127" s="1645"/>
      <c r="BB127" s="1645"/>
      <c r="BC127" s="1645"/>
      <c r="BD127" s="1645"/>
      <c r="BE127" s="1645"/>
      <c r="BF127" s="1645"/>
      <c r="BG127" s="1645"/>
      <c r="BH127" s="1645"/>
      <c r="BI127" s="1645"/>
      <c r="BJ127" s="1645"/>
      <c r="BK127" s="1645"/>
      <c r="BL127" s="1645"/>
      <c r="BM127" s="1645"/>
      <c r="BN127" s="1645"/>
      <c r="BO127" s="1645"/>
      <c r="BP127" s="1645"/>
      <c r="BQ127" s="1645"/>
      <c r="BR127" s="1645"/>
      <c r="BS127" s="1645"/>
      <c r="BT127" s="1645"/>
      <c r="BU127" s="1645"/>
      <c r="BV127" s="1169"/>
      <c r="BW127" s="1169"/>
      <c r="BX127" s="1169"/>
      <c r="BY127" s="1169"/>
      <c r="BZ127" s="1169"/>
      <c r="CA127" s="1169"/>
      <c r="CB127" s="1169"/>
      <c r="CC127" s="1169"/>
      <c r="CD127" s="1169"/>
      <c r="CE127" s="1169"/>
      <c r="CF127" s="1859"/>
    </row>
    <row customHeight="1" ht="5.25" hidden="1">
      <c r="A128" s="1802"/>
      <c r="B128" s="1645"/>
      <c r="C128" s="1645"/>
      <c r="D128" s="2588"/>
      <c r="E128" s="1048"/>
      <c r="F128" s="1048"/>
      <c r="G128" s="1048"/>
      <c r="H128" s="1048"/>
      <c r="I128" s="1048"/>
      <c r="J128" s="1048"/>
      <c r="K128" s="1048"/>
      <c r="L128" s="1048"/>
      <c r="M128" s="1048"/>
      <c r="N128" s="1048"/>
      <c r="O128" s="1048"/>
      <c r="P128" s="1048"/>
      <c r="Q128" s="1049"/>
      <c r="R128" s="1050"/>
      <c r="S128" s="1051"/>
      <c r="T128" s="726" t="s">
        <v>1085</v>
      </c>
      <c r="U128" s="2383">
        <v>1</v>
      </c>
      <c r="V128" s="2383" t="s">
        <v>1048</v>
      </c>
      <c r="W128" s="1645"/>
      <c r="X128" s="1645"/>
      <c r="Y128" s="1645"/>
      <c r="Z128" s="1645"/>
      <c r="AA128" s="1645"/>
      <c r="AB128" s="1645"/>
      <c r="AC128" s="1046"/>
      <c r="AD128" s="1047"/>
      <c r="AE128" s="1645"/>
      <c r="AF128" s="1645"/>
      <c r="AG128" s="1645"/>
      <c r="AH128" s="1645"/>
      <c r="AI128" s="1645"/>
      <c r="AJ128" s="1645"/>
      <c r="AK128" s="1645"/>
      <c r="AL128" s="1645"/>
      <c r="AM128" s="1645"/>
      <c r="AN128" s="1645"/>
      <c r="AO128" s="1645"/>
      <c r="AP128" s="1645"/>
      <c r="AQ128" s="1645"/>
      <c r="AR128" s="1645"/>
      <c r="AS128" s="1645"/>
      <c r="AT128" s="1645"/>
      <c r="AU128" s="1645"/>
      <c r="AV128" s="1645"/>
      <c r="AW128" s="1645"/>
      <c r="AX128" s="1645"/>
      <c r="AY128" s="1645"/>
      <c r="AZ128" s="1645"/>
      <c r="BA128" s="1645"/>
      <c r="BB128" s="1645"/>
      <c r="BC128" s="1645"/>
      <c r="BD128" s="1645"/>
      <c r="BE128" s="1645"/>
      <c r="BF128" s="1645"/>
      <c r="BG128" s="1645"/>
      <c r="BH128" s="1645"/>
      <c r="BI128" s="1645"/>
      <c r="BJ128" s="1645"/>
      <c r="BK128" s="1645"/>
      <c r="BL128" s="1645"/>
      <c r="BM128" s="1645"/>
      <c r="BN128" s="1645"/>
      <c r="BO128" s="1645"/>
      <c r="BP128" s="1645"/>
      <c r="BQ128" s="1645"/>
      <c r="BR128" s="1645"/>
      <c r="BS128" s="1645"/>
      <c r="BT128" s="1645"/>
      <c r="BU128" s="1645"/>
      <c r="BV128" s="1645"/>
      <c r="BW128" s="1645"/>
      <c r="BX128" s="1645"/>
      <c r="BY128" s="1645"/>
      <c r="BZ128" s="1645"/>
      <c r="CA128" s="1645"/>
      <c r="CB128" s="1645"/>
      <c r="CC128" s="1645"/>
      <c r="CD128" s="1645"/>
      <c r="CE128" s="1645"/>
      <c r="CF128" s="1325"/>
    </row>
    <row customHeight="1" ht="5.25" hidden="1">
      <c r="A129" s="1802"/>
      <c r="B129" s="1645"/>
      <c r="C129" s="1645"/>
      <c r="D129" s="2588"/>
      <c r="E129" s="644"/>
      <c r="F129" s="644"/>
      <c r="G129" s="644"/>
      <c r="H129" s="644"/>
      <c r="I129" s="644"/>
      <c r="J129" s="644"/>
      <c r="K129" s="644"/>
      <c r="L129" s="644"/>
      <c r="M129" s="644"/>
      <c r="N129" s="644"/>
      <c r="O129" s="644"/>
      <c r="P129" s="644"/>
      <c r="Q129" s="644"/>
      <c r="R129" s="644"/>
      <c r="S129" s="645"/>
      <c r="T129" s="727"/>
      <c r="U129" s="2383"/>
      <c r="V129" s="2383"/>
      <c r="W129" s="1645"/>
      <c r="X129" s="1645"/>
      <c r="Y129" s="1645"/>
      <c r="Z129" s="1645"/>
      <c r="AA129" s="1645"/>
      <c r="AB129" s="1645"/>
      <c r="AC129" s="1046"/>
      <c r="AD129" s="1047"/>
      <c r="AE129" s="1645"/>
      <c r="AF129" s="1645"/>
      <c r="AG129" s="1645"/>
      <c r="AH129" s="1645"/>
      <c r="AI129" s="1645"/>
      <c r="AJ129" s="1645"/>
      <c r="AK129" s="1645"/>
      <c r="AL129" s="1645"/>
      <c r="AM129" s="1645"/>
      <c r="AN129" s="1645"/>
      <c r="AO129" s="1645"/>
      <c r="AP129" s="1645"/>
      <c r="AQ129" s="1645"/>
      <c r="AR129" s="1645"/>
      <c r="AS129" s="1645"/>
      <c r="AT129" s="1645"/>
      <c r="AU129" s="1645"/>
      <c r="AV129" s="1645"/>
      <c r="AW129" s="1645"/>
      <c r="AX129" s="1645"/>
      <c r="AY129" s="1645"/>
      <c r="AZ129" s="1645"/>
      <c r="BA129" s="1645"/>
      <c r="BB129" s="1645"/>
      <c r="BC129" s="1645"/>
      <c r="BD129" s="1645"/>
      <c r="BE129" s="1645"/>
      <c r="BF129" s="1645"/>
      <c r="BG129" s="1645"/>
      <c r="BH129" s="1645"/>
      <c r="BI129" s="1645"/>
      <c r="BJ129" s="1645"/>
      <c r="BK129" s="1645"/>
      <c r="BL129" s="1645"/>
      <c r="BM129" s="1645"/>
      <c r="BN129" s="1645"/>
      <c r="BO129" s="1645"/>
      <c r="BP129" s="1645"/>
      <c r="BQ129" s="1645"/>
      <c r="BR129" s="1645"/>
      <c r="BS129" s="1645"/>
      <c r="BT129" s="1645"/>
      <c r="BU129" s="1645"/>
      <c r="BV129" s="1645"/>
      <c r="BW129" s="1645"/>
      <c r="BX129" s="1645"/>
      <c r="BY129" s="1645"/>
      <c r="BZ129" s="1645"/>
      <c r="CA129" s="1645"/>
      <c r="CB129" s="1645"/>
      <c r="CC129" s="1645"/>
      <c r="CD129" s="1645"/>
      <c r="CE129" s="1645"/>
      <c r="CF129" s="1325"/>
    </row>
    <row customHeight="1" ht="5.25" hidden="1">
      <c r="A130" s="1802"/>
      <c r="B130" s="1645"/>
      <c r="C130" s="1645"/>
      <c r="D130" s="2589"/>
      <c r="E130" s="1052"/>
      <c r="F130" s="1053"/>
      <c r="G130" s="1053"/>
      <c r="H130" s="1054"/>
      <c r="I130" s="1054"/>
      <c r="J130" s="1054"/>
      <c r="K130" s="1054"/>
      <c r="L130" s="1054"/>
      <c r="M130" s="1054"/>
      <c r="N130" s="1054"/>
      <c r="O130" s="1054"/>
      <c r="P130" s="1054"/>
      <c r="Q130" s="1054"/>
      <c r="R130" s="955"/>
      <c r="S130" s="1055"/>
      <c r="T130" s="727"/>
      <c r="U130" s="2383"/>
      <c r="V130" s="2383"/>
      <c r="W130" s="1645"/>
      <c r="X130" s="1645"/>
      <c r="Y130" s="1645"/>
      <c r="Z130" s="1645"/>
      <c r="AA130" s="1645"/>
      <c r="AB130" s="1645"/>
      <c r="AC130" s="1046"/>
      <c r="AD130" s="1047"/>
      <c r="AE130" s="1645"/>
      <c r="AF130" s="1645"/>
      <c r="AG130" s="1645"/>
      <c r="AH130" s="1645"/>
      <c r="AI130" s="1645"/>
      <c r="AJ130" s="1645"/>
      <c r="AK130" s="1645"/>
      <c r="AL130" s="1645"/>
      <c r="AM130" s="1645"/>
      <c r="AN130" s="1645"/>
      <c r="AO130" s="1645"/>
      <c r="AP130" s="1645"/>
      <c r="AQ130" s="1645"/>
      <c r="AR130" s="1645"/>
      <c r="AS130" s="1645"/>
      <c r="AT130" s="1645"/>
      <c r="AU130" s="1645"/>
      <c r="AV130" s="1645"/>
      <c r="AW130" s="1645"/>
      <c r="AX130" s="1645"/>
      <c r="AY130" s="1645"/>
      <c r="AZ130" s="1645"/>
      <c r="BA130" s="1645"/>
      <c r="BB130" s="1645"/>
      <c r="BC130" s="1645"/>
      <c r="BD130" s="1645"/>
      <c r="BE130" s="1645"/>
      <c r="BF130" s="1645"/>
      <c r="BG130" s="1645"/>
      <c r="BH130" s="1645"/>
      <c r="BI130" s="1645"/>
      <c r="BJ130" s="1645"/>
      <c r="BK130" s="1645"/>
      <c r="BL130" s="1645"/>
      <c r="BM130" s="1645"/>
      <c r="BN130" s="1645"/>
      <c r="BO130" s="1645"/>
      <c r="BP130" s="1645"/>
      <c r="BQ130" s="1645"/>
      <c r="BR130" s="1645"/>
      <c r="BS130" s="1645"/>
      <c r="BT130" s="1645"/>
      <c r="BU130" s="1645"/>
      <c r="BV130" s="1645"/>
      <c r="BW130" s="1645"/>
      <c r="BX130" s="1645"/>
      <c r="BY130" s="1645"/>
      <c r="BZ130" s="1645"/>
      <c r="CA130" s="1645"/>
      <c r="CB130" s="1645"/>
      <c r="CC130" s="1645"/>
      <c r="CD130" s="1645"/>
      <c r="CE130" s="1645"/>
      <c r="CF130" s="1325"/>
    </row>
    <row customHeight="1" ht="15" hidden="1">
      <c r="A131" s="632" t="s">
        <v>234</v>
      </c>
      <c r="B131" s="633"/>
      <c r="C131" s="633" t="s">
        <v>22</v>
      </c>
      <c r="D131" s="2587" t="s">
        <v>1100</v>
      </c>
      <c r="E131" s="2386" t="s">
        <v>196</v>
      </c>
      <c r="F131" s="2387"/>
      <c r="G131" s="2388"/>
      <c r="H131" s="2392" t="str">
        <f>IF(A131="","",INDEX(DIFFERENTIATION_UNMERGE_VD,MATCH(A131,DIFFERENTIATION_ID_DIFF,0)))</f>
        <v>Производство тепловой энергии. Некомбинированная выработка</v>
      </c>
      <c r="I131" s="2392"/>
      <c r="J131" s="2392"/>
      <c r="K131" s="2392"/>
      <c r="L131" s="2392"/>
      <c r="M131" s="2392"/>
      <c r="N131" s="2392"/>
      <c r="O131" s="2392"/>
      <c r="P131" s="2392"/>
      <c r="Q131" s="2392"/>
      <c r="R131" s="2392"/>
      <c r="S131" s="728"/>
      <c r="T131" s="725"/>
      <c r="U131" s="634"/>
      <c r="V131" s="634"/>
      <c r="W131" s="635"/>
      <c r="X131" s="635"/>
      <c r="Y131" s="635"/>
      <c r="Z131" s="635"/>
      <c r="AA131" s="636"/>
      <c r="AB131" s="637"/>
      <c r="AC131" s="2384"/>
      <c r="AD131" s="638"/>
      <c r="AE131" s="639" t="s">
        <v>22</v>
      </c>
      <c r="AF131" s="639"/>
      <c r="AG131" s="640" t="s">
        <v>1082</v>
      </c>
      <c r="AH131" s="641">
        <v>3</v>
      </c>
      <c r="AI131" s="634"/>
      <c r="AJ131" s="634"/>
      <c r="AK131" s="634"/>
      <c r="AL131" s="634"/>
      <c r="AM131" s="634"/>
      <c r="AN131" s="634"/>
      <c r="AO131" s="634"/>
      <c r="AP131" s="634"/>
      <c r="AQ131" s="634"/>
      <c r="AR131" s="634"/>
      <c r="AS131" s="634"/>
      <c r="AT131" s="634"/>
      <c r="AU131" s="634"/>
      <c r="AV131" s="634"/>
      <c r="AW131" s="634"/>
      <c r="AX131" s="634"/>
      <c r="AY131" s="634"/>
      <c r="AZ131" s="634"/>
      <c r="BA131" s="634"/>
      <c r="BB131" s="634"/>
      <c r="BC131" s="634"/>
      <c r="BD131" s="634"/>
      <c r="BE131" s="634"/>
      <c r="BF131" s="634"/>
      <c r="BG131" s="634"/>
      <c r="BH131" s="634"/>
      <c r="BI131" s="634"/>
      <c r="BJ131" s="634"/>
      <c r="BK131" s="634"/>
      <c r="BL131" s="634"/>
      <c r="BM131" s="634"/>
      <c r="BN131" s="634"/>
      <c r="BO131" s="634"/>
      <c r="BP131" s="634"/>
      <c r="BQ131" s="634"/>
      <c r="BR131" s="634"/>
      <c r="BS131" s="634"/>
      <c r="BT131" s="634"/>
      <c r="BU131" s="634"/>
      <c r="BV131" s="635"/>
      <c r="BW131" s="635"/>
      <c r="BX131" s="635"/>
      <c r="BY131" s="635"/>
      <c r="BZ131" s="635"/>
      <c r="CA131" s="635"/>
      <c r="CB131" s="635"/>
      <c r="CC131" s="635"/>
      <c r="CD131" s="635"/>
      <c r="CE131" s="635"/>
      <c r="CF131" s="1859"/>
    </row>
    <row customHeight="1" ht="15" hidden="1">
      <c r="A132" s="632"/>
      <c r="B132" s="633"/>
      <c r="C132" s="633"/>
      <c r="D132" s="2588"/>
      <c r="E132" s="2386" t="s">
        <v>1037</v>
      </c>
      <c r="F132" s="2387"/>
      <c r="G132" s="2388"/>
      <c r="H132" s="2392" t="str">
        <f>IF(A131="","",INDEX(DIFFERENTIATION_UNMERGE_AREA,MATCH(A131,DIFFERENTIATION_ID_DIFF,0)))</f>
        <v>Территория 1</v>
      </c>
      <c r="I132" s="2392"/>
      <c r="J132" s="2392"/>
      <c r="K132" s="2392"/>
      <c r="L132" s="2392"/>
      <c r="M132" s="2392"/>
      <c r="N132" s="2392"/>
      <c r="O132" s="2392"/>
      <c r="P132" s="2392"/>
      <c r="Q132" s="2392"/>
      <c r="R132" s="2392"/>
      <c r="S132" s="728"/>
      <c r="T132" s="725"/>
      <c r="U132" s="634"/>
      <c r="V132" s="634"/>
      <c r="W132" s="635"/>
      <c r="X132" s="635"/>
      <c r="Y132" s="635"/>
      <c r="Z132" s="635"/>
      <c r="AA132" s="636"/>
      <c r="AB132" s="637"/>
      <c r="AC132" s="2384"/>
      <c r="AD132" s="638"/>
      <c r="AE132" s="639"/>
      <c r="AF132" s="639"/>
      <c r="AG132" s="640"/>
      <c r="AH132" s="641"/>
      <c r="AI132" s="634"/>
      <c r="AJ132" s="634"/>
      <c r="AK132" s="634"/>
      <c r="AL132" s="634"/>
      <c r="AM132" s="634"/>
      <c r="AN132" s="634"/>
      <c r="AO132" s="634"/>
      <c r="AP132" s="634"/>
      <c r="AQ132" s="634"/>
      <c r="AR132" s="634"/>
      <c r="AS132" s="634"/>
      <c r="AT132" s="634"/>
      <c r="AU132" s="634"/>
      <c r="AV132" s="634"/>
      <c r="AW132" s="634"/>
      <c r="AX132" s="634"/>
      <c r="AY132" s="634"/>
      <c r="AZ132" s="634"/>
      <c r="BA132" s="634"/>
      <c r="BB132" s="634"/>
      <c r="BC132" s="634"/>
      <c r="BD132" s="634"/>
      <c r="BE132" s="634"/>
      <c r="BF132" s="634"/>
      <c r="BG132" s="634"/>
      <c r="BH132" s="634"/>
      <c r="BI132" s="634"/>
      <c r="BJ132" s="634"/>
      <c r="BK132" s="634"/>
      <c r="BL132" s="634"/>
      <c r="BM132" s="634"/>
      <c r="BN132" s="634"/>
      <c r="BO132" s="634"/>
      <c r="BP132" s="634"/>
      <c r="BQ132" s="634"/>
      <c r="BR132" s="634"/>
      <c r="BS132" s="634"/>
      <c r="BT132" s="634"/>
      <c r="BU132" s="634"/>
      <c r="BV132" s="635"/>
      <c r="BW132" s="635"/>
      <c r="BX132" s="635"/>
      <c r="BY132" s="635"/>
      <c r="BZ132" s="635"/>
      <c r="CA132" s="635"/>
      <c r="CB132" s="635"/>
      <c r="CC132" s="635"/>
      <c r="CD132" s="635"/>
      <c r="CE132" s="635"/>
      <c r="CF132" s="1859"/>
    </row>
    <row customHeight="1" ht="15" hidden="1">
      <c r="A133" s="632"/>
      <c r="B133" s="633"/>
      <c r="C133" s="633"/>
      <c r="D133" s="2588"/>
      <c r="E133" s="2386" t="s">
        <v>1038</v>
      </c>
      <c r="F133" s="2387"/>
      <c r="G133" s="2388"/>
      <c r="H133" s="2392" t="str">
        <f>IF(A131="","",INDEX(DIFFERENTIATION_UNMERGE_SYSTEM,MATCH(A131,DIFFERENTIATION_ID_DIFF,0)))</f>
        <v>с. Елховка, ул.Школьная, 8А, котельная 1-33</v>
      </c>
      <c r="I133" s="2392"/>
      <c r="J133" s="2392"/>
      <c r="K133" s="2392"/>
      <c r="L133" s="2392"/>
      <c r="M133" s="2392"/>
      <c r="N133" s="2392"/>
      <c r="O133" s="2392"/>
      <c r="P133" s="2392"/>
      <c r="Q133" s="2392"/>
      <c r="R133" s="2392"/>
      <c r="S133" s="728"/>
      <c r="T133" s="725"/>
      <c r="U133" s="634"/>
      <c r="V133" s="634"/>
      <c r="W133" s="635"/>
      <c r="X133" s="635"/>
      <c r="Y133" s="635"/>
      <c r="Z133" s="635"/>
      <c r="AA133" s="636"/>
      <c r="AB133" s="637"/>
      <c r="AC133" s="2384"/>
      <c r="AD133" s="638"/>
      <c r="AE133" s="639"/>
      <c r="AF133" s="639"/>
      <c r="AG133" s="640"/>
      <c r="AH133" s="641"/>
      <c r="AI133" s="634"/>
      <c r="AJ133" s="634"/>
      <c r="AK133" s="634"/>
      <c r="AL133" s="634"/>
      <c r="AM133" s="634"/>
      <c r="AN133" s="634"/>
      <c r="AO133" s="634"/>
      <c r="AP133" s="634"/>
      <c r="AQ133" s="634"/>
      <c r="AR133" s="634"/>
      <c r="AS133" s="634"/>
      <c r="AT133" s="634"/>
      <c r="AU133" s="634"/>
      <c r="AV133" s="634"/>
      <c r="AW133" s="634"/>
      <c r="AX133" s="634"/>
      <c r="AY133" s="634"/>
      <c r="AZ133" s="634"/>
      <c r="BA133" s="634"/>
      <c r="BB133" s="634"/>
      <c r="BC133" s="634"/>
      <c r="BD133" s="634"/>
      <c r="BE133" s="634"/>
      <c r="BF133" s="634"/>
      <c r="BG133" s="634"/>
      <c r="BH133" s="634"/>
      <c r="BI133" s="634"/>
      <c r="BJ133" s="634"/>
      <c r="BK133" s="634"/>
      <c r="BL133" s="634"/>
      <c r="BM133" s="634"/>
      <c r="BN133" s="634"/>
      <c r="BO133" s="634"/>
      <c r="BP133" s="634"/>
      <c r="BQ133" s="634"/>
      <c r="BR133" s="634"/>
      <c r="BS133" s="634"/>
      <c r="BT133" s="634"/>
      <c r="BU133" s="634"/>
      <c r="BV133" s="635"/>
      <c r="BW133" s="635"/>
      <c r="BX133" s="635"/>
      <c r="BY133" s="635"/>
      <c r="BZ133" s="635"/>
      <c r="CA133" s="635"/>
      <c r="CB133" s="635"/>
      <c r="CC133" s="635"/>
      <c r="CD133" s="635"/>
      <c r="CE133" s="635"/>
      <c r="CF133" s="1859"/>
    </row>
    <row customHeight="1" ht="24.75" hidden="1">
      <c r="A134" s="1815"/>
      <c r="B134" s="1169"/>
      <c r="C134" s="421"/>
      <c r="D134" s="2588"/>
      <c r="E134" s="2385" t="s">
        <v>1083</v>
      </c>
      <c r="F134" s="2385"/>
      <c r="G134" s="2385"/>
      <c r="H134" s="2385"/>
      <c r="I134" s="2385"/>
      <c r="J134" s="2385"/>
      <c r="K134" s="2385"/>
      <c r="L134" s="2385"/>
      <c r="M134" s="2385"/>
      <c r="N134" s="2385"/>
      <c r="O134" s="2385"/>
      <c r="P134" s="2385"/>
      <c r="Q134" s="567">
        <f>SUMIF(T135:T136,"i",Q135:Q136)</f>
        <v>0</v>
      </c>
      <c r="R134" s="1026"/>
      <c r="S134" s="1807" t="s">
        <v>1084</v>
      </c>
      <c r="T134" s="726" t="s">
        <v>1085</v>
      </c>
      <c r="U134" s="2383">
        <v>1</v>
      </c>
      <c r="V134" s="2383" t="s">
        <v>1048</v>
      </c>
      <c r="W134" s="1169"/>
      <c r="X134" s="1169"/>
      <c r="Y134" s="1169"/>
      <c r="Z134" s="1169"/>
      <c r="AA134" s="1645"/>
      <c r="AB134" s="1169"/>
      <c r="AC134" s="2384"/>
      <c r="AD134" s="638"/>
      <c r="AE134" s="1169"/>
      <c r="AF134" s="1169"/>
      <c r="AG134" s="1645"/>
      <c r="AH134" s="1645"/>
      <c r="AI134" s="1645"/>
      <c r="AJ134" s="1645"/>
      <c r="AK134" s="1645"/>
      <c r="AL134" s="1645"/>
      <c r="AM134" s="1645"/>
      <c r="AN134" s="1645"/>
      <c r="AO134" s="1645"/>
      <c r="AP134" s="1645"/>
      <c r="AQ134" s="1645"/>
      <c r="AR134" s="1645"/>
      <c r="AS134" s="1645"/>
      <c r="AT134" s="1645"/>
      <c r="AU134" s="1645"/>
      <c r="AV134" s="1645"/>
      <c r="AW134" s="1645"/>
      <c r="AX134" s="1645"/>
      <c r="AY134" s="1645"/>
      <c r="AZ134" s="1645"/>
      <c r="BA134" s="1645"/>
      <c r="BB134" s="1645"/>
      <c r="BC134" s="1645"/>
      <c r="BD134" s="1645"/>
      <c r="BE134" s="1645"/>
      <c r="BF134" s="1645"/>
      <c r="BG134" s="1645"/>
      <c r="BH134" s="1645"/>
      <c r="BI134" s="1645"/>
      <c r="BJ134" s="1645"/>
      <c r="BK134" s="1645"/>
      <c r="BL134" s="1645"/>
      <c r="BM134" s="1645"/>
      <c r="BN134" s="1645"/>
      <c r="BO134" s="1645"/>
      <c r="BP134" s="1645"/>
      <c r="BQ134" s="1645"/>
      <c r="BR134" s="1645"/>
      <c r="BS134" s="1645"/>
      <c r="BT134" s="1645"/>
      <c r="BU134" s="1645"/>
      <c r="BV134" s="1169"/>
      <c r="BW134" s="1169"/>
      <c r="BX134" s="1169"/>
      <c r="BY134" s="1169"/>
      <c r="BZ134" s="1169"/>
      <c r="CA134" s="1169"/>
      <c r="CB134" s="1169"/>
      <c r="CC134" s="1169"/>
      <c r="CD134" s="1169"/>
      <c r="CE134" s="1169"/>
      <c r="CF134" s="1859"/>
    </row>
    <row customHeight="1" ht="11.25" hidden="1">
      <c r="A135" s="1802"/>
      <c r="B135" s="1645"/>
      <c r="C135" s="1645"/>
      <c r="D135" s="2588"/>
      <c r="E135" s="644"/>
      <c r="F135" s="644">
        <v>0</v>
      </c>
      <c r="G135" s="644"/>
      <c r="H135" s="644"/>
      <c r="I135" s="644"/>
      <c r="J135" s="644"/>
      <c r="K135" s="644"/>
      <c r="L135" s="644"/>
      <c r="M135" s="644"/>
      <c r="N135" s="644"/>
      <c r="O135" s="644"/>
      <c r="P135" s="644"/>
      <c r="Q135" s="644"/>
      <c r="R135" s="644"/>
      <c r="S135" s="645"/>
      <c r="T135" s="727"/>
      <c r="U135" s="2383"/>
      <c r="V135" s="2383"/>
      <c r="W135" s="1645"/>
      <c r="X135" s="1645"/>
      <c r="Y135" s="1645"/>
      <c r="Z135" s="1645"/>
      <c r="AA135" s="1645"/>
      <c r="AB135" s="1169"/>
      <c r="AC135" s="2384"/>
      <c r="AD135" s="638"/>
      <c r="AE135" s="1169"/>
      <c r="AF135" s="1169"/>
      <c r="AG135" s="1645"/>
      <c r="AH135" s="1645"/>
      <c r="AI135" s="1645"/>
      <c r="AJ135" s="1645"/>
      <c r="AK135" s="1645"/>
      <c r="AL135" s="1645"/>
      <c r="AM135" s="1645"/>
      <c r="AN135" s="1645"/>
      <c r="AO135" s="1645"/>
      <c r="AP135" s="1645"/>
      <c r="AQ135" s="1645"/>
      <c r="AR135" s="1645"/>
      <c r="AS135" s="1645"/>
      <c r="AT135" s="1645"/>
      <c r="AU135" s="1645"/>
      <c r="AV135" s="1645"/>
      <c r="AW135" s="1645"/>
      <c r="AX135" s="1645"/>
      <c r="AY135" s="1645"/>
      <c r="AZ135" s="1645"/>
      <c r="BA135" s="1645"/>
      <c r="BB135" s="1645"/>
      <c r="BC135" s="1645"/>
      <c r="BD135" s="1645"/>
      <c r="BE135" s="1645"/>
      <c r="BF135" s="1645"/>
      <c r="BG135" s="1645"/>
      <c r="BH135" s="1645"/>
      <c r="BI135" s="1645"/>
      <c r="BJ135" s="1645"/>
      <c r="BK135" s="1645"/>
      <c r="BL135" s="1645"/>
      <c r="BM135" s="1645"/>
      <c r="BN135" s="1645"/>
      <c r="BO135" s="1645"/>
      <c r="BP135" s="1645"/>
      <c r="BQ135" s="1645"/>
      <c r="BR135" s="1645"/>
      <c r="BS135" s="1645"/>
      <c r="BT135" s="1645"/>
      <c r="BU135" s="1645"/>
      <c r="BV135" s="1645"/>
      <c r="BW135" s="1645"/>
      <c r="BX135" s="1645"/>
      <c r="BY135" s="1645"/>
      <c r="BZ135" s="1645"/>
      <c r="CA135" s="1645"/>
      <c r="CB135" s="1645"/>
      <c r="CC135" s="1645"/>
      <c r="CD135" s="1645"/>
      <c r="CE135" s="1645"/>
      <c r="CF135" s="1859"/>
    </row>
    <row customHeight="1" ht="11.25" hidden="1">
      <c r="A136" s="1815"/>
      <c r="B136" s="1169"/>
      <c r="C136" s="421"/>
      <c r="D136" s="2588"/>
      <c r="E136" s="658" t="s">
        <v>22</v>
      </c>
      <c r="F136" s="1177" t="s">
        <v>22</v>
      </c>
      <c r="G136" s="1177" t="s">
        <v>1088</v>
      </c>
      <c r="H136" s="660" t="s">
        <v>22</v>
      </c>
      <c r="I136" s="660"/>
      <c r="J136" s="660"/>
      <c r="K136" s="660"/>
      <c r="L136" s="660"/>
      <c r="M136" s="660"/>
      <c r="N136" s="660"/>
      <c r="O136" s="660"/>
      <c r="P136" s="660"/>
      <c r="Q136" s="660"/>
      <c r="R136" s="661"/>
      <c r="S136" s="662"/>
      <c r="T136" s="727"/>
      <c r="U136" s="2383"/>
      <c r="V136" s="2383"/>
      <c r="W136" s="1169"/>
      <c r="X136" s="1169"/>
      <c r="Y136" s="1169"/>
      <c r="Z136" s="1169"/>
      <c r="AA136" s="1645"/>
      <c r="AB136" s="1169"/>
      <c r="AC136" s="2384"/>
      <c r="AD136" s="638"/>
      <c r="AE136" s="1169"/>
      <c r="AF136" s="1169"/>
      <c r="AG136" s="1645"/>
      <c r="AH136" s="1645"/>
      <c r="AI136" s="1645"/>
      <c r="AJ136" s="1645"/>
      <c r="AK136" s="1645"/>
      <c r="AL136" s="1645"/>
      <c r="AM136" s="1645"/>
      <c r="AN136" s="1645"/>
      <c r="AO136" s="1645"/>
      <c r="AP136" s="1645"/>
      <c r="AQ136" s="1645"/>
      <c r="AR136" s="1645"/>
      <c r="AS136" s="1645"/>
      <c r="AT136" s="1645"/>
      <c r="AU136" s="1645"/>
      <c r="AV136" s="1645"/>
      <c r="AW136" s="1645"/>
      <c r="AX136" s="1645"/>
      <c r="AY136" s="1645"/>
      <c r="AZ136" s="1645"/>
      <c r="BA136" s="1645"/>
      <c r="BB136" s="1645"/>
      <c r="BC136" s="1645"/>
      <c r="BD136" s="1645"/>
      <c r="BE136" s="1645"/>
      <c r="BF136" s="1645"/>
      <c r="BG136" s="1645"/>
      <c r="BH136" s="1645"/>
      <c r="BI136" s="1645"/>
      <c r="BJ136" s="1645"/>
      <c r="BK136" s="1645"/>
      <c r="BL136" s="1645"/>
      <c r="BM136" s="1645"/>
      <c r="BN136" s="1645"/>
      <c r="BO136" s="1645"/>
      <c r="BP136" s="1645"/>
      <c r="BQ136" s="1645"/>
      <c r="BR136" s="1645"/>
      <c r="BS136" s="1645"/>
      <c r="BT136" s="1645"/>
      <c r="BU136" s="1645"/>
      <c r="BV136" s="1169"/>
      <c r="BW136" s="1169"/>
      <c r="BX136" s="1169"/>
      <c r="BY136" s="1169"/>
      <c r="BZ136" s="1169"/>
      <c r="CA136" s="1169"/>
      <c r="CB136" s="1169"/>
      <c r="CC136" s="1169"/>
      <c r="CD136" s="1169"/>
      <c r="CE136" s="1169"/>
      <c r="CF136" s="1859"/>
    </row>
    <row customHeight="1" ht="5.25" hidden="1">
      <c r="A137" s="1802"/>
      <c r="B137" s="1645"/>
      <c r="C137" s="1645"/>
      <c r="D137" s="2588"/>
      <c r="E137" s="1048"/>
      <c r="F137" s="1048"/>
      <c r="G137" s="1048"/>
      <c r="H137" s="1048"/>
      <c r="I137" s="1048"/>
      <c r="J137" s="1048"/>
      <c r="K137" s="1048"/>
      <c r="L137" s="1048"/>
      <c r="M137" s="1048"/>
      <c r="N137" s="1048"/>
      <c r="O137" s="1048"/>
      <c r="P137" s="1048"/>
      <c r="Q137" s="1049"/>
      <c r="R137" s="1050"/>
      <c r="S137" s="1051"/>
      <c r="T137" s="726" t="s">
        <v>1085</v>
      </c>
      <c r="U137" s="2383">
        <v>1</v>
      </c>
      <c r="V137" s="2383" t="s">
        <v>1048</v>
      </c>
      <c r="W137" s="1645"/>
      <c r="X137" s="1645"/>
      <c r="Y137" s="1645"/>
      <c r="Z137" s="1645"/>
      <c r="AA137" s="1645"/>
      <c r="AB137" s="1645"/>
      <c r="AC137" s="1046"/>
      <c r="AD137" s="1047"/>
      <c r="AE137" s="1645"/>
      <c r="AF137" s="1645"/>
      <c r="AG137" s="1645"/>
      <c r="AH137" s="1645"/>
      <c r="AI137" s="1645"/>
      <c r="AJ137" s="1645"/>
      <c r="AK137" s="1645"/>
      <c r="AL137" s="1645"/>
      <c r="AM137" s="1645"/>
      <c r="AN137" s="1645"/>
      <c r="AO137" s="1645"/>
      <c r="AP137" s="1645"/>
      <c r="AQ137" s="1645"/>
      <c r="AR137" s="1645"/>
      <c r="AS137" s="1645"/>
      <c r="AT137" s="1645"/>
      <c r="AU137" s="1645"/>
      <c r="AV137" s="1645"/>
      <c r="AW137" s="1645"/>
      <c r="AX137" s="1645"/>
      <c r="AY137" s="1645"/>
      <c r="AZ137" s="1645"/>
      <c r="BA137" s="1645"/>
      <c r="BB137" s="1645"/>
      <c r="BC137" s="1645"/>
      <c r="BD137" s="1645"/>
      <c r="BE137" s="1645"/>
      <c r="BF137" s="1645"/>
      <c r="BG137" s="1645"/>
      <c r="BH137" s="1645"/>
      <c r="BI137" s="1645"/>
      <c r="BJ137" s="1645"/>
      <c r="BK137" s="1645"/>
      <c r="BL137" s="1645"/>
      <c r="BM137" s="1645"/>
      <c r="BN137" s="1645"/>
      <c r="BO137" s="1645"/>
      <c r="BP137" s="1645"/>
      <c r="BQ137" s="1645"/>
      <c r="BR137" s="1645"/>
      <c r="BS137" s="1645"/>
      <c r="BT137" s="1645"/>
      <c r="BU137" s="1645"/>
      <c r="BV137" s="1645"/>
      <c r="BW137" s="1645"/>
      <c r="BX137" s="1645"/>
      <c r="BY137" s="1645"/>
      <c r="BZ137" s="1645"/>
      <c r="CA137" s="1645"/>
      <c r="CB137" s="1645"/>
      <c r="CC137" s="1645"/>
      <c r="CD137" s="1645"/>
      <c r="CE137" s="1645"/>
      <c r="CF137" s="1325"/>
    </row>
    <row customHeight="1" ht="5.25" hidden="1">
      <c r="A138" s="1802"/>
      <c r="B138" s="1645"/>
      <c r="C138" s="1645"/>
      <c r="D138" s="2588"/>
      <c r="E138" s="644"/>
      <c r="F138" s="644"/>
      <c r="G138" s="644"/>
      <c r="H138" s="644"/>
      <c r="I138" s="644"/>
      <c r="J138" s="644"/>
      <c r="K138" s="644"/>
      <c r="L138" s="644"/>
      <c r="M138" s="644"/>
      <c r="N138" s="644"/>
      <c r="O138" s="644"/>
      <c r="P138" s="644"/>
      <c r="Q138" s="644"/>
      <c r="R138" s="644"/>
      <c r="S138" s="645"/>
      <c r="T138" s="727"/>
      <c r="U138" s="2383"/>
      <c r="V138" s="2383"/>
      <c r="W138" s="1645"/>
      <c r="X138" s="1645"/>
      <c r="Y138" s="1645"/>
      <c r="Z138" s="1645"/>
      <c r="AA138" s="1645"/>
      <c r="AB138" s="1645"/>
      <c r="AC138" s="1046"/>
      <c r="AD138" s="1047"/>
      <c r="AE138" s="1645"/>
      <c r="AF138" s="1645"/>
      <c r="AG138" s="1645"/>
      <c r="AH138" s="1645"/>
      <c r="AI138" s="1645"/>
      <c r="AJ138" s="1645"/>
      <c r="AK138" s="1645"/>
      <c r="AL138" s="1645"/>
      <c r="AM138" s="1645"/>
      <c r="AN138" s="1645"/>
      <c r="AO138" s="1645"/>
      <c r="AP138" s="1645"/>
      <c r="AQ138" s="1645"/>
      <c r="AR138" s="1645"/>
      <c r="AS138" s="1645"/>
      <c r="AT138" s="1645"/>
      <c r="AU138" s="1645"/>
      <c r="AV138" s="1645"/>
      <c r="AW138" s="1645"/>
      <c r="AX138" s="1645"/>
      <c r="AY138" s="1645"/>
      <c r="AZ138" s="1645"/>
      <c r="BA138" s="1645"/>
      <c r="BB138" s="1645"/>
      <c r="BC138" s="1645"/>
      <c r="BD138" s="1645"/>
      <c r="BE138" s="1645"/>
      <c r="BF138" s="1645"/>
      <c r="BG138" s="1645"/>
      <c r="BH138" s="1645"/>
      <c r="BI138" s="1645"/>
      <c r="BJ138" s="1645"/>
      <c r="BK138" s="1645"/>
      <c r="BL138" s="1645"/>
      <c r="BM138" s="1645"/>
      <c r="BN138" s="1645"/>
      <c r="BO138" s="1645"/>
      <c r="BP138" s="1645"/>
      <c r="BQ138" s="1645"/>
      <c r="BR138" s="1645"/>
      <c r="BS138" s="1645"/>
      <c r="BT138" s="1645"/>
      <c r="BU138" s="1645"/>
      <c r="BV138" s="1645"/>
      <c r="BW138" s="1645"/>
      <c r="BX138" s="1645"/>
      <c r="BY138" s="1645"/>
      <c r="BZ138" s="1645"/>
      <c r="CA138" s="1645"/>
      <c r="CB138" s="1645"/>
      <c r="CC138" s="1645"/>
      <c r="CD138" s="1645"/>
      <c r="CE138" s="1645"/>
      <c r="CF138" s="1325"/>
    </row>
    <row customHeight="1" ht="5.25" hidden="1">
      <c r="A139" s="1802"/>
      <c r="B139" s="1645"/>
      <c r="C139" s="1645"/>
      <c r="D139" s="2589"/>
      <c r="E139" s="1052"/>
      <c r="F139" s="1053"/>
      <c r="G139" s="1053"/>
      <c r="H139" s="1054"/>
      <c r="I139" s="1054"/>
      <c r="J139" s="1054"/>
      <c r="K139" s="1054"/>
      <c r="L139" s="1054"/>
      <c r="M139" s="1054"/>
      <c r="N139" s="1054"/>
      <c r="O139" s="1054"/>
      <c r="P139" s="1054"/>
      <c r="Q139" s="1054"/>
      <c r="R139" s="955"/>
      <c r="S139" s="1055"/>
      <c r="T139" s="727"/>
      <c r="U139" s="2383"/>
      <c r="V139" s="2383"/>
      <c r="W139" s="1645"/>
      <c r="X139" s="1645"/>
      <c r="Y139" s="1645"/>
      <c r="Z139" s="1645"/>
      <c r="AA139" s="1645"/>
      <c r="AB139" s="1645"/>
      <c r="AC139" s="1046"/>
      <c r="AD139" s="1047"/>
      <c r="AE139" s="1645"/>
      <c r="AF139" s="1645"/>
      <c r="AG139" s="1645"/>
      <c r="AH139" s="1645"/>
      <c r="AI139" s="1645"/>
      <c r="AJ139" s="1645"/>
      <c r="AK139" s="1645"/>
      <c r="AL139" s="1645"/>
      <c r="AM139" s="1645"/>
      <c r="AN139" s="1645"/>
      <c r="AO139" s="1645"/>
      <c r="AP139" s="1645"/>
      <c r="AQ139" s="1645"/>
      <c r="AR139" s="1645"/>
      <c r="AS139" s="1645"/>
      <c r="AT139" s="1645"/>
      <c r="AU139" s="1645"/>
      <c r="AV139" s="1645"/>
      <c r="AW139" s="1645"/>
      <c r="AX139" s="1645"/>
      <c r="AY139" s="1645"/>
      <c r="AZ139" s="1645"/>
      <c r="BA139" s="1645"/>
      <c r="BB139" s="1645"/>
      <c r="BC139" s="1645"/>
      <c r="BD139" s="1645"/>
      <c r="BE139" s="1645"/>
      <c r="BF139" s="1645"/>
      <c r="BG139" s="1645"/>
      <c r="BH139" s="1645"/>
      <c r="BI139" s="1645"/>
      <c r="BJ139" s="1645"/>
      <c r="BK139" s="1645"/>
      <c r="BL139" s="1645"/>
      <c r="BM139" s="1645"/>
      <c r="BN139" s="1645"/>
      <c r="BO139" s="1645"/>
      <c r="BP139" s="1645"/>
      <c r="BQ139" s="1645"/>
      <c r="BR139" s="1645"/>
      <c r="BS139" s="1645"/>
      <c r="BT139" s="1645"/>
      <c r="BU139" s="1645"/>
      <c r="BV139" s="1645"/>
      <c r="BW139" s="1645"/>
      <c r="BX139" s="1645"/>
      <c r="BY139" s="1645"/>
      <c r="BZ139" s="1645"/>
      <c r="CA139" s="1645"/>
      <c r="CB139" s="1645"/>
      <c r="CC139" s="1645"/>
      <c r="CD139" s="1645"/>
      <c r="CE139" s="1645"/>
      <c r="CF139" s="1325"/>
    </row>
    <row customHeight="1" ht="15" hidden="1">
      <c r="A140" s="632" t="s">
        <v>237</v>
      </c>
      <c r="B140" s="633"/>
      <c r="C140" s="633" t="s">
        <v>22</v>
      </c>
      <c r="D140" s="2587" t="s">
        <v>1101</v>
      </c>
      <c r="E140" s="2386" t="s">
        <v>196</v>
      </c>
      <c r="F140" s="2387"/>
      <c r="G140" s="2388"/>
      <c r="H140" s="2392" t="str">
        <f>IF(A140="","",INDEX(DIFFERENTIATION_UNMERGE_VD,MATCH(A140,DIFFERENTIATION_ID_DIFF,0)))</f>
        <v>Производство тепловой энергии. Некомбинированная выработка</v>
      </c>
      <c r="I140" s="2392"/>
      <c r="J140" s="2392"/>
      <c r="K140" s="2392"/>
      <c r="L140" s="2392"/>
      <c r="M140" s="2392"/>
      <c r="N140" s="2392"/>
      <c r="O140" s="2392"/>
      <c r="P140" s="2392"/>
      <c r="Q140" s="2392"/>
      <c r="R140" s="2392"/>
      <c r="S140" s="728"/>
      <c r="T140" s="725"/>
      <c r="U140" s="634"/>
      <c r="V140" s="634"/>
      <c r="W140" s="635"/>
      <c r="X140" s="635"/>
      <c r="Y140" s="635"/>
      <c r="Z140" s="635"/>
      <c r="AA140" s="636"/>
      <c r="AB140" s="637"/>
      <c r="AC140" s="2384"/>
      <c r="AD140" s="638"/>
      <c r="AE140" s="639" t="s">
        <v>22</v>
      </c>
      <c r="AF140" s="639"/>
      <c r="AG140" s="640" t="s">
        <v>1082</v>
      </c>
      <c r="AH140" s="641">
        <v>3</v>
      </c>
      <c r="AI140" s="634"/>
      <c r="AJ140" s="634"/>
      <c r="AK140" s="634"/>
      <c r="AL140" s="634"/>
      <c r="AM140" s="634"/>
      <c r="AN140" s="634"/>
      <c r="AO140" s="634"/>
      <c r="AP140" s="634"/>
      <c r="AQ140" s="634"/>
      <c r="AR140" s="634"/>
      <c r="AS140" s="634"/>
      <c r="AT140" s="634"/>
      <c r="AU140" s="634"/>
      <c r="AV140" s="634"/>
      <c r="AW140" s="634"/>
      <c r="AX140" s="634"/>
      <c r="AY140" s="634"/>
      <c r="AZ140" s="634"/>
      <c r="BA140" s="634"/>
      <c r="BB140" s="634"/>
      <c r="BC140" s="634"/>
      <c r="BD140" s="634"/>
      <c r="BE140" s="634"/>
      <c r="BF140" s="634"/>
      <c r="BG140" s="634"/>
      <c r="BH140" s="634"/>
      <c r="BI140" s="634"/>
      <c r="BJ140" s="634"/>
      <c r="BK140" s="634"/>
      <c r="BL140" s="634"/>
      <c r="BM140" s="634"/>
      <c r="BN140" s="634"/>
      <c r="BO140" s="634"/>
      <c r="BP140" s="634"/>
      <c r="BQ140" s="634"/>
      <c r="BR140" s="634"/>
      <c r="BS140" s="634"/>
      <c r="BT140" s="634"/>
      <c r="BU140" s="634"/>
      <c r="BV140" s="635"/>
      <c r="BW140" s="635"/>
      <c r="BX140" s="635"/>
      <c r="BY140" s="635"/>
      <c r="BZ140" s="635"/>
      <c r="CA140" s="635"/>
      <c r="CB140" s="635"/>
      <c r="CC140" s="635"/>
      <c r="CD140" s="635"/>
      <c r="CE140" s="635"/>
      <c r="CF140" s="1859"/>
    </row>
    <row customHeight="1" ht="15" hidden="1">
      <c r="A141" s="632"/>
      <c r="B141" s="633"/>
      <c r="C141" s="633"/>
      <c r="D141" s="2588"/>
      <c r="E141" s="2386" t="s">
        <v>1037</v>
      </c>
      <c r="F141" s="2387"/>
      <c r="G141" s="2388"/>
      <c r="H141" s="2392" t="str">
        <f>IF(A140="","",INDEX(DIFFERENTIATION_UNMERGE_AREA,MATCH(A140,DIFFERENTIATION_ID_DIFF,0)))</f>
        <v>Территория 2</v>
      </c>
      <c r="I141" s="2392"/>
      <c r="J141" s="2392"/>
      <c r="K141" s="2392"/>
      <c r="L141" s="2392"/>
      <c r="M141" s="2392"/>
      <c r="N141" s="2392"/>
      <c r="O141" s="2392"/>
      <c r="P141" s="2392"/>
      <c r="Q141" s="2392"/>
      <c r="R141" s="2392"/>
      <c r="S141" s="728"/>
      <c r="T141" s="725"/>
      <c r="U141" s="634"/>
      <c r="V141" s="634"/>
      <c r="W141" s="635"/>
      <c r="X141" s="635"/>
      <c r="Y141" s="635"/>
      <c r="Z141" s="635"/>
      <c r="AA141" s="636"/>
      <c r="AB141" s="637"/>
      <c r="AC141" s="2384"/>
      <c r="AD141" s="638"/>
      <c r="AE141" s="639"/>
      <c r="AF141" s="639"/>
      <c r="AG141" s="640"/>
      <c r="AH141" s="641"/>
      <c r="AI141" s="634"/>
      <c r="AJ141" s="634"/>
      <c r="AK141" s="634"/>
      <c r="AL141" s="634"/>
      <c r="AM141" s="634"/>
      <c r="AN141" s="634"/>
      <c r="AO141" s="634"/>
      <c r="AP141" s="634"/>
      <c r="AQ141" s="634"/>
      <c r="AR141" s="634"/>
      <c r="AS141" s="634"/>
      <c r="AT141" s="634"/>
      <c r="AU141" s="634"/>
      <c r="AV141" s="634"/>
      <c r="AW141" s="634"/>
      <c r="AX141" s="634"/>
      <c r="AY141" s="634"/>
      <c r="AZ141" s="634"/>
      <c r="BA141" s="634"/>
      <c r="BB141" s="634"/>
      <c r="BC141" s="634"/>
      <c r="BD141" s="634"/>
      <c r="BE141" s="634"/>
      <c r="BF141" s="634"/>
      <c r="BG141" s="634"/>
      <c r="BH141" s="634"/>
      <c r="BI141" s="634"/>
      <c r="BJ141" s="634"/>
      <c r="BK141" s="634"/>
      <c r="BL141" s="634"/>
      <c r="BM141" s="634"/>
      <c r="BN141" s="634"/>
      <c r="BO141" s="634"/>
      <c r="BP141" s="634"/>
      <c r="BQ141" s="634"/>
      <c r="BR141" s="634"/>
      <c r="BS141" s="634"/>
      <c r="BT141" s="634"/>
      <c r="BU141" s="634"/>
      <c r="BV141" s="635"/>
      <c r="BW141" s="635"/>
      <c r="BX141" s="635"/>
      <c r="BY141" s="635"/>
      <c r="BZ141" s="635"/>
      <c r="CA141" s="635"/>
      <c r="CB141" s="635"/>
      <c r="CC141" s="635"/>
      <c r="CD141" s="635"/>
      <c r="CE141" s="635"/>
      <c r="CF141" s="1859"/>
    </row>
    <row customHeight="1" ht="15" hidden="1">
      <c r="A142" s="632"/>
      <c r="B142" s="633"/>
      <c r="C142" s="633"/>
      <c r="D142" s="2588"/>
      <c r="E142" s="2386" t="s">
        <v>1038</v>
      </c>
      <c r="F142" s="2387"/>
      <c r="G142" s="2388"/>
      <c r="H142" s="2392" t="str">
        <f>IF(A140="","",INDEX(DIFFERENTIATION_UNMERGE_SYSTEM,MATCH(A140,DIFFERENTIATION_ID_DIFF,0)))</f>
        <v>п. Исаклы, котельная № 1-1</v>
      </c>
      <c r="I142" s="2392"/>
      <c r="J142" s="2392"/>
      <c r="K142" s="2392"/>
      <c r="L142" s="2392"/>
      <c r="M142" s="2392"/>
      <c r="N142" s="2392"/>
      <c r="O142" s="2392"/>
      <c r="P142" s="2392"/>
      <c r="Q142" s="2392"/>
      <c r="R142" s="2392"/>
      <c r="S142" s="728"/>
      <c r="T142" s="725"/>
      <c r="U142" s="634"/>
      <c r="V142" s="634"/>
      <c r="W142" s="635"/>
      <c r="X142" s="635"/>
      <c r="Y142" s="635"/>
      <c r="Z142" s="635"/>
      <c r="AA142" s="636"/>
      <c r="AB142" s="637"/>
      <c r="AC142" s="2384"/>
      <c r="AD142" s="638"/>
      <c r="AE142" s="639"/>
      <c r="AF142" s="639"/>
      <c r="AG142" s="640"/>
      <c r="AH142" s="641"/>
      <c r="AI142" s="634"/>
      <c r="AJ142" s="634"/>
      <c r="AK142" s="634"/>
      <c r="AL142" s="634"/>
      <c r="AM142" s="634"/>
      <c r="AN142" s="634"/>
      <c r="AO142" s="634"/>
      <c r="AP142" s="634"/>
      <c r="AQ142" s="634"/>
      <c r="AR142" s="634"/>
      <c r="AS142" s="634"/>
      <c r="AT142" s="634"/>
      <c r="AU142" s="634"/>
      <c r="AV142" s="634"/>
      <c r="AW142" s="634"/>
      <c r="AX142" s="634"/>
      <c r="AY142" s="634"/>
      <c r="AZ142" s="634"/>
      <c r="BA142" s="634"/>
      <c r="BB142" s="634"/>
      <c r="BC142" s="634"/>
      <c r="BD142" s="634"/>
      <c r="BE142" s="634"/>
      <c r="BF142" s="634"/>
      <c r="BG142" s="634"/>
      <c r="BH142" s="634"/>
      <c r="BI142" s="634"/>
      <c r="BJ142" s="634"/>
      <c r="BK142" s="634"/>
      <c r="BL142" s="634"/>
      <c r="BM142" s="634"/>
      <c r="BN142" s="634"/>
      <c r="BO142" s="634"/>
      <c r="BP142" s="634"/>
      <c r="BQ142" s="634"/>
      <c r="BR142" s="634"/>
      <c r="BS142" s="634"/>
      <c r="BT142" s="634"/>
      <c r="BU142" s="634"/>
      <c r="BV142" s="635"/>
      <c r="BW142" s="635"/>
      <c r="BX142" s="635"/>
      <c r="BY142" s="635"/>
      <c r="BZ142" s="635"/>
      <c r="CA142" s="635"/>
      <c r="CB142" s="635"/>
      <c r="CC142" s="635"/>
      <c r="CD142" s="635"/>
      <c r="CE142" s="635"/>
      <c r="CF142" s="1859"/>
    </row>
    <row customHeight="1" ht="24.75" hidden="1">
      <c r="A143" s="1815"/>
      <c r="B143" s="1169"/>
      <c r="C143" s="421"/>
      <c r="D143" s="2588"/>
      <c r="E143" s="2385" t="s">
        <v>1083</v>
      </c>
      <c r="F143" s="2385"/>
      <c r="G143" s="2385"/>
      <c r="H143" s="2385"/>
      <c r="I143" s="2385"/>
      <c r="J143" s="2385"/>
      <c r="K143" s="2385"/>
      <c r="L143" s="2385"/>
      <c r="M143" s="2385"/>
      <c r="N143" s="2385"/>
      <c r="O143" s="2385"/>
      <c r="P143" s="2385"/>
      <c r="Q143" s="567">
        <f>SUMIF(T144:T145,"i",Q144:Q145)</f>
        <v>0</v>
      </c>
      <c r="R143" s="1026"/>
      <c r="S143" s="1807" t="s">
        <v>1084</v>
      </c>
      <c r="T143" s="726" t="s">
        <v>1085</v>
      </c>
      <c r="U143" s="2383">
        <v>1</v>
      </c>
      <c r="V143" s="2383" t="s">
        <v>1048</v>
      </c>
      <c r="W143" s="1169"/>
      <c r="X143" s="1169"/>
      <c r="Y143" s="1169"/>
      <c r="Z143" s="1169"/>
      <c r="AA143" s="1645"/>
      <c r="AB143" s="1169"/>
      <c r="AC143" s="2384"/>
      <c r="AD143" s="638"/>
      <c r="AE143" s="1169"/>
      <c r="AF143" s="1169"/>
      <c r="AG143" s="1645"/>
      <c r="AH143" s="1645"/>
      <c r="AI143" s="1645"/>
      <c r="AJ143" s="1645"/>
      <c r="AK143" s="1645"/>
      <c r="AL143" s="1645"/>
      <c r="AM143" s="1645"/>
      <c r="AN143" s="1645"/>
      <c r="AO143" s="1645"/>
      <c r="AP143" s="1645"/>
      <c r="AQ143" s="1645"/>
      <c r="AR143" s="1645"/>
      <c r="AS143" s="1645"/>
      <c r="AT143" s="1645"/>
      <c r="AU143" s="1645"/>
      <c r="AV143" s="1645"/>
      <c r="AW143" s="1645"/>
      <c r="AX143" s="1645"/>
      <c r="AY143" s="1645"/>
      <c r="AZ143" s="1645"/>
      <c r="BA143" s="1645"/>
      <c r="BB143" s="1645"/>
      <c r="BC143" s="1645"/>
      <c r="BD143" s="1645"/>
      <c r="BE143" s="1645"/>
      <c r="BF143" s="1645"/>
      <c r="BG143" s="1645"/>
      <c r="BH143" s="1645"/>
      <c r="BI143" s="1645"/>
      <c r="BJ143" s="1645"/>
      <c r="BK143" s="1645"/>
      <c r="BL143" s="1645"/>
      <c r="BM143" s="1645"/>
      <c r="BN143" s="1645"/>
      <c r="BO143" s="1645"/>
      <c r="BP143" s="1645"/>
      <c r="BQ143" s="1645"/>
      <c r="BR143" s="1645"/>
      <c r="BS143" s="1645"/>
      <c r="BT143" s="1645"/>
      <c r="BU143" s="1645"/>
      <c r="BV143" s="1169"/>
      <c r="BW143" s="1169"/>
      <c r="BX143" s="1169"/>
      <c r="BY143" s="1169"/>
      <c r="BZ143" s="1169"/>
      <c r="CA143" s="1169"/>
      <c r="CB143" s="1169"/>
      <c r="CC143" s="1169"/>
      <c r="CD143" s="1169"/>
      <c r="CE143" s="1169"/>
      <c r="CF143" s="1859"/>
    </row>
    <row customHeight="1" ht="11.25" hidden="1">
      <c r="A144" s="1802"/>
      <c r="B144" s="1645"/>
      <c r="C144" s="1645"/>
      <c r="D144" s="2588"/>
      <c r="E144" s="644"/>
      <c r="F144" s="644">
        <v>0</v>
      </c>
      <c r="G144" s="644"/>
      <c r="H144" s="644"/>
      <c r="I144" s="644"/>
      <c r="J144" s="644"/>
      <c r="K144" s="644"/>
      <c r="L144" s="644"/>
      <c r="M144" s="644"/>
      <c r="N144" s="644"/>
      <c r="O144" s="644"/>
      <c r="P144" s="644"/>
      <c r="Q144" s="644"/>
      <c r="R144" s="644"/>
      <c r="S144" s="645"/>
      <c r="T144" s="727"/>
      <c r="U144" s="2383"/>
      <c r="V144" s="2383"/>
      <c r="W144" s="1645"/>
      <c r="X144" s="1645"/>
      <c r="Y144" s="1645"/>
      <c r="Z144" s="1645"/>
      <c r="AA144" s="1645"/>
      <c r="AB144" s="1169"/>
      <c r="AC144" s="2384"/>
      <c r="AD144" s="638"/>
      <c r="AE144" s="1169"/>
      <c r="AF144" s="1169"/>
      <c r="AG144" s="1645"/>
      <c r="AH144" s="1645"/>
      <c r="AI144" s="1645"/>
      <c r="AJ144" s="1645"/>
      <c r="AK144" s="1645"/>
      <c r="AL144" s="1645"/>
      <c r="AM144" s="1645"/>
      <c r="AN144" s="1645"/>
      <c r="AO144" s="1645"/>
      <c r="AP144" s="1645"/>
      <c r="AQ144" s="1645"/>
      <c r="AR144" s="1645"/>
      <c r="AS144" s="1645"/>
      <c r="AT144" s="1645"/>
      <c r="AU144" s="1645"/>
      <c r="AV144" s="1645"/>
      <c r="AW144" s="1645"/>
      <c r="AX144" s="1645"/>
      <c r="AY144" s="1645"/>
      <c r="AZ144" s="1645"/>
      <c r="BA144" s="1645"/>
      <c r="BB144" s="1645"/>
      <c r="BC144" s="1645"/>
      <c r="BD144" s="1645"/>
      <c r="BE144" s="1645"/>
      <c r="BF144" s="1645"/>
      <c r="BG144" s="1645"/>
      <c r="BH144" s="1645"/>
      <c r="BI144" s="1645"/>
      <c r="BJ144" s="1645"/>
      <c r="BK144" s="1645"/>
      <c r="BL144" s="1645"/>
      <c r="BM144" s="1645"/>
      <c r="BN144" s="1645"/>
      <c r="BO144" s="1645"/>
      <c r="BP144" s="1645"/>
      <c r="BQ144" s="1645"/>
      <c r="BR144" s="1645"/>
      <c r="BS144" s="1645"/>
      <c r="BT144" s="1645"/>
      <c r="BU144" s="1645"/>
      <c r="BV144" s="1645"/>
      <c r="BW144" s="1645"/>
      <c r="BX144" s="1645"/>
      <c r="BY144" s="1645"/>
      <c r="BZ144" s="1645"/>
      <c r="CA144" s="1645"/>
      <c r="CB144" s="1645"/>
      <c r="CC144" s="1645"/>
      <c r="CD144" s="1645"/>
      <c r="CE144" s="1645"/>
      <c r="CF144" s="1859"/>
    </row>
    <row customHeight="1" ht="11.25" hidden="1">
      <c r="A145" s="1815"/>
      <c r="B145" s="1169"/>
      <c r="C145" s="421"/>
      <c r="D145" s="2588"/>
      <c r="E145" s="658" t="s">
        <v>22</v>
      </c>
      <c r="F145" s="1177" t="s">
        <v>22</v>
      </c>
      <c r="G145" s="1177" t="s">
        <v>1088</v>
      </c>
      <c r="H145" s="660" t="s">
        <v>22</v>
      </c>
      <c r="I145" s="660"/>
      <c r="J145" s="660"/>
      <c r="K145" s="660"/>
      <c r="L145" s="660"/>
      <c r="M145" s="660"/>
      <c r="N145" s="660"/>
      <c r="O145" s="660"/>
      <c r="P145" s="660"/>
      <c r="Q145" s="660"/>
      <c r="R145" s="661"/>
      <c r="S145" s="662"/>
      <c r="T145" s="727"/>
      <c r="U145" s="2383"/>
      <c r="V145" s="2383"/>
      <c r="W145" s="1169"/>
      <c r="X145" s="1169"/>
      <c r="Y145" s="1169"/>
      <c r="Z145" s="1169"/>
      <c r="AA145" s="1645"/>
      <c r="AB145" s="1169"/>
      <c r="AC145" s="2384"/>
      <c r="AD145" s="638"/>
      <c r="AE145" s="1169"/>
      <c r="AF145" s="1169"/>
      <c r="AG145" s="1645"/>
      <c r="AH145" s="1645"/>
      <c r="AI145" s="1645"/>
      <c r="AJ145" s="1645"/>
      <c r="AK145" s="1645"/>
      <c r="AL145" s="1645"/>
      <c r="AM145" s="1645"/>
      <c r="AN145" s="1645"/>
      <c r="AO145" s="1645"/>
      <c r="AP145" s="1645"/>
      <c r="AQ145" s="1645"/>
      <c r="AR145" s="1645"/>
      <c r="AS145" s="1645"/>
      <c r="AT145" s="1645"/>
      <c r="AU145" s="1645"/>
      <c r="AV145" s="1645"/>
      <c r="AW145" s="1645"/>
      <c r="AX145" s="1645"/>
      <c r="AY145" s="1645"/>
      <c r="AZ145" s="1645"/>
      <c r="BA145" s="1645"/>
      <c r="BB145" s="1645"/>
      <c r="BC145" s="1645"/>
      <c r="BD145" s="1645"/>
      <c r="BE145" s="1645"/>
      <c r="BF145" s="1645"/>
      <c r="BG145" s="1645"/>
      <c r="BH145" s="1645"/>
      <c r="BI145" s="1645"/>
      <c r="BJ145" s="1645"/>
      <c r="BK145" s="1645"/>
      <c r="BL145" s="1645"/>
      <c r="BM145" s="1645"/>
      <c r="BN145" s="1645"/>
      <c r="BO145" s="1645"/>
      <c r="BP145" s="1645"/>
      <c r="BQ145" s="1645"/>
      <c r="BR145" s="1645"/>
      <c r="BS145" s="1645"/>
      <c r="BT145" s="1645"/>
      <c r="BU145" s="1645"/>
      <c r="BV145" s="1169"/>
      <c r="BW145" s="1169"/>
      <c r="BX145" s="1169"/>
      <c r="BY145" s="1169"/>
      <c r="BZ145" s="1169"/>
      <c r="CA145" s="1169"/>
      <c r="CB145" s="1169"/>
      <c r="CC145" s="1169"/>
      <c r="CD145" s="1169"/>
      <c r="CE145" s="1169"/>
      <c r="CF145" s="1859"/>
    </row>
    <row customHeight="1" ht="5.25" hidden="1">
      <c r="A146" s="1802"/>
      <c r="B146" s="1645"/>
      <c r="C146" s="1645"/>
      <c r="D146" s="2588"/>
      <c r="E146" s="1048"/>
      <c r="F146" s="1048"/>
      <c r="G146" s="1048"/>
      <c r="H146" s="1048"/>
      <c r="I146" s="1048"/>
      <c r="J146" s="1048"/>
      <c r="K146" s="1048"/>
      <c r="L146" s="1048"/>
      <c r="M146" s="1048"/>
      <c r="N146" s="1048"/>
      <c r="O146" s="1048"/>
      <c r="P146" s="1048"/>
      <c r="Q146" s="1049"/>
      <c r="R146" s="1050"/>
      <c r="S146" s="1051"/>
      <c r="T146" s="726" t="s">
        <v>1085</v>
      </c>
      <c r="U146" s="2383">
        <v>1</v>
      </c>
      <c r="V146" s="2383" t="s">
        <v>1048</v>
      </c>
      <c r="W146" s="1645"/>
      <c r="X146" s="1645"/>
      <c r="Y146" s="1645"/>
      <c r="Z146" s="1645"/>
      <c r="AA146" s="1645"/>
      <c r="AB146" s="1645"/>
      <c r="AC146" s="1046"/>
      <c r="AD146" s="1047"/>
      <c r="AE146" s="1645"/>
      <c r="AF146" s="1645"/>
      <c r="AG146" s="1645"/>
      <c r="AH146" s="1645"/>
      <c r="AI146" s="1645"/>
      <c r="AJ146" s="1645"/>
      <c r="AK146" s="1645"/>
      <c r="AL146" s="1645"/>
      <c r="AM146" s="1645"/>
      <c r="AN146" s="1645"/>
      <c r="AO146" s="1645"/>
      <c r="AP146" s="1645"/>
      <c r="AQ146" s="1645"/>
      <c r="AR146" s="1645"/>
      <c r="AS146" s="1645"/>
      <c r="AT146" s="1645"/>
      <c r="AU146" s="1645"/>
      <c r="AV146" s="1645"/>
      <c r="AW146" s="1645"/>
      <c r="AX146" s="1645"/>
      <c r="AY146" s="1645"/>
      <c r="AZ146" s="1645"/>
      <c r="BA146" s="1645"/>
      <c r="BB146" s="1645"/>
      <c r="BC146" s="1645"/>
      <c r="BD146" s="1645"/>
      <c r="BE146" s="1645"/>
      <c r="BF146" s="1645"/>
      <c r="BG146" s="1645"/>
      <c r="BH146" s="1645"/>
      <c r="BI146" s="1645"/>
      <c r="BJ146" s="1645"/>
      <c r="BK146" s="1645"/>
      <c r="BL146" s="1645"/>
      <c r="BM146" s="1645"/>
      <c r="BN146" s="1645"/>
      <c r="BO146" s="1645"/>
      <c r="BP146" s="1645"/>
      <c r="BQ146" s="1645"/>
      <c r="BR146" s="1645"/>
      <c r="BS146" s="1645"/>
      <c r="BT146" s="1645"/>
      <c r="BU146" s="1645"/>
      <c r="BV146" s="1645"/>
      <c r="BW146" s="1645"/>
      <c r="BX146" s="1645"/>
      <c r="BY146" s="1645"/>
      <c r="BZ146" s="1645"/>
      <c r="CA146" s="1645"/>
      <c r="CB146" s="1645"/>
      <c r="CC146" s="1645"/>
      <c r="CD146" s="1645"/>
      <c r="CE146" s="1645"/>
      <c r="CF146" s="1325"/>
    </row>
    <row customHeight="1" ht="5.25" hidden="1">
      <c r="A147" s="1802"/>
      <c r="B147" s="1645"/>
      <c r="C147" s="1645"/>
      <c r="D147" s="2588"/>
      <c r="E147" s="644"/>
      <c r="F147" s="644"/>
      <c r="G147" s="644"/>
      <c r="H147" s="644"/>
      <c r="I147" s="644"/>
      <c r="J147" s="644"/>
      <c r="K147" s="644"/>
      <c r="L147" s="644"/>
      <c r="M147" s="644"/>
      <c r="N147" s="644"/>
      <c r="O147" s="644"/>
      <c r="P147" s="644"/>
      <c r="Q147" s="644"/>
      <c r="R147" s="644"/>
      <c r="S147" s="645"/>
      <c r="T147" s="727"/>
      <c r="U147" s="2383"/>
      <c r="V147" s="2383"/>
      <c r="W147" s="1645"/>
      <c r="X147" s="1645"/>
      <c r="Y147" s="1645"/>
      <c r="Z147" s="1645"/>
      <c r="AA147" s="1645"/>
      <c r="AB147" s="1645"/>
      <c r="AC147" s="1046"/>
      <c r="AD147" s="1047"/>
      <c r="AE147" s="1645"/>
      <c r="AF147" s="1645"/>
      <c r="AG147" s="1645"/>
      <c r="AH147" s="1645"/>
      <c r="AI147" s="1645"/>
      <c r="AJ147" s="1645"/>
      <c r="AK147" s="1645"/>
      <c r="AL147" s="1645"/>
      <c r="AM147" s="1645"/>
      <c r="AN147" s="1645"/>
      <c r="AO147" s="1645"/>
      <c r="AP147" s="1645"/>
      <c r="AQ147" s="1645"/>
      <c r="AR147" s="1645"/>
      <c r="AS147" s="1645"/>
      <c r="AT147" s="1645"/>
      <c r="AU147" s="1645"/>
      <c r="AV147" s="1645"/>
      <c r="AW147" s="1645"/>
      <c r="AX147" s="1645"/>
      <c r="AY147" s="1645"/>
      <c r="AZ147" s="1645"/>
      <c r="BA147" s="1645"/>
      <c r="BB147" s="1645"/>
      <c r="BC147" s="1645"/>
      <c r="BD147" s="1645"/>
      <c r="BE147" s="1645"/>
      <c r="BF147" s="1645"/>
      <c r="BG147" s="1645"/>
      <c r="BH147" s="1645"/>
      <c r="BI147" s="1645"/>
      <c r="BJ147" s="1645"/>
      <c r="BK147" s="1645"/>
      <c r="BL147" s="1645"/>
      <c r="BM147" s="1645"/>
      <c r="BN147" s="1645"/>
      <c r="BO147" s="1645"/>
      <c r="BP147" s="1645"/>
      <c r="BQ147" s="1645"/>
      <c r="BR147" s="1645"/>
      <c r="BS147" s="1645"/>
      <c r="BT147" s="1645"/>
      <c r="BU147" s="1645"/>
      <c r="BV147" s="1645"/>
      <c r="BW147" s="1645"/>
      <c r="BX147" s="1645"/>
      <c r="BY147" s="1645"/>
      <c r="BZ147" s="1645"/>
      <c r="CA147" s="1645"/>
      <c r="CB147" s="1645"/>
      <c r="CC147" s="1645"/>
      <c r="CD147" s="1645"/>
      <c r="CE147" s="1645"/>
      <c r="CF147" s="1325"/>
    </row>
    <row customHeight="1" ht="5.25" hidden="1">
      <c r="A148" s="1802"/>
      <c r="B148" s="1645"/>
      <c r="C148" s="1645"/>
      <c r="D148" s="2589"/>
      <c r="E148" s="1052"/>
      <c r="F148" s="1053"/>
      <c r="G148" s="1053"/>
      <c r="H148" s="1054"/>
      <c r="I148" s="1054"/>
      <c r="J148" s="1054"/>
      <c r="K148" s="1054"/>
      <c r="L148" s="1054"/>
      <c r="M148" s="1054"/>
      <c r="N148" s="1054"/>
      <c r="O148" s="1054"/>
      <c r="P148" s="1054"/>
      <c r="Q148" s="1054"/>
      <c r="R148" s="955"/>
      <c r="S148" s="1055"/>
      <c r="T148" s="727"/>
      <c r="U148" s="2383"/>
      <c r="V148" s="2383"/>
      <c r="W148" s="1645"/>
      <c r="X148" s="1645"/>
      <c r="Y148" s="1645"/>
      <c r="Z148" s="1645"/>
      <c r="AA148" s="1645"/>
      <c r="AB148" s="1645"/>
      <c r="AC148" s="1046"/>
      <c r="AD148" s="1047"/>
      <c r="AE148" s="1645"/>
      <c r="AF148" s="1645"/>
      <c r="AG148" s="1645"/>
      <c r="AH148" s="1645"/>
      <c r="AI148" s="1645"/>
      <c r="AJ148" s="1645"/>
      <c r="AK148" s="1645"/>
      <c r="AL148" s="1645"/>
      <c r="AM148" s="1645"/>
      <c r="AN148" s="1645"/>
      <c r="AO148" s="1645"/>
      <c r="AP148" s="1645"/>
      <c r="AQ148" s="1645"/>
      <c r="AR148" s="1645"/>
      <c r="AS148" s="1645"/>
      <c r="AT148" s="1645"/>
      <c r="AU148" s="1645"/>
      <c r="AV148" s="1645"/>
      <c r="AW148" s="1645"/>
      <c r="AX148" s="1645"/>
      <c r="AY148" s="1645"/>
      <c r="AZ148" s="1645"/>
      <c r="BA148" s="1645"/>
      <c r="BB148" s="1645"/>
      <c r="BC148" s="1645"/>
      <c r="BD148" s="1645"/>
      <c r="BE148" s="1645"/>
      <c r="BF148" s="1645"/>
      <c r="BG148" s="1645"/>
      <c r="BH148" s="1645"/>
      <c r="BI148" s="1645"/>
      <c r="BJ148" s="1645"/>
      <c r="BK148" s="1645"/>
      <c r="BL148" s="1645"/>
      <c r="BM148" s="1645"/>
      <c r="BN148" s="1645"/>
      <c r="BO148" s="1645"/>
      <c r="BP148" s="1645"/>
      <c r="BQ148" s="1645"/>
      <c r="BR148" s="1645"/>
      <c r="BS148" s="1645"/>
      <c r="BT148" s="1645"/>
      <c r="BU148" s="1645"/>
      <c r="BV148" s="1645"/>
      <c r="BW148" s="1645"/>
      <c r="BX148" s="1645"/>
      <c r="BY148" s="1645"/>
      <c r="BZ148" s="1645"/>
      <c r="CA148" s="1645"/>
      <c r="CB148" s="1645"/>
      <c r="CC148" s="1645"/>
      <c r="CD148" s="1645"/>
      <c r="CE148" s="1645"/>
      <c r="CF148" s="1325"/>
    </row>
    <row customHeight="1" ht="15" hidden="1">
      <c r="A149" s="632" t="s">
        <v>239</v>
      </c>
      <c r="B149" s="633"/>
      <c r="C149" s="633" t="s">
        <v>22</v>
      </c>
      <c r="D149" s="2587" t="s">
        <v>1102</v>
      </c>
      <c r="E149" s="2386" t="s">
        <v>196</v>
      </c>
      <c r="F149" s="2387"/>
      <c r="G149" s="2388"/>
      <c r="H149" s="2392" t="str">
        <f>IF(A149="","",INDEX(DIFFERENTIATION_UNMERGE_VD,MATCH(A149,DIFFERENTIATION_ID_DIFF,0)))</f>
        <v>Производство тепловой энергии. Некомбинированная выработка</v>
      </c>
      <c r="I149" s="2392"/>
      <c r="J149" s="2392"/>
      <c r="K149" s="2392"/>
      <c r="L149" s="2392"/>
      <c r="M149" s="2392"/>
      <c r="N149" s="2392"/>
      <c r="O149" s="2392"/>
      <c r="P149" s="2392"/>
      <c r="Q149" s="2392"/>
      <c r="R149" s="2392"/>
      <c r="S149" s="728"/>
      <c r="T149" s="725"/>
      <c r="U149" s="634"/>
      <c r="V149" s="634"/>
      <c r="W149" s="635"/>
      <c r="X149" s="635"/>
      <c r="Y149" s="635"/>
      <c r="Z149" s="635"/>
      <c r="AA149" s="636"/>
      <c r="AB149" s="637"/>
      <c r="AC149" s="2384"/>
      <c r="AD149" s="638"/>
      <c r="AE149" s="639" t="s">
        <v>22</v>
      </c>
      <c r="AF149" s="639"/>
      <c r="AG149" s="640" t="s">
        <v>1082</v>
      </c>
      <c r="AH149" s="641">
        <v>3</v>
      </c>
      <c r="AI149" s="634"/>
      <c r="AJ149" s="634"/>
      <c r="AK149" s="634"/>
      <c r="AL149" s="634"/>
      <c r="AM149" s="634"/>
      <c r="AN149" s="634"/>
      <c r="AO149" s="634"/>
      <c r="AP149" s="634"/>
      <c r="AQ149" s="634"/>
      <c r="AR149" s="634"/>
      <c r="AS149" s="634"/>
      <c r="AT149" s="634"/>
      <c r="AU149" s="634"/>
      <c r="AV149" s="634"/>
      <c r="AW149" s="634"/>
      <c r="AX149" s="634"/>
      <c r="AY149" s="634"/>
      <c r="AZ149" s="634"/>
      <c r="BA149" s="634"/>
      <c r="BB149" s="634"/>
      <c r="BC149" s="634"/>
      <c r="BD149" s="634"/>
      <c r="BE149" s="634"/>
      <c r="BF149" s="634"/>
      <c r="BG149" s="634"/>
      <c r="BH149" s="634"/>
      <c r="BI149" s="634"/>
      <c r="BJ149" s="634"/>
      <c r="BK149" s="634"/>
      <c r="BL149" s="634"/>
      <c r="BM149" s="634"/>
      <c r="BN149" s="634"/>
      <c r="BO149" s="634"/>
      <c r="BP149" s="634"/>
      <c r="BQ149" s="634"/>
      <c r="BR149" s="634"/>
      <c r="BS149" s="634"/>
      <c r="BT149" s="634"/>
      <c r="BU149" s="634"/>
      <c r="BV149" s="635"/>
      <c r="BW149" s="635"/>
      <c r="BX149" s="635"/>
      <c r="BY149" s="635"/>
      <c r="BZ149" s="635"/>
      <c r="CA149" s="635"/>
      <c r="CB149" s="635"/>
      <c r="CC149" s="635"/>
      <c r="CD149" s="635"/>
      <c r="CE149" s="635"/>
      <c r="CF149" s="1859"/>
    </row>
    <row customHeight="1" ht="15" hidden="1">
      <c r="A150" s="632"/>
      <c r="B150" s="633"/>
      <c r="C150" s="633"/>
      <c r="D150" s="2588"/>
      <c r="E150" s="2386" t="s">
        <v>1037</v>
      </c>
      <c r="F150" s="2387"/>
      <c r="G150" s="2388"/>
      <c r="H150" s="2392" t="str">
        <f>IF(A149="","",INDEX(DIFFERENTIATION_UNMERGE_AREA,MATCH(A149,DIFFERENTIATION_ID_DIFF,0)))</f>
        <v>Территория 2</v>
      </c>
      <c r="I150" s="2392"/>
      <c r="J150" s="2392"/>
      <c r="K150" s="2392"/>
      <c r="L150" s="2392"/>
      <c r="M150" s="2392"/>
      <c r="N150" s="2392"/>
      <c r="O150" s="2392"/>
      <c r="P150" s="2392"/>
      <c r="Q150" s="2392"/>
      <c r="R150" s="2392"/>
      <c r="S150" s="728"/>
      <c r="T150" s="725"/>
      <c r="U150" s="634"/>
      <c r="V150" s="634"/>
      <c r="W150" s="635"/>
      <c r="X150" s="635"/>
      <c r="Y150" s="635"/>
      <c r="Z150" s="635"/>
      <c r="AA150" s="636"/>
      <c r="AB150" s="637"/>
      <c r="AC150" s="2384"/>
      <c r="AD150" s="638"/>
      <c r="AE150" s="639"/>
      <c r="AF150" s="639"/>
      <c r="AG150" s="640"/>
      <c r="AH150" s="641"/>
      <c r="AI150" s="634"/>
      <c r="AJ150" s="634"/>
      <c r="AK150" s="634"/>
      <c r="AL150" s="634"/>
      <c r="AM150" s="634"/>
      <c r="AN150" s="634"/>
      <c r="AO150" s="634"/>
      <c r="AP150" s="634"/>
      <c r="AQ150" s="634"/>
      <c r="AR150" s="634"/>
      <c r="AS150" s="634"/>
      <c r="AT150" s="634"/>
      <c r="AU150" s="634"/>
      <c r="AV150" s="634"/>
      <c r="AW150" s="634"/>
      <c r="AX150" s="634"/>
      <c r="AY150" s="634"/>
      <c r="AZ150" s="634"/>
      <c r="BA150" s="634"/>
      <c r="BB150" s="634"/>
      <c r="BC150" s="634"/>
      <c r="BD150" s="634"/>
      <c r="BE150" s="634"/>
      <c r="BF150" s="634"/>
      <c r="BG150" s="634"/>
      <c r="BH150" s="634"/>
      <c r="BI150" s="634"/>
      <c r="BJ150" s="634"/>
      <c r="BK150" s="634"/>
      <c r="BL150" s="634"/>
      <c r="BM150" s="634"/>
      <c r="BN150" s="634"/>
      <c r="BO150" s="634"/>
      <c r="BP150" s="634"/>
      <c r="BQ150" s="634"/>
      <c r="BR150" s="634"/>
      <c r="BS150" s="634"/>
      <c r="BT150" s="634"/>
      <c r="BU150" s="634"/>
      <c r="BV150" s="635"/>
      <c r="BW150" s="635"/>
      <c r="BX150" s="635"/>
      <c r="BY150" s="635"/>
      <c r="BZ150" s="635"/>
      <c r="CA150" s="635"/>
      <c r="CB150" s="635"/>
      <c r="CC150" s="635"/>
      <c r="CD150" s="635"/>
      <c r="CE150" s="635"/>
      <c r="CF150" s="1859"/>
    </row>
    <row customHeight="1" ht="15" hidden="1">
      <c r="A151" s="632"/>
      <c r="B151" s="633"/>
      <c r="C151" s="633"/>
      <c r="D151" s="2588"/>
      <c r="E151" s="2386" t="s">
        <v>1038</v>
      </c>
      <c r="F151" s="2387"/>
      <c r="G151" s="2388"/>
      <c r="H151" s="2392" t="str">
        <f>IF(A149="","",INDEX(DIFFERENTIATION_UNMERGE_SYSTEM,MATCH(A149,DIFFERENTIATION_ID_DIFF,0)))</f>
        <v>п. Исаклы, ул Комсомольская, котельная № 1-2</v>
      </c>
      <c r="I151" s="2392"/>
      <c r="J151" s="2392"/>
      <c r="K151" s="2392"/>
      <c r="L151" s="2392"/>
      <c r="M151" s="2392"/>
      <c r="N151" s="2392"/>
      <c r="O151" s="2392"/>
      <c r="P151" s="2392"/>
      <c r="Q151" s="2392"/>
      <c r="R151" s="2392"/>
      <c r="S151" s="728"/>
      <c r="T151" s="725"/>
      <c r="U151" s="634"/>
      <c r="V151" s="634"/>
      <c r="W151" s="635"/>
      <c r="X151" s="635"/>
      <c r="Y151" s="635"/>
      <c r="Z151" s="635"/>
      <c r="AA151" s="636"/>
      <c r="AB151" s="637"/>
      <c r="AC151" s="2384"/>
      <c r="AD151" s="638"/>
      <c r="AE151" s="639"/>
      <c r="AF151" s="639"/>
      <c r="AG151" s="640"/>
      <c r="AH151" s="641"/>
      <c r="AI151" s="634"/>
      <c r="AJ151" s="634"/>
      <c r="AK151" s="634"/>
      <c r="AL151" s="634"/>
      <c r="AM151" s="634"/>
      <c r="AN151" s="634"/>
      <c r="AO151" s="634"/>
      <c r="AP151" s="634"/>
      <c r="AQ151" s="634"/>
      <c r="AR151" s="634"/>
      <c r="AS151" s="634"/>
      <c r="AT151" s="634"/>
      <c r="AU151" s="634"/>
      <c r="AV151" s="634"/>
      <c r="AW151" s="634"/>
      <c r="AX151" s="634"/>
      <c r="AY151" s="634"/>
      <c r="AZ151" s="634"/>
      <c r="BA151" s="634"/>
      <c r="BB151" s="634"/>
      <c r="BC151" s="634"/>
      <c r="BD151" s="634"/>
      <c r="BE151" s="634"/>
      <c r="BF151" s="634"/>
      <c r="BG151" s="634"/>
      <c r="BH151" s="634"/>
      <c r="BI151" s="634"/>
      <c r="BJ151" s="634"/>
      <c r="BK151" s="634"/>
      <c r="BL151" s="634"/>
      <c r="BM151" s="634"/>
      <c r="BN151" s="634"/>
      <c r="BO151" s="634"/>
      <c r="BP151" s="634"/>
      <c r="BQ151" s="634"/>
      <c r="BR151" s="634"/>
      <c r="BS151" s="634"/>
      <c r="BT151" s="634"/>
      <c r="BU151" s="634"/>
      <c r="BV151" s="635"/>
      <c r="BW151" s="635"/>
      <c r="BX151" s="635"/>
      <c r="BY151" s="635"/>
      <c r="BZ151" s="635"/>
      <c r="CA151" s="635"/>
      <c r="CB151" s="635"/>
      <c r="CC151" s="635"/>
      <c r="CD151" s="635"/>
      <c r="CE151" s="635"/>
      <c r="CF151" s="1859"/>
    </row>
    <row customHeight="1" ht="24.75" hidden="1">
      <c r="A152" s="1815"/>
      <c r="B152" s="1169"/>
      <c r="C152" s="421"/>
      <c r="D152" s="2588"/>
      <c r="E152" s="2385" t="s">
        <v>1083</v>
      </c>
      <c r="F152" s="2385"/>
      <c r="G152" s="2385"/>
      <c r="H152" s="2385"/>
      <c r="I152" s="2385"/>
      <c r="J152" s="2385"/>
      <c r="K152" s="2385"/>
      <c r="L152" s="2385"/>
      <c r="M152" s="2385"/>
      <c r="N152" s="2385"/>
      <c r="O152" s="2385"/>
      <c r="P152" s="2385"/>
      <c r="Q152" s="567">
        <f>SUMIF(T153:T154,"i",Q153:Q154)</f>
        <v>0</v>
      </c>
      <c r="R152" s="1026"/>
      <c r="S152" s="1807" t="s">
        <v>1084</v>
      </c>
      <c r="T152" s="726" t="s">
        <v>1085</v>
      </c>
      <c r="U152" s="2383">
        <v>1</v>
      </c>
      <c r="V152" s="2383" t="s">
        <v>1048</v>
      </c>
      <c r="W152" s="1169"/>
      <c r="X152" s="1169"/>
      <c r="Y152" s="1169"/>
      <c r="Z152" s="1169"/>
      <c r="AA152" s="1645"/>
      <c r="AB152" s="1169"/>
      <c r="AC152" s="2384"/>
      <c r="AD152" s="638"/>
      <c r="AE152" s="1169"/>
      <c r="AF152" s="1169"/>
      <c r="AG152" s="1645"/>
      <c r="AH152" s="1645"/>
      <c r="AI152" s="1645"/>
      <c r="AJ152" s="1645"/>
      <c r="AK152" s="1645"/>
      <c r="AL152" s="1645"/>
      <c r="AM152" s="1645"/>
      <c r="AN152" s="1645"/>
      <c r="AO152" s="1645"/>
      <c r="AP152" s="1645"/>
      <c r="AQ152" s="1645"/>
      <c r="AR152" s="1645"/>
      <c r="AS152" s="1645"/>
      <c r="AT152" s="1645"/>
      <c r="AU152" s="1645"/>
      <c r="AV152" s="1645"/>
      <c r="AW152" s="1645"/>
      <c r="AX152" s="1645"/>
      <c r="AY152" s="1645"/>
      <c r="AZ152" s="1645"/>
      <c r="BA152" s="1645"/>
      <c r="BB152" s="1645"/>
      <c r="BC152" s="1645"/>
      <c r="BD152" s="1645"/>
      <c r="BE152" s="1645"/>
      <c r="BF152" s="1645"/>
      <c r="BG152" s="1645"/>
      <c r="BH152" s="1645"/>
      <c r="BI152" s="1645"/>
      <c r="BJ152" s="1645"/>
      <c r="BK152" s="1645"/>
      <c r="BL152" s="1645"/>
      <c r="BM152" s="1645"/>
      <c r="BN152" s="1645"/>
      <c r="BO152" s="1645"/>
      <c r="BP152" s="1645"/>
      <c r="BQ152" s="1645"/>
      <c r="BR152" s="1645"/>
      <c r="BS152" s="1645"/>
      <c r="BT152" s="1645"/>
      <c r="BU152" s="1645"/>
      <c r="BV152" s="1169"/>
      <c r="BW152" s="1169"/>
      <c r="BX152" s="1169"/>
      <c r="BY152" s="1169"/>
      <c r="BZ152" s="1169"/>
      <c r="CA152" s="1169"/>
      <c r="CB152" s="1169"/>
      <c r="CC152" s="1169"/>
      <c r="CD152" s="1169"/>
      <c r="CE152" s="1169"/>
      <c r="CF152" s="1859"/>
    </row>
    <row customHeight="1" ht="11.25" hidden="1">
      <c r="A153" s="1802"/>
      <c r="B153" s="1645"/>
      <c r="C153" s="1645"/>
      <c r="D153" s="2588"/>
      <c r="E153" s="644"/>
      <c r="F153" s="644">
        <v>0</v>
      </c>
      <c r="G153" s="644"/>
      <c r="H153" s="644"/>
      <c r="I153" s="644"/>
      <c r="J153" s="644"/>
      <c r="K153" s="644"/>
      <c r="L153" s="644"/>
      <c r="M153" s="644"/>
      <c r="N153" s="644"/>
      <c r="O153" s="644"/>
      <c r="P153" s="644"/>
      <c r="Q153" s="644"/>
      <c r="R153" s="644"/>
      <c r="S153" s="645"/>
      <c r="T153" s="727"/>
      <c r="U153" s="2383"/>
      <c r="V153" s="2383"/>
      <c r="W153" s="1645"/>
      <c r="X153" s="1645"/>
      <c r="Y153" s="1645"/>
      <c r="Z153" s="1645"/>
      <c r="AA153" s="1645"/>
      <c r="AB153" s="1169"/>
      <c r="AC153" s="2384"/>
      <c r="AD153" s="638"/>
      <c r="AE153" s="1169"/>
      <c r="AF153" s="1169"/>
      <c r="AG153" s="1645"/>
      <c r="AH153" s="1645"/>
      <c r="AI153" s="1645"/>
      <c r="AJ153" s="1645"/>
      <c r="AK153" s="1645"/>
      <c r="AL153" s="1645"/>
      <c r="AM153" s="1645"/>
      <c r="AN153" s="1645"/>
      <c r="AO153" s="1645"/>
      <c r="AP153" s="1645"/>
      <c r="AQ153" s="1645"/>
      <c r="AR153" s="1645"/>
      <c r="AS153" s="1645"/>
      <c r="AT153" s="1645"/>
      <c r="AU153" s="1645"/>
      <c r="AV153" s="1645"/>
      <c r="AW153" s="1645"/>
      <c r="AX153" s="1645"/>
      <c r="AY153" s="1645"/>
      <c r="AZ153" s="1645"/>
      <c r="BA153" s="1645"/>
      <c r="BB153" s="1645"/>
      <c r="BC153" s="1645"/>
      <c r="BD153" s="1645"/>
      <c r="BE153" s="1645"/>
      <c r="BF153" s="1645"/>
      <c r="BG153" s="1645"/>
      <c r="BH153" s="1645"/>
      <c r="BI153" s="1645"/>
      <c r="BJ153" s="1645"/>
      <c r="BK153" s="1645"/>
      <c r="BL153" s="1645"/>
      <c r="BM153" s="1645"/>
      <c r="BN153" s="1645"/>
      <c r="BO153" s="1645"/>
      <c r="BP153" s="1645"/>
      <c r="BQ153" s="1645"/>
      <c r="BR153" s="1645"/>
      <c r="BS153" s="1645"/>
      <c r="BT153" s="1645"/>
      <c r="BU153" s="1645"/>
      <c r="BV153" s="1645"/>
      <c r="BW153" s="1645"/>
      <c r="BX153" s="1645"/>
      <c r="BY153" s="1645"/>
      <c r="BZ153" s="1645"/>
      <c r="CA153" s="1645"/>
      <c r="CB153" s="1645"/>
      <c r="CC153" s="1645"/>
      <c r="CD153" s="1645"/>
      <c r="CE153" s="1645"/>
      <c r="CF153" s="1859"/>
    </row>
    <row customHeight="1" ht="11.25" hidden="1">
      <c r="A154" s="1815"/>
      <c r="B154" s="1169"/>
      <c r="C154" s="421"/>
      <c r="D154" s="2588"/>
      <c r="E154" s="658" t="s">
        <v>22</v>
      </c>
      <c r="F154" s="1177" t="s">
        <v>22</v>
      </c>
      <c r="G154" s="1177" t="s">
        <v>1088</v>
      </c>
      <c r="H154" s="660" t="s">
        <v>22</v>
      </c>
      <c r="I154" s="660"/>
      <c r="J154" s="660"/>
      <c r="K154" s="660"/>
      <c r="L154" s="660"/>
      <c r="M154" s="660"/>
      <c r="N154" s="660"/>
      <c r="O154" s="660"/>
      <c r="P154" s="660"/>
      <c r="Q154" s="660"/>
      <c r="R154" s="661"/>
      <c r="S154" s="662"/>
      <c r="T154" s="727"/>
      <c r="U154" s="2383"/>
      <c r="V154" s="2383"/>
      <c r="W154" s="1169"/>
      <c r="X154" s="1169"/>
      <c r="Y154" s="1169"/>
      <c r="Z154" s="1169"/>
      <c r="AA154" s="1645"/>
      <c r="AB154" s="1169"/>
      <c r="AC154" s="2384"/>
      <c r="AD154" s="638"/>
      <c r="AE154" s="1169"/>
      <c r="AF154" s="1169"/>
      <c r="AG154" s="1645"/>
      <c r="AH154" s="1645"/>
      <c r="AI154" s="1645"/>
      <c r="AJ154" s="1645"/>
      <c r="AK154" s="1645"/>
      <c r="AL154" s="1645"/>
      <c r="AM154" s="1645"/>
      <c r="AN154" s="1645"/>
      <c r="AO154" s="1645"/>
      <c r="AP154" s="1645"/>
      <c r="AQ154" s="1645"/>
      <c r="AR154" s="1645"/>
      <c r="AS154" s="1645"/>
      <c r="AT154" s="1645"/>
      <c r="AU154" s="1645"/>
      <c r="AV154" s="1645"/>
      <c r="AW154" s="1645"/>
      <c r="AX154" s="1645"/>
      <c r="AY154" s="1645"/>
      <c r="AZ154" s="1645"/>
      <c r="BA154" s="1645"/>
      <c r="BB154" s="1645"/>
      <c r="BC154" s="1645"/>
      <c r="BD154" s="1645"/>
      <c r="BE154" s="1645"/>
      <c r="BF154" s="1645"/>
      <c r="BG154" s="1645"/>
      <c r="BH154" s="1645"/>
      <c r="BI154" s="1645"/>
      <c r="BJ154" s="1645"/>
      <c r="BK154" s="1645"/>
      <c r="BL154" s="1645"/>
      <c r="BM154" s="1645"/>
      <c r="BN154" s="1645"/>
      <c r="BO154" s="1645"/>
      <c r="BP154" s="1645"/>
      <c r="BQ154" s="1645"/>
      <c r="BR154" s="1645"/>
      <c r="BS154" s="1645"/>
      <c r="BT154" s="1645"/>
      <c r="BU154" s="1645"/>
      <c r="BV154" s="1169"/>
      <c r="BW154" s="1169"/>
      <c r="BX154" s="1169"/>
      <c r="BY154" s="1169"/>
      <c r="BZ154" s="1169"/>
      <c r="CA154" s="1169"/>
      <c r="CB154" s="1169"/>
      <c r="CC154" s="1169"/>
      <c r="CD154" s="1169"/>
      <c r="CE154" s="1169"/>
      <c r="CF154" s="1859"/>
    </row>
    <row customHeight="1" ht="5.25" hidden="1">
      <c r="A155" s="1802"/>
      <c r="B155" s="1645"/>
      <c r="C155" s="1645"/>
      <c r="D155" s="2588"/>
      <c r="E155" s="1048"/>
      <c r="F155" s="1048"/>
      <c r="G155" s="1048"/>
      <c r="H155" s="1048"/>
      <c r="I155" s="1048"/>
      <c r="J155" s="1048"/>
      <c r="K155" s="1048"/>
      <c r="L155" s="1048"/>
      <c r="M155" s="1048"/>
      <c r="N155" s="1048"/>
      <c r="O155" s="1048"/>
      <c r="P155" s="1048"/>
      <c r="Q155" s="1049"/>
      <c r="R155" s="1050"/>
      <c r="S155" s="1051"/>
      <c r="T155" s="726" t="s">
        <v>1085</v>
      </c>
      <c r="U155" s="2383">
        <v>1</v>
      </c>
      <c r="V155" s="2383" t="s">
        <v>1048</v>
      </c>
      <c r="W155" s="1645"/>
      <c r="X155" s="1645"/>
      <c r="Y155" s="1645"/>
      <c r="Z155" s="1645"/>
      <c r="AA155" s="1645"/>
      <c r="AB155" s="1645"/>
      <c r="AC155" s="1046"/>
      <c r="AD155" s="1047"/>
      <c r="AE155" s="1645"/>
      <c r="AF155" s="1645"/>
      <c r="AG155" s="1645"/>
      <c r="AH155" s="1645"/>
      <c r="AI155" s="1645"/>
      <c r="AJ155" s="1645"/>
      <c r="AK155" s="1645"/>
      <c r="AL155" s="1645"/>
      <c r="AM155" s="1645"/>
      <c r="AN155" s="1645"/>
      <c r="AO155" s="1645"/>
      <c r="AP155" s="1645"/>
      <c r="AQ155" s="1645"/>
      <c r="AR155" s="1645"/>
      <c r="AS155" s="1645"/>
      <c r="AT155" s="1645"/>
      <c r="AU155" s="1645"/>
      <c r="AV155" s="1645"/>
      <c r="AW155" s="1645"/>
      <c r="AX155" s="1645"/>
      <c r="AY155" s="1645"/>
      <c r="AZ155" s="1645"/>
      <c r="BA155" s="1645"/>
      <c r="BB155" s="1645"/>
      <c r="BC155" s="1645"/>
      <c r="BD155" s="1645"/>
      <c r="BE155" s="1645"/>
      <c r="BF155" s="1645"/>
      <c r="BG155" s="1645"/>
      <c r="BH155" s="1645"/>
      <c r="BI155" s="1645"/>
      <c r="BJ155" s="1645"/>
      <c r="BK155" s="1645"/>
      <c r="BL155" s="1645"/>
      <c r="BM155" s="1645"/>
      <c r="BN155" s="1645"/>
      <c r="BO155" s="1645"/>
      <c r="BP155" s="1645"/>
      <c r="BQ155" s="1645"/>
      <c r="BR155" s="1645"/>
      <c r="BS155" s="1645"/>
      <c r="BT155" s="1645"/>
      <c r="BU155" s="1645"/>
      <c r="BV155" s="1645"/>
      <c r="BW155" s="1645"/>
      <c r="BX155" s="1645"/>
      <c r="BY155" s="1645"/>
      <c r="BZ155" s="1645"/>
      <c r="CA155" s="1645"/>
      <c r="CB155" s="1645"/>
      <c r="CC155" s="1645"/>
      <c r="CD155" s="1645"/>
      <c r="CE155" s="1645"/>
      <c r="CF155" s="1325"/>
    </row>
    <row customHeight="1" ht="5.25" hidden="1">
      <c r="A156" s="1802"/>
      <c r="B156" s="1645"/>
      <c r="C156" s="1645"/>
      <c r="D156" s="2588"/>
      <c r="E156" s="644"/>
      <c r="F156" s="644"/>
      <c r="G156" s="644"/>
      <c r="H156" s="644"/>
      <c r="I156" s="644"/>
      <c r="J156" s="644"/>
      <c r="K156" s="644"/>
      <c r="L156" s="644"/>
      <c r="M156" s="644"/>
      <c r="N156" s="644"/>
      <c r="O156" s="644"/>
      <c r="P156" s="644"/>
      <c r="Q156" s="644"/>
      <c r="R156" s="644"/>
      <c r="S156" s="645"/>
      <c r="T156" s="727"/>
      <c r="U156" s="2383"/>
      <c r="V156" s="2383"/>
      <c r="W156" s="1645"/>
      <c r="X156" s="1645"/>
      <c r="Y156" s="1645"/>
      <c r="Z156" s="1645"/>
      <c r="AA156" s="1645"/>
      <c r="AB156" s="1645"/>
      <c r="AC156" s="1046"/>
      <c r="AD156" s="1047"/>
      <c r="AE156" s="1645"/>
      <c r="AF156" s="1645"/>
      <c r="AG156" s="1645"/>
      <c r="AH156" s="1645"/>
      <c r="AI156" s="1645"/>
      <c r="AJ156" s="1645"/>
      <c r="AK156" s="1645"/>
      <c r="AL156" s="1645"/>
      <c r="AM156" s="1645"/>
      <c r="AN156" s="1645"/>
      <c r="AO156" s="1645"/>
      <c r="AP156" s="1645"/>
      <c r="AQ156" s="1645"/>
      <c r="AR156" s="1645"/>
      <c r="AS156" s="1645"/>
      <c r="AT156" s="1645"/>
      <c r="AU156" s="1645"/>
      <c r="AV156" s="1645"/>
      <c r="AW156" s="1645"/>
      <c r="AX156" s="1645"/>
      <c r="AY156" s="1645"/>
      <c r="AZ156" s="1645"/>
      <c r="BA156" s="1645"/>
      <c r="BB156" s="1645"/>
      <c r="BC156" s="1645"/>
      <c r="BD156" s="1645"/>
      <c r="BE156" s="1645"/>
      <c r="BF156" s="1645"/>
      <c r="BG156" s="1645"/>
      <c r="BH156" s="1645"/>
      <c r="BI156" s="1645"/>
      <c r="BJ156" s="1645"/>
      <c r="BK156" s="1645"/>
      <c r="BL156" s="1645"/>
      <c r="BM156" s="1645"/>
      <c r="BN156" s="1645"/>
      <c r="BO156" s="1645"/>
      <c r="BP156" s="1645"/>
      <c r="BQ156" s="1645"/>
      <c r="BR156" s="1645"/>
      <c r="BS156" s="1645"/>
      <c r="BT156" s="1645"/>
      <c r="BU156" s="1645"/>
      <c r="BV156" s="1645"/>
      <c r="BW156" s="1645"/>
      <c r="BX156" s="1645"/>
      <c r="BY156" s="1645"/>
      <c r="BZ156" s="1645"/>
      <c r="CA156" s="1645"/>
      <c r="CB156" s="1645"/>
      <c r="CC156" s="1645"/>
      <c r="CD156" s="1645"/>
      <c r="CE156" s="1645"/>
      <c r="CF156" s="1325"/>
    </row>
    <row customHeight="1" ht="5.25" hidden="1">
      <c r="A157" s="1802"/>
      <c r="B157" s="1645"/>
      <c r="C157" s="1645"/>
      <c r="D157" s="2589"/>
      <c r="E157" s="1052"/>
      <c r="F157" s="1053"/>
      <c r="G157" s="1053"/>
      <c r="H157" s="1054"/>
      <c r="I157" s="1054"/>
      <c r="J157" s="1054"/>
      <c r="K157" s="1054"/>
      <c r="L157" s="1054"/>
      <c r="M157" s="1054"/>
      <c r="N157" s="1054"/>
      <c r="O157" s="1054"/>
      <c r="P157" s="1054"/>
      <c r="Q157" s="1054"/>
      <c r="R157" s="955"/>
      <c r="S157" s="1055"/>
      <c r="T157" s="727"/>
      <c r="U157" s="2383"/>
      <c r="V157" s="2383"/>
      <c r="W157" s="1645"/>
      <c r="X157" s="1645"/>
      <c r="Y157" s="1645"/>
      <c r="Z157" s="1645"/>
      <c r="AA157" s="1645"/>
      <c r="AB157" s="1645"/>
      <c r="AC157" s="1046"/>
      <c r="AD157" s="1047"/>
      <c r="AE157" s="1645"/>
      <c r="AF157" s="1645"/>
      <c r="AG157" s="1645"/>
      <c r="AH157" s="1645"/>
      <c r="AI157" s="1645"/>
      <c r="AJ157" s="1645"/>
      <c r="AK157" s="1645"/>
      <c r="AL157" s="1645"/>
      <c r="AM157" s="1645"/>
      <c r="AN157" s="1645"/>
      <c r="AO157" s="1645"/>
      <c r="AP157" s="1645"/>
      <c r="AQ157" s="1645"/>
      <c r="AR157" s="1645"/>
      <c r="AS157" s="1645"/>
      <c r="AT157" s="1645"/>
      <c r="AU157" s="1645"/>
      <c r="AV157" s="1645"/>
      <c r="AW157" s="1645"/>
      <c r="AX157" s="1645"/>
      <c r="AY157" s="1645"/>
      <c r="AZ157" s="1645"/>
      <c r="BA157" s="1645"/>
      <c r="BB157" s="1645"/>
      <c r="BC157" s="1645"/>
      <c r="BD157" s="1645"/>
      <c r="BE157" s="1645"/>
      <c r="BF157" s="1645"/>
      <c r="BG157" s="1645"/>
      <c r="BH157" s="1645"/>
      <c r="BI157" s="1645"/>
      <c r="BJ157" s="1645"/>
      <c r="BK157" s="1645"/>
      <c r="BL157" s="1645"/>
      <c r="BM157" s="1645"/>
      <c r="BN157" s="1645"/>
      <c r="BO157" s="1645"/>
      <c r="BP157" s="1645"/>
      <c r="BQ157" s="1645"/>
      <c r="BR157" s="1645"/>
      <c r="BS157" s="1645"/>
      <c r="BT157" s="1645"/>
      <c r="BU157" s="1645"/>
      <c r="BV157" s="1645"/>
      <c r="BW157" s="1645"/>
      <c r="BX157" s="1645"/>
      <c r="BY157" s="1645"/>
      <c r="BZ157" s="1645"/>
      <c r="CA157" s="1645"/>
      <c r="CB157" s="1645"/>
      <c r="CC157" s="1645"/>
      <c r="CD157" s="1645"/>
      <c r="CE157" s="1645"/>
      <c r="CF157" s="1325"/>
    </row>
    <row customHeight="1" ht="15" hidden="1">
      <c r="A158" s="632" t="s">
        <v>241</v>
      </c>
      <c r="B158" s="633"/>
      <c r="C158" s="633" t="s">
        <v>22</v>
      </c>
      <c r="D158" s="2587" t="s">
        <v>1103</v>
      </c>
      <c r="E158" s="2386" t="s">
        <v>196</v>
      </c>
      <c r="F158" s="2387"/>
      <c r="G158" s="2388"/>
      <c r="H158" s="2392" t="str">
        <f>IF(A158="","",INDEX(DIFFERENTIATION_UNMERGE_VD,MATCH(A158,DIFFERENTIATION_ID_DIFF,0)))</f>
        <v>Производство тепловой энергии. Некомбинированная выработка</v>
      </c>
      <c r="I158" s="2392"/>
      <c r="J158" s="2392"/>
      <c r="K158" s="2392"/>
      <c r="L158" s="2392"/>
      <c r="M158" s="2392"/>
      <c r="N158" s="2392"/>
      <c r="O158" s="2392"/>
      <c r="P158" s="2392"/>
      <c r="Q158" s="2392"/>
      <c r="R158" s="2392"/>
      <c r="S158" s="728"/>
      <c r="T158" s="725"/>
      <c r="U158" s="634"/>
      <c r="V158" s="634"/>
      <c r="W158" s="635"/>
      <c r="X158" s="635"/>
      <c r="Y158" s="635"/>
      <c r="Z158" s="635"/>
      <c r="AA158" s="636"/>
      <c r="AB158" s="637"/>
      <c r="AC158" s="2384"/>
      <c r="AD158" s="638"/>
      <c r="AE158" s="639" t="s">
        <v>22</v>
      </c>
      <c r="AF158" s="639"/>
      <c r="AG158" s="640" t="s">
        <v>1082</v>
      </c>
      <c r="AH158" s="641">
        <v>3</v>
      </c>
      <c r="AI158" s="634"/>
      <c r="AJ158" s="634"/>
      <c r="AK158" s="634"/>
      <c r="AL158" s="634"/>
      <c r="AM158" s="634"/>
      <c r="AN158" s="634"/>
      <c r="AO158" s="634"/>
      <c r="AP158" s="634"/>
      <c r="AQ158" s="634"/>
      <c r="AR158" s="634"/>
      <c r="AS158" s="634"/>
      <c r="AT158" s="634"/>
      <c r="AU158" s="634"/>
      <c r="AV158" s="634"/>
      <c r="AW158" s="634"/>
      <c r="AX158" s="634"/>
      <c r="AY158" s="634"/>
      <c r="AZ158" s="634"/>
      <c r="BA158" s="634"/>
      <c r="BB158" s="634"/>
      <c r="BC158" s="634"/>
      <c r="BD158" s="634"/>
      <c r="BE158" s="634"/>
      <c r="BF158" s="634"/>
      <c r="BG158" s="634"/>
      <c r="BH158" s="634"/>
      <c r="BI158" s="634"/>
      <c r="BJ158" s="634"/>
      <c r="BK158" s="634"/>
      <c r="BL158" s="634"/>
      <c r="BM158" s="634"/>
      <c r="BN158" s="634"/>
      <c r="BO158" s="634"/>
      <c r="BP158" s="634"/>
      <c r="BQ158" s="634"/>
      <c r="BR158" s="634"/>
      <c r="BS158" s="634"/>
      <c r="BT158" s="634"/>
      <c r="BU158" s="634"/>
      <c r="BV158" s="635"/>
      <c r="BW158" s="635"/>
      <c r="BX158" s="635"/>
      <c r="BY158" s="635"/>
      <c r="BZ158" s="635"/>
      <c r="CA158" s="635"/>
      <c r="CB158" s="635"/>
      <c r="CC158" s="635"/>
      <c r="CD158" s="635"/>
      <c r="CE158" s="635"/>
      <c r="CF158" s="1859"/>
    </row>
    <row customHeight="1" ht="15" hidden="1">
      <c r="A159" s="632"/>
      <c r="B159" s="633"/>
      <c r="C159" s="633"/>
      <c r="D159" s="2588"/>
      <c r="E159" s="2386" t="s">
        <v>1037</v>
      </c>
      <c r="F159" s="2387"/>
      <c r="G159" s="2388"/>
      <c r="H159" s="2392" t="str">
        <f>IF(A158="","",INDEX(DIFFERENTIATION_UNMERGE_AREA,MATCH(A158,DIFFERENTIATION_ID_DIFF,0)))</f>
        <v>Территория 3</v>
      </c>
      <c r="I159" s="2392"/>
      <c r="J159" s="2392"/>
      <c r="K159" s="2392"/>
      <c r="L159" s="2392"/>
      <c r="M159" s="2392"/>
      <c r="N159" s="2392"/>
      <c r="O159" s="2392"/>
      <c r="P159" s="2392"/>
      <c r="Q159" s="2392"/>
      <c r="R159" s="2392"/>
      <c r="S159" s="728"/>
      <c r="T159" s="725"/>
      <c r="U159" s="634"/>
      <c r="V159" s="634"/>
      <c r="W159" s="635"/>
      <c r="X159" s="635"/>
      <c r="Y159" s="635"/>
      <c r="Z159" s="635"/>
      <c r="AA159" s="636"/>
      <c r="AB159" s="637"/>
      <c r="AC159" s="2384"/>
      <c r="AD159" s="638"/>
      <c r="AE159" s="639"/>
      <c r="AF159" s="639"/>
      <c r="AG159" s="640"/>
      <c r="AH159" s="641"/>
      <c r="AI159" s="634"/>
      <c r="AJ159" s="634"/>
      <c r="AK159" s="634"/>
      <c r="AL159" s="634"/>
      <c r="AM159" s="634"/>
      <c r="AN159" s="634"/>
      <c r="AO159" s="634"/>
      <c r="AP159" s="634"/>
      <c r="AQ159" s="634"/>
      <c r="AR159" s="634"/>
      <c r="AS159" s="634"/>
      <c r="AT159" s="634"/>
      <c r="AU159" s="634"/>
      <c r="AV159" s="634"/>
      <c r="AW159" s="634"/>
      <c r="AX159" s="634"/>
      <c r="AY159" s="634"/>
      <c r="AZ159" s="634"/>
      <c r="BA159" s="634"/>
      <c r="BB159" s="634"/>
      <c r="BC159" s="634"/>
      <c r="BD159" s="634"/>
      <c r="BE159" s="634"/>
      <c r="BF159" s="634"/>
      <c r="BG159" s="634"/>
      <c r="BH159" s="634"/>
      <c r="BI159" s="634"/>
      <c r="BJ159" s="634"/>
      <c r="BK159" s="634"/>
      <c r="BL159" s="634"/>
      <c r="BM159" s="634"/>
      <c r="BN159" s="634"/>
      <c r="BO159" s="634"/>
      <c r="BP159" s="634"/>
      <c r="BQ159" s="634"/>
      <c r="BR159" s="634"/>
      <c r="BS159" s="634"/>
      <c r="BT159" s="634"/>
      <c r="BU159" s="634"/>
      <c r="BV159" s="635"/>
      <c r="BW159" s="635"/>
      <c r="BX159" s="635"/>
      <c r="BY159" s="635"/>
      <c r="BZ159" s="635"/>
      <c r="CA159" s="635"/>
      <c r="CB159" s="635"/>
      <c r="CC159" s="635"/>
      <c r="CD159" s="635"/>
      <c r="CE159" s="635"/>
      <c r="CF159" s="1859"/>
    </row>
    <row customHeight="1" ht="15" hidden="1">
      <c r="A160" s="632"/>
      <c r="B160" s="633"/>
      <c r="C160" s="633"/>
      <c r="D160" s="2588"/>
      <c r="E160" s="2386" t="s">
        <v>1038</v>
      </c>
      <c r="F160" s="2387"/>
      <c r="G160" s="2388"/>
      <c r="H160" s="2392" t="str">
        <f>IF(A158="","",INDEX(DIFFERENTIATION_UNMERGE_SYSTEM,MATCH(A158,DIFFERENTIATION_ID_DIFF,0)))</f>
        <v>с. Б.Константиновка, ул. Центральная, 54А, котельная № 1-3</v>
      </c>
      <c r="I160" s="2392"/>
      <c r="J160" s="2392"/>
      <c r="K160" s="2392"/>
      <c r="L160" s="2392"/>
      <c r="M160" s="2392"/>
      <c r="N160" s="2392"/>
      <c r="O160" s="2392"/>
      <c r="P160" s="2392"/>
      <c r="Q160" s="2392"/>
      <c r="R160" s="2392"/>
      <c r="S160" s="728"/>
      <c r="T160" s="725"/>
      <c r="U160" s="634"/>
      <c r="V160" s="634"/>
      <c r="W160" s="635"/>
      <c r="X160" s="635"/>
      <c r="Y160" s="635"/>
      <c r="Z160" s="635"/>
      <c r="AA160" s="636"/>
      <c r="AB160" s="637"/>
      <c r="AC160" s="2384"/>
      <c r="AD160" s="638"/>
      <c r="AE160" s="639"/>
      <c r="AF160" s="639"/>
      <c r="AG160" s="640"/>
      <c r="AH160" s="641"/>
      <c r="AI160" s="634"/>
      <c r="AJ160" s="634"/>
      <c r="AK160" s="634"/>
      <c r="AL160" s="634"/>
      <c r="AM160" s="634"/>
      <c r="AN160" s="634"/>
      <c r="AO160" s="634"/>
      <c r="AP160" s="634"/>
      <c r="AQ160" s="634"/>
      <c r="AR160" s="634"/>
      <c r="AS160" s="634"/>
      <c r="AT160" s="634"/>
      <c r="AU160" s="634"/>
      <c r="AV160" s="634"/>
      <c r="AW160" s="634"/>
      <c r="AX160" s="634"/>
      <c r="AY160" s="634"/>
      <c r="AZ160" s="634"/>
      <c r="BA160" s="634"/>
      <c r="BB160" s="634"/>
      <c r="BC160" s="634"/>
      <c r="BD160" s="634"/>
      <c r="BE160" s="634"/>
      <c r="BF160" s="634"/>
      <c r="BG160" s="634"/>
      <c r="BH160" s="634"/>
      <c r="BI160" s="634"/>
      <c r="BJ160" s="634"/>
      <c r="BK160" s="634"/>
      <c r="BL160" s="634"/>
      <c r="BM160" s="634"/>
      <c r="BN160" s="634"/>
      <c r="BO160" s="634"/>
      <c r="BP160" s="634"/>
      <c r="BQ160" s="634"/>
      <c r="BR160" s="634"/>
      <c r="BS160" s="634"/>
      <c r="BT160" s="634"/>
      <c r="BU160" s="634"/>
      <c r="BV160" s="635"/>
      <c r="BW160" s="635"/>
      <c r="BX160" s="635"/>
      <c r="BY160" s="635"/>
      <c r="BZ160" s="635"/>
      <c r="CA160" s="635"/>
      <c r="CB160" s="635"/>
      <c r="CC160" s="635"/>
      <c r="CD160" s="635"/>
      <c r="CE160" s="635"/>
      <c r="CF160" s="1859"/>
    </row>
    <row customHeight="1" ht="24.75" hidden="1">
      <c r="A161" s="1815"/>
      <c r="B161" s="1169"/>
      <c r="C161" s="421"/>
      <c r="D161" s="2588"/>
      <c r="E161" s="2385" t="s">
        <v>1083</v>
      </c>
      <c r="F161" s="2385"/>
      <c r="G161" s="2385"/>
      <c r="H161" s="2385"/>
      <c r="I161" s="2385"/>
      <c r="J161" s="2385"/>
      <c r="K161" s="2385"/>
      <c r="L161" s="2385"/>
      <c r="M161" s="2385"/>
      <c r="N161" s="2385"/>
      <c r="O161" s="2385"/>
      <c r="P161" s="2385"/>
      <c r="Q161" s="567">
        <f>SUMIF(T162:T163,"i",Q162:Q163)</f>
        <v>0</v>
      </c>
      <c r="R161" s="1026"/>
      <c r="S161" s="1807" t="s">
        <v>1084</v>
      </c>
      <c r="T161" s="726" t="s">
        <v>1085</v>
      </c>
      <c r="U161" s="2383">
        <v>1</v>
      </c>
      <c r="V161" s="2383" t="s">
        <v>1048</v>
      </c>
      <c r="W161" s="1169"/>
      <c r="X161" s="1169"/>
      <c r="Y161" s="1169"/>
      <c r="Z161" s="1169"/>
      <c r="AA161" s="1645"/>
      <c r="AB161" s="1169"/>
      <c r="AC161" s="2384"/>
      <c r="AD161" s="638"/>
      <c r="AE161" s="1169"/>
      <c r="AF161" s="1169"/>
      <c r="AG161" s="1645"/>
      <c r="AH161" s="1645"/>
      <c r="AI161" s="1645"/>
      <c r="AJ161" s="1645"/>
      <c r="AK161" s="1645"/>
      <c r="AL161" s="1645"/>
      <c r="AM161" s="1645"/>
      <c r="AN161" s="1645"/>
      <c r="AO161" s="1645"/>
      <c r="AP161" s="1645"/>
      <c r="AQ161" s="1645"/>
      <c r="AR161" s="1645"/>
      <c r="AS161" s="1645"/>
      <c r="AT161" s="1645"/>
      <c r="AU161" s="1645"/>
      <c r="AV161" s="1645"/>
      <c r="AW161" s="1645"/>
      <c r="AX161" s="1645"/>
      <c r="AY161" s="1645"/>
      <c r="AZ161" s="1645"/>
      <c r="BA161" s="1645"/>
      <c r="BB161" s="1645"/>
      <c r="BC161" s="1645"/>
      <c r="BD161" s="1645"/>
      <c r="BE161" s="1645"/>
      <c r="BF161" s="1645"/>
      <c r="BG161" s="1645"/>
      <c r="BH161" s="1645"/>
      <c r="BI161" s="1645"/>
      <c r="BJ161" s="1645"/>
      <c r="BK161" s="1645"/>
      <c r="BL161" s="1645"/>
      <c r="BM161" s="1645"/>
      <c r="BN161" s="1645"/>
      <c r="BO161" s="1645"/>
      <c r="BP161" s="1645"/>
      <c r="BQ161" s="1645"/>
      <c r="BR161" s="1645"/>
      <c r="BS161" s="1645"/>
      <c r="BT161" s="1645"/>
      <c r="BU161" s="1645"/>
      <c r="BV161" s="1169"/>
      <c r="BW161" s="1169"/>
      <c r="BX161" s="1169"/>
      <c r="BY161" s="1169"/>
      <c r="BZ161" s="1169"/>
      <c r="CA161" s="1169"/>
      <c r="CB161" s="1169"/>
      <c r="CC161" s="1169"/>
      <c r="CD161" s="1169"/>
      <c r="CE161" s="1169"/>
      <c r="CF161" s="1859"/>
    </row>
    <row customHeight="1" ht="11.25" hidden="1">
      <c r="A162" s="1802"/>
      <c r="B162" s="1645"/>
      <c r="C162" s="1645"/>
      <c r="D162" s="2588"/>
      <c r="E162" s="644"/>
      <c r="F162" s="644">
        <v>0</v>
      </c>
      <c r="G162" s="644"/>
      <c r="H162" s="644"/>
      <c r="I162" s="644"/>
      <c r="J162" s="644"/>
      <c r="K162" s="644"/>
      <c r="L162" s="644"/>
      <c r="M162" s="644"/>
      <c r="N162" s="644"/>
      <c r="O162" s="644"/>
      <c r="P162" s="644"/>
      <c r="Q162" s="644"/>
      <c r="R162" s="644"/>
      <c r="S162" s="645"/>
      <c r="T162" s="727"/>
      <c r="U162" s="2383"/>
      <c r="V162" s="2383"/>
      <c r="W162" s="1645"/>
      <c r="X162" s="1645"/>
      <c r="Y162" s="1645"/>
      <c r="Z162" s="1645"/>
      <c r="AA162" s="1645"/>
      <c r="AB162" s="1169"/>
      <c r="AC162" s="2384"/>
      <c r="AD162" s="638"/>
      <c r="AE162" s="1169"/>
      <c r="AF162" s="1169"/>
      <c r="AG162" s="1645"/>
      <c r="AH162" s="1645"/>
      <c r="AI162" s="1645"/>
      <c r="AJ162" s="1645"/>
      <c r="AK162" s="1645"/>
      <c r="AL162" s="1645"/>
      <c r="AM162" s="1645"/>
      <c r="AN162" s="1645"/>
      <c r="AO162" s="1645"/>
      <c r="AP162" s="1645"/>
      <c r="AQ162" s="1645"/>
      <c r="AR162" s="1645"/>
      <c r="AS162" s="1645"/>
      <c r="AT162" s="1645"/>
      <c r="AU162" s="1645"/>
      <c r="AV162" s="1645"/>
      <c r="AW162" s="1645"/>
      <c r="AX162" s="1645"/>
      <c r="AY162" s="1645"/>
      <c r="AZ162" s="1645"/>
      <c r="BA162" s="1645"/>
      <c r="BB162" s="1645"/>
      <c r="BC162" s="1645"/>
      <c r="BD162" s="1645"/>
      <c r="BE162" s="1645"/>
      <c r="BF162" s="1645"/>
      <c r="BG162" s="1645"/>
      <c r="BH162" s="1645"/>
      <c r="BI162" s="1645"/>
      <c r="BJ162" s="1645"/>
      <c r="BK162" s="1645"/>
      <c r="BL162" s="1645"/>
      <c r="BM162" s="1645"/>
      <c r="BN162" s="1645"/>
      <c r="BO162" s="1645"/>
      <c r="BP162" s="1645"/>
      <c r="BQ162" s="1645"/>
      <c r="BR162" s="1645"/>
      <c r="BS162" s="1645"/>
      <c r="BT162" s="1645"/>
      <c r="BU162" s="1645"/>
      <c r="BV162" s="1645"/>
      <c r="BW162" s="1645"/>
      <c r="BX162" s="1645"/>
      <c r="BY162" s="1645"/>
      <c r="BZ162" s="1645"/>
      <c r="CA162" s="1645"/>
      <c r="CB162" s="1645"/>
      <c r="CC162" s="1645"/>
      <c r="CD162" s="1645"/>
      <c r="CE162" s="1645"/>
      <c r="CF162" s="1859"/>
    </row>
    <row customHeight="1" ht="11.25" hidden="1">
      <c r="A163" s="1815"/>
      <c r="B163" s="1169"/>
      <c r="C163" s="421"/>
      <c r="D163" s="2588"/>
      <c r="E163" s="658" t="s">
        <v>22</v>
      </c>
      <c r="F163" s="1177" t="s">
        <v>22</v>
      </c>
      <c r="G163" s="1177" t="s">
        <v>1088</v>
      </c>
      <c r="H163" s="660" t="s">
        <v>22</v>
      </c>
      <c r="I163" s="660"/>
      <c r="J163" s="660"/>
      <c r="K163" s="660"/>
      <c r="L163" s="660"/>
      <c r="M163" s="660"/>
      <c r="N163" s="660"/>
      <c r="O163" s="660"/>
      <c r="P163" s="660"/>
      <c r="Q163" s="660"/>
      <c r="R163" s="661"/>
      <c r="S163" s="662"/>
      <c r="T163" s="727"/>
      <c r="U163" s="2383"/>
      <c r="V163" s="2383"/>
      <c r="W163" s="1169"/>
      <c r="X163" s="1169"/>
      <c r="Y163" s="1169"/>
      <c r="Z163" s="1169"/>
      <c r="AA163" s="1645"/>
      <c r="AB163" s="1169"/>
      <c r="AC163" s="2384"/>
      <c r="AD163" s="638"/>
      <c r="AE163" s="1169"/>
      <c r="AF163" s="1169"/>
      <c r="AG163" s="1645"/>
      <c r="AH163" s="1645"/>
      <c r="AI163" s="1645"/>
      <c r="AJ163" s="1645"/>
      <c r="AK163" s="1645"/>
      <c r="AL163" s="1645"/>
      <c r="AM163" s="1645"/>
      <c r="AN163" s="1645"/>
      <c r="AO163" s="1645"/>
      <c r="AP163" s="1645"/>
      <c r="AQ163" s="1645"/>
      <c r="AR163" s="1645"/>
      <c r="AS163" s="1645"/>
      <c r="AT163" s="1645"/>
      <c r="AU163" s="1645"/>
      <c r="AV163" s="1645"/>
      <c r="AW163" s="1645"/>
      <c r="AX163" s="1645"/>
      <c r="AY163" s="1645"/>
      <c r="AZ163" s="1645"/>
      <c r="BA163" s="1645"/>
      <c r="BB163" s="1645"/>
      <c r="BC163" s="1645"/>
      <c r="BD163" s="1645"/>
      <c r="BE163" s="1645"/>
      <c r="BF163" s="1645"/>
      <c r="BG163" s="1645"/>
      <c r="BH163" s="1645"/>
      <c r="BI163" s="1645"/>
      <c r="BJ163" s="1645"/>
      <c r="BK163" s="1645"/>
      <c r="BL163" s="1645"/>
      <c r="BM163" s="1645"/>
      <c r="BN163" s="1645"/>
      <c r="BO163" s="1645"/>
      <c r="BP163" s="1645"/>
      <c r="BQ163" s="1645"/>
      <c r="BR163" s="1645"/>
      <c r="BS163" s="1645"/>
      <c r="BT163" s="1645"/>
      <c r="BU163" s="1645"/>
      <c r="BV163" s="1169"/>
      <c r="BW163" s="1169"/>
      <c r="BX163" s="1169"/>
      <c r="BY163" s="1169"/>
      <c r="BZ163" s="1169"/>
      <c r="CA163" s="1169"/>
      <c r="CB163" s="1169"/>
      <c r="CC163" s="1169"/>
      <c r="CD163" s="1169"/>
      <c r="CE163" s="1169"/>
      <c r="CF163" s="1859"/>
    </row>
    <row customHeight="1" ht="5.25" hidden="1">
      <c r="A164" s="1802"/>
      <c r="B164" s="1645"/>
      <c r="C164" s="1645"/>
      <c r="D164" s="2588"/>
      <c r="E164" s="1048"/>
      <c r="F164" s="1048"/>
      <c r="G164" s="1048"/>
      <c r="H164" s="1048"/>
      <c r="I164" s="1048"/>
      <c r="J164" s="1048"/>
      <c r="K164" s="1048"/>
      <c r="L164" s="1048"/>
      <c r="M164" s="1048"/>
      <c r="N164" s="1048"/>
      <c r="O164" s="1048"/>
      <c r="P164" s="1048"/>
      <c r="Q164" s="1049"/>
      <c r="R164" s="1050"/>
      <c r="S164" s="1051"/>
      <c r="T164" s="726" t="s">
        <v>1085</v>
      </c>
      <c r="U164" s="2383">
        <v>1</v>
      </c>
      <c r="V164" s="2383" t="s">
        <v>1048</v>
      </c>
      <c r="W164" s="1645"/>
      <c r="X164" s="1645"/>
      <c r="Y164" s="1645"/>
      <c r="Z164" s="1645"/>
      <c r="AA164" s="1645"/>
      <c r="AB164" s="1645"/>
      <c r="AC164" s="1046"/>
      <c r="AD164" s="1047"/>
      <c r="AE164" s="1645"/>
      <c r="AF164" s="1645"/>
      <c r="AG164" s="1645"/>
      <c r="AH164" s="1645"/>
      <c r="AI164" s="1645"/>
      <c r="AJ164" s="1645"/>
      <c r="AK164" s="1645"/>
      <c r="AL164" s="1645"/>
      <c r="AM164" s="1645"/>
      <c r="AN164" s="1645"/>
      <c r="AO164" s="1645"/>
      <c r="AP164" s="1645"/>
      <c r="AQ164" s="1645"/>
      <c r="AR164" s="1645"/>
      <c r="AS164" s="1645"/>
      <c r="AT164" s="1645"/>
      <c r="AU164" s="1645"/>
      <c r="AV164" s="1645"/>
      <c r="AW164" s="1645"/>
      <c r="AX164" s="1645"/>
      <c r="AY164" s="1645"/>
      <c r="AZ164" s="1645"/>
      <c r="BA164" s="1645"/>
      <c r="BB164" s="1645"/>
      <c r="BC164" s="1645"/>
      <c r="BD164" s="1645"/>
      <c r="BE164" s="1645"/>
      <c r="BF164" s="1645"/>
      <c r="BG164" s="1645"/>
      <c r="BH164" s="1645"/>
      <c r="BI164" s="1645"/>
      <c r="BJ164" s="1645"/>
      <c r="BK164" s="1645"/>
      <c r="BL164" s="1645"/>
      <c r="BM164" s="1645"/>
      <c r="BN164" s="1645"/>
      <c r="BO164" s="1645"/>
      <c r="BP164" s="1645"/>
      <c r="BQ164" s="1645"/>
      <c r="BR164" s="1645"/>
      <c r="BS164" s="1645"/>
      <c r="BT164" s="1645"/>
      <c r="BU164" s="1645"/>
      <c r="BV164" s="1645"/>
      <c r="BW164" s="1645"/>
      <c r="BX164" s="1645"/>
      <c r="BY164" s="1645"/>
      <c r="BZ164" s="1645"/>
      <c r="CA164" s="1645"/>
      <c r="CB164" s="1645"/>
      <c r="CC164" s="1645"/>
      <c r="CD164" s="1645"/>
      <c r="CE164" s="1645"/>
      <c r="CF164" s="1325"/>
    </row>
    <row customHeight="1" ht="5.25" hidden="1">
      <c r="A165" s="1802"/>
      <c r="B165" s="1645"/>
      <c r="C165" s="1645"/>
      <c r="D165" s="2588"/>
      <c r="E165" s="644"/>
      <c r="F165" s="644"/>
      <c r="G165" s="644"/>
      <c r="H165" s="644"/>
      <c r="I165" s="644"/>
      <c r="J165" s="644"/>
      <c r="K165" s="644"/>
      <c r="L165" s="644"/>
      <c r="M165" s="644"/>
      <c r="N165" s="644"/>
      <c r="O165" s="644"/>
      <c r="P165" s="644"/>
      <c r="Q165" s="644"/>
      <c r="R165" s="644"/>
      <c r="S165" s="645"/>
      <c r="T165" s="727"/>
      <c r="U165" s="2383"/>
      <c r="V165" s="2383"/>
      <c r="W165" s="1645"/>
      <c r="X165" s="1645"/>
      <c r="Y165" s="1645"/>
      <c r="Z165" s="1645"/>
      <c r="AA165" s="1645"/>
      <c r="AB165" s="1645"/>
      <c r="AC165" s="1046"/>
      <c r="AD165" s="1047"/>
      <c r="AE165" s="1645"/>
      <c r="AF165" s="1645"/>
      <c r="AG165" s="1645"/>
      <c r="AH165" s="1645"/>
      <c r="AI165" s="1645"/>
      <c r="AJ165" s="1645"/>
      <c r="AK165" s="1645"/>
      <c r="AL165" s="1645"/>
      <c r="AM165" s="1645"/>
      <c r="AN165" s="1645"/>
      <c r="AO165" s="1645"/>
      <c r="AP165" s="1645"/>
      <c r="AQ165" s="1645"/>
      <c r="AR165" s="1645"/>
      <c r="AS165" s="1645"/>
      <c r="AT165" s="1645"/>
      <c r="AU165" s="1645"/>
      <c r="AV165" s="1645"/>
      <c r="AW165" s="1645"/>
      <c r="AX165" s="1645"/>
      <c r="AY165" s="1645"/>
      <c r="AZ165" s="1645"/>
      <c r="BA165" s="1645"/>
      <c r="BB165" s="1645"/>
      <c r="BC165" s="1645"/>
      <c r="BD165" s="1645"/>
      <c r="BE165" s="1645"/>
      <c r="BF165" s="1645"/>
      <c r="BG165" s="1645"/>
      <c r="BH165" s="1645"/>
      <c r="BI165" s="1645"/>
      <c r="BJ165" s="1645"/>
      <c r="BK165" s="1645"/>
      <c r="BL165" s="1645"/>
      <c r="BM165" s="1645"/>
      <c r="BN165" s="1645"/>
      <c r="BO165" s="1645"/>
      <c r="BP165" s="1645"/>
      <c r="BQ165" s="1645"/>
      <c r="BR165" s="1645"/>
      <c r="BS165" s="1645"/>
      <c r="BT165" s="1645"/>
      <c r="BU165" s="1645"/>
      <c r="BV165" s="1645"/>
      <c r="BW165" s="1645"/>
      <c r="BX165" s="1645"/>
      <c r="BY165" s="1645"/>
      <c r="BZ165" s="1645"/>
      <c r="CA165" s="1645"/>
      <c r="CB165" s="1645"/>
      <c r="CC165" s="1645"/>
      <c r="CD165" s="1645"/>
      <c r="CE165" s="1645"/>
      <c r="CF165" s="1325"/>
    </row>
    <row customHeight="1" ht="5.25" hidden="1">
      <c r="A166" s="1802"/>
      <c r="B166" s="1645"/>
      <c r="C166" s="1645"/>
      <c r="D166" s="2589"/>
      <c r="E166" s="1052"/>
      <c r="F166" s="1053"/>
      <c r="G166" s="1053"/>
      <c r="H166" s="1054"/>
      <c r="I166" s="1054"/>
      <c r="J166" s="1054"/>
      <c r="K166" s="1054"/>
      <c r="L166" s="1054"/>
      <c r="M166" s="1054"/>
      <c r="N166" s="1054"/>
      <c r="O166" s="1054"/>
      <c r="P166" s="1054"/>
      <c r="Q166" s="1054"/>
      <c r="R166" s="955"/>
      <c r="S166" s="1055"/>
      <c r="T166" s="727"/>
      <c r="U166" s="2383"/>
      <c r="V166" s="2383"/>
      <c r="W166" s="1645"/>
      <c r="X166" s="1645"/>
      <c r="Y166" s="1645"/>
      <c r="Z166" s="1645"/>
      <c r="AA166" s="1645"/>
      <c r="AB166" s="1645"/>
      <c r="AC166" s="1046"/>
      <c r="AD166" s="1047"/>
      <c r="AE166" s="1645"/>
      <c r="AF166" s="1645"/>
      <c r="AG166" s="1645"/>
      <c r="AH166" s="1645"/>
      <c r="AI166" s="1645"/>
      <c r="AJ166" s="1645"/>
      <c r="AK166" s="1645"/>
      <c r="AL166" s="1645"/>
      <c r="AM166" s="1645"/>
      <c r="AN166" s="1645"/>
      <c r="AO166" s="1645"/>
      <c r="AP166" s="1645"/>
      <c r="AQ166" s="1645"/>
      <c r="AR166" s="1645"/>
      <c r="AS166" s="1645"/>
      <c r="AT166" s="1645"/>
      <c r="AU166" s="1645"/>
      <c r="AV166" s="1645"/>
      <c r="AW166" s="1645"/>
      <c r="AX166" s="1645"/>
      <c r="AY166" s="1645"/>
      <c r="AZ166" s="1645"/>
      <c r="BA166" s="1645"/>
      <c r="BB166" s="1645"/>
      <c r="BC166" s="1645"/>
      <c r="BD166" s="1645"/>
      <c r="BE166" s="1645"/>
      <c r="BF166" s="1645"/>
      <c r="BG166" s="1645"/>
      <c r="BH166" s="1645"/>
      <c r="BI166" s="1645"/>
      <c r="BJ166" s="1645"/>
      <c r="BK166" s="1645"/>
      <c r="BL166" s="1645"/>
      <c r="BM166" s="1645"/>
      <c r="BN166" s="1645"/>
      <c r="BO166" s="1645"/>
      <c r="BP166" s="1645"/>
      <c r="BQ166" s="1645"/>
      <c r="BR166" s="1645"/>
      <c r="BS166" s="1645"/>
      <c r="BT166" s="1645"/>
      <c r="BU166" s="1645"/>
      <c r="BV166" s="1645"/>
      <c r="BW166" s="1645"/>
      <c r="BX166" s="1645"/>
      <c r="BY166" s="1645"/>
      <c r="BZ166" s="1645"/>
      <c r="CA166" s="1645"/>
      <c r="CB166" s="1645"/>
      <c r="CC166" s="1645"/>
      <c r="CD166" s="1645"/>
      <c r="CE166" s="1645"/>
      <c r="CF166" s="1325"/>
    </row>
    <row customHeight="1" ht="15" hidden="1">
      <c r="A167" s="632" t="s">
        <v>243</v>
      </c>
      <c r="B167" s="633"/>
      <c r="C167" s="633" t="s">
        <v>22</v>
      </c>
      <c r="D167" s="2587" t="s">
        <v>1104</v>
      </c>
      <c r="E167" s="2386" t="s">
        <v>196</v>
      </c>
      <c r="F167" s="2387"/>
      <c r="G167" s="2388"/>
      <c r="H167" s="2392" t="str">
        <f>IF(A167="","",INDEX(DIFFERENTIATION_UNMERGE_VD,MATCH(A167,DIFFERENTIATION_ID_DIFF,0)))</f>
        <v>Производство тепловой энергии. Некомбинированная выработка</v>
      </c>
      <c r="I167" s="2392"/>
      <c r="J167" s="2392"/>
      <c r="K167" s="2392"/>
      <c r="L167" s="2392"/>
      <c r="M167" s="2392"/>
      <c r="N167" s="2392"/>
      <c r="O167" s="2392"/>
      <c r="P167" s="2392"/>
      <c r="Q167" s="2392"/>
      <c r="R167" s="2392"/>
      <c r="S167" s="728"/>
      <c r="T167" s="725"/>
      <c r="U167" s="634"/>
      <c r="V167" s="634"/>
      <c r="W167" s="635"/>
      <c r="X167" s="635"/>
      <c r="Y167" s="635"/>
      <c r="Z167" s="635"/>
      <c r="AA167" s="636"/>
      <c r="AB167" s="637"/>
      <c r="AC167" s="2384"/>
      <c r="AD167" s="638"/>
      <c r="AE167" s="639" t="s">
        <v>22</v>
      </c>
      <c r="AF167" s="639"/>
      <c r="AG167" s="640" t="s">
        <v>1082</v>
      </c>
      <c r="AH167" s="641">
        <v>3</v>
      </c>
      <c r="AI167" s="634"/>
      <c r="AJ167" s="634"/>
      <c r="AK167" s="634"/>
      <c r="AL167" s="634"/>
      <c r="AM167" s="634"/>
      <c r="AN167" s="634"/>
      <c r="AO167" s="634"/>
      <c r="AP167" s="634"/>
      <c r="AQ167" s="634"/>
      <c r="AR167" s="634"/>
      <c r="AS167" s="634"/>
      <c r="AT167" s="634"/>
      <c r="AU167" s="634"/>
      <c r="AV167" s="634"/>
      <c r="AW167" s="634"/>
      <c r="AX167" s="634"/>
      <c r="AY167" s="634"/>
      <c r="AZ167" s="634"/>
      <c r="BA167" s="634"/>
      <c r="BB167" s="634"/>
      <c r="BC167" s="634"/>
      <c r="BD167" s="634"/>
      <c r="BE167" s="634"/>
      <c r="BF167" s="634"/>
      <c r="BG167" s="634"/>
      <c r="BH167" s="634"/>
      <c r="BI167" s="634"/>
      <c r="BJ167" s="634"/>
      <c r="BK167" s="634"/>
      <c r="BL167" s="634"/>
      <c r="BM167" s="634"/>
      <c r="BN167" s="634"/>
      <c r="BO167" s="634"/>
      <c r="BP167" s="634"/>
      <c r="BQ167" s="634"/>
      <c r="BR167" s="634"/>
      <c r="BS167" s="634"/>
      <c r="BT167" s="634"/>
      <c r="BU167" s="634"/>
      <c r="BV167" s="635"/>
      <c r="BW167" s="635"/>
      <c r="BX167" s="635"/>
      <c r="BY167" s="635"/>
      <c r="BZ167" s="635"/>
      <c r="CA167" s="635"/>
      <c r="CB167" s="635"/>
      <c r="CC167" s="635"/>
      <c r="CD167" s="635"/>
      <c r="CE167" s="635"/>
      <c r="CF167" s="1859"/>
    </row>
    <row customHeight="1" ht="15" hidden="1">
      <c r="A168" s="632"/>
      <c r="B168" s="633"/>
      <c r="C168" s="633"/>
      <c r="D168" s="2588"/>
      <c r="E168" s="2386" t="s">
        <v>1037</v>
      </c>
      <c r="F168" s="2387"/>
      <c r="G168" s="2388"/>
      <c r="H168" s="2392" t="str">
        <f>IF(A167="","",INDEX(DIFFERENTIATION_UNMERGE_AREA,MATCH(A167,DIFFERENTIATION_ID_DIFF,0)))</f>
        <v>Территория 3</v>
      </c>
      <c r="I168" s="2392"/>
      <c r="J168" s="2392"/>
      <c r="K168" s="2392"/>
      <c r="L168" s="2392"/>
      <c r="M168" s="2392"/>
      <c r="N168" s="2392"/>
      <c r="O168" s="2392"/>
      <c r="P168" s="2392"/>
      <c r="Q168" s="2392"/>
      <c r="R168" s="2392"/>
      <c r="S168" s="728"/>
      <c r="T168" s="725"/>
      <c r="U168" s="634"/>
      <c r="V168" s="634"/>
      <c r="W168" s="635"/>
      <c r="X168" s="635"/>
      <c r="Y168" s="635"/>
      <c r="Z168" s="635"/>
      <c r="AA168" s="636"/>
      <c r="AB168" s="637"/>
      <c r="AC168" s="2384"/>
      <c r="AD168" s="638"/>
      <c r="AE168" s="639"/>
      <c r="AF168" s="639"/>
      <c r="AG168" s="640"/>
      <c r="AH168" s="641"/>
      <c r="AI168" s="634"/>
      <c r="AJ168" s="634"/>
      <c r="AK168" s="634"/>
      <c r="AL168" s="634"/>
      <c r="AM168" s="634"/>
      <c r="AN168" s="634"/>
      <c r="AO168" s="634"/>
      <c r="AP168" s="634"/>
      <c r="AQ168" s="634"/>
      <c r="AR168" s="634"/>
      <c r="AS168" s="634"/>
      <c r="AT168" s="634"/>
      <c r="AU168" s="634"/>
      <c r="AV168" s="634"/>
      <c r="AW168" s="634"/>
      <c r="AX168" s="634"/>
      <c r="AY168" s="634"/>
      <c r="AZ168" s="634"/>
      <c r="BA168" s="634"/>
      <c r="BB168" s="634"/>
      <c r="BC168" s="634"/>
      <c r="BD168" s="634"/>
      <c r="BE168" s="634"/>
      <c r="BF168" s="634"/>
      <c r="BG168" s="634"/>
      <c r="BH168" s="634"/>
      <c r="BI168" s="634"/>
      <c r="BJ168" s="634"/>
      <c r="BK168" s="634"/>
      <c r="BL168" s="634"/>
      <c r="BM168" s="634"/>
      <c r="BN168" s="634"/>
      <c r="BO168" s="634"/>
      <c r="BP168" s="634"/>
      <c r="BQ168" s="634"/>
      <c r="BR168" s="634"/>
      <c r="BS168" s="634"/>
      <c r="BT168" s="634"/>
      <c r="BU168" s="634"/>
      <c r="BV168" s="635"/>
      <c r="BW168" s="635"/>
      <c r="BX168" s="635"/>
      <c r="BY168" s="635"/>
      <c r="BZ168" s="635"/>
      <c r="CA168" s="635"/>
      <c r="CB168" s="635"/>
      <c r="CC168" s="635"/>
      <c r="CD168" s="635"/>
      <c r="CE168" s="635"/>
      <c r="CF168" s="1859"/>
    </row>
    <row customHeight="1" ht="15" hidden="1">
      <c r="A169" s="632"/>
      <c r="B169" s="633"/>
      <c r="C169" s="633"/>
      <c r="D169" s="2588"/>
      <c r="E169" s="2386" t="s">
        <v>1038</v>
      </c>
      <c r="F169" s="2387"/>
      <c r="G169" s="2388"/>
      <c r="H169" s="2392" t="str">
        <f>IF(A167="","",INDEX(DIFFERENTIATION_UNMERGE_SYSTEM,MATCH(A167,DIFFERENTIATION_ID_DIFF,0)))</f>
        <v>с. Б.Константиновка, ул. Центральная, 52А(сдк), котельная № 1-4</v>
      </c>
      <c r="I169" s="2392"/>
      <c r="J169" s="2392"/>
      <c r="K169" s="2392"/>
      <c r="L169" s="2392"/>
      <c r="M169" s="2392"/>
      <c r="N169" s="2392"/>
      <c r="O169" s="2392"/>
      <c r="P169" s="2392"/>
      <c r="Q169" s="2392"/>
      <c r="R169" s="2392"/>
      <c r="S169" s="728"/>
      <c r="T169" s="725"/>
      <c r="U169" s="634"/>
      <c r="V169" s="634"/>
      <c r="W169" s="635"/>
      <c r="X169" s="635"/>
      <c r="Y169" s="635"/>
      <c r="Z169" s="635"/>
      <c r="AA169" s="636"/>
      <c r="AB169" s="637"/>
      <c r="AC169" s="2384"/>
      <c r="AD169" s="638"/>
      <c r="AE169" s="639"/>
      <c r="AF169" s="639"/>
      <c r="AG169" s="640"/>
      <c r="AH169" s="641"/>
      <c r="AI169" s="634"/>
      <c r="AJ169" s="634"/>
      <c r="AK169" s="634"/>
      <c r="AL169" s="634"/>
      <c r="AM169" s="634"/>
      <c r="AN169" s="634"/>
      <c r="AO169" s="634"/>
      <c r="AP169" s="634"/>
      <c r="AQ169" s="634"/>
      <c r="AR169" s="634"/>
      <c r="AS169" s="634"/>
      <c r="AT169" s="634"/>
      <c r="AU169" s="634"/>
      <c r="AV169" s="634"/>
      <c r="AW169" s="634"/>
      <c r="AX169" s="634"/>
      <c r="AY169" s="634"/>
      <c r="AZ169" s="634"/>
      <c r="BA169" s="634"/>
      <c r="BB169" s="634"/>
      <c r="BC169" s="634"/>
      <c r="BD169" s="634"/>
      <c r="BE169" s="634"/>
      <c r="BF169" s="634"/>
      <c r="BG169" s="634"/>
      <c r="BH169" s="634"/>
      <c r="BI169" s="634"/>
      <c r="BJ169" s="634"/>
      <c r="BK169" s="634"/>
      <c r="BL169" s="634"/>
      <c r="BM169" s="634"/>
      <c r="BN169" s="634"/>
      <c r="BO169" s="634"/>
      <c r="BP169" s="634"/>
      <c r="BQ169" s="634"/>
      <c r="BR169" s="634"/>
      <c r="BS169" s="634"/>
      <c r="BT169" s="634"/>
      <c r="BU169" s="634"/>
      <c r="BV169" s="635"/>
      <c r="BW169" s="635"/>
      <c r="BX169" s="635"/>
      <c r="BY169" s="635"/>
      <c r="BZ169" s="635"/>
      <c r="CA169" s="635"/>
      <c r="CB169" s="635"/>
      <c r="CC169" s="635"/>
      <c r="CD169" s="635"/>
      <c r="CE169" s="635"/>
      <c r="CF169" s="1859"/>
    </row>
    <row customHeight="1" ht="24.75" hidden="1">
      <c r="A170" s="1815"/>
      <c r="B170" s="1169"/>
      <c r="C170" s="421"/>
      <c r="D170" s="2588"/>
      <c r="E170" s="2385" t="s">
        <v>1083</v>
      </c>
      <c r="F170" s="2385"/>
      <c r="G170" s="2385"/>
      <c r="H170" s="2385"/>
      <c r="I170" s="2385"/>
      <c r="J170" s="2385"/>
      <c r="K170" s="2385"/>
      <c r="L170" s="2385"/>
      <c r="M170" s="2385"/>
      <c r="N170" s="2385"/>
      <c r="O170" s="2385"/>
      <c r="P170" s="2385"/>
      <c r="Q170" s="567">
        <f>SUMIF(T171:T172,"i",Q171:Q172)</f>
        <v>0</v>
      </c>
      <c r="R170" s="1026"/>
      <c r="S170" s="1807" t="s">
        <v>1084</v>
      </c>
      <c r="T170" s="726" t="s">
        <v>1085</v>
      </c>
      <c r="U170" s="2383">
        <v>1</v>
      </c>
      <c r="V170" s="2383" t="s">
        <v>1048</v>
      </c>
      <c r="W170" s="1169"/>
      <c r="X170" s="1169"/>
      <c r="Y170" s="1169"/>
      <c r="Z170" s="1169"/>
      <c r="AA170" s="1645"/>
      <c r="AB170" s="1169"/>
      <c r="AC170" s="2384"/>
      <c r="AD170" s="638"/>
      <c r="AE170" s="1169"/>
      <c r="AF170" s="1169"/>
      <c r="AG170" s="1645"/>
      <c r="AH170" s="1645"/>
      <c r="AI170" s="1645"/>
      <c r="AJ170" s="1645"/>
      <c r="AK170" s="1645"/>
      <c r="AL170" s="1645"/>
      <c r="AM170" s="1645"/>
      <c r="AN170" s="1645"/>
      <c r="AO170" s="1645"/>
      <c r="AP170" s="1645"/>
      <c r="AQ170" s="1645"/>
      <c r="AR170" s="1645"/>
      <c r="AS170" s="1645"/>
      <c r="AT170" s="1645"/>
      <c r="AU170" s="1645"/>
      <c r="AV170" s="1645"/>
      <c r="AW170" s="1645"/>
      <c r="AX170" s="1645"/>
      <c r="AY170" s="1645"/>
      <c r="AZ170" s="1645"/>
      <c r="BA170" s="1645"/>
      <c r="BB170" s="1645"/>
      <c r="BC170" s="1645"/>
      <c r="BD170" s="1645"/>
      <c r="BE170" s="1645"/>
      <c r="BF170" s="1645"/>
      <c r="BG170" s="1645"/>
      <c r="BH170" s="1645"/>
      <c r="BI170" s="1645"/>
      <c r="BJ170" s="1645"/>
      <c r="BK170" s="1645"/>
      <c r="BL170" s="1645"/>
      <c r="BM170" s="1645"/>
      <c r="BN170" s="1645"/>
      <c r="BO170" s="1645"/>
      <c r="BP170" s="1645"/>
      <c r="BQ170" s="1645"/>
      <c r="BR170" s="1645"/>
      <c r="BS170" s="1645"/>
      <c r="BT170" s="1645"/>
      <c r="BU170" s="1645"/>
      <c r="BV170" s="1169"/>
      <c r="BW170" s="1169"/>
      <c r="BX170" s="1169"/>
      <c r="BY170" s="1169"/>
      <c r="BZ170" s="1169"/>
      <c r="CA170" s="1169"/>
      <c r="CB170" s="1169"/>
      <c r="CC170" s="1169"/>
      <c r="CD170" s="1169"/>
      <c r="CE170" s="1169"/>
      <c r="CF170" s="1859"/>
    </row>
    <row customHeight="1" ht="11.25" hidden="1">
      <c r="A171" s="1802"/>
      <c r="B171" s="1645"/>
      <c r="C171" s="1645"/>
      <c r="D171" s="2588"/>
      <c r="E171" s="644"/>
      <c r="F171" s="644">
        <v>0</v>
      </c>
      <c r="G171" s="644"/>
      <c r="H171" s="644"/>
      <c r="I171" s="644"/>
      <c r="J171" s="644"/>
      <c r="K171" s="644"/>
      <c r="L171" s="644"/>
      <c r="M171" s="644"/>
      <c r="N171" s="644"/>
      <c r="O171" s="644"/>
      <c r="P171" s="644"/>
      <c r="Q171" s="644"/>
      <c r="R171" s="644"/>
      <c r="S171" s="645"/>
      <c r="T171" s="727"/>
      <c r="U171" s="2383"/>
      <c r="V171" s="2383"/>
      <c r="W171" s="1645"/>
      <c r="X171" s="1645"/>
      <c r="Y171" s="1645"/>
      <c r="Z171" s="1645"/>
      <c r="AA171" s="1645"/>
      <c r="AB171" s="1169"/>
      <c r="AC171" s="2384"/>
      <c r="AD171" s="638"/>
      <c r="AE171" s="1169"/>
      <c r="AF171" s="1169"/>
      <c r="AG171" s="1645"/>
      <c r="AH171" s="1645"/>
      <c r="AI171" s="1645"/>
      <c r="AJ171" s="1645"/>
      <c r="AK171" s="1645"/>
      <c r="AL171" s="1645"/>
      <c r="AM171" s="1645"/>
      <c r="AN171" s="1645"/>
      <c r="AO171" s="1645"/>
      <c r="AP171" s="1645"/>
      <c r="AQ171" s="1645"/>
      <c r="AR171" s="1645"/>
      <c r="AS171" s="1645"/>
      <c r="AT171" s="1645"/>
      <c r="AU171" s="1645"/>
      <c r="AV171" s="1645"/>
      <c r="AW171" s="1645"/>
      <c r="AX171" s="1645"/>
      <c r="AY171" s="1645"/>
      <c r="AZ171" s="1645"/>
      <c r="BA171" s="1645"/>
      <c r="BB171" s="1645"/>
      <c r="BC171" s="1645"/>
      <c r="BD171" s="1645"/>
      <c r="BE171" s="1645"/>
      <c r="BF171" s="1645"/>
      <c r="BG171" s="1645"/>
      <c r="BH171" s="1645"/>
      <c r="BI171" s="1645"/>
      <c r="BJ171" s="1645"/>
      <c r="BK171" s="1645"/>
      <c r="BL171" s="1645"/>
      <c r="BM171" s="1645"/>
      <c r="BN171" s="1645"/>
      <c r="BO171" s="1645"/>
      <c r="BP171" s="1645"/>
      <c r="BQ171" s="1645"/>
      <c r="BR171" s="1645"/>
      <c r="BS171" s="1645"/>
      <c r="BT171" s="1645"/>
      <c r="BU171" s="1645"/>
      <c r="BV171" s="1645"/>
      <c r="BW171" s="1645"/>
      <c r="BX171" s="1645"/>
      <c r="BY171" s="1645"/>
      <c r="BZ171" s="1645"/>
      <c r="CA171" s="1645"/>
      <c r="CB171" s="1645"/>
      <c r="CC171" s="1645"/>
      <c r="CD171" s="1645"/>
      <c r="CE171" s="1645"/>
      <c r="CF171" s="1859"/>
    </row>
    <row customHeight="1" ht="11.25" hidden="1">
      <c r="A172" s="1815"/>
      <c r="B172" s="1169"/>
      <c r="C172" s="421"/>
      <c r="D172" s="2588"/>
      <c r="E172" s="658" t="s">
        <v>22</v>
      </c>
      <c r="F172" s="1177" t="s">
        <v>22</v>
      </c>
      <c r="G172" s="1177" t="s">
        <v>1088</v>
      </c>
      <c r="H172" s="660" t="s">
        <v>22</v>
      </c>
      <c r="I172" s="660"/>
      <c r="J172" s="660"/>
      <c r="K172" s="660"/>
      <c r="L172" s="660"/>
      <c r="M172" s="660"/>
      <c r="N172" s="660"/>
      <c r="O172" s="660"/>
      <c r="P172" s="660"/>
      <c r="Q172" s="660"/>
      <c r="R172" s="661"/>
      <c r="S172" s="662"/>
      <c r="T172" s="727"/>
      <c r="U172" s="2383"/>
      <c r="V172" s="2383"/>
      <c r="W172" s="1169"/>
      <c r="X172" s="1169"/>
      <c r="Y172" s="1169"/>
      <c r="Z172" s="1169"/>
      <c r="AA172" s="1645"/>
      <c r="AB172" s="1169"/>
      <c r="AC172" s="2384"/>
      <c r="AD172" s="638"/>
      <c r="AE172" s="1169"/>
      <c r="AF172" s="1169"/>
      <c r="AG172" s="1645"/>
      <c r="AH172" s="1645"/>
      <c r="AI172" s="1645"/>
      <c r="AJ172" s="1645"/>
      <c r="AK172" s="1645"/>
      <c r="AL172" s="1645"/>
      <c r="AM172" s="1645"/>
      <c r="AN172" s="1645"/>
      <c r="AO172" s="1645"/>
      <c r="AP172" s="1645"/>
      <c r="AQ172" s="1645"/>
      <c r="AR172" s="1645"/>
      <c r="AS172" s="1645"/>
      <c r="AT172" s="1645"/>
      <c r="AU172" s="1645"/>
      <c r="AV172" s="1645"/>
      <c r="AW172" s="1645"/>
      <c r="AX172" s="1645"/>
      <c r="AY172" s="1645"/>
      <c r="AZ172" s="1645"/>
      <c r="BA172" s="1645"/>
      <c r="BB172" s="1645"/>
      <c r="BC172" s="1645"/>
      <c r="BD172" s="1645"/>
      <c r="BE172" s="1645"/>
      <c r="BF172" s="1645"/>
      <c r="BG172" s="1645"/>
      <c r="BH172" s="1645"/>
      <c r="BI172" s="1645"/>
      <c r="BJ172" s="1645"/>
      <c r="BK172" s="1645"/>
      <c r="BL172" s="1645"/>
      <c r="BM172" s="1645"/>
      <c r="BN172" s="1645"/>
      <c r="BO172" s="1645"/>
      <c r="BP172" s="1645"/>
      <c r="BQ172" s="1645"/>
      <c r="BR172" s="1645"/>
      <c r="BS172" s="1645"/>
      <c r="BT172" s="1645"/>
      <c r="BU172" s="1645"/>
      <c r="BV172" s="1169"/>
      <c r="BW172" s="1169"/>
      <c r="BX172" s="1169"/>
      <c r="BY172" s="1169"/>
      <c r="BZ172" s="1169"/>
      <c r="CA172" s="1169"/>
      <c r="CB172" s="1169"/>
      <c r="CC172" s="1169"/>
      <c r="CD172" s="1169"/>
      <c r="CE172" s="1169"/>
      <c r="CF172" s="1859"/>
    </row>
    <row customHeight="1" ht="5.25" hidden="1">
      <c r="A173" s="1802"/>
      <c r="B173" s="1645"/>
      <c r="C173" s="1645"/>
      <c r="D173" s="2588"/>
      <c r="E173" s="1048"/>
      <c r="F173" s="1048"/>
      <c r="G173" s="1048"/>
      <c r="H173" s="1048"/>
      <c r="I173" s="1048"/>
      <c r="J173" s="1048"/>
      <c r="K173" s="1048"/>
      <c r="L173" s="1048"/>
      <c r="M173" s="1048"/>
      <c r="N173" s="1048"/>
      <c r="O173" s="1048"/>
      <c r="P173" s="1048"/>
      <c r="Q173" s="1049"/>
      <c r="R173" s="1050"/>
      <c r="S173" s="1051"/>
      <c r="T173" s="726" t="s">
        <v>1085</v>
      </c>
      <c r="U173" s="2383">
        <v>1</v>
      </c>
      <c r="V173" s="2383" t="s">
        <v>1048</v>
      </c>
      <c r="W173" s="1645"/>
      <c r="X173" s="1645"/>
      <c r="Y173" s="1645"/>
      <c r="Z173" s="1645"/>
      <c r="AA173" s="1645"/>
      <c r="AB173" s="1645"/>
      <c r="AC173" s="1046"/>
      <c r="AD173" s="1047"/>
      <c r="AE173" s="1645"/>
      <c r="AF173" s="1645"/>
      <c r="AG173" s="1645"/>
      <c r="AH173" s="1645"/>
      <c r="AI173" s="1645"/>
      <c r="AJ173" s="1645"/>
      <c r="AK173" s="1645"/>
      <c r="AL173" s="1645"/>
      <c r="AM173" s="1645"/>
      <c r="AN173" s="1645"/>
      <c r="AO173" s="1645"/>
      <c r="AP173" s="1645"/>
      <c r="AQ173" s="1645"/>
      <c r="AR173" s="1645"/>
      <c r="AS173" s="1645"/>
      <c r="AT173" s="1645"/>
      <c r="AU173" s="1645"/>
      <c r="AV173" s="1645"/>
      <c r="AW173" s="1645"/>
      <c r="AX173" s="1645"/>
      <c r="AY173" s="1645"/>
      <c r="AZ173" s="1645"/>
      <c r="BA173" s="1645"/>
      <c r="BB173" s="1645"/>
      <c r="BC173" s="1645"/>
      <c r="BD173" s="1645"/>
      <c r="BE173" s="1645"/>
      <c r="BF173" s="1645"/>
      <c r="BG173" s="1645"/>
      <c r="BH173" s="1645"/>
      <c r="BI173" s="1645"/>
      <c r="BJ173" s="1645"/>
      <c r="BK173" s="1645"/>
      <c r="BL173" s="1645"/>
      <c r="BM173" s="1645"/>
      <c r="BN173" s="1645"/>
      <c r="BO173" s="1645"/>
      <c r="BP173" s="1645"/>
      <c r="BQ173" s="1645"/>
      <c r="BR173" s="1645"/>
      <c r="BS173" s="1645"/>
      <c r="BT173" s="1645"/>
      <c r="BU173" s="1645"/>
      <c r="BV173" s="1645"/>
      <c r="BW173" s="1645"/>
      <c r="BX173" s="1645"/>
      <c r="BY173" s="1645"/>
      <c r="BZ173" s="1645"/>
      <c r="CA173" s="1645"/>
      <c r="CB173" s="1645"/>
      <c r="CC173" s="1645"/>
      <c r="CD173" s="1645"/>
      <c r="CE173" s="1645"/>
      <c r="CF173" s="1325"/>
    </row>
    <row customHeight="1" ht="5.25" hidden="1">
      <c r="A174" s="1802"/>
      <c r="B174" s="1645"/>
      <c r="C174" s="1645"/>
      <c r="D174" s="2588"/>
      <c r="E174" s="644"/>
      <c r="F174" s="644"/>
      <c r="G174" s="644"/>
      <c r="H174" s="644"/>
      <c r="I174" s="644"/>
      <c r="J174" s="644"/>
      <c r="K174" s="644"/>
      <c r="L174" s="644"/>
      <c r="M174" s="644"/>
      <c r="N174" s="644"/>
      <c r="O174" s="644"/>
      <c r="P174" s="644"/>
      <c r="Q174" s="644"/>
      <c r="R174" s="644"/>
      <c r="S174" s="645"/>
      <c r="T174" s="727"/>
      <c r="U174" s="2383"/>
      <c r="V174" s="2383"/>
      <c r="W174" s="1645"/>
      <c r="X174" s="1645"/>
      <c r="Y174" s="1645"/>
      <c r="Z174" s="1645"/>
      <c r="AA174" s="1645"/>
      <c r="AB174" s="1645"/>
      <c r="AC174" s="1046"/>
      <c r="AD174" s="1047"/>
      <c r="AE174" s="1645"/>
      <c r="AF174" s="1645"/>
      <c r="AG174" s="1645"/>
      <c r="AH174" s="1645"/>
      <c r="AI174" s="1645"/>
      <c r="AJ174" s="1645"/>
      <c r="AK174" s="1645"/>
      <c r="AL174" s="1645"/>
      <c r="AM174" s="1645"/>
      <c r="AN174" s="1645"/>
      <c r="AO174" s="1645"/>
      <c r="AP174" s="1645"/>
      <c r="AQ174" s="1645"/>
      <c r="AR174" s="1645"/>
      <c r="AS174" s="1645"/>
      <c r="AT174" s="1645"/>
      <c r="AU174" s="1645"/>
      <c r="AV174" s="1645"/>
      <c r="AW174" s="1645"/>
      <c r="AX174" s="1645"/>
      <c r="AY174" s="1645"/>
      <c r="AZ174" s="1645"/>
      <c r="BA174" s="1645"/>
      <c r="BB174" s="1645"/>
      <c r="BC174" s="1645"/>
      <c r="BD174" s="1645"/>
      <c r="BE174" s="1645"/>
      <c r="BF174" s="1645"/>
      <c r="BG174" s="1645"/>
      <c r="BH174" s="1645"/>
      <c r="BI174" s="1645"/>
      <c r="BJ174" s="1645"/>
      <c r="BK174" s="1645"/>
      <c r="BL174" s="1645"/>
      <c r="BM174" s="1645"/>
      <c r="BN174" s="1645"/>
      <c r="BO174" s="1645"/>
      <c r="BP174" s="1645"/>
      <c r="BQ174" s="1645"/>
      <c r="BR174" s="1645"/>
      <c r="BS174" s="1645"/>
      <c r="BT174" s="1645"/>
      <c r="BU174" s="1645"/>
      <c r="BV174" s="1645"/>
      <c r="BW174" s="1645"/>
      <c r="BX174" s="1645"/>
      <c r="BY174" s="1645"/>
      <c r="BZ174" s="1645"/>
      <c r="CA174" s="1645"/>
      <c r="CB174" s="1645"/>
      <c r="CC174" s="1645"/>
      <c r="CD174" s="1645"/>
      <c r="CE174" s="1645"/>
      <c r="CF174" s="1325"/>
    </row>
    <row customHeight="1" ht="5.25" hidden="1">
      <c r="A175" s="1802"/>
      <c r="B175" s="1645"/>
      <c r="C175" s="1645"/>
      <c r="D175" s="2589"/>
      <c r="E175" s="1052"/>
      <c r="F175" s="1053"/>
      <c r="G175" s="1053"/>
      <c r="H175" s="1054"/>
      <c r="I175" s="1054"/>
      <c r="J175" s="1054"/>
      <c r="K175" s="1054"/>
      <c r="L175" s="1054"/>
      <c r="M175" s="1054"/>
      <c r="N175" s="1054"/>
      <c r="O175" s="1054"/>
      <c r="P175" s="1054"/>
      <c r="Q175" s="1054"/>
      <c r="R175" s="955"/>
      <c r="S175" s="1055"/>
      <c r="T175" s="727"/>
      <c r="U175" s="2383"/>
      <c r="V175" s="2383"/>
      <c r="W175" s="1645"/>
      <c r="X175" s="1645"/>
      <c r="Y175" s="1645"/>
      <c r="Z175" s="1645"/>
      <c r="AA175" s="1645"/>
      <c r="AB175" s="1645"/>
      <c r="AC175" s="1046"/>
      <c r="AD175" s="1047"/>
      <c r="AE175" s="1645"/>
      <c r="AF175" s="1645"/>
      <c r="AG175" s="1645"/>
      <c r="AH175" s="1645"/>
      <c r="AI175" s="1645"/>
      <c r="AJ175" s="1645"/>
      <c r="AK175" s="1645"/>
      <c r="AL175" s="1645"/>
      <c r="AM175" s="1645"/>
      <c r="AN175" s="1645"/>
      <c r="AO175" s="1645"/>
      <c r="AP175" s="1645"/>
      <c r="AQ175" s="1645"/>
      <c r="AR175" s="1645"/>
      <c r="AS175" s="1645"/>
      <c r="AT175" s="1645"/>
      <c r="AU175" s="1645"/>
      <c r="AV175" s="1645"/>
      <c r="AW175" s="1645"/>
      <c r="AX175" s="1645"/>
      <c r="AY175" s="1645"/>
      <c r="AZ175" s="1645"/>
      <c r="BA175" s="1645"/>
      <c r="BB175" s="1645"/>
      <c r="BC175" s="1645"/>
      <c r="BD175" s="1645"/>
      <c r="BE175" s="1645"/>
      <c r="BF175" s="1645"/>
      <c r="BG175" s="1645"/>
      <c r="BH175" s="1645"/>
      <c r="BI175" s="1645"/>
      <c r="BJ175" s="1645"/>
      <c r="BK175" s="1645"/>
      <c r="BL175" s="1645"/>
      <c r="BM175" s="1645"/>
      <c r="BN175" s="1645"/>
      <c r="BO175" s="1645"/>
      <c r="BP175" s="1645"/>
      <c r="BQ175" s="1645"/>
      <c r="BR175" s="1645"/>
      <c r="BS175" s="1645"/>
      <c r="BT175" s="1645"/>
      <c r="BU175" s="1645"/>
      <c r="BV175" s="1645"/>
      <c r="BW175" s="1645"/>
      <c r="BX175" s="1645"/>
      <c r="BY175" s="1645"/>
      <c r="BZ175" s="1645"/>
      <c r="CA175" s="1645"/>
      <c r="CB175" s="1645"/>
      <c r="CC175" s="1645"/>
      <c r="CD175" s="1645"/>
      <c r="CE175" s="1645"/>
      <c r="CF175" s="1325"/>
    </row>
    <row customHeight="1" ht="15" hidden="1">
      <c r="A176" s="632" t="s">
        <v>245</v>
      </c>
      <c r="B176" s="633"/>
      <c r="C176" s="633" t="s">
        <v>22</v>
      </c>
      <c r="D176" s="2587" t="s">
        <v>1105</v>
      </c>
      <c r="E176" s="2386" t="s">
        <v>196</v>
      </c>
      <c r="F176" s="2387"/>
      <c r="G176" s="2388"/>
      <c r="H176" s="2392" t="str">
        <f>IF(A176="","",INDEX(DIFFERENTIATION_UNMERGE_VD,MATCH(A176,DIFFERENTIATION_ID_DIFF,0)))</f>
        <v>Производство тепловой энергии. Некомбинированная выработка</v>
      </c>
      <c r="I176" s="2392"/>
      <c r="J176" s="2392"/>
      <c r="K176" s="2392"/>
      <c r="L176" s="2392"/>
      <c r="M176" s="2392"/>
      <c r="N176" s="2392"/>
      <c r="O176" s="2392"/>
      <c r="P176" s="2392"/>
      <c r="Q176" s="2392"/>
      <c r="R176" s="2392"/>
      <c r="S176" s="728"/>
      <c r="T176" s="725"/>
      <c r="U176" s="634"/>
      <c r="V176" s="634"/>
      <c r="W176" s="635"/>
      <c r="X176" s="635"/>
      <c r="Y176" s="635"/>
      <c r="Z176" s="635"/>
      <c r="AA176" s="636"/>
      <c r="AB176" s="637"/>
      <c r="AC176" s="2384"/>
      <c r="AD176" s="638"/>
      <c r="AE176" s="639" t="s">
        <v>22</v>
      </c>
      <c r="AF176" s="639"/>
      <c r="AG176" s="640" t="s">
        <v>1082</v>
      </c>
      <c r="AH176" s="641">
        <v>3</v>
      </c>
      <c r="AI176" s="634"/>
      <c r="AJ176" s="634"/>
      <c r="AK176" s="634"/>
      <c r="AL176" s="634"/>
      <c r="AM176" s="634"/>
      <c r="AN176" s="634"/>
      <c r="AO176" s="634"/>
      <c r="AP176" s="634"/>
      <c r="AQ176" s="634"/>
      <c r="AR176" s="634"/>
      <c r="AS176" s="634"/>
      <c r="AT176" s="634"/>
      <c r="AU176" s="634"/>
      <c r="AV176" s="634"/>
      <c r="AW176" s="634"/>
      <c r="AX176" s="634"/>
      <c r="AY176" s="634"/>
      <c r="AZ176" s="634"/>
      <c r="BA176" s="634"/>
      <c r="BB176" s="634"/>
      <c r="BC176" s="634"/>
      <c r="BD176" s="634"/>
      <c r="BE176" s="634"/>
      <c r="BF176" s="634"/>
      <c r="BG176" s="634"/>
      <c r="BH176" s="634"/>
      <c r="BI176" s="634"/>
      <c r="BJ176" s="634"/>
      <c r="BK176" s="634"/>
      <c r="BL176" s="634"/>
      <c r="BM176" s="634"/>
      <c r="BN176" s="634"/>
      <c r="BO176" s="634"/>
      <c r="BP176" s="634"/>
      <c r="BQ176" s="634"/>
      <c r="BR176" s="634"/>
      <c r="BS176" s="634"/>
      <c r="BT176" s="634"/>
      <c r="BU176" s="634"/>
      <c r="BV176" s="635"/>
      <c r="BW176" s="635"/>
      <c r="BX176" s="635"/>
      <c r="BY176" s="635"/>
      <c r="BZ176" s="635"/>
      <c r="CA176" s="635"/>
      <c r="CB176" s="635"/>
      <c r="CC176" s="635"/>
      <c r="CD176" s="635"/>
      <c r="CE176" s="635"/>
      <c r="CF176" s="1859"/>
    </row>
    <row customHeight="1" ht="15" hidden="1">
      <c r="A177" s="632"/>
      <c r="B177" s="633"/>
      <c r="C177" s="633"/>
      <c r="D177" s="2588"/>
      <c r="E177" s="2386" t="s">
        <v>1037</v>
      </c>
      <c r="F177" s="2387"/>
      <c r="G177" s="2388"/>
      <c r="H177" s="2392" t="str">
        <f>IF(A176="","",INDEX(DIFFERENTIATION_UNMERGE_AREA,MATCH(A176,DIFFERENTIATION_ID_DIFF,0)))</f>
        <v>Территория 3</v>
      </c>
      <c r="I177" s="2392"/>
      <c r="J177" s="2392"/>
      <c r="K177" s="2392"/>
      <c r="L177" s="2392"/>
      <c r="M177" s="2392"/>
      <c r="N177" s="2392"/>
      <c r="O177" s="2392"/>
      <c r="P177" s="2392"/>
      <c r="Q177" s="2392"/>
      <c r="R177" s="2392"/>
      <c r="S177" s="728"/>
      <c r="T177" s="725"/>
      <c r="U177" s="634"/>
      <c r="V177" s="634"/>
      <c r="W177" s="635"/>
      <c r="X177" s="635"/>
      <c r="Y177" s="635"/>
      <c r="Z177" s="635"/>
      <c r="AA177" s="636"/>
      <c r="AB177" s="637"/>
      <c r="AC177" s="2384"/>
      <c r="AD177" s="638"/>
      <c r="AE177" s="639"/>
      <c r="AF177" s="639"/>
      <c r="AG177" s="640"/>
      <c r="AH177" s="641"/>
      <c r="AI177" s="634"/>
      <c r="AJ177" s="634"/>
      <c r="AK177" s="634"/>
      <c r="AL177" s="634"/>
      <c r="AM177" s="634"/>
      <c r="AN177" s="634"/>
      <c r="AO177" s="634"/>
      <c r="AP177" s="634"/>
      <c r="AQ177" s="634"/>
      <c r="AR177" s="634"/>
      <c r="AS177" s="634"/>
      <c r="AT177" s="634"/>
      <c r="AU177" s="634"/>
      <c r="AV177" s="634"/>
      <c r="AW177" s="634"/>
      <c r="AX177" s="634"/>
      <c r="AY177" s="634"/>
      <c r="AZ177" s="634"/>
      <c r="BA177" s="634"/>
      <c r="BB177" s="634"/>
      <c r="BC177" s="634"/>
      <c r="BD177" s="634"/>
      <c r="BE177" s="634"/>
      <c r="BF177" s="634"/>
      <c r="BG177" s="634"/>
      <c r="BH177" s="634"/>
      <c r="BI177" s="634"/>
      <c r="BJ177" s="634"/>
      <c r="BK177" s="634"/>
      <c r="BL177" s="634"/>
      <c r="BM177" s="634"/>
      <c r="BN177" s="634"/>
      <c r="BO177" s="634"/>
      <c r="BP177" s="634"/>
      <c r="BQ177" s="634"/>
      <c r="BR177" s="634"/>
      <c r="BS177" s="634"/>
      <c r="BT177" s="634"/>
      <c r="BU177" s="634"/>
      <c r="BV177" s="635"/>
      <c r="BW177" s="635"/>
      <c r="BX177" s="635"/>
      <c r="BY177" s="635"/>
      <c r="BZ177" s="635"/>
      <c r="CA177" s="635"/>
      <c r="CB177" s="635"/>
      <c r="CC177" s="635"/>
      <c r="CD177" s="635"/>
      <c r="CE177" s="635"/>
      <c r="CF177" s="1859"/>
    </row>
    <row customHeight="1" ht="15" hidden="1">
      <c r="A178" s="632"/>
      <c r="B178" s="633"/>
      <c r="C178" s="633"/>
      <c r="D178" s="2588"/>
      <c r="E178" s="2386" t="s">
        <v>1038</v>
      </c>
      <c r="F178" s="2387"/>
      <c r="G178" s="2388"/>
      <c r="H178" s="2392" t="str">
        <f>IF(A176="","",INDEX(DIFFERENTIATION_UNMERGE_SYSTEM,MATCH(A176,DIFFERENTIATION_ID_DIFF,0)))</f>
        <v>с. Кошки, ул. Первомайская, (д/с), котельная № 1-5</v>
      </c>
      <c r="I178" s="2392"/>
      <c r="J178" s="2392"/>
      <c r="K178" s="2392"/>
      <c r="L178" s="2392"/>
      <c r="M178" s="2392"/>
      <c r="N178" s="2392"/>
      <c r="O178" s="2392"/>
      <c r="P178" s="2392"/>
      <c r="Q178" s="2392"/>
      <c r="R178" s="2392"/>
      <c r="S178" s="728"/>
      <c r="T178" s="725"/>
      <c r="U178" s="634"/>
      <c r="V178" s="634"/>
      <c r="W178" s="635"/>
      <c r="X178" s="635"/>
      <c r="Y178" s="635"/>
      <c r="Z178" s="635"/>
      <c r="AA178" s="636"/>
      <c r="AB178" s="637"/>
      <c r="AC178" s="2384"/>
      <c r="AD178" s="638"/>
      <c r="AE178" s="639"/>
      <c r="AF178" s="639"/>
      <c r="AG178" s="640"/>
      <c r="AH178" s="641"/>
      <c r="AI178" s="634"/>
      <c r="AJ178" s="634"/>
      <c r="AK178" s="634"/>
      <c r="AL178" s="634"/>
      <c r="AM178" s="634"/>
      <c r="AN178" s="634"/>
      <c r="AO178" s="634"/>
      <c r="AP178" s="634"/>
      <c r="AQ178" s="634"/>
      <c r="AR178" s="634"/>
      <c r="AS178" s="634"/>
      <c r="AT178" s="634"/>
      <c r="AU178" s="634"/>
      <c r="AV178" s="634"/>
      <c r="AW178" s="634"/>
      <c r="AX178" s="634"/>
      <c r="AY178" s="634"/>
      <c r="AZ178" s="634"/>
      <c r="BA178" s="634"/>
      <c r="BB178" s="634"/>
      <c r="BC178" s="634"/>
      <c r="BD178" s="634"/>
      <c r="BE178" s="634"/>
      <c r="BF178" s="634"/>
      <c r="BG178" s="634"/>
      <c r="BH178" s="634"/>
      <c r="BI178" s="634"/>
      <c r="BJ178" s="634"/>
      <c r="BK178" s="634"/>
      <c r="BL178" s="634"/>
      <c r="BM178" s="634"/>
      <c r="BN178" s="634"/>
      <c r="BO178" s="634"/>
      <c r="BP178" s="634"/>
      <c r="BQ178" s="634"/>
      <c r="BR178" s="634"/>
      <c r="BS178" s="634"/>
      <c r="BT178" s="634"/>
      <c r="BU178" s="634"/>
      <c r="BV178" s="635"/>
      <c r="BW178" s="635"/>
      <c r="BX178" s="635"/>
      <c r="BY178" s="635"/>
      <c r="BZ178" s="635"/>
      <c r="CA178" s="635"/>
      <c r="CB178" s="635"/>
      <c r="CC178" s="635"/>
      <c r="CD178" s="635"/>
      <c r="CE178" s="635"/>
      <c r="CF178" s="1859"/>
    </row>
    <row customHeight="1" ht="24.75" hidden="1">
      <c r="A179" s="1815"/>
      <c r="B179" s="1169"/>
      <c r="C179" s="421"/>
      <c r="D179" s="2588"/>
      <c r="E179" s="2385" t="s">
        <v>1083</v>
      </c>
      <c r="F179" s="2385"/>
      <c r="G179" s="2385"/>
      <c r="H179" s="2385"/>
      <c r="I179" s="2385"/>
      <c r="J179" s="2385"/>
      <c r="K179" s="2385"/>
      <c r="L179" s="2385"/>
      <c r="M179" s="2385"/>
      <c r="N179" s="2385"/>
      <c r="O179" s="2385"/>
      <c r="P179" s="2385"/>
      <c r="Q179" s="567">
        <f>SUMIF(T180:T181,"i",Q180:Q181)</f>
        <v>0</v>
      </c>
      <c r="R179" s="1026"/>
      <c r="S179" s="1807" t="s">
        <v>1084</v>
      </c>
      <c r="T179" s="726" t="s">
        <v>1085</v>
      </c>
      <c r="U179" s="2383">
        <v>1</v>
      </c>
      <c r="V179" s="2383" t="s">
        <v>1048</v>
      </c>
      <c r="W179" s="1169"/>
      <c r="X179" s="1169"/>
      <c r="Y179" s="1169"/>
      <c r="Z179" s="1169"/>
      <c r="AA179" s="1645"/>
      <c r="AB179" s="1169"/>
      <c r="AC179" s="2384"/>
      <c r="AD179" s="638"/>
      <c r="AE179" s="1169"/>
      <c r="AF179" s="1169"/>
      <c r="AG179" s="1645"/>
      <c r="AH179" s="1645"/>
      <c r="AI179" s="1645"/>
      <c r="AJ179" s="1645"/>
      <c r="AK179" s="1645"/>
      <c r="AL179" s="1645"/>
      <c r="AM179" s="1645"/>
      <c r="AN179" s="1645"/>
      <c r="AO179" s="1645"/>
      <c r="AP179" s="1645"/>
      <c r="AQ179" s="1645"/>
      <c r="AR179" s="1645"/>
      <c r="AS179" s="1645"/>
      <c r="AT179" s="1645"/>
      <c r="AU179" s="1645"/>
      <c r="AV179" s="1645"/>
      <c r="AW179" s="1645"/>
      <c r="AX179" s="1645"/>
      <c r="AY179" s="1645"/>
      <c r="AZ179" s="1645"/>
      <c r="BA179" s="1645"/>
      <c r="BB179" s="1645"/>
      <c r="BC179" s="1645"/>
      <c r="BD179" s="1645"/>
      <c r="BE179" s="1645"/>
      <c r="BF179" s="1645"/>
      <c r="BG179" s="1645"/>
      <c r="BH179" s="1645"/>
      <c r="BI179" s="1645"/>
      <c r="BJ179" s="1645"/>
      <c r="BK179" s="1645"/>
      <c r="BL179" s="1645"/>
      <c r="BM179" s="1645"/>
      <c r="BN179" s="1645"/>
      <c r="BO179" s="1645"/>
      <c r="BP179" s="1645"/>
      <c r="BQ179" s="1645"/>
      <c r="BR179" s="1645"/>
      <c r="BS179" s="1645"/>
      <c r="BT179" s="1645"/>
      <c r="BU179" s="1645"/>
      <c r="BV179" s="1169"/>
      <c r="BW179" s="1169"/>
      <c r="BX179" s="1169"/>
      <c r="BY179" s="1169"/>
      <c r="BZ179" s="1169"/>
      <c r="CA179" s="1169"/>
      <c r="CB179" s="1169"/>
      <c r="CC179" s="1169"/>
      <c r="CD179" s="1169"/>
      <c r="CE179" s="1169"/>
      <c r="CF179" s="1859"/>
    </row>
    <row customHeight="1" ht="11.25" hidden="1">
      <c r="A180" s="1802"/>
      <c r="B180" s="1645"/>
      <c r="C180" s="1645"/>
      <c r="D180" s="2588"/>
      <c r="E180" s="644"/>
      <c r="F180" s="644">
        <v>0</v>
      </c>
      <c r="G180" s="644"/>
      <c r="H180" s="644"/>
      <c r="I180" s="644"/>
      <c r="J180" s="644"/>
      <c r="K180" s="644"/>
      <c r="L180" s="644"/>
      <c r="M180" s="644"/>
      <c r="N180" s="644"/>
      <c r="O180" s="644"/>
      <c r="P180" s="644"/>
      <c r="Q180" s="644"/>
      <c r="R180" s="644"/>
      <c r="S180" s="645"/>
      <c r="T180" s="727"/>
      <c r="U180" s="2383"/>
      <c r="V180" s="2383"/>
      <c r="W180" s="1645"/>
      <c r="X180" s="1645"/>
      <c r="Y180" s="1645"/>
      <c r="Z180" s="1645"/>
      <c r="AA180" s="1645"/>
      <c r="AB180" s="1169"/>
      <c r="AC180" s="2384"/>
      <c r="AD180" s="638"/>
      <c r="AE180" s="1169"/>
      <c r="AF180" s="1169"/>
      <c r="AG180" s="1645"/>
      <c r="AH180" s="1645"/>
      <c r="AI180" s="1645"/>
      <c r="AJ180" s="1645"/>
      <c r="AK180" s="1645"/>
      <c r="AL180" s="1645"/>
      <c r="AM180" s="1645"/>
      <c r="AN180" s="1645"/>
      <c r="AO180" s="1645"/>
      <c r="AP180" s="1645"/>
      <c r="AQ180" s="1645"/>
      <c r="AR180" s="1645"/>
      <c r="AS180" s="1645"/>
      <c r="AT180" s="1645"/>
      <c r="AU180" s="1645"/>
      <c r="AV180" s="1645"/>
      <c r="AW180" s="1645"/>
      <c r="AX180" s="1645"/>
      <c r="AY180" s="1645"/>
      <c r="AZ180" s="1645"/>
      <c r="BA180" s="1645"/>
      <c r="BB180" s="1645"/>
      <c r="BC180" s="1645"/>
      <c r="BD180" s="1645"/>
      <c r="BE180" s="1645"/>
      <c r="BF180" s="1645"/>
      <c r="BG180" s="1645"/>
      <c r="BH180" s="1645"/>
      <c r="BI180" s="1645"/>
      <c r="BJ180" s="1645"/>
      <c r="BK180" s="1645"/>
      <c r="BL180" s="1645"/>
      <c r="BM180" s="1645"/>
      <c r="BN180" s="1645"/>
      <c r="BO180" s="1645"/>
      <c r="BP180" s="1645"/>
      <c r="BQ180" s="1645"/>
      <c r="BR180" s="1645"/>
      <c r="BS180" s="1645"/>
      <c r="BT180" s="1645"/>
      <c r="BU180" s="1645"/>
      <c r="BV180" s="1645"/>
      <c r="BW180" s="1645"/>
      <c r="BX180" s="1645"/>
      <c r="BY180" s="1645"/>
      <c r="BZ180" s="1645"/>
      <c r="CA180" s="1645"/>
      <c r="CB180" s="1645"/>
      <c r="CC180" s="1645"/>
      <c r="CD180" s="1645"/>
      <c r="CE180" s="1645"/>
      <c r="CF180" s="1859"/>
    </row>
    <row customHeight="1" ht="11.25" hidden="1">
      <c r="A181" s="1815"/>
      <c r="B181" s="1169"/>
      <c r="C181" s="421"/>
      <c r="D181" s="2588"/>
      <c r="E181" s="658" t="s">
        <v>22</v>
      </c>
      <c r="F181" s="1177" t="s">
        <v>22</v>
      </c>
      <c r="G181" s="1177" t="s">
        <v>1088</v>
      </c>
      <c r="H181" s="660" t="s">
        <v>22</v>
      </c>
      <c r="I181" s="660"/>
      <c r="J181" s="660"/>
      <c r="K181" s="660"/>
      <c r="L181" s="660"/>
      <c r="M181" s="660"/>
      <c r="N181" s="660"/>
      <c r="O181" s="660"/>
      <c r="P181" s="660"/>
      <c r="Q181" s="660"/>
      <c r="R181" s="661"/>
      <c r="S181" s="662"/>
      <c r="T181" s="727"/>
      <c r="U181" s="2383"/>
      <c r="V181" s="2383"/>
      <c r="W181" s="1169"/>
      <c r="X181" s="1169"/>
      <c r="Y181" s="1169"/>
      <c r="Z181" s="1169"/>
      <c r="AA181" s="1645"/>
      <c r="AB181" s="1169"/>
      <c r="AC181" s="2384"/>
      <c r="AD181" s="638"/>
      <c r="AE181" s="1169"/>
      <c r="AF181" s="1169"/>
      <c r="AG181" s="1645"/>
      <c r="AH181" s="1645"/>
      <c r="AI181" s="1645"/>
      <c r="AJ181" s="1645"/>
      <c r="AK181" s="1645"/>
      <c r="AL181" s="1645"/>
      <c r="AM181" s="1645"/>
      <c r="AN181" s="1645"/>
      <c r="AO181" s="1645"/>
      <c r="AP181" s="1645"/>
      <c r="AQ181" s="1645"/>
      <c r="AR181" s="1645"/>
      <c r="AS181" s="1645"/>
      <c r="AT181" s="1645"/>
      <c r="AU181" s="1645"/>
      <c r="AV181" s="1645"/>
      <c r="AW181" s="1645"/>
      <c r="AX181" s="1645"/>
      <c r="AY181" s="1645"/>
      <c r="AZ181" s="1645"/>
      <c r="BA181" s="1645"/>
      <c r="BB181" s="1645"/>
      <c r="BC181" s="1645"/>
      <c r="BD181" s="1645"/>
      <c r="BE181" s="1645"/>
      <c r="BF181" s="1645"/>
      <c r="BG181" s="1645"/>
      <c r="BH181" s="1645"/>
      <c r="BI181" s="1645"/>
      <c r="BJ181" s="1645"/>
      <c r="BK181" s="1645"/>
      <c r="BL181" s="1645"/>
      <c r="BM181" s="1645"/>
      <c r="BN181" s="1645"/>
      <c r="BO181" s="1645"/>
      <c r="BP181" s="1645"/>
      <c r="BQ181" s="1645"/>
      <c r="BR181" s="1645"/>
      <c r="BS181" s="1645"/>
      <c r="BT181" s="1645"/>
      <c r="BU181" s="1645"/>
      <c r="BV181" s="1169"/>
      <c r="BW181" s="1169"/>
      <c r="BX181" s="1169"/>
      <c r="BY181" s="1169"/>
      <c r="BZ181" s="1169"/>
      <c r="CA181" s="1169"/>
      <c r="CB181" s="1169"/>
      <c r="CC181" s="1169"/>
      <c r="CD181" s="1169"/>
      <c r="CE181" s="1169"/>
      <c r="CF181" s="1859"/>
    </row>
    <row customHeight="1" ht="5.25" hidden="1">
      <c r="A182" s="1802"/>
      <c r="B182" s="1645"/>
      <c r="C182" s="1645"/>
      <c r="D182" s="2588"/>
      <c r="E182" s="1048"/>
      <c r="F182" s="1048"/>
      <c r="G182" s="1048"/>
      <c r="H182" s="1048"/>
      <c r="I182" s="1048"/>
      <c r="J182" s="1048"/>
      <c r="K182" s="1048"/>
      <c r="L182" s="1048"/>
      <c r="M182" s="1048"/>
      <c r="N182" s="1048"/>
      <c r="O182" s="1048"/>
      <c r="P182" s="1048"/>
      <c r="Q182" s="1049"/>
      <c r="R182" s="1050"/>
      <c r="S182" s="1051"/>
      <c r="T182" s="726" t="s">
        <v>1085</v>
      </c>
      <c r="U182" s="2383">
        <v>1</v>
      </c>
      <c r="V182" s="2383" t="s">
        <v>1048</v>
      </c>
      <c r="W182" s="1645"/>
      <c r="X182" s="1645"/>
      <c r="Y182" s="1645"/>
      <c r="Z182" s="1645"/>
      <c r="AA182" s="1645"/>
      <c r="AB182" s="1645"/>
      <c r="AC182" s="1046"/>
      <c r="AD182" s="1047"/>
      <c r="AE182" s="1645"/>
      <c r="AF182" s="1645"/>
      <c r="AG182" s="1645"/>
      <c r="AH182" s="1645"/>
      <c r="AI182" s="1645"/>
      <c r="AJ182" s="1645"/>
      <c r="AK182" s="1645"/>
      <c r="AL182" s="1645"/>
      <c r="AM182" s="1645"/>
      <c r="AN182" s="1645"/>
      <c r="AO182" s="1645"/>
      <c r="AP182" s="1645"/>
      <c r="AQ182" s="1645"/>
      <c r="AR182" s="1645"/>
      <c r="AS182" s="1645"/>
      <c r="AT182" s="1645"/>
      <c r="AU182" s="1645"/>
      <c r="AV182" s="1645"/>
      <c r="AW182" s="1645"/>
      <c r="AX182" s="1645"/>
      <c r="AY182" s="1645"/>
      <c r="AZ182" s="1645"/>
      <c r="BA182" s="1645"/>
      <c r="BB182" s="1645"/>
      <c r="BC182" s="1645"/>
      <c r="BD182" s="1645"/>
      <c r="BE182" s="1645"/>
      <c r="BF182" s="1645"/>
      <c r="BG182" s="1645"/>
      <c r="BH182" s="1645"/>
      <c r="BI182" s="1645"/>
      <c r="BJ182" s="1645"/>
      <c r="BK182" s="1645"/>
      <c r="BL182" s="1645"/>
      <c r="BM182" s="1645"/>
      <c r="BN182" s="1645"/>
      <c r="BO182" s="1645"/>
      <c r="BP182" s="1645"/>
      <c r="BQ182" s="1645"/>
      <c r="BR182" s="1645"/>
      <c r="BS182" s="1645"/>
      <c r="BT182" s="1645"/>
      <c r="BU182" s="1645"/>
      <c r="BV182" s="1645"/>
      <c r="BW182" s="1645"/>
      <c r="BX182" s="1645"/>
      <c r="BY182" s="1645"/>
      <c r="BZ182" s="1645"/>
      <c r="CA182" s="1645"/>
      <c r="CB182" s="1645"/>
      <c r="CC182" s="1645"/>
      <c r="CD182" s="1645"/>
      <c r="CE182" s="1645"/>
      <c r="CF182" s="1325"/>
    </row>
    <row customHeight="1" ht="5.25" hidden="1">
      <c r="A183" s="1802"/>
      <c r="B183" s="1645"/>
      <c r="C183" s="1645"/>
      <c r="D183" s="2588"/>
      <c r="E183" s="644"/>
      <c r="F183" s="644"/>
      <c r="G183" s="644"/>
      <c r="H183" s="644"/>
      <c r="I183" s="644"/>
      <c r="J183" s="644"/>
      <c r="K183" s="644"/>
      <c r="L183" s="644"/>
      <c r="M183" s="644"/>
      <c r="N183" s="644"/>
      <c r="O183" s="644"/>
      <c r="P183" s="644"/>
      <c r="Q183" s="644"/>
      <c r="R183" s="644"/>
      <c r="S183" s="645"/>
      <c r="T183" s="727"/>
      <c r="U183" s="2383"/>
      <c r="V183" s="2383"/>
      <c r="W183" s="1645"/>
      <c r="X183" s="1645"/>
      <c r="Y183" s="1645"/>
      <c r="Z183" s="1645"/>
      <c r="AA183" s="1645"/>
      <c r="AB183" s="1645"/>
      <c r="AC183" s="1046"/>
      <c r="AD183" s="1047"/>
      <c r="AE183" s="1645"/>
      <c r="AF183" s="1645"/>
      <c r="AG183" s="1645"/>
      <c r="AH183" s="1645"/>
      <c r="AI183" s="1645"/>
      <c r="AJ183" s="1645"/>
      <c r="AK183" s="1645"/>
      <c r="AL183" s="1645"/>
      <c r="AM183" s="1645"/>
      <c r="AN183" s="1645"/>
      <c r="AO183" s="1645"/>
      <c r="AP183" s="1645"/>
      <c r="AQ183" s="1645"/>
      <c r="AR183" s="1645"/>
      <c r="AS183" s="1645"/>
      <c r="AT183" s="1645"/>
      <c r="AU183" s="1645"/>
      <c r="AV183" s="1645"/>
      <c r="AW183" s="1645"/>
      <c r="AX183" s="1645"/>
      <c r="AY183" s="1645"/>
      <c r="AZ183" s="1645"/>
      <c r="BA183" s="1645"/>
      <c r="BB183" s="1645"/>
      <c r="BC183" s="1645"/>
      <c r="BD183" s="1645"/>
      <c r="BE183" s="1645"/>
      <c r="BF183" s="1645"/>
      <c r="BG183" s="1645"/>
      <c r="BH183" s="1645"/>
      <c r="BI183" s="1645"/>
      <c r="BJ183" s="1645"/>
      <c r="BK183" s="1645"/>
      <c r="BL183" s="1645"/>
      <c r="BM183" s="1645"/>
      <c r="BN183" s="1645"/>
      <c r="BO183" s="1645"/>
      <c r="BP183" s="1645"/>
      <c r="BQ183" s="1645"/>
      <c r="BR183" s="1645"/>
      <c r="BS183" s="1645"/>
      <c r="BT183" s="1645"/>
      <c r="BU183" s="1645"/>
      <c r="BV183" s="1645"/>
      <c r="BW183" s="1645"/>
      <c r="BX183" s="1645"/>
      <c r="BY183" s="1645"/>
      <c r="BZ183" s="1645"/>
      <c r="CA183" s="1645"/>
      <c r="CB183" s="1645"/>
      <c r="CC183" s="1645"/>
      <c r="CD183" s="1645"/>
      <c r="CE183" s="1645"/>
      <c r="CF183" s="1325"/>
    </row>
    <row customHeight="1" ht="5.25" hidden="1">
      <c r="A184" s="1802"/>
      <c r="B184" s="1645"/>
      <c r="C184" s="1645"/>
      <c r="D184" s="2589"/>
      <c r="E184" s="1052"/>
      <c r="F184" s="1053"/>
      <c r="G184" s="1053"/>
      <c r="H184" s="1054"/>
      <c r="I184" s="1054"/>
      <c r="J184" s="1054"/>
      <c r="K184" s="1054"/>
      <c r="L184" s="1054"/>
      <c r="M184" s="1054"/>
      <c r="N184" s="1054"/>
      <c r="O184" s="1054"/>
      <c r="P184" s="1054"/>
      <c r="Q184" s="1054"/>
      <c r="R184" s="955"/>
      <c r="S184" s="1055"/>
      <c r="T184" s="727"/>
      <c r="U184" s="2383"/>
      <c r="V184" s="2383"/>
      <c r="W184" s="1645"/>
      <c r="X184" s="1645"/>
      <c r="Y184" s="1645"/>
      <c r="Z184" s="1645"/>
      <c r="AA184" s="1645"/>
      <c r="AB184" s="1645"/>
      <c r="AC184" s="1046"/>
      <c r="AD184" s="1047"/>
      <c r="AE184" s="1645"/>
      <c r="AF184" s="1645"/>
      <c r="AG184" s="1645"/>
      <c r="AH184" s="1645"/>
      <c r="AI184" s="1645"/>
      <c r="AJ184" s="1645"/>
      <c r="AK184" s="1645"/>
      <c r="AL184" s="1645"/>
      <c r="AM184" s="1645"/>
      <c r="AN184" s="1645"/>
      <c r="AO184" s="1645"/>
      <c r="AP184" s="1645"/>
      <c r="AQ184" s="1645"/>
      <c r="AR184" s="1645"/>
      <c r="AS184" s="1645"/>
      <c r="AT184" s="1645"/>
      <c r="AU184" s="1645"/>
      <c r="AV184" s="1645"/>
      <c r="AW184" s="1645"/>
      <c r="AX184" s="1645"/>
      <c r="AY184" s="1645"/>
      <c r="AZ184" s="1645"/>
      <c r="BA184" s="1645"/>
      <c r="BB184" s="1645"/>
      <c r="BC184" s="1645"/>
      <c r="BD184" s="1645"/>
      <c r="BE184" s="1645"/>
      <c r="BF184" s="1645"/>
      <c r="BG184" s="1645"/>
      <c r="BH184" s="1645"/>
      <c r="BI184" s="1645"/>
      <c r="BJ184" s="1645"/>
      <c r="BK184" s="1645"/>
      <c r="BL184" s="1645"/>
      <c r="BM184" s="1645"/>
      <c r="BN184" s="1645"/>
      <c r="BO184" s="1645"/>
      <c r="BP184" s="1645"/>
      <c r="BQ184" s="1645"/>
      <c r="BR184" s="1645"/>
      <c r="BS184" s="1645"/>
      <c r="BT184" s="1645"/>
      <c r="BU184" s="1645"/>
      <c r="BV184" s="1645"/>
      <c r="BW184" s="1645"/>
      <c r="BX184" s="1645"/>
      <c r="BY184" s="1645"/>
      <c r="BZ184" s="1645"/>
      <c r="CA184" s="1645"/>
      <c r="CB184" s="1645"/>
      <c r="CC184" s="1645"/>
      <c r="CD184" s="1645"/>
      <c r="CE184" s="1645"/>
      <c r="CF184" s="1325"/>
    </row>
    <row customHeight="1" ht="15" hidden="1">
      <c r="A185" s="632" t="s">
        <v>247</v>
      </c>
      <c r="B185" s="633"/>
      <c r="C185" s="633" t="s">
        <v>22</v>
      </c>
      <c r="D185" s="2587" t="s">
        <v>1106</v>
      </c>
      <c r="E185" s="2386" t="s">
        <v>196</v>
      </c>
      <c r="F185" s="2387"/>
      <c r="G185" s="2388"/>
      <c r="H185" s="2392" t="str">
        <f>IF(A185="","",INDEX(DIFFERENTIATION_UNMERGE_VD,MATCH(A185,DIFFERENTIATION_ID_DIFF,0)))</f>
        <v>Производство тепловой энергии. Некомбинированная выработка</v>
      </c>
      <c r="I185" s="2392"/>
      <c r="J185" s="2392"/>
      <c r="K185" s="2392"/>
      <c r="L185" s="2392"/>
      <c r="M185" s="2392"/>
      <c r="N185" s="2392"/>
      <c r="O185" s="2392"/>
      <c r="P185" s="2392"/>
      <c r="Q185" s="2392"/>
      <c r="R185" s="2392"/>
      <c r="S185" s="728"/>
      <c r="T185" s="725"/>
      <c r="U185" s="634"/>
      <c r="V185" s="634"/>
      <c r="W185" s="635"/>
      <c r="X185" s="635"/>
      <c r="Y185" s="635"/>
      <c r="Z185" s="635"/>
      <c r="AA185" s="636"/>
      <c r="AB185" s="637"/>
      <c r="AC185" s="2384"/>
      <c r="AD185" s="638"/>
      <c r="AE185" s="639" t="s">
        <v>22</v>
      </c>
      <c r="AF185" s="639"/>
      <c r="AG185" s="640" t="s">
        <v>1082</v>
      </c>
      <c r="AH185" s="641">
        <v>3</v>
      </c>
      <c r="AI185" s="634"/>
      <c r="AJ185" s="634"/>
      <c r="AK185" s="634"/>
      <c r="AL185" s="634"/>
      <c r="AM185" s="634"/>
      <c r="AN185" s="634"/>
      <c r="AO185" s="634"/>
      <c r="AP185" s="634"/>
      <c r="AQ185" s="634"/>
      <c r="AR185" s="634"/>
      <c r="AS185" s="634"/>
      <c r="AT185" s="634"/>
      <c r="AU185" s="634"/>
      <c r="AV185" s="634"/>
      <c r="AW185" s="634"/>
      <c r="AX185" s="634"/>
      <c r="AY185" s="634"/>
      <c r="AZ185" s="634"/>
      <c r="BA185" s="634"/>
      <c r="BB185" s="634"/>
      <c r="BC185" s="634"/>
      <c r="BD185" s="634"/>
      <c r="BE185" s="634"/>
      <c r="BF185" s="634"/>
      <c r="BG185" s="634"/>
      <c r="BH185" s="634"/>
      <c r="BI185" s="634"/>
      <c r="BJ185" s="634"/>
      <c r="BK185" s="634"/>
      <c r="BL185" s="634"/>
      <c r="BM185" s="634"/>
      <c r="BN185" s="634"/>
      <c r="BO185" s="634"/>
      <c r="BP185" s="634"/>
      <c r="BQ185" s="634"/>
      <c r="BR185" s="634"/>
      <c r="BS185" s="634"/>
      <c r="BT185" s="634"/>
      <c r="BU185" s="634"/>
      <c r="BV185" s="635"/>
      <c r="BW185" s="635"/>
      <c r="BX185" s="635"/>
      <c r="BY185" s="635"/>
      <c r="BZ185" s="635"/>
      <c r="CA185" s="635"/>
      <c r="CB185" s="635"/>
      <c r="CC185" s="635"/>
      <c r="CD185" s="635"/>
      <c r="CE185" s="635"/>
      <c r="CF185" s="1859"/>
    </row>
    <row customHeight="1" ht="15" hidden="1">
      <c r="A186" s="632"/>
      <c r="B186" s="633"/>
      <c r="C186" s="633"/>
      <c r="D186" s="2588"/>
      <c r="E186" s="2386" t="s">
        <v>1037</v>
      </c>
      <c r="F186" s="2387"/>
      <c r="G186" s="2388"/>
      <c r="H186" s="2392" t="str">
        <f>IF(A185="","",INDEX(DIFFERENTIATION_UNMERGE_AREA,MATCH(A185,DIFFERENTIATION_ID_DIFF,0)))</f>
        <v>Территория 3</v>
      </c>
      <c r="I186" s="2392"/>
      <c r="J186" s="2392"/>
      <c r="K186" s="2392"/>
      <c r="L186" s="2392"/>
      <c r="M186" s="2392"/>
      <c r="N186" s="2392"/>
      <c r="O186" s="2392"/>
      <c r="P186" s="2392"/>
      <c r="Q186" s="2392"/>
      <c r="R186" s="2392"/>
      <c r="S186" s="728"/>
      <c r="T186" s="725"/>
      <c r="U186" s="634"/>
      <c r="V186" s="634"/>
      <c r="W186" s="635"/>
      <c r="X186" s="635"/>
      <c r="Y186" s="635"/>
      <c r="Z186" s="635"/>
      <c r="AA186" s="636"/>
      <c r="AB186" s="637"/>
      <c r="AC186" s="2384"/>
      <c r="AD186" s="638"/>
      <c r="AE186" s="639"/>
      <c r="AF186" s="639"/>
      <c r="AG186" s="640"/>
      <c r="AH186" s="641"/>
      <c r="AI186" s="634"/>
      <c r="AJ186" s="634"/>
      <c r="AK186" s="634"/>
      <c r="AL186" s="634"/>
      <c r="AM186" s="634"/>
      <c r="AN186" s="634"/>
      <c r="AO186" s="634"/>
      <c r="AP186" s="634"/>
      <c r="AQ186" s="634"/>
      <c r="AR186" s="634"/>
      <c r="AS186" s="634"/>
      <c r="AT186" s="634"/>
      <c r="AU186" s="634"/>
      <c r="AV186" s="634"/>
      <c r="AW186" s="634"/>
      <c r="AX186" s="634"/>
      <c r="AY186" s="634"/>
      <c r="AZ186" s="634"/>
      <c r="BA186" s="634"/>
      <c r="BB186" s="634"/>
      <c r="BC186" s="634"/>
      <c r="BD186" s="634"/>
      <c r="BE186" s="634"/>
      <c r="BF186" s="634"/>
      <c r="BG186" s="634"/>
      <c r="BH186" s="634"/>
      <c r="BI186" s="634"/>
      <c r="BJ186" s="634"/>
      <c r="BK186" s="634"/>
      <c r="BL186" s="634"/>
      <c r="BM186" s="634"/>
      <c r="BN186" s="634"/>
      <c r="BO186" s="634"/>
      <c r="BP186" s="634"/>
      <c r="BQ186" s="634"/>
      <c r="BR186" s="634"/>
      <c r="BS186" s="634"/>
      <c r="BT186" s="634"/>
      <c r="BU186" s="634"/>
      <c r="BV186" s="635"/>
      <c r="BW186" s="635"/>
      <c r="BX186" s="635"/>
      <c r="BY186" s="635"/>
      <c r="BZ186" s="635"/>
      <c r="CA186" s="635"/>
      <c r="CB186" s="635"/>
      <c r="CC186" s="635"/>
      <c r="CD186" s="635"/>
      <c r="CE186" s="635"/>
      <c r="CF186" s="1859"/>
    </row>
    <row customHeight="1" ht="15" hidden="1">
      <c r="A187" s="632"/>
      <c r="B187" s="633"/>
      <c r="C187" s="633"/>
      <c r="D187" s="2588"/>
      <c r="E187" s="2386" t="s">
        <v>1038</v>
      </c>
      <c r="F187" s="2387"/>
      <c r="G187" s="2388"/>
      <c r="H187" s="2392" t="str">
        <f>IF(A185="","",INDEX(DIFFERENTIATION_UNMERGE_SYSTEM,MATCH(A185,DIFFERENTIATION_ID_DIFF,0)))</f>
        <v>с. Мамыково, ул. Центральная, 24, котельная № 1-6</v>
      </c>
      <c r="I187" s="2392"/>
      <c r="J187" s="2392"/>
      <c r="K187" s="2392"/>
      <c r="L187" s="2392"/>
      <c r="M187" s="2392"/>
      <c r="N187" s="2392"/>
      <c r="O187" s="2392"/>
      <c r="P187" s="2392"/>
      <c r="Q187" s="2392"/>
      <c r="R187" s="2392"/>
      <c r="S187" s="728"/>
      <c r="T187" s="725"/>
      <c r="U187" s="634"/>
      <c r="V187" s="634"/>
      <c r="W187" s="635"/>
      <c r="X187" s="635"/>
      <c r="Y187" s="635"/>
      <c r="Z187" s="635"/>
      <c r="AA187" s="636"/>
      <c r="AB187" s="637"/>
      <c r="AC187" s="2384"/>
      <c r="AD187" s="638"/>
      <c r="AE187" s="639"/>
      <c r="AF187" s="639"/>
      <c r="AG187" s="640"/>
      <c r="AH187" s="641"/>
      <c r="AI187" s="634"/>
      <c r="AJ187" s="634"/>
      <c r="AK187" s="634"/>
      <c r="AL187" s="634"/>
      <c r="AM187" s="634"/>
      <c r="AN187" s="634"/>
      <c r="AO187" s="634"/>
      <c r="AP187" s="634"/>
      <c r="AQ187" s="634"/>
      <c r="AR187" s="634"/>
      <c r="AS187" s="634"/>
      <c r="AT187" s="634"/>
      <c r="AU187" s="634"/>
      <c r="AV187" s="634"/>
      <c r="AW187" s="634"/>
      <c r="AX187" s="634"/>
      <c r="AY187" s="634"/>
      <c r="AZ187" s="634"/>
      <c r="BA187" s="634"/>
      <c r="BB187" s="634"/>
      <c r="BC187" s="634"/>
      <c r="BD187" s="634"/>
      <c r="BE187" s="634"/>
      <c r="BF187" s="634"/>
      <c r="BG187" s="634"/>
      <c r="BH187" s="634"/>
      <c r="BI187" s="634"/>
      <c r="BJ187" s="634"/>
      <c r="BK187" s="634"/>
      <c r="BL187" s="634"/>
      <c r="BM187" s="634"/>
      <c r="BN187" s="634"/>
      <c r="BO187" s="634"/>
      <c r="BP187" s="634"/>
      <c r="BQ187" s="634"/>
      <c r="BR187" s="634"/>
      <c r="BS187" s="634"/>
      <c r="BT187" s="634"/>
      <c r="BU187" s="634"/>
      <c r="BV187" s="635"/>
      <c r="BW187" s="635"/>
      <c r="BX187" s="635"/>
      <c r="BY187" s="635"/>
      <c r="BZ187" s="635"/>
      <c r="CA187" s="635"/>
      <c r="CB187" s="635"/>
      <c r="CC187" s="635"/>
      <c r="CD187" s="635"/>
      <c r="CE187" s="635"/>
      <c r="CF187" s="1859"/>
    </row>
    <row customHeight="1" ht="24.75" hidden="1">
      <c r="A188" s="1815"/>
      <c r="B188" s="1169"/>
      <c r="C188" s="421"/>
      <c r="D188" s="2588"/>
      <c r="E188" s="2385" t="s">
        <v>1083</v>
      </c>
      <c r="F188" s="2385"/>
      <c r="G188" s="2385"/>
      <c r="H188" s="2385"/>
      <c r="I188" s="2385"/>
      <c r="J188" s="2385"/>
      <c r="K188" s="2385"/>
      <c r="L188" s="2385"/>
      <c r="M188" s="2385"/>
      <c r="N188" s="2385"/>
      <c r="O188" s="2385"/>
      <c r="P188" s="2385"/>
      <c r="Q188" s="567">
        <f>SUMIF(T189:T190,"i",Q189:Q190)</f>
        <v>0</v>
      </c>
      <c r="R188" s="1026"/>
      <c r="S188" s="1807" t="s">
        <v>1084</v>
      </c>
      <c r="T188" s="726" t="s">
        <v>1085</v>
      </c>
      <c r="U188" s="2383">
        <v>1</v>
      </c>
      <c r="V188" s="2383" t="s">
        <v>1048</v>
      </c>
      <c r="W188" s="1169"/>
      <c r="X188" s="1169"/>
      <c r="Y188" s="1169"/>
      <c r="Z188" s="1169"/>
      <c r="AA188" s="1645"/>
      <c r="AB188" s="1169"/>
      <c r="AC188" s="2384"/>
      <c r="AD188" s="638"/>
      <c r="AE188" s="1169"/>
      <c r="AF188" s="1169"/>
      <c r="AG188" s="1645"/>
      <c r="AH188" s="1645"/>
      <c r="AI188" s="1645"/>
      <c r="AJ188" s="1645"/>
      <c r="AK188" s="1645"/>
      <c r="AL188" s="1645"/>
      <c r="AM188" s="1645"/>
      <c r="AN188" s="1645"/>
      <c r="AO188" s="1645"/>
      <c r="AP188" s="1645"/>
      <c r="AQ188" s="1645"/>
      <c r="AR188" s="1645"/>
      <c r="AS188" s="1645"/>
      <c r="AT188" s="1645"/>
      <c r="AU188" s="1645"/>
      <c r="AV188" s="1645"/>
      <c r="AW188" s="1645"/>
      <c r="AX188" s="1645"/>
      <c r="AY188" s="1645"/>
      <c r="AZ188" s="1645"/>
      <c r="BA188" s="1645"/>
      <c r="BB188" s="1645"/>
      <c r="BC188" s="1645"/>
      <c r="BD188" s="1645"/>
      <c r="BE188" s="1645"/>
      <c r="BF188" s="1645"/>
      <c r="BG188" s="1645"/>
      <c r="BH188" s="1645"/>
      <c r="BI188" s="1645"/>
      <c r="BJ188" s="1645"/>
      <c r="BK188" s="1645"/>
      <c r="BL188" s="1645"/>
      <c r="BM188" s="1645"/>
      <c r="BN188" s="1645"/>
      <c r="BO188" s="1645"/>
      <c r="BP188" s="1645"/>
      <c r="BQ188" s="1645"/>
      <c r="BR188" s="1645"/>
      <c r="BS188" s="1645"/>
      <c r="BT188" s="1645"/>
      <c r="BU188" s="1645"/>
      <c r="BV188" s="1169"/>
      <c r="BW188" s="1169"/>
      <c r="BX188" s="1169"/>
      <c r="BY188" s="1169"/>
      <c r="BZ188" s="1169"/>
      <c r="CA188" s="1169"/>
      <c r="CB188" s="1169"/>
      <c r="CC188" s="1169"/>
      <c r="CD188" s="1169"/>
      <c r="CE188" s="1169"/>
      <c r="CF188" s="1859"/>
    </row>
    <row customHeight="1" ht="11.25" hidden="1">
      <c r="A189" s="1802"/>
      <c r="B189" s="1645"/>
      <c r="C189" s="1645"/>
      <c r="D189" s="2588"/>
      <c r="E189" s="644"/>
      <c r="F189" s="644">
        <v>0</v>
      </c>
      <c r="G189" s="644"/>
      <c r="H189" s="644"/>
      <c r="I189" s="644"/>
      <c r="J189" s="644"/>
      <c r="K189" s="644"/>
      <c r="L189" s="644"/>
      <c r="M189" s="644"/>
      <c r="N189" s="644"/>
      <c r="O189" s="644"/>
      <c r="P189" s="644"/>
      <c r="Q189" s="644"/>
      <c r="R189" s="644"/>
      <c r="S189" s="645"/>
      <c r="T189" s="727"/>
      <c r="U189" s="2383"/>
      <c r="V189" s="2383"/>
      <c r="W189" s="1645"/>
      <c r="X189" s="1645"/>
      <c r="Y189" s="1645"/>
      <c r="Z189" s="1645"/>
      <c r="AA189" s="1645"/>
      <c r="AB189" s="1169"/>
      <c r="AC189" s="2384"/>
      <c r="AD189" s="638"/>
      <c r="AE189" s="1169"/>
      <c r="AF189" s="1169"/>
      <c r="AG189" s="1645"/>
      <c r="AH189" s="1645"/>
      <c r="AI189" s="1645"/>
      <c r="AJ189" s="1645"/>
      <c r="AK189" s="1645"/>
      <c r="AL189" s="1645"/>
      <c r="AM189" s="1645"/>
      <c r="AN189" s="1645"/>
      <c r="AO189" s="1645"/>
      <c r="AP189" s="1645"/>
      <c r="AQ189" s="1645"/>
      <c r="AR189" s="1645"/>
      <c r="AS189" s="1645"/>
      <c r="AT189" s="1645"/>
      <c r="AU189" s="1645"/>
      <c r="AV189" s="1645"/>
      <c r="AW189" s="1645"/>
      <c r="AX189" s="1645"/>
      <c r="AY189" s="1645"/>
      <c r="AZ189" s="1645"/>
      <c r="BA189" s="1645"/>
      <c r="BB189" s="1645"/>
      <c r="BC189" s="1645"/>
      <c r="BD189" s="1645"/>
      <c r="BE189" s="1645"/>
      <c r="BF189" s="1645"/>
      <c r="BG189" s="1645"/>
      <c r="BH189" s="1645"/>
      <c r="BI189" s="1645"/>
      <c r="BJ189" s="1645"/>
      <c r="BK189" s="1645"/>
      <c r="BL189" s="1645"/>
      <c r="BM189" s="1645"/>
      <c r="BN189" s="1645"/>
      <c r="BO189" s="1645"/>
      <c r="BP189" s="1645"/>
      <c r="BQ189" s="1645"/>
      <c r="BR189" s="1645"/>
      <c r="BS189" s="1645"/>
      <c r="BT189" s="1645"/>
      <c r="BU189" s="1645"/>
      <c r="BV189" s="1645"/>
      <c r="BW189" s="1645"/>
      <c r="BX189" s="1645"/>
      <c r="BY189" s="1645"/>
      <c r="BZ189" s="1645"/>
      <c r="CA189" s="1645"/>
      <c r="CB189" s="1645"/>
      <c r="CC189" s="1645"/>
      <c r="CD189" s="1645"/>
      <c r="CE189" s="1645"/>
      <c r="CF189" s="1859"/>
    </row>
    <row customHeight="1" ht="11.25" hidden="1">
      <c r="A190" s="1815"/>
      <c r="B190" s="1169"/>
      <c r="C190" s="421"/>
      <c r="D190" s="2588"/>
      <c r="E190" s="658" t="s">
        <v>22</v>
      </c>
      <c r="F190" s="1177" t="s">
        <v>22</v>
      </c>
      <c r="G190" s="1177" t="s">
        <v>1088</v>
      </c>
      <c r="H190" s="660" t="s">
        <v>22</v>
      </c>
      <c r="I190" s="660"/>
      <c r="J190" s="660"/>
      <c r="K190" s="660"/>
      <c r="L190" s="660"/>
      <c r="M190" s="660"/>
      <c r="N190" s="660"/>
      <c r="O190" s="660"/>
      <c r="P190" s="660"/>
      <c r="Q190" s="660"/>
      <c r="R190" s="661"/>
      <c r="S190" s="662"/>
      <c r="T190" s="727"/>
      <c r="U190" s="2383"/>
      <c r="V190" s="2383"/>
      <c r="W190" s="1169"/>
      <c r="X190" s="1169"/>
      <c r="Y190" s="1169"/>
      <c r="Z190" s="1169"/>
      <c r="AA190" s="1645"/>
      <c r="AB190" s="1169"/>
      <c r="AC190" s="2384"/>
      <c r="AD190" s="638"/>
      <c r="AE190" s="1169"/>
      <c r="AF190" s="1169"/>
      <c r="AG190" s="1645"/>
      <c r="AH190" s="1645"/>
      <c r="AI190" s="1645"/>
      <c r="AJ190" s="1645"/>
      <c r="AK190" s="1645"/>
      <c r="AL190" s="1645"/>
      <c r="AM190" s="1645"/>
      <c r="AN190" s="1645"/>
      <c r="AO190" s="1645"/>
      <c r="AP190" s="1645"/>
      <c r="AQ190" s="1645"/>
      <c r="AR190" s="1645"/>
      <c r="AS190" s="1645"/>
      <c r="AT190" s="1645"/>
      <c r="AU190" s="1645"/>
      <c r="AV190" s="1645"/>
      <c r="AW190" s="1645"/>
      <c r="AX190" s="1645"/>
      <c r="AY190" s="1645"/>
      <c r="AZ190" s="1645"/>
      <c r="BA190" s="1645"/>
      <c r="BB190" s="1645"/>
      <c r="BC190" s="1645"/>
      <c r="BD190" s="1645"/>
      <c r="BE190" s="1645"/>
      <c r="BF190" s="1645"/>
      <c r="BG190" s="1645"/>
      <c r="BH190" s="1645"/>
      <c r="BI190" s="1645"/>
      <c r="BJ190" s="1645"/>
      <c r="BK190" s="1645"/>
      <c r="BL190" s="1645"/>
      <c r="BM190" s="1645"/>
      <c r="BN190" s="1645"/>
      <c r="BO190" s="1645"/>
      <c r="BP190" s="1645"/>
      <c r="BQ190" s="1645"/>
      <c r="BR190" s="1645"/>
      <c r="BS190" s="1645"/>
      <c r="BT190" s="1645"/>
      <c r="BU190" s="1645"/>
      <c r="BV190" s="1169"/>
      <c r="BW190" s="1169"/>
      <c r="BX190" s="1169"/>
      <c r="BY190" s="1169"/>
      <c r="BZ190" s="1169"/>
      <c r="CA190" s="1169"/>
      <c r="CB190" s="1169"/>
      <c r="CC190" s="1169"/>
      <c r="CD190" s="1169"/>
      <c r="CE190" s="1169"/>
      <c r="CF190" s="1859"/>
    </row>
    <row customHeight="1" ht="5.25" hidden="1">
      <c r="A191" s="1802"/>
      <c r="B191" s="1645"/>
      <c r="C191" s="1645"/>
      <c r="D191" s="2588"/>
      <c r="E191" s="1048"/>
      <c r="F191" s="1048"/>
      <c r="G191" s="1048"/>
      <c r="H191" s="1048"/>
      <c r="I191" s="1048"/>
      <c r="J191" s="1048"/>
      <c r="K191" s="1048"/>
      <c r="L191" s="1048"/>
      <c r="M191" s="1048"/>
      <c r="N191" s="1048"/>
      <c r="O191" s="1048"/>
      <c r="P191" s="1048"/>
      <c r="Q191" s="1049"/>
      <c r="R191" s="1050"/>
      <c r="S191" s="1051"/>
      <c r="T191" s="726" t="s">
        <v>1085</v>
      </c>
      <c r="U191" s="2383">
        <v>1</v>
      </c>
      <c r="V191" s="2383" t="s">
        <v>1048</v>
      </c>
      <c r="W191" s="1645"/>
      <c r="X191" s="1645"/>
      <c r="Y191" s="1645"/>
      <c r="Z191" s="1645"/>
      <c r="AA191" s="1645"/>
      <c r="AB191" s="1645"/>
      <c r="AC191" s="1046"/>
      <c r="AD191" s="1047"/>
      <c r="AE191" s="1645"/>
      <c r="AF191" s="1645"/>
      <c r="AG191" s="1645"/>
      <c r="AH191" s="1645"/>
      <c r="AI191" s="1645"/>
      <c r="AJ191" s="1645"/>
      <c r="AK191" s="1645"/>
      <c r="AL191" s="1645"/>
      <c r="AM191" s="1645"/>
      <c r="AN191" s="1645"/>
      <c r="AO191" s="1645"/>
      <c r="AP191" s="1645"/>
      <c r="AQ191" s="1645"/>
      <c r="AR191" s="1645"/>
      <c r="AS191" s="1645"/>
      <c r="AT191" s="1645"/>
      <c r="AU191" s="1645"/>
      <c r="AV191" s="1645"/>
      <c r="AW191" s="1645"/>
      <c r="AX191" s="1645"/>
      <c r="AY191" s="1645"/>
      <c r="AZ191" s="1645"/>
      <c r="BA191" s="1645"/>
      <c r="BB191" s="1645"/>
      <c r="BC191" s="1645"/>
      <c r="BD191" s="1645"/>
      <c r="BE191" s="1645"/>
      <c r="BF191" s="1645"/>
      <c r="BG191" s="1645"/>
      <c r="BH191" s="1645"/>
      <c r="BI191" s="1645"/>
      <c r="BJ191" s="1645"/>
      <c r="BK191" s="1645"/>
      <c r="BL191" s="1645"/>
      <c r="BM191" s="1645"/>
      <c r="BN191" s="1645"/>
      <c r="BO191" s="1645"/>
      <c r="BP191" s="1645"/>
      <c r="BQ191" s="1645"/>
      <c r="BR191" s="1645"/>
      <c r="BS191" s="1645"/>
      <c r="BT191" s="1645"/>
      <c r="BU191" s="1645"/>
      <c r="BV191" s="1645"/>
      <c r="BW191" s="1645"/>
      <c r="BX191" s="1645"/>
      <c r="BY191" s="1645"/>
      <c r="BZ191" s="1645"/>
      <c r="CA191" s="1645"/>
      <c r="CB191" s="1645"/>
      <c r="CC191" s="1645"/>
      <c r="CD191" s="1645"/>
      <c r="CE191" s="1645"/>
      <c r="CF191" s="1325"/>
    </row>
    <row customHeight="1" ht="5.25" hidden="1">
      <c r="A192" s="1802"/>
      <c r="B192" s="1645"/>
      <c r="C192" s="1645"/>
      <c r="D192" s="2588"/>
      <c r="E192" s="644"/>
      <c r="F192" s="644"/>
      <c r="G192" s="644"/>
      <c r="H192" s="644"/>
      <c r="I192" s="644"/>
      <c r="J192" s="644"/>
      <c r="K192" s="644"/>
      <c r="L192" s="644"/>
      <c r="M192" s="644"/>
      <c r="N192" s="644"/>
      <c r="O192" s="644"/>
      <c r="P192" s="644"/>
      <c r="Q192" s="644"/>
      <c r="R192" s="644"/>
      <c r="S192" s="645"/>
      <c r="T192" s="727"/>
      <c r="U192" s="2383"/>
      <c r="V192" s="2383"/>
      <c r="W192" s="1645"/>
      <c r="X192" s="1645"/>
      <c r="Y192" s="1645"/>
      <c r="Z192" s="1645"/>
      <c r="AA192" s="1645"/>
      <c r="AB192" s="1645"/>
      <c r="AC192" s="1046"/>
      <c r="AD192" s="1047"/>
      <c r="AE192" s="1645"/>
      <c r="AF192" s="1645"/>
      <c r="AG192" s="1645"/>
      <c r="AH192" s="1645"/>
      <c r="AI192" s="1645"/>
      <c r="AJ192" s="1645"/>
      <c r="AK192" s="1645"/>
      <c r="AL192" s="1645"/>
      <c r="AM192" s="1645"/>
      <c r="AN192" s="1645"/>
      <c r="AO192" s="1645"/>
      <c r="AP192" s="1645"/>
      <c r="AQ192" s="1645"/>
      <c r="AR192" s="1645"/>
      <c r="AS192" s="1645"/>
      <c r="AT192" s="1645"/>
      <c r="AU192" s="1645"/>
      <c r="AV192" s="1645"/>
      <c r="AW192" s="1645"/>
      <c r="AX192" s="1645"/>
      <c r="AY192" s="1645"/>
      <c r="AZ192" s="1645"/>
      <c r="BA192" s="1645"/>
      <c r="BB192" s="1645"/>
      <c r="BC192" s="1645"/>
      <c r="BD192" s="1645"/>
      <c r="BE192" s="1645"/>
      <c r="BF192" s="1645"/>
      <c r="BG192" s="1645"/>
      <c r="BH192" s="1645"/>
      <c r="BI192" s="1645"/>
      <c r="BJ192" s="1645"/>
      <c r="BK192" s="1645"/>
      <c r="BL192" s="1645"/>
      <c r="BM192" s="1645"/>
      <c r="BN192" s="1645"/>
      <c r="BO192" s="1645"/>
      <c r="BP192" s="1645"/>
      <c r="BQ192" s="1645"/>
      <c r="BR192" s="1645"/>
      <c r="BS192" s="1645"/>
      <c r="BT192" s="1645"/>
      <c r="BU192" s="1645"/>
      <c r="BV192" s="1645"/>
      <c r="BW192" s="1645"/>
      <c r="BX192" s="1645"/>
      <c r="BY192" s="1645"/>
      <c r="BZ192" s="1645"/>
      <c r="CA192" s="1645"/>
      <c r="CB192" s="1645"/>
      <c r="CC192" s="1645"/>
      <c r="CD192" s="1645"/>
      <c r="CE192" s="1645"/>
      <c r="CF192" s="1325"/>
    </row>
    <row customHeight="1" ht="5.25" hidden="1">
      <c r="A193" s="1802"/>
      <c r="B193" s="1645"/>
      <c r="C193" s="1645"/>
      <c r="D193" s="2589"/>
      <c r="E193" s="1052"/>
      <c r="F193" s="1053"/>
      <c r="G193" s="1053"/>
      <c r="H193" s="1054"/>
      <c r="I193" s="1054"/>
      <c r="J193" s="1054"/>
      <c r="K193" s="1054"/>
      <c r="L193" s="1054"/>
      <c r="M193" s="1054"/>
      <c r="N193" s="1054"/>
      <c r="O193" s="1054"/>
      <c r="P193" s="1054"/>
      <c r="Q193" s="1054"/>
      <c r="R193" s="955"/>
      <c r="S193" s="1055"/>
      <c r="T193" s="727"/>
      <c r="U193" s="2383"/>
      <c r="V193" s="2383"/>
      <c r="W193" s="1645"/>
      <c r="X193" s="1645"/>
      <c r="Y193" s="1645"/>
      <c r="Z193" s="1645"/>
      <c r="AA193" s="1645"/>
      <c r="AB193" s="1645"/>
      <c r="AC193" s="1046"/>
      <c r="AD193" s="1047"/>
      <c r="AE193" s="1645"/>
      <c r="AF193" s="1645"/>
      <c r="AG193" s="1645"/>
      <c r="AH193" s="1645"/>
      <c r="AI193" s="1645"/>
      <c r="AJ193" s="1645"/>
      <c r="AK193" s="1645"/>
      <c r="AL193" s="1645"/>
      <c r="AM193" s="1645"/>
      <c r="AN193" s="1645"/>
      <c r="AO193" s="1645"/>
      <c r="AP193" s="1645"/>
      <c r="AQ193" s="1645"/>
      <c r="AR193" s="1645"/>
      <c r="AS193" s="1645"/>
      <c r="AT193" s="1645"/>
      <c r="AU193" s="1645"/>
      <c r="AV193" s="1645"/>
      <c r="AW193" s="1645"/>
      <c r="AX193" s="1645"/>
      <c r="AY193" s="1645"/>
      <c r="AZ193" s="1645"/>
      <c r="BA193" s="1645"/>
      <c r="BB193" s="1645"/>
      <c r="BC193" s="1645"/>
      <c r="BD193" s="1645"/>
      <c r="BE193" s="1645"/>
      <c r="BF193" s="1645"/>
      <c r="BG193" s="1645"/>
      <c r="BH193" s="1645"/>
      <c r="BI193" s="1645"/>
      <c r="BJ193" s="1645"/>
      <c r="BK193" s="1645"/>
      <c r="BL193" s="1645"/>
      <c r="BM193" s="1645"/>
      <c r="BN193" s="1645"/>
      <c r="BO193" s="1645"/>
      <c r="BP193" s="1645"/>
      <c r="BQ193" s="1645"/>
      <c r="BR193" s="1645"/>
      <c r="BS193" s="1645"/>
      <c r="BT193" s="1645"/>
      <c r="BU193" s="1645"/>
      <c r="BV193" s="1645"/>
      <c r="BW193" s="1645"/>
      <c r="BX193" s="1645"/>
      <c r="BY193" s="1645"/>
      <c r="BZ193" s="1645"/>
      <c r="CA193" s="1645"/>
      <c r="CB193" s="1645"/>
      <c r="CC193" s="1645"/>
      <c r="CD193" s="1645"/>
      <c r="CE193" s="1645"/>
      <c r="CF193" s="1325"/>
    </row>
    <row customHeight="1" ht="15" hidden="1">
      <c r="A194" s="632" t="s">
        <v>249</v>
      </c>
      <c r="B194" s="633"/>
      <c r="C194" s="633" t="s">
        <v>22</v>
      </c>
      <c r="D194" s="2587" t="s">
        <v>1107</v>
      </c>
      <c r="E194" s="2386" t="s">
        <v>196</v>
      </c>
      <c r="F194" s="2387"/>
      <c r="G194" s="2388"/>
      <c r="H194" s="2392" t="str">
        <f>IF(A194="","",INDEX(DIFFERENTIATION_UNMERGE_VD,MATCH(A194,DIFFERENTIATION_ID_DIFF,0)))</f>
        <v>Производство тепловой энергии. Некомбинированная выработка</v>
      </c>
      <c r="I194" s="2392"/>
      <c r="J194" s="2392"/>
      <c r="K194" s="2392"/>
      <c r="L194" s="2392"/>
      <c r="M194" s="2392"/>
      <c r="N194" s="2392"/>
      <c r="O194" s="2392"/>
      <c r="P194" s="2392"/>
      <c r="Q194" s="2392"/>
      <c r="R194" s="2392"/>
      <c r="S194" s="728"/>
      <c r="T194" s="725"/>
      <c r="U194" s="634"/>
      <c r="V194" s="634"/>
      <c r="W194" s="635"/>
      <c r="X194" s="635"/>
      <c r="Y194" s="635"/>
      <c r="Z194" s="635"/>
      <c r="AA194" s="636"/>
      <c r="AB194" s="637"/>
      <c r="AC194" s="2384"/>
      <c r="AD194" s="638"/>
      <c r="AE194" s="639" t="s">
        <v>22</v>
      </c>
      <c r="AF194" s="639"/>
      <c r="AG194" s="640" t="s">
        <v>1082</v>
      </c>
      <c r="AH194" s="641">
        <v>3</v>
      </c>
      <c r="AI194" s="634"/>
      <c r="AJ194" s="634"/>
      <c r="AK194" s="634"/>
      <c r="AL194" s="634"/>
      <c r="AM194" s="634"/>
      <c r="AN194" s="634"/>
      <c r="AO194" s="634"/>
      <c r="AP194" s="634"/>
      <c r="AQ194" s="634"/>
      <c r="AR194" s="634"/>
      <c r="AS194" s="634"/>
      <c r="AT194" s="634"/>
      <c r="AU194" s="634"/>
      <c r="AV194" s="634"/>
      <c r="AW194" s="634"/>
      <c r="AX194" s="634"/>
      <c r="AY194" s="634"/>
      <c r="AZ194" s="634"/>
      <c r="BA194" s="634"/>
      <c r="BB194" s="634"/>
      <c r="BC194" s="634"/>
      <c r="BD194" s="634"/>
      <c r="BE194" s="634"/>
      <c r="BF194" s="634"/>
      <c r="BG194" s="634"/>
      <c r="BH194" s="634"/>
      <c r="BI194" s="634"/>
      <c r="BJ194" s="634"/>
      <c r="BK194" s="634"/>
      <c r="BL194" s="634"/>
      <c r="BM194" s="634"/>
      <c r="BN194" s="634"/>
      <c r="BO194" s="634"/>
      <c r="BP194" s="634"/>
      <c r="BQ194" s="634"/>
      <c r="BR194" s="634"/>
      <c r="BS194" s="634"/>
      <c r="BT194" s="634"/>
      <c r="BU194" s="634"/>
      <c r="BV194" s="635"/>
      <c r="BW194" s="635"/>
      <c r="BX194" s="635"/>
      <c r="BY194" s="635"/>
      <c r="BZ194" s="635"/>
      <c r="CA194" s="635"/>
      <c r="CB194" s="635"/>
      <c r="CC194" s="635"/>
      <c r="CD194" s="635"/>
      <c r="CE194" s="635"/>
      <c r="CF194" s="1859"/>
    </row>
    <row customHeight="1" ht="15" hidden="1">
      <c r="A195" s="632"/>
      <c r="B195" s="633"/>
      <c r="C195" s="633"/>
      <c r="D195" s="2588"/>
      <c r="E195" s="2386" t="s">
        <v>1037</v>
      </c>
      <c r="F195" s="2387"/>
      <c r="G195" s="2388"/>
      <c r="H195" s="2392" t="str">
        <f>IF(A194="","",INDEX(DIFFERENTIATION_UNMERGE_AREA,MATCH(A194,DIFFERENTIATION_ID_DIFF,0)))</f>
        <v>Территория 3</v>
      </c>
      <c r="I195" s="2392"/>
      <c r="J195" s="2392"/>
      <c r="K195" s="2392"/>
      <c r="L195" s="2392"/>
      <c r="M195" s="2392"/>
      <c r="N195" s="2392"/>
      <c r="O195" s="2392"/>
      <c r="P195" s="2392"/>
      <c r="Q195" s="2392"/>
      <c r="R195" s="2392"/>
      <c r="S195" s="728"/>
      <c r="T195" s="725"/>
      <c r="U195" s="634"/>
      <c r="V195" s="634"/>
      <c r="W195" s="635"/>
      <c r="X195" s="635"/>
      <c r="Y195" s="635"/>
      <c r="Z195" s="635"/>
      <c r="AA195" s="636"/>
      <c r="AB195" s="637"/>
      <c r="AC195" s="2384"/>
      <c r="AD195" s="638"/>
      <c r="AE195" s="639"/>
      <c r="AF195" s="639"/>
      <c r="AG195" s="640"/>
      <c r="AH195" s="641"/>
      <c r="AI195" s="634"/>
      <c r="AJ195" s="634"/>
      <c r="AK195" s="634"/>
      <c r="AL195" s="634"/>
      <c r="AM195" s="634"/>
      <c r="AN195" s="634"/>
      <c r="AO195" s="634"/>
      <c r="AP195" s="634"/>
      <c r="AQ195" s="634"/>
      <c r="AR195" s="634"/>
      <c r="AS195" s="634"/>
      <c r="AT195" s="634"/>
      <c r="AU195" s="634"/>
      <c r="AV195" s="634"/>
      <c r="AW195" s="634"/>
      <c r="AX195" s="634"/>
      <c r="AY195" s="634"/>
      <c r="AZ195" s="634"/>
      <c r="BA195" s="634"/>
      <c r="BB195" s="634"/>
      <c r="BC195" s="634"/>
      <c r="BD195" s="634"/>
      <c r="BE195" s="634"/>
      <c r="BF195" s="634"/>
      <c r="BG195" s="634"/>
      <c r="BH195" s="634"/>
      <c r="BI195" s="634"/>
      <c r="BJ195" s="634"/>
      <c r="BK195" s="634"/>
      <c r="BL195" s="634"/>
      <c r="BM195" s="634"/>
      <c r="BN195" s="634"/>
      <c r="BO195" s="634"/>
      <c r="BP195" s="634"/>
      <c r="BQ195" s="634"/>
      <c r="BR195" s="634"/>
      <c r="BS195" s="634"/>
      <c r="BT195" s="634"/>
      <c r="BU195" s="634"/>
      <c r="BV195" s="635"/>
      <c r="BW195" s="635"/>
      <c r="BX195" s="635"/>
      <c r="BY195" s="635"/>
      <c r="BZ195" s="635"/>
      <c r="CA195" s="635"/>
      <c r="CB195" s="635"/>
      <c r="CC195" s="635"/>
      <c r="CD195" s="635"/>
      <c r="CE195" s="635"/>
      <c r="CF195" s="1859"/>
    </row>
    <row customHeight="1" ht="15" hidden="1">
      <c r="A196" s="632"/>
      <c r="B196" s="633"/>
      <c r="C196" s="633"/>
      <c r="D196" s="2588"/>
      <c r="E196" s="2386" t="s">
        <v>1038</v>
      </c>
      <c r="F196" s="2387"/>
      <c r="G196" s="2388"/>
      <c r="H196" s="2392" t="str">
        <f>IF(A194="","",INDEX(DIFFERENTIATION_UNMERGE_SYSTEM,MATCH(A194,DIFFERENTIATION_ID_DIFF,0)))</f>
        <v>с. Новое Фейзулово, ул. Центральная, 45, котельная № 1-7</v>
      </c>
      <c r="I196" s="2392"/>
      <c r="J196" s="2392"/>
      <c r="K196" s="2392"/>
      <c r="L196" s="2392"/>
      <c r="M196" s="2392"/>
      <c r="N196" s="2392"/>
      <c r="O196" s="2392"/>
      <c r="P196" s="2392"/>
      <c r="Q196" s="2392"/>
      <c r="R196" s="2392"/>
      <c r="S196" s="728"/>
      <c r="T196" s="725"/>
      <c r="U196" s="634"/>
      <c r="V196" s="634"/>
      <c r="W196" s="635"/>
      <c r="X196" s="635"/>
      <c r="Y196" s="635"/>
      <c r="Z196" s="635"/>
      <c r="AA196" s="636"/>
      <c r="AB196" s="637"/>
      <c r="AC196" s="2384"/>
      <c r="AD196" s="638"/>
      <c r="AE196" s="639"/>
      <c r="AF196" s="639"/>
      <c r="AG196" s="640"/>
      <c r="AH196" s="641"/>
      <c r="AI196" s="634"/>
      <c r="AJ196" s="634"/>
      <c r="AK196" s="634"/>
      <c r="AL196" s="634"/>
      <c r="AM196" s="634"/>
      <c r="AN196" s="634"/>
      <c r="AO196" s="634"/>
      <c r="AP196" s="634"/>
      <c r="AQ196" s="634"/>
      <c r="AR196" s="634"/>
      <c r="AS196" s="634"/>
      <c r="AT196" s="634"/>
      <c r="AU196" s="634"/>
      <c r="AV196" s="634"/>
      <c r="AW196" s="634"/>
      <c r="AX196" s="634"/>
      <c r="AY196" s="634"/>
      <c r="AZ196" s="634"/>
      <c r="BA196" s="634"/>
      <c r="BB196" s="634"/>
      <c r="BC196" s="634"/>
      <c r="BD196" s="634"/>
      <c r="BE196" s="634"/>
      <c r="BF196" s="634"/>
      <c r="BG196" s="634"/>
      <c r="BH196" s="634"/>
      <c r="BI196" s="634"/>
      <c r="BJ196" s="634"/>
      <c r="BK196" s="634"/>
      <c r="BL196" s="634"/>
      <c r="BM196" s="634"/>
      <c r="BN196" s="634"/>
      <c r="BO196" s="634"/>
      <c r="BP196" s="634"/>
      <c r="BQ196" s="634"/>
      <c r="BR196" s="634"/>
      <c r="BS196" s="634"/>
      <c r="BT196" s="634"/>
      <c r="BU196" s="634"/>
      <c r="BV196" s="635"/>
      <c r="BW196" s="635"/>
      <c r="BX196" s="635"/>
      <c r="BY196" s="635"/>
      <c r="BZ196" s="635"/>
      <c r="CA196" s="635"/>
      <c r="CB196" s="635"/>
      <c r="CC196" s="635"/>
      <c r="CD196" s="635"/>
      <c r="CE196" s="635"/>
      <c r="CF196" s="1859"/>
    </row>
    <row customHeight="1" ht="24.75" hidden="1">
      <c r="A197" s="1815"/>
      <c r="B197" s="1169"/>
      <c r="C197" s="421"/>
      <c r="D197" s="2588"/>
      <c r="E197" s="2385" t="s">
        <v>1083</v>
      </c>
      <c r="F197" s="2385"/>
      <c r="G197" s="2385"/>
      <c r="H197" s="2385"/>
      <c r="I197" s="2385"/>
      <c r="J197" s="2385"/>
      <c r="K197" s="2385"/>
      <c r="L197" s="2385"/>
      <c r="M197" s="2385"/>
      <c r="N197" s="2385"/>
      <c r="O197" s="2385"/>
      <c r="P197" s="2385"/>
      <c r="Q197" s="567">
        <f>SUMIF(T198:T199,"i",Q198:Q199)</f>
        <v>0</v>
      </c>
      <c r="R197" s="1026"/>
      <c r="S197" s="1807" t="s">
        <v>1084</v>
      </c>
      <c r="T197" s="726" t="s">
        <v>1085</v>
      </c>
      <c r="U197" s="2383">
        <v>1</v>
      </c>
      <c r="V197" s="2383" t="s">
        <v>1048</v>
      </c>
      <c r="W197" s="1169"/>
      <c r="X197" s="1169"/>
      <c r="Y197" s="1169"/>
      <c r="Z197" s="1169"/>
      <c r="AA197" s="1645"/>
      <c r="AB197" s="1169"/>
      <c r="AC197" s="2384"/>
      <c r="AD197" s="638"/>
      <c r="AE197" s="1169"/>
      <c r="AF197" s="1169"/>
      <c r="AG197" s="1645"/>
      <c r="AH197" s="1645"/>
      <c r="AI197" s="1645"/>
      <c r="AJ197" s="1645"/>
      <c r="AK197" s="1645"/>
      <c r="AL197" s="1645"/>
      <c r="AM197" s="1645"/>
      <c r="AN197" s="1645"/>
      <c r="AO197" s="1645"/>
      <c r="AP197" s="1645"/>
      <c r="AQ197" s="1645"/>
      <c r="AR197" s="1645"/>
      <c r="AS197" s="1645"/>
      <c r="AT197" s="1645"/>
      <c r="AU197" s="1645"/>
      <c r="AV197" s="1645"/>
      <c r="AW197" s="1645"/>
      <c r="AX197" s="1645"/>
      <c r="AY197" s="1645"/>
      <c r="AZ197" s="1645"/>
      <c r="BA197" s="1645"/>
      <c r="BB197" s="1645"/>
      <c r="BC197" s="1645"/>
      <c r="BD197" s="1645"/>
      <c r="BE197" s="1645"/>
      <c r="BF197" s="1645"/>
      <c r="BG197" s="1645"/>
      <c r="BH197" s="1645"/>
      <c r="BI197" s="1645"/>
      <c r="BJ197" s="1645"/>
      <c r="BK197" s="1645"/>
      <c r="BL197" s="1645"/>
      <c r="BM197" s="1645"/>
      <c r="BN197" s="1645"/>
      <c r="BO197" s="1645"/>
      <c r="BP197" s="1645"/>
      <c r="BQ197" s="1645"/>
      <c r="BR197" s="1645"/>
      <c r="BS197" s="1645"/>
      <c r="BT197" s="1645"/>
      <c r="BU197" s="1645"/>
      <c r="BV197" s="1169"/>
      <c r="BW197" s="1169"/>
      <c r="BX197" s="1169"/>
      <c r="BY197" s="1169"/>
      <c r="BZ197" s="1169"/>
      <c r="CA197" s="1169"/>
      <c r="CB197" s="1169"/>
      <c r="CC197" s="1169"/>
      <c r="CD197" s="1169"/>
      <c r="CE197" s="1169"/>
      <c r="CF197" s="1859"/>
    </row>
    <row customHeight="1" ht="11.25" hidden="1">
      <c r="A198" s="1802"/>
      <c r="B198" s="1645"/>
      <c r="C198" s="1645"/>
      <c r="D198" s="2588"/>
      <c r="E198" s="644"/>
      <c r="F198" s="644">
        <v>0</v>
      </c>
      <c r="G198" s="644"/>
      <c r="H198" s="644"/>
      <c r="I198" s="644"/>
      <c r="J198" s="644"/>
      <c r="K198" s="644"/>
      <c r="L198" s="644"/>
      <c r="M198" s="644"/>
      <c r="N198" s="644"/>
      <c r="O198" s="644"/>
      <c r="P198" s="644"/>
      <c r="Q198" s="644"/>
      <c r="R198" s="644"/>
      <c r="S198" s="645"/>
      <c r="T198" s="727"/>
      <c r="U198" s="2383"/>
      <c r="V198" s="2383"/>
      <c r="W198" s="1645"/>
      <c r="X198" s="1645"/>
      <c r="Y198" s="1645"/>
      <c r="Z198" s="1645"/>
      <c r="AA198" s="1645"/>
      <c r="AB198" s="1169"/>
      <c r="AC198" s="2384"/>
      <c r="AD198" s="638"/>
      <c r="AE198" s="1169"/>
      <c r="AF198" s="1169"/>
      <c r="AG198" s="1645"/>
      <c r="AH198" s="1645"/>
      <c r="AI198" s="1645"/>
      <c r="AJ198" s="1645"/>
      <c r="AK198" s="1645"/>
      <c r="AL198" s="1645"/>
      <c r="AM198" s="1645"/>
      <c r="AN198" s="1645"/>
      <c r="AO198" s="1645"/>
      <c r="AP198" s="1645"/>
      <c r="AQ198" s="1645"/>
      <c r="AR198" s="1645"/>
      <c r="AS198" s="1645"/>
      <c r="AT198" s="1645"/>
      <c r="AU198" s="1645"/>
      <c r="AV198" s="1645"/>
      <c r="AW198" s="1645"/>
      <c r="AX198" s="1645"/>
      <c r="AY198" s="1645"/>
      <c r="AZ198" s="1645"/>
      <c r="BA198" s="1645"/>
      <c r="BB198" s="1645"/>
      <c r="BC198" s="1645"/>
      <c r="BD198" s="1645"/>
      <c r="BE198" s="1645"/>
      <c r="BF198" s="1645"/>
      <c r="BG198" s="1645"/>
      <c r="BH198" s="1645"/>
      <c r="BI198" s="1645"/>
      <c r="BJ198" s="1645"/>
      <c r="BK198" s="1645"/>
      <c r="BL198" s="1645"/>
      <c r="BM198" s="1645"/>
      <c r="BN198" s="1645"/>
      <c r="BO198" s="1645"/>
      <c r="BP198" s="1645"/>
      <c r="BQ198" s="1645"/>
      <c r="BR198" s="1645"/>
      <c r="BS198" s="1645"/>
      <c r="BT198" s="1645"/>
      <c r="BU198" s="1645"/>
      <c r="BV198" s="1645"/>
      <c r="BW198" s="1645"/>
      <c r="BX198" s="1645"/>
      <c r="BY198" s="1645"/>
      <c r="BZ198" s="1645"/>
      <c r="CA198" s="1645"/>
      <c r="CB198" s="1645"/>
      <c r="CC198" s="1645"/>
      <c r="CD198" s="1645"/>
      <c r="CE198" s="1645"/>
      <c r="CF198" s="1859"/>
    </row>
    <row customHeight="1" ht="11.25" hidden="1">
      <c r="A199" s="1815"/>
      <c r="B199" s="1169"/>
      <c r="C199" s="421"/>
      <c r="D199" s="2588"/>
      <c r="E199" s="658" t="s">
        <v>22</v>
      </c>
      <c r="F199" s="1177" t="s">
        <v>22</v>
      </c>
      <c r="G199" s="1177" t="s">
        <v>1088</v>
      </c>
      <c r="H199" s="660" t="s">
        <v>22</v>
      </c>
      <c r="I199" s="660"/>
      <c r="J199" s="660"/>
      <c r="K199" s="660"/>
      <c r="L199" s="660"/>
      <c r="M199" s="660"/>
      <c r="N199" s="660"/>
      <c r="O199" s="660"/>
      <c r="P199" s="660"/>
      <c r="Q199" s="660"/>
      <c r="R199" s="661"/>
      <c r="S199" s="662"/>
      <c r="T199" s="727"/>
      <c r="U199" s="2383"/>
      <c r="V199" s="2383"/>
      <c r="W199" s="1169"/>
      <c r="X199" s="1169"/>
      <c r="Y199" s="1169"/>
      <c r="Z199" s="1169"/>
      <c r="AA199" s="1645"/>
      <c r="AB199" s="1169"/>
      <c r="AC199" s="2384"/>
      <c r="AD199" s="638"/>
      <c r="AE199" s="1169"/>
      <c r="AF199" s="1169"/>
      <c r="AG199" s="1645"/>
      <c r="AH199" s="1645"/>
      <c r="AI199" s="1645"/>
      <c r="AJ199" s="1645"/>
      <c r="AK199" s="1645"/>
      <c r="AL199" s="1645"/>
      <c r="AM199" s="1645"/>
      <c r="AN199" s="1645"/>
      <c r="AO199" s="1645"/>
      <c r="AP199" s="1645"/>
      <c r="AQ199" s="1645"/>
      <c r="AR199" s="1645"/>
      <c r="AS199" s="1645"/>
      <c r="AT199" s="1645"/>
      <c r="AU199" s="1645"/>
      <c r="AV199" s="1645"/>
      <c r="AW199" s="1645"/>
      <c r="AX199" s="1645"/>
      <c r="AY199" s="1645"/>
      <c r="AZ199" s="1645"/>
      <c r="BA199" s="1645"/>
      <c r="BB199" s="1645"/>
      <c r="BC199" s="1645"/>
      <c r="BD199" s="1645"/>
      <c r="BE199" s="1645"/>
      <c r="BF199" s="1645"/>
      <c r="BG199" s="1645"/>
      <c r="BH199" s="1645"/>
      <c r="BI199" s="1645"/>
      <c r="BJ199" s="1645"/>
      <c r="BK199" s="1645"/>
      <c r="BL199" s="1645"/>
      <c r="BM199" s="1645"/>
      <c r="BN199" s="1645"/>
      <c r="BO199" s="1645"/>
      <c r="BP199" s="1645"/>
      <c r="BQ199" s="1645"/>
      <c r="BR199" s="1645"/>
      <c r="BS199" s="1645"/>
      <c r="BT199" s="1645"/>
      <c r="BU199" s="1645"/>
      <c r="BV199" s="1169"/>
      <c r="BW199" s="1169"/>
      <c r="BX199" s="1169"/>
      <c r="BY199" s="1169"/>
      <c r="BZ199" s="1169"/>
      <c r="CA199" s="1169"/>
      <c r="CB199" s="1169"/>
      <c r="CC199" s="1169"/>
      <c r="CD199" s="1169"/>
      <c r="CE199" s="1169"/>
      <c r="CF199" s="1859"/>
    </row>
    <row customHeight="1" ht="5.25" hidden="1">
      <c r="A200" s="1802"/>
      <c r="B200" s="1645"/>
      <c r="C200" s="1645"/>
      <c r="D200" s="2588"/>
      <c r="E200" s="1048"/>
      <c r="F200" s="1048"/>
      <c r="G200" s="1048"/>
      <c r="H200" s="1048"/>
      <c r="I200" s="1048"/>
      <c r="J200" s="1048"/>
      <c r="K200" s="1048"/>
      <c r="L200" s="1048"/>
      <c r="M200" s="1048"/>
      <c r="N200" s="1048"/>
      <c r="O200" s="1048"/>
      <c r="P200" s="1048"/>
      <c r="Q200" s="1049"/>
      <c r="R200" s="1050"/>
      <c r="S200" s="1051"/>
      <c r="T200" s="726" t="s">
        <v>1085</v>
      </c>
      <c r="U200" s="2383">
        <v>1</v>
      </c>
      <c r="V200" s="2383" t="s">
        <v>1048</v>
      </c>
      <c r="W200" s="1645"/>
      <c r="X200" s="1645"/>
      <c r="Y200" s="1645"/>
      <c r="Z200" s="1645"/>
      <c r="AA200" s="1645"/>
      <c r="AB200" s="1645"/>
      <c r="AC200" s="1046"/>
      <c r="AD200" s="1047"/>
      <c r="AE200" s="1645"/>
      <c r="AF200" s="1645"/>
      <c r="AG200" s="1645"/>
      <c r="AH200" s="1645"/>
      <c r="AI200" s="1645"/>
      <c r="AJ200" s="1645"/>
      <c r="AK200" s="1645"/>
      <c r="AL200" s="1645"/>
      <c r="AM200" s="1645"/>
      <c r="AN200" s="1645"/>
      <c r="AO200" s="1645"/>
      <c r="AP200" s="1645"/>
      <c r="AQ200" s="1645"/>
      <c r="AR200" s="1645"/>
      <c r="AS200" s="1645"/>
      <c r="AT200" s="1645"/>
      <c r="AU200" s="1645"/>
      <c r="AV200" s="1645"/>
      <c r="AW200" s="1645"/>
      <c r="AX200" s="1645"/>
      <c r="AY200" s="1645"/>
      <c r="AZ200" s="1645"/>
      <c r="BA200" s="1645"/>
      <c r="BB200" s="1645"/>
      <c r="BC200" s="1645"/>
      <c r="BD200" s="1645"/>
      <c r="BE200" s="1645"/>
      <c r="BF200" s="1645"/>
      <c r="BG200" s="1645"/>
      <c r="BH200" s="1645"/>
      <c r="BI200" s="1645"/>
      <c r="BJ200" s="1645"/>
      <c r="BK200" s="1645"/>
      <c r="BL200" s="1645"/>
      <c r="BM200" s="1645"/>
      <c r="BN200" s="1645"/>
      <c r="BO200" s="1645"/>
      <c r="BP200" s="1645"/>
      <c r="BQ200" s="1645"/>
      <c r="BR200" s="1645"/>
      <c r="BS200" s="1645"/>
      <c r="BT200" s="1645"/>
      <c r="BU200" s="1645"/>
      <c r="BV200" s="1645"/>
      <c r="BW200" s="1645"/>
      <c r="BX200" s="1645"/>
      <c r="BY200" s="1645"/>
      <c r="BZ200" s="1645"/>
      <c r="CA200" s="1645"/>
      <c r="CB200" s="1645"/>
      <c r="CC200" s="1645"/>
      <c r="CD200" s="1645"/>
      <c r="CE200" s="1645"/>
      <c r="CF200" s="1325"/>
    </row>
    <row customHeight="1" ht="5.25" hidden="1">
      <c r="A201" s="1802"/>
      <c r="B201" s="1645"/>
      <c r="C201" s="1645"/>
      <c r="D201" s="2588"/>
      <c r="E201" s="644"/>
      <c r="F201" s="644"/>
      <c r="G201" s="644"/>
      <c r="H201" s="644"/>
      <c r="I201" s="644"/>
      <c r="J201" s="644"/>
      <c r="K201" s="644"/>
      <c r="L201" s="644"/>
      <c r="M201" s="644"/>
      <c r="N201" s="644"/>
      <c r="O201" s="644"/>
      <c r="P201" s="644"/>
      <c r="Q201" s="644"/>
      <c r="R201" s="644"/>
      <c r="S201" s="645"/>
      <c r="T201" s="727"/>
      <c r="U201" s="2383"/>
      <c r="V201" s="2383"/>
      <c r="W201" s="1645"/>
      <c r="X201" s="1645"/>
      <c r="Y201" s="1645"/>
      <c r="Z201" s="1645"/>
      <c r="AA201" s="1645"/>
      <c r="AB201" s="1645"/>
      <c r="AC201" s="1046"/>
      <c r="AD201" s="1047"/>
      <c r="AE201" s="1645"/>
      <c r="AF201" s="1645"/>
      <c r="AG201" s="1645"/>
      <c r="AH201" s="1645"/>
      <c r="AI201" s="1645"/>
      <c r="AJ201" s="1645"/>
      <c r="AK201" s="1645"/>
      <c r="AL201" s="1645"/>
      <c r="AM201" s="1645"/>
      <c r="AN201" s="1645"/>
      <c r="AO201" s="1645"/>
      <c r="AP201" s="1645"/>
      <c r="AQ201" s="1645"/>
      <c r="AR201" s="1645"/>
      <c r="AS201" s="1645"/>
      <c r="AT201" s="1645"/>
      <c r="AU201" s="1645"/>
      <c r="AV201" s="1645"/>
      <c r="AW201" s="1645"/>
      <c r="AX201" s="1645"/>
      <c r="AY201" s="1645"/>
      <c r="AZ201" s="1645"/>
      <c r="BA201" s="1645"/>
      <c r="BB201" s="1645"/>
      <c r="BC201" s="1645"/>
      <c r="BD201" s="1645"/>
      <c r="BE201" s="1645"/>
      <c r="BF201" s="1645"/>
      <c r="BG201" s="1645"/>
      <c r="BH201" s="1645"/>
      <c r="BI201" s="1645"/>
      <c r="BJ201" s="1645"/>
      <c r="BK201" s="1645"/>
      <c r="BL201" s="1645"/>
      <c r="BM201" s="1645"/>
      <c r="BN201" s="1645"/>
      <c r="BO201" s="1645"/>
      <c r="BP201" s="1645"/>
      <c r="BQ201" s="1645"/>
      <c r="BR201" s="1645"/>
      <c r="BS201" s="1645"/>
      <c r="BT201" s="1645"/>
      <c r="BU201" s="1645"/>
      <c r="BV201" s="1645"/>
      <c r="BW201" s="1645"/>
      <c r="BX201" s="1645"/>
      <c r="BY201" s="1645"/>
      <c r="BZ201" s="1645"/>
      <c r="CA201" s="1645"/>
      <c r="CB201" s="1645"/>
      <c r="CC201" s="1645"/>
      <c r="CD201" s="1645"/>
      <c r="CE201" s="1645"/>
      <c r="CF201" s="1325"/>
    </row>
    <row customHeight="1" ht="5.25" hidden="1">
      <c r="A202" s="1802"/>
      <c r="B202" s="1645"/>
      <c r="C202" s="1645"/>
      <c r="D202" s="2589"/>
      <c r="E202" s="1052"/>
      <c r="F202" s="1053"/>
      <c r="G202" s="1053"/>
      <c r="H202" s="1054"/>
      <c r="I202" s="1054"/>
      <c r="J202" s="1054"/>
      <c r="K202" s="1054"/>
      <c r="L202" s="1054"/>
      <c r="M202" s="1054"/>
      <c r="N202" s="1054"/>
      <c r="O202" s="1054"/>
      <c r="P202" s="1054"/>
      <c r="Q202" s="1054"/>
      <c r="R202" s="955"/>
      <c r="S202" s="1055"/>
      <c r="T202" s="727"/>
      <c r="U202" s="2383"/>
      <c r="V202" s="2383"/>
      <c r="W202" s="1645"/>
      <c r="X202" s="1645"/>
      <c r="Y202" s="1645"/>
      <c r="Z202" s="1645"/>
      <c r="AA202" s="1645"/>
      <c r="AB202" s="1645"/>
      <c r="AC202" s="1046"/>
      <c r="AD202" s="1047"/>
      <c r="AE202" s="1645"/>
      <c r="AF202" s="1645"/>
      <c r="AG202" s="1645"/>
      <c r="AH202" s="1645"/>
      <c r="AI202" s="1645"/>
      <c r="AJ202" s="1645"/>
      <c r="AK202" s="1645"/>
      <c r="AL202" s="1645"/>
      <c r="AM202" s="1645"/>
      <c r="AN202" s="1645"/>
      <c r="AO202" s="1645"/>
      <c r="AP202" s="1645"/>
      <c r="AQ202" s="1645"/>
      <c r="AR202" s="1645"/>
      <c r="AS202" s="1645"/>
      <c r="AT202" s="1645"/>
      <c r="AU202" s="1645"/>
      <c r="AV202" s="1645"/>
      <c r="AW202" s="1645"/>
      <c r="AX202" s="1645"/>
      <c r="AY202" s="1645"/>
      <c r="AZ202" s="1645"/>
      <c r="BA202" s="1645"/>
      <c r="BB202" s="1645"/>
      <c r="BC202" s="1645"/>
      <c r="BD202" s="1645"/>
      <c r="BE202" s="1645"/>
      <c r="BF202" s="1645"/>
      <c r="BG202" s="1645"/>
      <c r="BH202" s="1645"/>
      <c r="BI202" s="1645"/>
      <c r="BJ202" s="1645"/>
      <c r="BK202" s="1645"/>
      <c r="BL202" s="1645"/>
      <c r="BM202" s="1645"/>
      <c r="BN202" s="1645"/>
      <c r="BO202" s="1645"/>
      <c r="BP202" s="1645"/>
      <c r="BQ202" s="1645"/>
      <c r="BR202" s="1645"/>
      <c r="BS202" s="1645"/>
      <c r="BT202" s="1645"/>
      <c r="BU202" s="1645"/>
      <c r="BV202" s="1645"/>
      <c r="BW202" s="1645"/>
      <c r="BX202" s="1645"/>
      <c r="BY202" s="1645"/>
      <c r="BZ202" s="1645"/>
      <c r="CA202" s="1645"/>
      <c r="CB202" s="1645"/>
      <c r="CC202" s="1645"/>
      <c r="CD202" s="1645"/>
      <c r="CE202" s="1645"/>
      <c r="CF202" s="1325"/>
    </row>
    <row customHeight="1" ht="15" hidden="1">
      <c r="A203" s="632" t="s">
        <v>251</v>
      </c>
      <c r="B203" s="633"/>
      <c r="C203" s="633" t="s">
        <v>22</v>
      </c>
      <c r="D203" s="2587" t="s">
        <v>1108</v>
      </c>
      <c r="E203" s="2386" t="s">
        <v>196</v>
      </c>
      <c r="F203" s="2387"/>
      <c r="G203" s="2388"/>
      <c r="H203" s="2392" t="str">
        <f>IF(A203="","",INDEX(DIFFERENTIATION_UNMERGE_VD,MATCH(A203,DIFFERENTIATION_ID_DIFF,0)))</f>
        <v>Производство тепловой энергии. Некомбинированная выработка</v>
      </c>
      <c r="I203" s="2392"/>
      <c r="J203" s="2392"/>
      <c r="K203" s="2392"/>
      <c r="L203" s="2392"/>
      <c r="M203" s="2392"/>
      <c r="N203" s="2392"/>
      <c r="O203" s="2392"/>
      <c r="P203" s="2392"/>
      <c r="Q203" s="2392"/>
      <c r="R203" s="2392"/>
      <c r="S203" s="728"/>
      <c r="T203" s="725"/>
      <c r="U203" s="634"/>
      <c r="V203" s="634"/>
      <c r="W203" s="635"/>
      <c r="X203" s="635"/>
      <c r="Y203" s="635"/>
      <c r="Z203" s="635"/>
      <c r="AA203" s="636"/>
      <c r="AB203" s="637"/>
      <c r="AC203" s="2384"/>
      <c r="AD203" s="638"/>
      <c r="AE203" s="639" t="s">
        <v>22</v>
      </c>
      <c r="AF203" s="639"/>
      <c r="AG203" s="640" t="s">
        <v>1082</v>
      </c>
      <c r="AH203" s="641">
        <v>3</v>
      </c>
      <c r="AI203" s="634"/>
      <c r="AJ203" s="634"/>
      <c r="AK203" s="634"/>
      <c r="AL203" s="634"/>
      <c r="AM203" s="634"/>
      <c r="AN203" s="634"/>
      <c r="AO203" s="634"/>
      <c r="AP203" s="634"/>
      <c r="AQ203" s="634"/>
      <c r="AR203" s="634"/>
      <c r="AS203" s="634"/>
      <c r="AT203" s="634"/>
      <c r="AU203" s="634"/>
      <c r="AV203" s="634"/>
      <c r="AW203" s="634"/>
      <c r="AX203" s="634"/>
      <c r="AY203" s="634"/>
      <c r="AZ203" s="634"/>
      <c r="BA203" s="634"/>
      <c r="BB203" s="634"/>
      <c r="BC203" s="634"/>
      <c r="BD203" s="634"/>
      <c r="BE203" s="634"/>
      <c r="BF203" s="634"/>
      <c r="BG203" s="634"/>
      <c r="BH203" s="634"/>
      <c r="BI203" s="634"/>
      <c r="BJ203" s="634"/>
      <c r="BK203" s="634"/>
      <c r="BL203" s="634"/>
      <c r="BM203" s="634"/>
      <c r="BN203" s="634"/>
      <c r="BO203" s="634"/>
      <c r="BP203" s="634"/>
      <c r="BQ203" s="634"/>
      <c r="BR203" s="634"/>
      <c r="BS203" s="634"/>
      <c r="BT203" s="634"/>
      <c r="BU203" s="634"/>
      <c r="BV203" s="635"/>
      <c r="BW203" s="635"/>
      <c r="BX203" s="635"/>
      <c r="BY203" s="635"/>
      <c r="BZ203" s="635"/>
      <c r="CA203" s="635"/>
      <c r="CB203" s="635"/>
      <c r="CC203" s="635"/>
      <c r="CD203" s="635"/>
      <c r="CE203" s="635"/>
      <c r="CF203" s="1859"/>
    </row>
    <row customHeight="1" ht="15" hidden="1">
      <c r="A204" s="632"/>
      <c r="B204" s="633"/>
      <c r="C204" s="633"/>
      <c r="D204" s="2588"/>
      <c r="E204" s="2386" t="s">
        <v>1037</v>
      </c>
      <c r="F204" s="2387"/>
      <c r="G204" s="2388"/>
      <c r="H204" s="2392" t="str">
        <f>IF(A203="","",INDEX(DIFFERENTIATION_UNMERGE_AREA,MATCH(A203,DIFFERENTIATION_ID_DIFF,0)))</f>
        <v>Территория 3</v>
      </c>
      <c r="I204" s="2392"/>
      <c r="J204" s="2392"/>
      <c r="K204" s="2392"/>
      <c r="L204" s="2392"/>
      <c r="M204" s="2392"/>
      <c r="N204" s="2392"/>
      <c r="O204" s="2392"/>
      <c r="P204" s="2392"/>
      <c r="Q204" s="2392"/>
      <c r="R204" s="2392"/>
      <c r="S204" s="728"/>
      <c r="T204" s="725"/>
      <c r="U204" s="634"/>
      <c r="V204" s="634"/>
      <c r="W204" s="635"/>
      <c r="X204" s="635"/>
      <c r="Y204" s="635"/>
      <c r="Z204" s="635"/>
      <c r="AA204" s="636"/>
      <c r="AB204" s="637"/>
      <c r="AC204" s="2384"/>
      <c r="AD204" s="638"/>
      <c r="AE204" s="639"/>
      <c r="AF204" s="639"/>
      <c r="AG204" s="640"/>
      <c r="AH204" s="641"/>
      <c r="AI204" s="634"/>
      <c r="AJ204" s="634"/>
      <c r="AK204" s="634"/>
      <c r="AL204" s="634"/>
      <c r="AM204" s="634"/>
      <c r="AN204" s="634"/>
      <c r="AO204" s="634"/>
      <c r="AP204" s="634"/>
      <c r="AQ204" s="634"/>
      <c r="AR204" s="634"/>
      <c r="AS204" s="634"/>
      <c r="AT204" s="634"/>
      <c r="AU204" s="634"/>
      <c r="AV204" s="634"/>
      <c r="AW204" s="634"/>
      <c r="AX204" s="634"/>
      <c r="AY204" s="634"/>
      <c r="AZ204" s="634"/>
      <c r="BA204" s="634"/>
      <c r="BB204" s="634"/>
      <c r="BC204" s="634"/>
      <c r="BD204" s="634"/>
      <c r="BE204" s="634"/>
      <c r="BF204" s="634"/>
      <c r="BG204" s="634"/>
      <c r="BH204" s="634"/>
      <c r="BI204" s="634"/>
      <c r="BJ204" s="634"/>
      <c r="BK204" s="634"/>
      <c r="BL204" s="634"/>
      <c r="BM204" s="634"/>
      <c r="BN204" s="634"/>
      <c r="BO204" s="634"/>
      <c r="BP204" s="634"/>
      <c r="BQ204" s="634"/>
      <c r="BR204" s="634"/>
      <c r="BS204" s="634"/>
      <c r="BT204" s="634"/>
      <c r="BU204" s="634"/>
      <c r="BV204" s="635"/>
      <c r="BW204" s="635"/>
      <c r="BX204" s="635"/>
      <c r="BY204" s="635"/>
      <c r="BZ204" s="635"/>
      <c r="CA204" s="635"/>
      <c r="CB204" s="635"/>
      <c r="CC204" s="635"/>
      <c r="CD204" s="635"/>
      <c r="CE204" s="635"/>
      <c r="CF204" s="1859"/>
    </row>
    <row customHeight="1" ht="15" hidden="1">
      <c r="A205" s="632"/>
      <c r="B205" s="633"/>
      <c r="C205" s="633"/>
      <c r="D205" s="2588"/>
      <c r="E205" s="2386" t="s">
        <v>1038</v>
      </c>
      <c r="F205" s="2387"/>
      <c r="G205" s="2388"/>
      <c r="H205" s="2392" t="str">
        <f>IF(A203="","",INDEX(DIFFERENTIATION_UNMERGE_SYSTEM,MATCH(A203,DIFFERENTIATION_ID_DIFF,0)))</f>
        <v>с. Рахмановка, ул. Школьная, 6г, котельная № 1-8</v>
      </c>
      <c r="I205" s="2392"/>
      <c r="J205" s="2392"/>
      <c r="K205" s="2392"/>
      <c r="L205" s="2392"/>
      <c r="M205" s="2392"/>
      <c r="N205" s="2392"/>
      <c r="O205" s="2392"/>
      <c r="P205" s="2392"/>
      <c r="Q205" s="2392"/>
      <c r="R205" s="2392"/>
      <c r="S205" s="728"/>
      <c r="T205" s="725"/>
      <c r="U205" s="634"/>
      <c r="V205" s="634"/>
      <c r="W205" s="635"/>
      <c r="X205" s="635"/>
      <c r="Y205" s="635"/>
      <c r="Z205" s="635"/>
      <c r="AA205" s="636"/>
      <c r="AB205" s="637"/>
      <c r="AC205" s="2384"/>
      <c r="AD205" s="638"/>
      <c r="AE205" s="639"/>
      <c r="AF205" s="639"/>
      <c r="AG205" s="640"/>
      <c r="AH205" s="641"/>
      <c r="AI205" s="634"/>
      <c r="AJ205" s="634"/>
      <c r="AK205" s="634"/>
      <c r="AL205" s="634"/>
      <c r="AM205" s="634"/>
      <c r="AN205" s="634"/>
      <c r="AO205" s="634"/>
      <c r="AP205" s="634"/>
      <c r="AQ205" s="634"/>
      <c r="AR205" s="634"/>
      <c r="AS205" s="634"/>
      <c r="AT205" s="634"/>
      <c r="AU205" s="634"/>
      <c r="AV205" s="634"/>
      <c r="AW205" s="634"/>
      <c r="AX205" s="634"/>
      <c r="AY205" s="634"/>
      <c r="AZ205" s="634"/>
      <c r="BA205" s="634"/>
      <c r="BB205" s="634"/>
      <c r="BC205" s="634"/>
      <c r="BD205" s="634"/>
      <c r="BE205" s="634"/>
      <c r="BF205" s="634"/>
      <c r="BG205" s="634"/>
      <c r="BH205" s="634"/>
      <c r="BI205" s="634"/>
      <c r="BJ205" s="634"/>
      <c r="BK205" s="634"/>
      <c r="BL205" s="634"/>
      <c r="BM205" s="634"/>
      <c r="BN205" s="634"/>
      <c r="BO205" s="634"/>
      <c r="BP205" s="634"/>
      <c r="BQ205" s="634"/>
      <c r="BR205" s="634"/>
      <c r="BS205" s="634"/>
      <c r="BT205" s="634"/>
      <c r="BU205" s="634"/>
      <c r="BV205" s="635"/>
      <c r="BW205" s="635"/>
      <c r="BX205" s="635"/>
      <c r="BY205" s="635"/>
      <c r="BZ205" s="635"/>
      <c r="CA205" s="635"/>
      <c r="CB205" s="635"/>
      <c r="CC205" s="635"/>
      <c r="CD205" s="635"/>
      <c r="CE205" s="635"/>
      <c r="CF205" s="1859"/>
    </row>
    <row customHeight="1" ht="24.75" hidden="1">
      <c r="A206" s="1815"/>
      <c r="B206" s="1169"/>
      <c r="C206" s="421"/>
      <c r="D206" s="2588"/>
      <c r="E206" s="2385" t="s">
        <v>1083</v>
      </c>
      <c r="F206" s="2385"/>
      <c r="G206" s="2385"/>
      <c r="H206" s="2385"/>
      <c r="I206" s="2385"/>
      <c r="J206" s="2385"/>
      <c r="K206" s="2385"/>
      <c r="L206" s="2385"/>
      <c r="M206" s="2385"/>
      <c r="N206" s="2385"/>
      <c r="O206" s="2385"/>
      <c r="P206" s="2385"/>
      <c r="Q206" s="567">
        <f>SUMIF(T207:T208,"i",Q207:Q208)</f>
        <v>0</v>
      </c>
      <c r="R206" s="1026"/>
      <c r="S206" s="1807" t="s">
        <v>1084</v>
      </c>
      <c r="T206" s="726" t="s">
        <v>1085</v>
      </c>
      <c r="U206" s="2383">
        <v>1</v>
      </c>
      <c r="V206" s="2383" t="s">
        <v>1048</v>
      </c>
      <c r="W206" s="1169"/>
      <c r="X206" s="1169"/>
      <c r="Y206" s="1169"/>
      <c r="Z206" s="1169"/>
      <c r="AA206" s="1645"/>
      <c r="AB206" s="1169"/>
      <c r="AC206" s="2384"/>
      <c r="AD206" s="638"/>
      <c r="AE206" s="1169"/>
      <c r="AF206" s="1169"/>
      <c r="AG206" s="1645"/>
      <c r="AH206" s="1645"/>
      <c r="AI206" s="1645"/>
      <c r="AJ206" s="1645"/>
      <c r="AK206" s="1645"/>
      <c r="AL206" s="1645"/>
      <c r="AM206" s="1645"/>
      <c r="AN206" s="1645"/>
      <c r="AO206" s="1645"/>
      <c r="AP206" s="1645"/>
      <c r="AQ206" s="1645"/>
      <c r="AR206" s="1645"/>
      <c r="AS206" s="1645"/>
      <c r="AT206" s="1645"/>
      <c r="AU206" s="1645"/>
      <c r="AV206" s="1645"/>
      <c r="AW206" s="1645"/>
      <c r="AX206" s="1645"/>
      <c r="AY206" s="1645"/>
      <c r="AZ206" s="1645"/>
      <c r="BA206" s="1645"/>
      <c r="BB206" s="1645"/>
      <c r="BC206" s="1645"/>
      <c r="BD206" s="1645"/>
      <c r="BE206" s="1645"/>
      <c r="BF206" s="1645"/>
      <c r="BG206" s="1645"/>
      <c r="BH206" s="1645"/>
      <c r="BI206" s="1645"/>
      <c r="BJ206" s="1645"/>
      <c r="BK206" s="1645"/>
      <c r="BL206" s="1645"/>
      <c r="BM206" s="1645"/>
      <c r="BN206" s="1645"/>
      <c r="BO206" s="1645"/>
      <c r="BP206" s="1645"/>
      <c r="BQ206" s="1645"/>
      <c r="BR206" s="1645"/>
      <c r="BS206" s="1645"/>
      <c r="BT206" s="1645"/>
      <c r="BU206" s="1645"/>
      <c r="BV206" s="1169"/>
      <c r="BW206" s="1169"/>
      <c r="BX206" s="1169"/>
      <c r="BY206" s="1169"/>
      <c r="BZ206" s="1169"/>
      <c r="CA206" s="1169"/>
      <c r="CB206" s="1169"/>
      <c r="CC206" s="1169"/>
      <c r="CD206" s="1169"/>
      <c r="CE206" s="1169"/>
      <c r="CF206" s="1859"/>
    </row>
    <row customHeight="1" ht="11.25" hidden="1">
      <c r="A207" s="1802"/>
      <c r="B207" s="1645"/>
      <c r="C207" s="1645"/>
      <c r="D207" s="2588"/>
      <c r="E207" s="644"/>
      <c r="F207" s="644">
        <v>0</v>
      </c>
      <c r="G207" s="644"/>
      <c r="H207" s="644"/>
      <c r="I207" s="644"/>
      <c r="J207" s="644"/>
      <c r="K207" s="644"/>
      <c r="L207" s="644"/>
      <c r="M207" s="644"/>
      <c r="N207" s="644"/>
      <c r="O207" s="644"/>
      <c r="P207" s="644"/>
      <c r="Q207" s="644"/>
      <c r="R207" s="644"/>
      <c r="S207" s="645"/>
      <c r="T207" s="727"/>
      <c r="U207" s="2383"/>
      <c r="V207" s="2383"/>
      <c r="W207" s="1645"/>
      <c r="X207" s="1645"/>
      <c r="Y207" s="1645"/>
      <c r="Z207" s="1645"/>
      <c r="AA207" s="1645"/>
      <c r="AB207" s="1169"/>
      <c r="AC207" s="2384"/>
      <c r="AD207" s="638"/>
      <c r="AE207" s="1169"/>
      <c r="AF207" s="1169"/>
      <c r="AG207" s="1645"/>
      <c r="AH207" s="1645"/>
      <c r="AI207" s="1645"/>
      <c r="AJ207" s="1645"/>
      <c r="AK207" s="1645"/>
      <c r="AL207" s="1645"/>
      <c r="AM207" s="1645"/>
      <c r="AN207" s="1645"/>
      <c r="AO207" s="1645"/>
      <c r="AP207" s="1645"/>
      <c r="AQ207" s="1645"/>
      <c r="AR207" s="1645"/>
      <c r="AS207" s="1645"/>
      <c r="AT207" s="1645"/>
      <c r="AU207" s="1645"/>
      <c r="AV207" s="1645"/>
      <c r="AW207" s="1645"/>
      <c r="AX207" s="1645"/>
      <c r="AY207" s="1645"/>
      <c r="AZ207" s="1645"/>
      <c r="BA207" s="1645"/>
      <c r="BB207" s="1645"/>
      <c r="BC207" s="1645"/>
      <c r="BD207" s="1645"/>
      <c r="BE207" s="1645"/>
      <c r="BF207" s="1645"/>
      <c r="BG207" s="1645"/>
      <c r="BH207" s="1645"/>
      <c r="BI207" s="1645"/>
      <c r="BJ207" s="1645"/>
      <c r="BK207" s="1645"/>
      <c r="BL207" s="1645"/>
      <c r="BM207" s="1645"/>
      <c r="BN207" s="1645"/>
      <c r="BO207" s="1645"/>
      <c r="BP207" s="1645"/>
      <c r="BQ207" s="1645"/>
      <c r="BR207" s="1645"/>
      <c r="BS207" s="1645"/>
      <c r="BT207" s="1645"/>
      <c r="BU207" s="1645"/>
      <c r="BV207" s="1645"/>
      <c r="BW207" s="1645"/>
      <c r="BX207" s="1645"/>
      <c r="BY207" s="1645"/>
      <c r="BZ207" s="1645"/>
      <c r="CA207" s="1645"/>
      <c r="CB207" s="1645"/>
      <c r="CC207" s="1645"/>
      <c r="CD207" s="1645"/>
      <c r="CE207" s="1645"/>
      <c r="CF207" s="1859"/>
    </row>
    <row customHeight="1" ht="11.25" hidden="1">
      <c r="A208" s="1815"/>
      <c r="B208" s="1169"/>
      <c r="C208" s="421"/>
      <c r="D208" s="2588"/>
      <c r="E208" s="658" t="s">
        <v>22</v>
      </c>
      <c r="F208" s="1177" t="s">
        <v>22</v>
      </c>
      <c r="G208" s="1177" t="s">
        <v>1088</v>
      </c>
      <c r="H208" s="660" t="s">
        <v>22</v>
      </c>
      <c r="I208" s="660"/>
      <c r="J208" s="660"/>
      <c r="K208" s="660"/>
      <c r="L208" s="660"/>
      <c r="M208" s="660"/>
      <c r="N208" s="660"/>
      <c r="O208" s="660"/>
      <c r="P208" s="660"/>
      <c r="Q208" s="660"/>
      <c r="R208" s="661"/>
      <c r="S208" s="662"/>
      <c r="T208" s="727"/>
      <c r="U208" s="2383"/>
      <c r="V208" s="2383"/>
      <c r="W208" s="1169"/>
      <c r="X208" s="1169"/>
      <c r="Y208" s="1169"/>
      <c r="Z208" s="1169"/>
      <c r="AA208" s="1645"/>
      <c r="AB208" s="1169"/>
      <c r="AC208" s="2384"/>
      <c r="AD208" s="638"/>
      <c r="AE208" s="1169"/>
      <c r="AF208" s="1169"/>
      <c r="AG208" s="1645"/>
      <c r="AH208" s="1645"/>
      <c r="AI208" s="1645"/>
      <c r="AJ208" s="1645"/>
      <c r="AK208" s="1645"/>
      <c r="AL208" s="1645"/>
      <c r="AM208" s="1645"/>
      <c r="AN208" s="1645"/>
      <c r="AO208" s="1645"/>
      <c r="AP208" s="1645"/>
      <c r="AQ208" s="1645"/>
      <c r="AR208" s="1645"/>
      <c r="AS208" s="1645"/>
      <c r="AT208" s="1645"/>
      <c r="AU208" s="1645"/>
      <c r="AV208" s="1645"/>
      <c r="AW208" s="1645"/>
      <c r="AX208" s="1645"/>
      <c r="AY208" s="1645"/>
      <c r="AZ208" s="1645"/>
      <c r="BA208" s="1645"/>
      <c r="BB208" s="1645"/>
      <c r="BC208" s="1645"/>
      <c r="BD208" s="1645"/>
      <c r="BE208" s="1645"/>
      <c r="BF208" s="1645"/>
      <c r="BG208" s="1645"/>
      <c r="BH208" s="1645"/>
      <c r="BI208" s="1645"/>
      <c r="BJ208" s="1645"/>
      <c r="BK208" s="1645"/>
      <c r="BL208" s="1645"/>
      <c r="BM208" s="1645"/>
      <c r="BN208" s="1645"/>
      <c r="BO208" s="1645"/>
      <c r="BP208" s="1645"/>
      <c r="BQ208" s="1645"/>
      <c r="BR208" s="1645"/>
      <c r="BS208" s="1645"/>
      <c r="BT208" s="1645"/>
      <c r="BU208" s="1645"/>
      <c r="BV208" s="1169"/>
      <c r="BW208" s="1169"/>
      <c r="BX208" s="1169"/>
      <c r="BY208" s="1169"/>
      <c r="BZ208" s="1169"/>
      <c r="CA208" s="1169"/>
      <c r="CB208" s="1169"/>
      <c r="CC208" s="1169"/>
      <c r="CD208" s="1169"/>
      <c r="CE208" s="1169"/>
      <c r="CF208" s="1859"/>
    </row>
    <row customHeight="1" ht="5.25" hidden="1">
      <c r="A209" s="1802"/>
      <c r="B209" s="1645"/>
      <c r="C209" s="1645"/>
      <c r="D209" s="2588"/>
      <c r="E209" s="1048"/>
      <c r="F209" s="1048"/>
      <c r="G209" s="1048"/>
      <c r="H209" s="1048"/>
      <c r="I209" s="1048"/>
      <c r="J209" s="1048"/>
      <c r="K209" s="1048"/>
      <c r="L209" s="1048"/>
      <c r="M209" s="1048"/>
      <c r="N209" s="1048"/>
      <c r="O209" s="1048"/>
      <c r="P209" s="1048"/>
      <c r="Q209" s="1049"/>
      <c r="R209" s="1050"/>
      <c r="S209" s="1051"/>
      <c r="T209" s="726" t="s">
        <v>1085</v>
      </c>
      <c r="U209" s="2383">
        <v>1</v>
      </c>
      <c r="V209" s="2383" t="s">
        <v>1048</v>
      </c>
      <c r="W209" s="1645"/>
      <c r="X209" s="1645"/>
      <c r="Y209" s="1645"/>
      <c r="Z209" s="1645"/>
      <c r="AA209" s="1645"/>
      <c r="AB209" s="1645"/>
      <c r="AC209" s="1046"/>
      <c r="AD209" s="1047"/>
      <c r="AE209" s="1645"/>
      <c r="AF209" s="1645"/>
      <c r="AG209" s="1645"/>
      <c r="AH209" s="1645"/>
      <c r="AI209" s="1645"/>
      <c r="AJ209" s="1645"/>
      <c r="AK209" s="1645"/>
      <c r="AL209" s="1645"/>
      <c r="AM209" s="1645"/>
      <c r="AN209" s="1645"/>
      <c r="AO209" s="1645"/>
      <c r="AP209" s="1645"/>
      <c r="AQ209" s="1645"/>
      <c r="AR209" s="1645"/>
      <c r="AS209" s="1645"/>
      <c r="AT209" s="1645"/>
      <c r="AU209" s="1645"/>
      <c r="AV209" s="1645"/>
      <c r="AW209" s="1645"/>
      <c r="AX209" s="1645"/>
      <c r="AY209" s="1645"/>
      <c r="AZ209" s="1645"/>
      <c r="BA209" s="1645"/>
      <c r="BB209" s="1645"/>
      <c r="BC209" s="1645"/>
      <c r="BD209" s="1645"/>
      <c r="BE209" s="1645"/>
      <c r="BF209" s="1645"/>
      <c r="BG209" s="1645"/>
      <c r="BH209" s="1645"/>
      <c r="BI209" s="1645"/>
      <c r="BJ209" s="1645"/>
      <c r="BK209" s="1645"/>
      <c r="BL209" s="1645"/>
      <c r="BM209" s="1645"/>
      <c r="BN209" s="1645"/>
      <c r="BO209" s="1645"/>
      <c r="BP209" s="1645"/>
      <c r="BQ209" s="1645"/>
      <c r="BR209" s="1645"/>
      <c r="BS209" s="1645"/>
      <c r="BT209" s="1645"/>
      <c r="BU209" s="1645"/>
      <c r="BV209" s="1645"/>
      <c r="BW209" s="1645"/>
      <c r="BX209" s="1645"/>
      <c r="BY209" s="1645"/>
      <c r="BZ209" s="1645"/>
      <c r="CA209" s="1645"/>
      <c r="CB209" s="1645"/>
      <c r="CC209" s="1645"/>
      <c r="CD209" s="1645"/>
      <c r="CE209" s="1645"/>
      <c r="CF209" s="1325"/>
    </row>
    <row customHeight="1" ht="5.25" hidden="1">
      <c r="A210" s="1802"/>
      <c r="B210" s="1645"/>
      <c r="C210" s="1645"/>
      <c r="D210" s="2588"/>
      <c r="E210" s="644"/>
      <c r="F210" s="644"/>
      <c r="G210" s="644"/>
      <c r="H210" s="644"/>
      <c r="I210" s="644"/>
      <c r="J210" s="644"/>
      <c r="K210" s="644"/>
      <c r="L210" s="644"/>
      <c r="M210" s="644"/>
      <c r="N210" s="644"/>
      <c r="O210" s="644"/>
      <c r="P210" s="644"/>
      <c r="Q210" s="644"/>
      <c r="R210" s="644"/>
      <c r="S210" s="645"/>
      <c r="T210" s="727"/>
      <c r="U210" s="2383"/>
      <c r="V210" s="2383"/>
      <c r="W210" s="1645"/>
      <c r="X210" s="1645"/>
      <c r="Y210" s="1645"/>
      <c r="Z210" s="1645"/>
      <c r="AA210" s="1645"/>
      <c r="AB210" s="1645"/>
      <c r="AC210" s="1046"/>
      <c r="AD210" s="1047"/>
      <c r="AE210" s="1645"/>
      <c r="AF210" s="1645"/>
      <c r="AG210" s="1645"/>
      <c r="AH210" s="1645"/>
      <c r="AI210" s="1645"/>
      <c r="AJ210" s="1645"/>
      <c r="AK210" s="1645"/>
      <c r="AL210" s="1645"/>
      <c r="AM210" s="1645"/>
      <c r="AN210" s="1645"/>
      <c r="AO210" s="1645"/>
      <c r="AP210" s="1645"/>
      <c r="AQ210" s="1645"/>
      <c r="AR210" s="1645"/>
      <c r="AS210" s="1645"/>
      <c r="AT210" s="1645"/>
      <c r="AU210" s="1645"/>
      <c r="AV210" s="1645"/>
      <c r="AW210" s="1645"/>
      <c r="AX210" s="1645"/>
      <c r="AY210" s="1645"/>
      <c r="AZ210" s="1645"/>
      <c r="BA210" s="1645"/>
      <c r="BB210" s="1645"/>
      <c r="BC210" s="1645"/>
      <c r="BD210" s="1645"/>
      <c r="BE210" s="1645"/>
      <c r="BF210" s="1645"/>
      <c r="BG210" s="1645"/>
      <c r="BH210" s="1645"/>
      <c r="BI210" s="1645"/>
      <c r="BJ210" s="1645"/>
      <c r="BK210" s="1645"/>
      <c r="BL210" s="1645"/>
      <c r="BM210" s="1645"/>
      <c r="BN210" s="1645"/>
      <c r="BO210" s="1645"/>
      <c r="BP210" s="1645"/>
      <c r="BQ210" s="1645"/>
      <c r="BR210" s="1645"/>
      <c r="BS210" s="1645"/>
      <c r="BT210" s="1645"/>
      <c r="BU210" s="1645"/>
      <c r="BV210" s="1645"/>
      <c r="BW210" s="1645"/>
      <c r="BX210" s="1645"/>
      <c r="BY210" s="1645"/>
      <c r="BZ210" s="1645"/>
      <c r="CA210" s="1645"/>
      <c r="CB210" s="1645"/>
      <c r="CC210" s="1645"/>
      <c r="CD210" s="1645"/>
      <c r="CE210" s="1645"/>
      <c r="CF210" s="1325"/>
    </row>
    <row customHeight="1" ht="5.25" hidden="1">
      <c r="A211" s="1802"/>
      <c r="B211" s="1645"/>
      <c r="C211" s="1645"/>
      <c r="D211" s="2589"/>
      <c r="E211" s="1052"/>
      <c r="F211" s="1053"/>
      <c r="G211" s="1053"/>
      <c r="H211" s="1054"/>
      <c r="I211" s="1054"/>
      <c r="J211" s="1054"/>
      <c r="K211" s="1054"/>
      <c r="L211" s="1054"/>
      <c r="M211" s="1054"/>
      <c r="N211" s="1054"/>
      <c r="O211" s="1054"/>
      <c r="P211" s="1054"/>
      <c r="Q211" s="1054"/>
      <c r="R211" s="955"/>
      <c r="S211" s="1055"/>
      <c r="T211" s="727"/>
      <c r="U211" s="2383"/>
      <c r="V211" s="2383"/>
      <c r="W211" s="1645"/>
      <c r="X211" s="1645"/>
      <c r="Y211" s="1645"/>
      <c r="Z211" s="1645"/>
      <c r="AA211" s="1645"/>
      <c r="AB211" s="1645"/>
      <c r="AC211" s="1046"/>
      <c r="AD211" s="1047"/>
      <c r="AE211" s="1645"/>
      <c r="AF211" s="1645"/>
      <c r="AG211" s="1645"/>
      <c r="AH211" s="1645"/>
      <c r="AI211" s="1645"/>
      <c r="AJ211" s="1645"/>
      <c r="AK211" s="1645"/>
      <c r="AL211" s="1645"/>
      <c r="AM211" s="1645"/>
      <c r="AN211" s="1645"/>
      <c r="AO211" s="1645"/>
      <c r="AP211" s="1645"/>
      <c r="AQ211" s="1645"/>
      <c r="AR211" s="1645"/>
      <c r="AS211" s="1645"/>
      <c r="AT211" s="1645"/>
      <c r="AU211" s="1645"/>
      <c r="AV211" s="1645"/>
      <c r="AW211" s="1645"/>
      <c r="AX211" s="1645"/>
      <c r="AY211" s="1645"/>
      <c r="AZ211" s="1645"/>
      <c r="BA211" s="1645"/>
      <c r="BB211" s="1645"/>
      <c r="BC211" s="1645"/>
      <c r="BD211" s="1645"/>
      <c r="BE211" s="1645"/>
      <c r="BF211" s="1645"/>
      <c r="BG211" s="1645"/>
      <c r="BH211" s="1645"/>
      <c r="BI211" s="1645"/>
      <c r="BJ211" s="1645"/>
      <c r="BK211" s="1645"/>
      <c r="BL211" s="1645"/>
      <c r="BM211" s="1645"/>
      <c r="BN211" s="1645"/>
      <c r="BO211" s="1645"/>
      <c r="BP211" s="1645"/>
      <c r="BQ211" s="1645"/>
      <c r="BR211" s="1645"/>
      <c r="BS211" s="1645"/>
      <c r="BT211" s="1645"/>
      <c r="BU211" s="1645"/>
      <c r="BV211" s="1645"/>
      <c r="BW211" s="1645"/>
      <c r="BX211" s="1645"/>
      <c r="BY211" s="1645"/>
      <c r="BZ211" s="1645"/>
      <c r="CA211" s="1645"/>
      <c r="CB211" s="1645"/>
      <c r="CC211" s="1645"/>
      <c r="CD211" s="1645"/>
      <c r="CE211" s="1645"/>
      <c r="CF211" s="1325"/>
    </row>
    <row customHeight="1" ht="15" hidden="1">
      <c r="A212" s="632" t="s">
        <v>253</v>
      </c>
      <c r="B212" s="633"/>
      <c r="C212" s="633" t="s">
        <v>22</v>
      </c>
      <c r="D212" s="2587" t="s">
        <v>1109</v>
      </c>
      <c r="E212" s="2386" t="s">
        <v>196</v>
      </c>
      <c r="F212" s="2387"/>
      <c r="G212" s="2388"/>
      <c r="H212" s="2392" t="str">
        <f>IF(A212="","",INDEX(DIFFERENTIATION_UNMERGE_VD,MATCH(A212,DIFFERENTIATION_ID_DIFF,0)))</f>
        <v>Производство тепловой энергии. Некомбинированная выработка</v>
      </c>
      <c r="I212" s="2392"/>
      <c r="J212" s="2392"/>
      <c r="K212" s="2392"/>
      <c r="L212" s="2392"/>
      <c r="M212" s="2392"/>
      <c r="N212" s="2392"/>
      <c r="O212" s="2392"/>
      <c r="P212" s="2392"/>
      <c r="Q212" s="2392"/>
      <c r="R212" s="2392"/>
      <c r="S212" s="728"/>
      <c r="T212" s="725"/>
      <c r="U212" s="634"/>
      <c r="V212" s="634"/>
      <c r="W212" s="635"/>
      <c r="X212" s="635"/>
      <c r="Y212" s="635"/>
      <c r="Z212" s="635"/>
      <c r="AA212" s="636"/>
      <c r="AB212" s="637"/>
      <c r="AC212" s="2384"/>
      <c r="AD212" s="638"/>
      <c r="AE212" s="639" t="s">
        <v>22</v>
      </c>
      <c r="AF212" s="639"/>
      <c r="AG212" s="640" t="s">
        <v>1082</v>
      </c>
      <c r="AH212" s="641">
        <v>3</v>
      </c>
      <c r="AI212" s="634"/>
      <c r="AJ212" s="634"/>
      <c r="AK212" s="634"/>
      <c r="AL212" s="634"/>
      <c r="AM212" s="634"/>
      <c r="AN212" s="634"/>
      <c r="AO212" s="634"/>
      <c r="AP212" s="634"/>
      <c r="AQ212" s="634"/>
      <c r="AR212" s="634"/>
      <c r="AS212" s="634"/>
      <c r="AT212" s="634"/>
      <c r="AU212" s="634"/>
      <c r="AV212" s="634"/>
      <c r="AW212" s="634"/>
      <c r="AX212" s="634"/>
      <c r="AY212" s="634"/>
      <c r="AZ212" s="634"/>
      <c r="BA212" s="634"/>
      <c r="BB212" s="634"/>
      <c r="BC212" s="634"/>
      <c r="BD212" s="634"/>
      <c r="BE212" s="634"/>
      <c r="BF212" s="634"/>
      <c r="BG212" s="634"/>
      <c r="BH212" s="634"/>
      <c r="BI212" s="634"/>
      <c r="BJ212" s="634"/>
      <c r="BK212" s="634"/>
      <c r="BL212" s="634"/>
      <c r="BM212" s="634"/>
      <c r="BN212" s="634"/>
      <c r="BO212" s="634"/>
      <c r="BP212" s="634"/>
      <c r="BQ212" s="634"/>
      <c r="BR212" s="634"/>
      <c r="BS212" s="634"/>
      <c r="BT212" s="634"/>
      <c r="BU212" s="634"/>
      <c r="BV212" s="635"/>
      <c r="BW212" s="635"/>
      <c r="BX212" s="635"/>
      <c r="BY212" s="635"/>
      <c r="BZ212" s="635"/>
      <c r="CA212" s="635"/>
      <c r="CB212" s="635"/>
      <c r="CC212" s="635"/>
      <c r="CD212" s="635"/>
      <c r="CE212" s="635"/>
      <c r="CF212" s="1859"/>
    </row>
    <row customHeight="1" ht="15" hidden="1">
      <c r="A213" s="632"/>
      <c r="B213" s="633"/>
      <c r="C213" s="633"/>
      <c r="D213" s="2588"/>
      <c r="E213" s="2386" t="s">
        <v>1037</v>
      </c>
      <c r="F213" s="2387"/>
      <c r="G213" s="2388"/>
      <c r="H213" s="2392" t="str">
        <f>IF(A212="","",INDEX(DIFFERENTIATION_UNMERGE_AREA,MATCH(A212,DIFFERENTIATION_ID_DIFF,0)))</f>
        <v>Территория 3</v>
      </c>
      <c r="I213" s="2392"/>
      <c r="J213" s="2392"/>
      <c r="K213" s="2392"/>
      <c r="L213" s="2392"/>
      <c r="M213" s="2392"/>
      <c r="N213" s="2392"/>
      <c r="O213" s="2392"/>
      <c r="P213" s="2392"/>
      <c r="Q213" s="2392"/>
      <c r="R213" s="2392"/>
      <c r="S213" s="728"/>
      <c r="T213" s="725"/>
      <c r="U213" s="634"/>
      <c r="V213" s="634"/>
      <c r="W213" s="635"/>
      <c r="X213" s="635"/>
      <c r="Y213" s="635"/>
      <c r="Z213" s="635"/>
      <c r="AA213" s="636"/>
      <c r="AB213" s="637"/>
      <c r="AC213" s="2384"/>
      <c r="AD213" s="638"/>
      <c r="AE213" s="639"/>
      <c r="AF213" s="639"/>
      <c r="AG213" s="640"/>
      <c r="AH213" s="641"/>
      <c r="AI213" s="634"/>
      <c r="AJ213" s="634"/>
      <c r="AK213" s="634"/>
      <c r="AL213" s="634"/>
      <c r="AM213" s="634"/>
      <c r="AN213" s="634"/>
      <c r="AO213" s="634"/>
      <c r="AP213" s="634"/>
      <c r="AQ213" s="634"/>
      <c r="AR213" s="634"/>
      <c r="AS213" s="634"/>
      <c r="AT213" s="634"/>
      <c r="AU213" s="634"/>
      <c r="AV213" s="634"/>
      <c r="AW213" s="634"/>
      <c r="AX213" s="634"/>
      <c r="AY213" s="634"/>
      <c r="AZ213" s="634"/>
      <c r="BA213" s="634"/>
      <c r="BB213" s="634"/>
      <c r="BC213" s="634"/>
      <c r="BD213" s="634"/>
      <c r="BE213" s="634"/>
      <c r="BF213" s="634"/>
      <c r="BG213" s="634"/>
      <c r="BH213" s="634"/>
      <c r="BI213" s="634"/>
      <c r="BJ213" s="634"/>
      <c r="BK213" s="634"/>
      <c r="BL213" s="634"/>
      <c r="BM213" s="634"/>
      <c r="BN213" s="634"/>
      <c r="BO213" s="634"/>
      <c r="BP213" s="634"/>
      <c r="BQ213" s="634"/>
      <c r="BR213" s="634"/>
      <c r="BS213" s="634"/>
      <c r="BT213" s="634"/>
      <c r="BU213" s="634"/>
      <c r="BV213" s="635"/>
      <c r="BW213" s="635"/>
      <c r="BX213" s="635"/>
      <c r="BY213" s="635"/>
      <c r="BZ213" s="635"/>
      <c r="CA213" s="635"/>
      <c r="CB213" s="635"/>
      <c r="CC213" s="635"/>
      <c r="CD213" s="635"/>
      <c r="CE213" s="635"/>
      <c r="CF213" s="1859"/>
    </row>
    <row customHeight="1" ht="15" hidden="1">
      <c r="A214" s="632"/>
      <c r="B214" s="633"/>
      <c r="C214" s="633"/>
      <c r="D214" s="2588"/>
      <c r="E214" s="2386" t="s">
        <v>1038</v>
      </c>
      <c r="F214" s="2387"/>
      <c r="G214" s="2388"/>
      <c r="H214" s="2392" t="str">
        <f>IF(A212="","",INDEX(DIFFERENTIATION_UNMERGE_SYSTEM,MATCH(A212,DIFFERENTIATION_ID_DIFF,0)))</f>
        <v>с. Русская Васильевка, ул. Луговая, 1 (школа), котельная № 1-9</v>
      </c>
      <c r="I214" s="2392"/>
      <c r="J214" s="2392"/>
      <c r="K214" s="2392"/>
      <c r="L214" s="2392"/>
      <c r="M214" s="2392"/>
      <c r="N214" s="2392"/>
      <c r="O214" s="2392"/>
      <c r="P214" s="2392"/>
      <c r="Q214" s="2392"/>
      <c r="R214" s="2392"/>
      <c r="S214" s="728"/>
      <c r="T214" s="725"/>
      <c r="U214" s="634"/>
      <c r="V214" s="634"/>
      <c r="W214" s="635"/>
      <c r="X214" s="635"/>
      <c r="Y214" s="635"/>
      <c r="Z214" s="635"/>
      <c r="AA214" s="636"/>
      <c r="AB214" s="637"/>
      <c r="AC214" s="2384"/>
      <c r="AD214" s="638"/>
      <c r="AE214" s="639"/>
      <c r="AF214" s="639"/>
      <c r="AG214" s="640"/>
      <c r="AH214" s="641"/>
      <c r="AI214" s="634"/>
      <c r="AJ214" s="634"/>
      <c r="AK214" s="634"/>
      <c r="AL214" s="634"/>
      <c r="AM214" s="634"/>
      <c r="AN214" s="634"/>
      <c r="AO214" s="634"/>
      <c r="AP214" s="634"/>
      <c r="AQ214" s="634"/>
      <c r="AR214" s="634"/>
      <c r="AS214" s="634"/>
      <c r="AT214" s="634"/>
      <c r="AU214" s="634"/>
      <c r="AV214" s="634"/>
      <c r="AW214" s="634"/>
      <c r="AX214" s="634"/>
      <c r="AY214" s="634"/>
      <c r="AZ214" s="634"/>
      <c r="BA214" s="634"/>
      <c r="BB214" s="634"/>
      <c r="BC214" s="634"/>
      <c r="BD214" s="634"/>
      <c r="BE214" s="634"/>
      <c r="BF214" s="634"/>
      <c r="BG214" s="634"/>
      <c r="BH214" s="634"/>
      <c r="BI214" s="634"/>
      <c r="BJ214" s="634"/>
      <c r="BK214" s="634"/>
      <c r="BL214" s="634"/>
      <c r="BM214" s="634"/>
      <c r="BN214" s="634"/>
      <c r="BO214" s="634"/>
      <c r="BP214" s="634"/>
      <c r="BQ214" s="634"/>
      <c r="BR214" s="634"/>
      <c r="BS214" s="634"/>
      <c r="BT214" s="634"/>
      <c r="BU214" s="634"/>
      <c r="BV214" s="635"/>
      <c r="BW214" s="635"/>
      <c r="BX214" s="635"/>
      <c r="BY214" s="635"/>
      <c r="BZ214" s="635"/>
      <c r="CA214" s="635"/>
      <c r="CB214" s="635"/>
      <c r="CC214" s="635"/>
      <c r="CD214" s="635"/>
      <c r="CE214" s="635"/>
      <c r="CF214" s="1859"/>
    </row>
    <row customHeight="1" ht="24.75" hidden="1">
      <c r="A215" s="1815"/>
      <c r="B215" s="1169"/>
      <c r="C215" s="421"/>
      <c r="D215" s="2588"/>
      <c r="E215" s="2385" t="s">
        <v>1083</v>
      </c>
      <c r="F215" s="2385"/>
      <c r="G215" s="2385"/>
      <c r="H215" s="2385"/>
      <c r="I215" s="2385"/>
      <c r="J215" s="2385"/>
      <c r="K215" s="2385"/>
      <c r="L215" s="2385"/>
      <c r="M215" s="2385"/>
      <c r="N215" s="2385"/>
      <c r="O215" s="2385"/>
      <c r="P215" s="2385"/>
      <c r="Q215" s="567">
        <f>SUMIF(T216:T217,"i",Q216:Q217)</f>
        <v>0</v>
      </c>
      <c r="R215" s="1026"/>
      <c r="S215" s="1807" t="s">
        <v>1084</v>
      </c>
      <c r="T215" s="726" t="s">
        <v>1085</v>
      </c>
      <c r="U215" s="2383">
        <v>1</v>
      </c>
      <c r="V215" s="2383" t="s">
        <v>1048</v>
      </c>
      <c r="W215" s="1169"/>
      <c r="X215" s="1169"/>
      <c r="Y215" s="1169"/>
      <c r="Z215" s="1169"/>
      <c r="AA215" s="1645"/>
      <c r="AB215" s="1169"/>
      <c r="AC215" s="2384"/>
      <c r="AD215" s="638"/>
      <c r="AE215" s="1169"/>
      <c r="AF215" s="1169"/>
      <c r="AG215" s="1645"/>
      <c r="AH215" s="1645"/>
      <c r="AI215" s="1645"/>
      <c r="AJ215" s="1645"/>
      <c r="AK215" s="1645"/>
      <c r="AL215" s="1645"/>
      <c r="AM215" s="1645"/>
      <c r="AN215" s="1645"/>
      <c r="AO215" s="1645"/>
      <c r="AP215" s="1645"/>
      <c r="AQ215" s="1645"/>
      <c r="AR215" s="1645"/>
      <c r="AS215" s="1645"/>
      <c r="AT215" s="1645"/>
      <c r="AU215" s="1645"/>
      <c r="AV215" s="1645"/>
      <c r="AW215" s="1645"/>
      <c r="AX215" s="1645"/>
      <c r="AY215" s="1645"/>
      <c r="AZ215" s="1645"/>
      <c r="BA215" s="1645"/>
      <c r="BB215" s="1645"/>
      <c r="BC215" s="1645"/>
      <c r="BD215" s="1645"/>
      <c r="BE215" s="1645"/>
      <c r="BF215" s="1645"/>
      <c r="BG215" s="1645"/>
      <c r="BH215" s="1645"/>
      <c r="BI215" s="1645"/>
      <c r="BJ215" s="1645"/>
      <c r="BK215" s="1645"/>
      <c r="BL215" s="1645"/>
      <c r="BM215" s="1645"/>
      <c r="BN215" s="1645"/>
      <c r="BO215" s="1645"/>
      <c r="BP215" s="1645"/>
      <c r="BQ215" s="1645"/>
      <c r="BR215" s="1645"/>
      <c r="BS215" s="1645"/>
      <c r="BT215" s="1645"/>
      <c r="BU215" s="1645"/>
      <c r="BV215" s="1169"/>
      <c r="BW215" s="1169"/>
      <c r="BX215" s="1169"/>
      <c r="BY215" s="1169"/>
      <c r="BZ215" s="1169"/>
      <c r="CA215" s="1169"/>
      <c r="CB215" s="1169"/>
      <c r="CC215" s="1169"/>
      <c r="CD215" s="1169"/>
      <c r="CE215" s="1169"/>
      <c r="CF215" s="1859"/>
    </row>
    <row customHeight="1" ht="11.25" hidden="1">
      <c r="A216" s="1802"/>
      <c r="B216" s="1645"/>
      <c r="C216" s="1645"/>
      <c r="D216" s="2588"/>
      <c r="E216" s="644"/>
      <c r="F216" s="644">
        <v>0</v>
      </c>
      <c r="G216" s="644"/>
      <c r="H216" s="644"/>
      <c r="I216" s="644"/>
      <c r="J216" s="644"/>
      <c r="K216" s="644"/>
      <c r="L216" s="644"/>
      <c r="M216" s="644"/>
      <c r="N216" s="644"/>
      <c r="O216" s="644"/>
      <c r="P216" s="644"/>
      <c r="Q216" s="644"/>
      <c r="R216" s="644"/>
      <c r="S216" s="645"/>
      <c r="T216" s="727"/>
      <c r="U216" s="2383"/>
      <c r="V216" s="2383"/>
      <c r="W216" s="1645"/>
      <c r="X216" s="1645"/>
      <c r="Y216" s="1645"/>
      <c r="Z216" s="1645"/>
      <c r="AA216" s="1645"/>
      <c r="AB216" s="1169"/>
      <c r="AC216" s="2384"/>
      <c r="AD216" s="638"/>
      <c r="AE216" s="1169"/>
      <c r="AF216" s="1169"/>
      <c r="AG216" s="1645"/>
      <c r="AH216" s="1645"/>
      <c r="AI216" s="1645"/>
      <c r="AJ216" s="1645"/>
      <c r="AK216" s="1645"/>
      <c r="AL216" s="1645"/>
      <c r="AM216" s="1645"/>
      <c r="AN216" s="1645"/>
      <c r="AO216" s="1645"/>
      <c r="AP216" s="1645"/>
      <c r="AQ216" s="1645"/>
      <c r="AR216" s="1645"/>
      <c r="AS216" s="1645"/>
      <c r="AT216" s="1645"/>
      <c r="AU216" s="1645"/>
      <c r="AV216" s="1645"/>
      <c r="AW216" s="1645"/>
      <c r="AX216" s="1645"/>
      <c r="AY216" s="1645"/>
      <c r="AZ216" s="1645"/>
      <c r="BA216" s="1645"/>
      <c r="BB216" s="1645"/>
      <c r="BC216" s="1645"/>
      <c r="BD216" s="1645"/>
      <c r="BE216" s="1645"/>
      <c r="BF216" s="1645"/>
      <c r="BG216" s="1645"/>
      <c r="BH216" s="1645"/>
      <c r="BI216" s="1645"/>
      <c r="BJ216" s="1645"/>
      <c r="BK216" s="1645"/>
      <c r="BL216" s="1645"/>
      <c r="BM216" s="1645"/>
      <c r="BN216" s="1645"/>
      <c r="BO216" s="1645"/>
      <c r="BP216" s="1645"/>
      <c r="BQ216" s="1645"/>
      <c r="BR216" s="1645"/>
      <c r="BS216" s="1645"/>
      <c r="BT216" s="1645"/>
      <c r="BU216" s="1645"/>
      <c r="BV216" s="1645"/>
      <c r="BW216" s="1645"/>
      <c r="BX216" s="1645"/>
      <c r="BY216" s="1645"/>
      <c r="BZ216" s="1645"/>
      <c r="CA216" s="1645"/>
      <c r="CB216" s="1645"/>
      <c r="CC216" s="1645"/>
      <c r="CD216" s="1645"/>
      <c r="CE216" s="1645"/>
      <c r="CF216" s="1859"/>
    </row>
    <row customHeight="1" ht="11.25" hidden="1">
      <c r="A217" s="1815"/>
      <c r="B217" s="1169"/>
      <c r="C217" s="421"/>
      <c r="D217" s="2588"/>
      <c r="E217" s="658" t="s">
        <v>22</v>
      </c>
      <c r="F217" s="1177" t="s">
        <v>22</v>
      </c>
      <c r="G217" s="1177" t="s">
        <v>1088</v>
      </c>
      <c r="H217" s="660" t="s">
        <v>22</v>
      </c>
      <c r="I217" s="660"/>
      <c r="J217" s="660"/>
      <c r="K217" s="660"/>
      <c r="L217" s="660"/>
      <c r="M217" s="660"/>
      <c r="N217" s="660"/>
      <c r="O217" s="660"/>
      <c r="P217" s="660"/>
      <c r="Q217" s="660"/>
      <c r="R217" s="661"/>
      <c r="S217" s="662"/>
      <c r="T217" s="727"/>
      <c r="U217" s="2383"/>
      <c r="V217" s="2383"/>
      <c r="W217" s="1169"/>
      <c r="X217" s="1169"/>
      <c r="Y217" s="1169"/>
      <c r="Z217" s="1169"/>
      <c r="AA217" s="1645"/>
      <c r="AB217" s="1169"/>
      <c r="AC217" s="2384"/>
      <c r="AD217" s="638"/>
      <c r="AE217" s="1169"/>
      <c r="AF217" s="1169"/>
      <c r="AG217" s="1645"/>
      <c r="AH217" s="1645"/>
      <c r="AI217" s="1645"/>
      <c r="AJ217" s="1645"/>
      <c r="AK217" s="1645"/>
      <c r="AL217" s="1645"/>
      <c r="AM217" s="1645"/>
      <c r="AN217" s="1645"/>
      <c r="AO217" s="1645"/>
      <c r="AP217" s="1645"/>
      <c r="AQ217" s="1645"/>
      <c r="AR217" s="1645"/>
      <c r="AS217" s="1645"/>
      <c r="AT217" s="1645"/>
      <c r="AU217" s="1645"/>
      <c r="AV217" s="1645"/>
      <c r="AW217" s="1645"/>
      <c r="AX217" s="1645"/>
      <c r="AY217" s="1645"/>
      <c r="AZ217" s="1645"/>
      <c r="BA217" s="1645"/>
      <c r="BB217" s="1645"/>
      <c r="BC217" s="1645"/>
      <c r="BD217" s="1645"/>
      <c r="BE217" s="1645"/>
      <c r="BF217" s="1645"/>
      <c r="BG217" s="1645"/>
      <c r="BH217" s="1645"/>
      <c r="BI217" s="1645"/>
      <c r="BJ217" s="1645"/>
      <c r="BK217" s="1645"/>
      <c r="BL217" s="1645"/>
      <c r="BM217" s="1645"/>
      <c r="BN217" s="1645"/>
      <c r="BO217" s="1645"/>
      <c r="BP217" s="1645"/>
      <c r="BQ217" s="1645"/>
      <c r="BR217" s="1645"/>
      <c r="BS217" s="1645"/>
      <c r="BT217" s="1645"/>
      <c r="BU217" s="1645"/>
      <c r="BV217" s="1169"/>
      <c r="BW217" s="1169"/>
      <c r="BX217" s="1169"/>
      <c r="BY217" s="1169"/>
      <c r="BZ217" s="1169"/>
      <c r="CA217" s="1169"/>
      <c r="CB217" s="1169"/>
      <c r="CC217" s="1169"/>
      <c r="CD217" s="1169"/>
      <c r="CE217" s="1169"/>
      <c r="CF217" s="1859"/>
    </row>
    <row customHeight="1" ht="5.25" hidden="1">
      <c r="A218" s="1802"/>
      <c r="B218" s="1645"/>
      <c r="C218" s="1645"/>
      <c r="D218" s="2588"/>
      <c r="E218" s="1048"/>
      <c r="F218" s="1048"/>
      <c r="G218" s="1048"/>
      <c r="H218" s="1048"/>
      <c r="I218" s="1048"/>
      <c r="J218" s="1048"/>
      <c r="K218" s="1048"/>
      <c r="L218" s="1048"/>
      <c r="M218" s="1048"/>
      <c r="N218" s="1048"/>
      <c r="O218" s="1048"/>
      <c r="P218" s="1048"/>
      <c r="Q218" s="1049"/>
      <c r="R218" s="1050"/>
      <c r="S218" s="1051"/>
      <c r="T218" s="726" t="s">
        <v>1085</v>
      </c>
      <c r="U218" s="2383">
        <v>1</v>
      </c>
      <c r="V218" s="2383" t="s">
        <v>1048</v>
      </c>
      <c r="W218" s="1645"/>
      <c r="X218" s="1645"/>
      <c r="Y218" s="1645"/>
      <c r="Z218" s="1645"/>
      <c r="AA218" s="1645"/>
      <c r="AB218" s="1645"/>
      <c r="AC218" s="1046"/>
      <c r="AD218" s="1047"/>
      <c r="AE218" s="1645"/>
      <c r="AF218" s="1645"/>
      <c r="AG218" s="1645"/>
      <c r="AH218" s="1645"/>
      <c r="AI218" s="1645"/>
      <c r="AJ218" s="1645"/>
      <c r="AK218" s="1645"/>
      <c r="AL218" s="1645"/>
      <c r="AM218" s="1645"/>
      <c r="AN218" s="1645"/>
      <c r="AO218" s="1645"/>
      <c r="AP218" s="1645"/>
      <c r="AQ218" s="1645"/>
      <c r="AR218" s="1645"/>
      <c r="AS218" s="1645"/>
      <c r="AT218" s="1645"/>
      <c r="AU218" s="1645"/>
      <c r="AV218" s="1645"/>
      <c r="AW218" s="1645"/>
      <c r="AX218" s="1645"/>
      <c r="AY218" s="1645"/>
      <c r="AZ218" s="1645"/>
      <c r="BA218" s="1645"/>
      <c r="BB218" s="1645"/>
      <c r="BC218" s="1645"/>
      <c r="BD218" s="1645"/>
      <c r="BE218" s="1645"/>
      <c r="BF218" s="1645"/>
      <c r="BG218" s="1645"/>
      <c r="BH218" s="1645"/>
      <c r="BI218" s="1645"/>
      <c r="BJ218" s="1645"/>
      <c r="BK218" s="1645"/>
      <c r="BL218" s="1645"/>
      <c r="BM218" s="1645"/>
      <c r="BN218" s="1645"/>
      <c r="BO218" s="1645"/>
      <c r="BP218" s="1645"/>
      <c r="BQ218" s="1645"/>
      <c r="BR218" s="1645"/>
      <c r="BS218" s="1645"/>
      <c r="BT218" s="1645"/>
      <c r="BU218" s="1645"/>
      <c r="BV218" s="1645"/>
      <c r="BW218" s="1645"/>
      <c r="BX218" s="1645"/>
      <c r="BY218" s="1645"/>
      <c r="BZ218" s="1645"/>
      <c r="CA218" s="1645"/>
      <c r="CB218" s="1645"/>
      <c r="CC218" s="1645"/>
      <c r="CD218" s="1645"/>
      <c r="CE218" s="1645"/>
      <c r="CF218" s="1325"/>
    </row>
    <row customHeight="1" ht="5.25" hidden="1">
      <c r="A219" s="1802"/>
      <c r="B219" s="1645"/>
      <c r="C219" s="1645"/>
      <c r="D219" s="2588"/>
      <c r="E219" s="644"/>
      <c r="F219" s="644"/>
      <c r="G219" s="644"/>
      <c r="H219" s="644"/>
      <c r="I219" s="644"/>
      <c r="J219" s="644"/>
      <c r="K219" s="644"/>
      <c r="L219" s="644"/>
      <c r="M219" s="644"/>
      <c r="N219" s="644"/>
      <c r="O219" s="644"/>
      <c r="P219" s="644"/>
      <c r="Q219" s="644"/>
      <c r="R219" s="644"/>
      <c r="S219" s="645"/>
      <c r="T219" s="727"/>
      <c r="U219" s="2383"/>
      <c r="V219" s="2383"/>
      <c r="W219" s="1645"/>
      <c r="X219" s="1645"/>
      <c r="Y219" s="1645"/>
      <c r="Z219" s="1645"/>
      <c r="AA219" s="1645"/>
      <c r="AB219" s="1645"/>
      <c r="AC219" s="1046"/>
      <c r="AD219" s="1047"/>
      <c r="AE219" s="1645"/>
      <c r="AF219" s="1645"/>
      <c r="AG219" s="1645"/>
      <c r="AH219" s="1645"/>
      <c r="AI219" s="1645"/>
      <c r="AJ219" s="1645"/>
      <c r="AK219" s="1645"/>
      <c r="AL219" s="1645"/>
      <c r="AM219" s="1645"/>
      <c r="AN219" s="1645"/>
      <c r="AO219" s="1645"/>
      <c r="AP219" s="1645"/>
      <c r="AQ219" s="1645"/>
      <c r="AR219" s="1645"/>
      <c r="AS219" s="1645"/>
      <c r="AT219" s="1645"/>
      <c r="AU219" s="1645"/>
      <c r="AV219" s="1645"/>
      <c r="AW219" s="1645"/>
      <c r="AX219" s="1645"/>
      <c r="AY219" s="1645"/>
      <c r="AZ219" s="1645"/>
      <c r="BA219" s="1645"/>
      <c r="BB219" s="1645"/>
      <c r="BC219" s="1645"/>
      <c r="BD219" s="1645"/>
      <c r="BE219" s="1645"/>
      <c r="BF219" s="1645"/>
      <c r="BG219" s="1645"/>
      <c r="BH219" s="1645"/>
      <c r="BI219" s="1645"/>
      <c r="BJ219" s="1645"/>
      <c r="BK219" s="1645"/>
      <c r="BL219" s="1645"/>
      <c r="BM219" s="1645"/>
      <c r="BN219" s="1645"/>
      <c r="BO219" s="1645"/>
      <c r="BP219" s="1645"/>
      <c r="BQ219" s="1645"/>
      <c r="BR219" s="1645"/>
      <c r="BS219" s="1645"/>
      <c r="BT219" s="1645"/>
      <c r="BU219" s="1645"/>
      <c r="BV219" s="1645"/>
      <c r="BW219" s="1645"/>
      <c r="BX219" s="1645"/>
      <c r="BY219" s="1645"/>
      <c r="BZ219" s="1645"/>
      <c r="CA219" s="1645"/>
      <c r="CB219" s="1645"/>
      <c r="CC219" s="1645"/>
      <c r="CD219" s="1645"/>
      <c r="CE219" s="1645"/>
      <c r="CF219" s="1325"/>
    </row>
    <row customHeight="1" ht="5.25" hidden="1">
      <c r="A220" s="1802"/>
      <c r="B220" s="1645"/>
      <c r="C220" s="1645"/>
      <c r="D220" s="2589"/>
      <c r="E220" s="1052"/>
      <c r="F220" s="1053"/>
      <c r="G220" s="1053"/>
      <c r="H220" s="1054"/>
      <c r="I220" s="1054"/>
      <c r="J220" s="1054"/>
      <c r="K220" s="1054"/>
      <c r="L220" s="1054"/>
      <c r="M220" s="1054"/>
      <c r="N220" s="1054"/>
      <c r="O220" s="1054"/>
      <c r="P220" s="1054"/>
      <c r="Q220" s="1054"/>
      <c r="R220" s="955"/>
      <c r="S220" s="1055"/>
      <c r="T220" s="727"/>
      <c r="U220" s="2383"/>
      <c r="V220" s="2383"/>
      <c r="W220" s="1645"/>
      <c r="X220" s="1645"/>
      <c r="Y220" s="1645"/>
      <c r="Z220" s="1645"/>
      <c r="AA220" s="1645"/>
      <c r="AB220" s="1645"/>
      <c r="AC220" s="1046"/>
      <c r="AD220" s="1047"/>
      <c r="AE220" s="1645"/>
      <c r="AF220" s="1645"/>
      <c r="AG220" s="1645"/>
      <c r="AH220" s="1645"/>
      <c r="AI220" s="1645"/>
      <c r="AJ220" s="1645"/>
      <c r="AK220" s="1645"/>
      <c r="AL220" s="1645"/>
      <c r="AM220" s="1645"/>
      <c r="AN220" s="1645"/>
      <c r="AO220" s="1645"/>
      <c r="AP220" s="1645"/>
      <c r="AQ220" s="1645"/>
      <c r="AR220" s="1645"/>
      <c r="AS220" s="1645"/>
      <c r="AT220" s="1645"/>
      <c r="AU220" s="1645"/>
      <c r="AV220" s="1645"/>
      <c r="AW220" s="1645"/>
      <c r="AX220" s="1645"/>
      <c r="AY220" s="1645"/>
      <c r="AZ220" s="1645"/>
      <c r="BA220" s="1645"/>
      <c r="BB220" s="1645"/>
      <c r="BC220" s="1645"/>
      <c r="BD220" s="1645"/>
      <c r="BE220" s="1645"/>
      <c r="BF220" s="1645"/>
      <c r="BG220" s="1645"/>
      <c r="BH220" s="1645"/>
      <c r="BI220" s="1645"/>
      <c r="BJ220" s="1645"/>
      <c r="BK220" s="1645"/>
      <c r="BL220" s="1645"/>
      <c r="BM220" s="1645"/>
      <c r="BN220" s="1645"/>
      <c r="BO220" s="1645"/>
      <c r="BP220" s="1645"/>
      <c r="BQ220" s="1645"/>
      <c r="BR220" s="1645"/>
      <c r="BS220" s="1645"/>
      <c r="BT220" s="1645"/>
      <c r="BU220" s="1645"/>
      <c r="BV220" s="1645"/>
      <c r="BW220" s="1645"/>
      <c r="BX220" s="1645"/>
      <c r="BY220" s="1645"/>
      <c r="BZ220" s="1645"/>
      <c r="CA220" s="1645"/>
      <c r="CB220" s="1645"/>
      <c r="CC220" s="1645"/>
      <c r="CD220" s="1645"/>
      <c r="CE220" s="1645"/>
      <c r="CF220" s="1325"/>
    </row>
    <row customHeight="1" ht="15" hidden="1">
      <c r="A221" s="632" t="s">
        <v>255</v>
      </c>
      <c r="B221" s="633"/>
      <c r="C221" s="633" t="s">
        <v>22</v>
      </c>
      <c r="D221" s="2587" t="s">
        <v>1110</v>
      </c>
      <c r="E221" s="2386" t="s">
        <v>196</v>
      </c>
      <c r="F221" s="2387"/>
      <c r="G221" s="2388"/>
      <c r="H221" s="2392" t="str">
        <f>IF(A221="","",INDEX(DIFFERENTIATION_UNMERGE_VD,MATCH(A221,DIFFERENTIATION_ID_DIFF,0)))</f>
        <v>Производство тепловой энергии. Некомбинированная выработка</v>
      </c>
      <c r="I221" s="2392"/>
      <c r="J221" s="2392"/>
      <c r="K221" s="2392"/>
      <c r="L221" s="2392"/>
      <c r="M221" s="2392"/>
      <c r="N221" s="2392"/>
      <c r="O221" s="2392"/>
      <c r="P221" s="2392"/>
      <c r="Q221" s="2392"/>
      <c r="R221" s="2392"/>
      <c r="S221" s="728"/>
      <c r="T221" s="725"/>
      <c r="U221" s="634"/>
      <c r="V221" s="634"/>
      <c r="W221" s="635"/>
      <c r="X221" s="635"/>
      <c r="Y221" s="635"/>
      <c r="Z221" s="635"/>
      <c r="AA221" s="636"/>
      <c r="AB221" s="637"/>
      <c r="AC221" s="2384"/>
      <c r="AD221" s="638"/>
      <c r="AE221" s="639" t="s">
        <v>22</v>
      </c>
      <c r="AF221" s="639"/>
      <c r="AG221" s="640" t="s">
        <v>1082</v>
      </c>
      <c r="AH221" s="641">
        <v>3</v>
      </c>
      <c r="AI221" s="634"/>
      <c r="AJ221" s="634"/>
      <c r="AK221" s="634"/>
      <c r="AL221" s="634"/>
      <c r="AM221" s="634"/>
      <c r="AN221" s="634"/>
      <c r="AO221" s="634"/>
      <c r="AP221" s="634"/>
      <c r="AQ221" s="634"/>
      <c r="AR221" s="634"/>
      <c r="AS221" s="634"/>
      <c r="AT221" s="634"/>
      <c r="AU221" s="634"/>
      <c r="AV221" s="634"/>
      <c r="AW221" s="634"/>
      <c r="AX221" s="634"/>
      <c r="AY221" s="634"/>
      <c r="AZ221" s="634"/>
      <c r="BA221" s="634"/>
      <c r="BB221" s="634"/>
      <c r="BC221" s="634"/>
      <c r="BD221" s="634"/>
      <c r="BE221" s="634"/>
      <c r="BF221" s="634"/>
      <c r="BG221" s="634"/>
      <c r="BH221" s="634"/>
      <c r="BI221" s="634"/>
      <c r="BJ221" s="634"/>
      <c r="BK221" s="634"/>
      <c r="BL221" s="634"/>
      <c r="BM221" s="634"/>
      <c r="BN221" s="634"/>
      <c r="BO221" s="634"/>
      <c r="BP221" s="634"/>
      <c r="BQ221" s="634"/>
      <c r="BR221" s="634"/>
      <c r="BS221" s="634"/>
      <c r="BT221" s="634"/>
      <c r="BU221" s="634"/>
      <c r="BV221" s="635"/>
      <c r="BW221" s="635"/>
      <c r="BX221" s="635"/>
      <c r="BY221" s="635"/>
      <c r="BZ221" s="635"/>
      <c r="CA221" s="635"/>
      <c r="CB221" s="635"/>
      <c r="CC221" s="635"/>
      <c r="CD221" s="635"/>
      <c r="CE221" s="635"/>
      <c r="CF221" s="1859"/>
    </row>
    <row customHeight="1" ht="15" hidden="1">
      <c r="A222" s="632"/>
      <c r="B222" s="633"/>
      <c r="C222" s="633"/>
      <c r="D222" s="2588"/>
      <c r="E222" s="2386" t="s">
        <v>1037</v>
      </c>
      <c r="F222" s="2387"/>
      <c r="G222" s="2388"/>
      <c r="H222" s="2392" t="str">
        <f>IF(A221="","",INDEX(DIFFERENTIATION_UNMERGE_AREA,MATCH(A221,DIFFERENTIATION_ID_DIFF,0)))</f>
        <v>Территория 3</v>
      </c>
      <c r="I222" s="2392"/>
      <c r="J222" s="2392"/>
      <c r="K222" s="2392"/>
      <c r="L222" s="2392"/>
      <c r="M222" s="2392"/>
      <c r="N222" s="2392"/>
      <c r="O222" s="2392"/>
      <c r="P222" s="2392"/>
      <c r="Q222" s="2392"/>
      <c r="R222" s="2392"/>
      <c r="S222" s="728"/>
      <c r="T222" s="725"/>
      <c r="U222" s="634"/>
      <c r="V222" s="634"/>
      <c r="W222" s="635"/>
      <c r="X222" s="635"/>
      <c r="Y222" s="635"/>
      <c r="Z222" s="635"/>
      <c r="AA222" s="636"/>
      <c r="AB222" s="637"/>
      <c r="AC222" s="2384"/>
      <c r="AD222" s="638"/>
      <c r="AE222" s="639"/>
      <c r="AF222" s="639"/>
      <c r="AG222" s="640"/>
      <c r="AH222" s="641"/>
      <c r="AI222" s="634"/>
      <c r="AJ222" s="634"/>
      <c r="AK222" s="634"/>
      <c r="AL222" s="634"/>
      <c r="AM222" s="634"/>
      <c r="AN222" s="634"/>
      <c r="AO222" s="634"/>
      <c r="AP222" s="634"/>
      <c r="AQ222" s="634"/>
      <c r="AR222" s="634"/>
      <c r="AS222" s="634"/>
      <c r="AT222" s="634"/>
      <c r="AU222" s="634"/>
      <c r="AV222" s="634"/>
      <c r="AW222" s="634"/>
      <c r="AX222" s="634"/>
      <c r="AY222" s="634"/>
      <c r="AZ222" s="634"/>
      <c r="BA222" s="634"/>
      <c r="BB222" s="634"/>
      <c r="BC222" s="634"/>
      <c r="BD222" s="634"/>
      <c r="BE222" s="634"/>
      <c r="BF222" s="634"/>
      <c r="BG222" s="634"/>
      <c r="BH222" s="634"/>
      <c r="BI222" s="634"/>
      <c r="BJ222" s="634"/>
      <c r="BK222" s="634"/>
      <c r="BL222" s="634"/>
      <c r="BM222" s="634"/>
      <c r="BN222" s="634"/>
      <c r="BO222" s="634"/>
      <c r="BP222" s="634"/>
      <c r="BQ222" s="634"/>
      <c r="BR222" s="634"/>
      <c r="BS222" s="634"/>
      <c r="BT222" s="634"/>
      <c r="BU222" s="634"/>
      <c r="BV222" s="635"/>
      <c r="BW222" s="635"/>
      <c r="BX222" s="635"/>
      <c r="BY222" s="635"/>
      <c r="BZ222" s="635"/>
      <c r="CA222" s="635"/>
      <c r="CB222" s="635"/>
      <c r="CC222" s="635"/>
      <c r="CD222" s="635"/>
      <c r="CE222" s="635"/>
      <c r="CF222" s="1859"/>
    </row>
    <row customHeight="1" ht="15" hidden="1">
      <c r="A223" s="632"/>
      <c r="B223" s="633"/>
      <c r="C223" s="633"/>
      <c r="D223" s="2588"/>
      <c r="E223" s="2386" t="s">
        <v>1038</v>
      </c>
      <c r="F223" s="2387"/>
      <c r="G223" s="2388"/>
      <c r="H223" s="2392" t="str">
        <f>IF(A221="","",INDEX(DIFFERENTIATION_UNMERGE_SYSTEM,MATCH(A221,DIFFERENTIATION_ID_DIFF,0)))</f>
        <v>с. Русская Васильевка, ул. Специалистов, 1 (сдк), котельная № 1-10</v>
      </c>
      <c r="I223" s="2392"/>
      <c r="J223" s="2392"/>
      <c r="K223" s="2392"/>
      <c r="L223" s="2392"/>
      <c r="M223" s="2392"/>
      <c r="N223" s="2392"/>
      <c r="O223" s="2392"/>
      <c r="P223" s="2392"/>
      <c r="Q223" s="2392"/>
      <c r="R223" s="2392"/>
      <c r="S223" s="728"/>
      <c r="T223" s="725"/>
      <c r="U223" s="634"/>
      <c r="V223" s="634"/>
      <c r="W223" s="635"/>
      <c r="X223" s="635"/>
      <c r="Y223" s="635"/>
      <c r="Z223" s="635"/>
      <c r="AA223" s="636"/>
      <c r="AB223" s="637"/>
      <c r="AC223" s="2384"/>
      <c r="AD223" s="638"/>
      <c r="AE223" s="639"/>
      <c r="AF223" s="639"/>
      <c r="AG223" s="640"/>
      <c r="AH223" s="641"/>
      <c r="AI223" s="634"/>
      <c r="AJ223" s="634"/>
      <c r="AK223" s="634"/>
      <c r="AL223" s="634"/>
      <c r="AM223" s="634"/>
      <c r="AN223" s="634"/>
      <c r="AO223" s="634"/>
      <c r="AP223" s="634"/>
      <c r="AQ223" s="634"/>
      <c r="AR223" s="634"/>
      <c r="AS223" s="634"/>
      <c r="AT223" s="634"/>
      <c r="AU223" s="634"/>
      <c r="AV223" s="634"/>
      <c r="AW223" s="634"/>
      <c r="AX223" s="634"/>
      <c r="AY223" s="634"/>
      <c r="AZ223" s="634"/>
      <c r="BA223" s="634"/>
      <c r="BB223" s="634"/>
      <c r="BC223" s="634"/>
      <c r="BD223" s="634"/>
      <c r="BE223" s="634"/>
      <c r="BF223" s="634"/>
      <c r="BG223" s="634"/>
      <c r="BH223" s="634"/>
      <c r="BI223" s="634"/>
      <c r="BJ223" s="634"/>
      <c r="BK223" s="634"/>
      <c r="BL223" s="634"/>
      <c r="BM223" s="634"/>
      <c r="BN223" s="634"/>
      <c r="BO223" s="634"/>
      <c r="BP223" s="634"/>
      <c r="BQ223" s="634"/>
      <c r="BR223" s="634"/>
      <c r="BS223" s="634"/>
      <c r="BT223" s="634"/>
      <c r="BU223" s="634"/>
      <c r="BV223" s="635"/>
      <c r="BW223" s="635"/>
      <c r="BX223" s="635"/>
      <c r="BY223" s="635"/>
      <c r="BZ223" s="635"/>
      <c r="CA223" s="635"/>
      <c r="CB223" s="635"/>
      <c r="CC223" s="635"/>
      <c r="CD223" s="635"/>
      <c r="CE223" s="635"/>
      <c r="CF223" s="1859"/>
    </row>
    <row customHeight="1" ht="24.75" hidden="1">
      <c r="A224" s="1815"/>
      <c r="B224" s="1169"/>
      <c r="C224" s="421"/>
      <c r="D224" s="2588"/>
      <c r="E224" s="2385" t="s">
        <v>1083</v>
      </c>
      <c r="F224" s="2385"/>
      <c r="G224" s="2385"/>
      <c r="H224" s="2385"/>
      <c r="I224" s="2385"/>
      <c r="J224" s="2385"/>
      <c r="K224" s="2385"/>
      <c r="L224" s="2385"/>
      <c r="M224" s="2385"/>
      <c r="N224" s="2385"/>
      <c r="O224" s="2385"/>
      <c r="P224" s="2385"/>
      <c r="Q224" s="567">
        <f>SUMIF(T225:T226,"i",Q225:Q226)</f>
        <v>0</v>
      </c>
      <c r="R224" s="1026"/>
      <c r="S224" s="1807" t="s">
        <v>1084</v>
      </c>
      <c r="T224" s="726" t="s">
        <v>1085</v>
      </c>
      <c r="U224" s="2383">
        <v>1</v>
      </c>
      <c r="V224" s="2383" t="s">
        <v>1048</v>
      </c>
      <c r="W224" s="1169"/>
      <c r="X224" s="1169"/>
      <c r="Y224" s="1169"/>
      <c r="Z224" s="1169"/>
      <c r="AA224" s="1645"/>
      <c r="AB224" s="1169"/>
      <c r="AC224" s="2384"/>
      <c r="AD224" s="638"/>
      <c r="AE224" s="1169"/>
      <c r="AF224" s="1169"/>
      <c r="AG224" s="1645"/>
      <c r="AH224" s="1645"/>
      <c r="AI224" s="1645"/>
      <c r="AJ224" s="1645"/>
      <c r="AK224" s="1645"/>
      <c r="AL224" s="1645"/>
      <c r="AM224" s="1645"/>
      <c r="AN224" s="1645"/>
      <c r="AO224" s="1645"/>
      <c r="AP224" s="1645"/>
      <c r="AQ224" s="1645"/>
      <c r="AR224" s="1645"/>
      <c r="AS224" s="1645"/>
      <c r="AT224" s="1645"/>
      <c r="AU224" s="1645"/>
      <c r="AV224" s="1645"/>
      <c r="AW224" s="1645"/>
      <c r="AX224" s="1645"/>
      <c r="AY224" s="1645"/>
      <c r="AZ224" s="1645"/>
      <c r="BA224" s="1645"/>
      <c r="BB224" s="1645"/>
      <c r="BC224" s="1645"/>
      <c r="BD224" s="1645"/>
      <c r="BE224" s="1645"/>
      <c r="BF224" s="1645"/>
      <c r="BG224" s="1645"/>
      <c r="BH224" s="1645"/>
      <c r="BI224" s="1645"/>
      <c r="BJ224" s="1645"/>
      <c r="BK224" s="1645"/>
      <c r="BL224" s="1645"/>
      <c r="BM224" s="1645"/>
      <c r="BN224" s="1645"/>
      <c r="BO224" s="1645"/>
      <c r="BP224" s="1645"/>
      <c r="BQ224" s="1645"/>
      <c r="BR224" s="1645"/>
      <c r="BS224" s="1645"/>
      <c r="BT224" s="1645"/>
      <c r="BU224" s="1645"/>
      <c r="BV224" s="1169"/>
      <c r="BW224" s="1169"/>
      <c r="BX224" s="1169"/>
      <c r="BY224" s="1169"/>
      <c r="BZ224" s="1169"/>
      <c r="CA224" s="1169"/>
      <c r="CB224" s="1169"/>
      <c r="CC224" s="1169"/>
      <c r="CD224" s="1169"/>
      <c r="CE224" s="1169"/>
      <c r="CF224" s="1859"/>
    </row>
    <row customHeight="1" ht="11.25" hidden="1">
      <c r="A225" s="1802"/>
      <c r="B225" s="1645"/>
      <c r="C225" s="1645"/>
      <c r="D225" s="2588"/>
      <c r="E225" s="644"/>
      <c r="F225" s="644">
        <v>0</v>
      </c>
      <c r="G225" s="644"/>
      <c r="H225" s="644"/>
      <c r="I225" s="644"/>
      <c r="J225" s="644"/>
      <c r="K225" s="644"/>
      <c r="L225" s="644"/>
      <c r="M225" s="644"/>
      <c r="N225" s="644"/>
      <c r="O225" s="644"/>
      <c r="P225" s="644"/>
      <c r="Q225" s="644"/>
      <c r="R225" s="644"/>
      <c r="S225" s="645"/>
      <c r="T225" s="727"/>
      <c r="U225" s="2383"/>
      <c r="V225" s="2383"/>
      <c r="W225" s="1645"/>
      <c r="X225" s="1645"/>
      <c r="Y225" s="1645"/>
      <c r="Z225" s="1645"/>
      <c r="AA225" s="1645"/>
      <c r="AB225" s="1169"/>
      <c r="AC225" s="2384"/>
      <c r="AD225" s="638"/>
      <c r="AE225" s="1169"/>
      <c r="AF225" s="1169"/>
      <c r="AG225" s="1645"/>
      <c r="AH225" s="1645"/>
      <c r="AI225" s="1645"/>
      <c r="AJ225" s="1645"/>
      <c r="AK225" s="1645"/>
      <c r="AL225" s="1645"/>
      <c r="AM225" s="1645"/>
      <c r="AN225" s="1645"/>
      <c r="AO225" s="1645"/>
      <c r="AP225" s="1645"/>
      <c r="AQ225" s="1645"/>
      <c r="AR225" s="1645"/>
      <c r="AS225" s="1645"/>
      <c r="AT225" s="1645"/>
      <c r="AU225" s="1645"/>
      <c r="AV225" s="1645"/>
      <c r="AW225" s="1645"/>
      <c r="AX225" s="1645"/>
      <c r="AY225" s="1645"/>
      <c r="AZ225" s="1645"/>
      <c r="BA225" s="1645"/>
      <c r="BB225" s="1645"/>
      <c r="BC225" s="1645"/>
      <c r="BD225" s="1645"/>
      <c r="BE225" s="1645"/>
      <c r="BF225" s="1645"/>
      <c r="BG225" s="1645"/>
      <c r="BH225" s="1645"/>
      <c r="BI225" s="1645"/>
      <c r="BJ225" s="1645"/>
      <c r="BK225" s="1645"/>
      <c r="BL225" s="1645"/>
      <c r="BM225" s="1645"/>
      <c r="BN225" s="1645"/>
      <c r="BO225" s="1645"/>
      <c r="BP225" s="1645"/>
      <c r="BQ225" s="1645"/>
      <c r="BR225" s="1645"/>
      <c r="BS225" s="1645"/>
      <c r="BT225" s="1645"/>
      <c r="BU225" s="1645"/>
      <c r="BV225" s="1645"/>
      <c r="BW225" s="1645"/>
      <c r="BX225" s="1645"/>
      <c r="BY225" s="1645"/>
      <c r="BZ225" s="1645"/>
      <c r="CA225" s="1645"/>
      <c r="CB225" s="1645"/>
      <c r="CC225" s="1645"/>
      <c r="CD225" s="1645"/>
      <c r="CE225" s="1645"/>
      <c r="CF225" s="1859"/>
    </row>
    <row customHeight="1" ht="11.25" hidden="1">
      <c r="A226" s="1815"/>
      <c r="B226" s="1169"/>
      <c r="C226" s="421"/>
      <c r="D226" s="2588"/>
      <c r="E226" s="658" t="s">
        <v>22</v>
      </c>
      <c r="F226" s="1177" t="s">
        <v>22</v>
      </c>
      <c r="G226" s="1177" t="s">
        <v>1088</v>
      </c>
      <c r="H226" s="660" t="s">
        <v>22</v>
      </c>
      <c r="I226" s="660"/>
      <c r="J226" s="660"/>
      <c r="K226" s="660"/>
      <c r="L226" s="660"/>
      <c r="M226" s="660"/>
      <c r="N226" s="660"/>
      <c r="O226" s="660"/>
      <c r="P226" s="660"/>
      <c r="Q226" s="660"/>
      <c r="R226" s="661"/>
      <c r="S226" s="662"/>
      <c r="T226" s="727"/>
      <c r="U226" s="2383"/>
      <c r="V226" s="2383"/>
      <c r="W226" s="1169"/>
      <c r="X226" s="1169"/>
      <c r="Y226" s="1169"/>
      <c r="Z226" s="1169"/>
      <c r="AA226" s="1645"/>
      <c r="AB226" s="1169"/>
      <c r="AC226" s="2384"/>
      <c r="AD226" s="638"/>
      <c r="AE226" s="1169"/>
      <c r="AF226" s="1169"/>
      <c r="AG226" s="1645"/>
      <c r="AH226" s="1645"/>
      <c r="AI226" s="1645"/>
      <c r="AJ226" s="1645"/>
      <c r="AK226" s="1645"/>
      <c r="AL226" s="1645"/>
      <c r="AM226" s="1645"/>
      <c r="AN226" s="1645"/>
      <c r="AO226" s="1645"/>
      <c r="AP226" s="1645"/>
      <c r="AQ226" s="1645"/>
      <c r="AR226" s="1645"/>
      <c r="AS226" s="1645"/>
      <c r="AT226" s="1645"/>
      <c r="AU226" s="1645"/>
      <c r="AV226" s="1645"/>
      <c r="AW226" s="1645"/>
      <c r="AX226" s="1645"/>
      <c r="AY226" s="1645"/>
      <c r="AZ226" s="1645"/>
      <c r="BA226" s="1645"/>
      <c r="BB226" s="1645"/>
      <c r="BC226" s="1645"/>
      <c r="BD226" s="1645"/>
      <c r="BE226" s="1645"/>
      <c r="BF226" s="1645"/>
      <c r="BG226" s="1645"/>
      <c r="BH226" s="1645"/>
      <c r="BI226" s="1645"/>
      <c r="BJ226" s="1645"/>
      <c r="BK226" s="1645"/>
      <c r="BL226" s="1645"/>
      <c r="BM226" s="1645"/>
      <c r="BN226" s="1645"/>
      <c r="BO226" s="1645"/>
      <c r="BP226" s="1645"/>
      <c r="BQ226" s="1645"/>
      <c r="BR226" s="1645"/>
      <c r="BS226" s="1645"/>
      <c r="BT226" s="1645"/>
      <c r="BU226" s="1645"/>
      <c r="BV226" s="1169"/>
      <c r="BW226" s="1169"/>
      <c r="BX226" s="1169"/>
      <c r="BY226" s="1169"/>
      <c r="BZ226" s="1169"/>
      <c r="CA226" s="1169"/>
      <c r="CB226" s="1169"/>
      <c r="CC226" s="1169"/>
      <c r="CD226" s="1169"/>
      <c r="CE226" s="1169"/>
      <c r="CF226" s="1859"/>
    </row>
    <row customHeight="1" ht="5.25" hidden="1">
      <c r="A227" s="1802"/>
      <c r="B227" s="1645"/>
      <c r="C227" s="1645"/>
      <c r="D227" s="2588"/>
      <c r="E227" s="1048"/>
      <c r="F227" s="1048"/>
      <c r="G227" s="1048"/>
      <c r="H227" s="1048"/>
      <c r="I227" s="1048"/>
      <c r="J227" s="1048"/>
      <c r="K227" s="1048"/>
      <c r="L227" s="1048"/>
      <c r="M227" s="1048"/>
      <c r="N227" s="1048"/>
      <c r="O227" s="1048"/>
      <c r="P227" s="1048"/>
      <c r="Q227" s="1049"/>
      <c r="R227" s="1050"/>
      <c r="S227" s="1051"/>
      <c r="T227" s="726" t="s">
        <v>1085</v>
      </c>
      <c r="U227" s="2383">
        <v>1</v>
      </c>
      <c r="V227" s="2383" t="s">
        <v>1048</v>
      </c>
      <c r="W227" s="1645"/>
      <c r="X227" s="1645"/>
      <c r="Y227" s="1645"/>
      <c r="Z227" s="1645"/>
      <c r="AA227" s="1645"/>
      <c r="AB227" s="1645"/>
      <c r="AC227" s="1046"/>
      <c r="AD227" s="1047"/>
      <c r="AE227" s="1645"/>
      <c r="AF227" s="1645"/>
      <c r="AG227" s="1645"/>
      <c r="AH227" s="1645"/>
      <c r="AI227" s="1645"/>
      <c r="AJ227" s="1645"/>
      <c r="AK227" s="1645"/>
      <c r="AL227" s="1645"/>
      <c r="AM227" s="1645"/>
      <c r="AN227" s="1645"/>
      <c r="AO227" s="1645"/>
      <c r="AP227" s="1645"/>
      <c r="AQ227" s="1645"/>
      <c r="AR227" s="1645"/>
      <c r="AS227" s="1645"/>
      <c r="AT227" s="1645"/>
      <c r="AU227" s="1645"/>
      <c r="AV227" s="1645"/>
      <c r="AW227" s="1645"/>
      <c r="AX227" s="1645"/>
      <c r="AY227" s="1645"/>
      <c r="AZ227" s="1645"/>
      <c r="BA227" s="1645"/>
      <c r="BB227" s="1645"/>
      <c r="BC227" s="1645"/>
      <c r="BD227" s="1645"/>
      <c r="BE227" s="1645"/>
      <c r="BF227" s="1645"/>
      <c r="BG227" s="1645"/>
      <c r="BH227" s="1645"/>
      <c r="BI227" s="1645"/>
      <c r="BJ227" s="1645"/>
      <c r="BK227" s="1645"/>
      <c r="BL227" s="1645"/>
      <c r="BM227" s="1645"/>
      <c r="BN227" s="1645"/>
      <c r="BO227" s="1645"/>
      <c r="BP227" s="1645"/>
      <c r="BQ227" s="1645"/>
      <c r="BR227" s="1645"/>
      <c r="BS227" s="1645"/>
      <c r="BT227" s="1645"/>
      <c r="BU227" s="1645"/>
      <c r="BV227" s="1645"/>
      <c r="BW227" s="1645"/>
      <c r="BX227" s="1645"/>
      <c r="BY227" s="1645"/>
      <c r="BZ227" s="1645"/>
      <c r="CA227" s="1645"/>
      <c r="CB227" s="1645"/>
      <c r="CC227" s="1645"/>
      <c r="CD227" s="1645"/>
      <c r="CE227" s="1645"/>
      <c r="CF227" s="1325"/>
    </row>
    <row customHeight="1" ht="5.25" hidden="1">
      <c r="A228" s="1802"/>
      <c r="B228" s="1645"/>
      <c r="C228" s="1645"/>
      <c r="D228" s="2588"/>
      <c r="E228" s="644"/>
      <c r="F228" s="644"/>
      <c r="G228" s="644"/>
      <c r="H228" s="644"/>
      <c r="I228" s="644"/>
      <c r="J228" s="644"/>
      <c r="K228" s="644"/>
      <c r="L228" s="644"/>
      <c r="M228" s="644"/>
      <c r="N228" s="644"/>
      <c r="O228" s="644"/>
      <c r="P228" s="644"/>
      <c r="Q228" s="644"/>
      <c r="R228" s="644"/>
      <c r="S228" s="645"/>
      <c r="T228" s="727"/>
      <c r="U228" s="2383"/>
      <c r="V228" s="2383"/>
      <c r="W228" s="1645"/>
      <c r="X228" s="1645"/>
      <c r="Y228" s="1645"/>
      <c r="Z228" s="1645"/>
      <c r="AA228" s="1645"/>
      <c r="AB228" s="1645"/>
      <c r="AC228" s="1046"/>
      <c r="AD228" s="1047"/>
      <c r="AE228" s="1645"/>
      <c r="AF228" s="1645"/>
      <c r="AG228" s="1645"/>
      <c r="AH228" s="1645"/>
      <c r="AI228" s="1645"/>
      <c r="AJ228" s="1645"/>
      <c r="AK228" s="1645"/>
      <c r="AL228" s="1645"/>
      <c r="AM228" s="1645"/>
      <c r="AN228" s="1645"/>
      <c r="AO228" s="1645"/>
      <c r="AP228" s="1645"/>
      <c r="AQ228" s="1645"/>
      <c r="AR228" s="1645"/>
      <c r="AS228" s="1645"/>
      <c r="AT228" s="1645"/>
      <c r="AU228" s="1645"/>
      <c r="AV228" s="1645"/>
      <c r="AW228" s="1645"/>
      <c r="AX228" s="1645"/>
      <c r="AY228" s="1645"/>
      <c r="AZ228" s="1645"/>
      <c r="BA228" s="1645"/>
      <c r="BB228" s="1645"/>
      <c r="BC228" s="1645"/>
      <c r="BD228" s="1645"/>
      <c r="BE228" s="1645"/>
      <c r="BF228" s="1645"/>
      <c r="BG228" s="1645"/>
      <c r="BH228" s="1645"/>
      <c r="BI228" s="1645"/>
      <c r="BJ228" s="1645"/>
      <c r="BK228" s="1645"/>
      <c r="BL228" s="1645"/>
      <c r="BM228" s="1645"/>
      <c r="BN228" s="1645"/>
      <c r="BO228" s="1645"/>
      <c r="BP228" s="1645"/>
      <c r="BQ228" s="1645"/>
      <c r="BR228" s="1645"/>
      <c r="BS228" s="1645"/>
      <c r="BT228" s="1645"/>
      <c r="BU228" s="1645"/>
      <c r="BV228" s="1645"/>
      <c r="BW228" s="1645"/>
      <c r="BX228" s="1645"/>
      <c r="BY228" s="1645"/>
      <c r="BZ228" s="1645"/>
      <c r="CA228" s="1645"/>
      <c r="CB228" s="1645"/>
      <c r="CC228" s="1645"/>
      <c r="CD228" s="1645"/>
      <c r="CE228" s="1645"/>
      <c r="CF228" s="1325"/>
    </row>
    <row customHeight="1" ht="5.25" hidden="1">
      <c r="A229" s="1802"/>
      <c r="B229" s="1645"/>
      <c r="C229" s="1645"/>
      <c r="D229" s="2589"/>
      <c r="E229" s="1052"/>
      <c r="F229" s="1053"/>
      <c r="G229" s="1053"/>
      <c r="H229" s="1054"/>
      <c r="I229" s="1054"/>
      <c r="J229" s="1054"/>
      <c r="K229" s="1054"/>
      <c r="L229" s="1054"/>
      <c r="M229" s="1054"/>
      <c r="N229" s="1054"/>
      <c r="O229" s="1054"/>
      <c r="P229" s="1054"/>
      <c r="Q229" s="1054"/>
      <c r="R229" s="955"/>
      <c r="S229" s="1055"/>
      <c r="T229" s="727"/>
      <c r="U229" s="2383"/>
      <c r="V229" s="2383"/>
      <c r="W229" s="1645"/>
      <c r="X229" s="1645"/>
      <c r="Y229" s="1645"/>
      <c r="Z229" s="1645"/>
      <c r="AA229" s="1645"/>
      <c r="AB229" s="1645"/>
      <c r="AC229" s="1046"/>
      <c r="AD229" s="1047"/>
      <c r="AE229" s="1645"/>
      <c r="AF229" s="1645"/>
      <c r="AG229" s="1645"/>
      <c r="AH229" s="1645"/>
      <c r="AI229" s="1645"/>
      <c r="AJ229" s="1645"/>
      <c r="AK229" s="1645"/>
      <c r="AL229" s="1645"/>
      <c r="AM229" s="1645"/>
      <c r="AN229" s="1645"/>
      <c r="AO229" s="1645"/>
      <c r="AP229" s="1645"/>
      <c r="AQ229" s="1645"/>
      <c r="AR229" s="1645"/>
      <c r="AS229" s="1645"/>
      <c r="AT229" s="1645"/>
      <c r="AU229" s="1645"/>
      <c r="AV229" s="1645"/>
      <c r="AW229" s="1645"/>
      <c r="AX229" s="1645"/>
      <c r="AY229" s="1645"/>
      <c r="AZ229" s="1645"/>
      <c r="BA229" s="1645"/>
      <c r="BB229" s="1645"/>
      <c r="BC229" s="1645"/>
      <c r="BD229" s="1645"/>
      <c r="BE229" s="1645"/>
      <c r="BF229" s="1645"/>
      <c r="BG229" s="1645"/>
      <c r="BH229" s="1645"/>
      <c r="BI229" s="1645"/>
      <c r="BJ229" s="1645"/>
      <c r="BK229" s="1645"/>
      <c r="BL229" s="1645"/>
      <c r="BM229" s="1645"/>
      <c r="BN229" s="1645"/>
      <c r="BO229" s="1645"/>
      <c r="BP229" s="1645"/>
      <c r="BQ229" s="1645"/>
      <c r="BR229" s="1645"/>
      <c r="BS229" s="1645"/>
      <c r="BT229" s="1645"/>
      <c r="BU229" s="1645"/>
      <c r="BV229" s="1645"/>
      <c r="BW229" s="1645"/>
      <c r="BX229" s="1645"/>
      <c r="BY229" s="1645"/>
      <c r="BZ229" s="1645"/>
      <c r="CA229" s="1645"/>
      <c r="CB229" s="1645"/>
      <c r="CC229" s="1645"/>
      <c r="CD229" s="1645"/>
      <c r="CE229" s="1645"/>
      <c r="CF229" s="1325"/>
    </row>
    <row customHeight="1" ht="15" hidden="1">
      <c r="A230" s="632" t="s">
        <v>257</v>
      </c>
      <c r="B230" s="633"/>
      <c r="C230" s="633" t="s">
        <v>22</v>
      </c>
      <c r="D230" s="2587" t="s">
        <v>1111</v>
      </c>
      <c r="E230" s="2386" t="s">
        <v>196</v>
      </c>
      <c r="F230" s="2387"/>
      <c r="G230" s="2388"/>
      <c r="H230" s="2392" t="str">
        <f>IF(A230="","",INDEX(DIFFERENTIATION_UNMERGE_VD,MATCH(A230,DIFFERENTIATION_ID_DIFF,0)))</f>
        <v>Производство тепловой энергии. Некомбинированная выработка</v>
      </c>
      <c r="I230" s="2392"/>
      <c r="J230" s="2392"/>
      <c r="K230" s="2392"/>
      <c r="L230" s="2392"/>
      <c r="M230" s="2392"/>
      <c r="N230" s="2392"/>
      <c r="O230" s="2392"/>
      <c r="P230" s="2392"/>
      <c r="Q230" s="2392"/>
      <c r="R230" s="2392"/>
      <c r="S230" s="728"/>
      <c r="T230" s="725"/>
      <c r="U230" s="634"/>
      <c r="V230" s="634"/>
      <c r="W230" s="635"/>
      <c r="X230" s="635"/>
      <c r="Y230" s="635"/>
      <c r="Z230" s="635"/>
      <c r="AA230" s="636"/>
      <c r="AB230" s="637"/>
      <c r="AC230" s="2384"/>
      <c r="AD230" s="638"/>
      <c r="AE230" s="639" t="s">
        <v>22</v>
      </c>
      <c r="AF230" s="639"/>
      <c r="AG230" s="640" t="s">
        <v>1082</v>
      </c>
      <c r="AH230" s="641">
        <v>3</v>
      </c>
      <c r="AI230" s="634"/>
      <c r="AJ230" s="634"/>
      <c r="AK230" s="634"/>
      <c r="AL230" s="634"/>
      <c r="AM230" s="634"/>
      <c r="AN230" s="634"/>
      <c r="AO230" s="634"/>
      <c r="AP230" s="634"/>
      <c r="AQ230" s="634"/>
      <c r="AR230" s="634"/>
      <c r="AS230" s="634"/>
      <c r="AT230" s="634"/>
      <c r="AU230" s="634"/>
      <c r="AV230" s="634"/>
      <c r="AW230" s="634"/>
      <c r="AX230" s="634"/>
      <c r="AY230" s="634"/>
      <c r="AZ230" s="634"/>
      <c r="BA230" s="634"/>
      <c r="BB230" s="634"/>
      <c r="BC230" s="634"/>
      <c r="BD230" s="634"/>
      <c r="BE230" s="634"/>
      <c r="BF230" s="634"/>
      <c r="BG230" s="634"/>
      <c r="BH230" s="634"/>
      <c r="BI230" s="634"/>
      <c r="BJ230" s="634"/>
      <c r="BK230" s="634"/>
      <c r="BL230" s="634"/>
      <c r="BM230" s="634"/>
      <c r="BN230" s="634"/>
      <c r="BO230" s="634"/>
      <c r="BP230" s="634"/>
      <c r="BQ230" s="634"/>
      <c r="BR230" s="634"/>
      <c r="BS230" s="634"/>
      <c r="BT230" s="634"/>
      <c r="BU230" s="634"/>
      <c r="BV230" s="635"/>
      <c r="BW230" s="635"/>
      <c r="BX230" s="635"/>
      <c r="BY230" s="635"/>
      <c r="BZ230" s="635"/>
      <c r="CA230" s="635"/>
      <c r="CB230" s="635"/>
      <c r="CC230" s="635"/>
      <c r="CD230" s="635"/>
      <c r="CE230" s="635"/>
      <c r="CF230" s="1859"/>
    </row>
    <row customHeight="1" ht="15" hidden="1">
      <c r="A231" s="632"/>
      <c r="B231" s="633"/>
      <c r="C231" s="633"/>
      <c r="D231" s="2588"/>
      <c r="E231" s="2386" t="s">
        <v>1037</v>
      </c>
      <c r="F231" s="2387"/>
      <c r="G231" s="2388"/>
      <c r="H231" s="2392" t="str">
        <f>IF(A230="","",INDEX(DIFFERENTIATION_UNMERGE_AREA,MATCH(A230,DIFFERENTIATION_ID_DIFF,0)))</f>
        <v>Территория 3</v>
      </c>
      <c r="I231" s="2392"/>
      <c r="J231" s="2392"/>
      <c r="K231" s="2392"/>
      <c r="L231" s="2392"/>
      <c r="M231" s="2392"/>
      <c r="N231" s="2392"/>
      <c r="O231" s="2392"/>
      <c r="P231" s="2392"/>
      <c r="Q231" s="2392"/>
      <c r="R231" s="2392"/>
      <c r="S231" s="728"/>
      <c r="T231" s="725"/>
      <c r="U231" s="634"/>
      <c r="V231" s="634"/>
      <c r="W231" s="635"/>
      <c r="X231" s="635"/>
      <c r="Y231" s="635"/>
      <c r="Z231" s="635"/>
      <c r="AA231" s="636"/>
      <c r="AB231" s="637"/>
      <c r="AC231" s="2384"/>
      <c r="AD231" s="638"/>
      <c r="AE231" s="639"/>
      <c r="AF231" s="639"/>
      <c r="AG231" s="640"/>
      <c r="AH231" s="641"/>
      <c r="AI231" s="634"/>
      <c r="AJ231" s="634"/>
      <c r="AK231" s="634"/>
      <c r="AL231" s="634"/>
      <c r="AM231" s="634"/>
      <c r="AN231" s="634"/>
      <c r="AO231" s="634"/>
      <c r="AP231" s="634"/>
      <c r="AQ231" s="634"/>
      <c r="AR231" s="634"/>
      <c r="AS231" s="634"/>
      <c r="AT231" s="634"/>
      <c r="AU231" s="634"/>
      <c r="AV231" s="634"/>
      <c r="AW231" s="634"/>
      <c r="AX231" s="634"/>
      <c r="AY231" s="634"/>
      <c r="AZ231" s="634"/>
      <c r="BA231" s="634"/>
      <c r="BB231" s="634"/>
      <c r="BC231" s="634"/>
      <c r="BD231" s="634"/>
      <c r="BE231" s="634"/>
      <c r="BF231" s="634"/>
      <c r="BG231" s="634"/>
      <c r="BH231" s="634"/>
      <c r="BI231" s="634"/>
      <c r="BJ231" s="634"/>
      <c r="BK231" s="634"/>
      <c r="BL231" s="634"/>
      <c r="BM231" s="634"/>
      <c r="BN231" s="634"/>
      <c r="BO231" s="634"/>
      <c r="BP231" s="634"/>
      <c r="BQ231" s="634"/>
      <c r="BR231" s="634"/>
      <c r="BS231" s="634"/>
      <c r="BT231" s="634"/>
      <c r="BU231" s="634"/>
      <c r="BV231" s="635"/>
      <c r="BW231" s="635"/>
      <c r="BX231" s="635"/>
      <c r="BY231" s="635"/>
      <c r="BZ231" s="635"/>
      <c r="CA231" s="635"/>
      <c r="CB231" s="635"/>
      <c r="CC231" s="635"/>
      <c r="CD231" s="635"/>
      <c r="CE231" s="635"/>
      <c r="CF231" s="1859"/>
    </row>
    <row customHeight="1" ht="15" hidden="1">
      <c r="A232" s="632"/>
      <c r="B232" s="633"/>
      <c r="C232" s="633"/>
      <c r="D232" s="2588"/>
      <c r="E232" s="2386" t="s">
        <v>1038</v>
      </c>
      <c r="F232" s="2387"/>
      <c r="G232" s="2388"/>
      <c r="H232" s="2392" t="str">
        <f>IF(A230="","",INDEX(DIFFERENTIATION_UNMERGE_SYSTEM,MATCH(A230,DIFFERENTIATION_ID_DIFF,0)))</f>
        <v>с. Ивановка, ул. Центральная, 4А (сдк), котельная № 1-11</v>
      </c>
      <c r="I232" s="2392"/>
      <c r="J232" s="2392"/>
      <c r="K232" s="2392"/>
      <c r="L232" s="2392"/>
      <c r="M232" s="2392"/>
      <c r="N232" s="2392"/>
      <c r="O232" s="2392"/>
      <c r="P232" s="2392"/>
      <c r="Q232" s="2392"/>
      <c r="R232" s="2392"/>
      <c r="S232" s="728"/>
      <c r="T232" s="725"/>
      <c r="U232" s="634"/>
      <c r="V232" s="634"/>
      <c r="W232" s="635"/>
      <c r="X232" s="635"/>
      <c r="Y232" s="635"/>
      <c r="Z232" s="635"/>
      <c r="AA232" s="636"/>
      <c r="AB232" s="637"/>
      <c r="AC232" s="2384"/>
      <c r="AD232" s="638"/>
      <c r="AE232" s="639"/>
      <c r="AF232" s="639"/>
      <c r="AG232" s="640"/>
      <c r="AH232" s="641"/>
      <c r="AI232" s="634"/>
      <c r="AJ232" s="634"/>
      <c r="AK232" s="634"/>
      <c r="AL232" s="634"/>
      <c r="AM232" s="634"/>
      <c r="AN232" s="634"/>
      <c r="AO232" s="634"/>
      <c r="AP232" s="634"/>
      <c r="AQ232" s="634"/>
      <c r="AR232" s="634"/>
      <c r="AS232" s="634"/>
      <c r="AT232" s="634"/>
      <c r="AU232" s="634"/>
      <c r="AV232" s="634"/>
      <c r="AW232" s="634"/>
      <c r="AX232" s="634"/>
      <c r="AY232" s="634"/>
      <c r="AZ232" s="634"/>
      <c r="BA232" s="634"/>
      <c r="BB232" s="634"/>
      <c r="BC232" s="634"/>
      <c r="BD232" s="634"/>
      <c r="BE232" s="634"/>
      <c r="BF232" s="634"/>
      <c r="BG232" s="634"/>
      <c r="BH232" s="634"/>
      <c r="BI232" s="634"/>
      <c r="BJ232" s="634"/>
      <c r="BK232" s="634"/>
      <c r="BL232" s="634"/>
      <c r="BM232" s="634"/>
      <c r="BN232" s="634"/>
      <c r="BO232" s="634"/>
      <c r="BP232" s="634"/>
      <c r="BQ232" s="634"/>
      <c r="BR232" s="634"/>
      <c r="BS232" s="634"/>
      <c r="BT232" s="634"/>
      <c r="BU232" s="634"/>
      <c r="BV232" s="635"/>
      <c r="BW232" s="635"/>
      <c r="BX232" s="635"/>
      <c r="BY232" s="635"/>
      <c r="BZ232" s="635"/>
      <c r="CA232" s="635"/>
      <c r="CB232" s="635"/>
      <c r="CC232" s="635"/>
      <c r="CD232" s="635"/>
      <c r="CE232" s="635"/>
      <c r="CF232" s="1859"/>
    </row>
    <row customHeight="1" ht="24.75" hidden="1">
      <c r="A233" s="1815"/>
      <c r="B233" s="1169"/>
      <c r="C233" s="421"/>
      <c r="D233" s="2588"/>
      <c r="E233" s="2385" t="s">
        <v>1083</v>
      </c>
      <c r="F233" s="2385"/>
      <c r="G233" s="2385"/>
      <c r="H233" s="2385"/>
      <c r="I233" s="2385"/>
      <c r="J233" s="2385"/>
      <c r="K233" s="2385"/>
      <c r="L233" s="2385"/>
      <c r="M233" s="2385"/>
      <c r="N233" s="2385"/>
      <c r="O233" s="2385"/>
      <c r="P233" s="2385"/>
      <c r="Q233" s="567">
        <f>SUMIF(T234:T235,"i",Q234:Q235)</f>
        <v>0</v>
      </c>
      <c r="R233" s="1026"/>
      <c r="S233" s="1807" t="s">
        <v>1084</v>
      </c>
      <c r="T233" s="726" t="s">
        <v>1085</v>
      </c>
      <c r="U233" s="2383">
        <v>1</v>
      </c>
      <c r="V233" s="2383" t="s">
        <v>1048</v>
      </c>
      <c r="W233" s="1169"/>
      <c r="X233" s="1169"/>
      <c r="Y233" s="1169"/>
      <c r="Z233" s="1169"/>
      <c r="AA233" s="1645"/>
      <c r="AB233" s="1169"/>
      <c r="AC233" s="2384"/>
      <c r="AD233" s="638"/>
      <c r="AE233" s="1169"/>
      <c r="AF233" s="1169"/>
      <c r="AG233" s="1645"/>
      <c r="AH233" s="1645"/>
      <c r="AI233" s="1645"/>
      <c r="AJ233" s="1645"/>
      <c r="AK233" s="1645"/>
      <c r="AL233" s="1645"/>
      <c r="AM233" s="1645"/>
      <c r="AN233" s="1645"/>
      <c r="AO233" s="1645"/>
      <c r="AP233" s="1645"/>
      <c r="AQ233" s="1645"/>
      <c r="AR233" s="1645"/>
      <c r="AS233" s="1645"/>
      <c r="AT233" s="1645"/>
      <c r="AU233" s="1645"/>
      <c r="AV233" s="1645"/>
      <c r="AW233" s="1645"/>
      <c r="AX233" s="1645"/>
      <c r="AY233" s="1645"/>
      <c r="AZ233" s="1645"/>
      <c r="BA233" s="1645"/>
      <c r="BB233" s="1645"/>
      <c r="BC233" s="1645"/>
      <c r="BD233" s="1645"/>
      <c r="BE233" s="1645"/>
      <c r="BF233" s="1645"/>
      <c r="BG233" s="1645"/>
      <c r="BH233" s="1645"/>
      <c r="BI233" s="1645"/>
      <c r="BJ233" s="1645"/>
      <c r="BK233" s="1645"/>
      <c r="BL233" s="1645"/>
      <c r="BM233" s="1645"/>
      <c r="BN233" s="1645"/>
      <c r="BO233" s="1645"/>
      <c r="BP233" s="1645"/>
      <c r="BQ233" s="1645"/>
      <c r="BR233" s="1645"/>
      <c r="BS233" s="1645"/>
      <c r="BT233" s="1645"/>
      <c r="BU233" s="1645"/>
      <c r="BV233" s="1169"/>
      <c r="BW233" s="1169"/>
      <c r="BX233" s="1169"/>
      <c r="BY233" s="1169"/>
      <c r="BZ233" s="1169"/>
      <c r="CA233" s="1169"/>
      <c r="CB233" s="1169"/>
      <c r="CC233" s="1169"/>
      <c r="CD233" s="1169"/>
      <c r="CE233" s="1169"/>
      <c r="CF233" s="1859"/>
    </row>
    <row customHeight="1" ht="11.25" hidden="1">
      <c r="A234" s="1802"/>
      <c r="B234" s="1645"/>
      <c r="C234" s="1645"/>
      <c r="D234" s="2588"/>
      <c r="E234" s="644"/>
      <c r="F234" s="644">
        <v>0</v>
      </c>
      <c r="G234" s="644"/>
      <c r="H234" s="644"/>
      <c r="I234" s="644"/>
      <c r="J234" s="644"/>
      <c r="K234" s="644"/>
      <c r="L234" s="644"/>
      <c r="M234" s="644"/>
      <c r="N234" s="644"/>
      <c r="O234" s="644"/>
      <c r="P234" s="644"/>
      <c r="Q234" s="644"/>
      <c r="R234" s="644"/>
      <c r="S234" s="645"/>
      <c r="T234" s="727"/>
      <c r="U234" s="2383"/>
      <c r="V234" s="2383"/>
      <c r="W234" s="1645"/>
      <c r="X234" s="1645"/>
      <c r="Y234" s="1645"/>
      <c r="Z234" s="1645"/>
      <c r="AA234" s="1645"/>
      <c r="AB234" s="1169"/>
      <c r="AC234" s="2384"/>
      <c r="AD234" s="638"/>
      <c r="AE234" s="1169"/>
      <c r="AF234" s="1169"/>
      <c r="AG234" s="1645"/>
      <c r="AH234" s="1645"/>
      <c r="AI234" s="1645"/>
      <c r="AJ234" s="1645"/>
      <c r="AK234" s="1645"/>
      <c r="AL234" s="1645"/>
      <c r="AM234" s="1645"/>
      <c r="AN234" s="1645"/>
      <c r="AO234" s="1645"/>
      <c r="AP234" s="1645"/>
      <c r="AQ234" s="1645"/>
      <c r="AR234" s="1645"/>
      <c r="AS234" s="1645"/>
      <c r="AT234" s="1645"/>
      <c r="AU234" s="1645"/>
      <c r="AV234" s="1645"/>
      <c r="AW234" s="1645"/>
      <c r="AX234" s="1645"/>
      <c r="AY234" s="1645"/>
      <c r="AZ234" s="1645"/>
      <c r="BA234" s="1645"/>
      <c r="BB234" s="1645"/>
      <c r="BC234" s="1645"/>
      <c r="BD234" s="1645"/>
      <c r="BE234" s="1645"/>
      <c r="BF234" s="1645"/>
      <c r="BG234" s="1645"/>
      <c r="BH234" s="1645"/>
      <c r="BI234" s="1645"/>
      <c r="BJ234" s="1645"/>
      <c r="BK234" s="1645"/>
      <c r="BL234" s="1645"/>
      <c r="BM234" s="1645"/>
      <c r="BN234" s="1645"/>
      <c r="BO234" s="1645"/>
      <c r="BP234" s="1645"/>
      <c r="BQ234" s="1645"/>
      <c r="BR234" s="1645"/>
      <c r="BS234" s="1645"/>
      <c r="BT234" s="1645"/>
      <c r="BU234" s="1645"/>
      <c r="BV234" s="1645"/>
      <c r="BW234" s="1645"/>
      <c r="BX234" s="1645"/>
      <c r="BY234" s="1645"/>
      <c r="BZ234" s="1645"/>
      <c r="CA234" s="1645"/>
      <c r="CB234" s="1645"/>
      <c r="CC234" s="1645"/>
      <c r="CD234" s="1645"/>
      <c r="CE234" s="1645"/>
      <c r="CF234" s="1859"/>
    </row>
    <row customHeight="1" ht="11.25" hidden="1">
      <c r="A235" s="1815"/>
      <c r="B235" s="1169"/>
      <c r="C235" s="421"/>
      <c r="D235" s="2588"/>
      <c r="E235" s="658" t="s">
        <v>22</v>
      </c>
      <c r="F235" s="1177" t="s">
        <v>22</v>
      </c>
      <c r="G235" s="1177" t="s">
        <v>1088</v>
      </c>
      <c r="H235" s="660" t="s">
        <v>22</v>
      </c>
      <c r="I235" s="660"/>
      <c r="J235" s="660"/>
      <c r="K235" s="660"/>
      <c r="L235" s="660"/>
      <c r="M235" s="660"/>
      <c r="N235" s="660"/>
      <c r="O235" s="660"/>
      <c r="P235" s="660"/>
      <c r="Q235" s="660"/>
      <c r="R235" s="661"/>
      <c r="S235" s="662"/>
      <c r="T235" s="727"/>
      <c r="U235" s="2383"/>
      <c r="V235" s="2383"/>
      <c r="W235" s="1169"/>
      <c r="X235" s="1169"/>
      <c r="Y235" s="1169"/>
      <c r="Z235" s="1169"/>
      <c r="AA235" s="1645"/>
      <c r="AB235" s="1169"/>
      <c r="AC235" s="2384"/>
      <c r="AD235" s="638"/>
      <c r="AE235" s="1169"/>
      <c r="AF235" s="1169"/>
      <c r="AG235" s="1645"/>
      <c r="AH235" s="1645"/>
      <c r="AI235" s="1645"/>
      <c r="AJ235" s="1645"/>
      <c r="AK235" s="1645"/>
      <c r="AL235" s="1645"/>
      <c r="AM235" s="1645"/>
      <c r="AN235" s="1645"/>
      <c r="AO235" s="1645"/>
      <c r="AP235" s="1645"/>
      <c r="AQ235" s="1645"/>
      <c r="AR235" s="1645"/>
      <c r="AS235" s="1645"/>
      <c r="AT235" s="1645"/>
      <c r="AU235" s="1645"/>
      <c r="AV235" s="1645"/>
      <c r="AW235" s="1645"/>
      <c r="AX235" s="1645"/>
      <c r="AY235" s="1645"/>
      <c r="AZ235" s="1645"/>
      <c r="BA235" s="1645"/>
      <c r="BB235" s="1645"/>
      <c r="BC235" s="1645"/>
      <c r="BD235" s="1645"/>
      <c r="BE235" s="1645"/>
      <c r="BF235" s="1645"/>
      <c r="BG235" s="1645"/>
      <c r="BH235" s="1645"/>
      <c r="BI235" s="1645"/>
      <c r="BJ235" s="1645"/>
      <c r="BK235" s="1645"/>
      <c r="BL235" s="1645"/>
      <c r="BM235" s="1645"/>
      <c r="BN235" s="1645"/>
      <c r="BO235" s="1645"/>
      <c r="BP235" s="1645"/>
      <c r="BQ235" s="1645"/>
      <c r="BR235" s="1645"/>
      <c r="BS235" s="1645"/>
      <c r="BT235" s="1645"/>
      <c r="BU235" s="1645"/>
      <c r="BV235" s="1169"/>
      <c r="BW235" s="1169"/>
      <c r="BX235" s="1169"/>
      <c r="BY235" s="1169"/>
      <c r="BZ235" s="1169"/>
      <c r="CA235" s="1169"/>
      <c r="CB235" s="1169"/>
      <c r="CC235" s="1169"/>
      <c r="CD235" s="1169"/>
      <c r="CE235" s="1169"/>
      <c r="CF235" s="1859"/>
    </row>
    <row customHeight="1" ht="5.25" hidden="1">
      <c r="A236" s="1802"/>
      <c r="B236" s="1645"/>
      <c r="C236" s="1645"/>
      <c r="D236" s="2588"/>
      <c r="E236" s="1048"/>
      <c r="F236" s="1048"/>
      <c r="G236" s="1048"/>
      <c r="H236" s="1048"/>
      <c r="I236" s="1048"/>
      <c r="J236" s="1048"/>
      <c r="K236" s="1048"/>
      <c r="L236" s="1048"/>
      <c r="M236" s="1048"/>
      <c r="N236" s="1048"/>
      <c r="O236" s="1048"/>
      <c r="P236" s="1048"/>
      <c r="Q236" s="1049"/>
      <c r="R236" s="1050"/>
      <c r="S236" s="1051"/>
      <c r="T236" s="726" t="s">
        <v>1085</v>
      </c>
      <c r="U236" s="2383">
        <v>1</v>
      </c>
      <c r="V236" s="2383" t="s">
        <v>1048</v>
      </c>
      <c r="W236" s="1645"/>
      <c r="X236" s="1645"/>
      <c r="Y236" s="1645"/>
      <c r="Z236" s="1645"/>
      <c r="AA236" s="1645"/>
      <c r="AB236" s="1645"/>
      <c r="AC236" s="1046"/>
      <c r="AD236" s="1047"/>
      <c r="AE236" s="1645"/>
      <c r="AF236" s="1645"/>
      <c r="AG236" s="1645"/>
      <c r="AH236" s="1645"/>
      <c r="AI236" s="1645"/>
      <c r="AJ236" s="1645"/>
      <c r="AK236" s="1645"/>
      <c r="AL236" s="1645"/>
      <c r="AM236" s="1645"/>
      <c r="AN236" s="1645"/>
      <c r="AO236" s="1645"/>
      <c r="AP236" s="1645"/>
      <c r="AQ236" s="1645"/>
      <c r="AR236" s="1645"/>
      <c r="AS236" s="1645"/>
      <c r="AT236" s="1645"/>
      <c r="AU236" s="1645"/>
      <c r="AV236" s="1645"/>
      <c r="AW236" s="1645"/>
      <c r="AX236" s="1645"/>
      <c r="AY236" s="1645"/>
      <c r="AZ236" s="1645"/>
      <c r="BA236" s="1645"/>
      <c r="BB236" s="1645"/>
      <c r="BC236" s="1645"/>
      <c r="BD236" s="1645"/>
      <c r="BE236" s="1645"/>
      <c r="BF236" s="1645"/>
      <c r="BG236" s="1645"/>
      <c r="BH236" s="1645"/>
      <c r="BI236" s="1645"/>
      <c r="BJ236" s="1645"/>
      <c r="BK236" s="1645"/>
      <c r="BL236" s="1645"/>
      <c r="BM236" s="1645"/>
      <c r="BN236" s="1645"/>
      <c r="BO236" s="1645"/>
      <c r="BP236" s="1645"/>
      <c r="BQ236" s="1645"/>
      <c r="BR236" s="1645"/>
      <c r="BS236" s="1645"/>
      <c r="BT236" s="1645"/>
      <c r="BU236" s="1645"/>
      <c r="BV236" s="1645"/>
      <c r="BW236" s="1645"/>
      <c r="BX236" s="1645"/>
      <c r="BY236" s="1645"/>
      <c r="BZ236" s="1645"/>
      <c r="CA236" s="1645"/>
      <c r="CB236" s="1645"/>
      <c r="CC236" s="1645"/>
      <c r="CD236" s="1645"/>
      <c r="CE236" s="1645"/>
      <c r="CF236" s="1325"/>
    </row>
    <row customHeight="1" ht="5.25" hidden="1">
      <c r="A237" s="1802"/>
      <c r="B237" s="1645"/>
      <c r="C237" s="1645"/>
      <c r="D237" s="2588"/>
      <c r="E237" s="644"/>
      <c r="F237" s="644"/>
      <c r="G237" s="644"/>
      <c r="H237" s="644"/>
      <c r="I237" s="644"/>
      <c r="J237" s="644"/>
      <c r="K237" s="644"/>
      <c r="L237" s="644"/>
      <c r="M237" s="644"/>
      <c r="N237" s="644"/>
      <c r="O237" s="644"/>
      <c r="P237" s="644"/>
      <c r="Q237" s="644"/>
      <c r="R237" s="644"/>
      <c r="S237" s="645"/>
      <c r="T237" s="727"/>
      <c r="U237" s="2383"/>
      <c r="V237" s="2383"/>
      <c r="W237" s="1645"/>
      <c r="X237" s="1645"/>
      <c r="Y237" s="1645"/>
      <c r="Z237" s="1645"/>
      <c r="AA237" s="1645"/>
      <c r="AB237" s="1645"/>
      <c r="AC237" s="1046"/>
      <c r="AD237" s="1047"/>
      <c r="AE237" s="1645"/>
      <c r="AF237" s="1645"/>
      <c r="AG237" s="1645"/>
      <c r="AH237" s="1645"/>
      <c r="AI237" s="1645"/>
      <c r="AJ237" s="1645"/>
      <c r="AK237" s="1645"/>
      <c r="AL237" s="1645"/>
      <c r="AM237" s="1645"/>
      <c r="AN237" s="1645"/>
      <c r="AO237" s="1645"/>
      <c r="AP237" s="1645"/>
      <c r="AQ237" s="1645"/>
      <c r="AR237" s="1645"/>
      <c r="AS237" s="1645"/>
      <c r="AT237" s="1645"/>
      <c r="AU237" s="1645"/>
      <c r="AV237" s="1645"/>
      <c r="AW237" s="1645"/>
      <c r="AX237" s="1645"/>
      <c r="AY237" s="1645"/>
      <c r="AZ237" s="1645"/>
      <c r="BA237" s="1645"/>
      <c r="BB237" s="1645"/>
      <c r="BC237" s="1645"/>
      <c r="BD237" s="1645"/>
      <c r="BE237" s="1645"/>
      <c r="BF237" s="1645"/>
      <c r="BG237" s="1645"/>
      <c r="BH237" s="1645"/>
      <c r="BI237" s="1645"/>
      <c r="BJ237" s="1645"/>
      <c r="BK237" s="1645"/>
      <c r="BL237" s="1645"/>
      <c r="BM237" s="1645"/>
      <c r="BN237" s="1645"/>
      <c r="BO237" s="1645"/>
      <c r="BP237" s="1645"/>
      <c r="BQ237" s="1645"/>
      <c r="BR237" s="1645"/>
      <c r="BS237" s="1645"/>
      <c r="BT237" s="1645"/>
      <c r="BU237" s="1645"/>
      <c r="BV237" s="1645"/>
      <c r="BW237" s="1645"/>
      <c r="BX237" s="1645"/>
      <c r="BY237" s="1645"/>
      <c r="BZ237" s="1645"/>
      <c r="CA237" s="1645"/>
      <c r="CB237" s="1645"/>
      <c r="CC237" s="1645"/>
      <c r="CD237" s="1645"/>
      <c r="CE237" s="1645"/>
      <c r="CF237" s="1325"/>
    </row>
    <row customHeight="1" ht="5.25" hidden="1">
      <c r="A238" s="1802"/>
      <c r="B238" s="1645"/>
      <c r="C238" s="1645"/>
      <c r="D238" s="2589"/>
      <c r="E238" s="1052"/>
      <c r="F238" s="1053"/>
      <c r="G238" s="1053"/>
      <c r="H238" s="1054"/>
      <c r="I238" s="1054"/>
      <c r="J238" s="1054"/>
      <c r="K238" s="1054"/>
      <c r="L238" s="1054"/>
      <c r="M238" s="1054"/>
      <c r="N238" s="1054"/>
      <c r="O238" s="1054"/>
      <c r="P238" s="1054"/>
      <c r="Q238" s="1054"/>
      <c r="R238" s="955"/>
      <c r="S238" s="1055"/>
      <c r="T238" s="727"/>
      <c r="U238" s="2383"/>
      <c r="V238" s="2383"/>
      <c r="W238" s="1645"/>
      <c r="X238" s="1645"/>
      <c r="Y238" s="1645"/>
      <c r="Z238" s="1645"/>
      <c r="AA238" s="1645"/>
      <c r="AB238" s="1645"/>
      <c r="AC238" s="1046"/>
      <c r="AD238" s="1047"/>
      <c r="AE238" s="1645"/>
      <c r="AF238" s="1645"/>
      <c r="AG238" s="1645"/>
      <c r="AH238" s="1645"/>
      <c r="AI238" s="1645"/>
      <c r="AJ238" s="1645"/>
      <c r="AK238" s="1645"/>
      <c r="AL238" s="1645"/>
      <c r="AM238" s="1645"/>
      <c r="AN238" s="1645"/>
      <c r="AO238" s="1645"/>
      <c r="AP238" s="1645"/>
      <c r="AQ238" s="1645"/>
      <c r="AR238" s="1645"/>
      <c r="AS238" s="1645"/>
      <c r="AT238" s="1645"/>
      <c r="AU238" s="1645"/>
      <c r="AV238" s="1645"/>
      <c r="AW238" s="1645"/>
      <c r="AX238" s="1645"/>
      <c r="AY238" s="1645"/>
      <c r="AZ238" s="1645"/>
      <c r="BA238" s="1645"/>
      <c r="BB238" s="1645"/>
      <c r="BC238" s="1645"/>
      <c r="BD238" s="1645"/>
      <c r="BE238" s="1645"/>
      <c r="BF238" s="1645"/>
      <c r="BG238" s="1645"/>
      <c r="BH238" s="1645"/>
      <c r="BI238" s="1645"/>
      <c r="BJ238" s="1645"/>
      <c r="BK238" s="1645"/>
      <c r="BL238" s="1645"/>
      <c r="BM238" s="1645"/>
      <c r="BN238" s="1645"/>
      <c r="BO238" s="1645"/>
      <c r="BP238" s="1645"/>
      <c r="BQ238" s="1645"/>
      <c r="BR238" s="1645"/>
      <c r="BS238" s="1645"/>
      <c r="BT238" s="1645"/>
      <c r="BU238" s="1645"/>
      <c r="BV238" s="1645"/>
      <c r="BW238" s="1645"/>
      <c r="BX238" s="1645"/>
      <c r="BY238" s="1645"/>
      <c r="BZ238" s="1645"/>
      <c r="CA238" s="1645"/>
      <c r="CB238" s="1645"/>
      <c r="CC238" s="1645"/>
      <c r="CD238" s="1645"/>
      <c r="CE238" s="1645"/>
      <c r="CF238" s="1325"/>
    </row>
    <row customHeight="1" ht="15" hidden="1">
      <c r="A239" s="632" t="s">
        <v>259</v>
      </c>
      <c r="B239" s="633"/>
      <c r="C239" s="633" t="s">
        <v>22</v>
      </c>
      <c r="D239" s="2587" t="s">
        <v>1112</v>
      </c>
      <c r="E239" s="2386" t="s">
        <v>196</v>
      </c>
      <c r="F239" s="2387"/>
      <c r="G239" s="2388"/>
      <c r="H239" s="2392" t="str">
        <f>IF(A239="","",INDEX(DIFFERENTIATION_UNMERGE_VD,MATCH(A239,DIFFERENTIATION_ID_DIFF,0)))</f>
        <v>Производство тепловой энергии. Некомбинированная выработка</v>
      </c>
      <c r="I239" s="2392"/>
      <c r="J239" s="2392"/>
      <c r="K239" s="2392"/>
      <c r="L239" s="2392"/>
      <c r="M239" s="2392"/>
      <c r="N239" s="2392"/>
      <c r="O239" s="2392"/>
      <c r="P239" s="2392"/>
      <c r="Q239" s="2392"/>
      <c r="R239" s="2392"/>
      <c r="S239" s="728"/>
      <c r="T239" s="725"/>
      <c r="U239" s="634"/>
      <c r="V239" s="634"/>
      <c r="W239" s="635"/>
      <c r="X239" s="635"/>
      <c r="Y239" s="635"/>
      <c r="Z239" s="635"/>
      <c r="AA239" s="636"/>
      <c r="AB239" s="637"/>
      <c r="AC239" s="2384"/>
      <c r="AD239" s="638"/>
      <c r="AE239" s="639" t="s">
        <v>22</v>
      </c>
      <c r="AF239" s="639"/>
      <c r="AG239" s="640" t="s">
        <v>1082</v>
      </c>
      <c r="AH239" s="641">
        <v>3</v>
      </c>
      <c r="AI239" s="634"/>
      <c r="AJ239" s="634"/>
      <c r="AK239" s="634"/>
      <c r="AL239" s="634"/>
      <c r="AM239" s="634"/>
      <c r="AN239" s="634"/>
      <c r="AO239" s="634"/>
      <c r="AP239" s="634"/>
      <c r="AQ239" s="634"/>
      <c r="AR239" s="634"/>
      <c r="AS239" s="634"/>
      <c r="AT239" s="634"/>
      <c r="AU239" s="634"/>
      <c r="AV239" s="634"/>
      <c r="AW239" s="634"/>
      <c r="AX239" s="634"/>
      <c r="AY239" s="634"/>
      <c r="AZ239" s="634"/>
      <c r="BA239" s="634"/>
      <c r="BB239" s="634"/>
      <c r="BC239" s="634"/>
      <c r="BD239" s="634"/>
      <c r="BE239" s="634"/>
      <c r="BF239" s="634"/>
      <c r="BG239" s="634"/>
      <c r="BH239" s="634"/>
      <c r="BI239" s="634"/>
      <c r="BJ239" s="634"/>
      <c r="BK239" s="634"/>
      <c r="BL239" s="634"/>
      <c r="BM239" s="634"/>
      <c r="BN239" s="634"/>
      <c r="BO239" s="634"/>
      <c r="BP239" s="634"/>
      <c r="BQ239" s="634"/>
      <c r="BR239" s="634"/>
      <c r="BS239" s="634"/>
      <c r="BT239" s="634"/>
      <c r="BU239" s="634"/>
      <c r="BV239" s="635"/>
      <c r="BW239" s="635"/>
      <c r="BX239" s="635"/>
      <c r="BY239" s="635"/>
      <c r="BZ239" s="635"/>
      <c r="CA239" s="635"/>
      <c r="CB239" s="635"/>
      <c r="CC239" s="635"/>
      <c r="CD239" s="635"/>
      <c r="CE239" s="635"/>
      <c r="CF239" s="1859"/>
    </row>
    <row customHeight="1" ht="15" hidden="1">
      <c r="A240" s="632"/>
      <c r="B240" s="633"/>
      <c r="C240" s="633"/>
      <c r="D240" s="2588"/>
      <c r="E240" s="2386" t="s">
        <v>1037</v>
      </c>
      <c r="F240" s="2387"/>
      <c r="G240" s="2388"/>
      <c r="H240" s="2392" t="str">
        <f>IF(A239="","",INDEX(DIFFERENTIATION_UNMERGE_AREA,MATCH(A239,DIFFERENTIATION_ID_DIFF,0)))</f>
        <v>Территория 3</v>
      </c>
      <c r="I240" s="2392"/>
      <c r="J240" s="2392"/>
      <c r="K240" s="2392"/>
      <c r="L240" s="2392"/>
      <c r="M240" s="2392"/>
      <c r="N240" s="2392"/>
      <c r="O240" s="2392"/>
      <c r="P240" s="2392"/>
      <c r="Q240" s="2392"/>
      <c r="R240" s="2392"/>
      <c r="S240" s="728"/>
      <c r="T240" s="725"/>
      <c r="U240" s="634"/>
      <c r="V240" s="634"/>
      <c r="W240" s="635"/>
      <c r="X240" s="635"/>
      <c r="Y240" s="635"/>
      <c r="Z240" s="635"/>
      <c r="AA240" s="636"/>
      <c r="AB240" s="637"/>
      <c r="AC240" s="2384"/>
      <c r="AD240" s="638"/>
      <c r="AE240" s="639"/>
      <c r="AF240" s="639"/>
      <c r="AG240" s="640"/>
      <c r="AH240" s="641"/>
      <c r="AI240" s="634"/>
      <c r="AJ240" s="634"/>
      <c r="AK240" s="634"/>
      <c r="AL240" s="634"/>
      <c r="AM240" s="634"/>
      <c r="AN240" s="634"/>
      <c r="AO240" s="634"/>
      <c r="AP240" s="634"/>
      <c r="AQ240" s="634"/>
      <c r="AR240" s="634"/>
      <c r="AS240" s="634"/>
      <c r="AT240" s="634"/>
      <c r="AU240" s="634"/>
      <c r="AV240" s="634"/>
      <c r="AW240" s="634"/>
      <c r="AX240" s="634"/>
      <c r="AY240" s="634"/>
      <c r="AZ240" s="634"/>
      <c r="BA240" s="634"/>
      <c r="BB240" s="634"/>
      <c r="BC240" s="634"/>
      <c r="BD240" s="634"/>
      <c r="BE240" s="634"/>
      <c r="BF240" s="634"/>
      <c r="BG240" s="634"/>
      <c r="BH240" s="634"/>
      <c r="BI240" s="634"/>
      <c r="BJ240" s="634"/>
      <c r="BK240" s="634"/>
      <c r="BL240" s="634"/>
      <c r="BM240" s="634"/>
      <c r="BN240" s="634"/>
      <c r="BO240" s="634"/>
      <c r="BP240" s="634"/>
      <c r="BQ240" s="634"/>
      <c r="BR240" s="634"/>
      <c r="BS240" s="634"/>
      <c r="BT240" s="634"/>
      <c r="BU240" s="634"/>
      <c r="BV240" s="635"/>
      <c r="BW240" s="635"/>
      <c r="BX240" s="635"/>
      <c r="BY240" s="635"/>
      <c r="BZ240" s="635"/>
      <c r="CA240" s="635"/>
      <c r="CB240" s="635"/>
      <c r="CC240" s="635"/>
      <c r="CD240" s="635"/>
      <c r="CE240" s="635"/>
      <c r="CF240" s="1859"/>
    </row>
    <row customHeight="1" ht="15" hidden="1">
      <c r="A241" s="632"/>
      <c r="B241" s="633"/>
      <c r="C241" s="633"/>
      <c r="D241" s="2588"/>
      <c r="E241" s="2386" t="s">
        <v>1038</v>
      </c>
      <c r="F241" s="2387"/>
      <c r="G241" s="2388"/>
      <c r="H241" s="2392" t="str">
        <f>IF(A239="","",INDEX(DIFFERENTIATION_UNMERGE_SYSTEM,MATCH(A239,DIFFERENTIATION_ID_DIFF,0)))</f>
        <v>с. Ивановка, ул. Центральная, 2А (школак), котельная № 1-12</v>
      </c>
      <c r="I241" s="2392"/>
      <c r="J241" s="2392"/>
      <c r="K241" s="2392"/>
      <c r="L241" s="2392"/>
      <c r="M241" s="2392"/>
      <c r="N241" s="2392"/>
      <c r="O241" s="2392"/>
      <c r="P241" s="2392"/>
      <c r="Q241" s="2392"/>
      <c r="R241" s="2392"/>
      <c r="S241" s="728"/>
      <c r="T241" s="725"/>
      <c r="U241" s="634"/>
      <c r="V241" s="634"/>
      <c r="W241" s="635"/>
      <c r="X241" s="635"/>
      <c r="Y241" s="635"/>
      <c r="Z241" s="635"/>
      <c r="AA241" s="636"/>
      <c r="AB241" s="637"/>
      <c r="AC241" s="2384"/>
      <c r="AD241" s="638"/>
      <c r="AE241" s="639"/>
      <c r="AF241" s="639"/>
      <c r="AG241" s="640"/>
      <c r="AH241" s="641"/>
      <c r="AI241" s="634"/>
      <c r="AJ241" s="634"/>
      <c r="AK241" s="634"/>
      <c r="AL241" s="634"/>
      <c r="AM241" s="634"/>
      <c r="AN241" s="634"/>
      <c r="AO241" s="634"/>
      <c r="AP241" s="634"/>
      <c r="AQ241" s="634"/>
      <c r="AR241" s="634"/>
      <c r="AS241" s="634"/>
      <c r="AT241" s="634"/>
      <c r="AU241" s="634"/>
      <c r="AV241" s="634"/>
      <c r="AW241" s="634"/>
      <c r="AX241" s="634"/>
      <c r="AY241" s="634"/>
      <c r="AZ241" s="634"/>
      <c r="BA241" s="634"/>
      <c r="BB241" s="634"/>
      <c r="BC241" s="634"/>
      <c r="BD241" s="634"/>
      <c r="BE241" s="634"/>
      <c r="BF241" s="634"/>
      <c r="BG241" s="634"/>
      <c r="BH241" s="634"/>
      <c r="BI241" s="634"/>
      <c r="BJ241" s="634"/>
      <c r="BK241" s="634"/>
      <c r="BL241" s="634"/>
      <c r="BM241" s="634"/>
      <c r="BN241" s="634"/>
      <c r="BO241" s="634"/>
      <c r="BP241" s="634"/>
      <c r="BQ241" s="634"/>
      <c r="BR241" s="634"/>
      <c r="BS241" s="634"/>
      <c r="BT241" s="634"/>
      <c r="BU241" s="634"/>
      <c r="BV241" s="635"/>
      <c r="BW241" s="635"/>
      <c r="BX241" s="635"/>
      <c r="BY241" s="635"/>
      <c r="BZ241" s="635"/>
      <c r="CA241" s="635"/>
      <c r="CB241" s="635"/>
      <c r="CC241" s="635"/>
      <c r="CD241" s="635"/>
      <c r="CE241" s="635"/>
      <c r="CF241" s="1859"/>
    </row>
    <row customHeight="1" ht="24.75" hidden="1">
      <c r="A242" s="1815"/>
      <c r="B242" s="1169"/>
      <c r="C242" s="421"/>
      <c r="D242" s="2588"/>
      <c r="E242" s="2385" t="s">
        <v>1083</v>
      </c>
      <c r="F242" s="2385"/>
      <c r="G242" s="2385"/>
      <c r="H242" s="2385"/>
      <c r="I242" s="2385"/>
      <c r="J242" s="2385"/>
      <c r="K242" s="2385"/>
      <c r="L242" s="2385"/>
      <c r="M242" s="2385"/>
      <c r="N242" s="2385"/>
      <c r="O242" s="2385"/>
      <c r="P242" s="2385"/>
      <c r="Q242" s="567">
        <f>SUMIF(T243:T244,"i",Q243:Q244)</f>
        <v>0</v>
      </c>
      <c r="R242" s="1026"/>
      <c r="S242" s="1807" t="s">
        <v>1084</v>
      </c>
      <c r="T242" s="726" t="s">
        <v>1085</v>
      </c>
      <c r="U242" s="2383">
        <v>1</v>
      </c>
      <c r="V242" s="2383" t="s">
        <v>1048</v>
      </c>
      <c r="W242" s="1169"/>
      <c r="X242" s="1169"/>
      <c r="Y242" s="1169"/>
      <c r="Z242" s="1169"/>
      <c r="AA242" s="1645"/>
      <c r="AB242" s="1169"/>
      <c r="AC242" s="2384"/>
      <c r="AD242" s="638"/>
      <c r="AE242" s="1169"/>
      <c r="AF242" s="1169"/>
      <c r="AG242" s="1645"/>
      <c r="AH242" s="1645"/>
      <c r="AI242" s="1645"/>
      <c r="AJ242" s="1645"/>
      <c r="AK242" s="1645"/>
      <c r="AL242" s="1645"/>
      <c r="AM242" s="1645"/>
      <c r="AN242" s="1645"/>
      <c r="AO242" s="1645"/>
      <c r="AP242" s="1645"/>
      <c r="AQ242" s="1645"/>
      <c r="AR242" s="1645"/>
      <c r="AS242" s="1645"/>
      <c r="AT242" s="1645"/>
      <c r="AU242" s="1645"/>
      <c r="AV242" s="1645"/>
      <c r="AW242" s="1645"/>
      <c r="AX242" s="1645"/>
      <c r="AY242" s="1645"/>
      <c r="AZ242" s="1645"/>
      <c r="BA242" s="1645"/>
      <c r="BB242" s="1645"/>
      <c r="BC242" s="1645"/>
      <c r="BD242" s="1645"/>
      <c r="BE242" s="1645"/>
      <c r="BF242" s="1645"/>
      <c r="BG242" s="1645"/>
      <c r="BH242" s="1645"/>
      <c r="BI242" s="1645"/>
      <c r="BJ242" s="1645"/>
      <c r="BK242" s="1645"/>
      <c r="BL242" s="1645"/>
      <c r="BM242" s="1645"/>
      <c r="BN242" s="1645"/>
      <c r="BO242" s="1645"/>
      <c r="BP242" s="1645"/>
      <c r="BQ242" s="1645"/>
      <c r="BR242" s="1645"/>
      <c r="BS242" s="1645"/>
      <c r="BT242" s="1645"/>
      <c r="BU242" s="1645"/>
      <c r="BV242" s="1169"/>
      <c r="BW242" s="1169"/>
      <c r="BX242" s="1169"/>
      <c r="BY242" s="1169"/>
      <c r="BZ242" s="1169"/>
      <c r="CA242" s="1169"/>
      <c r="CB242" s="1169"/>
      <c r="CC242" s="1169"/>
      <c r="CD242" s="1169"/>
      <c r="CE242" s="1169"/>
      <c r="CF242" s="1859"/>
    </row>
    <row customHeight="1" ht="11.25" hidden="1">
      <c r="A243" s="1802"/>
      <c r="B243" s="1645"/>
      <c r="C243" s="1645"/>
      <c r="D243" s="2588"/>
      <c r="E243" s="644"/>
      <c r="F243" s="644">
        <v>0</v>
      </c>
      <c r="G243" s="644"/>
      <c r="H243" s="644"/>
      <c r="I243" s="644"/>
      <c r="J243" s="644"/>
      <c r="K243" s="644"/>
      <c r="L243" s="644"/>
      <c r="M243" s="644"/>
      <c r="N243" s="644"/>
      <c r="O243" s="644"/>
      <c r="P243" s="644"/>
      <c r="Q243" s="644"/>
      <c r="R243" s="644"/>
      <c r="S243" s="645"/>
      <c r="T243" s="727"/>
      <c r="U243" s="2383"/>
      <c r="V243" s="2383"/>
      <c r="W243" s="1645"/>
      <c r="X243" s="1645"/>
      <c r="Y243" s="1645"/>
      <c r="Z243" s="1645"/>
      <c r="AA243" s="1645"/>
      <c r="AB243" s="1169"/>
      <c r="AC243" s="2384"/>
      <c r="AD243" s="638"/>
      <c r="AE243" s="1169"/>
      <c r="AF243" s="1169"/>
      <c r="AG243" s="1645"/>
      <c r="AH243" s="1645"/>
      <c r="AI243" s="1645"/>
      <c r="AJ243" s="1645"/>
      <c r="AK243" s="1645"/>
      <c r="AL243" s="1645"/>
      <c r="AM243" s="1645"/>
      <c r="AN243" s="1645"/>
      <c r="AO243" s="1645"/>
      <c r="AP243" s="1645"/>
      <c r="AQ243" s="1645"/>
      <c r="AR243" s="1645"/>
      <c r="AS243" s="1645"/>
      <c r="AT243" s="1645"/>
      <c r="AU243" s="1645"/>
      <c r="AV243" s="1645"/>
      <c r="AW243" s="1645"/>
      <c r="AX243" s="1645"/>
      <c r="AY243" s="1645"/>
      <c r="AZ243" s="1645"/>
      <c r="BA243" s="1645"/>
      <c r="BB243" s="1645"/>
      <c r="BC243" s="1645"/>
      <c r="BD243" s="1645"/>
      <c r="BE243" s="1645"/>
      <c r="BF243" s="1645"/>
      <c r="BG243" s="1645"/>
      <c r="BH243" s="1645"/>
      <c r="BI243" s="1645"/>
      <c r="BJ243" s="1645"/>
      <c r="BK243" s="1645"/>
      <c r="BL243" s="1645"/>
      <c r="BM243" s="1645"/>
      <c r="BN243" s="1645"/>
      <c r="BO243" s="1645"/>
      <c r="BP243" s="1645"/>
      <c r="BQ243" s="1645"/>
      <c r="BR243" s="1645"/>
      <c r="BS243" s="1645"/>
      <c r="BT243" s="1645"/>
      <c r="BU243" s="1645"/>
      <c r="BV243" s="1645"/>
      <c r="BW243" s="1645"/>
      <c r="BX243" s="1645"/>
      <c r="BY243" s="1645"/>
      <c r="BZ243" s="1645"/>
      <c r="CA243" s="1645"/>
      <c r="CB243" s="1645"/>
      <c r="CC243" s="1645"/>
      <c r="CD243" s="1645"/>
      <c r="CE243" s="1645"/>
      <c r="CF243" s="1859"/>
    </row>
    <row customHeight="1" ht="11.25" hidden="1">
      <c r="A244" s="1815"/>
      <c r="B244" s="1169"/>
      <c r="C244" s="421"/>
      <c r="D244" s="2588"/>
      <c r="E244" s="658" t="s">
        <v>22</v>
      </c>
      <c r="F244" s="1177" t="s">
        <v>22</v>
      </c>
      <c r="G244" s="1177" t="s">
        <v>1088</v>
      </c>
      <c r="H244" s="660" t="s">
        <v>22</v>
      </c>
      <c r="I244" s="660"/>
      <c r="J244" s="660"/>
      <c r="K244" s="660"/>
      <c r="L244" s="660"/>
      <c r="M244" s="660"/>
      <c r="N244" s="660"/>
      <c r="O244" s="660"/>
      <c r="P244" s="660"/>
      <c r="Q244" s="660"/>
      <c r="R244" s="661"/>
      <c r="S244" s="662"/>
      <c r="T244" s="727"/>
      <c r="U244" s="2383"/>
      <c r="V244" s="2383"/>
      <c r="W244" s="1169"/>
      <c r="X244" s="1169"/>
      <c r="Y244" s="1169"/>
      <c r="Z244" s="1169"/>
      <c r="AA244" s="1645"/>
      <c r="AB244" s="1169"/>
      <c r="AC244" s="2384"/>
      <c r="AD244" s="638"/>
      <c r="AE244" s="1169"/>
      <c r="AF244" s="1169"/>
      <c r="AG244" s="1645"/>
      <c r="AH244" s="1645"/>
      <c r="AI244" s="1645"/>
      <c r="AJ244" s="1645"/>
      <c r="AK244" s="1645"/>
      <c r="AL244" s="1645"/>
      <c r="AM244" s="1645"/>
      <c r="AN244" s="1645"/>
      <c r="AO244" s="1645"/>
      <c r="AP244" s="1645"/>
      <c r="AQ244" s="1645"/>
      <c r="AR244" s="1645"/>
      <c r="AS244" s="1645"/>
      <c r="AT244" s="1645"/>
      <c r="AU244" s="1645"/>
      <c r="AV244" s="1645"/>
      <c r="AW244" s="1645"/>
      <c r="AX244" s="1645"/>
      <c r="AY244" s="1645"/>
      <c r="AZ244" s="1645"/>
      <c r="BA244" s="1645"/>
      <c r="BB244" s="1645"/>
      <c r="BC244" s="1645"/>
      <c r="BD244" s="1645"/>
      <c r="BE244" s="1645"/>
      <c r="BF244" s="1645"/>
      <c r="BG244" s="1645"/>
      <c r="BH244" s="1645"/>
      <c r="BI244" s="1645"/>
      <c r="BJ244" s="1645"/>
      <c r="BK244" s="1645"/>
      <c r="BL244" s="1645"/>
      <c r="BM244" s="1645"/>
      <c r="BN244" s="1645"/>
      <c r="BO244" s="1645"/>
      <c r="BP244" s="1645"/>
      <c r="BQ244" s="1645"/>
      <c r="BR244" s="1645"/>
      <c r="BS244" s="1645"/>
      <c r="BT244" s="1645"/>
      <c r="BU244" s="1645"/>
      <c r="BV244" s="1169"/>
      <c r="BW244" s="1169"/>
      <c r="BX244" s="1169"/>
      <c r="BY244" s="1169"/>
      <c r="BZ244" s="1169"/>
      <c r="CA244" s="1169"/>
      <c r="CB244" s="1169"/>
      <c r="CC244" s="1169"/>
      <c r="CD244" s="1169"/>
      <c r="CE244" s="1169"/>
      <c r="CF244" s="1859"/>
    </row>
    <row customHeight="1" ht="5.25" hidden="1">
      <c r="A245" s="1802"/>
      <c r="B245" s="1645"/>
      <c r="C245" s="1645"/>
      <c r="D245" s="2588"/>
      <c r="E245" s="1048"/>
      <c r="F245" s="1048"/>
      <c r="G245" s="1048"/>
      <c r="H245" s="1048"/>
      <c r="I245" s="1048"/>
      <c r="J245" s="1048"/>
      <c r="K245" s="1048"/>
      <c r="L245" s="1048"/>
      <c r="M245" s="1048"/>
      <c r="N245" s="1048"/>
      <c r="O245" s="1048"/>
      <c r="P245" s="1048"/>
      <c r="Q245" s="1049"/>
      <c r="R245" s="1050"/>
      <c r="S245" s="1051"/>
      <c r="T245" s="726" t="s">
        <v>1085</v>
      </c>
      <c r="U245" s="2383">
        <v>1</v>
      </c>
      <c r="V245" s="2383" t="s">
        <v>1048</v>
      </c>
      <c r="W245" s="1645"/>
      <c r="X245" s="1645"/>
      <c r="Y245" s="1645"/>
      <c r="Z245" s="1645"/>
      <c r="AA245" s="1645"/>
      <c r="AB245" s="1645"/>
      <c r="AC245" s="1046"/>
      <c r="AD245" s="1047"/>
      <c r="AE245" s="1645"/>
      <c r="AF245" s="1645"/>
      <c r="AG245" s="1645"/>
      <c r="AH245" s="1645"/>
      <c r="AI245" s="1645"/>
      <c r="AJ245" s="1645"/>
      <c r="AK245" s="1645"/>
      <c r="AL245" s="1645"/>
      <c r="AM245" s="1645"/>
      <c r="AN245" s="1645"/>
      <c r="AO245" s="1645"/>
      <c r="AP245" s="1645"/>
      <c r="AQ245" s="1645"/>
      <c r="AR245" s="1645"/>
      <c r="AS245" s="1645"/>
      <c r="AT245" s="1645"/>
      <c r="AU245" s="1645"/>
      <c r="AV245" s="1645"/>
      <c r="AW245" s="1645"/>
      <c r="AX245" s="1645"/>
      <c r="AY245" s="1645"/>
      <c r="AZ245" s="1645"/>
      <c r="BA245" s="1645"/>
      <c r="BB245" s="1645"/>
      <c r="BC245" s="1645"/>
      <c r="BD245" s="1645"/>
      <c r="BE245" s="1645"/>
      <c r="BF245" s="1645"/>
      <c r="BG245" s="1645"/>
      <c r="BH245" s="1645"/>
      <c r="BI245" s="1645"/>
      <c r="BJ245" s="1645"/>
      <c r="BK245" s="1645"/>
      <c r="BL245" s="1645"/>
      <c r="BM245" s="1645"/>
      <c r="BN245" s="1645"/>
      <c r="BO245" s="1645"/>
      <c r="BP245" s="1645"/>
      <c r="BQ245" s="1645"/>
      <c r="BR245" s="1645"/>
      <c r="BS245" s="1645"/>
      <c r="BT245" s="1645"/>
      <c r="BU245" s="1645"/>
      <c r="BV245" s="1645"/>
      <c r="BW245" s="1645"/>
      <c r="BX245" s="1645"/>
      <c r="BY245" s="1645"/>
      <c r="BZ245" s="1645"/>
      <c r="CA245" s="1645"/>
      <c r="CB245" s="1645"/>
      <c r="CC245" s="1645"/>
      <c r="CD245" s="1645"/>
      <c r="CE245" s="1645"/>
      <c r="CF245" s="1325"/>
    </row>
    <row customHeight="1" ht="5.25" hidden="1">
      <c r="A246" s="1802"/>
      <c r="B246" s="1645"/>
      <c r="C246" s="1645"/>
      <c r="D246" s="2588"/>
      <c r="E246" s="644"/>
      <c r="F246" s="644"/>
      <c r="G246" s="644"/>
      <c r="H246" s="644"/>
      <c r="I246" s="644"/>
      <c r="J246" s="644"/>
      <c r="K246" s="644"/>
      <c r="L246" s="644"/>
      <c r="M246" s="644"/>
      <c r="N246" s="644"/>
      <c r="O246" s="644"/>
      <c r="P246" s="644"/>
      <c r="Q246" s="644"/>
      <c r="R246" s="644"/>
      <c r="S246" s="645"/>
      <c r="T246" s="727"/>
      <c r="U246" s="2383"/>
      <c r="V246" s="2383"/>
      <c r="W246" s="1645"/>
      <c r="X246" s="1645"/>
      <c r="Y246" s="1645"/>
      <c r="Z246" s="1645"/>
      <c r="AA246" s="1645"/>
      <c r="AB246" s="1645"/>
      <c r="AC246" s="1046"/>
      <c r="AD246" s="1047"/>
      <c r="AE246" s="1645"/>
      <c r="AF246" s="1645"/>
      <c r="AG246" s="1645"/>
      <c r="AH246" s="1645"/>
      <c r="AI246" s="1645"/>
      <c r="AJ246" s="1645"/>
      <c r="AK246" s="1645"/>
      <c r="AL246" s="1645"/>
      <c r="AM246" s="1645"/>
      <c r="AN246" s="1645"/>
      <c r="AO246" s="1645"/>
      <c r="AP246" s="1645"/>
      <c r="AQ246" s="1645"/>
      <c r="AR246" s="1645"/>
      <c r="AS246" s="1645"/>
      <c r="AT246" s="1645"/>
      <c r="AU246" s="1645"/>
      <c r="AV246" s="1645"/>
      <c r="AW246" s="1645"/>
      <c r="AX246" s="1645"/>
      <c r="AY246" s="1645"/>
      <c r="AZ246" s="1645"/>
      <c r="BA246" s="1645"/>
      <c r="BB246" s="1645"/>
      <c r="BC246" s="1645"/>
      <c r="BD246" s="1645"/>
      <c r="BE246" s="1645"/>
      <c r="BF246" s="1645"/>
      <c r="BG246" s="1645"/>
      <c r="BH246" s="1645"/>
      <c r="BI246" s="1645"/>
      <c r="BJ246" s="1645"/>
      <c r="BK246" s="1645"/>
      <c r="BL246" s="1645"/>
      <c r="BM246" s="1645"/>
      <c r="BN246" s="1645"/>
      <c r="BO246" s="1645"/>
      <c r="BP246" s="1645"/>
      <c r="BQ246" s="1645"/>
      <c r="BR246" s="1645"/>
      <c r="BS246" s="1645"/>
      <c r="BT246" s="1645"/>
      <c r="BU246" s="1645"/>
      <c r="BV246" s="1645"/>
      <c r="BW246" s="1645"/>
      <c r="BX246" s="1645"/>
      <c r="BY246" s="1645"/>
      <c r="BZ246" s="1645"/>
      <c r="CA246" s="1645"/>
      <c r="CB246" s="1645"/>
      <c r="CC246" s="1645"/>
      <c r="CD246" s="1645"/>
      <c r="CE246" s="1645"/>
      <c r="CF246" s="1325"/>
    </row>
    <row customHeight="1" ht="5.25" hidden="1">
      <c r="A247" s="1802"/>
      <c r="B247" s="1645"/>
      <c r="C247" s="1645"/>
      <c r="D247" s="2589"/>
      <c r="E247" s="1052"/>
      <c r="F247" s="1053"/>
      <c r="G247" s="1053"/>
      <c r="H247" s="1054"/>
      <c r="I247" s="1054"/>
      <c r="J247" s="1054"/>
      <c r="K247" s="1054"/>
      <c r="L247" s="1054"/>
      <c r="M247" s="1054"/>
      <c r="N247" s="1054"/>
      <c r="O247" s="1054"/>
      <c r="P247" s="1054"/>
      <c r="Q247" s="1054"/>
      <c r="R247" s="955"/>
      <c r="S247" s="1055"/>
      <c r="T247" s="727"/>
      <c r="U247" s="2383"/>
      <c r="V247" s="2383"/>
      <c r="W247" s="1645"/>
      <c r="X247" s="1645"/>
      <c r="Y247" s="1645"/>
      <c r="Z247" s="1645"/>
      <c r="AA247" s="1645"/>
      <c r="AB247" s="1645"/>
      <c r="AC247" s="1046"/>
      <c r="AD247" s="1047"/>
      <c r="AE247" s="1645"/>
      <c r="AF247" s="1645"/>
      <c r="AG247" s="1645"/>
      <c r="AH247" s="1645"/>
      <c r="AI247" s="1645"/>
      <c r="AJ247" s="1645"/>
      <c r="AK247" s="1645"/>
      <c r="AL247" s="1645"/>
      <c r="AM247" s="1645"/>
      <c r="AN247" s="1645"/>
      <c r="AO247" s="1645"/>
      <c r="AP247" s="1645"/>
      <c r="AQ247" s="1645"/>
      <c r="AR247" s="1645"/>
      <c r="AS247" s="1645"/>
      <c r="AT247" s="1645"/>
      <c r="AU247" s="1645"/>
      <c r="AV247" s="1645"/>
      <c r="AW247" s="1645"/>
      <c r="AX247" s="1645"/>
      <c r="AY247" s="1645"/>
      <c r="AZ247" s="1645"/>
      <c r="BA247" s="1645"/>
      <c r="BB247" s="1645"/>
      <c r="BC247" s="1645"/>
      <c r="BD247" s="1645"/>
      <c r="BE247" s="1645"/>
      <c r="BF247" s="1645"/>
      <c r="BG247" s="1645"/>
      <c r="BH247" s="1645"/>
      <c r="BI247" s="1645"/>
      <c r="BJ247" s="1645"/>
      <c r="BK247" s="1645"/>
      <c r="BL247" s="1645"/>
      <c r="BM247" s="1645"/>
      <c r="BN247" s="1645"/>
      <c r="BO247" s="1645"/>
      <c r="BP247" s="1645"/>
      <c r="BQ247" s="1645"/>
      <c r="BR247" s="1645"/>
      <c r="BS247" s="1645"/>
      <c r="BT247" s="1645"/>
      <c r="BU247" s="1645"/>
      <c r="BV247" s="1645"/>
      <c r="BW247" s="1645"/>
      <c r="BX247" s="1645"/>
      <c r="BY247" s="1645"/>
      <c r="BZ247" s="1645"/>
      <c r="CA247" s="1645"/>
      <c r="CB247" s="1645"/>
      <c r="CC247" s="1645"/>
      <c r="CD247" s="1645"/>
      <c r="CE247" s="1645"/>
      <c r="CF247" s="1325"/>
    </row>
    <row customHeight="1" ht="15" hidden="1">
      <c r="A248" s="632" t="s">
        <v>261</v>
      </c>
      <c r="B248" s="633"/>
      <c r="C248" s="633" t="s">
        <v>22</v>
      </c>
      <c r="D248" s="2587" t="s">
        <v>1113</v>
      </c>
      <c r="E248" s="2386" t="s">
        <v>196</v>
      </c>
      <c r="F248" s="2387"/>
      <c r="G248" s="2388"/>
      <c r="H248" s="2392" t="str">
        <f>IF(A248="","",INDEX(DIFFERENTIATION_UNMERGE_VD,MATCH(A248,DIFFERENTIATION_ID_DIFF,0)))</f>
        <v>Производство тепловой энергии. Некомбинированная выработка</v>
      </c>
      <c r="I248" s="2392"/>
      <c r="J248" s="2392"/>
      <c r="K248" s="2392"/>
      <c r="L248" s="2392"/>
      <c r="M248" s="2392"/>
      <c r="N248" s="2392"/>
      <c r="O248" s="2392"/>
      <c r="P248" s="2392"/>
      <c r="Q248" s="2392"/>
      <c r="R248" s="2392"/>
      <c r="S248" s="728"/>
      <c r="T248" s="725"/>
      <c r="U248" s="634"/>
      <c r="V248" s="634"/>
      <c r="W248" s="635"/>
      <c r="X248" s="635"/>
      <c r="Y248" s="635"/>
      <c r="Z248" s="635"/>
      <c r="AA248" s="636"/>
      <c r="AB248" s="637"/>
      <c r="AC248" s="2384"/>
      <c r="AD248" s="638"/>
      <c r="AE248" s="639" t="s">
        <v>22</v>
      </c>
      <c r="AF248" s="639"/>
      <c r="AG248" s="640" t="s">
        <v>1082</v>
      </c>
      <c r="AH248" s="641">
        <v>3</v>
      </c>
      <c r="AI248" s="634"/>
      <c r="AJ248" s="634"/>
      <c r="AK248" s="634"/>
      <c r="AL248" s="634"/>
      <c r="AM248" s="634"/>
      <c r="AN248" s="634"/>
      <c r="AO248" s="634"/>
      <c r="AP248" s="634"/>
      <c r="AQ248" s="634"/>
      <c r="AR248" s="634"/>
      <c r="AS248" s="634"/>
      <c r="AT248" s="634"/>
      <c r="AU248" s="634"/>
      <c r="AV248" s="634"/>
      <c r="AW248" s="634"/>
      <c r="AX248" s="634"/>
      <c r="AY248" s="634"/>
      <c r="AZ248" s="634"/>
      <c r="BA248" s="634"/>
      <c r="BB248" s="634"/>
      <c r="BC248" s="634"/>
      <c r="BD248" s="634"/>
      <c r="BE248" s="634"/>
      <c r="BF248" s="634"/>
      <c r="BG248" s="634"/>
      <c r="BH248" s="634"/>
      <c r="BI248" s="634"/>
      <c r="BJ248" s="634"/>
      <c r="BK248" s="634"/>
      <c r="BL248" s="634"/>
      <c r="BM248" s="634"/>
      <c r="BN248" s="634"/>
      <c r="BO248" s="634"/>
      <c r="BP248" s="634"/>
      <c r="BQ248" s="634"/>
      <c r="BR248" s="634"/>
      <c r="BS248" s="634"/>
      <c r="BT248" s="634"/>
      <c r="BU248" s="634"/>
      <c r="BV248" s="635"/>
      <c r="BW248" s="635"/>
      <c r="BX248" s="635"/>
      <c r="BY248" s="635"/>
      <c r="BZ248" s="635"/>
      <c r="CA248" s="635"/>
      <c r="CB248" s="635"/>
      <c r="CC248" s="635"/>
      <c r="CD248" s="635"/>
      <c r="CE248" s="635"/>
      <c r="CF248" s="1859"/>
    </row>
    <row customHeight="1" ht="15" hidden="1">
      <c r="A249" s="632"/>
      <c r="B249" s="633"/>
      <c r="C249" s="633"/>
      <c r="D249" s="2588"/>
      <c r="E249" s="2386" t="s">
        <v>1037</v>
      </c>
      <c r="F249" s="2387"/>
      <c r="G249" s="2388"/>
      <c r="H249" s="2392" t="str">
        <f>IF(A248="","",INDEX(DIFFERENTIATION_UNMERGE_AREA,MATCH(A248,DIFFERENTIATION_ID_DIFF,0)))</f>
        <v>Территория 3</v>
      </c>
      <c r="I249" s="2392"/>
      <c r="J249" s="2392"/>
      <c r="K249" s="2392"/>
      <c r="L249" s="2392"/>
      <c r="M249" s="2392"/>
      <c r="N249" s="2392"/>
      <c r="O249" s="2392"/>
      <c r="P249" s="2392"/>
      <c r="Q249" s="2392"/>
      <c r="R249" s="2392"/>
      <c r="S249" s="728"/>
      <c r="T249" s="725"/>
      <c r="U249" s="634"/>
      <c r="V249" s="634"/>
      <c r="W249" s="635"/>
      <c r="X249" s="635"/>
      <c r="Y249" s="635"/>
      <c r="Z249" s="635"/>
      <c r="AA249" s="636"/>
      <c r="AB249" s="637"/>
      <c r="AC249" s="2384"/>
      <c r="AD249" s="638"/>
      <c r="AE249" s="639"/>
      <c r="AF249" s="639"/>
      <c r="AG249" s="640"/>
      <c r="AH249" s="641"/>
      <c r="AI249" s="634"/>
      <c r="AJ249" s="634"/>
      <c r="AK249" s="634"/>
      <c r="AL249" s="634"/>
      <c r="AM249" s="634"/>
      <c r="AN249" s="634"/>
      <c r="AO249" s="634"/>
      <c r="AP249" s="634"/>
      <c r="AQ249" s="634"/>
      <c r="AR249" s="634"/>
      <c r="AS249" s="634"/>
      <c r="AT249" s="634"/>
      <c r="AU249" s="634"/>
      <c r="AV249" s="634"/>
      <c r="AW249" s="634"/>
      <c r="AX249" s="634"/>
      <c r="AY249" s="634"/>
      <c r="AZ249" s="634"/>
      <c r="BA249" s="634"/>
      <c r="BB249" s="634"/>
      <c r="BC249" s="634"/>
      <c r="BD249" s="634"/>
      <c r="BE249" s="634"/>
      <c r="BF249" s="634"/>
      <c r="BG249" s="634"/>
      <c r="BH249" s="634"/>
      <c r="BI249" s="634"/>
      <c r="BJ249" s="634"/>
      <c r="BK249" s="634"/>
      <c r="BL249" s="634"/>
      <c r="BM249" s="634"/>
      <c r="BN249" s="634"/>
      <c r="BO249" s="634"/>
      <c r="BP249" s="634"/>
      <c r="BQ249" s="634"/>
      <c r="BR249" s="634"/>
      <c r="BS249" s="634"/>
      <c r="BT249" s="634"/>
      <c r="BU249" s="634"/>
      <c r="BV249" s="635"/>
      <c r="BW249" s="635"/>
      <c r="BX249" s="635"/>
      <c r="BY249" s="635"/>
      <c r="BZ249" s="635"/>
      <c r="CA249" s="635"/>
      <c r="CB249" s="635"/>
      <c r="CC249" s="635"/>
      <c r="CD249" s="635"/>
      <c r="CE249" s="635"/>
      <c r="CF249" s="1859"/>
    </row>
    <row customHeight="1" ht="15" hidden="1">
      <c r="A250" s="632"/>
      <c r="B250" s="633"/>
      <c r="C250" s="633"/>
      <c r="D250" s="2588"/>
      <c r="E250" s="2386" t="s">
        <v>1038</v>
      </c>
      <c r="F250" s="2387"/>
      <c r="G250" s="2388"/>
      <c r="H250" s="2392" t="str">
        <f>IF(A248="","",INDEX(DIFFERENTIATION_UNMERGE_SYSTEM,MATCH(A248,DIFFERENTIATION_ID_DIFF,0)))</f>
        <v>с. Ивановка, ул. Центральная, 3А (домк), котельная № 1-13</v>
      </c>
      <c r="I250" s="2392"/>
      <c r="J250" s="2392"/>
      <c r="K250" s="2392"/>
      <c r="L250" s="2392"/>
      <c r="M250" s="2392"/>
      <c r="N250" s="2392"/>
      <c r="O250" s="2392"/>
      <c r="P250" s="2392"/>
      <c r="Q250" s="2392"/>
      <c r="R250" s="2392"/>
      <c r="S250" s="728"/>
      <c r="T250" s="725"/>
      <c r="U250" s="634"/>
      <c r="V250" s="634"/>
      <c r="W250" s="635"/>
      <c r="X250" s="635"/>
      <c r="Y250" s="635"/>
      <c r="Z250" s="635"/>
      <c r="AA250" s="636"/>
      <c r="AB250" s="637"/>
      <c r="AC250" s="2384"/>
      <c r="AD250" s="638"/>
      <c r="AE250" s="639"/>
      <c r="AF250" s="639"/>
      <c r="AG250" s="640"/>
      <c r="AH250" s="641"/>
      <c r="AI250" s="634"/>
      <c r="AJ250" s="634"/>
      <c r="AK250" s="634"/>
      <c r="AL250" s="634"/>
      <c r="AM250" s="634"/>
      <c r="AN250" s="634"/>
      <c r="AO250" s="634"/>
      <c r="AP250" s="634"/>
      <c r="AQ250" s="634"/>
      <c r="AR250" s="634"/>
      <c r="AS250" s="634"/>
      <c r="AT250" s="634"/>
      <c r="AU250" s="634"/>
      <c r="AV250" s="634"/>
      <c r="AW250" s="634"/>
      <c r="AX250" s="634"/>
      <c r="AY250" s="634"/>
      <c r="AZ250" s="634"/>
      <c r="BA250" s="634"/>
      <c r="BB250" s="634"/>
      <c r="BC250" s="634"/>
      <c r="BD250" s="634"/>
      <c r="BE250" s="634"/>
      <c r="BF250" s="634"/>
      <c r="BG250" s="634"/>
      <c r="BH250" s="634"/>
      <c r="BI250" s="634"/>
      <c r="BJ250" s="634"/>
      <c r="BK250" s="634"/>
      <c r="BL250" s="634"/>
      <c r="BM250" s="634"/>
      <c r="BN250" s="634"/>
      <c r="BO250" s="634"/>
      <c r="BP250" s="634"/>
      <c r="BQ250" s="634"/>
      <c r="BR250" s="634"/>
      <c r="BS250" s="634"/>
      <c r="BT250" s="634"/>
      <c r="BU250" s="634"/>
      <c r="BV250" s="635"/>
      <c r="BW250" s="635"/>
      <c r="BX250" s="635"/>
      <c r="BY250" s="635"/>
      <c r="BZ250" s="635"/>
      <c r="CA250" s="635"/>
      <c r="CB250" s="635"/>
      <c r="CC250" s="635"/>
      <c r="CD250" s="635"/>
      <c r="CE250" s="635"/>
      <c r="CF250" s="1859"/>
    </row>
    <row customHeight="1" ht="24.75" hidden="1">
      <c r="A251" s="1815"/>
      <c r="B251" s="1169"/>
      <c r="C251" s="421"/>
      <c r="D251" s="2588"/>
      <c r="E251" s="2385" t="s">
        <v>1083</v>
      </c>
      <c r="F251" s="2385"/>
      <c r="G251" s="2385"/>
      <c r="H251" s="2385"/>
      <c r="I251" s="2385"/>
      <c r="J251" s="2385"/>
      <c r="K251" s="2385"/>
      <c r="L251" s="2385"/>
      <c r="M251" s="2385"/>
      <c r="N251" s="2385"/>
      <c r="O251" s="2385"/>
      <c r="P251" s="2385"/>
      <c r="Q251" s="567">
        <f>SUMIF(T252:T253,"i",Q252:Q253)</f>
        <v>0</v>
      </c>
      <c r="R251" s="1026"/>
      <c r="S251" s="1807" t="s">
        <v>1084</v>
      </c>
      <c r="T251" s="726" t="s">
        <v>1085</v>
      </c>
      <c r="U251" s="2383">
        <v>1</v>
      </c>
      <c r="V251" s="2383" t="s">
        <v>1048</v>
      </c>
      <c r="W251" s="1169"/>
      <c r="X251" s="1169"/>
      <c r="Y251" s="1169"/>
      <c r="Z251" s="1169"/>
      <c r="AA251" s="1645"/>
      <c r="AB251" s="1169"/>
      <c r="AC251" s="2384"/>
      <c r="AD251" s="638"/>
      <c r="AE251" s="1169"/>
      <c r="AF251" s="1169"/>
      <c r="AG251" s="1645"/>
      <c r="AH251" s="1645"/>
      <c r="AI251" s="1645"/>
      <c r="AJ251" s="1645"/>
      <c r="AK251" s="1645"/>
      <c r="AL251" s="1645"/>
      <c r="AM251" s="1645"/>
      <c r="AN251" s="1645"/>
      <c r="AO251" s="1645"/>
      <c r="AP251" s="1645"/>
      <c r="AQ251" s="1645"/>
      <c r="AR251" s="1645"/>
      <c r="AS251" s="1645"/>
      <c r="AT251" s="1645"/>
      <c r="AU251" s="1645"/>
      <c r="AV251" s="1645"/>
      <c r="AW251" s="1645"/>
      <c r="AX251" s="1645"/>
      <c r="AY251" s="1645"/>
      <c r="AZ251" s="1645"/>
      <c r="BA251" s="1645"/>
      <c r="BB251" s="1645"/>
      <c r="BC251" s="1645"/>
      <c r="BD251" s="1645"/>
      <c r="BE251" s="1645"/>
      <c r="BF251" s="1645"/>
      <c r="BG251" s="1645"/>
      <c r="BH251" s="1645"/>
      <c r="BI251" s="1645"/>
      <c r="BJ251" s="1645"/>
      <c r="BK251" s="1645"/>
      <c r="BL251" s="1645"/>
      <c r="BM251" s="1645"/>
      <c r="BN251" s="1645"/>
      <c r="BO251" s="1645"/>
      <c r="BP251" s="1645"/>
      <c r="BQ251" s="1645"/>
      <c r="BR251" s="1645"/>
      <c r="BS251" s="1645"/>
      <c r="BT251" s="1645"/>
      <c r="BU251" s="1645"/>
      <c r="BV251" s="1169"/>
      <c r="BW251" s="1169"/>
      <c r="BX251" s="1169"/>
      <c r="BY251" s="1169"/>
      <c r="BZ251" s="1169"/>
      <c r="CA251" s="1169"/>
      <c r="CB251" s="1169"/>
      <c r="CC251" s="1169"/>
      <c r="CD251" s="1169"/>
      <c r="CE251" s="1169"/>
      <c r="CF251" s="1859"/>
    </row>
    <row customHeight="1" ht="11.25" hidden="1">
      <c r="A252" s="1802"/>
      <c r="B252" s="1645"/>
      <c r="C252" s="1645"/>
      <c r="D252" s="2588"/>
      <c r="E252" s="644"/>
      <c r="F252" s="644">
        <v>0</v>
      </c>
      <c r="G252" s="644"/>
      <c r="H252" s="644"/>
      <c r="I252" s="644"/>
      <c r="J252" s="644"/>
      <c r="K252" s="644"/>
      <c r="L252" s="644"/>
      <c r="M252" s="644"/>
      <c r="N252" s="644"/>
      <c r="O252" s="644"/>
      <c r="P252" s="644"/>
      <c r="Q252" s="644"/>
      <c r="R252" s="644"/>
      <c r="S252" s="645"/>
      <c r="T252" s="727"/>
      <c r="U252" s="2383"/>
      <c r="V252" s="2383"/>
      <c r="W252" s="1645"/>
      <c r="X252" s="1645"/>
      <c r="Y252" s="1645"/>
      <c r="Z252" s="1645"/>
      <c r="AA252" s="1645"/>
      <c r="AB252" s="1169"/>
      <c r="AC252" s="2384"/>
      <c r="AD252" s="638"/>
      <c r="AE252" s="1169"/>
      <c r="AF252" s="1169"/>
      <c r="AG252" s="1645"/>
      <c r="AH252" s="1645"/>
      <c r="AI252" s="1645"/>
      <c r="AJ252" s="1645"/>
      <c r="AK252" s="1645"/>
      <c r="AL252" s="1645"/>
      <c r="AM252" s="1645"/>
      <c r="AN252" s="1645"/>
      <c r="AO252" s="1645"/>
      <c r="AP252" s="1645"/>
      <c r="AQ252" s="1645"/>
      <c r="AR252" s="1645"/>
      <c r="AS252" s="1645"/>
      <c r="AT252" s="1645"/>
      <c r="AU252" s="1645"/>
      <c r="AV252" s="1645"/>
      <c r="AW252" s="1645"/>
      <c r="AX252" s="1645"/>
      <c r="AY252" s="1645"/>
      <c r="AZ252" s="1645"/>
      <c r="BA252" s="1645"/>
      <c r="BB252" s="1645"/>
      <c r="BC252" s="1645"/>
      <c r="BD252" s="1645"/>
      <c r="BE252" s="1645"/>
      <c r="BF252" s="1645"/>
      <c r="BG252" s="1645"/>
      <c r="BH252" s="1645"/>
      <c r="BI252" s="1645"/>
      <c r="BJ252" s="1645"/>
      <c r="BK252" s="1645"/>
      <c r="BL252" s="1645"/>
      <c r="BM252" s="1645"/>
      <c r="BN252" s="1645"/>
      <c r="BO252" s="1645"/>
      <c r="BP252" s="1645"/>
      <c r="BQ252" s="1645"/>
      <c r="BR252" s="1645"/>
      <c r="BS252" s="1645"/>
      <c r="BT252" s="1645"/>
      <c r="BU252" s="1645"/>
      <c r="BV252" s="1645"/>
      <c r="BW252" s="1645"/>
      <c r="BX252" s="1645"/>
      <c r="BY252" s="1645"/>
      <c r="BZ252" s="1645"/>
      <c r="CA252" s="1645"/>
      <c r="CB252" s="1645"/>
      <c r="CC252" s="1645"/>
      <c r="CD252" s="1645"/>
      <c r="CE252" s="1645"/>
      <c r="CF252" s="1859"/>
    </row>
    <row customHeight="1" ht="11.25" hidden="1">
      <c r="A253" s="1815"/>
      <c r="B253" s="1169"/>
      <c r="C253" s="421"/>
      <c r="D253" s="2588"/>
      <c r="E253" s="658" t="s">
        <v>22</v>
      </c>
      <c r="F253" s="1177" t="s">
        <v>22</v>
      </c>
      <c r="G253" s="1177" t="s">
        <v>1088</v>
      </c>
      <c r="H253" s="660" t="s">
        <v>22</v>
      </c>
      <c r="I253" s="660"/>
      <c r="J253" s="660"/>
      <c r="K253" s="660"/>
      <c r="L253" s="660"/>
      <c r="M253" s="660"/>
      <c r="N253" s="660"/>
      <c r="O253" s="660"/>
      <c r="P253" s="660"/>
      <c r="Q253" s="660"/>
      <c r="R253" s="661"/>
      <c r="S253" s="662"/>
      <c r="T253" s="727"/>
      <c r="U253" s="2383"/>
      <c r="V253" s="2383"/>
      <c r="W253" s="1169"/>
      <c r="X253" s="1169"/>
      <c r="Y253" s="1169"/>
      <c r="Z253" s="1169"/>
      <c r="AA253" s="1645"/>
      <c r="AB253" s="1169"/>
      <c r="AC253" s="2384"/>
      <c r="AD253" s="638"/>
      <c r="AE253" s="1169"/>
      <c r="AF253" s="1169"/>
      <c r="AG253" s="1645"/>
      <c r="AH253" s="1645"/>
      <c r="AI253" s="1645"/>
      <c r="AJ253" s="1645"/>
      <c r="AK253" s="1645"/>
      <c r="AL253" s="1645"/>
      <c r="AM253" s="1645"/>
      <c r="AN253" s="1645"/>
      <c r="AO253" s="1645"/>
      <c r="AP253" s="1645"/>
      <c r="AQ253" s="1645"/>
      <c r="AR253" s="1645"/>
      <c r="AS253" s="1645"/>
      <c r="AT253" s="1645"/>
      <c r="AU253" s="1645"/>
      <c r="AV253" s="1645"/>
      <c r="AW253" s="1645"/>
      <c r="AX253" s="1645"/>
      <c r="AY253" s="1645"/>
      <c r="AZ253" s="1645"/>
      <c r="BA253" s="1645"/>
      <c r="BB253" s="1645"/>
      <c r="BC253" s="1645"/>
      <c r="BD253" s="1645"/>
      <c r="BE253" s="1645"/>
      <c r="BF253" s="1645"/>
      <c r="BG253" s="1645"/>
      <c r="BH253" s="1645"/>
      <c r="BI253" s="1645"/>
      <c r="BJ253" s="1645"/>
      <c r="BK253" s="1645"/>
      <c r="BL253" s="1645"/>
      <c r="BM253" s="1645"/>
      <c r="BN253" s="1645"/>
      <c r="BO253" s="1645"/>
      <c r="BP253" s="1645"/>
      <c r="BQ253" s="1645"/>
      <c r="BR253" s="1645"/>
      <c r="BS253" s="1645"/>
      <c r="BT253" s="1645"/>
      <c r="BU253" s="1645"/>
      <c r="BV253" s="1169"/>
      <c r="BW253" s="1169"/>
      <c r="BX253" s="1169"/>
      <c r="BY253" s="1169"/>
      <c r="BZ253" s="1169"/>
      <c r="CA253" s="1169"/>
      <c r="CB253" s="1169"/>
      <c r="CC253" s="1169"/>
      <c r="CD253" s="1169"/>
      <c r="CE253" s="1169"/>
      <c r="CF253" s="1859"/>
    </row>
    <row customHeight="1" ht="5.25" hidden="1">
      <c r="A254" s="1802"/>
      <c r="B254" s="1645"/>
      <c r="C254" s="1645"/>
      <c r="D254" s="2588"/>
      <c r="E254" s="1048"/>
      <c r="F254" s="1048"/>
      <c r="G254" s="1048"/>
      <c r="H254" s="1048"/>
      <c r="I254" s="1048"/>
      <c r="J254" s="1048"/>
      <c r="K254" s="1048"/>
      <c r="L254" s="1048"/>
      <c r="M254" s="1048"/>
      <c r="N254" s="1048"/>
      <c r="O254" s="1048"/>
      <c r="P254" s="1048"/>
      <c r="Q254" s="1049"/>
      <c r="R254" s="1050"/>
      <c r="S254" s="1051"/>
      <c r="T254" s="726" t="s">
        <v>1085</v>
      </c>
      <c r="U254" s="2383">
        <v>1</v>
      </c>
      <c r="V254" s="2383" t="s">
        <v>1048</v>
      </c>
      <c r="W254" s="1645"/>
      <c r="X254" s="1645"/>
      <c r="Y254" s="1645"/>
      <c r="Z254" s="1645"/>
      <c r="AA254" s="1645"/>
      <c r="AB254" s="1645"/>
      <c r="AC254" s="1046"/>
      <c r="AD254" s="1047"/>
      <c r="AE254" s="1645"/>
      <c r="AF254" s="1645"/>
      <c r="AG254" s="1645"/>
      <c r="AH254" s="1645"/>
      <c r="AI254" s="1645"/>
      <c r="AJ254" s="1645"/>
      <c r="AK254" s="1645"/>
      <c r="AL254" s="1645"/>
      <c r="AM254" s="1645"/>
      <c r="AN254" s="1645"/>
      <c r="AO254" s="1645"/>
      <c r="AP254" s="1645"/>
      <c r="AQ254" s="1645"/>
      <c r="AR254" s="1645"/>
      <c r="AS254" s="1645"/>
      <c r="AT254" s="1645"/>
      <c r="AU254" s="1645"/>
      <c r="AV254" s="1645"/>
      <c r="AW254" s="1645"/>
      <c r="AX254" s="1645"/>
      <c r="AY254" s="1645"/>
      <c r="AZ254" s="1645"/>
      <c r="BA254" s="1645"/>
      <c r="BB254" s="1645"/>
      <c r="BC254" s="1645"/>
      <c r="BD254" s="1645"/>
      <c r="BE254" s="1645"/>
      <c r="BF254" s="1645"/>
      <c r="BG254" s="1645"/>
      <c r="BH254" s="1645"/>
      <c r="BI254" s="1645"/>
      <c r="BJ254" s="1645"/>
      <c r="BK254" s="1645"/>
      <c r="BL254" s="1645"/>
      <c r="BM254" s="1645"/>
      <c r="BN254" s="1645"/>
      <c r="BO254" s="1645"/>
      <c r="BP254" s="1645"/>
      <c r="BQ254" s="1645"/>
      <c r="BR254" s="1645"/>
      <c r="BS254" s="1645"/>
      <c r="BT254" s="1645"/>
      <c r="BU254" s="1645"/>
      <c r="BV254" s="1645"/>
      <c r="BW254" s="1645"/>
      <c r="BX254" s="1645"/>
      <c r="BY254" s="1645"/>
      <c r="BZ254" s="1645"/>
      <c r="CA254" s="1645"/>
      <c r="CB254" s="1645"/>
      <c r="CC254" s="1645"/>
      <c r="CD254" s="1645"/>
      <c r="CE254" s="1645"/>
      <c r="CF254" s="1325"/>
    </row>
    <row customHeight="1" ht="5.25" hidden="1">
      <c r="A255" s="1802"/>
      <c r="B255" s="1645"/>
      <c r="C255" s="1645"/>
      <c r="D255" s="2588"/>
      <c r="E255" s="644"/>
      <c r="F255" s="644"/>
      <c r="G255" s="644"/>
      <c r="H255" s="644"/>
      <c r="I255" s="644"/>
      <c r="J255" s="644"/>
      <c r="K255" s="644"/>
      <c r="L255" s="644"/>
      <c r="M255" s="644"/>
      <c r="N255" s="644"/>
      <c r="O255" s="644"/>
      <c r="P255" s="644"/>
      <c r="Q255" s="644"/>
      <c r="R255" s="644"/>
      <c r="S255" s="645"/>
      <c r="T255" s="727"/>
      <c r="U255" s="2383"/>
      <c r="V255" s="2383"/>
      <c r="W255" s="1645"/>
      <c r="X255" s="1645"/>
      <c r="Y255" s="1645"/>
      <c r="Z255" s="1645"/>
      <c r="AA255" s="1645"/>
      <c r="AB255" s="1645"/>
      <c r="AC255" s="1046"/>
      <c r="AD255" s="1047"/>
      <c r="AE255" s="1645"/>
      <c r="AF255" s="1645"/>
      <c r="AG255" s="1645"/>
      <c r="AH255" s="1645"/>
      <c r="AI255" s="1645"/>
      <c r="AJ255" s="1645"/>
      <c r="AK255" s="1645"/>
      <c r="AL255" s="1645"/>
      <c r="AM255" s="1645"/>
      <c r="AN255" s="1645"/>
      <c r="AO255" s="1645"/>
      <c r="AP255" s="1645"/>
      <c r="AQ255" s="1645"/>
      <c r="AR255" s="1645"/>
      <c r="AS255" s="1645"/>
      <c r="AT255" s="1645"/>
      <c r="AU255" s="1645"/>
      <c r="AV255" s="1645"/>
      <c r="AW255" s="1645"/>
      <c r="AX255" s="1645"/>
      <c r="AY255" s="1645"/>
      <c r="AZ255" s="1645"/>
      <c r="BA255" s="1645"/>
      <c r="BB255" s="1645"/>
      <c r="BC255" s="1645"/>
      <c r="BD255" s="1645"/>
      <c r="BE255" s="1645"/>
      <c r="BF255" s="1645"/>
      <c r="BG255" s="1645"/>
      <c r="BH255" s="1645"/>
      <c r="BI255" s="1645"/>
      <c r="BJ255" s="1645"/>
      <c r="BK255" s="1645"/>
      <c r="BL255" s="1645"/>
      <c r="BM255" s="1645"/>
      <c r="BN255" s="1645"/>
      <c r="BO255" s="1645"/>
      <c r="BP255" s="1645"/>
      <c r="BQ255" s="1645"/>
      <c r="BR255" s="1645"/>
      <c r="BS255" s="1645"/>
      <c r="BT255" s="1645"/>
      <c r="BU255" s="1645"/>
      <c r="BV255" s="1645"/>
      <c r="BW255" s="1645"/>
      <c r="BX255" s="1645"/>
      <c r="BY255" s="1645"/>
      <c r="BZ255" s="1645"/>
      <c r="CA255" s="1645"/>
      <c r="CB255" s="1645"/>
      <c r="CC255" s="1645"/>
      <c r="CD255" s="1645"/>
      <c r="CE255" s="1645"/>
      <c r="CF255" s="1325"/>
    </row>
    <row customHeight="1" ht="5.25" hidden="1">
      <c r="A256" s="1802"/>
      <c r="B256" s="1645"/>
      <c r="C256" s="1645"/>
      <c r="D256" s="2589"/>
      <c r="E256" s="1052"/>
      <c r="F256" s="1053"/>
      <c r="G256" s="1053"/>
      <c r="H256" s="1054"/>
      <c r="I256" s="1054"/>
      <c r="J256" s="1054"/>
      <c r="K256" s="1054"/>
      <c r="L256" s="1054"/>
      <c r="M256" s="1054"/>
      <c r="N256" s="1054"/>
      <c r="O256" s="1054"/>
      <c r="P256" s="1054"/>
      <c r="Q256" s="1054"/>
      <c r="R256" s="955"/>
      <c r="S256" s="1055"/>
      <c r="T256" s="727"/>
      <c r="U256" s="2383"/>
      <c r="V256" s="2383"/>
      <c r="W256" s="1645"/>
      <c r="X256" s="1645"/>
      <c r="Y256" s="1645"/>
      <c r="Z256" s="1645"/>
      <c r="AA256" s="1645"/>
      <c r="AB256" s="1645"/>
      <c r="AC256" s="1046"/>
      <c r="AD256" s="1047"/>
      <c r="AE256" s="1645"/>
      <c r="AF256" s="1645"/>
      <c r="AG256" s="1645"/>
      <c r="AH256" s="1645"/>
      <c r="AI256" s="1645"/>
      <c r="AJ256" s="1645"/>
      <c r="AK256" s="1645"/>
      <c r="AL256" s="1645"/>
      <c r="AM256" s="1645"/>
      <c r="AN256" s="1645"/>
      <c r="AO256" s="1645"/>
      <c r="AP256" s="1645"/>
      <c r="AQ256" s="1645"/>
      <c r="AR256" s="1645"/>
      <c r="AS256" s="1645"/>
      <c r="AT256" s="1645"/>
      <c r="AU256" s="1645"/>
      <c r="AV256" s="1645"/>
      <c r="AW256" s="1645"/>
      <c r="AX256" s="1645"/>
      <c r="AY256" s="1645"/>
      <c r="AZ256" s="1645"/>
      <c r="BA256" s="1645"/>
      <c r="BB256" s="1645"/>
      <c r="BC256" s="1645"/>
      <c r="BD256" s="1645"/>
      <c r="BE256" s="1645"/>
      <c r="BF256" s="1645"/>
      <c r="BG256" s="1645"/>
      <c r="BH256" s="1645"/>
      <c r="BI256" s="1645"/>
      <c r="BJ256" s="1645"/>
      <c r="BK256" s="1645"/>
      <c r="BL256" s="1645"/>
      <c r="BM256" s="1645"/>
      <c r="BN256" s="1645"/>
      <c r="BO256" s="1645"/>
      <c r="BP256" s="1645"/>
      <c r="BQ256" s="1645"/>
      <c r="BR256" s="1645"/>
      <c r="BS256" s="1645"/>
      <c r="BT256" s="1645"/>
      <c r="BU256" s="1645"/>
      <c r="BV256" s="1645"/>
      <c r="BW256" s="1645"/>
      <c r="BX256" s="1645"/>
      <c r="BY256" s="1645"/>
      <c r="BZ256" s="1645"/>
      <c r="CA256" s="1645"/>
      <c r="CB256" s="1645"/>
      <c r="CC256" s="1645"/>
      <c r="CD256" s="1645"/>
      <c r="CE256" s="1645"/>
      <c r="CF256" s="1325"/>
    </row>
    <row customHeight="1" ht="15" hidden="1">
      <c r="A257" s="632" t="s">
        <v>263</v>
      </c>
      <c r="B257" s="633"/>
      <c r="C257" s="633" t="s">
        <v>22</v>
      </c>
      <c r="D257" s="2587" t="s">
        <v>1114</v>
      </c>
      <c r="E257" s="2386" t="s">
        <v>196</v>
      </c>
      <c r="F257" s="2387"/>
      <c r="G257" s="2388"/>
      <c r="H257" s="2392" t="str">
        <f>IF(A257="","",INDEX(DIFFERENTIATION_UNMERGE_VD,MATCH(A257,DIFFERENTIATION_ID_DIFF,0)))</f>
        <v>Производство тепловой энергии. Некомбинированная выработка</v>
      </c>
      <c r="I257" s="2392"/>
      <c r="J257" s="2392"/>
      <c r="K257" s="2392"/>
      <c r="L257" s="2392"/>
      <c r="M257" s="2392"/>
      <c r="N257" s="2392"/>
      <c r="O257" s="2392"/>
      <c r="P257" s="2392"/>
      <c r="Q257" s="2392"/>
      <c r="R257" s="2392"/>
      <c r="S257" s="728"/>
      <c r="T257" s="725"/>
      <c r="U257" s="634"/>
      <c r="V257" s="634"/>
      <c r="W257" s="635"/>
      <c r="X257" s="635"/>
      <c r="Y257" s="635"/>
      <c r="Z257" s="635"/>
      <c r="AA257" s="636"/>
      <c r="AB257" s="637"/>
      <c r="AC257" s="2384"/>
      <c r="AD257" s="638"/>
      <c r="AE257" s="639" t="s">
        <v>22</v>
      </c>
      <c r="AF257" s="639"/>
      <c r="AG257" s="640" t="s">
        <v>1082</v>
      </c>
      <c r="AH257" s="641">
        <v>3</v>
      </c>
      <c r="AI257" s="634"/>
      <c r="AJ257" s="634"/>
      <c r="AK257" s="634"/>
      <c r="AL257" s="634"/>
      <c r="AM257" s="634"/>
      <c r="AN257" s="634"/>
      <c r="AO257" s="634"/>
      <c r="AP257" s="634"/>
      <c r="AQ257" s="634"/>
      <c r="AR257" s="634"/>
      <c r="AS257" s="634"/>
      <c r="AT257" s="634"/>
      <c r="AU257" s="634"/>
      <c r="AV257" s="634"/>
      <c r="AW257" s="634"/>
      <c r="AX257" s="634"/>
      <c r="AY257" s="634"/>
      <c r="AZ257" s="634"/>
      <c r="BA257" s="634"/>
      <c r="BB257" s="634"/>
      <c r="BC257" s="634"/>
      <c r="BD257" s="634"/>
      <c r="BE257" s="634"/>
      <c r="BF257" s="634"/>
      <c r="BG257" s="634"/>
      <c r="BH257" s="634"/>
      <c r="BI257" s="634"/>
      <c r="BJ257" s="634"/>
      <c r="BK257" s="634"/>
      <c r="BL257" s="634"/>
      <c r="BM257" s="634"/>
      <c r="BN257" s="634"/>
      <c r="BO257" s="634"/>
      <c r="BP257" s="634"/>
      <c r="BQ257" s="634"/>
      <c r="BR257" s="634"/>
      <c r="BS257" s="634"/>
      <c r="BT257" s="634"/>
      <c r="BU257" s="634"/>
      <c r="BV257" s="635"/>
      <c r="BW257" s="635"/>
      <c r="BX257" s="635"/>
      <c r="BY257" s="635"/>
      <c r="BZ257" s="635"/>
      <c r="CA257" s="635"/>
      <c r="CB257" s="635"/>
      <c r="CC257" s="635"/>
      <c r="CD257" s="635"/>
      <c r="CE257" s="635"/>
      <c r="CF257" s="1859"/>
    </row>
    <row customHeight="1" ht="15" hidden="1">
      <c r="A258" s="632"/>
      <c r="B258" s="633"/>
      <c r="C258" s="633"/>
      <c r="D258" s="2588"/>
      <c r="E258" s="2386" t="s">
        <v>1037</v>
      </c>
      <c r="F258" s="2387"/>
      <c r="G258" s="2388"/>
      <c r="H258" s="2392" t="str">
        <f>IF(A257="","",INDEX(DIFFERENTIATION_UNMERGE_AREA,MATCH(A257,DIFFERENTIATION_ID_DIFF,0)))</f>
        <v>Территория 3</v>
      </c>
      <c r="I258" s="2392"/>
      <c r="J258" s="2392"/>
      <c r="K258" s="2392"/>
      <c r="L258" s="2392"/>
      <c r="M258" s="2392"/>
      <c r="N258" s="2392"/>
      <c r="O258" s="2392"/>
      <c r="P258" s="2392"/>
      <c r="Q258" s="2392"/>
      <c r="R258" s="2392"/>
      <c r="S258" s="728"/>
      <c r="T258" s="725"/>
      <c r="U258" s="634"/>
      <c r="V258" s="634"/>
      <c r="W258" s="635"/>
      <c r="X258" s="635"/>
      <c r="Y258" s="635"/>
      <c r="Z258" s="635"/>
      <c r="AA258" s="636"/>
      <c r="AB258" s="637"/>
      <c r="AC258" s="2384"/>
      <c r="AD258" s="638"/>
      <c r="AE258" s="639"/>
      <c r="AF258" s="639"/>
      <c r="AG258" s="640"/>
      <c r="AH258" s="641"/>
      <c r="AI258" s="634"/>
      <c r="AJ258" s="634"/>
      <c r="AK258" s="634"/>
      <c r="AL258" s="634"/>
      <c r="AM258" s="634"/>
      <c r="AN258" s="634"/>
      <c r="AO258" s="634"/>
      <c r="AP258" s="634"/>
      <c r="AQ258" s="634"/>
      <c r="AR258" s="634"/>
      <c r="AS258" s="634"/>
      <c r="AT258" s="634"/>
      <c r="AU258" s="634"/>
      <c r="AV258" s="634"/>
      <c r="AW258" s="634"/>
      <c r="AX258" s="634"/>
      <c r="AY258" s="634"/>
      <c r="AZ258" s="634"/>
      <c r="BA258" s="634"/>
      <c r="BB258" s="634"/>
      <c r="BC258" s="634"/>
      <c r="BD258" s="634"/>
      <c r="BE258" s="634"/>
      <c r="BF258" s="634"/>
      <c r="BG258" s="634"/>
      <c r="BH258" s="634"/>
      <c r="BI258" s="634"/>
      <c r="BJ258" s="634"/>
      <c r="BK258" s="634"/>
      <c r="BL258" s="634"/>
      <c r="BM258" s="634"/>
      <c r="BN258" s="634"/>
      <c r="BO258" s="634"/>
      <c r="BP258" s="634"/>
      <c r="BQ258" s="634"/>
      <c r="BR258" s="634"/>
      <c r="BS258" s="634"/>
      <c r="BT258" s="634"/>
      <c r="BU258" s="634"/>
      <c r="BV258" s="635"/>
      <c r="BW258" s="635"/>
      <c r="BX258" s="635"/>
      <c r="BY258" s="635"/>
      <c r="BZ258" s="635"/>
      <c r="CA258" s="635"/>
      <c r="CB258" s="635"/>
      <c r="CC258" s="635"/>
      <c r="CD258" s="635"/>
      <c r="CE258" s="635"/>
      <c r="CF258" s="1859"/>
    </row>
    <row customHeight="1" ht="15" hidden="1">
      <c r="A259" s="632"/>
      <c r="B259" s="633"/>
      <c r="C259" s="633"/>
      <c r="D259" s="2588"/>
      <c r="E259" s="2386" t="s">
        <v>1038</v>
      </c>
      <c r="F259" s="2387"/>
      <c r="G259" s="2388"/>
      <c r="H259" s="2392" t="str">
        <f>IF(A257="","",INDEX(DIFFERENTIATION_UNMERGE_SYSTEM,MATCH(A257,DIFFERENTIATION_ID_DIFF,0)))</f>
        <v>с. Тенеево. ул. Центральная, 31 (школа), котельная № 1-14</v>
      </c>
      <c r="I259" s="2392"/>
      <c r="J259" s="2392"/>
      <c r="K259" s="2392"/>
      <c r="L259" s="2392"/>
      <c r="M259" s="2392"/>
      <c r="N259" s="2392"/>
      <c r="O259" s="2392"/>
      <c r="P259" s="2392"/>
      <c r="Q259" s="2392"/>
      <c r="R259" s="2392"/>
      <c r="S259" s="728"/>
      <c r="T259" s="725"/>
      <c r="U259" s="634"/>
      <c r="V259" s="634"/>
      <c r="W259" s="635"/>
      <c r="X259" s="635"/>
      <c r="Y259" s="635"/>
      <c r="Z259" s="635"/>
      <c r="AA259" s="636"/>
      <c r="AB259" s="637"/>
      <c r="AC259" s="2384"/>
      <c r="AD259" s="638"/>
      <c r="AE259" s="639"/>
      <c r="AF259" s="639"/>
      <c r="AG259" s="640"/>
      <c r="AH259" s="641"/>
      <c r="AI259" s="634"/>
      <c r="AJ259" s="634"/>
      <c r="AK259" s="634"/>
      <c r="AL259" s="634"/>
      <c r="AM259" s="634"/>
      <c r="AN259" s="634"/>
      <c r="AO259" s="634"/>
      <c r="AP259" s="634"/>
      <c r="AQ259" s="634"/>
      <c r="AR259" s="634"/>
      <c r="AS259" s="634"/>
      <c r="AT259" s="634"/>
      <c r="AU259" s="634"/>
      <c r="AV259" s="634"/>
      <c r="AW259" s="634"/>
      <c r="AX259" s="634"/>
      <c r="AY259" s="634"/>
      <c r="AZ259" s="634"/>
      <c r="BA259" s="634"/>
      <c r="BB259" s="634"/>
      <c r="BC259" s="634"/>
      <c r="BD259" s="634"/>
      <c r="BE259" s="634"/>
      <c r="BF259" s="634"/>
      <c r="BG259" s="634"/>
      <c r="BH259" s="634"/>
      <c r="BI259" s="634"/>
      <c r="BJ259" s="634"/>
      <c r="BK259" s="634"/>
      <c r="BL259" s="634"/>
      <c r="BM259" s="634"/>
      <c r="BN259" s="634"/>
      <c r="BO259" s="634"/>
      <c r="BP259" s="634"/>
      <c r="BQ259" s="634"/>
      <c r="BR259" s="634"/>
      <c r="BS259" s="634"/>
      <c r="BT259" s="634"/>
      <c r="BU259" s="634"/>
      <c r="BV259" s="635"/>
      <c r="BW259" s="635"/>
      <c r="BX259" s="635"/>
      <c r="BY259" s="635"/>
      <c r="BZ259" s="635"/>
      <c r="CA259" s="635"/>
      <c r="CB259" s="635"/>
      <c r="CC259" s="635"/>
      <c r="CD259" s="635"/>
      <c r="CE259" s="635"/>
      <c r="CF259" s="1859"/>
    </row>
    <row customHeight="1" ht="24.75" hidden="1">
      <c r="A260" s="1815"/>
      <c r="B260" s="1169"/>
      <c r="C260" s="421"/>
      <c r="D260" s="2588"/>
      <c r="E260" s="2385" t="s">
        <v>1083</v>
      </c>
      <c r="F260" s="2385"/>
      <c r="G260" s="2385"/>
      <c r="H260" s="2385"/>
      <c r="I260" s="2385"/>
      <c r="J260" s="2385"/>
      <c r="K260" s="2385"/>
      <c r="L260" s="2385"/>
      <c r="M260" s="2385"/>
      <c r="N260" s="2385"/>
      <c r="O260" s="2385"/>
      <c r="P260" s="2385"/>
      <c r="Q260" s="567">
        <f>SUMIF(T261:T262,"i",Q261:Q262)</f>
        <v>0</v>
      </c>
      <c r="R260" s="1026"/>
      <c r="S260" s="1807" t="s">
        <v>1084</v>
      </c>
      <c r="T260" s="726" t="s">
        <v>1085</v>
      </c>
      <c r="U260" s="2383">
        <v>1</v>
      </c>
      <c r="V260" s="2383" t="s">
        <v>1048</v>
      </c>
      <c r="W260" s="1169"/>
      <c r="X260" s="1169"/>
      <c r="Y260" s="1169"/>
      <c r="Z260" s="1169"/>
      <c r="AA260" s="1645"/>
      <c r="AB260" s="1169"/>
      <c r="AC260" s="2384"/>
      <c r="AD260" s="638"/>
      <c r="AE260" s="1169"/>
      <c r="AF260" s="1169"/>
      <c r="AG260" s="1645"/>
      <c r="AH260" s="1645"/>
      <c r="AI260" s="1645"/>
      <c r="AJ260" s="1645"/>
      <c r="AK260" s="1645"/>
      <c r="AL260" s="1645"/>
      <c r="AM260" s="1645"/>
      <c r="AN260" s="1645"/>
      <c r="AO260" s="1645"/>
      <c r="AP260" s="1645"/>
      <c r="AQ260" s="1645"/>
      <c r="AR260" s="1645"/>
      <c r="AS260" s="1645"/>
      <c r="AT260" s="1645"/>
      <c r="AU260" s="1645"/>
      <c r="AV260" s="1645"/>
      <c r="AW260" s="1645"/>
      <c r="AX260" s="1645"/>
      <c r="AY260" s="1645"/>
      <c r="AZ260" s="1645"/>
      <c r="BA260" s="1645"/>
      <c r="BB260" s="1645"/>
      <c r="BC260" s="1645"/>
      <c r="BD260" s="1645"/>
      <c r="BE260" s="1645"/>
      <c r="BF260" s="1645"/>
      <c r="BG260" s="1645"/>
      <c r="BH260" s="1645"/>
      <c r="BI260" s="1645"/>
      <c r="BJ260" s="1645"/>
      <c r="BK260" s="1645"/>
      <c r="BL260" s="1645"/>
      <c r="BM260" s="1645"/>
      <c r="BN260" s="1645"/>
      <c r="BO260" s="1645"/>
      <c r="BP260" s="1645"/>
      <c r="BQ260" s="1645"/>
      <c r="BR260" s="1645"/>
      <c r="BS260" s="1645"/>
      <c r="BT260" s="1645"/>
      <c r="BU260" s="1645"/>
      <c r="BV260" s="1169"/>
      <c r="BW260" s="1169"/>
      <c r="BX260" s="1169"/>
      <c r="BY260" s="1169"/>
      <c r="BZ260" s="1169"/>
      <c r="CA260" s="1169"/>
      <c r="CB260" s="1169"/>
      <c r="CC260" s="1169"/>
      <c r="CD260" s="1169"/>
      <c r="CE260" s="1169"/>
      <c r="CF260" s="1859"/>
    </row>
    <row customHeight="1" ht="11.25" hidden="1">
      <c r="A261" s="1802"/>
      <c r="B261" s="1645"/>
      <c r="C261" s="1645"/>
      <c r="D261" s="2588"/>
      <c r="E261" s="644"/>
      <c r="F261" s="644">
        <v>0</v>
      </c>
      <c r="G261" s="644"/>
      <c r="H261" s="644"/>
      <c r="I261" s="644"/>
      <c r="J261" s="644"/>
      <c r="K261" s="644"/>
      <c r="L261" s="644"/>
      <c r="M261" s="644"/>
      <c r="N261" s="644"/>
      <c r="O261" s="644"/>
      <c r="P261" s="644"/>
      <c r="Q261" s="644"/>
      <c r="R261" s="644"/>
      <c r="S261" s="645"/>
      <c r="T261" s="727"/>
      <c r="U261" s="2383"/>
      <c r="V261" s="2383"/>
      <c r="W261" s="1645"/>
      <c r="X261" s="1645"/>
      <c r="Y261" s="1645"/>
      <c r="Z261" s="1645"/>
      <c r="AA261" s="1645"/>
      <c r="AB261" s="1169"/>
      <c r="AC261" s="2384"/>
      <c r="AD261" s="638"/>
      <c r="AE261" s="1169"/>
      <c r="AF261" s="1169"/>
      <c r="AG261" s="1645"/>
      <c r="AH261" s="1645"/>
      <c r="AI261" s="1645"/>
      <c r="AJ261" s="1645"/>
      <c r="AK261" s="1645"/>
      <c r="AL261" s="1645"/>
      <c r="AM261" s="1645"/>
      <c r="AN261" s="1645"/>
      <c r="AO261" s="1645"/>
      <c r="AP261" s="1645"/>
      <c r="AQ261" s="1645"/>
      <c r="AR261" s="1645"/>
      <c r="AS261" s="1645"/>
      <c r="AT261" s="1645"/>
      <c r="AU261" s="1645"/>
      <c r="AV261" s="1645"/>
      <c r="AW261" s="1645"/>
      <c r="AX261" s="1645"/>
      <c r="AY261" s="1645"/>
      <c r="AZ261" s="1645"/>
      <c r="BA261" s="1645"/>
      <c r="BB261" s="1645"/>
      <c r="BC261" s="1645"/>
      <c r="BD261" s="1645"/>
      <c r="BE261" s="1645"/>
      <c r="BF261" s="1645"/>
      <c r="BG261" s="1645"/>
      <c r="BH261" s="1645"/>
      <c r="BI261" s="1645"/>
      <c r="BJ261" s="1645"/>
      <c r="BK261" s="1645"/>
      <c r="BL261" s="1645"/>
      <c r="BM261" s="1645"/>
      <c r="BN261" s="1645"/>
      <c r="BO261" s="1645"/>
      <c r="BP261" s="1645"/>
      <c r="BQ261" s="1645"/>
      <c r="BR261" s="1645"/>
      <c r="BS261" s="1645"/>
      <c r="BT261" s="1645"/>
      <c r="BU261" s="1645"/>
      <c r="BV261" s="1645"/>
      <c r="BW261" s="1645"/>
      <c r="BX261" s="1645"/>
      <c r="BY261" s="1645"/>
      <c r="BZ261" s="1645"/>
      <c r="CA261" s="1645"/>
      <c r="CB261" s="1645"/>
      <c r="CC261" s="1645"/>
      <c r="CD261" s="1645"/>
      <c r="CE261" s="1645"/>
      <c r="CF261" s="1859"/>
    </row>
    <row customHeight="1" ht="11.25" hidden="1">
      <c r="A262" s="1815"/>
      <c r="B262" s="1169"/>
      <c r="C262" s="421"/>
      <c r="D262" s="2588"/>
      <c r="E262" s="658" t="s">
        <v>22</v>
      </c>
      <c r="F262" s="1177" t="s">
        <v>22</v>
      </c>
      <c r="G262" s="1177" t="s">
        <v>1088</v>
      </c>
      <c r="H262" s="660" t="s">
        <v>22</v>
      </c>
      <c r="I262" s="660"/>
      <c r="J262" s="660"/>
      <c r="K262" s="660"/>
      <c r="L262" s="660"/>
      <c r="M262" s="660"/>
      <c r="N262" s="660"/>
      <c r="O262" s="660"/>
      <c r="P262" s="660"/>
      <c r="Q262" s="660"/>
      <c r="R262" s="661"/>
      <c r="S262" s="662"/>
      <c r="T262" s="727"/>
      <c r="U262" s="2383"/>
      <c r="V262" s="2383"/>
      <c r="W262" s="1169"/>
      <c r="X262" s="1169"/>
      <c r="Y262" s="1169"/>
      <c r="Z262" s="1169"/>
      <c r="AA262" s="1645"/>
      <c r="AB262" s="1169"/>
      <c r="AC262" s="2384"/>
      <c r="AD262" s="638"/>
      <c r="AE262" s="1169"/>
      <c r="AF262" s="1169"/>
      <c r="AG262" s="1645"/>
      <c r="AH262" s="1645"/>
      <c r="AI262" s="1645"/>
      <c r="AJ262" s="1645"/>
      <c r="AK262" s="1645"/>
      <c r="AL262" s="1645"/>
      <c r="AM262" s="1645"/>
      <c r="AN262" s="1645"/>
      <c r="AO262" s="1645"/>
      <c r="AP262" s="1645"/>
      <c r="AQ262" s="1645"/>
      <c r="AR262" s="1645"/>
      <c r="AS262" s="1645"/>
      <c r="AT262" s="1645"/>
      <c r="AU262" s="1645"/>
      <c r="AV262" s="1645"/>
      <c r="AW262" s="1645"/>
      <c r="AX262" s="1645"/>
      <c r="AY262" s="1645"/>
      <c r="AZ262" s="1645"/>
      <c r="BA262" s="1645"/>
      <c r="BB262" s="1645"/>
      <c r="BC262" s="1645"/>
      <c r="BD262" s="1645"/>
      <c r="BE262" s="1645"/>
      <c r="BF262" s="1645"/>
      <c r="BG262" s="1645"/>
      <c r="BH262" s="1645"/>
      <c r="BI262" s="1645"/>
      <c r="BJ262" s="1645"/>
      <c r="BK262" s="1645"/>
      <c r="BL262" s="1645"/>
      <c r="BM262" s="1645"/>
      <c r="BN262" s="1645"/>
      <c r="BO262" s="1645"/>
      <c r="BP262" s="1645"/>
      <c r="BQ262" s="1645"/>
      <c r="BR262" s="1645"/>
      <c r="BS262" s="1645"/>
      <c r="BT262" s="1645"/>
      <c r="BU262" s="1645"/>
      <c r="BV262" s="1169"/>
      <c r="BW262" s="1169"/>
      <c r="BX262" s="1169"/>
      <c r="BY262" s="1169"/>
      <c r="BZ262" s="1169"/>
      <c r="CA262" s="1169"/>
      <c r="CB262" s="1169"/>
      <c r="CC262" s="1169"/>
      <c r="CD262" s="1169"/>
      <c r="CE262" s="1169"/>
      <c r="CF262" s="1859"/>
    </row>
    <row customHeight="1" ht="5.25" hidden="1">
      <c r="A263" s="1802"/>
      <c r="B263" s="1645"/>
      <c r="C263" s="1645"/>
      <c r="D263" s="2588"/>
      <c r="E263" s="1048"/>
      <c r="F263" s="1048"/>
      <c r="G263" s="1048"/>
      <c r="H263" s="1048"/>
      <c r="I263" s="1048"/>
      <c r="J263" s="1048"/>
      <c r="K263" s="1048"/>
      <c r="L263" s="1048"/>
      <c r="M263" s="1048"/>
      <c r="N263" s="1048"/>
      <c r="O263" s="1048"/>
      <c r="P263" s="1048"/>
      <c r="Q263" s="1049"/>
      <c r="R263" s="1050"/>
      <c r="S263" s="1051"/>
      <c r="T263" s="726" t="s">
        <v>1085</v>
      </c>
      <c r="U263" s="2383">
        <v>1</v>
      </c>
      <c r="V263" s="2383" t="s">
        <v>1048</v>
      </c>
      <c r="W263" s="1645"/>
      <c r="X263" s="1645"/>
      <c r="Y263" s="1645"/>
      <c r="Z263" s="1645"/>
      <c r="AA263" s="1645"/>
      <c r="AB263" s="1645"/>
      <c r="AC263" s="1046"/>
      <c r="AD263" s="1047"/>
      <c r="AE263" s="1645"/>
      <c r="AF263" s="1645"/>
      <c r="AG263" s="1645"/>
      <c r="AH263" s="1645"/>
      <c r="AI263" s="1645"/>
      <c r="AJ263" s="1645"/>
      <c r="AK263" s="1645"/>
      <c r="AL263" s="1645"/>
      <c r="AM263" s="1645"/>
      <c r="AN263" s="1645"/>
      <c r="AO263" s="1645"/>
      <c r="AP263" s="1645"/>
      <c r="AQ263" s="1645"/>
      <c r="AR263" s="1645"/>
      <c r="AS263" s="1645"/>
      <c r="AT263" s="1645"/>
      <c r="AU263" s="1645"/>
      <c r="AV263" s="1645"/>
      <c r="AW263" s="1645"/>
      <c r="AX263" s="1645"/>
      <c r="AY263" s="1645"/>
      <c r="AZ263" s="1645"/>
      <c r="BA263" s="1645"/>
      <c r="BB263" s="1645"/>
      <c r="BC263" s="1645"/>
      <c r="BD263" s="1645"/>
      <c r="BE263" s="1645"/>
      <c r="BF263" s="1645"/>
      <c r="BG263" s="1645"/>
      <c r="BH263" s="1645"/>
      <c r="BI263" s="1645"/>
      <c r="BJ263" s="1645"/>
      <c r="BK263" s="1645"/>
      <c r="BL263" s="1645"/>
      <c r="BM263" s="1645"/>
      <c r="BN263" s="1645"/>
      <c r="BO263" s="1645"/>
      <c r="BP263" s="1645"/>
      <c r="BQ263" s="1645"/>
      <c r="BR263" s="1645"/>
      <c r="BS263" s="1645"/>
      <c r="BT263" s="1645"/>
      <c r="BU263" s="1645"/>
      <c r="BV263" s="1645"/>
      <c r="BW263" s="1645"/>
      <c r="BX263" s="1645"/>
      <c r="BY263" s="1645"/>
      <c r="BZ263" s="1645"/>
      <c r="CA263" s="1645"/>
      <c r="CB263" s="1645"/>
      <c r="CC263" s="1645"/>
      <c r="CD263" s="1645"/>
      <c r="CE263" s="1645"/>
      <c r="CF263" s="1325"/>
    </row>
    <row customHeight="1" ht="5.25" hidden="1">
      <c r="A264" s="1802"/>
      <c r="B264" s="1645"/>
      <c r="C264" s="1645"/>
      <c r="D264" s="2588"/>
      <c r="E264" s="644"/>
      <c r="F264" s="644"/>
      <c r="G264" s="644"/>
      <c r="H264" s="644"/>
      <c r="I264" s="644"/>
      <c r="J264" s="644"/>
      <c r="K264" s="644"/>
      <c r="L264" s="644"/>
      <c r="M264" s="644"/>
      <c r="N264" s="644"/>
      <c r="O264" s="644"/>
      <c r="P264" s="644"/>
      <c r="Q264" s="644"/>
      <c r="R264" s="644"/>
      <c r="S264" s="645"/>
      <c r="T264" s="727"/>
      <c r="U264" s="2383"/>
      <c r="V264" s="2383"/>
      <c r="W264" s="1645"/>
      <c r="X264" s="1645"/>
      <c r="Y264" s="1645"/>
      <c r="Z264" s="1645"/>
      <c r="AA264" s="1645"/>
      <c r="AB264" s="1645"/>
      <c r="AC264" s="1046"/>
      <c r="AD264" s="1047"/>
      <c r="AE264" s="1645"/>
      <c r="AF264" s="1645"/>
      <c r="AG264" s="1645"/>
      <c r="AH264" s="1645"/>
      <c r="AI264" s="1645"/>
      <c r="AJ264" s="1645"/>
      <c r="AK264" s="1645"/>
      <c r="AL264" s="1645"/>
      <c r="AM264" s="1645"/>
      <c r="AN264" s="1645"/>
      <c r="AO264" s="1645"/>
      <c r="AP264" s="1645"/>
      <c r="AQ264" s="1645"/>
      <c r="AR264" s="1645"/>
      <c r="AS264" s="1645"/>
      <c r="AT264" s="1645"/>
      <c r="AU264" s="1645"/>
      <c r="AV264" s="1645"/>
      <c r="AW264" s="1645"/>
      <c r="AX264" s="1645"/>
      <c r="AY264" s="1645"/>
      <c r="AZ264" s="1645"/>
      <c r="BA264" s="1645"/>
      <c r="BB264" s="1645"/>
      <c r="BC264" s="1645"/>
      <c r="BD264" s="1645"/>
      <c r="BE264" s="1645"/>
      <c r="BF264" s="1645"/>
      <c r="BG264" s="1645"/>
      <c r="BH264" s="1645"/>
      <c r="BI264" s="1645"/>
      <c r="BJ264" s="1645"/>
      <c r="BK264" s="1645"/>
      <c r="BL264" s="1645"/>
      <c r="BM264" s="1645"/>
      <c r="BN264" s="1645"/>
      <c r="BO264" s="1645"/>
      <c r="BP264" s="1645"/>
      <c r="BQ264" s="1645"/>
      <c r="BR264" s="1645"/>
      <c r="BS264" s="1645"/>
      <c r="BT264" s="1645"/>
      <c r="BU264" s="1645"/>
      <c r="BV264" s="1645"/>
      <c r="BW264" s="1645"/>
      <c r="BX264" s="1645"/>
      <c r="BY264" s="1645"/>
      <c r="BZ264" s="1645"/>
      <c r="CA264" s="1645"/>
      <c r="CB264" s="1645"/>
      <c r="CC264" s="1645"/>
      <c r="CD264" s="1645"/>
      <c r="CE264" s="1645"/>
      <c r="CF264" s="1325"/>
    </row>
    <row customHeight="1" ht="5.25" hidden="1">
      <c r="A265" s="1802"/>
      <c r="B265" s="1645"/>
      <c r="C265" s="1645"/>
      <c r="D265" s="2589"/>
      <c r="E265" s="1052"/>
      <c r="F265" s="1053"/>
      <c r="G265" s="1053"/>
      <c r="H265" s="1054"/>
      <c r="I265" s="1054"/>
      <c r="J265" s="1054"/>
      <c r="K265" s="1054"/>
      <c r="L265" s="1054"/>
      <c r="M265" s="1054"/>
      <c r="N265" s="1054"/>
      <c r="O265" s="1054"/>
      <c r="P265" s="1054"/>
      <c r="Q265" s="1054"/>
      <c r="R265" s="955"/>
      <c r="S265" s="1055"/>
      <c r="T265" s="727"/>
      <c r="U265" s="2383"/>
      <c r="V265" s="2383"/>
      <c r="W265" s="1645"/>
      <c r="X265" s="1645"/>
      <c r="Y265" s="1645"/>
      <c r="Z265" s="1645"/>
      <c r="AA265" s="1645"/>
      <c r="AB265" s="1645"/>
      <c r="AC265" s="1046"/>
      <c r="AD265" s="1047"/>
      <c r="AE265" s="1645"/>
      <c r="AF265" s="1645"/>
      <c r="AG265" s="1645"/>
      <c r="AH265" s="1645"/>
      <c r="AI265" s="1645"/>
      <c r="AJ265" s="1645"/>
      <c r="AK265" s="1645"/>
      <c r="AL265" s="1645"/>
      <c r="AM265" s="1645"/>
      <c r="AN265" s="1645"/>
      <c r="AO265" s="1645"/>
      <c r="AP265" s="1645"/>
      <c r="AQ265" s="1645"/>
      <c r="AR265" s="1645"/>
      <c r="AS265" s="1645"/>
      <c r="AT265" s="1645"/>
      <c r="AU265" s="1645"/>
      <c r="AV265" s="1645"/>
      <c r="AW265" s="1645"/>
      <c r="AX265" s="1645"/>
      <c r="AY265" s="1645"/>
      <c r="AZ265" s="1645"/>
      <c r="BA265" s="1645"/>
      <c r="BB265" s="1645"/>
      <c r="BC265" s="1645"/>
      <c r="BD265" s="1645"/>
      <c r="BE265" s="1645"/>
      <c r="BF265" s="1645"/>
      <c r="BG265" s="1645"/>
      <c r="BH265" s="1645"/>
      <c r="BI265" s="1645"/>
      <c r="BJ265" s="1645"/>
      <c r="BK265" s="1645"/>
      <c r="BL265" s="1645"/>
      <c r="BM265" s="1645"/>
      <c r="BN265" s="1645"/>
      <c r="BO265" s="1645"/>
      <c r="BP265" s="1645"/>
      <c r="BQ265" s="1645"/>
      <c r="BR265" s="1645"/>
      <c r="BS265" s="1645"/>
      <c r="BT265" s="1645"/>
      <c r="BU265" s="1645"/>
      <c r="BV265" s="1645"/>
      <c r="BW265" s="1645"/>
      <c r="BX265" s="1645"/>
      <c r="BY265" s="1645"/>
      <c r="BZ265" s="1645"/>
      <c r="CA265" s="1645"/>
      <c r="CB265" s="1645"/>
      <c r="CC265" s="1645"/>
      <c r="CD265" s="1645"/>
      <c r="CE265" s="1645"/>
      <c r="CF265" s="1325"/>
    </row>
    <row customHeight="1" ht="15" hidden="1">
      <c r="A266" s="632" t="s">
        <v>265</v>
      </c>
      <c r="B266" s="633"/>
      <c r="C266" s="633" t="s">
        <v>22</v>
      </c>
      <c r="D266" s="2587" t="s">
        <v>1115</v>
      </c>
      <c r="E266" s="2386" t="s">
        <v>196</v>
      </c>
      <c r="F266" s="2387"/>
      <c r="G266" s="2388"/>
      <c r="H266" s="2392" t="str">
        <f>IF(A266="","",INDEX(DIFFERENTIATION_UNMERGE_VD,MATCH(A266,DIFFERENTIATION_ID_DIFF,0)))</f>
        <v>Производство тепловой энергии. Некомбинированная выработка</v>
      </c>
      <c r="I266" s="2392"/>
      <c r="J266" s="2392"/>
      <c r="K266" s="2392"/>
      <c r="L266" s="2392"/>
      <c r="M266" s="2392"/>
      <c r="N266" s="2392"/>
      <c r="O266" s="2392"/>
      <c r="P266" s="2392"/>
      <c r="Q266" s="2392"/>
      <c r="R266" s="2392"/>
      <c r="S266" s="728"/>
      <c r="T266" s="725"/>
      <c r="U266" s="634"/>
      <c r="V266" s="634"/>
      <c r="W266" s="635"/>
      <c r="X266" s="635"/>
      <c r="Y266" s="635"/>
      <c r="Z266" s="635"/>
      <c r="AA266" s="636"/>
      <c r="AB266" s="637"/>
      <c r="AC266" s="2384"/>
      <c r="AD266" s="638"/>
      <c r="AE266" s="639" t="s">
        <v>22</v>
      </c>
      <c r="AF266" s="639"/>
      <c r="AG266" s="640" t="s">
        <v>1082</v>
      </c>
      <c r="AH266" s="641">
        <v>3</v>
      </c>
      <c r="AI266" s="634"/>
      <c r="AJ266" s="634"/>
      <c r="AK266" s="634"/>
      <c r="AL266" s="634"/>
      <c r="AM266" s="634"/>
      <c r="AN266" s="634"/>
      <c r="AO266" s="634"/>
      <c r="AP266" s="634"/>
      <c r="AQ266" s="634"/>
      <c r="AR266" s="634"/>
      <c r="AS266" s="634"/>
      <c r="AT266" s="634"/>
      <c r="AU266" s="634"/>
      <c r="AV266" s="634"/>
      <c r="AW266" s="634"/>
      <c r="AX266" s="634"/>
      <c r="AY266" s="634"/>
      <c r="AZ266" s="634"/>
      <c r="BA266" s="634"/>
      <c r="BB266" s="634"/>
      <c r="BC266" s="634"/>
      <c r="BD266" s="634"/>
      <c r="BE266" s="634"/>
      <c r="BF266" s="634"/>
      <c r="BG266" s="634"/>
      <c r="BH266" s="634"/>
      <c r="BI266" s="634"/>
      <c r="BJ266" s="634"/>
      <c r="BK266" s="634"/>
      <c r="BL266" s="634"/>
      <c r="BM266" s="634"/>
      <c r="BN266" s="634"/>
      <c r="BO266" s="634"/>
      <c r="BP266" s="634"/>
      <c r="BQ266" s="634"/>
      <c r="BR266" s="634"/>
      <c r="BS266" s="634"/>
      <c r="BT266" s="634"/>
      <c r="BU266" s="634"/>
      <c r="BV266" s="635"/>
      <c r="BW266" s="635"/>
      <c r="BX266" s="635"/>
      <c r="BY266" s="635"/>
      <c r="BZ266" s="635"/>
      <c r="CA266" s="635"/>
      <c r="CB266" s="635"/>
      <c r="CC266" s="635"/>
      <c r="CD266" s="635"/>
      <c r="CE266" s="635"/>
      <c r="CF266" s="1859"/>
    </row>
    <row customHeight="1" ht="15" hidden="1">
      <c r="A267" s="632"/>
      <c r="B267" s="633"/>
      <c r="C267" s="633"/>
      <c r="D267" s="2588"/>
      <c r="E267" s="2386" t="s">
        <v>1037</v>
      </c>
      <c r="F267" s="2387"/>
      <c r="G267" s="2388"/>
      <c r="H267" s="2392" t="str">
        <f>IF(A266="","",INDEX(DIFFERENTIATION_UNMERGE_AREA,MATCH(A266,DIFFERENTIATION_ID_DIFF,0)))</f>
        <v>Территория 3</v>
      </c>
      <c r="I267" s="2392"/>
      <c r="J267" s="2392"/>
      <c r="K267" s="2392"/>
      <c r="L267" s="2392"/>
      <c r="M267" s="2392"/>
      <c r="N267" s="2392"/>
      <c r="O267" s="2392"/>
      <c r="P267" s="2392"/>
      <c r="Q267" s="2392"/>
      <c r="R267" s="2392"/>
      <c r="S267" s="728"/>
      <c r="T267" s="725"/>
      <c r="U267" s="634"/>
      <c r="V267" s="634"/>
      <c r="W267" s="635"/>
      <c r="X267" s="635"/>
      <c r="Y267" s="635"/>
      <c r="Z267" s="635"/>
      <c r="AA267" s="636"/>
      <c r="AB267" s="637"/>
      <c r="AC267" s="2384"/>
      <c r="AD267" s="638"/>
      <c r="AE267" s="639"/>
      <c r="AF267" s="639"/>
      <c r="AG267" s="640"/>
      <c r="AH267" s="641"/>
      <c r="AI267" s="634"/>
      <c r="AJ267" s="634"/>
      <c r="AK267" s="634"/>
      <c r="AL267" s="634"/>
      <c r="AM267" s="634"/>
      <c r="AN267" s="634"/>
      <c r="AO267" s="634"/>
      <c r="AP267" s="634"/>
      <c r="AQ267" s="634"/>
      <c r="AR267" s="634"/>
      <c r="AS267" s="634"/>
      <c r="AT267" s="634"/>
      <c r="AU267" s="634"/>
      <c r="AV267" s="634"/>
      <c r="AW267" s="634"/>
      <c r="AX267" s="634"/>
      <c r="AY267" s="634"/>
      <c r="AZ267" s="634"/>
      <c r="BA267" s="634"/>
      <c r="BB267" s="634"/>
      <c r="BC267" s="634"/>
      <c r="BD267" s="634"/>
      <c r="BE267" s="634"/>
      <c r="BF267" s="634"/>
      <c r="BG267" s="634"/>
      <c r="BH267" s="634"/>
      <c r="BI267" s="634"/>
      <c r="BJ267" s="634"/>
      <c r="BK267" s="634"/>
      <c r="BL267" s="634"/>
      <c r="BM267" s="634"/>
      <c r="BN267" s="634"/>
      <c r="BO267" s="634"/>
      <c r="BP267" s="634"/>
      <c r="BQ267" s="634"/>
      <c r="BR267" s="634"/>
      <c r="BS267" s="634"/>
      <c r="BT267" s="634"/>
      <c r="BU267" s="634"/>
      <c r="BV267" s="635"/>
      <c r="BW267" s="635"/>
      <c r="BX267" s="635"/>
      <c r="BY267" s="635"/>
      <c r="BZ267" s="635"/>
      <c r="CA267" s="635"/>
      <c r="CB267" s="635"/>
      <c r="CC267" s="635"/>
      <c r="CD267" s="635"/>
      <c r="CE267" s="635"/>
      <c r="CF267" s="1859"/>
    </row>
    <row customHeight="1" ht="15" hidden="1">
      <c r="A268" s="632"/>
      <c r="B268" s="633"/>
      <c r="C268" s="633"/>
      <c r="D268" s="2588"/>
      <c r="E268" s="2386" t="s">
        <v>1038</v>
      </c>
      <c r="F268" s="2387"/>
      <c r="G268" s="2388"/>
      <c r="H268" s="2392" t="str">
        <f>IF(A266="","",INDEX(DIFFERENTIATION_UNMERGE_SYSTEM,MATCH(A266,DIFFERENTIATION_ID_DIFF,0)))</f>
        <v>с. Тенеево. ул. Центральная, 38 (сдк), котельная № 1-15</v>
      </c>
      <c r="I268" s="2392"/>
      <c r="J268" s="2392"/>
      <c r="K268" s="2392"/>
      <c r="L268" s="2392"/>
      <c r="M268" s="2392"/>
      <c r="N268" s="2392"/>
      <c r="O268" s="2392"/>
      <c r="P268" s="2392"/>
      <c r="Q268" s="2392"/>
      <c r="R268" s="2392"/>
      <c r="S268" s="728"/>
      <c r="T268" s="725"/>
      <c r="U268" s="634"/>
      <c r="V268" s="634"/>
      <c r="W268" s="635"/>
      <c r="X268" s="635"/>
      <c r="Y268" s="635"/>
      <c r="Z268" s="635"/>
      <c r="AA268" s="636"/>
      <c r="AB268" s="637"/>
      <c r="AC268" s="2384"/>
      <c r="AD268" s="638"/>
      <c r="AE268" s="639"/>
      <c r="AF268" s="639"/>
      <c r="AG268" s="640"/>
      <c r="AH268" s="641"/>
      <c r="AI268" s="634"/>
      <c r="AJ268" s="634"/>
      <c r="AK268" s="634"/>
      <c r="AL268" s="634"/>
      <c r="AM268" s="634"/>
      <c r="AN268" s="634"/>
      <c r="AO268" s="634"/>
      <c r="AP268" s="634"/>
      <c r="AQ268" s="634"/>
      <c r="AR268" s="634"/>
      <c r="AS268" s="634"/>
      <c r="AT268" s="634"/>
      <c r="AU268" s="634"/>
      <c r="AV268" s="634"/>
      <c r="AW268" s="634"/>
      <c r="AX268" s="634"/>
      <c r="AY268" s="634"/>
      <c r="AZ268" s="634"/>
      <c r="BA268" s="634"/>
      <c r="BB268" s="634"/>
      <c r="BC268" s="634"/>
      <c r="BD268" s="634"/>
      <c r="BE268" s="634"/>
      <c r="BF268" s="634"/>
      <c r="BG268" s="634"/>
      <c r="BH268" s="634"/>
      <c r="BI268" s="634"/>
      <c r="BJ268" s="634"/>
      <c r="BK268" s="634"/>
      <c r="BL268" s="634"/>
      <c r="BM268" s="634"/>
      <c r="BN268" s="634"/>
      <c r="BO268" s="634"/>
      <c r="BP268" s="634"/>
      <c r="BQ268" s="634"/>
      <c r="BR268" s="634"/>
      <c r="BS268" s="634"/>
      <c r="BT268" s="634"/>
      <c r="BU268" s="634"/>
      <c r="BV268" s="635"/>
      <c r="BW268" s="635"/>
      <c r="BX268" s="635"/>
      <c r="BY268" s="635"/>
      <c r="BZ268" s="635"/>
      <c r="CA268" s="635"/>
      <c r="CB268" s="635"/>
      <c r="CC268" s="635"/>
      <c r="CD268" s="635"/>
      <c r="CE268" s="635"/>
      <c r="CF268" s="1859"/>
    </row>
    <row customHeight="1" ht="24.75" hidden="1">
      <c r="A269" s="1815"/>
      <c r="B269" s="1169"/>
      <c r="C269" s="421"/>
      <c r="D269" s="2588"/>
      <c r="E269" s="2385" t="s">
        <v>1083</v>
      </c>
      <c r="F269" s="2385"/>
      <c r="G269" s="2385"/>
      <c r="H269" s="2385"/>
      <c r="I269" s="2385"/>
      <c r="J269" s="2385"/>
      <c r="K269" s="2385"/>
      <c r="L269" s="2385"/>
      <c r="M269" s="2385"/>
      <c r="N269" s="2385"/>
      <c r="O269" s="2385"/>
      <c r="P269" s="2385"/>
      <c r="Q269" s="567">
        <f>SUMIF(T270:T271,"i",Q270:Q271)</f>
        <v>0</v>
      </c>
      <c r="R269" s="1026"/>
      <c r="S269" s="1807" t="s">
        <v>1084</v>
      </c>
      <c r="T269" s="726" t="s">
        <v>1085</v>
      </c>
      <c r="U269" s="2383">
        <v>1</v>
      </c>
      <c r="V269" s="2383" t="s">
        <v>1048</v>
      </c>
      <c r="W269" s="1169"/>
      <c r="X269" s="1169"/>
      <c r="Y269" s="1169"/>
      <c r="Z269" s="1169"/>
      <c r="AA269" s="1645"/>
      <c r="AB269" s="1169"/>
      <c r="AC269" s="2384"/>
      <c r="AD269" s="638"/>
      <c r="AE269" s="1169"/>
      <c r="AF269" s="1169"/>
      <c r="AG269" s="1645"/>
      <c r="AH269" s="1645"/>
      <c r="AI269" s="1645"/>
      <c r="AJ269" s="1645"/>
      <c r="AK269" s="1645"/>
      <c r="AL269" s="1645"/>
      <c r="AM269" s="1645"/>
      <c r="AN269" s="1645"/>
      <c r="AO269" s="1645"/>
      <c r="AP269" s="1645"/>
      <c r="AQ269" s="1645"/>
      <c r="AR269" s="1645"/>
      <c r="AS269" s="1645"/>
      <c r="AT269" s="1645"/>
      <c r="AU269" s="1645"/>
      <c r="AV269" s="1645"/>
      <c r="AW269" s="1645"/>
      <c r="AX269" s="1645"/>
      <c r="AY269" s="1645"/>
      <c r="AZ269" s="1645"/>
      <c r="BA269" s="1645"/>
      <c r="BB269" s="1645"/>
      <c r="BC269" s="1645"/>
      <c r="BD269" s="1645"/>
      <c r="BE269" s="1645"/>
      <c r="BF269" s="1645"/>
      <c r="BG269" s="1645"/>
      <c r="BH269" s="1645"/>
      <c r="BI269" s="1645"/>
      <c r="BJ269" s="1645"/>
      <c r="BK269" s="1645"/>
      <c r="BL269" s="1645"/>
      <c r="BM269" s="1645"/>
      <c r="BN269" s="1645"/>
      <c r="BO269" s="1645"/>
      <c r="BP269" s="1645"/>
      <c r="BQ269" s="1645"/>
      <c r="BR269" s="1645"/>
      <c r="BS269" s="1645"/>
      <c r="BT269" s="1645"/>
      <c r="BU269" s="1645"/>
      <c r="BV269" s="1169"/>
      <c r="BW269" s="1169"/>
      <c r="BX269" s="1169"/>
      <c r="BY269" s="1169"/>
      <c r="BZ269" s="1169"/>
      <c r="CA269" s="1169"/>
      <c r="CB269" s="1169"/>
      <c r="CC269" s="1169"/>
      <c r="CD269" s="1169"/>
      <c r="CE269" s="1169"/>
      <c r="CF269" s="1859"/>
    </row>
    <row customHeight="1" ht="11.25" hidden="1">
      <c r="A270" s="1802"/>
      <c r="B270" s="1645"/>
      <c r="C270" s="1645"/>
      <c r="D270" s="2588"/>
      <c r="E270" s="644"/>
      <c r="F270" s="644">
        <v>0</v>
      </c>
      <c r="G270" s="644"/>
      <c r="H270" s="644"/>
      <c r="I270" s="644"/>
      <c r="J270" s="644"/>
      <c r="K270" s="644"/>
      <c r="L270" s="644"/>
      <c r="M270" s="644"/>
      <c r="N270" s="644"/>
      <c r="O270" s="644"/>
      <c r="P270" s="644"/>
      <c r="Q270" s="644"/>
      <c r="R270" s="644"/>
      <c r="S270" s="645"/>
      <c r="T270" s="727"/>
      <c r="U270" s="2383"/>
      <c r="V270" s="2383"/>
      <c r="W270" s="1645"/>
      <c r="X270" s="1645"/>
      <c r="Y270" s="1645"/>
      <c r="Z270" s="1645"/>
      <c r="AA270" s="1645"/>
      <c r="AB270" s="1169"/>
      <c r="AC270" s="2384"/>
      <c r="AD270" s="638"/>
      <c r="AE270" s="1169"/>
      <c r="AF270" s="1169"/>
      <c r="AG270" s="1645"/>
      <c r="AH270" s="1645"/>
      <c r="AI270" s="1645"/>
      <c r="AJ270" s="1645"/>
      <c r="AK270" s="1645"/>
      <c r="AL270" s="1645"/>
      <c r="AM270" s="1645"/>
      <c r="AN270" s="1645"/>
      <c r="AO270" s="1645"/>
      <c r="AP270" s="1645"/>
      <c r="AQ270" s="1645"/>
      <c r="AR270" s="1645"/>
      <c r="AS270" s="1645"/>
      <c r="AT270" s="1645"/>
      <c r="AU270" s="1645"/>
      <c r="AV270" s="1645"/>
      <c r="AW270" s="1645"/>
      <c r="AX270" s="1645"/>
      <c r="AY270" s="1645"/>
      <c r="AZ270" s="1645"/>
      <c r="BA270" s="1645"/>
      <c r="BB270" s="1645"/>
      <c r="BC270" s="1645"/>
      <c r="BD270" s="1645"/>
      <c r="BE270" s="1645"/>
      <c r="BF270" s="1645"/>
      <c r="BG270" s="1645"/>
      <c r="BH270" s="1645"/>
      <c r="BI270" s="1645"/>
      <c r="BJ270" s="1645"/>
      <c r="BK270" s="1645"/>
      <c r="BL270" s="1645"/>
      <c r="BM270" s="1645"/>
      <c r="BN270" s="1645"/>
      <c r="BO270" s="1645"/>
      <c r="BP270" s="1645"/>
      <c r="BQ270" s="1645"/>
      <c r="BR270" s="1645"/>
      <c r="BS270" s="1645"/>
      <c r="BT270" s="1645"/>
      <c r="BU270" s="1645"/>
      <c r="BV270" s="1645"/>
      <c r="BW270" s="1645"/>
      <c r="BX270" s="1645"/>
      <c r="BY270" s="1645"/>
      <c r="BZ270" s="1645"/>
      <c r="CA270" s="1645"/>
      <c r="CB270" s="1645"/>
      <c r="CC270" s="1645"/>
      <c r="CD270" s="1645"/>
      <c r="CE270" s="1645"/>
      <c r="CF270" s="1859"/>
    </row>
    <row customHeight="1" ht="11.25" hidden="1">
      <c r="A271" s="1815"/>
      <c r="B271" s="1169"/>
      <c r="C271" s="421"/>
      <c r="D271" s="2588"/>
      <c r="E271" s="658" t="s">
        <v>22</v>
      </c>
      <c r="F271" s="1177" t="s">
        <v>22</v>
      </c>
      <c r="G271" s="1177" t="s">
        <v>1088</v>
      </c>
      <c r="H271" s="660" t="s">
        <v>22</v>
      </c>
      <c r="I271" s="660"/>
      <c r="J271" s="660"/>
      <c r="K271" s="660"/>
      <c r="L271" s="660"/>
      <c r="M271" s="660"/>
      <c r="N271" s="660"/>
      <c r="O271" s="660"/>
      <c r="P271" s="660"/>
      <c r="Q271" s="660"/>
      <c r="R271" s="661"/>
      <c r="S271" s="662"/>
      <c r="T271" s="727"/>
      <c r="U271" s="2383"/>
      <c r="V271" s="2383"/>
      <c r="W271" s="1169"/>
      <c r="X271" s="1169"/>
      <c r="Y271" s="1169"/>
      <c r="Z271" s="1169"/>
      <c r="AA271" s="1645"/>
      <c r="AB271" s="1169"/>
      <c r="AC271" s="2384"/>
      <c r="AD271" s="638"/>
      <c r="AE271" s="1169"/>
      <c r="AF271" s="1169"/>
      <c r="AG271" s="1645"/>
      <c r="AH271" s="1645"/>
      <c r="AI271" s="1645"/>
      <c r="AJ271" s="1645"/>
      <c r="AK271" s="1645"/>
      <c r="AL271" s="1645"/>
      <c r="AM271" s="1645"/>
      <c r="AN271" s="1645"/>
      <c r="AO271" s="1645"/>
      <c r="AP271" s="1645"/>
      <c r="AQ271" s="1645"/>
      <c r="AR271" s="1645"/>
      <c r="AS271" s="1645"/>
      <c r="AT271" s="1645"/>
      <c r="AU271" s="1645"/>
      <c r="AV271" s="1645"/>
      <c r="AW271" s="1645"/>
      <c r="AX271" s="1645"/>
      <c r="AY271" s="1645"/>
      <c r="AZ271" s="1645"/>
      <c r="BA271" s="1645"/>
      <c r="BB271" s="1645"/>
      <c r="BC271" s="1645"/>
      <c r="BD271" s="1645"/>
      <c r="BE271" s="1645"/>
      <c r="BF271" s="1645"/>
      <c r="BG271" s="1645"/>
      <c r="BH271" s="1645"/>
      <c r="BI271" s="1645"/>
      <c r="BJ271" s="1645"/>
      <c r="BK271" s="1645"/>
      <c r="BL271" s="1645"/>
      <c r="BM271" s="1645"/>
      <c r="BN271" s="1645"/>
      <c r="BO271" s="1645"/>
      <c r="BP271" s="1645"/>
      <c r="BQ271" s="1645"/>
      <c r="BR271" s="1645"/>
      <c r="BS271" s="1645"/>
      <c r="BT271" s="1645"/>
      <c r="BU271" s="1645"/>
      <c r="BV271" s="1169"/>
      <c r="BW271" s="1169"/>
      <c r="BX271" s="1169"/>
      <c r="BY271" s="1169"/>
      <c r="BZ271" s="1169"/>
      <c r="CA271" s="1169"/>
      <c r="CB271" s="1169"/>
      <c r="CC271" s="1169"/>
      <c r="CD271" s="1169"/>
      <c r="CE271" s="1169"/>
      <c r="CF271" s="1859"/>
    </row>
    <row customHeight="1" ht="5.25" hidden="1">
      <c r="A272" s="1802"/>
      <c r="B272" s="1645"/>
      <c r="C272" s="1645"/>
      <c r="D272" s="2588"/>
      <c r="E272" s="1048"/>
      <c r="F272" s="1048"/>
      <c r="G272" s="1048"/>
      <c r="H272" s="1048"/>
      <c r="I272" s="1048"/>
      <c r="J272" s="1048"/>
      <c r="K272" s="1048"/>
      <c r="L272" s="1048"/>
      <c r="M272" s="1048"/>
      <c r="N272" s="1048"/>
      <c r="O272" s="1048"/>
      <c r="P272" s="1048"/>
      <c r="Q272" s="1049"/>
      <c r="R272" s="1050"/>
      <c r="S272" s="1051"/>
      <c r="T272" s="726" t="s">
        <v>1085</v>
      </c>
      <c r="U272" s="2383">
        <v>1</v>
      </c>
      <c r="V272" s="2383" t="s">
        <v>1048</v>
      </c>
      <c r="W272" s="1645"/>
      <c r="X272" s="1645"/>
      <c r="Y272" s="1645"/>
      <c r="Z272" s="1645"/>
      <c r="AA272" s="1645"/>
      <c r="AB272" s="1645"/>
      <c r="AC272" s="1046"/>
      <c r="AD272" s="1047"/>
      <c r="AE272" s="1645"/>
      <c r="AF272" s="1645"/>
      <c r="AG272" s="1645"/>
      <c r="AH272" s="1645"/>
      <c r="AI272" s="1645"/>
      <c r="AJ272" s="1645"/>
      <c r="AK272" s="1645"/>
      <c r="AL272" s="1645"/>
      <c r="AM272" s="1645"/>
      <c r="AN272" s="1645"/>
      <c r="AO272" s="1645"/>
      <c r="AP272" s="1645"/>
      <c r="AQ272" s="1645"/>
      <c r="AR272" s="1645"/>
      <c r="AS272" s="1645"/>
      <c r="AT272" s="1645"/>
      <c r="AU272" s="1645"/>
      <c r="AV272" s="1645"/>
      <c r="AW272" s="1645"/>
      <c r="AX272" s="1645"/>
      <c r="AY272" s="1645"/>
      <c r="AZ272" s="1645"/>
      <c r="BA272" s="1645"/>
      <c r="BB272" s="1645"/>
      <c r="BC272" s="1645"/>
      <c r="BD272" s="1645"/>
      <c r="BE272" s="1645"/>
      <c r="BF272" s="1645"/>
      <c r="BG272" s="1645"/>
      <c r="BH272" s="1645"/>
      <c r="BI272" s="1645"/>
      <c r="BJ272" s="1645"/>
      <c r="BK272" s="1645"/>
      <c r="BL272" s="1645"/>
      <c r="BM272" s="1645"/>
      <c r="BN272" s="1645"/>
      <c r="BO272" s="1645"/>
      <c r="BP272" s="1645"/>
      <c r="BQ272" s="1645"/>
      <c r="BR272" s="1645"/>
      <c r="BS272" s="1645"/>
      <c r="BT272" s="1645"/>
      <c r="BU272" s="1645"/>
      <c r="BV272" s="1645"/>
      <c r="BW272" s="1645"/>
      <c r="BX272" s="1645"/>
      <c r="BY272" s="1645"/>
      <c r="BZ272" s="1645"/>
      <c r="CA272" s="1645"/>
      <c r="CB272" s="1645"/>
      <c r="CC272" s="1645"/>
      <c r="CD272" s="1645"/>
      <c r="CE272" s="1645"/>
      <c r="CF272" s="1325"/>
    </row>
    <row customHeight="1" ht="5.25" hidden="1">
      <c r="A273" s="1802"/>
      <c r="B273" s="1645"/>
      <c r="C273" s="1645"/>
      <c r="D273" s="2588"/>
      <c r="E273" s="644"/>
      <c r="F273" s="644"/>
      <c r="G273" s="644"/>
      <c r="H273" s="644"/>
      <c r="I273" s="644"/>
      <c r="J273" s="644"/>
      <c r="K273" s="644"/>
      <c r="L273" s="644"/>
      <c r="M273" s="644"/>
      <c r="N273" s="644"/>
      <c r="O273" s="644"/>
      <c r="P273" s="644"/>
      <c r="Q273" s="644"/>
      <c r="R273" s="644"/>
      <c r="S273" s="645"/>
      <c r="T273" s="727"/>
      <c r="U273" s="2383"/>
      <c r="V273" s="2383"/>
      <c r="W273" s="1645"/>
      <c r="X273" s="1645"/>
      <c r="Y273" s="1645"/>
      <c r="Z273" s="1645"/>
      <c r="AA273" s="1645"/>
      <c r="AB273" s="1645"/>
      <c r="AC273" s="1046"/>
      <c r="AD273" s="1047"/>
      <c r="AE273" s="1645"/>
      <c r="AF273" s="1645"/>
      <c r="AG273" s="1645"/>
      <c r="AH273" s="1645"/>
      <c r="AI273" s="1645"/>
      <c r="AJ273" s="1645"/>
      <c r="AK273" s="1645"/>
      <c r="AL273" s="1645"/>
      <c r="AM273" s="1645"/>
      <c r="AN273" s="1645"/>
      <c r="AO273" s="1645"/>
      <c r="AP273" s="1645"/>
      <c r="AQ273" s="1645"/>
      <c r="AR273" s="1645"/>
      <c r="AS273" s="1645"/>
      <c r="AT273" s="1645"/>
      <c r="AU273" s="1645"/>
      <c r="AV273" s="1645"/>
      <c r="AW273" s="1645"/>
      <c r="AX273" s="1645"/>
      <c r="AY273" s="1645"/>
      <c r="AZ273" s="1645"/>
      <c r="BA273" s="1645"/>
      <c r="BB273" s="1645"/>
      <c r="BC273" s="1645"/>
      <c r="BD273" s="1645"/>
      <c r="BE273" s="1645"/>
      <c r="BF273" s="1645"/>
      <c r="BG273" s="1645"/>
      <c r="BH273" s="1645"/>
      <c r="BI273" s="1645"/>
      <c r="BJ273" s="1645"/>
      <c r="BK273" s="1645"/>
      <c r="BL273" s="1645"/>
      <c r="BM273" s="1645"/>
      <c r="BN273" s="1645"/>
      <c r="BO273" s="1645"/>
      <c r="BP273" s="1645"/>
      <c r="BQ273" s="1645"/>
      <c r="BR273" s="1645"/>
      <c r="BS273" s="1645"/>
      <c r="BT273" s="1645"/>
      <c r="BU273" s="1645"/>
      <c r="BV273" s="1645"/>
      <c r="BW273" s="1645"/>
      <c r="BX273" s="1645"/>
      <c r="BY273" s="1645"/>
      <c r="BZ273" s="1645"/>
      <c r="CA273" s="1645"/>
      <c r="CB273" s="1645"/>
      <c r="CC273" s="1645"/>
      <c r="CD273" s="1645"/>
      <c r="CE273" s="1645"/>
      <c r="CF273" s="1325"/>
    </row>
    <row customHeight="1" ht="5.25" hidden="1">
      <c r="A274" s="1802"/>
      <c r="B274" s="1645"/>
      <c r="C274" s="1645"/>
      <c r="D274" s="2589"/>
      <c r="E274" s="1052"/>
      <c r="F274" s="1053"/>
      <c r="G274" s="1053"/>
      <c r="H274" s="1054"/>
      <c r="I274" s="1054"/>
      <c r="J274" s="1054"/>
      <c r="K274" s="1054"/>
      <c r="L274" s="1054"/>
      <c r="M274" s="1054"/>
      <c r="N274" s="1054"/>
      <c r="O274" s="1054"/>
      <c r="P274" s="1054"/>
      <c r="Q274" s="1054"/>
      <c r="R274" s="955"/>
      <c r="S274" s="1055"/>
      <c r="T274" s="727"/>
      <c r="U274" s="2383"/>
      <c r="V274" s="2383"/>
      <c r="W274" s="1645"/>
      <c r="X274" s="1645"/>
      <c r="Y274" s="1645"/>
      <c r="Z274" s="1645"/>
      <c r="AA274" s="1645"/>
      <c r="AB274" s="1645"/>
      <c r="AC274" s="1046"/>
      <c r="AD274" s="1047"/>
      <c r="AE274" s="1645"/>
      <c r="AF274" s="1645"/>
      <c r="AG274" s="1645"/>
      <c r="AH274" s="1645"/>
      <c r="AI274" s="1645"/>
      <c r="AJ274" s="1645"/>
      <c r="AK274" s="1645"/>
      <c r="AL274" s="1645"/>
      <c r="AM274" s="1645"/>
      <c r="AN274" s="1645"/>
      <c r="AO274" s="1645"/>
      <c r="AP274" s="1645"/>
      <c r="AQ274" s="1645"/>
      <c r="AR274" s="1645"/>
      <c r="AS274" s="1645"/>
      <c r="AT274" s="1645"/>
      <c r="AU274" s="1645"/>
      <c r="AV274" s="1645"/>
      <c r="AW274" s="1645"/>
      <c r="AX274" s="1645"/>
      <c r="AY274" s="1645"/>
      <c r="AZ274" s="1645"/>
      <c r="BA274" s="1645"/>
      <c r="BB274" s="1645"/>
      <c r="BC274" s="1645"/>
      <c r="BD274" s="1645"/>
      <c r="BE274" s="1645"/>
      <c r="BF274" s="1645"/>
      <c r="BG274" s="1645"/>
      <c r="BH274" s="1645"/>
      <c r="BI274" s="1645"/>
      <c r="BJ274" s="1645"/>
      <c r="BK274" s="1645"/>
      <c r="BL274" s="1645"/>
      <c r="BM274" s="1645"/>
      <c r="BN274" s="1645"/>
      <c r="BO274" s="1645"/>
      <c r="BP274" s="1645"/>
      <c r="BQ274" s="1645"/>
      <c r="BR274" s="1645"/>
      <c r="BS274" s="1645"/>
      <c r="BT274" s="1645"/>
      <c r="BU274" s="1645"/>
      <c r="BV274" s="1645"/>
      <c r="BW274" s="1645"/>
      <c r="BX274" s="1645"/>
      <c r="BY274" s="1645"/>
      <c r="BZ274" s="1645"/>
      <c r="CA274" s="1645"/>
      <c r="CB274" s="1645"/>
      <c r="CC274" s="1645"/>
      <c r="CD274" s="1645"/>
      <c r="CE274" s="1645"/>
      <c r="CF274" s="1325"/>
    </row>
    <row customHeight="1" ht="15" hidden="1">
      <c r="A275" s="632" t="s">
        <v>267</v>
      </c>
      <c r="B275" s="633"/>
      <c r="C275" s="633" t="s">
        <v>22</v>
      </c>
      <c r="D275" s="2587" t="s">
        <v>1116</v>
      </c>
      <c r="E275" s="2386" t="s">
        <v>196</v>
      </c>
      <c r="F275" s="2387"/>
      <c r="G275" s="2388"/>
      <c r="H275" s="2392" t="str">
        <f>IF(A275="","",INDEX(DIFFERENTIATION_UNMERGE_VD,MATCH(A275,DIFFERENTIATION_ID_DIFF,0)))</f>
        <v>Производство тепловой энергии. Некомбинированная выработка</v>
      </c>
      <c r="I275" s="2392"/>
      <c r="J275" s="2392"/>
      <c r="K275" s="2392"/>
      <c r="L275" s="2392"/>
      <c r="M275" s="2392"/>
      <c r="N275" s="2392"/>
      <c r="O275" s="2392"/>
      <c r="P275" s="2392"/>
      <c r="Q275" s="2392"/>
      <c r="R275" s="2392"/>
      <c r="S275" s="728"/>
      <c r="T275" s="725"/>
      <c r="U275" s="634"/>
      <c r="V275" s="634"/>
      <c r="W275" s="635"/>
      <c r="X275" s="635"/>
      <c r="Y275" s="635"/>
      <c r="Z275" s="635"/>
      <c r="AA275" s="636"/>
      <c r="AB275" s="637"/>
      <c r="AC275" s="2384"/>
      <c r="AD275" s="638"/>
      <c r="AE275" s="639" t="s">
        <v>22</v>
      </c>
      <c r="AF275" s="639"/>
      <c r="AG275" s="640" t="s">
        <v>1082</v>
      </c>
      <c r="AH275" s="641">
        <v>3</v>
      </c>
      <c r="AI275" s="634"/>
      <c r="AJ275" s="634"/>
      <c r="AK275" s="634"/>
      <c r="AL275" s="634"/>
      <c r="AM275" s="634"/>
      <c r="AN275" s="634"/>
      <c r="AO275" s="634"/>
      <c r="AP275" s="634"/>
      <c r="AQ275" s="634"/>
      <c r="AR275" s="634"/>
      <c r="AS275" s="634"/>
      <c r="AT275" s="634"/>
      <c r="AU275" s="634"/>
      <c r="AV275" s="634"/>
      <c r="AW275" s="634"/>
      <c r="AX275" s="634"/>
      <c r="AY275" s="634"/>
      <c r="AZ275" s="634"/>
      <c r="BA275" s="634"/>
      <c r="BB275" s="634"/>
      <c r="BC275" s="634"/>
      <c r="BD275" s="634"/>
      <c r="BE275" s="634"/>
      <c r="BF275" s="634"/>
      <c r="BG275" s="634"/>
      <c r="BH275" s="634"/>
      <c r="BI275" s="634"/>
      <c r="BJ275" s="634"/>
      <c r="BK275" s="634"/>
      <c r="BL275" s="634"/>
      <c r="BM275" s="634"/>
      <c r="BN275" s="634"/>
      <c r="BO275" s="634"/>
      <c r="BP275" s="634"/>
      <c r="BQ275" s="634"/>
      <c r="BR275" s="634"/>
      <c r="BS275" s="634"/>
      <c r="BT275" s="634"/>
      <c r="BU275" s="634"/>
      <c r="BV275" s="635"/>
      <c r="BW275" s="635"/>
      <c r="BX275" s="635"/>
      <c r="BY275" s="635"/>
      <c r="BZ275" s="635"/>
      <c r="CA275" s="635"/>
      <c r="CB275" s="635"/>
      <c r="CC275" s="635"/>
      <c r="CD275" s="635"/>
      <c r="CE275" s="635"/>
      <c r="CF275" s="1859"/>
    </row>
    <row customHeight="1" ht="15" hidden="1">
      <c r="A276" s="632"/>
      <c r="B276" s="633"/>
      <c r="C276" s="633"/>
      <c r="D276" s="2588"/>
      <c r="E276" s="2386" t="s">
        <v>1037</v>
      </c>
      <c r="F276" s="2387"/>
      <c r="G276" s="2388"/>
      <c r="H276" s="2392" t="str">
        <f>IF(A275="","",INDEX(DIFFERENTIATION_UNMERGE_AREA,MATCH(A275,DIFFERENTIATION_ID_DIFF,0)))</f>
        <v>Территория 3</v>
      </c>
      <c r="I276" s="2392"/>
      <c r="J276" s="2392"/>
      <c r="K276" s="2392"/>
      <c r="L276" s="2392"/>
      <c r="M276" s="2392"/>
      <c r="N276" s="2392"/>
      <c r="O276" s="2392"/>
      <c r="P276" s="2392"/>
      <c r="Q276" s="2392"/>
      <c r="R276" s="2392"/>
      <c r="S276" s="728"/>
      <c r="T276" s="725"/>
      <c r="U276" s="634"/>
      <c r="V276" s="634"/>
      <c r="W276" s="635"/>
      <c r="X276" s="635"/>
      <c r="Y276" s="635"/>
      <c r="Z276" s="635"/>
      <c r="AA276" s="636"/>
      <c r="AB276" s="637"/>
      <c r="AC276" s="2384"/>
      <c r="AD276" s="638"/>
      <c r="AE276" s="639"/>
      <c r="AF276" s="639"/>
      <c r="AG276" s="640"/>
      <c r="AH276" s="641"/>
      <c r="AI276" s="634"/>
      <c r="AJ276" s="634"/>
      <c r="AK276" s="634"/>
      <c r="AL276" s="634"/>
      <c r="AM276" s="634"/>
      <c r="AN276" s="634"/>
      <c r="AO276" s="634"/>
      <c r="AP276" s="634"/>
      <c r="AQ276" s="634"/>
      <c r="AR276" s="634"/>
      <c r="AS276" s="634"/>
      <c r="AT276" s="634"/>
      <c r="AU276" s="634"/>
      <c r="AV276" s="634"/>
      <c r="AW276" s="634"/>
      <c r="AX276" s="634"/>
      <c r="AY276" s="634"/>
      <c r="AZ276" s="634"/>
      <c r="BA276" s="634"/>
      <c r="BB276" s="634"/>
      <c r="BC276" s="634"/>
      <c r="BD276" s="634"/>
      <c r="BE276" s="634"/>
      <c r="BF276" s="634"/>
      <c r="BG276" s="634"/>
      <c r="BH276" s="634"/>
      <c r="BI276" s="634"/>
      <c r="BJ276" s="634"/>
      <c r="BK276" s="634"/>
      <c r="BL276" s="634"/>
      <c r="BM276" s="634"/>
      <c r="BN276" s="634"/>
      <c r="BO276" s="634"/>
      <c r="BP276" s="634"/>
      <c r="BQ276" s="634"/>
      <c r="BR276" s="634"/>
      <c r="BS276" s="634"/>
      <c r="BT276" s="634"/>
      <c r="BU276" s="634"/>
      <c r="BV276" s="635"/>
      <c r="BW276" s="635"/>
      <c r="BX276" s="635"/>
      <c r="BY276" s="635"/>
      <c r="BZ276" s="635"/>
      <c r="CA276" s="635"/>
      <c r="CB276" s="635"/>
      <c r="CC276" s="635"/>
      <c r="CD276" s="635"/>
      <c r="CE276" s="635"/>
      <c r="CF276" s="1859"/>
    </row>
    <row customHeight="1" ht="15" hidden="1">
      <c r="A277" s="632"/>
      <c r="B277" s="633"/>
      <c r="C277" s="633"/>
      <c r="D277" s="2588"/>
      <c r="E277" s="2386" t="s">
        <v>1038</v>
      </c>
      <c r="F277" s="2387"/>
      <c r="G277" s="2388"/>
      <c r="H277" s="2392" t="str">
        <f>IF(A275="","",INDEX(DIFFERENTIATION_UNMERGE_SYSTEM,MATCH(A275,DIFFERENTIATION_ID_DIFF,0)))</f>
        <v>с. Кошки, д/с Теремок, котельная № 1-16</v>
      </c>
      <c r="I277" s="2392"/>
      <c r="J277" s="2392"/>
      <c r="K277" s="2392"/>
      <c r="L277" s="2392"/>
      <c r="M277" s="2392"/>
      <c r="N277" s="2392"/>
      <c r="O277" s="2392"/>
      <c r="P277" s="2392"/>
      <c r="Q277" s="2392"/>
      <c r="R277" s="2392"/>
      <c r="S277" s="728"/>
      <c r="T277" s="725"/>
      <c r="U277" s="634"/>
      <c r="V277" s="634"/>
      <c r="W277" s="635"/>
      <c r="X277" s="635"/>
      <c r="Y277" s="635"/>
      <c r="Z277" s="635"/>
      <c r="AA277" s="636"/>
      <c r="AB277" s="637"/>
      <c r="AC277" s="2384"/>
      <c r="AD277" s="638"/>
      <c r="AE277" s="639"/>
      <c r="AF277" s="639"/>
      <c r="AG277" s="640"/>
      <c r="AH277" s="641"/>
      <c r="AI277" s="634"/>
      <c r="AJ277" s="634"/>
      <c r="AK277" s="634"/>
      <c r="AL277" s="634"/>
      <c r="AM277" s="634"/>
      <c r="AN277" s="634"/>
      <c r="AO277" s="634"/>
      <c r="AP277" s="634"/>
      <c r="AQ277" s="634"/>
      <c r="AR277" s="634"/>
      <c r="AS277" s="634"/>
      <c r="AT277" s="634"/>
      <c r="AU277" s="634"/>
      <c r="AV277" s="634"/>
      <c r="AW277" s="634"/>
      <c r="AX277" s="634"/>
      <c r="AY277" s="634"/>
      <c r="AZ277" s="634"/>
      <c r="BA277" s="634"/>
      <c r="BB277" s="634"/>
      <c r="BC277" s="634"/>
      <c r="BD277" s="634"/>
      <c r="BE277" s="634"/>
      <c r="BF277" s="634"/>
      <c r="BG277" s="634"/>
      <c r="BH277" s="634"/>
      <c r="BI277" s="634"/>
      <c r="BJ277" s="634"/>
      <c r="BK277" s="634"/>
      <c r="BL277" s="634"/>
      <c r="BM277" s="634"/>
      <c r="BN277" s="634"/>
      <c r="BO277" s="634"/>
      <c r="BP277" s="634"/>
      <c r="BQ277" s="634"/>
      <c r="BR277" s="634"/>
      <c r="BS277" s="634"/>
      <c r="BT277" s="634"/>
      <c r="BU277" s="634"/>
      <c r="BV277" s="635"/>
      <c r="BW277" s="635"/>
      <c r="BX277" s="635"/>
      <c r="BY277" s="635"/>
      <c r="BZ277" s="635"/>
      <c r="CA277" s="635"/>
      <c r="CB277" s="635"/>
      <c r="CC277" s="635"/>
      <c r="CD277" s="635"/>
      <c r="CE277" s="635"/>
      <c r="CF277" s="1859"/>
    </row>
    <row customHeight="1" ht="24.75" hidden="1">
      <c r="A278" s="1815"/>
      <c r="B278" s="1169"/>
      <c r="C278" s="421"/>
      <c r="D278" s="2588"/>
      <c r="E278" s="2385" t="s">
        <v>1083</v>
      </c>
      <c r="F278" s="2385"/>
      <c r="G278" s="2385"/>
      <c r="H278" s="2385"/>
      <c r="I278" s="2385"/>
      <c r="J278" s="2385"/>
      <c r="K278" s="2385"/>
      <c r="L278" s="2385"/>
      <c r="M278" s="2385"/>
      <c r="N278" s="2385"/>
      <c r="O278" s="2385"/>
      <c r="P278" s="2385"/>
      <c r="Q278" s="567">
        <f>SUMIF(T279:T280,"i",Q279:Q280)</f>
        <v>0</v>
      </c>
      <c r="R278" s="1026"/>
      <c r="S278" s="1807" t="s">
        <v>1084</v>
      </c>
      <c r="T278" s="726" t="s">
        <v>1085</v>
      </c>
      <c r="U278" s="2383">
        <v>1</v>
      </c>
      <c r="V278" s="2383" t="s">
        <v>1048</v>
      </c>
      <c r="W278" s="1169"/>
      <c r="X278" s="1169"/>
      <c r="Y278" s="1169"/>
      <c r="Z278" s="1169"/>
      <c r="AA278" s="1645"/>
      <c r="AB278" s="1169"/>
      <c r="AC278" s="2384"/>
      <c r="AD278" s="638"/>
      <c r="AE278" s="1169"/>
      <c r="AF278" s="1169"/>
      <c r="AG278" s="1645"/>
      <c r="AH278" s="1645"/>
      <c r="AI278" s="1645"/>
      <c r="AJ278" s="1645"/>
      <c r="AK278" s="1645"/>
      <c r="AL278" s="1645"/>
      <c r="AM278" s="1645"/>
      <c r="AN278" s="1645"/>
      <c r="AO278" s="1645"/>
      <c r="AP278" s="1645"/>
      <c r="AQ278" s="1645"/>
      <c r="AR278" s="1645"/>
      <c r="AS278" s="1645"/>
      <c r="AT278" s="1645"/>
      <c r="AU278" s="1645"/>
      <c r="AV278" s="1645"/>
      <c r="AW278" s="1645"/>
      <c r="AX278" s="1645"/>
      <c r="AY278" s="1645"/>
      <c r="AZ278" s="1645"/>
      <c r="BA278" s="1645"/>
      <c r="BB278" s="1645"/>
      <c r="BC278" s="1645"/>
      <c r="BD278" s="1645"/>
      <c r="BE278" s="1645"/>
      <c r="BF278" s="1645"/>
      <c r="BG278" s="1645"/>
      <c r="BH278" s="1645"/>
      <c r="BI278" s="1645"/>
      <c r="BJ278" s="1645"/>
      <c r="BK278" s="1645"/>
      <c r="BL278" s="1645"/>
      <c r="BM278" s="1645"/>
      <c r="BN278" s="1645"/>
      <c r="BO278" s="1645"/>
      <c r="BP278" s="1645"/>
      <c r="BQ278" s="1645"/>
      <c r="BR278" s="1645"/>
      <c r="BS278" s="1645"/>
      <c r="BT278" s="1645"/>
      <c r="BU278" s="1645"/>
      <c r="BV278" s="1169"/>
      <c r="BW278" s="1169"/>
      <c r="BX278" s="1169"/>
      <c r="BY278" s="1169"/>
      <c r="BZ278" s="1169"/>
      <c r="CA278" s="1169"/>
      <c r="CB278" s="1169"/>
      <c r="CC278" s="1169"/>
      <c r="CD278" s="1169"/>
      <c r="CE278" s="1169"/>
      <c r="CF278" s="1859"/>
    </row>
    <row customHeight="1" ht="11.25" hidden="1">
      <c r="A279" s="1802"/>
      <c r="B279" s="1645"/>
      <c r="C279" s="1645"/>
      <c r="D279" s="2588"/>
      <c r="E279" s="644"/>
      <c r="F279" s="644">
        <v>0</v>
      </c>
      <c r="G279" s="644"/>
      <c r="H279" s="644"/>
      <c r="I279" s="644"/>
      <c r="J279" s="644"/>
      <c r="K279" s="644"/>
      <c r="L279" s="644"/>
      <c r="M279" s="644"/>
      <c r="N279" s="644"/>
      <c r="O279" s="644"/>
      <c r="P279" s="644"/>
      <c r="Q279" s="644"/>
      <c r="R279" s="644"/>
      <c r="S279" s="645"/>
      <c r="T279" s="727"/>
      <c r="U279" s="2383"/>
      <c r="V279" s="2383"/>
      <c r="W279" s="1645"/>
      <c r="X279" s="1645"/>
      <c r="Y279" s="1645"/>
      <c r="Z279" s="1645"/>
      <c r="AA279" s="1645"/>
      <c r="AB279" s="1169"/>
      <c r="AC279" s="2384"/>
      <c r="AD279" s="638"/>
      <c r="AE279" s="1169"/>
      <c r="AF279" s="1169"/>
      <c r="AG279" s="1645"/>
      <c r="AH279" s="1645"/>
      <c r="AI279" s="1645"/>
      <c r="AJ279" s="1645"/>
      <c r="AK279" s="1645"/>
      <c r="AL279" s="1645"/>
      <c r="AM279" s="1645"/>
      <c r="AN279" s="1645"/>
      <c r="AO279" s="1645"/>
      <c r="AP279" s="1645"/>
      <c r="AQ279" s="1645"/>
      <c r="AR279" s="1645"/>
      <c r="AS279" s="1645"/>
      <c r="AT279" s="1645"/>
      <c r="AU279" s="1645"/>
      <c r="AV279" s="1645"/>
      <c r="AW279" s="1645"/>
      <c r="AX279" s="1645"/>
      <c r="AY279" s="1645"/>
      <c r="AZ279" s="1645"/>
      <c r="BA279" s="1645"/>
      <c r="BB279" s="1645"/>
      <c r="BC279" s="1645"/>
      <c r="BD279" s="1645"/>
      <c r="BE279" s="1645"/>
      <c r="BF279" s="1645"/>
      <c r="BG279" s="1645"/>
      <c r="BH279" s="1645"/>
      <c r="BI279" s="1645"/>
      <c r="BJ279" s="1645"/>
      <c r="BK279" s="1645"/>
      <c r="BL279" s="1645"/>
      <c r="BM279" s="1645"/>
      <c r="BN279" s="1645"/>
      <c r="BO279" s="1645"/>
      <c r="BP279" s="1645"/>
      <c r="BQ279" s="1645"/>
      <c r="BR279" s="1645"/>
      <c r="BS279" s="1645"/>
      <c r="BT279" s="1645"/>
      <c r="BU279" s="1645"/>
      <c r="BV279" s="1645"/>
      <c r="BW279" s="1645"/>
      <c r="BX279" s="1645"/>
      <c r="BY279" s="1645"/>
      <c r="BZ279" s="1645"/>
      <c r="CA279" s="1645"/>
      <c r="CB279" s="1645"/>
      <c r="CC279" s="1645"/>
      <c r="CD279" s="1645"/>
      <c r="CE279" s="1645"/>
      <c r="CF279" s="1859"/>
    </row>
    <row customHeight="1" ht="11.25" hidden="1">
      <c r="A280" s="1815"/>
      <c r="B280" s="1169"/>
      <c r="C280" s="421"/>
      <c r="D280" s="2588"/>
      <c r="E280" s="658" t="s">
        <v>22</v>
      </c>
      <c r="F280" s="1177" t="s">
        <v>22</v>
      </c>
      <c r="G280" s="1177" t="s">
        <v>1088</v>
      </c>
      <c r="H280" s="660" t="s">
        <v>22</v>
      </c>
      <c r="I280" s="660"/>
      <c r="J280" s="660"/>
      <c r="K280" s="660"/>
      <c r="L280" s="660"/>
      <c r="M280" s="660"/>
      <c r="N280" s="660"/>
      <c r="O280" s="660"/>
      <c r="P280" s="660"/>
      <c r="Q280" s="660"/>
      <c r="R280" s="661"/>
      <c r="S280" s="662"/>
      <c r="T280" s="727"/>
      <c r="U280" s="2383"/>
      <c r="V280" s="2383"/>
      <c r="W280" s="1169"/>
      <c r="X280" s="1169"/>
      <c r="Y280" s="1169"/>
      <c r="Z280" s="1169"/>
      <c r="AA280" s="1645"/>
      <c r="AB280" s="1169"/>
      <c r="AC280" s="2384"/>
      <c r="AD280" s="638"/>
      <c r="AE280" s="1169"/>
      <c r="AF280" s="1169"/>
      <c r="AG280" s="1645"/>
      <c r="AH280" s="1645"/>
      <c r="AI280" s="1645"/>
      <c r="AJ280" s="1645"/>
      <c r="AK280" s="1645"/>
      <c r="AL280" s="1645"/>
      <c r="AM280" s="1645"/>
      <c r="AN280" s="1645"/>
      <c r="AO280" s="1645"/>
      <c r="AP280" s="1645"/>
      <c r="AQ280" s="1645"/>
      <c r="AR280" s="1645"/>
      <c r="AS280" s="1645"/>
      <c r="AT280" s="1645"/>
      <c r="AU280" s="1645"/>
      <c r="AV280" s="1645"/>
      <c r="AW280" s="1645"/>
      <c r="AX280" s="1645"/>
      <c r="AY280" s="1645"/>
      <c r="AZ280" s="1645"/>
      <c r="BA280" s="1645"/>
      <c r="BB280" s="1645"/>
      <c r="BC280" s="1645"/>
      <c r="BD280" s="1645"/>
      <c r="BE280" s="1645"/>
      <c r="BF280" s="1645"/>
      <c r="BG280" s="1645"/>
      <c r="BH280" s="1645"/>
      <c r="BI280" s="1645"/>
      <c r="BJ280" s="1645"/>
      <c r="BK280" s="1645"/>
      <c r="BL280" s="1645"/>
      <c r="BM280" s="1645"/>
      <c r="BN280" s="1645"/>
      <c r="BO280" s="1645"/>
      <c r="BP280" s="1645"/>
      <c r="BQ280" s="1645"/>
      <c r="BR280" s="1645"/>
      <c r="BS280" s="1645"/>
      <c r="BT280" s="1645"/>
      <c r="BU280" s="1645"/>
      <c r="BV280" s="1169"/>
      <c r="BW280" s="1169"/>
      <c r="BX280" s="1169"/>
      <c r="BY280" s="1169"/>
      <c r="BZ280" s="1169"/>
      <c r="CA280" s="1169"/>
      <c r="CB280" s="1169"/>
      <c r="CC280" s="1169"/>
      <c r="CD280" s="1169"/>
      <c r="CE280" s="1169"/>
      <c r="CF280" s="1859"/>
    </row>
    <row customHeight="1" ht="5.25" hidden="1">
      <c r="A281" s="1802"/>
      <c r="B281" s="1645"/>
      <c r="C281" s="1645"/>
      <c r="D281" s="2588"/>
      <c r="E281" s="1048"/>
      <c r="F281" s="1048"/>
      <c r="G281" s="1048"/>
      <c r="H281" s="1048"/>
      <c r="I281" s="1048"/>
      <c r="J281" s="1048"/>
      <c r="K281" s="1048"/>
      <c r="L281" s="1048"/>
      <c r="M281" s="1048"/>
      <c r="N281" s="1048"/>
      <c r="O281" s="1048"/>
      <c r="P281" s="1048"/>
      <c r="Q281" s="1049"/>
      <c r="R281" s="1050"/>
      <c r="S281" s="1051"/>
      <c r="T281" s="726" t="s">
        <v>1085</v>
      </c>
      <c r="U281" s="2383">
        <v>1</v>
      </c>
      <c r="V281" s="2383" t="s">
        <v>1048</v>
      </c>
      <c r="W281" s="1645"/>
      <c r="X281" s="1645"/>
      <c r="Y281" s="1645"/>
      <c r="Z281" s="1645"/>
      <c r="AA281" s="1645"/>
      <c r="AB281" s="1645"/>
      <c r="AC281" s="1046"/>
      <c r="AD281" s="1047"/>
      <c r="AE281" s="1645"/>
      <c r="AF281" s="1645"/>
      <c r="AG281" s="1645"/>
      <c r="AH281" s="1645"/>
      <c r="AI281" s="1645"/>
      <c r="AJ281" s="1645"/>
      <c r="AK281" s="1645"/>
      <c r="AL281" s="1645"/>
      <c r="AM281" s="1645"/>
      <c r="AN281" s="1645"/>
      <c r="AO281" s="1645"/>
      <c r="AP281" s="1645"/>
      <c r="AQ281" s="1645"/>
      <c r="AR281" s="1645"/>
      <c r="AS281" s="1645"/>
      <c r="AT281" s="1645"/>
      <c r="AU281" s="1645"/>
      <c r="AV281" s="1645"/>
      <c r="AW281" s="1645"/>
      <c r="AX281" s="1645"/>
      <c r="AY281" s="1645"/>
      <c r="AZ281" s="1645"/>
      <c r="BA281" s="1645"/>
      <c r="BB281" s="1645"/>
      <c r="BC281" s="1645"/>
      <c r="BD281" s="1645"/>
      <c r="BE281" s="1645"/>
      <c r="BF281" s="1645"/>
      <c r="BG281" s="1645"/>
      <c r="BH281" s="1645"/>
      <c r="BI281" s="1645"/>
      <c r="BJ281" s="1645"/>
      <c r="BK281" s="1645"/>
      <c r="BL281" s="1645"/>
      <c r="BM281" s="1645"/>
      <c r="BN281" s="1645"/>
      <c r="BO281" s="1645"/>
      <c r="BP281" s="1645"/>
      <c r="BQ281" s="1645"/>
      <c r="BR281" s="1645"/>
      <c r="BS281" s="1645"/>
      <c r="BT281" s="1645"/>
      <c r="BU281" s="1645"/>
      <c r="BV281" s="1645"/>
      <c r="BW281" s="1645"/>
      <c r="BX281" s="1645"/>
      <c r="BY281" s="1645"/>
      <c r="BZ281" s="1645"/>
      <c r="CA281" s="1645"/>
      <c r="CB281" s="1645"/>
      <c r="CC281" s="1645"/>
      <c r="CD281" s="1645"/>
      <c r="CE281" s="1645"/>
      <c r="CF281" s="1325"/>
    </row>
    <row customHeight="1" ht="5.25" hidden="1">
      <c r="A282" s="1802"/>
      <c r="B282" s="1645"/>
      <c r="C282" s="1645"/>
      <c r="D282" s="2588"/>
      <c r="E282" s="644"/>
      <c r="F282" s="644"/>
      <c r="G282" s="644"/>
      <c r="H282" s="644"/>
      <c r="I282" s="644"/>
      <c r="J282" s="644"/>
      <c r="K282" s="644"/>
      <c r="L282" s="644"/>
      <c r="M282" s="644"/>
      <c r="N282" s="644"/>
      <c r="O282" s="644"/>
      <c r="P282" s="644"/>
      <c r="Q282" s="644"/>
      <c r="R282" s="644"/>
      <c r="S282" s="645"/>
      <c r="T282" s="727"/>
      <c r="U282" s="2383"/>
      <c r="V282" s="2383"/>
      <c r="W282" s="1645"/>
      <c r="X282" s="1645"/>
      <c r="Y282" s="1645"/>
      <c r="Z282" s="1645"/>
      <c r="AA282" s="1645"/>
      <c r="AB282" s="1645"/>
      <c r="AC282" s="1046"/>
      <c r="AD282" s="1047"/>
      <c r="AE282" s="1645"/>
      <c r="AF282" s="1645"/>
      <c r="AG282" s="1645"/>
      <c r="AH282" s="1645"/>
      <c r="AI282" s="1645"/>
      <c r="AJ282" s="1645"/>
      <c r="AK282" s="1645"/>
      <c r="AL282" s="1645"/>
      <c r="AM282" s="1645"/>
      <c r="AN282" s="1645"/>
      <c r="AO282" s="1645"/>
      <c r="AP282" s="1645"/>
      <c r="AQ282" s="1645"/>
      <c r="AR282" s="1645"/>
      <c r="AS282" s="1645"/>
      <c r="AT282" s="1645"/>
      <c r="AU282" s="1645"/>
      <c r="AV282" s="1645"/>
      <c r="AW282" s="1645"/>
      <c r="AX282" s="1645"/>
      <c r="AY282" s="1645"/>
      <c r="AZ282" s="1645"/>
      <c r="BA282" s="1645"/>
      <c r="BB282" s="1645"/>
      <c r="BC282" s="1645"/>
      <c r="BD282" s="1645"/>
      <c r="BE282" s="1645"/>
      <c r="BF282" s="1645"/>
      <c r="BG282" s="1645"/>
      <c r="BH282" s="1645"/>
      <c r="BI282" s="1645"/>
      <c r="BJ282" s="1645"/>
      <c r="BK282" s="1645"/>
      <c r="BL282" s="1645"/>
      <c r="BM282" s="1645"/>
      <c r="BN282" s="1645"/>
      <c r="BO282" s="1645"/>
      <c r="BP282" s="1645"/>
      <c r="BQ282" s="1645"/>
      <c r="BR282" s="1645"/>
      <c r="BS282" s="1645"/>
      <c r="BT282" s="1645"/>
      <c r="BU282" s="1645"/>
      <c r="BV282" s="1645"/>
      <c r="BW282" s="1645"/>
      <c r="BX282" s="1645"/>
      <c r="BY282" s="1645"/>
      <c r="BZ282" s="1645"/>
      <c r="CA282" s="1645"/>
      <c r="CB282" s="1645"/>
      <c r="CC282" s="1645"/>
      <c r="CD282" s="1645"/>
      <c r="CE282" s="1645"/>
      <c r="CF282" s="1325"/>
    </row>
    <row customHeight="1" ht="5.25" hidden="1">
      <c r="A283" s="1802"/>
      <c r="B283" s="1645"/>
      <c r="C283" s="1645"/>
      <c r="D283" s="2589"/>
      <c r="E283" s="1052"/>
      <c r="F283" s="1053"/>
      <c r="G283" s="1053"/>
      <c r="H283" s="1054"/>
      <c r="I283" s="1054"/>
      <c r="J283" s="1054"/>
      <c r="K283" s="1054"/>
      <c r="L283" s="1054"/>
      <c r="M283" s="1054"/>
      <c r="N283" s="1054"/>
      <c r="O283" s="1054"/>
      <c r="P283" s="1054"/>
      <c r="Q283" s="1054"/>
      <c r="R283" s="955"/>
      <c r="S283" s="1055"/>
      <c r="T283" s="727"/>
      <c r="U283" s="2383"/>
      <c r="V283" s="2383"/>
      <c r="W283" s="1645"/>
      <c r="X283" s="1645"/>
      <c r="Y283" s="1645"/>
      <c r="Z283" s="1645"/>
      <c r="AA283" s="1645"/>
      <c r="AB283" s="1645"/>
      <c r="AC283" s="1046"/>
      <c r="AD283" s="1047"/>
      <c r="AE283" s="1645"/>
      <c r="AF283" s="1645"/>
      <c r="AG283" s="1645"/>
      <c r="AH283" s="1645"/>
      <c r="AI283" s="1645"/>
      <c r="AJ283" s="1645"/>
      <c r="AK283" s="1645"/>
      <c r="AL283" s="1645"/>
      <c r="AM283" s="1645"/>
      <c r="AN283" s="1645"/>
      <c r="AO283" s="1645"/>
      <c r="AP283" s="1645"/>
      <c r="AQ283" s="1645"/>
      <c r="AR283" s="1645"/>
      <c r="AS283" s="1645"/>
      <c r="AT283" s="1645"/>
      <c r="AU283" s="1645"/>
      <c r="AV283" s="1645"/>
      <c r="AW283" s="1645"/>
      <c r="AX283" s="1645"/>
      <c r="AY283" s="1645"/>
      <c r="AZ283" s="1645"/>
      <c r="BA283" s="1645"/>
      <c r="BB283" s="1645"/>
      <c r="BC283" s="1645"/>
      <c r="BD283" s="1645"/>
      <c r="BE283" s="1645"/>
      <c r="BF283" s="1645"/>
      <c r="BG283" s="1645"/>
      <c r="BH283" s="1645"/>
      <c r="BI283" s="1645"/>
      <c r="BJ283" s="1645"/>
      <c r="BK283" s="1645"/>
      <c r="BL283" s="1645"/>
      <c r="BM283" s="1645"/>
      <c r="BN283" s="1645"/>
      <c r="BO283" s="1645"/>
      <c r="BP283" s="1645"/>
      <c r="BQ283" s="1645"/>
      <c r="BR283" s="1645"/>
      <c r="BS283" s="1645"/>
      <c r="BT283" s="1645"/>
      <c r="BU283" s="1645"/>
      <c r="BV283" s="1645"/>
      <c r="BW283" s="1645"/>
      <c r="BX283" s="1645"/>
      <c r="BY283" s="1645"/>
      <c r="BZ283" s="1645"/>
      <c r="CA283" s="1645"/>
      <c r="CB283" s="1645"/>
      <c r="CC283" s="1645"/>
      <c r="CD283" s="1645"/>
      <c r="CE283" s="1645"/>
      <c r="CF283" s="1325"/>
    </row>
    <row customHeight="1" ht="15" hidden="1">
      <c r="A284" s="632" t="s">
        <v>269</v>
      </c>
      <c r="B284" s="633"/>
      <c r="C284" s="633" t="s">
        <v>22</v>
      </c>
      <c r="D284" s="2587" t="s">
        <v>1117</v>
      </c>
      <c r="E284" s="2386" t="s">
        <v>196</v>
      </c>
      <c r="F284" s="2387"/>
      <c r="G284" s="2388"/>
      <c r="H284" s="2392" t="str">
        <f>IF(A284="","",INDEX(DIFFERENTIATION_UNMERGE_VD,MATCH(A284,DIFFERENTIATION_ID_DIFF,0)))</f>
        <v>Производство тепловой энергии. Некомбинированная выработка</v>
      </c>
      <c r="I284" s="2392"/>
      <c r="J284" s="2392"/>
      <c r="K284" s="2392"/>
      <c r="L284" s="2392"/>
      <c r="M284" s="2392"/>
      <c r="N284" s="2392"/>
      <c r="O284" s="2392"/>
      <c r="P284" s="2392"/>
      <c r="Q284" s="2392"/>
      <c r="R284" s="2392"/>
      <c r="S284" s="728"/>
      <c r="T284" s="725"/>
      <c r="U284" s="634"/>
      <c r="V284" s="634"/>
      <c r="W284" s="635"/>
      <c r="X284" s="635"/>
      <c r="Y284" s="635"/>
      <c r="Z284" s="635"/>
      <c r="AA284" s="636"/>
      <c r="AB284" s="637"/>
      <c r="AC284" s="2384"/>
      <c r="AD284" s="638"/>
      <c r="AE284" s="639" t="s">
        <v>22</v>
      </c>
      <c r="AF284" s="639"/>
      <c r="AG284" s="640" t="s">
        <v>1082</v>
      </c>
      <c r="AH284" s="641">
        <v>3</v>
      </c>
      <c r="AI284" s="634"/>
      <c r="AJ284" s="634"/>
      <c r="AK284" s="634"/>
      <c r="AL284" s="634"/>
      <c r="AM284" s="634"/>
      <c r="AN284" s="634"/>
      <c r="AO284" s="634"/>
      <c r="AP284" s="634"/>
      <c r="AQ284" s="634"/>
      <c r="AR284" s="634"/>
      <c r="AS284" s="634"/>
      <c r="AT284" s="634"/>
      <c r="AU284" s="634"/>
      <c r="AV284" s="634"/>
      <c r="AW284" s="634"/>
      <c r="AX284" s="634"/>
      <c r="AY284" s="634"/>
      <c r="AZ284" s="634"/>
      <c r="BA284" s="634"/>
      <c r="BB284" s="634"/>
      <c r="BC284" s="634"/>
      <c r="BD284" s="634"/>
      <c r="BE284" s="634"/>
      <c r="BF284" s="634"/>
      <c r="BG284" s="634"/>
      <c r="BH284" s="634"/>
      <c r="BI284" s="634"/>
      <c r="BJ284" s="634"/>
      <c r="BK284" s="634"/>
      <c r="BL284" s="634"/>
      <c r="BM284" s="634"/>
      <c r="BN284" s="634"/>
      <c r="BO284" s="634"/>
      <c r="BP284" s="634"/>
      <c r="BQ284" s="634"/>
      <c r="BR284" s="634"/>
      <c r="BS284" s="634"/>
      <c r="BT284" s="634"/>
      <c r="BU284" s="634"/>
      <c r="BV284" s="635"/>
      <c r="BW284" s="635"/>
      <c r="BX284" s="635"/>
      <c r="BY284" s="635"/>
      <c r="BZ284" s="635"/>
      <c r="CA284" s="635"/>
      <c r="CB284" s="635"/>
      <c r="CC284" s="635"/>
      <c r="CD284" s="635"/>
      <c r="CE284" s="635"/>
      <c r="CF284" s="1859"/>
    </row>
    <row customHeight="1" ht="15" hidden="1">
      <c r="A285" s="632"/>
      <c r="B285" s="633"/>
      <c r="C285" s="633"/>
      <c r="D285" s="2588"/>
      <c r="E285" s="2386" t="s">
        <v>1037</v>
      </c>
      <c r="F285" s="2387"/>
      <c r="G285" s="2388"/>
      <c r="H285" s="2392" t="str">
        <f>IF(A284="","",INDEX(DIFFERENTIATION_UNMERGE_AREA,MATCH(A284,DIFFERENTIATION_ID_DIFF,0)))</f>
        <v>Территория 3</v>
      </c>
      <c r="I285" s="2392"/>
      <c r="J285" s="2392"/>
      <c r="K285" s="2392"/>
      <c r="L285" s="2392"/>
      <c r="M285" s="2392"/>
      <c r="N285" s="2392"/>
      <c r="O285" s="2392"/>
      <c r="P285" s="2392"/>
      <c r="Q285" s="2392"/>
      <c r="R285" s="2392"/>
      <c r="S285" s="728"/>
      <c r="T285" s="725"/>
      <c r="U285" s="634"/>
      <c r="V285" s="634"/>
      <c r="W285" s="635"/>
      <c r="X285" s="635"/>
      <c r="Y285" s="635"/>
      <c r="Z285" s="635"/>
      <c r="AA285" s="636"/>
      <c r="AB285" s="637"/>
      <c r="AC285" s="2384"/>
      <c r="AD285" s="638"/>
      <c r="AE285" s="639"/>
      <c r="AF285" s="639"/>
      <c r="AG285" s="640"/>
      <c r="AH285" s="641"/>
      <c r="AI285" s="634"/>
      <c r="AJ285" s="634"/>
      <c r="AK285" s="634"/>
      <c r="AL285" s="634"/>
      <c r="AM285" s="634"/>
      <c r="AN285" s="634"/>
      <c r="AO285" s="634"/>
      <c r="AP285" s="634"/>
      <c r="AQ285" s="634"/>
      <c r="AR285" s="634"/>
      <c r="AS285" s="634"/>
      <c r="AT285" s="634"/>
      <c r="AU285" s="634"/>
      <c r="AV285" s="634"/>
      <c r="AW285" s="634"/>
      <c r="AX285" s="634"/>
      <c r="AY285" s="634"/>
      <c r="AZ285" s="634"/>
      <c r="BA285" s="634"/>
      <c r="BB285" s="634"/>
      <c r="BC285" s="634"/>
      <c r="BD285" s="634"/>
      <c r="BE285" s="634"/>
      <c r="BF285" s="634"/>
      <c r="BG285" s="634"/>
      <c r="BH285" s="634"/>
      <c r="BI285" s="634"/>
      <c r="BJ285" s="634"/>
      <c r="BK285" s="634"/>
      <c r="BL285" s="634"/>
      <c r="BM285" s="634"/>
      <c r="BN285" s="634"/>
      <c r="BO285" s="634"/>
      <c r="BP285" s="634"/>
      <c r="BQ285" s="634"/>
      <c r="BR285" s="634"/>
      <c r="BS285" s="634"/>
      <c r="BT285" s="634"/>
      <c r="BU285" s="634"/>
      <c r="BV285" s="635"/>
      <c r="BW285" s="635"/>
      <c r="BX285" s="635"/>
      <c r="BY285" s="635"/>
      <c r="BZ285" s="635"/>
      <c r="CA285" s="635"/>
      <c r="CB285" s="635"/>
      <c r="CC285" s="635"/>
      <c r="CD285" s="635"/>
      <c r="CE285" s="635"/>
      <c r="CF285" s="1859"/>
    </row>
    <row customHeight="1" ht="15" hidden="1">
      <c r="A286" s="632"/>
      <c r="B286" s="633"/>
      <c r="C286" s="633"/>
      <c r="D286" s="2588"/>
      <c r="E286" s="2386" t="s">
        <v>1038</v>
      </c>
      <c r="F286" s="2387"/>
      <c r="G286" s="2388"/>
      <c r="H286" s="2392" t="str">
        <f>IF(A284="","",INDEX(DIFFERENTIATION_UNMERGE_SYSTEM,MATCH(A284,DIFFERENTIATION_ID_DIFF,0)))</f>
        <v>с. Кошки, д/с Радуга, котельная № 1-17</v>
      </c>
      <c r="I286" s="2392"/>
      <c r="J286" s="2392"/>
      <c r="K286" s="2392"/>
      <c r="L286" s="2392"/>
      <c r="M286" s="2392"/>
      <c r="N286" s="2392"/>
      <c r="O286" s="2392"/>
      <c r="P286" s="2392"/>
      <c r="Q286" s="2392"/>
      <c r="R286" s="2392"/>
      <c r="S286" s="728"/>
      <c r="T286" s="725"/>
      <c r="U286" s="634"/>
      <c r="V286" s="634"/>
      <c r="W286" s="635"/>
      <c r="X286" s="635"/>
      <c r="Y286" s="635"/>
      <c r="Z286" s="635"/>
      <c r="AA286" s="636"/>
      <c r="AB286" s="637"/>
      <c r="AC286" s="2384"/>
      <c r="AD286" s="638"/>
      <c r="AE286" s="639"/>
      <c r="AF286" s="639"/>
      <c r="AG286" s="640"/>
      <c r="AH286" s="641"/>
      <c r="AI286" s="634"/>
      <c r="AJ286" s="634"/>
      <c r="AK286" s="634"/>
      <c r="AL286" s="634"/>
      <c r="AM286" s="634"/>
      <c r="AN286" s="634"/>
      <c r="AO286" s="634"/>
      <c r="AP286" s="634"/>
      <c r="AQ286" s="634"/>
      <c r="AR286" s="634"/>
      <c r="AS286" s="634"/>
      <c r="AT286" s="634"/>
      <c r="AU286" s="634"/>
      <c r="AV286" s="634"/>
      <c r="AW286" s="634"/>
      <c r="AX286" s="634"/>
      <c r="AY286" s="634"/>
      <c r="AZ286" s="634"/>
      <c r="BA286" s="634"/>
      <c r="BB286" s="634"/>
      <c r="BC286" s="634"/>
      <c r="BD286" s="634"/>
      <c r="BE286" s="634"/>
      <c r="BF286" s="634"/>
      <c r="BG286" s="634"/>
      <c r="BH286" s="634"/>
      <c r="BI286" s="634"/>
      <c r="BJ286" s="634"/>
      <c r="BK286" s="634"/>
      <c r="BL286" s="634"/>
      <c r="BM286" s="634"/>
      <c r="BN286" s="634"/>
      <c r="BO286" s="634"/>
      <c r="BP286" s="634"/>
      <c r="BQ286" s="634"/>
      <c r="BR286" s="634"/>
      <c r="BS286" s="634"/>
      <c r="BT286" s="634"/>
      <c r="BU286" s="634"/>
      <c r="BV286" s="635"/>
      <c r="BW286" s="635"/>
      <c r="BX286" s="635"/>
      <c r="BY286" s="635"/>
      <c r="BZ286" s="635"/>
      <c r="CA286" s="635"/>
      <c r="CB286" s="635"/>
      <c r="CC286" s="635"/>
      <c r="CD286" s="635"/>
      <c r="CE286" s="635"/>
      <c r="CF286" s="1859"/>
    </row>
    <row customHeight="1" ht="24.75" hidden="1">
      <c r="A287" s="1815"/>
      <c r="B287" s="1169"/>
      <c r="C287" s="421"/>
      <c r="D287" s="2588"/>
      <c r="E287" s="2385" t="s">
        <v>1083</v>
      </c>
      <c r="F287" s="2385"/>
      <c r="G287" s="2385"/>
      <c r="H287" s="2385"/>
      <c r="I287" s="2385"/>
      <c r="J287" s="2385"/>
      <c r="K287" s="2385"/>
      <c r="L287" s="2385"/>
      <c r="M287" s="2385"/>
      <c r="N287" s="2385"/>
      <c r="O287" s="2385"/>
      <c r="P287" s="2385"/>
      <c r="Q287" s="567">
        <f>SUMIF(T288:T289,"i",Q288:Q289)</f>
        <v>0</v>
      </c>
      <c r="R287" s="1026"/>
      <c r="S287" s="1807" t="s">
        <v>1084</v>
      </c>
      <c r="T287" s="726" t="s">
        <v>1085</v>
      </c>
      <c r="U287" s="2383">
        <v>1</v>
      </c>
      <c r="V287" s="2383" t="s">
        <v>1048</v>
      </c>
      <c r="W287" s="1169"/>
      <c r="X287" s="1169"/>
      <c r="Y287" s="1169"/>
      <c r="Z287" s="1169"/>
      <c r="AA287" s="1645"/>
      <c r="AB287" s="1169"/>
      <c r="AC287" s="2384"/>
      <c r="AD287" s="638"/>
      <c r="AE287" s="1169"/>
      <c r="AF287" s="1169"/>
      <c r="AG287" s="1645"/>
      <c r="AH287" s="1645"/>
      <c r="AI287" s="1645"/>
      <c r="AJ287" s="1645"/>
      <c r="AK287" s="1645"/>
      <c r="AL287" s="1645"/>
      <c r="AM287" s="1645"/>
      <c r="AN287" s="1645"/>
      <c r="AO287" s="1645"/>
      <c r="AP287" s="1645"/>
      <c r="AQ287" s="1645"/>
      <c r="AR287" s="1645"/>
      <c r="AS287" s="1645"/>
      <c r="AT287" s="1645"/>
      <c r="AU287" s="1645"/>
      <c r="AV287" s="1645"/>
      <c r="AW287" s="1645"/>
      <c r="AX287" s="1645"/>
      <c r="AY287" s="1645"/>
      <c r="AZ287" s="1645"/>
      <c r="BA287" s="1645"/>
      <c r="BB287" s="1645"/>
      <c r="BC287" s="1645"/>
      <c r="BD287" s="1645"/>
      <c r="BE287" s="1645"/>
      <c r="BF287" s="1645"/>
      <c r="BG287" s="1645"/>
      <c r="BH287" s="1645"/>
      <c r="BI287" s="1645"/>
      <c r="BJ287" s="1645"/>
      <c r="BK287" s="1645"/>
      <c r="BL287" s="1645"/>
      <c r="BM287" s="1645"/>
      <c r="BN287" s="1645"/>
      <c r="BO287" s="1645"/>
      <c r="BP287" s="1645"/>
      <c r="BQ287" s="1645"/>
      <c r="BR287" s="1645"/>
      <c r="BS287" s="1645"/>
      <c r="BT287" s="1645"/>
      <c r="BU287" s="1645"/>
      <c r="BV287" s="1169"/>
      <c r="BW287" s="1169"/>
      <c r="BX287" s="1169"/>
      <c r="BY287" s="1169"/>
      <c r="BZ287" s="1169"/>
      <c r="CA287" s="1169"/>
      <c r="CB287" s="1169"/>
      <c r="CC287" s="1169"/>
      <c r="CD287" s="1169"/>
      <c r="CE287" s="1169"/>
      <c r="CF287" s="1859"/>
    </row>
    <row customHeight="1" ht="11.25" hidden="1">
      <c r="A288" s="1802"/>
      <c r="B288" s="1645"/>
      <c r="C288" s="1645"/>
      <c r="D288" s="2588"/>
      <c r="E288" s="644"/>
      <c r="F288" s="644">
        <v>0</v>
      </c>
      <c r="G288" s="644"/>
      <c r="H288" s="644"/>
      <c r="I288" s="644"/>
      <c r="J288" s="644"/>
      <c r="K288" s="644"/>
      <c r="L288" s="644"/>
      <c r="M288" s="644"/>
      <c r="N288" s="644"/>
      <c r="O288" s="644"/>
      <c r="P288" s="644"/>
      <c r="Q288" s="644"/>
      <c r="R288" s="644"/>
      <c r="S288" s="645"/>
      <c r="T288" s="727"/>
      <c r="U288" s="2383"/>
      <c r="V288" s="2383"/>
      <c r="W288" s="1645"/>
      <c r="X288" s="1645"/>
      <c r="Y288" s="1645"/>
      <c r="Z288" s="1645"/>
      <c r="AA288" s="1645"/>
      <c r="AB288" s="1169"/>
      <c r="AC288" s="2384"/>
      <c r="AD288" s="638"/>
      <c r="AE288" s="1169"/>
      <c r="AF288" s="1169"/>
      <c r="AG288" s="1645"/>
      <c r="AH288" s="1645"/>
      <c r="AI288" s="1645"/>
      <c r="AJ288" s="1645"/>
      <c r="AK288" s="1645"/>
      <c r="AL288" s="1645"/>
      <c r="AM288" s="1645"/>
      <c r="AN288" s="1645"/>
      <c r="AO288" s="1645"/>
      <c r="AP288" s="1645"/>
      <c r="AQ288" s="1645"/>
      <c r="AR288" s="1645"/>
      <c r="AS288" s="1645"/>
      <c r="AT288" s="1645"/>
      <c r="AU288" s="1645"/>
      <c r="AV288" s="1645"/>
      <c r="AW288" s="1645"/>
      <c r="AX288" s="1645"/>
      <c r="AY288" s="1645"/>
      <c r="AZ288" s="1645"/>
      <c r="BA288" s="1645"/>
      <c r="BB288" s="1645"/>
      <c r="BC288" s="1645"/>
      <c r="BD288" s="1645"/>
      <c r="BE288" s="1645"/>
      <c r="BF288" s="1645"/>
      <c r="BG288" s="1645"/>
      <c r="BH288" s="1645"/>
      <c r="BI288" s="1645"/>
      <c r="BJ288" s="1645"/>
      <c r="BK288" s="1645"/>
      <c r="BL288" s="1645"/>
      <c r="BM288" s="1645"/>
      <c r="BN288" s="1645"/>
      <c r="BO288" s="1645"/>
      <c r="BP288" s="1645"/>
      <c r="BQ288" s="1645"/>
      <c r="BR288" s="1645"/>
      <c r="BS288" s="1645"/>
      <c r="BT288" s="1645"/>
      <c r="BU288" s="1645"/>
      <c r="BV288" s="1645"/>
      <c r="BW288" s="1645"/>
      <c r="BX288" s="1645"/>
      <c r="BY288" s="1645"/>
      <c r="BZ288" s="1645"/>
      <c r="CA288" s="1645"/>
      <c r="CB288" s="1645"/>
      <c r="CC288" s="1645"/>
      <c r="CD288" s="1645"/>
      <c r="CE288" s="1645"/>
      <c r="CF288" s="1859"/>
    </row>
    <row customHeight="1" ht="11.25" hidden="1">
      <c r="A289" s="1815"/>
      <c r="B289" s="1169"/>
      <c r="C289" s="421"/>
      <c r="D289" s="2588"/>
      <c r="E289" s="658" t="s">
        <v>22</v>
      </c>
      <c r="F289" s="1177" t="s">
        <v>22</v>
      </c>
      <c r="G289" s="1177" t="s">
        <v>1088</v>
      </c>
      <c r="H289" s="660" t="s">
        <v>22</v>
      </c>
      <c r="I289" s="660"/>
      <c r="J289" s="660"/>
      <c r="K289" s="660"/>
      <c r="L289" s="660"/>
      <c r="M289" s="660"/>
      <c r="N289" s="660"/>
      <c r="O289" s="660"/>
      <c r="P289" s="660"/>
      <c r="Q289" s="660"/>
      <c r="R289" s="661"/>
      <c r="S289" s="662"/>
      <c r="T289" s="727"/>
      <c r="U289" s="2383"/>
      <c r="V289" s="2383"/>
      <c r="W289" s="1169"/>
      <c r="X289" s="1169"/>
      <c r="Y289" s="1169"/>
      <c r="Z289" s="1169"/>
      <c r="AA289" s="1645"/>
      <c r="AB289" s="1169"/>
      <c r="AC289" s="2384"/>
      <c r="AD289" s="638"/>
      <c r="AE289" s="1169"/>
      <c r="AF289" s="1169"/>
      <c r="AG289" s="1645"/>
      <c r="AH289" s="1645"/>
      <c r="AI289" s="1645"/>
      <c r="AJ289" s="1645"/>
      <c r="AK289" s="1645"/>
      <c r="AL289" s="1645"/>
      <c r="AM289" s="1645"/>
      <c r="AN289" s="1645"/>
      <c r="AO289" s="1645"/>
      <c r="AP289" s="1645"/>
      <c r="AQ289" s="1645"/>
      <c r="AR289" s="1645"/>
      <c r="AS289" s="1645"/>
      <c r="AT289" s="1645"/>
      <c r="AU289" s="1645"/>
      <c r="AV289" s="1645"/>
      <c r="AW289" s="1645"/>
      <c r="AX289" s="1645"/>
      <c r="AY289" s="1645"/>
      <c r="AZ289" s="1645"/>
      <c r="BA289" s="1645"/>
      <c r="BB289" s="1645"/>
      <c r="BC289" s="1645"/>
      <c r="BD289" s="1645"/>
      <c r="BE289" s="1645"/>
      <c r="BF289" s="1645"/>
      <c r="BG289" s="1645"/>
      <c r="BH289" s="1645"/>
      <c r="BI289" s="1645"/>
      <c r="BJ289" s="1645"/>
      <c r="BK289" s="1645"/>
      <c r="BL289" s="1645"/>
      <c r="BM289" s="1645"/>
      <c r="BN289" s="1645"/>
      <c r="BO289" s="1645"/>
      <c r="BP289" s="1645"/>
      <c r="BQ289" s="1645"/>
      <c r="BR289" s="1645"/>
      <c r="BS289" s="1645"/>
      <c r="BT289" s="1645"/>
      <c r="BU289" s="1645"/>
      <c r="BV289" s="1169"/>
      <c r="BW289" s="1169"/>
      <c r="BX289" s="1169"/>
      <c r="BY289" s="1169"/>
      <c r="BZ289" s="1169"/>
      <c r="CA289" s="1169"/>
      <c r="CB289" s="1169"/>
      <c r="CC289" s="1169"/>
      <c r="CD289" s="1169"/>
      <c r="CE289" s="1169"/>
      <c r="CF289" s="1859"/>
    </row>
    <row customHeight="1" ht="5.25" hidden="1">
      <c r="A290" s="1802"/>
      <c r="B290" s="1645"/>
      <c r="C290" s="1645"/>
      <c r="D290" s="2588"/>
      <c r="E290" s="1048"/>
      <c r="F290" s="1048"/>
      <c r="G290" s="1048"/>
      <c r="H290" s="1048"/>
      <c r="I290" s="1048"/>
      <c r="J290" s="1048"/>
      <c r="K290" s="1048"/>
      <c r="L290" s="1048"/>
      <c r="M290" s="1048"/>
      <c r="N290" s="1048"/>
      <c r="O290" s="1048"/>
      <c r="P290" s="1048"/>
      <c r="Q290" s="1049"/>
      <c r="R290" s="1050"/>
      <c r="S290" s="1051"/>
      <c r="T290" s="726" t="s">
        <v>1085</v>
      </c>
      <c r="U290" s="2383">
        <v>1</v>
      </c>
      <c r="V290" s="2383" t="s">
        <v>1048</v>
      </c>
      <c r="W290" s="1645"/>
      <c r="X290" s="1645"/>
      <c r="Y290" s="1645"/>
      <c r="Z290" s="1645"/>
      <c r="AA290" s="1645"/>
      <c r="AB290" s="1645"/>
      <c r="AC290" s="1046"/>
      <c r="AD290" s="1047"/>
      <c r="AE290" s="1645"/>
      <c r="AF290" s="1645"/>
      <c r="AG290" s="1645"/>
      <c r="AH290" s="1645"/>
      <c r="AI290" s="1645"/>
      <c r="AJ290" s="1645"/>
      <c r="AK290" s="1645"/>
      <c r="AL290" s="1645"/>
      <c r="AM290" s="1645"/>
      <c r="AN290" s="1645"/>
      <c r="AO290" s="1645"/>
      <c r="AP290" s="1645"/>
      <c r="AQ290" s="1645"/>
      <c r="AR290" s="1645"/>
      <c r="AS290" s="1645"/>
      <c r="AT290" s="1645"/>
      <c r="AU290" s="1645"/>
      <c r="AV290" s="1645"/>
      <c r="AW290" s="1645"/>
      <c r="AX290" s="1645"/>
      <c r="AY290" s="1645"/>
      <c r="AZ290" s="1645"/>
      <c r="BA290" s="1645"/>
      <c r="BB290" s="1645"/>
      <c r="BC290" s="1645"/>
      <c r="BD290" s="1645"/>
      <c r="BE290" s="1645"/>
      <c r="BF290" s="1645"/>
      <c r="BG290" s="1645"/>
      <c r="BH290" s="1645"/>
      <c r="BI290" s="1645"/>
      <c r="BJ290" s="1645"/>
      <c r="BK290" s="1645"/>
      <c r="BL290" s="1645"/>
      <c r="BM290" s="1645"/>
      <c r="BN290" s="1645"/>
      <c r="BO290" s="1645"/>
      <c r="BP290" s="1645"/>
      <c r="BQ290" s="1645"/>
      <c r="BR290" s="1645"/>
      <c r="BS290" s="1645"/>
      <c r="BT290" s="1645"/>
      <c r="BU290" s="1645"/>
      <c r="BV290" s="1645"/>
      <c r="BW290" s="1645"/>
      <c r="BX290" s="1645"/>
      <c r="BY290" s="1645"/>
      <c r="BZ290" s="1645"/>
      <c r="CA290" s="1645"/>
      <c r="CB290" s="1645"/>
      <c r="CC290" s="1645"/>
      <c r="CD290" s="1645"/>
      <c r="CE290" s="1645"/>
      <c r="CF290" s="1325"/>
    </row>
    <row customHeight="1" ht="5.25" hidden="1">
      <c r="A291" s="1802"/>
      <c r="B291" s="1645"/>
      <c r="C291" s="1645"/>
      <c r="D291" s="2588"/>
      <c r="E291" s="644"/>
      <c r="F291" s="644"/>
      <c r="G291" s="644"/>
      <c r="H291" s="644"/>
      <c r="I291" s="644"/>
      <c r="J291" s="644"/>
      <c r="K291" s="644"/>
      <c r="L291" s="644"/>
      <c r="M291" s="644"/>
      <c r="N291" s="644"/>
      <c r="O291" s="644"/>
      <c r="P291" s="644"/>
      <c r="Q291" s="644"/>
      <c r="R291" s="644"/>
      <c r="S291" s="645"/>
      <c r="T291" s="727"/>
      <c r="U291" s="2383"/>
      <c r="V291" s="2383"/>
      <c r="W291" s="1645"/>
      <c r="X291" s="1645"/>
      <c r="Y291" s="1645"/>
      <c r="Z291" s="1645"/>
      <c r="AA291" s="1645"/>
      <c r="AB291" s="1645"/>
      <c r="AC291" s="1046"/>
      <c r="AD291" s="1047"/>
      <c r="AE291" s="1645"/>
      <c r="AF291" s="1645"/>
      <c r="AG291" s="1645"/>
      <c r="AH291" s="1645"/>
      <c r="AI291" s="1645"/>
      <c r="AJ291" s="1645"/>
      <c r="AK291" s="1645"/>
      <c r="AL291" s="1645"/>
      <c r="AM291" s="1645"/>
      <c r="AN291" s="1645"/>
      <c r="AO291" s="1645"/>
      <c r="AP291" s="1645"/>
      <c r="AQ291" s="1645"/>
      <c r="AR291" s="1645"/>
      <c r="AS291" s="1645"/>
      <c r="AT291" s="1645"/>
      <c r="AU291" s="1645"/>
      <c r="AV291" s="1645"/>
      <c r="AW291" s="1645"/>
      <c r="AX291" s="1645"/>
      <c r="AY291" s="1645"/>
      <c r="AZ291" s="1645"/>
      <c r="BA291" s="1645"/>
      <c r="BB291" s="1645"/>
      <c r="BC291" s="1645"/>
      <c r="BD291" s="1645"/>
      <c r="BE291" s="1645"/>
      <c r="BF291" s="1645"/>
      <c r="BG291" s="1645"/>
      <c r="BH291" s="1645"/>
      <c r="BI291" s="1645"/>
      <c r="BJ291" s="1645"/>
      <c r="BK291" s="1645"/>
      <c r="BL291" s="1645"/>
      <c r="BM291" s="1645"/>
      <c r="BN291" s="1645"/>
      <c r="BO291" s="1645"/>
      <c r="BP291" s="1645"/>
      <c r="BQ291" s="1645"/>
      <c r="BR291" s="1645"/>
      <c r="BS291" s="1645"/>
      <c r="BT291" s="1645"/>
      <c r="BU291" s="1645"/>
      <c r="BV291" s="1645"/>
      <c r="BW291" s="1645"/>
      <c r="BX291" s="1645"/>
      <c r="BY291" s="1645"/>
      <c r="BZ291" s="1645"/>
      <c r="CA291" s="1645"/>
      <c r="CB291" s="1645"/>
      <c r="CC291" s="1645"/>
      <c r="CD291" s="1645"/>
      <c r="CE291" s="1645"/>
      <c r="CF291" s="1325"/>
    </row>
    <row customHeight="1" ht="5.25" hidden="1">
      <c r="A292" s="1802"/>
      <c r="B292" s="1645"/>
      <c r="C292" s="1645"/>
      <c r="D292" s="2589"/>
      <c r="E292" s="1052"/>
      <c r="F292" s="1053"/>
      <c r="G292" s="1053"/>
      <c r="H292" s="1054"/>
      <c r="I292" s="1054"/>
      <c r="J292" s="1054"/>
      <c r="K292" s="1054"/>
      <c r="L292" s="1054"/>
      <c r="M292" s="1054"/>
      <c r="N292" s="1054"/>
      <c r="O292" s="1054"/>
      <c r="P292" s="1054"/>
      <c r="Q292" s="1054"/>
      <c r="R292" s="955"/>
      <c r="S292" s="1055"/>
      <c r="T292" s="727"/>
      <c r="U292" s="2383"/>
      <c r="V292" s="2383"/>
      <c r="W292" s="1645"/>
      <c r="X292" s="1645"/>
      <c r="Y292" s="1645"/>
      <c r="Z292" s="1645"/>
      <c r="AA292" s="1645"/>
      <c r="AB292" s="1645"/>
      <c r="AC292" s="1046"/>
      <c r="AD292" s="1047"/>
      <c r="AE292" s="1645"/>
      <c r="AF292" s="1645"/>
      <c r="AG292" s="1645"/>
      <c r="AH292" s="1645"/>
      <c r="AI292" s="1645"/>
      <c r="AJ292" s="1645"/>
      <c r="AK292" s="1645"/>
      <c r="AL292" s="1645"/>
      <c r="AM292" s="1645"/>
      <c r="AN292" s="1645"/>
      <c r="AO292" s="1645"/>
      <c r="AP292" s="1645"/>
      <c r="AQ292" s="1645"/>
      <c r="AR292" s="1645"/>
      <c r="AS292" s="1645"/>
      <c r="AT292" s="1645"/>
      <c r="AU292" s="1645"/>
      <c r="AV292" s="1645"/>
      <c r="AW292" s="1645"/>
      <c r="AX292" s="1645"/>
      <c r="AY292" s="1645"/>
      <c r="AZ292" s="1645"/>
      <c r="BA292" s="1645"/>
      <c r="BB292" s="1645"/>
      <c r="BC292" s="1645"/>
      <c r="BD292" s="1645"/>
      <c r="BE292" s="1645"/>
      <c r="BF292" s="1645"/>
      <c r="BG292" s="1645"/>
      <c r="BH292" s="1645"/>
      <c r="BI292" s="1645"/>
      <c r="BJ292" s="1645"/>
      <c r="BK292" s="1645"/>
      <c r="BL292" s="1645"/>
      <c r="BM292" s="1645"/>
      <c r="BN292" s="1645"/>
      <c r="BO292" s="1645"/>
      <c r="BP292" s="1645"/>
      <c r="BQ292" s="1645"/>
      <c r="BR292" s="1645"/>
      <c r="BS292" s="1645"/>
      <c r="BT292" s="1645"/>
      <c r="BU292" s="1645"/>
      <c r="BV292" s="1645"/>
      <c r="BW292" s="1645"/>
      <c r="BX292" s="1645"/>
      <c r="BY292" s="1645"/>
      <c r="BZ292" s="1645"/>
      <c r="CA292" s="1645"/>
      <c r="CB292" s="1645"/>
      <c r="CC292" s="1645"/>
      <c r="CD292" s="1645"/>
      <c r="CE292" s="1645"/>
      <c r="CF292" s="1325"/>
    </row>
    <row customHeight="1" ht="15" hidden="1">
      <c r="A293" s="632" t="s">
        <v>271</v>
      </c>
      <c r="B293" s="633"/>
      <c r="C293" s="633" t="s">
        <v>22</v>
      </c>
      <c r="D293" s="2587" t="s">
        <v>1118</v>
      </c>
      <c r="E293" s="2386" t="s">
        <v>196</v>
      </c>
      <c r="F293" s="2387"/>
      <c r="G293" s="2388"/>
      <c r="H293" s="2392" t="str">
        <f>IF(A293="","",INDEX(DIFFERENTIATION_UNMERGE_VD,MATCH(A293,DIFFERENTIATION_ID_DIFF,0)))</f>
        <v>Производство тепловой энергии. Некомбинированная выработка</v>
      </c>
      <c r="I293" s="2392"/>
      <c r="J293" s="2392"/>
      <c r="K293" s="2392"/>
      <c r="L293" s="2392"/>
      <c r="M293" s="2392"/>
      <c r="N293" s="2392"/>
      <c r="O293" s="2392"/>
      <c r="P293" s="2392"/>
      <c r="Q293" s="2392"/>
      <c r="R293" s="2392"/>
      <c r="S293" s="728"/>
      <c r="T293" s="725"/>
      <c r="U293" s="634"/>
      <c r="V293" s="634"/>
      <c r="W293" s="635"/>
      <c r="X293" s="635"/>
      <c r="Y293" s="635"/>
      <c r="Z293" s="635"/>
      <c r="AA293" s="636"/>
      <c r="AB293" s="637"/>
      <c r="AC293" s="2384"/>
      <c r="AD293" s="638"/>
      <c r="AE293" s="639" t="s">
        <v>22</v>
      </c>
      <c r="AF293" s="639"/>
      <c r="AG293" s="640" t="s">
        <v>1082</v>
      </c>
      <c r="AH293" s="641">
        <v>3</v>
      </c>
      <c r="AI293" s="634"/>
      <c r="AJ293" s="634"/>
      <c r="AK293" s="634"/>
      <c r="AL293" s="634"/>
      <c r="AM293" s="634"/>
      <c r="AN293" s="634"/>
      <c r="AO293" s="634"/>
      <c r="AP293" s="634"/>
      <c r="AQ293" s="634"/>
      <c r="AR293" s="634"/>
      <c r="AS293" s="634"/>
      <c r="AT293" s="634"/>
      <c r="AU293" s="634"/>
      <c r="AV293" s="634"/>
      <c r="AW293" s="634"/>
      <c r="AX293" s="634"/>
      <c r="AY293" s="634"/>
      <c r="AZ293" s="634"/>
      <c r="BA293" s="634"/>
      <c r="BB293" s="634"/>
      <c r="BC293" s="634"/>
      <c r="BD293" s="634"/>
      <c r="BE293" s="634"/>
      <c r="BF293" s="634"/>
      <c r="BG293" s="634"/>
      <c r="BH293" s="634"/>
      <c r="BI293" s="634"/>
      <c r="BJ293" s="634"/>
      <c r="BK293" s="634"/>
      <c r="BL293" s="634"/>
      <c r="BM293" s="634"/>
      <c r="BN293" s="634"/>
      <c r="BO293" s="634"/>
      <c r="BP293" s="634"/>
      <c r="BQ293" s="634"/>
      <c r="BR293" s="634"/>
      <c r="BS293" s="634"/>
      <c r="BT293" s="634"/>
      <c r="BU293" s="634"/>
      <c r="BV293" s="635"/>
      <c r="BW293" s="635"/>
      <c r="BX293" s="635"/>
      <c r="BY293" s="635"/>
      <c r="BZ293" s="635"/>
      <c r="CA293" s="635"/>
      <c r="CB293" s="635"/>
      <c r="CC293" s="635"/>
      <c r="CD293" s="635"/>
      <c r="CE293" s="635"/>
      <c r="CF293" s="1859"/>
    </row>
    <row customHeight="1" ht="15" hidden="1">
      <c r="A294" s="632"/>
      <c r="B294" s="633"/>
      <c r="C294" s="633"/>
      <c r="D294" s="2588"/>
      <c r="E294" s="2386" t="s">
        <v>1037</v>
      </c>
      <c r="F294" s="2387"/>
      <c r="G294" s="2388"/>
      <c r="H294" s="2392" t="str">
        <f>IF(A293="","",INDEX(DIFFERENTIATION_UNMERGE_AREA,MATCH(A293,DIFFERENTIATION_ID_DIFF,0)))</f>
        <v>Территория 3</v>
      </c>
      <c r="I294" s="2392"/>
      <c r="J294" s="2392"/>
      <c r="K294" s="2392"/>
      <c r="L294" s="2392"/>
      <c r="M294" s="2392"/>
      <c r="N294" s="2392"/>
      <c r="O294" s="2392"/>
      <c r="P294" s="2392"/>
      <c r="Q294" s="2392"/>
      <c r="R294" s="2392"/>
      <c r="S294" s="728"/>
      <c r="T294" s="725"/>
      <c r="U294" s="634"/>
      <c r="V294" s="634"/>
      <c r="W294" s="635"/>
      <c r="X294" s="635"/>
      <c r="Y294" s="635"/>
      <c r="Z294" s="635"/>
      <c r="AA294" s="636"/>
      <c r="AB294" s="637"/>
      <c r="AC294" s="2384"/>
      <c r="AD294" s="638"/>
      <c r="AE294" s="639"/>
      <c r="AF294" s="639"/>
      <c r="AG294" s="640"/>
      <c r="AH294" s="641"/>
      <c r="AI294" s="634"/>
      <c r="AJ294" s="634"/>
      <c r="AK294" s="634"/>
      <c r="AL294" s="634"/>
      <c r="AM294" s="634"/>
      <c r="AN294" s="634"/>
      <c r="AO294" s="634"/>
      <c r="AP294" s="634"/>
      <c r="AQ294" s="634"/>
      <c r="AR294" s="634"/>
      <c r="AS294" s="634"/>
      <c r="AT294" s="634"/>
      <c r="AU294" s="634"/>
      <c r="AV294" s="634"/>
      <c r="AW294" s="634"/>
      <c r="AX294" s="634"/>
      <c r="AY294" s="634"/>
      <c r="AZ294" s="634"/>
      <c r="BA294" s="634"/>
      <c r="BB294" s="634"/>
      <c r="BC294" s="634"/>
      <c r="BD294" s="634"/>
      <c r="BE294" s="634"/>
      <c r="BF294" s="634"/>
      <c r="BG294" s="634"/>
      <c r="BH294" s="634"/>
      <c r="BI294" s="634"/>
      <c r="BJ294" s="634"/>
      <c r="BK294" s="634"/>
      <c r="BL294" s="634"/>
      <c r="BM294" s="634"/>
      <c r="BN294" s="634"/>
      <c r="BO294" s="634"/>
      <c r="BP294" s="634"/>
      <c r="BQ294" s="634"/>
      <c r="BR294" s="634"/>
      <c r="BS294" s="634"/>
      <c r="BT294" s="634"/>
      <c r="BU294" s="634"/>
      <c r="BV294" s="635"/>
      <c r="BW294" s="635"/>
      <c r="BX294" s="635"/>
      <c r="BY294" s="635"/>
      <c r="BZ294" s="635"/>
      <c r="CA294" s="635"/>
      <c r="CB294" s="635"/>
      <c r="CC294" s="635"/>
      <c r="CD294" s="635"/>
      <c r="CE294" s="635"/>
      <c r="CF294" s="1859"/>
    </row>
    <row customHeight="1" ht="15" hidden="1">
      <c r="A295" s="632"/>
      <c r="B295" s="633"/>
      <c r="C295" s="633"/>
      <c r="D295" s="2588"/>
      <c r="E295" s="2386" t="s">
        <v>1038</v>
      </c>
      <c r="F295" s="2387"/>
      <c r="G295" s="2388"/>
      <c r="H295" s="2392" t="str">
        <f>IF(A293="","",INDEX(DIFFERENTIATION_UNMERGE_SYSTEM,MATCH(A293,DIFFERENTIATION_ID_DIFF,0)))</f>
        <v>с. Кошки, ст. Подгрузная, ул. Пионерская, 3 (школа), котельная № 1-18</v>
      </c>
      <c r="I295" s="2392"/>
      <c r="J295" s="2392"/>
      <c r="K295" s="2392"/>
      <c r="L295" s="2392"/>
      <c r="M295" s="2392"/>
      <c r="N295" s="2392"/>
      <c r="O295" s="2392"/>
      <c r="P295" s="2392"/>
      <c r="Q295" s="2392"/>
      <c r="R295" s="2392"/>
      <c r="S295" s="728"/>
      <c r="T295" s="725"/>
      <c r="U295" s="634"/>
      <c r="V295" s="634"/>
      <c r="W295" s="635"/>
      <c r="X295" s="635"/>
      <c r="Y295" s="635"/>
      <c r="Z295" s="635"/>
      <c r="AA295" s="636"/>
      <c r="AB295" s="637"/>
      <c r="AC295" s="2384"/>
      <c r="AD295" s="638"/>
      <c r="AE295" s="639"/>
      <c r="AF295" s="639"/>
      <c r="AG295" s="640"/>
      <c r="AH295" s="641"/>
      <c r="AI295" s="634"/>
      <c r="AJ295" s="634"/>
      <c r="AK295" s="634"/>
      <c r="AL295" s="634"/>
      <c r="AM295" s="634"/>
      <c r="AN295" s="634"/>
      <c r="AO295" s="634"/>
      <c r="AP295" s="634"/>
      <c r="AQ295" s="634"/>
      <c r="AR295" s="634"/>
      <c r="AS295" s="634"/>
      <c r="AT295" s="634"/>
      <c r="AU295" s="634"/>
      <c r="AV295" s="634"/>
      <c r="AW295" s="634"/>
      <c r="AX295" s="634"/>
      <c r="AY295" s="634"/>
      <c r="AZ295" s="634"/>
      <c r="BA295" s="634"/>
      <c r="BB295" s="634"/>
      <c r="BC295" s="634"/>
      <c r="BD295" s="634"/>
      <c r="BE295" s="634"/>
      <c r="BF295" s="634"/>
      <c r="BG295" s="634"/>
      <c r="BH295" s="634"/>
      <c r="BI295" s="634"/>
      <c r="BJ295" s="634"/>
      <c r="BK295" s="634"/>
      <c r="BL295" s="634"/>
      <c r="BM295" s="634"/>
      <c r="BN295" s="634"/>
      <c r="BO295" s="634"/>
      <c r="BP295" s="634"/>
      <c r="BQ295" s="634"/>
      <c r="BR295" s="634"/>
      <c r="BS295" s="634"/>
      <c r="BT295" s="634"/>
      <c r="BU295" s="634"/>
      <c r="BV295" s="635"/>
      <c r="BW295" s="635"/>
      <c r="BX295" s="635"/>
      <c r="BY295" s="635"/>
      <c r="BZ295" s="635"/>
      <c r="CA295" s="635"/>
      <c r="CB295" s="635"/>
      <c r="CC295" s="635"/>
      <c r="CD295" s="635"/>
      <c r="CE295" s="635"/>
      <c r="CF295" s="1859"/>
    </row>
    <row customHeight="1" ht="24.75" hidden="1">
      <c r="A296" s="1815"/>
      <c r="B296" s="1169"/>
      <c r="C296" s="421"/>
      <c r="D296" s="2588"/>
      <c r="E296" s="2385" t="s">
        <v>1083</v>
      </c>
      <c r="F296" s="2385"/>
      <c r="G296" s="2385"/>
      <c r="H296" s="2385"/>
      <c r="I296" s="2385"/>
      <c r="J296" s="2385"/>
      <c r="K296" s="2385"/>
      <c r="L296" s="2385"/>
      <c r="M296" s="2385"/>
      <c r="N296" s="2385"/>
      <c r="O296" s="2385"/>
      <c r="P296" s="2385"/>
      <c r="Q296" s="567">
        <f>SUMIF(T297:T298,"i",Q297:Q298)</f>
        <v>0</v>
      </c>
      <c r="R296" s="1026"/>
      <c r="S296" s="1807" t="s">
        <v>1084</v>
      </c>
      <c r="T296" s="726" t="s">
        <v>1085</v>
      </c>
      <c r="U296" s="2383">
        <v>1</v>
      </c>
      <c r="V296" s="2383" t="s">
        <v>1048</v>
      </c>
      <c r="W296" s="1169"/>
      <c r="X296" s="1169"/>
      <c r="Y296" s="1169"/>
      <c r="Z296" s="1169"/>
      <c r="AA296" s="1645"/>
      <c r="AB296" s="1169"/>
      <c r="AC296" s="2384"/>
      <c r="AD296" s="638"/>
      <c r="AE296" s="1169"/>
      <c r="AF296" s="1169"/>
      <c r="AG296" s="1645"/>
      <c r="AH296" s="1645"/>
      <c r="AI296" s="1645"/>
      <c r="AJ296" s="1645"/>
      <c r="AK296" s="1645"/>
      <c r="AL296" s="1645"/>
      <c r="AM296" s="1645"/>
      <c r="AN296" s="1645"/>
      <c r="AO296" s="1645"/>
      <c r="AP296" s="1645"/>
      <c r="AQ296" s="1645"/>
      <c r="AR296" s="1645"/>
      <c r="AS296" s="1645"/>
      <c r="AT296" s="1645"/>
      <c r="AU296" s="1645"/>
      <c r="AV296" s="1645"/>
      <c r="AW296" s="1645"/>
      <c r="AX296" s="1645"/>
      <c r="AY296" s="1645"/>
      <c r="AZ296" s="1645"/>
      <c r="BA296" s="1645"/>
      <c r="BB296" s="1645"/>
      <c r="BC296" s="1645"/>
      <c r="BD296" s="1645"/>
      <c r="BE296" s="1645"/>
      <c r="BF296" s="1645"/>
      <c r="BG296" s="1645"/>
      <c r="BH296" s="1645"/>
      <c r="BI296" s="1645"/>
      <c r="BJ296" s="1645"/>
      <c r="BK296" s="1645"/>
      <c r="BL296" s="1645"/>
      <c r="BM296" s="1645"/>
      <c r="BN296" s="1645"/>
      <c r="BO296" s="1645"/>
      <c r="BP296" s="1645"/>
      <c r="BQ296" s="1645"/>
      <c r="BR296" s="1645"/>
      <c r="BS296" s="1645"/>
      <c r="BT296" s="1645"/>
      <c r="BU296" s="1645"/>
      <c r="BV296" s="1169"/>
      <c r="BW296" s="1169"/>
      <c r="BX296" s="1169"/>
      <c r="BY296" s="1169"/>
      <c r="BZ296" s="1169"/>
      <c r="CA296" s="1169"/>
      <c r="CB296" s="1169"/>
      <c r="CC296" s="1169"/>
      <c r="CD296" s="1169"/>
      <c r="CE296" s="1169"/>
      <c r="CF296" s="1859"/>
    </row>
    <row customHeight="1" ht="11.25" hidden="1">
      <c r="A297" s="1802"/>
      <c r="B297" s="1645"/>
      <c r="C297" s="1645"/>
      <c r="D297" s="2588"/>
      <c r="E297" s="644"/>
      <c r="F297" s="644">
        <v>0</v>
      </c>
      <c r="G297" s="644"/>
      <c r="H297" s="644"/>
      <c r="I297" s="644"/>
      <c r="J297" s="644"/>
      <c r="K297" s="644"/>
      <c r="L297" s="644"/>
      <c r="M297" s="644"/>
      <c r="N297" s="644"/>
      <c r="O297" s="644"/>
      <c r="P297" s="644"/>
      <c r="Q297" s="644"/>
      <c r="R297" s="644"/>
      <c r="S297" s="645"/>
      <c r="T297" s="727"/>
      <c r="U297" s="2383"/>
      <c r="V297" s="2383"/>
      <c r="W297" s="1645"/>
      <c r="X297" s="1645"/>
      <c r="Y297" s="1645"/>
      <c r="Z297" s="1645"/>
      <c r="AA297" s="1645"/>
      <c r="AB297" s="1169"/>
      <c r="AC297" s="2384"/>
      <c r="AD297" s="638"/>
      <c r="AE297" s="1169"/>
      <c r="AF297" s="1169"/>
      <c r="AG297" s="1645"/>
      <c r="AH297" s="1645"/>
      <c r="AI297" s="1645"/>
      <c r="AJ297" s="1645"/>
      <c r="AK297" s="1645"/>
      <c r="AL297" s="1645"/>
      <c r="AM297" s="1645"/>
      <c r="AN297" s="1645"/>
      <c r="AO297" s="1645"/>
      <c r="AP297" s="1645"/>
      <c r="AQ297" s="1645"/>
      <c r="AR297" s="1645"/>
      <c r="AS297" s="1645"/>
      <c r="AT297" s="1645"/>
      <c r="AU297" s="1645"/>
      <c r="AV297" s="1645"/>
      <c r="AW297" s="1645"/>
      <c r="AX297" s="1645"/>
      <c r="AY297" s="1645"/>
      <c r="AZ297" s="1645"/>
      <c r="BA297" s="1645"/>
      <c r="BB297" s="1645"/>
      <c r="BC297" s="1645"/>
      <c r="BD297" s="1645"/>
      <c r="BE297" s="1645"/>
      <c r="BF297" s="1645"/>
      <c r="BG297" s="1645"/>
      <c r="BH297" s="1645"/>
      <c r="BI297" s="1645"/>
      <c r="BJ297" s="1645"/>
      <c r="BK297" s="1645"/>
      <c r="BL297" s="1645"/>
      <c r="BM297" s="1645"/>
      <c r="BN297" s="1645"/>
      <c r="BO297" s="1645"/>
      <c r="BP297" s="1645"/>
      <c r="BQ297" s="1645"/>
      <c r="BR297" s="1645"/>
      <c r="BS297" s="1645"/>
      <c r="BT297" s="1645"/>
      <c r="BU297" s="1645"/>
      <c r="BV297" s="1645"/>
      <c r="BW297" s="1645"/>
      <c r="BX297" s="1645"/>
      <c r="BY297" s="1645"/>
      <c r="BZ297" s="1645"/>
      <c r="CA297" s="1645"/>
      <c r="CB297" s="1645"/>
      <c r="CC297" s="1645"/>
      <c r="CD297" s="1645"/>
      <c r="CE297" s="1645"/>
      <c r="CF297" s="1859"/>
    </row>
    <row customHeight="1" ht="11.25" hidden="1">
      <c r="A298" s="1815"/>
      <c r="B298" s="1169"/>
      <c r="C298" s="421"/>
      <c r="D298" s="2588"/>
      <c r="E298" s="658" t="s">
        <v>22</v>
      </c>
      <c r="F298" s="1177" t="s">
        <v>22</v>
      </c>
      <c r="G298" s="1177" t="s">
        <v>1088</v>
      </c>
      <c r="H298" s="660" t="s">
        <v>22</v>
      </c>
      <c r="I298" s="660"/>
      <c r="J298" s="660"/>
      <c r="K298" s="660"/>
      <c r="L298" s="660"/>
      <c r="M298" s="660"/>
      <c r="N298" s="660"/>
      <c r="O298" s="660"/>
      <c r="P298" s="660"/>
      <c r="Q298" s="660"/>
      <c r="R298" s="661"/>
      <c r="S298" s="662"/>
      <c r="T298" s="727"/>
      <c r="U298" s="2383"/>
      <c r="V298" s="2383"/>
      <c r="W298" s="1169"/>
      <c r="X298" s="1169"/>
      <c r="Y298" s="1169"/>
      <c r="Z298" s="1169"/>
      <c r="AA298" s="1645"/>
      <c r="AB298" s="1169"/>
      <c r="AC298" s="2384"/>
      <c r="AD298" s="638"/>
      <c r="AE298" s="1169"/>
      <c r="AF298" s="1169"/>
      <c r="AG298" s="1645"/>
      <c r="AH298" s="1645"/>
      <c r="AI298" s="1645"/>
      <c r="AJ298" s="1645"/>
      <c r="AK298" s="1645"/>
      <c r="AL298" s="1645"/>
      <c r="AM298" s="1645"/>
      <c r="AN298" s="1645"/>
      <c r="AO298" s="1645"/>
      <c r="AP298" s="1645"/>
      <c r="AQ298" s="1645"/>
      <c r="AR298" s="1645"/>
      <c r="AS298" s="1645"/>
      <c r="AT298" s="1645"/>
      <c r="AU298" s="1645"/>
      <c r="AV298" s="1645"/>
      <c r="AW298" s="1645"/>
      <c r="AX298" s="1645"/>
      <c r="AY298" s="1645"/>
      <c r="AZ298" s="1645"/>
      <c r="BA298" s="1645"/>
      <c r="BB298" s="1645"/>
      <c r="BC298" s="1645"/>
      <c r="BD298" s="1645"/>
      <c r="BE298" s="1645"/>
      <c r="BF298" s="1645"/>
      <c r="BG298" s="1645"/>
      <c r="BH298" s="1645"/>
      <c r="BI298" s="1645"/>
      <c r="BJ298" s="1645"/>
      <c r="BK298" s="1645"/>
      <c r="BL298" s="1645"/>
      <c r="BM298" s="1645"/>
      <c r="BN298" s="1645"/>
      <c r="BO298" s="1645"/>
      <c r="BP298" s="1645"/>
      <c r="BQ298" s="1645"/>
      <c r="BR298" s="1645"/>
      <c r="BS298" s="1645"/>
      <c r="BT298" s="1645"/>
      <c r="BU298" s="1645"/>
      <c r="BV298" s="1169"/>
      <c r="BW298" s="1169"/>
      <c r="BX298" s="1169"/>
      <c r="BY298" s="1169"/>
      <c r="BZ298" s="1169"/>
      <c r="CA298" s="1169"/>
      <c r="CB298" s="1169"/>
      <c r="CC298" s="1169"/>
      <c r="CD298" s="1169"/>
      <c r="CE298" s="1169"/>
      <c r="CF298" s="1859"/>
    </row>
    <row customHeight="1" ht="5.25" hidden="1">
      <c r="A299" s="1802"/>
      <c r="B299" s="1645"/>
      <c r="C299" s="1645"/>
      <c r="D299" s="2588"/>
      <c r="E299" s="1048"/>
      <c r="F299" s="1048"/>
      <c r="G299" s="1048"/>
      <c r="H299" s="1048"/>
      <c r="I299" s="1048"/>
      <c r="J299" s="1048"/>
      <c r="K299" s="1048"/>
      <c r="L299" s="1048"/>
      <c r="M299" s="1048"/>
      <c r="N299" s="1048"/>
      <c r="O299" s="1048"/>
      <c r="P299" s="1048"/>
      <c r="Q299" s="1049"/>
      <c r="R299" s="1050"/>
      <c r="S299" s="1051"/>
      <c r="T299" s="726" t="s">
        <v>1085</v>
      </c>
      <c r="U299" s="2383">
        <v>1</v>
      </c>
      <c r="V299" s="2383" t="s">
        <v>1048</v>
      </c>
      <c r="W299" s="1645"/>
      <c r="X299" s="1645"/>
      <c r="Y299" s="1645"/>
      <c r="Z299" s="1645"/>
      <c r="AA299" s="1645"/>
      <c r="AB299" s="1645"/>
      <c r="AC299" s="1046"/>
      <c r="AD299" s="1047"/>
      <c r="AE299" s="1645"/>
      <c r="AF299" s="1645"/>
      <c r="AG299" s="1645"/>
      <c r="AH299" s="1645"/>
      <c r="AI299" s="1645"/>
      <c r="AJ299" s="1645"/>
      <c r="AK299" s="1645"/>
      <c r="AL299" s="1645"/>
      <c r="AM299" s="1645"/>
      <c r="AN299" s="1645"/>
      <c r="AO299" s="1645"/>
      <c r="AP299" s="1645"/>
      <c r="AQ299" s="1645"/>
      <c r="AR299" s="1645"/>
      <c r="AS299" s="1645"/>
      <c r="AT299" s="1645"/>
      <c r="AU299" s="1645"/>
      <c r="AV299" s="1645"/>
      <c r="AW299" s="1645"/>
      <c r="AX299" s="1645"/>
      <c r="AY299" s="1645"/>
      <c r="AZ299" s="1645"/>
      <c r="BA299" s="1645"/>
      <c r="BB299" s="1645"/>
      <c r="BC299" s="1645"/>
      <c r="BD299" s="1645"/>
      <c r="BE299" s="1645"/>
      <c r="BF299" s="1645"/>
      <c r="BG299" s="1645"/>
      <c r="BH299" s="1645"/>
      <c r="BI299" s="1645"/>
      <c r="BJ299" s="1645"/>
      <c r="BK299" s="1645"/>
      <c r="BL299" s="1645"/>
      <c r="BM299" s="1645"/>
      <c r="BN299" s="1645"/>
      <c r="BO299" s="1645"/>
      <c r="BP299" s="1645"/>
      <c r="BQ299" s="1645"/>
      <c r="BR299" s="1645"/>
      <c r="BS299" s="1645"/>
      <c r="BT299" s="1645"/>
      <c r="BU299" s="1645"/>
      <c r="BV299" s="1645"/>
      <c r="BW299" s="1645"/>
      <c r="BX299" s="1645"/>
      <c r="BY299" s="1645"/>
      <c r="BZ299" s="1645"/>
      <c r="CA299" s="1645"/>
      <c r="CB299" s="1645"/>
      <c r="CC299" s="1645"/>
      <c r="CD299" s="1645"/>
      <c r="CE299" s="1645"/>
      <c r="CF299" s="1325"/>
    </row>
    <row customHeight="1" ht="5.25" hidden="1">
      <c r="A300" s="1802"/>
      <c r="B300" s="1645"/>
      <c r="C300" s="1645"/>
      <c r="D300" s="2588"/>
      <c r="E300" s="644"/>
      <c r="F300" s="644"/>
      <c r="G300" s="644"/>
      <c r="H300" s="644"/>
      <c r="I300" s="644"/>
      <c r="J300" s="644"/>
      <c r="K300" s="644"/>
      <c r="L300" s="644"/>
      <c r="M300" s="644"/>
      <c r="N300" s="644"/>
      <c r="O300" s="644"/>
      <c r="P300" s="644"/>
      <c r="Q300" s="644"/>
      <c r="R300" s="644"/>
      <c r="S300" s="645"/>
      <c r="T300" s="727"/>
      <c r="U300" s="2383"/>
      <c r="V300" s="2383"/>
      <c r="W300" s="1645"/>
      <c r="X300" s="1645"/>
      <c r="Y300" s="1645"/>
      <c r="Z300" s="1645"/>
      <c r="AA300" s="1645"/>
      <c r="AB300" s="1645"/>
      <c r="AC300" s="1046"/>
      <c r="AD300" s="1047"/>
      <c r="AE300" s="1645"/>
      <c r="AF300" s="1645"/>
      <c r="AG300" s="1645"/>
      <c r="AH300" s="1645"/>
      <c r="AI300" s="1645"/>
      <c r="AJ300" s="1645"/>
      <c r="AK300" s="1645"/>
      <c r="AL300" s="1645"/>
      <c r="AM300" s="1645"/>
      <c r="AN300" s="1645"/>
      <c r="AO300" s="1645"/>
      <c r="AP300" s="1645"/>
      <c r="AQ300" s="1645"/>
      <c r="AR300" s="1645"/>
      <c r="AS300" s="1645"/>
      <c r="AT300" s="1645"/>
      <c r="AU300" s="1645"/>
      <c r="AV300" s="1645"/>
      <c r="AW300" s="1645"/>
      <c r="AX300" s="1645"/>
      <c r="AY300" s="1645"/>
      <c r="AZ300" s="1645"/>
      <c r="BA300" s="1645"/>
      <c r="BB300" s="1645"/>
      <c r="BC300" s="1645"/>
      <c r="BD300" s="1645"/>
      <c r="BE300" s="1645"/>
      <c r="BF300" s="1645"/>
      <c r="BG300" s="1645"/>
      <c r="BH300" s="1645"/>
      <c r="BI300" s="1645"/>
      <c r="BJ300" s="1645"/>
      <c r="BK300" s="1645"/>
      <c r="BL300" s="1645"/>
      <c r="BM300" s="1645"/>
      <c r="BN300" s="1645"/>
      <c r="BO300" s="1645"/>
      <c r="BP300" s="1645"/>
      <c r="BQ300" s="1645"/>
      <c r="BR300" s="1645"/>
      <c r="BS300" s="1645"/>
      <c r="BT300" s="1645"/>
      <c r="BU300" s="1645"/>
      <c r="BV300" s="1645"/>
      <c r="BW300" s="1645"/>
      <c r="BX300" s="1645"/>
      <c r="BY300" s="1645"/>
      <c r="BZ300" s="1645"/>
      <c r="CA300" s="1645"/>
      <c r="CB300" s="1645"/>
      <c r="CC300" s="1645"/>
      <c r="CD300" s="1645"/>
      <c r="CE300" s="1645"/>
      <c r="CF300" s="1325"/>
    </row>
    <row customHeight="1" ht="5.25" hidden="1">
      <c r="A301" s="1802"/>
      <c r="B301" s="1645"/>
      <c r="C301" s="1645"/>
      <c r="D301" s="2589"/>
      <c r="E301" s="1052"/>
      <c r="F301" s="1053"/>
      <c r="G301" s="1053"/>
      <c r="H301" s="1054"/>
      <c r="I301" s="1054"/>
      <c r="J301" s="1054"/>
      <c r="K301" s="1054"/>
      <c r="L301" s="1054"/>
      <c r="M301" s="1054"/>
      <c r="N301" s="1054"/>
      <c r="O301" s="1054"/>
      <c r="P301" s="1054"/>
      <c r="Q301" s="1054"/>
      <c r="R301" s="955"/>
      <c r="S301" s="1055"/>
      <c r="T301" s="727"/>
      <c r="U301" s="2383"/>
      <c r="V301" s="2383"/>
      <c r="W301" s="1645"/>
      <c r="X301" s="1645"/>
      <c r="Y301" s="1645"/>
      <c r="Z301" s="1645"/>
      <c r="AA301" s="1645"/>
      <c r="AB301" s="1645"/>
      <c r="AC301" s="1046"/>
      <c r="AD301" s="1047"/>
      <c r="AE301" s="1645"/>
      <c r="AF301" s="1645"/>
      <c r="AG301" s="1645"/>
      <c r="AH301" s="1645"/>
      <c r="AI301" s="1645"/>
      <c r="AJ301" s="1645"/>
      <c r="AK301" s="1645"/>
      <c r="AL301" s="1645"/>
      <c r="AM301" s="1645"/>
      <c r="AN301" s="1645"/>
      <c r="AO301" s="1645"/>
      <c r="AP301" s="1645"/>
      <c r="AQ301" s="1645"/>
      <c r="AR301" s="1645"/>
      <c r="AS301" s="1645"/>
      <c r="AT301" s="1645"/>
      <c r="AU301" s="1645"/>
      <c r="AV301" s="1645"/>
      <c r="AW301" s="1645"/>
      <c r="AX301" s="1645"/>
      <c r="AY301" s="1645"/>
      <c r="AZ301" s="1645"/>
      <c r="BA301" s="1645"/>
      <c r="BB301" s="1645"/>
      <c r="BC301" s="1645"/>
      <c r="BD301" s="1645"/>
      <c r="BE301" s="1645"/>
      <c r="BF301" s="1645"/>
      <c r="BG301" s="1645"/>
      <c r="BH301" s="1645"/>
      <c r="BI301" s="1645"/>
      <c r="BJ301" s="1645"/>
      <c r="BK301" s="1645"/>
      <c r="BL301" s="1645"/>
      <c r="BM301" s="1645"/>
      <c r="BN301" s="1645"/>
      <c r="BO301" s="1645"/>
      <c r="BP301" s="1645"/>
      <c r="BQ301" s="1645"/>
      <c r="BR301" s="1645"/>
      <c r="BS301" s="1645"/>
      <c r="BT301" s="1645"/>
      <c r="BU301" s="1645"/>
      <c r="BV301" s="1645"/>
      <c r="BW301" s="1645"/>
      <c r="BX301" s="1645"/>
      <c r="BY301" s="1645"/>
      <c r="BZ301" s="1645"/>
      <c r="CA301" s="1645"/>
      <c r="CB301" s="1645"/>
      <c r="CC301" s="1645"/>
      <c r="CD301" s="1645"/>
      <c r="CE301" s="1645"/>
      <c r="CF301" s="1325"/>
    </row>
    <row customHeight="1" ht="15" hidden="1">
      <c r="A302" s="632" t="s">
        <v>273</v>
      </c>
      <c r="B302" s="633"/>
      <c r="C302" s="633" t="s">
        <v>22</v>
      </c>
      <c r="D302" s="2587" t="s">
        <v>1119</v>
      </c>
      <c r="E302" s="2386" t="s">
        <v>196</v>
      </c>
      <c r="F302" s="2387"/>
      <c r="G302" s="2388"/>
      <c r="H302" s="2392" t="str">
        <f>IF(A302="","",INDEX(DIFFERENTIATION_UNMERGE_VD,MATCH(A302,DIFFERENTIATION_ID_DIFF,0)))</f>
        <v>Производство тепловой энергии. Некомбинированная выработка</v>
      </c>
      <c r="I302" s="2392"/>
      <c r="J302" s="2392"/>
      <c r="K302" s="2392"/>
      <c r="L302" s="2392"/>
      <c r="M302" s="2392"/>
      <c r="N302" s="2392"/>
      <c r="O302" s="2392"/>
      <c r="P302" s="2392"/>
      <c r="Q302" s="2392"/>
      <c r="R302" s="2392"/>
      <c r="S302" s="728"/>
      <c r="T302" s="725"/>
      <c r="U302" s="634"/>
      <c r="V302" s="634"/>
      <c r="W302" s="635"/>
      <c r="X302" s="635"/>
      <c r="Y302" s="635"/>
      <c r="Z302" s="635"/>
      <c r="AA302" s="636"/>
      <c r="AB302" s="637"/>
      <c r="AC302" s="2384"/>
      <c r="AD302" s="638"/>
      <c r="AE302" s="639" t="s">
        <v>22</v>
      </c>
      <c r="AF302" s="639"/>
      <c r="AG302" s="640" t="s">
        <v>1082</v>
      </c>
      <c r="AH302" s="641">
        <v>3</v>
      </c>
      <c r="AI302" s="634"/>
      <c r="AJ302" s="634"/>
      <c r="AK302" s="634"/>
      <c r="AL302" s="634"/>
      <c r="AM302" s="634"/>
      <c r="AN302" s="634"/>
      <c r="AO302" s="634"/>
      <c r="AP302" s="634"/>
      <c r="AQ302" s="634"/>
      <c r="AR302" s="634"/>
      <c r="AS302" s="634"/>
      <c r="AT302" s="634"/>
      <c r="AU302" s="634"/>
      <c r="AV302" s="634"/>
      <c r="AW302" s="634"/>
      <c r="AX302" s="634"/>
      <c r="AY302" s="634"/>
      <c r="AZ302" s="634"/>
      <c r="BA302" s="634"/>
      <c r="BB302" s="634"/>
      <c r="BC302" s="634"/>
      <c r="BD302" s="634"/>
      <c r="BE302" s="634"/>
      <c r="BF302" s="634"/>
      <c r="BG302" s="634"/>
      <c r="BH302" s="634"/>
      <c r="BI302" s="634"/>
      <c r="BJ302" s="634"/>
      <c r="BK302" s="634"/>
      <c r="BL302" s="634"/>
      <c r="BM302" s="634"/>
      <c r="BN302" s="634"/>
      <c r="BO302" s="634"/>
      <c r="BP302" s="634"/>
      <c r="BQ302" s="634"/>
      <c r="BR302" s="634"/>
      <c r="BS302" s="634"/>
      <c r="BT302" s="634"/>
      <c r="BU302" s="634"/>
      <c r="BV302" s="635"/>
      <c r="BW302" s="635"/>
      <c r="BX302" s="635"/>
      <c r="BY302" s="635"/>
      <c r="BZ302" s="635"/>
      <c r="CA302" s="635"/>
      <c r="CB302" s="635"/>
      <c r="CC302" s="635"/>
      <c r="CD302" s="635"/>
      <c r="CE302" s="635"/>
      <c r="CF302" s="1859"/>
    </row>
    <row customHeight="1" ht="15" hidden="1">
      <c r="A303" s="632"/>
      <c r="B303" s="633"/>
      <c r="C303" s="633"/>
      <c r="D303" s="2588"/>
      <c r="E303" s="2386" t="s">
        <v>1037</v>
      </c>
      <c r="F303" s="2387"/>
      <c r="G303" s="2388"/>
      <c r="H303" s="2392" t="str">
        <f>IF(A302="","",INDEX(DIFFERENTIATION_UNMERGE_AREA,MATCH(A302,DIFFERENTIATION_ID_DIFF,0)))</f>
        <v>Территория 3</v>
      </c>
      <c r="I303" s="2392"/>
      <c r="J303" s="2392"/>
      <c r="K303" s="2392"/>
      <c r="L303" s="2392"/>
      <c r="M303" s="2392"/>
      <c r="N303" s="2392"/>
      <c r="O303" s="2392"/>
      <c r="P303" s="2392"/>
      <c r="Q303" s="2392"/>
      <c r="R303" s="2392"/>
      <c r="S303" s="728"/>
      <c r="T303" s="725"/>
      <c r="U303" s="634"/>
      <c r="V303" s="634"/>
      <c r="W303" s="635"/>
      <c r="X303" s="635"/>
      <c r="Y303" s="635"/>
      <c r="Z303" s="635"/>
      <c r="AA303" s="636"/>
      <c r="AB303" s="637"/>
      <c r="AC303" s="2384"/>
      <c r="AD303" s="638"/>
      <c r="AE303" s="639"/>
      <c r="AF303" s="639"/>
      <c r="AG303" s="640"/>
      <c r="AH303" s="641"/>
      <c r="AI303" s="634"/>
      <c r="AJ303" s="634"/>
      <c r="AK303" s="634"/>
      <c r="AL303" s="634"/>
      <c r="AM303" s="634"/>
      <c r="AN303" s="634"/>
      <c r="AO303" s="634"/>
      <c r="AP303" s="634"/>
      <c r="AQ303" s="634"/>
      <c r="AR303" s="634"/>
      <c r="AS303" s="634"/>
      <c r="AT303" s="634"/>
      <c r="AU303" s="634"/>
      <c r="AV303" s="634"/>
      <c r="AW303" s="634"/>
      <c r="AX303" s="634"/>
      <c r="AY303" s="634"/>
      <c r="AZ303" s="634"/>
      <c r="BA303" s="634"/>
      <c r="BB303" s="634"/>
      <c r="BC303" s="634"/>
      <c r="BD303" s="634"/>
      <c r="BE303" s="634"/>
      <c r="BF303" s="634"/>
      <c r="BG303" s="634"/>
      <c r="BH303" s="634"/>
      <c r="BI303" s="634"/>
      <c r="BJ303" s="634"/>
      <c r="BK303" s="634"/>
      <c r="BL303" s="634"/>
      <c r="BM303" s="634"/>
      <c r="BN303" s="634"/>
      <c r="BO303" s="634"/>
      <c r="BP303" s="634"/>
      <c r="BQ303" s="634"/>
      <c r="BR303" s="634"/>
      <c r="BS303" s="634"/>
      <c r="BT303" s="634"/>
      <c r="BU303" s="634"/>
      <c r="BV303" s="635"/>
      <c r="BW303" s="635"/>
      <c r="BX303" s="635"/>
      <c r="BY303" s="635"/>
      <c r="BZ303" s="635"/>
      <c r="CA303" s="635"/>
      <c r="CB303" s="635"/>
      <c r="CC303" s="635"/>
      <c r="CD303" s="635"/>
      <c r="CE303" s="635"/>
      <c r="CF303" s="1859"/>
    </row>
    <row customHeight="1" ht="15" hidden="1">
      <c r="A304" s="632"/>
      <c r="B304" s="633"/>
      <c r="C304" s="633"/>
      <c r="D304" s="2588"/>
      <c r="E304" s="2386" t="s">
        <v>1038</v>
      </c>
      <c r="F304" s="2387"/>
      <c r="G304" s="2388"/>
      <c r="H304" s="2392" t="str">
        <f>IF(A302="","",INDEX(DIFFERENTIATION_UNMERGE_SYSTEM,MATCH(A302,DIFFERENTIATION_ID_DIFF,0)))</f>
        <v>с. Кошки, ст. Подгрузная, ул. Спортивная, 8А (д/с Родничока), котельная № 1-19</v>
      </c>
      <c r="I304" s="2392"/>
      <c r="J304" s="2392"/>
      <c r="K304" s="2392"/>
      <c r="L304" s="2392"/>
      <c r="M304" s="2392"/>
      <c r="N304" s="2392"/>
      <c r="O304" s="2392"/>
      <c r="P304" s="2392"/>
      <c r="Q304" s="2392"/>
      <c r="R304" s="2392"/>
      <c r="S304" s="728"/>
      <c r="T304" s="725"/>
      <c r="U304" s="634"/>
      <c r="V304" s="634"/>
      <c r="W304" s="635"/>
      <c r="X304" s="635"/>
      <c r="Y304" s="635"/>
      <c r="Z304" s="635"/>
      <c r="AA304" s="636"/>
      <c r="AB304" s="637"/>
      <c r="AC304" s="2384"/>
      <c r="AD304" s="638"/>
      <c r="AE304" s="639"/>
      <c r="AF304" s="639"/>
      <c r="AG304" s="640"/>
      <c r="AH304" s="641"/>
      <c r="AI304" s="634"/>
      <c r="AJ304" s="634"/>
      <c r="AK304" s="634"/>
      <c r="AL304" s="634"/>
      <c r="AM304" s="634"/>
      <c r="AN304" s="634"/>
      <c r="AO304" s="634"/>
      <c r="AP304" s="634"/>
      <c r="AQ304" s="634"/>
      <c r="AR304" s="634"/>
      <c r="AS304" s="634"/>
      <c r="AT304" s="634"/>
      <c r="AU304" s="634"/>
      <c r="AV304" s="634"/>
      <c r="AW304" s="634"/>
      <c r="AX304" s="634"/>
      <c r="AY304" s="634"/>
      <c r="AZ304" s="634"/>
      <c r="BA304" s="634"/>
      <c r="BB304" s="634"/>
      <c r="BC304" s="634"/>
      <c r="BD304" s="634"/>
      <c r="BE304" s="634"/>
      <c r="BF304" s="634"/>
      <c r="BG304" s="634"/>
      <c r="BH304" s="634"/>
      <c r="BI304" s="634"/>
      <c r="BJ304" s="634"/>
      <c r="BK304" s="634"/>
      <c r="BL304" s="634"/>
      <c r="BM304" s="634"/>
      <c r="BN304" s="634"/>
      <c r="BO304" s="634"/>
      <c r="BP304" s="634"/>
      <c r="BQ304" s="634"/>
      <c r="BR304" s="634"/>
      <c r="BS304" s="634"/>
      <c r="BT304" s="634"/>
      <c r="BU304" s="634"/>
      <c r="BV304" s="635"/>
      <c r="BW304" s="635"/>
      <c r="BX304" s="635"/>
      <c r="BY304" s="635"/>
      <c r="BZ304" s="635"/>
      <c r="CA304" s="635"/>
      <c r="CB304" s="635"/>
      <c r="CC304" s="635"/>
      <c r="CD304" s="635"/>
      <c r="CE304" s="635"/>
      <c r="CF304" s="1859"/>
    </row>
    <row customHeight="1" ht="24.75" hidden="1">
      <c r="A305" s="1815"/>
      <c r="B305" s="1169"/>
      <c r="C305" s="421"/>
      <c r="D305" s="2588"/>
      <c r="E305" s="2385" t="s">
        <v>1083</v>
      </c>
      <c r="F305" s="2385"/>
      <c r="G305" s="2385"/>
      <c r="H305" s="2385"/>
      <c r="I305" s="2385"/>
      <c r="J305" s="2385"/>
      <c r="K305" s="2385"/>
      <c r="L305" s="2385"/>
      <c r="M305" s="2385"/>
      <c r="N305" s="2385"/>
      <c r="O305" s="2385"/>
      <c r="P305" s="2385"/>
      <c r="Q305" s="567">
        <f>SUMIF(T306:T307,"i",Q306:Q307)</f>
        <v>0</v>
      </c>
      <c r="R305" s="1026"/>
      <c r="S305" s="1807" t="s">
        <v>1084</v>
      </c>
      <c r="T305" s="726" t="s">
        <v>1085</v>
      </c>
      <c r="U305" s="2383">
        <v>1</v>
      </c>
      <c r="V305" s="2383" t="s">
        <v>1048</v>
      </c>
      <c r="W305" s="1169"/>
      <c r="X305" s="1169"/>
      <c r="Y305" s="1169"/>
      <c r="Z305" s="1169"/>
      <c r="AA305" s="1645"/>
      <c r="AB305" s="1169"/>
      <c r="AC305" s="2384"/>
      <c r="AD305" s="638"/>
      <c r="AE305" s="1169"/>
      <c r="AF305" s="1169"/>
      <c r="AG305" s="1645"/>
      <c r="AH305" s="1645"/>
      <c r="AI305" s="1645"/>
      <c r="AJ305" s="1645"/>
      <c r="AK305" s="1645"/>
      <c r="AL305" s="1645"/>
      <c r="AM305" s="1645"/>
      <c r="AN305" s="1645"/>
      <c r="AO305" s="1645"/>
      <c r="AP305" s="1645"/>
      <c r="AQ305" s="1645"/>
      <c r="AR305" s="1645"/>
      <c r="AS305" s="1645"/>
      <c r="AT305" s="1645"/>
      <c r="AU305" s="1645"/>
      <c r="AV305" s="1645"/>
      <c r="AW305" s="1645"/>
      <c r="AX305" s="1645"/>
      <c r="AY305" s="1645"/>
      <c r="AZ305" s="1645"/>
      <c r="BA305" s="1645"/>
      <c r="BB305" s="1645"/>
      <c r="BC305" s="1645"/>
      <c r="BD305" s="1645"/>
      <c r="BE305" s="1645"/>
      <c r="BF305" s="1645"/>
      <c r="BG305" s="1645"/>
      <c r="BH305" s="1645"/>
      <c r="BI305" s="1645"/>
      <c r="BJ305" s="1645"/>
      <c r="BK305" s="1645"/>
      <c r="BL305" s="1645"/>
      <c r="BM305" s="1645"/>
      <c r="BN305" s="1645"/>
      <c r="BO305" s="1645"/>
      <c r="BP305" s="1645"/>
      <c r="BQ305" s="1645"/>
      <c r="BR305" s="1645"/>
      <c r="BS305" s="1645"/>
      <c r="BT305" s="1645"/>
      <c r="BU305" s="1645"/>
      <c r="BV305" s="1169"/>
      <c r="BW305" s="1169"/>
      <c r="BX305" s="1169"/>
      <c r="BY305" s="1169"/>
      <c r="BZ305" s="1169"/>
      <c r="CA305" s="1169"/>
      <c r="CB305" s="1169"/>
      <c r="CC305" s="1169"/>
      <c r="CD305" s="1169"/>
      <c r="CE305" s="1169"/>
      <c r="CF305" s="1859"/>
    </row>
    <row customHeight="1" ht="11.25" hidden="1">
      <c r="A306" s="1802"/>
      <c r="B306" s="1645"/>
      <c r="C306" s="1645"/>
      <c r="D306" s="2588"/>
      <c r="E306" s="644"/>
      <c r="F306" s="644">
        <v>0</v>
      </c>
      <c r="G306" s="644"/>
      <c r="H306" s="644"/>
      <c r="I306" s="644"/>
      <c r="J306" s="644"/>
      <c r="K306" s="644"/>
      <c r="L306" s="644"/>
      <c r="M306" s="644"/>
      <c r="N306" s="644"/>
      <c r="O306" s="644"/>
      <c r="P306" s="644"/>
      <c r="Q306" s="644"/>
      <c r="R306" s="644"/>
      <c r="S306" s="645"/>
      <c r="T306" s="727"/>
      <c r="U306" s="2383"/>
      <c r="V306" s="2383"/>
      <c r="W306" s="1645"/>
      <c r="X306" s="1645"/>
      <c r="Y306" s="1645"/>
      <c r="Z306" s="1645"/>
      <c r="AA306" s="1645"/>
      <c r="AB306" s="1169"/>
      <c r="AC306" s="2384"/>
      <c r="AD306" s="638"/>
      <c r="AE306" s="1169"/>
      <c r="AF306" s="1169"/>
      <c r="AG306" s="1645"/>
      <c r="AH306" s="1645"/>
      <c r="AI306" s="1645"/>
      <c r="AJ306" s="1645"/>
      <c r="AK306" s="1645"/>
      <c r="AL306" s="1645"/>
      <c r="AM306" s="1645"/>
      <c r="AN306" s="1645"/>
      <c r="AO306" s="1645"/>
      <c r="AP306" s="1645"/>
      <c r="AQ306" s="1645"/>
      <c r="AR306" s="1645"/>
      <c r="AS306" s="1645"/>
      <c r="AT306" s="1645"/>
      <c r="AU306" s="1645"/>
      <c r="AV306" s="1645"/>
      <c r="AW306" s="1645"/>
      <c r="AX306" s="1645"/>
      <c r="AY306" s="1645"/>
      <c r="AZ306" s="1645"/>
      <c r="BA306" s="1645"/>
      <c r="BB306" s="1645"/>
      <c r="BC306" s="1645"/>
      <c r="BD306" s="1645"/>
      <c r="BE306" s="1645"/>
      <c r="BF306" s="1645"/>
      <c r="BG306" s="1645"/>
      <c r="BH306" s="1645"/>
      <c r="BI306" s="1645"/>
      <c r="BJ306" s="1645"/>
      <c r="BK306" s="1645"/>
      <c r="BL306" s="1645"/>
      <c r="BM306" s="1645"/>
      <c r="BN306" s="1645"/>
      <c r="BO306" s="1645"/>
      <c r="BP306" s="1645"/>
      <c r="BQ306" s="1645"/>
      <c r="BR306" s="1645"/>
      <c r="BS306" s="1645"/>
      <c r="BT306" s="1645"/>
      <c r="BU306" s="1645"/>
      <c r="BV306" s="1645"/>
      <c r="BW306" s="1645"/>
      <c r="BX306" s="1645"/>
      <c r="BY306" s="1645"/>
      <c r="BZ306" s="1645"/>
      <c r="CA306" s="1645"/>
      <c r="CB306" s="1645"/>
      <c r="CC306" s="1645"/>
      <c r="CD306" s="1645"/>
      <c r="CE306" s="1645"/>
      <c r="CF306" s="1859"/>
    </row>
    <row customHeight="1" ht="11.25" hidden="1">
      <c r="A307" s="1815"/>
      <c r="B307" s="1169"/>
      <c r="C307" s="421"/>
      <c r="D307" s="2588"/>
      <c r="E307" s="658" t="s">
        <v>22</v>
      </c>
      <c r="F307" s="1177" t="s">
        <v>22</v>
      </c>
      <c r="G307" s="1177" t="s">
        <v>1088</v>
      </c>
      <c r="H307" s="660" t="s">
        <v>22</v>
      </c>
      <c r="I307" s="660"/>
      <c r="J307" s="660"/>
      <c r="K307" s="660"/>
      <c r="L307" s="660"/>
      <c r="M307" s="660"/>
      <c r="N307" s="660"/>
      <c r="O307" s="660"/>
      <c r="P307" s="660"/>
      <c r="Q307" s="660"/>
      <c r="R307" s="661"/>
      <c r="S307" s="662"/>
      <c r="T307" s="727"/>
      <c r="U307" s="2383"/>
      <c r="V307" s="2383"/>
      <c r="W307" s="1169"/>
      <c r="X307" s="1169"/>
      <c r="Y307" s="1169"/>
      <c r="Z307" s="1169"/>
      <c r="AA307" s="1645"/>
      <c r="AB307" s="1169"/>
      <c r="AC307" s="2384"/>
      <c r="AD307" s="638"/>
      <c r="AE307" s="1169"/>
      <c r="AF307" s="1169"/>
      <c r="AG307" s="1645"/>
      <c r="AH307" s="1645"/>
      <c r="AI307" s="1645"/>
      <c r="AJ307" s="1645"/>
      <c r="AK307" s="1645"/>
      <c r="AL307" s="1645"/>
      <c r="AM307" s="1645"/>
      <c r="AN307" s="1645"/>
      <c r="AO307" s="1645"/>
      <c r="AP307" s="1645"/>
      <c r="AQ307" s="1645"/>
      <c r="AR307" s="1645"/>
      <c r="AS307" s="1645"/>
      <c r="AT307" s="1645"/>
      <c r="AU307" s="1645"/>
      <c r="AV307" s="1645"/>
      <c r="AW307" s="1645"/>
      <c r="AX307" s="1645"/>
      <c r="AY307" s="1645"/>
      <c r="AZ307" s="1645"/>
      <c r="BA307" s="1645"/>
      <c r="BB307" s="1645"/>
      <c r="BC307" s="1645"/>
      <c r="BD307" s="1645"/>
      <c r="BE307" s="1645"/>
      <c r="BF307" s="1645"/>
      <c r="BG307" s="1645"/>
      <c r="BH307" s="1645"/>
      <c r="BI307" s="1645"/>
      <c r="BJ307" s="1645"/>
      <c r="BK307" s="1645"/>
      <c r="BL307" s="1645"/>
      <c r="BM307" s="1645"/>
      <c r="BN307" s="1645"/>
      <c r="BO307" s="1645"/>
      <c r="BP307" s="1645"/>
      <c r="BQ307" s="1645"/>
      <c r="BR307" s="1645"/>
      <c r="BS307" s="1645"/>
      <c r="BT307" s="1645"/>
      <c r="BU307" s="1645"/>
      <c r="BV307" s="1169"/>
      <c r="BW307" s="1169"/>
      <c r="BX307" s="1169"/>
      <c r="BY307" s="1169"/>
      <c r="BZ307" s="1169"/>
      <c r="CA307" s="1169"/>
      <c r="CB307" s="1169"/>
      <c r="CC307" s="1169"/>
      <c r="CD307" s="1169"/>
      <c r="CE307" s="1169"/>
      <c r="CF307" s="1859"/>
    </row>
    <row customHeight="1" ht="5.25" hidden="1">
      <c r="A308" s="1802"/>
      <c r="B308" s="1645"/>
      <c r="C308" s="1645"/>
      <c r="D308" s="2588"/>
      <c r="E308" s="1048"/>
      <c r="F308" s="1048"/>
      <c r="G308" s="1048"/>
      <c r="H308" s="1048"/>
      <c r="I308" s="1048"/>
      <c r="J308" s="1048"/>
      <c r="K308" s="1048"/>
      <c r="L308" s="1048"/>
      <c r="M308" s="1048"/>
      <c r="N308" s="1048"/>
      <c r="O308" s="1048"/>
      <c r="P308" s="1048"/>
      <c r="Q308" s="1049"/>
      <c r="R308" s="1050"/>
      <c r="S308" s="1051"/>
      <c r="T308" s="726" t="s">
        <v>1085</v>
      </c>
      <c r="U308" s="2383">
        <v>1</v>
      </c>
      <c r="V308" s="2383" t="s">
        <v>1048</v>
      </c>
      <c r="W308" s="1645"/>
      <c r="X308" s="1645"/>
      <c r="Y308" s="1645"/>
      <c r="Z308" s="1645"/>
      <c r="AA308" s="1645"/>
      <c r="AB308" s="1645"/>
      <c r="AC308" s="1046"/>
      <c r="AD308" s="1047"/>
      <c r="AE308" s="1645"/>
      <c r="AF308" s="1645"/>
      <c r="AG308" s="1645"/>
      <c r="AH308" s="1645"/>
      <c r="AI308" s="1645"/>
      <c r="AJ308" s="1645"/>
      <c r="AK308" s="1645"/>
      <c r="AL308" s="1645"/>
      <c r="AM308" s="1645"/>
      <c r="AN308" s="1645"/>
      <c r="AO308" s="1645"/>
      <c r="AP308" s="1645"/>
      <c r="AQ308" s="1645"/>
      <c r="AR308" s="1645"/>
      <c r="AS308" s="1645"/>
      <c r="AT308" s="1645"/>
      <c r="AU308" s="1645"/>
      <c r="AV308" s="1645"/>
      <c r="AW308" s="1645"/>
      <c r="AX308" s="1645"/>
      <c r="AY308" s="1645"/>
      <c r="AZ308" s="1645"/>
      <c r="BA308" s="1645"/>
      <c r="BB308" s="1645"/>
      <c r="BC308" s="1645"/>
      <c r="BD308" s="1645"/>
      <c r="BE308" s="1645"/>
      <c r="BF308" s="1645"/>
      <c r="BG308" s="1645"/>
      <c r="BH308" s="1645"/>
      <c r="BI308" s="1645"/>
      <c r="BJ308" s="1645"/>
      <c r="BK308" s="1645"/>
      <c r="BL308" s="1645"/>
      <c r="BM308" s="1645"/>
      <c r="BN308" s="1645"/>
      <c r="BO308" s="1645"/>
      <c r="BP308" s="1645"/>
      <c r="BQ308" s="1645"/>
      <c r="BR308" s="1645"/>
      <c r="BS308" s="1645"/>
      <c r="BT308" s="1645"/>
      <c r="BU308" s="1645"/>
      <c r="BV308" s="1645"/>
      <c r="BW308" s="1645"/>
      <c r="BX308" s="1645"/>
      <c r="BY308" s="1645"/>
      <c r="BZ308" s="1645"/>
      <c r="CA308" s="1645"/>
      <c r="CB308" s="1645"/>
      <c r="CC308" s="1645"/>
      <c r="CD308" s="1645"/>
      <c r="CE308" s="1645"/>
      <c r="CF308" s="1325"/>
    </row>
    <row customHeight="1" ht="5.25" hidden="1">
      <c r="A309" s="1802"/>
      <c r="B309" s="1645"/>
      <c r="C309" s="1645"/>
      <c r="D309" s="2588"/>
      <c r="E309" s="644"/>
      <c r="F309" s="644"/>
      <c r="G309" s="644"/>
      <c r="H309" s="644"/>
      <c r="I309" s="644"/>
      <c r="J309" s="644"/>
      <c r="K309" s="644"/>
      <c r="L309" s="644"/>
      <c r="M309" s="644"/>
      <c r="N309" s="644"/>
      <c r="O309" s="644"/>
      <c r="P309" s="644"/>
      <c r="Q309" s="644"/>
      <c r="R309" s="644"/>
      <c r="S309" s="645"/>
      <c r="T309" s="727"/>
      <c r="U309" s="2383"/>
      <c r="V309" s="2383"/>
      <c r="W309" s="1645"/>
      <c r="X309" s="1645"/>
      <c r="Y309" s="1645"/>
      <c r="Z309" s="1645"/>
      <c r="AA309" s="1645"/>
      <c r="AB309" s="1645"/>
      <c r="AC309" s="1046"/>
      <c r="AD309" s="1047"/>
      <c r="AE309" s="1645"/>
      <c r="AF309" s="1645"/>
      <c r="AG309" s="1645"/>
      <c r="AH309" s="1645"/>
      <c r="AI309" s="1645"/>
      <c r="AJ309" s="1645"/>
      <c r="AK309" s="1645"/>
      <c r="AL309" s="1645"/>
      <c r="AM309" s="1645"/>
      <c r="AN309" s="1645"/>
      <c r="AO309" s="1645"/>
      <c r="AP309" s="1645"/>
      <c r="AQ309" s="1645"/>
      <c r="AR309" s="1645"/>
      <c r="AS309" s="1645"/>
      <c r="AT309" s="1645"/>
      <c r="AU309" s="1645"/>
      <c r="AV309" s="1645"/>
      <c r="AW309" s="1645"/>
      <c r="AX309" s="1645"/>
      <c r="AY309" s="1645"/>
      <c r="AZ309" s="1645"/>
      <c r="BA309" s="1645"/>
      <c r="BB309" s="1645"/>
      <c r="BC309" s="1645"/>
      <c r="BD309" s="1645"/>
      <c r="BE309" s="1645"/>
      <c r="BF309" s="1645"/>
      <c r="BG309" s="1645"/>
      <c r="BH309" s="1645"/>
      <c r="BI309" s="1645"/>
      <c r="BJ309" s="1645"/>
      <c r="BK309" s="1645"/>
      <c r="BL309" s="1645"/>
      <c r="BM309" s="1645"/>
      <c r="BN309" s="1645"/>
      <c r="BO309" s="1645"/>
      <c r="BP309" s="1645"/>
      <c r="BQ309" s="1645"/>
      <c r="BR309" s="1645"/>
      <c r="BS309" s="1645"/>
      <c r="BT309" s="1645"/>
      <c r="BU309" s="1645"/>
      <c r="BV309" s="1645"/>
      <c r="BW309" s="1645"/>
      <c r="BX309" s="1645"/>
      <c r="BY309" s="1645"/>
      <c r="BZ309" s="1645"/>
      <c r="CA309" s="1645"/>
      <c r="CB309" s="1645"/>
      <c r="CC309" s="1645"/>
      <c r="CD309" s="1645"/>
      <c r="CE309" s="1645"/>
      <c r="CF309" s="1325"/>
    </row>
    <row customHeight="1" ht="5.25" hidden="1">
      <c r="A310" s="1802"/>
      <c r="B310" s="1645"/>
      <c r="C310" s="1645"/>
      <c r="D310" s="2589"/>
      <c r="E310" s="1052"/>
      <c r="F310" s="1053"/>
      <c r="G310" s="1053"/>
      <c r="H310" s="1054"/>
      <c r="I310" s="1054"/>
      <c r="J310" s="1054"/>
      <c r="K310" s="1054"/>
      <c r="L310" s="1054"/>
      <c r="M310" s="1054"/>
      <c r="N310" s="1054"/>
      <c r="O310" s="1054"/>
      <c r="P310" s="1054"/>
      <c r="Q310" s="1054"/>
      <c r="R310" s="955"/>
      <c r="S310" s="1055"/>
      <c r="T310" s="727"/>
      <c r="U310" s="2383"/>
      <c r="V310" s="2383"/>
      <c r="W310" s="1645"/>
      <c r="X310" s="1645"/>
      <c r="Y310" s="1645"/>
      <c r="Z310" s="1645"/>
      <c r="AA310" s="1645"/>
      <c r="AB310" s="1645"/>
      <c r="AC310" s="1046"/>
      <c r="AD310" s="1047"/>
      <c r="AE310" s="1645"/>
      <c r="AF310" s="1645"/>
      <c r="AG310" s="1645"/>
      <c r="AH310" s="1645"/>
      <c r="AI310" s="1645"/>
      <c r="AJ310" s="1645"/>
      <c r="AK310" s="1645"/>
      <c r="AL310" s="1645"/>
      <c r="AM310" s="1645"/>
      <c r="AN310" s="1645"/>
      <c r="AO310" s="1645"/>
      <c r="AP310" s="1645"/>
      <c r="AQ310" s="1645"/>
      <c r="AR310" s="1645"/>
      <c r="AS310" s="1645"/>
      <c r="AT310" s="1645"/>
      <c r="AU310" s="1645"/>
      <c r="AV310" s="1645"/>
      <c r="AW310" s="1645"/>
      <c r="AX310" s="1645"/>
      <c r="AY310" s="1645"/>
      <c r="AZ310" s="1645"/>
      <c r="BA310" s="1645"/>
      <c r="BB310" s="1645"/>
      <c r="BC310" s="1645"/>
      <c r="BD310" s="1645"/>
      <c r="BE310" s="1645"/>
      <c r="BF310" s="1645"/>
      <c r="BG310" s="1645"/>
      <c r="BH310" s="1645"/>
      <c r="BI310" s="1645"/>
      <c r="BJ310" s="1645"/>
      <c r="BK310" s="1645"/>
      <c r="BL310" s="1645"/>
      <c r="BM310" s="1645"/>
      <c r="BN310" s="1645"/>
      <c r="BO310" s="1645"/>
      <c r="BP310" s="1645"/>
      <c r="BQ310" s="1645"/>
      <c r="BR310" s="1645"/>
      <c r="BS310" s="1645"/>
      <c r="BT310" s="1645"/>
      <c r="BU310" s="1645"/>
      <c r="BV310" s="1645"/>
      <c r="BW310" s="1645"/>
      <c r="BX310" s="1645"/>
      <c r="BY310" s="1645"/>
      <c r="BZ310" s="1645"/>
      <c r="CA310" s="1645"/>
      <c r="CB310" s="1645"/>
      <c r="CC310" s="1645"/>
      <c r="CD310" s="1645"/>
      <c r="CE310" s="1645"/>
      <c r="CF310" s="1325"/>
    </row>
    <row customHeight="1" ht="15" hidden="1">
      <c r="A311" s="632" t="s">
        <v>275</v>
      </c>
      <c r="B311" s="633"/>
      <c r="C311" s="633" t="s">
        <v>22</v>
      </c>
      <c r="D311" s="2587" t="s">
        <v>1120</v>
      </c>
      <c r="E311" s="2386" t="s">
        <v>196</v>
      </c>
      <c r="F311" s="2387"/>
      <c r="G311" s="2388"/>
      <c r="H311" s="2392" t="str">
        <f>IF(A311="","",INDEX(DIFFERENTIATION_UNMERGE_VD,MATCH(A311,DIFFERENTIATION_ID_DIFF,0)))</f>
        <v>Производство тепловой энергии. Некомбинированная выработка</v>
      </c>
      <c r="I311" s="2392"/>
      <c r="J311" s="2392"/>
      <c r="K311" s="2392"/>
      <c r="L311" s="2392"/>
      <c r="M311" s="2392"/>
      <c r="N311" s="2392"/>
      <c r="O311" s="2392"/>
      <c r="P311" s="2392"/>
      <c r="Q311" s="2392"/>
      <c r="R311" s="2392"/>
      <c r="S311" s="728"/>
      <c r="T311" s="725"/>
      <c r="U311" s="634"/>
      <c r="V311" s="634"/>
      <c r="W311" s="635"/>
      <c r="X311" s="635"/>
      <c r="Y311" s="635"/>
      <c r="Z311" s="635"/>
      <c r="AA311" s="636"/>
      <c r="AB311" s="637"/>
      <c r="AC311" s="2384"/>
      <c r="AD311" s="638"/>
      <c r="AE311" s="639" t="s">
        <v>22</v>
      </c>
      <c r="AF311" s="639"/>
      <c r="AG311" s="640" t="s">
        <v>1082</v>
      </c>
      <c r="AH311" s="641">
        <v>3</v>
      </c>
      <c r="AI311" s="634"/>
      <c r="AJ311" s="634"/>
      <c r="AK311" s="634"/>
      <c r="AL311" s="634"/>
      <c r="AM311" s="634"/>
      <c r="AN311" s="634"/>
      <c r="AO311" s="634"/>
      <c r="AP311" s="634"/>
      <c r="AQ311" s="634"/>
      <c r="AR311" s="634"/>
      <c r="AS311" s="634"/>
      <c r="AT311" s="634"/>
      <c r="AU311" s="634"/>
      <c r="AV311" s="634"/>
      <c r="AW311" s="634"/>
      <c r="AX311" s="634"/>
      <c r="AY311" s="634"/>
      <c r="AZ311" s="634"/>
      <c r="BA311" s="634"/>
      <c r="BB311" s="634"/>
      <c r="BC311" s="634"/>
      <c r="BD311" s="634"/>
      <c r="BE311" s="634"/>
      <c r="BF311" s="634"/>
      <c r="BG311" s="634"/>
      <c r="BH311" s="634"/>
      <c r="BI311" s="634"/>
      <c r="BJ311" s="634"/>
      <c r="BK311" s="634"/>
      <c r="BL311" s="634"/>
      <c r="BM311" s="634"/>
      <c r="BN311" s="634"/>
      <c r="BO311" s="634"/>
      <c r="BP311" s="634"/>
      <c r="BQ311" s="634"/>
      <c r="BR311" s="634"/>
      <c r="BS311" s="634"/>
      <c r="BT311" s="634"/>
      <c r="BU311" s="634"/>
      <c r="BV311" s="635"/>
      <c r="BW311" s="635"/>
      <c r="BX311" s="635"/>
      <c r="BY311" s="635"/>
      <c r="BZ311" s="635"/>
      <c r="CA311" s="635"/>
      <c r="CB311" s="635"/>
      <c r="CC311" s="635"/>
      <c r="CD311" s="635"/>
      <c r="CE311" s="635"/>
      <c r="CF311" s="1859"/>
    </row>
    <row customHeight="1" ht="15" hidden="1">
      <c r="A312" s="632"/>
      <c r="B312" s="633"/>
      <c r="C312" s="633"/>
      <c r="D312" s="2588"/>
      <c r="E312" s="2386" t="s">
        <v>1037</v>
      </c>
      <c r="F312" s="2387"/>
      <c r="G312" s="2388"/>
      <c r="H312" s="2392" t="str">
        <f>IF(A311="","",INDEX(DIFFERENTIATION_UNMERGE_AREA,MATCH(A311,DIFFERENTIATION_ID_DIFF,0)))</f>
        <v>Территория 4</v>
      </c>
      <c r="I312" s="2392"/>
      <c r="J312" s="2392"/>
      <c r="K312" s="2392"/>
      <c r="L312" s="2392"/>
      <c r="M312" s="2392"/>
      <c r="N312" s="2392"/>
      <c r="O312" s="2392"/>
      <c r="P312" s="2392"/>
      <c r="Q312" s="2392"/>
      <c r="R312" s="2392"/>
      <c r="S312" s="728"/>
      <c r="T312" s="725"/>
      <c r="U312" s="634"/>
      <c r="V312" s="634"/>
      <c r="W312" s="635"/>
      <c r="X312" s="635"/>
      <c r="Y312" s="635"/>
      <c r="Z312" s="635"/>
      <c r="AA312" s="636"/>
      <c r="AB312" s="637"/>
      <c r="AC312" s="2384"/>
      <c r="AD312" s="638"/>
      <c r="AE312" s="639"/>
      <c r="AF312" s="639"/>
      <c r="AG312" s="640"/>
      <c r="AH312" s="641"/>
      <c r="AI312" s="634"/>
      <c r="AJ312" s="634"/>
      <c r="AK312" s="634"/>
      <c r="AL312" s="634"/>
      <c r="AM312" s="634"/>
      <c r="AN312" s="634"/>
      <c r="AO312" s="634"/>
      <c r="AP312" s="634"/>
      <c r="AQ312" s="634"/>
      <c r="AR312" s="634"/>
      <c r="AS312" s="634"/>
      <c r="AT312" s="634"/>
      <c r="AU312" s="634"/>
      <c r="AV312" s="634"/>
      <c r="AW312" s="634"/>
      <c r="AX312" s="634"/>
      <c r="AY312" s="634"/>
      <c r="AZ312" s="634"/>
      <c r="BA312" s="634"/>
      <c r="BB312" s="634"/>
      <c r="BC312" s="634"/>
      <c r="BD312" s="634"/>
      <c r="BE312" s="634"/>
      <c r="BF312" s="634"/>
      <c r="BG312" s="634"/>
      <c r="BH312" s="634"/>
      <c r="BI312" s="634"/>
      <c r="BJ312" s="634"/>
      <c r="BK312" s="634"/>
      <c r="BL312" s="634"/>
      <c r="BM312" s="634"/>
      <c r="BN312" s="634"/>
      <c r="BO312" s="634"/>
      <c r="BP312" s="634"/>
      <c r="BQ312" s="634"/>
      <c r="BR312" s="634"/>
      <c r="BS312" s="634"/>
      <c r="BT312" s="634"/>
      <c r="BU312" s="634"/>
      <c r="BV312" s="635"/>
      <c r="BW312" s="635"/>
      <c r="BX312" s="635"/>
      <c r="BY312" s="635"/>
      <c r="BZ312" s="635"/>
      <c r="CA312" s="635"/>
      <c r="CB312" s="635"/>
      <c r="CC312" s="635"/>
      <c r="CD312" s="635"/>
      <c r="CE312" s="635"/>
      <c r="CF312" s="1859"/>
    </row>
    <row customHeight="1" ht="15" hidden="1">
      <c r="A313" s="632"/>
      <c r="B313" s="633"/>
      <c r="C313" s="633"/>
      <c r="D313" s="2588"/>
      <c r="E313" s="2386" t="s">
        <v>1038</v>
      </c>
      <c r="F313" s="2387"/>
      <c r="G313" s="2388"/>
      <c r="H313" s="2392" t="str">
        <f>IF(A311="","",INDEX(DIFFERENTIATION_UNMERGE_SYSTEM,MATCH(A311,DIFFERENTIATION_ID_DIFF,0)))</f>
        <v>с. В.Белозерки, ул. Мира, котельная № 2-1</v>
      </c>
      <c r="I313" s="2392"/>
      <c r="J313" s="2392"/>
      <c r="K313" s="2392"/>
      <c r="L313" s="2392"/>
      <c r="M313" s="2392"/>
      <c r="N313" s="2392"/>
      <c r="O313" s="2392"/>
      <c r="P313" s="2392"/>
      <c r="Q313" s="2392"/>
      <c r="R313" s="2392"/>
      <c r="S313" s="728"/>
      <c r="T313" s="725"/>
      <c r="U313" s="634"/>
      <c r="V313" s="634"/>
      <c r="W313" s="635"/>
      <c r="X313" s="635"/>
      <c r="Y313" s="635"/>
      <c r="Z313" s="635"/>
      <c r="AA313" s="636"/>
      <c r="AB313" s="637"/>
      <c r="AC313" s="2384"/>
      <c r="AD313" s="638"/>
      <c r="AE313" s="639"/>
      <c r="AF313" s="639"/>
      <c r="AG313" s="640"/>
      <c r="AH313" s="641"/>
      <c r="AI313" s="634"/>
      <c r="AJ313" s="634"/>
      <c r="AK313" s="634"/>
      <c r="AL313" s="634"/>
      <c r="AM313" s="634"/>
      <c r="AN313" s="634"/>
      <c r="AO313" s="634"/>
      <c r="AP313" s="634"/>
      <c r="AQ313" s="634"/>
      <c r="AR313" s="634"/>
      <c r="AS313" s="634"/>
      <c r="AT313" s="634"/>
      <c r="AU313" s="634"/>
      <c r="AV313" s="634"/>
      <c r="AW313" s="634"/>
      <c r="AX313" s="634"/>
      <c r="AY313" s="634"/>
      <c r="AZ313" s="634"/>
      <c r="BA313" s="634"/>
      <c r="BB313" s="634"/>
      <c r="BC313" s="634"/>
      <c r="BD313" s="634"/>
      <c r="BE313" s="634"/>
      <c r="BF313" s="634"/>
      <c r="BG313" s="634"/>
      <c r="BH313" s="634"/>
      <c r="BI313" s="634"/>
      <c r="BJ313" s="634"/>
      <c r="BK313" s="634"/>
      <c r="BL313" s="634"/>
      <c r="BM313" s="634"/>
      <c r="BN313" s="634"/>
      <c r="BO313" s="634"/>
      <c r="BP313" s="634"/>
      <c r="BQ313" s="634"/>
      <c r="BR313" s="634"/>
      <c r="BS313" s="634"/>
      <c r="BT313" s="634"/>
      <c r="BU313" s="634"/>
      <c r="BV313" s="635"/>
      <c r="BW313" s="635"/>
      <c r="BX313" s="635"/>
      <c r="BY313" s="635"/>
      <c r="BZ313" s="635"/>
      <c r="CA313" s="635"/>
      <c r="CB313" s="635"/>
      <c r="CC313" s="635"/>
      <c r="CD313" s="635"/>
      <c r="CE313" s="635"/>
      <c r="CF313" s="1859"/>
    </row>
    <row customHeight="1" ht="24.75" hidden="1">
      <c r="A314" s="1815"/>
      <c r="B314" s="1169"/>
      <c r="C314" s="421"/>
      <c r="D314" s="2588"/>
      <c r="E314" s="2385" t="s">
        <v>1083</v>
      </c>
      <c r="F314" s="2385"/>
      <c r="G314" s="2385"/>
      <c r="H314" s="2385"/>
      <c r="I314" s="2385"/>
      <c r="J314" s="2385"/>
      <c r="K314" s="2385"/>
      <c r="L314" s="2385"/>
      <c r="M314" s="2385"/>
      <c r="N314" s="2385"/>
      <c r="O314" s="2385"/>
      <c r="P314" s="2385"/>
      <c r="Q314" s="567">
        <f>SUMIF(T315:T316,"i",Q315:Q316)</f>
        <v>0</v>
      </c>
      <c r="R314" s="1026"/>
      <c r="S314" s="1807" t="s">
        <v>1084</v>
      </c>
      <c r="T314" s="726" t="s">
        <v>1085</v>
      </c>
      <c r="U314" s="2383">
        <v>1</v>
      </c>
      <c r="V314" s="2383" t="s">
        <v>1048</v>
      </c>
      <c r="W314" s="1169"/>
      <c r="X314" s="1169"/>
      <c r="Y314" s="1169"/>
      <c r="Z314" s="1169"/>
      <c r="AA314" s="1645"/>
      <c r="AB314" s="1169"/>
      <c r="AC314" s="2384"/>
      <c r="AD314" s="638"/>
      <c r="AE314" s="1169"/>
      <c r="AF314" s="1169"/>
      <c r="AG314" s="1645"/>
      <c r="AH314" s="1645"/>
      <c r="AI314" s="1645"/>
      <c r="AJ314" s="1645"/>
      <c r="AK314" s="1645"/>
      <c r="AL314" s="1645"/>
      <c r="AM314" s="1645"/>
      <c r="AN314" s="1645"/>
      <c r="AO314" s="1645"/>
      <c r="AP314" s="1645"/>
      <c r="AQ314" s="1645"/>
      <c r="AR314" s="1645"/>
      <c r="AS314" s="1645"/>
      <c r="AT314" s="1645"/>
      <c r="AU314" s="1645"/>
      <c r="AV314" s="1645"/>
      <c r="AW314" s="1645"/>
      <c r="AX314" s="1645"/>
      <c r="AY314" s="1645"/>
      <c r="AZ314" s="1645"/>
      <c r="BA314" s="1645"/>
      <c r="BB314" s="1645"/>
      <c r="BC314" s="1645"/>
      <c r="BD314" s="1645"/>
      <c r="BE314" s="1645"/>
      <c r="BF314" s="1645"/>
      <c r="BG314" s="1645"/>
      <c r="BH314" s="1645"/>
      <c r="BI314" s="1645"/>
      <c r="BJ314" s="1645"/>
      <c r="BK314" s="1645"/>
      <c r="BL314" s="1645"/>
      <c r="BM314" s="1645"/>
      <c r="BN314" s="1645"/>
      <c r="BO314" s="1645"/>
      <c r="BP314" s="1645"/>
      <c r="BQ314" s="1645"/>
      <c r="BR314" s="1645"/>
      <c r="BS314" s="1645"/>
      <c r="BT314" s="1645"/>
      <c r="BU314" s="1645"/>
      <c r="BV314" s="1169"/>
      <c r="BW314" s="1169"/>
      <c r="BX314" s="1169"/>
      <c r="BY314" s="1169"/>
      <c r="BZ314" s="1169"/>
      <c r="CA314" s="1169"/>
      <c r="CB314" s="1169"/>
      <c r="CC314" s="1169"/>
      <c r="CD314" s="1169"/>
      <c r="CE314" s="1169"/>
      <c r="CF314" s="1859"/>
    </row>
    <row customHeight="1" ht="11.25" hidden="1">
      <c r="A315" s="1802"/>
      <c r="B315" s="1645"/>
      <c r="C315" s="1645"/>
      <c r="D315" s="2588"/>
      <c r="E315" s="644"/>
      <c r="F315" s="644">
        <v>0</v>
      </c>
      <c r="G315" s="644"/>
      <c r="H315" s="644"/>
      <c r="I315" s="644"/>
      <c r="J315" s="644"/>
      <c r="K315" s="644"/>
      <c r="L315" s="644"/>
      <c r="M315" s="644"/>
      <c r="N315" s="644"/>
      <c r="O315" s="644"/>
      <c r="P315" s="644"/>
      <c r="Q315" s="644"/>
      <c r="R315" s="644"/>
      <c r="S315" s="645"/>
      <c r="T315" s="727"/>
      <c r="U315" s="2383"/>
      <c r="V315" s="2383"/>
      <c r="W315" s="1645"/>
      <c r="X315" s="1645"/>
      <c r="Y315" s="1645"/>
      <c r="Z315" s="1645"/>
      <c r="AA315" s="1645"/>
      <c r="AB315" s="1169"/>
      <c r="AC315" s="2384"/>
      <c r="AD315" s="638"/>
      <c r="AE315" s="1169"/>
      <c r="AF315" s="1169"/>
      <c r="AG315" s="1645"/>
      <c r="AH315" s="1645"/>
      <c r="AI315" s="1645"/>
      <c r="AJ315" s="1645"/>
      <c r="AK315" s="1645"/>
      <c r="AL315" s="1645"/>
      <c r="AM315" s="1645"/>
      <c r="AN315" s="1645"/>
      <c r="AO315" s="1645"/>
      <c r="AP315" s="1645"/>
      <c r="AQ315" s="1645"/>
      <c r="AR315" s="1645"/>
      <c r="AS315" s="1645"/>
      <c r="AT315" s="1645"/>
      <c r="AU315" s="1645"/>
      <c r="AV315" s="1645"/>
      <c r="AW315" s="1645"/>
      <c r="AX315" s="1645"/>
      <c r="AY315" s="1645"/>
      <c r="AZ315" s="1645"/>
      <c r="BA315" s="1645"/>
      <c r="BB315" s="1645"/>
      <c r="BC315" s="1645"/>
      <c r="BD315" s="1645"/>
      <c r="BE315" s="1645"/>
      <c r="BF315" s="1645"/>
      <c r="BG315" s="1645"/>
      <c r="BH315" s="1645"/>
      <c r="BI315" s="1645"/>
      <c r="BJ315" s="1645"/>
      <c r="BK315" s="1645"/>
      <c r="BL315" s="1645"/>
      <c r="BM315" s="1645"/>
      <c r="BN315" s="1645"/>
      <c r="BO315" s="1645"/>
      <c r="BP315" s="1645"/>
      <c r="BQ315" s="1645"/>
      <c r="BR315" s="1645"/>
      <c r="BS315" s="1645"/>
      <c r="BT315" s="1645"/>
      <c r="BU315" s="1645"/>
      <c r="BV315" s="1645"/>
      <c r="BW315" s="1645"/>
      <c r="BX315" s="1645"/>
      <c r="BY315" s="1645"/>
      <c r="BZ315" s="1645"/>
      <c r="CA315" s="1645"/>
      <c r="CB315" s="1645"/>
      <c r="CC315" s="1645"/>
      <c r="CD315" s="1645"/>
      <c r="CE315" s="1645"/>
      <c r="CF315" s="1859"/>
    </row>
    <row customHeight="1" ht="11.25" hidden="1">
      <c r="A316" s="1815"/>
      <c r="B316" s="1169"/>
      <c r="C316" s="421"/>
      <c r="D316" s="2588"/>
      <c r="E316" s="658" t="s">
        <v>22</v>
      </c>
      <c r="F316" s="1177" t="s">
        <v>22</v>
      </c>
      <c r="G316" s="1177" t="s">
        <v>1088</v>
      </c>
      <c r="H316" s="660" t="s">
        <v>22</v>
      </c>
      <c r="I316" s="660"/>
      <c r="J316" s="660"/>
      <c r="K316" s="660"/>
      <c r="L316" s="660"/>
      <c r="M316" s="660"/>
      <c r="N316" s="660"/>
      <c r="O316" s="660"/>
      <c r="P316" s="660"/>
      <c r="Q316" s="660"/>
      <c r="R316" s="661"/>
      <c r="S316" s="662"/>
      <c r="T316" s="727"/>
      <c r="U316" s="2383"/>
      <c r="V316" s="2383"/>
      <c r="W316" s="1169"/>
      <c r="X316" s="1169"/>
      <c r="Y316" s="1169"/>
      <c r="Z316" s="1169"/>
      <c r="AA316" s="1645"/>
      <c r="AB316" s="1169"/>
      <c r="AC316" s="2384"/>
      <c r="AD316" s="638"/>
      <c r="AE316" s="1169"/>
      <c r="AF316" s="1169"/>
      <c r="AG316" s="1645"/>
      <c r="AH316" s="1645"/>
      <c r="AI316" s="1645"/>
      <c r="AJ316" s="1645"/>
      <c r="AK316" s="1645"/>
      <c r="AL316" s="1645"/>
      <c r="AM316" s="1645"/>
      <c r="AN316" s="1645"/>
      <c r="AO316" s="1645"/>
      <c r="AP316" s="1645"/>
      <c r="AQ316" s="1645"/>
      <c r="AR316" s="1645"/>
      <c r="AS316" s="1645"/>
      <c r="AT316" s="1645"/>
      <c r="AU316" s="1645"/>
      <c r="AV316" s="1645"/>
      <c r="AW316" s="1645"/>
      <c r="AX316" s="1645"/>
      <c r="AY316" s="1645"/>
      <c r="AZ316" s="1645"/>
      <c r="BA316" s="1645"/>
      <c r="BB316" s="1645"/>
      <c r="BC316" s="1645"/>
      <c r="BD316" s="1645"/>
      <c r="BE316" s="1645"/>
      <c r="BF316" s="1645"/>
      <c r="BG316" s="1645"/>
      <c r="BH316" s="1645"/>
      <c r="BI316" s="1645"/>
      <c r="BJ316" s="1645"/>
      <c r="BK316" s="1645"/>
      <c r="BL316" s="1645"/>
      <c r="BM316" s="1645"/>
      <c r="BN316" s="1645"/>
      <c r="BO316" s="1645"/>
      <c r="BP316" s="1645"/>
      <c r="BQ316" s="1645"/>
      <c r="BR316" s="1645"/>
      <c r="BS316" s="1645"/>
      <c r="BT316" s="1645"/>
      <c r="BU316" s="1645"/>
      <c r="BV316" s="1169"/>
      <c r="BW316" s="1169"/>
      <c r="BX316" s="1169"/>
      <c r="BY316" s="1169"/>
      <c r="BZ316" s="1169"/>
      <c r="CA316" s="1169"/>
      <c r="CB316" s="1169"/>
      <c r="CC316" s="1169"/>
      <c r="CD316" s="1169"/>
      <c r="CE316" s="1169"/>
      <c r="CF316" s="1859"/>
    </row>
    <row customHeight="1" ht="5.25" hidden="1">
      <c r="A317" s="1802"/>
      <c r="B317" s="1645"/>
      <c r="C317" s="1645"/>
      <c r="D317" s="2588"/>
      <c r="E317" s="1048"/>
      <c r="F317" s="1048"/>
      <c r="G317" s="1048"/>
      <c r="H317" s="1048"/>
      <c r="I317" s="1048"/>
      <c r="J317" s="1048"/>
      <c r="K317" s="1048"/>
      <c r="L317" s="1048"/>
      <c r="M317" s="1048"/>
      <c r="N317" s="1048"/>
      <c r="O317" s="1048"/>
      <c r="P317" s="1048"/>
      <c r="Q317" s="1049"/>
      <c r="R317" s="1050"/>
      <c r="S317" s="1051"/>
      <c r="T317" s="726" t="s">
        <v>1085</v>
      </c>
      <c r="U317" s="2383">
        <v>1</v>
      </c>
      <c r="V317" s="2383" t="s">
        <v>1048</v>
      </c>
      <c r="W317" s="1645"/>
      <c r="X317" s="1645"/>
      <c r="Y317" s="1645"/>
      <c r="Z317" s="1645"/>
      <c r="AA317" s="1645"/>
      <c r="AB317" s="1645"/>
      <c r="AC317" s="1046"/>
      <c r="AD317" s="1047"/>
      <c r="AE317" s="1645"/>
      <c r="AF317" s="1645"/>
      <c r="AG317" s="1645"/>
      <c r="AH317" s="1645"/>
      <c r="AI317" s="1645"/>
      <c r="AJ317" s="1645"/>
      <c r="AK317" s="1645"/>
      <c r="AL317" s="1645"/>
      <c r="AM317" s="1645"/>
      <c r="AN317" s="1645"/>
      <c r="AO317" s="1645"/>
      <c r="AP317" s="1645"/>
      <c r="AQ317" s="1645"/>
      <c r="AR317" s="1645"/>
      <c r="AS317" s="1645"/>
      <c r="AT317" s="1645"/>
      <c r="AU317" s="1645"/>
      <c r="AV317" s="1645"/>
      <c r="AW317" s="1645"/>
      <c r="AX317" s="1645"/>
      <c r="AY317" s="1645"/>
      <c r="AZ317" s="1645"/>
      <c r="BA317" s="1645"/>
      <c r="BB317" s="1645"/>
      <c r="BC317" s="1645"/>
      <c r="BD317" s="1645"/>
      <c r="BE317" s="1645"/>
      <c r="BF317" s="1645"/>
      <c r="BG317" s="1645"/>
      <c r="BH317" s="1645"/>
      <c r="BI317" s="1645"/>
      <c r="BJ317" s="1645"/>
      <c r="BK317" s="1645"/>
      <c r="BL317" s="1645"/>
      <c r="BM317" s="1645"/>
      <c r="BN317" s="1645"/>
      <c r="BO317" s="1645"/>
      <c r="BP317" s="1645"/>
      <c r="BQ317" s="1645"/>
      <c r="BR317" s="1645"/>
      <c r="BS317" s="1645"/>
      <c r="BT317" s="1645"/>
      <c r="BU317" s="1645"/>
      <c r="BV317" s="1645"/>
      <c r="BW317" s="1645"/>
      <c r="BX317" s="1645"/>
      <c r="BY317" s="1645"/>
      <c r="BZ317" s="1645"/>
      <c r="CA317" s="1645"/>
      <c r="CB317" s="1645"/>
      <c r="CC317" s="1645"/>
      <c r="CD317" s="1645"/>
      <c r="CE317" s="1645"/>
      <c r="CF317" s="1325"/>
    </row>
    <row customHeight="1" ht="5.25" hidden="1">
      <c r="A318" s="1802"/>
      <c r="B318" s="1645"/>
      <c r="C318" s="1645"/>
      <c r="D318" s="2588"/>
      <c r="E318" s="644"/>
      <c r="F318" s="644"/>
      <c r="G318" s="644"/>
      <c r="H318" s="644"/>
      <c r="I318" s="644"/>
      <c r="J318" s="644"/>
      <c r="K318" s="644"/>
      <c r="L318" s="644"/>
      <c r="M318" s="644"/>
      <c r="N318" s="644"/>
      <c r="O318" s="644"/>
      <c r="P318" s="644"/>
      <c r="Q318" s="644"/>
      <c r="R318" s="644"/>
      <c r="S318" s="645"/>
      <c r="T318" s="727"/>
      <c r="U318" s="2383"/>
      <c r="V318" s="2383"/>
      <c r="W318" s="1645"/>
      <c r="X318" s="1645"/>
      <c r="Y318" s="1645"/>
      <c r="Z318" s="1645"/>
      <c r="AA318" s="1645"/>
      <c r="AB318" s="1645"/>
      <c r="AC318" s="1046"/>
      <c r="AD318" s="1047"/>
      <c r="AE318" s="1645"/>
      <c r="AF318" s="1645"/>
      <c r="AG318" s="1645"/>
      <c r="AH318" s="1645"/>
      <c r="AI318" s="1645"/>
      <c r="AJ318" s="1645"/>
      <c r="AK318" s="1645"/>
      <c r="AL318" s="1645"/>
      <c r="AM318" s="1645"/>
      <c r="AN318" s="1645"/>
      <c r="AO318" s="1645"/>
      <c r="AP318" s="1645"/>
      <c r="AQ318" s="1645"/>
      <c r="AR318" s="1645"/>
      <c r="AS318" s="1645"/>
      <c r="AT318" s="1645"/>
      <c r="AU318" s="1645"/>
      <c r="AV318" s="1645"/>
      <c r="AW318" s="1645"/>
      <c r="AX318" s="1645"/>
      <c r="AY318" s="1645"/>
      <c r="AZ318" s="1645"/>
      <c r="BA318" s="1645"/>
      <c r="BB318" s="1645"/>
      <c r="BC318" s="1645"/>
      <c r="BD318" s="1645"/>
      <c r="BE318" s="1645"/>
      <c r="BF318" s="1645"/>
      <c r="BG318" s="1645"/>
      <c r="BH318" s="1645"/>
      <c r="BI318" s="1645"/>
      <c r="BJ318" s="1645"/>
      <c r="BK318" s="1645"/>
      <c r="BL318" s="1645"/>
      <c r="BM318" s="1645"/>
      <c r="BN318" s="1645"/>
      <c r="BO318" s="1645"/>
      <c r="BP318" s="1645"/>
      <c r="BQ318" s="1645"/>
      <c r="BR318" s="1645"/>
      <c r="BS318" s="1645"/>
      <c r="BT318" s="1645"/>
      <c r="BU318" s="1645"/>
      <c r="BV318" s="1645"/>
      <c r="BW318" s="1645"/>
      <c r="BX318" s="1645"/>
      <c r="BY318" s="1645"/>
      <c r="BZ318" s="1645"/>
      <c r="CA318" s="1645"/>
      <c r="CB318" s="1645"/>
      <c r="CC318" s="1645"/>
      <c r="CD318" s="1645"/>
      <c r="CE318" s="1645"/>
      <c r="CF318" s="1325"/>
    </row>
    <row customHeight="1" ht="5.25" hidden="1">
      <c r="A319" s="1802"/>
      <c r="B319" s="1645"/>
      <c r="C319" s="1645"/>
      <c r="D319" s="2589"/>
      <c r="E319" s="1052"/>
      <c r="F319" s="1053"/>
      <c r="G319" s="1053"/>
      <c r="H319" s="1054"/>
      <c r="I319" s="1054"/>
      <c r="J319" s="1054"/>
      <c r="K319" s="1054"/>
      <c r="L319" s="1054"/>
      <c r="M319" s="1054"/>
      <c r="N319" s="1054"/>
      <c r="O319" s="1054"/>
      <c r="P319" s="1054"/>
      <c r="Q319" s="1054"/>
      <c r="R319" s="955"/>
      <c r="S319" s="1055"/>
      <c r="T319" s="727"/>
      <c r="U319" s="2383"/>
      <c r="V319" s="2383"/>
      <c r="W319" s="1645"/>
      <c r="X319" s="1645"/>
      <c r="Y319" s="1645"/>
      <c r="Z319" s="1645"/>
      <c r="AA319" s="1645"/>
      <c r="AB319" s="1645"/>
      <c r="AC319" s="1046"/>
      <c r="AD319" s="1047"/>
      <c r="AE319" s="1645"/>
      <c r="AF319" s="1645"/>
      <c r="AG319" s="1645"/>
      <c r="AH319" s="1645"/>
      <c r="AI319" s="1645"/>
      <c r="AJ319" s="1645"/>
      <c r="AK319" s="1645"/>
      <c r="AL319" s="1645"/>
      <c r="AM319" s="1645"/>
      <c r="AN319" s="1645"/>
      <c r="AO319" s="1645"/>
      <c r="AP319" s="1645"/>
      <c r="AQ319" s="1645"/>
      <c r="AR319" s="1645"/>
      <c r="AS319" s="1645"/>
      <c r="AT319" s="1645"/>
      <c r="AU319" s="1645"/>
      <c r="AV319" s="1645"/>
      <c r="AW319" s="1645"/>
      <c r="AX319" s="1645"/>
      <c r="AY319" s="1645"/>
      <c r="AZ319" s="1645"/>
      <c r="BA319" s="1645"/>
      <c r="BB319" s="1645"/>
      <c r="BC319" s="1645"/>
      <c r="BD319" s="1645"/>
      <c r="BE319" s="1645"/>
      <c r="BF319" s="1645"/>
      <c r="BG319" s="1645"/>
      <c r="BH319" s="1645"/>
      <c r="BI319" s="1645"/>
      <c r="BJ319" s="1645"/>
      <c r="BK319" s="1645"/>
      <c r="BL319" s="1645"/>
      <c r="BM319" s="1645"/>
      <c r="BN319" s="1645"/>
      <c r="BO319" s="1645"/>
      <c r="BP319" s="1645"/>
      <c r="BQ319" s="1645"/>
      <c r="BR319" s="1645"/>
      <c r="BS319" s="1645"/>
      <c r="BT319" s="1645"/>
      <c r="BU319" s="1645"/>
      <c r="BV319" s="1645"/>
      <c r="BW319" s="1645"/>
      <c r="BX319" s="1645"/>
      <c r="BY319" s="1645"/>
      <c r="BZ319" s="1645"/>
      <c r="CA319" s="1645"/>
      <c r="CB319" s="1645"/>
      <c r="CC319" s="1645"/>
      <c r="CD319" s="1645"/>
      <c r="CE319" s="1645"/>
      <c r="CF319" s="1325"/>
    </row>
    <row customHeight="1" ht="15" hidden="1">
      <c r="A320" s="632" t="s">
        <v>277</v>
      </c>
      <c r="B320" s="633"/>
      <c r="C320" s="633" t="s">
        <v>22</v>
      </c>
      <c r="D320" s="2587" t="s">
        <v>1121</v>
      </c>
      <c r="E320" s="2386" t="s">
        <v>196</v>
      </c>
      <c r="F320" s="2387"/>
      <c r="G320" s="2388"/>
      <c r="H320" s="2392" t="str">
        <f>IF(A320="","",INDEX(DIFFERENTIATION_UNMERGE_VD,MATCH(A320,DIFFERENTIATION_ID_DIFF,0)))</f>
        <v>Производство тепловой энергии. Некомбинированная выработка</v>
      </c>
      <c r="I320" s="2392"/>
      <c r="J320" s="2392"/>
      <c r="K320" s="2392"/>
      <c r="L320" s="2392"/>
      <c r="M320" s="2392"/>
      <c r="N320" s="2392"/>
      <c r="O320" s="2392"/>
      <c r="P320" s="2392"/>
      <c r="Q320" s="2392"/>
      <c r="R320" s="2392"/>
      <c r="S320" s="728"/>
      <c r="T320" s="725"/>
      <c r="U320" s="634"/>
      <c r="V320" s="634"/>
      <c r="W320" s="635"/>
      <c r="X320" s="635"/>
      <c r="Y320" s="635"/>
      <c r="Z320" s="635"/>
      <c r="AA320" s="636"/>
      <c r="AB320" s="637"/>
      <c r="AC320" s="2384"/>
      <c r="AD320" s="638"/>
      <c r="AE320" s="639" t="s">
        <v>22</v>
      </c>
      <c r="AF320" s="639"/>
      <c r="AG320" s="640" t="s">
        <v>1082</v>
      </c>
      <c r="AH320" s="641">
        <v>3</v>
      </c>
      <c r="AI320" s="634"/>
      <c r="AJ320" s="634"/>
      <c r="AK320" s="634"/>
      <c r="AL320" s="634"/>
      <c r="AM320" s="634"/>
      <c r="AN320" s="634"/>
      <c r="AO320" s="634"/>
      <c r="AP320" s="634"/>
      <c r="AQ320" s="634"/>
      <c r="AR320" s="634"/>
      <c r="AS320" s="634"/>
      <c r="AT320" s="634"/>
      <c r="AU320" s="634"/>
      <c r="AV320" s="634"/>
      <c r="AW320" s="634"/>
      <c r="AX320" s="634"/>
      <c r="AY320" s="634"/>
      <c r="AZ320" s="634"/>
      <c r="BA320" s="634"/>
      <c r="BB320" s="634"/>
      <c r="BC320" s="634"/>
      <c r="BD320" s="634"/>
      <c r="BE320" s="634"/>
      <c r="BF320" s="634"/>
      <c r="BG320" s="634"/>
      <c r="BH320" s="634"/>
      <c r="BI320" s="634"/>
      <c r="BJ320" s="634"/>
      <c r="BK320" s="634"/>
      <c r="BL320" s="634"/>
      <c r="BM320" s="634"/>
      <c r="BN320" s="634"/>
      <c r="BO320" s="634"/>
      <c r="BP320" s="634"/>
      <c r="BQ320" s="634"/>
      <c r="BR320" s="634"/>
      <c r="BS320" s="634"/>
      <c r="BT320" s="634"/>
      <c r="BU320" s="634"/>
      <c r="BV320" s="635"/>
      <c r="BW320" s="635"/>
      <c r="BX320" s="635"/>
      <c r="BY320" s="635"/>
      <c r="BZ320" s="635"/>
      <c r="CA320" s="635"/>
      <c r="CB320" s="635"/>
      <c r="CC320" s="635"/>
      <c r="CD320" s="635"/>
      <c r="CE320" s="635"/>
      <c r="CF320" s="1859"/>
    </row>
    <row customHeight="1" ht="15" hidden="1">
      <c r="A321" s="632"/>
      <c r="B321" s="633"/>
      <c r="C321" s="633"/>
      <c r="D321" s="2588"/>
      <c r="E321" s="2386" t="s">
        <v>1037</v>
      </c>
      <c r="F321" s="2387"/>
      <c r="G321" s="2388"/>
      <c r="H321" s="2392" t="str">
        <f>IF(A320="","",INDEX(DIFFERENTIATION_UNMERGE_AREA,MATCH(A320,DIFFERENTIATION_ID_DIFF,0)))</f>
        <v>Территория 4</v>
      </c>
      <c r="I321" s="2392"/>
      <c r="J321" s="2392"/>
      <c r="K321" s="2392"/>
      <c r="L321" s="2392"/>
      <c r="M321" s="2392"/>
      <c r="N321" s="2392"/>
      <c r="O321" s="2392"/>
      <c r="P321" s="2392"/>
      <c r="Q321" s="2392"/>
      <c r="R321" s="2392"/>
      <c r="S321" s="728"/>
      <c r="T321" s="725"/>
      <c r="U321" s="634"/>
      <c r="V321" s="634"/>
      <c r="W321" s="635"/>
      <c r="X321" s="635"/>
      <c r="Y321" s="635"/>
      <c r="Z321" s="635"/>
      <c r="AA321" s="636"/>
      <c r="AB321" s="637"/>
      <c r="AC321" s="2384"/>
      <c r="AD321" s="638"/>
      <c r="AE321" s="639"/>
      <c r="AF321" s="639"/>
      <c r="AG321" s="640"/>
      <c r="AH321" s="641"/>
      <c r="AI321" s="634"/>
      <c r="AJ321" s="634"/>
      <c r="AK321" s="634"/>
      <c r="AL321" s="634"/>
      <c r="AM321" s="634"/>
      <c r="AN321" s="634"/>
      <c r="AO321" s="634"/>
      <c r="AP321" s="634"/>
      <c r="AQ321" s="634"/>
      <c r="AR321" s="634"/>
      <c r="AS321" s="634"/>
      <c r="AT321" s="634"/>
      <c r="AU321" s="634"/>
      <c r="AV321" s="634"/>
      <c r="AW321" s="634"/>
      <c r="AX321" s="634"/>
      <c r="AY321" s="634"/>
      <c r="AZ321" s="634"/>
      <c r="BA321" s="634"/>
      <c r="BB321" s="634"/>
      <c r="BC321" s="634"/>
      <c r="BD321" s="634"/>
      <c r="BE321" s="634"/>
      <c r="BF321" s="634"/>
      <c r="BG321" s="634"/>
      <c r="BH321" s="634"/>
      <c r="BI321" s="634"/>
      <c r="BJ321" s="634"/>
      <c r="BK321" s="634"/>
      <c r="BL321" s="634"/>
      <c r="BM321" s="634"/>
      <c r="BN321" s="634"/>
      <c r="BO321" s="634"/>
      <c r="BP321" s="634"/>
      <c r="BQ321" s="634"/>
      <c r="BR321" s="634"/>
      <c r="BS321" s="634"/>
      <c r="BT321" s="634"/>
      <c r="BU321" s="634"/>
      <c r="BV321" s="635"/>
      <c r="BW321" s="635"/>
      <c r="BX321" s="635"/>
      <c r="BY321" s="635"/>
      <c r="BZ321" s="635"/>
      <c r="CA321" s="635"/>
      <c r="CB321" s="635"/>
      <c r="CC321" s="635"/>
      <c r="CD321" s="635"/>
      <c r="CE321" s="635"/>
      <c r="CF321" s="1859"/>
    </row>
    <row customHeight="1" ht="15" hidden="1">
      <c r="A322" s="632"/>
      <c r="B322" s="633"/>
      <c r="C322" s="633"/>
      <c r="D322" s="2588"/>
      <c r="E322" s="2386" t="s">
        <v>1038</v>
      </c>
      <c r="F322" s="2387"/>
      <c r="G322" s="2388"/>
      <c r="H322" s="2392" t="str">
        <f>IF(A320="","",INDEX(DIFFERENTIATION_UNMERGE_SYSTEM,MATCH(A320,DIFFERENTIATION_ID_DIFF,0)))</f>
        <v>с. В.Белозерки, ул. Щербакова, котельная № 2-2</v>
      </c>
      <c r="I322" s="2392"/>
      <c r="J322" s="2392"/>
      <c r="K322" s="2392"/>
      <c r="L322" s="2392"/>
      <c r="M322" s="2392"/>
      <c r="N322" s="2392"/>
      <c r="O322" s="2392"/>
      <c r="P322" s="2392"/>
      <c r="Q322" s="2392"/>
      <c r="R322" s="2392"/>
      <c r="S322" s="728"/>
      <c r="T322" s="725"/>
      <c r="U322" s="634"/>
      <c r="V322" s="634"/>
      <c r="W322" s="635"/>
      <c r="X322" s="635"/>
      <c r="Y322" s="635"/>
      <c r="Z322" s="635"/>
      <c r="AA322" s="636"/>
      <c r="AB322" s="637"/>
      <c r="AC322" s="2384"/>
      <c r="AD322" s="638"/>
      <c r="AE322" s="639"/>
      <c r="AF322" s="639"/>
      <c r="AG322" s="640"/>
      <c r="AH322" s="641"/>
      <c r="AI322" s="634"/>
      <c r="AJ322" s="634"/>
      <c r="AK322" s="634"/>
      <c r="AL322" s="634"/>
      <c r="AM322" s="634"/>
      <c r="AN322" s="634"/>
      <c r="AO322" s="634"/>
      <c r="AP322" s="634"/>
      <c r="AQ322" s="634"/>
      <c r="AR322" s="634"/>
      <c r="AS322" s="634"/>
      <c r="AT322" s="634"/>
      <c r="AU322" s="634"/>
      <c r="AV322" s="634"/>
      <c r="AW322" s="634"/>
      <c r="AX322" s="634"/>
      <c r="AY322" s="634"/>
      <c r="AZ322" s="634"/>
      <c r="BA322" s="634"/>
      <c r="BB322" s="634"/>
      <c r="BC322" s="634"/>
      <c r="BD322" s="634"/>
      <c r="BE322" s="634"/>
      <c r="BF322" s="634"/>
      <c r="BG322" s="634"/>
      <c r="BH322" s="634"/>
      <c r="BI322" s="634"/>
      <c r="BJ322" s="634"/>
      <c r="BK322" s="634"/>
      <c r="BL322" s="634"/>
      <c r="BM322" s="634"/>
      <c r="BN322" s="634"/>
      <c r="BO322" s="634"/>
      <c r="BP322" s="634"/>
      <c r="BQ322" s="634"/>
      <c r="BR322" s="634"/>
      <c r="BS322" s="634"/>
      <c r="BT322" s="634"/>
      <c r="BU322" s="634"/>
      <c r="BV322" s="635"/>
      <c r="BW322" s="635"/>
      <c r="BX322" s="635"/>
      <c r="BY322" s="635"/>
      <c r="BZ322" s="635"/>
      <c r="CA322" s="635"/>
      <c r="CB322" s="635"/>
      <c r="CC322" s="635"/>
      <c r="CD322" s="635"/>
      <c r="CE322" s="635"/>
      <c r="CF322" s="1859"/>
    </row>
    <row customHeight="1" ht="24.75" hidden="1">
      <c r="A323" s="1815"/>
      <c r="B323" s="1169"/>
      <c r="C323" s="421"/>
      <c r="D323" s="2588"/>
      <c r="E323" s="2385" t="s">
        <v>1083</v>
      </c>
      <c r="F323" s="2385"/>
      <c r="G323" s="2385"/>
      <c r="H323" s="2385"/>
      <c r="I323" s="2385"/>
      <c r="J323" s="2385"/>
      <c r="K323" s="2385"/>
      <c r="L323" s="2385"/>
      <c r="M323" s="2385"/>
      <c r="N323" s="2385"/>
      <c r="O323" s="2385"/>
      <c r="P323" s="2385"/>
      <c r="Q323" s="567">
        <f>SUMIF(T324:T325,"i",Q324:Q325)</f>
        <v>0</v>
      </c>
      <c r="R323" s="1026"/>
      <c r="S323" s="1807" t="s">
        <v>1084</v>
      </c>
      <c r="T323" s="726" t="s">
        <v>1085</v>
      </c>
      <c r="U323" s="2383">
        <v>1</v>
      </c>
      <c r="V323" s="2383" t="s">
        <v>1048</v>
      </c>
      <c r="W323" s="1169"/>
      <c r="X323" s="1169"/>
      <c r="Y323" s="1169"/>
      <c r="Z323" s="1169"/>
      <c r="AA323" s="1645"/>
      <c r="AB323" s="1169"/>
      <c r="AC323" s="2384"/>
      <c r="AD323" s="638"/>
      <c r="AE323" s="1169"/>
      <c r="AF323" s="1169"/>
      <c r="AG323" s="1645"/>
      <c r="AH323" s="1645"/>
      <c r="AI323" s="1645"/>
      <c r="AJ323" s="1645"/>
      <c r="AK323" s="1645"/>
      <c r="AL323" s="1645"/>
      <c r="AM323" s="1645"/>
      <c r="AN323" s="1645"/>
      <c r="AO323" s="1645"/>
      <c r="AP323" s="1645"/>
      <c r="AQ323" s="1645"/>
      <c r="AR323" s="1645"/>
      <c r="AS323" s="1645"/>
      <c r="AT323" s="1645"/>
      <c r="AU323" s="1645"/>
      <c r="AV323" s="1645"/>
      <c r="AW323" s="1645"/>
      <c r="AX323" s="1645"/>
      <c r="AY323" s="1645"/>
      <c r="AZ323" s="1645"/>
      <c r="BA323" s="1645"/>
      <c r="BB323" s="1645"/>
      <c r="BC323" s="1645"/>
      <c r="BD323" s="1645"/>
      <c r="BE323" s="1645"/>
      <c r="BF323" s="1645"/>
      <c r="BG323" s="1645"/>
      <c r="BH323" s="1645"/>
      <c r="BI323" s="1645"/>
      <c r="BJ323" s="1645"/>
      <c r="BK323" s="1645"/>
      <c r="BL323" s="1645"/>
      <c r="BM323" s="1645"/>
      <c r="BN323" s="1645"/>
      <c r="BO323" s="1645"/>
      <c r="BP323" s="1645"/>
      <c r="BQ323" s="1645"/>
      <c r="BR323" s="1645"/>
      <c r="BS323" s="1645"/>
      <c r="BT323" s="1645"/>
      <c r="BU323" s="1645"/>
      <c r="BV323" s="1169"/>
      <c r="BW323" s="1169"/>
      <c r="BX323" s="1169"/>
      <c r="BY323" s="1169"/>
      <c r="BZ323" s="1169"/>
      <c r="CA323" s="1169"/>
      <c r="CB323" s="1169"/>
      <c r="CC323" s="1169"/>
      <c r="CD323" s="1169"/>
      <c r="CE323" s="1169"/>
      <c r="CF323" s="1859"/>
    </row>
    <row customHeight="1" ht="11.25" hidden="1">
      <c r="A324" s="1802"/>
      <c r="B324" s="1645"/>
      <c r="C324" s="1645"/>
      <c r="D324" s="2588"/>
      <c r="E324" s="644"/>
      <c r="F324" s="644">
        <v>0</v>
      </c>
      <c r="G324" s="644"/>
      <c r="H324" s="644"/>
      <c r="I324" s="644"/>
      <c r="J324" s="644"/>
      <c r="K324" s="644"/>
      <c r="L324" s="644"/>
      <c r="M324" s="644"/>
      <c r="N324" s="644"/>
      <c r="O324" s="644"/>
      <c r="P324" s="644"/>
      <c r="Q324" s="644"/>
      <c r="R324" s="644"/>
      <c r="S324" s="645"/>
      <c r="T324" s="727"/>
      <c r="U324" s="2383"/>
      <c r="V324" s="2383"/>
      <c r="W324" s="1645"/>
      <c r="X324" s="1645"/>
      <c r="Y324" s="1645"/>
      <c r="Z324" s="1645"/>
      <c r="AA324" s="1645"/>
      <c r="AB324" s="1169"/>
      <c r="AC324" s="2384"/>
      <c r="AD324" s="638"/>
      <c r="AE324" s="1169"/>
      <c r="AF324" s="1169"/>
      <c r="AG324" s="1645"/>
      <c r="AH324" s="1645"/>
      <c r="AI324" s="1645"/>
      <c r="AJ324" s="1645"/>
      <c r="AK324" s="1645"/>
      <c r="AL324" s="1645"/>
      <c r="AM324" s="1645"/>
      <c r="AN324" s="1645"/>
      <c r="AO324" s="1645"/>
      <c r="AP324" s="1645"/>
      <c r="AQ324" s="1645"/>
      <c r="AR324" s="1645"/>
      <c r="AS324" s="1645"/>
      <c r="AT324" s="1645"/>
      <c r="AU324" s="1645"/>
      <c r="AV324" s="1645"/>
      <c r="AW324" s="1645"/>
      <c r="AX324" s="1645"/>
      <c r="AY324" s="1645"/>
      <c r="AZ324" s="1645"/>
      <c r="BA324" s="1645"/>
      <c r="BB324" s="1645"/>
      <c r="BC324" s="1645"/>
      <c r="BD324" s="1645"/>
      <c r="BE324" s="1645"/>
      <c r="BF324" s="1645"/>
      <c r="BG324" s="1645"/>
      <c r="BH324" s="1645"/>
      <c r="BI324" s="1645"/>
      <c r="BJ324" s="1645"/>
      <c r="BK324" s="1645"/>
      <c r="BL324" s="1645"/>
      <c r="BM324" s="1645"/>
      <c r="BN324" s="1645"/>
      <c r="BO324" s="1645"/>
      <c r="BP324" s="1645"/>
      <c r="BQ324" s="1645"/>
      <c r="BR324" s="1645"/>
      <c r="BS324" s="1645"/>
      <c r="BT324" s="1645"/>
      <c r="BU324" s="1645"/>
      <c r="BV324" s="1645"/>
      <c r="BW324" s="1645"/>
      <c r="BX324" s="1645"/>
      <c r="BY324" s="1645"/>
      <c r="BZ324" s="1645"/>
      <c r="CA324" s="1645"/>
      <c r="CB324" s="1645"/>
      <c r="CC324" s="1645"/>
      <c r="CD324" s="1645"/>
      <c r="CE324" s="1645"/>
      <c r="CF324" s="1859"/>
    </row>
    <row customHeight="1" ht="11.25" hidden="1">
      <c r="A325" s="1815"/>
      <c r="B325" s="1169"/>
      <c r="C325" s="421"/>
      <c r="D325" s="2588"/>
      <c r="E325" s="658" t="s">
        <v>22</v>
      </c>
      <c r="F325" s="1177" t="s">
        <v>22</v>
      </c>
      <c r="G325" s="1177" t="s">
        <v>1088</v>
      </c>
      <c r="H325" s="660" t="s">
        <v>22</v>
      </c>
      <c r="I325" s="660"/>
      <c r="J325" s="660"/>
      <c r="K325" s="660"/>
      <c r="L325" s="660"/>
      <c r="M325" s="660"/>
      <c r="N325" s="660"/>
      <c r="O325" s="660"/>
      <c r="P325" s="660"/>
      <c r="Q325" s="660"/>
      <c r="R325" s="661"/>
      <c r="S325" s="662"/>
      <c r="T325" s="727"/>
      <c r="U325" s="2383"/>
      <c r="V325" s="2383"/>
      <c r="W325" s="1169"/>
      <c r="X325" s="1169"/>
      <c r="Y325" s="1169"/>
      <c r="Z325" s="1169"/>
      <c r="AA325" s="1645"/>
      <c r="AB325" s="1169"/>
      <c r="AC325" s="2384"/>
      <c r="AD325" s="638"/>
      <c r="AE325" s="1169"/>
      <c r="AF325" s="1169"/>
      <c r="AG325" s="1645"/>
      <c r="AH325" s="1645"/>
      <c r="AI325" s="1645"/>
      <c r="AJ325" s="1645"/>
      <c r="AK325" s="1645"/>
      <c r="AL325" s="1645"/>
      <c r="AM325" s="1645"/>
      <c r="AN325" s="1645"/>
      <c r="AO325" s="1645"/>
      <c r="AP325" s="1645"/>
      <c r="AQ325" s="1645"/>
      <c r="AR325" s="1645"/>
      <c r="AS325" s="1645"/>
      <c r="AT325" s="1645"/>
      <c r="AU325" s="1645"/>
      <c r="AV325" s="1645"/>
      <c r="AW325" s="1645"/>
      <c r="AX325" s="1645"/>
      <c r="AY325" s="1645"/>
      <c r="AZ325" s="1645"/>
      <c r="BA325" s="1645"/>
      <c r="BB325" s="1645"/>
      <c r="BC325" s="1645"/>
      <c r="BD325" s="1645"/>
      <c r="BE325" s="1645"/>
      <c r="BF325" s="1645"/>
      <c r="BG325" s="1645"/>
      <c r="BH325" s="1645"/>
      <c r="BI325" s="1645"/>
      <c r="BJ325" s="1645"/>
      <c r="BK325" s="1645"/>
      <c r="BL325" s="1645"/>
      <c r="BM325" s="1645"/>
      <c r="BN325" s="1645"/>
      <c r="BO325" s="1645"/>
      <c r="BP325" s="1645"/>
      <c r="BQ325" s="1645"/>
      <c r="BR325" s="1645"/>
      <c r="BS325" s="1645"/>
      <c r="BT325" s="1645"/>
      <c r="BU325" s="1645"/>
      <c r="BV325" s="1169"/>
      <c r="BW325" s="1169"/>
      <c r="BX325" s="1169"/>
      <c r="BY325" s="1169"/>
      <c r="BZ325" s="1169"/>
      <c r="CA325" s="1169"/>
      <c r="CB325" s="1169"/>
      <c r="CC325" s="1169"/>
      <c r="CD325" s="1169"/>
      <c r="CE325" s="1169"/>
      <c r="CF325" s="1859"/>
    </row>
    <row customHeight="1" ht="5.25" hidden="1">
      <c r="A326" s="1802"/>
      <c r="B326" s="1645"/>
      <c r="C326" s="1645"/>
      <c r="D326" s="2588"/>
      <c r="E326" s="1048"/>
      <c r="F326" s="1048"/>
      <c r="G326" s="1048"/>
      <c r="H326" s="1048"/>
      <c r="I326" s="1048"/>
      <c r="J326" s="1048"/>
      <c r="K326" s="1048"/>
      <c r="L326" s="1048"/>
      <c r="M326" s="1048"/>
      <c r="N326" s="1048"/>
      <c r="O326" s="1048"/>
      <c r="P326" s="1048"/>
      <c r="Q326" s="1049"/>
      <c r="R326" s="1050"/>
      <c r="S326" s="1051"/>
      <c r="T326" s="726" t="s">
        <v>1085</v>
      </c>
      <c r="U326" s="2383">
        <v>1</v>
      </c>
      <c r="V326" s="2383" t="s">
        <v>1048</v>
      </c>
      <c r="W326" s="1645"/>
      <c r="X326" s="1645"/>
      <c r="Y326" s="1645"/>
      <c r="Z326" s="1645"/>
      <c r="AA326" s="1645"/>
      <c r="AB326" s="1645"/>
      <c r="AC326" s="1046"/>
      <c r="AD326" s="1047"/>
      <c r="AE326" s="1645"/>
      <c r="AF326" s="1645"/>
      <c r="AG326" s="1645"/>
      <c r="AH326" s="1645"/>
      <c r="AI326" s="1645"/>
      <c r="AJ326" s="1645"/>
      <c r="AK326" s="1645"/>
      <c r="AL326" s="1645"/>
      <c r="AM326" s="1645"/>
      <c r="AN326" s="1645"/>
      <c r="AO326" s="1645"/>
      <c r="AP326" s="1645"/>
      <c r="AQ326" s="1645"/>
      <c r="AR326" s="1645"/>
      <c r="AS326" s="1645"/>
      <c r="AT326" s="1645"/>
      <c r="AU326" s="1645"/>
      <c r="AV326" s="1645"/>
      <c r="AW326" s="1645"/>
      <c r="AX326" s="1645"/>
      <c r="AY326" s="1645"/>
      <c r="AZ326" s="1645"/>
      <c r="BA326" s="1645"/>
      <c r="BB326" s="1645"/>
      <c r="BC326" s="1645"/>
      <c r="BD326" s="1645"/>
      <c r="BE326" s="1645"/>
      <c r="BF326" s="1645"/>
      <c r="BG326" s="1645"/>
      <c r="BH326" s="1645"/>
      <c r="BI326" s="1645"/>
      <c r="BJ326" s="1645"/>
      <c r="BK326" s="1645"/>
      <c r="BL326" s="1645"/>
      <c r="BM326" s="1645"/>
      <c r="BN326" s="1645"/>
      <c r="BO326" s="1645"/>
      <c r="BP326" s="1645"/>
      <c r="BQ326" s="1645"/>
      <c r="BR326" s="1645"/>
      <c r="BS326" s="1645"/>
      <c r="BT326" s="1645"/>
      <c r="BU326" s="1645"/>
      <c r="BV326" s="1645"/>
      <c r="BW326" s="1645"/>
      <c r="BX326" s="1645"/>
      <c r="BY326" s="1645"/>
      <c r="BZ326" s="1645"/>
      <c r="CA326" s="1645"/>
      <c r="CB326" s="1645"/>
      <c r="CC326" s="1645"/>
      <c r="CD326" s="1645"/>
      <c r="CE326" s="1645"/>
      <c r="CF326" s="1325"/>
    </row>
    <row customHeight="1" ht="5.25" hidden="1">
      <c r="A327" s="1802"/>
      <c r="B327" s="1645"/>
      <c r="C327" s="1645"/>
      <c r="D327" s="2588"/>
      <c r="E327" s="644"/>
      <c r="F327" s="644"/>
      <c r="G327" s="644"/>
      <c r="H327" s="644"/>
      <c r="I327" s="644"/>
      <c r="J327" s="644"/>
      <c r="K327" s="644"/>
      <c r="L327" s="644"/>
      <c r="M327" s="644"/>
      <c r="N327" s="644"/>
      <c r="O327" s="644"/>
      <c r="P327" s="644"/>
      <c r="Q327" s="644"/>
      <c r="R327" s="644"/>
      <c r="S327" s="645"/>
      <c r="T327" s="727"/>
      <c r="U327" s="2383"/>
      <c r="V327" s="2383"/>
      <c r="W327" s="1645"/>
      <c r="X327" s="1645"/>
      <c r="Y327" s="1645"/>
      <c r="Z327" s="1645"/>
      <c r="AA327" s="1645"/>
      <c r="AB327" s="1645"/>
      <c r="AC327" s="1046"/>
      <c r="AD327" s="1047"/>
      <c r="AE327" s="1645"/>
      <c r="AF327" s="1645"/>
      <c r="AG327" s="1645"/>
      <c r="AH327" s="1645"/>
      <c r="AI327" s="1645"/>
      <c r="AJ327" s="1645"/>
      <c r="AK327" s="1645"/>
      <c r="AL327" s="1645"/>
      <c r="AM327" s="1645"/>
      <c r="AN327" s="1645"/>
      <c r="AO327" s="1645"/>
      <c r="AP327" s="1645"/>
      <c r="AQ327" s="1645"/>
      <c r="AR327" s="1645"/>
      <c r="AS327" s="1645"/>
      <c r="AT327" s="1645"/>
      <c r="AU327" s="1645"/>
      <c r="AV327" s="1645"/>
      <c r="AW327" s="1645"/>
      <c r="AX327" s="1645"/>
      <c r="AY327" s="1645"/>
      <c r="AZ327" s="1645"/>
      <c r="BA327" s="1645"/>
      <c r="BB327" s="1645"/>
      <c r="BC327" s="1645"/>
      <c r="BD327" s="1645"/>
      <c r="BE327" s="1645"/>
      <c r="BF327" s="1645"/>
      <c r="BG327" s="1645"/>
      <c r="BH327" s="1645"/>
      <c r="BI327" s="1645"/>
      <c r="BJ327" s="1645"/>
      <c r="BK327" s="1645"/>
      <c r="BL327" s="1645"/>
      <c r="BM327" s="1645"/>
      <c r="BN327" s="1645"/>
      <c r="BO327" s="1645"/>
      <c r="BP327" s="1645"/>
      <c r="BQ327" s="1645"/>
      <c r="BR327" s="1645"/>
      <c r="BS327" s="1645"/>
      <c r="BT327" s="1645"/>
      <c r="BU327" s="1645"/>
      <c r="BV327" s="1645"/>
      <c r="BW327" s="1645"/>
      <c r="BX327" s="1645"/>
      <c r="BY327" s="1645"/>
      <c r="BZ327" s="1645"/>
      <c r="CA327" s="1645"/>
      <c r="CB327" s="1645"/>
      <c r="CC327" s="1645"/>
      <c r="CD327" s="1645"/>
      <c r="CE327" s="1645"/>
      <c r="CF327" s="1325"/>
    </row>
    <row customHeight="1" ht="5.25" hidden="1">
      <c r="A328" s="1802"/>
      <c r="B328" s="1645"/>
      <c r="C328" s="1645"/>
      <c r="D328" s="2589"/>
      <c r="E328" s="1052"/>
      <c r="F328" s="1053"/>
      <c r="G328" s="1053"/>
      <c r="H328" s="1054"/>
      <c r="I328" s="1054"/>
      <c r="J328" s="1054"/>
      <c r="K328" s="1054"/>
      <c r="L328" s="1054"/>
      <c r="M328" s="1054"/>
      <c r="N328" s="1054"/>
      <c r="O328" s="1054"/>
      <c r="P328" s="1054"/>
      <c r="Q328" s="1054"/>
      <c r="R328" s="955"/>
      <c r="S328" s="1055"/>
      <c r="T328" s="727"/>
      <c r="U328" s="2383"/>
      <c r="V328" s="2383"/>
      <c r="W328" s="1645"/>
      <c r="X328" s="1645"/>
      <c r="Y328" s="1645"/>
      <c r="Z328" s="1645"/>
      <c r="AA328" s="1645"/>
      <c r="AB328" s="1645"/>
      <c r="AC328" s="1046"/>
      <c r="AD328" s="1047"/>
      <c r="AE328" s="1645"/>
      <c r="AF328" s="1645"/>
      <c r="AG328" s="1645"/>
      <c r="AH328" s="1645"/>
      <c r="AI328" s="1645"/>
      <c r="AJ328" s="1645"/>
      <c r="AK328" s="1645"/>
      <c r="AL328" s="1645"/>
      <c r="AM328" s="1645"/>
      <c r="AN328" s="1645"/>
      <c r="AO328" s="1645"/>
      <c r="AP328" s="1645"/>
      <c r="AQ328" s="1645"/>
      <c r="AR328" s="1645"/>
      <c r="AS328" s="1645"/>
      <c r="AT328" s="1645"/>
      <c r="AU328" s="1645"/>
      <c r="AV328" s="1645"/>
      <c r="AW328" s="1645"/>
      <c r="AX328" s="1645"/>
      <c r="AY328" s="1645"/>
      <c r="AZ328" s="1645"/>
      <c r="BA328" s="1645"/>
      <c r="BB328" s="1645"/>
      <c r="BC328" s="1645"/>
      <c r="BD328" s="1645"/>
      <c r="BE328" s="1645"/>
      <c r="BF328" s="1645"/>
      <c r="BG328" s="1645"/>
      <c r="BH328" s="1645"/>
      <c r="BI328" s="1645"/>
      <c r="BJ328" s="1645"/>
      <c r="BK328" s="1645"/>
      <c r="BL328" s="1645"/>
      <c r="BM328" s="1645"/>
      <c r="BN328" s="1645"/>
      <c r="BO328" s="1645"/>
      <c r="BP328" s="1645"/>
      <c r="BQ328" s="1645"/>
      <c r="BR328" s="1645"/>
      <c r="BS328" s="1645"/>
      <c r="BT328" s="1645"/>
      <c r="BU328" s="1645"/>
      <c r="BV328" s="1645"/>
      <c r="BW328" s="1645"/>
      <c r="BX328" s="1645"/>
      <c r="BY328" s="1645"/>
      <c r="BZ328" s="1645"/>
      <c r="CA328" s="1645"/>
      <c r="CB328" s="1645"/>
      <c r="CC328" s="1645"/>
      <c r="CD328" s="1645"/>
      <c r="CE328" s="1645"/>
      <c r="CF328" s="1325"/>
    </row>
    <row customHeight="1" ht="15" hidden="1">
      <c r="A329" s="632" t="s">
        <v>279</v>
      </c>
      <c r="B329" s="633"/>
      <c r="C329" s="633" t="s">
        <v>22</v>
      </c>
      <c r="D329" s="2587" t="s">
        <v>1122</v>
      </c>
      <c r="E329" s="2386" t="s">
        <v>196</v>
      </c>
      <c r="F329" s="2387"/>
      <c r="G329" s="2388"/>
      <c r="H329" s="2392" t="str">
        <f>IF(A329="","",INDEX(DIFFERENTIATION_UNMERGE_VD,MATCH(A329,DIFFERENTIATION_ID_DIFF,0)))</f>
        <v>Производство тепловой энергии. Некомбинированная выработка</v>
      </c>
      <c r="I329" s="2392"/>
      <c r="J329" s="2392"/>
      <c r="K329" s="2392"/>
      <c r="L329" s="2392"/>
      <c r="M329" s="2392"/>
      <c r="N329" s="2392"/>
      <c r="O329" s="2392"/>
      <c r="P329" s="2392"/>
      <c r="Q329" s="2392"/>
      <c r="R329" s="2392"/>
      <c r="S329" s="728"/>
      <c r="T329" s="725"/>
      <c r="U329" s="634"/>
      <c r="V329" s="634"/>
      <c r="W329" s="635"/>
      <c r="X329" s="635"/>
      <c r="Y329" s="635"/>
      <c r="Z329" s="635"/>
      <c r="AA329" s="636"/>
      <c r="AB329" s="637"/>
      <c r="AC329" s="2384"/>
      <c r="AD329" s="638"/>
      <c r="AE329" s="639" t="s">
        <v>22</v>
      </c>
      <c r="AF329" s="639"/>
      <c r="AG329" s="640" t="s">
        <v>1082</v>
      </c>
      <c r="AH329" s="641">
        <v>3</v>
      </c>
      <c r="AI329" s="634"/>
      <c r="AJ329" s="634"/>
      <c r="AK329" s="634"/>
      <c r="AL329" s="634"/>
      <c r="AM329" s="634"/>
      <c r="AN329" s="634"/>
      <c r="AO329" s="634"/>
      <c r="AP329" s="634"/>
      <c r="AQ329" s="634"/>
      <c r="AR329" s="634"/>
      <c r="AS329" s="634"/>
      <c r="AT329" s="634"/>
      <c r="AU329" s="634"/>
      <c r="AV329" s="634"/>
      <c r="AW329" s="634"/>
      <c r="AX329" s="634"/>
      <c r="AY329" s="634"/>
      <c r="AZ329" s="634"/>
      <c r="BA329" s="634"/>
      <c r="BB329" s="634"/>
      <c r="BC329" s="634"/>
      <c r="BD329" s="634"/>
      <c r="BE329" s="634"/>
      <c r="BF329" s="634"/>
      <c r="BG329" s="634"/>
      <c r="BH329" s="634"/>
      <c r="BI329" s="634"/>
      <c r="BJ329" s="634"/>
      <c r="BK329" s="634"/>
      <c r="BL329" s="634"/>
      <c r="BM329" s="634"/>
      <c r="BN329" s="634"/>
      <c r="BO329" s="634"/>
      <c r="BP329" s="634"/>
      <c r="BQ329" s="634"/>
      <c r="BR329" s="634"/>
      <c r="BS329" s="634"/>
      <c r="BT329" s="634"/>
      <c r="BU329" s="634"/>
      <c r="BV329" s="635"/>
      <c r="BW329" s="635"/>
      <c r="BX329" s="635"/>
      <c r="BY329" s="635"/>
      <c r="BZ329" s="635"/>
      <c r="CA329" s="635"/>
      <c r="CB329" s="635"/>
      <c r="CC329" s="635"/>
      <c r="CD329" s="635"/>
      <c r="CE329" s="635"/>
      <c r="CF329" s="1859"/>
    </row>
    <row customHeight="1" ht="15" hidden="1">
      <c r="A330" s="632"/>
      <c r="B330" s="633"/>
      <c r="C330" s="633"/>
      <c r="D330" s="2588"/>
      <c r="E330" s="2386" t="s">
        <v>1037</v>
      </c>
      <c r="F330" s="2387"/>
      <c r="G330" s="2388"/>
      <c r="H330" s="2392" t="str">
        <f>IF(A329="","",INDEX(DIFFERENTIATION_UNMERGE_AREA,MATCH(A329,DIFFERENTIATION_ID_DIFF,0)))</f>
        <v>Территория 4</v>
      </c>
      <c r="I330" s="2392"/>
      <c r="J330" s="2392"/>
      <c r="K330" s="2392"/>
      <c r="L330" s="2392"/>
      <c r="M330" s="2392"/>
      <c r="N330" s="2392"/>
      <c r="O330" s="2392"/>
      <c r="P330" s="2392"/>
      <c r="Q330" s="2392"/>
      <c r="R330" s="2392"/>
      <c r="S330" s="728"/>
      <c r="T330" s="725"/>
      <c r="U330" s="634"/>
      <c r="V330" s="634"/>
      <c r="W330" s="635"/>
      <c r="X330" s="635"/>
      <c r="Y330" s="635"/>
      <c r="Z330" s="635"/>
      <c r="AA330" s="636"/>
      <c r="AB330" s="637"/>
      <c r="AC330" s="2384"/>
      <c r="AD330" s="638"/>
      <c r="AE330" s="639"/>
      <c r="AF330" s="639"/>
      <c r="AG330" s="640"/>
      <c r="AH330" s="641"/>
      <c r="AI330" s="634"/>
      <c r="AJ330" s="634"/>
      <c r="AK330" s="634"/>
      <c r="AL330" s="634"/>
      <c r="AM330" s="634"/>
      <c r="AN330" s="634"/>
      <c r="AO330" s="634"/>
      <c r="AP330" s="634"/>
      <c r="AQ330" s="634"/>
      <c r="AR330" s="634"/>
      <c r="AS330" s="634"/>
      <c r="AT330" s="634"/>
      <c r="AU330" s="634"/>
      <c r="AV330" s="634"/>
      <c r="AW330" s="634"/>
      <c r="AX330" s="634"/>
      <c r="AY330" s="634"/>
      <c r="AZ330" s="634"/>
      <c r="BA330" s="634"/>
      <c r="BB330" s="634"/>
      <c r="BC330" s="634"/>
      <c r="BD330" s="634"/>
      <c r="BE330" s="634"/>
      <c r="BF330" s="634"/>
      <c r="BG330" s="634"/>
      <c r="BH330" s="634"/>
      <c r="BI330" s="634"/>
      <c r="BJ330" s="634"/>
      <c r="BK330" s="634"/>
      <c r="BL330" s="634"/>
      <c r="BM330" s="634"/>
      <c r="BN330" s="634"/>
      <c r="BO330" s="634"/>
      <c r="BP330" s="634"/>
      <c r="BQ330" s="634"/>
      <c r="BR330" s="634"/>
      <c r="BS330" s="634"/>
      <c r="BT330" s="634"/>
      <c r="BU330" s="634"/>
      <c r="BV330" s="635"/>
      <c r="BW330" s="635"/>
      <c r="BX330" s="635"/>
      <c r="BY330" s="635"/>
      <c r="BZ330" s="635"/>
      <c r="CA330" s="635"/>
      <c r="CB330" s="635"/>
      <c r="CC330" s="635"/>
      <c r="CD330" s="635"/>
      <c r="CE330" s="635"/>
      <c r="CF330" s="1859"/>
    </row>
    <row customHeight="1" ht="15" hidden="1">
      <c r="A331" s="632"/>
      <c r="B331" s="633"/>
      <c r="C331" s="633"/>
      <c r="D331" s="2588"/>
      <c r="E331" s="2386" t="s">
        <v>1038</v>
      </c>
      <c r="F331" s="2387"/>
      <c r="G331" s="2388"/>
      <c r="H331" s="2392" t="str">
        <f>IF(A329="","",INDEX(DIFFERENTIATION_UNMERGE_SYSTEM,MATCH(A329,DIFFERENTIATION_ID_DIFF,0)))</f>
        <v>с. В.Белозерки, пер. Восточный, котельная № 2-3</v>
      </c>
      <c r="I331" s="2392"/>
      <c r="J331" s="2392"/>
      <c r="K331" s="2392"/>
      <c r="L331" s="2392"/>
      <c r="M331" s="2392"/>
      <c r="N331" s="2392"/>
      <c r="O331" s="2392"/>
      <c r="P331" s="2392"/>
      <c r="Q331" s="2392"/>
      <c r="R331" s="2392"/>
      <c r="S331" s="728"/>
      <c r="T331" s="725"/>
      <c r="U331" s="634"/>
      <c r="V331" s="634"/>
      <c r="W331" s="635"/>
      <c r="X331" s="635"/>
      <c r="Y331" s="635"/>
      <c r="Z331" s="635"/>
      <c r="AA331" s="636"/>
      <c r="AB331" s="637"/>
      <c r="AC331" s="2384"/>
      <c r="AD331" s="638"/>
      <c r="AE331" s="639"/>
      <c r="AF331" s="639"/>
      <c r="AG331" s="640"/>
      <c r="AH331" s="641"/>
      <c r="AI331" s="634"/>
      <c r="AJ331" s="634"/>
      <c r="AK331" s="634"/>
      <c r="AL331" s="634"/>
      <c r="AM331" s="634"/>
      <c r="AN331" s="634"/>
      <c r="AO331" s="634"/>
      <c r="AP331" s="634"/>
      <c r="AQ331" s="634"/>
      <c r="AR331" s="634"/>
      <c r="AS331" s="634"/>
      <c r="AT331" s="634"/>
      <c r="AU331" s="634"/>
      <c r="AV331" s="634"/>
      <c r="AW331" s="634"/>
      <c r="AX331" s="634"/>
      <c r="AY331" s="634"/>
      <c r="AZ331" s="634"/>
      <c r="BA331" s="634"/>
      <c r="BB331" s="634"/>
      <c r="BC331" s="634"/>
      <c r="BD331" s="634"/>
      <c r="BE331" s="634"/>
      <c r="BF331" s="634"/>
      <c r="BG331" s="634"/>
      <c r="BH331" s="634"/>
      <c r="BI331" s="634"/>
      <c r="BJ331" s="634"/>
      <c r="BK331" s="634"/>
      <c r="BL331" s="634"/>
      <c r="BM331" s="634"/>
      <c r="BN331" s="634"/>
      <c r="BO331" s="634"/>
      <c r="BP331" s="634"/>
      <c r="BQ331" s="634"/>
      <c r="BR331" s="634"/>
      <c r="BS331" s="634"/>
      <c r="BT331" s="634"/>
      <c r="BU331" s="634"/>
      <c r="BV331" s="635"/>
      <c r="BW331" s="635"/>
      <c r="BX331" s="635"/>
      <c r="BY331" s="635"/>
      <c r="BZ331" s="635"/>
      <c r="CA331" s="635"/>
      <c r="CB331" s="635"/>
      <c r="CC331" s="635"/>
      <c r="CD331" s="635"/>
      <c r="CE331" s="635"/>
      <c r="CF331" s="1859"/>
    </row>
    <row customHeight="1" ht="24.75" hidden="1">
      <c r="A332" s="1815"/>
      <c r="B332" s="1169"/>
      <c r="C332" s="421"/>
      <c r="D332" s="2588"/>
      <c r="E332" s="2385" t="s">
        <v>1083</v>
      </c>
      <c r="F332" s="2385"/>
      <c r="G332" s="2385"/>
      <c r="H332" s="2385"/>
      <c r="I332" s="2385"/>
      <c r="J332" s="2385"/>
      <c r="K332" s="2385"/>
      <c r="L332" s="2385"/>
      <c r="M332" s="2385"/>
      <c r="N332" s="2385"/>
      <c r="O332" s="2385"/>
      <c r="P332" s="2385"/>
      <c r="Q332" s="567">
        <f>SUMIF(T333:T334,"i",Q333:Q334)</f>
        <v>0</v>
      </c>
      <c r="R332" s="1026"/>
      <c r="S332" s="1807" t="s">
        <v>1084</v>
      </c>
      <c r="T332" s="726" t="s">
        <v>1085</v>
      </c>
      <c r="U332" s="2383">
        <v>1</v>
      </c>
      <c r="V332" s="2383" t="s">
        <v>1048</v>
      </c>
      <c r="W332" s="1169"/>
      <c r="X332" s="1169"/>
      <c r="Y332" s="1169"/>
      <c r="Z332" s="1169"/>
      <c r="AA332" s="1645"/>
      <c r="AB332" s="1169"/>
      <c r="AC332" s="2384"/>
      <c r="AD332" s="638"/>
      <c r="AE332" s="1169"/>
      <c r="AF332" s="1169"/>
      <c r="AG332" s="1645"/>
      <c r="AH332" s="1645"/>
      <c r="AI332" s="1645"/>
      <c r="AJ332" s="1645"/>
      <c r="AK332" s="1645"/>
      <c r="AL332" s="1645"/>
      <c r="AM332" s="1645"/>
      <c r="AN332" s="1645"/>
      <c r="AO332" s="1645"/>
      <c r="AP332" s="1645"/>
      <c r="AQ332" s="1645"/>
      <c r="AR332" s="1645"/>
      <c r="AS332" s="1645"/>
      <c r="AT332" s="1645"/>
      <c r="AU332" s="1645"/>
      <c r="AV332" s="1645"/>
      <c r="AW332" s="1645"/>
      <c r="AX332" s="1645"/>
      <c r="AY332" s="1645"/>
      <c r="AZ332" s="1645"/>
      <c r="BA332" s="1645"/>
      <c r="BB332" s="1645"/>
      <c r="BC332" s="1645"/>
      <c r="BD332" s="1645"/>
      <c r="BE332" s="1645"/>
      <c r="BF332" s="1645"/>
      <c r="BG332" s="1645"/>
      <c r="BH332" s="1645"/>
      <c r="BI332" s="1645"/>
      <c r="BJ332" s="1645"/>
      <c r="BK332" s="1645"/>
      <c r="BL332" s="1645"/>
      <c r="BM332" s="1645"/>
      <c r="BN332" s="1645"/>
      <c r="BO332" s="1645"/>
      <c r="BP332" s="1645"/>
      <c r="BQ332" s="1645"/>
      <c r="BR332" s="1645"/>
      <c r="BS332" s="1645"/>
      <c r="BT332" s="1645"/>
      <c r="BU332" s="1645"/>
      <c r="BV332" s="1169"/>
      <c r="BW332" s="1169"/>
      <c r="BX332" s="1169"/>
      <c r="BY332" s="1169"/>
      <c r="BZ332" s="1169"/>
      <c r="CA332" s="1169"/>
      <c r="CB332" s="1169"/>
      <c r="CC332" s="1169"/>
      <c r="CD332" s="1169"/>
      <c r="CE332" s="1169"/>
      <c r="CF332" s="1859"/>
    </row>
    <row customHeight="1" ht="11.25" hidden="1">
      <c r="A333" s="1802"/>
      <c r="B333" s="1645"/>
      <c r="C333" s="1645"/>
      <c r="D333" s="2588"/>
      <c r="E333" s="644"/>
      <c r="F333" s="644">
        <v>0</v>
      </c>
      <c r="G333" s="644"/>
      <c r="H333" s="644"/>
      <c r="I333" s="644"/>
      <c r="J333" s="644"/>
      <c r="K333" s="644"/>
      <c r="L333" s="644"/>
      <c r="M333" s="644"/>
      <c r="N333" s="644"/>
      <c r="O333" s="644"/>
      <c r="P333" s="644"/>
      <c r="Q333" s="644"/>
      <c r="R333" s="644"/>
      <c r="S333" s="645"/>
      <c r="T333" s="727"/>
      <c r="U333" s="2383"/>
      <c r="V333" s="2383"/>
      <c r="W333" s="1645"/>
      <c r="X333" s="1645"/>
      <c r="Y333" s="1645"/>
      <c r="Z333" s="1645"/>
      <c r="AA333" s="1645"/>
      <c r="AB333" s="1169"/>
      <c r="AC333" s="2384"/>
      <c r="AD333" s="638"/>
      <c r="AE333" s="1169"/>
      <c r="AF333" s="1169"/>
      <c r="AG333" s="1645"/>
      <c r="AH333" s="1645"/>
      <c r="AI333" s="1645"/>
      <c r="AJ333" s="1645"/>
      <c r="AK333" s="1645"/>
      <c r="AL333" s="1645"/>
      <c r="AM333" s="1645"/>
      <c r="AN333" s="1645"/>
      <c r="AO333" s="1645"/>
      <c r="AP333" s="1645"/>
      <c r="AQ333" s="1645"/>
      <c r="AR333" s="1645"/>
      <c r="AS333" s="1645"/>
      <c r="AT333" s="1645"/>
      <c r="AU333" s="1645"/>
      <c r="AV333" s="1645"/>
      <c r="AW333" s="1645"/>
      <c r="AX333" s="1645"/>
      <c r="AY333" s="1645"/>
      <c r="AZ333" s="1645"/>
      <c r="BA333" s="1645"/>
      <c r="BB333" s="1645"/>
      <c r="BC333" s="1645"/>
      <c r="BD333" s="1645"/>
      <c r="BE333" s="1645"/>
      <c r="BF333" s="1645"/>
      <c r="BG333" s="1645"/>
      <c r="BH333" s="1645"/>
      <c r="BI333" s="1645"/>
      <c r="BJ333" s="1645"/>
      <c r="BK333" s="1645"/>
      <c r="BL333" s="1645"/>
      <c r="BM333" s="1645"/>
      <c r="BN333" s="1645"/>
      <c r="BO333" s="1645"/>
      <c r="BP333" s="1645"/>
      <c r="BQ333" s="1645"/>
      <c r="BR333" s="1645"/>
      <c r="BS333" s="1645"/>
      <c r="BT333" s="1645"/>
      <c r="BU333" s="1645"/>
      <c r="BV333" s="1645"/>
      <c r="BW333" s="1645"/>
      <c r="BX333" s="1645"/>
      <c r="BY333" s="1645"/>
      <c r="BZ333" s="1645"/>
      <c r="CA333" s="1645"/>
      <c r="CB333" s="1645"/>
      <c r="CC333" s="1645"/>
      <c r="CD333" s="1645"/>
      <c r="CE333" s="1645"/>
      <c r="CF333" s="1859"/>
    </row>
    <row customHeight="1" ht="11.25" hidden="1">
      <c r="A334" s="1815"/>
      <c r="B334" s="1169"/>
      <c r="C334" s="421"/>
      <c r="D334" s="2588"/>
      <c r="E334" s="658" t="s">
        <v>22</v>
      </c>
      <c r="F334" s="1177" t="s">
        <v>22</v>
      </c>
      <c r="G334" s="1177" t="s">
        <v>1088</v>
      </c>
      <c r="H334" s="660" t="s">
        <v>22</v>
      </c>
      <c r="I334" s="660"/>
      <c r="J334" s="660"/>
      <c r="K334" s="660"/>
      <c r="L334" s="660"/>
      <c r="M334" s="660"/>
      <c r="N334" s="660"/>
      <c r="O334" s="660"/>
      <c r="P334" s="660"/>
      <c r="Q334" s="660"/>
      <c r="R334" s="661"/>
      <c r="S334" s="662"/>
      <c r="T334" s="727"/>
      <c r="U334" s="2383"/>
      <c r="V334" s="2383"/>
      <c r="W334" s="1169"/>
      <c r="X334" s="1169"/>
      <c r="Y334" s="1169"/>
      <c r="Z334" s="1169"/>
      <c r="AA334" s="1645"/>
      <c r="AB334" s="1169"/>
      <c r="AC334" s="2384"/>
      <c r="AD334" s="638"/>
      <c r="AE334" s="1169"/>
      <c r="AF334" s="1169"/>
      <c r="AG334" s="1645"/>
      <c r="AH334" s="1645"/>
      <c r="AI334" s="1645"/>
      <c r="AJ334" s="1645"/>
      <c r="AK334" s="1645"/>
      <c r="AL334" s="1645"/>
      <c r="AM334" s="1645"/>
      <c r="AN334" s="1645"/>
      <c r="AO334" s="1645"/>
      <c r="AP334" s="1645"/>
      <c r="AQ334" s="1645"/>
      <c r="AR334" s="1645"/>
      <c r="AS334" s="1645"/>
      <c r="AT334" s="1645"/>
      <c r="AU334" s="1645"/>
      <c r="AV334" s="1645"/>
      <c r="AW334" s="1645"/>
      <c r="AX334" s="1645"/>
      <c r="AY334" s="1645"/>
      <c r="AZ334" s="1645"/>
      <c r="BA334" s="1645"/>
      <c r="BB334" s="1645"/>
      <c r="BC334" s="1645"/>
      <c r="BD334" s="1645"/>
      <c r="BE334" s="1645"/>
      <c r="BF334" s="1645"/>
      <c r="BG334" s="1645"/>
      <c r="BH334" s="1645"/>
      <c r="BI334" s="1645"/>
      <c r="BJ334" s="1645"/>
      <c r="BK334" s="1645"/>
      <c r="BL334" s="1645"/>
      <c r="BM334" s="1645"/>
      <c r="BN334" s="1645"/>
      <c r="BO334" s="1645"/>
      <c r="BP334" s="1645"/>
      <c r="BQ334" s="1645"/>
      <c r="BR334" s="1645"/>
      <c r="BS334" s="1645"/>
      <c r="BT334" s="1645"/>
      <c r="BU334" s="1645"/>
      <c r="BV334" s="1169"/>
      <c r="BW334" s="1169"/>
      <c r="BX334" s="1169"/>
      <c r="BY334" s="1169"/>
      <c r="BZ334" s="1169"/>
      <c r="CA334" s="1169"/>
      <c r="CB334" s="1169"/>
      <c r="CC334" s="1169"/>
      <c r="CD334" s="1169"/>
      <c r="CE334" s="1169"/>
      <c r="CF334" s="1859"/>
    </row>
    <row customHeight="1" ht="5.25" hidden="1">
      <c r="A335" s="1802"/>
      <c r="B335" s="1645"/>
      <c r="C335" s="1645"/>
      <c r="D335" s="2588"/>
      <c r="E335" s="1048"/>
      <c r="F335" s="1048"/>
      <c r="G335" s="1048"/>
      <c r="H335" s="1048"/>
      <c r="I335" s="1048"/>
      <c r="J335" s="1048"/>
      <c r="K335" s="1048"/>
      <c r="L335" s="1048"/>
      <c r="M335" s="1048"/>
      <c r="N335" s="1048"/>
      <c r="O335" s="1048"/>
      <c r="P335" s="1048"/>
      <c r="Q335" s="1049"/>
      <c r="R335" s="1050"/>
      <c r="S335" s="1051"/>
      <c r="T335" s="726" t="s">
        <v>1085</v>
      </c>
      <c r="U335" s="2383">
        <v>1</v>
      </c>
      <c r="V335" s="2383" t="s">
        <v>1048</v>
      </c>
      <c r="W335" s="1645"/>
      <c r="X335" s="1645"/>
      <c r="Y335" s="1645"/>
      <c r="Z335" s="1645"/>
      <c r="AA335" s="1645"/>
      <c r="AB335" s="1645"/>
      <c r="AC335" s="1046"/>
      <c r="AD335" s="1047"/>
      <c r="AE335" s="1645"/>
      <c r="AF335" s="1645"/>
      <c r="AG335" s="1645"/>
      <c r="AH335" s="1645"/>
      <c r="AI335" s="1645"/>
      <c r="AJ335" s="1645"/>
      <c r="AK335" s="1645"/>
      <c r="AL335" s="1645"/>
      <c r="AM335" s="1645"/>
      <c r="AN335" s="1645"/>
      <c r="AO335" s="1645"/>
      <c r="AP335" s="1645"/>
      <c r="AQ335" s="1645"/>
      <c r="AR335" s="1645"/>
      <c r="AS335" s="1645"/>
      <c r="AT335" s="1645"/>
      <c r="AU335" s="1645"/>
      <c r="AV335" s="1645"/>
      <c r="AW335" s="1645"/>
      <c r="AX335" s="1645"/>
      <c r="AY335" s="1645"/>
      <c r="AZ335" s="1645"/>
      <c r="BA335" s="1645"/>
      <c r="BB335" s="1645"/>
      <c r="BC335" s="1645"/>
      <c r="BD335" s="1645"/>
      <c r="BE335" s="1645"/>
      <c r="BF335" s="1645"/>
      <c r="BG335" s="1645"/>
      <c r="BH335" s="1645"/>
      <c r="BI335" s="1645"/>
      <c r="BJ335" s="1645"/>
      <c r="BK335" s="1645"/>
      <c r="BL335" s="1645"/>
      <c r="BM335" s="1645"/>
      <c r="BN335" s="1645"/>
      <c r="BO335" s="1645"/>
      <c r="BP335" s="1645"/>
      <c r="BQ335" s="1645"/>
      <c r="BR335" s="1645"/>
      <c r="BS335" s="1645"/>
      <c r="BT335" s="1645"/>
      <c r="BU335" s="1645"/>
      <c r="BV335" s="1645"/>
      <c r="BW335" s="1645"/>
      <c r="BX335" s="1645"/>
      <c r="BY335" s="1645"/>
      <c r="BZ335" s="1645"/>
      <c r="CA335" s="1645"/>
      <c r="CB335" s="1645"/>
      <c r="CC335" s="1645"/>
      <c r="CD335" s="1645"/>
      <c r="CE335" s="1645"/>
      <c r="CF335" s="1325"/>
    </row>
    <row customHeight="1" ht="5.25" hidden="1">
      <c r="A336" s="1802"/>
      <c r="B336" s="1645"/>
      <c r="C336" s="1645"/>
      <c r="D336" s="2588"/>
      <c r="E336" s="644"/>
      <c r="F336" s="644"/>
      <c r="G336" s="644"/>
      <c r="H336" s="644"/>
      <c r="I336" s="644"/>
      <c r="J336" s="644"/>
      <c r="K336" s="644"/>
      <c r="L336" s="644"/>
      <c r="M336" s="644"/>
      <c r="N336" s="644"/>
      <c r="O336" s="644"/>
      <c r="P336" s="644"/>
      <c r="Q336" s="644"/>
      <c r="R336" s="644"/>
      <c r="S336" s="645"/>
      <c r="T336" s="727"/>
      <c r="U336" s="2383"/>
      <c r="V336" s="2383"/>
      <c r="W336" s="1645"/>
      <c r="X336" s="1645"/>
      <c r="Y336" s="1645"/>
      <c r="Z336" s="1645"/>
      <c r="AA336" s="1645"/>
      <c r="AB336" s="1645"/>
      <c r="AC336" s="1046"/>
      <c r="AD336" s="1047"/>
      <c r="AE336" s="1645"/>
      <c r="AF336" s="1645"/>
      <c r="AG336" s="1645"/>
      <c r="AH336" s="1645"/>
      <c r="AI336" s="1645"/>
      <c r="AJ336" s="1645"/>
      <c r="AK336" s="1645"/>
      <c r="AL336" s="1645"/>
      <c r="AM336" s="1645"/>
      <c r="AN336" s="1645"/>
      <c r="AO336" s="1645"/>
      <c r="AP336" s="1645"/>
      <c r="AQ336" s="1645"/>
      <c r="AR336" s="1645"/>
      <c r="AS336" s="1645"/>
      <c r="AT336" s="1645"/>
      <c r="AU336" s="1645"/>
      <c r="AV336" s="1645"/>
      <c r="AW336" s="1645"/>
      <c r="AX336" s="1645"/>
      <c r="AY336" s="1645"/>
      <c r="AZ336" s="1645"/>
      <c r="BA336" s="1645"/>
      <c r="BB336" s="1645"/>
      <c r="BC336" s="1645"/>
      <c r="BD336" s="1645"/>
      <c r="BE336" s="1645"/>
      <c r="BF336" s="1645"/>
      <c r="BG336" s="1645"/>
      <c r="BH336" s="1645"/>
      <c r="BI336" s="1645"/>
      <c r="BJ336" s="1645"/>
      <c r="BK336" s="1645"/>
      <c r="BL336" s="1645"/>
      <c r="BM336" s="1645"/>
      <c r="BN336" s="1645"/>
      <c r="BO336" s="1645"/>
      <c r="BP336" s="1645"/>
      <c r="BQ336" s="1645"/>
      <c r="BR336" s="1645"/>
      <c r="BS336" s="1645"/>
      <c r="BT336" s="1645"/>
      <c r="BU336" s="1645"/>
      <c r="BV336" s="1645"/>
      <c r="BW336" s="1645"/>
      <c r="BX336" s="1645"/>
      <c r="BY336" s="1645"/>
      <c r="BZ336" s="1645"/>
      <c r="CA336" s="1645"/>
      <c r="CB336" s="1645"/>
      <c r="CC336" s="1645"/>
      <c r="CD336" s="1645"/>
      <c r="CE336" s="1645"/>
      <c r="CF336" s="1325"/>
    </row>
    <row customHeight="1" ht="5.25" hidden="1">
      <c r="A337" s="1802"/>
      <c r="B337" s="1645"/>
      <c r="C337" s="1645"/>
      <c r="D337" s="2589"/>
      <c r="E337" s="1052"/>
      <c r="F337" s="1053"/>
      <c r="G337" s="1053"/>
      <c r="H337" s="1054"/>
      <c r="I337" s="1054"/>
      <c r="J337" s="1054"/>
      <c r="K337" s="1054"/>
      <c r="L337" s="1054"/>
      <c r="M337" s="1054"/>
      <c r="N337" s="1054"/>
      <c r="O337" s="1054"/>
      <c r="P337" s="1054"/>
      <c r="Q337" s="1054"/>
      <c r="R337" s="955"/>
      <c r="S337" s="1055"/>
      <c r="T337" s="727"/>
      <c r="U337" s="2383"/>
      <c r="V337" s="2383"/>
      <c r="W337" s="1645"/>
      <c r="X337" s="1645"/>
      <c r="Y337" s="1645"/>
      <c r="Z337" s="1645"/>
      <c r="AA337" s="1645"/>
      <c r="AB337" s="1645"/>
      <c r="AC337" s="1046"/>
      <c r="AD337" s="1047"/>
      <c r="AE337" s="1645"/>
      <c r="AF337" s="1645"/>
      <c r="AG337" s="1645"/>
      <c r="AH337" s="1645"/>
      <c r="AI337" s="1645"/>
      <c r="AJ337" s="1645"/>
      <c r="AK337" s="1645"/>
      <c r="AL337" s="1645"/>
      <c r="AM337" s="1645"/>
      <c r="AN337" s="1645"/>
      <c r="AO337" s="1645"/>
      <c r="AP337" s="1645"/>
      <c r="AQ337" s="1645"/>
      <c r="AR337" s="1645"/>
      <c r="AS337" s="1645"/>
      <c r="AT337" s="1645"/>
      <c r="AU337" s="1645"/>
      <c r="AV337" s="1645"/>
      <c r="AW337" s="1645"/>
      <c r="AX337" s="1645"/>
      <c r="AY337" s="1645"/>
      <c r="AZ337" s="1645"/>
      <c r="BA337" s="1645"/>
      <c r="BB337" s="1645"/>
      <c r="BC337" s="1645"/>
      <c r="BD337" s="1645"/>
      <c r="BE337" s="1645"/>
      <c r="BF337" s="1645"/>
      <c r="BG337" s="1645"/>
      <c r="BH337" s="1645"/>
      <c r="BI337" s="1645"/>
      <c r="BJ337" s="1645"/>
      <c r="BK337" s="1645"/>
      <c r="BL337" s="1645"/>
      <c r="BM337" s="1645"/>
      <c r="BN337" s="1645"/>
      <c r="BO337" s="1645"/>
      <c r="BP337" s="1645"/>
      <c r="BQ337" s="1645"/>
      <c r="BR337" s="1645"/>
      <c r="BS337" s="1645"/>
      <c r="BT337" s="1645"/>
      <c r="BU337" s="1645"/>
      <c r="BV337" s="1645"/>
      <c r="BW337" s="1645"/>
      <c r="BX337" s="1645"/>
      <c r="BY337" s="1645"/>
      <c r="BZ337" s="1645"/>
      <c r="CA337" s="1645"/>
      <c r="CB337" s="1645"/>
      <c r="CC337" s="1645"/>
      <c r="CD337" s="1645"/>
      <c r="CE337" s="1645"/>
      <c r="CF337" s="1325"/>
    </row>
    <row customHeight="1" ht="15" hidden="1">
      <c r="A338" s="632" t="s">
        <v>281</v>
      </c>
      <c r="B338" s="633"/>
      <c r="C338" s="633" t="s">
        <v>22</v>
      </c>
      <c r="D338" s="2587" t="s">
        <v>1123</v>
      </c>
      <c r="E338" s="2386" t="s">
        <v>196</v>
      </c>
      <c r="F338" s="2387"/>
      <c r="G338" s="2388"/>
      <c r="H338" s="2392" t="str">
        <f>IF(A338="","",INDEX(DIFFERENTIATION_UNMERGE_VD,MATCH(A338,DIFFERENTIATION_ID_DIFF,0)))</f>
        <v>Производство тепловой энергии. Некомбинированная выработка</v>
      </c>
      <c r="I338" s="2392"/>
      <c r="J338" s="2392"/>
      <c r="K338" s="2392"/>
      <c r="L338" s="2392"/>
      <c r="M338" s="2392"/>
      <c r="N338" s="2392"/>
      <c r="O338" s="2392"/>
      <c r="P338" s="2392"/>
      <c r="Q338" s="2392"/>
      <c r="R338" s="2392"/>
      <c r="S338" s="728"/>
      <c r="T338" s="725"/>
      <c r="U338" s="634"/>
      <c r="V338" s="634"/>
      <c r="W338" s="635"/>
      <c r="X338" s="635"/>
      <c r="Y338" s="635"/>
      <c r="Z338" s="635"/>
      <c r="AA338" s="636"/>
      <c r="AB338" s="637"/>
      <c r="AC338" s="2384"/>
      <c r="AD338" s="638"/>
      <c r="AE338" s="639" t="s">
        <v>22</v>
      </c>
      <c r="AF338" s="639"/>
      <c r="AG338" s="640" t="s">
        <v>1082</v>
      </c>
      <c r="AH338" s="641">
        <v>3</v>
      </c>
      <c r="AI338" s="634"/>
      <c r="AJ338" s="634"/>
      <c r="AK338" s="634"/>
      <c r="AL338" s="634"/>
      <c r="AM338" s="634"/>
      <c r="AN338" s="634"/>
      <c r="AO338" s="634"/>
      <c r="AP338" s="634"/>
      <c r="AQ338" s="634"/>
      <c r="AR338" s="634"/>
      <c r="AS338" s="634"/>
      <c r="AT338" s="634"/>
      <c r="AU338" s="634"/>
      <c r="AV338" s="634"/>
      <c r="AW338" s="634"/>
      <c r="AX338" s="634"/>
      <c r="AY338" s="634"/>
      <c r="AZ338" s="634"/>
      <c r="BA338" s="634"/>
      <c r="BB338" s="634"/>
      <c r="BC338" s="634"/>
      <c r="BD338" s="634"/>
      <c r="BE338" s="634"/>
      <c r="BF338" s="634"/>
      <c r="BG338" s="634"/>
      <c r="BH338" s="634"/>
      <c r="BI338" s="634"/>
      <c r="BJ338" s="634"/>
      <c r="BK338" s="634"/>
      <c r="BL338" s="634"/>
      <c r="BM338" s="634"/>
      <c r="BN338" s="634"/>
      <c r="BO338" s="634"/>
      <c r="BP338" s="634"/>
      <c r="BQ338" s="634"/>
      <c r="BR338" s="634"/>
      <c r="BS338" s="634"/>
      <c r="BT338" s="634"/>
      <c r="BU338" s="634"/>
      <c r="BV338" s="635"/>
      <c r="BW338" s="635"/>
      <c r="BX338" s="635"/>
      <c r="BY338" s="635"/>
      <c r="BZ338" s="635"/>
      <c r="CA338" s="635"/>
      <c r="CB338" s="635"/>
      <c r="CC338" s="635"/>
      <c r="CD338" s="635"/>
      <c r="CE338" s="635"/>
      <c r="CF338" s="1859"/>
    </row>
    <row customHeight="1" ht="15" hidden="1">
      <c r="A339" s="632"/>
      <c r="B339" s="633"/>
      <c r="C339" s="633"/>
      <c r="D339" s="2588"/>
      <c r="E339" s="2386" t="s">
        <v>1037</v>
      </c>
      <c r="F339" s="2387"/>
      <c r="G339" s="2388"/>
      <c r="H339" s="2392" t="str">
        <f>IF(A338="","",INDEX(DIFFERENTIATION_UNMERGE_AREA,MATCH(A338,DIFFERENTIATION_ID_DIFF,0)))</f>
        <v>Территория 4</v>
      </c>
      <c r="I339" s="2392"/>
      <c r="J339" s="2392"/>
      <c r="K339" s="2392"/>
      <c r="L339" s="2392"/>
      <c r="M339" s="2392"/>
      <c r="N339" s="2392"/>
      <c r="O339" s="2392"/>
      <c r="P339" s="2392"/>
      <c r="Q339" s="2392"/>
      <c r="R339" s="2392"/>
      <c r="S339" s="728"/>
      <c r="T339" s="725"/>
      <c r="U339" s="634"/>
      <c r="V339" s="634"/>
      <c r="W339" s="635"/>
      <c r="X339" s="635"/>
      <c r="Y339" s="635"/>
      <c r="Z339" s="635"/>
      <c r="AA339" s="636"/>
      <c r="AB339" s="637"/>
      <c r="AC339" s="2384"/>
      <c r="AD339" s="638"/>
      <c r="AE339" s="639"/>
      <c r="AF339" s="639"/>
      <c r="AG339" s="640"/>
      <c r="AH339" s="641"/>
      <c r="AI339" s="634"/>
      <c r="AJ339" s="634"/>
      <c r="AK339" s="634"/>
      <c r="AL339" s="634"/>
      <c r="AM339" s="634"/>
      <c r="AN339" s="634"/>
      <c r="AO339" s="634"/>
      <c r="AP339" s="634"/>
      <c r="AQ339" s="634"/>
      <c r="AR339" s="634"/>
      <c r="AS339" s="634"/>
      <c r="AT339" s="634"/>
      <c r="AU339" s="634"/>
      <c r="AV339" s="634"/>
      <c r="AW339" s="634"/>
      <c r="AX339" s="634"/>
      <c r="AY339" s="634"/>
      <c r="AZ339" s="634"/>
      <c r="BA339" s="634"/>
      <c r="BB339" s="634"/>
      <c r="BC339" s="634"/>
      <c r="BD339" s="634"/>
      <c r="BE339" s="634"/>
      <c r="BF339" s="634"/>
      <c r="BG339" s="634"/>
      <c r="BH339" s="634"/>
      <c r="BI339" s="634"/>
      <c r="BJ339" s="634"/>
      <c r="BK339" s="634"/>
      <c r="BL339" s="634"/>
      <c r="BM339" s="634"/>
      <c r="BN339" s="634"/>
      <c r="BO339" s="634"/>
      <c r="BP339" s="634"/>
      <c r="BQ339" s="634"/>
      <c r="BR339" s="634"/>
      <c r="BS339" s="634"/>
      <c r="BT339" s="634"/>
      <c r="BU339" s="634"/>
      <c r="BV339" s="635"/>
      <c r="BW339" s="635"/>
      <c r="BX339" s="635"/>
      <c r="BY339" s="635"/>
      <c r="BZ339" s="635"/>
      <c r="CA339" s="635"/>
      <c r="CB339" s="635"/>
      <c r="CC339" s="635"/>
      <c r="CD339" s="635"/>
      <c r="CE339" s="635"/>
      <c r="CF339" s="1859"/>
    </row>
    <row customHeight="1" ht="15" hidden="1">
      <c r="A340" s="632"/>
      <c r="B340" s="633"/>
      <c r="C340" s="633"/>
      <c r="D340" s="2588"/>
      <c r="E340" s="2386" t="s">
        <v>1038</v>
      </c>
      <c r="F340" s="2387"/>
      <c r="G340" s="2388"/>
      <c r="H340" s="2392" t="str">
        <f>IF(A338="","",INDEX(DIFFERENTIATION_UNMERGE_SYSTEM,MATCH(A338,DIFFERENTIATION_ID_DIFF,0)))</f>
        <v>с. В.Белозерки, пер. Западный, котельная № 2-4</v>
      </c>
      <c r="I340" s="2392"/>
      <c r="J340" s="2392"/>
      <c r="K340" s="2392"/>
      <c r="L340" s="2392"/>
      <c r="M340" s="2392"/>
      <c r="N340" s="2392"/>
      <c r="O340" s="2392"/>
      <c r="P340" s="2392"/>
      <c r="Q340" s="2392"/>
      <c r="R340" s="2392"/>
      <c r="S340" s="728"/>
      <c r="T340" s="725"/>
      <c r="U340" s="634"/>
      <c r="V340" s="634"/>
      <c r="W340" s="635"/>
      <c r="X340" s="635"/>
      <c r="Y340" s="635"/>
      <c r="Z340" s="635"/>
      <c r="AA340" s="636"/>
      <c r="AB340" s="637"/>
      <c r="AC340" s="2384"/>
      <c r="AD340" s="638"/>
      <c r="AE340" s="639"/>
      <c r="AF340" s="639"/>
      <c r="AG340" s="640"/>
      <c r="AH340" s="641"/>
      <c r="AI340" s="634"/>
      <c r="AJ340" s="634"/>
      <c r="AK340" s="634"/>
      <c r="AL340" s="634"/>
      <c r="AM340" s="634"/>
      <c r="AN340" s="634"/>
      <c r="AO340" s="634"/>
      <c r="AP340" s="634"/>
      <c r="AQ340" s="634"/>
      <c r="AR340" s="634"/>
      <c r="AS340" s="634"/>
      <c r="AT340" s="634"/>
      <c r="AU340" s="634"/>
      <c r="AV340" s="634"/>
      <c r="AW340" s="634"/>
      <c r="AX340" s="634"/>
      <c r="AY340" s="634"/>
      <c r="AZ340" s="634"/>
      <c r="BA340" s="634"/>
      <c r="BB340" s="634"/>
      <c r="BC340" s="634"/>
      <c r="BD340" s="634"/>
      <c r="BE340" s="634"/>
      <c r="BF340" s="634"/>
      <c r="BG340" s="634"/>
      <c r="BH340" s="634"/>
      <c r="BI340" s="634"/>
      <c r="BJ340" s="634"/>
      <c r="BK340" s="634"/>
      <c r="BL340" s="634"/>
      <c r="BM340" s="634"/>
      <c r="BN340" s="634"/>
      <c r="BO340" s="634"/>
      <c r="BP340" s="634"/>
      <c r="BQ340" s="634"/>
      <c r="BR340" s="634"/>
      <c r="BS340" s="634"/>
      <c r="BT340" s="634"/>
      <c r="BU340" s="634"/>
      <c r="BV340" s="635"/>
      <c r="BW340" s="635"/>
      <c r="BX340" s="635"/>
      <c r="BY340" s="635"/>
      <c r="BZ340" s="635"/>
      <c r="CA340" s="635"/>
      <c r="CB340" s="635"/>
      <c r="CC340" s="635"/>
      <c r="CD340" s="635"/>
      <c r="CE340" s="635"/>
      <c r="CF340" s="1859"/>
    </row>
    <row customHeight="1" ht="24.75" hidden="1">
      <c r="A341" s="1815"/>
      <c r="B341" s="1169"/>
      <c r="C341" s="421"/>
      <c r="D341" s="2588"/>
      <c r="E341" s="2385" t="s">
        <v>1083</v>
      </c>
      <c r="F341" s="2385"/>
      <c r="G341" s="2385"/>
      <c r="H341" s="2385"/>
      <c r="I341" s="2385"/>
      <c r="J341" s="2385"/>
      <c r="K341" s="2385"/>
      <c r="L341" s="2385"/>
      <c r="M341" s="2385"/>
      <c r="N341" s="2385"/>
      <c r="O341" s="2385"/>
      <c r="P341" s="2385"/>
      <c r="Q341" s="567">
        <f>SUMIF(T342:T343,"i",Q342:Q343)</f>
        <v>0</v>
      </c>
      <c r="R341" s="1026"/>
      <c r="S341" s="1807" t="s">
        <v>1084</v>
      </c>
      <c r="T341" s="726" t="s">
        <v>1085</v>
      </c>
      <c r="U341" s="2383">
        <v>1</v>
      </c>
      <c r="V341" s="2383" t="s">
        <v>1048</v>
      </c>
      <c r="W341" s="1169"/>
      <c r="X341" s="1169"/>
      <c r="Y341" s="1169"/>
      <c r="Z341" s="1169"/>
      <c r="AA341" s="1645"/>
      <c r="AB341" s="1169"/>
      <c r="AC341" s="2384"/>
      <c r="AD341" s="638"/>
      <c r="AE341" s="1169"/>
      <c r="AF341" s="1169"/>
      <c r="AG341" s="1645"/>
      <c r="AH341" s="1645"/>
      <c r="AI341" s="1645"/>
      <c r="AJ341" s="1645"/>
      <c r="AK341" s="1645"/>
      <c r="AL341" s="1645"/>
      <c r="AM341" s="1645"/>
      <c r="AN341" s="1645"/>
      <c r="AO341" s="1645"/>
      <c r="AP341" s="1645"/>
      <c r="AQ341" s="1645"/>
      <c r="AR341" s="1645"/>
      <c r="AS341" s="1645"/>
      <c r="AT341" s="1645"/>
      <c r="AU341" s="1645"/>
      <c r="AV341" s="1645"/>
      <c r="AW341" s="1645"/>
      <c r="AX341" s="1645"/>
      <c r="AY341" s="1645"/>
      <c r="AZ341" s="1645"/>
      <c r="BA341" s="1645"/>
      <c r="BB341" s="1645"/>
      <c r="BC341" s="1645"/>
      <c r="BD341" s="1645"/>
      <c r="BE341" s="1645"/>
      <c r="BF341" s="1645"/>
      <c r="BG341" s="1645"/>
      <c r="BH341" s="1645"/>
      <c r="BI341" s="1645"/>
      <c r="BJ341" s="1645"/>
      <c r="BK341" s="1645"/>
      <c r="BL341" s="1645"/>
      <c r="BM341" s="1645"/>
      <c r="BN341" s="1645"/>
      <c r="BO341" s="1645"/>
      <c r="BP341" s="1645"/>
      <c r="BQ341" s="1645"/>
      <c r="BR341" s="1645"/>
      <c r="BS341" s="1645"/>
      <c r="BT341" s="1645"/>
      <c r="BU341" s="1645"/>
      <c r="BV341" s="1169"/>
      <c r="BW341" s="1169"/>
      <c r="BX341" s="1169"/>
      <c r="BY341" s="1169"/>
      <c r="BZ341" s="1169"/>
      <c r="CA341" s="1169"/>
      <c r="CB341" s="1169"/>
      <c r="CC341" s="1169"/>
      <c r="CD341" s="1169"/>
      <c r="CE341" s="1169"/>
      <c r="CF341" s="1859"/>
    </row>
    <row customHeight="1" ht="11.25" hidden="1">
      <c r="A342" s="1802"/>
      <c r="B342" s="1645"/>
      <c r="C342" s="1645"/>
      <c r="D342" s="2588"/>
      <c r="E342" s="644"/>
      <c r="F342" s="644">
        <v>0</v>
      </c>
      <c r="G342" s="644"/>
      <c r="H342" s="644"/>
      <c r="I342" s="644"/>
      <c r="J342" s="644"/>
      <c r="K342" s="644"/>
      <c r="L342" s="644"/>
      <c r="M342" s="644"/>
      <c r="N342" s="644"/>
      <c r="O342" s="644"/>
      <c r="P342" s="644"/>
      <c r="Q342" s="644"/>
      <c r="R342" s="644"/>
      <c r="S342" s="645"/>
      <c r="T342" s="727"/>
      <c r="U342" s="2383"/>
      <c r="V342" s="2383"/>
      <c r="W342" s="1645"/>
      <c r="X342" s="1645"/>
      <c r="Y342" s="1645"/>
      <c r="Z342" s="1645"/>
      <c r="AA342" s="1645"/>
      <c r="AB342" s="1169"/>
      <c r="AC342" s="2384"/>
      <c r="AD342" s="638"/>
      <c r="AE342" s="1169"/>
      <c r="AF342" s="1169"/>
      <c r="AG342" s="1645"/>
      <c r="AH342" s="1645"/>
      <c r="AI342" s="1645"/>
      <c r="AJ342" s="1645"/>
      <c r="AK342" s="1645"/>
      <c r="AL342" s="1645"/>
      <c r="AM342" s="1645"/>
      <c r="AN342" s="1645"/>
      <c r="AO342" s="1645"/>
      <c r="AP342" s="1645"/>
      <c r="AQ342" s="1645"/>
      <c r="AR342" s="1645"/>
      <c r="AS342" s="1645"/>
      <c r="AT342" s="1645"/>
      <c r="AU342" s="1645"/>
      <c r="AV342" s="1645"/>
      <c r="AW342" s="1645"/>
      <c r="AX342" s="1645"/>
      <c r="AY342" s="1645"/>
      <c r="AZ342" s="1645"/>
      <c r="BA342" s="1645"/>
      <c r="BB342" s="1645"/>
      <c r="BC342" s="1645"/>
      <c r="BD342" s="1645"/>
      <c r="BE342" s="1645"/>
      <c r="BF342" s="1645"/>
      <c r="BG342" s="1645"/>
      <c r="BH342" s="1645"/>
      <c r="BI342" s="1645"/>
      <c r="BJ342" s="1645"/>
      <c r="BK342" s="1645"/>
      <c r="BL342" s="1645"/>
      <c r="BM342" s="1645"/>
      <c r="BN342" s="1645"/>
      <c r="BO342" s="1645"/>
      <c r="BP342" s="1645"/>
      <c r="BQ342" s="1645"/>
      <c r="BR342" s="1645"/>
      <c r="BS342" s="1645"/>
      <c r="BT342" s="1645"/>
      <c r="BU342" s="1645"/>
      <c r="BV342" s="1645"/>
      <c r="BW342" s="1645"/>
      <c r="BX342" s="1645"/>
      <c r="BY342" s="1645"/>
      <c r="BZ342" s="1645"/>
      <c r="CA342" s="1645"/>
      <c r="CB342" s="1645"/>
      <c r="CC342" s="1645"/>
      <c r="CD342" s="1645"/>
      <c r="CE342" s="1645"/>
      <c r="CF342" s="1859"/>
    </row>
    <row customHeight="1" ht="11.25" hidden="1">
      <c r="A343" s="1815"/>
      <c r="B343" s="1169"/>
      <c r="C343" s="421"/>
      <c r="D343" s="2588"/>
      <c r="E343" s="658" t="s">
        <v>22</v>
      </c>
      <c r="F343" s="1177" t="s">
        <v>22</v>
      </c>
      <c r="G343" s="1177" t="s">
        <v>1088</v>
      </c>
      <c r="H343" s="660" t="s">
        <v>22</v>
      </c>
      <c r="I343" s="660"/>
      <c r="J343" s="660"/>
      <c r="K343" s="660"/>
      <c r="L343" s="660"/>
      <c r="M343" s="660"/>
      <c r="N343" s="660"/>
      <c r="O343" s="660"/>
      <c r="P343" s="660"/>
      <c r="Q343" s="660"/>
      <c r="R343" s="661"/>
      <c r="S343" s="662"/>
      <c r="T343" s="727"/>
      <c r="U343" s="2383"/>
      <c r="V343" s="2383"/>
      <c r="W343" s="1169"/>
      <c r="X343" s="1169"/>
      <c r="Y343" s="1169"/>
      <c r="Z343" s="1169"/>
      <c r="AA343" s="1645"/>
      <c r="AB343" s="1169"/>
      <c r="AC343" s="2384"/>
      <c r="AD343" s="638"/>
      <c r="AE343" s="1169"/>
      <c r="AF343" s="1169"/>
      <c r="AG343" s="1645"/>
      <c r="AH343" s="1645"/>
      <c r="AI343" s="1645"/>
      <c r="AJ343" s="1645"/>
      <c r="AK343" s="1645"/>
      <c r="AL343" s="1645"/>
      <c r="AM343" s="1645"/>
      <c r="AN343" s="1645"/>
      <c r="AO343" s="1645"/>
      <c r="AP343" s="1645"/>
      <c r="AQ343" s="1645"/>
      <c r="AR343" s="1645"/>
      <c r="AS343" s="1645"/>
      <c r="AT343" s="1645"/>
      <c r="AU343" s="1645"/>
      <c r="AV343" s="1645"/>
      <c r="AW343" s="1645"/>
      <c r="AX343" s="1645"/>
      <c r="AY343" s="1645"/>
      <c r="AZ343" s="1645"/>
      <c r="BA343" s="1645"/>
      <c r="BB343" s="1645"/>
      <c r="BC343" s="1645"/>
      <c r="BD343" s="1645"/>
      <c r="BE343" s="1645"/>
      <c r="BF343" s="1645"/>
      <c r="BG343" s="1645"/>
      <c r="BH343" s="1645"/>
      <c r="BI343" s="1645"/>
      <c r="BJ343" s="1645"/>
      <c r="BK343" s="1645"/>
      <c r="BL343" s="1645"/>
      <c r="BM343" s="1645"/>
      <c r="BN343" s="1645"/>
      <c r="BO343" s="1645"/>
      <c r="BP343" s="1645"/>
      <c r="BQ343" s="1645"/>
      <c r="BR343" s="1645"/>
      <c r="BS343" s="1645"/>
      <c r="BT343" s="1645"/>
      <c r="BU343" s="1645"/>
      <c r="BV343" s="1169"/>
      <c r="BW343" s="1169"/>
      <c r="BX343" s="1169"/>
      <c r="BY343" s="1169"/>
      <c r="BZ343" s="1169"/>
      <c r="CA343" s="1169"/>
      <c r="CB343" s="1169"/>
      <c r="CC343" s="1169"/>
      <c r="CD343" s="1169"/>
      <c r="CE343" s="1169"/>
      <c r="CF343" s="1859"/>
    </row>
    <row customHeight="1" ht="5.25" hidden="1">
      <c r="A344" s="1802"/>
      <c r="B344" s="1645"/>
      <c r="C344" s="1645"/>
      <c r="D344" s="2588"/>
      <c r="E344" s="1048"/>
      <c r="F344" s="1048"/>
      <c r="G344" s="1048"/>
      <c r="H344" s="1048"/>
      <c r="I344" s="1048"/>
      <c r="J344" s="1048"/>
      <c r="K344" s="1048"/>
      <c r="L344" s="1048"/>
      <c r="M344" s="1048"/>
      <c r="N344" s="1048"/>
      <c r="O344" s="1048"/>
      <c r="P344" s="1048"/>
      <c r="Q344" s="1049"/>
      <c r="R344" s="1050"/>
      <c r="S344" s="1051"/>
      <c r="T344" s="726" t="s">
        <v>1085</v>
      </c>
      <c r="U344" s="2383">
        <v>1</v>
      </c>
      <c r="V344" s="2383" t="s">
        <v>1048</v>
      </c>
      <c r="W344" s="1645"/>
      <c r="X344" s="1645"/>
      <c r="Y344" s="1645"/>
      <c r="Z344" s="1645"/>
      <c r="AA344" s="1645"/>
      <c r="AB344" s="1645"/>
      <c r="AC344" s="1046"/>
      <c r="AD344" s="1047"/>
      <c r="AE344" s="1645"/>
      <c r="AF344" s="1645"/>
      <c r="AG344" s="1645"/>
      <c r="AH344" s="1645"/>
      <c r="AI344" s="1645"/>
      <c r="AJ344" s="1645"/>
      <c r="AK344" s="1645"/>
      <c r="AL344" s="1645"/>
      <c r="AM344" s="1645"/>
      <c r="AN344" s="1645"/>
      <c r="AO344" s="1645"/>
      <c r="AP344" s="1645"/>
      <c r="AQ344" s="1645"/>
      <c r="AR344" s="1645"/>
      <c r="AS344" s="1645"/>
      <c r="AT344" s="1645"/>
      <c r="AU344" s="1645"/>
      <c r="AV344" s="1645"/>
      <c r="AW344" s="1645"/>
      <c r="AX344" s="1645"/>
      <c r="AY344" s="1645"/>
      <c r="AZ344" s="1645"/>
      <c r="BA344" s="1645"/>
      <c r="BB344" s="1645"/>
      <c r="BC344" s="1645"/>
      <c r="BD344" s="1645"/>
      <c r="BE344" s="1645"/>
      <c r="BF344" s="1645"/>
      <c r="BG344" s="1645"/>
      <c r="BH344" s="1645"/>
      <c r="BI344" s="1645"/>
      <c r="BJ344" s="1645"/>
      <c r="BK344" s="1645"/>
      <c r="BL344" s="1645"/>
      <c r="BM344" s="1645"/>
      <c r="BN344" s="1645"/>
      <c r="BO344" s="1645"/>
      <c r="BP344" s="1645"/>
      <c r="BQ344" s="1645"/>
      <c r="BR344" s="1645"/>
      <c r="BS344" s="1645"/>
      <c r="BT344" s="1645"/>
      <c r="BU344" s="1645"/>
      <c r="BV344" s="1645"/>
      <c r="BW344" s="1645"/>
      <c r="BX344" s="1645"/>
      <c r="BY344" s="1645"/>
      <c r="BZ344" s="1645"/>
      <c r="CA344" s="1645"/>
      <c r="CB344" s="1645"/>
      <c r="CC344" s="1645"/>
      <c r="CD344" s="1645"/>
      <c r="CE344" s="1645"/>
      <c r="CF344" s="1325"/>
    </row>
    <row customHeight="1" ht="5.25" hidden="1">
      <c r="A345" s="1802"/>
      <c r="B345" s="1645"/>
      <c r="C345" s="1645"/>
      <c r="D345" s="2588"/>
      <c r="E345" s="644"/>
      <c r="F345" s="644"/>
      <c r="G345" s="644"/>
      <c r="H345" s="644"/>
      <c r="I345" s="644"/>
      <c r="J345" s="644"/>
      <c r="K345" s="644"/>
      <c r="L345" s="644"/>
      <c r="M345" s="644"/>
      <c r="N345" s="644"/>
      <c r="O345" s="644"/>
      <c r="P345" s="644"/>
      <c r="Q345" s="644"/>
      <c r="R345" s="644"/>
      <c r="S345" s="645"/>
      <c r="T345" s="727"/>
      <c r="U345" s="2383"/>
      <c r="V345" s="2383"/>
      <c r="W345" s="1645"/>
      <c r="X345" s="1645"/>
      <c r="Y345" s="1645"/>
      <c r="Z345" s="1645"/>
      <c r="AA345" s="1645"/>
      <c r="AB345" s="1645"/>
      <c r="AC345" s="1046"/>
      <c r="AD345" s="1047"/>
      <c r="AE345" s="1645"/>
      <c r="AF345" s="1645"/>
      <c r="AG345" s="1645"/>
      <c r="AH345" s="1645"/>
      <c r="AI345" s="1645"/>
      <c r="AJ345" s="1645"/>
      <c r="AK345" s="1645"/>
      <c r="AL345" s="1645"/>
      <c r="AM345" s="1645"/>
      <c r="AN345" s="1645"/>
      <c r="AO345" s="1645"/>
      <c r="AP345" s="1645"/>
      <c r="AQ345" s="1645"/>
      <c r="AR345" s="1645"/>
      <c r="AS345" s="1645"/>
      <c r="AT345" s="1645"/>
      <c r="AU345" s="1645"/>
      <c r="AV345" s="1645"/>
      <c r="AW345" s="1645"/>
      <c r="AX345" s="1645"/>
      <c r="AY345" s="1645"/>
      <c r="AZ345" s="1645"/>
      <c r="BA345" s="1645"/>
      <c r="BB345" s="1645"/>
      <c r="BC345" s="1645"/>
      <c r="BD345" s="1645"/>
      <c r="BE345" s="1645"/>
      <c r="BF345" s="1645"/>
      <c r="BG345" s="1645"/>
      <c r="BH345" s="1645"/>
      <c r="BI345" s="1645"/>
      <c r="BJ345" s="1645"/>
      <c r="BK345" s="1645"/>
      <c r="BL345" s="1645"/>
      <c r="BM345" s="1645"/>
      <c r="BN345" s="1645"/>
      <c r="BO345" s="1645"/>
      <c r="BP345" s="1645"/>
      <c r="BQ345" s="1645"/>
      <c r="BR345" s="1645"/>
      <c r="BS345" s="1645"/>
      <c r="BT345" s="1645"/>
      <c r="BU345" s="1645"/>
      <c r="BV345" s="1645"/>
      <c r="BW345" s="1645"/>
      <c r="BX345" s="1645"/>
      <c r="BY345" s="1645"/>
      <c r="BZ345" s="1645"/>
      <c r="CA345" s="1645"/>
      <c r="CB345" s="1645"/>
      <c r="CC345" s="1645"/>
      <c r="CD345" s="1645"/>
      <c r="CE345" s="1645"/>
      <c r="CF345" s="1325"/>
    </row>
    <row customHeight="1" ht="5.25" hidden="1">
      <c r="A346" s="1802"/>
      <c r="B346" s="1645"/>
      <c r="C346" s="1645"/>
      <c r="D346" s="2589"/>
      <c r="E346" s="1052"/>
      <c r="F346" s="1053"/>
      <c r="G346" s="1053"/>
      <c r="H346" s="1054"/>
      <c r="I346" s="1054"/>
      <c r="J346" s="1054"/>
      <c r="K346" s="1054"/>
      <c r="L346" s="1054"/>
      <c r="M346" s="1054"/>
      <c r="N346" s="1054"/>
      <c r="O346" s="1054"/>
      <c r="P346" s="1054"/>
      <c r="Q346" s="1054"/>
      <c r="R346" s="955"/>
      <c r="S346" s="1055"/>
      <c r="T346" s="727"/>
      <c r="U346" s="2383"/>
      <c r="V346" s="2383"/>
      <c r="W346" s="1645"/>
      <c r="X346" s="1645"/>
      <c r="Y346" s="1645"/>
      <c r="Z346" s="1645"/>
      <c r="AA346" s="1645"/>
      <c r="AB346" s="1645"/>
      <c r="AC346" s="1046"/>
      <c r="AD346" s="1047"/>
      <c r="AE346" s="1645"/>
      <c r="AF346" s="1645"/>
      <c r="AG346" s="1645"/>
      <c r="AH346" s="1645"/>
      <c r="AI346" s="1645"/>
      <c r="AJ346" s="1645"/>
      <c r="AK346" s="1645"/>
      <c r="AL346" s="1645"/>
      <c r="AM346" s="1645"/>
      <c r="AN346" s="1645"/>
      <c r="AO346" s="1645"/>
      <c r="AP346" s="1645"/>
      <c r="AQ346" s="1645"/>
      <c r="AR346" s="1645"/>
      <c r="AS346" s="1645"/>
      <c r="AT346" s="1645"/>
      <c r="AU346" s="1645"/>
      <c r="AV346" s="1645"/>
      <c r="AW346" s="1645"/>
      <c r="AX346" s="1645"/>
      <c r="AY346" s="1645"/>
      <c r="AZ346" s="1645"/>
      <c r="BA346" s="1645"/>
      <c r="BB346" s="1645"/>
      <c r="BC346" s="1645"/>
      <c r="BD346" s="1645"/>
      <c r="BE346" s="1645"/>
      <c r="BF346" s="1645"/>
      <c r="BG346" s="1645"/>
      <c r="BH346" s="1645"/>
      <c r="BI346" s="1645"/>
      <c r="BJ346" s="1645"/>
      <c r="BK346" s="1645"/>
      <c r="BL346" s="1645"/>
      <c r="BM346" s="1645"/>
      <c r="BN346" s="1645"/>
      <c r="BO346" s="1645"/>
      <c r="BP346" s="1645"/>
      <c r="BQ346" s="1645"/>
      <c r="BR346" s="1645"/>
      <c r="BS346" s="1645"/>
      <c r="BT346" s="1645"/>
      <c r="BU346" s="1645"/>
      <c r="BV346" s="1645"/>
      <c r="BW346" s="1645"/>
      <c r="BX346" s="1645"/>
      <c r="BY346" s="1645"/>
      <c r="BZ346" s="1645"/>
      <c r="CA346" s="1645"/>
      <c r="CB346" s="1645"/>
      <c r="CC346" s="1645"/>
      <c r="CD346" s="1645"/>
      <c r="CE346" s="1645"/>
      <c r="CF346" s="1325"/>
    </row>
    <row customHeight="1" ht="15" hidden="1">
      <c r="A347" s="632" t="s">
        <v>283</v>
      </c>
      <c r="B347" s="633"/>
      <c r="C347" s="633" t="s">
        <v>22</v>
      </c>
      <c r="D347" s="2587" t="s">
        <v>1124</v>
      </c>
      <c r="E347" s="2386" t="s">
        <v>196</v>
      </c>
      <c r="F347" s="2387"/>
      <c r="G347" s="2388"/>
      <c r="H347" s="2392" t="str">
        <f>IF(A347="","",INDEX(DIFFERENTIATION_UNMERGE_VD,MATCH(A347,DIFFERENTIATION_ID_DIFF,0)))</f>
        <v>Производство тепловой энергии. Некомбинированная выработка</v>
      </c>
      <c r="I347" s="2392"/>
      <c r="J347" s="2392"/>
      <c r="K347" s="2392"/>
      <c r="L347" s="2392"/>
      <c r="M347" s="2392"/>
      <c r="N347" s="2392"/>
      <c r="O347" s="2392"/>
      <c r="P347" s="2392"/>
      <c r="Q347" s="2392"/>
      <c r="R347" s="2392"/>
      <c r="S347" s="728"/>
      <c r="T347" s="725"/>
      <c r="U347" s="634"/>
      <c r="V347" s="634"/>
      <c r="W347" s="635"/>
      <c r="X347" s="635"/>
      <c r="Y347" s="635"/>
      <c r="Z347" s="635"/>
      <c r="AA347" s="636"/>
      <c r="AB347" s="637"/>
      <c r="AC347" s="2384"/>
      <c r="AD347" s="638"/>
      <c r="AE347" s="639" t="s">
        <v>22</v>
      </c>
      <c r="AF347" s="639"/>
      <c r="AG347" s="640" t="s">
        <v>1082</v>
      </c>
      <c r="AH347" s="641">
        <v>3</v>
      </c>
      <c r="AI347" s="634"/>
      <c r="AJ347" s="634"/>
      <c r="AK347" s="634"/>
      <c r="AL347" s="634"/>
      <c r="AM347" s="634"/>
      <c r="AN347" s="634"/>
      <c r="AO347" s="634"/>
      <c r="AP347" s="634"/>
      <c r="AQ347" s="634"/>
      <c r="AR347" s="634"/>
      <c r="AS347" s="634"/>
      <c r="AT347" s="634"/>
      <c r="AU347" s="634"/>
      <c r="AV347" s="634"/>
      <c r="AW347" s="634"/>
      <c r="AX347" s="634"/>
      <c r="AY347" s="634"/>
      <c r="AZ347" s="634"/>
      <c r="BA347" s="634"/>
      <c r="BB347" s="634"/>
      <c r="BC347" s="634"/>
      <c r="BD347" s="634"/>
      <c r="BE347" s="634"/>
      <c r="BF347" s="634"/>
      <c r="BG347" s="634"/>
      <c r="BH347" s="634"/>
      <c r="BI347" s="634"/>
      <c r="BJ347" s="634"/>
      <c r="BK347" s="634"/>
      <c r="BL347" s="634"/>
      <c r="BM347" s="634"/>
      <c r="BN347" s="634"/>
      <c r="BO347" s="634"/>
      <c r="BP347" s="634"/>
      <c r="BQ347" s="634"/>
      <c r="BR347" s="634"/>
      <c r="BS347" s="634"/>
      <c r="BT347" s="634"/>
      <c r="BU347" s="634"/>
      <c r="BV347" s="635"/>
      <c r="BW347" s="635"/>
      <c r="BX347" s="635"/>
      <c r="BY347" s="635"/>
      <c r="BZ347" s="635"/>
      <c r="CA347" s="635"/>
      <c r="CB347" s="635"/>
      <c r="CC347" s="635"/>
      <c r="CD347" s="635"/>
      <c r="CE347" s="635"/>
      <c r="CF347" s="1859"/>
    </row>
    <row customHeight="1" ht="15" hidden="1">
      <c r="A348" s="632"/>
      <c r="B348" s="633"/>
      <c r="C348" s="633"/>
      <c r="D348" s="2588"/>
      <c r="E348" s="2386" t="s">
        <v>1037</v>
      </c>
      <c r="F348" s="2387"/>
      <c r="G348" s="2388"/>
      <c r="H348" s="2392" t="str">
        <f>IF(A347="","",INDEX(DIFFERENTIATION_UNMERGE_AREA,MATCH(A347,DIFFERENTIATION_ID_DIFF,0)))</f>
        <v>Территория 5</v>
      </c>
      <c r="I348" s="2392"/>
      <c r="J348" s="2392"/>
      <c r="K348" s="2392"/>
      <c r="L348" s="2392"/>
      <c r="M348" s="2392"/>
      <c r="N348" s="2392"/>
      <c r="O348" s="2392"/>
      <c r="P348" s="2392"/>
      <c r="Q348" s="2392"/>
      <c r="R348" s="2392"/>
      <c r="S348" s="728"/>
      <c r="T348" s="725"/>
      <c r="U348" s="634"/>
      <c r="V348" s="634"/>
      <c r="W348" s="635"/>
      <c r="X348" s="635"/>
      <c r="Y348" s="635"/>
      <c r="Z348" s="635"/>
      <c r="AA348" s="636"/>
      <c r="AB348" s="637"/>
      <c r="AC348" s="2384"/>
      <c r="AD348" s="638"/>
      <c r="AE348" s="639"/>
      <c r="AF348" s="639"/>
      <c r="AG348" s="640"/>
      <c r="AH348" s="641"/>
      <c r="AI348" s="634"/>
      <c r="AJ348" s="634"/>
      <c r="AK348" s="634"/>
      <c r="AL348" s="634"/>
      <c r="AM348" s="634"/>
      <c r="AN348" s="634"/>
      <c r="AO348" s="634"/>
      <c r="AP348" s="634"/>
      <c r="AQ348" s="634"/>
      <c r="AR348" s="634"/>
      <c r="AS348" s="634"/>
      <c r="AT348" s="634"/>
      <c r="AU348" s="634"/>
      <c r="AV348" s="634"/>
      <c r="AW348" s="634"/>
      <c r="AX348" s="634"/>
      <c r="AY348" s="634"/>
      <c r="AZ348" s="634"/>
      <c r="BA348" s="634"/>
      <c r="BB348" s="634"/>
      <c r="BC348" s="634"/>
      <c r="BD348" s="634"/>
      <c r="BE348" s="634"/>
      <c r="BF348" s="634"/>
      <c r="BG348" s="634"/>
      <c r="BH348" s="634"/>
      <c r="BI348" s="634"/>
      <c r="BJ348" s="634"/>
      <c r="BK348" s="634"/>
      <c r="BL348" s="634"/>
      <c r="BM348" s="634"/>
      <c r="BN348" s="634"/>
      <c r="BO348" s="634"/>
      <c r="BP348" s="634"/>
      <c r="BQ348" s="634"/>
      <c r="BR348" s="634"/>
      <c r="BS348" s="634"/>
      <c r="BT348" s="634"/>
      <c r="BU348" s="634"/>
      <c r="BV348" s="635"/>
      <c r="BW348" s="635"/>
      <c r="BX348" s="635"/>
      <c r="BY348" s="635"/>
      <c r="BZ348" s="635"/>
      <c r="CA348" s="635"/>
      <c r="CB348" s="635"/>
      <c r="CC348" s="635"/>
      <c r="CD348" s="635"/>
      <c r="CE348" s="635"/>
      <c r="CF348" s="1859"/>
    </row>
    <row customHeight="1" ht="15" hidden="1">
      <c r="A349" s="632"/>
      <c r="B349" s="633"/>
      <c r="C349" s="633"/>
      <c r="D349" s="2588"/>
      <c r="E349" s="2386" t="s">
        <v>1038</v>
      </c>
      <c r="F349" s="2387"/>
      <c r="G349" s="2388"/>
      <c r="H349" s="2392" t="str">
        <f>IF(A347="","",INDEX(DIFFERENTIATION_UNMERGE_SYSTEM,MATCH(A347,DIFFERENTIATION_ID_DIFF,0)))</f>
        <v>с. Большая Черниговка, Микрорайон, 24Б, котельная № 3-1</v>
      </c>
      <c r="I349" s="2392"/>
      <c r="J349" s="2392"/>
      <c r="K349" s="2392"/>
      <c r="L349" s="2392"/>
      <c r="M349" s="2392"/>
      <c r="N349" s="2392"/>
      <c r="O349" s="2392"/>
      <c r="P349" s="2392"/>
      <c r="Q349" s="2392"/>
      <c r="R349" s="2392"/>
      <c r="S349" s="728"/>
      <c r="T349" s="725"/>
      <c r="U349" s="634"/>
      <c r="V349" s="634"/>
      <c r="W349" s="635"/>
      <c r="X349" s="635"/>
      <c r="Y349" s="635"/>
      <c r="Z349" s="635"/>
      <c r="AA349" s="636"/>
      <c r="AB349" s="637"/>
      <c r="AC349" s="2384"/>
      <c r="AD349" s="638"/>
      <c r="AE349" s="639"/>
      <c r="AF349" s="639"/>
      <c r="AG349" s="640"/>
      <c r="AH349" s="641"/>
      <c r="AI349" s="634"/>
      <c r="AJ349" s="634"/>
      <c r="AK349" s="634"/>
      <c r="AL349" s="634"/>
      <c r="AM349" s="634"/>
      <c r="AN349" s="634"/>
      <c r="AO349" s="634"/>
      <c r="AP349" s="634"/>
      <c r="AQ349" s="634"/>
      <c r="AR349" s="634"/>
      <c r="AS349" s="634"/>
      <c r="AT349" s="634"/>
      <c r="AU349" s="634"/>
      <c r="AV349" s="634"/>
      <c r="AW349" s="634"/>
      <c r="AX349" s="634"/>
      <c r="AY349" s="634"/>
      <c r="AZ349" s="634"/>
      <c r="BA349" s="634"/>
      <c r="BB349" s="634"/>
      <c r="BC349" s="634"/>
      <c r="BD349" s="634"/>
      <c r="BE349" s="634"/>
      <c r="BF349" s="634"/>
      <c r="BG349" s="634"/>
      <c r="BH349" s="634"/>
      <c r="BI349" s="634"/>
      <c r="BJ349" s="634"/>
      <c r="BK349" s="634"/>
      <c r="BL349" s="634"/>
      <c r="BM349" s="634"/>
      <c r="BN349" s="634"/>
      <c r="BO349" s="634"/>
      <c r="BP349" s="634"/>
      <c r="BQ349" s="634"/>
      <c r="BR349" s="634"/>
      <c r="BS349" s="634"/>
      <c r="BT349" s="634"/>
      <c r="BU349" s="634"/>
      <c r="BV349" s="635"/>
      <c r="BW349" s="635"/>
      <c r="BX349" s="635"/>
      <c r="BY349" s="635"/>
      <c r="BZ349" s="635"/>
      <c r="CA349" s="635"/>
      <c r="CB349" s="635"/>
      <c r="CC349" s="635"/>
      <c r="CD349" s="635"/>
      <c r="CE349" s="635"/>
      <c r="CF349" s="1859"/>
    </row>
    <row customHeight="1" ht="24.75" hidden="1">
      <c r="A350" s="1815"/>
      <c r="B350" s="1169"/>
      <c r="C350" s="421"/>
      <c r="D350" s="2588"/>
      <c r="E350" s="2385" t="s">
        <v>1083</v>
      </c>
      <c r="F350" s="2385"/>
      <c r="G350" s="2385"/>
      <c r="H350" s="2385"/>
      <c r="I350" s="2385"/>
      <c r="J350" s="2385"/>
      <c r="K350" s="2385"/>
      <c r="L350" s="2385"/>
      <c r="M350" s="2385"/>
      <c r="N350" s="2385"/>
      <c r="O350" s="2385"/>
      <c r="P350" s="2385"/>
      <c r="Q350" s="567">
        <f>SUMIF(T351:T352,"i",Q351:Q352)</f>
        <v>0</v>
      </c>
      <c r="R350" s="1026"/>
      <c r="S350" s="1807" t="s">
        <v>1084</v>
      </c>
      <c r="T350" s="726" t="s">
        <v>1085</v>
      </c>
      <c r="U350" s="2383">
        <v>1</v>
      </c>
      <c r="V350" s="2383" t="s">
        <v>1048</v>
      </c>
      <c r="W350" s="1169"/>
      <c r="X350" s="1169"/>
      <c r="Y350" s="1169"/>
      <c r="Z350" s="1169"/>
      <c r="AA350" s="1645"/>
      <c r="AB350" s="1169"/>
      <c r="AC350" s="2384"/>
      <c r="AD350" s="638"/>
      <c r="AE350" s="1169"/>
      <c r="AF350" s="1169"/>
      <c r="AG350" s="1645"/>
      <c r="AH350" s="1645"/>
      <c r="AI350" s="1645"/>
      <c r="AJ350" s="1645"/>
      <c r="AK350" s="1645"/>
      <c r="AL350" s="1645"/>
      <c r="AM350" s="1645"/>
      <c r="AN350" s="1645"/>
      <c r="AO350" s="1645"/>
      <c r="AP350" s="1645"/>
      <c r="AQ350" s="1645"/>
      <c r="AR350" s="1645"/>
      <c r="AS350" s="1645"/>
      <c r="AT350" s="1645"/>
      <c r="AU350" s="1645"/>
      <c r="AV350" s="1645"/>
      <c r="AW350" s="1645"/>
      <c r="AX350" s="1645"/>
      <c r="AY350" s="1645"/>
      <c r="AZ350" s="1645"/>
      <c r="BA350" s="1645"/>
      <c r="BB350" s="1645"/>
      <c r="BC350" s="1645"/>
      <c r="BD350" s="1645"/>
      <c r="BE350" s="1645"/>
      <c r="BF350" s="1645"/>
      <c r="BG350" s="1645"/>
      <c r="BH350" s="1645"/>
      <c r="BI350" s="1645"/>
      <c r="BJ350" s="1645"/>
      <c r="BK350" s="1645"/>
      <c r="BL350" s="1645"/>
      <c r="BM350" s="1645"/>
      <c r="BN350" s="1645"/>
      <c r="BO350" s="1645"/>
      <c r="BP350" s="1645"/>
      <c r="BQ350" s="1645"/>
      <c r="BR350" s="1645"/>
      <c r="BS350" s="1645"/>
      <c r="BT350" s="1645"/>
      <c r="BU350" s="1645"/>
      <c r="BV350" s="1169"/>
      <c r="BW350" s="1169"/>
      <c r="BX350" s="1169"/>
      <c r="BY350" s="1169"/>
      <c r="BZ350" s="1169"/>
      <c r="CA350" s="1169"/>
      <c r="CB350" s="1169"/>
      <c r="CC350" s="1169"/>
      <c r="CD350" s="1169"/>
      <c r="CE350" s="1169"/>
      <c r="CF350" s="1859"/>
    </row>
    <row customHeight="1" ht="11.25" hidden="1">
      <c r="A351" s="1802"/>
      <c r="B351" s="1645"/>
      <c r="C351" s="1645"/>
      <c r="D351" s="2588"/>
      <c r="E351" s="644"/>
      <c r="F351" s="644">
        <v>0</v>
      </c>
      <c r="G351" s="644"/>
      <c r="H351" s="644"/>
      <c r="I351" s="644"/>
      <c r="J351" s="644"/>
      <c r="K351" s="644"/>
      <c r="L351" s="644"/>
      <c r="M351" s="644"/>
      <c r="N351" s="644"/>
      <c r="O351" s="644"/>
      <c r="P351" s="644"/>
      <c r="Q351" s="644"/>
      <c r="R351" s="644"/>
      <c r="S351" s="645"/>
      <c r="T351" s="727"/>
      <c r="U351" s="2383"/>
      <c r="V351" s="2383"/>
      <c r="W351" s="1645"/>
      <c r="X351" s="1645"/>
      <c r="Y351" s="1645"/>
      <c r="Z351" s="1645"/>
      <c r="AA351" s="1645"/>
      <c r="AB351" s="1169"/>
      <c r="AC351" s="2384"/>
      <c r="AD351" s="638"/>
      <c r="AE351" s="1169"/>
      <c r="AF351" s="1169"/>
      <c r="AG351" s="1645"/>
      <c r="AH351" s="1645"/>
      <c r="AI351" s="1645"/>
      <c r="AJ351" s="1645"/>
      <c r="AK351" s="1645"/>
      <c r="AL351" s="1645"/>
      <c r="AM351" s="1645"/>
      <c r="AN351" s="1645"/>
      <c r="AO351" s="1645"/>
      <c r="AP351" s="1645"/>
      <c r="AQ351" s="1645"/>
      <c r="AR351" s="1645"/>
      <c r="AS351" s="1645"/>
      <c r="AT351" s="1645"/>
      <c r="AU351" s="1645"/>
      <c r="AV351" s="1645"/>
      <c r="AW351" s="1645"/>
      <c r="AX351" s="1645"/>
      <c r="AY351" s="1645"/>
      <c r="AZ351" s="1645"/>
      <c r="BA351" s="1645"/>
      <c r="BB351" s="1645"/>
      <c r="BC351" s="1645"/>
      <c r="BD351" s="1645"/>
      <c r="BE351" s="1645"/>
      <c r="BF351" s="1645"/>
      <c r="BG351" s="1645"/>
      <c r="BH351" s="1645"/>
      <c r="BI351" s="1645"/>
      <c r="BJ351" s="1645"/>
      <c r="BK351" s="1645"/>
      <c r="BL351" s="1645"/>
      <c r="BM351" s="1645"/>
      <c r="BN351" s="1645"/>
      <c r="BO351" s="1645"/>
      <c r="BP351" s="1645"/>
      <c r="BQ351" s="1645"/>
      <c r="BR351" s="1645"/>
      <c r="BS351" s="1645"/>
      <c r="BT351" s="1645"/>
      <c r="BU351" s="1645"/>
      <c r="BV351" s="1645"/>
      <c r="BW351" s="1645"/>
      <c r="BX351" s="1645"/>
      <c r="BY351" s="1645"/>
      <c r="BZ351" s="1645"/>
      <c r="CA351" s="1645"/>
      <c r="CB351" s="1645"/>
      <c r="CC351" s="1645"/>
      <c r="CD351" s="1645"/>
      <c r="CE351" s="1645"/>
      <c r="CF351" s="1859"/>
    </row>
    <row customHeight="1" ht="11.25" hidden="1">
      <c r="A352" s="1815"/>
      <c r="B352" s="1169"/>
      <c r="C352" s="421"/>
      <c r="D352" s="2588"/>
      <c r="E352" s="658" t="s">
        <v>22</v>
      </c>
      <c r="F352" s="1177" t="s">
        <v>22</v>
      </c>
      <c r="G352" s="1177" t="s">
        <v>1088</v>
      </c>
      <c r="H352" s="660" t="s">
        <v>22</v>
      </c>
      <c r="I352" s="660"/>
      <c r="J352" s="660"/>
      <c r="K352" s="660"/>
      <c r="L352" s="660"/>
      <c r="M352" s="660"/>
      <c r="N352" s="660"/>
      <c r="O352" s="660"/>
      <c r="P352" s="660"/>
      <c r="Q352" s="660"/>
      <c r="R352" s="661"/>
      <c r="S352" s="662"/>
      <c r="T352" s="727"/>
      <c r="U352" s="2383"/>
      <c r="V352" s="2383"/>
      <c r="W352" s="1169"/>
      <c r="X352" s="1169"/>
      <c r="Y352" s="1169"/>
      <c r="Z352" s="1169"/>
      <c r="AA352" s="1645"/>
      <c r="AB352" s="1169"/>
      <c r="AC352" s="2384"/>
      <c r="AD352" s="638"/>
      <c r="AE352" s="1169"/>
      <c r="AF352" s="1169"/>
      <c r="AG352" s="1645"/>
      <c r="AH352" s="1645"/>
      <c r="AI352" s="1645"/>
      <c r="AJ352" s="1645"/>
      <c r="AK352" s="1645"/>
      <c r="AL352" s="1645"/>
      <c r="AM352" s="1645"/>
      <c r="AN352" s="1645"/>
      <c r="AO352" s="1645"/>
      <c r="AP352" s="1645"/>
      <c r="AQ352" s="1645"/>
      <c r="AR352" s="1645"/>
      <c r="AS352" s="1645"/>
      <c r="AT352" s="1645"/>
      <c r="AU352" s="1645"/>
      <c r="AV352" s="1645"/>
      <c r="AW352" s="1645"/>
      <c r="AX352" s="1645"/>
      <c r="AY352" s="1645"/>
      <c r="AZ352" s="1645"/>
      <c r="BA352" s="1645"/>
      <c r="BB352" s="1645"/>
      <c r="BC352" s="1645"/>
      <c r="BD352" s="1645"/>
      <c r="BE352" s="1645"/>
      <c r="BF352" s="1645"/>
      <c r="BG352" s="1645"/>
      <c r="BH352" s="1645"/>
      <c r="BI352" s="1645"/>
      <c r="BJ352" s="1645"/>
      <c r="BK352" s="1645"/>
      <c r="BL352" s="1645"/>
      <c r="BM352" s="1645"/>
      <c r="BN352" s="1645"/>
      <c r="BO352" s="1645"/>
      <c r="BP352" s="1645"/>
      <c r="BQ352" s="1645"/>
      <c r="BR352" s="1645"/>
      <c r="BS352" s="1645"/>
      <c r="BT352" s="1645"/>
      <c r="BU352" s="1645"/>
      <c r="BV352" s="1169"/>
      <c r="BW352" s="1169"/>
      <c r="BX352" s="1169"/>
      <c r="BY352" s="1169"/>
      <c r="BZ352" s="1169"/>
      <c r="CA352" s="1169"/>
      <c r="CB352" s="1169"/>
      <c r="CC352" s="1169"/>
      <c r="CD352" s="1169"/>
      <c r="CE352" s="1169"/>
      <c r="CF352" s="1859"/>
    </row>
    <row customHeight="1" ht="5.25" hidden="1">
      <c r="A353" s="1802"/>
      <c r="B353" s="1645"/>
      <c r="C353" s="1645"/>
      <c r="D353" s="2588"/>
      <c r="E353" s="1048"/>
      <c r="F353" s="1048"/>
      <c r="G353" s="1048"/>
      <c r="H353" s="1048"/>
      <c r="I353" s="1048"/>
      <c r="J353" s="1048"/>
      <c r="K353" s="1048"/>
      <c r="L353" s="1048"/>
      <c r="M353" s="1048"/>
      <c r="N353" s="1048"/>
      <c r="O353" s="1048"/>
      <c r="P353" s="1048"/>
      <c r="Q353" s="1049"/>
      <c r="R353" s="1050"/>
      <c r="S353" s="1051"/>
      <c r="T353" s="726" t="s">
        <v>1085</v>
      </c>
      <c r="U353" s="2383">
        <v>1</v>
      </c>
      <c r="V353" s="2383" t="s">
        <v>1048</v>
      </c>
      <c r="W353" s="1645"/>
      <c r="X353" s="1645"/>
      <c r="Y353" s="1645"/>
      <c r="Z353" s="1645"/>
      <c r="AA353" s="1645"/>
      <c r="AB353" s="1645"/>
      <c r="AC353" s="1046"/>
      <c r="AD353" s="1047"/>
      <c r="AE353" s="1645"/>
      <c r="AF353" s="1645"/>
      <c r="AG353" s="1645"/>
      <c r="AH353" s="1645"/>
      <c r="AI353" s="1645"/>
      <c r="AJ353" s="1645"/>
      <c r="AK353" s="1645"/>
      <c r="AL353" s="1645"/>
      <c r="AM353" s="1645"/>
      <c r="AN353" s="1645"/>
      <c r="AO353" s="1645"/>
      <c r="AP353" s="1645"/>
      <c r="AQ353" s="1645"/>
      <c r="AR353" s="1645"/>
      <c r="AS353" s="1645"/>
      <c r="AT353" s="1645"/>
      <c r="AU353" s="1645"/>
      <c r="AV353" s="1645"/>
      <c r="AW353" s="1645"/>
      <c r="AX353" s="1645"/>
      <c r="AY353" s="1645"/>
      <c r="AZ353" s="1645"/>
      <c r="BA353" s="1645"/>
      <c r="BB353" s="1645"/>
      <c r="BC353" s="1645"/>
      <c r="BD353" s="1645"/>
      <c r="BE353" s="1645"/>
      <c r="BF353" s="1645"/>
      <c r="BG353" s="1645"/>
      <c r="BH353" s="1645"/>
      <c r="BI353" s="1645"/>
      <c r="BJ353" s="1645"/>
      <c r="BK353" s="1645"/>
      <c r="BL353" s="1645"/>
      <c r="BM353" s="1645"/>
      <c r="BN353" s="1645"/>
      <c r="BO353" s="1645"/>
      <c r="BP353" s="1645"/>
      <c r="BQ353" s="1645"/>
      <c r="BR353" s="1645"/>
      <c r="BS353" s="1645"/>
      <c r="BT353" s="1645"/>
      <c r="BU353" s="1645"/>
      <c r="BV353" s="1645"/>
      <c r="BW353" s="1645"/>
      <c r="BX353" s="1645"/>
      <c r="BY353" s="1645"/>
      <c r="BZ353" s="1645"/>
      <c r="CA353" s="1645"/>
      <c r="CB353" s="1645"/>
      <c r="CC353" s="1645"/>
      <c r="CD353" s="1645"/>
      <c r="CE353" s="1645"/>
      <c r="CF353" s="1325"/>
    </row>
    <row customHeight="1" ht="5.25" hidden="1">
      <c r="A354" s="1802"/>
      <c r="B354" s="1645"/>
      <c r="C354" s="1645"/>
      <c r="D354" s="2588"/>
      <c r="E354" s="644"/>
      <c r="F354" s="644"/>
      <c r="G354" s="644"/>
      <c r="H354" s="644"/>
      <c r="I354" s="644"/>
      <c r="J354" s="644"/>
      <c r="K354" s="644"/>
      <c r="L354" s="644"/>
      <c r="M354" s="644"/>
      <c r="N354" s="644"/>
      <c r="O354" s="644"/>
      <c r="P354" s="644"/>
      <c r="Q354" s="644"/>
      <c r="R354" s="644"/>
      <c r="S354" s="645"/>
      <c r="T354" s="727"/>
      <c r="U354" s="2383"/>
      <c r="V354" s="2383"/>
      <c r="W354" s="1645"/>
      <c r="X354" s="1645"/>
      <c r="Y354" s="1645"/>
      <c r="Z354" s="1645"/>
      <c r="AA354" s="1645"/>
      <c r="AB354" s="1645"/>
      <c r="AC354" s="1046"/>
      <c r="AD354" s="1047"/>
      <c r="AE354" s="1645"/>
      <c r="AF354" s="1645"/>
      <c r="AG354" s="1645"/>
      <c r="AH354" s="1645"/>
      <c r="AI354" s="1645"/>
      <c r="AJ354" s="1645"/>
      <c r="AK354" s="1645"/>
      <c r="AL354" s="1645"/>
      <c r="AM354" s="1645"/>
      <c r="AN354" s="1645"/>
      <c r="AO354" s="1645"/>
      <c r="AP354" s="1645"/>
      <c r="AQ354" s="1645"/>
      <c r="AR354" s="1645"/>
      <c r="AS354" s="1645"/>
      <c r="AT354" s="1645"/>
      <c r="AU354" s="1645"/>
      <c r="AV354" s="1645"/>
      <c r="AW354" s="1645"/>
      <c r="AX354" s="1645"/>
      <c r="AY354" s="1645"/>
      <c r="AZ354" s="1645"/>
      <c r="BA354" s="1645"/>
      <c r="BB354" s="1645"/>
      <c r="BC354" s="1645"/>
      <c r="BD354" s="1645"/>
      <c r="BE354" s="1645"/>
      <c r="BF354" s="1645"/>
      <c r="BG354" s="1645"/>
      <c r="BH354" s="1645"/>
      <c r="BI354" s="1645"/>
      <c r="BJ354" s="1645"/>
      <c r="BK354" s="1645"/>
      <c r="BL354" s="1645"/>
      <c r="BM354" s="1645"/>
      <c r="BN354" s="1645"/>
      <c r="BO354" s="1645"/>
      <c r="BP354" s="1645"/>
      <c r="BQ354" s="1645"/>
      <c r="BR354" s="1645"/>
      <c r="BS354" s="1645"/>
      <c r="BT354" s="1645"/>
      <c r="BU354" s="1645"/>
      <c r="BV354" s="1645"/>
      <c r="BW354" s="1645"/>
      <c r="BX354" s="1645"/>
      <c r="BY354" s="1645"/>
      <c r="BZ354" s="1645"/>
      <c r="CA354" s="1645"/>
      <c r="CB354" s="1645"/>
      <c r="CC354" s="1645"/>
      <c r="CD354" s="1645"/>
      <c r="CE354" s="1645"/>
      <c r="CF354" s="1325"/>
    </row>
    <row customHeight="1" ht="5.25" hidden="1">
      <c r="A355" s="1802"/>
      <c r="B355" s="1645"/>
      <c r="C355" s="1645"/>
      <c r="D355" s="2589"/>
      <c r="E355" s="1052"/>
      <c r="F355" s="1053"/>
      <c r="G355" s="1053"/>
      <c r="H355" s="1054"/>
      <c r="I355" s="1054"/>
      <c r="J355" s="1054"/>
      <c r="K355" s="1054"/>
      <c r="L355" s="1054"/>
      <c r="M355" s="1054"/>
      <c r="N355" s="1054"/>
      <c r="O355" s="1054"/>
      <c r="P355" s="1054"/>
      <c r="Q355" s="1054"/>
      <c r="R355" s="955"/>
      <c r="S355" s="1055"/>
      <c r="T355" s="727"/>
      <c r="U355" s="2383"/>
      <c r="V355" s="2383"/>
      <c r="W355" s="1645"/>
      <c r="X355" s="1645"/>
      <c r="Y355" s="1645"/>
      <c r="Z355" s="1645"/>
      <c r="AA355" s="1645"/>
      <c r="AB355" s="1645"/>
      <c r="AC355" s="1046"/>
      <c r="AD355" s="1047"/>
      <c r="AE355" s="1645"/>
      <c r="AF355" s="1645"/>
      <c r="AG355" s="1645"/>
      <c r="AH355" s="1645"/>
      <c r="AI355" s="1645"/>
      <c r="AJ355" s="1645"/>
      <c r="AK355" s="1645"/>
      <c r="AL355" s="1645"/>
      <c r="AM355" s="1645"/>
      <c r="AN355" s="1645"/>
      <c r="AO355" s="1645"/>
      <c r="AP355" s="1645"/>
      <c r="AQ355" s="1645"/>
      <c r="AR355" s="1645"/>
      <c r="AS355" s="1645"/>
      <c r="AT355" s="1645"/>
      <c r="AU355" s="1645"/>
      <c r="AV355" s="1645"/>
      <c r="AW355" s="1645"/>
      <c r="AX355" s="1645"/>
      <c r="AY355" s="1645"/>
      <c r="AZ355" s="1645"/>
      <c r="BA355" s="1645"/>
      <c r="BB355" s="1645"/>
      <c r="BC355" s="1645"/>
      <c r="BD355" s="1645"/>
      <c r="BE355" s="1645"/>
      <c r="BF355" s="1645"/>
      <c r="BG355" s="1645"/>
      <c r="BH355" s="1645"/>
      <c r="BI355" s="1645"/>
      <c r="BJ355" s="1645"/>
      <c r="BK355" s="1645"/>
      <c r="BL355" s="1645"/>
      <c r="BM355" s="1645"/>
      <c r="BN355" s="1645"/>
      <c r="BO355" s="1645"/>
      <c r="BP355" s="1645"/>
      <c r="BQ355" s="1645"/>
      <c r="BR355" s="1645"/>
      <c r="BS355" s="1645"/>
      <c r="BT355" s="1645"/>
      <c r="BU355" s="1645"/>
      <c r="BV355" s="1645"/>
      <c r="BW355" s="1645"/>
      <c r="BX355" s="1645"/>
      <c r="BY355" s="1645"/>
      <c r="BZ355" s="1645"/>
      <c r="CA355" s="1645"/>
      <c r="CB355" s="1645"/>
      <c r="CC355" s="1645"/>
      <c r="CD355" s="1645"/>
      <c r="CE355" s="1645"/>
      <c r="CF355" s="1325"/>
    </row>
    <row customHeight="1" ht="15" hidden="1">
      <c r="A356" s="632" t="s">
        <v>285</v>
      </c>
      <c r="B356" s="633"/>
      <c r="C356" s="633" t="s">
        <v>22</v>
      </c>
      <c r="D356" s="2587" t="s">
        <v>1125</v>
      </c>
      <c r="E356" s="2386" t="s">
        <v>196</v>
      </c>
      <c r="F356" s="2387"/>
      <c r="G356" s="2388"/>
      <c r="H356" s="2392" t="str">
        <f>IF(A356="","",INDEX(DIFFERENTIATION_UNMERGE_VD,MATCH(A356,DIFFERENTIATION_ID_DIFF,0)))</f>
        <v>Производство тепловой энергии. Некомбинированная выработка</v>
      </c>
      <c r="I356" s="2392"/>
      <c r="J356" s="2392"/>
      <c r="K356" s="2392"/>
      <c r="L356" s="2392"/>
      <c r="M356" s="2392"/>
      <c r="N356" s="2392"/>
      <c r="O356" s="2392"/>
      <c r="P356" s="2392"/>
      <c r="Q356" s="2392"/>
      <c r="R356" s="2392"/>
      <c r="S356" s="728"/>
      <c r="T356" s="725"/>
      <c r="U356" s="634"/>
      <c r="V356" s="634"/>
      <c r="W356" s="635"/>
      <c r="X356" s="635"/>
      <c r="Y356" s="635"/>
      <c r="Z356" s="635"/>
      <c r="AA356" s="636"/>
      <c r="AB356" s="637"/>
      <c r="AC356" s="2384"/>
      <c r="AD356" s="638"/>
      <c r="AE356" s="639" t="s">
        <v>22</v>
      </c>
      <c r="AF356" s="639"/>
      <c r="AG356" s="640" t="s">
        <v>1082</v>
      </c>
      <c r="AH356" s="641">
        <v>3</v>
      </c>
      <c r="AI356" s="634"/>
      <c r="AJ356" s="634"/>
      <c r="AK356" s="634"/>
      <c r="AL356" s="634"/>
      <c r="AM356" s="634"/>
      <c r="AN356" s="634"/>
      <c r="AO356" s="634"/>
      <c r="AP356" s="634"/>
      <c r="AQ356" s="634"/>
      <c r="AR356" s="634"/>
      <c r="AS356" s="634"/>
      <c r="AT356" s="634"/>
      <c r="AU356" s="634"/>
      <c r="AV356" s="634"/>
      <c r="AW356" s="634"/>
      <c r="AX356" s="634"/>
      <c r="AY356" s="634"/>
      <c r="AZ356" s="634"/>
      <c r="BA356" s="634"/>
      <c r="BB356" s="634"/>
      <c r="BC356" s="634"/>
      <c r="BD356" s="634"/>
      <c r="BE356" s="634"/>
      <c r="BF356" s="634"/>
      <c r="BG356" s="634"/>
      <c r="BH356" s="634"/>
      <c r="BI356" s="634"/>
      <c r="BJ356" s="634"/>
      <c r="BK356" s="634"/>
      <c r="BL356" s="634"/>
      <c r="BM356" s="634"/>
      <c r="BN356" s="634"/>
      <c r="BO356" s="634"/>
      <c r="BP356" s="634"/>
      <c r="BQ356" s="634"/>
      <c r="BR356" s="634"/>
      <c r="BS356" s="634"/>
      <c r="BT356" s="634"/>
      <c r="BU356" s="634"/>
      <c r="BV356" s="635"/>
      <c r="BW356" s="635"/>
      <c r="BX356" s="635"/>
      <c r="BY356" s="635"/>
      <c r="BZ356" s="635"/>
      <c r="CA356" s="635"/>
      <c r="CB356" s="635"/>
      <c r="CC356" s="635"/>
      <c r="CD356" s="635"/>
      <c r="CE356" s="635"/>
      <c r="CF356" s="1859"/>
    </row>
    <row customHeight="1" ht="15" hidden="1">
      <c r="A357" s="632"/>
      <c r="B357" s="633"/>
      <c r="C357" s="633"/>
      <c r="D357" s="2588"/>
      <c r="E357" s="2386" t="s">
        <v>1037</v>
      </c>
      <c r="F357" s="2387"/>
      <c r="G357" s="2388"/>
      <c r="H357" s="2392" t="str">
        <f>IF(A356="","",INDEX(DIFFERENTIATION_UNMERGE_AREA,MATCH(A356,DIFFERENTIATION_ID_DIFF,0)))</f>
        <v>Территория 5</v>
      </c>
      <c r="I357" s="2392"/>
      <c r="J357" s="2392"/>
      <c r="K357" s="2392"/>
      <c r="L357" s="2392"/>
      <c r="M357" s="2392"/>
      <c r="N357" s="2392"/>
      <c r="O357" s="2392"/>
      <c r="P357" s="2392"/>
      <c r="Q357" s="2392"/>
      <c r="R357" s="2392"/>
      <c r="S357" s="728"/>
      <c r="T357" s="725"/>
      <c r="U357" s="634"/>
      <c r="V357" s="634"/>
      <c r="W357" s="635"/>
      <c r="X357" s="635"/>
      <c r="Y357" s="635"/>
      <c r="Z357" s="635"/>
      <c r="AA357" s="636"/>
      <c r="AB357" s="637"/>
      <c r="AC357" s="2384"/>
      <c r="AD357" s="638"/>
      <c r="AE357" s="639"/>
      <c r="AF357" s="639"/>
      <c r="AG357" s="640"/>
      <c r="AH357" s="641"/>
      <c r="AI357" s="634"/>
      <c r="AJ357" s="634"/>
      <c r="AK357" s="634"/>
      <c r="AL357" s="634"/>
      <c r="AM357" s="634"/>
      <c r="AN357" s="634"/>
      <c r="AO357" s="634"/>
      <c r="AP357" s="634"/>
      <c r="AQ357" s="634"/>
      <c r="AR357" s="634"/>
      <c r="AS357" s="634"/>
      <c r="AT357" s="634"/>
      <c r="AU357" s="634"/>
      <c r="AV357" s="634"/>
      <c r="AW357" s="634"/>
      <c r="AX357" s="634"/>
      <c r="AY357" s="634"/>
      <c r="AZ357" s="634"/>
      <c r="BA357" s="634"/>
      <c r="BB357" s="634"/>
      <c r="BC357" s="634"/>
      <c r="BD357" s="634"/>
      <c r="BE357" s="634"/>
      <c r="BF357" s="634"/>
      <c r="BG357" s="634"/>
      <c r="BH357" s="634"/>
      <c r="BI357" s="634"/>
      <c r="BJ357" s="634"/>
      <c r="BK357" s="634"/>
      <c r="BL357" s="634"/>
      <c r="BM357" s="634"/>
      <c r="BN357" s="634"/>
      <c r="BO357" s="634"/>
      <c r="BP357" s="634"/>
      <c r="BQ357" s="634"/>
      <c r="BR357" s="634"/>
      <c r="BS357" s="634"/>
      <c r="BT357" s="634"/>
      <c r="BU357" s="634"/>
      <c r="BV357" s="635"/>
      <c r="BW357" s="635"/>
      <c r="BX357" s="635"/>
      <c r="BY357" s="635"/>
      <c r="BZ357" s="635"/>
      <c r="CA357" s="635"/>
      <c r="CB357" s="635"/>
      <c r="CC357" s="635"/>
      <c r="CD357" s="635"/>
      <c r="CE357" s="635"/>
      <c r="CF357" s="1859"/>
    </row>
    <row customHeight="1" ht="15" hidden="1">
      <c r="A358" s="632"/>
      <c r="B358" s="633"/>
      <c r="C358" s="633"/>
      <c r="D358" s="2588"/>
      <c r="E358" s="2386" t="s">
        <v>1038</v>
      </c>
      <c r="F358" s="2387"/>
      <c r="G358" s="2388"/>
      <c r="H358" s="2392" t="str">
        <f>IF(A356="","",INDEX(DIFFERENTIATION_UNMERGE_SYSTEM,MATCH(A356,DIFFERENTIATION_ID_DIFF,0)))</f>
        <v>п. Глушицкий, ул. Шоссейная, 11, котельная № 3-2</v>
      </c>
      <c r="I358" s="2392"/>
      <c r="J358" s="2392"/>
      <c r="K358" s="2392"/>
      <c r="L358" s="2392"/>
      <c r="M358" s="2392"/>
      <c r="N358" s="2392"/>
      <c r="O358" s="2392"/>
      <c r="P358" s="2392"/>
      <c r="Q358" s="2392"/>
      <c r="R358" s="2392"/>
      <c r="S358" s="728"/>
      <c r="T358" s="725"/>
      <c r="U358" s="634"/>
      <c r="V358" s="634"/>
      <c r="W358" s="635"/>
      <c r="X358" s="635"/>
      <c r="Y358" s="635"/>
      <c r="Z358" s="635"/>
      <c r="AA358" s="636"/>
      <c r="AB358" s="637"/>
      <c r="AC358" s="2384"/>
      <c r="AD358" s="638"/>
      <c r="AE358" s="639"/>
      <c r="AF358" s="639"/>
      <c r="AG358" s="640"/>
      <c r="AH358" s="641"/>
      <c r="AI358" s="634"/>
      <c r="AJ358" s="634"/>
      <c r="AK358" s="634"/>
      <c r="AL358" s="634"/>
      <c r="AM358" s="634"/>
      <c r="AN358" s="634"/>
      <c r="AO358" s="634"/>
      <c r="AP358" s="634"/>
      <c r="AQ358" s="634"/>
      <c r="AR358" s="634"/>
      <c r="AS358" s="634"/>
      <c r="AT358" s="634"/>
      <c r="AU358" s="634"/>
      <c r="AV358" s="634"/>
      <c r="AW358" s="634"/>
      <c r="AX358" s="634"/>
      <c r="AY358" s="634"/>
      <c r="AZ358" s="634"/>
      <c r="BA358" s="634"/>
      <c r="BB358" s="634"/>
      <c r="BC358" s="634"/>
      <c r="BD358" s="634"/>
      <c r="BE358" s="634"/>
      <c r="BF358" s="634"/>
      <c r="BG358" s="634"/>
      <c r="BH358" s="634"/>
      <c r="BI358" s="634"/>
      <c r="BJ358" s="634"/>
      <c r="BK358" s="634"/>
      <c r="BL358" s="634"/>
      <c r="BM358" s="634"/>
      <c r="BN358" s="634"/>
      <c r="BO358" s="634"/>
      <c r="BP358" s="634"/>
      <c r="BQ358" s="634"/>
      <c r="BR358" s="634"/>
      <c r="BS358" s="634"/>
      <c r="BT358" s="634"/>
      <c r="BU358" s="634"/>
      <c r="BV358" s="635"/>
      <c r="BW358" s="635"/>
      <c r="BX358" s="635"/>
      <c r="BY358" s="635"/>
      <c r="BZ358" s="635"/>
      <c r="CA358" s="635"/>
      <c r="CB358" s="635"/>
      <c r="CC358" s="635"/>
      <c r="CD358" s="635"/>
      <c r="CE358" s="635"/>
      <c r="CF358" s="1859"/>
    </row>
    <row customHeight="1" ht="24.75" hidden="1">
      <c r="A359" s="1815"/>
      <c r="B359" s="1169"/>
      <c r="C359" s="421"/>
      <c r="D359" s="2588"/>
      <c r="E359" s="2385" t="s">
        <v>1083</v>
      </c>
      <c r="F359" s="2385"/>
      <c r="G359" s="2385"/>
      <c r="H359" s="2385"/>
      <c r="I359" s="2385"/>
      <c r="J359" s="2385"/>
      <c r="K359" s="2385"/>
      <c r="L359" s="2385"/>
      <c r="M359" s="2385"/>
      <c r="N359" s="2385"/>
      <c r="O359" s="2385"/>
      <c r="P359" s="2385"/>
      <c r="Q359" s="567">
        <f>SUMIF(T360:T361,"i",Q360:Q361)</f>
        <v>0</v>
      </c>
      <c r="R359" s="1026"/>
      <c r="S359" s="1807" t="s">
        <v>1084</v>
      </c>
      <c r="T359" s="726" t="s">
        <v>1085</v>
      </c>
      <c r="U359" s="2383">
        <v>1</v>
      </c>
      <c r="V359" s="2383" t="s">
        <v>1048</v>
      </c>
      <c r="W359" s="1169"/>
      <c r="X359" s="1169"/>
      <c r="Y359" s="1169"/>
      <c r="Z359" s="1169"/>
      <c r="AA359" s="1645"/>
      <c r="AB359" s="1169"/>
      <c r="AC359" s="2384"/>
      <c r="AD359" s="638"/>
      <c r="AE359" s="1169"/>
      <c r="AF359" s="1169"/>
      <c r="AG359" s="1645"/>
      <c r="AH359" s="1645"/>
      <c r="AI359" s="1645"/>
      <c r="AJ359" s="1645"/>
      <c r="AK359" s="1645"/>
      <c r="AL359" s="1645"/>
      <c r="AM359" s="1645"/>
      <c r="AN359" s="1645"/>
      <c r="AO359" s="1645"/>
      <c r="AP359" s="1645"/>
      <c r="AQ359" s="1645"/>
      <c r="AR359" s="1645"/>
      <c r="AS359" s="1645"/>
      <c r="AT359" s="1645"/>
      <c r="AU359" s="1645"/>
      <c r="AV359" s="1645"/>
      <c r="AW359" s="1645"/>
      <c r="AX359" s="1645"/>
      <c r="AY359" s="1645"/>
      <c r="AZ359" s="1645"/>
      <c r="BA359" s="1645"/>
      <c r="BB359" s="1645"/>
      <c r="BC359" s="1645"/>
      <c r="BD359" s="1645"/>
      <c r="BE359" s="1645"/>
      <c r="BF359" s="1645"/>
      <c r="BG359" s="1645"/>
      <c r="BH359" s="1645"/>
      <c r="BI359" s="1645"/>
      <c r="BJ359" s="1645"/>
      <c r="BK359" s="1645"/>
      <c r="BL359" s="1645"/>
      <c r="BM359" s="1645"/>
      <c r="BN359" s="1645"/>
      <c r="BO359" s="1645"/>
      <c r="BP359" s="1645"/>
      <c r="BQ359" s="1645"/>
      <c r="BR359" s="1645"/>
      <c r="BS359" s="1645"/>
      <c r="BT359" s="1645"/>
      <c r="BU359" s="1645"/>
      <c r="BV359" s="1169"/>
      <c r="BW359" s="1169"/>
      <c r="BX359" s="1169"/>
      <c r="BY359" s="1169"/>
      <c r="BZ359" s="1169"/>
      <c r="CA359" s="1169"/>
      <c r="CB359" s="1169"/>
      <c r="CC359" s="1169"/>
      <c r="CD359" s="1169"/>
      <c r="CE359" s="1169"/>
      <c r="CF359" s="1859"/>
    </row>
    <row customHeight="1" ht="11.25" hidden="1">
      <c r="A360" s="1802"/>
      <c r="B360" s="1645"/>
      <c r="C360" s="1645"/>
      <c r="D360" s="2588"/>
      <c r="E360" s="644"/>
      <c r="F360" s="644">
        <v>0</v>
      </c>
      <c r="G360" s="644"/>
      <c r="H360" s="644"/>
      <c r="I360" s="644"/>
      <c r="J360" s="644"/>
      <c r="K360" s="644"/>
      <c r="L360" s="644"/>
      <c r="M360" s="644"/>
      <c r="N360" s="644"/>
      <c r="O360" s="644"/>
      <c r="P360" s="644"/>
      <c r="Q360" s="644"/>
      <c r="R360" s="644"/>
      <c r="S360" s="645"/>
      <c r="T360" s="727"/>
      <c r="U360" s="2383"/>
      <c r="V360" s="2383"/>
      <c r="W360" s="1645"/>
      <c r="X360" s="1645"/>
      <c r="Y360" s="1645"/>
      <c r="Z360" s="1645"/>
      <c r="AA360" s="1645"/>
      <c r="AB360" s="1169"/>
      <c r="AC360" s="2384"/>
      <c r="AD360" s="638"/>
      <c r="AE360" s="1169"/>
      <c r="AF360" s="1169"/>
      <c r="AG360" s="1645"/>
      <c r="AH360" s="1645"/>
      <c r="AI360" s="1645"/>
      <c r="AJ360" s="1645"/>
      <c r="AK360" s="1645"/>
      <c r="AL360" s="1645"/>
      <c r="AM360" s="1645"/>
      <c r="AN360" s="1645"/>
      <c r="AO360" s="1645"/>
      <c r="AP360" s="1645"/>
      <c r="AQ360" s="1645"/>
      <c r="AR360" s="1645"/>
      <c r="AS360" s="1645"/>
      <c r="AT360" s="1645"/>
      <c r="AU360" s="1645"/>
      <c r="AV360" s="1645"/>
      <c r="AW360" s="1645"/>
      <c r="AX360" s="1645"/>
      <c r="AY360" s="1645"/>
      <c r="AZ360" s="1645"/>
      <c r="BA360" s="1645"/>
      <c r="BB360" s="1645"/>
      <c r="BC360" s="1645"/>
      <c r="BD360" s="1645"/>
      <c r="BE360" s="1645"/>
      <c r="BF360" s="1645"/>
      <c r="BG360" s="1645"/>
      <c r="BH360" s="1645"/>
      <c r="BI360" s="1645"/>
      <c r="BJ360" s="1645"/>
      <c r="BK360" s="1645"/>
      <c r="BL360" s="1645"/>
      <c r="BM360" s="1645"/>
      <c r="BN360" s="1645"/>
      <c r="BO360" s="1645"/>
      <c r="BP360" s="1645"/>
      <c r="BQ360" s="1645"/>
      <c r="BR360" s="1645"/>
      <c r="BS360" s="1645"/>
      <c r="BT360" s="1645"/>
      <c r="BU360" s="1645"/>
      <c r="BV360" s="1645"/>
      <c r="BW360" s="1645"/>
      <c r="BX360" s="1645"/>
      <c r="BY360" s="1645"/>
      <c r="BZ360" s="1645"/>
      <c r="CA360" s="1645"/>
      <c r="CB360" s="1645"/>
      <c r="CC360" s="1645"/>
      <c r="CD360" s="1645"/>
      <c r="CE360" s="1645"/>
      <c r="CF360" s="1859"/>
    </row>
    <row customHeight="1" ht="11.25" hidden="1">
      <c r="A361" s="1815"/>
      <c r="B361" s="1169"/>
      <c r="C361" s="421"/>
      <c r="D361" s="2588"/>
      <c r="E361" s="658" t="s">
        <v>22</v>
      </c>
      <c r="F361" s="1177" t="s">
        <v>22</v>
      </c>
      <c r="G361" s="1177" t="s">
        <v>1088</v>
      </c>
      <c r="H361" s="660" t="s">
        <v>22</v>
      </c>
      <c r="I361" s="660"/>
      <c r="J361" s="660"/>
      <c r="K361" s="660"/>
      <c r="L361" s="660"/>
      <c r="M361" s="660"/>
      <c r="N361" s="660"/>
      <c r="O361" s="660"/>
      <c r="P361" s="660"/>
      <c r="Q361" s="660"/>
      <c r="R361" s="661"/>
      <c r="S361" s="662"/>
      <c r="T361" s="727"/>
      <c r="U361" s="2383"/>
      <c r="V361" s="2383"/>
      <c r="W361" s="1169"/>
      <c r="X361" s="1169"/>
      <c r="Y361" s="1169"/>
      <c r="Z361" s="1169"/>
      <c r="AA361" s="1645"/>
      <c r="AB361" s="1169"/>
      <c r="AC361" s="2384"/>
      <c r="AD361" s="638"/>
      <c r="AE361" s="1169"/>
      <c r="AF361" s="1169"/>
      <c r="AG361" s="1645"/>
      <c r="AH361" s="1645"/>
      <c r="AI361" s="1645"/>
      <c r="AJ361" s="1645"/>
      <c r="AK361" s="1645"/>
      <c r="AL361" s="1645"/>
      <c r="AM361" s="1645"/>
      <c r="AN361" s="1645"/>
      <c r="AO361" s="1645"/>
      <c r="AP361" s="1645"/>
      <c r="AQ361" s="1645"/>
      <c r="AR361" s="1645"/>
      <c r="AS361" s="1645"/>
      <c r="AT361" s="1645"/>
      <c r="AU361" s="1645"/>
      <c r="AV361" s="1645"/>
      <c r="AW361" s="1645"/>
      <c r="AX361" s="1645"/>
      <c r="AY361" s="1645"/>
      <c r="AZ361" s="1645"/>
      <c r="BA361" s="1645"/>
      <c r="BB361" s="1645"/>
      <c r="BC361" s="1645"/>
      <c r="BD361" s="1645"/>
      <c r="BE361" s="1645"/>
      <c r="BF361" s="1645"/>
      <c r="BG361" s="1645"/>
      <c r="BH361" s="1645"/>
      <c r="BI361" s="1645"/>
      <c r="BJ361" s="1645"/>
      <c r="BK361" s="1645"/>
      <c r="BL361" s="1645"/>
      <c r="BM361" s="1645"/>
      <c r="BN361" s="1645"/>
      <c r="BO361" s="1645"/>
      <c r="BP361" s="1645"/>
      <c r="BQ361" s="1645"/>
      <c r="BR361" s="1645"/>
      <c r="BS361" s="1645"/>
      <c r="BT361" s="1645"/>
      <c r="BU361" s="1645"/>
      <c r="BV361" s="1169"/>
      <c r="BW361" s="1169"/>
      <c r="BX361" s="1169"/>
      <c r="BY361" s="1169"/>
      <c r="BZ361" s="1169"/>
      <c r="CA361" s="1169"/>
      <c r="CB361" s="1169"/>
      <c r="CC361" s="1169"/>
      <c r="CD361" s="1169"/>
      <c r="CE361" s="1169"/>
      <c r="CF361" s="1859"/>
    </row>
    <row customHeight="1" ht="5.25" hidden="1">
      <c r="A362" s="1802"/>
      <c r="B362" s="1645"/>
      <c r="C362" s="1645"/>
      <c r="D362" s="2588"/>
      <c r="E362" s="1048"/>
      <c r="F362" s="1048"/>
      <c r="G362" s="1048"/>
      <c r="H362" s="1048"/>
      <c r="I362" s="1048"/>
      <c r="J362" s="1048"/>
      <c r="K362" s="1048"/>
      <c r="L362" s="1048"/>
      <c r="M362" s="1048"/>
      <c r="N362" s="1048"/>
      <c r="O362" s="1048"/>
      <c r="P362" s="1048"/>
      <c r="Q362" s="1049"/>
      <c r="R362" s="1050"/>
      <c r="S362" s="1051"/>
      <c r="T362" s="726" t="s">
        <v>1085</v>
      </c>
      <c r="U362" s="2383">
        <v>1</v>
      </c>
      <c r="V362" s="2383" t="s">
        <v>1048</v>
      </c>
      <c r="W362" s="1645"/>
      <c r="X362" s="1645"/>
      <c r="Y362" s="1645"/>
      <c r="Z362" s="1645"/>
      <c r="AA362" s="1645"/>
      <c r="AB362" s="1645"/>
      <c r="AC362" s="1046"/>
      <c r="AD362" s="1047"/>
      <c r="AE362" s="1645"/>
      <c r="AF362" s="1645"/>
      <c r="AG362" s="1645"/>
      <c r="AH362" s="1645"/>
      <c r="AI362" s="1645"/>
      <c r="AJ362" s="1645"/>
      <c r="AK362" s="1645"/>
      <c r="AL362" s="1645"/>
      <c r="AM362" s="1645"/>
      <c r="AN362" s="1645"/>
      <c r="AO362" s="1645"/>
      <c r="AP362" s="1645"/>
      <c r="AQ362" s="1645"/>
      <c r="AR362" s="1645"/>
      <c r="AS362" s="1645"/>
      <c r="AT362" s="1645"/>
      <c r="AU362" s="1645"/>
      <c r="AV362" s="1645"/>
      <c r="AW362" s="1645"/>
      <c r="AX362" s="1645"/>
      <c r="AY362" s="1645"/>
      <c r="AZ362" s="1645"/>
      <c r="BA362" s="1645"/>
      <c r="BB362" s="1645"/>
      <c r="BC362" s="1645"/>
      <c r="BD362" s="1645"/>
      <c r="BE362" s="1645"/>
      <c r="BF362" s="1645"/>
      <c r="BG362" s="1645"/>
      <c r="BH362" s="1645"/>
      <c r="BI362" s="1645"/>
      <c r="BJ362" s="1645"/>
      <c r="BK362" s="1645"/>
      <c r="BL362" s="1645"/>
      <c r="BM362" s="1645"/>
      <c r="BN362" s="1645"/>
      <c r="BO362" s="1645"/>
      <c r="BP362" s="1645"/>
      <c r="BQ362" s="1645"/>
      <c r="BR362" s="1645"/>
      <c r="BS362" s="1645"/>
      <c r="BT362" s="1645"/>
      <c r="BU362" s="1645"/>
      <c r="BV362" s="1645"/>
      <c r="BW362" s="1645"/>
      <c r="BX362" s="1645"/>
      <c r="BY362" s="1645"/>
      <c r="BZ362" s="1645"/>
      <c r="CA362" s="1645"/>
      <c r="CB362" s="1645"/>
      <c r="CC362" s="1645"/>
      <c r="CD362" s="1645"/>
      <c r="CE362" s="1645"/>
      <c r="CF362" s="1325"/>
    </row>
    <row customHeight="1" ht="5.25" hidden="1">
      <c r="A363" s="1802"/>
      <c r="B363" s="1645"/>
      <c r="C363" s="1645"/>
      <c r="D363" s="2588"/>
      <c r="E363" s="644"/>
      <c r="F363" s="644"/>
      <c r="G363" s="644"/>
      <c r="H363" s="644"/>
      <c r="I363" s="644"/>
      <c r="J363" s="644"/>
      <c r="K363" s="644"/>
      <c r="L363" s="644"/>
      <c r="M363" s="644"/>
      <c r="N363" s="644"/>
      <c r="O363" s="644"/>
      <c r="P363" s="644"/>
      <c r="Q363" s="644"/>
      <c r="R363" s="644"/>
      <c r="S363" s="645"/>
      <c r="T363" s="727"/>
      <c r="U363" s="2383"/>
      <c r="V363" s="2383"/>
      <c r="W363" s="1645"/>
      <c r="X363" s="1645"/>
      <c r="Y363" s="1645"/>
      <c r="Z363" s="1645"/>
      <c r="AA363" s="1645"/>
      <c r="AB363" s="1645"/>
      <c r="AC363" s="1046"/>
      <c r="AD363" s="1047"/>
      <c r="AE363" s="1645"/>
      <c r="AF363" s="1645"/>
      <c r="AG363" s="1645"/>
      <c r="AH363" s="1645"/>
      <c r="AI363" s="1645"/>
      <c r="AJ363" s="1645"/>
      <c r="AK363" s="1645"/>
      <c r="AL363" s="1645"/>
      <c r="AM363" s="1645"/>
      <c r="AN363" s="1645"/>
      <c r="AO363" s="1645"/>
      <c r="AP363" s="1645"/>
      <c r="AQ363" s="1645"/>
      <c r="AR363" s="1645"/>
      <c r="AS363" s="1645"/>
      <c r="AT363" s="1645"/>
      <c r="AU363" s="1645"/>
      <c r="AV363" s="1645"/>
      <c r="AW363" s="1645"/>
      <c r="AX363" s="1645"/>
      <c r="AY363" s="1645"/>
      <c r="AZ363" s="1645"/>
      <c r="BA363" s="1645"/>
      <c r="BB363" s="1645"/>
      <c r="BC363" s="1645"/>
      <c r="BD363" s="1645"/>
      <c r="BE363" s="1645"/>
      <c r="BF363" s="1645"/>
      <c r="BG363" s="1645"/>
      <c r="BH363" s="1645"/>
      <c r="BI363" s="1645"/>
      <c r="BJ363" s="1645"/>
      <c r="BK363" s="1645"/>
      <c r="BL363" s="1645"/>
      <c r="BM363" s="1645"/>
      <c r="BN363" s="1645"/>
      <c r="BO363" s="1645"/>
      <c r="BP363" s="1645"/>
      <c r="BQ363" s="1645"/>
      <c r="BR363" s="1645"/>
      <c r="BS363" s="1645"/>
      <c r="BT363" s="1645"/>
      <c r="BU363" s="1645"/>
      <c r="BV363" s="1645"/>
      <c r="BW363" s="1645"/>
      <c r="BX363" s="1645"/>
      <c r="BY363" s="1645"/>
      <c r="BZ363" s="1645"/>
      <c r="CA363" s="1645"/>
      <c r="CB363" s="1645"/>
      <c r="CC363" s="1645"/>
      <c r="CD363" s="1645"/>
      <c r="CE363" s="1645"/>
      <c r="CF363" s="1325"/>
    </row>
    <row customHeight="1" ht="5.25" hidden="1">
      <c r="A364" s="1802"/>
      <c r="B364" s="1645"/>
      <c r="C364" s="1645"/>
      <c r="D364" s="2589"/>
      <c r="E364" s="1052"/>
      <c r="F364" s="1053"/>
      <c r="G364" s="1053"/>
      <c r="H364" s="1054"/>
      <c r="I364" s="1054"/>
      <c r="J364" s="1054"/>
      <c r="K364" s="1054"/>
      <c r="L364" s="1054"/>
      <c r="M364" s="1054"/>
      <c r="N364" s="1054"/>
      <c r="O364" s="1054"/>
      <c r="P364" s="1054"/>
      <c r="Q364" s="1054"/>
      <c r="R364" s="955"/>
      <c r="S364" s="1055"/>
      <c r="T364" s="727"/>
      <c r="U364" s="2383"/>
      <c r="V364" s="2383"/>
      <c r="W364" s="1645"/>
      <c r="X364" s="1645"/>
      <c r="Y364" s="1645"/>
      <c r="Z364" s="1645"/>
      <c r="AA364" s="1645"/>
      <c r="AB364" s="1645"/>
      <c r="AC364" s="1046"/>
      <c r="AD364" s="1047"/>
      <c r="AE364" s="1645"/>
      <c r="AF364" s="1645"/>
      <c r="AG364" s="1645"/>
      <c r="AH364" s="1645"/>
      <c r="AI364" s="1645"/>
      <c r="AJ364" s="1645"/>
      <c r="AK364" s="1645"/>
      <c r="AL364" s="1645"/>
      <c r="AM364" s="1645"/>
      <c r="AN364" s="1645"/>
      <c r="AO364" s="1645"/>
      <c r="AP364" s="1645"/>
      <c r="AQ364" s="1645"/>
      <c r="AR364" s="1645"/>
      <c r="AS364" s="1645"/>
      <c r="AT364" s="1645"/>
      <c r="AU364" s="1645"/>
      <c r="AV364" s="1645"/>
      <c r="AW364" s="1645"/>
      <c r="AX364" s="1645"/>
      <c r="AY364" s="1645"/>
      <c r="AZ364" s="1645"/>
      <c r="BA364" s="1645"/>
      <c r="BB364" s="1645"/>
      <c r="BC364" s="1645"/>
      <c r="BD364" s="1645"/>
      <c r="BE364" s="1645"/>
      <c r="BF364" s="1645"/>
      <c r="BG364" s="1645"/>
      <c r="BH364" s="1645"/>
      <c r="BI364" s="1645"/>
      <c r="BJ364" s="1645"/>
      <c r="BK364" s="1645"/>
      <c r="BL364" s="1645"/>
      <c r="BM364" s="1645"/>
      <c r="BN364" s="1645"/>
      <c r="BO364" s="1645"/>
      <c r="BP364" s="1645"/>
      <c r="BQ364" s="1645"/>
      <c r="BR364" s="1645"/>
      <c r="BS364" s="1645"/>
      <c r="BT364" s="1645"/>
      <c r="BU364" s="1645"/>
      <c r="BV364" s="1645"/>
      <c r="BW364" s="1645"/>
      <c r="BX364" s="1645"/>
      <c r="BY364" s="1645"/>
      <c r="BZ364" s="1645"/>
      <c r="CA364" s="1645"/>
      <c r="CB364" s="1645"/>
      <c r="CC364" s="1645"/>
      <c r="CD364" s="1645"/>
      <c r="CE364" s="1645"/>
      <c r="CF364" s="1325"/>
    </row>
    <row customHeight="1" ht="15" hidden="1">
      <c r="A365" s="632" t="s">
        <v>287</v>
      </c>
      <c r="B365" s="633"/>
      <c r="C365" s="633" t="s">
        <v>22</v>
      </c>
      <c r="D365" s="2587" t="s">
        <v>1126</v>
      </c>
      <c r="E365" s="2386" t="s">
        <v>196</v>
      </c>
      <c r="F365" s="2387"/>
      <c r="G365" s="2388"/>
      <c r="H365" s="2392" t="str">
        <f>IF(A365="","",INDEX(DIFFERENTIATION_UNMERGE_VD,MATCH(A365,DIFFERENTIATION_ID_DIFF,0)))</f>
        <v>Производство тепловой энергии. Некомбинированная выработка</v>
      </c>
      <c r="I365" s="2392"/>
      <c r="J365" s="2392"/>
      <c r="K365" s="2392"/>
      <c r="L365" s="2392"/>
      <c r="M365" s="2392"/>
      <c r="N365" s="2392"/>
      <c r="O365" s="2392"/>
      <c r="P365" s="2392"/>
      <c r="Q365" s="2392"/>
      <c r="R365" s="2392"/>
      <c r="S365" s="728"/>
      <c r="T365" s="725"/>
      <c r="U365" s="634"/>
      <c r="V365" s="634"/>
      <c r="W365" s="635"/>
      <c r="X365" s="635"/>
      <c r="Y365" s="635"/>
      <c r="Z365" s="635"/>
      <c r="AA365" s="636"/>
      <c r="AB365" s="637"/>
      <c r="AC365" s="2384"/>
      <c r="AD365" s="638"/>
      <c r="AE365" s="639" t="s">
        <v>22</v>
      </c>
      <c r="AF365" s="639"/>
      <c r="AG365" s="640" t="s">
        <v>1082</v>
      </c>
      <c r="AH365" s="641">
        <v>3</v>
      </c>
      <c r="AI365" s="634"/>
      <c r="AJ365" s="634"/>
      <c r="AK365" s="634"/>
      <c r="AL365" s="634"/>
      <c r="AM365" s="634"/>
      <c r="AN365" s="634"/>
      <c r="AO365" s="634"/>
      <c r="AP365" s="634"/>
      <c r="AQ365" s="634"/>
      <c r="AR365" s="634"/>
      <c r="AS365" s="634"/>
      <c r="AT365" s="634"/>
      <c r="AU365" s="634"/>
      <c r="AV365" s="634"/>
      <c r="AW365" s="634"/>
      <c r="AX365" s="634"/>
      <c r="AY365" s="634"/>
      <c r="AZ365" s="634"/>
      <c r="BA365" s="634"/>
      <c r="BB365" s="634"/>
      <c r="BC365" s="634"/>
      <c r="BD365" s="634"/>
      <c r="BE365" s="634"/>
      <c r="BF365" s="634"/>
      <c r="BG365" s="634"/>
      <c r="BH365" s="634"/>
      <c r="BI365" s="634"/>
      <c r="BJ365" s="634"/>
      <c r="BK365" s="634"/>
      <c r="BL365" s="634"/>
      <c r="BM365" s="634"/>
      <c r="BN365" s="634"/>
      <c r="BO365" s="634"/>
      <c r="BP365" s="634"/>
      <c r="BQ365" s="634"/>
      <c r="BR365" s="634"/>
      <c r="BS365" s="634"/>
      <c r="BT365" s="634"/>
      <c r="BU365" s="634"/>
      <c r="BV365" s="635"/>
      <c r="BW365" s="635"/>
      <c r="BX365" s="635"/>
      <c r="BY365" s="635"/>
      <c r="BZ365" s="635"/>
      <c r="CA365" s="635"/>
      <c r="CB365" s="635"/>
      <c r="CC365" s="635"/>
      <c r="CD365" s="635"/>
      <c r="CE365" s="635"/>
      <c r="CF365" s="1859"/>
    </row>
    <row customHeight="1" ht="15" hidden="1">
      <c r="A366" s="632"/>
      <c r="B366" s="633"/>
      <c r="C366" s="633"/>
      <c r="D366" s="2588"/>
      <c r="E366" s="2386" t="s">
        <v>1037</v>
      </c>
      <c r="F366" s="2387"/>
      <c r="G366" s="2388"/>
      <c r="H366" s="2392" t="str">
        <f>IF(A365="","",INDEX(DIFFERENTIATION_UNMERGE_AREA,MATCH(A365,DIFFERENTIATION_ID_DIFF,0)))</f>
        <v>Территория 5</v>
      </c>
      <c r="I366" s="2392"/>
      <c r="J366" s="2392"/>
      <c r="K366" s="2392"/>
      <c r="L366" s="2392"/>
      <c r="M366" s="2392"/>
      <c r="N366" s="2392"/>
      <c r="O366" s="2392"/>
      <c r="P366" s="2392"/>
      <c r="Q366" s="2392"/>
      <c r="R366" s="2392"/>
      <c r="S366" s="728"/>
      <c r="T366" s="725"/>
      <c r="U366" s="634"/>
      <c r="V366" s="634"/>
      <c r="W366" s="635"/>
      <c r="X366" s="635"/>
      <c r="Y366" s="635"/>
      <c r="Z366" s="635"/>
      <c r="AA366" s="636"/>
      <c r="AB366" s="637"/>
      <c r="AC366" s="2384"/>
      <c r="AD366" s="638"/>
      <c r="AE366" s="639"/>
      <c r="AF366" s="639"/>
      <c r="AG366" s="640"/>
      <c r="AH366" s="641"/>
      <c r="AI366" s="634"/>
      <c r="AJ366" s="634"/>
      <c r="AK366" s="634"/>
      <c r="AL366" s="634"/>
      <c r="AM366" s="634"/>
      <c r="AN366" s="634"/>
      <c r="AO366" s="634"/>
      <c r="AP366" s="634"/>
      <c r="AQ366" s="634"/>
      <c r="AR366" s="634"/>
      <c r="AS366" s="634"/>
      <c r="AT366" s="634"/>
      <c r="AU366" s="634"/>
      <c r="AV366" s="634"/>
      <c r="AW366" s="634"/>
      <c r="AX366" s="634"/>
      <c r="AY366" s="634"/>
      <c r="AZ366" s="634"/>
      <c r="BA366" s="634"/>
      <c r="BB366" s="634"/>
      <c r="BC366" s="634"/>
      <c r="BD366" s="634"/>
      <c r="BE366" s="634"/>
      <c r="BF366" s="634"/>
      <c r="BG366" s="634"/>
      <c r="BH366" s="634"/>
      <c r="BI366" s="634"/>
      <c r="BJ366" s="634"/>
      <c r="BK366" s="634"/>
      <c r="BL366" s="634"/>
      <c r="BM366" s="634"/>
      <c r="BN366" s="634"/>
      <c r="BO366" s="634"/>
      <c r="BP366" s="634"/>
      <c r="BQ366" s="634"/>
      <c r="BR366" s="634"/>
      <c r="BS366" s="634"/>
      <c r="BT366" s="634"/>
      <c r="BU366" s="634"/>
      <c r="BV366" s="635"/>
      <c r="BW366" s="635"/>
      <c r="BX366" s="635"/>
      <c r="BY366" s="635"/>
      <c r="BZ366" s="635"/>
      <c r="CA366" s="635"/>
      <c r="CB366" s="635"/>
      <c r="CC366" s="635"/>
      <c r="CD366" s="635"/>
      <c r="CE366" s="635"/>
      <c r="CF366" s="1859"/>
    </row>
    <row customHeight="1" ht="15" hidden="1">
      <c r="A367" s="632"/>
      <c r="B367" s="633"/>
      <c r="C367" s="633"/>
      <c r="D367" s="2588"/>
      <c r="E367" s="2386" t="s">
        <v>1038</v>
      </c>
      <c r="F367" s="2387"/>
      <c r="G367" s="2388"/>
      <c r="H367" s="2392" t="str">
        <f>IF(A365="","",INDEX(DIFFERENTIATION_UNMERGE_SYSTEM,MATCH(A365,DIFFERENTIATION_ID_DIFF,0)))</f>
        <v>п. Полянский, ул. Центральная, 34Б, котельная 3-3</v>
      </c>
      <c r="I367" s="2392"/>
      <c r="J367" s="2392"/>
      <c r="K367" s="2392"/>
      <c r="L367" s="2392"/>
      <c r="M367" s="2392"/>
      <c r="N367" s="2392"/>
      <c r="O367" s="2392"/>
      <c r="P367" s="2392"/>
      <c r="Q367" s="2392"/>
      <c r="R367" s="2392"/>
      <c r="S367" s="728"/>
      <c r="T367" s="725"/>
      <c r="U367" s="634"/>
      <c r="V367" s="634"/>
      <c r="W367" s="635"/>
      <c r="X367" s="635"/>
      <c r="Y367" s="635"/>
      <c r="Z367" s="635"/>
      <c r="AA367" s="636"/>
      <c r="AB367" s="637"/>
      <c r="AC367" s="2384"/>
      <c r="AD367" s="638"/>
      <c r="AE367" s="639"/>
      <c r="AF367" s="639"/>
      <c r="AG367" s="640"/>
      <c r="AH367" s="641"/>
      <c r="AI367" s="634"/>
      <c r="AJ367" s="634"/>
      <c r="AK367" s="634"/>
      <c r="AL367" s="634"/>
      <c r="AM367" s="634"/>
      <c r="AN367" s="634"/>
      <c r="AO367" s="634"/>
      <c r="AP367" s="634"/>
      <c r="AQ367" s="634"/>
      <c r="AR367" s="634"/>
      <c r="AS367" s="634"/>
      <c r="AT367" s="634"/>
      <c r="AU367" s="634"/>
      <c r="AV367" s="634"/>
      <c r="AW367" s="634"/>
      <c r="AX367" s="634"/>
      <c r="AY367" s="634"/>
      <c r="AZ367" s="634"/>
      <c r="BA367" s="634"/>
      <c r="BB367" s="634"/>
      <c r="BC367" s="634"/>
      <c r="BD367" s="634"/>
      <c r="BE367" s="634"/>
      <c r="BF367" s="634"/>
      <c r="BG367" s="634"/>
      <c r="BH367" s="634"/>
      <c r="BI367" s="634"/>
      <c r="BJ367" s="634"/>
      <c r="BK367" s="634"/>
      <c r="BL367" s="634"/>
      <c r="BM367" s="634"/>
      <c r="BN367" s="634"/>
      <c r="BO367" s="634"/>
      <c r="BP367" s="634"/>
      <c r="BQ367" s="634"/>
      <c r="BR367" s="634"/>
      <c r="BS367" s="634"/>
      <c r="BT367" s="634"/>
      <c r="BU367" s="634"/>
      <c r="BV367" s="635"/>
      <c r="BW367" s="635"/>
      <c r="BX367" s="635"/>
      <c r="BY367" s="635"/>
      <c r="BZ367" s="635"/>
      <c r="CA367" s="635"/>
      <c r="CB367" s="635"/>
      <c r="CC367" s="635"/>
      <c r="CD367" s="635"/>
      <c r="CE367" s="635"/>
      <c r="CF367" s="1859"/>
    </row>
    <row customHeight="1" ht="24.75" hidden="1">
      <c r="A368" s="1815"/>
      <c r="B368" s="1169"/>
      <c r="C368" s="421"/>
      <c r="D368" s="2588"/>
      <c r="E368" s="2385" t="s">
        <v>1083</v>
      </c>
      <c r="F368" s="2385"/>
      <c r="G368" s="2385"/>
      <c r="H368" s="2385"/>
      <c r="I368" s="2385"/>
      <c r="J368" s="2385"/>
      <c r="K368" s="2385"/>
      <c r="L368" s="2385"/>
      <c r="M368" s="2385"/>
      <c r="N368" s="2385"/>
      <c r="O368" s="2385"/>
      <c r="P368" s="2385"/>
      <c r="Q368" s="567">
        <f>SUMIF(T369:T370,"i",Q369:Q370)</f>
        <v>0</v>
      </c>
      <c r="R368" s="1026"/>
      <c r="S368" s="1807" t="s">
        <v>1084</v>
      </c>
      <c r="T368" s="726" t="s">
        <v>1085</v>
      </c>
      <c r="U368" s="2383">
        <v>1</v>
      </c>
      <c r="V368" s="2383" t="s">
        <v>1048</v>
      </c>
      <c r="W368" s="1169"/>
      <c r="X368" s="1169"/>
      <c r="Y368" s="1169"/>
      <c r="Z368" s="1169"/>
      <c r="AA368" s="1645"/>
      <c r="AB368" s="1169"/>
      <c r="AC368" s="2384"/>
      <c r="AD368" s="638"/>
      <c r="AE368" s="1169"/>
      <c r="AF368" s="1169"/>
      <c r="AG368" s="1645"/>
      <c r="AH368" s="1645"/>
      <c r="AI368" s="1645"/>
      <c r="AJ368" s="1645"/>
      <c r="AK368" s="1645"/>
      <c r="AL368" s="1645"/>
      <c r="AM368" s="1645"/>
      <c r="AN368" s="1645"/>
      <c r="AO368" s="1645"/>
      <c r="AP368" s="1645"/>
      <c r="AQ368" s="1645"/>
      <c r="AR368" s="1645"/>
      <c r="AS368" s="1645"/>
      <c r="AT368" s="1645"/>
      <c r="AU368" s="1645"/>
      <c r="AV368" s="1645"/>
      <c r="AW368" s="1645"/>
      <c r="AX368" s="1645"/>
      <c r="AY368" s="1645"/>
      <c r="AZ368" s="1645"/>
      <c r="BA368" s="1645"/>
      <c r="BB368" s="1645"/>
      <c r="BC368" s="1645"/>
      <c r="BD368" s="1645"/>
      <c r="BE368" s="1645"/>
      <c r="BF368" s="1645"/>
      <c r="BG368" s="1645"/>
      <c r="BH368" s="1645"/>
      <c r="BI368" s="1645"/>
      <c r="BJ368" s="1645"/>
      <c r="BK368" s="1645"/>
      <c r="BL368" s="1645"/>
      <c r="BM368" s="1645"/>
      <c r="BN368" s="1645"/>
      <c r="BO368" s="1645"/>
      <c r="BP368" s="1645"/>
      <c r="BQ368" s="1645"/>
      <c r="BR368" s="1645"/>
      <c r="BS368" s="1645"/>
      <c r="BT368" s="1645"/>
      <c r="BU368" s="1645"/>
      <c r="BV368" s="1169"/>
      <c r="BW368" s="1169"/>
      <c r="BX368" s="1169"/>
      <c r="BY368" s="1169"/>
      <c r="BZ368" s="1169"/>
      <c r="CA368" s="1169"/>
      <c r="CB368" s="1169"/>
      <c r="CC368" s="1169"/>
      <c r="CD368" s="1169"/>
      <c r="CE368" s="1169"/>
      <c r="CF368" s="1859"/>
    </row>
    <row customHeight="1" ht="11.25" hidden="1">
      <c r="A369" s="1802"/>
      <c r="B369" s="1645"/>
      <c r="C369" s="1645"/>
      <c r="D369" s="2588"/>
      <c r="E369" s="644"/>
      <c r="F369" s="644">
        <v>0</v>
      </c>
      <c r="G369" s="644"/>
      <c r="H369" s="644"/>
      <c r="I369" s="644"/>
      <c r="J369" s="644"/>
      <c r="K369" s="644"/>
      <c r="L369" s="644"/>
      <c r="M369" s="644"/>
      <c r="N369" s="644"/>
      <c r="O369" s="644"/>
      <c r="P369" s="644"/>
      <c r="Q369" s="644"/>
      <c r="R369" s="644"/>
      <c r="S369" s="645"/>
      <c r="T369" s="727"/>
      <c r="U369" s="2383"/>
      <c r="V369" s="2383"/>
      <c r="W369" s="1645"/>
      <c r="X369" s="1645"/>
      <c r="Y369" s="1645"/>
      <c r="Z369" s="1645"/>
      <c r="AA369" s="1645"/>
      <c r="AB369" s="1169"/>
      <c r="AC369" s="2384"/>
      <c r="AD369" s="638"/>
      <c r="AE369" s="1169"/>
      <c r="AF369" s="1169"/>
      <c r="AG369" s="1645"/>
      <c r="AH369" s="1645"/>
      <c r="AI369" s="1645"/>
      <c r="AJ369" s="1645"/>
      <c r="AK369" s="1645"/>
      <c r="AL369" s="1645"/>
      <c r="AM369" s="1645"/>
      <c r="AN369" s="1645"/>
      <c r="AO369" s="1645"/>
      <c r="AP369" s="1645"/>
      <c r="AQ369" s="1645"/>
      <c r="AR369" s="1645"/>
      <c r="AS369" s="1645"/>
      <c r="AT369" s="1645"/>
      <c r="AU369" s="1645"/>
      <c r="AV369" s="1645"/>
      <c r="AW369" s="1645"/>
      <c r="AX369" s="1645"/>
      <c r="AY369" s="1645"/>
      <c r="AZ369" s="1645"/>
      <c r="BA369" s="1645"/>
      <c r="BB369" s="1645"/>
      <c r="BC369" s="1645"/>
      <c r="BD369" s="1645"/>
      <c r="BE369" s="1645"/>
      <c r="BF369" s="1645"/>
      <c r="BG369" s="1645"/>
      <c r="BH369" s="1645"/>
      <c r="BI369" s="1645"/>
      <c r="BJ369" s="1645"/>
      <c r="BK369" s="1645"/>
      <c r="BL369" s="1645"/>
      <c r="BM369" s="1645"/>
      <c r="BN369" s="1645"/>
      <c r="BO369" s="1645"/>
      <c r="BP369" s="1645"/>
      <c r="BQ369" s="1645"/>
      <c r="BR369" s="1645"/>
      <c r="BS369" s="1645"/>
      <c r="BT369" s="1645"/>
      <c r="BU369" s="1645"/>
      <c r="BV369" s="1645"/>
      <c r="BW369" s="1645"/>
      <c r="BX369" s="1645"/>
      <c r="BY369" s="1645"/>
      <c r="BZ369" s="1645"/>
      <c r="CA369" s="1645"/>
      <c r="CB369" s="1645"/>
      <c r="CC369" s="1645"/>
      <c r="CD369" s="1645"/>
      <c r="CE369" s="1645"/>
      <c r="CF369" s="1859"/>
    </row>
    <row customHeight="1" ht="11.25" hidden="1">
      <c r="A370" s="1815"/>
      <c r="B370" s="1169"/>
      <c r="C370" s="421"/>
      <c r="D370" s="2588"/>
      <c r="E370" s="658" t="s">
        <v>22</v>
      </c>
      <c r="F370" s="1177" t="s">
        <v>22</v>
      </c>
      <c r="G370" s="1177" t="s">
        <v>1088</v>
      </c>
      <c r="H370" s="660" t="s">
        <v>22</v>
      </c>
      <c r="I370" s="660"/>
      <c r="J370" s="660"/>
      <c r="K370" s="660"/>
      <c r="L370" s="660"/>
      <c r="M370" s="660"/>
      <c r="N370" s="660"/>
      <c r="O370" s="660"/>
      <c r="P370" s="660"/>
      <c r="Q370" s="660"/>
      <c r="R370" s="661"/>
      <c r="S370" s="662"/>
      <c r="T370" s="727"/>
      <c r="U370" s="2383"/>
      <c r="V370" s="2383"/>
      <c r="W370" s="1169"/>
      <c r="X370" s="1169"/>
      <c r="Y370" s="1169"/>
      <c r="Z370" s="1169"/>
      <c r="AA370" s="1645"/>
      <c r="AB370" s="1169"/>
      <c r="AC370" s="2384"/>
      <c r="AD370" s="638"/>
      <c r="AE370" s="1169"/>
      <c r="AF370" s="1169"/>
      <c r="AG370" s="1645"/>
      <c r="AH370" s="1645"/>
      <c r="AI370" s="1645"/>
      <c r="AJ370" s="1645"/>
      <c r="AK370" s="1645"/>
      <c r="AL370" s="1645"/>
      <c r="AM370" s="1645"/>
      <c r="AN370" s="1645"/>
      <c r="AO370" s="1645"/>
      <c r="AP370" s="1645"/>
      <c r="AQ370" s="1645"/>
      <c r="AR370" s="1645"/>
      <c r="AS370" s="1645"/>
      <c r="AT370" s="1645"/>
      <c r="AU370" s="1645"/>
      <c r="AV370" s="1645"/>
      <c r="AW370" s="1645"/>
      <c r="AX370" s="1645"/>
      <c r="AY370" s="1645"/>
      <c r="AZ370" s="1645"/>
      <c r="BA370" s="1645"/>
      <c r="BB370" s="1645"/>
      <c r="BC370" s="1645"/>
      <c r="BD370" s="1645"/>
      <c r="BE370" s="1645"/>
      <c r="BF370" s="1645"/>
      <c r="BG370" s="1645"/>
      <c r="BH370" s="1645"/>
      <c r="BI370" s="1645"/>
      <c r="BJ370" s="1645"/>
      <c r="BK370" s="1645"/>
      <c r="BL370" s="1645"/>
      <c r="BM370" s="1645"/>
      <c r="BN370" s="1645"/>
      <c r="BO370" s="1645"/>
      <c r="BP370" s="1645"/>
      <c r="BQ370" s="1645"/>
      <c r="BR370" s="1645"/>
      <c r="BS370" s="1645"/>
      <c r="BT370" s="1645"/>
      <c r="BU370" s="1645"/>
      <c r="BV370" s="1169"/>
      <c r="BW370" s="1169"/>
      <c r="BX370" s="1169"/>
      <c r="BY370" s="1169"/>
      <c r="BZ370" s="1169"/>
      <c r="CA370" s="1169"/>
      <c r="CB370" s="1169"/>
      <c r="CC370" s="1169"/>
      <c r="CD370" s="1169"/>
      <c r="CE370" s="1169"/>
      <c r="CF370" s="1859"/>
    </row>
    <row customHeight="1" ht="5.25" hidden="1">
      <c r="A371" s="1802"/>
      <c r="B371" s="1645"/>
      <c r="C371" s="1645"/>
      <c r="D371" s="2588"/>
      <c r="E371" s="1048"/>
      <c r="F371" s="1048"/>
      <c r="G371" s="1048"/>
      <c r="H371" s="1048"/>
      <c r="I371" s="1048"/>
      <c r="J371" s="1048"/>
      <c r="K371" s="1048"/>
      <c r="L371" s="1048"/>
      <c r="M371" s="1048"/>
      <c r="N371" s="1048"/>
      <c r="O371" s="1048"/>
      <c r="P371" s="1048"/>
      <c r="Q371" s="1049"/>
      <c r="R371" s="1050"/>
      <c r="S371" s="1051"/>
      <c r="T371" s="726" t="s">
        <v>1085</v>
      </c>
      <c r="U371" s="2383">
        <v>1</v>
      </c>
      <c r="V371" s="2383" t="s">
        <v>1048</v>
      </c>
      <c r="W371" s="1645"/>
      <c r="X371" s="1645"/>
      <c r="Y371" s="1645"/>
      <c r="Z371" s="1645"/>
      <c r="AA371" s="1645"/>
      <c r="AB371" s="1645"/>
      <c r="AC371" s="1046"/>
      <c r="AD371" s="1047"/>
      <c r="AE371" s="1645"/>
      <c r="AF371" s="1645"/>
      <c r="AG371" s="1645"/>
      <c r="AH371" s="1645"/>
      <c r="AI371" s="1645"/>
      <c r="AJ371" s="1645"/>
      <c r="AK371" s="1645"/>
      <c r="AL371" s="1645"/>
      <c r="AM371" s="1645"/>
      <c r="AN371" s="1645"/>
      <c r="AO371" s="1645"/>
      <c r="AP371" s="1645"/>
      <c r="AQ371" s="1645"/>
      <c r="AR371" s="1645"/>
      <c r="AS371" s="1645"/>
      <c r="AT371" s="1645"/>
      <c r="AU371" s="1645"/>
      <c r="AV371" s="1645"/>
      <c r="AW371" s="1645"/>
      <c r="AX371" s="1645"/>
      <c r="AY371" s="1645"/>
      <c r="AZ371" s="1645"/>
      <c r="BA371" s="1645"/>
      <c r="BB371" s="1645"/>
      <c r="BC371" s="1645"/>
      <c r="BD371" s="1645"/>
      <c r="BE371" s="1645"/>
      <c r="BF371" s="1645"/>
      <c r="BG371" s="1645"/>
      <c r="BH371" s="1645"/>
      <c r="BI371" s="1645"/>
      <c r="BJ371" s="1645"/>
      <c r="BK371" s="1645"/>
      <c r="BL371" s="1645"/>
      <c r="BM371" s="1645"/>
      <c r="BN371" s="1645"/>
      <c r="BO371" s="1645"/>
      <c r="BP371" s="1645"/>
      <c r="BQ371" s="1645"/>
      <c r="BR371" s="1645"/>
      <c r="BS371" s="1645"/>
      <c r="BT371" s="1645"/>
      <c r="BU371" s="1645"/>
      <c r="BV371" s="1645"/>
      <c r="BW371" s="1645"/>
      <c r="BX371" s="1645"/>
      <c r="BY371" s="1645"/>
      <c r="BZ371" s="1645"/>
      <c r="CA371" s="1645"/>
      <c r="CB371" s="1645"/>
      <c r="CC371" s="1645"/>
      <c r="CD371" s="1645"/>
      <c r="CE371" s="1645"/>
      <c r="CF371" s="1325"/>
    </row>
    <row customHeight="1" ht="5.25" hidden="1">
      <c r="A372" s="1802"/>
      <c r="B372" s="1645"/>
      <c r="C372" s="1645"/>
      <c r="D372" s="2588"/>
      <c r="E372" s="644"/>
      <c r="F372" s="644"/>
      <c r="G372" s="644"/>
      <c r="H372" s="644"/>
      <c r="I372" s="644"/>
      <c r="J372" s="644"/>
      <c r="K372" s="644"/>
      <c r="L372" s="644"/>
      <c r="M372" s="644"/>
      <c r="N372" s="644"/>
      <c r="O372" s="644"/>
      <c r="P372" s="644"/>
      <c r="Q372" s="644"/>
      <c r="R372" s="644"/>
      <c r="S372" s="645"/>
      <c r="T372" s="727"/>
      <c r="U372" s="2383"/>
      <c r="V372" s="2383"/>
      <c r="W372" s="1645"/>
      <c r="X372" s="1645"/>
      <c r="Y372" s="1645"/>
      <c r="Z372" s="1645"/>
      <c r="AA372" s="1645"/>
      <c r="AB372" s="1645"/>
      <c r="AC372" s="1046"/>
      <c r="AD372" s="1047"/>
      <c r="AE372" s="1645"/>
      <c r="AF372" s="1645"/>
      <c r="AG372" s="1645"/>
      <c r="AH372" s="1645"/>
      <c r="AI372" s="1645"/>
      <c r="AJ372" s="1645"/>
      <c r="AK372" s="1645"/>
      <c r="AL372" s="1645"/>
      <c r="AM372" s="1645"/>
      <c r="AN372" s="1645"/>
      <c r="AO372" s="1645"/>
      <c r="AP372" s="1645"/>
      <c r="AQ372" s="1645"/>
      <c r="AR372" s="1645"/>
      <c r="AS372" s="1645"/>
      <c r="AT372" s="1645"/>
      <c r="AU372" s="1645"/>
      <c r="AV372" s="1645"/>
      <c r="AW372" s="1645"/>
      <c r="AX372" s="1645"/>
      <c r="AY372" s="1645"/>
      <c r="AZ372" s="1645"/>
      <c r="BA372" s="1645"/>
      <c r="BB372" s="1645"/>
      <c r="BC372" s="1645"/>
      <c r="BD372" s="1645"/>
      <c r="BE372" s="1645"/>
      <c r="BF372" s="1645"/>
      <c r="BG372" s="1645"/>
      <c r="BH372" s="1645"/>
      <c r="BI372" s="1645"/>
      <c r="BJ372" s="1645"/>
      <c r="BK372" s="1645"/>
      <c r="BL372" s="1645"/>
      <c r="BM372" s="1645"/>
      <c r="BN372" s="1645"/>
      <c r="BO372" s="1645"/>
      <c r="BP372" s="1645"/>
      <c r="BQ372" s="1645"/>
      <c r="BR372" s="1645"/>
      <c r="BS372" s="1645"/>
      <c r="BT372" s="1645"/>
      <c r="BU372" s="1645"/>
      <c r="BV372" s="1645"/>
      <c r="BW372" s="1645"/>
      <c r="BX372" s="1645"/>
      <c r="BY372" s="1645"/>
      <c r="BZ372" s="1645"/>
      <c r="CA372" s="1645"/>
      <c r="CB372" s="1645"/>
      <c r="CC372" s="1645"/>
      <c r="CD372" s="1645"/>
      <c r="CE372" s="1645"/>
      <c r="CF372" s="1325"/>
    </row>
    <row customHeight="1" ht="5.25" hidden="1">
      <c r="A373" s="1802"/>
      <c r="B373" s="1645"/>
      <c r="C373" s="1645"/>
      <c r="D373" s="2589"/>
      <c r="E373" s="1052"/>
      <c r="F373" s="1053"/>
      <c r="G373" s="1053"/>
      <c r="H373" s="1054"/>
      <c r="I373" s="1054"/>
      <c r="J373" s="1054"/>
      <c r="K373" s="1054"/>
      <c r="L373" s="1054"/>
      <c r="M373" s="1054"/>
      <c r="N373" s="1054"/>
      <c r="O373" s="1054"/>
      <c r="P373" s="1054"/>
      <c r="Q373" s="1054"/>
      <c r="R373" s="955"/>
      <c r="S373" s="1055"/>
      <c r="T373" s="727"/>
      <c r="U373" s="2383"/>
      <c r="V373" s="2383"/>
      <c r="W373" s="1645"/>
      <c r="X373" s="1645"/>
      <c r="Y373" s="1645"/>
      <c r="Z373" s="1645"/>
      <c r="AA373" s="1645"/>
      <c r="AB373" s="1645"/>
      <c r="AC373" s="1046"/>
      <c r="AD373" s="1047"/>
      <c r="AE373" s="1645"/>
      <c r="AF373" s="1645"/>
      <c r="AG373" s="1645"/>
      <c r="AH373" s="1645"/>
      <c r="AI373" s="1645"/>
      <c r="AJ373" s="1645"/>
      <c r="AK373" s="1645"/>
      <c r="AL373" s="1645"/>
      <c r="AM373" s="1645"/>
      <c r="AN373" s="1645"/>
      <c r="AO373" s="1645"/>
      <c r="AP373" s="1645"/>
      <c r="AQ373" s="1645"/>
      <c r="AR373" s="1645"/>
      <c r="AS373" s="1645"/>
      <c r="AT373" s="1645"/>
      <c r="AU373" s="1645"/>
      <c r="AV373" s="1645"/>
      <c r="AW373" s="1645"/>
      <c r="AX373" s="1645"/>
      <c r="AY373" s="1645"/>
      <c r="AZ373" s="1645"/>
      <c r="BA373" s="1645"/>
      <c r="BB373" s="1645"/>
      <c r="BC373" s="1645"/>
      <c r="BD373" s="1645"/>
      <c r="BE373" s="1645"/>
      <c r="BF373" s="1645"/>
      <c r="BG373" s="1645"/>
      <c r="BH373" s="1645"/>
      <c r="BI373" s="1645"/>
      <c r="BJ373" s="1645"/>
      <c r="BK373" s="1645"/>
      <c r="BL373" s="1645"/>
      <c r="BM373" s="1645"/>
      <c r="BN373" s="1645"/>
      <c r="BO373" s="1645"/>
      <c r="BP373" s="1645"/>
      <c r="BQ373" s="1645"/>
      <c r="BR373" s="1645"/>
      <c r="BS373" s="1645"/>
      <c r="BT373" s="1645"/>
      <c r="BU373" s="1645"/>
      <c r="BV373" s="1645"/>
      <c r="BW373" s="1645"/>
      <c r="BX373" s="1645"/>
      <c r="BY373" s="1645"/>
      <c r="BZ373" s="1645"/>
      <c r="CA373" s="1645"/>
      <c r="CB373" s="1645"/>
      <c r="CC373" s="1645"/>
      <c r="CD373" s="1645"/>
      <c r="CE373" s="1645"/>
      <c r="CF373" s="1325"/>
    </row>
    <row customHeight="1" ht="15" hidden="1">
      <c r="A374" s="632" t="s">
        <v>289</v>
      </c>
      <c r="B374" s="633"/>
      <c r="C374" s="633" t="s">
        <v>22</v>
      </c>
      <c r="D374" s="2587" t="s">
        <v>1127</v>
      </c>
      <c r="E374" s="2386" t="s">
        <v>196</v>
      </c>
      <c r="F374" s="2387"/>
      <c r="G374" s="2388"/>
      <c r="H374" s="2392" t="str">
        <f>IF(A374="","",INDEX(DIFFERENTIATION_UNMERGE_VD,MATCH(A374,DIFFERENTIATION_ID_DIFF,0)))</f>
        <v>Производство тепловой энергии. Некомбинированная выработка</v>
      </c>
      <c r="I374" s="2392"/>
      <c r="J374" s="2392"/>
      <c r="K374" s="2392"/>
      <c r="L374" s="2392"/>
      <c r="M374" s="2392"/>
      <c r="N374" s="2392"/>
      <c r="O374" s="2392"/>
      <c r="P374" s="2392"/>
      <c r="Q374" s="2392"/>
      <c r="R374" s="2392"/>
      <c r="S374" s="728"/>
      <c r="T374" s="725"/>
      <c r="U374" s="634"/>
      <c r="V374" s="634"/>
      <c r="W374" s="635"/>
      <c r="X374" s="635"/>
      <c r="Y374" s="635"/>
      <c r="Z374" s="635"/>
      <c r="AA374" s="636"/>
      <c r="AB374" s="637"/>
      <c r="AC374" s="2384"/>
      <c r="AD374" s="638"/>
      <c r="AE374" s="639" t="s">
        <v>22</v>
      </c>
      <c r="AF374" s="639"/>
      <c r="AG374" s="640" t="s">
        <v>1082</v>
      </c>
      <c r="AH374" s="641">
        <v>3</v>
      </c>
      <c r="AI374" s="634"/>
      <c r="AJ374" s="634"/>
      <c r="AK374" s="634"/>
      <c r="AL374" s="634"/>
      <c r="AM374" s="634"/>
      <c r="AN374" s="634"/>
      <c r="AO374" s="634"/>
      <c r="AP374" s="634"/>
      <c r="AQ374" s="634"/>
      <c r="AR374" s="634"/>
      <c r="AS374" s="634"/>
      <c r="AT374" s="634"/>
      <c r="AU374" s="634"/>
      <c r="AV374" s="634"/>
      <c r="AW374" s="634"/>
      <c r="AX374" s="634"/>
      <c r="AY374" s="634"/>
      <c r="AZ374" s="634"/>
      <c r="BA374" s="634"/>
      <c r="BB374" s="634"/>
      <c r="BC374" s="634"/>
      <c r="BD374" s="634"/>
      <c r="BE374" s="634"/>
      <c r="BF374" s="634"/>
      <c r="BG374" s="634"/>
      <c r="BH374" s="634"/>
      <c r="BI374" s="634"/>
      <c r="BJ374" s="634"/>
      <c r="BK374" s="634"/>
      <c r="BL374" s="634"/>
      <c r="BM374" s="634"/>
      <c r="BN374" s="634"/>
      <c r="BO374" s="634"/>
      <c r="BP374" s="634"/>
      <c r="BQ374" s="634"/>
      <c r="BR374" s="634"/>
      <c r="BS374" s="634"/>
      <c r="BT374" s="634"/>
      <c r="BU374" s="634"/>
      <c r="BV374" s="635"/>
      <c r="BW374" s="635"/>
      <c r="BX374" s="635"/>
      <c r="BY374" s="635"/>
      <c r="BZ374" s="635"/>
      <c r="CA374" s="635"/>
      <c r="CB374" s="635"/>
      <c r="CC374" s="635"/>
      <c r="CD374" s="635"/>
      <c r="CE374" s="635"/>
      <c r="CF374" s="1859"/>
    </row>
    <row customHeight="1" ht="15" hidden="1">
      <c r="A375" s="632"/>
      <c r="B375" s="633"/>
      <c r="C375" s="633"/>
      <c r="D375" s="2588"/>
      <c r="E375" s="2386" t="s">
        <v>1037</v>
      </c>
      <c r="F375" s="2387"/>
      <c r="G375" s="2388"/>
      <c r="H375" s="2392" t="str">
        <f>IF(A374="","",INDEX(DIFFERENTIATION_UNMERGE_AREA,MATCH(A374,DIFFERENTIATION_ID_DIFF,0)))</f>
        <v>Территория 6</v>
      </c>
      <c r="I375" s="2392"/>
      <c r="J375" s="2392"/>
      <c r="K375" s="2392"/>
      <c r="L375" s="2392"/>
      <c r="M375" s="2392"/>
      <c r="N375" s="2392"/>
      <c r="O375" s="2392"/>
      <c r="P375" s="2392"/>
      <c r="Q375" s="2392"/>
      <c r="R375" s="2392"/>
      <c r="S375" s="728"/>
      <c r="T375" s="725"/>
      <c r="U375" s="634"/>
      <c r="V375" s="634"/>
      <c r="W375" s="635"/>
      <c r="X375" s="635"/>
      <c r="Y375" s="635"/>
      <c r="Z375" s="635"/>
      <c r="AA375" s="636"/>
      <c r="AB375" s="637"/>
      <c r="AC375" s="2384"/>
      <c r="AD375" s="638"/>
      <c r="AE375" s="639"/>
      <c r="AF375" s="639"/>
      <c r="AG375" s="640"/>
      <c r="AH375" s="641"/>
      <c r="AI375" s="634"/>
      <c r="AJ375" s="634"/>
      <c r="AK375" s="634"/>
      <c r="AL375" s="634"/>
      <c r="AM375" s="634"/>
      <c r="AN375" s="634"/>
      <c r="AO375" s="634"/>
      <c r="AP375" s="634"/>
      <c r="AQ375" s="634"/>
      <c r="AR375" s="634"/>
      <c r="AS375" s="634"/>
      <c r="AT375" s="634"/>
      <c r="AU375" s="634"/>
      <c r="AV375" s="634"/>
      <c r="AW375" s="634"/>
      <c r="AX375" s="634"/>
      <c r="AY375" s="634"/>
      <c r="AZ375" s="634"/>
      <c r="BA375" s="634"/>
      <c r="BB375" s="634"/>
      <c r="BC375" s="634"/>
      <c r="BD375" s="634"/>
      <c r="BE375" s="634"/>
      <c r="BF375" s="634"/>
      <c r="BG375" s="634"/>
      <c r="BH375" s="634"/>
      <c r="BI375" s="634"/>
      <c r="BJ375" s="634"/>
      <c r="BK375" s="634"/>
      <c r="BL375" s="634"/>
      <c r="BM375" s="634"/>
      <c r="BN375" s="634"/>
      <c r="BO375" s="634"/>
      <c r="BP375" s="634"/>
      <c r="BQ375" s="634"/>
      <c r="BR375" s="634"/>
      <c r="BS375" s="634"/>
      <c r="BT375" s="634"/>
      <c r="BU375" s="634"/>
      <c r="BV375" s="635"/>
      <c r="BW375" s="635"/>
      <c r="BX375" s="635"/>
      <c r="BY375" s="635"/>
      <c r="BZ375" s="635"/>
      <c r="CA375" s="635"/>
      <c r="CB375" s="635"/>
      <c r="CC375" s="635"/>
      <c r="CD375" s="635"/>
      <c r="CE375" s="635"/>
      <c r="CF375" s="1859"/>
    </row>
    <row customHeight="1" ht="15" hidden="1">
      <c r="A376" s="632"/>
      <c r="B376" s="633"/>
      <c r="C376" s="633"/>
      <c r="D376" s="2588"/>
      <c r="E376" s="2386" t="s">
        <v>1038</v>
      </c>
      <c r="F376" s="2387"/>
      <c r="G376" s="2388"/>
      <c r="H376" s="2392" t="str">
        <f>IF(A374="","",INDEX(DIFFERENTIATION_UNMERGE_SYSTEM,MATCH(A374,DIFFERENTIATION_ID_DIFF,0)))</f>
        <v>с. Майское, ул. Специалистов, 12А, котельная № 3-4</v>
      </c>
      <c r="I376" s="2392"/>
      <c r="J376" s="2392"/>
      <c r="K376" s="2392"/>
      <c r="L376" s="2392"/>
      <c r="M376" s="2392"/>
      <c r="N376" s="2392"/>
      <c r="O376" s="2392"/>
      <c r="P376" s="2392"/>
      <c r="Q376" s="2392"/>
      <c r="R376" s="2392"/>
      <c r="S376" s="728"/>
      <c r="T376" s="725"/>
      <c r="U376" s="634"/>
      <c r="V376" s="634"/>
      <c r="W376" s="635"/>
      <c r="X376" s="635"/>
      <c r="Y376" s="635"/>
      <c r="Z376" s="635"/>
      <c r="AA376" s="636"/>
      <c r="AB376" s="637"/>
      <c r="AC376" s="2384"/>
      <c r="AD376" s="638"/>
      <c r="AE376" s="639"/>
      <c r="AF376" s="639"/>
      <c r="AG376" s="640"/>
      <c r="AH376" s="641"/>
      <c r="AI376" s="634"/>
      <c r="AJ376" s="634"/>
      <c r="AK376" s="634"/>
      <c r="AL376" s="634"/>
      <c r="AM376" s="634"/>
      <c r="AN376" s="634"/>
      <c r="AO376" s="634"/>
      <c r="AP376" s="634"/>
      <c r="AQ376" s="634"/>
      <c r="AR376" s="634"/>
      <c r="AS376" s="634"/>
      <c r="AT376" s="634"/>
      <c r="AU376" s="634"/>
      <c r="AV376" s="634"/>
      <c r="AW376" s="634"/>
      <c r="AX376" s="634"/>
      <c r="AY376" s="634"/>
      <c r="AZ376" s="634"/>
      <c r="BA376" s="634"/>
      <c r="BB376" s="634"/>
      <c r="BC376" s="634"/>
      <c r="BD376" s="634"/>
      <c r="BE376" s="634"/>
      <c r="BF376" s="634"/>
      <c r="BG376" s="634"/>
      <c r="BH376" s="634"/>
      <c r="BI376" s="634"/>
      <c r="BJ376" s="634"/>
      <c r="BK376" s="634"/>
      <c r="BL376" s="634"/>
      <c r="BM376" s="634"/>
      <c r="BN376" s="634"/>
      <c r="BO376" s="634"/>
      <c r="BP376" s="634"/>
      <c r="BQ376" s="634"/>
      <c r="BR376" s="634"/>
      <c r="BS376" s="634"/>
      <c r="BT376" s="634"/>
      <c r="BU376" s="634"/>
      <c r="BV376" s="635"/>
      <c r="BW376" s="635"/>
      <c r="BX376" s="635"/>
      <c r="BY376" s="635"/>
      <c r="BZ376" s="635"/>
      <c r="CA376" s="635"/>
      <c r="CB376" s="635"/>
      <c r="CC376" s="635"/>
      <c r="CD376" s="635"/>
      <c r="CE376" s="635"/>
      <c r="CF376" s="1859"/>
    </row>
    <row customHeight="1" ht="24.75" hidden="1">
      <c r="A377" s="1815"/>
      <c r="B377" s="1169"/>
      <c r="C377" s="421"/>
      <c r="D377" s="2588"/>
      <c r="E377" s="2385" t="s">
        <v>1083</v>
      </c>
      <c r="F377" s="2385"/>
      <c r="G377" s="2385"/>
      <c r="H377" s="2385"/>
      <c r="I377" s="2385"/>
      <c r="J377" s="2385"/>
      <c r="K377" s="2385"/>
      <c r="L377" s="2385"/>
      <c r="M377" s="2385"/>
      <c r="N377" s="2385"/>
      <c r="O377" s="2385"/>
      <c r="P377" s="2385"/>
      <c r="Q377" s="567">
        <f>SUMIF(T378:T379,"i",Q378:Q379)</f>
        <v>0</v>
      </c>
      <c r="R377" s="1026"/>
      <c r="S377" s="1807" t="s">
        <v>1084</v>
      </c>
      <c r="T377" s="726" t="s">
        <v>1085</v>
      </c>
      <c r="U377" s="2383">
        <v>1</v>
      </c>
      <c r="V377" s="2383" t="s">
        <v>1048</v>
      </c>
      <c r="W377" s="1169"/>
      <c r="X377" s="1169"/>
      <c r="Y377" s="1169"/>
      <c r="Z377" s="1169"/>
      <c r="AA377" s="1645"/>
      <c r="AB377" s="1169"/>
      <c r="AC377" s="2384"/>
      <c r="AD377" s="638"/>
      <c r="AE377" s="1169"/>
      <c r="AF377" s="1169"/>
      <c r="AG377" s="1645"/>
      <c r="AH377" s="1645"/>
      <c r="AI377" s="1645"/>
      <c r="AJ377" s="1645"/>
      <c r="AK377" s="1645"/>
      <c r="AL377" s="1645"/>
      <c r="AM377" s="1645"/>
      <c r="AN377" s="1645"/>
      <c r="AO377" s="1645"/>
      <c r="AP377" s="1645"/>
      <c r="AQ377" s="1645"/>
      <c r="AR377" s="1645"/>
      <c r="AS377" s="1645"/>
      <c r="AT377" s="1645"/>
      <c r="AU377" s="1645"/>
      <c r="AV377" s="1645"/>
      <c r="AW377" s="1645"/>
      <c r="AX377" s="1645"/>
      <c r="AY377" s="1645"/>
      <c r="AZ377" s="1645"/>
      <c r="BA377" s="1645"/>
      <c r="BB377" s="1645"/>
      <c r="BC377" s="1645"/>
      <c r="BD377" s="1645"/>
      <c r="BE377" s="1645"/>
      <c r="BF377" s="1645"/>
      <c r="BG377" s="1645"/>
      <c r="BH377" s="1645"/>
      <c r="BI377" s="1645"/>
      <c r="BJ377" s="1645"/>
      <c r="BK377" s="1645"/>
      <c r="BL377" s="1645"/>
      <c r="BM377" s="1645"/>
      <c r="BN377" s="1645"/>
      <c r="BO377" s="1645"/>
      <c r="BP377" s="1645"/>
      <c r="BQ377" s="1645"/>
      <c r="BR377" s="1645"/>
      <c r="BS377" s="1645"/>
      <c r="BT377" s="1645"/>
      <c r="BU377" s="1645"/>
      <c r="BV377" s="1169"/>
      <c r="BW377" s="1169"/>
      <c r="BX377" s="1169"/>
      <c r="BY377" s="1169"/>
      <c r="BZ377" s="1169"/>
      <c r="CA377" s="1169"/>
      <c r="CB377" s="1169"/>
      <c r="CC377" s="1169"/>
      <c r="CD377" s="1169"/>
      <c r="CE377" s="1169"/>
      <c r="CF377" s="1859"/>
    </row>
    <row customHeight="1" ht="11.25" hidden="1">
      <c r="A378" s="1802"/>
      <c r="B378" s="1645"/>
      <c r="C378" s="1645"/>
      <c r="D378" s="2588"/>
      <c r="E378" s="644"/>
      <c r="F378" s="644">
        <v>0</v>
      </c>
      <c r="G378" s="644"/>
      <c r="H378" s="644"/>
      <c r="I378" s="644"/>
      <c r="J378" s="644"/>
      <c r="K378" s="644"/>
      <c r="L378" s="644"/>
      <c r="M378" s="644"/>
      <c r="N378" s="644"/>
      <c r="O378" s="644"/>
      <c r="P378" s="644"/>
      <c r="Q378" s="644"/>
      <c r="R378" s="644"/>
      <c r="S378" s="645"/>
      <c r="T378" s="727"/>
      <c r="U378" s="2383"/>
      <c r="V378" s="2383"/>
      <c r="W378" s="1645"/>
      <c r="X378" s="1645"/>
      <c r="Y378" s="1645"/>
      <c r="Z378" s="1645"/>
      <c r="AA378" s="1645"/>
      <c r="AB378" s="1169"/>
      <c r="AC378" s="2384"/>
      <c r="AD378" s="638"/>
      <c r="AE378" s="1169"/>
      <c r="AF378" s="1169"/>
      <c r="AG378" s="1645"/>
      <c r="AH378" s="1645"/>
      <c r="AI378" s="1645"/>
      <c r="AJ378" s="1645"/>
      <c r="AK378" s="1645"/>
      <c r="AL378" s="1645"/>
      <c r="AM378" s="1645"/>
      <c r="AN378" s="1645"/>
      <c r="AO378" s="1645"/>
      <c r="AP378" s="1645"/>
      <c r="AQ378" s="1645"/>
      <c r="AR378" s="1645"/>
      <c r="AS378" s="1645"/>
      <c r="AT378" s="1645"/>
      <c r="AU378" s="1645"/>
      <c r="AV378" s="1645"/>
      <c r="AW378" s="1645"/>
      <c r="AX378" s="1645"/>
      <c r="AY378" s="1645"/>
      <c r="AZ378" s="1645"/>
      <c r="BA378" s="1645"/>
      <c r="BB378" s="1645"/>
      <c r="BC378" s="1645"/>
      <c r="BD378" s="1645"/>
      <c r="BE378" s="1645"/>
      <c r="BF378" s="1645"/>
      <c r="BG378" s="1645"/>
      <c r="BH378" s="1645"/>
      <c r="BI378" s="1645"/>
      <c r="BJ378" s="1645"/>
      <c r="BK378" s="1645"/>
      <c r="BL378" s="1645"/>
      <c r="BM378" s="1645"/>
      <c r="BN378" s="1645"/>
      <c r="BO378" s="1645"/>
      <c r="BP378" s="1645"/>
      <c r="BQ378" s="1645"/>
      <c r="BR378" s="1645"/>
      <c r="BS378" s="1645"/>
      <c r="BT378" s="1645"/>
      <c r="BU378" s="1645"/>
      <c r="BV378" s="1645"/>
      <c r="BW378" s="1645"/>
      <c r="BX378" s="1645"/>
      <c r="BY378" s="1645"/>
      <c r="BZ378" s="1645"/>
      <c r="CA378" s="1645"/>
      <c r="CB378" s="1645"/>
      <c r="CC378" s="1645"/>
      <c r="CD378" s="1645"/>
      <c r="CE378" s="1645"/>
      <c r="CF378" s="1859"/>
    </row>
    <row customHeight="1" ht="11.25" hidden="1">
      <c r="A379" s="1815"/>
      <c r="B379" s="1169"/>
      <c r="C379" s="421"/>
      <c r="D379" s="2588"/>
      <c r="E379" s="658" t="s">
        <v>22</v>
      </c>
      <c r="F379" s="1177" t="s">
        <v>22</v>
      </c>
      <c r="G379" s="1177" t="s">
        <v>1088</v>
      </c>
      <c r="H379" s="660" t="s">
        <v>22</v>
      </c>
      <c r="I379" s="660"/>
      <c r="J379" s="660"/>
      <c r="K379" s="660"/>
      <c r="L379" s="660"/>
      <c r="M379" s="660"/>
      <c r="N379" s="660"/>
      <c r="O379" s="660"/>
      <c r="P379" s="660"/>
      <c r="Q379" s="660"/>
      <c r="R379" s="661"/>
      <c r="S379" s="662"/>
      <c r="T379" s="727"/>
      <c r="U379" s="2383"/>
      <c r="V379" s="2383"/>
      <c r="W379" s="1169"/>
      <c r="X379" s="1169"/>
      <c r="Y379" s="1169"/>
      <c r="Z379" s="1169"/>
      <c r="AA379" s="1645"/>
      <c r="AB379" s="1169"/>
      <c r="AC379" s="2384"/>
      <c r="AD379" s="638"/>
      <c r="AE379" s="1169"/>
      <c r="AF379" s="1169"/>
      <c r="AG379" s="1645"/>
      <c r="AH379" s="1645"/>
      <c r="AI379" s="1645"/>
      <c r="AJ379" s="1645"/>
      <c r="AK379" s="1645"/>
      <c r="AL379" s="1645"/>
      <c r="AM379" s="1645"/>
      <c r="AN379" s="1645"/>
      <c r="AO379" s="1645"/>
      <c r="AP379" s="1645"/>
      <c r="AQ379" s="1645"/>
      <c r="AR379" s="1645"/>
      <c r="AS379" s="1645"/>
      <c r="AT379" s="1645"/>
      <c r="AU379" s="1645"/>
      <c r="AV379" s="1645"/>
      <c r="AW379" s="1645"/>
      <c r="AX379" s="1645"/>
      <c r="AY379" s="1645"/>
      <c r="AZ379" s="1645"/>
      <c r="BA379" s="1645"/>
      <c r="BB379" s="1645"/>
      <c r="BC379" s="1645"/>
      <c r="BD379" s="1645"/>
      <c r="BE379" s="1645"/>
      <c r="BF379" s="1645"/>
      <c r="BG379" s="1645"/>
      <c r="BH379" s="1645"/>
      <c r="BI379" s="1645"/>
      <c r="BJ379" s="1645"/>
      <c r="BK379" s="1645"/>
      <c r="BL379" s="1645"/>
      <c r="BM379" s="1645"/>
      <c r="BN379" s="1645"/>
      <c r="BO379" s="1645"/>
      <c r="BP379" s="1645"/>
      <c r="BQ379" s="1645"/>
      <c r="BR379" s="1645"/>
      <c r="BS379" s="1645"/>
      <c r="BT379" s="1645"/>
      <c r="BU379" s="1645"/>
      <c r="BV379" s="1169"/>
      <c r="BW379" s="1169"/>
      <c r="BX379" s="1169"/>
      <c r="BY379" s="1169"/>
      <c r="BZ379" s="1169"/>
      <c r="CA379" s="1169"/>
      <c r="CB379" s="1169"/>
      <c r="CC379" s="1169"/>
      <c r="CD379" s="1169"/>
      <c r="CE379" s="1169"/>
      <c r="CF379" s="1859"/>
    </row>
    <row customHeight="1" ht="5.25" hidden="1">
      <c r="A380" s="1802"/>
      <c r="B380" s="1645"/>
      <c r="C380" s="1645"/>
      <c r="D380" s="2588"/>
      <c r="E380" s="1048"/>
      <c r="F380" s="1048"/>
      <c r="G380" s="1048"/>
      <c r="H380" s="1048"/>
      <c r="I380" s="1048"/>
      <c r="J380" s="1048"/>
      <c r="K380" s="1048"/>
      <c r="L380" s="1048"/>
      <c r="M380" s="1048"/>
      <c r="N380" s="1048"/>
      <c r="O380" s="1048"/>
      <c r="P380" s="1048"/>
      <c r="Q380" s="1049"/>
      <c r="R380" s="1050"/>
      <c r="S380" s="1051"/>
      <c r="T380" s="726" t="s">
        <v>1085</v>
      </c>
      <c r="U380" s="2383">
        <v>1</v>
      </c>
      <c r="V380" s="2383" t="s">
        <v>1048</v>
      </c>
      <c r="W380" s="1645"/>
      <c r="X380" s="1645"/>
      <c r="Y380" s="1645"/>
      <c r="Z380" s="1645"/>
      <c r="AA380" s="1645"/>
      <c r="AB380" s="1645"/>
      <c r="AC380" s="1046"/>
      <c r="AD380" s="1047"/>
      <c r="AE380" s="1645"/>
      <c r="AF380" s="1645"/>
      <c r="AG380" s="1645"/>
      <c r="AH380" s="1645"/>
      <c r="AI380" s="1645"/>
      <c r="AJ380" s="1645"/>
      <c r="AK380" s="1645"/>
      <c r="AL380" s="1645"/>
      <c r="AM380" s="1645"/>
      <c r="AN380" s="1645"/>
      <c r="AO380" s="1645"/>
      <c r="AP380" s="1645"/>
      <c r="AQ380" s="1645"/>
      <c r="AR380" s="1645"/>
      <c r="AS380" s="1645"/>
      <c r="AT380" s="1645"/>
      <c r="AU380" s="1645"/>
      <c r="AV380" s="1645"/>
      <c r="AW380" s="1645"/>
      <c r="AX380" s="1645"/>
      <c r="AY380" s="1645"/>
      <c r="AZ380" s="1645"/>
      <c r="BA380" s="1645"/>
      <c r="BB380" s="1645"/>
      <c r="BC380" s="1645"/>
      <c r="BD380" s="1645"/>
      <c r="BE380" s="1645"/>
      <c r="BF380" s="1645"/>
      <c r="BG380" s="1645"/>
      <c r="BH380" s="1645"/>
      <c r="BI380" s="1645"/>
      <c r="BJ380" s="1645"/>
      <c r="BK380" s="1645"/>
      <c r="BL380" s="1645"/>
      <c r="BM380" s="1645"/>
      <c r="BN380" s="1645"/>
      <c r="BO380" s="1645"/>
      <c r="BP380" s="1645"/>
      <c r="BQ380" s="1645"/>
      <c r="BR380" s="1645"/>
      <c r="BS380" s="1645"/>
      <c r="BT380" s="1645"/>
      <c r="BU380" s="1645"/>
      <c r="BV380" s="1645"/>
      <c r="BW380" s="1645"/>
      <c r="BX380" s="1645"/>
      <c r="BY380" s="1645"/>
      <c r="BZ380" s="1645"/>
      <c r="CA380" s="1645"/>
      <c r="CB380" s="1645"/>
      <c r="CC380" s="1645"/>
      <c r="CD380" s="1645"/>
      <c r="CE380" s="1645"/>
      <c r="CF380" s="1325"/>
    </row>
    <row customHeight="1" ht="5.25" hidden="1">
      <c r="A381" s="1802"/>
      <c r="B381" s="1645"/>
      <c r="C381" s="1645"/>
      <c r="D381" s="2588"/>
      <c r="E381" s="644"/>
      <c r="F381" s="644"/>
      <c r="G381" s="644"/>
      <c r="H381" s="644"/>
      <c r="I381" s="644"/>
      <c r="J381" s="644"/>
      <c r="K381" s="644"/>
      <c r="L381" s="644"/>
      <c r="M381" s="644"/>
      <c r="N381" s="644"/>
      <c r="O381" s="644"/>
      <c r="P381" s="644"/>
      <c r="Q381" s="644"/>
      <c r="R381" s="644"/>
      <c r="S381" s="645"/>
      <c r="T381" s="727"/>
      <c r="U381" s="2383"/>
      <c r="V381" s="2383"/>
      <c r="W381" s="1645"/>
      <c r="X381" s="1645"/>
      <c r="Y381" s="1645"/>
      <c r="Z381" s="1645"/>
      <c r="AA381" s="1645"/>
      <c r="AB381" s="1645"/>
      <c r="AC381" s="1046"/>
      <c r="AD381" s="1047"/>
      <c r="AE381" s="1645"/>
      <c r="AF381" s="1645"/>
      <c r="AG381" s="1645"/>
      <c r="AH381" s="1645"/>
      <c r="AI381" s="1645"/>
      <c r="AJ381" s="1645"/>
      <c r="AK381" s="1645"/>
      <c r="AL381" s="1645"/>
      <c r="AM381" s="1645"/>
      <c r="AN381" s="1645"/>
      <c r="AO381" s="1645"/>
      <c r="AP381" s="1645"/>
      <c r="AQ381" s="1645"/>
      <c r="AR381" s="1645"/>
      <c r="AS381" s="1645"/>
      <c r="AT381" s="1645"/>
      <c r="AU381" s="1645"/>
      <c r="AV381" s="1645"/>
      <c r="AW381" s="1645"/>
      <c r="AX381" s="1645"/>
      <c r="AY381" s="1645"/>
      <c r="AZ381" s="1645"/>
      <c r="BA381" s="1645"/>
      <c r="BB381" s="1645"/>
      <c r="BC381" s="1645"/>
      <c r="BD381" s="1645"/>
      <c r="BE381" s="1645"/>
      <c r="BF381" s="1645"/>
      <c r="BG381" s="1645"/>
      <c r="BH381" s="1645"/>
      <c r="BI381" s="1645"/>
      <c r="BJ381" s="1645"/>
      <c r="BK381" s="1645"/>
      <c r="BL381" s="1645"/>
      <c r="BM381" s="1645"/>
      <c r="BN381" s="1645"/>
      <c r="BO381" s="1645"/>
      <c r="BP381" s="1645"/>
      <c r="BQ381" s="1645"/>
      <c r="BR381" s="1645"/>
      <c r="BS381" s="1645"/>
      <c r="BT381" s="1645"/>
      <c r="BU381" s="1645"/>
      <c r="BV381" s="1645"/>
      <c r="BW381" s="1645"/>
      <c r="BX381" s="1645"/>
      <c r="BY381" s="1645"/>
      <c r="BZ381" s="1645"/>
      <c r="CA381" s="1645"/>
      <c r="CB381" s="1645"/>
      <c r="CC381" s="1645"/>
      <c r="CD381" s="1645"/>
      <c r="CE381" s="1645"/>
      <c r="CF381" s="1325"/>
    </row>
    <row customHeight="1" ht="5.25" hidden="1">
      <c r="A382" s="1802"/>
      <c r="B382" s="1645"/>
      <c r="C382" s="1645"/>
      <c r="D382" s="2589"/>
      <c r="E382" s="1052"/>
      <c r="F382" s="1053"/>
      <c r="G382" s="1053"/>
      <c r="H382" s="1054"/>
      <c r="I382" s="1054"/>
      <c r="J382" s="1054"/>
      <c r="K382" s="1054"/>
      <c r="L382" s="1054"/>
      <c r="M382" s="1054"/>
      <c r="N382" s="1054"/>
      <c r="O382" s="1054"/>
      <c r="P382" s="1054"/>
      <c r="Q382" s="1054"/>
      <c r="R382" s="955"/>
      <c r="S382" s="1055"/>
      <c r="T382" s="727"/>
      <c r="U382" s="2383"/>
      <c r="V382" s="2383"/>
      <c r="W382" s="1645"/>
      <c r="X382" s="1645"/>
      <c r="Y382" s="1645"/>
      <c r="Z382" s="1645"/>
      <c r="AA382" s="1645"/>
      <c r="AB382" s="1645"/>
      <c r="AC382" s="1046"/>
      <c r="AD382" s="1047"/>
      <c r="AE382" s="1645"/>
      <c r="AF382" s="1645"/>
      <c r="AG382" s="1645"/>
      <c r="AH382" s="1645"/>
      <c r="AI382" s="1645"/>
      <c r="AJ382" s="1645"/>
      <c r="AK382" s="1645"/>
      <c r="AL382" s="1645"/>
      <c r="AM382" s="1645"/>
      <c r="AN382" s="1645"/>
      <c r="AO382" s="1645"/>
      <c r="AP382" s="1645"/>
      <c r="AQ382" s="1645"/>
      <c r="AR382" s="1645"/>
      <c r="AS382" s="1645"/>
      <c r="AT382" s="1645"/>
      <c r="AU382" s="1645"/>
      <c r="AV382" s="1645"/>
      <c r="AW382" s="1645"/>
      <c r="AX382" s="1645"/>
      <c r="AY382" s="1645"/>
      <c r="AZ382" s="1645"/>
      <c r="BA382" s="1645"/>
      <c r="BB382" s="1645"/>
      <c r="BC382" s="1645"/>
      <c r="BD382" s="1645"/>
      <c r="BE382" s="1645"/>
      <c r="BF382" s="1645"/>
      <c r="BG382" s="1645"/>
      <c r="BH382" s="1645"/>
      <c r="BI382" s="1645"/>
      <c r="BJ382" s="1645"/>
      <c r="BK382" s="1645"/>
      <c r="BL382" s="1645"/>
      <c r="BM382" s="1645"/>
      <c r="BN382" s="1645"/>
      <c r="BO382" s="1645"/>
      <c r="BP382" s="1645"/>
      <c r="BQ382" s="1645"/>
      <c r="BR382" s="1645"/>
      <c r="BS382" s="1645"/>
      <c r="BT382" s="1645"/>
      <c r="BU382" s="1645"/>
      <c r="BV382" s="1645"/>
      <c r="BW382" s="1645"/>
      <c r="BX382" s="1645"/>
      <c r="BY382" s="1645"/>
      <c r="BZ382" s="1645"/>
      <c r="CA382" s="1645"/>
      <c r="CB382" s="1645"/>
      <c r="CC382" s="1645"/>
      <c r="CD382" s="1645"/>
      <c r="CE382" s="1645"/>
      <c r="CF382" s="1325"/>
    </row>
    <row customHeight="1" ht="15" hidden="1">
      <c r="A383" s="632" t="s">
        <v>291</v>
      </c>
      <c r="B383" s="633"/>
      <c r="C383" s="633" t="s">
        <v>22</v>
      </c>
      <c r="D383" s="2587" t="s">
        <v>1128</v>
      </c>
      <c r="E383" s="2386" t="s">
        <v>196</v>
      </c>
      <c r="F383" s="2387"/>
      <c r="G383" s="2388"/>
      <c r="H383" s="2392" t="str">
        <f>IF(A383="","",INDEX(DIFFERENTIATION_UNMERGE_VD,MATCH(A383,DIFFERENTIATION_ID_DIFF,0)))</f>
        <v>Производство тепловой энергии. Некомбинированная выработка</v>
      </c>
      <c r="I383" s="2392"/>
      <c r="J383" s="2392"/>
      <c r="K383" s="2392"/>
      <c r="L383" s="2392"/>
      <c r="M383" s="2392"/>
      <c r="N383" s="2392"/>
      <c r="O383" s="2392"/>
      <c r="P383" s="2392"/>
      <c r="Q383" s="2392"/>
      <c r="R383" s="2392"/>
      <c r="S383" s="728"/>
      <c r="T383" s="725"/>
      <c r="U383" s="634"/>
      <c r="V383" s="634"/>
      <c r="W383" s="635"/>
      <c r="X383" s="635"/>
      <c r="Y383" s="635"/>
      <c r="Z383" s="635"/>
      <c r="AA383" s="636"/>
      <c r="AB383" s="637"/>
      <c r="AC383" s="2384"/>
      <c r="AD383" s="638"/>
      <c r="AE383" s="639" t="s">
        <v>22</v>
      </c>
      <c r="AF383" s="639"/>
      <c r="AG383" s="640" t="s">
        <v>1082</v>
      </c>
      <c r="AH383" s="641">
        <v>3</v>
      </c>
      <c r="AI383" s="634"/>
      <c r="AJ383" s="634"/>
      <c r="AK383" s="634"/>
      <c r="AL383" s="634"/>
      <c r="AM383" s="634"/>
      <c r="AN383" s="634"/>
      <c r="AO383" s="634"/>
      <c r="AP383" s="634"/>
      <c r="AQ383" s="634"/>
      <c r="AR383" s="634"/>
      <c r="AS383" s="634"/>
      <c r="AT383" s="634"/>
      <c r="AU383" s="634"/>
      <c r="AV383" s="634"/>
      <c r="AW383" s="634"/>
      <c r="AX383" s="634"/>
      <c r="AY383" s="634"/>
      <c r="AZ383" s="634"/>
      <c r="BA383" s="634"/>
      <c r="BB383" s="634"/>
      <c r="BC383" s="634"/>
      <c r="BD383" s="634"/>
      <c r="BE383" s="634"/>
      <c r="BF383" s="634"/>
      <c r="BG383" s="634"/>
      <c r="BH383" s="634"/>
      <c r="BI383" s="634"/>
      <c r="BJ383" s="634"/>
      <c r="BK383" s="634"/>
      <c r="BL383" s="634"/>
      <c r="BM383" s="634"/>
      <c r="BN383" s="634"/>
      <c r="BO383" s="634"/>
      <c r="BP383" s="634"/>
      <c r="BQ383" s="634"/>
      <c r="BR383" s="634"/>
      <c r="BS383" s="634"/>
      <c r="BT383" s="634"/>
      <c r="BU383" s="634"/>
      <c r="BV383" s="635"/>
      <c r="BW383" s="635"/>
      <c r="BX383" s="635"/>
      <c r="BY383" s="635"/>
      <c r="BZ383" s="635"/>
      <c r="CA383" s="635"/>
      <c r="CB383" s="635"/>
      <c r="CC383" s="635"/>
      <c r="CD383" s="635"/>
      <c r="CE383" s="635"/>
      <c r="CF383" s="1859"/>
    </row>
    <row customHeight="1" ht="15" hidden="1">
      <c r="A384" s="632"/>
      <c r="B384" s="633"/>
      <c r="C384" s="633"/>
      <c r="D384" s="2588"/>
      <c r="E384" s="2386" t="s">
        <v>1037</v>
      </c>
      <c r="F384" s="2387"/>
      <c r="G384" s="2388"/>
      <c r="H384" s="2392" t="str">
        <f>IF(A383="","",INDEX(DIFFERENTIATION_UNMERGE_AREA,MATCH(A383,DIFFERENTIATION_ID_DIFF,0)))</f>
        <v>Территория 7</v>
      </c>
      <c r="I384" s="2392"/>
      <c r="J384" s="2392"/>
      <c r="K384" s="2392"/>
      <c r="L384" s="2392"/>
      <c r="M384" s="2392"/>
      <c r="N384" s="2392"/>
      <c r="O384" s="2392"/>
      <c r="P384" s="2392"/>
      <c r="Q384" s="2392"/>
      <c r="R384" s="2392"/>
      <c r="S384" s="728"/>
      <c r="T384" s="725"/>
      <c r="U384" s="634"/>
      <c r="V384" s="634"/>
      <c r="W384" s="635"/>
      <c r="X384" s="635"/>
      <c r="Y384" s="635"/>
      <c r="Z384" s="635"/>
      <c r="AA384" s="636"/>
      <c r="AB384" s="637"/>
      <c r="AC384" s="2384"/>
      <c r="AD384" s="638"/>
      <c r="AE384" s="639"/>
      <c r="AF384" s="639"/>
      <c r="AG384" s="640"/>
      <c r="AH384" s="641"/>
      <c r="AI384" s="634"/>
      <c r="AJ384" s="634"/>
      <c r="AK384" s="634"/>
      <c r="AL384" s="634"/>
      <c r="AM384" s="634"/>
      <c r="AN384" s="634"/>
      <c r="AO384" s="634"/>
      <c r="AP384" s="634"/>
      <c r="AQ384" s="634"/>
      <c r="AR384" s="634"/>
      <c r="AS384" s="634"/>
      <c r="AT384" s="634"/>
      <c r="AU384" s="634"/>
      <c r="AV384" s="634"/>
      <c r="AW384" s="634"/>
      <c r="AX384" s="634"/>
      <c r="AY384" s="634"/>
      <c r="AZ384" s="634"/>
      <c r="BA384" s="634"/>
      <c r="BB384" s="634"/>
      <c r="BC384" s="634"/>
      <c r="BD384" s="634"/>
      <c r="BE384" s="634"/>
      <c r="BF384" s="634"/>
      <c r="BG384" s="634"/>
      <c r="BH384" s="634"/>
      <c r="BI384" s="634"/>
      <c r="BJ384" s="634"/>
      <c r="BK384" s="634"/>
      <c r="BL384" s="634"/>
      <c r="BM384" s="634"/>
      <c r="BN384" s="634"/>
      <c r="BO384" s="634"/>
      <c r="BP384" s="634"/>
      <c r="BQ384" s="634"/>
      <c r="BR384" s="634"/>
      <c r="BS384" s="634"/>
      <c r="BT384" s="634"/>
      <c r="BU384" s="634"/>
      <c r="BV384" s="635"/>
      <c r="BW384" s="635"/>
      <c r="BX384" s="635"/>
      <c r="BY384" s="635"/>
      <c r="BZ384" s="635"/>
      <c r="CA384" s="635"/>
      <c r="CB384" s="635"/>
      <c r="CC384" s="635"/>
      <c r="CD384" s="635"/>
      <c r="CE384" s="635"/>
      <c r="CF384" s="1859"/>
    </row>
    <row customHeight="1" ht="15" hidden="1">
      <c r="A385" s="632"/>
      <c r="B385" s="633"/>
      <c r="C385" s="633"/>
      <c r="D385" s="2588"/>
      <c r="E385" s="2386" t="s">
        <v>1038</v>
      </c>
      <c r="F385" s="2387"/>
      <c r="G385" s="2388"/>
      <c r="H385" s="2392" t="str">
        <f>IF(A383="","",INDEX(DIFFERENTIATION_UNMERGE_SYSTEM,MATCH(A383,DIFFERENTIATION_ID_DIFF,0)))</f>
        <v>пгт Безенчук, ул. Центральная, 9А, котельная № 4-1</v>
      </c>
      <c r="I385" s="2392"/>
      <c r="J385" s="2392"/>
      <c r="K385" s="2392"/>
      <c r="L385" s="2392"/>
      <c r="M385" s="2392"/>
      <c r="N385" s="2392"/>
      <c r="O385" s="2392"/>
      <c r="P385" s="2392"/>
      <c r="Q385" s="2392"/>
      <c r="R385" s="2392"/>
      <c r="S385" s="728"/>
      <c r="T385" s="725"/>
      <c r="U385" s="634"/>
      <c r="V385" s="634"/>
      <c r="W385" s="635"/>
      <c r="X385" s="635"/>
      <c r="Y385" s="635"/>
      <c r="Z385" s="635"/>
      <c r="AA385" s="636"/>
      <c r="AB385" s="637"/>
      <c r="AC385" s="2384"/>
      <c r="AD385" s="638"/>
      <c r="AE385" s="639"/>
      <c r="AF385" s="639"/>
      <c r="AG385" s="640"/>
      <c r="AH385" s="641"/>
      <c r="AI385" s="634"/>
      <c r="AJ385" s="634"/>
      <c r="AK385" s="634"/>
      <c r="AL385" s="634"/>
      <c r="AM385" s="634"/>
      <c r="AN385" s="634"/>
      <c r="AO385" s="634"/>
      <c r="AP385" s="634"/>
      <c r="AQ385" s="634"/>
      <c r="AR385" s="634"/>
      <c r="AS385" s="634"/>
      <c r="AT385" s="634"/>
      <c r="AU385" s="634"/>
      <c r="AV385" s="634"/>
      <c r="AW385" s="634"/>
      <c r="AX385" s="634"/>
      <c r="AY385" s="634"/>
      <c r="AZ385" s="634"/>
      <c r="BA385" s="634"/>
      <c r="BB385" s="634"/>
      <c r="BC385" s="634"/>
      <c r="BD385" s="634"/>
      <c r="BE385" s="634"/>
      <c r="BF385" s="634"/>
      <c r="BG385" s="634"/>
      <c r="BH385" s="634"/>
      <c r="BI385" s="634"/>
      <c r="BJ385" s="634"/>
      <c r="BK385" s="634"/>
      <c r="BL385" s="634"/>
      <c r="BM385" s="634"/>
      <c r="BN385" s="634"/>
      <c r="BO385" s="634"/>
      <c r="BP385" s="634"/>
      <c r="BQ385" s="634"/>
      <c r="BR385" s="634"/>
      <c r="BS385" s="634"/>
      <c r="BT385" s="634"/>
      <c r="BU385" s="634"/>
      <c r="BV385" s="635"/>
      <c r="BW385" s="635"/>
      <c r="BX385" s="635"/>
      <c r="BY385" s="635"/>
      <c r="BZ385" s="635"/>
      <c r="CA385" s="635"/>
      <c r="CB385" s="635"/>
      <c r="CC385" s="635"/>
      <c r="CD385" s="635"/>
      <c r="CE385" s="635"/>
      <c r="CF385" s="1859"/>
    </row>
    <row customHeight="1" ht="24.75" hidden="1">
      <c r="A386" s="1815"/>
      <c r="B386" s="1169"/>
      <c r="C386" s="421"/>
      <c r="D386" s="2588"/>
      <c r="E386" s="2385" t="s">
        <v>1083</v>
      </c>
      <c r="F386" s="2385"/>
      <c r="G386" s="2385"/>
      <c r="H386" s="2385"/>
      <c r="I386" s="2385"/>
      <c r="J386" s="2385"/>
      <c r="K386" s="2385"/>
      <c r="L386" s="2385"/>
      <c r="M386" s="2385"/>
      <c r="N386" s="2385"/>
      <c r="O386" s="2385"/>
      <c r="P386" s="2385"/>
      <c r="Q386" s="567">
        <f>SUMIF(T387:T388,"i",Q387:Q388)</f>
        <v>0</v>
      </c>
      <c r="R386" s="1026"/>
      <c r="S386" s="1807" t="s">
        <v>1084</v>
      </c>
      <c r="T386" s="726" t="s">
        <v>1085</v>
      </c>
      <c r="U386" s="2383">
        <v>1</v>
      </c>
      <c r="V386" s="2383" t="s">
        <v>1048</v>
      </c>
      <c r="W386" s="1169"/>
      <c r="X386" s="1169"/>
      <c r="Y386" s="1169"/>
      <c r="Z386" s="1169"/>
      <c r="AA386" s="1645"/>
      <c r="AB386" s="1169"/>
      <c r="AC386" s="2384"/>
      <c r="AD386" s="638"/>
      <c r="AE386" s="1169"/>
      <c r="AF386" s="1169"/>
      <c r="AG386" s="1645"/>
      <c r="AH386" s="1645"/>
      <c r="AI386" s="1645"/>
      <c r="AJ386" s="1645"/>
      <c r="AK386" s="1645"/>
      <c r="AL386" s="1645"/>
      <c r="AM386" s="1645"/>
      <c r="AN386" s="1645"/>
      <c r="AO386" s="1645"/>
      <c r="AP386" s="1645"/>
      <c r="AQ386" s="1645"/>
      <c r="AR386" s="1645"/>
      <c r="AS386" s="1645"/>
      <c r="AT386" s="1645"/>
      <c r="AU386" s="1645"/>
      <c r="AV386" s="1645"/>
      <c r="AW386" s="1645"/>
      <c r="AX386" s="1645"/>
      <c r="AY386" s="1645"/>
      <c r="AZ386" s="1645"/>
      <c r="BA386" s="1645"/>
      <c r="BB386" s="1645"/>
      <c r="BC386" s="1645"/>
      <c r="BD386" s="1645"/>
      <c r="BE386" s="1645"/>
      <c r="BF386" s="1645"/>
      <c r="BG386" s="1645"/>
      <c r="BH386" s="1645"/>
      <c r="BI386" s="1645"/>
      <c r="BJ386" s="1645"/>
      <c r="BK386" s="1645"/>
      <c r="BL386" s="1645"/>
      <c r="BM386" s="1645"/>
      <c r="BN386" s="1645"/>
      <c r="BO386" s="1645"/>
      <c r="BP386" s="1645"/>
      <c r="BQ386" s="1645"/>
      <c r="BR386" s="1645"/>
      <c r="BS386" s="1645"/>
      <c r="BT386" s="1645"/>
      <c r="BU386" s="1645"/>
      <c r="BV386" s="1169"/>
      <c r="BW386" s="1169"/>
      <c r="BX386" s="1169"/>
      <c r="BY386" s="1169"/>
      <c r="BZ386" s="1169"/>
      <c r="CA386" s="1169"/>
      <c r="CB386" s="1169"/>
      <c r="CC386" s="1169"/>
      <c r="CD386" s="1169"/>
      <c r="CE386" s="1169"/>
      <c r="CF386" s="1859"/>
    </row>
    <row customHeight="1" ht="11.25" hidden="1">
      <c r="A387" s="1802"/>
      <c r="B387" s="1645"/>
      <c r="C387" s="1645"/>
      <c r="D387" s="2588"/>
      <c r="E387" s="644"/>
      <c r="F387" s="644">
        <v>0</v>
      </c>
      <c r="G387" s="644"/>
      <c r="H387" s="644"/>
      <c r="I387" s="644"/>
      <c r="J387" s="644"/>
      <c r="K387" s="644"/>
      <c r="L387" s="644"/>
      <c r="M387" s="644"/>
      <c r="N387" s="644"/>
      <c r="O387" s="644"/>
      <c r="P387" s="644"/>
      <c r="Q387" s="644"/>
      <c r="R387" s="644"/>
      <c r="S387" s="645"/>
      <c r="T387" s="727"/>
      <c r="U387" s="2383"/>
      <c r="V387" s="2383"/>
      <c r="W387" s="1645"/>
      <c r="X387" s="1645"/>
      <c r="Y387" s="1645"/>
      <c r="Z387" s="1645"/>
      <c r="AA387" s="1645"/>
      <c r="AB387" s="1169"/>
      <c r="AC387" s="2384"/>
      <c r="AD387" s="638"/>
      <c r="AE387" s="1169"/>
      <c r="AF387" s="1169"/>
      <c r="AG387" s="1645"/>
      <c r="AH387" s="1645"/>
      <c r="AI387" s="1645"/>
      <c r="AJ387" s="1645"/>
      <c r="AK387" s="1645"/>
      <c r="AL387" s="1645"/>
      <c r="AM387" s="1645"/>
      <c r="AN387" s="1645"/>
      <c r="AO387" s="1645"/>
      <c r="AP387" s="1645"/>
      <c r="AQ387" s="1645"/>
      <c r="AR387" s="1645"/>
      <c r="AS387" s="1645"/>
      <c r="AT387" s="1645"/>
      <c r="AU387" s="1645"/>
      <c r="AV387" s="1645"/>
      <c r="AW387" s="1645"/>
      <c r="AX387" s="1645"/>
      <c r="AY387" s="1645"/>
      <c r="AZ387" s="1645"/>
      <c r="BA387" s="1645"/>
      <c r="BB387" s="1645"/>
      <c r="BC387" s="1645"/>
      <c r="BD387" s="1645"/>
      <c r="BE387" s="1645"/>
      <c r="BF387" s="1645"/>
      <c r="BG387" s="1645"/>
      <c r="BH387" s="1645"/>
      <c r="BI387" s="1645"/>
      <c r="BJ387" s="1645"/>
      <c r="BK387" s="1645"/>
      <c r="BL387" s="1645"/>
      <c r="BM387" s="1645"/>
      <c r="BN387" s="1645"/>
      <c r="BO387" s="1645"/>
      <c r="BP387" s="1645"/>
      <c r="BQ387" s="1645"/>
      <c r="BR387" s="1645"/>
      <c r="BS387" s="1645"/>
      <c r="BT387" s="1645"/>
      <c r="BU387" s="1645"/>
      <c r="BV387" s="1645"/>
      <c r="BW387" s="1645"/>
      <c r="BX387" s="1645"/>
      <c r="BY387" s="1645"/>
      <c r="BZ387" s="1645"/>
      <c r="CA387" s="1645"/>
      <c r="CB387" s="1645"/>
      <c r="CC387" s="1645"/>
      <c r="CD387" s="1645"/>
      <c r="CE387" s="1645"/>
      <c r="CF387" s="1859"/>
    </row>
    <row customHeight="1" ht="11.25" hidden="1">
      <c r="A388" s="1815"/>
      <c r="B388" s="1169"/>
      <c r="C388" s="421"/>
      <c r="D388" s="2588"/>
      <c r="E388" s="658" t="s">
        <v>22</v>
      </c>
      <c r="F388" s="1177" t="s">
        <v>22</v>
      </c>
      <c r="G388" s="1177" t="s">
        <v>1088</v>
      </c>
      <c r="H388" s="660" t="s">
        <v>22</v>
      </c>
      <c r="I388" s="660"/>
      <c r="J388" s="660"/>
      <c r="K388" s="660"/>
      <c r="L388" s="660"/>
      <c r="M388" s="660"/>
      <c r="N388" s="660"/>
      <c r="O388" s="660"/>
      <c r="P388" s="660"/>
      <c r="Q388" s="660"/>
      <c r="R388" s="661"/>
      <c r="S388" s="662"/>
      <c r="T388" s="727"/>
      <c r="U388" s="2383"/>
      <c r="V388" s="2383"/>
      <c r="W388" s="1169"/>
      <c r="X388" s="1169"/>
      <c r="Y388" s="1169"/>
      <c r="Z388" s="1169"/>
      <c r="AA388" s="1645"/>
      <c r="AB388" s="1169"/>
      <c r="AC388" s="2384"/>
      <c r="AD388" s="638"/>
      <c r="AE388" s="1169"/>
      <c r="AF388" s="1169"/>
      <c r="AG388" s="1645"/>
      <c r="AH388" s="1645"/>
      <c r="AI388" s="1645"/>
      <c r="AJ388" s="1645"/>
      <c r="AK388" s="1645"/>
      <c r="AL388" s="1645"/>
      <c r="AM388" s="1645"/>
      <c r="AN388" s="1645"/>
      <c r="AO388" s="1645"/>
      <c r="AP388" s="1645"/>
      <c r="AQ388" s="1645"/>
      <c r="AR388" s="1645"/>
      <c r="AS388" s="1645"/>
      <c r="AT388" s="1645"/>
      <c r="AU388" s="1645"/>
      <c r="AV388" s="1645"/>
      <c r="AW388" s="1645"/>
      <c r="AX388" s="1645"/>
      <c r="AY388" s="1645"/>
      <c r="AZ388" s="1645"/>
      <c r="BA388" s="1645"/>
      <c r="BB388" s="1645"/>
      <c r="BC388" s="1645"/>
      <c r="BD388" s="1645"/>
      <c r="BE388" s="1645"/>
      <c r="BF388" s="1645"/>
      <c r="BG388" s="1645"/>
      <c r="BH388" s="1645"/>
      <c r="BI388" s="1645"/>
      <c r="BJ388" s="1645"/>
      <c r="BK388" s="1645"/>
      <c r="BL388" s="1645"/>
      <c r="BM388" s="1645"/>
      <c r="BN388" s="1645"/>
      <c r="BO388" s="1645"/>
      <c r="BP388" s="1645"/>
      <c r="BQ388" s="1645"/>
      <c r="BR388" s="1645"/>
      <c r="BS388" s="1645"/>
      <c r="BT388" s="1645"/>
      <c r="BU388" s="1645"/>
      <c r="BV388" s="1169"/>
      <c r="BW388" s="1169"/>
      <c r="BX388" s="1169"/>
      <c r="BY388" s="1169"/>
      <c r="BZ388" s="1169"/>
      <c r="CA388" s="1169"/>
      <c r="CB388" s="1169"/>
      <c r="CC388" s="1169"/>
      <c r="CD388" s="1169"/>
      <c r="CE388" s="1169"/>
      <c r="CF388" s="1859"/>
    </row>
    <row customHeight="1" ht="5.25" hidden="1">
      <c r="A389" s="1802"/>
      <c r="B389" s="1645"/>
      <c r="C389" s="1645"/>
      <c r="D389" s="2588"/>
      <c r="E389" s="1048"/>
      <c r="F389" s="1048"/>
      <c r="G389" s="1048"/>
      <c r="H389" s="1048"/>
      <c r="I389" s="1048"/>
      <c r="J389" s="1048"/>
      <c r="K389" s="1048"/>
      <c r="L389" s="1048"/>
      <c r="M389" s="1048"/>
      <c r="N389" s="1048"/>
      <c r="O389" s="1048"/>
      <c r="P389" s="1048"/>
      <c r="Q389" s="1049"/>
      <c r="R389" s="1050"/>
      <c r="S389" s="1051"/>
      <c r="T389" s="726" t="s">
        <v>1085</v>
      </c>
      <c r="U389" s="2383">
        <v>1</v>
      </c>
      <c r="V389" s="2383" t="s">
        <v>1048</v>
      </c>
      <c r="W389" s="1645"/>
      <c r="X389" s="1645"/>
      <c r="Y389" s="1645"/>
      <c r="Z389" s="1645"/>
      <c r="AA389" s="1645"/>
      <c r="AB389" s="1645"/>
      <c r="AC389" s="1046"/>
      <c r="AD389" s="1047"/>
      <c r="AE389" s="1645"/>
      <c r="AF389" s="1645"/>
      <c r="AG389" s="1645"/>
      <c r="AH389" s="1645"/>
      <c r="AI389" s="1645"/>
      <c r="AJ389" s="1645"/>
      <c r="AK389" s="1645"/>
      <c r="AL389" s="1645"/>
      <c r="AM389" s="1645"/>
      <c r="AN389" s="1645"/>
      <c r="AO389" s="1645"/>
      <c r="AP389" s="1645"/>
      <c r="AQ389" s="1645"/>
      <c r="AR389" s="1645"/>
      <c r="AS389" s="1645"/>
      <c r="AT389" s="1645"/>
      <c r="AU389" s="1645"/>
      <c r="AV389" s="1645"/>
      <c r="AW389" s="1645"/>
      <c r="AX389" s="1645"/>
      <c r="AY389" s="1645"/>
      <c r="AZ389" s="1645"/>
      <c r="BA389" s="1645"/>
      <c r="BB389" s="1645"/>
      <c r="BC389" s="1645"/>
      <c r="BD389" s="1645"/>
      <c r="BE389" s="1645"/>
      <c r="BF389" s="1645"/>
      <c r="BG389" s="1645"/>
      <c r="BH389" s="1645"/>
      <c r="BI389" s="1645"/>
      <c r="BJ389" s="1645"/>
      <c r="BK389" s="1645"/>
      <c r="BL389" s="1645"/>
      <c r="BM389" s="1645"/>
      <c r="BN389" s="1645"/>
      <c r="BO389" s="1645"/>
      <c r="BP389" s="1645"/>
      <c r="BQ389" s="1645"/>
      <c r="BR389" s="1645"/>
      <c r="BS389" s="1645"/>
      <c r="BT389" s="1645"/>
      <c r="BU389" s="1645"/>
      <c r="BV389" s="1645"/>
      <c r="BW389" s="1645"/>
      <c r="BX389" s="1645"/>
      <c r="BY389" s="1645"/>
      <c r="BZ389" s="1645"/>
      <c r="CA389" s="1645"/>
      <c r="CB389" s="1645"/>
      <c r="CC389" s="1645"/>
      <c r="CD389" s="1645"/>
      <c r="CE389" s="1645"/>
      <c r="CF389" s="1325"/>
    </row>
    <row customHeight="1" ht="5.25" hidden="1">
      <c r="A390" s="1802"/>
      <c r="B390" s="1645"/>
      <c r="C390" s="1645"/>
      <c r="D390" s="2588"/>
      <c r="E390" s="644"/>
      <c r="F390" s="644"/>
      <c r="G390" s="644"/>
      <c r="H390" s="644"/>
      <c r="I390" s="644"/>
      <c r="J390" s="644"/>
      <c r="K390" s="644"/>
      <c r="L390" s="644"/>
      <c r="M390" s="644"/>
      <c r="N390" s="644"/>
      <c r="O390" s="644"/>
      <c r="P390" s="644"/>
      <c r="Q390" s="644"/>
      <c r="R390" s="644"/>
      <c r="S390" s="645"/>
      <c r="T390" s="727"/>
      <c r="U390" s="2383"/>
      <c r="V390" s="2383"/>
      <c r="W390" s="1645"/>
      <c r="X390" s="1645"/>
      <c r="Y390" s="1645"/>
      <c r="Z390" s="1645"/>
      <c r="AA390" s="1645"/>
      <c r="AB390" s="1645"/>
      <c r="AC390" s="1046"/>
      <c r="AD390" s="1047"/>
      <c r="AE390" s="1645"/>
      <c r="AF390" s="1645"/>
      <c r="AG390" s="1645"/>
      <c r="AH390" s="1645"/>
      <c r="AI390" s="1645"/>
      <c r="AJ390" s="1645"/>
      <c r="AK390" s="1645"/>
      <c r="AL390" s="1645"/>
      <c r="AM390" s="1645"/>
      <c r="AN390" s="1645"/>
      <c r="AO390" s="1645"/>
      <c r="AP390" s="1645"/>
      <c r="AQ390" s="1645"/>
      <c r="AR390" s="1645"/>
      <c r="AS390" s="1645"/>
      <c r="AT390" s="1645"/>
      <c r="AU390" s="1645"/>
      <c r="AV390" s="1645"/>
      <c r="AW390" s="1645"/>
      <c r="AX390" s="1645"/>
      <c r="AY390" s="1645"/>
      <c r="AZ390" s="1645"/>
      <c r="BA390" s="1645"/>
      <c r="BB390" s="1645"/>
      <c r="BC390" s="1645"/>
      <c r="BD390" s="1645"/>
      <c r="BE390" s="1645"/>
      <c r="BF390" s="1645"/>
      <c r="BG390" s="1645"/>
      <c r="BH390" s="1645"/>
      <c r="BI390" s="1645"/>
      <c r="BJ390" s="1645"/>
      <c r="BK390" s="1645"/>
      <c r="BL390" s="1645"/>
      <c r="BM390" s="1645"/>
      <c r="BN390" s="1645"/>
      <c r="BO390" s="1645"/>
      <c r="BP390" s="1645"/>
      <c r="BQ390" s="1645"/>
      <c r="BR390" s="1645"/>
      <c r="BS390" s="1645"/>
      <c r="BT390" s="1645"/>
      <c r="BU390" s="1645"/>
      <c r="BV390" s="1645"/>
      <c r="BW390" s="1645"/>
      <c r="BX390" s="1645"/>
      <c r="BY390" s="1645"/>
      <c r="BZ390" s="1645"/>
      <c r="CA390" s="1645"/>
      <c r="CB390" s="1645"/>
      <c r="CC390" s="1645"/>
      <c r="CD390" s="1645"/>
      <c r="CE390" s="1645"/>
      <c r="CF390" s="1325"/>
    </row>
    <row customHeight="1" ht="5.25" hidden="1">
      <c r="A391" s="1802"/>
      <c r="B391" s="1645"/>
      <c r="C391" s="1645"/>
      <c r="D391" s="2589"/>
      <c r="E391" s="1052"/>
      <c r="F391" s="1053"/>
      <c r="G391" s="1053"/>
      <c r="H391" s="1054"/>
      <c r="I391" s="1054"/>
      <c r="J391" s="1054"/>
      <c r="K391" s="1054"/>
      <c r="L391" s="1054"/>
      <c r="M391" s="1054"/>
      <c r="N391" s="1054"/>
      <c r="O391" s="1054"/>
      <c r="P391" s="1054"/>
      <c r="Q391" s="1054"/>
      <c r="R391" s="955"/>
      <c r="S391" s="1055"/>
      <c r="T391" s="727"/>
      <c r="U391" s="2383"/>
      <c r="V391" s="2383"/>
      <c r="W391" s="1645"/>
      <c r="X391" s="1645"/>
      <c r="Y391" s="1645"/>
      <c r="Z391" s="1645"/>
      <c r="AA391" s="1645"/>
      <c r="AB391" s="1645"/>
      <c r="AC391" s="1046"/>
      <c r="AD391" s="1047"/>
      <c r="AE391" s="1645"/>
      <c r="AF391" s="1645"/>
      <c r="AG391" s="1645"/>
      <c r="AH391" s="1645"/>
      <c r="AI391" s="1645"/>
      <c r="AJ391" s="1645"/>
      <c r="AK391" s="1645"/>
      <c r="AL391" s="1645"/>
      <c r="AM391" s="1645"/>
      <c r="AN391" s="1645"/>
      <c r="AO391" s="1645"/>
      <c r="AP391" s="1645"/>
      <c r="AQ391" s="1645"/>
      <c r="AR391" s="1645"/>
      <c r="AS391" s="1645"/>
      <c r="AT391" s="1645"/>
      <c r="AU391" s="1645"/>
      <c r="AV391" s="1645"/>
      <c r="AW391" s="1645"/>
      <c r="AX391" s="1645"/>
      <c r="AY391" s="1645"/>
      <c r="AZ391" s="1645"/>
      <c r="BA391" s="1645"/>
      <c r="BB391" s="1645"/>
      <c r="BC391" s="1645"/>
      <c r="BD391" s="1645"/>
      <c r="BE391" s="1645"/>
      <c r="BF391" s="1645"/>
      <c r="BG391" s="1645"/>
      <c r="BH391" s="1645"/>
      <c r="BI391" s="1645"/>
      <c r="BJ391" s="1645"/>
      <c r="BK391" s="1645"/>
      <c r="BL391" s="1645"/>
      <c r="BM391" s="1645"/>
      <c r="BN391" s="1645"/>
      <c r="BO391" s="1645"/>
      <c r="BP391" s="1645"/>
      <c r="BQ391" s="1645"/>
      <c r="BR391" s="1645"/>
      <c r="BS391" s="1645"/>
      <c r="BT391" s="1645"/>
      <c r="BU391" s="1645"/>
      <c r="BV391" s="1645"/>
      <c r="BW391" s="1645"/>
      <c r="BX391" s="1645"/>
      <c r="BY391" s="1645"/>
      <c r="BZ391" s="1645"/>
      <c r="CA391" s="1645"/>
      <c r="CB391" s="1645"/>
      <c r="CC391" s="1645"/>
      <c r="CD391" s="1645"/>
      <c r="CE391" s="1645"/>
      <c r="CF391" s="1325"/>
    </row>
    <row customHeight="1" ht="15" hidden="1">
      <c r="A392" s="632" t="s">
        <v>390</v>
      </c>
      <c r="B392" s="633"/>
      <c r="C392" s="633" t="s">
        <v>22</v>
      </c>
      <c r="D392" s="2587" t="s">
        <v>1129</v>
      </c>
      <c r="E392" s="2386" t="s">
        <v>196</v>
      </c>
      <c r="F392" s="2387"/>
      <c r="G392" s="2388"/>
      <c r="H392" s="2392" t="str">
        <f>IF(A392="","",INDEX(DIFFERENTIATION_UNMERGE_VD,MATCH(A392,DIFFERENTIATION_ID_DIFF,0)))</f>
        <v>Производство тепловой энергии. Некомбинированная выработка</v>
      </c>
      <c r="I392" s="2392"/>
      <c r="J392" s="2392"/>
      <c r="K392" s="2392"/>
      <c r="L392" s="2392"/>
      <c r="M392" s="2392"/>
      <c r="N392" s="2392"/>
      <c r="O392" s="2392"/>
      <c r="P392" s="2392"/>
      <c r="Q392" s="2392"/>
      <c r="R392" s="2392"/>
      <c r="S392" s="728"/>
      <c r="T392" s="725"/>
      <c r="U392" s="634"/>
      <c r="V392" s="634"/>
      <c r="W392" s="635"/>
      <c r="X392" s="635"/>
      <c r="Y392" s="635"/>
      <c r="Z392" s="635"/>
      <c r="AA392" s="636"/>
      <c r="AB392" s="637"/>
      <c r="AC392" s="2384"/>
      <c r="AD392" s="638"/>
      <c r="AE392" s="639" t="s">
        <v>22</v>
      </c>
      <c r="AF392" s="639"/>
      <c r="AG392" s="640" t="s">
        <v>1082</v>
      </c>
      <c r="AH392" s="641">
        <v>3</v>
      </c>
      <c r="AI392" s="634"/>
      <c r="AJ392" s="634"/>
      <c r="AK392" s="634"/>
      <c r="AL392" s="634"/>
      <c r="AM392" s="634"/>
      <c r="AN392" s="634"/>
      <c r="AO392" s="634"/>
      <c r="AP392" s="634"/>
      <c r="AQ392" s="634"/>
      <c r="AR392" s="634"/>
      <c r="AS392" s="634"/>
      <c r="AT392" s="634"/>
      <c r="AU392" s="634"/>
      <c r="AV392" s="634"/>
      <c r="AW392" s="634"/>
      <c r="AX392" s="634"/>
      <c r="AY392" s="634"/>
      <c r="AZ392" s="634"/>
      <c r="BA392" s="634"/>
      <c r="BB392" s="634"/>
      <c r="BC392" s="634"/>
      <c r="BD392" s="634"/>
      <c r="BE392" s="634"/>
      <c r="BF392" s="634"/>
      <c r="BG392" s="634"/>
      <c r="BH392" s="634"/>
      <c r="BI392" s="634"/>
      <c r="BJ392" s="634"/>
      <c r="BK392" s="634"/>
      <c r="BL392" s="634"/>
      <c r="BM392" s="634"/>
      <c r="BN392" s="634"/>
      <c r="BO392" s="634"/>
      <c r="BP392" s="634"/>
      <c r="BQ392" s="634"/>
      <c r="BR392" s="634"/>
      <c r="BS392" s="634"/>
      <c r="BT392" s="634"/>
      <c r="BU392" s="634"/>
      <c r="BV392" s="635"/>
      <c r="BW392" s="635"/>
      <c r="BX392" s="635"/>
      <c r="BY392" s="635"/>
      <c r="BZ392" s="635"/>
      <c r="CA392" s="635"/>
      <c r="CB392" s="635"/>
      <c r="CC392" s="635"/>
      <c r="CD392" s="635"/>
      <c r="CE392" s="635"/>
      <c r="CF392" s="1859"/>
    </row>
    <row customHeight="1" ht="15" hidden="1">
      <c r="A393" s="632"/>
      <c r="B393" s="633"/>
      <c r="C393" s="633"/>
      <c r="D393" s="2588"/>
      <c r="E393" s="2386" t="s">
        <v>1037</v>
      </c>
      <c r="F393" s="2387"/>
      <c r="G393" s="2388"/>
      <c r="H393" s="2392" t="str">
        <f>IF(A392="","",INDEX(DIFFERENTIATION_UNMERGE_AREA,MATCH(A392,DIFFERENTIATION_ID_DIFF,0)))</f>
        <v>Территория 8</v>
      </c>
      <c r="I393" s="2392"/>
      <c r="J393" s="2392"/>
      <c r="K393" s="2392"/>
      <c r="L393" s="2392"/>
      <c r="M393" s="2392"/>
      <c r="N393" s="2392"/>
      <c r="O393" s="2392"/>
      <c r="P393" s="2392"/>
      <c r="Q393" s="2392"/>
      <c r="R393" s="2392"/>
      <c r="S393" s="728"/>
      <c r="T393" s="725"/>
      <c r="U393" s="634"/>
      <c r="V393" s="634"/>
      <c r="W393" s="635"/>
      <c r="X393" s="635"/>
      <c r="Y393" s="635"/>
      <c r="Z393" s="635"/>
      <c r="AA393" s="636"/>
      <c r="AB393" s="637"/>
      <c r="AC393" s="2384"/>
      <c r="AD393" s="638"/>
      <c r="AE393" s="639"/>
      <c r="AF393" s="639"/>
      <c r="AG393" s="640"/>
      <c r="AH393" s="641"/>
      <c r="AI393" s="634"/>
      <c r="AJ393" s="634"/>
      <c r="AK393" s="634"/>
      <c r="AL393" s="634"/>
      <c r="AM393" s="634"/>
      <c r="AN393" s="634"/>
      <c r="AO393" s="634"/>
      <c r="AP393" s="634"/>
      <c r="AQ393" s="634"/>
      <c r="AR393" s="634"/>
      <c r="AS393" s="634"/>
      <c r="AT393" s="634"/>
      <c r="AU393" s="634"/>
      <c r="AV393" s="634"/>
      <c r="AW393" s="634"/>
      <c r="AX393" s="634"/>
      <c r="AY393" s="634"/>
      <c r="AZ393" s="634"/>
      <c r="BA393" s="634"/>
      <c r="BB393" s="634"/>
      <c r="BC393" s="634"/>
      <c r="BD393" s="634"/>
      <c r="BE393" s="634"/>
      <c r="BF393" s="634"/>
      <c r="BG393" s="634"/>
      <c r="BH393" s="634"/>
      <c r="BI393" s="634"/>
      <c r="BJ393" s="634"/>
      <c r="BK393" s="634"/>
      <c r="BL393" s="634"/>
      <c r="BM393" s="634"/>
      <c r="BN393" s="634"/>
      <c r="BO393" s="634"/>
      <c r="BP393" s="634"/>
      <c r="BQ393" s="634"/>
      <c r="BR393" s="634"/>
      <c r="BS393" s="634"/>
      <c r="BT393" s="634"/>
      <c r="BU393" s="634"/>
      <c r="BV393" s="635"/>
      <c r="BW393" s="635"/>
      <c r="BX393" s="635"/>
      <c r="BY393" s="635"/>
      <c r="BZ393" s="635"/>
      <c r="CA393" s="635"/>
      <c r="CB393" s="635"/>
      <c r="CC393" s="635"/>
      <c r="CD393" s="635"/>
      <c r="CE393" s="635"/>
      <c r="CF393" s="1859"/>
    </row>
    <row customHeight="1" ht="15" hidden="1">
      <c r="A394" s="632"/>
      <c r="B394" s="633"/>
      <c r="C394" s="633"/>
      <c r="D394" s="2588"/>
      <c r="E394" s="2386" t="s">
        <v>1038</v>
      </c>
      <c r="F394" s="2387"/>
      <c r="G394" s="2388"/>
      <c r="H394" s="2392" t="str">
        <f>IF(A392="","",INDEX(DIFFERENTIATION_UNMERGE_SYSTEM,MATCH(A392,DIFFERENTIATION_ID_DIFF,0)))</f>
        <v>с. Владимировка, ул. Солнечная, котельная № 4-34</v>
      </c>
      <c r="I394" s="2392"/>
      <c r="J394" s="2392"/>
      <c r="K394" s="2392"/>
      <c r="L394" s="2392"/>
      <c r="M394" s="2392"/>
      <c r="N394" s="2392"/>
      <c r="O394" s="2392"/>
      <c r="P394" s="2392"/>
      <c r="Q394" s="2392"/>
      <c r="R394" s="2392"/>
      <c r="S394" s="728"/>
      <c r="T394" s="725"/>
      <c r="U394" s="634"/>
      <c r="V394" s="634"/>
      <c r="W394" s="635"/>
      <c r="X394" s="635"/>
      <c r="Y394" s="635"/>
      <c r="Z394" s="635"/>
      <c r="AA394" s="636"/>
      <c r="AB394" s="637"/>
      <c r="AC394" s="2384"/>
      <c r="AD394" s="638"/>
      <c r="AE394" s="639"/>
      <c r="AF394" s="639"/>
      <c r="AG394" s="640"/>
      <c r="AH394" s="641"/>
      <c r="AI394" s="634"/>
      <c r="AJ394" s="634"/>
      <c r="AK394" s="634"/>
      <c r="AL394" s="634"/>
      <c r="AM394" s="634"/>
      <c r="AN394" s="634"/>
      <c r="AO394" s="634"/>
      <c r="AP394" s="634"/>
      <c r="AQ394" s="634"/>
      <c r="AR394" s="634"/>
      <c r="AS394" s="634"/>
      <c r="AT394" s="634"/>
      <c r="AU394" s="634"/>
      <c r="AV394" s="634"/>
      <c r="AW394" s="634"/>
      <c r="AX394" s="634"/>
      <c r="AY394" s="634"/>
      <c r="AZ394" s="634"/>
      <c r="BA394" s="634"/>
      <c r="BB394" s="634"/>
      <c r="BC394" s="634"/>
      <c r="BD394" s="634"/>
      <c r="BE394" s="634"/>
      <c r="BF394" s="634"/>
      <c r="BG394" s="634"/>
      <c r="BH394" s="634"/>
      <c r="BI394" s="634"/>
      <c r="BJ394" s="634"/>
      <c r="BK394" s="634"/>
      <c r="BL394" s="634"/>
      <c r="BM394" s="634"/>
      <c r="BN394" s="634"/>
      <c r="BO394" s="634"/>
      <c r="BP394" s="634"/>
      <c r="BQ394" s="634"/>
      <c r="BR394" s="634"/>
      <c r="BS394" s="634"/>
      <c r="BT394" s="634"/>
      <c r="BU394" s="634"/>
      <c r="BV394" s="635"/>
      <c r="BW394" s="635"/>
      <c r="BX394" s="635"/>
      <c r="BY394" s="635"/>
      <c r="BZ394" s="635"/>
      <c r="CA394" s="635"/>
      <c r="CB394" s="635"/>
      <c r="CC394" s="635"/>
      <c r="CD394" s="635"/>
      <c r="CE394" s="635"/>
      <c r="CF394" s="1859"/>
    </row>
    <row customHeight="1" ht="24.75" hidden="1">
      <c r="A395" s="1815"/>
      <c r="B395" s="1169"/>
      <c r="C395" s="421"/>
      <c r="D395" s="2588"/>
      <c r="E395" s="2385" t="s">
        <v>1083</v>
      </c>
      <c r="F395" s="2385"/>
      <c r="G395" s="2385"/>
      <c r="H395" s="2385"/>
      <c r="I395" s="2385"/>
      <c r="J395" s="2385"/>
      <c r="K395" s="2385"/>
      <c r="L395" s="2385"/>
      <c r="M395" s="2385"/>
      <c r="N395" s="2385"/>
      <c r="O395" s="2385"/>
      <c r="P395" s="2385"/>
      <c r="Q395" s="567">
        <f>SUMIF(T396:T397,"i",Q396:Q397)</f>
        <v>0</v>
      </c>
      <c r="R395" s="1026"/>
      <c r="S395" s="1807" t="s">
        <v>1084</v>
      </c>
      <c r="T395" s="726" t="s">
        <v>1085</v>
      </c>
      <c r="U395" s="2383">
        <v>1</v>
      </c>
      <c r="V395" s="2383" t="s">
        <v>1048</v>
      </c>
      <c r="W395" s="1169"/>
      <c r="X395" s="1169"/>
      <c r="Y395" s="1169"/>
      <c r="Z395" s="1169"/>
      <c r="AA395" s="1645"/>
      <c r="AB395" s="1169"/>
      <c r="AC395" s="2384"/>
      <c r="AD395" s="638"/>
      <c r="AE395" s="1169"/>
      <c r="AF395" s="1169"/>
      <c r="AG395" s="1645"/>
      <c r="AH395" s="1645"/>
      <c r="AI395" s="1645"/>
      <c r="AJ395" s="1645"/>
      <c r="AK395" s="1645"/>
      <c r="AL395" s="1645"/>
      <c r="AM395" s="1645"/>
      <c r="AN395" s="1645"/>
      <c r="AO395" s="1645"/>
      <c r="AP395" s="1645"/>
      <c r="AQ395" s="1645"/>
      <c r="AR395" s="1645"/>
      <c r="AS395" s="1645"/>
      <c r="AT395" s="1645"/>
      <c r="AU395" s="1645"/>
      <c r="AV395" s="1645"/>
      <c r="AW395" s="1645"/>
      <c r="AX395" s="1645"/>
      <c r="AY395" s="1645"/>
      <c r="AZ395" s="1645"/>
      <c r="BA395" s="1645"/>
      <c r="BB395" s="1645"/>
      <c r="BC395" s="1645"/>
      <c r="BD395" s="1645"/>
      <c r="BE395" s="1645"/>
      <c r="BF395" s="1645"/>
      <c r="BG395" s="1645"/>
      <c r="BH395" s="1645"/>
      <c r="BI395" s="1645"/>
      <c r="BJ395" s="1645"/>
      <c r="BK395" s="1645"/>
      <c r="BL395" s="1645"/>
      <c r="BM395" s="1645"/>
      <c r="BN395" s="1645"/>
      <c r="BO395" s="1645"/>
      <c r="BP395" s="1645"/>
      <c r="BQ395" s="1645"/>
      <c r="BR395" s="1645"/>
      <c r="BS395" s="1645"/>
      <c r="BT395" s="1645"/>
      <c r="BU395" s="1645"/>
      <c r="BV395" s="1169"/>
      <c r="BW395" s="1169"/>
      <c r="BX395" s="1169"/>
      <c r="BY395" s="1169"/>
      <c r="BZ395" s="1169"/>
      <c r="CA395" s="1169"/>
      <c r="CB395" s="1169"/>
      <c r="CC395" s="1169"/>
      <c r="CD395" s="1169"/>
      <c r="CE395" s="1169"/>
      <c r="CF395" s="1859"/>
    </row>
    <row customHeight="1" ht="11.25" hidden="1">
      <c r="A396" s="1802"/>
      <c r="B396" s="1645"/>
      <c r="C396" s="1645"/>
      <c r="D396" s="2588"/>
      <c r="E396" s="644"/>
      <c r="F396" s="644">
        <v>0</v>
      </c>
      <c r="G396" s="644"/>
      <c r="H396" s="644"/>
      <c r="I396" s="644"/>
      <c r="J396" s="644"/>
      <c r="K396" s="644"/>
      <c r="L396" s="644"/>
      <c r="M396" s="644"/>
      <c r="N396" s="644"/>
      <c r="O396" s="644"/>
      <c r="P396" s="644"/>
      <c r="Q396" s="644"/>
      <c r="R396" s="644"/>
      <c r="S396" s="645"/>
      <c r="T396" s="727"/>
      <c r="U396" s="2383"/>
      <c r="V396" s="2383"/>
      <c r="W396" s="1645"/>
      <c r="X396" s="1645"/>
      <c r="Y396" s="1645"/>
      <c r="Z396" s="1645"/>
      <c r="AA396" s="1645"/>
      <c r="AB396" s="1169"/>
      <c r="AC396" s="2384"/>
      <c r="AD396" s="638"/>
      <c r="AE396" s="1169"/>
      <c r="AF396" s="1169"/>
      <c r="AG396" s="1645"/>
      <c r="AH396" s="1645"/>
      <c r="AI396" s="1645"/>
      <c r="AJ396" s="1645"/>
      <c r="AK396" s="1645"/>
      <c r="AL396" s="1645"/>
      <c r="AM396" s="1645"/>
      <c r="AN396" s="1645"/>
      <c r="AO396" s="1645"/>
      <c r="AP396" s="1645"/>
      <c r="AQ396" s="1645"/>
      <c r="AR396" s="1645"/>
      <c r="AS396" s="1645"/>
      <c r="AT396" s="1645"/>
      <c r="AU396" s="1645"/>
      <c r="AV396" s="1645"/>
      <c r="AW396" s="1645"/>
      <c r="AX396" s="1645"/>
      <c r="AY396" s="1645"/>
      <c r="AZ396" s="1645"/>
      <c r="BA396" s="1645"/>
      <c r="BB396" s="1645"/>
      <c r="BC396" s="1645"/>
      <c r="BD396" s="1645"/>
      <c r="BE396" s="1645"/>
      <c r="BF396" s="1645"/>
      <c r="BG396" s="1645"/>
      <c r="BH396" s="1645"/>
      <c r="BI396" s="1645"/>
      <c r="BJ396" s="1645"/>
      <c r="BK396" s="1645"/>
      <c r="BL396" s="1645"/>
      <c r="BM396" s="1645"/>
      <c r="BN396" s="1645"/>
      <c r="BO396" s="1645"/>
      <c r="BP396" s="1645"/>
      <c r="BQ396" s="1645"/>
      <c r="BR396" s="1645"/>
      <c r="BS396" s="1645"/>
      <c r="BT396" s="1645"/>
      <c r="BU396" s="1645"/>
      <c r="BV396" s="1645"/>
      <c r="BW396" s="1645"/>
      <c r="BX396" s="1645"/>
      <c r="BY396" s="1645"/>
      <c r="BZ396" s="1645"/>
      <c r="CA396" s="1645"/>
      <c r="CB396" s="1645"/>
      <c r="CC396" s="1645"/>
      <c r="CD396" s="1645"/>
      <c r="CE396" s="1645"/>
      <c r="CF396" s="1859"/>
    </row>
    <row customHeight="1" ht="11.25" hidden="1">
      <c r="A397" s="1815"/>
      <c r="B397" s="1169"/>
      <c r="C397" s="421"/>
      <c r="D397" s="2588"/>
      <c r="E397" s="658" t="s">
        <v>22</v>
      </c>
      <c r="F397" s="1177" t="s">
        <v>22</v>
      </c>
      <c r="G397" s="1177" t="s">
        <v>1088</v>
      </c>
      <c r="H397" s="660" t="s">
        <v>22</v>
      </c>
      <c r="I397" s="660"/>
      <c r="J397" s="660"/>
      <c r="K397" s="660"/>
      <c r="L397" s="660"/>
      <c r="M397" s="660"/>
      <c r="N397" s="660"/>
      <c r="O397" s="660"/>
      <c r="P397" s="660"/>
      <c r="Q397" s="660"/>
      <c r="R397" s="661"/>
      <c r="S397" s="662"/>
      <c r="T397" s="727"/>
      <c r="U397" s="2383"/>
      <c r="V397" s="2383"/>
      <c r="W397" s="1169"/>
      <c r="X397" s="1169"/>
      <c r="Y397" s="1169"/>
      <c r="Z397" s="1169"/>
      <c r="AA397" s="1645"/>
      <c r="AB397" s="1169"/>
      <c r="AC397" s="2384"/>
      <c r="AD397" s="638"/>
      <c r="AE397" s="1169"/>
      <c r="AF397" s="1169"/>
      <c r="AG397" s="1645"/>
      <c r="AH397" s="1645"/>
      <c r="AI397" s="1645"/>
      <c r="AJ397" s="1645"/>
      <c r="AK397" s="1645"/>
      <c r="AL397" s="1645"/>
      <c r="AM397" s="1645"/>
      <c r="AN397" s="1645"/>
      <c r="AO397" s="1645"/>
      <c r="AP397" s="1645"/>
      <c r="AQ397" s="1645"/>
      <c r="AR397" s="1645"/>
      <c r="AS397" s="1645"/>
      <c r="AT397" s="1645"/>
      <c r="AU397" s="1645"/>
      <c r="AV397" s="1645"/>
      <c r="AW397" s="1645"/>
      <c r="AX397" s="1645"/>
      <c r="AY397" s="1645"/>
      <c r="AZ397" s="1645"/>
      <c r="BA397" s="1645"/>
      <c r="BB397" s="1645"/>
      <c r="BC397" s="1645"/>
      <c r="BD397" s="1645"/>
      <c r="BE397" s="1645"/>
      <c r="BF397" s="1645"/>
      <c r="BG397" s="1645"/>
      <c r="BH397" s="1645"/>
      <c r="BI397" s="1645"/>
      <c r="BJ397" s="1645"/>
      <c r="BK397" s="1645"/>
      <c r="BL397" s="1645"/>
      <c r="BM397" s="1645"/>
      <c r="BN397" s="1645"/>
      <c r="BO397" s="1645"/>
      <c r="BP397" s="1645"/>
      <c r="BQ397" s="1645"/>
      <c r="BR397" s="1645"/>
      <c r="BS397" s="1645"/>
      <c r="BT397" s="1645"/>
      <c r="BU397" s="1645"/>
      <c r="BV397" s="1169"/>
      <c r="BW397" s="1169"/>
      <c r="BX397" s="1169"/>
      <c r="BY397" s="1169"/>
      <c r="BZ397" s="1169"/>
      <c r="CA397" s="1169"/>
      <c r="CB397" s="1169"/>
      <c r="CC397" s="1169"/>
      <c r="CD397" s="1169"/>
      <c r="CE397" s="1169"/>
      <c r="CF397" s="1859"/>
    </row>
    <row customHeight="1" ht="5.25" hidden="1">
      <c r="A398" s="1802"/>
      <c r="B398" s="1645"/>
      <c r="C398" s="1645"/>
      <c r="D398" s="2588"/>
      <c r="E398" s="1048"/>
      <c r="F398" s="1048"/>
      <c r="G398" s="1048"/>
      <c r="H398" s="1048"/>
      <c r="I398" s="1048"/>
      <c r="J398" s="1048"/>
      <c r="K398" s="1048"/>
      <c r="L398" s="1048"/>
      <c r="M398" s="1048"/>
      <c r="N398" s="1048"/>
      <c r="O398" s="1048"/>
      <c r="P398" s="1048"/>
      <c r="Q398" s="1049"/>
      <c r="R398" s="1050"/>
      <c r="S398" s="1051"/>
      <c r="T398" s="726" t="s">
        <v>1085</v>
      </c>
      <c r="U398" s="2383">
        <v>1</v>
      </c>
      <c r="V398" s="2383" t="s">
        <v>1048</v>
      </c>
      <c r="W398" s="1645"/>
      <c r="X398" s="1645"/>
      <c r="Y398" s="1645"/>
      <c r="Z398" s="1645"/>
      <c r="AA398" s="1645"/>
      <c r="AB398" s="1645"/>
      <c r="AC398" s="1046"/>
      <c r="AD398" s="1047"/>
      <c r="AE398" s="1645"/>
      <c r="AF398" s="1645"/>
      <c r="AG398" s="1645"/>
      <c r="AH398" s="1645"/>
      <c r="AI398" s="1645"/>
      <c r="AJ398" s="1645"/>
      <c r="AK398" s="1645"/>
      <c r="AL398" s="1645"/>
      <c r="AM398" s="1645"/>
      <c r="AN398" s="1645"/>
      <c r="AO398" s="1645"/>
      <c r="AP398" s="1645"/>
      <c r="AQ398" s="1645"/>
      <c r="AR398" s="1645"/>
      <c r="AS398" s="1645"/>
      <c r="AT398" s="1645"/>
      <c r="AU398" s="1645"/>
      <c r="AV398" s="1645"/>
      <c r="AW398" s="1645"/>
      <c r="AX398" s="1645"/>
      <c r="AY398" s="1645"/>
      <c r="AZ398" s="1645"/>
      <c r="BA398" s="1645"/>
      <c r="BB398" s="1645"/>
      <c r="BC398" s="1645"/>
      <c r="BD398" s="1645"/>
      <c r="BE398" s="1645"/>
      <c r="BF398" s="1645"/>
      <c r="BG398" s="1645"/>
      <c r="BH398" s="1645"/>
      <c r="BI398" s="1645"/>
      <c r="BJ398" s="1645"/>
      <c r="BK398" s="1645"/>
      <c r="BL398" s="1645"/>
      <c r="BM398" s="1645"/>
      <c r="BN398" s="1645"/>
      <c r="BO398" s="1645"/>
      <c r="BP398" s="1645"/>
      <c r="BQ398" s="1645"/>
      <c r="BR398" s="1645"/>
      <c r="BS398" s="1645"/>
      <c r="BT398" s="1645"/>
      <c r="BU398" s="1645"/>
      <c r="BV398" s="1645"/>
      <c r="BW398" s="1645"/>
      <c r="BX398" s="1645"/>
      <c r="BY398" s="1645"/>
      <c r="BZ398" s="1645"/>
      <c r="CA398" s="1645"/>
      <c r="CB398" s="1645"/>
      <c r="CC398" s="1645"/>
      <c r="CD398" s="1645"/>
      <c r="CE398" s="1645"/>
      <c r="CF398" s="1325"/>
    </row>
    <row customHeight="1" ht="5.25" hidden="1">
      <c r="A399" s="1802"/>
      <c r="B399" s="1645"/>
      <c r="C399" s="1645"/>
      <c r="D399" s="2588"/>
      <c r="E399" s="644"/>
      <c r="F399" s="644"/>
      <c r="G399" s="644"/>
      <c r="H399" s="644"/>
      <c r="I399" s="644"/>
      <c r="J399" s="644"/>
      <c r="K399" s="644"/>
      <c r="L399" s="644"/>
      <c r="M399" s="644"/>
      <c r="N399" s="644"/>
      <c r="O399" s="644"/>
      <c r="P399" s="644"/>
      <c r="Q399" s="644"/>
      <c r="R399" s="644"/>
      <c r="S399" s="645"/>
      <c r="T399" s="727"/>
      <c r="U399" s="2383"/>
      <c r="V399" s="2383"/>
      <c r="W399" s="1645"/>
      <c r="X399" s="1645"/>
      <c r="Y399" s="1645"/>
      <c r="Z399" s="1645"/>
      <c r="AA399" s="1645"/>
      <c r="AB399" s="1645"/>
      <c r="AC399" s="1046"/>
      <c r="AD399" s="1047"/>
      <c r="AE399" s="1645"/>
      <c r="AF399" s="1645"/>
      <c r="AG399" s="1645"/>
      <c r="AH399" s="1645"/>
      <c r="AI399" s="1645"/>
      <c r="AJ399" s="1645"/>
      <c r="AK399" s="1645"/>
      <c r="AL399" s="1645"/>
      <c r="AM399" s="1645"/>
      <c r="AN399" s="1645"/>
      <c r="AO399" s="1645"/>
      <c r="AP399" s="1645"/>
      <c r="AQ399" s="1645"/>
      <c r="AR399" s="1645"/>
      <c r="AS399" s="1645"/>
      <c r="AT399" s="1645"/>
      <c r="AU399" s="1645"/>
      <c r="AV399" s="1645"/>
      <c r="AW399" s="1645"/>
      <c r="AX399" s="1645"/>
      <c r="AY399" s="1645"/>
      <c r="AZ399" s="1645"/>
      <c r="BA399" s="1645"/>
      <c r="BB399" s="1645"/>
      <c r="BC399" s="1645"/>
      <c r="BD399" s="1645"/>
      <c r="BE399" s="1645"/>
      <c r="BF399" s="1645"/>
      <c r="BG399" s="1645"/>
      <c r="BH399" s="1645"/>
      <c r="BI399" s="1645"/>
      <c r="BJ399" s="1645"/>
      <c r="BK399" s="1645"/>
      <c r="BL399" s="1645"/>
      <c r="BM399" s="1645"/>
      <c r="BN399" s="1645"/>
      <c r="BO399" s="1645"/>
      <c r="BP399" s="1645"/>
      <c r="BQ399" s="1645"/>
      <c r="BR399" s="1645"/>
      <c r="BS399" s="1645"/>
      <c r="BT399" s="1645"/>
      <c r="BU399" s="1645"/>
      <c r="BV399" s="1645"/>
      <c r="BW399" s="1645"/>
      <c r="BX399" s="1645"/>
      <c r="BY399" s="1645"/>
      <c r="BZ399" s="1645"/>
      <c r="CA399" s="1645"/>
      <c r="CB399" s="1645"/>
      <c r="CC399" s="1645"/>
      <c r="CD399" s="1645"/>
      <c r="CE399" s="1645"/>
      <c r="CF399" s="1325"/>
    </row>
    <row customHeight="1" ht="5.25" hidden="1">
      <c r="A400" s="1802"/>
      <c r="B400" s="1645"/>
      <c r="C400" s="1645"/>
      <c r="D400" s="2589"/>
      <c r="E400" s="1052"/>
      <c r="F400" s="1053"/>
      <c r="G400" s="1053"/>
      <c r="H400" s="1054"/>
      <c r="I400" s="1054"/>
      <c r="J400" s="1054"/>
      <c r="K400" s="1054"/>
      <c r="L400" s="1054"/>
      <c r="M400" s="1054"/>
      <c r="N400" s="1054"/>
      <c r="O400" s="1054"/>
      <c r="P400" s="1054"/>
      <c r="Q400" s="1054"/>
      <c r="R400" s="955"/>
      <c r="S400" s="1055"/>
      <c r="T400" s="727"/>
      <c r="U400" s="2383"/>
      <c r="V400" s="2383"/>
      <c r="W400" s="1645"/>
      <c r="X400" s="1645"/>
      <c r="Y400" s="1645"/>
      <c r="Z400" s="1645"/>
      <c r="AA400" s="1645"/>
      <c r="AB400" s="1645"/>
      <c r="AC400" s="1046"/>
      <c r="AD400" s="1047"/>
      <c r="AE400" s="1645"/>
      <c r="AF400" s="1645"/>
      <c r="AG400" s="1645"/>
      <c r="AH400" s="1645"/>
      <c r="AI400" s="1645"/>
      <c r="AJ400" s="1645"/>
      <c r="AK400" s="1645"/>
      <c r="AL400" s="1645"/>
      <c r="AM400" s="1645"/>
      <c r="AN400" s="1645"/>
      <c r="AO400" s="1645"/>
      <c r="AP400" s="1645"/>
      <c r="AQ400" s="1645"/>
      <c r="AR400" s="1645"/>
      <c r="AS400" s="1645"/>
      <c r="AT400" s="1645"/>
      <c r="AU400" s="1645"/>
      <c r="AV400" s="1645"/>
      <c r="AW400" s="1645"/>
      <c r="AX400" s="1645"/>
      <c r="AY400" s="1645"/>
      <c r="AZ400" s="1645"/>
      <c r="BA400" s="1645"/>
      <c r="BB400" s="1645"/>
      <c r="BC400" s="1645"/>
      <c r="BD400" s="1645"/>
      <c r="BE400" s="1645"/>
      <c r="BF400" s="1645"/>
      <c r="BG400" s="1645"/>
      <c r="BH400" s="1645"/>
      <c r="BI400" s="1645"/>
      <c r="BJ400" s="1645"/>
      <c r="BK400" s="1645"/>
      <c r="BL400" s="1645"/>
      <c r="BM400" s="1645"/>
      <c r="BN400" s="1645"/>
      <c r="BO400" s="1645"/>
      <c r="BP400" s="1645"/>
      <c r="BQ400" s="1645"/>
      <c r="BR400" s="1645"/>
      <c r="BS400" s="1645"/>
      <c r="BT400" s="1645"/>
      <c r="BU400" s="1645"/>
      <c r="BV400" s="1645"/>
      <c r="BW400" s="1645"/>
      <c r="BX400" s="1645"/>
      <c r="BY400" s="1645"/>
      <c r="BZ400" s="1645"/>
      <c r="CA400" s="1645"/>
      <c r="CB400" s="1645"/>
      <c r="CC400" s="1645"/>
      <c r="CD400" s="1645"/>
      <c r="CE400" s="1645"/>
      <c r="CF400" s="1325"/>
    </row>
    <row customHeight="1" ht="15" hidden="1">
      <c r="A401" s="632" t="s">
        <v>293</v>
      </c>
      <c r="B401" s="633"/>
      <c r="C401" s="633" t="s">
        <v>22</v>
      </c>
      <c r="D401" s="2587" t="s">
        <v>1130</v>
      </c>
      <c r="E401" s="2386" t="s">
        <v>196</v>
      </c>
      <c r="F401" s="2387"/>
      <c r="G401" s="2388"/>
      <c r="H401" s="2392" t="str">
        <f>IF(A401="","",INDEX(DIFFERENTIATION_UNMERGE_VD,MATCH(A401,DIFFERENTIATION_ID_DIFF,0)))</f>
        <v>Производство тепловой энергии. Некомбинированная выработка</v>
      </c>
      <c r="I401" s="2392"/>
      <c r="J401" s="2392"/>
      <c r="K401" s="2392"/>
      <c r="L401" s="2392"/>
      <c r="M401" s="2392"/>
      <c r="N401" s="2392"/>
      <c r="O401" s="2392"/>
      <c r="P401" s="2392"/>
      <c r="Q401" s="2392"/>
      <c r="R401" s="2392"/>
      <c r="S401" s="728"/>
      <c r="T401" s="725"/>
      <c r="U401" s="634"/>
      <c r="V401" s="634"/>
      <c r="W401" s="635"/>
      <c r="X401" s="635"/>
      <c r="Y401" s="635"/>
      <c r="Z401" s="635"/>
      <c r="AA401" s="636"/>
      <c r="AB401" s="637"/>
      <c r="AC401" s="2384"/>
      <c r="AD401" s="638"/>
      <c r="AE401" s="639" t="s">
        <v>22</v>
      </c>
      <c r="AF401" s="639"/>
      <c r="AG401" s="640" t="s">
        <v>1082</v>
      </c>
      <c r="AH401" s="641">
        <v>3</v>
      </c>
      <c r="AI401" s="634"/>
      <c r="AJ401" s="634"/>
      <c r="AK401" s="634"/>
      <c r="AL401" s="634"/>
      <c r="AM401" s="634"/>
      <c r="AN401" s="634"/>
      <c r="AO401" s="634"/>
      <c r="AP401" s="634"/>
      <c r="AQ401" s="634"/>
      <c r="AR401" s="634"/>
      <c r="AS401" s="634"/>
      <c r="AT401" s="634"/>
      <c r="AU401" s="634"/>
      <c r="AV401" s="634"/>
      <c r="AW401" s="634"/>
      <c r="AX401" s="634"/>
      <c r="AY401" s="634"/>
      <c r="AZ401" s="634"/>
      <c r="BA401" s="634"/>
      <c r="BB401" s="634"/>
      <c r="BC401" s="634"/>
      <c r="BD401" s="634"/>
      <c r="BE401" s="634"/>
      <c r="BF401" s="634"/>
      <c r="BG401" s="634"/>
      <c r="BH401" s="634"/>
      <c r="BI401" s="634"/>
      <c r="BJ401" s="634"/>
      <c r="BK401" s="634"/>
      <c r="BL401" s="634"/>
      <c r="BM401" s="634"/>
      <c r="BN401" s="634"/>
      <c r="BO401" s="634"/>
      <c r="BP401" s="634"/>
      <c r="BQ401" s="634"/>
      <c r="BR401" s="634"/>
      <c r="BS401" s="634"/>
      <c r="BT401" s="634"/>
      <c r="BU401" s="634"/>
      <c r="BV401" s="635"/>
      <c r="BW401" s="635"/>
      <c r="BX401" s="635"/>
      <c r="BY401" s="635"/>
      <c r="BZ401" s="635"/>
      <c r="CA401" s="635"/>
      <c r="CB401" s="635"/>
      <c r="CC401" s="635"/>
      <c r="CD401" s="635"/>
      <c r="CE401" s="635"/>
      <c r="CF401" s="1859"/>
    </row>
    <row customHeight="1" ht="15" hidden="1">
      <c r="A402" s="632"/>
      <c r="B402" s="633"/>
      <c r="C402" s="633"/>
      <c r="D402" s="2588"/>
      <c r="E402" s="2386" t="s">
        <v>1037</v>
      </c>
      <c r="F402" s="2387"/>
      <c r="G402" s="2388"/>
      <c r="H402" s="2392" t="str">
        <f>IF(A401="","",INDEX(DIFFERENTIATION_UNMERGE_AREA,MATCH(A401,DIFFERENTIATION_ID_DIFF,0)))</f>
        <v>Территория 7</v>
      </c>
      <c r="I402" s="2392"/>
      <c r="J402" s="2392"/>
      <c r="K402" s="2392"/>
      <c r="L402" s="2392"/>
      <c r="M402" s="2392"/>
      <c r="N402" s="2392"/>
      <c r="O402" s="2392"/>
      <c r="P402" s="2392"/>
      <c r="Q402" s="2392"/>
      <c r="R402" s="2392"/>
      <c r="S402" s="728"/>
      <c r="T402" s="725"/>
      <c r="U402" s="634"/>
      <c r="V402" s="634"/>
      <c r="W402" s="635"/>
      <c r="X402" s="635"/>
      <c r="Y402" s="635"/>
      <c r="Z402" s="635"/>
      <c r="AA402" s="636"/>
      <c r="AB402" s="637"/>
      <c r="AC402" s="2384"/>
      <c r="AD402" s="638"/>
      <c r="AE402" s="639"/>
      <c r="AF402" s="639"/>
      <c r="AG402" s="640"/>
      <c r="AH402" s="641"/>
      <c r="AI402" s="634"/>
      <c r="AJ402" s="634"/>
      <c r="AK402" s="634"/>
      <c r="AL402" s="634"/>
      <c r="AM402" s="634"/>
      <c r="AN402" s="634"/>
      <c r="AO402" s="634"/>
      <c r="AP402" s="634"/>
      <c r="AQ402" s="634"/>
      <c r="AR402" s="634"/>
      <c r="AS402" s="634"/>
      <c r="AT402" s="634"/>
      <c r="AU402" s="634"/>
      <c r="AV402" s="634"/>
      <c r="AW402" s="634"/>
      <c r="AX402" s="634"/>
      <c r="AY402" s="634"/>
      <c r="AZ402" s="634"/>
      <c r="BA402" s="634"/>
      <c r="BB402" s="634"/>
      <c r="BC402" s="634"/>
      <c r="BD402" s="634"/>
      <c r="BE402" s="634"/>
      <c r="BF402" s="634"/>
      <c r="BG402" s="634"/>
      <c r="BH402" s="634"/>
      <c r="BI402" s="634"/>
      <c r="BJ402" s="634"/>
      <c r="BK402" s="634"/>
      <c r="BL402" s="634"/>
      <c r="BM402" s="634"/>
      <c r="BN402" s="634"/>
      <c r="BO402" s="634"/>
      <c r="BP402" s="634"/>
      <c r="BQ402" s="634"/>
      <c r="BR402" s="634"/>
      <c r="BS402" s="634"/>
      <c r="BT402" s="634"/>
      <c r="BU402" s="634"/>
      <c r="BV402" s="635"/>
      <c r="BW402" s="635"/>
      <c r="BX402" s="635"/>
      <c r="BY402" s="635"/>
      <c r="BZ402" s="635"/>
      <c r="CA402" s="635"/>
      <c r="CB402" s="635"/>
      <c r="CC402" s="635"/>
      <c r="CD402" s="635"/>
      <c r="CE402" s="635"/>
      <c r="CF402" s="1859"/>
    </row>
    <row customHeight="1" ht="15" hidden="1">
      <c r="A403" s="632"/>
      <c r="B403" s="633"/>
      <c r="C403" s="633"/>
      <c r="D403" s="2588"/>
      <c r="E403" s="2386" t="s">
        <v>1038</v>
      </c>
      <c r="F403" s="2387"/>
      <c r="G403" s="2388"/>
      <c r="H403" s="2392" t="str">
        <f>IF(A401="","",INDEX(DIFFERENTIATION_UNMERGE_SYSTEM,MATCH(A401,DIFFERENTIATION_ID_DIFF,0)))</f>
        <v>с. Песочное, ул. Центральная, котельная № 4-2</v>
      </c>
      <c r="I403" s="2392"/>
      <c r="J403" s="2392"/>
      <c r="K403" s="2392"/>
      <c r="L403" s="2392"/>
      <c r="M403" s="2392"/>
      <c r="N403" s="2392"/>
      <c r="O403" s="2392"/>
      <c r="P403" s="2392"/>
      <c r="Q403" s="2392"/>
      <c r="R403" s="2392"/>
      <c r="S403" s="728"/>
      <c r="T403" s="725"/>
      <c r="U403" s="634"/>
      <c r="V403" s="634"/>
      <c r="W403" s="635"/>
      <c r="X403" s="635"/>
      <c r="Y403" s="635"/>
      <c r="Z403" s="635"/>
      <c r="AA403" s="636"/>
      <c r="AB403" s="637"/>
      <c r="AC403" s="2384"/>
      <c r="AD403" s="638"/>
      <c r="AE403" s="639"/>
      <c r="AF403" s="639"/>
      <c r="AG403" s="640"/>
      <c r="AH403" s="641"/>
      <c r="AI403" s="634"/>
      <c r="AJ403" s="634"/>
      <c r="AK403" s="634"/>
      <c r="AL403" s="634"/>
      <c r="AM403" s="634"/>
      <c r="AN403" s="634"/>
      <c r="AO403" s="634"/>
      <c r="AP403" s="634"/>
      <c r="AQ403" s="634"/>
      <c r="AR403" s="634"/>
      <c r="AS403" s="634"/>
      <c r="AT403" s="634"/>
      <c r="AU403" s="634"/>
      <c r="AV403" s="634"/>
      <c r="AW403" s="634"/>
      <c r="AX403" s="634"/>
      <c r="AY403" s="634"/>
      <c r="AZ403" s="634"/>
      <c r="BA403" s="634"/>
      <c r="BB403" s="634"/>
      <c r="BC403" s="634"/>
      <c r="BD403" s="634"/>
      <c r="BE403" s="634"/>
      <c r="BF403" s="634"/>
      <c r="BG403" s="634"/>
      <c r="BH403" s="634"/>
      <c r="BI403" s="634"/>
      <c r="BJ403" s="634"/>
      <c r="BK403" s="634"/>
      <c r="BL403" s="634"/>
      <c r="BM403" s="634"/>
      <c r="BN403" s="634"/>
      <c r="BO403" s="634"/>
      <c r="BP403" s="634"/>
      <c r="BQ403" s="634"/>
      <c r="BR403" s="634"/>
      <c r="BS403" s="634"/>
      <c r="BT403" s="634"/>
      <c r="BU403" s="634"/>
      <c r="BV403" s="635"/>
      <c r="BW403" s="635"/>
      <c r="BX403" s="635"/>
      <c r="BY403" s="635"/>
      <c r="BZ403" s="635"/>
      <c r="CA403" s="635"/>
      <c r="CB403" s="635"/>
      <c r="CC403" s="635"/>
      <c r="CD403" s="635"/>
      <c r="CE403" s="635"/>
      <c r="CF403" s="1859"/>
    </row>
    <row customHeight="1" ht="24.75" hidden="1">
      <c r="A404" s="1815"/>
      <c r="B404" s="1169"/>
      <c r="C404" s="421"/>
      <c r="D404" s="2588"/>
      <c r="E404" s="2385" t="s">
        <v>1083</v>
      </c>
      <c r="F404" s="2385"/>
      <c r="G404" s="2385"/>
      <c r="H404" s="2385"/>
      <c r="I404" s="2385"/>
      <c r="J404" s="2385"/>
      <c r="K404" s="2385"/>
      <c r="L404" s="2385"/>
      <c r="M404" s="2385"/>
      <c r="N404" s="2385"/>
      <c r="O404" s="2385"/>
      <c r="P404" s="2385"/>
      <c r="Q404" s="567">
        <f>SUMIF(T405:T406,"i",Q405:Q406)</f>
        <v>0</v>
      </c>
      <c r="R404" s="1026"/>
      <c r="S404" s="1807" t="s">
        <v>1084</v>
      </c>
      <c r="T404" s="726" t="s">
        <v>1085</v>
      </c>
      <c r="U404" s="2383">
        <v>1</v>
      </c>
      <c r="V404" s="2383" t="s">
        <v>1048</v>
      </c>
      <c r="W404" s="1169"/>
      <c r="X404" s="1169"/>
      <c r="Y404" s="1169"/>
      <c r="Z404" s="1169"/>
      <c r="AA404" s="1645"/>
      <c r="AB404" s="1169"/>
      <c r="AC404" s="2384"/>
      <c r="AD404" s="638"/>
      <c r="AE404" s="1169"/>
      <c r="AF404" s="1169"/>
      <c r="AG404" s="1645"/>
      <c r="AH404" s="1645"/>
      <c r="AI404" s="1645"/>
      <c r="AJ404" s="1645"/>
      <c r="AK404" s="1645"/>
      <c r="AL404" s="1645"/>
      <c r="AM404" s="1645"/>
      <c r="AN404" s="1645"/>
      <c r="AO404" s="1645"/>
      <c r="AP404" s="1645"/>
      <c r="AQ404" s="1645"/>
      <c r="AR404" s="1645"/>
      <c r="AS404" s="1645"/>
      <c r="AT404" s="1645"/>
      <c r="AU404" s="1645"/>
      <c r="AV404" s="1645"/>
      <c r="AW404" s="1645"/>
      <c r="AX404" s="1645"/>
      <c r="AY404" s="1645"/>
      <c r="AZ404" s="1645"/>
      <c r="BA404" s="1645"/>
      <c r="BB404" s="1645"/>
      <c r="BC404" s="1645"/>
      <c r="BD404" s="1645"/>
      <c r="BE404" s="1645"/>
      <c r="BF404" s="1645"/>
      <c r="BG404" s="1645"/>
      <c r="BH404" s="1645"/>
      <c r="BI404" s="1645"/>
      <c r="BJ404" s="1645"/>
      <c r="BK404" s="1645"/>
      <c r="BL404" s="1645"/>
      <c r="BM404" s="1645"/>
      <c r="BN404" s="1645"/>
      <c r="BO404" s="1645"/>
      <c r="BP404" s="1645"/>
      <c r="BQ404" s="1645"/>
      <c r="BR404" s="1645"/>
      <c r="BS404" s="1645"/>
      <c r="BT404" s="1645"/>
      <c r="BU404" s="1645"/>
      <c r="BV404" s="1169"/>
      <c r="BW404" s="1169"/>
      <c r="BX404" s="1169"/>
      <c r="BY404" s="1169"/>
      <c r="BZ404" s="1169"/>
      <c r="CA404" s="1169"/>
      <c r="CB404" s="1169"/>
      <c r="CC404" s="1169"/>
      <c r="CD404" s="1169"/>
      <c r="CE404" s="1169"/>
      <c r="CF404" s="1859"/>
    </row>
    <row customHeight="1" ht="11.25" hidden="1">
      <c r="A405" s="1802"/>
      <c r="B405" s="1645"/>
      <c r="C405" s="1645"/>
      <c r="D405" s="2588"/>
      <c r="E405" s="644"/>
      <c r="F405" s="644">
        <v>0</v>
      </c>
      <c r="G405" s="644"/>
      <c r="H405" s="644"/>
      <c r="I405" s="644"/>
      <c r="J405" s="644"/>
      <c r="K405" s="644"/>
      <c r="L405" s="644"/>
      <c r="M405" s="644"/>
      <c r="N405" s="644"/>
      <c r="O405" s="644"/>
      <c r="P405" s="644"/>
      <c r="Q405" s="644"/>
      <c r="R405" s="644"/>
      <c r="S405" s="645"/>
      <c r="T405" s="727"/>
      <c r="U405" s="2383"/>
      <c r="V405" s="2383"/>
      <c r="W405" s="1645"/>
      <c r="X405" s="1645"/>
      <c r="Y405" s="1645"/>
      <c r="Z405" s="1645"/>
      <c r="AA405" s="1645"/>
      <c r="AB405" s="1169"/>
      <c r="AC405" s="2384"/>
      <c r="AD405" s="638"/>
      <c r="AE405" s="1169"/>
      <c r="AF405" s="1169"/>
      <c r="AG405" s="1645"/>
      <c r="AH405" s="1645"/>
      <c r="AI405" s="1645"/>
      <c r="AJ405" s="1645"/>
      <c r="AK405" s="1645"/>
      <c r="AL405" s="1645"/>
      <c r="AM405" s="1645"/>
      <c r="AN405" s="1645"/>
      <c r="AO405" s="1645"/>
      <c r="AP405" s="1645"/>
      <c r="AQ405" s="1645"/>
      <c r="AR405" s="1645"/>
      <c r="AS405" s="1645"/>
      <c r="AT405" s="1645"/>
      <c r="AU405" s="1645"/>
      <c r="AV405" s="1645"/>
      <c r="AW405" s="1645"/>
      <c r="AX405" s="1645"/>
      <c r="AY405" s="1645"/>
      <c r="AZ405" s="1645"/>
      <c r="BA405" s="1645"/>
      <c r="BB405" s="1645"/>
      <c r="BC405" s="1645"/>
      <c r="BD405" s="1645"/>
      <c r="BE405" s="1645"/>
      <c r="BF405" s="1645"/>
      <c r="BG405" s="1645"/>
      <c r="BH405" s="1645"/>
      <c r="BI405" s="1645"/>
      <c r="BJ405" s="1645"/>
      <c r="BK405" s="1645"/>
      <c r="BL405" s="1645"/>
      <c r="BM405" s="1645"/>
      <c r="BN405" s="1645"/>
      <c r="BO405" s="1645"/>
      <c r="BP405" s="1645"/>
      <c r="BQ405" s="1645"/>
      <c r="BR405" s="1645"/>
      <c r="BS405" s="1645"/>
      <c r="BT405" s="1645"/>
      <c r="BU405" s="1645"/>
      <c r="BV405" s="1645"/>
      <c r="BW405" s="1645"/>
      <c r="BX405" s="1645"/>
      <c r="BY405" s="1645"/>
      <c r="BZ405" s="1645"/>
      <c r="CA405" s="1645"/>
      <c r="CB405" s="1645"/>
      <c r="CC405" s="1645"/>
      <c r="CD405" s="1645"/>
      <c r="CE405" s="1645"/>
      <c r="CF405" s="1859"/>
    </row>
    <row customHeight="1" ht="11.25" hidden="1">
      <c r="A406" s="1815"/>
      <c r="B406" s="1169"/>
      <c r="C406" s="421"/>
      <c r="D406" s="2588"/>
      <c r="E406" s="658" t="s">
        <v>22</v>
      </c>
      <c r="F406" s="1177" t="s">
        <v>22</v>
      </c>
      <c r="G406" s="1177" t="s">
        <v>1088</v>
      </c>
      <c r="H406" s="660" t="s">
        <v>22</v>
      </c>
      <c r="I406" s="660"/>
      <c r="J406" s="660"/>
      <c r="K406" s="660"/>
      <c r="L406" s="660"/>
      <c r="M406" s="660"/>
      <c r="N406" s="660"/>
      <c r="O406" s="660"/>
      <c r="P406" s="660"/>
      <c r="Q406" s="660"/>
      <c r="R406" s="661"/>
      <c r="S406" s="662"/>
      <c r="T406" s="727"/>
      <c r="U406" s="2383"/>
      <c r="V406" s="2383"/>
      <c r="W406" s="1169"/>
      <c r="X406" s="1169"/>
      <c r="Y406" s="1169"/>
      <c r="Z406" s="1169"/>
      <c r="AA406" s="1645"/>
      <c r="AB406" s="1169"/>
      <c r="AC406" s="2384"/>
      <c r="AD406" s="638"/>
      <c r="AE406" s="1169"/>
      <c r="AF406" s="1169"/>
      <c r="AG406" s="1645"/>
      <c r="AH406" s="1645"/>
      <c r="AI406" s="1645"/>
      <c r="AJ406" s="1645"/>
      <c r="AK406" s="1645"/>
      <c r="AL406" s="1645"/>
      <c r="AM406" s="1645"/>
      <c r="AN406" s="1645"/>
      <c r="AO406" s="1645"/>
      <c r="AP406" s="1645"/>
      <c r="AQ406" s="1645"/>
      <c r="AR406" s="1645"/>
      <c r="AS406" s="1645"/>
      <c r="AT406" s="1645"/>
      <c r="AU406" s="1645"/>
      <c r="AV406" s="1645"/>
      <c r="AW406" s="1645"/>
      <c r="AX406" s="1645"/>
      <c r="AY406" s="1645"/>
      <c r="AZ406" s="1645"/>
      <c r="BA406" s="1645"/>
      <c r="BB406" s="1645"/>
      <c r="BC406" s="1645"/>
      <c r="BD406" s="1645"/>
      <c r="BE406" s="1645"/>
      <c r="BF406" s="1645"/>
      <c r="BG406" s="1645"/>
      <c r="BH406" s="1645"/>
      <c r="BI406" s="1645"/>
      <c r="BJ406" s="1645"/>
      <c r="BK406" s="1645"/>
      <c r="BL406" s="1645"/>
      <c r="BM406" s="1645"/>
      <c r="BN406" s="1645"/>
      <c r="BO406" s="1645"/>
      <c r="BP406" s="1645"/>
      <c r="BQ406" s="1645"/>
      <c r="BR406" s="1645"/>
      <c r="BS406" s="1645"/>
      <c r="BT406" s="1645"/>
      <c r="BU406" s="1645"/>
      <c r="BV406" s="1169"/>
      <c r="BW406" s="1169"/>
      <c r="BX406" s="1169"/>
      <c r="BY406" s="1169"/>
      <c r="BZ406" s="1169"/>
      <c r="CA406" s="1169"/>
      <c r="CB406" s="1169"/>
      <c r="CC406" s="1169"/>
      <c r="CD406" s="1169"/>
      <c r="CE406" s="1169"/>
      <c r="CF406" s="1859"/>
    </row>
    <row customHeight="1" ht="5.25" hidden="1">
      <c r="A407" s="1802"/>
      <c r="B407" s="1645"/>
      <c r="C407" s="1645"/>
      <c r="D407" s="2588"/>
      <c r="E407" s="1048"/>
      <c r="F407" s="1048"/>
      <c r="G407" s="1048"/>
      <c r="H407" s="1048"/>
      <c r="I407" s="1048"/>
      <c r="J407" s="1048"/>
      <c r="K407" s="1048"/>
      <c r="L407" s="1048"/>
      <c r="M407" s="1048"/>
      <c r="N407" s="1048"/>
      <c r="O407" s="1048"/>
      <c r="P407" s="1048"/>
      <c r="Q407" s="1049"/>
      <c r="R407" s="1050"/>
      <c r="S407" s="1051"/>
      <c r="T407" s="726" t="s">
        <v>1085</v>
      </c>
      <c r="U407" s="2383">
        <v>1</v>
      </c>
      <c r="V407" s="2383" t="s">
        <v>1048</v>
      </c>
      <c r="W407" s="1645"/>
      <c r="X407" s="1645"/>
      <c r="Y407" s="1645"/>
      <c r="Z407" s="1645"/>
      <c r="AA407" s="1645"/>
      <c r="AB407" s="1645"/>
      <c r="AC407" s="1046"/>
      <c r="AD407" s="1047"/>
      <c r="AE407" s="1645"/>
      <c r="AF407" s="1645"/>
      <c r="AG407" s="1645"/>
      <c r="AH407" s="1645"/>
      <c r="AI407" s="1645"/>
      <c r="AJ407" s="1645"/>
      <c r="AK407" s="1645"/>
      <c r="AL407" s="1645"/>
      <c r="AM407" s="1645"/>
      <c r="AN407" s="1645"/>
      <c r="AO407" s="1645"/>
      <c r="AP407" s="1645"/>
      <c r="AQ407" s="1645"/>
      <c r="AR407" s="1645"/>
      <c r="AS407" s="1645"/>
      <c r="AT407" s="1645"/>
      <c r="AU407" s="1645"/>
      <c r="AV407" s="1645"/>
      <c r="AW407" s="1645"/>
      <c r="AX407" s="1645"/>
      <c r="AY407" s="1645"/>
      <c r="AZ407" s="1645"/>
      <c r="BA407" s="1645"/>
      <c r="BB407" s="1645"/>
      <c r="BC407" s="1645"/>
      <c r="BD407" s="1645"/>
      <c r="BE407" s="1645"/>
      <c r="BF407" s="1645"/>
      <c r="BG407" s="1645"/>
      <c r="BH407" s="1645"/>
      <c r="BI407" s="1645"/>
      <c r="BJ407" s="1645"/>
      <c r="BK407" s="1645"/>
      <c r="BL407" s="1645"/>
      <c r="BM407" s="1645"/>
      <c r="BN407" s="1645"/>
      <c r="BO407" s="1645"/>
      <c r="BP407" s="1645"/>
      <c r="BQ407" s="1645"/>
      <c r="BR407" s="1645"/>
      <c r="BS407" s="1645"/>
      <c r="BT407" s="1645"/>
      <c r="BU407" s="1645"/>
      <c r="BV407" s="1645"/>
      <c r="BW407" s="1645"/>
      <c r="BX407" s="1645"/>
      <c r="BY407" s="1645"/>
      <c r="BZ407" s="1645"/>
      <c r="CA407" s="1645"/>
      <c r="CB407" s="1645"/>
      <c r="CC407" s="1645"/>
      <c r="CD407" s="1645"/>
      <c r="CE407" s="1645"/>
      <c r="CF407" s="1325"/>
    </row>
    <row customHeight="1" ht="5.25" hidden="1">
      <c r="A408" s="1802"/>
      <c r="B408" s="1645"/>
      <c r="C408" s="1645"/>
      <c r="D408" s="2588"/>
      <c r="E408" s="644"/>
      <c r="F408" s="644"/>
      <c r="G408" s="644"/>
      <c r="H408" s="644"/>
      <c r="I408" s="644"/>
      <c r="J408" s="644"/>
      <c r="K408" s="644"/>
      <c r="L408" s="644"/>
      <c r="M408" s="644"/>
      <c r="N408" s="644"/>
      <c r="O408" s="644"/>
      <c r="P408" s="644"/>
      <c r="Q408" s="644"/>
      <c r="R408" s="644"/>
      <c r="S408" s="645"/>
      <c r="T408" s="727"/>
      <c r="U408" s="2383"/>
      <c r="V408" s="2383"/>
      <c r="W408" s="1645"/>
      <c r="X408" s="1645"/>
      <c r="Y408" s="1645"/>
      <c r="Z408" s="1645"/>
      <c r="AA408" s="1645"/>
      <c r="AB408" s="1645"/>
      <c r="AC408" s="1046"/>
      <c r="AD408" s="1047"/>
      <c r="AE408" s="1645"/>
      <c r="AF408" s="1645"/>
      <c r="AG408" s="1645"/>
      <c r="AH408" s="1645"/>
      <c r="AI408" s="1645"/>
      <c r="AJ408" s="1645"/>
      <c r="AK408" s="1645"/>
      <c r="AL408" s="1645"/>
      <c r="AM408" s="1645"/>
      <c r="AN408" s="1645"/>
      <c r="AO408" s="1645"/>
      <c r="AP408" s="1645"/>
      <c r="AQ408" s="1645"/>
      <c r="AR408" s="1645"/>
      <c r="AS408" s="1645"/>
      <c r="AT408" s="1645"/>
      <c r="AU408" s="1645"/>
      <c r="AV408" s="1645"/>
      <c r="AW408" s="1645"/>
      <c r="AX408" s="1645"/>
      <c r="AY408" s="1645"/>
      <c r="AZ408" s="1645"/>
      <c r="BA408" s="1645"/>
      <c r="BB408" s="1645"/>
      <c r="BC408" s="1645"/>
      <c r="BD408" s="1645"/>
      <c r="BE408" s="1645"/>
      <c r="BF408" s="1645"/>
      <c r="BG408" s="1645"/>
      <c r="BH408" s="1645"/>
      <c r="BI408" s="1645"/>
      <c r="BJ408" s="1645"/>
      <c r="BK408" s="1645"/>
      <c r="BL408" s="1645"/>
      <c r="BM408" s="1645"/>
      <c r="BN408" s="1645"/>
      <c r="BO408" s="1645"/>
      <c r="BP408" s="1645"/>
      <c r="BQ408" s="1645"/>
      <c r="BR408" s="1645"/>
      <c r="BS408" s="1645"/>
      <c r="BT408" s="1645"/>
      <c r="BU408" s="1645"/>
      <c r="BV408" s="1645"/>
      <c r="BW408" s="1645"/>
      <c r="BX408" s="1645"/>
      <c r="BY408" s="1645"/>
      <c r="BZ408" s="1645"/>
      <c r="CA408" s="1645"/>
      <c r="CB408" s="1645"/>
      <c r="CC408" s="1645"/>
      <c r="CD408" s="1645"/>
      <c r="CE408" s="1645"/>
      <c r="CF408" s="1325"/>
    </row>
    <row customHeight="1" ht="5.25" hidden="1">
      <c r="A409" s="1802"/>
      <c r="B409" s="1645"/>
      <c r="C409" s="1645"/>
      <c r="D409" s="2589"/>
      <c r="E409" s="1052"/>
      <c r="F409" s="1053"/>
      <c r="G409" s="1053"/>
      <c r="H409" s="1054"/>
      <c r="I409" s="1054"/>
      <c r="J409" s="1054"/>
      <c r="K409" s="1054"/>
      <c r="L409" s="1054"/>
      <c r="M409" s="1054"/>
      <c r="N409" s="1054"/>
      <c r="O409" s="1054"/>
      <c r="P409" s="1054"/>
      <c r="Q409" s="1054"/>
      <c r="R409" s="955"/>
      <c r="S409" s="1055"/>
      <c r="T409" s="727"/>
      <c r="U409" s="2383"/>
      <c r="V409" s="2383"/>
      <c r="W409" s="1645"/>
      <c r="X409" s="1645"/>
      <c r="Y409" s="1645"/>
      <c r="Z409" s="1645"/>
      <c r="AA409" s="1645"/>
      <c r="AB409" s="1645"/>
      <c r="AC409" s="1046"/>
      <c r="AD409" s="1047"/>
      <c r="AE409" s="1645"/>
      <c r="AF409" s="1645"/>
      <c r="AG409" s="1645"/>
      <c r="AH409" s="1645"/>
      <c r="AI409" s="1645"/>
      <c r="AJ409" s="1645"/>
      <c r="AK409" s="1645"/>
      <c r="AL409" s="1645"/>
      <c r="AM409" s="1645"/>
      <c r="AN409" s="1645"/>
      <c r="AO409" s="1645"/>
      <c r="AP409" s="1645"/>
      <c r="AQ409" s="1645"/>
      <c r="AR409" s="1645"/>
      <c r="AS409" s="1645"/>
      <c r="AT409" s="1645"/>
      <c r="AU409" s="1645"/>
      <c r="AV409" s="1645"/>
      <c r="AW409" s="1645"/>
      <c r="AX409" s="1645"/>
      <c r="AY409" s="1645"/>
      <c r="AZ409" s="1645"/>
      <c r="BA409" s="1645"/>
      <c r="BB409" s="1645"/>
      <c r="BC409" s="1645"/>
      <c r="BD409" s="1645"/>
      <c r="BE409" s="1645"/>
      <c r="BF409" s="1645"/>
      <c r="BG409" s="1645"/>
      <c r="BH409" s="1645"/>
      <c r="BI409" s="1645"/>
      <c r="BJ409" s="1645"/>
      <c r="BK409" s="1645"/>
      <c r="BL409" s="1645"/>
      <c r="BM409" s="1645"/>
      <c r="BN409" s="1645"/>
      <c r="BO409" s="1645"/>
      <c r="BP409" s="1645"/>
      <c r="BQ409" s="1645"/>
      <c r="BR409" s="1645"/>
      <c r="BS409" s="1645"/>
      <c r="BT409" s="1645"/>
      <c r="BU409" s="1645"/>
      <c r="BV409" s="1645"/>
      <c r="BW409" s="1645"/>
      <c r="BX409" s="1645"/>
      <c r="BY409" s="1645"/>
      <c r="BZ409" s="1645"/>
      <c r="CA409" s="1645"/>
      <c r="CB409" s="1645"/>
      <c r="CC409" s="1645"/>
      <c r="CD409" s="1645"/>
      <c r="CE409" s="1645"/>
      <c r="CF409" s="1325"/>
    </row>
    <row customHeight="1" ht="15" hidden="1">
      <c r="A410" s="632" t="s">
        <v>295</v>
      </c>
      <c r="B410" s="633"/>
      <c r="C410" s="633" t="s">
        <v>22</v>
      </c>
      <c r="D410" s="2587" t="s">
        <v>1131</v>
      </c>
      <c r="E410" s="2386" t="s">
        <v>196</v>
      </c>
      <c r="F410" s="2387"/>
      <c r="G410" s="2388"/>
      <c r="H410" s="2392" t="str">
        <f>IF(A410="","",INDEX(DIFFERENTIATION_UNMERGE_VD,MATCH(A410,DIFFERENTIATION_ID_DIFF,0)))</f>
        <v>Производство тепловой энергии. Некомбинированная выработка</v>
      </c>
      <c r="I410" s="2392"/>
      <c r="J410" s="2392"/>
      <c r="K410" s="2392"/>
      <c r="L410" s="2392"/>
      <c r="M410" s="2392"/>
      <c r="N410" s="2392"/>
      <c r="O410" s="2392"/>
      <c r="P410" s="2392"/>
      <c r="Q410" s="2392"/>
      <c r="R410" s="2392"/>
      <c r="S410" s="728"/>
      <c r="T410" s="725"/>
      <c r="U410" s="634"/>
      <c r="V410" s="634"/>
      <c r="W410" s="635"/>
      <c r="X410" s="635"/>
      <c r="Y410" s="635"/>
      <c r="Z410" s="635"/>
      <c r="AA410" s="636"/>
      <c r="AB410" s="637"/>
      <c r="AC410" s="2384"/>
      <c r="AD410" s="638"/>
      <c r="AE410" s="639" t="s">
        <v>22</v>
      </c>
      <c r="AF410" s="639"/>
      <c r="AG410" s="640" t="s">
        <v>1082</v>
      </c>
      <c r="AH410" s="641">
        <v>3</v>
      </c>
      <c r="AI410" s="634"/>
      <c r="AJ410" s="634"/>
      <c r="AK410" s="634"/>
      <c r="AL410" s="634"/>
      <c r="AM410" s="634"/>
      <c r="AN410" s="634"/>
      <c r="AO410" s="634"/>
      <c r="AP410" s="634"/>
      <c r="AQ410" s="634"/>
      <c r="AR410" s="634"/>
      <c r="AS410" s="634"/>
      <c r="AT410" s="634"/>
      <c r="AU410" s="634"/>
      <c r="AV410" s="634"/>
      <c r="AW410" s="634"/>
      <c r="AX410" s="634"/>
      <c r="AY410" s="634"/>
      <c r="AZ410" s="634"/>
      <c r="BA410" s="634"/>
      <c r="BB410" s="634"/>
      <c r="BC410" s="634"/>
      <c r="BD410" s="634"/>
      <c r="BE410" s="634"/>
      <c r="BF410" s="634"/>
      <c r="BG410" s="634"/>
      <c r="BH410" s="634"/>
      <c r="BI410" s="634"/>
      <c r="BJ410" s="634"/>
      <c r="BK410" s="634"/>
      <c r="BL410" s="634"/>
      <c r="BM410" s="634"/>
      <c r="BN410" s="634"/>
      <c r="BO410" s="634"/>
      <c r="BP410" s="634"/>
      <c r="BQ410" s="634"/>
      <c r="BR410" s="634"/>
      <c r="BS410" s="634"/>
      <c r="BT410" s="634"/>
      <c r="BU410" s="634"/>
      <c r="BV410" s="635"/>
      <c r="BW410" s="635"/>
      <c r="BX410" s="635"/>
      <c r="BY410" s="635"/>
      <c r="BZ410" s="635"/>
      <c r="CA410" s="635"/>
      <c r="CB410" s="635"/>
      <c r="CC410" s="635"/>
      <c r="CD410" s="635"/>
      <c r="CE410" s="635"/>
      <c r="CF410" s="1859"/>
    </row>
    <row customHeight="1" ht="15" hidden="1">
      <c r="A411" s="632"/>
      <c r="B411" s="633"/>
      <c r="C411" s="633"/>
      <c r="D411" s="2588"/>
      <c r="E411" s="2386" t="s">
        <v>1037</v>
      </c>
      <c r="F411" s="2387"/>
      <c r="G411" s="2388"/>
      <c r="H411" s="2392" t="str">
        <f>IF(A410="","",INDEX(DIFFERENTIATION_UNMERGE_AREA,MATCH(A410,DIFFERENTIATION_ID_DIFF,0)))</f>
        <v>Территория 7</v>
      </c>
      <c r="I411" s="2392"/>
      <c r="J411" s="2392"/>
      <c r="K411" s="2392"/>
      <c r="L411" s="2392"/>
      <c r="M411" s="2392"/>
      <c r="N411" s="2392"/>
      <c r="O411" s="2392"/>
      <c r="P411" s="2392"/>
      <c r="Q411" s="2392"/>
      <c r="R411" s="2392"/>
      <c r="S411" s="728"/>
      <c r="T411" s="725"/>
      <c r="U411" s="634"/>
      <c r="V411" s="634"/>
      <c r="W411" s="635"/>
      <c r="X411" s="635"/>
      <c r="Y411" s="635"/>
      <c r="Z411" s="635"/>
      <c r="AA411" s="636"/>
      <c r="AB411" s="637"/>
      <c r="AC411" s="2384"/>
      <c r="AD411" s="638"/>
      <c r="AE411" s="639"/>
      <c r="AF411" s="639"/>
      <c r="AG411" s="640"/>
      <c r="AH411" s="641"/>
      <c r="AI411" s="634"/>
      <c r="AJ411" s="634"/>
      <c r="AK411" s="634"/>
      <c r="AL411" s="634"/>
      <c r="AM411" s="634"/>
      <c r="AN411" s="634"/>
      <c r="AO411" s="634"/>
      <c r="AP411" s="634"/>
      <c r="AQ411" s="634"/>
      <c r="AR411" s="634"/>
      <c r="AS411" s="634"/>
      <c r="AT411" s="634"/>
      <c r="AU411" s="634"/>
      <c r="AV411" s="634"/>
      <c r="AW411" s="634"/>
      <c r="AX411" s="634"/>
      <c r="AY411" s="634"/>
      <c r="AZ411" s="634"/>
      <c r="BA411" s="634"/>
      <c r="BB411" s="634"/>
      <c r="BC411" s="634"/>
      <c r="BD411" s="634"/>
      <c r="BE411" s="634"/>
      <c r="BF411" s="634"/>
      <c r="BG411" s="634"/>
      <c r="BH411" s="634"/>
      <c r="BI411" s="634"/>
      <c r="BJ411" s="634"/>
      <c r="BK411" s="634"/>
      <c r="BL411" s="634"/>
      <c r="BM411" s="634"/>
      <c r="BN411" s="634"/>
      <c r="BO411" s="634"/>
      <c r="BP411" s="634"/>
      <c r="BQ411" s="634"/>
      <c r="BR411" s="634"/>
      <c r="BS411" s="634"/>
      <c r="BT411" s="634"/>
      <c r="BU411" s="634"/>
      <c r="BV411" s="635"/>
      <c r="BW411" s="635"/>
      <c r="BX411" s="635"/>
      <c r="BY411" s="635"/>
      <c r="BZ411" s="635"/>
      <c r="CA411" s="635"/>
      <c r="CB411" s="635"/>
      <c r="CC411" s="635"/>
      <c r="CD411" s="635"/>
      <c r="CE411" s="635"/>
      <c r="CF411" s="1859"/>
    </row>
    <row customHeight="1" ht="15" hidden="1">
      <c r="A412" s="632"/>
      <c r="B412" s="633"/>
      <c r="C412" s="633"/>
      <c r="D412" s="2588"/>
      <c r="E412" s="2386" t="s">
        <v>1038</v>
      </c>
      <c r="F412" s="2387"/>
      <c r="G412" s="2388"/>
      <c r="H412" s="2392" t="str">
        <f>IF(A410="","",INDEX(DIFFERENTIATION_UNMERGE_SYSTEM,MATCH(A410,DIFFERENTIATION_ID_DIFF,0)))</f>
        <v>пгт Безенчук, ул. Луговцева, 57, котельная № 4-3</v>
      </c>
      <c r="I412" s="2392"/>
      <c r="J412" s="2392"/>
      <c r="K412" s="2392"/>
      <c r="L412" s="2392"/>
      <c r="M412" s="2392"/>
      <c r="N412" s="2392"/>
      <c r="O412" s="2392"/>
      <c r="P412" s="2392"/>
      <c r="Q412" s="2392"/>
      <c r="R412" s="2392"/>
      <c r="S412" s="728"/>
      <c r="T412" s="725"/>
      <c r="U412" s="634"/>
      <c r="V412" s="634"/>
      <c r="W412" s="635"/>
      <c r="X412" s="635"/>
      <c r="Y412" s="635"/>
      <c r="Z412" s="635"/>
      <c r="AA412" s="636"/>
      <c r="AB412" s="637"/>
      <c r="AC412" s="2384"/>
      <c r="AD412" s="638"/>
      <c r="AE412" s="639"/>
      <c r="AF412" s="639"/>
      <c r="AG412" s="640"/>
      <c r="AH412" s="641"/>
      <c r="AI412" s="634"/>
      <c r="AJ412" s="634"/>
      <c r="AK412" s="634"/>
      <c r="AL412" s="634"/>
      <c r="AM412" s="634"/>
      <c r="AN412" s="634"/>
      <c r="AO412" s="634"/>
      <c r="AP412" s="634"/>
      <c r="AQ412" s="634"/>
      <c r="AR412" s="634"/>
      <c r="AS412" s="634"/>
      <c r="AT412" s="634"/>
      <c r="AU412" s="634"/>
      <c r="AV412" s="634"/>
      <c r="AW412" s="634"/>
      <c r="AX412" s="634"/>
      <c r="AY412" s="634"/>
      <c r="AZ412" s="634"/>
      <c r="BA412" s="634"/>
      <c r="BB412" s="634"/>
      <c r="BC412" s="634"/>
      <c r="BD412" s="634"/>
      <c r="BE412" s="634"/>
      <c r="BF412" s="634"/>
      <c r="BG412" s="634"/>
      <c r="BH412" s="634"/>
      <c r="BI412" s="634"/>
      <c r="BJ412" s="634"/>
      <c r="BK412" s="634"/>
      <c r="BL412" s="634"/>
      <c r="BM412" s="634"/>
      <c r="BN412" s="634"/>
      <c r="BO412" s="634"/>
      <c r="BP412" s="634"/>
      <c r="BQ412" s="634"/>
      <c r="BR412" s="634"/>
      <c r="BS412" s="634"/>
      <c r="BT412" s="634"/>
      <c r="BU412" s="634"/>
      <c r="BV412" s="635"/>
      <c r="BW412" s="635"/>
      <c r="BX412" s="635"/>
      <c r="BY412" s="635"/>
      <c r="BZ412" s="635"/>
      <c r="CA412" s="635"/>
      <c r="CB412" s="635"/>
      <c r="CC412" s="635"/>
      <c r="CD412" s="635"/>
      <c r="CE412" s="635"/>
      <c r="CF412" s="1859"/>
    </row>
    <row customHeight="1" ht="24.75" hidden="1">
      <c r="A413" s="1815"/>
      <c r="B413" s="1169"/>
      <c r="C413" s="421"/>
      <c r="D413" s="2588"/>
      <c r="E413" s="2385" t="s">
        <v>1083</v>
      </c>
      <c r="F413" s="2385"/>
      <c r="G413" s="2385"/>
      <c r="H413" s="2385"/>
      <c r="I413" s="2385"/>
      <c r="J413" s="2385"/>
      <c r="K413" s="2385"/>
      <c r="L413" s="2385"/>
      <c r="M413" s="2385"/>
      <c r="N413" s="2385"/>
      <c r="O413" s="2385"/>
      <c r="P413" s="2385"/>
      <c r="Q413" s="567">
        <f>SUMIF(T414:T415,"i",Q414:Q415)</f>
        <v>0</v>
      </c>
      <c r="R413" s="1026"/>
      <c r="S413" s="1807" t="s">
        <v>1084</v>
      </c>
      <c r="T413" s="726" t="s">
        <v>1085</v>
      </c>
      <c r="U413" s="2383">
        <v>1</v>
      </c>
      <c r="V413" s="2383" t="s">
        <v>1048</v>
      </c>
      <c r="W413" s="1169"/>
      <c r="X413" s="1169"/>
      <c r="Y413" s="1169"/>
      <c r="Z413" s="1169"/>
      <c r="AA413" s="1645"/>
      <c r="AB413" s="1169"/>
      <c r="AC413" s="2384"/>
      <c r="AD413" s="638"/>
      <c r="AE413" s="1169"/>
      <c r="AF413" s="1169"/>
      <c r="AG413" s="1645"/>
      <c r="AH413" s="1645"/>
      <c r="AI413" s="1645"/>
      <c r="AJ413" s="1645"/>
      <c r="AK413" s="1645"/>
      <c r="AL413" s="1645"/>
      <c r="AM413" s="1645"/>
      <c r="AN413" s="1645"/>
      <c r="AO413" s="1645"/>
      <c r="AP413" s="1645"/>
      <c r="AQ413" s="1645"/>
      <c r="AR413" s="1645"/>
      <c r="AS413" s="1645"/>
      <c r="AT413" s="1645"/>
      <c r="AU413" s="1645"/>
      <c r="AV413" s="1645"/>
      <c r="AW413" s="1645"/>
      <c r="AX413" s="1645"/>
      <c r="AY413" s="1645"/>
      <c r="AZ413" s="1645"/>
      <c r="BA413" s="1645"/>
      <c r="BB413" s="1645"/>
      <c r="BC413" s="1645"/>
      <c r="BD413" s="1645"/>
      <c r="BE413" s="1645"/>
      <c r="BF413" s="1645"/>
      <c r="BG413" s="1645"/>
      <c r="BH413" s="1645"/>
      <c r="BI413" s="1645"/>
      <c r="BJ413" s="1645"/>
      <c r="BK413" s="1645"/>
      <c r="BL413" s="1645"/>
      <c r="BM413" s="1645"/>
      <c r="BN413" s="1645"/>
      <c r="BO413" s="1645"/>
      <c r="BP413" s="1645"/>
      <c r="BQ413" s="1645"/>
      <c r="BR413" s="1645"/>
      <c r="BS413" s="1645"/>
      <c r="BT413" s="1645"/>
      <c r="BU413" s="1645"/>
      <c r="BV413" s="1169"/>
      <c r="BW413" s="1169"/>
      <c r="BX413" s="1169"/>
      <c r="BY413" s="1169"/>
      <c r="BZ413" s="1169"/>
      <c r="CA413" s="1169"/>
      <c r="CB413" s="1169"/>
      <c r="CC413" s="1169"/>
      <c r="CD413" s="1169"/>
      <c r="CE413" s="1169"/>
      <c r="CF413" s="1859"/>
    </row>
    <row customHeight="1" ht="11.25" hidden="1">
      <c r="A414" s="1802"/>
      <c r="B414" s="1645"/>
      <c r="C414" s="1645"/>
      <c r="D414" s="2588"/>
      <c r="E414" s="644"/>
      <c r="F414" s="644">
        <v>0</v>
      </c>
      <c r="G414" s="644"/>
      <c r="H414" s="644"/>
      <c r="I414" s="644"/>
      <c r="J414" s="644"/>
      <c r="K414" s="644"/>
      <c r="L414" s="644"/>
      <c r="M414" s="644"/>
      <c r="N414" s="644"/>
      <c r="O414" s="644"/>
      <c r="P414" s="644"/>
      <c r="Q414" s="644"/>
      <c r="R414" s="644"/>
      <c r="S414" s="645"/>
      <c r="T414" s="727"/>
      <c r="U414" s="2383"/>
      <c r="V414" s="2383"/>
      <c r="W414" s="1645"/>
      <c r="X414" s="1645"/>
      <c r="Y414" s="1645"/>
      <c r="Z414" s="1645"/>
      <c r="AA414" s="1645"/>
      <c r="AB414" s="1169"/>
      <c r="AC414" s="2384"/>
      <c r="AD414" s="638"/>
      <c r="AE414" s="1169"/>
      <c r="AF414" s="1169"/>
      <c r="AG414" s="1645"/>
      <c r="AH414" s="1645"/>
      <c r="AI414" s="1645"/>
      <c r="AJ414" s="1645"/>
      <c r="AK414" s="1645"/>
      <c r="AL414" s="1645"/>
      <c r="AM414" s="1645"/>
      <c r="AN414" s="1645"/>
      <c r="AO414" s="1645"/>
      <c r="AP414" s="1645"/>
      <c r="AQ414" s="1645"/>
      <c r="AR414" s="1645"/>
      <c r="AS414" s="1645"/>
      <c r="AT414" s="1645"/>
      <c r="AU414" s="1645"/>
      <c r="AV414" s="1645"/>
      <c r="AW414" s="1645"/>
      <c r="AX414" s="1645"/>
      <c r="AY414" s="1645"/>
      <c r="AZ414" s="1645"/>
      <c r="BA414" s="1645"/>
      <c r="BB414" s="1645"/>
      <c r="BC414" s="1645"/>
      <c r="BD414" s="1645"/>
      <c r="BE414" s="1645"/>
      <c r="BF414" s="1645"/>
      <c r="BG414" s="1645"/>
      <c r="BH414" s="1645"/>
      <c r="BI414" s="1645"/>
      <c r="BJ414" s="1645"/>
      <c r="BK414" s="1645"/>
      <c r="BL414" s="1645"/>
      <c r="BM414" s="1645"/>
      <c r="BN414" s="1645"/>
      <c r="BO414" s="1645"/>
      <c r="BP414" s="1645"/>
      <c r="BQ414" s="1645"/>
      <c r="BR414" s="1645"/>
      <c r="BS414" s="1645"/>
      <c r="BT414" s="1645"/>
      <c r="BU414" s="1645"/>
      <c r="BV414" s="1645"/>
      <c r="BW414" s="1645"/>
      <c r="BX414" s="1645"/>
      <c r="BY414" s="1645"/>
      <c r="BZ414" s="1645"/>
      <c r="CA414" s="1645"/>
      <c r="CB414" s="1645"/>
      <c r="CC414" s="1645"/>
      <c r="CD414" s="1645"/>
      <c r="CE414" s="1645"/>
      <c r="CF414" s="1859"/>
    </row>
    <row customHeight="1" ht="11.25" hidden="1">
      <c r="A415" s="1815"/>
      <c r="B415" s="1169"/>
      <c r="C415" s="421"/>
      <c r="D415" s="2588"/>
      <c r="E415" s="658" t="s">
        <v>22</v>
      </c>
      <c r="F415" s="1177" t="s">
        <v>22</v>
      </c>
      <c r="G415" s="1177" t="s">
        <v>1088</v>
      </c>
      <c r="H415" s="660" t="s">
        <v>22</v>
      </c>
      <c r="I415" s="660"/>
      <c r="J415" s="660"/>
      <c r="K415" s="660"/>
      <c r="L415" s="660"/>
      <c r="M415" s="660"/>
      <c r="N415" s="660"/>
      <c r="O415" s="660"/>
      <c r="P415" s="660"/>
      <c r="Q415" s="660"/>
      <c r="R415" s="661"/>
      <c r="S415" s="662"/>
      <c r="T415" s="727"/>
      <c r="U415" s="2383"/>
      <c r="V415" s="2383"/>
      <c r="W415" s="1169"/>
      <c r="X415" s="1169"/>
      <c r="Y415" s="1169"/>
      <c r="Z415" s="1169"/>
      <c r="AA415" s="1645"/>
      <c r="AB415" s="1169"/>
      <c r="AC415" s="2384"/>
      <c r="AD415" s="638"/>
      <c r="AE415" s="1169"/>
      <c r="AF415" s="1169"/>
      <c r="AG415" s="1645"/>
      <c r="AH415" s="1645"/>
      <c r="AI415" s="1645"/>
      <c r="AJ415" s="1645"/>
      <c r="AK415" s="1645"/>
      <c r="AL415" s="1645"/>
      <c r="AM415" s="1645"/>
      <c r="AN415" s="1645"/>
      <c r="AO415" s="1645"/>
      <c r="AP415" s="1645"/>
      <c r="AQ415" s="1645"/>
      <c r="AR415" s="1645"/>
      <c r="AS415" s="1645"/>
      <c r="AT415" s="1645"/>
      <c r="AU415" s="1645"/>
      <c r="AV415" s="1645"/>
      <c r="AW415" s="1645"/>
      <c r="AX415" s="1645"/>
      <c r="AY415" s="1645"/>
      <c r="AZ415" s="1645"/>
      <c r="BA415" s="1645"/>
      <c r="BB415" s="1645"/>
      <c r="BC415" s="1645"/>
      <c r="BD415" s="1645"/>
      <c r="BE415" s="1645"/>
      <c r="BF415" s="1645"/>
      <c r="BG415" s="1645"/>
      <c r="BH415" s="1645"/>
      <c r="BI415" s="1645"/>
      <c r="BJ415" s="1645"/>
      <c r="BK415" s="1645"/>
      <c r="BL415" s="1645"/>
      <c r="BM415" s="1645"/>
      <c r="BN415" s="1645"/>
      <c r="BO415" s="1645"/>
      <c r="BP415" s="1645"/>
      <c r="BQ415" s="1645"/>
      <c r="BR415" s="1645"/>
      <c r="BS415" s="1645"/>
      <c r="BT415" s="1645"/>
      <c r="BU415" s="1645"/>
      <c r="BV415" s="1169"/>
      <c r="BW415" s="1169"/>
      <c r="BX415" s="1169"/>
      <c r="BY415" s="1169"/>
      <c r="BZ415" s="1169"/>
      <c r="CA415" s="1169"/>
      <c r="CB415" s="1169"/>
      <c r="CC415" s="1169"/>
      <c r="CD415" s="1169"/>
      <c r="CE415" s="1169"/>
      <c r="CF415" s="1859"/>
    </row>
    <row customHeight="1" ht="5.25" hidden="1">
      <c r="A416" s="1802"/>
      <c r="B416" s="1645"/>
      <c r="C416" s="1645"/>
      <c r="D416" s="2588"/>
      <c r="E416" s="1048"/>
      <c r="F416" s="1048"/>
      <c r="G416" s="1048"/>
      <c r="H416" s="1048"/>
      <c r="I416" s="1048"/>
      <c r="J416" s="1048"/>
      <c r="K416" s="1048"/>
      <c r="L416" s="1048"/>
      <c r="M416" s="1048"/>
      <c r="N416" s="1048"/>
      <c r="O416" s="1048"/>
      <c r="P416" s="1048"/>
      <c r="Q416" s="1049"/>
      <c r="R416" s="1050"/>
      <c r="S416" s="1051"/>
      <c r="T416" s="726" t="s">
        <v>1085</v>
      </c>
      <c r="U416" s="2383">
        <v>1</v>
      </c>
      <c r="V416" s="2383" t="s">
        <v>1048</v>
      </c>
      <c r="W416" s="1645"/>
      <c r="X416" s="1645"/>
      <c r="Y416" s="1645"/>
      <c r="Z416" s="1645"/>
      <c r="AA416" s="1645"/>
      <c r="AB416" s="1645"/>
      <c r="AC416" s="1046"/>
      <c r="AD416" s="1047"/>
      <c r="AE416" s="1645"/>
      <c r="AF416" s="1645"/>
      <c r="AG416" s="1645"/>
      <c r="AH416" s="1645"/>
      <c r="AI416" s="1645"/>
      <c r="AJ416" s="1645"/>
      <c r="AK416" s="1645"/>
      <c r="AL416" s="1645"/>
      <c r="AM416" s="1645"/>
      <c r="AN416" s="1645"/>
      <c r="AO416" s="1645"/>
      <c r="AP416" s="1645"/>
      <c r="AQ416" s="1645"/>
      <c r="AR416" s="1645"/>
      <c r="AS416" s="1645"/>
      <c r="AT416" s="1645"/>
      <c r="AU416" s="1645"/>
      <c r="AV416" s="1645"/>
      <c r="AW416" s="1645"/>
      <c r="AX416" s="1645"/>
      <c r="AY416" s="1645"/>
      <c r="AZ416" s="1645"/>
      <c r="BA416" s="1645"/>
      <c r="BB416" s="1645"/>
      <c r="BC416" s="1645"/>
      <c r="BD416" s="1645"/>
      <c r="BE416" s="1645"/>
      <c r="BF416" s="1645"/>
      <c r="BG416" s="1645"/>
      <c r="BH416" s="1645"/>
      <c r="BI416" s="1645"/>
      <c r="BJ416" s="1645"/>
      <c r="BK416" s="1645"/>
      <c r="BL416" s="1645"/>
      <c r="BM416" s="1645"/>
      <c r="BN416" s="1645"/>
      <c r="BO416" s="1645"/>
      <c r="BP416" s="1645"/>
      <c r="BQ416" s="1645"/>
      <c r="BR416" s="1645"/>
      <c r="BS416" s="1645"/>
      <c r="BT416" s="1645"/>
      <c r="BU416" s="1645"/>
      <c r="BV416" s="1645"/>
      <c r="BW416" s="1645"/>
      <c r="BX416" s="1645"/>
      <c r="BY416" s="1645"/>
      <c r="BZ416" s="1645"/>
      <c r="CA416" s="1645"/>
      <c r="CB416" s="1645"/>
      <c r="CC416" s="1645"/>
      <c r="CD416" s="1645"/>
      <c r="CE416" s="1645"/>
      <c r="CF416" s="1325"/>
    </row>
    <row customHeight="1" ht="5.25" hidden="1">
      <c r="A417" s="1802"/>
      <c r="B417" s="1645"/>
      <c r="C417" s="1645"/>
      <c r="D417" s="2588"/>
      <c r="E417" s="644"/>
      <c r="F417" s="644"/>
      <c r="G417" s="644"/>
      <c r="H417" s="644"/>
      <c r="I417" s="644"/>
      <c r="J417" s="644"/>
      <c r="K417" s="644"/>
      <c r="L417" s="644"/>
      <c r="M417" s="644"/>
      <c r="N417" s="644"/>
      <c r="O417" s="644"/>
      <c r="P417" s="644"/>
      <c r="Q417" s="644"/>
      <c r="R417" s="644"/>
      <c r="S417" s="645"/>
      <c r="T417" s="727"/>
      <c r="U417" s="2383"/>
      <c r="V417" s="2383"/>
      <c r="W417" s="1645"/>
      <c r="X417" s="1645"/>
      <c r="Y417" s="1645"/>
      <c r="Z417" s="1645"/>
      <c r="AA417" s="1645"/>
      <c r="AB417" s="1645"/>
      <c r="AC417" s="1046"/>
      <c r="AD417" s="1047"/>
      <c r="AE417" s="1645"/>
      <c r="AF417" s="1645"/>
      <c r="AG417" s="1645"/>
      <c r="AH417" s="1645"/>
      <c r="AI417" s="1645"/>
      <c r="AJ417" s="1645"/>
      <c r="AK417" s="1645"/>
      <c r="AL417" s="1645"/>
      <c r="AM417" s="1645"/>
      <c r="AN417" s="1645"/>
      <c r="AO417" s="1645"/>
      <c r="AP417" s="1645"/>
      <c r="AQ417" s="1645"/>
      <c r="AR417" s="1645"/>
      <c r="AS417" s="1645"/>
      <c r="AT417" s="1645"/>
      <c r="AU417" s="1645"/>
      <c r="AV417" s="1645"/>
      <c r="AW417" s="1645"/>
      <c r="AX417" s="1645"/>
      <c r="AY417" s="1645"/>
      <c r="AZ417" s="1645"/>
      <c r="BA417" s="1645"/>
      <c r="BB417" s="1645"/>
      <c r="BC417" s="1645"/>
      <c r="BD417" s="1645"/>
      <c r="BE417" s="1645"/>
      <c r="BF417" s="1645"/>
      <c r="BG417" s="1645"/>
      <c r="BH417" s="1645"/>
      <c r="BI417" s="1645"/>
      <c r="BJ417" s="1645"/>
      <c r="BK417" s="1645"/>
      <c r="BL417" s="1645"/>
      <c r="BM417" s="1645"/>
      <c r="BN417" s="1645"/>
      <c r="BO417" s="1645"/>
      <c r="BP417" s="1645"/>
      <c r="BQ417" s="1645"/>
      <c r="BR417" s="1645"/>
      <c r="BS417" s="1645"/>
      <c r="BT417" s="1645"/>
      <c r="BU417" s="1645"/>
      <c r="BV417" s="1645"/>
      <c r="BW417" s="1645"/>
      <c r="BX417" s="1645"/>
      <c r="BY417" s="1645"/>
      <c r="BZ417" s="1645"/>
      <c r="CA417" s="1645"/>
      <c r="CB417" s="1645"/>
      <c r="CC417" s="1645"/>
      <c r="CD417" s="1645"/>
      <c r="CE417" s="1645"/>
      <c r="CF417" s="1325"/>
    </row>
    <row customHeight="1" ht="5.25" hidden="1">
      <c r="A418" s="1802"/>
      <c r="B418" s="1645"/>
      <c r="C418" s="1645"/>
      <c r="D418" s="2589"/>
      <c r="E418" s="1052"/>
      <c r="F418" s="1053"/>
      <c r="G418" s="1053"/>
      <c r="H418" s="1054"/>
      <c r="I418" s="1054"/>
      <c r="J418" s="1054"/>
      <c r="K418" s="1054"/>
      <c r="L418" s="1054"/>
      <c r="M418" s="1054"/>
      <c r="N418" s="1054"/>
      <c r="O418" s="1054"/>
      <c r="P418" s="1054"/>
      <c r="Q418" s="1054"/>
      <c r="R418" s="955"/>
      <c r="S418" s="1055"/>
      <c r="T418" s="727"/>
      <c r="U418" s="2383"/>
      <c r="V418" s="2383"/>
      <c r="W418" s="1645"/>
      <c r="X418" s="1645"/>
      <c r="Y418" s="1645"/>
      <c r="Z418" s="1645"/>
      <c r="AA418" s="1645"/>
      <c r="AB418" s="1645"/>
      <c r="AC418" s="1046"/>
      <c r="AD418" s="1047"/>
      <c r="AE418" s="1645"/>
      <c r="AF418" s="1645"/>
      <c r="AG418" s="1645"/>
      <c r="AH418" s="1645"/>
      <c r="AI418" s="1645"/>
      <c r="AJ418" s="1645"/>
      <c r="AK418" s="1645"/>
      <c r="AL418" s="1645"/>
      <c r="AM418" s="1645"/>
      <c r="AN418" s="1645"/>
      <c r="AO418" s="1645"/>
      <c r="AP418" s="1645"/>
      <c r="AQ418" s="1645"/>
      <c r="AR418" s="1645"/>
      <c r="AS418" s="1645"/>
      <c r="AT418" s="1645"/>
      <c r="AU418" s="1645"/>
      <c r="AV418" s="1645"/>
      <c r="AW418" s="1645"/>
      <c r="AX418" s="1645"/>
      <c r="AY418" s="1645"/>
      <c r="AZ418" s="1645"/>
      <c r="BA418" s="1645"/>
      <c r="BB418" s="1645"/>
      <c r="BC418" s="1645"/>
      <c r="BD418" s="1645"/>
      <c r="BE418" s="1645"/>
      <c r="BF418" s="1645"/>
      <c r="BG418" s="1645"/>
      <c r="BH418" s="1645"/>
      <c r="BI418" s="1645"/>
      <c r="BJ418" s="1645"/>
      <c r="BK418" s="1645"/>
      <c r="BL418" s="1645"/>
      <c r="BM418" s="1645"/>
      <c r="BN418" s="1645"/>
      <c r="BO418" s="1645"/>
      <c r="BP418" s="1645"/>
      <c r="BQ418" s="1645"/>
      <c r="BR418" s="1645"/>
      <c r="BS418" s="1645"/>
      <c r="BT418" s="1645"/>
      <c r="BU418" s="1645"/>
      <c r="BV418" s="1645"/>
      <c r="BW418" s="1645"/>
      <c r="BX418" s="1645"/>
      <c r="BY418" s="1645"/>
      <c r="BZ418" s="1645"/>
      <c r="CA418" s="1645"/>
      <c r="CB418" s="1645"/>
      <c r="CC418" s="1645"/>
      <c r="CD418" s="1645"/>
      <c r="CE418" s="1645"/>
      <c r="CF418" s="1325"/>
    </row>
    <row customHeight="1" ht="15" hidden="1">
      <c r="A419" s="632" t="s">
        <v>297</v>
      </c>
      <c r="B419" s="633"/>
      <c r="C419" s="633" t="s">
        <v>22</v>
      </c>
      <c r="D419" s="2587" t="s">
        <v>1132</v>
      </c>
      <c r="E419" s="2386" t="s">
        <v>196</v>
      </c>
      <c r="F419" s="2387"/>
      <c r="G419" s="2388"/>
      <c r="H419" s="2392" t="str">
        <f>IF(A419="","",INDEX(DIFFERENTIATION_UNMERGE_VD,MATCH(A419,DIFFERENTIATION_ID_DIFF,0)))</f>
        <v>Производство тепловой энергии. Некомбинированная выработка</v>
      </c>
      <c r="I419" s="2392"/>
      <c r="J419" s="2392"/>
      <c r="K419" s="2392"/>
      <c r="L419" s="2392"/>
      <c r="M419" s="2392"/>
      <c r="N419" s="2392"/>
      <c r="O419" s="2392"/>
      <c r="P419" s="2392"/>
      <c r="Q419" s="2392"/>
      <c r="R419" s="2392"/>
      <c r="S419" s="728"/>
      <c r="T419" s="725"/>
      <c r="U419" s="634"/>
      <c r="V419" s="634"/>
      <c r="W419" s="635"/>
      <c r="X419" s="635"/>
      <c r="Y419" s="635"/>
      <c r="Z419" s="635"/>
      <c r="AA419" s="636"/>
      <c r="AB419" s="637"/>
      <c r="AC419" s="2384"/>
      <c r="AD419" s="638"/>
      <c r="AE419" s="639" t="s">
        <v>22</v>
      </c>
      <c r="AF419" s="639"/>
      <c r="AG419" s="640" t="s">
        <v>1082</v>
      </c>
      <c r="AH419" s="641">
        <v>3</v>
      </c>
      <c r="AI419" s="634"/>
      <c r="AJ419" s="634"/>
      <c r="AK419" s="634"/>
      <c r="AL419" s="634"/>
      <c r="AM419" s="634"/>
      <c r="AN419" s="634"/>
      <c r="AO419" s="634"/>
      <c r="AP419" s="634"/>
      <c r="AQ419" s="634"/>
      <c r="AR419" s="634"/>
      <c r="AS419" s="634"/>
      <c r="AT419" s="634"/>
      <c r="AU419" s="634"/>
      <c r="AV419" s="634"/>
      <c r="AW419" s="634"/>
      <c r="AX419" s="634"/>
      <c r="AY419" s="634"/>
      <c r="AZ419" s="634"/>
      <c r="BA419" s="634"/>
      <c r="BB419" s="634"/>
      <c r="BC419" s="634"/>
      <c r="BD419" s="634"/>
      <c r="BE419" s="634"/>
      <c r="BF419" s="634"/>
      <c r="BG419" s="634"/>
      <c r="BH419" s="634"/>
      <c r="BI419" s="634"/>
      <c r="BJ419" s="634"/>
      <c r="BK419" s="634"/>
      <c r="BL419" s="634"/>
      <c r="BM419" s="634"/>
      <c r="BN419" s="634"/>
      <c r="BO419" s="634"/>
      <c r="BP419" s="634"/>
      <c r="BQ419" s="634"/>
      <c r="BR419" s="634"/>
      <c r="BS419" s="634"/>
      <c r="BT419" s="634"/>
      <c r="BU419" s="634"/>
      <c r="BV419" s="635"/>
      <c r="BW419" s="635"/>
      <c r="BX419" s="635"/>
      <c r="BY419" s="635"/>
      <c r="BZ419" s="635"/>
      <c r="CA419" s="635"/>
      <c r="CB419" s="635"/>
      <c r="CC419" s="635"/>
      <c r="CD419" s="635"/>
      <c r="CE419" s="635"/>
      <c r="CF419" s="1859"/>
    </row>
    <row customHeight="1" ht="15" hidden="1">
      <c r="A420" s="632"/>
      <c r="B420" s="633"/>
      <c r="C420" s="633"/>
      <c r="D420" s="2588"/>
      <c r="E420" s="2386" t="s">
        <v>1037</v>
      </c>
      <c r="F420" s="2387"/>
      <c r="G420" s="2388"/>
      <c r="H420" s="2392" t="str">
        <f>IF(A419="","",INDEX(DIFFERENTIATION_UNMERGE_AREA,MATCH(A419,DIFFERENTIATION_ID_DIFF,0)))</f>
        <v>Территория 7</v>
      </c>
      <c r="I420" s="2392"/>
      <c r="J420" s="2392"/>
      <c r="K420" s="2392"/>
      <c r="L420" s="2392"/>
      <c r="M420" s="2392"/>
      <c r="N420" s="2392"/>
      <c r="O420" s="2392"/>
      <c r="P420" s="2392"/>
      <c r="Q420" s="2392"/>
      <c r="R420" s="2392"/>
      <c r="S420" s="728"/>
      <c r="T420" s="725"/>
      <c r="U420" s="634"/>
      <c r="V420" s="634"/>
      <c r="W420" s="635"/>
      <c r="X420" s="635"/>
      <c r="Y420" s="635"/>
      <c r="Z420" s="635"/>
      <c r="AA420" s="636"/>
      <c r="AB420" s="637"/>
      <c r="AC420" s="2384"/>
      <c r="AD420" s="638"/>
      <c r="AE420" s="639"/>
      <c r="AF420" s="639"/>
      <c r="AG420" s="640"/>
      <c r="AH420" s="641"/>
      <c r="AI420" s="634"/>
      <c r="AJ420" s="634"/>
      <c r="AK420" s="634"/>
      <c r="AL420" s="634"/>
      <c r="AM420" s="634"/>
      <c r="AN420" s="634"/>
      <c r="AO420" s="634"/>
      <c r="AP420" s="634"/>
      <c r="AQ420" s="634"/>
      <c r="AR420" s="634"/>
      <c r="AS420" s="634"/>
      <c r="AT420" s="634"/>
      <c r="AU420" s="634"/>
      <c r="AV420" s="634"/>
      <c r="AW420" s="634"/>
      <c r="AX420" s="634"/>
      <c r="AY420" s="634"/>
      <c r="AZ420" s="634"/>
      <c r="BA420" s="634"/>
      <c r="BB420" s="634"/>
      <c r="BC420" s="634"/>
      <c r="BD420" s="634"/>
      <c r="BE420" s="634"/>
      <c r="BF420" s="634"/>
      <c r="BG420" s="634"/>
      <c r="BH420" s="634"/>
      <c r="BI420" s="634"/>
      <c r="BJ420" s="634"/>
      <c r="BK420" s="634"/>
      <c r="BL420" s="634"/>
      <c r="BM420" s="634"/>
      <c r="BN420" s="634"/>
      <c r="BO420" s="634"/>
      <c r="BP420" s="634"/>
      <c r="BQ420" s="634"/>
      <c r="BR420" s="634"/>
      <c r="BS420" s="634"/>
      <c r="BT420" s="634"/>
      <c r="BU420" s="634"/>
      <c r="BV420" s="635"/>
      <c r="BW420" s="635"/>
      <c r="BX420" s="635"/>
      <c r="BY420" s="635"/>
      <c r="BZ420" s="635"/>
      <c r="CA420" s="635"/>
      <c r="CB420" s="635"/>
      <c r="CC420" s="635"/>
      <c r="CD420" s="635"/>
      <c r="CE420" s="635"/>
      <c r="CF420" s="1859"/>
    </row>
    <row customHeight="1" ht="15" hidden="1">
      <c r="A421" s="632"/>
      <c r="B421" s="633"/>
      <c r="C421" s="633"/>
      <c r="D421" s="2588"/>
      <c r="E421" s="2386" t="s">
        <v>1038</v>
      </c>
      <c r="F421" s="2387"/>
      <c r="G421" s="2388"/>
      <c r="H421" s="2392" t="str">
        <f>IF(A419="","",INDEX(DIFFERENTIATION_UNMERGE_SYSTEM,MATCH(A419,DIFFERENTIATION_ID_DIFF,0)))</f>
        <v>пгт Безенчук, ул. Степная, 1, котельная № 4-4</v>
      </c>
      <c r="I421" s="2392"/>
      <c r="J421" s="2392"/>
      <c r="K421" s="2392"/>
      <c r="L421" s="2392"/>
      <c r="M421" s="2392"/>
      <c r="N421" s="2392"/>
      <c r="O421" s="2392"/>
      <c r="P421" s="2392"/>
      <c r="Q421" s="2392"/>
      <c r="R421" s="2392"/>
      <c r="S421" s="728"/>
      <c r="T421" s="725"/>
      <c r="U421" s="634"/>
      <c r="V421" s="634"/>
      <c r="W421" s="635"/>
      <c r="X421" s="635"/>
      <c r="Y421" s="635"/>
      <c r="Z421" s="635"/>
      <c r="AA421" s="636"/>
      <c r="AB421" s="637"/>
      <c r="AC421" s="2384"/>
      <c r="AD421" s="638"/>
      <c r="AE421" s="639"/>
      <c r="AF421" s="639"/>
      <c r="AG421" s="640"/>
      <c r="AH421" s="641"/>
      <c r="AI421" s="634"/>
      <c r="AJ421" s="634"/>
      <c r="AK421" s="634"/>
      <c r="AL421" s="634"/>
      <c r="AM421" s="634"/>
      <c r="AN421" s="634"/>
      <c r="AO421" s="634"/>
      <c r="AP421" s="634"/>
      <c r="AQ421" s="634"/>
      <c r="AR421" s="634"/>
      <c r="AS421" s="634"/>
      <c r="AT421" s="634"/>
      <c r="AU421" s="634"/>
      <c r="AV421" s="634"/>
      <c r="AW421" s="634"/>
      <c r="AX421" s="634"/>
      <c r="AY421" s="634"/>
      <c r="AZ421" s="634"/>
      <c r="BA421" s="634"/>
      <c r="BB421" s="634"/>
      <c r="BC421" s="634"/>
      <c r="BD421" s="634"/>
      <c r="BE421" s="634"/>
      <c r="BF421" s="634"/>
      <c r="BG421" s="634"/>
      <c r="BH421" s="634"/>
      <c r="BI421" s="634"/>
      <c r="BJ421" s="634"/>
      <c r="BK421" s="634"/>
      <c r="BL421" s="634"/>
      <c r="BM421" s="634"/>
      <c r="BN421" s="634"/>
      <c r="BO421" s="634"/>
      <c r="BP421" s="634"/>
      <c r="BQ421" s="634"/>
      <c r="BR421" s="634"/>
      <c r="BS421" s="634"/>
      <c r="BT421" s="634"/>
      <c r="BU421" s="634"/>
      <c r="BV421" s="635"/>
      <c r="BW421" s="635"/>
      <c r="BX421" s="635"/>
      <c r="BY421" s="635"/>
      <c r="BZ421" s="635"/>
      <c r="CA421" s="635"/>
      <c r="CB421" s="635"/>
      <c r="CC421" s="635"/>
      <c r="CD421" s="635"/>
      <c r="CE421" s="635"/>
      <c r="CF421" s="1859"/>
    </row>
    <row customHeight="1" ht="24.75" hidden="1">
      <c r="A422" s="1815"/>
      <c r="B422" s="1169"/>
      <c r="C422" s="421"/>
      <c r="D422" s="2588"/>
      <c r="E422" s="2385" t="s">
        <v>1083</v>
      </c>
      <c r="F422" s="2385"/>
      <c r="G422" s="2385"/>
      <c r="H422" s="2385"/>
      <c r="I422" s="2385"/>
      <c r="J422" s="2385"/>
      <c r="K422" s="2385"/>
      <c r="L422" s="2385"/>
      <c r="M422" s="2385"/>
      <c r="N422" s="2385"/>
      <c r="O422" s="2385"/>
      <c r="P422" s="2385"/>
      <c r="Q422" s="567">
        <f>SUMIF(T423:T424,"i",Q423:Q424)</f>
        <v>0</v>
      </c>
      <c r="R422" s="1026"/>
      <c r="S422" s="1807" t="s">
        <v>1084</v>
      </c>
      <c r="T422" s="726" t="s">
        <v>1085</v>
      </c>
      <c r="U422" s="2383">
        <v>1</v>
      </c>
      <c r="V422" s="2383" t="s">
        <v>1048</v>
      </c>
      <c r="W422" s="1169"/>
      <c r="X422" s="1169"/>
      <c r="Y422" s="1169"/>
      <c r="Z422" s="1169"/>
      <c r="AA422" s="1645"/>
      <c r="AB422" s="1169"/>
      <c r="AC422" s="2384"/>
      <c r="AD422" s="638"/>
      <c r="AE422" s="1169"/>
      <c r="AF422" s="1169"/>
      <c r="AG422" s="1645"/>
      <c r="AH422" s="1645"/>
      <c r="AI422" s="1645"/>
      <c r="AJ422" s="1645"/>
      <c r="AK422" s="1645"/>
      <c r="AL422" s="1645"/>
      <c r="AM422" s="1645"/>
      <c r="AN422" s="1645"/>
      <c r="AO422" s="1645"/>
      <c r="AP422" s="1645"/>
      <c r="AQ422" s="1645"/>
      <c r="AR422" s="1645"/>
      <c r="AS422" s="1645"/>
      <c r="AT422" s="1645"/>
      <c r="AU422" s="1645"/>
      <c r="AV422" s="1645"/>
      <c r="AW422" s="1645"/>
      <c r="AX422" s="1645"/>
      <c r="AY422" s="1645"/>
      <c r="AZ422" s="1645"/>
      <c r="BA422" s="1645"/>
      <c r="BB422" s="1645"/>
      <c r="BC422" s="1645"/>
      <c r="BD422" s="1645"/>
      <c r="BE422" s="1645"/>
      <c r="BF422" s="1645"/>
      <c r="BG422" s="1645"/>
      <c r="BH422" s="1645"/>
      <c r="BI422" s="1645"/>
      <c r="BJ422" s="1645"/>
      <c r="BK422" s="1645"/>
      <c r="BL422" s="1645"/>
      <c r="BM422" s="1645"/>
      <c r="BN422" s="1645"/>
      <c r="BO422" s="1645"/>
      <c r="BP422" s="1645"/>
      <c r="BQ422" s="1645"/>
      <c r="BR422" s="1645"/>
      <c r="BS422" s="1645"/>
      <c r="BT422" s="1645"/>
      <c r="BU422" s="1645"/>
      <c r="BV422" s="1169"/>
      <c r="BW422" s="1169"/>
      <c r="BX422" s="1169"/>
      <c r="BY422" s="1169"/>
      <c r="BZ422" s="1169"/>
      <c r="CA422" s="1169"/>
      <c r="CB422" s="1169"/>
      <c r="CC422" s="1169"/>
      <c r="CD422" s="1169"/>
      <c r="CE422" s="1169"/>
      <c r="CF422" s="1859"/>
    </row>
    <row customHeight="1" ht="11.25" hidden="1">
      <c r="A423" s="1802"/>
      <c r="B423" s="1645"/>
      <c r="C423" s="1645"/>
      <c r="D423" s="2588"/>
      <c r="E423" s="644"/>
      <c r="F423" s="644">
        <v>0</v>
      </c>
      <c r="G423" s="644"/>
      <c r="H423" s="644"/>
      <c r="I423" s="644"/>
      <c r="J423" s="644"/>
      <c r="K423" s="644"/>
      <c r="L423" s="644"/>
      <c r="M423" s="644"/>
      <c r="N423" s="644"/>
      <c r="O423" s="644"/>
      <c r="P423" s="644"/>
      <c r="Q423" s="644"/>
      <c r="R423" s="644"/>
      <c r="S423" s="645"/>
      <c r="T423" s="727"/>
      <c r="U423" s="2383"/>
      <c r="V423" s="2383"/>
      <c r="W423" s="1645"/>
      <c r="X423" s="1645"/>
      <c r="Y423" s="1645"/>
      <c r="Z423" s="1645"/>
      <c r="AA423" s="1645"/>
      <c r="AB423" s="1169"/>
      <c r="AC423" s="2384"/>
      <c r="AD423" s="638"/>
      <c r="AE423" s="1169"/>
      <c r="AF423" s="1169"/>
      <c r="AG423" s="1645"/>
      <c r="AH423" s="1645"/>
      <c r="AI423" s="1645"/>
      <c r="AJ423" s="1645"/>
      <c r="AK423" s="1645"/>
      <c r="AL423" s="1645"/>
      <c r="AM423" s="1645"/>
      <c r="AN423" s="1645"/>
      <c r="AO423" s="1645"/>
      <c r="AP423" s="1645"/>
      <c r="AQ423" s="1645"/>
      <c r="AR423" s="1645"/>
      <c r="AS423" s="1645"/>
      <c r="AT423" s="1645"/>
      <c r="AU423" s="1645"/>
      <c r="AV423" s="1645"/>
      <c r="AW423" s="1645"/>
      <c r="AX423" s="1645"/>
      <c r="AY423" s="1645"/>
      <c r="AZ423" s="1645"/>
      <c r="BA423" s="1645"/>
      <c r="BB423" s="1645"/>
      <c r="BC423" s="1645"/>
      <c r="BD423" s="1645"/>
      <c r="BE423" s="1645"/>
      <c r="BF423" s="1645"/>
      <c r="BG423" s="1645"/>
      <c r="BH423" s="1645"/>
      <c r="BI423" s="1645"/>
      <c r="BJ423" s="1645"/>
      <c r="BK423" s="1645"/>
      <c r="BL423" s="1645"/>
      <c r="BM423" s="1645"/>
      <c r="BN423" s="1645"/>
      <c r="BO423" s="1645"/>
      <c r="BP423" s="1645"/>
      <c r="BQ423" s="1645"/>
      <c r="BR423" s="1645"/>
      <c r="BS423" s="1645"/>
      <c r="BT423" s="1645"/>
      <c r="BU423" s="1645"/>
      <c r="BV423" s="1645"/>
      <c r="BW423" s="1645"/>
      <c r="BX423" s="1645"/>
      <c r="BY423" s="1645"/>
      <c r="BZ423" s="1645"/>
      <c r="CA423" s="1645"/>
      <c r="CB423" s="1645"/>
      <c r="CC423" s="1645"/>
      <c r="CD423" s="1645"/>
      <c r="CE423" s="1645"/>
      <c r="CF423" s="1859"/>
    </row>
    <row customHeight="1" ht="11.25" hidden="1">
      <c r="A424" s="1815"/>
      <c r="B424" s="1169"/>
      <c r="C424" s="421"/>
      <c r="D424" s="2588"/>
      <c r="E424" s="658" t="s">
        <v>22</v>
      </c>
      <c r="F424" s="1177" t="s">
        <v>22</v>
      </c>
      <c r="G424" s="1177" t="s">
        <v>1088</v>
      </c>
      <c r="H424" s="660" t="s">
        <v>22</v>
      </c>
      <c r="I424" s="660"/>
      <c r="J424" s="660"/>
      <c r="K424" s="660"/>
      <c r="L424" s="660"/>
      <c r="M424" s="660"/>
      <c r="N424" s="660"/>
      <c r="O424" s="660"/>
      <c r="P424" s="660"/>
      <c r="Q424" s="660"/>
      <c r="R424" s="661"/>
      <c r="S424" s="662"/>
      <c r="T424" s="727"/>
      <c r="U424" s="2383"/>
      <c r="V424" s="2383"/>
      <c r="W424" s="1169"/>
      <c r="X424" s="1169"/>
      <c r="Y424" s="1169"/>
      <c r="Z424" s="1169"/>
      <c r="AA424" s="1645"/>
      <c r="AB424" s="1169"/>
      <c r="AC424" s="2384"/>
      <c r="AD424" s="638"/>
      <c r="AE424" s="1169"/>
      <c r="AF424" s="1169"/>
      <c r="AG424" s="1645"/>
      <c r="AH424" s="1645"/>
      <c r="AI424" s="1645"/>
      <c r="AJ424" s="1645"/>
      <c r="AK424" s="1645"/>
      <c r="AL424" s="1645"/>
      <c r="AM424" s="1645"/>
      <c r="AN424" s="1645"/>
      <c r="AO424" s="1645"/>
      <c r="AP424" s="1645"/>
      <c r="AQ424" s="1645"/>
      <c r="AR424" s="1645"/>
      <c r="AS424" s="1645"/>
      <c r="AT424" s="1645"/>
      <c r="AU424" s="1645"/>
      <c r="AV424" s="1645"/>
      <c r="AW424" s="1645"/>
      <c r="AX424" s="1645"/>
      <c r="AY424" s="1645"/>
      <c r="AZ424" s="1645"/>
      <c r="BA424" s="1645"/>
      <c r="BB424" s="1645"/>
      <c r="BC424" s="1645"/>
      <c r="BD424" s="1645"/>
      <c r="BE424" s="1645"/>
      <c r="BF424" s="1645"/>
      <c r="BG424" s="1645"/>
      <c r="BH424" s="1645"/>
      <c r="BI424" s="1645"/>
      <c r="BJ424" s="1645"/>
      <c r="BK424" s="1645"/>
      <c r="BL424" s="1645"/>
      <c r="BM424" s="1645"/>
      <c r="BN424" s="1645"/>
      <c r="BO424" s="1645"/>
      <c r="BP424" s="1645"/>
      <c r="BQ424" s="1645"/>
      <c r="BR424" s="1645"/>
      <c r="BS424" s="1645"/>
      <c r="BT424" s="1645"/>
      <c r="BU424" s="1645"/>
      <c r="BV424" s="1169"/>
      <c r="BW424" s="1169"/>
      <c r="BX424" s="1169"/>
      <c r="BY424" s="1169"/>
      <c r="BZ424" s="1169"/>
      <c r="CA424" s="1169"/>
      <c r="CB424" s="1169"/>
      <c r="CC424" s="1169"/>
      <c r="CD424" s="1169"/>
      <c r="CE424" s="1169"/>
      <c r="CF424" s="1859"/>
    </row>
    <row customHeight="1" ht="5.25" hidden="1">
      <c r="A425" s="1802"/>
      <c r="B425" s="1645"/>
      <c r="C425" s="1645"/>
      <c r="D425" s="2588"/>
      <c r="E425" s="1048"/>
      <c r="F425" s="1048"/>
      <c r="G425" s="1048"/>
      <c r="H425" s="1048"/>
      <c r="I425" s="1048"/>
      <c r="J425" s="1048"/>
      <c r="K425" s="1048"/>
      <c r="L425" s="1048"/>
      <c r="M425" s="1048"/>
      <c r="N425" s="1048"/>
      <c r="O425" s="1048"/>
      <c r="P425" s="1048"/>
      <c r="Q425" s="1049"/>
      <c r="R425" s="1050"/>
      <c r="S425" s="1051"/>
      <c r="T425" s="726" t="s">
        <v>1085</v>
      </c>
      <c r="U425" s="2383">
        <v>1</v>
      </c>
      <c r="V425" s="2383" t="s">
        <v>1048</v>
      </c>
      <c r="W425" s="1645"/>
      <c r="X425" s="1645"/>
      <c r="Y425" s="1645"/>
      <c r="Z425" s="1645"/>
      <c r="AA425" s="1645"/>
      <c r="AB425" s="1645"/>
      <c r="AC425" s="1046"/>
      <c r="AD425" s="1047"/>
      <c r="AE425" s="1645"/>
      <c r="AF425" s="1645"/>
      <c r="AG425" s="1645"/>
      <c r="AH425" s="1645"/>
      <c r="AI425" s="1645"/>
      <c r="AJ425" s="1645"/>
      <c r="AK425" s="1645"/>
      <c r="AL425" s="1645"/>
      <c r="AM425" s="1645"/>
      <c r="AN425" s="1645"/>
      <c r="AO425" s="1645"/>
      <c r="AP425" s="1645"/>
      <c r="AQ425" s="1645"/>
      <c r="AR425" s="1645"/>
      <c r="AS425" s="1645"/>
      <c r="AT425" s="1645"/>
      <c r="AU425" s="1645"/>
      <c r="AV425" s="1645"/>
      <c r="AW425" s="1645"/>
      <c r="AX425" s="1645"/>
      <c r="AY425" s="1645"/>
      <c r="AZ425" s="1645"/>
      <c r="BA425" s="1645"/>
      <c r="BB425" s="1645"/>
      <c r="BC425" s="1645"/>
      <c r="BD425" s="1645"/>
      <c r="BE425" s="1645"/>
      <c r="BF425" s="1645"/>
      <c r="BG425" s="1645"/>
      <c r="BH425" s="1645"/>
      <c r="BI425" s="1645"/>
      <c r="BJ425" s="1645"/>
      <c r="BK425" s="1645"/>
      <c r="BL425" s="1645"/>
      <c r="BM425" s="1645"/>
      <c r="BN425" s="1645"/>
      <c r="BO425" s="1645"/>
      <c r="BP425" s="1645"/>
      <c r="BQ425" s="1645"/>
      <c r="BR425" s="1645"/>
      <c r="BS425" s="1645"/>
      <c r="BT425" s="1645"/>
      <c r="BU425" s="1645"/>
      <c r="BV425" s="1645"/>
      <c r="BW425" s="1645"/>
      <c r="BX425" s="1645"/>
      <c r="BY425" s="1645"/>
      <c r="BZ425" s="1645"/>
      <c r="CA425" s="1645"/>
      <c r="CB425" s="1645"/>
      <c r="CC425" s="1645"/>
      <c r="CD425" s="1645"/>
      <c r="CE425" s="1645"/>
      <c r="CF425" s="1325"/>
    </row>
    <row customHeight="1" ht="5.25" hidden="1">
      <c r="A426" s="1802"/>
      <c r="B426" s="1645"/>
      <c r="C426" s="1645"/>
      <c r="D426" s="2588"/>
      <c r="E426" s="644"/>
      <c r="F426" s="644"/>
      <c r="G426" s="644"/>
      <c r="H426" s="644"/>
      <c r="I426" s="644"/>
      <c r="J426" s="644"/>
      <c r="K426" s="644"/>
      <c r="L426" s="644"/>
      <c r="M426" s="644"/>
      <c r="N426" s="644"/>
      <c r="O426" s="644"/>
      <c r="P426" s="644"/>
      <c r="Q426" s="644"/>
      <c r="R426" s="644"/>
      <c r="S426" s="645"/>
      <c r="T426" s="727"/>
      <c r="U426" s="2383"/>
      <c r="V426" s="2383"/>
      <c r="W426" s="1645"/>
      <c r="X426" s="1645"/>
      <c r="Y426" s="1645"/>
      <c r="Z426" s="1645"/>
      <c r="AA426" s="1645"/>
      <c r="AB426" s="1645"/>
      <c r="AC426" s="1046"/>
      <c r="AD426" s="1047"/>
      <c r="AE426" s="1645"/>
      <c r="AF426" s="1645"/>
      <c r="AG426" s="1645"/>
      <c r="AH426" s="1645"/>
      <c r="AI426" s="1645"/>
      <c r="AJ426" s="1645"/>
      <c r="AK426" s="1645"/>
      <c r="AL426" s="1645"/>
      <c r="AM426" s="1645"/>
      <c r="AN426" s="1645"/>
      <c r="AO426" s="1645"/>
      <c r="AP426" s="1645"/>
      <c r="AQ426" s="1645"/>
      <c r="AR426" s="1645"/>
      <c r="AS426" s="1645"/>
      <c r="AT426" s="1645"/>
      <c r="AU426" s="1645"/>
      <c r="AV426" s="1645"/>
      <c r="AW426" s="1645"/>
      <c r="AX426" s="1645"/>
      <c r="AY426" s="1645"/>
      <c r="AZ426" s="1645"/>
      <c r="BA426" s="1645"/>
      <c r="BB426" s="1645"/>
      <c r="BC426" s="1645"/>
      <c r="BD426" s="1645"/>
      <c r="BE426" s="1645"/>
      <c r="BF426" s="1645"/>
      <c r="BG426" s="1645"/>
      <c r="BH426" s="1645"/>
      <c r="BI426" s="1645"/>
      <c r="BJ426" s="1645"/>
      <c r="BK426" s="1645"/>
      <c r="BL426" s="1645"/>
      <c r="BM426" s="1645"/>
      <c r="BN426" s="1645"/>
      <c r="BO426" s="1645"/>
      <c r="BP426" s="1645"/>
      <c r="BQ426" s="1645"/>
      <c r="BR426" s="1645"/>
      <c r="BS426" s="1645"/>
      <c r="BT426" s="1645"/>
      <c r="BU426" s="1645"/>
      <c r="BV426" s="1645"/>
      <c r="BW426" s="1645"/>
      <c r="BX426" s="1645"/>
      <c r="BY426" s="1645"/>
      <c r="BZ426" s="1645"/>
      <c r="CA426" s="1645"/>
      <c r="CB426" s="1645"/>
      <c r="CC426" s="1645"/>
      <c r="CD426" s="1645"/>
      <c r="CE426" s="1645"/>
      <c r="CF426" s="1325"/>
    </row>
    <row customHeight="1" ht="5.25" hidden="1">
      <c r="A427" s="1802"/>
      <c r="B427" s="1645"/>
      <c r="C427" s="1645"/>
      <c r="D427" s="2589"/>
      <c r="E427" s="1052"/>
      <c r="F427" s="1053"/>
      <c r="G427" s="1053"/>
      <c r="H427" s="1054"/>
      <c r="I427" s="1054"/>
      <c r="J427" s="1054"/>
      <c r="K427" s="1054"/>
      <c r="L427" s="1054"/>
      <c r="M427" s="1054"/>
      <c r="N427" s="1054"/>
      <c r="O427" s="1054"/>
      <c r="P427" s="1054"/>
      <c r="Q427" s="1054"/>
      <c r="R427" s="955"/>
      <c r="S427" s="1055"/>
      <c r="T427" s="727"/>
      <c r="U427" s="2383"/>
      <c r="V427" s="2383"/>
      <c r="W427" s="1645"/>
      <c r="X427" s="1645"/>
      <c r="Y427" s="1645"/>
      <c r="Z427" s="1645"/>
      <c r="AA427" s="1645"/>
      <c r="AB427" s="1645"/>
      <c r="AC427" s="1046"/>
      <c r="AD427" s="1047"/>
      <c r="AE427" s="1645"/>
      <c r="AF427" s="1645"/>
      <c r="AG427" s="1645"/>
      <c r="AH427" s="1645"/>
      <c r="AI427" s="1645"/>
      <c r="AJ427" s="1645"/>
      <c r="AK427" s="1645"/>
      <c r="AL427" s="1645"/>
      <c r="AM427" s="1645"/>
      <c r="AN427" s="1645"/>
      <c r="AO427" s="1645"/>
      <c r="AP427" s="1645"/>
      <c r="AQ427" s="1645"/>
      <c r="AR427" s="1645"/>
      <c r="AS427" s="1645"/>
      <c r="AT427" s="1645"/>
      <c r="AU427" s="1645"/>
      <c r="AV427" s="1645"/>
      <c r="AW427" s="1645"/>
      <c r="AX427" s="1645"/>
      <c r="AY427" s="1645"/>
      <c r="AZ427" s="1645"/>
      <c r="BA427" s="1645"/>
      <c r="BB427" s="1645"/>
      <c r="BC427" s="1645"/>
      <c r="BD427" s="1645"/>
      <c r="BE427" s="1645"/>
      <c r="BF427" s="1645"/>
      <c r="BG427" s="1645"/>
      <c r="BH427" s="1645"/>
      <c r="BI427" s="1645"/>
      <c r="BJ427" s="1645"/>
      <c r="BK427" s="1645"/>
      <c r="BL427" s="1645"/>
      <c r="BM427" s="1645"/>
      <c r="BN427" s="1645"/>
      <c r="BO427" s="1645"/>
      <c r="BP427" s="1645"/>
      <c r="BQ427" s="1645"/>
      <c r="BR427" s="1645"/>
      <c r="BS427" s="1645"/>
      <c r="BT427" s="1645"/>
      <c r="BU427" s="1645"/>
      <c r="BV427" s="1645"/>
      <c r="BW427" s="1645"/>
      <c r="BX427" s="1645"/>
      <c r="BY427" s="1645"/>
      <c r="BZ427" s="1645"/>
      <c r="CA427" s="1645"/>
      <c r="CB427" s="1645"/>
      <c r="CC427" s="1645"/>
      <c r="CD427" s="1645"/>
      <c r="CE427" s="1645"/>
      <c r="CF427" s="1325"/>
    </row>
    <row customHeight="1" ht="15" hidden="1">
      <c r="A428" s="632" t="s">
        <v>299</v>
      </c>
      <c r="B428" s="633"/>
      <c r="C428" s="633" t="s">
        <v>22</v>
      </c>
      <c r="D428" s="2587" t="s">
        <v>1133</v>
      </c>
      <c r="E428" s="2386" t="s">
        <v>196</v>
      </c>
      <c r="F428" s="2387"/>
      <c r="G428" s="2388"/>
      <c r="H428" s="2392" t="str">
        <f>IF(A428="","",INDEX(DIFFERENTIATION_UNMERGE_VD,MATCH(A428,DIFFERENTIATION_ID_DIFF,0)))</f>
        <v>Производство тепловой энергии. Некомбинированная выработка</v>
      </c>
      <c r="I428" s="2392"/>
      <c r="J428" s="2392"/>
      <c r="K428" s="2392"/>
      <c r="L428" s="2392"/>
      <c r="M428" s="2392"/>
      <c r="N428" s="2392"/>
      <c r="O428" s="2392"/>
      <c r="P428" s="2392"/>
      <c r="Q428" s="2392"/>
      <c r="R428" s="2392"/>
      <c r="S428" s="728"/>
      <c r="T428" s="725"/>
      <c r="U428" s="634"/>
      <c r="V428" s="634"/>
      <c r="W428" s="635"/>
      <c r="X428" s="635"/>
      <c r="Y428" s="635"/>
      <c r="Z428" s="635"/>
      <c r="AA428" s="636"/>
      <c r="AB428" s="637"/>
      <c r="AC428" s="2384"/>
      <c r="AD428" s="638"/>
      <c r="AE428" s="639" t="s">
        <v>22</v>
      </c>
      <c r="AF428" s="639"/>
      <c r="AG428" s="640" t="s">
        <v>1082</v>
      </c>
      <c r="AH428" s="641">
        <v>3</v>
      </c>
      <c r="AI428" s="634"/>
      <c r="AJ428" s="634"/>
      <c r="AK428" s="634"/>
      <c r="AL428" s="634"/>
      <c r="AM428" s="634"/>
      <c r="AN428" s="634"/>
      <c r="AO428" s="634"/>
      <c r="AP428" s="634"/>
      <c r="AQ428" s="634"/>
      <c r="AR428" s="634"/>
      <c r="AS428" s="634"/>
      <c r="AT428" s="634"/>
      <c r="AU428" s="634"/>
      <c r="AV428" s="634"/>
      <c r="AW428" s="634"/>
      <c r="AX428" s="634"/>
      <c r="AY428" s="634"/>
      <c r="AZ428" s="634"/>
      <c r="BA428" s="634"/>
      <c r="BB428" s="634"/>
      <c r="BC428" s="634"/>
      <c r="BD428" s="634"/>
      <c r="BE428" s="634"/>
      <c r="BF428" s="634"/>
      <c r="BG428" s="634"/>
      <c r="BH428" s="634"/>
      <c r="BI428" s="634"/>
      <c r="BJ428" s="634"/>
      <c r="BK428" s="634"/>
      <c r="BL428" s="634"/>
      <c r="BM428" s="634"/>
      <c r="BN428" s="634"/>
      <c r="BO428" s="634"/>
      <c r="BP428" s="634"/>
      <c r="BQ428" s="634"/>
      <c r="BR428" s="634"/>
      <c r="BS428" s="634"/>
      <c r="BT428" s="634"/>
      <c r="BU428" s="634"/>
      <c r="BV428" s="635"/>
      <c r="BW428" s="635"/>
      <c r="BX428" s="635"/>
      <c r="BY428" s="635"/>
      <c r="BZ428" s="635"/>
      <c r="CA428" s="635"/>
      <c r="CB428" s="635"/>
      <c r="CC428" s="635"/>
      <c r="CD428" s="635"/>
      <c r="CE428" s="635"/>
      <c r="CF428" s="1859"/>
    </row>
    <row customHeight="1" ht="15" hidden="1">
      <c r="A429" s="632"/>
      <c r="B429" s="633"/>
      <c r="C429" s="633"/>
      <c r="D429" s="2588"/>
      <c r="E429" s="2386" t="s">
        <v>1037</v>
      </c>
      <c r="F429" s="2387"/>
      <c r="G429" s="2388"/>
      <c r="H429" s="2392" t="str">
        <f>IF(A428="","",INDEX(DIFFERENTIATION_UNMERGE_AREA,MATCH(A428,DIFFERENTIATION_ID_DIFF,0)))</f>
        <v>Территория 7</v>
      </c>
      <c r="I429" s="2392"/>
      <c r="J429" s="2392"/>
      <c r="K429" s="2392"/>
      <c r="L429" s="2392"/>
      <c r="M429" s="2392"/>
      <c r="N429" s="2392"/>
      <c r="O429" s="2392"/>
      <c r="P429" s="2392"/>
      <c r="Q429" s="2392"/>
      <c r="R429" s="2392"/>
      <c r="S429" s="728"/>
      <c r="T429" s="725"/>
      <c r="U429" s="634"/>
      <c r="V429" s="634"/>
      <c r="W429" s="635"/>
      <c r="X429" s="635"/>
      <c r="Y429" s="635"/>
      <c r="Z429" s="635"/>
      <c r="AA429" s="636"/>
      <c r="AB429" s="637"/>
      <c r="AC429" s="2384"/>
      <c r="AD429" s="638"/>
      <c r="AE429" s="639"/>
      <c r="AF429" s="639"/>
      <c r="AG429" s="640"/>
      <c r="AH429" s="641"/>
      <c r="AI429" s="634"/>
      <c r="AJ429" s="634"/>
      <c r="AK429" s="634"/>
      <c r="AL429" s="634"/>
      <c r="AM429" s="634"/>
      <c r="AN429" s="634"/>
      <c r="AO429" s="634"/>
      <c r="AP429" s="634"/>
      <c r="AQ429" s="634"/>
      <c r="AR429" s="634"/>
      <c r="AS429" s="634"/>
      <c r="AT429" s="634"/>
      <c r="AU429" s="634"/>
      <c r="AV429" s="634"/>
      <c r="AW429" s="634"/>
      <c r="AX429" s="634"/>
      <c r="AY429" s="634"/>
      <c r="AZ429" s="634"/>
      <c r="BA429" s="634"/>
      <c r="BB429" s="634"/>
      <c r="BC429" s="634"/>
      <c r="BD429" s="634"/>
      <c r="BE429" s="634"/>
      <c r="BF429" s="634"/>
      <c r="BG429" s="634"/>
      <c r="BH429" s="634"/>
      <c r="BI429" s="634"/>
      <c r="BJ429" s="634"/>
      <c r="BK429" s="634"/>
      <c r="BL429" s="634"/>
      <c r="BM429" s="634"/>
      <c r="BN429" s="634"/>
      <c r="BO429" s="634"/>
      <c r="BP429" s="634"/>
      <c r="BQ429" s="634"/>
      <c r="BR429" s="634"/>
      <c r="BS429" s="634"/>
      <c r="BT429" s="634"/>
      <c r="BU429" s="634"/>
      <c r="BV429" s="635"/>
      <c r="BW429" s="635"/>
      <c r="BX429" s="635"/>
      <c r="BY429" s="635"/>
      <c r="BZ429" s="635"/>
      <c r="CA429" s="635"/>
      <c r="CB429" s="635"/>
      <c r="CC429" s="635"/>
      <c r="CD429" s="635"/>
      <c r="CE429" s="635"/>
      <c r="CF429" s="1859"/>
    </row>
    <row customHeight="1" ht="15" hidden="1">
      <c r="A430" s="632"/>
      <c r="B430" s="633"/>
      <c r="C430" s="633"/>
      <c r="D430" s="2588"/>
      <c r="E430" s="2386" t="s">
        <v>1038</v>
      </c>
      <c r="F430" s="2387"/>
      <c r="G430" s="2388"/>
      <c r="H430" s="2392" t="str">
        <f>IF(A428="","",INDEX(DIFFERENTIATION_UNMERGE_SYSTEM,MATCH(A428,DIFFERENTIATION_ID_DIFF,0)))</f>
        <v>пгт Безенчук, ул. Советскаяа, 184, котельная № 4-5</v>
      </c>
      <c r="I430" s="2392"/>
      <c r="J430" s="2392"/>
      <c r="K430" s="2392"/>
      <c r="L430" s="2392"/>
      <c r="M430" s="2392"/>
      <c r="N430" s="2392"/>
      <c r="O430" s="2392"/>
      <c r="P430" s="2392"/>
      <c r="Q430" s="2392"/>
      <c r="R430" s="2392"/>
      <c r="S430" s="728"/>
      <c r="T430" s="725"/>
      <c r="U430" s="634"/>
      <c r="V430" s="634"/>
      <c r="W430" s="635"/>
      <c r="X430" s="635"/>
      <c r="Y430" s="635"/>
      <c r="Z430" s="635"/>
      <c r="AA430" s="636"/>
      <c r="AB430" s="637"/>
      <c r="AC430" s="2384"/>
      <c r="AD430" s="638"/>
      <c r="AE430" s="639"/>
      <c r="AF430" s="639"/>
      <c r="AG430" s="640"/>
      <c r="AH430" s="641"/>
      <c r="AI430" s="634"/>
      <c r="AJ430" s="634"/>
      <c r="AK430" s="634"/>
      <c r="AL430" s="634"/>
      <c r="AM430" s="634"/>
      <c r="AN430" s="634"/>
      <c r="AO430" s="634"/>
      <c r="AP430" s="634"/>
      <c r="AQ430" s="634"/>
      <c r="AR430" s="634"/>
      <c r="AS430" s="634"/>
      <c r="AT430" s="634"/>
      <c r="AU430" s="634"/>
      <c r="AV430" s="634"/>
      <c r="AW430" s="634"/>
      <c r="AX430" s="634"/>
      <c r="AY430" s="634"/>
      <c r="AZ430" s="634"/>
      <c r="BA430" s="634"/>
      <c r="BB430" s="634"/>
      <c r="BC430" s="634"/>
      <c r="BD430" s="634"/>
      <c r="BE430" s="634"/>
      <c r="BF430" s="634"/>
      <c r="BG430" s="634"/>
      <c r="BH430" s="634"/>
      <c r="BI430" s="634"/>
      <c r="BJ430" s="634"/>
      <c r="BK430" s="634"/>
      <c r="BL430" s="634"/>
      <c r="BM430" s="634"/>
      <c r="BN430" s="634"/>
      <c r="BO430" s="634"/>
      <c r="BP430" s="634"/>
      <c r="BQ430" s="634"/>
      <c r="BR430" s="634"/>
      <c r="BS430" s="634"/>
      <c r="BT430" s="634"/>
      <c r="BU430" s="634"/>
      <c r="BV430" s="635"/>
      <c r="BW430" s="635"/>
      <c r="BX430" s="635"/>
      <c r="BY430" s="635"/>
      <c r="BZ430" s="635"/>
      <c r="CA430" s="635"/>
      <c r="CB430" s="635"/>
      <c r="CC430" s="635"/>
      <c r="CD430" s="635"/>
      <c r="CE430" s="635"/>
      <c r="CF430" s="1859"/>
    </row>
    <row customHeight="1" ht="24.75" hidden="1">
      <c r="A431" s="1815"/>
      <c r="B431" s="1169"/>
      <c r="C431" s="421"/>
      <c r="D431" s="2588"/>
      <c r="E431" s="2385" t="s">
        <v>1083</v>
      </c>
      <c r="F431" s="2385"/>
      <c r="G431" s="2385"/>
      <c r="H431" s="2385"/>
      <c r="I431" s="2385"/>
      <c r="J431" s="2385"/>
      <c r="K431" s="2385"/>
      <c r="L431" s="2385"/>
      <c r="M431" s="2385"/>
      <c r="N431" s="2385"/>
      <c r="O431" s="2385"/>
      <c r="P431" s="2385"/>
      <c r="Q431" s="567">
        <f>SUMIF(T432:T433,"i",Q432:Q433)</f>
        <v>0</v>
      </c>
      <c r="R431" s="1026"/>
      <c r="S431" s="1807" t="s">
        <v>1084</v>
      </c>
      <c r="T431" s="726" t="s">
        <v>1085</v>
      </c>
      <c r="U431" s="2383">
        <v>1</v>
      </c>
      <c r="V431" s="2383" t="s">
        <v>1048</v>
      </c>
      <c r="W431" s="1169"/>
      <c r="X431" s="1169"/>
      <c r="Y431" s="1169"/>
      <c r="Z431" s="1169"/>
      <c r="AA431" s="1645"/>
      <c r="AB431" s="1169"/>
      <c r="AC431" s="2384"/>
      <c r="AD431" s="638"/>
      <c r="AE431" s="1169"/>
      <c r="AF431" s="1169"/>
      <c r="AG431" s="1645"/>
      <c r="AH431" s="1645"/>
      <c r="AI431" s="1645"/>
      <c r="AJ431" s="1645"/>
      <c r="AK431" s="1645"/>
      <c r="AL431" s="1645"/>
      <c r="AM431" s="1645"/>
      <c r="AN431" s="1645"/>
      <c r="AO431" s="1645"/>
      <c r="AP431" s="1645"/>
      <c r="AQ431" s="1645"/>
      <c r="AR431" s="1645"/>
      <c r="AS431" s="1645"/>
      <c r="AT431" s="1645"/>
      <c r="AU431" s="1645"/>
      <c r="AV431" s="1645"/>
      <c r="AW431" s="1645"/>
      <c r="AX431" s="1645"/>
      <c r="AY431" s="1645"/>
      <c r="AZ431" s="1645"/>
      <c r="BA431" s="1645"/>
      <c r="BB431" s="1645"/>
      <c r="BC431" s="1645"/>
      <c r="BD431" s="1645"/>
      <c r="BE431" s="1645"/>
      <c r="BF431" s="1645"/>
      <c r="BG431" s="1645"/>
      <c r="BH431" s="1645"/>
      <c r="BI431" s="1645"/>
      <c r="BJ431" s="1645"/>
      <c r="BK431" s="1645"/>
      <c r="BL431" s="1645"/>
      <c r="BM431" s="1645"/>
      <c r="BN431" s="1645"/>
      <c r="BO431" s="1645"/>
      <c r="BP431" s="1645"/>
      <c r="BQ431" s="1645"/>
      <c r="BR431" s="1645"/>
      <c r="BS431" s="1645"/>
      <c r="BT431" s="1645"/>
      <c r="BU431" s="1645"/>
      <c r="BV431" s="1169"/>
      <c r="BW431" s="1169"/>
      <c r="BX431" s="1169"/>
      <c r="BY431" s="1169"/>
      <c r="BZ431" s="1169"/>
      <c r="CA431" s="1169"/>
      <c r="CB431" s="1169"/>
      <c r="CC431" s="1169"/>
      <c r="CD431" s="1169"/>
      <c r="CE431" s="1169"/>
      <c r="CF431" s="1859"/>
    </row>
    <row customHeight="1" ht="11.25" hidden="1">
      <c r="A432" s="1802"/>
      <c r="B432" s="1645"/>
      <c r="C432" s="1645"/>
      <c r="D432" s="2588"/>
      <c r="E432" s="644"/>
      <c r="F432" s="644">
        <v>0</v>
      </c>
      <c r="G432" s="644"/>
      <c r="H432" s="644"/>
      <c r="I432" s="644"/>
      <c r="J432" s="644"/>
      <c r="K432" s="644"/>
      <c r="L432" s="644"/>
      <c r="M432" s="644"/>
      <c r="N432" s="644"/>
      <c r="O432" s="644"/>
      <c r="P432" s="644"/>
      <c r="Q432" s="644"/>
      <c r="R432" s="644"/>
      <c r="S432" s="645"/>
      <c r="T432" s="727"/>
      <c r="U432" s="2383"/>
      <c r="V432" s="2383"/>
      <c r="W432" s="1645"/>
      <c r="X432" s="1645"/>
      <c r="Y432" s="1645"/>
      <c r="Z432" s="1645"/>
      <c r="AA432" s="1645"/>
      <c r="AB432" s="1169"/>
      <c r="AC432" s="2384"/>
      <c r="AD432" s="638"/>
      <c r="AE432" s="1169"/>
      <c r="AF432" s="1169"/>
      <c r="AG432" s="1645"/>
      <c r="AH432" s="1645"/>
      <c r="AI432" s="1645"/>
      <c r="AJ432" s="1645"/>
      <c r="AK432" s="1645"/>
      <c r="AL432" s="1645"/>
      <c r="AM432" s="1645"/>
      <c r="AN432" s="1645"/>
      <c r="AO432" s="1645"/>
      <c r="AP432" s="1645"/>
      <c r="AQ432" s="1645"/>
      <c r="AR432" s="1645"/>
      <c r="AS432" s="1645"/>
      <c r="AT432" s="1645"/>
      <c r="AU432" s="1645"/>
      <c r="AV432" s="1645"/>
      <c r="AW432" s="1645"/>
      <c r="AX432" s="1645"/>
      <c r="AY432" s="1645"/>
      <c r="AZ432" s="1645"/>
      <c r="BA432" s="1645"/>
      <c r="BB432" s="1645"/>
      <c r="BC432" s="1645"/>
      <c r="BD432" s="1645"/>
      <c r="BE432" s="1645"/>
      <c r="BF432" s="1645"/>
      <c r="BG432" s="1645"/>
      <c r="BH432" s="1645"/>
      <c r="BI432" s="1645"/>
      <c r="BJ432" s="1645"/>
      <c r="BK432" s="1645"/>
      <c r="BL432" s="1645"/>
      <c r="BM432" s="1645"/>
      <c r="BN432" s="1645"/>
      <c r="BO432" s="1645"/>
      <c r="BP432" s="1645"/>
      <c r="BQ432" s="1645"/>
      <c r="BR432" s="1645"/>
      <c r="BS432" s="1645"/>
      <c r="BT432" s="1645"/>
      <c r="BU432" s="1645"/>
      <c r="BV432" s="1645"/>
      <c r="BW432" s="1645"/>
      <c r="BX432" s="1645"/>
      <c r="BY432" s="1645"/>
      <c r="BZ432" s="1645"/>
      <c r="CA432" s="1645"/>
      <c r="CB432" s="1645"/>
      <c r="CC432" s="1645"/>
      <c r="CD432" s="1645"/>
      <c r="CE432" s="1645"/>
      <c r="CF432" s="1859"/>
    </row>
    <row customHeight="1" ht="11.25" hidden="1">
      <c r="A433" s="1815"/>
      <c r="B433" s="1169"/>
      <c r="C433" s="421"/>
      <c r="D433" s="2588"/>
      <c r="E433" s="658" t="s">
        <v>22</v>
      </c>
      <c r="F433" s="1177" t="s">
        <v>22</v>
      </c>
      <c r="G433" s="1177" t="s">
        <v>1088</v>
      </c>
      <c r="H433" s="660" t="s">
        <v>22</v>
      </c>
      <c r="I433" s="660"/>
      <c r="J433" s="660"/>
      <c r="K433" s="660"/>
      <c r="L433" s="660"/>
      <c r="M433" s="660"/>
      <c r="N433" s="660"/>
      <c r="O433" s="660"/>
      <c r="P433" s="660"/>
      <c r="Q433" s="660"/>
      <c r="R433" s="661"/>
      <c r="S433" s="662"/>
      <c r="T433" s="727"/>
      <c r="U433" s="2383"/>
      <c r="V433" s="2383"/>
      <c r="W433" s="1169"/>
      <c r="X433" s="1169"/>
      <c r="Y433" s="1169"/>
      <c r="Z433" s="1169"/>
      <c r="AA433" s="1645"/>
      <c r="AB433" s="1169"/>
      <c r="AC433" s="2384"/>
      <c r="AD433" s="638"/>
      <c r="AE433" s="1169"/>
      <c r="AF433" s="1169"/>
      <c r="AG433" s="1645"/>
      <c r="AH433" s="1645"/>
      <c r="AI433" s="1645"/>
      <c r="AJ433" s="1645"/>
      <c r="AK433" s="1645"/>
      <c r="AL433" s="1645"/>
      <c r="AM433" s="1645"/>
      <c r="AN433" s="1645"/>
      <c r="AO433" s="1645"/>
      <c r="AP433" s="1645"/>
      <c r="AQ433" s="1645"/>
      <c r="AR433" s="1645"/>
      <c r="AS433" s="1645"/>
      <c r="AT433" s="1645"/>
      <c r="AU433" s="1645"/>
      <c r="AV433" s="1645"/>
      <c r="AW433" s="1645"/>
      <c r="AX433" s="1645"/>
      <c r="AY433" s="1645"/>
      <c r="AZ433" s="1645"/>
      <c r="BA433" s="1645"/>
      <c r="BB433" s="1645"/>
      <c r="BC433" s="1645"/>
      <c r="BD433" s="1645"/>
      <c r="BE433" s="1645"/>
      <c r="BF433" s="1645"/>
      <c r="BG433" s="1645"/>
      <c r="BH433" s="1645"/>
      <c r="BI433" s="1645"/>
      <c r="BJ433" s="1645"/>
      <c r="BK433" s="1645"/>
      <c r="BL433" s="1645"/>
      <c r="BM433" s="1645"/>
      <c r="BN433" s="1645"/>
      <c r="BO433" s="1645"/>
      <c r="BP433" s="1645"/>
      <c r="BQ433" s="1645"/>
      <c r="BR433" s="1645"/>
      <c r="BS433" s="1645"/>
      <c r="BT433" s="1645"/>
      <c r="BU433" s="1645"/>
      <c r="BV433" s="1169"/>
      <c r="BW433" s="1169"/>
      <c r="BX433" s="1169"/>
      <c r="BY433" s="1169"/>
      <c r="BZ433" s="1169"/>
      <c r="CA433" s="1169"/>
      <c r="CB433" s="1169"/>
      <c r="CC433" s="1169"/>
      <c r="CD433" s="1169"/>
      <c r="CE433" s="1169"/>
      <c r="CF433" s="1859"/>
    </row>
    <row customHeight="1" ht="5.25" hidden="1">
      <c r="A434" s="1802"/>
      <c r="B434" s="1645"/>
      <c r="C434" s="1645"/>
      <c r="D434" s="2588"/>
      <c r="E434" s="1048"/>
      <c r="F434" s="1048"/>
      <c r="G434" s="1048"/>
      <c r="H434" s="1048"/>
      <c r="I434" s="1048"/>
      <c r="J434" s="1048"/>
      <c r="K434" s="1048"/>
      <c r="L434" s="1048"/>
      <c r="M434" s="1048"/>
      <c r="N434" s="1048"/>
      <c r="O434" s="1048"/>
      <c r="P434" s="1048"/>
      <c r="Q434" s="1049"/>
      <c r="R434" s="1050"/>
      <c r="S434" s="1051"/>
      <c r="T434" s="726" t="s">
        <v>1085</v>
      </c>
      <c r="U434" s="2383">
        <v>1</v>
      </c>
      <c r="V434" s="2383" t="s">
        <v>1048</v>
      </c>
      <c r="W434" s="1645"/>
      <c r="X434" s="1645"/>
      <c r="Y434" s="1645"/>
      <c r="Z434" s="1645"/>
      <c r="AA434" s="1645"/>
      <c r="AB434" s="1645"/>
      <c r="AC434" s="1046"/>
      <c r="AD434" s="1047"/>
      <c r="AE434" s="1645"/>
      <c r="AF434" s="1645"/>
      <c r="AG434" s="1645"/>
      <c r="AH434" s="1645"/>
      <c r="AI434" s="1645"/>
      <c r="AJ434" s="1645"/>
      <c r="AK434" s="1645"/>
      <c r="AL434" s="1645"/>
      <c r="AM434" s="1645"/>
      <c r="AN434" s="1645"/>
      <c r="AO434" s="1645"/>
      <c r="AP434" s="1645"/>
      <c r="AQ434" s="1645"/>
      <c r="AR434" s="1645"/>
      <c r="AS434" s="1645"/>
      <c r="AT434" s="1645"/>
      <c r="AU434" s="1645"/>
      <c r="AV434" s="1645"/>
      <c r="AW434" s="1645"/>
      <c r="AX434" s="1645"/>
      <c r="AY434" s="1645"/>
      <c r="AZ434" s="1645"/>
      <c r="BA434" s="1645"/>
      <c r="BB434" s="1645"/>
      <c r="BC434" s="1645"/>
      <c r="BD434" s="1645"/>
      <c r="BE434" s="1645"/>
      <c r="BF434" s="1645"/>
      <c r="BG434" s="1645"/>
      <c r="BH434" s="1645"/>
      <c r="BI434" s="1645"/>
      <c r="BJ434" s="1645"/>
      <c r="BK434" s="1645"/>
      <c r="BL434" s="1645"/>
      <c r="BM434" s="1645"/>
      <c r="BN434" s="1645"/>
      <c r="BO434" s="1645"/>
      <c r="BP434" s="1645"/>
      <c r="BQ434" s="1645"/>
      <c r="BR434" s="1645"/>
      <c r="BS434" s="1645"/>
      <c r="BT434" s="1645"/>
      <c r="BU434" s="1645"/>
      <c r="BV434" s="1645"/>
      <c r="BW434" s="1645"/>
      <c r="BX434" s="1645"/>
      <c r="BY434" s="1645"/>
      <c r="BZ434" s="1645"/>
      <c r="CA434" s="1645"/>
      <c r="CB434" s="1645"/>
      <c r="CC434" s="1645"/>
      <c r="CD434" s="1645"/>
      <c r="CE434" s="1645"/>
      <c r="CF434" s="1325"/>
    </row>
    <row customHeight="1" ht="5.25" hidden="1">
      <c r="A435" s="1802"/>
      <c r="B435" s="1645"/>
      <c r="C435" s="1645"/>
      <c r="D435" s="2588"/>
      <c r="E435" s="644"/>
      <c r="F435" s="644"/>
      <c r="G435" s="644"/>
      <c r="H435" s="644"/>
      <c r="I435" s="644"/>
      <c r="J435" s="644"/>
      <c r="K435" s="644"/>
      <c r="L435" s="644"/>
      <c r="M435" s="644"/>
      <c r="N435" s="644"/>
      <c r="O435" s="644"/>
      <c r="P435" s="644"/>
      <c r="Q435" s="644"/>
      <c r="R435" s="644"/>
      <c r="S435" s="645"/>
      <c r="T435" s="727"/>
      <c r="U435" s="2383"/>
      <c r="V435" s="2383"/>
      <c r="W435" s="1645"/>
      <c r="X435" s="1645"/>
      <c r="Y435" s="1645"/>
      <c r="Z435" s="1645"/>
      <c r="AA435" s="1645"/>
      <c r="AB435" s="1645"/>
      <c r="AC435" s="1046"/>
      <c r="AD435" s="1047"/>
      <c r="AE435" s="1645"/>
      <c r="AF435" s="1645"/>
      <c r="AG435" s="1645"/>
      <c r="AH435" s="1645"/>
      <c r="AI435" s="1645"/>
      <c r="AJ435" s="1645"/>
      <c r="AK435" s="1645"/>
      <c r="AL435" s="1645"/>
      <c r="AM435" s="1645"/>
      <c r="AN435" s="1645"/>
      <c r="AO435" s="1645"/>
      <c r="AP435" s="1645"/>
      <c r="AQ435" s="1645"/>
      <c r="AR435" s="1645"/>
      <c r="AS435" s="1645"/>
      <c r="AT435" s="1645"/>
      <c r="AU435" s="1645"/>
      <c r="AV435" s="1645"/>
      <c r="AW435" s="1645"/>
      <c r="AX435" s="1645"/>
      <c r="AY435" s="1645"/>
      <c r="AZ435" s="1645"/>
      <c r="BA435" s="1645"/>
      <c r="BB435" s="1645"/>
      <c r="BC435" s="1645"/>
      <c r="BD435" s="1645"/>
      <c r="BE435" s="1645"/>
      <c r="BF435" s="1645"/>
      <c r="BG435" s="1645"/>
      <c r="BH435" s="1645"/>
      <c r="BI435" s="1645"/>
      <c r="BJ435" s="1645"/>
      <c r="BK435" s="1645"/>
      <c r="BL435" s="1645"/>
      <c r="BM435" s="1645"/>
      <c r="BN435" s="1645"/>
      <c r="BO435" s="1645"/>
      <c r="BP435" s="1645"/>
      <c r="BQ435" s="1645"/>
      <c r="BR435" s="1645"/>
      <c r="BS435" s="1645"/>
      <c r="BT435" s="1645"/>
      <c r="BU435" s="1645"/>
      <c r="BV435" s="1645"/>
      <c r="BW435" s="1645"/>
      <c r="BX435" s="1645"/>
      <c r="BY435" s="1645"/>
      <c r="BZ435" s="1645"/>
      <c r="CA435" s="1645"/>
      <c r="CB435" s="1645"/>
      <c r="CC435" s="1645"/>
      <c r="CD435" s="1645"/>
      <c r="CE435" s="1645"/>
      <c r="CF435" s="1325"/>
    </row>
    <row customHeight="1" ht="5.25" hidden="1">
      <c r="A436" s="1802"/>
      <c r="B436" s="1645"/>
      <c r="C436" s="1645"/>
      <c r="D436" s="2589"/>
      <c r="E436" s="1052"/>
      <c r="F436" s="1053"/>
      <c r="G436" s="1053"/>
      <c r="H436" s="1054"/>
      <c r="I436" s="1054"/>
      <c r="J436" s="1054"/>
      <c r="K436" s="1054"/>
      <c r="L436" s="1054"/>
      <c r="M436" s="1054"/>
      <c r="N436" s="1054"/>
      <c r="O436" s="1054"/>
      <c r="P436" s="1054"/>
      <c r="Q436" s="1054"/>
      <c r="R436" s="955"/>
      <c r="S436" s="1055"/>
      <c r="T436" s="727"/>
      <c r="U436" s="2383"/>
      <c r="V436" s="2383"/>
      <c r="W436" s="1645"/>
      <c r="X436" s="1645"/>
      <c r="Y436" s="1645"/>
      <c r="Z436" s="1645"/>
      <c r="AA436" s="1645"/>
      <c r="AB436" s="1645"/>
      <c r="AC436" s="1046"/>
      <c r="AD436" s="1047"/>
      <c r="AE436" s="1645"/>
      <c r="AF436" s="1645"/>
      <c r="AG436" s="1645"/>
      <c r="AH436" s="1645"/>
      <c r="AI436" s="1645"/>
      <c r="AJ436" s="1645"/>
      <c r="AK436" s="1645"/>
      <c r="AL436" s="1645"/>
      <c r="AM436" s="1645"/>
      <c r="AN436" s="1645"/>
      <c r="AO436" s="1645"/>
      <c r="AP436" s="1645"/>
      <c r="AQ436" s="1645"/>
      <c r="AR436" s="1645"/>
      <c r="AS436" s="1645"/>
      <c r="AT436" s="1645"/>
      <c r="AU436" s="1645"/>
      <c r="AV436" s="1645"/>
      <c r="AW436" s="1645"/>
      <c r="AX436" s="1645"/>
      <c r="AY436" s="1645"/>
      <c r="AZ436" s="1645"/>
      <c r="BA436" s="1645"/>
      <c r="BB436" s="1645"/>
      <c r="BC436" s="1645"/>
      <c r="BD436" s="1645"/>
      <c r="BE436" s="1645"/>
      <c r="BF436" s="1645"/>
      <c r="BG436" s="1645"/>
      <c r="BH436" s="1645"/>
      <c r="BI436" s="1645"/>
      <c r="BJ436" s="1645"/>
      <c r="BK436" s="1645"/>
      <c r="BL436" s="1645"/>
      <c r="BM436" s="1645"/>
      <c r="BN436" s="1645"/>
      <c r="BO436" s="1645"/>
      <c r="BP436" s="1645"/>
      <c r="BQ436" s="1645"/>
      <c r="BR436" s="1645"/>
      <c r="BS436" s="1645"/>
      <c r="BT436" s="1645"/>
      <c r="BU436" s="1645"/>
      <c r="BV436" s="1645"/>
      <c r="BW436" s="1645"/>
      <c r="BX436" s="1645"/>
      <c r="BY436" s="1645"/>
      <c r="BZ436" s="1645"/>
      <c r="CA436" s="1645"/>
      <c r="CB436" s="1645"/>
      <c r="CC436" s="1645"/>
      <c r="CD436" s="1645"/>
      <c r="CE436" s="1645"/>
      <c r="CF436" s="1325"/>
    </row>
    <row customHeight="1" ht="15" hidden="1">
      <c r="A437" s="632" t="s">
        <v>301</v>
      </c>
      <c r="B437" s="633"/>
      <c r="C437" s="633" t="s">
        <v>22</v>
      </c>
      <c r="D437" s="2587" t="s">
        <v>1134</v>
      </c>
      <c r="E437" s="2386" t="s">
        <v>196</v>
      </c>
      <c r="F437" s="2387"/>
      <c r="G437" s="2388"/>
      <c r="H437" s="2392" t="str">
        <f>IF(A437="","",INDEX(DIFFERENTIATION_UNMERGE_VD,MATCH(A437,DIFFERENTIATION_ID_DIFF,0)))</f>
        <v>Производство тепловой энергии. Некомбинированная выработка</v>
      </c>
      <c r="I437" s="2392"/>
      <c r="J437" s="2392"/>
      <c r="K437" s="2392"/>
      <c r="L437" s="2392"/>
      <c r="M437" s="2392"/>
      <c r="N437" s="2392"/>
      <c r="O437" s="2392"/>
      <c r="P437" s="2392"/>
      <c r="Q437" s="2392"/>
      <c r="R437" s="2392"/>
      <c r="S437" s="728"/>
      <c r="T437" s="725"/>
      <c r="U437" s="634"/>
      <c r="V437" s="634"/>
      <c r="W437" s="635"/>
      <c r="X437" s="635"/>
      <c r="Y437" s="635"/>
      <c r="Z437" s="635"/>
      <c r="AA437" s="636"/>
      <c r="AB437" s="637"/>
      <c r="AC437" s="2384"/>
      <c r="AD437" s="638"/>
      <c r="AE437" s="639" t="s">
        <v>22</v>
      </c>
      <c r="AF437" s="639"/>
      <c r="AG437" s="640" t="s">
        <v>1082</v>
      </c>
      <c r="AH437" s="641">
        <v>3</v>
      </c>
      <c r="AI437" s="634"/>
      <c r="AJ437" s="634"/>
      <c r="AK437" s="634"/>
      <c r="AL437" s="634"/>
      <c r="AM437" s="634"/>
      <c r="AN437" s="634"/>
      <c r="AO437" s="634"/>
      <c r="AP437" s="634"/>
      <c r="AQ437" s="634"/>
      <c r="AR437" s="634"/>
      <c r="AS437" s="634"/>
      <c r="AT437" s="634"/>
      <c r="AU437" s="634"/>
      <c r="AV437" s="634"/>
      <c r="AW437" s="634"/>
      <c r="AX437" s="634"/>
      <c r="AY437" s="634"/>
      <c r="AZ437" s="634"/>
      <c r="BA437" s="634"/>
      <c r="BB437" s="634"/>
      <c r="BC437" s="634"/>
      <c r="BD437" s="634"/>
      <c r="BE437" s="634"/>
      <c r="BF437" s="634"/>
      <c r="BG437" s="634"/>
      <c r="BH437" s="634"/>
      <c r="BI437" s="634"/>
      <c r="BJ437" s="634"/>
      <c r="BK437" s="634"/>
      <c r="BL437" s="634"/>
      <c r="BM437" s="634"/>
      <c r="BN437" s="634"/>
      <c r="BO437" s="634"/>
      <c r="BP437" s="634"/>
      <c r="BQ437" s="634"/>
      <c r="BR437" s="634"/>
      <c r="BS437" s="634"/>
      <c r="BT437" s="634"/>
      <c r="BU437" s="634"/>
      <c r="BV437" s="635"/>
      <c r="BW437" s="635"/>
      <c r="BX437" s="635"/>
      <c r="BY437" s="635"/>
      <c r="BZ437" s="635"/>
      <c r="CA437" s="635"/>
      <c r="CB437" s="635"/>
      <c r="CC437" s="635"/>
      <c r="CD437" s="635"/>
      <c r="CE437" s="635"/>
      <c r="CF437" s="1859"/>
    </row>
    <row customHeight="1" ht="15" hidden="1">
      <c r="A438" s="632"/>
      <c r="B438" s="633"/>
      <c r="C438" s="633"/>
      <c r="D438" s="2588"/>
      <c r="E438" s="2386" t="s">
        <v>1037</v>
      </c>
      <c r="F438" s="2387"/>
      <c r="G438" s="2388"/>
      <c r="H438" s="2392" t="str">
        <f>IF(A437="","",INDEX(DIFFERENTIATION_UNMERGE_AREA,MATCH(A437,DIFFERENTIATION_ID_DIFF,0)))</f>
        <v>Территория 7</v>
      </c>
      <c r="I438" s="2392"/>
      <c r="J438" s="2392"/>
      <c r="K438" s="2392"/>
      <c r="L438" s="2392"/>
      <c r="M438" s="2392"/>
      <c r="N438" s="2392"/>
      <c r="O438" s="2392"/>
      <c r="P438" s="2392"/>
      <c r="Q438" s="2392"/>
      <c r="R438" s="2392"/>
      <c r="S438" s="728"/>
      <c r="T438" s="725"/>
      <c r="U438" s="634"/>
      <c r="V438" s="634"/>
      <c r="W438" s="635"/>
      <c r="X438" s="635"/>
      <c r="Y438" s="635"/>
      <c r="Z438" s="635"/>
      <c r="AA438" s="636"/>
      <c r="AB438" s="637"/>
      <c r="AC438" s="2384"/>
      <c r="AD438" s="638"/>
      <c r="AE438" s="639"/>
      <c r="AF438" s="639"/>
      <c r="AG438" s="640"/>
      <c r="AH438" s="641"/>
      <c r="AI438" s="634"/>
      <c r="AJ438" s="634"/>
      <c r="AK438" s="634"/>
      <c r="AL438" s="634"/>
      <c r="AM438" s="634"/>
      <c r="AN438" s="634"/>
      <c r="AO438" s="634"/>
      <c r="AP438" s="634"/>
      <c r="AQ438" s="634"/>
      <c r="AR438" s="634"/>
      <c r="AS438" s="634"/>
      <c r="AT438" s="634"/>
      <c r="AU438" s="634"/>
      <c r="AV438" s="634"/>
      <c r="AW438" s="634"/>
      <c r="AX438" s="634"/>
      <c r="AY438" s="634"/>
      <c r="AZ438" s="634"/>
      <c r="BA438" s="634"/>
      <c r="BB438" s="634"/>
      <c r="BC438" s="634"/>
      <c r="BD438" s="634"/>
      <c r="BE438" s="634"/>
      <c r="BF438" s="634"/>
      <c r="BG438" s="634"/>
      <c r="BH438" s="634"/>
      <c r="BI438" s="634"/>
      <c r="BJ438" s="634"/>
      <c r="BK438" s="634"/>
      <c r="BL438" s="634"/>
      <c r="BM438" s="634"/>
      <c r="BN438" s="634"/>
      <c r="BO438" s="634"/>
      <c r="BP438" s="634"/>
      <c r="BQ438" s="634"/>
      <c r="BR438" s="634"/>
      <c r="BS438" s="634"/>
      <c r="BT438" s="634"/>
      <c r="BU438" s="634"/>
      <c r="BV438" s="635"/>
      <c r="BW438" s="635"/>
      <c r="BX438" s="635"/>
      <c r="BY438" s="635"/>
      <c r="BZ438" s="635"/>
      <c r="CA438" s="635"/>
      <c r="CB438" s="635"/>
      <c r="CC438" s="635"/>
      <c r="CD438" s="635"/>
      <c r="CE438" s="635"/>
      <c r="CF438" s="1859"/>
    </row>
    <row customHeight="1" ht="15" hidden="1">
      <c r="A439" s="632"/>
      <c r="B439" s="633"/>
      <c r="C439" s="633"/>
      <c r="D439" s="2588"/>
      <c r="E439" s="2386" t="s">
        <v>1038</v>
      </c>
      <c r="F439" s="2387"/>
      <c r="G439" s="2388"/>
      <c r="H439" s="2392" t="str">
        <f>IF(A437="","",INDEX(DIFFERENTIATION_UNMERGE_SYSTEM,MATCH(A437,DIFFERENTIATION_ID_DIFF,0)))</f>
        <v>пгт Безенчук, ул. Садовая, 1А, котельная № 4-6</v>
      </c>
      <c r="I439" s="2392"/>
      <c r="J439" s="2392"/>
      <c r="K439" s="2392"/>
      <c r="L439" s="2392"/>
      <c r="M439" s="2392"/>
      <c r="N439" s="2392"/>
      <c r="O439" s="2392"/>
      <c r="P439" s="2392"/>
      <c r="Q439" s="2392"/>
      <c r="R439" s="2392"/>
      <c r="S439" s="728"/>
      <c r="T439" s="725"/>
      <c r="U439" s="634"/>
      <c r="V439" s="634"/>
      <c r="W439" s="635"/>
      <c r="X439" s="635"/>
      <c r="Y439" s="635"/>
      <c r="Z439" s="635"/>
      <c r="AA439" s="636"/>
      <c r="AB439" s="637"/>
      <c r="AC439" s="2384"/>
      <c r="AD439" s="638"/>
      <c r="AE439" s="639"/>
      <c r="AF439" s="639"/>
      <c r="AG439" s="640"/>
      <c r="AH439" s="641"/>
      <c r="AI439" s="634"/>
      <c r="AJ439" s="634"/>
      <c r="AK439" s="634"/>
      <c r="AL439" s="634"/>
      <c r="AM439" s="634"/>
      <c r="AN439" s="634"/>
      <c r="AO439" s="634"/>
      <c r="AP439" s="634"/>
      <c r="AQ439" s="634"/>
      <c r="AR439" s="634"/>
      <c r="AS439" s="634"/>
      <c r="AT439" s="634"/>
      <c r="AU439" s="634"/>
      <c r="AV439" s="634"/>
      <c r="AW439" s="634"/>
      <c r="AX439" s="634"/>
      <c r="AY439" s="634"/>
      <c r="AZ439" s="634"/>
      <c r="BA439" s="634"/>
      <c r="BB439" s="634"/>
      <c r="BC439" s="634"/>
      <c r="BD439" s="634"/>
      <c r="BE439" s="634"/>
      <c r="BF439" s="634"/>
      <c r="BG439" s="634"/>
      <c r="BH439" s="634"/>
      <c r="BI439" s="634"/>
      <c r="BJ439" s="634"/>
      <c r="BK439" s="634"/>
      <c r="BL439" s="634"/>
      <c r="BM439" s="634"/>
      <c r="BN439" s="634"/>
      <c r="BO439" s="634"/>
      <c r="BP439" s="634"/>
      <c r="BQ439" s="634"/>
      <c r="BR439" s="634"/>
      <c r="BS439" s="634"/>
      <c r="BT439" s="634"/>
      <c r="BU439" s="634"/>
      <c r="BV439" s="635"/>
      <c r="BW439" s="635"/>
      <c r="BX439" s="635"/>
      <c r="BY439" s="635"/>
      <c r="BZ439" s="635"/>
      <c r="CA439" s="635"/>
      <c r="CB439" s="635"/>
      <c r="CC439" s="635"/>
      <c r="CD439" s="635"/>
      <c r="CE439" s="635"/>
      <c r="CF439" s="1859"/>
    </row>
    <row customHeight="1" ht="24.75" hidden="1">
      <c r="A440" s="1815"/>
      <c r="B440" s="1169"/>
      <c r="C440" s="421"/>
      <c r="D440" s="2588"/>
      <c r="E440" s="2385" t="s">
        <v>1083</v>
      </c>
      <c r="F440" s="2385"/>
      <c r="G440" s="2385"/>
      <c r="H440" s="2385"/>
      <c r="I440" s="2385"/>
      <c r="J440" s="2385"/>
      <c r="K440" s="2385"/>
      <c r="L440" s="2385"/>
      <c r="M440" s="2385"/>
      <c r="N440" s="2385"/>
      <c r="O440" s="2385"/>
      <c r="P440" s="2385"/>
      <c r="Q440" s="567">
        <f>SUMIF(T441:T442,"i",Q441:Q442)</f>
        <v>0</v>
      </c>
      <c r="R440" s="1026"/>
      <c r="S440" s="1807" t="s">
        <v>1084</v>
      </c>
      <c r="T440" s="726" t="s">
        <v>1085</v>
      </c>
      <c r="U440" s="2383">
        <v>1</v>
      </c>
      <c r="V440" s="2383" t="s">
        <v>1048</v>
      </c>
      <c r="W440" s="1169"/>
      <c r="X440" s="1169"/>
      <c r="Y440" s="1169"/>
      <c r="Z440" s="1169"/>
      <c r="AA440" s="1645"/>
      <c r="AB440" s="1169"/>
      <c r="AC440" s="2384"/>
      <c r="AD440" s="638"/>
      <c r="AE440" s="1169"/>
      <c r="AF440" s="1169"/>
      <c r="AG440" s="1645"/>
      <c r="AH440" s="1645"/>
      <c r="AI440" s="1645"/>
      <c r="AJ440" s="1645"/>
      <c r="AK440" s="1645"/>
      <c r="AL440" s="1645"/>
      <c r="AM440" s="1645"/>
      <c r="AN440" s="1645"/>
      <c r="AO440" s="1645"/>
      <c r="AP440" s="1645"/>
      <c r="AQ440" s="1645"/>
      <c r="AR440" s="1645"/>
      <c r="AS440" s="1645"/>
      <c r="AT440" s="1645"/>
      <c r="AU440" s="1645"/>
      <c r="AV440" s="1645"/>
      <c r="AW440" s="1645"/>
      <c r="AX440" s="1645"/>
      <c r="AY440" s="1645"/>
      <c r="AZ440" s="1645"/>
      <c r="BA440" s="1645"/>
      <c r="BB440" s="1645"/>
      <c r="BC440" s="1645"/>
      <c r="BD440" s="1645"/>
      <c r="BE440" s="1645"/>
      <c r="BF440" s="1645"/>
      <c r="BG440" s="1645"/>
      <c r="BH440" s="1645"/>
      <c r="BI440" s="1645"/>
      <c r="BJ440" s="1645"/>
      <c r="BK440" s="1645"/>
      <c r="BL440" s="1645"/>
      <c r="BM440" s="1645"/>
      <c r="BN440" s="1645"/>
      <c r="BO440" s="1645"/>
      <c r="BP440" s="1645"/>
      <c r="BQ440" s="1645"/>
      <c r="BR440" s="1645"/>
      <c r="BS440" s="1645"/>
      <c r="BT440" s="1645"/>
      <c r="BU440" s="1645"/>
      <c r="BV440" s="1169"/>
      <c r="BW440" s="1169"/>
      <c r="BX440" s="1169"/>
      <c r="BY440" s="1169"/>
      <c r="BZ440" s="1169"/>
      <c r="CA440" s="1169"/>
      <c r="CB440" s="1169"/>
      <c r="CC440" s="1169"/>
      <c r="CD440" s="1169"/>
      <c r="CE440" s="1169"/>
      <c r="CF440" s="1859"/>
    </row>
    <row customHeight="1" ht="11.25" hidden="1">
      <c r="A441" s="1802"/>
      <c r="B441" s="1645"/>
      <c r="C441" s="1645"/>
      <c r="D441" s="2588"/>
      <c r="E441" s="644"/>
      <c r="F441" s="644">
        <v>0</v>
      </c>
      <c r="G441" s="644"/>
      <c r="H441" s="644"/>
      <c r="I441" s="644"/>
      <c r="J441" s="644"/>
      <c r="K441" s="644"/>
      <c r="L441" s="644"/>
      <c r="M441" s="644"/>
      <c r="N441" s="644"/>
      <c r="O441" s="644"/>
      <c r="P441" s="644"/>
      <c r="Q441" s="644"/>
      <c r="R441" s="644"/>
      <c r="S441" s="645"/>
      <c r="T441" s="727"/>
      <c r="U441" s="2383"/>
      <c r="V441" s="2383"/>
      <c r="W441" s="1645"/>
      <c r="X441" s="1645"/>
      <c r="Y441" s="1645"/>
      <c r="Z441" s="1645"/>
      <c r="AA441" s="1645"/>
      <c r="AB441" s="1169"/>
      <c r="AC441" s="2384"/>
      <c r="AD441" s="638"/>
      <c r="AE441" s="1169"/>
      <c r="AF441" s="1169"/>
      <c r="AG441" s="1645"/>
      <c r="AH441" s="1645"/>
      <c r="AI441" s="1645"/>
      <c r="AJ441" s="1645"/>
      <c r="AK441" s="1645"/>
      <c r="AL441" s="1645"/>
      <c r="AM441" s="1645"/>
      <c r="AN441" s="1645"/>
      <c r="AO441" s="1645"/>
      <c r="AP441" s="1645"/>
      <c r="AQ441" s="1645"/>
      <c r="AR441" s="1645"/>
      <c r="AS441" s="1645"/>
      <c r="AT441" s="1645"/>
      <c r="AU441" s="1645"/>
      <c r="AV441" s="1645"/>
      <c r="AW441" s="1645"/>
      <c r="AX441" s="1645"/>
      <c r="AY441" s="1645"/>
      <c r="AZ441" s="1645"/>
      <c r="BA441" s="1645"/>
      <c r="BB441" s="1645"/>
      <c r="BC441" s="1645"/>
      <c r="BD441" s="1645"/>
      <c r="BE441" s="1645"/>
      <c r="BF441" s="1645"/>
      <c r="BG441" s="1645"/>
      <c r="BH441" s="1645"/>
      <c r="BI441" s="1645"/>
      <c r="BJ441" s="1645"/>
      <c r="BK441" s="1645"/>
      <c r="BL441" s="1645"/>
      <c r="BM441" s="1645"/>
      <c r="BN441" s="1645"/>
      <c r="BO441" s="1645"/>
      <c r="BP441" s="1645"/>
      <c r="BQ441" s="1645"/>
      <c r="BR441" s="1645"/>
      <c r="BS441" s="1645"/>
      <c r="BT441" s="1645"/>
      <c r="BU441" s="1645"/>
      <c r="BV441" s="1645"/>
      <c r="BW441" s="1645"/>
      <c r="BX441" s="1645"/>
      <c r="BY441" s="1645"/>
      <c r="BZ441" s="1645"/>
      <c r="CA441" s="1645"/>
      <c r="CB441" s="1645"/>
      <c r="CC441" s="1645"/>
      <c r="CD441" s="1645"/>
      <c r="CE441" s="1645"/>
      <c r="CF441" s="1859"/>
    </row>
    <row customHeight="1" ht="11.25" hidden="1">
      <c r="A442" s="1815"/>
      <c r="B442" s="1169"/>
      <c r="C442" s="421"/>
      <c r="D442" s="2588"/>
      <c r="E442" s="658" t="s">
        <v>22</v>
      </c>
      <c r="F442" s="1177" t="s">
        <v>22</v>
      </c>
      <c r="G442" s="1177" t="s">
        <v>1088</v>
      </c>
      <c r="H442" s="660" t="s">
        <v>22</v>
      </c>
      <c r="I442" s="660"/>
      <c r="J442" s="660"/>
      <c r="K442" s="660"/>
      <c r="L442" s="660"/>
      <c r="M442" s="660"/>
      <c r="N442" s="660"/>
      <c r="O442" s="660"/>
      <c r="P442" s="660"/>
      <c r="Q442" s="660"/>
      <c r="R442" s="661"/>
      <c r="S442" s="662"/>
      <c r="T442" s="727"/>
      <c r="U442" s="2383"/>
      <c r="V442" s="2383"/>
      <c r="W442" s="1169"/>
      <c r="X442" s="1169"/>
      <c r="Y442" s="1169"/>
      <c r="Z442" s="1169"/>
      <c r="AA442" s="1645"/>
      <c r="AB442" s="1169"/>
      <c r="AC442" s="2384"/>
      <c r="AD442" s="638"/>
      <c r="AE442" s="1169"/>
      <c r="AF442" s="1169"/>
      <c r="AG442" s="1645"/>
      <c r="AH442" s="1645"/>
      <c r="AI442" s="1645"/>
      <c r="AJ442" s="1645"/>
      <c r="AK442" s="1645"/>
      <c r="AL442" s="1645"/>
      <c r="AM442" s="1645"/>
      <c r="AN442" s="1645"/>
      <c r="AO442" s="1645"/>
      <c r="AP442" s="1645"/>
      <c r="AQ442" s="1645"/>
      <c r="AR442" s="1645"/>
      <c r="AS442" s="1645"/>
      <c r="AT442" s="1645"/>
      <c r="AU442" s="1645"/>
      <c r="AV442" s="1645"/>
      <c r="AW442" s="1645"/>
      <c r="AX442" s="1645"/>
      <c r="AY442" s="1645"/>
      <c r="AZ442" s="1645"/>
      <c r="BA442" s="1645"/>
      <c r="BB442" s="1645"/>
      <c r="BC442" s="1645"/>
      <c r="BD442" s="1645"/>
      <c r="BE442" s="1645"/>
      <c r="BF442" s="1645"/>
      <c r="BG442" s="1645"/>
      <c r="BH442" s="1645"/>
      <c r="BI442" s="1645"/>
      <c r="BJ442" s="1645"/>
      <c r="BK442" s="1645"/>
      <c r="BL442" s="1645"/>
      <c r="BM442" s="1645"/>
      <c r="BN442" s="1645"/>
      <c r="BO442" s="1645"/>
      <c r="BP442" s="1645"/>
      <c r="BQ442" s="1645"/>
      <c r="BR442" s="1645"/>
      <c r="BS442" s="1645"/>
      <c r="BT442" s="1645"/>
      <c r="BU442" s="1645"/>
      <c r="BV442" s="1169"/>
      <c r="BW442" s="1169"/>
      <c r="BX442" s="1169"/>
      <c r="BY442" s="1169"/>
      <c r="BZ442" s="1169"/>
      <c r="CA442" s="1169"/>
      <c r="CB442" s="1169"/>
      <c r="CC442" s="1169"/>
      <c r="CD442" s="1169"/>
      <c r="CE442" s="1169"/>
      <c r="CF442" s="1859"/>
    </row>
    <row customHeight="1" ht="5.25" hidden="1">
      <c r="A443" s="1802"/>
      <c r="B443" s="1645"/>
      <c r="C443" s="1645"/>
      <c r="D443" s="2588"/>
      <c r="E443" s="1048"/>
      <c r="F443" s="1048"/>
      <c r="G443" s="1048"/>
      <c r="H443" s="1048"/>
      <c r="I443" s="1048"/>
      <c r="J443" s="1048"/>
      <c r="K443" s="1048"/>
      <c r="L443" s="1048"/>
      <c r="M443" s="1048"/>
      <c r="N443" s="1048"/>
      <c r="O443" s="1048"/>
      <c r="P443" s="1048"/>
      <c r="Q443" s="1049"/>
      <c r="R443" s="1050"/>
      <c r="S443" s="1051"/>
      <c r="T443" s="726" t="s">
        <v>1085</v>
      </c>
      <c r="U443" s="2383">
        <v>1</v>
      </c>
      <c r="V443" s="2383" t="s">
        <v>1048</v>
      </c>
      <c r="W443" s="1645"/>
      <c r="X443" s="1645"/>
      <c r="Y443" s="1645"/>
      <c r="Z443" s="1645"/>
      <c r="AA443" s="1645"/>
      <c r="AB443" s="1645"/>
      <c r="AC443" s="1046"/>
      <c r="AD443" s="1047"/>
      <c r="AE443" s="1645"/>
      <c r="AF443" s="1645"/>
      <c r="AG443" s="1645"/>
      <c r="AH443" s="1645"/>
      <c r="AI443" s="1645"/>
      <c r="AJ443" s="1645"/>
      <c r="AK443" s="1645"/>
      <c r="AL443" s="1645"/>
      <c r="AM443" s="1645"/>
      <c r="AN443" s="1645"/>
      <c r="AO443" s="1645"/>
      <c r="AP443" s="1645"/>
      <c r="AQ443" s="1645"/>
      <c r="AR443" s="1645"/>
      <c r="AS443" s="1645"/>
      <c r="AT443" s="1645"/>
      <c r="AU443" s="1645"/>
      <c r="AV443" s="1645"/>
      <c r="AW443" s="1645"/>
      <c r="AX443" s="1645"/>
      <c r="AY443" s="1645"/>
      <c r="AZ443" s="1645"/>
      <c r="BA443" s="1645"/>
      <c r="BB443" s="1645"/>
      <c r="BC443" s="1645"/>
      <c r="BD443" s="1645"/>
      <c r="BE443" s="1645"/>
      <c r="BF443" s="1645"/>
      <c r="BG443" s="1645"/>
      <c r="BH443" s="1645"/>
      <c r="BI443" s="1645"/>
      <c r="BJ443" s="1645"/>
      <c r="BK443" s="1645"/>
      <c r="BL443" s="1645"/>
      <c r="BM443" s="1645"/>
      <c r="BN443" s="1645"/>
      <c r="BO443" s="1645"/>
      <c r="BP443" s="1645"/>
      <c r="BQ443" s="1645"/>
      <c r="BR443" s="1645"/>
      <c r="BS443" s="1645"/>
      <c r="BT443" s="1645"/>
      <c r="BU443" s="1645"/>
      <c r="BV443" s="1645"/>
      <c r="BW443" s="1645"/>
      <c r="BX443" s="1645"/>
      <c r="BY443" s="1645"/>
      <c r="BZ443" s="1645"/>
      <c r="CA443" s="1645"/>
      <c r="CB443" s="1645"/>
      <c r="CC443" s="1645"/>
      <c r="CD443" s="1645"/>
      <c r="CE443" s="1645"/>
      <c r="CF443" s="1325"/>
    </row>
    <row customHeight="1" ht="5.25" hidden="1">
      <c r="A444" s="1802"/>
      <c r="B444" s="1645"/>
      <c r="C444" s="1645"/>
      <c r="D444" s="2588"/>
      <c r="E444" s="644"/>
      <c r="F444" s="644"/>
      <c r="G444" s="644"/>
      <c r="H444" s="644"/>
      <c r="I444" s="644"/>
      <c r="J444" s="644"/>
      <c r="K444" s="644"/>
      <c r="L444" s="644"/>
      <c r="M444" s="644"/>
      <c r="N444" s="644"/>
      <c r="O444" s="644"/>
      <c r="P444" s="644"/>
      <c r="Q444" s="644"/>
      <c r="R444" s="644"/>
      <c r="S444" s="645"/>
      <c r="T444" s="727"/>
      <c r="U444" s="2383"/>
      <c r="V444" s="2383"/>
      <c r="W444" s="1645"/>
      <c r="X444" s="1645"/>
      <c r="Y444" s="1645"/>
      <c r="Z444" s="1645"/>
      <c r="AA444" s="1645"/>
      <c r="AB444" s="1645"/>
      <c r="AC444" s="1046"/>
      <c r="AD444" s="1047"/>
      <c r="AE444" s="1645"/>
      <c r="AF444" s="1645"/>
      <c r="AG444" s="1645"/>
      <c r="AH444" s="1645"/>
      <c r="AI444" s="1645"/>
      <c r="AJ444" s="1645"/>
      <c r="AK444" s="1645"/>
      <c r="AL444" s="1645"/>
      <c r="AM444" s="1645"/>
      <c r="AN444" s="1645"/>
      <c r="AO444" s="1645"/>
      <c r="AP444" s="1645"/>
      <c r="AQ444" s="1645"/>
      <c r="AR444" s="1645"/>
      <c r="AS444" s="1645"/>
      <c r="AT444" s="1645"/>
      <c r="AU444" s="1645"/>
      <c r="AV444" s="1645"/>
      <c r="AW444" s="1645"/>
      <c r="AX444" s="1645"/>
      <c r="AY444" s="1645"/>
      <c r="AZ444" s="1645"/>
      <c r="BA444" s="1645"/>
      <c r="BB444" s="1645"/>
      <c r="BC444" s="1645"/>
      <c r="BD444" s="1645"/>
      <c r="BE444" s="1645"/>
      <c r="BF444" s="1645"/>
      <c r="BG444" s="1645"/>
      <c r="BH444" s="1645"/>
      <c r="BI444" s="1645"/>
      <c r="BJ444" s="1645"/>
      <c r="BK444" s="1645"/>
      <c r="BL444" s="1645"/>
      <c r="BM444" s="1645"/>
      <c r="BN444" s="1645"/>
      <c r="BO444" s="1645"/>
      <c r="BP444" s="1645"/>
      <c r="BQ444" s="1645"/>
      <c r="BR444" s="1645"/>
      <c r="BS444" s="1645"/>
      <c r="BT444" s="1645"/>
      <c r="BU444" s="1645"/>
      <c r="BV444" s="1645"/>
      <c r="BW444" s="1645"/>
      <c r="BX444" s="1645"/>
      <c r="BY444" s="1645"/>
      <c r="BZ444" s="1645"/>
      <c r="CA444" s="1645"/>
      <c r="CB444" s="1645"/>
      <c r="CC444" s="1645"/>
      <c r="CD444" s="1645"/>
      <c r="CE444" s="1645"/>
      <c r="CF444" s="1325"/>
    </row>
    <row customHeight="1" ht="5.25" hidden="1">
      <c r="A445" s="1802"/>
      <c r="B445" s="1645"/>
      <c r="C445" s="1645"/>
      <c r="D445" s="2589"/>
      <c r="E445" s="1052"/>
      <c r="F445" s="1053"/>
      <c r="G445" s="1053"/>
      <c r="H445" s="1054"/>
      <c r="I445" s="1054"/>
      <c r="J445" s="1054"/>
      <c r="K445" s="1054"/>
      <c r="L445" s="1054"/>
      <c r="M445" s="1054"/>
      <c r="N445" s="1054"/>
      <c r="O445" s="1054"/>
      <c r="P445" s="1054"/>
      <c r="Q445" s="1054"/>
      <c r="R445" s="955"/>
      <c r="S445" s="1055"/>
      <c r="T445" s="727"/>
      <c r="U445" s="2383"/>
      <c r="V445" s="2383"/>
      <c r="W445" s="1645"/>
      <c r="X445" s="1645"/>
      <c r="Y445" s="1645"/>
      <c r="Z445" s="1645"/>
      <c r="AA445" s="1645"/>
      <c r="AB445" s="1645"/>
      <c r="AC445" s="1046"/>
      <c r="AD445" s="1047"/>
      <c r="AE445" s="1645"/>
      <c r="AF445" s="1645"/>
      <c r="AG445" s="1645"/>
      <c r="AH445" s="1645"/>
      <c r="AI445" s="1645"/>
      <c r="AJ445" s="1645"/>
      <c r="AK445" s="1645"/>
      <c r="AL445" s="1645"/>
      <c r="AM445" s="1645"/>
      <c r="AN445" s="1645"/>
      <c r="AO445" s="1645"/>
      <c r="AP445" s="1645"/>
      <c r="AQ445" s="1645"/>
      <c r="AR445" s="1645"/>
      <c r="AS445" s="1645"/>
      <c r="AT445" s="1645"/>
      <c r="AU445" s="1645"/>
      <c r="AV445" s="1645"/>
      <c r="AW445" s="1645"/>
      <c r="AX445" s="1645"/>
      <c r="AY445" s="1645"/>
      <c r="AZ445" s="1645"/>
      <c r="BA445" s="1645"/>
      <c r="BB445" s="1645"/>
      <c r="BC445" s="1645"/>
      <c r="BD445" s="1645"/>
      <c r="BE445" s="1645"/>
      <c r="BF445" s="1645"/>
      <c r="BG445" s="1645"/>
      <c r="BH445" s="1645"/>
      <c r="BI445" s="1645"/>
      <c r="BJ445" s="1645"/>
      <c r="BK445" s="1645"/>
      <c r="BL445" s="1645"/>
      <c r="BM445" s="1645"/>
      <c r="BN445" s="1645"/>
      <c r="BO445" s="1645"/>
      <c r="BP445" s="1645"/>
      <c r="BQ445" s="1645"/>
      <c r="BR445" s="1645"/>
      <c r="BS445" s="1645"/>
      <c r="BT445" s="1645"/>
      <c r="BU445" s="1645"/>
      <c r="BV445" s="1645"/>
      <c r="BW445" s="1645"/>
      <c r="BX445" s="1645"/>
      <c r="BY445" s="1645"/>
      <c r="BZ445" s="1645"/>
      <c r="CA445" s="1645"/>
      <c r="CB445" s="1645"/>
      <c r="CC445" s="1645"/>
      <c r="CD445" s="1645"/>
      <c r="CE445" s="1645"/>
      <c r="CF445" s="1325"/>
    </row>
    <row customHeight="1" ht="15" hidden="1">
      <c r="A446" s="632" t="s">
        <v>303</v>
      </c>
      <c r="B446" s="633"/>
      <c r="C446" s="633" t="s">
        <v>22</v>
      </c>
      <c r="D446" s="2587" t="s">
        <v>1135</v>
      </c>
      <c r="E446" s="2386" t="s">
        <v>196</v>
      </c>
      <c r="F446" s="2387"/>
      <c r="G446" s="2388"/>
      <c r="H446" s="2392" t="str">
        <f>IF(A446="","",INDEX(DIFFERENTIATION_UNMERGE_VD,MATCH(A446,DIFFERENTIATION_ID_DIFF,0)))</f>
        <v>Производство тепловой энергии. Некомбинированная выработка</v>
      </c>
      <c r="I446" s="2392"/>
      <c r="J446" s="2392"/>
      <c r="K446" s="2392"/>
      <c r="L446" s="2392"/>
      <c r="M446" s="2392"/>
      <c r="N446" s="2392"/>
      <c r="O446" s="2392"/>
      <c r="P446" s="2392"/>
      <c r="Q446" s="2392"/>
      <c r="R446" s="2392"/>
      <c r="S446" s="728"/>
      <c r="T446" s="725"/>
      <c r="U446" s="634"/>
      <c r="V446" s="634"/>
      <c r="W446" s="635"/>
      <c r="X446" s="635"/>
      <c r="Y446" s="635"/>
      <c r="Z446" s="635"/>
      <c r="AA446" s="636"/>
      <c r="AB446" s="637"/>
      <c r="AC446" s="2384"/>
      <c r="AD446" s="638"/>
      <c r="AE446" s="639" t="s">
        <v>22</v>
      </c>
      <c r="AF446" s="639"/>
      <c r="AG446" s="640" t="s">
        <v>1082</v>
      </c>
      <c r="AH446" s="641">
        <v>3</v>
      </c>
      <c r="AI446" s="634"/>
      <c r="AJ446" s="634"/>
      <c r="AK446" s="634"/>
      <c r="AL446" s="634"/>
      <c r="AM446" s="634"/>
      <c r="AN446" s="634"/>
      <c r="AO446" s="634"/>
      <c r="AP446" s="634"/>
      <c r="AQ446" s="634"/>
      <c r="AR446" s="634"/>
      <c r="AS446" s="634"/>
      <c r="AT446" s="634"/>
      <c r="AU446" s="634"/>
      <c r="AV446" s="634"/>
      <c r="AW446" s="634"/>
      <c r="AX446" s="634"/>
      <c r="AY446" s="634"/>
      <c r="AZ446" s="634"/>
      <c r="BA446" s="634"/>
      <c r="BB446" s="634"/>
      <c r="BC446" s="634"/>
      <c r="BD446" s="634"/>
      <c r="BE446" s="634"/>
      <c r="BF446" s="634"/>
      <c r="BG446" s="634"/>
      <c r="BH446" s="634"/>
      <c r="BI446" s="634"/>
      <c r="BJ446" s="634"/>
      <c r="BK446" s="634"/>
      <c r="BL446" s="634"/>
      <c r="BM446" s="634"/>
      <c r="BN446" s="634"/>
      <c r="BO446" s="634"/>
      <c r="BP446" s="634"/>
      <c r="BQ446" s="634"/>
      <c r="BR446" s="634"/>
      <c r="BS446" s="634"/>
      <c r="BT446" s="634"/>
      <c r="BU446" s="634"/>
      <c r="BV446" s="635"/>
      <c r="BW446" s="635"/>
      <c r="BX446" s="635"/>
      <c r="BY446" s="635"/>
      <c r="BZ446" s="635"/>
      <c r="CA446" s="635"/>
      <c r="CB446" s="635"/>
      <c r="CC446" s="635"/>
      <c r="CD446" s="635"/>
      <c r="CE446" s="635"/>
      <c r="CF446" s="1859"/>
    </row>
    <row customHeight="1" ht="15" hidden="1">
      <c r="A447" s="632"/>
      <c r="B447" s="633"/>
      <c r="C447" s="633"/>
      <c r="D447" s="2588"/>
      <c r="E447" s="2386" t="s">
        <v>1037</v>
      </c>
      <c r="F447" s="2387"/>
      <c r="G447" s="2388"/>
      <c r="H447" s="2392" t="str">
        <f>IF(A446="","",INDEX(DIFFERENTIATION_UNMERGE_AREA,MATCH(A446,DIFFERENTIATION_ID_DIFF,0)))</f>
        <v>Территория 7</v>
      </c>
      <c r="I447" s="2392"/>
      <c r="J447" s="2392"/>
      <c r="K447" s="2392"/>
      <c r="L447" s="2392"/>
      <c r="M447" s="2392"/>
      <c r="N447" s="2392"/>
      <c r="O447" s="2392"/>
      <c r="P447" s="2392"/>
      <c r="Q447" s="2392"/>
      <c r="R447" s="2392"/>
      <c r="S447" s="728"/>
      <c r="T447" s="725"/>
      <c r="U447" s="634"/>
      <c r="V447" s="634"/>
      <c r="W447" s="635"/>
      <c r="X447" s="635"/>
      <c r="Y447" s="635"/>
      <c r="Z447" s="635"/>
      <c r="AA447" s="636"/>
      <c r="AB447" s="637"/>
      <c r="AC447" s="2384"/>
      <c r="AD447" s="638"/>
      <c r="AE447" s="639"/>
      <c r="AF447" s="639"/>
      <c r="AG447" s="640"/>
      <c r="AH447" s="641"/>
      <c r="AI447" s="634"/>
      <c r="AJ447" s="634"/>
      <c r="AK447" s="634"/>
      <c r="AL447" s="634"/>
      <c r="AM447" s="634"/>
      <c r="AN447" s="634"/>
      <c r="AO447" s="634"/>
      <c r="AP447" s="634"/>
      <c r="AQ447" s="634"/>
      <c r="AR447" s="634"/>
      <c r="AS447" s="634"/>
      <c r="AT447" s="634"/>
      <c r="AU447" s="634"/>
      <c r="AV447" s="634"/>
      <c r="AW447" s="634"/>
      <c r="AX447" s="634"/>
      <c r="AY447" s="634"/>
      <c r="AZ447" s="634"/>
      <c r="BA447" s="634"/>
      <c r="BB447" s="634"/>
      <c r="BC447" s="634"/>
      <c r="BD447" s="634"/>
      <c r="BE447" s="634"/>
      <c r="BF447" s="634"/>
      <c r="BG447" s="634"/>
      <c r="BH447" s="634"/>
      <c r="BI447" s="634"/>
      <c r="BJ447" s="634"/>
      <c r="BK447" s="634"/>
      <c r="BL447" s="634"/>
      <c r="BM447" s="634"/>
      <c r="BN447" s="634"/>
      <c r="BO447" s="634"/>
      <c r="BP447" s="634"/>
      <c r="BQ447" s="634"/>
      <c r="BR447" s="634"/>
      <c r="BS447" s="634"/>
      <c r="BT447" s="634"/>
      <c r="BU447" s="634"/>
      <c r="BV447" s="635"/>
      <c r="BW447" s="635"/>
      <c r="BX447" s="635"/>
      <c r="BY447" s="635"/>
      <c r="BZ447" s="635"/>
      <c r="CA447" s="635"/>
      <c r="CB447" s="635"/>
      <c r="CC447" s="635"/>
      <c r="CD447" s="635"/>
      <c r="CE447" s="635"/>
      <c r="CF447" s="1859"/>
    </row>
    <row customHeight="1" ht="15" hidden="1">
      <c r="A448" s="632"/>
      <c r="B448" s="633"/>
      <c r="C448" s="633"/>
      <c r="D448" s="2588"/>
      <c r="E448" s="2386" t="s">
        <v>1038</v>
      </c>
      <c r="F448" s="2387"/>
      <c r="G448" s="2388"/>
      <c r="H448" s="2392" t="str">
        <f>IF(A446="","",INDEX(DIFFERENTIATION_UNMERGE_SYSTEM,MATCH(A446,DIFFERENTIATION_ID_DIFF,0)))</f>
        <v>пгт Безенчук, ул. Солодухина, 167, котельная № 4-7</v>
      </c>
      <c r="I448" s="2392"/>
      <c r="J448" s="2392"/>
      <c r="K448" s="2392"/>
      <c r="L448" s="2392"/>
      <c r="M448" s="2392"/>
      <c r="N448" s="2392"/>
      <c r="O448" s="2392"/>
      <c r="P448" s="2392"/>
      <c r="Q448" s="2392"/>
      <c r="R448" s="2392"/>
      <c r="S448" s="728"/>
      <c r="T448" s="725"/>
      <c r="U448" s="634"/>
      <c r="V448" s="634"/>
      <c r="W448" s="635"/>
      <c r="X448" s="635"/>
      <c r="Y448" s="635"/>
      <c r="Z448" s="635"/>
      <c r="AA448" s="636"/>
      <c r="AB448" s="637"/>
      <c r="AC448" s="2384"/>
      <c r="AD448" s="638"/>
      <c r="AE448" s="639"/>
      <c r="AF448" s="639"/>
      <c r="AG448" s="640"/>
      <c r="AH448" s="641"/>
      <c r="AI448" s="634"/>
      <c r="AJ448" s="634"/>
      <c r="AK448" s="634"/>
      <c r="AL448" s="634"/>
      <c r="AM448" s="634"/>
      <c r="AN448" s="634"/>
      <c r="AO448" s="634"/>
      <c r="AP448" s="634"/>
      <c r="AQ448" s="634"/>
      <c r="AR448" s="634"/>
      <c r="AS448" s="634"/>
      <c r="AT448" s="634"/>
      <c r="AU448" s="634"/>
      <c r="AV448" s="634"/>
      <c r="AW448" s="634"/>
      <c r="AX448" s="634"/>
      <c r="AY448" s="634"/>
      <c r="AZ448" s="634"/>
      <c r="BA448" s="634"/>
      <c r="BB448" s="634"/>
      <c r="BC448" s="634"/>
      <c r="BD448" s="634"/>
      <c r="BE448" s="634"/>
      <c r="BF448" s="634"/>
      <c r="BG448" s="634"/>
      <c r="BH448" s="634"/>
      <c r="BI448" s="634"/>
      <c r="BJ448" s="634"/>
      <c r="BK448" s="634"/>
      <c r="BL448" s="634"/>
      <c r="BM448" s="634"/>
      <c r="BN448" s="634"/>
      <c r="BO448" s="634"/>
      <c r="BP448" s="634"/>
      <c r="BQ448" s="634"/>
      <c r="BR448" s="634"/>
      <c r="BS448" s="634"/>
      <c r="BT448" s="634"/>
      <c r="BU448" s="634"/>
      <c r="BV448" s="635"/>
      <c r="BW448" s="635"/>
      <c r="BX448" s="635"/>
      <c r="BY448" s="635"/>
      <c r="BZ448" s="635"/>
      <c r="CA448" s="635"/>
      <c r="CB448" s="635"/>
      <c r="CC448" s="635"/>
      <c r="CD448" s="635"/>
      <c r="CE448" s="635"/>
      <c r="CF448" s="1859"/>
    </row>
    <row customHeight="1" ht="24.75" hidden="1">
      <c r="A449" s="1815"/>
      <c r="B449" s="1169"/>
      <c r="C449" s="421"/>
      <c r="D449" s="2588"/>
      <c r="E449" s="2385" t="s">
        <v>1083</v>
      </c>
      <c r="F449" s="2385"/>
      <c r="G449" s="2385"/>
      <c r="H449" s="2385"/>
      <c r="I449" s="2385"/>
      <c r="J449" s="2385"/>
      <c r="K449" s="2385"/>
      <c r="L449" s="2385"/>
      <c r="M449" s="2385"/>
      <c r="N449" s="2385"/>
      <c r="O449" s="2385"/>
      <c r="P449" s="2385"/>
      <c r="Q449" s="567">
        <f>SUMIF(T450:T451,"i",Q450:Q451)</f>
        <v>0</v>
      </c>
      <c r="R449" s="1026"/>
      <c r="S449" s="1807" t="s">
        <v>1084</v>
      </c>
      <c r="T449" s="726" t="s">
        <v>1085</v>
      </c>
      <c r="U449" s="2383">
        <v>1</v>
      </c>
      <c r="V449" s="2383" t="s">
        <v>1048</v>
      </c>
      <c r="W449" s="1169"/>
      <c r="X449" s="1169"/>
      <c r="Y449" s="1169"/>
      <c r="Z449" s="1169"/>
      <c r="AA449" s="1645"/>
      <c r="AB449" s="1169"/>
      <c r="AC449" s="2384"/>
      <c r="AD449" s="638"/>
      <c r="AE449" s="1169"/>
      <c r="AF449" s="1169"/>
      <c r="AG449" s="1645"/>
      <c r="AH449" s="1645"/>
      <c r="AI449" s="1645"/>
      <c r="AJ449" s="1645"/>
      <c r="AK449" s="1645"/>
      <c r="AL449" s="1645"/>
      <c r="AM449" s="1645"/>
      <c r="AN449" s="1645"/>
      <c r="AO449" s="1645"/>
      <c r="AP449" s="1645"/>
      <c r="AQ449" s="1645"/>
      <c r="AR449" s="1645"/>
      <c r="AS449" s="1645"/>
      <c r="AT449" s="1645"/>
      <c r="AU449" s="1645"/>
      <c r="AV449" s="1645"/>
      <c r="AW449" s="1645"/>
      <c r="AX449" s="1645"/>
      <c r="AY449" s="1645"/>
      <c r="AZ449" s="1645"/>
      <c r="BA449" s="1645"/>
      <c r="BB449" s="1645"/>
      <c r="BC449" s="1645"/>
      <c r="BD449" s="1645"/>
      <c r="BE449" s="1645"/>
      <c r="BF449" s="1645"/>
      <c r="BG449" s="1645"/>
      <c r="BH449" s="1645"/>
      <c r="BI449" s="1645"/>
      <c r="BJ449" s="1645"/>
      <c r="BK449" s="1645"/>
      <c r="BL449" s="1645"/>
      <c r="BM449" s="1645"/>
      <c r="BN449" s="1645"/>
      <c r="BO449" s="1645"/>
      <c r="BP449" s="1645"/>
      <c r="BQ449" s="1645"/>
      <c r="BR449" s="1645"/>
      <c r="BS449" s="1645"/>
      <c r="BT449" s="1645"/>
      <c r="BU449" s="1645"/>
      <c r="BV449" s="1169"/>
      <c r="BW449" s="1169"/>
      <c r="BX449" s="1169"/>
      <c r="BY449" s="1169"/>
      <c r="BZ449" s="1169"/>
      <c r="CA449" s="1169"/>
      <c r="CB449" s="1169"/>
      <c r="CC449" s="1169"/>
      <c r="CD449" s="1169"/>
      <c r="CE449" s="1169"/>
      <c r="CF449" s="1859"/>
    </row>
    <row customHeight="1" ht="11.25" hidden="1">
      <c r="A450" s="1802"/>
      <c r="B450" s="1645"/>
      <c r="C450" s="1645"/>
      <c r="D450" s="2588"/>
      <c r="E450" s="644"/>
      <c r="F450" s="644">
        <v>0</v>
      </c>
      <c r="G450" s="644"/>
      <c r="H450" s="644"/>
      <c r="I450" s="644"/>
      <c r="J450" s="644"/>
      <c r="K450" s="644"/>
      <c r="L450" s="644"/>
      <c r="M450" s="644"/>
      <c r="N450" s="644"/>
      <c r="O450" s="644"/>
      <c r="P450" s="644"/>
      <c r="Q450" s="644"/>
      <c r="R450" s="644"/>
      <c r="S450" s="645"/>
      <c r="T450" s="727"/>
      <c r="U450" s="2383"/>
      <c r="V450" s="2383"/>
      <c r="W450" s="1645"/>
      <c r="X450" s="1645"/>
      <c r="Y450" s="1645"/>
      <c r="Z450" s="1645"/>
      <c r="AA450" s="1645"/>
      <c r="AB450" s="1169"/>
      <c r="AC450" s="2384"/>
      <c r="AD450" s="638"/>
      <c r="AE450" s="1169"/>
      <c r="AF450" s="1169"/>
      <c r="AG450" s="1645"/>
      <c r="AH450" s="1645"/>
      <c r="AI450" s="1645"/>
      <c r="AJ450" s="1645"/>
      <c r="AK450" s="1645"/>
      <c r="AL450" s="1645"/>
      <c r="AM450" s="1645"/>
      <c r="AN450" s="1645"/>
      <c r="AO450" s="1645"/>
      <c r="AP450" s="1645"/>
      <c r="AQ450" s="1645"/>
      <c r="AR450" s="1645"/>
      <c r="AS450" s="1645"/>
      <c r="AT450" s="1645"/>
      <c r="AU450" s="1645"/>
      <c r="AV450" s="1645"/>
      <c r="AW450" s="1645"/>
      <c r="AX450" s="1645"/>
      <c r="AY450" s="1645"/>
      <c r="AZ450" s="1645"/>
      <c r="BA450" s="1645"/>
      <c r="BB450" s="1645"/>
      <c r="BC450" s="1645"/>
      <c r="BD450" s="1645"/>
      <c r="BE450" s="1645"/>
      <c r="BF450" s="1645"/>
      <c r="BG450" s="1645"/>
      <c r="BH450" s="1645"/>
      <c r="BI450" s="1645"/>
      <c r="BJ450" s="1645"/>
      <c r="BK450" s="1645"/>
      <c r="BL450" s="1645"/>
      <c r="BM450" s="1645"/>
      <c r="BN450" s="1645"/>
      <c r="BO450" s="1645"/>
      <c r="BP450" s="1645"/>
      <c r="BQ450" s="1645"/>
      <c r="BR450" s="1645"/>
      <c r="BS450" s="1645"/>
      <c r="BT450" s="1645"/>
      <c r="BU450" s="1645"/>
      <c r="BV450" s="1645"/>
      <c r="BW450" s="1645"/>
      <c r="BX450" s="1645"/>
      <c r="BY450" s="1645"/>
      <c r="BZ450" s="1645"/>
      <c r="CA450" s="1645"/>
      <c r="CB450" s="1645"/>
      <c r="CC450" s="1645"/>
      <c r="CD450" s="1645"/>
      <c r="CE450" s="1645"/>
      <c r="CF450" s="1859"/>
    </row>
    <row customHeight="1" ht="11.25" hidden="1">
      <c r="A451" s="1815"/>
      <c r="B451" s="1169"/>
      <c r="C451" s="421"/>
      <c r="D451" s="2588"/>
      <c r="E451" s="658" t="s">
        <v>22</v>
      </c>
      <c r="F451" s="1177" t="s">
        <v>22</v>
      </c>
      <c r="G451" s="1177" t="s">
        <v>1088</v>
      </c>
      <c r="H451" s="660" t="s">
        <v>22</v>
      </c>
      <c r="I451" s="660"/>
      <c r="J451" s="660"/>
      <c r="K451" s="660"/>
      <c r="L451" s="660"/>
      <c r="M451" s="660"/>
      <c r="N451" s="660"/>
      <c r="O451" s="660"/>
      <c r="P451" s="660"/>
      <c r="Q451" s="660"/>
      <c r="R451" s="661"/>
      <c r="S451" s="662"/>
      <c r="T451" s="727"/>
      <c r="U451" s="2383"/>
      <c r="V451" s="2383"/>
      <c r="W451" s="1169"/>
      <c r="X451" s="1169"/>
      <c r="Y451" s="1169"/>
      <c r="Z451" s="1169"/>
      <c r="AA451" s="1645"/>
      <c r="AB451" s="1169"/>
      <c r="AC451" s="2384"/>
      <c r="AD451" s="638"/>
      <c r="AE451" s="1169"/>
      <c r="AF451" s="1169"/>
      <c r="AG451" s="1645"/>
      <c r="AH451" s="1645"/>
      <c r="AI451" s="1645"/>
      <c r="AJ451" s="1645"/>
      <c r="AK451" s="1645"/>
      <c r="AL451" s="1645"/>
      <c r="AM451" s="1645"/>
      <c r="AN451" s="1645"/>
      <c r="AO451" s="1645"/>
      <c r="AP451" s="1645"/>
      <c r="AQ451" s="1645"/>
      <c r="AR451" s="1645"/>
      <c r="AS451" s="1645"/>
      <c r="AT451" s="1645"/>
      <c r="AU451" s="1645"/>
      <c r="AV451" s="1645"/>
      <c r="AW451" s="1645"/>
      <c r="AX451" s="1645"/>
      <c r="AY451" s="1645"/>
      <c r="AZ451" s="1645"/>
      <c r="BA451" s="1645"/>
      <c r="BB451" s="1645"/>
      <c r="BC451" s="1645"/>
      <c r="BD451" s="1645"/>
      <c r="BE451" s="1645"/>
      <c r="BF451" s="1645"/>
      <c r="BG451" s="1645"/>
      <c r="BH451" s="1645"/>
      <c r="BI451" s="1645"/>
      <c r="BJ451" s="1645"/>
      <c r="BK451" s="1645"/>
      <c r="BL451" s="1645"/>
      <c r="BM451" s="1645"/>
      <c r="BN451" s="1645"/>
      <c r="BO451" s="1645"/>
      <c r="BP451" s="1645"/>
      <c r="BQ451" s="1645"/>
      <c r="BR451" s="1645"/>
      <c r="BS451" s="1645"/>
      <c r="BT451" s="1645"/>
      <c r="BU451" s="1645"/>
      <c r="BV451" s="1169"/>
      <c r="BW451" s="1169"/>
      <c r="BX451" s="1169"/>
      <c r="BY451" s="1169"/>
      <c r="BZ451" s="1169"/>
      <c r="CA451" s="1169"/>
      <c r="CB451" s="1169"/>
      <c r="CC451" s="1169"/>
      <c r="CD451" s="1169"/>
      <c r="CE451" s="1169"/>
      <c r="CF451" s="1859"/>
    </row>
    <row customHeight="1" ht="5.25" hidden="1">
      <c r="A452" s="1802"/>
      <c r="B452" s="1645"/>
      <c r="C452" s="1645"/>
      <c r="D452" s="2588"/>
      <c r="E452" s="1048"/>
      <c r="F452" s="1048"/>
      <c r="G452" s="1048"/>
      <c r="H452" s="1048"/>
      <c r="I452" s="1048"/>
      <c r="J452" s="1048"/>
      <c r="K452" s="1048"/>
      <c r="L452" s="1048"/>
      <c r="M452" s="1048"/>
      <c r="N452" s="1048"/>
      <c r="O452" s="1048"/>
      <c r="P452" s="1048"/>
      <c r="Q452" s="1049"/>
      <c r="R452" s="1050"/>
      <c r="S452" s="1051"/>
      <c r="T452" s="726" t="s">
        <v>1085</v>
      </c>
      <c r="U452" s="2383">
        <v>1</v>
      </c>
      <c r="V452" s="2383" t="s">
        <v>1048</v>
      </c>
      <c r="W452" s="1645"/>
      <c r="X452" s="1645"/>
      <c r="Y452" s="1645"/>
      <c r="Z452" s="1645"/>
      <c r="AA452" s="1645"/>
      <c r="AB452" s="1645"/>
      <c r="AC452" s="1046"/>
      <c r="AD452" s="1047"/>
      <c r="AE452" s="1645"/>
      <c r="AF452" s="1645"/>
      <c r="AG452" s="1645"/>
      <c r="AH452" s="1645"/>
      <c r="AI452" s="1645"/>
      <c r="AJ452" s="1645"/>
      <c r="AK452" s="1645"/>
      <c r="AL452" s="1645"/>
      <c r="AM452" s="1645"/>
      <c r="AN452" s="1645"/>
      <c r="AO452" s="1645"/>
      <c r="AP452" s="1645"/>
      <c r="AQ452" s="1645"/>
      <c r="AR452" s="1645"/>
      <c r="AS452" s="1645"/>
      <c r="AT452" s="1645"/>
      <c r="AU452" s="1645"/>
      <c r="AV452" s="1645"/>
      <c r="AW452" s="1645"/>
      <c r="AX452" s="1645"/>
      <c r="AY452" s="1645"/>
      <c r="AZ452" s="1645"/>
      <c r="BA452" s="1645"/>
      <c r="BB452" s="1645"/>
      <c r="BC452" s="1645"/>
      <c r="BD452" s="1645"/>
      <c r="BE452" s="1645"/>
      <c r="BF452" s="1645"/>
      <c r="BG452" s="1645"/>
      <c r="BH452" s="1645"/>
      <c r="BI452" s="1645"/>
      <c r="BJ452" s="1645"/>
      <c r="BK452" s="1645"/>
      <c r="BL452" s="1645"/>
      <c r="BM452" s="1645"/>
      <c r="BN452" s="1645"/>
      <c r="BO452" s="1645"/>
      <c r="BP452" s="1645"/>
      <c r="BQ452" s="1645"/>
      <c r="BR452" s="1645"/>
      <c r="BS452" s="1645"/>
      <c r="BT452" s="1645"/>
      <c r="BU452" s="1645"/>
      <c r="BV452" s="1645"/>
      <c r="BW452" s="1645"/>
      <c r="BX452" s="1645"/>
      <c r="BY452" s="1645"/>
      <c r="BZ452" s="1645"/>
      <c r="CA452" s="1645"/>
      <c r="CB452" s="1645"/>
      <c r="CC452" s="1645"/>
      <c r="CD452" s="1645"/>
      <c r="CE452" s="1645"/>
      <c r="CF452" s="1325"/>
    </row>
    <row customHeight="1" ht="5.25" hidden="1">
      <c r="A453" s="1802"/>
      <c r="B453" s="1645"/>
      <c r="C453" s="1645"/>
      <c r="D453" s="2588"/>
      <c r="E453" s="644"/>
      <c r="F453" s="644"/>
      <c r="G453" s="644"/>
      <c r="H453" s="644"/>
      <c r="I453" s="644"/>
      <c r="J453" s="644"/>
      <c r="K453" s="644"/>
      <c r="L453" s="644"/>
      <c r="M453" s="644"/>
      <c r="N453" s="644"/>
      <c r="O453" s="644"/>
      <c r="P453" s="644"/>
      <c r="Q453" s="644"/>
      <c r="R453" s="644"/>
      <c r="S453" s="645"/>
      <c r="T453" s="727"/>
      <c r="U453" s="2383"/>
      <c r="V453" s="2383"/>
      <c r="W453" s="1645"/>
      <c r="X453" s="1645"/>
      <c r="Y453" s="1645"/>
      <c r="Z453" s="1645"/>
      <c r="AA453" s="1645"/>
      <c r="AB453" s="1645"/>
      <c r="AC453" s="1046"/>
      <c r="AD453" s="1047"/>
      <c r="AE453" s="1645"/>
      <c r="AF453" s="1645"/>
      <c r="AG453" s="1645"/>
      <c r="AH453" s="1645"/>
      <c r="AI453" s="1645"/>
      <c r="AJ453" s="1645"/>
      <c r="AK453" s="1645"/>
      <c r="AL453" s="1645"/>
      <c r="AM453" s="1645"/>
      <c r="AN453" s="1645"/>
      <c r="AO453" s="1645"/>
      <c r="AP453" s="1645"/>
      <c r="AQ453" s="1645"/>
      <c r="AR453" s="1645"/>
      <c r="AS453" s="1645"/>
      <c r="AT453" s="1645"/>
      <c r="AU453" s="1645"/>
      <c r="AV453" s="1645"/>
      <c r="AW453" s="1645"/>
      <c r="AX453" s="1645"/>
      <c r="AY453" s="1645"/>
      <c r="AZ453" s="1645"/>
      <c r="BA453" s="1645"/>
      <c r="BB453" s="1645"/>
      <c r="BC453" s="1645"/>
      <c r="BD453" s="1645"/>
      <c r="BE453" s="1645"/>
      <c r="BF453" s="1645"/>
      <c r="BG453" s="1645"/>
      <c r="BH453" s="1645"/>
      <c r="BI453" s="1645"/>
      <c r="BJ453" s="1645"/>
      <c r="BK453" s="1645"/>
      <c r="BL453" s="1645"/>
      <c r="BM453" s="1645"/>
      <c r="BN453" s="1645"/>
      <c r="BO453" s="1645"/>
      <c r="BP453" s="1645"/>
      <c r="BQ453" s="1645"/>
      <c r="BR453" s="1645"/>
      <c r="BS453" s="1645"/>
      <c r="BT453" s="1645"/>
      <c r="BU453" s="1645"/>
      <c r="BV453" s="1645"/>
      <c r="BW453" s="1645"/>
      <c r="BX453" s="1645"/>
      <c r="BY453" s="1645"/>
      <c r="BZ453" s="1645"/>
      <c r="CA453" s="1645"/>
      <c r="CB453" s="1645"/>
      <c r="CC453" s="1645"/>
      <c r="CD453" s="1645"/>
      <c r="CE453" s="1645"/>
      <c r="CF453" s="1325"/>
    </row>
    <row customHeight="1" ht="5.25" hidden="1">
      <c r="A454" s="1802"/>
      <c r="B454" s="1645"/>
      <c r="C454" s="1645"/>
      <c r="D454" s="2589"/>
      <c r="E454" s="1052"/>
      <c r="F454" s="1053"/>
      <c r="G454" s="1053"/>
      <c r="H454" s="1054"/>
      <c r="I454" s="1054"/>
      <c r="J454" s="1054"/>
      <c r="K454" s="1054"/>
      <c r="L454" s="1054"/>
      <c r="M454" s="1054"/>
      <c r="N454" s="1054"/>
      <c r="O454" s="1054"/>
      <c r="P454" s="1054"/>
      <c r="Q454" s="1054"/>
      <c r="R454" s="955"/>
      <c r="S454" s="1055"/>
      <c r="T454" s="727"/>
      <c r="U454" s="2383"/>
      <c r="V454" s="2383"/>
      <c r="W454" s="1645"/>
      <c r="X454" s="1645"/>
      <c r="Y454" s="1645"/>
      <c r="Z454" s="1645"/>
      <c r="AA454" s="1645"/>
      <c r="AB454" s="1645"/>
      <c r="AC454" s="1046"/>
      <c r="AD454" s="1047"/>
      <c r="AE454" s="1645"/>
      <c r="AF454" s="1645"/>
      <c r="AG454" s="1645"/>
      <c r="AH454" s="1645"/>
      <c r="AI454" s="1645"/>
      <c r="AJ454" s="1645"/>
      <c r="AK454" s="1645"/>
      <c r="AL454" s="1645"/>
      <c r="AM454" s="1645"/>
      <c r="AN454" s="1645"/>
      <c r="AO454" s="1645"/>
      <c r="AP454" s="1645"/>
      <c r="AQ454" s="1645"/>
      <c r="AR454" s="1645"/>
      <c r="AS454" s="1645"/>
      <c r="AT454" s="1645"/>
      <c r="AU454" s="1645"/>
      <c r="AV454" s="1645"/>
      <c r="AW454" s="1645"/>
      <c r="AX454" s="1645"/>
      <c r="AY454" s="1645"/>
      <c r="AZ454" s="1645"/>
      <c r="BA454" s="1645"/>
      <c r="BB454" s="1645"/>
      <c r="BC454" s="1645"/>
      <c r="BD454" s="1645"/>
      <c r="BE454" s="1645"/>
      <c r="BF454" s="1645"/>
      <c r="BG454" s="1645"/>
      <c r="BH454" s="1645"/>
      <c r="BI454" s="1645"/>
      <c r="BJ454" s="1645"/>
      <c r="BK454" s="1645"/>
      <c r="BL454" s="1645"/>
      <c r="BM454" s="1645"/>
      <c r="BN454" s="1645"/>
      <c r="BO454" s="1645"/>
      <c r="BP454" s="1645"/>
      <c r="BQ454" s="1645"/>
      <c r="BR454" s="1645"/>
      <c r="BS454" s="1645"/>
      <c r="BT454" s="1645"/>
      <c r="BU454" s="1645"/>
      <c r="BV454" s="1645"/>
      <c r="BW454" s="1645"/>
      <c r="BX454" s="1645"/>
      <c r="BY454" s="1645"/>
      <c r="BZ454" s="1645"/>
      <c r="CA454" s="1645"/>
      <c r="CB454" s="1645"/>
      <c r="CC454" s="1645"/>
      <c r="CD454" s="1645"/>
      <c r="CE454" s="1645"/>
      <c r="CF454" s="1325"/>
    </row>
    <row customHeight="1" ht="15" hidden="1">
      <c r="A455" s="632" t="s">
        <v>305</v>
      </c>
      <c r="B455" s="633"/>
      <c r="C455" s="633" t="s">
        <v>22</v>
      </c>
      <c r="D455" s="2587" t="s">
        <v>1136</v>
      </c>
      <c r="E455" s="2386" t="s">
        <v>196</v>
      </c>
      <c r="F455" s="2387"/>
      <c r="G455" s="2388"/>
      <c r="H455" s="2392" t="str">
        <f>IF(A455="","",INDEX(DIFFERENTIATION_UNMERGE_VD,MATCH(A455,DIFFERENTIATION_ID_DIFF,0)))</f>
        <v>Производство тепловой энергии. Некомбинированная выработка</v>
      </c>
      <c r="I455" s="2392"/>
      <c r="J455" s="2392"/>
      <c r="K455" s="2392"/>
      <c r="L455" s="2392"/>
      <c r="M455" s="2392"/>
      <c r="N455" s="2392"/>
      <c r="O455" s="2392"/>
      <c r="P455" s="2392"/>
      <c r="Q455" s="2392"/>
      <c r="R455" s="2392"/>
      <c r="S455" s="728"/>
      <c r="T455" s="725"/>
      <c r="U455" s="634"/>
      <c r="V455" s="634"/>
      <c r="W455" s="635"/>
      <c r="X455" s="635"/>
      <c r="Y455" s="635"/>
      <c r="Z455" s="635"/>
      <c r="AA455" s="636"/>
      <c r="AB455" s="637"/>
      <c r="AC455" s="2384"/>
      <c r="AD455" s="638"/>
      <c r="AE455" s="639" t="s">
        <v>22</v>
      </c>
      <c r="AF455" s="639"/>
      <c r="AG455" s="640" t="s">
        <v>1082</v>
      </c>
      <c r="AH455" s="641">
        <v>3</v>
      </c>
      <c r="AI455" s="634"/>
      <c r="AJ455" s="634"/>
      <c r="AK455" s="634"/>
      <c r="AL455" s="634"/>
      <c r="AM455" s="634"/>
      <c r="AN455" s="634"/>
      <c r="AO455" s="634"/>
      <c r="AP455" s="634"/>
      <c r="AQ455" s="634"/>
      <c r="AR455" s="634"/>
      <c r="AS455" s="634"/>
      <c r="AT455" s="634"/>
      <c r="AU455" s="634"/>
      <c r="AV455" s="634"/>
      <c r="AW455" s="634"/>
      <c r="AX455" s="634"/>
      <c r="AY455" s="634"/>
      <c r="AZ455" s="634"/>
      <c r="BA455" s="634"/>
      <c r="BB455" s="634"/>
      <c r="BC455" s="634"/>
      <c r="BD455" s="634"/>
      <c r="BE455" s="634"/>
      <c r="BF455" s="634"/>
      <c r="BG455" s="634"/>
      <c r="BH455" s="634"/>
      <c r="BI455" s="634"/>
      <c r="BJ455" s="634"/>
      <c r="BK455" s="634"/>
      <c r="BL455" s="634"/>
      <c r="BM455" s="634"/>
      <c r="BN455" s="634"/>
      <c r="BO455" s="634"/>
      <c r="BP455" s="634"/>
      <c r="BQ455" s="634"/>
      <c r="BR455" s="634"/>
      <c r="BS455" s="634"/>
      <c r="BT455" s="634"/>
      <c r="BU455" s="634"/>
      <c r="BV455" s="635"/>
      <c r="BW455" s="635"/>
      <c r="BX455" s="635"/>
      <c r="BY455" s="635"/>
      <c r="BZ455" s="635"/>
      <c r="CA455" s="635"/>
      <c r="CB455" s="635"/>
      <c r="CC455" s="635"/>
      <c r="CD455" s="635"/>
      <c r="CE455" s="635"/>
      <c r="CF455" s="1859"/>
    </row>
    <row customHeight="1" ht="15" hidden="1">
      <c r="A456" s="632"/>
      <c r="B456" s="633"/>
      <c r="C456" s="633"/>
      <c r="D456" s="2588"/>
      <c r="E456" s="2386" t="s">
        <v>1037</v>
      </c>
      <c r="F456" s="2387"/>
      <c r="G456" s="2388"/>
      <c r="H456" s="2392" t="str">
        <f>IF(A455="","",INDEX(DIFFERENTIATION_UNMERGE_AREA,MATCH(A455,DIFFERENTIATION_ID_DIFF,0)))</f>
        <v>Территория 7</v>
      </c>
      <c r="I456" s="2392"/>
      <c r="J456" s="2392"/>
      <c r="K456" s="2392"/>
      <c r="L456" s="2392"/>
      <c r="M456" s="2392"/>
      <c r="N456" s="2392"/>
      <c r="O456" s="2392"/>
      <c r="P456" s="2392"/>
      <c r="Q456" s="2392"/>
      <c r="R456" s="2392"/>
      <c r="S456" s="728"/>
      <c r="T456" s="725"/>
      <c r="U456" s="634"/>
      <c r="V456" s="634"/>
      <c r="W456" s="635"/>
      <c r="X456" s="635"/>
      <c r="Y456" s="635"/>
      <c r="Z456" s="635"/>
      <c r="AA456" s="636"/>
      <c r="AB456" s="637"/>
      <c r="AC456" s="2384"/>
      <c r="AD456" s="638"/>
      <c r="AE456" s="639"/>
      <c r="AF456" s="639"/>
      <c r="AG456" s="640"/>
      <c r="AH456" s="641"/>
      <c r="AI456" s="634"/>
      <c r="AJ456" s="634"/>
      <c r="AK456" s="634"/>
      <c r="AL456" s="634"/>
      <c r="AM456" s="634"/>
      <c r="AN456" s="634"/>
      <c r="AO456" s="634"/>
      <c r="AP456" s="634"/>
      <c r="AQ456" s="634"/>
      <c r="AR456" s="634"/>
      <c r="AS456" s="634"/>
      <c r="AT456" s="634"/>
      <c r="AU456" s="634"/>
      <c r="AV456" s="634"/>
      <c r="AW456" s="634"/>
      <c r="AX456" s="634"/>
      <c r="AY456" s="634"/>
      <c r="AZ456" s="634"/>
      <c r="BA456" s="634"/>
      <c r="BB456" s="634"/>
      <c r="BC456" s="634"/>
      <c r="BD456" s="634"/>
      <c r="BE456" s="634"/>
      <c r="BF456" s="634"/>
      <c r="BG456" s="634"/>
      <c r="BH456" s="634"/>
      <c r="BI456" s="634"/>
      <c r="BJ456" s="634"/>
      <c r="BK456" s="634"/>
      <c r="BL456" s="634"/>
      <c r="BM456" s="634"/>
      <c r="BN456" s="634"/>
      <c r="BO456" s="634"/>
      <c r="BP456" s="634"/>
      <c r="BQ456" s="634"/>
      <c r="BR456" s="634"/>
      <c r="BS456" s="634"/>
      <c r="BT456" s="634"/>
      <c r="BU456" s="634"/>
      <c r="BV456" s="635"/>
      <c r="BW456" s="635"/>
      <c r="BX456" s="635"/>
      <c r="BY456" s="635"/>
      <c r="BZ456" s="635"/>
      <c r="CA456" s="635"/>
      <c r="CB456" s="635"/>
      <c r="CC456" s="635"/>
      <c r="CD456" s="635"/>
      <c r="CE456" s="635"/>
      <c r="CF456" s="1859"/>
    </row>
    <row customHeight="1" ht="15" hidden="1">
      <c r="A457" s="632"/>
      <c r="B457" s="633"/>
      <c r="C457" s="633"/>
      <c r="D457" s="2588"/>
      <c r="E457" s="2386" t="s">
        <v>1038</v>
      </c>
      <c r="F457" s="2387"/>
      <c r="G457" s="2388"/>
      <c r="H457" s="2392" t="str">
        <f>IF(A455="","",INDEX(DIFFERENTIATION_UNMERGE_SYSTEM,MATCH(A455,DIFFERENTIATION_ID_DIFF,0)))</f>
        <v>пгт Безенчук, ул. Быковцева, 77в, котельная № 4-8</v>
      </c>
      <c r="I457" s="2392"/>
      <c r="J457" s="2392"/>
      <c r="K457" s="2392"/>
      <c r="L457" s="2392"/>
      <c r="M457" s="2392"/>
      <c r="N457" s="2392"/>
      <c r="O457" s="2392"/>
      <c r="P457" s="2392"/>
      <c r="Q457" s="2392"/>
      <c r="R457" s="2392"/>
      <c r="S457" s="728"/>
      <c r="T457" s="725"/>
      <c r="U457" s="634"/>
      <c r="V457" s="634"/>
      <c r="W457" s="635"/>
      <c r="X457" s="635"/>
      <c r="Y457" s="635"/>
      <c r="Z457" s="635"/>
      <c r="AA457" s="636"/>
      <c r="AB457" s="637"/>
      <c r="AC457" s="2384"/>
      <c r="AD457" s="638"/>
      <c r="AE457" s="639"/>
      <c r="AF457" s="639"/>
      <c r="AG457" s="640"/>
      <c r="AH457" s="641"/>
      <c r="AI457" s="634"/>
      <c r="AJ457" s="634"/>
      <c r="AK457" s="634"/>
      <c r="AL457" s="634"/>
      <c r="AM457" s="634"/>
      <c r="AN457" s="634"/>
      <c r="AO457" s="634"/>
      <c r="AP457" s="634"/>
      <c r="AQ457" s="634"/>
      <c r="AR457" s="634"/>
      <c r="AS457" s="634"/>
      <c r="AT457" s="634"/>
      <c r="AU457" s="634"/>
      <c r="AV457" s="634"/>
      <c r="AW457" s="634"/>
      <c r="AX457" s="634"/>
      <c r="AY457" s="634"/>
      <c r="AZ457" s="634"/>
      <c r="BA457" s="634"/>
      <c r="BB457" s="634"/>
      <c r="BC457" s="634"/>
      <c r="BD457" s="634"/>
      <c r="BE457" s="634"/>
      <c r="BF457" s="634"/>
      <c r="BG457" s="634"/>
      <c r="BH457" s="634"/>
      <c r="BI457" s="634"/>
      <c r="BJ457" s="634"/>
      <c r="BK457" s="634"/>
      <c r="BL457" s="634"/>
      <c r="BM457" s="634"/>
      <c r="BN457" s="634"/>
      <c r="BO457" s="634"/>
      <c r="BP457" s="634"/>
      <c r="BQ457" s="634"/>
      <c r="BR457" s="634"/>
      <c r="BS457" s="634"/>
      <c r="BT457" s="634"/>
      <c r="BU457" s="634"/>
      <c r="BV457" s="635"/>
      <c r="BW457" s="635"/>
      <c r="BX457" s="635"/>
      <c r="BY457" s="635"/>
      <c r="BZ457" s="635"/>
      <c r="CA457" s="635"/>
      <c r="CB457" s="635"/>
      <c r="CC457" s="635"/>
      <c r="CD457" s="635"/>
      <c r="CE457" s="635"/>
      <c r="CF457" s="1859"/>
    </row>
    <row customHeight="1" ht="24.75" hidden="1">
      <c r="A458" s="1815"/>
      <c r="B458" s="1169"/>
      <c r="C458" s="421"/>
      <c r="D458" s="2588"/>
      <c r="E458" s="2385" t="s">
        <v>1083</v>
      </c>
      <c r="F458" s="2385"/>
      <c r="G458" s="2385"/>
      <c r="H458" s="2385"/>
      <c r="I458" s="2385"/>
      <c r="J458" s="2385"/>
      <c r="K458" s="2385"/>
      <c r="L458" s="2385"/>
      <c r="M458" s="2385"/>
      <c r="N458" s="2385"/>
      <c r="O458" s="2385"/>
      <c r="P458" s="2385"/>
      <c r="Q458" s="567">
        <f>SUMIF(T459:T460,"i",Q459:Q460)</f>
        <v>0</v>
      </c>
      <c r="R458" s="1026"/>
      <c r="S458" s="1807" t="s">
        <v>1084</v>
      </c>
      <c r="T458" s="726" t="s">
        <v>1085</v>
      </c>
      <c r="U458" s="2383">
        <v>1</v>
      </c>
      <c r="V458" s="2383" t="s">
        <v>1048</v>
      </c>
      <c r="W458" s="1169"/>
      <c r="X458" s="1169"/>
      <c r="Y458" s="1169"/>
      <c r="Z458" s="1169"/>
      <c r="AA458" s="1645"/>
      <c r="AB458" s="1169"/>
      <c r="AC458" s="2384"/>
      <c r="AD458" s="638"/>
      <c r="AE458" s="1169"/>
      <c r="AF458" s="1169"/>
      <c r="AG458" s="1645"/>
      <c r="AH458" s="1645"/>
      <c r="AI458" s="1645"/>
      <c r="AJ458" s="1645"/>
      <c r="AK458" s="1645"/>
      <c r="AL458" s="1645"/>
      <c r="AM458" s="1645"/>
      <c r="AN458" s="1645"/>
      <c r="AO458" s="1645"/>
      <c r="AP458" s="1645"/>
      <c r="AQ458" s="1645"/>
      <c r="AR458" s="1645"/>
      <c r="AS458" s="1645"/>
      <c r="AT458" s="1645"/>
      <c r="AU458" s="1645"/>
      <c r="AV458" s="1645"/>
      <c r="AW458" s="1645"/>
      <c r="AX458" s="1645"/>
      <c r="AY458" s="1645"/>
      <c r="AZ458" s="1645"/>
      <c r="BA458" s="1645"/>
      <c r="BB458" s="1645"/>
      <c r="BC458" s="1645"/>
      <c r="BD458" s="1645"/>
      <c r="BE458" s="1645"/>
      <c r="BF458" s="1645"/>
      <c r="BG458" s="1645"/>
      <c r="BH458" s="1645"/>
      <c r="BI458" s="1645"/>
      <c r="BJ458" s="1645"/>
      <c r="BK458" s="1645"/>
      <c r="BL458" s="1645"/>
      <c r="BM458" s="1645"/>
      <c r="BN458" s="1645"/>
      <c r="BO458" s="1645"/>
      <c r="BP458" s="1645"/>
      <c r="BQ458" s="1645"/>
      <c r="BR458" s="1645"/>
      <c r="BS458" s="1645"/>
      <c r="BT458" s="1645"/>
      <c r="BU458" s="1645"/>
      <c r="BV458" s="1169"/>
      <c r="BW458" s="1169"/>
      <c r="BX458" s="1169"/>
      <c r="BY458" s="1169"/>
      <c r="BZ458" s="1169"/>
      <c r="CA458" s="1169"/>
      <c r="CB458" s="1169"/>
      <c r="CC458" s="1169"/>
      <c r="CD458" s="1169"/>
      <c r="CE458" s="1169"/>
      <c r="CF458" s="1859"/>
    </row>
    <row customHeight="1" ht="11.25" hidden="1">
      <c r="A459" s="1802"/>
      <c r="B459" s="1645"/>
      <c r="C459" s="1645"/>
      <c r="D459" s="2588"/>
      <c r="E459" s="644"/>
      <c r="F459" s="644">
        <v>0</v>
      </c>
      <c r="G459" s="644"/>
      <c r="H459" s="644"/>
      <c r="I459" s="644"/>
      <c r="J459" s="644"/>
      <c r="K459" s="644"/>
      <c r="L459" s="644"/>
      <c r="M459" s="644"/>
      <c r="N459" s="644"/>
      <c r="O459" s="644"/>
      <c r="P459" s="644"/>
      <c r="Q459" s="644"/>
      <c r="R459" s="644"/>
      <c r="S459" s="645"/>
      <c r="T459" s="727"/>
      <c r="U459" s="2383"/>
      <c r="V459" s="2383"/>
      <c r="W459" s="1645"/>
      <c r="X459" s="1645"/>
      <c r="Y459" s="1645"/>
      <c r="Z459" s="1645"/>
      <c r="AA459" s="1645"/>
      <c r="AB459" s="1169"/>
      <c r="AC459" s="2384"/>
      <c r="AD459" s="638"/>
      <c r="AE459" s="1169"/>
      <c r="AF459" s="1169"/>
      <c r="AG459" s="1645"/>
      <c r="AH459" s="1645"/>
      <c r="AI459" s="1645"/>
      <c r="AJ459" s="1645"/>
      <c r="AK459" s="1645"/>
      <c r="AL459" s="1645"/>
      <c r="AM459" s="1645"/>
      <c r="AN459" s="1645"/>
      <c r="AO459" s="1645"/>
      <c r="AP459" s="1645"/>
      <c r="AQ459" s="1645"/>
      <c r="AR459" s="1645"/>
      <c r="AS459" s="1645"/>
      <c r="AT459" s="1645"/>
      <c r="AU459" s="1645"/>
      <c r="AV459" s="1645"/>
      <c r="AW459" s="1645"/>
      <c r="AX459" s="1645"/>
      <c r="AY459" s="1645"/>
      <c r="AZ459" s="1645"/>
      <c r="BA459" s="1645"/>
      <c r="BB459" s="1645"/>
      <c r="BC459" s="1645"/>
      <c r="BD459" s="1645"/>
      <c r="BE459" s="1645"/>
      <c r="BF459" s="1645"/>
      <c r="BG459" s="1645"/>
      <c r="BH459" s="1645"/>
      <c r="BI459" s="1645"/>
      <c r="BJ459" s="1645"/>
      <c r="BK459" s="1645"/>
      <c r="BL459" s="1645"/>
      <c r="BM459" s="1645"/>
      <c r="BN459" s="1645"/>
      <c r="BO459" s="1645"/>
      <c r="BP459" s="1645"/>
      <c r="BQ459" s="1645"/>
      <c r="BR459" s="1645"/>
      <c r="BS459" s="1645"/>
      <c r="BT459" s="1645"/>
      <c r="BU459" s="1645"/>
      <c r="BV459" s="1645"/>
      <c r="BW459" s="1645"/>
      <c r="BX459" s="1645"/>
      <c r="BY459" s="1645"/>
      <c r="BZ459" s="1645"/>
      <c r="CA459" s="1645"/>
      <c r="CB459" s="1645"/>
      <c r="CC459" s="1645"/>
      <c r="CD459" s="1645"/>
      <c r="CE459" s="1645"/>
      <c r="CF459" s="1859"/>
    </row>
    <row customHeight="1" ht="11.25" hidden="1">
      <c r="A460" s="1815"/>
      <c r="B460" s="1169"/>
      <c r="C460" s="421"/>
      <c r="D460" s="2588"/>
      <c r="E460" s="658" t="s">
        <v>22</v>
      </c>
      <c r="F460" s="1177" t="s">
        <v>22</v>
      </c>
      <c r="G460" s="1177" t="s">
        <v>1088</v>
      </c>
      <c r="H460" s="660" t="s">
        <v>22</v>
      </c>
      <c r="I460" s="660"/>
      <c r="J460" s="660"/>
      <c r="K460" s="660"/>
      <c r="L460" s="660"/>
      <c r="M460" s="660"/>
      <c r="N460" s="660"/>
      <c r="O460" s="660"/>
      <c r="P460" s="660"/>
      <c r="Q460" s="660"/>
      <c r="R460" s="661"/>
      <c r="S460" s="662"/>
      <c r="T460" s="727"/>
      <c r="U460" s="2383"/>
      <c r="V460" s="2383"/>
      <c r="W460" s="1169"/>
      <c r="X460" s="1169"/>
      <c r="Y460" s="1169"/>
      <c r="Z460" s="1169"/>
      <c r="AA460" s="1645"/>
      <c r="AB460" s="1169"/>
      <c r="AC460" s="2384"/>
      <c r="AD460" s="638"/>
      <c r="AE460" s="1169"/>
      <c r="AF460" s="1169"/>
      <c r="AG460" s="1645"/>
      <c r="AH460" s="1645"/>
      <c r="AI460" s="1645"/>
      <c r="AJ460" s="1645"/>
      <c r="AK460" s="1645"/>
      <c r="AL460" s="1645"/>
      <c r="AM460" s="1645"/>
      <c r="AN460" s="1645"/>
      <c r="AO460" s="1645"/>
      <c r="AP460" s="1645"/>
      <c r="AQ460" s="1645"/>
      <c r="AR460" s="1645"/>
      <c r="AS460" s="1645"/>
      <c r="AT460" s="1645"/>
      <c r="AU460" s="1645"/>
      <c r="AV460" s="1645"/>
      <c r="AW460" s="1645"/>
      <c r="AX460" s="1645"/>
      <c r="AY460" s="1645"/>
      <c r="AZ460" s="1645"/>
      <c r="BA460" s="1645"/>
      <c r="BB460" s="1645"/>
      <c r="BC460" s="1645"/>
      <c r="BD460" s="1645"/>
      <c r="BE460" s="1645"/>
      <c r="BF460" s="1645"/>
      <c r="BG460" s="1645"/>
      <c r="BH460" s="1645"/>
      <c r="BI460" s="1645"/>
      <c r="BJ460" s="1645"/>
      <c r="BK460" s="1645"/>
      <c r="BL460" s="1645"/>
      <c r="BM460" s="1645"/>
      <c r="BN460" s="1645"/>
      <c r="BO460" s="1645"/>
      <c r="BP460" s="1645"/>
      <c r="BQ460" s="1645"/>
      <c r="BR460" s="1645"/>
      <c r="BS460" s="1645"/>
      <c r="BT460" s="1645"/>
      <c r="BU460" s="1645"/>
      <c r="BV460" s="1169"/>
      <c r="BW460" s="1169"/>
      <c r="BX460" s="1169"/>
      <c r="BY460" s="1169"/>
      <c r="BZ460" s="1169"/>
      <c r="CA460" s="1169"/>
      <c r="CB460" s="1169"/>
      <c r="CC460" s="1169"/>
      <c r="CD460" s="1169"/>
      <c r="CE460" s="1169"/>
      <c r="CF460" s="1859"/>
    </row>
    <row customHeight="1" ht="5.25" hidden="1">
      <c r="A461" s="1802"/>
      <c r="B461" s="1645"/>
      <c r="C461" s="1645"/>
      <c r="D461" s="2588"/>
      <c r="E461" s="1048"/>
      <c r="F461" s="1048"/>
      <c r="G461" s="1048"/>
      <c r="H461" s="1048"/>
      <c r="I461" s="1048"/>
      <c r="J461" s="1048"/>
      <c r="K461" s="1048"/>
      <c r="L461" s="1048"/>
      <c r="M461" s="1048"/>
      <c r="N461" s="1048"/>
      <c r="O461" s="1048"/>
      <c r="P461" s="1048"/>
      <c r="Q461" s="1049"/>
      <c r="R461" s="1050"/>
      <c r="S461" s="1051"/>
      <c r="T461" s="726" t="s">
        <v>1085</v>
      </c>
      <c r="U461" s="2383">
        <v>1</v>
      </c>
      <c r="V461" s="2383" t="s">
        <v>1048</v>
      </c>
      <c r="W461" s="1645"/>
      <c r="X461" s="1645"/>
      <c r="Y461" s="1645"/>
      <c r="Z461" s="1645"/>
      <c r="AA461" s="1645"/>
      <c r="AB461" s="1645"/>
      <c r="AC461" s="1046"/>
      <c r="AD461" s="1047"/>
      <c r="AE461" s="1645"/>
      <c r="AF461" s="1645"/>
      <c r="AG461" s="1645"/>
      <c r="AH461" s="1645"/>
      <c r="AI461" s="1645"/>
      <c r="AJ461" s="1645"/>
      <c r="AK461" s="1645"/>
      <c r="AL461" s="1645"/>
      <c r="AM461" s="1645"/>
      <c r="AN461" s="1645"/>
      <c r="AO461" s="1645"/>
      <c r="AP461" s="1645"/>
      <c r="AQ461" s="1645"/>
      <c r="AR461" s="1645"/>
      <c r="AS461" s="1645"/>
      <c r="AT461" s="1645"/>
      <c r="AU461" s="1645"/>
      <c r="AV461" s="1645"/>
      <c r="AW461" s="1645"/>
      <c r="AX461" s="1645"/>
      <c r="AY461" s="1645"/>
      <c r="AZ461" s="1645"/>
      <c r="BA461" s="1645"/>
      <c r="BB461" s="1645"/>
      <c r="BC461" s="1645"/>
      <c r="BD461" s="1645"/>
      <c r="BE461" s="1645"/>
      <c r="BF461" s="1645"/>
      <c r="BG461" s="1645"/>
      <c r="BH461" s="1645"/>
      <c r="BI461" s="1645"/>
      <c r="BJ461" s="1645"/>
      <c r="BK461" s="1645"/>
      <c r="BL461" s="1645"/>
      <c r="BM461" s="1645"/>
      <c r="BN461" s="1645"/>
      <c r="BO461" s="1645"/>
      <c r="BP461" s="1645"/>
      <c r="BQ461" s="1645"/>
      <c r="BR461" s="1645"/>
      <c r="BS461" s="1645"/>
      <c r="BT461" s="1645"/>
      <c r="BU461" s="1645"/>
      <c r="BV461" s="1645"/>
      <c r="BW461" s="1645"/>
      <c r="BX461" s="1645"/>
      <c r="BY461" s="1645"/>
      <c r="BZ461" s="1645"/>
      <c r="CA461" s="1645"/>
      <c r="CB461" s="1645"/>
      <c r="CC461" s="1645"/>
      <c r="CD461" s="1645"/>
      <c r="CE461" s="1645"/>
      <c r="CF461" s="1325"/>
    </row>
    <row customHeight="1" ht="5.25" hidden="1">
      <c r="A462" s="1802"/>
      <c r="B462" s="1645"/>
      <c r="C462" s="1645"/>
      <c r="D462" s="2588"/>
      <c r="E462" s="644"/>
      <c r="F462" s="644"/>
      <c r="G462" s="644"/>
      <c r="H462" s="644"/>
      <c r="I462" s="644"/>
      <c r="J462" s="644"/>
      <c r="K462" s="644"/>
      <c r="L462" s="644"/>
      <c r="M462" s="644"/>
      <c r="N462" s="644"/>
      <c r="O462" s="644"/>
      <c r="P462" s="644"/>
      <c r="Q462" s="644"/>
      <c r="R462" s="644"/>
      <c r="S462" s="645"/>
      <c r="T462" s="727"/>
      <c r="U462" s="2383"/>
      <c r="V462" s="2383"/>
      <c r="W462" s="1645"/>
      <c r="X462" s="1645"/>
      <c r="Y462" s="1645"/>
      <c r="Z462" s="1645"/>
      <c r="AA462" s="1645"/>
      <c r="AB462" s="1645"/>
      <c r="AC462" s="1046"/>
      <c r="AD462" s="1047"/>
      <c r="AE462" s="1645"/>
      <c r="AF462" s="1645"/>
      <c r="AG462" s="1645"/>
      <c r="AH462" s="1645"/>
      <c r="AI462" s="1645"/>
      <c r="AJ462" s="1645"/>
      <c r="AK462" s="1645"/>
      <c r="AL462" s="1645"/>
      <c r="AM462" s="1645"/>
      <c r="AN462" s="1645"/>
      <c r="AO462" s="1645"/>
      <c r="AP462" s="1645"/>
      <c r="AQ462" s="1645"/>
      <c r="AR462" s="1645"/>
      <c r="AS462" s="1645"/>
      <c r="AT462" s="1645"/>
      <c r="AU462" s="1645"/>
      <c r="AV462" s="1645"/>
      <c r="AW462" s="1645"/>
      <c r="AX462" s="1645"/>
      <c r="AY462" s="1645"/>
      <c r="AZ462" s="1645"/>
      <c r="BA462" s="1645"/>
      <c r="BB462" s="1645"/>
      <c r="BC462" s="1645"/>
      <c r="BD462" s="1645"/>
      <c r="BE462" s="1645"/>
      <c r="BF462" s="1645"/>
      <c r="BG462" s="1645"/>
      <c r="BH462" s="1645"/>
      <c r="BI462" s="1645"/>
      <c r="BJ462" s="1645"/>
      <c r="BK462" s="1645"/>
      <c r="BL462" s="1645"/>
      <c r="BM462" s="1645"/>
      <c r="BN462" s="1645"/>
      <c r="BO462" s="1645"/>
      <c r="BP462" s="1645"/>
      <c r="BQ462" s="1645"/>
      <c r="BR462" s="1645"/>
      <c r="BS462" s="1645"/>
      <c r="BT462" s="1645"/>
      <c r="BU462" s="1645"/>
      <c r="BV462" s="1645"/>
      <c r="BW462" s="1645"/>
      <c r="BX462" s="1645"/>
      <c r="BY462" s="1645"/>
      <c r="BZ462" s="1645"/>
      <c r="CA462" s="1645"/>
      <c r="CB462" s="1645"/>
      <c r="CC462" s="1645"/>
      <c r="CD462" s="1645"/>
      <c r="CE462" s="1645"/>
      <c r="CF462" s="1325"/>
    </row>
    <row customHeight="1" ht="5.25" hidden="1">
      <c r="A463" s="1802"/>
      <c r="B463" s="1645"/>
      <c r="C463" s="1645"/>
      <c r="D463" s="2589"/>
      <c r="E463" s="1052"/>
      <c r="F463" s="1053"/>
      <c r="G463" s="1053"/>
      <c r="H463" s="1054"/>
      <c r="I463" s="1054"/>
      <c r="J463" s="1054"/>
      <c r="K463" s="1054"/>
      <c r="L463" s="1054"/>
      <c r="M463" s="1054"/>
      <c r="N463" s="1054"/>
      <c r="O463" s="1054"/>
      <c r="P463" s="1054"/>
      <c r="Q463" s="1054"/>
      <c r="R463" s="955"/>
      <c r="S463" s="1055"/>
      <c r="T463" s="727"/>
      <c r="U463" s="2383"/>
      <c r="V463" s="2383"/>
      <c r="W463" s="1645"/>
      <c r="X463" s="1645"/>
      <c r="Y463" s="1645"/>
      <c r="Z463" s="1645"/>
      <c r="AA463" s="1645"/>
      <c r="AB463" s="1645"/>
      <c r="AC463" s="1046"/>
      <c r="AD463" s="1047"/>
      <c r="AE463" s="1645"/>
      <c r="AF463" s="1645"/>
      <c r="AG463" s="1645"/>
      <c r="AH463" s="1645"/>
      <c r="AI463" s="1645"/>
      <c r="AJ463" s="1645"/>
      <c r="AK463" s="1645"/>
      <c r="AL463" s="1645"/>
      <c r="AM463" s="1645"/>
      <c r="AN463" s="1645"/>
      <c r="AO463" s="1645"/>
      <c r="AP463" s="1645"/>
      <c r="AQ463" s="1645"/>
      <c r="AR463" s="1645"/>
      <c r="AS463" s="1645"/>
      <c r="AT463" s="1645"/>
      <c r="AU463" s="1645"/>
      <c r="AV463" s="1645"/>
      <c r="AW463" s="1645"/>
      <c r="AX463" s="1645"/>
      <c r="AY463" s="1645"/>
      <c r="AZ463" s="1645"/>
      <c r="BA463" s="1645"/>
      <c r="BB463" s="1645"/>
      <c r="BC463" s="1645"/>
      <c r="BD463" s="1645"/>
      <c r="BE463" s="1645"/>
      <c r="BF463" s="1645"/>
      <c r="BG463" s="1645"/>
      <c r="BH463" s="1645"/>
      <c r="BI463" s="1645"/>
      <c r="BJ463" s="1645"/>
      <c r="BK463" s="1645"/>
      <c r="BL463" s="1645"/>
      <c r="BM463" s="1645"/>
      <c r="BN463" s="1645"/>
      <c r="BO463" s="1645"/>
      <c r="BP463" s="1645"/>
      <c r="BQ463" s="1645"/>
      <c r="BR463" s="1645"/>
      <c r="BS463" s="1645"/>
      <c r="BT463" s="1645"/>
      <c r="BU463" s="1645"/>
      <c r="BV463" s="1645"/>
      <c r="BW463" s="1645"/>
      <c r="BX463" s="1645"/>
      <c r="BY463" s="1645"/>
      <c r="BZ463" s="1645"/>
      <c r="CA463" s="1645"/>
      <c r="CB463" s="1645"/>
      <c r="CC463" s="1645"/>
      <c r="CD463" s="1645"/>
      <c r="CE463" s="1645"/>
      <c r="CF463" s="1325"/>
    </row>
    <row customHeight="1" ht="15" hidden="1">
      <c r="A464" s="632" t="s">
        <v>307</v>
      </c>
      <c r="B464" s="633"/>
      <c r="C464" s="633" t="s">
        <v>22</v>
      </c>
      <c r="D464" s="2587" t="s">
        <v>1137</v>
      </c>
      <c r="E464" s="2386" t="s">
        <v>196</v>
      </c>
      <c r="F464" s="2387"/>
      <c r="G464" s="2388"/>
      <c r="H464" s="2392" t="str">
        <f>IF(A464="","",INDEX(DIFFERENTIATION_UNMERGE_VD,MATCH(A464,DIFFERENTIATION_ID_DIFF,0)))</f>
        <v>Производство тепловой энергии. Некомбинированная выработка</v>
      </c>
      <c r="I464" s="2392"/>
      <c r="J464" s="2392"/>
      <c r="K464" s="2392"/>
      <c r="L464" s="2392"/>
      <c r="M464" s="2392"/>
      <c r="N464" s="2392"/>
      <c r="O464" s="2392"/>
      <c r="P464" s="2392"/>
      <c r="Q464" s="2392"/>
      <c r="R464" s="2392"/>
      <c r="S464" s="728"/>
      <c r="T464" s="725"/>
      <c r="U464" s="634"/>
      <c r="V464" s="634"/>
      <c r="W464" s="635"/>
      <c r="X464" s="635"/>
      <c r="Y464" s="635"/>
      <c r="Z464" s="635"/>
      <c r="AA464" s="636"/>
      <c r="AB464" s="637"/>
      <c r="AC464" s="2384"/>
      <c r="AD464" s="638"/>
      <c r="AE464" s="639" t="s">
        <v>22</v>
      </c>
      <c r="AF464" s="639"/>
      <c r="AG464" s="640" t="s">
        <v>1082</v>
      </c>
      <c r="AH464" s="641">
        <v>3</v>
      </c>
      <c r="AI464" s="634"/>
      <c r="AJ464" s="634"/>
      <c r="AK464" s="634"/>
      <c r="AL464" s="634"/>
      <c r="AM464" s="634"/>
      <c r="AN464" s="634"/>
      <c r="AO464" s="634"/>
      <c r="AP464" s="634"/>
      <c r="AQ464" s="634"/>
      <c r="AR464" s="634"/>
      <c r="AS464" s="634"/>
      <c r="AT464" s="634"/>
      <c r="AU464" s="634"/>
      <c r="AV464" s="634"/>
      <c r="AW464" s="634"/>
      <c r="AX464" s="634"/>
      <c r="AY464" s="634"/>
      <c r="AZ464" s="634"/>
      <c r="BA464" s="634"/>
      <c r="BB464" s="634"/>
      <c r="BC464" s="634"/>
      <c r="BD464" s="634"/>
      <c r="BE464" s="634"/>
      <c r="BF464" s="634"/>
      <c r="BG464" s="634"/>
      <c r="BH464" s="634"/>
      <c r="BI464" s="634"/>
      <c r="BJ464" s="634"/>
      <c r="BK464" s="634"/>
      <c r="BL464" s="634"/>
      <c r="BM464" s="634"/>
      <c r="BN464" s="634"/>
      <c r="BO464" s="634"/>
      <c r="BP464" s="634"/>
      <c r="BQ464" s="634"/>
      <c r="BR464" s="634"/>
      <c r="BS464" s="634"/>
      <c r="BT464" s="634"/>
      <c r="BU464" s="634"/>
      <c r="BV464" s="635"/>
      <c r="BW464" s="635"/>
      <c r="BX464" s="635"/>
      <c r="BY464" s="635"/>
      <c r="BZ464" s="635"/>
      <c r="CA464" s="635"/>
      <c r="CB464" s="635"/>
      <c r="CC464" s="635"/>
      <c r="CD464" s="635"/>
      <c r="CE464" s="635"/>
      <c r="CF464" s="1859"/>
    </row>
    <row customHeight="1" ht="15" hidden="1">
      <c r="A465" s="632"/>
      <c r="B465" s="633"/>
      <c r="C465" s="633"/>
      <c r="D465" s="2588"/>
      <c r="E465" s="2386" t="s">
        <v>1037</v>
      </c>
      <c r="F465" s="2387"/>
      <c r="G465" s="2388"/>
      <c r="H465" s="2392" t="str">
        <f>IF(A464="","",INDEX(DIFFERENTIATION_UNMERGE_AREA,MATCH(A464,DIFFERENTIATION_ID_DIFF,0)))</f>
        <v>Территория 7</v>
      </c>
      <c r="I465" s="2392"/>
      <c r="J465" s="2392"/>
      <c r="K465" s="2392"/>
      <c r="L465" s="2392"/>
      <c r="M465" s="2392"/>
      <c r="N465" s="2392"/>
      <c r="O465" s="2392"/>
      <c r="P465" s="2392"/>
      <c r="Q465" s="2392"/>
      <c r="R465" s="2392"/>
      <c r="S465" s="728"/>
      <c r="T465" s="725"/>
      <c r="U465" s="634"/>
      <c r="V465" s="634"/>
      <c r="W465" s="635"/>
      <c r="X465" s="635"/>
      <c r="Y465" s="635"/>
      <c r="Z465" s="635"/>
      <c r="AA465" s="636"/>
      <c r="AB465" s="637"/>
      <c r="AC465" s="2384"/>
      <c r="AD465" s="638"/>
      <c r="AE465" s="639"/>
      <c r="AF465" s="639"/>
      <c r="AG465" s="640"/>
      <c r="AH465" s="641"/>
      <c r="AI465" s="634"/>
      <c r="AJ465" s="634"/>
      <c r="AK465" s="634"/>
      <c r="AL465" s="634"/>
      <c r="AM465" s="634"/>
      <c r="AN465" s="634"/>
      <c r="AO465" s="634"/>
      <c r="AP465" s="634"/>
      <c r="AQ465" s="634"/>
      <c r="AR465" s="634"/>
      <c r="AS465" s="634"/>
      <c r="AT465" s="634"/>
      <c r="AU465" s="634"/>
      <c r="AV465" s="634"/>
      <c r="AW465" s="634"/>
      <c r="AX465" s="634"/>
      <c r="AY465" s="634"/>
      <c r="AZ465" s="634"/>
      <c r="BA465" s="634"/>
      <c r="BB465" s="634"/>
      <c r="BC465" s="634"/>
      <c r="BD465" s="634"/>
      <c r="BE465" s="634"/>
      <c r="BF465" s="634"/>
      <c r="BG465" s="634"/>
      <c r="BH465" s="634"/>
      <c r="BI465" s="634"/>
      <c r="BJ465" s="634"/>
      <c r="BK465" s="634"/>
      <c r="BL465" s="634"/>
      <c r="BM465" s="634"/>
      <c r="BN465" s="634"/>
      <c r="BO465" s="634"/>
      <c r="BP465" s="634"/>
      <c r="BQ465" s="634"/>
      <c r="BR465" s="634"/>
      <c r="BS465" s="634"/>
      <c r="BT465" s="634"/>
      <c r="BU465" s="634"/>
      <c r="BV465" s="635"/>
      <c r="BW465" s="635"/>
      <c r="BX465" s="635"/>
      <c r="BY465" s="635"/>
      <c r="BZ465" s="635"/>
      <c r="CA465" s="635"/>
      <c r="CB465" s="635"/>
      <c r="CC465" s="635"/>
      <c r="CD465" s="635"/>
      <c r="CE465" s="635"/>
      <c r="CF465" s="1859"/>
    </row>
    <row customHeight="1" ht="15" hidden="1">
      <c r="A466" s="632"/>
      <c r="B466" s="633"/>
      <c r="C466" s="633"/>
      <c r="D466" s="2588"/>
      <c r="E466" s="2386" t="s">
        <v>1038</v>
      </c>
      <c r="F466" s="2387"/>
      <c r="G466" s="2388"/>
      <c r="H466" s="2392" t="str">
        <f>IF(A464="","",INDEX(DIFFERENTIATION_UNMERGE_SYSTEM,MATCH(A464,DIFFERENTIATION_ID_DIFF,0)))</f>
        <v>пгт Безенчук, ул. Быковцева, 66, котельная № 4-9</v>
      </c>
      <c r="I466" s="2392"/>
      <c r="J466" s="2392"/>
      <c r="K466" s="2392"/>
      <c r="L466" s="2392"/>
      <c r="M466" s="2392"/>
      <c r="N466" s="2392"/>
      <c r="O466" s="2392"/>
      <c r="P466" s="2392"/>
      <c r="Q466" s="2392"/>
      <c r="R466" s="2392"/>
      <c r="S466" s="728"/>
      <c r="T466" s="725"/>
      <c r="U466" s="634"/>
      <c r="V466" s="634"/>
      <c r="W466" s="635"/>
      <c r="X466" s="635"/>
      <c r="Y466" s="635"/>
      <c r="Z466" s="635"/>
      <c r="AA466" s="636"/>
      <c r="AB466" s="637"/>
      <c r="AC466" s="2384"/>
      <c r="AD466" s="638"/>
      <c r="AE466" s="639"/>
      <c r="AF466" s="639"/>
      <c r="AG466" s="640"/>
      <c r="AH466" s="641"/>
      <c r="AI466" s="634"/>
      <c r="AJ466" s="634"/>
      <c r="AK466" s="634"/>
      <c r="AL466" s="634"/>
      <c r="AM466" s="634"/>
      <c r="AN466" s="634"/>
      <c r="AO466" s="634"/>
      <c r="AP466" s="634"/>
      <c r="AQ466" s="634"/>
      <c r="AR466" s="634"/>
      <c r="AS466" s="634"/>
      <c r="AT466" s="634"/>
      <c r="AU466" s="634"/>
      <c r="AV466" s="634"/>
      <c r="AW466" s="634"/>
      <c r="AX466" s="634"/>
      <c r="AY466" s="634"/>
      <c r="AZ466" s="634"/>
      <c r="BA466" s="634"/>
      <c r="BB466" s="634"/>
      <c r="BC466" s="634"/>
      <c r="BD466" s="634"/>
      <c r="BE466" s="634"/>
      <c r="BF466" s="634"/>
      <c r="BG466" s="634"/>
      <c r="BH466" s="634"/>
      <c r="BI466" s="634"/>
      <c r="BJ466" s="634"/>
      <c r="BK466" s="634"/>
      <c r="BL466" s="634"/>
      <c r="BM466" s="634"/>
      <c r="BN466" s="634"/>
      <c r="BO466" s="634"/>
      <c r="BP466" s="634"/>
      <c r="BQ466" s="634"/>
      <c r="BR466" s="634"/>
      <c r="BS466" s="634"/>
      <c r="BT466" s="634"/>
      <c r="BU466" s="634"/>
      <c r="BV466" s="635"/>
      <c r="BW466" s="635"/>
      <c r="BX466" s="635"/>
      <c r="BY466" s="635"/>
      <c r="BZ466" s="635"/>
      <c r="CA466" s="635"/>
      <c r="CB466" s="635"/>
      <c r="CC466" s="635"/>
      <c r="CD466" s="635"/>
      <c r="CE466" s="635"/>
      <c r="CF466" s="1859"/>
    </row>
    <row customHeight="1" ht="24.75" hidden="1">
      <c r="A467" s="1815"/>
      <c r="B467" s="1169"/>
      <c r="C467" s="421"/>
      <c r="D467" s="2588"/>
      <c r="E467" s="2385" t="s">
        <v>1083</v>
      </c>
      <c r="F467" s="2385"/>
      <c r="G467" s="2385"/>
      <c r="H467" s="2385"/>
      <c r="I467" s="2385"/>
      <c r="J467" s="2385"/>
      <c r="K467" s="2385"/>
      <c r="L467" s="2385"/>
      <c r="M467" s="2385"/>
      <c r="N467" s="2385"/>
      <c r="O467" s="2385"/>
      <c r="P467" s="2385"/>
      <c r="Q467" s="567">
        <f>SUMIF(T468:T469,"i",Q468:Q469)</f>
        <v>0</v>
      </c>
      <c r="R467" s="1026"/>
      <c r="S467" s="1807" t="s">
        <v>1084</v>
      </c>
      <c r="T467" s="726" t="s">
        <v>1085</v>
      </c>
      <c r="U467" s="2383">
        <v>1</v>
      </c>
      <c r="V467" s="2383" t="s">
        <v>1048</v>
      </c>
      <c r="W467" s="1169"/>
      <c r="X467" s="1169"/>
      <c r="Y467" s="1169"/>
      <c r="Z467" s="1169"/>
      <c r="AA467" s="1645"/>
      <c r="AB467" s="1169"/>
      <c r="AC467" s="2384"/>
      <c r="AD467" s="638"/>
      <c r="AE467" s="1169"/>
      <c r="AF467" s="1169"/>
      <c r="AG467" s="1645"/>
      <c r="AH467" s="1645"/>
      <c r="AI467" s="1645"/>
      <c r="AJ467" s="1645"/>
      <c r="AK467" s="1645"/>
      <c r="AL467" s="1645"/>
      <c r="AM467" s="1645"/>
      <c r="AN467" s="1645"/>
      <c r="AO467" s="1645"/>
      <c r="AP467" s="1645"/>
      <c r="AQ467" s="1645"/>
      <c r="AR467" s="1645"/>
      <c r="AS467" s="1645"/>
      <c r="AT467" s="1645"/>
      <c r="AU467" s="1645"/>
      <c r="AV467" s="1645"/>
      <c r="AW467" s="1645"/>
      <c r="AX467" s="1645"/>
      <c r="AY467" s="1645"/>
      <c r="AZ467" s="1645"/>
      <c r="BA467" s="1645"/>
      <c r="BB467" s="1645"/>
      <c r="BC467" s="1645"/>
      <c r="BD467" s="1645"/>
      <c r="BE467" s="1645"/>
      <c r="BF467" s="1645"/>
      <c r="BG467" s="1645"/>
      <c r="BH467" s="1645"/>
      <c r="BI467" s="1645"/>
      <c r="BJ467" s="1645"/>
      <c r="BK467" s="1645"/>
      <c r="BL467" s="1645"/>
      <c r="BM467" s="1645"/>
      <c r="BN467" s="1645"/>
      <c r="BO467" s="1645"/>
      <c r="BP467" s="1645"/>
      <c r="BQ467" s="1645"/>
      <c r="BR467" s="1645"/>
      <c r="BS467" s="1645"/>
      <c r="BT467" s="1645"/>
      <c r="BU467" s="1645"/>
      <c r="BV467" s="1169"/>
      <c r="BW467" s="1169"/>
      <c r="BX467" s="1169"/>
      <c r="BY467" s="1169"/>
      <c r="BZ467" s="1169"/>
      <c r="CA467" s="1169"/>
      <c r="CB467" s="1169"/>
      <c r="CC467" s="1169"/>
      <c r="CD467" s="1169"/>
      <c r="CE467" s="1169"/>
      <c r="CF467" s="1859"/>
    </row>
    <row customHeight="1" ht="11.25" hidden="1">
      <c r="A468" s="1802"/>
      <c r="B468" s="1645"/>
      <c r="C468" s="1645"/>
      <c r="D468" s="2588"/>
      <c r="E468" s="644"/>
      <c r="F468" s="644">
        <v>0</v>
      </c>
      <c r="G468" s="644"/>
      <c r="H468" s="644"/>
      <c r="I468" s="644"/>
      <c r="J468" s="644"/>
      <c r="K468" s="644"/>
      <c r="L468" s="644"/>
      <c r="M468" s="644"/>
      <c r="N468" s="644"/>
      <c r="O468" s="644"/>
      <c r="P468" s="644"/>
      <c r="Q468" s="644"/>
      <c r="R468" s="644"/>
      <c r="S468" s="645"/>
      <c r="T468" s="727"/>
      <c r="U468" s="2383"/>
      <c r="V468" s="2383"/>
      <c r="W468" s="1645"/>
      <c r="X468" s="1645"/>
      <c r="Y468" s="1645"/>
      <c r="Z468" s="1645"/>
      <c r="AA468" s="1645"/>
      <c r="AB468" s="1169"/>
      <c r="AC468" s="2384"/>
      <c r="AD468" s="638"/>
      <c r="AE468" s="1169"/>
      <c r="AF468" s="1169"/>
      <c r="AG468" s="1645"/>
      <c r="AH468" s="1645"/>
      <c r="AI468" s="1645"/>
      <c r="AJ468" s="1645"/>
      <c r="AK468" s="1645"/>
      <c r="AL468" s="1645"/>
      <c r="AM468" s="1645"/>
      <c r="AN468" s="1645"/>
      <c r="AO468" s="1645"/>
      <c r="AP468" s="1645"/>
      <c r="AQ468" s="1645"/>
      <c r="AR468" s="1645"/>
      <c r="AS468" s="1645"/>
      <c r="AT468" s="1645"/>
      <c r="AU468" s="1645"/>
      <c r="AV468" s="1645"/>
      <c r="AW468" s="1645"/>
      <c r="AX468" s="1645"/>
      <c r="AY468" s="1645"/>
      <c r="AZ468" s="1645"/>
      <c r="BA468" s="1645"/>
      <c r="BB468" s="1645"/>
      <c r="BC468" s="1645"/>
      <c r="BD468" s="1645"/>
      <c r="BE468" s="1645"/>
      <c r="BF468" s="1645"/>
      <c r="BG468" s="1645"/>
      <c r="BH468" s="1645"/>
      <c r="BI468" s="1645"/>
      <c r="BJ468" s="1645"/>
      <c r="BK468" s="1645"/>
      <c r="BL468" s="1645"/>
      <c r="BM468" s="1645"/>
      <c r="BN468" s="1645"/>
      <c r="BO468" s="1645"/>
      <c r="BP468" s="1645"/>
      <c r="BQ468" s="1645"/>
      <c r="BR468" s="1645"/>
      <c r="BS468" s="1645"/>
      <c r="BT468" s="1645"/>
      <c r="BU468" s="1645"/>
      <c r="BV468" s="1645"/>
      <c r="BW468" s="1645"/>
      <c r="BX468" s="1645"/>
      <c r="BY468" s="1645"/>
      <c r="BZ468" s="1645"/>
      <c r="CA468" s="1645"/>
      <c r="CB468" s="1645"/>
      <c r="CC468" s="1645"/>
      <c r="CD468" s="1645"/>
      <c r="CE468" s="1645"/>
      <c r="CF468" s="1859"/>
    </row>
    <row customHeight="1" ht="11.25" hidden="1">
      <c r="A469" s="1815"/>
      <c r="B469" s="1169"/>
      <c r="C469" s="421"/>
      <c r="D469" s="2588"/>
      <c r="E469" s="658" t="s">
        <v>22</v>
      </c>
      <c r="F469" s="1177" t="s">
        <v>22</v>
      </c>
      <c r="G469" s="1177" t="s">
        <v>1088</v>
      </c>
      <c r="H469" s="660" t="s">
        <v>22</v>
      </c>
      <c r="I469" s="660"/>
      <c r="J469" s="660"/>
      <c r="K469" s="660"/>
      <c r="L469" s="660"/>
      <c r="M469" s="660"/>
      <c r="N469" s="660"/>
      <c r="O469" s="660"/>
      <c r="P469" s="660"/>
      <c r="Q469" s="660"/>
      <c r="R469" s="661"/>
      <c r="S469" s="662"/>
      <c r="T469" s="727"/>
      <c r="U469" s="2383"/>
      <c r="V469" s="2383"/>
      <c r="W469" s="1169"/>
      <c r="X469" s="1169"/>
      <c r="Y469" s="1169"/>
      <c r="Z469" s="1169"/>
      <c r="AA469" s="1645"/>
      <c r="AB469" s="1169"/>
      <c r="AC469" s="2384"/>
      <c r="AD469" s="638"/>
      <c r="AE469" s="1169"/>
      <c r="AF469" s="1169"/>
      <c r="AG469" s="1645"/>
      <c r="AH469" s="1645"/>
      <c r="AI469" s="1645"/>
      <c r="AJ469" s="1645"/>
      <c r="AK469" s="1645"/>
      <c r="AL469" s="1645"/>
      <c r="AM469" s="1645"/>
      <c r="AN469" s="1645"/>
      <c r="AO469" s="1645"/>
      <c r="AP469" s="1645"/>
      <c r="AQ469" s="1645"/>
      <c r="AR469" s="1645"/>
      <c r="AS469" s="1645"/>
      <c r="AT469" s="1645"/>
      <c r="AU469" s="1645"/>
      <c r="AV469" s="1645"/>
      <c r="AW469" s="1645"/>
      <c r="AX469" s="1645"/>
      <c r="AY469" s="1645"/>
      <c r="AZ469" s="1645"/>
      <c r="BA469" s="1645"/>
      <c r="BB469" s="1645"/>
      <c r="BC469" s="1645"/>
      <c r="BD469" s="1645"/>
      <c r="BE469" s="1645"/>
      <c r="BF469" s="1645"/>
      <c r="BG469" s="1645"/>
      <c r="BH469" s="1645"/>
      <c r="BI469" s="1645"/>
      <c r="BJ469" s="1645"/>
      <c r="BK469" s="1645"/>
      <c r="BL469" s="1645"/>
      <c r="BM469" s="1645"/>
      <c r="BN469" s="1645"/>
      <c r="BO469" s="1645"/>
      <c r="BP469" s="1645"/>
      <c r="BQ469" s="1645"/>
      <c r="BR469" s="1645"/>
      <c r="BS469" s="1645"/>
      <c r="BT469" s="1645"/>
      <c r="BU469" s="1645"/>
      <c r="BV469" s="1169"/>
      <c r="BW469" s="1169"/>
      <c r="BX469" s="1169"/>
      <c r="BY469" s="1169"/>
      <c r="BZ469" s="1169"/>
      <c r="CA469" s="1169"/>
      <c r="CB469" s="1169"/>
      <c r="CC469" s="1169"/>
      <c r="CD469" s="1169"/>
      <c r="CE469" s="1169"/>
      <c r="CF469" s="1859"/>
    </row>
    <row customHeight="1" ht="5.25" hidden="1">
      <c r="A470" s="1802"/>
      <c r="B470" s="1645"/>
      <c r="C470" s="1645"/>
      <c r="D470" s="2588"/>
      <c r="E470" s="1048"/>
      <c r="F470" s="1048"/>
      <c r="G470" s="1048"/>
      <c r="H470" s="1048"/>
      <c r="I470" s="1048"/>
      <c r="J470" s="1048"/>
      <c r="K470" s="1048"/>
      <c r="L470" s="1048"/>
      <c r="M470" s="1048"/>
      <c r="N470" s="1048"/>
      <c r="O470" s="1048"/>
      <c r="P470" s="1048"/>
      <c r="Q470" s="1049"/>
      <c r="R470" s="1050"/>
      <c r="S470" s="1051"/>
      <c r="T470" s="726" t="s">
        <v>1085</v>
      </c>
      <c r="U470" s="2383">
        <v>1</v>
      </c>
      <c r="V470" s="2383" t="s">
        <v>1048</v>
      </c>
      <c r="W470" s="1645"/>
      <c r="X470" s="1645"/>
      <c r="Y470" s="1645"/>
      <c r="Z470" s="1645"/>
      <c r="AA470" s="1645"/>
      <c r="AB470" s="1645"/>
      <c r="AC470" s="1046"/>
      <c r="AD470" s="1047"/>
      <c r="AE470" s="1645"/>
      <c r="AF470" s="1645"/>
      <c r="AG470" s="1645"/>
      <c r="AH470" s="1645"/>
      <c r="AI470" s="1645"/>
      <c r="AJ470" s="1645"/>
      <c r="AK470" s="1645"/>
      <c r="AL470" s="1645"/>
      <c r="AM470" s="1645"/>
      <c r="AN470" s="1645"/>
      <c r="AO470" s="1645"/>
      <c r="AP470" s="1645"/>
      <c r="AQ470" s="1645"/>
      <c r="AR470" s="1645"/>
      <c r="AS470" s="1645"/>
      <c r="AT470" s="1645"/>
      <c r="AU470" s="1645"/>
      <c r="AV470" s="1645"/>
      <c r="AW470" s="1645"/>
      <c r="AX470" s="1645"/>
      <c r="AY470" s="1645"/>
      <c r="AZ470" s="1645"/>
      <c r="BA470" s="1645"/>
      <c r="BB470" s="1645"/>
      <c r="BC470" s="1645"/>
      <c r="BD470" s="1645"/>
      <c r="BE470" s="1645"/>
      <c r="BF470" s="1645"/>
      <c r="BG470" s="1645"/>
      <c r="BH470" s="1645"/>
      <c r="BI470" s="1645"/>
      <c r="BJ470" s="1645"/>
      <c r="BK470" s="1645"/>
      <c r="BL470" s="1645"/>
      <c r="BM470" s="1645"/>
      <c r="BN470" s="1645"/>
      <c r="BO470" s="1645"/>
      <c r="BP470" s="1645"/>
      <c r="BQ470" s="1645"/>
      <c r="BR470" s="1645"/>
      <c r="BS470" s="1645"/>
      <c r="BT470" s="1645"/>
      <c r="BU470" s="1645"/>
      <c r="BV470" s="1645"/>
      <c r="BW470" s="1645"/>
      <c r="BX470" s="1645"/>
      <c r="BY470" s="1645"/>
      <c r="BZ470" s="1645"/>
      <c r="CA470" s="1645"/>
      <c r="CB470" s="1645"/>
      <c r="CC470" s="1645"/>
      <c r="CD470" s="1645"/>
      <c r="CE470" s="1645"/>
      <c r="CF470" s="1325"/>
    </row>
    <row customHeight="1" ht="5.25" hidden="1">
      <c r="A471" s="1802"/>
      <c r="B471" s="1645"/>
      <c r="C471" s="1645"/>
      <c r="D471" s="2588"/>
      <c r="E471" s="644"/>
      <c r="F471" s="644"/>
      <c r="G471" s="644"/>
      <c r="H471" s="644"/>
      <c r="I471" s="644"/>
      <c r="J471" s="644"/>
      <c r="K471" s="644"/>
      <c r="L471" s="644"/>
      <c r="M471" s="644"/>
      <c r="N471" s="644"/>
      <c r="O471" s="644"/>
      <c r="P471" s="644"/>
      <c r="Q471" s="644"/>
      <c r="R471" s="644"/>
      <c r="S471" s="645"/>
      <c r="T471" s="727"/>
      <c r="U471" s="2383"/>
      <c r="V471" s="2383"/>
      <c r="W471" s="1645"/>
      <c r="X471" s="1645"/>
      <c r="Y471" s="1645"/>
      <c r="Z471" s="1645"/>
      <c r="AA471" s="1645"/>
      <c r="AB471" s="1645"/>
      <c r="AC471" s="1046"/>
      <c r="AD471" s="1047"/>
      <c r="AE471" s="1645"/>
      <c r="AF471" s="1645"/>
      <c r="AG471" s="1645"/>
      <c r="AH471" s="1645"/>
      <c r="AI471" s="1645"/>
      <c r="AJ471" s="1645"/>
      <c r="AK471" s="1645"/>
      <c r="AL471" s="1645"/>
      <c r="AM471" s="1645"/>
      <c r="AN471" s="1645"/>
      <c r="AO471" s="1645"/>
      <c r="AP471" s="1645"/>
      <c r="AQ471" s="1645"/>
      <c r="AR471" s="1645"/>
      <c r="AS471" s="1645"/>
      <c r="AT471" s="1645"/>
      <c r="AU471" s="1645"/>
      <c r="AV471" s="1645"/>
      <c r="AW471" s="1645"/>
      <c r="AX471" s="1645"/>
      <c r="AY471" s="1645"/>
      <c r="AZ471" s="1645"/>
      <c r="BA471" s="1645"/>
      <c r="BB471" s="1645"/>
      <c r="BC471" s="1645"/>
      <c r="BD471" s="1645"/>
      <c r="BE471" s="1645"/>
      <c r="BF471" s="1645"/>
      <c r="BG471" s="1645"/>
      <c r="BH471" s="1645"/>
      <c r="BI471" s="1645"/>
      <c r="BJ471" s="1645"/>
      <c r="BK471" s="1645"/>
      <c r="BL471" s="1645"/>
      <c r="BM471" s="1645"/>
      <c r="BN471" s="1645"/>
      <c r="BO471" s="1645"/>
      <c r="BP471" s="1645"/>
      <c r="BQ471" s="1645"/>
      <c r="BR471" s="1645"/>
      <c r="BS471" s="1645"/>
      <c r="BT471" s="1645"/>
      <c r="BU471" s="1645"/>
      <c r="BV471" s="1645"/>
      <c r="BW471" s="1645"/>
      <c r="BX471" s="1645"/>
      <c r="BY471" s="1645"/>
      <c r="BZ471" s="1645"/>
      <c r="CA471" s="1645"/>
      <c r="CB471" s="1645"/>
      <c r="CC471" s="1645"/>
      <c r="CD471" s="1645"/>
      <c r="CE471" s="1645"/>
      <c r="CF471" s="1325"/>
    </row>
    <row customHeight="1" ht="5.25" hidden="1">
      <c r="A472" s="1802"/>
      <c r="B472" s="1645"/>
      <c r="C472" s="1645"/>
      <c r="D472" s="2589"/>
      <c r="E472" s="1052"/>
      <c r="F472" s="1053"/>
      <c r="G472" s="1053"/>
      <c r="H472" s="1054"/>
      <c r="I472" s="1054"/>
      <c r="J472" s="1054"/>
      <c r="K472" s="1054"/>
      <c r="L472" s="1054"/>
      <c r="M472" s="1054"/>
      <c r="N472" s="1054"/>
      <c r="O472" s="1054"/>
      <c r="P472" s="1054"/>
      <c r="Q472" s="1054"/>
      <c r="R472" s="955"/>
      <c r="S472" s="1055"/>
      <c r="T472" s="727"/>
      <c r="U472" s="2383"/>
      <c r="V472" s="2383"/>
      <c r="W472" s="1645"/>
      <c r="X472" s="1645"/>
      <c r="Y472" s="1645"/>
      <c r="Z472" s="1645"/>
      <c r="AA472" s="1645"/>
      <c r="AB472" s="1645"/>
      <c r="AC472" s="1046"/>
      <c r="AD472" s="1047"/>
      <c r="AE472" s="1645"/>
      <c r="AF472" s="1645"/>
      <c r="AG472" s="1645"/>
      <c r="AH472" s="1645"/>
      <c r="AI472" s="1645"/>
      <c r="AJ472" s="1645"/>
      <c r="AK472" s="1645"/>
      <c r="AL472" s="1645"/>
      <c r="AM472" s="1645"/>
      <c r="AN472" s="1645"/>
      <c r="AO472" s="1645"/>
      <c r="AP472" s="1645"/>
      <c r="AQ472" s="1645"/>
      <c r="AR472" s="1645"/>
      <c r="AS472" s="1645"/>
      <c r="AT472" s="1645"/>
      <c r="AU472" s="1645"/>
      <c r="AV472" s="1645"/>
      <c r="AW472" s="1645"/>
      <c r="AX472" s="1645"/>
      <c r="AY472" s="1645"/>
      <c r="AZ472" s="1645"/>
      <c r="BA472" s="1645"/>
      <c r="BB472" s="1645"/>
      <c r="BC472" s="1645"/>
      <c r="BD472" s="1645"/>
      <c r="BE472" s="1645"/>
      <c r="BF472" s="1645"/>
      <c r="BG472" s="1645"/>
      <c r="BH472" s="1645"/>
      <c r="BI472" s="1645"/>
      <c r="BJ472" s="1645"/>
      <c r="BK472" s="1645"/>
      <c r="BL472" s="1645"/>
      <c r="BM472" s="1645"/>
      <c r="BN472" s="1645"/>
      <c r="BO472" s="1645"/>
      <c r="BP472" s="1645"/>
      <c r="BQ472" s="1645"/>
      <c r="BR472" s="1645"/>
      <c r="BS472" s="1645"/>
      <c r="BT472" s="1645"/>
      <c r="BU472" s="1645"/>
      <c r="BV472" s="1645"/>
      <c r="BW472" s="1645"/>
      <c r="BX472" s="1645"/>
      <c r="BY472" s="1645"/>
      <c r="BZ472" s="1645"/>
      <c r="CA472" s="1645"/>
      <c r="CB472" s="1645"/>
      <c r="CC472" s="1645"/>
      <c r="CD472" s="1645"/>
      <c r="CE472" s="1645"/>
      <c r="CF472" s="1325"/>
    </row>
    <row customHeight="1" ht="15" hidden="1">
      <c r="A473" s="632" t="s">
        <v>309</v>
      </c>
      <c r="B473" s="633"/>
      <c r="C473" s="633" t="s">
        <v>22</v>
      </c>
      <c r="D473" s="2587" t="s">
        <v>1138</v>
      </c>
      <c r="E473" s="2386" t="s">
        <v>196</v>
      </c>
      <c r="F473" s="2387"/>
      <c r="G473" s="2388"/>
      <c r="H473" s="2392" t="str">
        <f>IF(A473="","",INDEX(DIFFERENTIATION_UNMERGE_VD,MATCH(A473,DIFFERENTIATION_ID_DIFF,0)))</f>
        <v>Производство тепловой энергии. Некомбинированная выработка</v>
      </c>
      <c r="I473" s="2392"/>
      <c r="J473" s="2392"/>
      <c r="K473" s="2392"/>
      <c r="L473" s="2392"/>
      <c r="M473" s="2392"/>
      <c r="N473" s="2392"/>
      <c r="O473" s="2392"/>
      <c r="P473" s="2392"/>
      <c r="Q473" s="2392"/>
      <c r="R473" s="2392"/>
      <c r="S473" s="728"/>
      <c r="T473" s="725"/>
      <c r="U473" s="634"/>
      <c r="V473" s="634"/>
      <c r="W473" s="635"/>
      <c r="X473" s="635"/>
      <c r="Y473" s="635"/>
      <c r="Z473" s="635"/>
      <c r="AA473" s="636"/>
      <c r="AB473" s="637"/>
      <c r="AC473" s="2384"/>
      <c r="AD473" s="638"/>
      <c r="AE473" s="639" t="s">
        <v>22</v>
      </c>
      <c r="AF473" s="639"/>
      <c r="AG473" s="640" t="s">
        <v>1082</v>
      </c>
      <c r="AH473" s="641">
        <v>3</v>
      </c>
      <c r="AI473" s="634"/>
      <c r="AJ473" s="634"/>
      <c r="AK473" s="634"/>
      <c r="AL473" s="634"/>
      <c r="AM473" s="634"/>
      <c r="AN473" s="634"/>
      <c r="AO473" s="634"/>
      <c r="AP473" s="634"/>
      <c r="AQ473" s="634"/>
      <c r="AR473" s="634"/>
      <c r="AS473" s="634"/>
      <c r="AT473" s="634"/>
      <c r="AU473" s="634"/>
      <c r="AV473" s="634"/>
      <c r="AW473" s="634"/>
      <c r="AX473" s="634"/>
      <c r="AY473" s="634"/>
      <c r="AZ473" s="634"/>
      <c r="BA473" s="634"/>
      <c r="BB473" s="634"/>
      <c r="BC473" s="634"/>
      <c r="BD473" s="634"/>
      <c r="BE473" s="634"/>
      <c r="BF473" s="634"/>
      <c r="BG473" s="634"/>
      <c r="BH473" s="634"/>
      <c r="BI473" s="634"/>
      <c r="BJ473" s="634"/>
      <c r="BK473" s="634"/>
      <c r="BL473" s="634"/>
      <c r="BM473" s="634"/>
      <c r="BN473" s="634"/>
      <c r="BO473" s="634"/>
      <c r="BP473" s="634"/>
      <c r="BQ473" s="634"/>
      <c r="BR473" s="634"/>
      <c r="BS473" s="634"/>
      <c r="BT473" s="634"/>
      <c r="BU473" s="634"/>
      <c r="BV473" s="635"/>
      <c r="BW473" s="635"/>
      <c r="BX473" s="635"/>
      <c r="BY473" s="635"/>
      <c r="BZ473" s="635"/>
      <c r="CA473" s="635"/>
      <c r="CB473" s="635"/>
      <c r="CC473" s="635"/>
      <c r="CD473" s="635"/>
      <c r="CE473" s="635"/>
      <c r="CF473" s="1859"/>
    </row>
    <row customHeight="1" ht="15" hidden="1">
      <c r="A474" s="632"/>
      <c r="B474" s="633"/>
      <c r="C474" s="633"/>
      <c r="D474" s="2588"/>
      <c r="E474" s="2386" t="s">
        <v>1037</v>
      </c>
      <c r="F474" s="2387"/>
      <c r="G474" s="2388"/>
      <c r="H474" s="2392" t="str">
        <f>IF(A473="","",INDEX(DIFFERENTIATION_UNMERGE_AREA,MATCH(A473,DIFFERENTIATION_ID_DIFF,0)))</f>
        <v>Территория 7</v>
      </c>
      <c r="I474" s="2392"/>
      <c r="J474" s="2392"/>
      <c r="K474" s="2392"/>
      <c r="L474" s="2392"/>
      <c r="M474" s="2392"/>
      <c r="N474" s="2392"/>
      <c r="O474" s="2392"/>
      <c r="P474" s="2392"/>
      <c r="Q474" s="2392"/>
      <c r="R474" s="2392"/>
      <c r="S474" s="728"/>
      <c r="T474" s="725"/>
      <c r="U474" s="634"/>
      <c r="V474" s="634"/>
      <c r="W474" s="635"/>
      <c r="X474" s="635"/>
      <c r="Y474" s="635"/>
      <c r="Z474" s="635"/>
      <c r="AA474" s="636"/>
      <c r="AB474" s="637"/>
      <c r="AC474" s="2384"/>
      <c r="AD474" s="638"/>
      <c r="AE474" s="639"/>
      <c r="AF474" s="639"/>
      <c r="AG474" s="640"/>
      <c r="AH474" s="641"/>
      <c r="AI474" s="634"/>
      <c r="AJ474" s="634"/>
      <c r="AK474" s="634"/>
      <c r="AL474" s="634"/>
      <c r="AM474" s="634"/>
      <c r="AN474" s="634"/>
      <c r="AO474" s="634"/>
      <c r="AP474" s="634"/>
      <c r="AQ474" s="634"/>
      <c r="AR474" s="634"/>
      <c r="AS474" s="634"/>
      <c r="AT474" s="634"/>
      <c r="AU474" s="634"/>
      <c r="AV474" s="634"/>
      <c r="AW474" s="634"/>
      <c r="AX474" s="634"/>
      <c r="AY474" s="634"/>
      <c r="AZ474" s="634"/>
      <c r="BA474" s="634"/>
      <c r="BB474" s="634"/>
      <c r="BC474" s="634"/>
      <c r="BD474" s="634"/>
      <c r="BE474" s="634"/>
      <c r="BF474" s="634"/>
      <c r="BG474" s="634"/>
      <c r="BH474" s="634"/>
      <c r="BI474" s="634"/>
      <c r="BJ474" s="634"/>
      <c r="BK474" s="634"/>
      <c r="BL474" s="634"/>
      <c r="BM474" s="634"/>
      <c r="BN474" s="634"/>
      <c r="BO474" s="634"/>
      <c r="BP474" s="634"/>
      <c r="BQ474" s="634"/>
      <c r="BR474" s="634"/>
      <c r="BS474" s="634"/>
      <c r="BT474" s="634"/>
      <c r="BU474" s="634"/>
      <c r="BV474" s="635"/>
      <c r="BW474" s="635"/>
      <c r="BX474" s="635"/>
      <c r="BY474" s="635"/>
      <c r="BZ474" s="635"/>
      <c r="CA474" s="635"/>
      <c r="CB474" s="635"/>
      <c r="CC474" s="635"/>
      <c r="CD474" s="635"/>
      <c r="CE474" s="635"/>
      <c r="CF474" s="1859"/>
    </row>
    <row customHeight="1" ht="15" hidden="1">
      <c r="A475" s="632"/>
      <c r="B475" s="633"/>
      <c r="C475" s="633"/>
      <c r="D475" s="2588"/>
      <c r="E475" s="2386" t="s">
        <v>1038</v>
      </c>
      <c r="F475" s="2387"/>
      <c r="G475" s="2388"/>
      <c r="H475" s="2392" t="str">
        <f>IF(A473="","",INDEX(DIFFERENTIATION_UNMERGE_SYSTEM,MATCH(A473,DIFFERENTIATION_ID_DIFF,0)))</f>
        <v>с. Осинки, ул. Л.Толстого, котельная № 4-10</v>
      </c>
      <c r="I475" s="2392"/>
      <c r="J475" s="2392"/>
      <c r="K475" s="2392"/>
      <c r="L475" s="2392"/>
      <c r="M475" s="2392"/>
      <c r="N475" s="2392"/>
      <c r="O475" s="2392"/>
      <c r="P475" s="2392"/>
      <c r="Q475" s="2392"/>
      <c r="R475" s="2392"/>
      <c r="S475" s="728"/>
      <c r="T475" s="725"/>
      <c r="U475" s="634"/>
      <c r="V475" s="634"/>
      <c r="W475" s="635"/>
      <c r="X475" s="635"/>
      <c r="Y475" s="635"/>
      <c r="Z475" s="635"/>
      <c r="AA475" s="636"/>
      <c r="AB475" s="637"/>
      <c r="AC475" s="2384"/>
      <c r="AD475" s="638"/>
      <c r="AE475" s="639"/>
      <c r="AF475" s="639"/>
      <c r="AG475" s="640"/>
      <c r="AH475" s="641"/>
      <c r="AI475" s="634"/>
      <c r="AJ475" s="634"/>
      <c r="AK475" s="634"/>
      <c r="AL475" s="634"/>
      <c r="AM475" s="634"/>
      <c r="AN475" s="634"/>
      <c r="AO475" s="634"/>
      <c r="AP475" s="634"/>
      <c r="AQ475" s="634"/>
      <c r="AR475" s="634"/>
      <c r="AS475" s="634"/>
      <c r="AT475" s="634"/>
      <c r="AU475" s="634"/>
      <c r="AV475" s="634"/>
      <c r="AW475" s="634"/>
      <c r="AX475" s="634"/>
      <c r="AY475" s="634"/>
      <c r="AZ475" s="634"/>
      <c r="BA475" s="634"/>
      <c r="BB475" s="634"/>
      <c r="BC475" s="634"/>
      <c r="BD475" s="634"/>
      <c r="BE475" s="634"/>
      <c r="BF475" s="634"/>
      <c r="BG475" s="634"/>
      <c r="BH475" s="634"/>
      <c r="BI475" s="634"/>
      <c r="BJ475" s="634"/>
      <c r="BK475" s="634"/>
      <c r="BL475" s="634"/>
      <c r="BM475" s="634"/>
      <c r="BN475" s="634"/>
      <c r="BO475" s="634"/>
      <c r="BP475" s="634"/>
      <c r="BQ475" s="634"/>
      <c r="BR475" s="634"/>
      <c r="BS475" s="634"/>
      <c r="BT475" s="634"/>
      <c r="BU475" s="634"/>
      <c r="BV475" s="635"/>
      <c r="BW475" s="635"/>
      <c r="BX475" s="635"/>
      <c r="BY475" s="635"/>
      <c r="BZ475" s="635"/>
      <c r="CA475" s="635"/>
      <c r="CB475" s="635"/>
      <c r="CC475" s="635"/>
      <c r="CD475" s="635"/>
      <c r="CE475" s="635"/>
      <c r="CF475" s="1859"/>
    </row>
    <row customHeight="1" ht="24.75" hidden="1">
      <c r="A476" s="1815"/>
      <c r="B476" s="1169"/>
      <c r="C476" s="421"/>
      <c r="D476" s="2588"/>
      <c r="E476" s="2385" t="s">
        <v>1083</v>
      </c>
      <c r="F476" s="2385"/>
      <c r="G476" s="2385"/>
      <c r="H476" s="2385"/>
      <c r="I476" s="2385"/>
      <c r="J476" s="2385"/>
      <c r="K476" s="2385"/>
      <c r="L476" s="2385"/>
      <c r="M476" s="2385"/>
      <c r="N476" s="2385"/>
      <c r="O476" s="2385"/>
      <c r="P476" s="2385"/>
      <c r="Q476" s="567">
        <f>SUMIF(T477:T478,"i",Q477:Q478)</f>
        <v>0</v>
      </c>
      <c r="R476" s="1026"/>
      <c r="S476" s="1807" t="s">
        <v>1084</v>
      </c>
      <c r="T476" s="726" t="s">
        <v>1085</v>
      </c>
      <c r="U476" s="2383">
        <v>1</v>
      </c>
      <c r="V476" s="2383" t="s">
        <v>1048</v>
      </c>
      <c r="W476" s="1169"/>
      <c r="X476" s="1169"/>
      <c r="Y476" s="1169"/>
      <c r="Z476" s="1169"/>
      <c r="AA476" s="1645"/>
      <c r="AB476" s="1169"/>
      <c r="AC476" s="2384"/>
      <c r="AD476" s="638"/>
      <c r="AE476" s="1169"/>
      <c r="AF476" s="1169"/>
      <c r="AG476" s="1645"/>
      <c r="AH476" s="1645"/>
      <c r="AI476" s="1645"/>
      <c r="AJ476" s="1645"/>
      <c r="AK476" s="1645"/>
      <c r="AL476" s="1645"/>
      <c r="AM476" s="1645"/>
      <c r="AN476" s="1645"/>
      <c r="AO476" s="1645"/>
      <c r="AP476" s="1645"/>
      <c r="AQ476" s="1645"/>
      <c r="AR476" s="1645"/>
      <c r="AS476" s="1645"/>
      <c r="AT476" s="1645"/>
      <c r="AU476" s="1645"/>
      <c r="AV476" s="1645"/>
      <c r="AW476" s="1645"/>
      <c r="AX476" s="1645"/>
      <c r="AY476" s="1645"/>
      <c r="AZ476" s="1645"/>
      <c r="BA476" s="1645"/>
      <c r="BB476" s="1645"/>
      <c r="BC476" s="1645"/>
      <c r="BD476" s="1645"/>
      <c r="BE476" s="1645"/>
      <c r="BF476" s="1645"/>
      <c r="BG476" s="1645"/>
      <c r="BH476" s="1645"/>
      <c r="BI476" s="1645"/>
      <c r="BJ476" s="1645"/>
      <c r="BK476" s="1645"/>
      <c r="BL476" s="1645"/>
      <c r="BM476" s="1645"/>
      <c r="BN476" s="1645"/>
      <c r="BO476" s="1645"/>
      <c r="BP476" s="1645"/>
      <c r="BQ476" s="1645"/>
      <c r="BR476" s="1645"/>
      <c r="BS476" s="1645"/>
      <c r="BT476" s="1645"/>
      <c r="BU476" s="1645"/>
      <c r="BV476" s="1169"/>
      <c r="BW476" s="1169"/>
      <c r="BX476" s="1169"/>
      <c r="BY476" s="1169"/>
      <c r="BZ476" s="1169"/>
      <c r="CA476" s="1169"/>
      <c r="CB476" s="1169"/>
      <c r="CC476" s="1169"/>
      <c r="CD476" s="1169"/>
      <c r="CE476" s="1169"/>
      <c r="CF476" s="1859"/>
    </row>
    <row customHeight="1" ht="11.25" hidden="1">
      <c r="A477" s="1802"/>
      <c r="B477" s="1645"/>
      <c r="C477" s="1645"/>
      <c r="D477" s="2588"/>
      <c r="E477" s="644"/>
      <c r="F477" s="644">
        <v>0</v>
      </c>
      <c r="G477" s="644"/>
      <c r="H477" s="644"/>
      <c r="I477" s="644"/>
      <c r="J477" s="644"/>
      <c r="K477" s="644"/>
      <c r="L477" s="644"/>
      <c r="M477" s="644"/>
      <c r="N477" s="644"/>
      <c r="O477" s="644"/>
      <c r="P477" s="644"/>
      <c r="Q477" s="644"/>
      <c r="R477" s="644"/>
      <c r="S477" s="645"/>
      <c r="T477" s="727"/>
      <c r="U477" s="2383"/>
      <c r="V477" s="2383"/>
      <c r="W477" s="1645"/>
      <c r="X477" s="1645"/>
      <c r="Y477" s="1645"/>
      <c r="Z477" s="1645"/>
      <c r="AA477" s="1645"/>
      <c r="AB477" s="1169"/>
      <c r="AC477" s="2384"/>
      <c r="AD477" s="638"/>
      <c r="AE477" s="1169"/>
      <c r="AF477" s="1169"/>
      <c r="AG477" s="1645"/>
      <c r="AH477" s="1645"/>
      <c r="AI477" s="1645"/>
      <c r="AJ477" s="1645"/>
      <c r="AK477" s="1645"/>
      <c r="AL477" s="1645"/>
      <c r="AM477" s="1645"/>
      <c r="AN477" s="1645"/>
      <c r="AO477" s="1645"/>
      <c r="AP477" s="1645"/>
      <c r="AQ477" s="1645"/>
      <c r="AR477" s="1645"/>
      <c r="AS477" s="1645"/>
      <c r="AT477" s="1645"/>
      <c r="AU477" s="1645"/>
      <c r="AV477" s="1645"/>
      <c r="AW477" s="1645"/>
      <c r="AX477" s="1645"/>
      <c r="AY477" s="1645"/>
      <c r="AZ477" s="1645"/>
      <c r="BA477" s="1645"/>
      <c r="BB477" s="1645"/>
      <c r="BC477" s="1645"/>
      <c r="BD477" s="1645"/>
      <c r="BE477" s="1645"/>
      <c r="BF477" s="1645"/>
      <c r="BG477" s="1645"/>
      <c r="BH477" s="1645"/>
      <c r="BI477" s="1645"/>
      <c r="BJ477" s="1645"/>
      <c r="BK477" s="1645"/>
      <c r="BL477" s="1645"/>
      <c r="BM477" s="1645"/>
      <c r="BN477" s="1645"/>
      <c r="BO477" s="1645"/>
      <c r="BP477" s="1645"/>
      <c r="BQ477" s="1645"/>
      <c r="BR477" s="1645"/>
      <c r="BS477" s="1645"/>
      <c r="BT477" s="1645"/>
      <c r="BU477" s="1645"/>
      <c r="BV477" s="1645"/>
      <c r="BW477" s="1645"/>
      <c r="BX477" s="1645"/>
      <c r="BY477" s="1645"/>
      <c r="BZ477" s="1645"/>
      <c r="CA477" s="1645"/>
      <c r="CB477" s="1645"/>
      <c r="CC477" s="1645"/>
      <c r="CD477" s="1645"/>
      <c r="CE477" s="1645"/>
      <c r="CF477" s="1859"/>
    </row>
    <row customHeight="1" ht="11.25" hidden="1">
      <c r="A478" s="1815"/>
      <c r="B478" s="1169"/>
      <c r="C478" s="421"/>
      <c r="D478" s="2588"/>
      <c r="E478" s="658" t="s">
        <v>22</v>
      </c>
      <c r="F478" s="1177" t="s">
        <v>22</v>
      </c>
      <c r="G478" s="1177" t="s">
        <v>1088</v>
      </c>
      <c r="H478" s="660" t="s">
        <v>22</v>
      </c>
      <c r="I478" s="660"/>
      <c r="J478" s="660"/>
      <c r="K478" s="660"/>
      <c r="L478" s="660"/>
      <c r="M478" s="660"/>
      <c r="N478" s="660"/>
      <c r="O478" s="660"/>
      <c r="P478" s="660"/>
      <c r="Q478" s="660"/>
      <c r="R478" s="661"/>
      <c r="S478" s="662"/>
      <c r="T478" s="727"/>
      <c r="U478" s="2383"/>
      <c r="V478" s="2383"/>
      <c r="W478" s="1169"/>
      <c r="X478" s="1169"/>
      <c r="Y478" s="1169"/>
      <c r="Z478" s="1169"/>
      <c r="AA478" s="1645"/>
      <c r="AB478" s="1169"/>
      <c r="AC478" s="2384"/>
      <c r="AD478" s="638"/>
      <c r="AE478" s="1169"/>
      <c r="AF478" s="1169"/>
      <c r="AG478" s="1645"/>
      <c r="AH478" s="1645"/>
      <c r="AI478" s="1645"/>
      <c r="AJ478" s="1645"/>
      <c r="AK478" s="1645"/>
      <c r="AL478" s="1645"/>
      <c r="AM478" s="1645"/>
      <c r="AN478" s="1645"/>
      <c r="AO478" s="1645"/>
      <c r="AP478" s="1645"/>
      <c r="AQ478" s="1645"/>
      <c r="AR478" s="1645"/>
      <c r="AS478" s="1645"/>
      <c r="AT478" s="1645"/>
      <c r="AU478" s="1645"/>
      <c r="AV478" s="1645"/>
      <c r="AW478" s="1645"/>
      <c r="AX478" s="1645"/>
      <c r="AY478" s="1645"/>
      <c r="AZ478" s="1645"/>
      <c r="BA478" s="1645"/>
      <c r="BB478" s="1645"/>
      <c r="BC478" s="1645"/>
      <c r="BD478" s="1645"/>
      <c r="BE478" s="1645"/>
      <c r="BF478" s="1645"/>
      <c r="BG478" s="1645"/>
      <c r="BH478" s="1645"/>
      <c r="BI478" s="1645"/>
      <c r="BJ478" s="1645"/>
      <c r="BK478" s="1645"/>
      <c r="BL478" s="1645"/>
      <c r="BM478" s="1645"/>
      <c r="BN478" s="1645"/>
      <c r="BO478" s="1645"/>
      <c r="BP478" s="1645"/>
      <c r="BQ478" s="1645"/>
      <c r="BR478" s="1645"/>
      <c r="BS478" s="1645"/>
      <c r="BT478" s="1645"/>
      <c r="BU478" s="1645"/>
      <c r="BV478" s="1169"/>
      <c r="BW478" s="1169"/>
      <c r="BX478" s="1169"/>
      <c r="BY478" s="1169"/>
      <c r="BZ478" s="1169"/>
      <c r="CA478" s="1169"/>
      <c r="CB478" s="1169"/>
      <c r="CC478" s="1169"/>
      <c r="CD478" s="1169"/>
      <c r="CE478" s="1169"/>
      <c r="CF478" s="1859"/>
    </row>
    <row customHeight="1" ht="5.25" hidden="1">
      <c r="A479" s="1802"/>
      <c r="B479" s="1645"/>
      <c r="C479" s="1645"/>
      <c r="D479" s="2588"/>
      <c r="E479" s="1048"/>
      <c r="F479" s="1048"/>
      <c r="G479" s="1048"/>
      <c r="H479" s="1048"/>
      <c r="I479" s="1048"/>
      <c r="J479" s="1048"/>
      <c r="K479" s="1048"/>
      <c r="L479" s="1048"/>
      <c r="M479" s="1048"/>
      <c r="N479" s="1048"/>
      <c r="O479" s="1048"/>
      <c r="P479" s="1048"/>
      <c r="Q479" s="1049"/>
      <c r="R479" s="1050"/>
      <c r="S479" s="1051"/>
      <c r="T479" s="726" t="s">
        <v>1085</v>
      </c>
      <c r="U479" s="2383">
        <v>1</v>
      </c>
      <c r="V479" s="2383" t="s">
        <v>1048</v>
      </c>
      <c r="W479" s="1645"/>
      <c r="X479" s="1645"/>
      <c r="Y479" s="1645"/>
      <c r="Z479" s="1645"/>
      <c r="AA479" s="1645"/>
      <c r="AB479" s="1645"/>
      <c r="AC479" s="1046"/>
      <c r="AD479" s="1047"/>
      <c r="AE479" s="1645"/>
      <c r="AF479" s="1645"/>
      <c r="AG479" s="1645"/>
      <c r="AH479" s="1645"/>
      <c r="AI479" s="1645"/>
      <c r="AJ479" s="1645"/>
      <c r="AK479" s="1645"/>
      <c r="AL479" s="1645"/>
      <c r="AM479" s="1645"/>
      <c r="AN479" s="1645"/>
      <c r="AO479" s="1645"/>
      <c r="AP479" s="1645"/>
      <c r="AQ479" s="1645"/>
      <c r="AR479" s="1645"/>
      <c r="AS479" s="1645"/>
      <c r="AT479" s="1645"/>
      <c r="AU479" s="1645"/>
      <c r="AV479" s="1645"/>
      <c r="AW479" s="1645"/>
      <c r="AX479" s="1645"/>
      <c r="AY479" s="1645"/>
      <c r="AZ479" s="1645"/>
      <c r="BA479" s="1645"/>
      <c r="BB479" s="1645"/>
      <c r="BC479" s="1645"/>
      <c r="BD479" s="1645"/>
      <c r="BE479" s="1645"/>
      <c r="BF479" s="1645"/>
      <c r="BG479" s="1645"/>
      <c r="BH479" s="1645"/>
      <c r="BI479" s="1645"/>
      <c r="BJ479" s="1645"/>
      <c r="BK479" s="1645"/>
      <c r="BL479" s="1645"/>
      <c r="BM479" s="1645"/>
      <c r="BN479" s="1645"/>
      <c r="BO479" s="1645"/>
      <c r="BP479" s="1645"/>
      <c r="BQ479" s="1645"/>
      <c r="BR479" s="1645"/>
      <c r="BS479" s="1645"/>
      <c r="BT479" s="1645"/>
      <c r="BU479" s="1645"/>
      <c r="BV479" s="1645"/>
      <c r="BW479" s="1645"/>
      <c r="BX479" s="1645"/>
      <c r="BY479" s="1645"/>
      <c r="BZ479" s="1645"/>
      <c r="CA479" s="1645"/>
      <c r="CB479" s="1645"/>
      <c r="CC479" s="1645"/>
      <c r="CD479" s="1645"/>
      <c r="CE479" s="1645"/>
      <c r="CF479" s="1325"/>
    </row>
    <row customHeight="1" ht="5.25" hidden="1">
      <c r="A480" s="1802"/>
      <c r="B480" s="1645"/>
      <c r="C480" s="1645"/>
      <c r="D480" s="2588"/>
      <c r="E480" s="644"/>
      <c r="F480" s="644"/>
      <c r="G480" s="644"/>
      <c r="H480" s="644"/>
      <c r="I480" s="644"/>
      <c r="J480" s="644"/>
      <c r="K480" s="644"/>
      <c r="L480" s="644"/>
      <c r="M480" s="644"/>
      <c r="N480" s="644"/>
      <c r="O480" s="644"/>
      <c r="P480" s="644"/>
      <c r="Q480" s="644"/>
      <c r="R480" s="644"/>
      <c r="S480" s="645"/>
      <c r="T480" s="727"/>
      <c r="U480" s="2383"/>
      <c r="V480" s="2383"/>
      <c r="W480" s="1645"/>
      <c r="X480" s="1645"/>
      <c r="Y480" s="1645"/>
      <c r="Z480" s="1645"/>
      <c r="AA480" s="1645"/>
      <c r="AB480" s="1645"/>
      <c r="AC480" s="1046"/>
      <c r="AD480" s="1047"/>
      <c r="AE480" s="1645"/>
      <c r="AF480" s="1645"/>
      <c r="AG480" s="1645"/>
      <c r="AH480" s="1645"/>
      <c r="AI480" s="1645"/>
      <c r="AJ480" s="1645"/>
      <c r="AK480" s="1645"/>
      <c r="AL480" s="1645"/>
      <c r="AM480" s="1645"/>
      <c r="AN480" s="1645"/>
      <c r="AO480" s="1645"/>
      <c r="AP480" s="1645"/>
      <c r="AQ480" s="1645"/>
      <c r="AR480" s="1645"/>
      <c r="AS480" s="1645"/>
      <c r="AT480" s="1645"/>
      <c r="AU480" s="1645"/>
      <c r="AV480" s="1645"/>
      <c r="AW480" s="1645"/>
      <c r="AX480" s="1645"/>
      <c r="AY480" s="1645"/>
      <c r="AZ480" s="1645"/>
      <c r="BA480" s="1645"/>
      <c r="BB480" s="1645"/>
      <c r="BC480" s="1645"/>
      <c r="BD480" s="1645"/>
      <c r="BE480" s="1645"/>
      <c r="BF480" s="1645"/>
      <c r="BG480" s="1645"/>
      <c r="BH480" s="1645"/>
      <c r="BI480" s="1645"/>
      <c r="BJ480" s="1645"/>
      <c r="BK480" s="1645"/>
      <c r="BL480" s="1645"/>
      <c r="BM480" s="1645"/>
      <c r="BN480" s="1645"/>
      <c r="BO480" s="1645"/>
      <c r="BP480" s="1645"/>
      <c r="BQ480" s="1645"/>
      <c r="BR480" s="1645"/>
      <c r="BS480" s="1645"/>
      <c r="BT480" s="1645"/>
      <c r="BU480" s="1645"/>
      <c r="BV480" s="1645"/>
      <c r="BW480" s="1645"/>
      <c r="BX480" s="1645"/>
      <c r="BY480" s="1645"/>
      <c r="BZ480" s="1645"/>
      <c r="CA480" s="1645"/>
      <c r="CB480" s="1645"/>
      <c r="CC480" s="1645"/>
      <c r="CD480" s="1645"/>
      <c r="CE480" s="1645"/>
      <c r="CF480" s="1325"/>
    </row>
    <row customHeight="1" ht="5.25" hidden="1">
      <c r="A481" s="1802"/>
      <c r="B481" s="1645"/>
      <c r="C481" s="1645"/>
      <c r="D481" s="2589"/>
      <c r="E481" s="1052"/>
      <c r="F481" s="1053"/>
      <c r="G481" s="1053"/>
      <c r="H481" s="1054"/>
      <c r="I481" s="1054"/>
      <c r="J481" s="1054"/>
      <c r="K481" s="1054"/>
      <c r="L481" s="1054"/>
      <c r="M481" s="1054"/>
      <c r="N481" s="1054"/>
      <c r="O481" s="1054"/>
      <c r="P481" s="1054"/>
      <c r="Q481" s="1054"/>
      <c r="R481" s="955"/>
      <c r="S481" s="1055"/>
      <c r="T481" s="727"/>
      <c r="U481" s="2383"/>
      <c r="V481" s="2383"/>
      <c r="W481" s="1645"/>
      <c r="X481" s="1645"/>
      <c r="Y481" s="1645"/>
      <c r="Z481" s="1645"/>
      <c r="AA481" s="1645"/>
      <c r="AB481" s="1645"/>
      <c r="AC481" s="1046"/>
      <c r="AD481" s="1047"/>
      <c r="AE481" s="1645"/>
      <c r="AF481" s="1645"/>
      <c r="AG481" s="1645"/>
      <c r="AH481" s="1645"/>
      <c r="AI481" s="1645"/>
      <c r="AJ481" s="1645"/>
      <c r="AK481" s="1645"/>
      <c r="AL481" s="1645"/>
      <c r="AM481" s="1645"/>
      <c r="AN481" s="1645"/>
      <c r="AO481" s="1645"/>
      <c r="AP481" s="1645"/>
      <c r="AQ481" s="1645"/>
      <c r="AR481" s="1645"/>
      <c r="AS481" s="1645"/>
      <c r="AT481" s="1645"/>
      <c r="AU481" s="1645"/>
      <c r="AV481" s="1645"/>
      <c r="AW481" s="1645"/>
      <c r="AX481" s="1645"/>
      <c r="AY481" s="1645"/>
      <c r="AZ481" s="1645"/>
      <c r="BA481" s="1645"/>
      <c r="BB481" s="1645"/>
      <c r="BC481" s="1645"/>
      <c r="BD481" s="1645"/>
      <c r="BE481" s="1645"/>
      <c r="BF481" s="1645"/>
      <c r="BG481" s="1645"/>
      <c r="BH481" s="1645"/>
      <c r="BI481" s="1645"/>
      <c r="BJ481" s="1645"/>
      <c r="BK481" s="1645"/>
      <c r="BL481" s="1645"/>
      <c r="BM481" s="1645"/>
      <c r="BN481" s="1645"/>
      <c r="BO481" s="1645"/>
      <c r="BP481" s="1645"/>
      <c r="BQ481" s="1645"/>
      <c r="BR481" s="1645"/>
      <c r="BS481" s="1645"/>
      <c r="BT481" s="1645"/>
      <c r="BU481" s="1645"/>
      <c r="BV481" s="1645"/>
      <c r="BW481" s="1645"/>
      <c r="BX481" s="1645"/>
      <c r="BY481" s="1645"/>
      <c r="BZ481" s="1645"/>
      <c r="CA481" s="1645"/>
      <c r="CB481" s="1645"/>
      <c r="CC481" s="1645"/>
      <c r="CD481" s="1645"/>
      <c r="CE481" s="1645"/>
      <c r="CF481" s="1325"/>
    </row>
    <row customHeight="1" ht="15" hidden="1">
      <c r="A482" s="632" t="s">
        <v>311</v>
      </c>
      <c r="B482" s="633"/>
      <c r="C482" s="633" t="s">
        <v>22</v>
      </c>
      <c r="D482" s="2587" t="s">
        <v>1139</v>
      </c>
      <c r="E482" s="2386" t="s">
        <v>196</v>
      </c>
      <c r="F482" s="2387"/>
      <c r="G482" s="2388"/>
      <c r="H482" s="2392" t="str">
        <f>IF(A482="","",INDEX(DIFFERENTIATION_UNMERGE_VD,MATCH(A482,DIFFERENTIATION_ID_DIFF,0)))</f>
        <v>Производство тепловой энергии. Некомбинированная выработка</v>
      </c>
      <c r="I482" s="2392"/>
      <c r="J482" s="2392"/>
      <c r="K482" s="2392"/>
      <c r="L482" s="2392"/>
      <c r="M482" s="2392"/>
      <c r="N482" s="2392"/>
      <c r="O482" s="2392"/>
      <c r="P482" s="2392"/>
      <c r="Q482" s="2392"/>
      <c r="R482" s="2392"/>
      <c r="S482" s="728"/>
      <c r="T482" s="725"/>
      <c r="U482" s="634"/>
      <c r="V482" s="634"/>
      <c r="W482" s="635"/>
      <c r="X482" s="635"/>
      <c r="Y482" s="635"/>
      <c r="Z482" s="635"/>
      <c r="AA482" s="636"/>
      <c r="AB482" s="637"/>
      <c r="AC482" s="2384"/>
      <c r="AD482" s="638"/>
      <c r="AE482" s="639" t="s">
        <v>22</v>
      </c>
      <c r="AF482" s="639"/>
      <c r="AG482" s="640" t="s">
        <v>1082</v>
      </c>
      <c r="AH482" s="641">
        <v>3</v>
      </c>
      <c r="AI482" s="634"/>
      <c r="AJ482" s="634"/>
      <c r="AK482" s="634"/>
      <c r="AL482" s="634"/>
      <c r="AM482" s="634"/>
      <c r="AN482" s="634"/>
      <c r="AO482" s="634"/>
      <c r="AP482" s="634"/>
      <c r="AQ482" s="634"/>
      <c r="AR482" s="634"/>
      <c r="AS482" s="634"/>
      <c r="AT482" s="634"/>
      <c r="AU482" s="634"/>
      <c r="AV482" s="634"/>
      <c r="AW482" s="634"/>
      <c r="AX482" s="634"/>
      <c r="AY482" s="634"/>
      <c r="AZ482" s="634"/>
      <c r="BA482" s="634"/>
      <c r="BB482" s="634"/>
      <c r="BC482" s="634"/>
      <c r="BD482" s="634"/>
      <c r="BE482" s="634"/>
      <c r="BF482" s="634"/>
      <c r="BG482" s="634"/>
      <c r="BH482" s="634"/>
      <c r="BI482" s="634"/>
      <c r="BJ482" s="634"/>
      <c r="BK482" s="634"/>
      <c r="BL482" s="634"/>
      <c r="BM482" s="634"/>
      <c r="BN482" s="634"/>
      <c r="BO482" s="634"/>
      <c r="BP482" s="634"/>
      <c r="BQ482" s="634"/>
      <c r="BR482" s="634"/>
      <c r="BS482" s="634"/>
      <c r="BT482" s="634"/>
      <c r="BU482" s="634"/>
      <c r="BV482" s="635"/>
      <c r="BW482" s="635"/>
      <c r="BX482" s="635"/>
      <c r="BY482" s="635"/>
      <c r="BZ482" s="635"/>
      <c r="CA482" s="635"/>
      <c r="CB482" s="635"/>
      <c r="CC482" s="635"/>
      <c r="CD482" s="635"/>
      <c r="CE482" s="635"/>
      <c r="CF482" s="1859"/>
    </row>
    <row customHeight="1" ht="15" hidden="1">
      <c r="A483" s="632"/>
      <c r="B483" s="633"/>
      <c r="C483" s="633"/>
      <c r="D483" s="2588"/>
      <c r="E483" s="2386" t="s">
        <v>1037</v>
      </c>
      <c r="F483" s="2387"/>
      <c r="G483" s="2388"/>
      <c r="H483" s="2392" t="str">
        <f>IF(A482="","",INDEX(DIFFERENTIATION_UNMERGE_AREA,MATCH(A482,DIFFERENTIATION_ID_DIFF,0)))</f>
        <v>Территория 7</v>
      </c>
      <c r="I483" s="2392"/>
      <c r="J483" s="2392"/>
      <c r="K483" s="2392"/>
      <c r="L483" s="2392"/>
      <c r="M483" s="2392"/>
      <c r="N483" s="2392"/>
      <c r="O483" s="2392"/>
      <c r="P483" s="2392"/>
      <c r="Q483" s="2392"/>
      <c r="R483" s="2392"/>
      <c r="S483" s="728"/>
      <c r="T483" s="725"/>
      <c r="U483" s="634"/>
      <c r="V483" s="634"/>
      <c r="W483" s="635"/>
      <c r="X483" s="635"/>
      <c r="Y483" s="635"/>
      <c r="Z483" s="635"/>
      <c r="AA483" s="636"/>
      <c r="AB483" s="637"/>
      <c r="AC483" s="2384"/>
      <c r="AD483" s="638"/>
      <c r="AE483" s="639"/>
      <c r="AF483" s="639"/>
      <c r="AG483" s="640"/>
      <c r="AH483" s="641"/>
      <c r="AI483" s="634"/>
      <c r="AJ483" s="634"/>
      <c r="AK483" s="634"/>
      <c r="AL483" s="634"/>
      <c r="AM483" s="634"/>
      <c r="AN483" s="634"/>
      <c r="AO483" s="634"/>
      <c r="AP483" s="634"/>
      <c r="AQ483" s="634"/>
      <c r="AR483" s="634"/>
      <c r="AS483" s="634"/>
      <c r="AT483" s="634"/>
      <c r="AU483" s="634"/>
      <c r="AV483" s="634"/>
      <c r="AW483" s="634"/>
      <c r="AX483" s="634"/>
      <c r="AY483" s="634"/>
      <c r="AZ483" s="634"/>
      <c r="BA483" s="634"/>
      <c r="BB483" s="634"/>
      <c r="BC483" s="634"/>
      <c r="BD483" s="634"/>
      <c r="BE483" s="634"/>
      <c r="BF483" s="634"/>
      <c r="BG483" s="634"/>
      <c r="BH483" s="634"/>
      <c r="BI483" s="634"/>
      <c r="BJ483" s="634"/>
      <c r="BK483" s="634"/>
      <c r="BL483" s="634"/>
      <c r="BM483" s="634"/>
      <c r="BN483" s="634"/>
      <c r="BO483" s="634"/>
      <c r="BP483" s="634"/>
      <c r="BQ483" s="634"/>
      <c r="BR483" s="634"/>
      <c r="BS483" s="634"/>
      <c r="BT483" s="634"/>
      <c r="BU483" s="634"/>
      <c r="BV483" s="635"/>
      <c r="BW483" s="635"/>
      <c r="BX483" s="635"/>
      <c r="BY483" s="635"/>
      <c r="BZ483" s="635"/>
      <c r="CA483" s="635"/>
      <c r="CB483" s="635"/>
      <c r="CC483" s="635"/>
      <c r="CD483" s="635"/>
      <c r="CE483" s="635"/>
      <c r="CF483" s="1859"/>
    </row>
    <row customHeight="1" ht="15" hidden="1">
      <c r="A484" s="632"/>
      <c r="B484" s="633"/>
      <c r="C484" s="633"/>
      <c r="D484" s="2588"/>
      <c r="E484" s="2386" t="s">
        <v>1038</v>
      </c>
      <c r="F484" s="2387"/>
      <c r="G484" s="2388"/>
      <c r="H484" s="2392" t="str">
        <f>IF(A482="","",INDEX(DIFFERENTIATION_UNMERGE_SYSTEM,MATCH(A482,DIFFERENTIATION_ID_DIFF,0)))</f>
        <v>с. Осинки, ул. Комсомольская, 1, котельная № 4-11</v>
      </c>
      <c r="I484" s="2392"/>
      <c r="J484" s="2392"/>
      <c r="K484" s="2392"/>
      <c r="L484" s="2392"/>
      <c r="M484" s="2392"/>
      <c r="N484" s="2392"/>
      <c r="O484" s="2392"/>
      <c r="P484" s="2392"/>
      <c r="Q484" s="2392"/>
      <c r="R484" s="2392"/>
      <c r="S484" s="728"/>
      <c r="T484" s="725"/>
      <c r="U484" s="634"/>
      <c r="V484" s="634"/>
      <c r="W484" s="635"/>
      <c r="X484" s="635"/>
      <c r="Y484" s="635"/>
      <c r="Z484" s="635"/>
      <c r="AA484" s="636"/>
      <c r="AB484" s="637"/>
      <c r="AC484" s="2384"/>
      <c r="AD484" s="638"/>
      <c r="AE484" s="639"/>
      <c r="AF484" s="639"/>
      <c r="AG484" s="640"/>
      <c r="AH484" s="641"/>
      <c r="AI484" s="634"/>
      <c r="AJ484" s="634"/>
      <c r="AK484" s="634"/>
      <c r="AL484" s="634"/>
      <c r="AM484" s="634"/>
      <c r="AN484" s="634"/>
      <c r="AO484" s="634"/>
      <c r="AP484" s="634"/>
      <c r="AQ484" s="634"/>
      <c r="AR484" s="634"/>
      <c r="AS484" s="634"/>
      <c r="AT484" s="634"/>
      <c r="AU484" s="634"/>
      <c r="AV484" s="634"/>
      <c r="AW484" s="634"/>
      <c r="AX484" s="634"/>
      <c r="AY484" s="634"/>
      <c r="AZ484" s="634"/>
      <c r="BA484" s="634"/>
      <c r="BB484" s="634"/>
      <c r="BC484" s="634"/>
      <c r="BD484" s="634"/>
      <c r="BE484" s="634"/>
      <c r="BF484" s="634"/>
      <c r="BG484" s="634"/>
      <c r="BH484" s="634"/>
      <c r="BI484" s="634"/>
      <c r="BJ484" s="634"/>
      <c r="BK484" s="634"/>
      <c r="BL484" s="634"/>
      <c r="BM484" s="634"/>
      <c r="BN484" s="634"/>
      <c r="BO484" s="634"/>
      <c r="BP484" s="634"/>
      <c r="BQ484" s="634"/>
      <c r="BR484" s="634"/>
      <c r="BS484" s="634"/>
      <c r="BT484" s="634"/>
      <c r="BU484" s="634"/>
      <c r="BV484" s="635"/>
      <c r="BW484" s="635"/>
      <c r="BX484" s="635"/>
      <c r="BY484" s="635"/>
      <c r="BZ484" s="635"/>
      <c r="CA484" s="635"/>
      <c r="CB484" s="635"/>
      <c r="CC484" s="635"/>
      <c r="CD484" s="635"/>
      <c r="CE484" s="635"/>
      <c r="CF484" s="1859"/>
    </row>
    <row customHeight="1" ht="24.75" hidden="1">
      <c r="A485" s="1815"/>
      <c r="B485" s="1169"/>
      <c r="C485" s="421"/>
      <c r="D485" s="2588"/>
      <c r="E485" s="2385" t="s">
        <v>1083</v>
      </c>
      <c r="F485" s="2385"/>
      <c r="G485" s="2385"/>
      <c r="H485" s="2385"/>
      <c r="I485" s="2385"/>
      <c r="J485" s="2385"/>
      <c r="K485" s="2385"/>
      <c r="L485" s="2385"/>
      <c r="M485" s="2385"/>
      <c r="N485" s="2385"/>
      <c r="O485" s="2385"/>
      <c r="P485" s="2385"/>
      <c r="Q485" s="567">
        <f>SUMIF(T486:T487,"i",Q486:Q487)</f>
        <v>0</v>
      </c>
      <c r="R485" s="1026"/>
      <c r="S485" s="1807" t="s">
        <v>1084</v>
      </c>
      <c r="T485" s="726" t="s">
        <v>1085</v>
      </c>
      <c r="U485" s="2383">
        <v>1</v>
      </c>
      <c r="V485" s="2383" t="s">
        <v>1048</v>
      </c>
      <c r="W485" s="1169"/>
      <c r="X485" s="1169"/>
      <c r="Y485" s="1169"/>
      <c r="Z485" s="1169"/>
      <c r="AA485" s="1645"/>
      <c r="AB485" s="1169"/>
      <c r="AC485" s="2384"/>
      <c r="AD485" s="638"/>
      <c r="AE485" s="1169"/>
      <c r="AF485" s="1169"/>
      <c r="AG485" s="1645"/>
      <c r="AH485" s="1645"/>
      <c r="AI485" s="1645"/>
      <c r="AJ485" s="1645"/>
      <c r="AK485" s="1645"/>
      <c r="AL485" s="1645"/>
      <c r="AM485" s="1645"/>
      <c r="AN485" s="1645"/>
      <c r="AO485" s="1645"/>
      <c r="AP485" s="1645"/>
      <c r="AQ485" s="1645"/>
      <c r="AR485" s="1645"/>
      <c r="AS485" s="1645"/>
      <c r="AT485" s="1645"/>
      <c r="AU485" s="1645"/>
      <c r="AV485" s="1645"/>
      <c r="AW485" s="1645"/>
      <c r="AX485" s="1645"/>
      <c r="AY485" s="1645"/>
      <c r="AZ485" s="1645"/>
      <c r="BA485" s="1645"/>
      <c r="BB485" s="1645"/>
      <c r="BC485" s="1645"/>
      <c r="BD485" s="1645"/>
      <c r="BE485" s="1645"/>
      <c r="BF485" s="1645"/>
      <c r="BG485" s="1645"/>
      <c r="BH485" s="1645"/>
      <c r="BI485" s="1645"/>
      <c r="BJ485" s="1645"/>
      <c r="BK485" s="1645"/>
      <c r="BL485" s="1645"/>
      <c r="BM485" s="1645"/>
      <c r="BN485" s="1645"/>
      <c r="BO485" s="1645"/>
      <c r="BP485" s="1645"/>
      <c r="BQ485" s="1645"/>
      <c r="BR485" s="1645"/>
      <c r="BS485" s="1645"/>
      <c r="BT485" s="1645"/>
      <c r="BU485" s="1645"/>
      <c r="BV485" s="1169"/>
      <c r="BW485" s="1169"/>
      <c r="BX485" s="1169"/>
      <c r="BY485" s="1169"/>
      <c r="BZ485" s="1169"/>
      <c r="CA485" s="1169"/>
      <c r="CB485" s="1169"/>
      <c r="CC485" s="1169"/>
      <c r="CD485" s="1169"/>
      <c r="CE485" s="1169"/>
      <c r="CF485" s="1859"/>
    </row>
    <row customHeight="1" ht="11.25" hidden="1">
      <c r="A486" s="1802"/>
      <c r="B486" s="1645"/>
      <c r="C486" s="1645"/>
      <c r="D486" s="2588"/>
      <c r="E486" s="644"/>
      <c r="F486" s="644">
        <v>0</v>
      </c>
      <c r="G486" s="644"/>
      <c r="H486" s="644"/>
      <c r="I486" s="644"/>
      <c r="J486" s="644"/>
      <c r="K486" s="644"/>
      <c r="L486" s="644"/>
      <c r="M486" s="644"/>
      <c r="N486" s="644"/>
      <c r="O486" s="644"/>
      <c r="P486" s="644"/>
      <c r="Q486" s="644"/>
      <c r="R486" s="644"/>
      <c r="S486" s="645"/>
      <c r="T486" s="727"/>
      <c r="U486" s="2383"/>
      <c r="V486" s="2383"/>
      <c r="W486" s="1645"/>
      <c r="X486" s="1645"/>
      <c r="Y486" s="1645"/>
      <c r="Z486" s="1645"/>
      <c r="AA486" s="1645"/>
      <c r="AB486" s="1169"/>
      <c r="AC486" s="2384"/>
      <c r="AD486" s="638"/>
      <c r="AE486" s="1169"/>
      <c r="AF486" s="1169"/>
      <c r="AG486" s="1645"/>
      <c r="AH486" s="1645"/>
      <c r="AI486" s="1645"/>
      <c r="AJ486" s="1645"/>
      <c r="AK486" s="1645"/>
      <c r="AL486" s="1645"/>
      <c r="AM486" s="1645"/>
      <c r="AN486" s="1645"/>
      <c r="AO486" s="1645"/>
      <c r="AP486" s="1645"/>
      <c r="AQ486" s="1645"/>
      <c r="AR486" s="1645"/>
      <c r="AS486" s="1645"/>
      <c r="AT486" s="1645"/>
      <c r="AU486" s="1645"/>
      <c r="AV486" s="1645"/>
      <c r="AW486" s="1645"/>
      <c r="AX486" s="1645"/>
      <c r="AY486" s="1645"/>
      <c r="AZ486" s="1645"/>
      <c r="BA486" s="1645"/>
      <c r="BB486" s="1645"/>
      <c r="BC486" s="1645"/>
      <c r="BD486" s="1645"/>
      <c r="BE486" s="1645"/>
      <c r="BF486" s="1645"/>
      <c r="BG486" s="1645"/>
      <c r="BH486" s="1645"/>
      <c r="BI486" s="1645"/>
      <c r="BJ486" s="1645"/>
      <c r="BK486" s="1645"/>
      <c r="BL486" s="1645"/>
      <c r="BM486" s="1645"/>
      <c r="BN486" s="1645"/>
      <c r="BO486" s="1645"/>
      <c r="BP486" s="1645"/>
      <c r="BQ486" s="1645"/>
      <c r="BR486" s="1645"/>
      <c r="BS486" s="1645"/>
      <c r="BT486" s="1645"/>
      <c r="BU486" s="1645"/>
      <c r="BV486" s="1645"/>
      <c r="BW486" s="1645"/>
      <c r="BX486" s="1645"/>
      <c r="BY486" s="1645"/>
      <c r="BZ486" s="1645"/>
      <c r="CA486" s="1645"/>
      <c r="CB486" s="1645"/>
      <c r="CC486" s="1645"/>
      <c r="CD486" s="1645"/>
      <c r="CE486" s="1645"/>
      <c r="CF486" s="1859"/>
    </row>
    <row customHeight="1" ht="11.25" hidden="1">
      <c r="A487" s="1815"/>
      <c r="B487" s="1169"/>
      <c r="C487" s="421"/>
      <c r="D487" s="2588"/>
      <c r="E487" s="658" t="s">
        <v>22</v>
      </c>
      <c r="F487" s="1177" t="s">
        <v>22</v>
      </c>
      <c r="G487" s="1177" t="s">
        <v>1088</v>
      </c>
      <c r="H487" s="660" t="s">
        <v>22</v>
      </c>
      <c r="I487" s="660"/>
      <c r="J487" s="660"/>
      <c r="K487" s="660"/>
      <c r="L487" s="660"/>
      <c r="M487" s="660"/>
      <c r="N487" s="660"/>
      <c r="O487" s="660"/>
      <c r="P487" s="660"/>
      <c r="Q487" s="660"/>
      <c r="R487" s="661"/>
      <c r="S487" s="662"/>
      <c r="T487" s="727"/>
      <c r="U487" s="2383"/>
      <c r="V487" s="2383"/>
      <c r="W487" s="1169"/>
      <c r="X487" s="1169"/>
      <c r="Y487" s="1169"/>
      <c r="Z487" s="1169"/>
      <c r="AA487" s="1645"/>
      <c r="AB487" s="1169"/>
      <c r="AC487" s="2384"/>
      <c r="AD487" s="638"/>
      <c r="AE487" s="1169"/>
      <c r="AF487" s="1169"/>
      <c r="AG487" s="1645"/>
      <c r="AH487" s="1645"/>
      <c r="AI487" s="1645"/>
      <c r="AJ487" s="1645"/>
      <c r="AK487" s="1645"/>
      <c r="AL487" s="1645"/>
      <c r="AM487" s="1645"/>
      <c r="AN487" s="1645"/>
      <c r="AO487" s="1645"/>
      <c r="AP487" s="1645"/>
      <c r="AQ487" s="1645"/>
      <c r="AR487" s="1645"/>
      <c r="AS487" s="1645"/>
      <c r="AT487" s="1645"/>
      <c r="AU487" s="1645"/>
      <c r="AV487" s="1645"/>
      <c r="AW487" s="1645"/>
      <c r="AX487" s="1645"/>
      <c r="AY487" s="1645"/>
      <c r="AZ487" s="1645"/>
      <c r="BA487" s="1645"/>
      <c r="BB487" s="1645"/>
      <c r="BC487" s="1645"/>
      <c r="BD487" s="1645"/>
      <c r="BE487" s="1645"/>
      <c r="BF487" s="1645"/>
      <c r="BG487" s="1645"/>
      <c r="BH487" s="1645"/>
      <c r="BI487" s="1645"/>
      <c r="BJ487" s="1645"/>
      <c r="BK487" s="1645"/>
      <c r="BL487" s="1645"/>
      <c r="BM487" s="1645"/>
      <c r="BN487" s="1645"/>
      <c r="BO487" s="1645"/>
      <c r="BP487" s="1645"/>
      <c r="BQ487" s="1645"/>
      <c r="BR487" s="1645"/>
      <c r="BS487" s="1645"/>
      <c r="BT487" s="1645"/>
      <c r="BU487" s="1645"/>
      <c r="BV487" s="1169"/>
      <c r="BW487" s="1169"/>
      <c r="BX487" s="1169"/>
      <c r="BY487" s="1169"/>
      <c r="BZ487" s="1169"/>
      <c r="CA487" s="1169"/>
      <c r="CB487" s="1169"/>
      <c r="CC487" s="1169"/>
      <c r="CD487" s="1169"/>
      <c r="CE487" s="1169"/>
      <c r="CF487" s="1859"/>
    </row>
    <row customHeight="1" ht="5.25" hidden="1">
      <c r="A488" s="1802"/>
      <c r="B488" s="1645"/>
      <c r="C488" s="1645"/>
      <c r="D488" s="2588"/>
      <c r="E488" s="1048"/>
      <c r="F488" s="1048"/>
      <c r="G488" s="1048"/>
      <c r="H488" s="1048"/>
      <c r="I488" s="1048"/>
      <c r="J488" s="1048"/>
      <c r="K488" s="1048"/>
      <c r="L488" s="1048"/>
      <c r="M488" s="1048"/>
      <c r="N488" s="1048"/>
      <c r="O488" s="1048"/>
      <c r="P488" s="1048"/>
      <c r="Q488" s="1049"/>
      <c r="R488" s="1050"/>
      <c r="S488" s="1051"/>
      <c r="T488" s="726" t="s">
        <v>1085</v>
      </c>
      <c r="U488" s="2383">
        <v>1</v>
      </c>
      <c r="V488" s="2383" t="s">
        <v>1048</v>
      </c>
      <c r="W488" s="1645"/>
      <c r="X488" s="1645"/>
      <c r="Y488" s="1645"/>
      <c r="Z488" s="1645"/>
      <c r="AA488" s="1645"/>
      <c r="AB488" s="1645"/>
      <c r="AC488" s="1046"/>
      <c r="AD488" s="1047"/>
      <c r="AE488" s="1645"/>
      <c r="AF488" s="1645"/>
      <c r="AG488" s="1645"/>
      <c r="AH488" s="1645"/>
      <c r="AI488" s="1645"/>
      <c r="AJ488" s="1645"/>
      <c r="AK488" s="1645"/>
      <c r="AL488" s="1645"/>
      <c r="AM488" s="1645"/>
      <c r="AN488" s="1645"/>
      <c r="AO488" s="1645"/>
      <c r="AP488" s="1645"/>
      <c r="AQ488" s="1645"/>
      <c r="AR488" s="1645"/>
      <c r="AS488" s="1645"/>
      <c r="AT488" s="1645"/>
      <c r="AU488" s="1645"/>
      <c r="AV488" s="1645"/>
      <c r="AW488" s="1645"/>
      <c r="AX488" s="1645"/>
      <c r="AY488" s="1645"/>
      <c r="AZ488" s="1645"/>
      <c r="BA488" s="1645"/>
      <c r="BB488" s="1645"/>
      <c r="BC488" s="1645"/>
      <c r="BD488" s="1645"/>
      <c r="BE488" s="1645"/>
      <c r="BF488" s="1645"/>
      <c r="BG488" s="1645"/>
      <c r="BH488" s="1645"/>
      <c r="BI488" s="1645"/>
      <c r="BJ488" s="1645"/>
      <c r="BK488" s="1645"/>
      <c r="BL488" s="1645"/>
      <c r="BM488" s="1645"/>
      <c r="BN488" s="1645"/>
      <c r="BO488" s="1645"/>
      <c r="BP488" s="1645"/>
      <c r="BQ488" s="1645"/>
      <c r="BR488" s="1645"/>
      <c r="BS488" s="1645"/>
      <c r="BT488" s="1645"/>
      <c r="BU488" s="1645"/>
      <c r="BV488" s="1645"/>
      <c r="BW488" s="1645"/>
      <c r="BX488" s="1645"/>
      <c r="BY488" s="1645"/>
      <c r="BZ488" s="1645"/>
      <c r="CA488" s="1645"/>
      <c r="CB488" s="1645"/>
      <c r="CC488" s="1645"/>
      <c r="CD488" s="1645"/>
      <c r="CE488" s="1645"/>
      <c r="CF488" s="1325"/>
    </row>
    <row customHeight="1" ht="5.25" hidden="1">
      <c r="A489" s="1802"/>
      <c r="B489" s="1645"/>
      <c r="C489" s="1645"/>
      <c r="D489" s="2588"/>
      <c r="E489" s="644"/>
      <c r="F489" s="644"/>
      <c r="G489" s="644"/>
      <c r="H489" s="644"/>
      <c r="I489" s="644"/>
      <c r="J489" s="644"/>
      <c r="K489" s="644"/>
      <c r="L489" s="644"/>
      <c r="M489" s="644"/>
      <c r="N489" s="644"/>
      <c r="O489" s="644"/>
      <c r="P489" s="644"/>
      <c r="Q489" s="644"/>
      <c r="R489" s="644"/>
      <c r="S489" s="645"/>
      <c r="T489" s="727"/>
      <c r="U489" s="2383"/>
      <c r="V489" s="2383"/>
      <c r="W489" s="1645"/>
      <c r="X489" s="1645"/>
      <c r="Y489" s="1645"/>
      <c r="Z489" s="1645"/>
      <c r="AA489" s="1645"/>
      <c r="AB489" s="1645"/>
      <c r="AC489" s="1046"/>
      <c r="AD489" s="1047"/>
      <c r="AE489" s="1645"/>
      <c r="AF489" s="1645"/>
      <c r="AG489" s="1645"/>
      <c r="AH489" s="1645"/>
      <c r="AI489" s="1645"/>
      <c r="AJ489" s="1645"/>
      <c r="AK489" s="1645"/>
      <c r="AL489" s="1645"/>
      <c r="AM489" s="1645"/>
      <c r="AN489" s="1645"/>
      <c r="AO489" s="1645"/>
      <c r="AP489" s="1645"/>
      <c r="AQ489" s="1645"/>
      <c r="AR489" s="1645"/>
      <c r="AS489" s="1645"/>
      <c r="AT489" s="1645"/>
      <c r="AU489" s="1645"/>
      <c r="AV489" s="1645"/>
      <c r="AW489" s="1645"/>
      <c r="AX489" s="1645"/>
      <c r="AY489" s="1645"/>
      <c r="AZ489" s="1645"/>
      <c r="BA489" s="1645"/>
      <c r="BB489" s="1645"/>
      <c r="BC489" s="1645"/>
      <c r="BD489" s="1645"/>
      <c r="BE489" s="1645"/>
      <c r="BF489" s="1645"/>
      <c r="BG489" s="1645"/>
      <c r="BH489" s="1645"/>
      <c r="BI489" s="1645"/>
      <c r="BJ489" s="1645"/>
      <c r="BK489" s="1645"/>
      <c r="BL489" s="1645"/>
      <c r="BM489" s="1645"/>
      <c r="BN489" s="1645"/>
      <c r="BO489" s="1645"/>
      <c r="BP489" s="1645"/>
      <c r="BQ489" s="1645"/>
      <c r="BR489" s="1645"/>
      <c r="BS489" s="1645"/>
      <c r="BT489" s="1645"/>
      <c r="BU489" s="1645"/>
      <c r="BV489" s="1645"/>
      <c r="BW489" s="1645"/>
      <c r="BX489" s="1645"/>
      <c r="BY489" s="1645"/>
      <c r="BZ489" s="1645"/>
      <c r="CA489" s="1645"/>
      <c r="CB489" s="1645"/>
      <c r="CC489" s="1645"/>
      <c r="CD489" s="1645"/>
      <c r="CE489" s="1645"/>
      <c r="CF489" s="1325"/>
    </row>
    <row customHeight="1" ht="5.25" hidden="1">
      <c r="A490" s="1802"/>
      <c r="B490" s="1645"/>
      <c r="C490" s="1645"/>
      <c r="D490" s="2589"/>
      <c r="E490" s="1052"/>
      <c r="F490" s="1053"/>
      <c r="G490" s="1053"/>
      <c r="H490" s="1054"/>
      <c r="I490" s="1054"/>
      <c r="J490" s="1054"/>
      <c r="K490" s="1054"/>
      <c r="L490" s="1054"/>
      <c r="M490" s="1054"/>
      <c r="N490" s="1054"/>
      <c r="O490" s="1054"/>
      <c r="P490" s="1054"/>
      <c r="Q490" s="1054"/>
      <c r="R490" s="955"/>
      <c r="S490" s="1055"/>
      <c r="T490" s="727"/>
      <c r="U490" s="2383"/>
      <c r="V490" s="2383"/>
      <c r="W490" s="1645"/>
      <c r="X490" s="1645"/>
      <c r="Y490" s="1645"/>
      <c r="Z490" s="1645"/>
      <c r="AA490" s="1645"/>
      <c r="AB490" s="1645"/>
      <c r="AC490" s="1046"/>
      <c r="AD490" s="1047"/>
      <c r="AE490" s="1645"/>
      <c r="AF490" s="1645"/>
      <c r="AG490" s="1645"/>
      <c r="AH490" s="1645"/>
      <c r="AI490" s="1645"/>
      <c r="AJ490" s="1645"/>
      <c r="AK490" s="1645"/>
      <c r="AL490" s="1645"/>
      <c r="AM490" s="1645"/>
      <c r="AN490" s="1645"/>
      <c r="AO490" s="1645"/>
      <c r="AP490" s="1645"/>
      <c r="AQ490" s="1645"/>
      <c r="AR490" s="1645"/>
      <c r="AS490" s="1645"/>
      <c r="AT490" s="1645"/>
      <c r="AU490" s="1645"/>
      <c r="AV490" s="1645"/>
      <c r="AW490" s="1645"/>
      <c r="AX490" s="1645"/>
      <c r="AY490" s="1645"/>
      <c r="AZ490" s="1645"/>
      <c r="BA490" s="1645"/>
      <c r="BB490" s="1645"/>
      <c r="BC490" s="1645"/>
      <c r="BD490" s="1645"/>
      <c r="BE490" s="1645"/>
      <c r="BF490" s="1645"/>
      <c r="BG490" s="1645"/>
      <c r="BH490" s="1645"/>
      <c r="BI490" s="1645"/>
      <c r="BJ490" s="1645"/>
      <c r="BK490" s="1645"/>
      <c r="BL490" s="1645"/>
      <c r="BM490" s="1645"/>
      <c r="BN490" s="1645"/>
      <c r="BO490" s="1645"/>
      <c r="BP490" s="1645"/>
      <c r="BQ490" s="1645"/>
      <c r="BR490" s="1645"/>
      <c r="BS490" s="1645"/>
      <c r="BT490" s="1645"/>
      <c r="BU490" s="1645"/>
      <c r="BV490" s="1645"/>
      <c r="BW490" s="1645"/>
      <c r="BX490" s="1645"/>
      <c r="BY490" s="1645"/>
      <c r="BZ490" s="1645"/>
      <c r="CA490" s="1645"/>
      <c r="CB490" s="1645"/>
      <c r="CC490" s="1645"/>
      <c r="CD490" s="1645"/>
      <c r="CE490" s="1645"/>
      <c r="CF490" s="1325"/>
    </row>
    <row customHeight="1" ht="15" hidden="1">
      <c r="A491" s="632" t="s">
        <v>313</v>
      </c>
      <c r="B491" s="633"/>
      <c r="C491" s="633" t="s">
        <v>22</v>
      </c>
      <c r="D491" s="2587" t="s">
        <v>1140</v>
      </c>
      <c r="E491" s="2386" t="s">
        <v>196</v>
      </c>
      <c r="F491" s="2387"/>
      <c r="G491" s="2388"/>
      <c r="H491" s="2392" t="str">
        <f>IF(A491="","",INDEX(DIFFERENTIATION_UNMERGE_VD,MATCH(A491,DIFFERENTIATION_ID_DIFF,0)))</f>
        <v>Производство тепловой энергии. Некомбинированная выработка</v>
      </c>
      <c r="I491" s="2392"/>
      <c r="J491" s="2392"/>
      <c r="K491" s="2392"/>
      <c r="L491" s="2392"/>
      <c r="M491" s="2392"/>
      <c r="N491" s="2392"/>
      <c r="O491" s="2392"/>
      <c r="P491" s="2392"/>
      <c r="Q491" s="2392"/>
      <c r="R491" s="2392"/>
      <c r="S491" s="728"/>
      <c r="T491" s="725"/>
      <c r="U491" s="634"/>
      <c r="V491" s="634"/>
      <c r="W491" s="635"/>
      <c r="X491" s="635"/>
      <c r="Y491" s="635"/>
      <c r="Z491" s="635"/>
      <c r="AA491" s="636"/>
      <c r="AB491" s="637"/>
      <c r="AC491" s="2384"/>
      <c r="AD491" s="638"/>
      <c r="AE491" s="639" t="s">
        <v>22</v>
      </c>
      <c r="AF491" s="639"/>
      <c r="AG491" s="640" t="s">
        <v>1082</v>
      </c>
      <c r="AH491" s="641">
        <v>3</v>
      </c>
      <c r="AI491" s="634"/>
      <c r="AJ491" s="634"/>
      <c r="AK491" s="634"/>
      <c r="AL491" s="634"/>
      <c r="AM491" s="634"/>
      <c r="AN491" s="634"/>
      <c r="AO491" s="634"/>
      <c r="AP491" s="634"/>
      <c r="AQ491" s="634"/>
      <c r="AR491" s="634"/>
      <c r="AS491" s="634"/>
      <c r="AT491" s="634"/>
      <c r="AU491" s="634"/>
      <c r="AV491" s="634"/>
      <c r="AW491" s="634"/>
      <c r="AX491" s="634"/>
      <c r="AY491" s="634"/>
      <c r="AZ491" s="634"/>
      <c r="BA491" s="634"/>
      <c r="BB491" s="634"/>
      <c r="BC491" s="634"/>
      <c r="BD491" s="634"/>
      <c r="BE491" s="634"/>
      <c r="BF491" s="634"/>
      <c r="BG491" s="634"/>
      <c r="BH491" s="634"/>
      <c r="BI491" s="634"/>
      <c r="BJ491" s="634"/>
      <c r="BK491" s="634"/>
      <c r="BL491" s="634"/>
      <c r="BM491" s="634"/>
      <c r="BN491" s="634"/>
      <c r="BO491" s="634"/>
      <c r="BP491" s="634"/>
      <c r="BQ491" s="634"/>
      <c r="BR491" s="634"/>
      <c r="BS491" s="634"/>
      <c r="BT491" s="634"/>
      <c r="BU491" s="634"/>
      <c r="BV491" s="635"/>
      <c r="BW491" s="635"/>
      <c r="BX491" s="635"/>
      <c r="BY491" s="635"/>
      <c r="BZ491" s="635"/>
      <c r="CA491" s="635"/>
      <c r="CB491" s="635"/>
      <c r="CC491" s="635"/>
      <c r="CD491" s="635"/>
      <c r="CE491" s="635"/>
      <c r="CF491" s="1859"/>
    </row>
    <row customHeight="1" ht="15" hidden="1">
      <c r="A492" s="632"/>
      <c r="B492" s="633"/>
      <c r="C492" s="633"/>
      <c r="D492" s="2588"/>
      <c r="E492" s="2386" t="s">
        <v>1037</v>
      </c>
      <c r="F492" s="2387"/>
      <c r="G492" s="2388"/>
      <c r="H492" s="2392" t="str">
        <f>IF(A491="","",INDEX(DIFFERENTIATION_UNMERGE_AREA,MATCH(A491,DIFFERENTIATION_ID_DIFF,0)))</f>
        <v>Территория 7</v>
      </c>
      <c r="I492" s="2392"/>
      <c r="J492" s="2392"/>
      <c r="K492" s="2392"/>
      <c r="L492" s="2392"/>
      <c r="M492" s="2392"/>
      <c r="N492" s="2392"/>
      <c r="O492" s="2392"/>
      <c r="P492" s="2392"/>
      <c r="Q492" s="2392"/>
      <c r="R492" s="2392"/>
      <c r="S492" s="728"/>
      <c r="T492" s="725"/>
      <c r="U492" s="634"/>
      <c r="V492" s="634"/>
      <c r="W492" s="635"/>
      <c r="X492" s="635"/>
      <c r="Y492" s="635"/>
      <c r="Z492" s="635"/>
      <c r="AA492" s="636"/>
      <c r="AB492" s="637"/>
      <c r="AC492" s="2384"/>
      <c r="AD492" s="638"/>
      <c r="AE492" s="639"/>
      <c r="AF492" s="639"/>
      <c r="AG492" s="640"/>
      <c r="AH492" s="641"/>
      <c r="AI492" s="634"/>
      <c r="AJ492" s="634"/>
      <c r="AK492" s="634"/>
      <c r="AL492" s="634"/>
      <c r="AM492" s="634"/>
      <c r="AN492" s="634"/>
      <c r="AO492" s="634"/>
      <c r="AP492" s="634"/>
      <c r="AQ492" s="634"/>
      <c r="AR492" s="634"/>
      <c r="AS492" s="634"/>
      <c r="AT492" s="634"/>
      <c r="AU492" s="634"/>
      <c r="AV492" s="634"/>
      <c r="AW492" s="634"/>
      <c r="AX492" s="634"/>
      <c r="AY492" s="634"/>
      <c r="AZ492" s="634"/>
      <c r="BA492" s="634"/>
      <c r="BB492" s="634"/>
      <c r="BC492" s="634"/>
      <c r="BD492" s="634"/>
      <c r="BE492" s="634"/>
      <c r="BF492" s="634"/>
      <c r="BG492" s="634"/>
      <c r="BH492" s="634"/>
      <c r="BI492" s="634"/>
      <c r="BJ492" s="634"/>
      <c r="BK492" s="634"/>
      <c r="BL492" s="634"/>
      <c r="BM492" s="634"/>
      <c r="BN492" s="634"/>
      <c r="BO492" s="634"/>
      <c r="BP492" s="634"/>
      <c r="BQ492" s="634"/>
      <c r="BR492" s="634"/>
      <c r="BS492" s="634"/>
      <c r="BT492" s="634"/>
      <c r="BU492" s="634"/>
      <c r="BV492" s="635"/>
      <c r="BW492" s="635"/>
      <c r="BX492" s="635"/>
      <c r="BY492" s="635"/>
      <c r="BZ492" s="635"/>
      <c r="CA492" s="635"/>
      <c r="CB492" s="635"/>
      <c r="CC492" s="635"/>
      <c r="CD492" s="635"/>
      <c r="CE492" s="635"/>
      <c r="CF492" s="1859"/>
    </row>
    <row customHeight="1" ht="15" hidden="1">
      <c r="A493" s="632"/>
      <c r="B493" s="633"/>
      <c r="C493" s="633"/>
      <c r="D493" s="2588"/>
      <c r="E493" s="2386" t="s">
        <v>1038</v>
      </c>
      <c r="F493" s="2387"/>
      <c r="G493" s="2388"/>
      <c r="H493" s="2392" t="str">
        <f>IF(A491="","",INDEX(DIFFERENTIATION_UNMERGE_SYSTEM,MATCH(A491,DIFFERENTIATION_ID_DIFF,0)))</f>
        <v>с. Осинки, ул. Комсомольская, 2, котельная № 4-12</v>
      </c>
      <c r="I493" s="2392"/>
      <c r="J493" s="2392"/>
      <c r="K493" s="2392"/>
      <c r="L493" s="2392"/>
      <c r="M493" s="2392"/>
      <c r="N493" s="2392"/>
      <c r="O493" s="2392"/>
      <c r="P493" s="2392"/>
      <c r="Q493" s="2392"/>
      <c r="R493" s="2392"/>
      <c r="S493" s="728"/>
      <c r="T493" s="725"/>
      <c r="U493" s="634"/>
      <c r="V493" s="634"/>
      <c r="W493" s="635"/>
      <c r="X493" s="635"/>
      <c r="Y493" s="635"/>
      <c r="Z493" s="635"/>
      <c r="AA493" s="636"/>
      <c r="AB493" s="637"/>
      <c r="AC493" s="2384"/>
      <c r="AD493" s="638"/>
      <c r="AE493" s="639"/>
      <c r="AF493" s="639"/>
      <c r="AG493" s="640"/>
      <c r="AH493" s="641"/>
      <c r="AI493" s="634"/>
      <c r="AJ493" s="634"/>
      <c r="AK493" s="634"/>
      <c r="AL493" s="634"/>
      <c r="AM493" s="634"/>
      <c r="AN493" s="634"/>
      <c r="AO493" s="634"/>
      <c r="AP493" s="634"/>
      <c r="AQ493" s="634"/>
      <c r="AR493" s="634"/>
      <c r="AS493" s="634"/>
      <c r="AT493" s="634"/>
      <c r="AU493" s="634"/>
      <c r="AV493" s="634"/>
      <c r="AW493" s="634"/>
      <c r="AX493" s="634"/>
      <c r="AY493" s="634"/>
      <c r="AZ493" s="634"/>
      <c r="BA493" s="634"/>
      <c r="BB493" s="634"/>
      <c r="BC493" s="634"/>
      <c r="BD493" s="634"/>
      <c r="BE493" s="634"/>
      <c r="BF493" s="634"/>
      <c r="BG493" s="634"/>
      <c r="BH493" s="634"/>
      <c r="BI493" s="634"/>
      <c r="BJ493" s="634"/>
      <c r="BK493" s="634"/>
      <c r="BL493" s="634"/>
      <c r="BM493" s="634"/>
      <c r="BN493" s="634"/>
      <c r="BO493" s="634"/>
      <c r="BP493" s="634"/>
      <c r="BQ493" s="634"/>
      <c r="BR493" s="634"/>
      <c r="BS493" s="634"/>
      <c r="BT493" s="634"/>
      <c r="BU493" s="634"/>
      <c r="BV493" s="635"/>
      <c r="BW493" s="635"/>
      <c r="BX493" s="635"/>
      <c r="BY493" s="635"/>
      <c r="BZ493" s="635"/>
      <c r="CA493" s="635"/>
      <c r="CB493" s="635"/>
      <c r="CC493" s="635"/>
      <c r="CD493" s="635"/>
      <c r="CE493" s="635"/>
      <c r="CF493" s="1859"/>
    </row>
    <row customHeight="1" ht="24.75" hidden="1">
      <c r="A494" s="1815"/>
      <c r="B494" s="1169"/>
      <c r="C494" s="421"/>
      <c r="D494" s="2588"/>
      <c r="E494" s="2385" t="s">
        <v>1083</v>
      </c>
      <c r="F494" s="2385"/>
      <c r="G494" s="2385"/>
      <c r="H494" s="2385"/>
      <c r="I494" s="2385"/>
      <c r="J494" s="2385"/>
      <c r="K494" s="2385"/>
      <c r="L494" s="2385"/>
      <c r="M494" s="2385"/>
      <c r="N494" s="2385"/>
      <c r="O494" s="2385"/>
      <c r="P494" s="2385"/>
      <c r="Q494" s="567">
        <f>SUMIF(T495:T496,"i",Q495:Q496)</f>
        <v>0</v>
      </c>
      <c r="R494" s="1026"/>
      <c r="S494" s="1807" t="s">
        <v>1084</v>
      </c>
      <c r="T494" s="726" t="s">
        <v>1085</v>
      </c>
      <c r="U494" s="2383">
        <v>1</v>
      </c>
      <c r="V494" s="2383" t="s">
        <v>1048</v>
      </c>
      <c r="W494" s="1169"/>
      <c r="X494" s="1169"/>
      <c r="Y494" s="1169"/>
      <c r="Z494" s="1169"/>
      <c r="AA494" s="1645"/>
      <c r="AB494" s="1169"/>
      <c r="AC494" s="2384"/>
      <c r="AD494" s="638"/>
      <c r="AE494" s="1169"/>
      <c r="AF494" s="1169"/>
      <c r="AG494" s="1645"/>
      <c r="AH494" s="1645"/>
      <c r="AI494" s="1645"/>
      <c r="AJ494" s="1645"/>
      <c r="AK494" s="1645"/>
      <c r="AL494" s="1645"/>
      <c r="AM494" s="1645"/>
      <c r="AN494" s="1645"/>
      <c r="AO494" s="1645"/>
      <c r="AP494" s="1645"/>
      <c r="AQ494" s="1645"/>
      <c r="AR494" s="1645"/>
      <c r="AS494" s="1645"/>
      <c r="AT494" s="1645"/>
      <c r="AU494" s="1645"/>
      <c r="AV494" s="1645"/>
      <c r="AW494" s="1645"/>
      <c r="AX494" s="1645"/>
      <c r="AY494" s="1645"/>
      <c r="AZ494" s="1645"/>
      <c r="BA494" s="1645"/>
      <c r="BB494" s="1645"/>
      <c r="BC494" s="1645"/>
      <c r="BD494" s="1645"/>
      <c r="BE494" s="1645"/>
      <c r="BF494" s="1645"/>
      <c r="BG494" s="1645"/>
      <c r="BH494" s="1645"/>
      <c r="BI494" s="1645"/>
      <c r="BJ494" s="1645"/>
      <c r="BK494" s="1645"/>
      <c r="BL494" s="1645"/>
      <c r="BM494" s="1645"/>
      <c r="BN494" s="1645"/>
      <c r="BO494" s="1645"/>
      <c r="BP494" s="1645"/>
      <c r="BQ494" s="1645"/>
      <c r="BR494" s="1645"/>
      <c r="BS494" s="1645"/>
      <c r="BT494" s="1645"/>
      <c r="BU494" s="1645"/>
      <c r="BV494" s="1169"/>
      <c r="BW494" s="1169"/>
      <c r="BX494" s="1169"/>
      <c r="BY494" s="1169"/>
      <c r="BZ494" s="1169"/>
      <c r="CA494" s="1169"/>
      <c r="CB494" s="1169"/>
      <c r="CC494" s="1169"/>
      <c r="CD494" s="1169"/>
      <c r="CE494" s="1169"/>
      <c r="CF494" s="1859"/>
    </row>
    <row customHeight="1" ht="11.25" hidden="1">
      <c r="A495" s="1802"/>
      <c r="B495" s="1645"/>
      <c r="C495" s="1645"/>
      <c r="D495" s="2588"/>
      <c r="E495" s="644"/>
      <c r="F495" s="644">
        <v>0</v>
      </c>
      <c r="G495" s="644"/>
      <c r="H495" s="644"/>
      <c r="I495" s="644"/>
      <c r="J495" s="644"/>
      <c r="K495" s="644"/>
      <c r="L495" s="644"/>
      <c r="M495" s="644"/>
      <c r="N495" s="644"/>
      <c r="O495" s="644"/>
      <c r="P495" s="644"/>
      <c r="Q495" s="644"/>
      <c r="R495" s="644"/>
      <c r="S495" s="645"/>
      <c r="T495" s="727"/>
      <c r="U495" s="2383"/>
      <c r="V495" s="2383"/>
      <c r="W495" s="1645"/>
      <c r="X495" s="1645"/>
      <c r="Y495" s="1645"/>
      <c r="Z495" s="1645"/>
      <c r="AA495" s="1645"/>
      <c r="AB495" s="1169"/>
      <c r="AC495" s="2384"/>
      <c r="AD495" s="638"/>
      <c r="AE495" s="1169"/>
      <c r="AF495" s="1169"/>
      <c r="AG495" s="1645"/>
      <c r="AH495" s="1645"/>
      <c r="AI495" s="1645"/>
      <c r="AJ495" s="1645"/>
      <c r="AK495" s="1645"/>
      <c r="AL495" s="1645"/>
      <c r="AM495" s="1645"/>
      <c r="AN495" s="1645"/>
      <c r="AO495" s="1645"/>
      <c r="AP495" s="1645"/>
      <c r="AQ495" s="1645"/>
      <c r="AR495" s="1645"/>
      <c r="AS495" s="1645"/>
      <c r="AT495" s="1645"/>
      <c r="AU495" s="1645"/>
      <c r="AV495" s="1645"/>
      <c r="AW495" s="1645"/>
      <c r="AX495" s="1645"/>
      <c r="AY495" s="1645"/>
      <c r="AZ495" s="1645"/>
      <c r="BA495" s="1645"/>
      <c r="BB495" s="1645"/>
      <c r="BC495" s="1645"/>
      <c r="BD495" s="1645"/>
      <c r="BE495" s="1645"/>
      <c r="BF495" s="1645"/>
      <c r="BG495" s="1645"/>
      <c r="BH495" s="1645"/>
      <c r="BI495" s="1645"/>
      <c r="BJ495" s="1645"/>
      <c r="BK495" s="1645"/>
      <c r="BL495" s="1645"/>
      <c r="BM495" s="1645"/>
      <c r="BN495" s="1645"/>
      <c r="BO495" s="1645"/>
      <c r="BP495" s="1645"/>
      <c r="BQ495" s="1645"/>
      <c r="BR495" s="1645"/>
      <c r="BS495" s="1645"/>
      <c r="BT495" s="1645"/>
      <c r="BU495" s="1645"/>
      <c r="BV495" s="1645"/>
      <c r="BW495" s="1645"/>
      <c r="BX495" s="1645"/>
      <c r="BY495" s="1645"/>
      <c r="BZ495" s="1645"/>
      <c r="CA495" s="1645"/>
      <c r="CB495" s="1645"/>
      <c r="CC495" s="1645"/>
      <c r="CD495" s="1645"/>
      <c r="CE495" s="1645"/>
      <c r="CF495" s="1859"/>
    </row>
    <row customHeight="1" ht="11.25" hidden="1">
      <c r="A496" s="1815"/>
      <c r="B496" s="1169"/>
      <c r="C496" s="421"/>
      <c r="D496" s="2588"/>
      <c r="E496" s="658" t="s">
        <v>22</v>
      </c>
      <c r="F496" s="1177" t="s">
        <v>22</v>
      </c>
      <c r="G496" s="1177" t="s">
        <v>1088</v>
      </c>
      <c r="H496" s="660" t="s">
        <v>22</v>
      </c>
      <c r="I496" s="660"/>
      <c r="J496" s="660"/>
      <c r="K496" s="660"/>
      <c r="L496" s="660"/>
      <c r="M496" s="660"/>
      <c r="N496" s="660"/>
      <c r="O496" s="660"/>
      <c r="P496" s="660"/>
      <c r="Q496" s="660"/>
      <c r="R496" s="661"/>
      <c r="S496" s="662"/>
      <c r="T496" s="727"/>
      <c r="U496" s="2383"/>
      <c r="V496" s="2383"/>
      <c r="W496" s="1169"/>
      <c r="X496" s="1169"/>
      <c r="Y496" s="1169"/>
      <c r="Z496" s="1169"/>
      <c r="AA496" s="1645"/>
      <c r="AB496" s="1169"/>
      <c r="AC496" s="2384"/>
      <c r="AD496" s="638"/>
      <c r="AE496" s="1169"/>
      <c r="AF496" s="1169"/>
      <c r="AG496" s="1645"/>
      <c r="AH496" s="1645"/>
      <c r="AI496" s="1645"/>
      <c r="AJ496" s="1645"/>
      <c r="AK496" s="1645"/>
      <c r="AL496" s="1645"/>
      <c r="AM496" s="1645"/>
      <c r="AN496" s="1645"/>
      <c r="AO496" s="1645"/>
      <c r="AP496" s="1645"/>
      <c r="AQ496" s="1645"/>
      <c r="AR496" s="1645"/>
      <c r="AS496" s="1645"/>
      <c r="AT496" s="1645"/>
      <c r="AU496" s="1645"/>
      <c r="AV496" s="1645"/>
      <c r="AW496" s="1645"/>
      <c r="AX496" s="1645"/>
      <c r="AY496" s="1645"/>
      <c r="AZ496" s="1645"/>
      <c r="BA496" s="1645"/>
      <c r="BB496" s="1645"/>
      <c r="BC496" s="1645"/>
      <c r="BD496" s="1645"/>
      <c r="BE496" s="1645"/>
      <c r="BF496" s="1645"/>
      <c r="BG496" s="1645"/>
      <c r="BH496" s="1645"/>
      <c r="BI496" s="1645"/>
      <c r="BJ496" s="1645"/>
      <c r="BK496" s="1645"/>
      <c r="BL496" s="1645"/>
      <c r="BM496" s="1645"/>
      <c r="BN496" s="1645"/>
      <c r="BO496" s="1645"/>
      <c r="BP496" s="1645"/>
      <c r="BQ496" s="1645"/>
      <c r="BR496" s="1645"/>
      <c r="BS496" s="1645"/>
      <c r="BT496" s="1645"/>
      <c r="BU496" s="1645"/>
      <c r="BV496" s="1169"/>
      <c r="BW496" s="1169"/>
      <c r="BX496" s="1169"/>
      <c r="BY496" s="1169"/>
      <c r="BZ496" s="1169"/>
      <c r="CA496" s="1169"/>
      <c r="CB496" s="1169"/>
      <c r="CC496" s="1169"/>
      <c r="CD496" s="1169"/>
      <c r="CE496" s="1169"/>
      <c r="CF496" s="1859"/>
    </row>
    <row customHeight="1" ht="5.25" hidden="1">
      <c r="A497" s="1802"/>
      <c r="B497" s="1645"/>
      <c r="C497" s="1645"/>
      <c r="D497" s="2588"/>
      <c r="E497" s="1048"/>
      <c r="F497" s="1048"/>
      <c r="G497" s="1048"/>
      <c r="H497" s="1048"/>
      <c r="I497" s="1048"/>
      <c r="J497" s="1048"/>
      <c r="K497" s="1048"/>
      <c r="L497" s="1048"/>
      <c r="M497" s="1048"/>
      <c r="N497" s="1048"/>
      <c r="O497" s="1048"/>
      <c r="P497" s="1048"/>
      <c r="Q497" s="1049"/>
      <c r="R497" s="1050"/>
      <c r="S497" s="1051"/>
      <c r="T497" s="726" t="s">
        <v>1085</v>
      </c>
      <c r="U497" s="2383">
        <v>1</v>
      </c>
      <c r="V497" s="2383" t="s">
        <v>1048</v>
      </c>
      <c r="W497" s="1645"/>
      <c r="X497" s="1645"/>
      <c r="Y497" s="1645"/>
      <c r="Z497" s="1645"/>
      <c r="AA497" s="1645"/>
      <c r="AB497" s="1645"/>
      <c r="AC497" s="1046"/>
      <c r="AD497" s="1047"/>
      <c r="AE497" s="1645"/>
      <c r="AF497" s="1645"/>
      <c r="AG497" s="1645"/>
      <c r="AH497" s="1645"/>
      <c r="AI497" s="1645"/>
      <c r="AJ497" s="1645"/>
      <c r="AK497" s="1645"/>
      <c r="AL497" s="1645"/>
      <c r="AM497" s="1645"/>
      <c r="AN497" s="1645"/>
      <c r="AO497" s="1645"/>
      <c r="AP497" s="1645"/>
      <c r="AQ497" s="1645"/>
      <c r="AR497" s="1645"/>
      <c r="AS497" s="1645"/>
      <c r="AT497" s="1645"/>
      <c r="AU497" s="1645"/>
      <c r="AV497" s="1645"/>
      <c r="AW497" s="1645"/>
      <c r="AX497" s="1645"/>
      <c r="AY497" s="1645"/>
      <c r="AZ497" s="1645"/>
      <c r="BA497" s="1645"/>
      <c r="BB497" s="1645"/>
      <c r="BC497" s="1645"/>
      <c r="BD497" s="1645"/>
      <c r="BE497" s="1645"/>
      <c r="BF497" s="1645"/>
      <c r="BG497" s="1645"/>
      <c r="BH497" s="1645"/>
      <c r="BI497" s="1645"/>
      <c r="BJ497" s="1645"/>
      <c r="BK497" s="1645"/>
      <c r="BL497" s="1645"/>
      <c r="BM497" s="1645"/>
      <c r="BN497" s="1645"/>
      <c r="BO497" s="1645"/>
      <c r="BP497" s="1645"/>
      <c r="BQ497" s="1645"/>
      <c r="BR497" s="1645"/>
      <c r="BS497" s="1645"/>
      <c r="BT497" s="1645"/>
      <c r="BU497" s="1645"/>
      <c r="BV497" s="1645"/>
      <c r="BW497" s="1645"/>
      <c r="BX497" s="1645"/>
      <c r="BY497" s="1645"/>
      <c r="BZ497" s="1645"/>
      <c r="CA497" s="1645"/>
      <c r="CB497" s="1645"/>
      <c r="CC497" s="1645"/>
      <c r="CD497" s="1645"/>
      <c r="CE497" s="1645"/>
      <c r="CF497" s="1325"/>
    </row>
    <row customHeight="1" ht="5.25" hidden="1">
      <c r="A498" s="1802"/>
      <c r="B498" s="1645"/>
      <c r="C498" s="1645"/>
      <c r="D498" s="2588"/>
      <c r="E498" s="644"/>
      <c r="F498" s="644"/>
      <c r="G498" s="644"/>
      <c r="H498" s="644"/>
      <c r="I498" s="644"/>
      <c r="J498" s="644"/>
      <c r="K498" s="644"/>
      <c r="L498" s="644"/>
      <c r="M498" s="644"/>
      <c r="N498" s="644"/>
      <c r="O498" s="644"/>
      <c r="P498" s="644"/>
      <c r="Q498" s="644"/>
      <c r="R498" s="644"/>
      <c r="S498" s="645"/>
      <c r="T498" s="727"/>
      <c r="U498" s="2383"/>
      <c r="V498" s="2383"/>
      <c r="W498" s="1645"/>
      <c r="X498" s="1645"/>
      <c r="Y498" s="1645"/>
      <c r="Z498" s="1645"/>
      <c r="AA498" s="1645"/>
      <c r="AB498" s="1645"/>
      <c r="AC498" s="1046"/>
      <c r="AD498" s="1047"/>
      <c r="AE498" s="1645"/>
      <c r="AF498" s="1645"/>
      <c r="AG498" s="1645"/>
      <c r="AH498" s="1645"/>
      <c r="AI498" s="1645"/>
      <c r="AJ498" s="1645"/>
      <c r="AK498" s="1645"/>
      <c r="AL498" s="1645"/>
      <c r="AM498" s="1645"/>
      <c r="AN498" s="1645"/>
      <c r="AO498" s="1645"/>
      <c r="AP498" s="1645"/>
      <c r="AQ498" s="1645"/>
      <c r="AR498" s="1645"/>
      <c r="AS498" s="1645"/>
      <c r="AT498" s="1645"/>
      <c r="AU498" s="1645"/>
      <c r="AV498" s="1645"/>
      <c r="AW498" s="1645"/>
      <c r="AX498" s="1645"/>
      <c r="AY498" s="1645"/>
      <c r="AZ498" s="1645"/>
      <c r="BA498" s="1645"/>
      <c r="BB498" s="1645"/>
      <c r="BC498" s="1645"/>
      <c r="BD498" s="1645"/>
      <c r="BE498" s="1645"/>
      <c r="BF498" s="1645"/>
      <c r="BG498" s="1645"/>
      <c r="BH498" s="1645"/>
      <c r="BI498" s="1645"/>
      <c r="BJ498" s="1645"/>
      <c r="BK498" s="1645"/>
      <c r="BL498" s="1645"/>
      <c r="BM498" s="1645"/>
      <c r="BN498" s="1645"/>
      <c r="BO498" s="1645"/>
      <c r="BP498" s="1645"/>
      <c r="BQ498" s="1645"/>
      <c r="BR498" s="1645"/>
      <c r="BS498" s="1645"/>
      <c r="BT498" s="1645"/>
      <c r="BU498" s="1645"/>
      <c r="BV498" s="1645"/>
      <c r="BW498" s="1645"/>
      <c r="BX498" s="1645"/>
      <c r="BY498" s="1645"/>
      <c r="BZ498" s="1645"/>
      <c r="CA498" s="1645"/>
      <c r="CB498" s="1645"/>
      <c r="CC498" s="1645"/>
      <c r="CD498" s="1645"/>
      <c r="CE498" s="1645"/>
      <c r="CF498" s="1325"/>
    </row>
    <row customHeight="1" ht="5.25" hidden="1">
      <c r="A499" s="1802"/>
      <c r="B499" s="1645"/>
      <c r="C499" s="1645"/>
      <c r="D499" s="2589"/>
      <c r="E499" s="1052"/>
      <c r="F499" s="1053"/>
      <c r="G499" s="1053"/>
      <c r="H499" s="1054"/>
      <c r="I499" s="1054"/>
      <c r="J499" s="1054"/>
      <c r="K499" s="1054"/>
      <c r="L499" s="1054"/>
      <c r="M499" s="1054"/>
      <c r="N499" s="1054"/>
      <c r="O499" s="1054"/>
      <c r="P499" s="1054"/>
      <c r="Q499" s="1054"/>
      <c r="R499" s="955"/>
      <c r="S499" s="1055"/>
      <c r="T499" s="727"/>
      <c r="U499" s="2383"/>
      <c r="V499" s="2383"/>
      <c r="W499" s="1645"/>
      <c r="X499" s="1645"/>
      <c r="Y499" s="1645"/>
      <c r="Z499" s="1645"/>
      <c r="AA499" s="1645"/>
      <c r="AB499" s="1645"/>
      <c r="AC499" s="1046"/>
      <c r="AD499" s="1047"/>
      <c r="AE499" s="1645"/>
      <c r="AF499" s="1645"/>
      <c r="AG499" s="1645"/>
      <c r="AH499" s="1645"/>
      <c r="AI499" s="1645"/>
      <c r="AJ499" s="1645"/>
      <c r="AK499" s="1645"/>
      <c r="AL499" s="1645"/>
      <c r="AM499" s="1645"/>
      <c r="AN499" s="1645"/>
      <c r="AO499" s="1645"/>
      <c r="AP499" s="1645"/>
      <c r="AQ499" s="1645"/>
      <c r="AR499" s="1645"/>
      <c r="AS499" s="1645"/>
      <c r="AT499" s="1645"/>
      <c r="AU499" s="1645"/>
      <c r="AV499" s="1645"/>
      <c r="AW499" s="1645"/>
      <c r="AX499" s="1645"/>
      <c r="AY499" s="1645"/>
      <c r="AZ499" s="1645"/>
      <c r="BA499" s="1645"/>
      <c r="BB499" s="1645"/>
      <c r="BC499" s="1645"/>
      <c r="BD499" s="1645"/>
      <c r="BE499" s="1645"/>
      <c r="BF499" s="1645"/>
      <c r="BG499" s="1645"/>
      <c r="BH499" s="1645"/>
      <c r="BI499" s="1645"/>
      <c r="BJ499" s="1645"/>
      <c r="BK499" s="1645"/>
      <c r="BL499" s="1645"/>
      <c r="BM499" s="1645"/>
      <c r="BN499" s="1645"/>
      <c r="BO499" s="1645"/>
      <c r="BP499" s="1645"/>
      <c r="BQ499" s="1645"/>
      <c r="BR499" s="1645"/>
      <c r="BS499" s="1645"/>
      <c r="BT499" s="1645"/>
      <c r="BU499" s="1645"/>
      <c r="BV499" s="1645"/>
      <c r="BW499" s="1645"/>
      <c r="BX499" s="1645"/>
      <c r="BY499" s="1645"/>
      <c r="BZ499" s="1645"/>
      <c r="CA499" s="1645"/>
      <c r="CB499" s="1645"/>
      <c r="CC499" s="1645"/>
      <c r="CD499" s="1645"/>
      <c r="CE499" s="1645"/>
      <c r="CF499" s="1325"/>
    </row>
    <row customHeight="1" ht="15" hidden="1">
      <c r="A500" s="632" t="s">
        <v>315</v>
      </c>
      <c r="B500" s="633"/>
      <c r="C500" s="633" t="s">
        <v>22</v>
      </c>
      <c r="D500" s="2587" t="s">
        <v>1141</v>
      </c>
      <c r="E500" s="2386" t="s">
        <v>196</v>
      </c>
      <c r="F500" s="2387"/>
      <c r="G500" s="2388"/>
      <c r="H500" s="2392" t="str">
        <f>IF(A500="","",INDEX(DIFFERENTIATION_UNMERGE_VD,MATCH(A500,DIFFERENTIATION_ID_DIFF,0)))</f>
        <v>Производство тепловой энергии. Некомбинированная выработка</v>
      </c>
      <c r="I500" s="2392"/>
      <c r="J500" s="2392"/>
      <c r="K500" s="2392"/>
      <c r="L500" s="2392"/>
      <c r="M500" s="2392"/>
      <c r="N500" s="2392"/>
      <c r="O500" s="2392"/>
      <c r="P500" s="2392"/>
      <c r="Q500" s="2392"/>
      <c r="R500" s="2392"/>
      <c r="S500" s="728"/>
      <c r="T500" s="725"/>
      <c r="U500" s="634"/>
      <c r="V500" s="634"/>
      <c r="W500" s="635"/>
      <c r="X500" s="635"/>
      <c r="Y500" s="635"/>
      <c r="Z500" s="635"/>
      <c r="AA500" s="636"/>
      <c r="AB500" s="637"/>
      <c r="AC500" s="2384"/>
      <c r="AD500" s="638"/>
      <c r="AE500" s="639" t="s">
        <v>22</v>
      </c>
      <c r="AF500" s="639"/>
      <c r="AG500" s="640" t="s">
        <v>1082</v>
      </c>
      <c r="AH500" s="641">
        <v>3</v>
      </c>
      <c r="AI500" s="634"/>
      <c r="AJ500" s="634"/>
      <c r="AK500" s="634"/>
      <c r="AL500" s="634"/>
      <c r="AM500" s="634"/>
      <c r="AN500" s="634"/>
      <c r="AO500" s="634"/>
      <c r="AP500" s="634"/>
      <c r="AQ500" s="634"/>
      <c r="AR500" s="634"/>
      <c r="AS500" s="634"/>
      <c r="AT500" s="634"/>
      <c r="AU500" s="634"/>
      <c r="AV500" s="634"/>
      <c r="AW500" s="634"/>
      <c r="AX500" s="634"/>
      <c r="AY500" s="634"/>
      <c r="AZ500" s="634"/>
      <c r="BA500" s="634"/>
      <c r="BB500" s="634"/>
      <c r="BC500" s="634"/>
      <c r="BD500" s="634"/>
      <c r="BE500" s="634"/>
      <c r="BF500" s="634"/>
      <c r="BG500" s="634"/>
      <c r="BH500" s="634"/>
      <c r="BI500" s="634"/>
      <c r="BJ500" s="634"/>
      <c r="BK500" s="634"/>
      <c r="BL500" s="634"/>
      <c r="BM500" s="634"/>
      <c r="BN500" s="634"/>
      <c r="BO500" s="634"/>
      <c r="BP500" s="634"/>
      <c r="BQ500" s="634"/>
      <c r="BR500" s="634"/>
      <c r="BS500" s="634"/>
      <c r="BT500" s="634"/>
      <c r="BU500" s="634"/>
      <c r="BV500" s="635"/>
      <c r="BW500" s="635"/>
      <c r="BX500" s="635"/>
      <c r="BY500" s="635"/>
      <c r="BZ500" s="635"/>
      <c r="CA500" s="635"/>
      <c r="CB500" s="635"/>
      <c r="CC500" s="635"/>
      <c r="CD500" s="635"/>
      <c r="CE500" s="635"/>
      <c r="CF500" s="1859"/>
    </row>
    <row customHeight="1" ht="15" hidden="1">
      <c r="A501" s="632"/>
      <c r="B501" s="633"/>
      <c r="C501" s="633"/>
      <c r="D501" s="2588"/>
      <c r="E501" s="2386" t="s">
        <v>1037</v>
      </c>
      <c r="F501" s="2387"/>
      <c r="G501" s="2388"/>
      <c r="H501" s="2392" t="str">
        <f>IF(A500="","",INDEX(DIFFERENTIATION_UNMERGE_AREA,MATCH(A500,DIFFERENTIATION_ID_DIFF,0)))</f>
        <v>Территория 7</v>
      </c>
      <c r="I501" s="2392"/>
      <c r="J501" s="2392"/>
      <c r="K501" s="2392"/>
      <c r="L501" s="2392"/>
      <c r="M501" s="2392"/>
      <c r="N501" s="2392"/>
      <c r="O501" s="2392"/>
      <c r="P501" s="2392"/>
      <c r="Q501" s="2392"/>
      <c r="R501" s="2392"/>
      <c r="S501" s="728"/>
      <c r="T501" s="725"/>
      <c r="U501" s="634"/>
      <c r="V501" s="634"/>
      <c r="W501" s="635"/>
      <c r="X501" s="635"/>
      <c r="Y501" s="635"/>
      <c r="Z501" s="635"/>
      <c r="AA501" s="636"/>
      <c r="AB501" s="637"/>
      <c r="AC501" s="2384"/>
      <c r="AD501" s="638"/>
      <c r="AE501" s="639"/>
      <c r="AF501" s="639"/>
      <c r="AG501" s="640"/>
      <c r="AH501" s="641"/>
      <c r="AI501" s="634"/>
      <c r="AJ501" s="634"/>
      <c r="AK501" s="634"/>
      <c r="AL501" s="634"/>
      <c r="AM501" s="634"/>
      <c r="AN501" s="634"/>
      <c r="AO501" s="634"/>
      <c r="AP501" s="634"/>
      <c r="AQ501" s="634"/>
      <c r="AR501" s="634"/>
      <c r="AS501" s="634"/>
      <c r="AT501" s="634"/>
      <c r="AU501" s="634"/>
      <c r="AV501" s="634"/>
      <c r="AW501" s="634"/>
      <c r="AX501" s="634"/>
      <c r="AY501" s="634"/>
      <c r="AZ501" s="634"/>
      <c r="BA501" s="634"/>
      <c r="BB501" s="634"/>
      <c r="BC501" s="634"/>
      <c r="BD501" s="634"/>
      <c r="BE501" s="634"/>
      <c r="BF501" s="634"/>
      <c r="BG501" s="634"/>
      <c r="BH501" s="634"/>
      <c r="BI501" s="634"/>
      <c r="BJ501" s="634"/>
      <c r="BK501" s="634"/>
      <c r="BL501" s="634"/>
      <c r="BM501" s="634"/>
      <c r="BN501" s="634"/>
      <c r="BO501" s="634"/>
      <c r="BP501" s="634"/>
      <c r="BQ501" s="634"/>
      <c r="BR501" s="634"/>
      <c r="BS501" s="634"/>
      <c r="BT501" s="634"/>
      <c r="BU501" s="634"/>
      <c r="BV501" s="635"/>
      <c r="BW501" s="635"/>
      <c r="BX501" s="635"/>
      <c r="BY501" s="635"/>
      <c r="BZ501" s="635"/>
      <c r="CA501" s="635"/>
      <c r="CB501" s="635"/>
      <c r="CC501" s="635"/>
      <c r="CD501" s="635"/>
      <c r="CE501" s="635"/>
      <c r="CF501" s="1859"/>
    </row>
    <row customHeight="1" ht="15" hidden="1">
      <c r="A502" s="632"/>
      <c r="B502" s="633"/>
      <c r="C502" s="633"/>
      <c r="D502" s="2588"/>
      <c r="E502" s="2386" t="s">
        <v>1038</v>
      </c>
      <c r="F502" s="2387"/>
      <c r="G502" s="2388"/>
      <c r="H502" s="2392" t="str">
        <f>IF(A500="","",INDEX(DIFFERENTIATION_UNMERGE_SYSTEM,MATCH(A500,DIFFERENTIATION_ID_DIFF,0)))</f>
        <v>с. Осинки, ул. Комсомольская, 3, котельная № 4-13</v>
      </c>
      <c r="I502" s="2392"/>
      <c r="J502" s="2392"/>
      <c r="K502" s="2392"/>
      <c r="L502" s="2392"/>
      <c r="M502" s="2392"/>
      <c r="N502" s="2392"/>
      <c r="O502" s="2392"/>
      <c r="P502" s="2392"/>
      <c r="Q502" s="2392"/>
      <c r="R502" s="2392"/>
      <c r="S502" s="728"/>
      <c r="T502" s="725"/>
      <c r="U502" s="634"/>
      <c r="V502" s="634"/>
      <c r="W502" s="635"/>
      <c r="X502" s="635"/>
      <c r="Y502" s="635"/>
      <c r="Z502" s="635"/>
      <c r="AA502" s="636"/>
      <c r="AB502" s="637"/>
      <c r="AC502" s="2384"/>
      <c r="AD502" s="638"/>
      <c r="AE502" s="639"/>
      <c r="AF502" s="639"/>
      <c r="AG502" s="640"/>
      <c r="AH502" s="641"/>
      <c r="AI502" s="634"/>
      <c r="AJ502" s="634"/>
      <c r="AK502" s="634"/>
      <c r="AL502" s="634"/>
      <c r="AM502" s="634"/>
      <c r="AN502" s="634"/>
      <c r="AO502" s="634"/>
      <c r="AP502" s="634"/>
      <c r="AQ502" s="634"/>
      <c r="AR502" s="634"/>
      <c r="AS502" s="634"/>
      <c r="AT502" s="634"/>
      <c r="AU502" s="634"/>
      <c r="AV502" s="634"/>
      <c r="AW502" s="634"/>
      <c r="AX502" s="634"/>
      <c r="AY502" s="634"/>
      <c r="AZ502" s="634"/>
      <c r="BA502" s="634"/>
      <c r="BB502" s="634"/>
      <c r="BC502" s="634"/>
      <c r="BD502" s="634"/>
      <c r="BE502" s="634"/>
      <c r="BF502" s="634"/>
      <c r="BG502" s="634"/>
      <c r="BH502" s="634"/>
      <c r="BI502" s="634"/>
      <c r="BJ502" s="634"/>
      <c r="BK502" s="634"/>
      <c r="BL502" s="634"/>
      <c r="BM502" s="634"/>
      <c r="BN502" s="634"/>
      <c r="BO502" s="634"/>
      <c r="BP502" s="634"/>
      <c r="BQ502" s="634"/>
      <c r="BR502" s="634"/>
      <c r="BS502" s="634"/>
      <c r="BT502" s="634"/>
      <c r="BU502" s="634"/>
      <c r="BV502" s="635"/>
      <c r="BW502" s="635"/>
      <c r="BX502" s="635"/>
      <c r="BY502" s="635"/>
      <c r="BZ502" s="635"/>
      <c r="CA502" s="635"/>
      <c r="CB502" s="635"/>
      <c r="CC502" s="635"/>
      <c r="CD502" s="635"/>
      <c r="CE502" s="635"/>
      <c r="CF502" s="1859"/>
    </row>
    <row customHeight="1" ht="24.75" hidden="1">
      <c r="A503" s="1815"/>
      <c r="B503" s="1169"/>
      <c r="C503" s="421"/>
      <c r="D503" s="2588"/>
      <c r="E503" s="2385" t="s">
        <v>1083</v>
      </c>
      <c r="F503" s="2385"/>
      <c r="G503" s="2385"/>
      <c r="H503" s="2385"/>
      <c r="I503" s="2385"/>
      <c r="J503" s="2385"/>
      <c r="K503" s="2385"/>
      <c r="L503" s="2385"/>
      <c r="M503" s="2385"/>
      <c r="N503" s="2385"/>
      <c r="O503" s="2385"/>
      <c r="P503" s="2385"/>
      <c r="Q503" s="567">
        <f>SUMIF(T504:T505,"i",Q504:Q505)</f>
        <v>0</v>
      </c>
      <c r="R503" s="1026"/>
      <c r="S503" s="1807" t="s">
        <v>1084</v>
      </c>
      <c r="T503" s="726" t="s">
        <v>1085</v>
      </c>
      <c r="U503" s="2383">
        <v>1</v>
      </c>
      <c r="V503" s="2383" t="s">
        <v>1048</v>
      </c>
      <c r="W503" s="1169"/>
      <c r="X503" s="1169"/>
      <c r="Y503" s="1169"/>
      <c r="Z503" s="1169"/>
      <c r="AA503" s="1645"/>
      <c r="AB503" s="1169"/>
      <c r="AC503" s="2384"/>
      <c r="AD503" s="638"/>
      <c r="AE503" s="1169"/>
      <c r="AF503" s="1169"/>
      <c r="AG503" s="1645"/>
      <c r="AH503" s="1645"/>
      <c r="AI503" s="1645"/>
      <c r="AJ503" s="1645"/>
      <c r="AK503" s="1645"/>
      <c r="AL503" s="1645"/>
      <c r="AM503" s="1645"/>
      <c r="AN503" s="1645"/>
      <c r="AO503" s="1645"/>
      <c r="AP503" s="1645"/>
      <c r="AQ503" s="1645"/>
      <c r="AR503" s="1645"/>
      <c r="AS503" s="1645"/>
      <c r="AT503" s="1645"/>
      <c r="AU503" s="1645"/>
      <c r="AV503" s="1645"/>
      <c r="AW503" s="1645"/>
      <c r="AX503" s="1645"/>
      <c r="AY503" s="1645"/>
      <c r="AZ503" s="1645"/>
      <c r="BA503" s="1645"/>
      <c r="BB503" s="1645"/>
      <c r="BC503" s="1645"/>
      <c r="BD503" s="1645"/>
      <c r="BE503" s="1645"/>
      <c r="BF503" s="1645"/>
      <c r="BG503" s="1645"/>
      <c r="BH503" s="1645"/>
      <c r="BI503" s="1645"/>
      <c r="BJ503" s="1645"/>
      <c r="BK503" s="1645"/>
      <c r="BL503" s="1645"/>
      <c r="BM503" s="1645"/>
      <c r="BN503" s="1645"/>
      <c r="BO503" s="1645"/>
      <c r="BP503" s="1645"/>
      <c r="BQ503" s="1645"/>
      <c r="BR503" s="1645"/>
      <c r="BS503" s="1645"/>
      <c r="BT503" s="1645"/>
      <c r="BU503" s="1645"/>
      <c r="BV503" s="1169"/>
      <c r="BW503" s="1169"/>
      <c r="BX503" s="1169"/>
      <c r="BY503" s="1169"/>
      <c r="BZ503" s="1169"/>
      <c r="CA503" s="1169"/>
      <c r="CB503" s="1169"/>
      <c r="CC503" s="1169"/>
      <c r="CD503" s="1169"/>
      <c r="CE503" s="1169"/>
      <c r="CF503" s="1859"/>
    </row>
    <row customHeight="1" ht="11.25" hidden="1">
      <c r="A504" s="1802"/>
      <c r="B504" s="1645"/>
      <c r="C504" s="1645"/>
      <c r="D504" s="2588"/>
      <c r="E504" s="644"/>
      <c r="F504" s="644">
        <v>0</v>
      </c>
      <c r="G504" s="644"/>
      <c r="H504" s="644"/>
      <c r="I504" s="644"/>
      <c r="J504" s="644"/>
      <c r="K504" s="644"/>
      <c r="L504" s="644"/>
      <c r="M504" s="644"/>
      <c r="N504" s="644"/>
      <c r="O504" s="644"/>
      <c r="P504" s="644"/>
      <c r="Q504" s="644"/>
      <c r="R504" s="644"/>
      <c r="S504" s="645"/>
      <c r="T504" s="727"/>
      <c r="U504" s="2383"/>
      <c r="V504" s="2383"/>
      <c r="W504" s="1645"/>
      <c r="X504" s="1645"/>
      <c r="Y504" s="1645"/>
      <c r="Z504" s="1645"/>
      <c r="AA504" s="1645"/>
      <c r="AB504" s="1169"/>
      <c r="AC504" s="2384"/>
      <c r="AD504" s="638"/>
      <c r="AE504" s="1169"/>
      <c r="AF504" s="1169"/>
      <c r="AG504" s="1645"/>
      <c r="AH504" s="1645"/>
      <c r="AI504" s="1645"/>
      <c r="AJ504" s="1645"/>
      <c r="AK504" s="1645"/>
      <c r="AL504" s="1645"/>
      <c r="AM504" s="1645"/>
      <c r="AN504" s="1645"/>
      <c r="AO504" s="1645"/>
      <c r="AP504" s="1645"/>
      <c r="AQ504" s="1645"/>
      <c r="AR504" s="1645"/>
      <c r="AS504" s="1645"/>
      <c r="AT504" s="1645"/>
      <c r="AU504" s="1645"/>
      <c r="AV504" s="1645"/>
      <c r="AW504" s="1645"/>
      <c r="AX504" s="1645"/>
      <c r="AY504" s="1645"/>
      <c r="AZ504" s="1645"/>
      <c r="BA504" s="1645"/>
      <c r="BB504" s="1645"/>
      <c r="BC504" s="1645"/>
      <c r="BD504" s="1645"/>
      <c r="BE504" s="1645"/>
      <c r="BF504" s="1645"/>
      <c r="BG504" s="1645"/>
      <c r="BH504" s="1645"/>
      <c r="BI504" s="1645"/>
      <c r="BJ504" s="1645"/>
      <c r="BK504" s="1645"/>
      <c r="BL504" s="1645"/>
      <c r="BM504" s="1645"/>
      <c r="BN504" s="1645"/>
      <c r="BO504" s="1645"/>
      <c r="BP504" s="1645"/>
      <c r="BQ504" s="1645"/>
      <c r="BR504" s="1645"/>
      <c r="BS504" s="1645"/>
      <c r="BT504" s="1645"/>
      <c r="BU504" s="1645"/>
      <c r="BV504" s="1645"/>
      <c r="BW504" s="1645"/>
      <c r="BX504" s="1645"/>
      <c r="BY504" s="1645"/>
      <c r="BZ504" s="1645"/>
      <c r="CA504" s="1645"/>
      <c r="CB504" s="1645"/>
      <c r="CC504" s="1645"/>
      <c r="CD504" s="1645"/>
      <c r="CE504" s="1645"/>
      <c r="CF504" s="1859"/>
    </row>
    <row customHeight="1" ht="11.25" hidden="1">
      <c r="A505" s="1815"/>
      <c r="B505" s="1169"/>
      <c r="C505" s="421"/>
      <c r="D505" s="2588"/>
      <c r="E505" s="658" t="s">
        <v>22</v>
      </c>
      <c r="F505" s="1177" t="s">
        <v>22</v>
      </c>
      <c r="G505" s="1177" t="s">
        <v>1088</v>
      </c>
      <c r="H505" s="660" t="s">
        <v>22</v>
      </c>
      <c r="I505" s="660"/>
      <c r="J505" s="660"/>
      <c r="K505" s="660"/>
      <c r="L505" s="660"/>
      <c r="M505" s="660"/>
      <c r="N505" s="660"/>
      <c r="O505" s="660"/>
      <c r="P505" s="660"/>
      <c r="Q505" s="660"/>
      <c r="R505" s="661"/>
      <c r="S505" s="662"/>
      <c r="T505" s="727"/>
      <c r="U505" s="2383"/>
      <c r="V505" s="2383"/>
      <c r="W505" s="1169"/>
      <c r="X505" s="1169"/>
      <c r="Y505" s="1169"/>
      <c r="Z505" s="1169"/>
      <c r="AA505" s="1645"/>
      <c r="AB505" s="1169"/>
      <c r="AC505" s="2384"/>
      <c r="AD505" s="638"/>
      <c r="AE505" s="1169"/>
      <c r="AF505" s="1169"/>
      <c r="AG505" s="1645"/>
      <c r="AH505" s="1645"/>
      <c r="AI505" s="1645"/>
      <c r="AJ505" s="1645"/>
      <c r="AK505" s="1645"/>
      <c r="AL505" s="1645"/>
      <c r="AM505" s="1645"/>
      <c r="AN505" s="1645"/>
      <c r="AO505" s="1645"/>
      <c r="AP505" s="1645"/>
      <c r="AQ505" s="1645"/>
      <c r="AR505" s="1645"/>
      <c r="AS505" s="1645"/>
      <c r="AT505" s="1645"/>
      <c r="AU505" s="1645"/>
      <c r="AV505" s="1645"/>
      <c r="AW505" s="1645"/>
      <c r="AX505" s="1645"/>
      <c r="AY505" s="1645"/>
      <c r="AZ505" s="1645"/>
      <c r="BA505" s="1645"/>
      <c r="BB505" s="1645"/>
      <c r="BC505" s="1645"/>
      <c r="BD505" s="1645"/>
      <c r="BE505" s="1645"/>
      <c r="BF505" s="1645"/>
      <c r="BG505" s="1645"/>
      <c r="BH505" s="1645"/>
      <c r="BI505" s="1645"/>
      <c r="BJ505" s="1645"/>
      <c r="BK505" s="1645"/>
      <c r="BL505" s="1645"/>
      <c r="BM505" s="1645"/>
      <c r="BN505" s="1645"/>
      <c r="BO505" s="1645"/>
      <c r="BP505" s="1645"/>
      <c r="BQ505" s="1645"/>
      <c r="BR505" s="1645"/>
      <c r="BS505" s="1645"/>
      <c r="BT505" s="1645"/>
      <c r="BU505" s="1645"/>
      <c r="BV505" s="1169"/>
      <c r="BW505" s="1169"/>
      <c r="BX505" s="1169"/>
      <c r="BY505" s="1169"/>
      <c r="BZ505" s="1169"/>
      <c r="CA505" s="1169"/>
      <c r="CB505" s="1169"/>
      <c r="CC505" s="1169"/>
      <c r="CD505" s="1169"/>
      <c r="CE505" s="1169"/>
      <c r="CF505" s="1859"/>
    </row>
    <row customHeight="1" ht="5.25" hidden="1">
      <c r="A506" s="1802"/>
      <c r="B506" s="1645"/>
      <c r="C506" s="1645"/>
      <c r="D506" s="2588"/>
      <c r="E506" s="1048"/>
      <c r="F506" s="1048"/>
      <c r="G506" s="1048"/>
      <c r="H506" s="1048"/>
      <c r="I506" s="1048"/>
      <c r="J506" s="1048"/>
      <c r="K506" s="1048"/>
      <c r="L506" s="1048"/>
      <c r="M506" s="1048"/>
      <c r="N506" s="1048"/>
      <c r="O506" s="1048"/>
      <c r="P506" s="1048"/>
      <c r="Q506" s="1049"/>
      <c r="R506" s="1050"/>
      <c r="S506" s="1051"/>
      <c r="T506" s="726" t="s">
        <v>1085</v>
      </c>
      <c r="U506" s="2383">
        <v>1</v>
      </c>
      <c r="V506" s="2383" t="s">
        <v>1048</v>
      </c>
      <c r="W506" s="1645"/>
      <c r="X506" s="1645"/>
      <c r="Y506" s="1645"/>
      <c r="Z506" s="1645"/>
      <c r="AA506" s="1645"/>
      <c r="AB506" s="1645"/>
      <c r="AC506" s="1046"/>
      <c r="AD506" s="1047"/>
      <c r="AE506" s="1645"/>
      <c r="AF506" s="1645"/>
      <c r="AG506" s="1645"/>
      <c r="AH506" s="1645"/>
      <c r="AI506" s="1645"/>
      <c r="AJ506" s="1645"/>
      <c r="AK506" s="1645"/>
      <c r="AL506" s="1645"/>
      <c r="AM506" s="1645"/>
      <c r="AN506" s="1645"/>
      <c r="AO506" s="1645"/>
      <c r="AP506" s="1645"/>
      <c r="AQ506" s="1645"/>
      <c r="AR506" s="1645"/>
      <c r="AS506" s="1645"/>
      <c r="AT506" s="1645"/>
      <c r="AU506" s="1645"/>
      <c r="AV506" s="1645"/>
      <c r="AW506" s="1645"/>
      <c r="AX506" s="1645"/>
      <c r="AY506" s="1645"/>
      <c r="AZ506" s="1645"/>
      <c r="BA506" s="1645"/>
      <c r="BB506" s="1645"/>
      <c r="BC506" s="1645"/>
      <c r="BD506" s="1645"/>
      <c r="BE506" s="1645"/>
      <c r="BF506" s="1645"/>
      <c r="BG506" s="1645"/>
      <c r="BH506" s="1645"/>
      <c r="BI506" s="1645"/>
      <c r="BJ506" s="1645"/>
      <c r="BK506" s="1645"/>
      <c r="BL506" s="1645"/>
      <c r="BM506" s="1645"/>
      <c r="BN506" s="1645"/>
      <c r="BO506" s="1645"/>
      <c r="BP506" s="1645"/>
      <c r="BQ506" s="1645"/>
      <c r="BR506" s="1645"/>
      <c r="BS506" s="1645"/>
      <c r="BT506" s="1645"/>
      <c r="BU506" s="1645"/>
      <c r="BV506" s="1645"/>
      <c r="BW506" s="1645"/>
      <c r="BX506" s="1645"/>
      <c r="BY506" s="1645"/>
      <c r="BZ506" s="1645"/>
      <c r="CA506" s="1645"/>
      <c r="CB506" s="1645"/>
      <c r="CC506" s="1645"/>
      <c r="CD506" s="1645"/>
      <c r="CE506" s="1645"/>
      <c r="CF506" s="1325"/>
    </row>
    <row customHeight="1" ht="5.25" hidden="1">
      <c r="A507" s="1802"/>
      <c r="B507" s="1645"/>
      <c r="C507" s="1645"/>
      <c r="D507" s="2588"/>
      <c r="E507" s="644"/>
      <c r="F507" s="644"/>
      <c r="G507" s="644"/>
      <c r="H507" s="644"/>
      <c r="I507" s="644"/>
      <c r="J507" s="644"/>
      <c r="K507" s="644"/>
      <c r="L507" s="644"/>
      <c r="M507" s="644"/>
      <c r="N507" s="644"/>
      <c r="O507" s="644"/>
      <c r="P507" s="644"/>
      <c r="Q507" s="644"/>
      <c r="R507" s="644"/>
      <c r="S507" s="645"/>
      <c r="T507" s="727"/>
      <c r="U507" s="2383"/>
      <c r="V507" s="2383"/>
      <c r="W507" s="1645"/>
      <c r="X507" s="1645"/>
      <c r="Y507" s="1645"/>
      <c r="Z507" s="1645"/>
      <c r="AA507" s="1645"/>
      <c r="AB507" s="1645"/>
      <c r="AC507" s="1046"/>
      <c r="AD507" s="1047"/>
      <c r="AE507" s="1645"/>
      <c r="AF507" s="1645"/>
      <c r="AG507" s="1645"/>
      <c r="AH507" s="1645"/>
      <c r="AI507" s="1645"/>
      <c r="AJ507" s="1645"/>
      <c r="AK507" s="1645"/>
      <c r="AL507" s="1645"/>
      <c r="AM507" s="1645"/>
      <c r="AN507" s="1645"/>
      <c r="AO507" s="1645"/>
      <c r="AP507" s="1645"/>
      <c r="AQ507" s="1645"/>
      <c r="AR507" s="1645"/>
      <c r="AS507" s="1645"/>
      <c r="AT507" s="1645"/>
      <c r="AU507" s="1645"/>
      <c r="AV507" s="1645"/>
      <c r="AW507" s="1645"/>
      <c r="AX507" s="1645"/>
      <c r="AY507" s="1645"/>
      <c r="AZ507" s="1645"/>
      <c r="BA507" s="1645"/>
      <c r="BB507" s="1645"/>
      <c r="BC507" s="1645"/>
      <c r="BD507" s="1645"/>
      <c r="BE507" s="1645"/>
      <c r="BF507" s="1645"/>
      <c r="BG507" s="1645"/>
      <c r="BH507" s="1645"/>
      <c r="BI507" s="1645"/>
      <c r="BJ507" s="1645"/>
      <c r="BK507" s="1645"/>
      <c r="BL507" s="1645"/>
      <c r="BM507" s="1645"/>
      <c r="BN507" s="1645"/>
      <c r="BO507" s="1645"/>
      <c r="BP507" s="1645"/>
      <c r="BQ507" s="1645"/>
      <c r="BR507" s="1645"/>
      <c r="BS507" s="1645"/>
      <c r="BT507" s="1645"/>
      <c r="BU507" s="1645"/>
      <c r="BV507" s="1645"/>
      <c r="BW507" s="1645"/>
      <c r="BX507" s="1645"/>
      <c r="BY507" s="1645"/>
      <c r="BZ507" s="1645"/>
      <c r="CA507" s="1645"/>
      <c r="CB507" s="1645"/>
      <c r="CC507" s="1645"/>
      <c r="CD507" s="1645"/>
      <c r="CE507" s="1645"/>
      <c r="CF507" s="1325"/>
    </row>
    <row customHeight="1" ht="5.25" hidden="1">
      <c r="A508" s="1802"/>
      <c r="B508" s="1645"/>
      <c r="C508" s="1645"/>
      <c r="D508" s="2589"/>
      <c r="E508" s="1052"/>
      <c r="F508" s="1053"/>
      <c r="G508" s="1053"/>
      <c r="H508" s="1054"/>
      <c r="I508" s="1054"/>
      <c r="J508" s="1054"/>
      <c r="K508" s="1054"/>
      <c r="L508" s="1054"/>
      <c r="M508" s="1054"/>
      <c r="N508" s="1054"/>
      <c r="O508" s="1054"/>
      <c r="P508" s="1054"/>
      <c r="Q508" s="1054"/>
      <c r="R508" s="955"/>
      <c r="S508" s="1055"/>
      <c r="T508" s="727"/>
      <c r="U508" s="2383"/>
      <c r="V508" s="2383"/>
      <c r="W508" s="1645"/>
      <c r="X508" s="1645"/>
      <c r="Y508" s="1645"/>
      <c r="Z508" s="1645"/>
      <c r="AA508" s="1645"/>
      <c r="AB508" s="1645"/>
      <c r="AC508" s="1046"/>
      <c r="AD508" s="1047"/>
      <c r="AE508" s="1645"/>
      <c r="AF508" s="1645"/>
      <c r="AG508" s="1645"/>
      <c r="AH508" s="1645"/>
      <c r="AI508" s="1645"/>
      <c r="AJ508" s="1645"/>
      <c r="AK508" s="1645"/>
      <c r="AL508" s="1645"/>
      <c r="AM508" s="1645"/>
      <c r="AN508" s="1645"/>
      <c r="AO508" s="1645"/>
      <c r="AP508" s="1645"/>
      <c r="AQ508" s="1645"/>
      <c r="AR508" s="1645"/>
      <c r="AS508" s="1645"/>
      <c r="AT508" s="1645"/>
      <c r="AU508" s="1645"/>
      <c r="AV508" s="1645"/>
      <c r="AW508" s="1645"/>
      <c r="AX508" s="1645"/>
      <c r="AY508" s="1645"/>
      <c r="AZ508" s="1645"/>
      <c r="BA508" s="1645"/>
      <c r="BB508" s="1645"/>
      <c r="BC508" s="1645"/>
      <c r="BD508" s="1645"/>
      <c r="BE508" s="1645"/>
      <c r="BF508" s="1645"/>
      <c r="BG508" s="1645"/>
      <c r="BH508" s="1645"/>
      <c r="BI508" s="1645"/>
      <c r="BJ508" s="1645"/>
      <c r="BK508" s="1645"/>
      <c r="BL508" s="1645"/>
      <c r="BM508" s="1645"/>
      <c r="BN508" s="1645"/>
      <c r="BO508" s="1645"/>
      <c r="BP508" s="1645"/>
      <c r="BQ508" s="1645"/>
      <c r="BR508" s="1645"/>
      <c r="BS508" s="1645"/>
      <c r="BT508" s="1645"/>
      <c r="BU508" s="1645"/>
      <c r="BV508" s="1645"/>
      <c r="BW508" s="1645"/>
      <c r="BX508" s="1645"/>
      <c r="BY508" s="1645"/>
      <c r="BZ508" s="1645"/>
      <c r="CA508" s="1645"/>
      <c r="CB508" s="1645"/>
      <c r="CC508" s="1645"/>
      <c r="CD508" s="1645"/>
      <c r="CE508" s="1645"/>
      <c r="CF508" s="1325"/>
    </row>
    <row customHeight="1" ht="15" hidden="1">
      <c r="A509" s="632" t="s">
        <v>317</v>
      </c>
      <c r="B509" s="633"/>
      <c r="C509" s="633" t="s">
        <v>22</v>
      </c>
      <c r="D509" s="2587" t="s">
        <v>1142</v>
      </c>
      <c r="E509" s="2386" t="s">
        <v>196</v>
      </c>
      <c r="F509" s="2387"/>
      <c r="G509" s="2388"/>
      <c r="H509" s="2392" t="str">
        <f>IF(A509="","",INDEX(DIFFERENTIATION_UNMERGE_VD,MATCH(A509,DIFFERENTIATION_ID_DIFF,0)))</f>
        <v>Производство тепловой энергии. Некомбинированная выработка</v>
      </c>
      <c r="I509" s="2392"/>
      <c r="J509" s="2392"/>
      <c r="K509" s="2392"/>
      <c r="L509" s="2392"/>
      <c r="M509" s="2392"/>
      <c r="N509" s="2392"/>
      <c r="O509" s="2392"/>
      <c r="P509" s="2392"/>
      <c r="Q509" s="2392"/>
      <c r="R509" s="2392"/>
      <c r="S509" s="728"/>
      <c r="T509" s="725"/>
      <c r="U509" s="634"/>
      <c r="V509" s="634"/>
      <c r="W509" s="635"/>
      <c r="X509" s="635"/>
      <c r="Y509" s="635"/>
      <c r="Z509" s="635"/>
      <c r="AA509" s="636"/>
      <c r="AB509" s="637"/>
      <c r="AC509" s="2384"/>
      <c r="AD509" s="638"/>
      <c r="AE509" s="639" t="s">
        <v>22</v>
      </c>
      <c r="AF509" s="639"/>
      <c r="AG509" s="640" t="s">
        <v>1082</v>
      </c>
      <c r="AH509" s="641">
        <v>3</v>
      </c>
      <c r="AI509" s="634"/>
      <c r="AJ509" s="634"/>
      <c r="AK509" s="634"/>
      <c r="AL509" s="634"/>
      <c r="AM509" s="634"/>
      <c r="AN509" s="634"/>
      <c r="AO509" s="634"/>
      <c r="AP509" s="634"/>
      <c r="AQ509" s="634"/>
      <c r="AR509" s="634"/>
      <c r="AS509" s="634"/>
      <c r="AT509" s="634"/>
      <c r="AU509" s="634"/>
      <c r="AV509" s="634"/>
      <c r="AW509" s="634"/>
      <c r="AX509" s="634"/>
      <c r="AY509" s="634"/>
      <c r="AZ509" s="634"/>
      <c r="BA509" s="634"/>
      <c r="BB509" s="634"/>
      <c r="BC509" s="634"/>
      <c r="BD509" s="634"/>
      <c r="BE509" s="634"/>
      <c r="BF509" s="634"/>
      <c r="BG509" s="634"/>
      <c r="BH509" s="634"/>
      <c r="BI509" s="634"/>
      <c r="BJ509" s="634"/>
      <c r="BK509" s="634"/>
      <c r="BL509" s="634"/>
      <c r="BM509" s="634"/>
      <c r="BN509" s="634"/>
      <c r="BO509" s="634"/>
      <c r="BP509" s="634"/>
      <c r="BQ509" s="634"/>
      <c r="BR509" s="634"/>
      <c r="BS509" s="634"/>
      <c r="BT509" s="634"/>
      <c r="BU509" s="634"/>
      <c r="BV509" s="635"/>
      <c r="BW509" s="635"/>
      <c r="BX509" s="635"/>
      <c r="BY509" s="635"/>
      <c r="BZ509" s="635"/>
      <c r="CA509" s="635"/>
      <c r="CB509" s="635"/>
      <c r="CC509" s="635"/>
      <c r="CD509" s="635"/>
      <c r="CE509" s="635"/>
      <c r="CF509" s="1859"/>
    </row>
    <row customHeight="1" ht="15" hidden="1">
      <c r="A510" s="632"/>
      <c r="B510" s="633"/>
      <c r="C510" s="633"/>
      <c r="D510" s="2588"/>
      <c r="E510" s="2386" t="s">
        <v>1037</v>
      </c>
      <c r="F510" s="2387"/>
      <c r="G510" s="2388"/>
      <c r="H510" s="2392" t="str">
        <f>IF(A509="","",INDEX(DIFFERENTIATION_UNMERGE_AREA,MATCH(A509,DIFFERENTIATION_ID_DIFF,0)))</f>
        <v>Территория 7</v>
      </c>
      <c r="I510" s="2392"/>
      <c r="J510" s="2392"/>
      <c r="K510" s="2392"/>
      <c r="L510" s="2392"/>
      <c r="M510" s="2392"/>
      <c r="N510" s="2392"/>
      <c r="O510" s="2392"/>
      <c r="P510" s="2392"/>
      <c r="Q510" s="2392"/>
      <c r="R510" s="2392"/>
      <c r="S510" s="728"/>
      <c r="T510" s="725"/>
      <c r="U510" s="634"/>
      <c r="V510" s="634"/>
      <c r="W510" s="635"/>
      <c r="X510" s="635"/>
      <c r="Y510" s="635"/>
      <c r="Z510" s="635"/>
      <c r="AA510" s="636"/>
      <c r="AB510" s="637"/>
      <c r="AC510" s="2384"/>
      <c r="AD510" s="638"/>
      <c r="AE510" s="639"/>
      <c r="AF510" s="639"/>
      <c r="AG510" s="640"/>
      <c r="AH510" s="641"/>
      <c r="AI510" s="634"/>
      <c r="AJ510" s="634"/>
      <c r="AK510" s="634"/>
      <c r="AL510" s="634"/>
      <c r="AM510" s="634"/>
      <c r="AN510" s="634"/>
      <c r="AO510" s="634"/>
      <c r="AP510" s="634"/>
      <c r="AQ510" s="634"/>
      <c r="AR510" s="634"/>
      <c r="AS510" s="634"/>
      <c r="AT510" s="634"/>
      <c r="AU510" s="634"/>
      <c r="AV510" s="634"/>
      <c r="AW510" s="634"/>
      <c r="AX510" s="634"/>
      <c r="AY510" s="634"/>
      <c r="AZ510" s="634"/>
      <c r="BA510" s="634"/>
      <c r="BB510" s="634"/>
      <c r="BC510" s="634"/>
      <c r="BD510" s="634"/>
      <c r="BE510" s="634"/>
      <c r="BF510" s="634"/>
      <c r="BG510" s="634"/>
      <c r="BH510" s="634"/>
      <c r="BI510" s="634"/>
      <c r="BJ510" s="634"/>
      <c r="BK510" s="634"/>
      <c r="BL510" s="634"/>
      <c r="BM510" s="634"/>
      <c r="BN510" s="634"/>
      <c r="BO510" s="634"/>
      <c r="BP510" s="634"/>
      <c r="BQ510" s="634"/>
      <c r="BR510" s="634"/>
      <c r="BS510" s="634"/>
      <c r="BT510" s="634"/>
      <c r="BU510" s="634"/>
      <c r="BV510" s="635"/>
      <c r="BW510" s="635"/>
      <c r="BX510" s="635"/>
      <c r="BY510" s="635"/>
      <c r="BZ510" s="635"/>
      <c r="CA510" s="635"/>
      <c r="CB510" s="635"/>
      <c r="CC510" s="635"/>
      <c r="CD510" s="635"/>
      <c r="CE510" s="635"/>
      <c r="CF510" s="1859"/>
    </row>
    <row customHeight="1" ht="15" hidden="1">
      <c r="A511" s="632"/>
      <c r="B511" s="633"/>
      <c r="C511" s="633"/>
      <c r="D511" s="2588"/>
      <c r="E511" s="2386" t="s">
        <v>1038</v>
      </c>
      <c r="F511" s="2387"/>
      <c r="G511" s="2388"/>
      <c r="H511" s="2392" t="str">
        <f>IF(A509="","",INDEX(DIFFERENTIATION_UNMERGE_SYSTEM,MATCH(A509,DIFFERENTIATION_ID_DIFF,0)))</f>
        <v>с. Осинки, ул. Комсомольская, 42, котельная № 4-14</v>
      </c>
      <c r="I511" s="2392"/>
      <c r="J511" s="2392"/>
      <c r="K511" s="2392"/>
      <c r="L511" s="2392"/>
      <c r="M511" s="2392"/>
      <c r="N511" s="2392"/>
      <c r="O511" s="2392"/>
      <c r="P511" s="2392"/>
      <c r="Q511" s="2392"/>
      <c r="R511" s="2392"/>
      <c r="S511" s="728"/>
      <c r="T511" s="725"/>
      <c r="U511" s="634"/>
      <c r="V511" s="634"/>
      <c r="W511" s="635"/>
      <c r="X511" s="635"/>
      <c r="Y511" s="635"/>
      <c r="Z511" s="635"/>
      <c r="AA511" s="636"/>
      <c r="AB511" s="637"/>
      <c r="AC511" s="2384"/>
      <c r="AD511" s="638"/>
      <c r="AE511" s="639"/>
      <c r="AF511" s="639"/>
      <c r="AG511" s="640"/>
      <c r="AH511" s="641"/>
      <c r="AI511" s="634"/>
      <c r="AJ511" s="634"/>
      <c r="AK511" s="634"/>
      <c r="AL511" s="634"/>
      <c r="AM511" s="634"/>
      <c r="AN511" s="634"/>
      <c r="AO511" s="634"/>
      <c r="AP511" s="634"/>
      <c r="AQ511" s="634"/>
      <c r="AR511" s="634"/>
      <c r="AS511" s="634"/>
      <c r="AT511" s="634"/>
      <c r="AU511" s="634"/>
      <c r="AV511" s="634"/>
      <c r="AW511" s="634"/>
      <c r="AX511" s="634"/>
      <c r="AY511" s="634"/>
      <c r="AZ511" s="634"/>
      <c r="BA511" s="634"/>
      <c r="BB511" s="634"/>
      <c r="BC511" s="634"/>
      <c r="BD511" s="634"/>
      <c r="BE511" s="634"/>
      <c r="BF511" s="634"/>
      <c r="BG511" s="634"/>
      <c r="BH511" s="634"/>
      <c r="BI511" s="634"/>
      <c r="BJ511" s="634"/>
      <c r="BK511" s="634"/>
      <c r="BL511" s="634"/>
      <c r="BM511" s="634"/>
      <c r="BN511" s="634"/>
      <c r="BO511" s="634"/>
      <c r="BP511" s="634"/>
      <c r="BQ511" s="634"/>
      <c r="BR511" s="634"/>
      <c r="BS511" s="634"/>
      <c r="BT511" s="634"/>
      <c r="BU511" s="634"/>
      <c r="BV511" s="635"/>
      <c r="BW511" s="635"/>
      <c r="BX511" s="635"/>
      <c r="BY511" s="635"/>
      <c r="BZ511" s="635"/>
      <c r="CA511" s="635"/>
      <c r="CB511" s="635"/>
      <c r="CC511" s="635"/>
      <c r="CD511" s="635"/>
      <c r="CE511" s="635"/>
      <c r="CF511" s="1859"/>
    </row>
    <row customHeight="1" ht="24.75" hidden="1">
      <c r="A512" s="1815"/>
      <c r="B512" s="1169"/>
      <c r="C512" s="421"/>
      <c r="D512" s="2588"/>
      <c r="E512" s="2385" t="s">
        <v>1083</v>
      </c>
      <c r="F512" s="2385"/>
      <c r="G512" s="2385"/>
      <c r="H512" s="2385"/>
      <c r="I512" s="2385"/>
      <c r="J512" s="2385"/>
      <c r="K512" s="2385"/>
      <c r="L512" s="2385"/>
      <c r="M512" s="2385"/>
      <c r="N512" s="2385"/>
      <c r="O512" s="2385"/>
      <c r="P512" s="2385"/>
      <c r="Q512" s="567">
        <f>SUMIF(T513:T514,"i",Q513:Q514)</f>
        <v>0</v>
      </c>
      <c r="R512" s="1026"/>
      <c r="S512" s="1807" t="s">
        <v>1084</v>
      </c>
      <c r="T512" s="726" t="s">
        <v>1085</v>
      </c>
      <c r="U512" s="2383">
        <v>1</v>
      </c>
      <c r="V512" s="2383" t="s">
        <v>1048</v>
      </c>
      <c r="W512" s="1169"/>
      <c r="X512" s="1169"/>
      <c r="Y512" s="1169"/>
      <c r="Z512" s="1169"/>
      <c r="AA512" s="1645"/>
      <c r="AB512" s="1169"/>
      <c r="AC512" s="2384"/>
      <c r="AD512" s="638"/>
      <c r="AE512" s="1169"/>
      <c r="AF512" s="1169"/>
      <c r="AG512" s="1645"/>
      <c r="AH512" s="1645"/>
      <c r="AI512" s="1645"/>
      <c r="AJ512" s="1645"/>
      <c r="AK512" s="1645"/>
      <c r="AL512" s="1645"/>
      <c r="AM512" s="1645"/>
      <c r="AN512" s="1645"/>
      <c r="AO512" s="1645"/>
      <c r="AP512" s="1645"/>
      <c r="AQ512" s="1645"/>
      <c r="AR512" s="1645"/>
      <c r="AS512" s="1645"/>
      <c r="AT512" s="1645"/>
      <c r="AU512" s="1645"/>
      <c r="AV512" s="1645"/>
      <c r="AW512" s="1645"/>
      <c r="AX512" s="1645"/>
      <c r="AY512" s="1645"/>
      <c r="AZ512" s="1645"/>
      <c r="BA512" s="1645"/>
      <c r="BB512" s="1645"/>
      <c r="BC512" s="1645"/>
      <c r="BD512" s="1645"/>
      <c r="BE512" s="1645"/>
      <c r="BF512" s="1645"/>
      <c r="BG512" s="1645"/>
      <c r="BH512" s="1645"/>
      <c r="BI512" s="1645"/>
      <c r="BJ512" s="1645"/>
      <c r="BK512" s="1645"/>
      <c r="BL512" s="1645"/>
      <c r="BM512" s="1645"/>
      <c r="BN512" s="1645"/>
      <c r="BO512" s="1645"/>
      <c r="BP512" s="1645"/>
      <c r="BQ512" s="1645"/>
      <c r="BR512" s="1645"/>
      <c r="BS512" s="1645"/>
      <c r="BT512" s="1645"/>
      <c r="BU512" s="1645"/>
      <c r="BV512" s="1169"/>
      <c r="BW512" s="1169"/>
      <c r="BX512" s="1169"/>
      <c r="BY512" s="1169"/>
      <c r="BZ512" s="1169"/>
      <c r="CA512" s="1169"/>
      <c r="CB512" s="1169"/>
      <c r="CC512" s="1169"/>
      <c r="CD512" s="1169"/>
      <c r="CE512" s="1169"/>
      <c r="CF512" s="1859"/>
    </row>
    <row customHeight="1" ht="11.25" hidden="1">
      <c r="A513" s="1802"/>
      <c r="B513" s="1645"/>
      <c r="C513" s="1645"/>
      <c r="D513" s="2588"/>
      <c r="E513" s="644"/>
      <c r="F513" s="644">
        <v>0</v>
      </c>
      <c r="G513" s="644"/>
      <c r="H513" s="644"/>
      <c r="I513" s="644"/>
      <c r="J513" s="644"/>
      <c r="K513" s="644"/>
      <c r="L513" s="644"/>
      <c r="M513" s="644"/>
      <c r="N513" s="644"/>
      <c r="O513" s="644"/>
      <c r="P513" s="644"/>
      <c r="Q513" s="644"/>
      <c r="R513" s="644"/>
      <c r="S513" s="645"/>
      <c r="T513" s="727"/>
      <c r="U513" s="2383"/>
      <c r="V513" s="2383"/>
      <c r="W513" s="1645"/>
      <c r="X513" s="1645"/>
      <c r="Y513" s="1645"/>
      <c r="Z513" s="1645"/>
      <c r="AA513" s="1645"/>
      <c r="AB513" s="1169"/>
      <c r="AC513" s="2384"/>
      <c r="AD513" s="638"/>
      <c r="AE513" s="1169"/>
      <c r="AF513" s="1169"/>
      <c r="AG513" s="1645"/>
      <c r="AH513" s="1645"/>
      <c r="AI513" s="1645"/>
      <c r="AJ513" s="1645"/>
      <c r="AK513" s="1645"/>
      <c r="AL513" s="1645"/>
      <c r="AM513" s="1645"/>
      <c r="AN513" s="1645"/>
      <c r="AO513" s="1645"/>
      <c r="AP513" s="1645"/>
      <c r="AQ513" s="1645"/>
      <c r="AR513" s="1645"/>
      <c r="AS513" s="1645"/>
      <c r="AT513" s="1645"/>
      <c r="AU513" s="1645"/>
      <c r="AV513" s="1645"/>
      <c r="AW513" s="1645"/>
      <c r="AX513" s="1645"/>
      <c r="AY513" s="1645"/>
      <c r="AZ513" s="1645"/>
      <c r="BA513" s="1645"/>
      <c r="BB513" s="1645"/>
      <c r="BC513" s="1645"/>
      <c r="BD513" s="1645"/>
      <c r="BE513" s="1645"/>
      <c r="BF513" s="1645"/>
      <c r="BG513" s="1645"/>
      <c r="BH513" s="1645"/>
      <c r="BI513" s="1645"/>
      <c r="BJ513" s="1645"/>
      <c r="BK513" s="1645"/>
      <c r="BL513" s="1645"/>
      <c r="BM513" s="1645"/>
      <c r="BN513" s="1645"/>
      <c r="BO513" s="1645"/>
      <c r="BP513" s="1645"/>
      <c r="BQ513" s="1645"/>
      <c r="BR513" s="1645"/>
      <c r="BS513" s="1645"/>
      <c r="BT513" s="1645"/>
      <c r="BU513" s="1645"/>
      <c r="BV513" s="1645"/>
      <c r="BW513" s="1645"/>
      <c r="BX513" s="1645"/>
      <c r="BY513" s="1645"/>
      <c r="BZ513" s="1645"/>
      <c r="CA513" s="1645"/>
      <c r="CB513" s="1645"/>
      <c r="CC513" s="1645"/>
      <c r="CD513" s="1645"/>
      <c r="CE513" s="1645"/>
      <c r="CF513" s="1859"/>
    </row>
    <row customHeight="1" ht="11.25" hidden="1">
      <c r="A514" s="1815"/>
      <c r="B514" s="1169"/>
      <c r="C514" s="421"/>
      <c r="D514" s="2588"/>
      <c r="E514" s="658" t="s">
        <v>22</v>
      </c>
      <c r="F514" s="1177" t="s">
        <v>22</v>
      </c>
      <c r="G514" s="1177" t="s">
        <v>1088</v>
      </c>
      <c r="H514" s="660" t="s">
        <v>22</v>
      </c>
      <c r="I514" s="660"/>
      <c r="J514" s="660"/>
      <c r="K514" s="660"/>
      <c r="L514" s="660"/>
      <c r="M514" s="660"/>
      <c r="N514" s="660"/>
      <c r="O514" s="660"/>
      <c r="P514" s="660"/>
      <c r="Q514" s="660"/>
      <c r="R514" s="661"/>
      <c r="S514" s="662"/>
      <c r="T514" s="727"/>
      <c r="U514" s="2383"/>
      <c r="V514" s="2383"/>
      <c r="W514" s="1169"/>
      <c r="X514" s="1169"/>
      <c r="Y514" s="1169"/>
      <c r="Z514" s="1169"/>
      <c r="AA514" s="1645"/>
      <c r="AB514" s="1169"/>
      <c r="AC514" s="2384"/>
      <c r="AD514" s="638"/>
      <c r="AE514" s="1169"/>
      <c r="AF514" s="1169"/>
      <c r="AG514" s="1645"/>
      <c r="AH514" s="1645"/>
      <c r="AI514" s="1645"/>
      <c r="AJ514" s="1645"/>
      <c r="AK514" s="1645"/>
      <c r="AL514" s="1645"/>
      <c r="AM514" s="1645"/>
      <c r="AN514" s="1645"/>
      <c r="AO514" s="1645"/>
      <c r="AP514" s="1645"/>
      <c r="AQ514" s="1645"/>
      <c r="AR514" s="1645"/>
      <c r="AS514" s="1645"/>
      <c r="AT514" s="1645"/>
      <c r="AU514" s="1645"/>
      <c r="AV514" s="1645"/>
      <c r="AW514" s="1645"/>
      <c r="AX514" s="1645"/>
      <c r="AY514" s="1645"/>
      <c r="AZ514" s="1645"/>
      <c r="BA514" s="1645"/>
      <c r="BB514" s="1645"/>
      <c r="BC514" s="1645"/>
      <c r="BD514" s="1645"/>
      <c r="BE514" s="1645"/>
      <c r="BF514" s="1645"/>
      <c r="BG514" s="1645"/>
      <c r="BH514" s="1645"/>
      <c r="BI514" s="1645"/>
      <c r="BJ514" s="1645"/>
      <c r="BK514" s="1645"/>
      <c r="BL514" s="1645"/>
      <c r="BM514" s="1645"/>
      <c r="BN514" s="1645"/>
      <c r="BO514" s="1645"/>
      <c r="BP514" s="1645"/>
      <c r="BQ514" s="1645"/>
      <c r="BR514" s="1645"/>
      <c r="BS514" s="1645"/>
      <c r="BT514" s="1645"/>
      <c r="BU514" s="1645"/>
      <c r="BV514" s="1169"/>
      <c r="BW514" s="1169"/>
      <c r="BX514" s="1169"/>
      <c r="BY514" s="1169"/>
      <c r="BZ514" s="1169"/>
      <c r="CA514" s="1169"/>
      <c r="CB514" s="1169"/>
      <c r="CC514" s="1169"/>
      <c r="CD514" s="1169"/>
      <c r="CE514" s="1169"/>
      <c r="CF514" s="1859"/>
    </row>
    <row customHeight="1" ht="5.25" hidden="1">
      <c r="A515" s="1802"/>
      <c r="B515" s="1645"/>
      <c r="C515" s="1645"/>
      <c r="D515" s="2588"/>
      <c r="E515" s="1048"/>
      <c r="F515" s="1048"/>
      <c r="G515" s="1048"/>
      <c r="H515" s="1048"/>
      <c r="I515" s="1048"/>
      <c r="J515" s="1048"/>
      <c r="K515" s="1048"/>
      <c r="L515" s="1048"/>
      <c r="M515" s="1048"/>
      <c r="N515" s="1048"/>
      <c r="O515" s="1048"/>
      <c r="P515" s="1048"/>
      <c r="Q515" s="1049"/>
      <c r="R515" s="1050"/>
      <c r="S515" s="1051"/>
      <c r="T515" s="726" t="s">
        <v>1085</v>
      </c>
      <c r="U515" s="2383">
        <v>1</v>
      </c>
      <c r="V515" s="2383" t="s">
        <v>1048</v>
      </c>
      <c r="W515" s="1645"/>
      <c r="X515" s="1645"/>
      <c r="Y515" s="1645"/>
      <c r="Z515" s="1645"/>
      <c r="AA515" s="1645"/>
      <c r="AB515" s="1645"/>
      <c r="AC515" s="1046"/>
      <c r="AD515" s="1047"/>
      <c r="AE515" s="1645"/>
      <c r="AF515" s="1645"/>
      <c r="AG515" s="1645"/>
      <c r="AH515" s="1645"/>
      <c r="AI515" s="1645"/>
      <c r="AJ515" s="1645"/>
      <c r="AK515" s="1645"/>
      <c r="AL515" s="1645"/>
      <c r="AM515" s="1645"/>
      <c r="AN515" s="1645"/>
      <c r="AO515" s="1645"/>
      <c r="AP515" s="1645"/>
      <c r="AQ515" s="1645"/>
      <c r="AR515" s="1645"/>
      <c r="AS515" s="1645"/>
      <c r="AT515" s="1645"/>
      <c r="AU515" s="1645"/>
      <c r="AV515" s="1645"/>
      <c r="AW515" s="1645"/>
      <c r="AX515" s="1645"/>
      <c r="AY515" s="1645"/>
      <c r="AZ515" s="1645"/>
      <c r="BA515" s="1645"/>
      <c r="BB515" s="1645"/>
      <c r="BC515" s="1645"/>
      <c r="BD515" s="1645"/>
      <c r="BE515" s="1645"/>
      <c r="BF515" s="1645"/>
      <c r="BG515" s="1645"/>
      <c r="BH515" s="1645"/>
      <c r="BI515" s="1645"/>
      <c r="BJ515" s="1645"/>
      <c r="BK515" s="1645"/>
      <c r="BL515" s="1645"/>
      <c r="BM515" s="1645"/>
      <c r="BN515" s="1645"/>
      <c r="BO515" s="1645"/>
      <c r="BP515" s="1645"/>
      <c r="BQ515" s="1645"/>
      <c r="BR515" s="1645"/>
      <c r="BS515" s="1645"/>
      <c r="BT515" s="1645"/>
      <c r="BU515" s="1645"/>
      <c r="BV515" s="1645"/>
      <c r="BW515" s="1645"/>
      <c r="BX515" s="1645"/>
      <c r="BY515" s="1645"/>
      <c r="BZ515" s="1645"/>
      <c r="CA515" s="1645"/>
      <c r="CB515" s="1645"/>
      <c r="CC515" s="1645"/>
      <c r="CD515" s="1645"/>
      <c r="CE515" s="1645"/>
      <c r="CF515" s="1325"/>
    </row>
    <row customHeight="1" ht="5.25" hidden="1">
      <c r="A516" s="1802"/>
      <c r="B516" s="1645"/>
      <c r="C516" s="1645"/>
      <c r="D516" s="2588"/>
      <c r="E516" s="644"/>
      <c r="F516" s="644"/>
      <c r="G516" s="644"/>
      <c r="H516" s="644"/>
      <c r="I516" s="644"/>
      <c r="J516" s="644"/>
      <c r="K516" s="644"/>
      <c r="L516" s="644"/>
      <c r="M516" s="644"/>
      <c r="N516" s="644"/>
      <c r="O516" s="644"/>
      <c r="P516" s="644"/>
      <c r="Q516" s="644"/>
      <c r="R516" s="644"/>
      <c r="S516" s="645"/>
      <c r="T516" s="727"/>
      <c r="U516" s="2383"/>
      <c r="V516" s="2383"/>
      <c r="W516" s="1645"/>
      <c r="X516" s="1645"/>
      <c r="Y516" s="1645"/>
      <c r="Z516" s="1645"/>
      <c r="AA516" s="1645"/>
      <c r="AB516" s="1645"/>
      <c r="AC516" s="1046"/>
      <c r="AD516" s="1047"/>
      <c r="AE516" s="1645"/>
      <c r="AF516" s="1645"/>
      <c r="AG516" s="1645"/>
      <c r="AH516" s="1645"/>
      <c r="AI516" s="1645"/>
      <c r="AJ516" s="1645"/>
      <c r="AK516" s="1645"/>
      <c r="AL516" s="1645"/>
      <c r="AM516" s="1645"/>
      <c r="AN516" s="1645"/>
      <c r="AO516" s="1645"/>
      <c r="AP516" s="1645"/>
      <c r="AQ516" s="1645"/>
      <c r="AR516" s="1645"/>
      <c r="AS516" s="1645"/>
      <c r="AT516" s="1645"/>
      <c r="AU516" s="1645"/>
      <c r="AV516" s="1645"/>
      <c r="AW516" s="1645"/>
      <c r="AX516" s="1645"/>
      <c r="AY516" s="1645"/>
      <c r="AZ516" s="1645"/>
      <c r="BA516" s="1645"/>
      <c r="BB516" s="1645"/>
      <c r="BC516" s="1645"/>
      <c r="BD516" s="1645"/>
      <c r="BE516" s="1645"/>
      <c r="BF516" s="1645"/>
      <c r="BG516" s="1645"/>
      <c r="BH516" s="1645"/>
      <c r="BI516" s="1645"/>
      <c r="BJ516" s="1645"/>
      <c r="BK516" s="1645"/>
      <c r="BL516" s="1645"/>
      <c r="BM516" s="1645"/>
      <c r="BN516" s="1645"/>
      <c r="BO516" s="1645"/>
      <c r="BP516" s="1645"/>
      <c r="BQ516" s="1645"/>
      <c r="BR516" s="1645"/>
      <c r="BS516" s="1645"/>
      <c r="BT516" s="1645"/>
      <c r="BU516" s="1645"/>
      <c r="BV516" s="1645"/>
      <c r="BW516" s="1645"/>
      <c r="BX516" s="1645"/>
      <c r="BY516" s="1645"/>
      <c r="BZ516" s="1645"/>
      <c r="CA516" s="1645"/>
      <c r="CB516" s="1645"/>
      <c r="CC516" s="1645"/>
      <c r="CD516" s="1645"/>
      <c r="CE516" s="1645"/>
      <c r="CF516" s="1325"/>
    </row>
    <row customHeight="1" ht="5.25" hidden="1">
      <c r="A517" s="1802"/>
      <c r="B517" s="1645"/>
      <c r="C517" s="1645"/>
      <c r="D517" s="2589"/>
      <c r="E517" s="1052"/>
      <c r="F517" s="1053"/>
      <c r="G517" s="1053"/>
      <c r="H517" s="1054"/>
      <c r="I517" s="1054"/>
      <c r="J517" s="1054"/>
      <c r="K517" s="1054"/>
      <c r="L517" s="1054"/>
      <c r="M517" s="1054"/>
      <c r="N517" s="1054"/>
      <c r="O517" s="1054"/>
      <c r="P517" s="1054"/>
      <c r="Q517" s="1054"/>
      <c r="R517" s="955"/>
      <c r="S517" s="1055"/>
      <c r="T517" s="727"/>
      <c r="U517" s="2383"/>
      <c r="V517" s="2383"/>
      <c r="W517" s="1645"/>
      <c r="X517" s="1645"/>
      <c r="Y517" s="1645"/>
      <c r="Z517" s="1645"/>
      <c r="AA517" s="1645"/>
      <c r="AB517" s="1645"/>
      <c r="AC517" s="1046"/>
      <c r="AD517" s="1047"/>
      <c r="AE517" s="1645"/>
      <c r="AF517" s="1645"/>
      <c r="AG517" s="1645"/>
      <c r="AH517" s="1645"/>
      <c r="AI517" s="1645"/>
      <c r="AJ517" s="1645"/>
      <c r="AK517" s="1645"/>
      <c r="AL517" s="1645"/>
      <c r="AM517" s="1645"/>
      <c r="AN517" s="1645"/>
      <c r="AO517" s="1645"/>
      <c r="AP517" s="1645"/>
      <c r="AQ517" s="1645"/>
      <c r="AR517" s="1645"/>
      <c r="AS517" s="1645"/>
      <c r="AT517" s="1645"/>
      <c r="AU517" s="1645"/>
      <c r="AV517" s="1645"/>
      <c r="AW517" s="1645"/>
      <c r="AX517" s="1645"/>
      <c r="AY517" s="1645"/>
      <c r="AZ517" s="1645"/>
      <c r="BA517" s="1645"/>
      <c r="BB517" s="1645"/>
      <c r="BC517" s="1645"/>
      <c r="BD517" s="1645"/>
      <c r="BE517" s="1645"/>
      <c r="BF517" s="1645"/>
      <c r="BG517" s="1645"/>
      <c r="BH517" s="1645"/>
      <c r="BI517" s="1645"/>
      <c r="BJ517" s="1645"/>
      <c r="BK517" s="1645"/>
      <c r="BL517" s="1645"/>
      <c r="BM517" s="1645"/>
      <c r="BN517" s="1645"/>
      <c r="BO517" s="1645"/>
      <c r="BP517" s="1645"/>
      <c r="BQ517" s="1645"/>
      <c r="BR517" s="1645"/>
      <c r="BS517" s="1645"/>
      <c r="BT517" s="1645"/>
      <c r="BU517" s="1645"/>
      <c r="BV517" s="1645"/>
      <c r="BW517" s="1645"/>
      <c r="BX517" s="1645"/>
      <c r="BY517" s="1645"/>
      <c r="BZ517" s="1645"/>
      <c r="CA517" s="1645"/>
      <c r="CB517" s="1645"/>
      <c r="CC517" s="1645"/>
      <c r="CD517" s="1645"/>
      <c r="CE517" s="1645"/>
      <c r="CF517" s="1325"/>
    </row>
    <row customHeight="1" ht="15" hidden="1">
      <c r="A518" s="632" t="s">
        <v>319</v>
      </c>
      <c r="B518" s="633"/>
      <c r="C518" s="633" t="s">
        <v>22</v>
      </c>
      <c r="D518" s="2587" t="s">
        <v>1143</v>
      </c>
      <c r="E518" s="2386" t="s">
        <v>196</v>
      </c>
      <c r="F518" s="2387"/>
      <c r="G518" s="2388"/>
      <c r="H518" s="2392" t="str">
        <f>IF(A518="","",INDEX(DIFFERENTIATION_UNMERGE_VD,MATCH(A518,DIFFERENTIATION_ID_DIFF,0)))</f>
        <v>Производство тепловой энергии. Некомбинированная выработка</v>
      </c>
      <c r="I518" s="2392"/>
      <c r="J518" s="2392"/>
      <c r="K518" s="2392"/>
      <c r="L518" s="2392"/>
      <c r="M518" s="2392"/>
      <c r="N518" s="2392"/>
      <c r="O518" s="2392"/>
      <c r="P518" s="2392"/>
      <c r="Q518" s="2392"/>
      <c r="R518" s="2392"/>
      <c r="S518" s="728"/>
      <c r="T518" s="725"/>
      <c r="U518" s="634"/>
      <c r="V518" s="634"/>
      <c r="W518" s="635"/>
      <c r="X518" s="635"/>
      <c r="Y518" s="635"/>
      <c r="Z518" s="635"/>
      <c r="AA518" s="636"/>
      <c r="AB518" s="637"/>
      <c r="AC518" s="2384"/>
      <c r="AD518" s="638"/>
      <c r="AE518" s="639" t="s">
        <v>22</v>
      </c>
      <c r="AF518" s="639"/>
      <c r="AG518" s="640" t="s">
        <v>1082</v>
      </c>
      <c r="AH518" s="641">
        <v>3</v>
      </c>
      <c r="AI518" s="634"/>
      <c r="AJ518" s="634"/>
      <c r="AK518" s="634"/>
      <c r="AL518" s="634"/>
      <c r="AM518" s="634"/>
      <c r="AN518" s="634"/>
      <c r="AO518" s="634"/>
      <c r="AP518" s="634"/>
      <c r="AQ518" s="634"/>
      <c r="AR518" s="634"/>
      <c r="AS518" s="634"/>
      <c r="AT518" s="634"/>
      <c r="AU518" s="634"/>
      <c r="AV518" s="634"/>
      <c r="AW518" s="634"/>
      <c r="AX518" s="634"/>
      <c r="AY518" s="634"/>
      <c r="AZ518" s="634"/>
      <c r="BA518" s="634"/>
      <c r="BB518" s="634"/>
      <c r="BC518" s="634"/>
      <c r="BD518" s="634"/>
      <c r="BE518" s="634"/>
      <c r="BF518" s="634"/>
      <c r="BG518" s="634"/>
      <c r="BH518" s="634"/>
      <c r="BI518" s="634"/>
      <c r="BJ518" s="634"/>
      <c r="BK518" s="634"/>
      <c r="BL518" s="634"/>
      <c r="BM518" s="634"/>
      <c r="BN518" s="634"/>
      <c r="BO518" s="634"/>
      <c r="BP518" s="634"/>
      <c r="BQ518" s="634"/>
      <c r="BR518" s="634"/>
      <c r="BS518" s="634"/>
      <c r="BT518" s="634"/>
      <c r="BU518" s="634"/>
      <c r="BV518" s="635"/>
      <c r="BW518" s="635"/>
      <c r="BX518" s="635"/>
      <c r="BY518" s="635"/>
      <c r="BZ518" s="635"/>
      <c r="CA518" s="635"/>
      <c r="CB518" s="635"/>
      <c r="CC518" s="635"/>
      <c r="CD518" s="635"/>
      <c r="CE518" s="635"/>
      <c r="CF518" s="1859"/>
    </row>
    <row customHeight="1" ht="15" hidden="1">
      <c r="A519" s="632"/>
      <c r="B519" s="633"/>
      <c r="C519" s="633"/>
      <c r="D519" s="2588"/>
      <c r="E519" s="2386" t="s">
        <v>1037</v>
      </c>
      <c r="F519" s="2387"/>
      <c r="G519" s="2388"/>
      <c r="H519" s="2392" t="str">
        <f>IF(A518="","",INDEX(DIFFERENTIATION_UNMERGE_AREA,MATCH(A518,DIFFERENTIATION_ID_DIFF,0)))</f>
        <v>Территория 7</v>
      </c>
      <c r="I519" s="2392"/>
      <c r="J519" s="2392"/>
      <c r="K519" s="2392"/>
      <c r="L519" s="2392"/>
      <c r="M519" s="2392"/>
      <c r="N519" s="2392"/>
      <c r="O519" s="2392"/>
      <c r="P519" s="2392"/>
      <c r="Q519" s="2392"/>
      <c r="R519" s="2392"/>
      <c r="S519" s="728"/>
      <c r="T519" s="725"/>
      <c r="U519" s="634"/>
      <c r="V519" s="634"/>
      <c r="W519" s="635"/>
      <c r="X519" s="635"/>
      <c r="Y519" s="635"/>
      <c r="Z519" s="635"/>
      <c r="AA519" s="636"/>
      <c r="AB519" s="637"/>
      <c r="AC519" s="2384"/>
      <c r="AD519" s="638"/>
      <c r="AE519" s="639"/>
      <c r="AF519" s="639"/>
      <c r="AG519" s="640"/>
      <c r="AH519" s="641"/>
      <c r="AI519" s="634"/>
      <c r="AJ519" s="634"/>
      <c r="AK519" s="634"/>
      <c r="AL519" s="634"/>
      <c r="AM519" s="634"/>
      <c r="AN519" s="634"/>
      <c r="AO519" s="634"/>
      <c r="AP519" s="634"/>
      <c r="AQ519" s="634"/>
      <c r="AR519" s="634"/>
      <c r="AS519" s="634"/>
      <c r="AT519" s="634"/>
      <c r="AU519" s="634"/>
      <c r="AV519" s="634"/>
      <c r="AW519" s="634"/>
      <c r="AX519" s="634"/>
      <c r="AY519" s="634"/>
      <c r="AZ519" s="634"/>
      <c r="BA519" s="634"/>
      <c r="BB519" s="634"/>
      <c r="BC519" s="634"/>
      <c r="BD519" s="634"/>
      <c r="BE519" s="634"/>
      <c r="BF519" s="634"/>
      <c r="BG519" s="634"/>
      <c r="BH519" s="634"/>
      <c r="BI519" s="634"/>
      <c r="BJ519" s="634"/>
      <c r="BK519" s="634"/>
      <c r="BL519" s="634"/>
      <c r="BM519" s="634"/>
      <c r="BN519" s="634"/>
      <c r="BO519" s="634"/>
      <c r="BP519" s="634"/>
      <c r="BQ519" s="634"/>
      <c r="BR519" s="634"/>
      <c r="BS519" s="634"/>
      <c r="BT519" s="634"/>
      <c r="BU519" s="634"/>
      <c r="BV519" s="635"/>
      <c r="BW519" s="635"/>
      <c r="BX519" s="635"/>
      <c r="BY519" s="635"/>
      <c r="BZ519" s="635"/>
      <c r="CA519" s="635"/>
      <c r="CB519" s="635"/>
      <c r="CC519" s="635"/>
      <c r="CD519" s="635"/>
      <c r="CE519" s="635"/>
      <c r="CF519" s="1859"/>
    </row>
    <row customHeight="1" ht="15" hidden="1">
      <c r="A520" s="632"/>
      <c r="B520" s="633"/>
      <c r="C520" s="633"/>
      <c r="D520" s="2588"/>
      <c r="E520" s="2386" t="s">
        <v>1038</v>
      </c>
      <c r="F520" s="2387"/>
      <c r="G520" s="2388"/>
      <c r="H520" s="2392" t="str">
        <f>IF(A518="","",INDEX(DIFFERENTIATION_UNMERGE_SYSTEM,MATCH(A518,DIFFERENTIATION_ID_DIFF,0)))</f>
        <v>с. Ольгино, ул. Северная, 7а, котельная № 4-15</v>
      </c>
      <c r="I520" s="2392"/>
      <c r="J520" s="2392"/>
      <c r="K520" s="2392"/>
      <c r="L520" s="2392"/>
      <c r="M520" s="2392"/>
      <c r="N520" s="2392"/>
      <c r="O520" s="2392"/>
      <c r="P520" s="2392"/>
      <c r="Q520" s="2392"/>
      <c r="R520" s="2392"/>
      <c r="S520" s="728"/>
      <c r="T520" s="725"/>
      <c r="U520" s="634"/>
      <c r="V520" s="634"/>
      <c r="W520" s="635"/>
      <c r="X520" s="635"/>
      <c r="Y520" s="635"/>
      <c r="Z520" s="635"/>
      <c r="AA520" s="636"/>
      <c r="AB520" s="637"/>
      <c r="AC520" s="2384"/>
      <c r="AD520" s="638"/>
      <c r="AE520" s="639"/>
      <c r="AF520" s="639"/>
      <c r="AG520" s="640"/>
      <c r="AH520" s="641"/>
      <c r="AI520" s="634"/>
      <c r="AJ520" s="634"/>
      <c r="AK520" s="634"/>
      <c r="AL520" s="634"/>
      <c r="AM520" s="634"/>
      <c r="AN520" s="634"/>
      <c r="AO520" s="634"/>
      <c r="AP520" s="634"/>
      <c r="AQ520" s="634"/>
      <c r="AR520" s="634"/>
      <c r="AS520" s="634"/>
      <c r="AT520" s="634"/>
      <c r="AU520" s="634"/>
      <c r="AV520" s="634"/>
      <c r="AW520" s="634"/>
      <c r="AX520" s="634"/>
      <c r="AY520" s="634"/>
      <c r="AZ520" s="634"/>
      <c r="BA520" s="634"/>
      <c r="BB520" s="634"/>
      <c r="BC520" s="634"/>
      <c r="BD520" s="634"/>
      <c r="BE520" s="634"/>
      <c r="BF520" s="634"/>
      <c r="BG520" s="634"/>
      <c r="BH520" s="634"/>
      <c r="BI520" s="634"/>
      <c r="BJ520" s="634"/>
      <c r="BK520" s="634"/>
      <c r="BL520" s="634"/>
      <c r="BM520" s="634"/>
      <c r="BN520" s="634"/>
      <c r="BO520" s="634"/>
      <c r="BP520" s="634"/>
      <c r="BQ520" s="634"/>
      <c r="BR520" s="634"/>
      <c r="BS520" s="634"/>
      <c r="BT520" s="634"/>
      <c r="BU520" s="634"/>
      <c r="BV520" s="635"/>
      <c r="BW520" s="635"/>
      <c r="BX520" s="635"/>
      <c r="BY520" s="635"/>
      <c r="BZ520" s="635"/>
      <c r="CA520" s="635"/>
      <c r="CB520" s="635"/>
      <c r="CC520" s="635"/>
      <c r="CD520" s="635"/>
      <c r="CE520" s="635"/>
      <c r="CF520" s="1859"/>
    </row>
    <row customHeight="1" ht="24.75" hidden="1">
      <c r="A521" s="1815"/>
      <c r="B521" s="1169"/>
      <c r="C521" s="421"/>
      <c r="D521" s="2588"/>
      <c r="E521" s="2385" t="s">
        <v>1083</v>
      </c>
      <c r="F521" s="2385"/>
      <c r="G521" s="2385"/>
      <c r="H521" s="2385"/>
      <c r="I521" s="2385"/>
      <c r="J521" s="2385"/>
      <c r="K521" s="2385"/>
      <c r="L521" s="2385"/>
      <c r="M521" s="2385"/>
      <c r="N521" s="2385"/>
      <c r="O521" s="2385"/>
      <c r="P521" s="2385"/>
      <c r="Q521" s="567">
        <f>SUMIF(T522:T523,"i",Q522:Q523)</f>
        <v>0</v>
      </c>
      <c r="R521" s="1026"/>
      <c r="S521" s="1807" t="s">
        <v>1084</v>
      </c>
      <c r="T521" s="726" t="s">
        <v>1085</v>
      </c>
      <c r="U521" s="2383">
        <v>1</v>
      </c>
      <c r="V521" s="2383" t="s">
        <v>1048</v>
      </c>
      <c r="W521" s="1169"/>
      <c r="X521" s="1169"/>
      <c r="Y521" s="1169"/>
      <c r="Z521" s="1169"/>
      <c r="AA521" s="1645"/>
      <c r="AB521" s="1169"/>
      <c r="AC521" s="2384"/>
      <c r="AD521" s="638"/>
      <c r="AE521" s="1169"/>
      <c r="AF521" s="1169"/>
      <c r="AG521" s="1645"/>
      <c r="AH521" s="1645"/>
      <c r="AI521" s="1645"/>
      <c r="AJ521" s="1645"/>
      <c r="AK521" s="1645"/>
      <c r="AL521" s="1645"/>
      <c r="AM521" s="1645"/>
      <c r="AN521" s="1645"/>
      <c r="AO521" s="1645"/>
      <c r="AP521" s="1645"/>
      <c r="AQ521" s="1645"/>
      <c r="AR521" s="1645"/>
      <c r="AS521" s="1645"/>
      <c r="AT521" s="1645"/>
      <c r="AU521" s="1645"/>
      <c r="AV521" s="1645"/>
      <c r="AW521" s="1645"/>
      <c r="AX521" s="1645"/>
      <c r="AY521" s="1645"/>
      <c r="AZ521" s="1645"/>
      <c r="BA521" s="1645"/>
      <c r="BB521" s="1645"/>
      <c r="BC521" s="1645"/>
      <c r="BD521" s="1645"/>
      <c r="BE521" s="1645"/>
      <c r="BF521" s="1645"/>
      <c r="BG521" s="1645"/>
      <c r="BH521" s="1645"/>
      <c r="BI521" s="1645"/>
      <c r="BJ521" s="1645"/>
      <c r="BK521" s="1645"/>
      <c r="BL521" s="1645"/>
      <c r="BM521" s="1645"/>
      <c r="BN521" s="1645"/>
      <c r="BO521" s="1645"/>
      <c r="BP521" s="1645"/>
      <c r="BQ521" s="1645"/>
      <c r="BR521" s="1645"/>
      <c r="BS521" s="1645"/>
      <c r="BT521" s="1645"/>
      <c r="BU521" s="1645"/>
      <c r="BV521" s="1169"/>
      <c r="BW521" s="1169"/>
      <c r="BX521" s="1169"/>
      <c r="BY521" s="1169"/>
      <c r="BZ521" s="1169"/>
      <c r="CA521" s="1169"/>
      <c r="CB521" s="1169"/>
      <c r="CC521" s="1169"/>
      <c r="CD521" s="1169"/>
      <c r="CE521" s="1169"/>
      <c r="CF521" s="1859"/>
    </row>
    <row customHeight="1" ht="11.25" hidden="1">
      <c r="A522" s="1802"/>
      <c r="B522" s="1645"/>
      <c r="C522" s="1645"/>
      <c r="D522" s="2588"/>
      <c r="E522" s="644"/>
      <c r="F522" s="644">
        <v>0</v>
      </c>
      <c r="G522" s="644"/>
      <c r="H522" s="644"/>
      <c r="I522" s="644"/>
      <c r="J522" s="644"/>
      <c r="K522" s="644"/>
      <c r="L522" s="644"/>
      <c r="M522" s="644"/>
      <c r="N522" s="644"/>
      <c r="O522" s="644"/>
      <c r="P522" s="644"/>
      <c r="Q522" s="644"/>
      <c r="R522" s="644"/>
      <c r="S522" s="645"/>
      <c r="T522" s="727"/>
      <c r="U522" s="2383"/>
      <c r="V522" s="2383"/>
      <c r="W522" s="1645"/>
      <c r="X522" s="1645"/>
      <c r="Y522" s="1645"/>
      <c r="Z522" s="1645"/>
      <c r="AA522" s="1645"/>
      <c r="AB522" s="1169"/>
      <c r="AC522" s="2384"/>
      <c r="AD522" s="638"/>
      <c r="AE522" s="1169"/>
      <c r="AF522" s="1169"/>
      <c r="AG522" s="1645"/>
      <c r="AH522" s="1645"/>
      <c r="AI522" s="1645"/>
      <c r="AJ522" s="1645"/>
      <c r="AK522" s="1645"/>
      <c r="AL522" s="1645"/>
      <c r="AM522" s="1645"/>
      <c r="AN522" s="1645"/>
      <c r="AO522" s="1645"/>
      <c r="AP522" s="1645"/>
      <c r="AQ522" s="1645"/>
      <c r="AR522" s="1645"/>
      <c r="AS522" s="1645"/>
      <c r="AT522" s="1645"/>
      <c r="AU522" s="1645"/>
      <c r="AV522" s="1645"/>
      <c r="AW522" s="1645"/>
      <c r="AX522" s="1645"/>
      <c r="AY522" s="1645"/>
      <c r="AZ522" s="1645"/>
      <c r="BA522" s="1645"/>
      <c r="BB522" s="1645"/>
      <c r="BC522" s="1645"/>
      <c r="BD522" s="1645"/>
      <c r="BE522" s="1645"/>
      <c r="BF522" s="1645"/>
      <c r="BG522" s="1645"/>
      <c r="BH522" s="1645"/>
      <c r="BI522" s="1645"/>
      <c r="BJ522" s="1645"/>
      <c r="BK522" s="1645"/>
      <c r="BL522" s="1645"/>
      <c r="BM522" s="1645"/>
      <c r="BN522" s="1645"/>
      <c r="BO522" s="1645"/>
      <c r="BP522" s="1645"/>
      <c r="BQ522" s="1645"/>
      <c r="BR522" s="1645"/>
      <c r="BS522" s="1645"/>
      <c r="BT522" s="1645"/>
      <c r="BU522" s="1645"/>
      <c r="BV522" s="1645"/>
      <c r="BW522" s="1645"/>
      <c r="BX522" s="1645"/>
      <c r="BY522" s="1645"/>
      <c r="BZ522" s="1645"/>
      <c r="CA522" s="1645"/>
      <c r="CB522" s="1645"/>
      <c r="CC522" s="1645"/>
      <c r="CD522" s="1645"/>
      <c r="CE522" s="1645"/>
      <c r="CF522" s="1859"/>
    </row>
    <row customHeight="1" ht="11.25" hidden="1">
      <c r="A523" s="1815"/>
      <c r="B523" s="1169"/>
      <c r="C523" s="421"/>
      <c r="D523" s="2588"/>
      <c r="E523" s="658" t="s">
        <v>22</v>
      </c>
      <c r="F523" s="1177" t="s">
        <v>22</v>
      </c>
      <c r="G523" s="1177" t="s">
        <v>1088</v>
      </c>
      <c r="H523" s="660" t="s">
        <v>22</v>
      </c>
      <c r="I523" s="660"/>
      <c r="J523" s="660"/>
      <c r="K523" s="660"/>
      <c r="L523" s="660"/>
      <c r="M523" s="660"/>
      <c r="N523" s="660"/>
      <c r="O523" s="660"/>
      <c r="P523" s="660"/>
      <c r="Q523" s="660"/>
      <c r="R523" s="661"/>
      <c r="S523" s="662"/>
      <c r="T523" s="727"/>
      <c r="U523" s="2383"/>
      <c r="V523" s="2383"/>
      <c r="W523" s="1169"/>
      <c r="X523" s="1169"/>
      <c r="Y523" s="1169"/>
      <c r="Z523" s="1169"/>
      <c r="AA523" s="1645"/>
      <c r="AB523" s="1169"/>
      <c r="AC523" s="2384"/>
      <c r="AD523" s="638"/>
      <c r="AE523" s="1169"/>
      <c r="AF523" s="1169"/>
      <c r="AG523" s="1645"/>
      <c r="AH523" s="1645"/>
      <c r="AI523" s="1645"/>
      <c r="AJ523" s="1645"/>
      <c r="AK523" s="1645"/>
      <c r="AL523" s="1645"/>
      <c r="AM523" s="1645"/>
      <c r="AN523" s="1645"/>
      <c r="AO523" s="1645"/>
      <c r="AP523" s="1645"/>
      <c r="AQ523" s="1645"/>
      <c r="AR523" s="1645"/>
      <c r="AS523" s="1645"/>
      <c r="AT523" s="1645"/>
      <c r="AU523" s="1645"/>
      <c r="AV523" s="1645"/>
      <c r="AW523" s="1645"/>
      <c r="AX523" s="1645"/>
      <c r="AY523" s="1645"/>
      <c r="AZ523" s="1645"/>
      <c r="BA523" s="1645"/>
      <c r="BB523" s="1645"/>
      <c r="BC523" s="1645"/>
      <c r="BD523" s="1645"/>
      <c r="BE523" s="1645"/>
      <c r="BF523" s="1645"/>
      <c r="BG523" s="1645"/>
      <c r="BH523" s="1645"/>
      <c r="BI523" s="1645"/>
      <c r="BJ523" s="1645"/>
      <c r="BK523" s="1645"/>
      <c r="BL523" s="1645"/>
      <c r="BM523" s="1645"/>
      <c r="BN523" s="1645"/>
      <c r="BO523" s="1645"/>
      <c r="BP523" s="1645"/>
      <c r="BQ523" s="1645"/>
      <c r="BR523" s="1645"/>
      <c r="BS523" s="1645"/>
      <c r="BT523" s="1645"/>
      <c r="BU523" s="1645"/>
      <c r="BV523" s="1169"/>
      <c r="BW523" s="1169"/>
      <c r="BX523" s="1169"/>
      <c r="BY523" s="1169"/>
      <c r="BZ523" s="1169"/>
      <c r="CA523" s="1169"/>
      <c r="CB523" s="1169"/>
      <c r="CC523" s="1169"/>
      <c r="CD523" s="1169"/>
      <c r="CE523" s="1169"/>
      <c r="CF523" s="1859"/>
    </row>
    <row customHeight="1" ht="5.25" hidden="1">
      <c r="A524" s="1802"/>
      <c r="B524" s="1645"/>
      <c r="C524" s="1645"/>
      <c r="D524" s="2588"/>
      <c r="E524" s="1048"/>
      <c r="F524" s="1048"/>
      <c r="G524" s="1048"/>
      <c r="H524" s="1048"/>
      <c r="I524" s="1048"/>
      <c r="J524" s="1048"/>
      <c r="K524" s="1048"/>
      <c r="L524" s="1048"/>
      <c r="M524" s="1048"/>
      <c r="N524" s="1048"/>
      <c r="O524" s="1048"/>
      <c r="P524" s="1048"/>
      <c r="Q524" s="1049"/>
      <c r="R524" s="1050"/>
      <c r="S524" s="1051"/>
      <c r="T524" s="726" t="s">
        <v>1085</v>
      </c>
      <c r="U524" s="2383">
        <v>1</v>
      </c>
      <c r="V524" s="2383" t="s">
        <v>1048</v>
      </c>
      <c r="W524" s="1645"/>
      <c r="X524" s="1645"/>
      <c r="Y524" s="1645"/>
      <c r="Z524" s="1645"/>
      <c r="AA524" s="1645"/>
      <c r="AB524" s="1645"/>
      <c r="AC524" s="1046"/>
      <c r="AD524" s="1047"/>
      <c r="AE524" s="1645"/>
      <c r="AF524" s="1645"/>
      <c r="AG524" s="1645"/>
      <c r="AH524" s="1645"/>
      <c r="AI524" s="1645"/>
      <c r="AJ524" s="1645"/>
      <c r="AK524" s="1645"/>
      <c r="AL524" s="1645"/>
      <c r="AM524" s="1645"/>
      <c r="AN524" s="1645"/>
      <c r="AO524" s="1645"/>
      <c r="AP524" s="1645"/>
      <c r="AQ524" s="1645"/>
      <c r="AR524" s="1645"/>
      <c r="AS524" s="1645"/>
      <c r="AT524" s="1645"/>
      <c r="AU524" s="1645"/>
      <c r="AV524" s="1645"/>
      <c r="AW524" s="1645"/>
      <c r="AX524" s="1645"/>
      <c r="AY524" s="1645"/>
      <c r="AZ524" s="1645"/>
      <c r="BA524" s="1645"/>
      <c r="BB524" s="1645"/>
      <c r="BC524" s="1645"/>
      <c r="BD524" s="1645"/>
      <c r="BE524" s="1645"/>
      <c r="BF524" s="1645"/>
      <c r="BG524" s="1645"/>
      <c r="BH524" s="1645"/>
      <c r="BI524" s="1645"/>
      <c r="BJ524" s="1645"/>
      <c r="BK524" s="1645"/>
      <c r="BL524" s="1645"/>
      <c r="BM524" s="1645"/>
      <c r="BN524" s="1645"/>
      <c r="BO524" s="1645"/>
      <c r="BP524" s="1645"/>
      <c r="BQ524" s="1645"/>
      <c r="BR524" s="1645"/>
      <c r="BS524" s="1645"/>
      <c r="BT524" s="1645"/>
      <c r="BU524" s="1645"/>
      <c r="BV524" s="1645"/>
      <c r="BW524" s="1645"/>
      <c r="BX524" s="1645"/>
      <c r="BY524" s="1645"/>
      <c r="BZ524" s="1645"/>
      <c r="CA524" s="1645"/>
      <c r="CB524" s="1645"/>
      <c r="CC524" s="1645"/>
      <c r="CD524" s="1645"/>
      <c r="CE524" s="1645"/>
      <c r="CF524" s="1325"/>
    </row>
    <row customHeight="1" ht="5.25" hidden="1">
      <c r="A525" s="1802"/>
      <c r="B525" s="1645"/>
      <c r="C525" s="1645"/>
      <c r="D525" s="2588"/>
      <c r="E525" s="644"/>
      <c r="F525" s="644"/>
      <c r="G525" s="644"/>
      <c r="H525" s="644"/>
      <c r="I525" s="644"/>
      <c r="J525" s="644"/>
      <c r="K525" s="644"/>
      <c r="L525" s="644"/>
      <c r="M525" s="644"/>
      <c r="N525" s="644"/>
      <c r="O525" s="644"/>
      <c r="P525" s="644"/>
      <c r="Q525" s="644"/>
      <c r="R525" s="644"/>
      <c r="S525" s="645"/>
      <c r="T525" s="727"/>
      <c r="U525" s="2383"/>
      <c r="V525" s="2383"/>
      <c r="W525" s="1645"/>
      <c r="X525" s="1645"/>
      <c r="Y525" s="1645"/>
      <c r="Z525" s="1645"/>
      <c r="AA525" s="1645"/>
      <c r="AB525" s="1645"/>
      <c r="AC525" s="1046"/>
      <c r="AD525" s="1047"/>
      <c r="AE525" s="1645"/>
      <c r="AF525" s="1645"/>
      <c r="AG525" s="1645"/>
      <c r="AH525" s="1645"/>
      <c r="AI525" s="1645"/>
      <c r="AJ525" s="1645"/>
      <c r="AK525" s="1645"/>
      <c r="AL525" s="1645"/>
      <c r="AM525" s="1645"/>
      <c r="AN525" s="1645"/>
      <c r="AO525" s="1645"/>
      <c r="AP525" s="1645"/>
      <c r="AQ525" s="1645"/>
      <c r="AR525" s="1645"/>
      <c r="AS525" s="1645"/>
      <c r="AT525" s="1645"/>
      <c r="AU525" s="1645"/>
      <c r="AV525" s="1645"/>
      <c r="AW525" s="1645"/>
      <c r="AX525" s="1645"/>
      <c r="AY525" s="1645"/>
      <c r="AZ525" s="1645"/>
      <c r="BA525" s="1645"/>
      <c r="BB525" s="1645"/>
      <c r="BC525" s="1645"/>
      <c r="BD525" s="1645"/>
      <c r="BE525" s="1645"/>
      <c r="BF525" s="1645"/>
      <c r="BG525" s="1645"/>
      <c r="BH525" s="1645"/>
      <c r="BI525" s="1645"/>
      <c r="BJ525" s="1645"/>
      <c r="BK525" s="1645"/>
      <c r="BL525" s="1645"/>
      <c r="BM525" s="1645"/>
      <c r="BN525" s="1645"/>
      <c r="BO525" s="1645"/>
      <c r="BP525" s="1645"/>
      <c r="BQ525" s="1645"/>
      <c r="BR525" s="1645"/>
      <c r="BS525" s="1645"/>
      <c r="BT525" s="1645"/>
      <c r="BU525" s="1645"/>
      <c r="BV525" s="1645"/>
      <c r="BW525" s="1645"/>
      <c r="BX525" s="1645"/>
      <c r="BY525" s="1645"/>
      <c r="BZ525" s="1645"/>
      <c r="CA525" s="1645"/>
      <c r="CB525" s="1645"/>
      <c r="CC525" s="1645"/>
      <c r="CD525" s="1645"/>
      <c r="CE525" s="1645"/>
      <c r="CF525" s="1325"/>
    </row>
    <row customHeight="1" ht="5.25" hidden="1">
      <c r="A526" s="1802"/>
      <c r="B526" s="1645"/>
      <c r="C526" s="1645"/>
      <c r="D526" s="2589"/>
      <c r="E526" s="1052"/>
      <c r="F526" s="1053"/>
      <c r="G526" s="1053"/>
      <c r="H526" s="1054"/>
      <c r="I526" s="1054"/>
      <c r="J526" s="1054"/>
      <c r="K526" s="1054"/>
      <c r="L526" s="1054"/>
      <c r="M526" s="1054"/>
      <c r="N526" s="1054"/>
      <c r="O526" s="1054"/>
      <c r="P526" s="1054"/>
      <c r="Q526" s="1054"/>
      <c r="R526" s="955"/>
      <c r="S526" s="1055"/>
      <c r="T526" s="727"/>
      <c r="U526" s="2383"/>
      <c r="V526" s="2383"/>
      <c r="W526" s="1645"/>
      <c r="X526" s="1645"/>
      <c r="Y526" s="1645"/>
      <c r="Z526" s="1645"/>
      <c r="AA526" s="1645"/>
      <c r="AB526" s="1645"/>
      <c r="AC526" s="1046"/>
      <c r="AD526" s="1047"/>
      <c r="AE526" s="1645"/>
      <c r="AF526" s="1645"/>
      <c r="AG526" s="1645"/>
      <c r="AH526" s="1645"/>
      <c r="AI526" s="1645"/>
      <c r="AJ526" s="1645"/>
      <c r="AK526" s="1645"/>
      <c r="AL526" s="1645"/>
      <c r="AM526" s="1645"/>
      <c r="AN526" s="1645"/>
      <c r="AO526" s="1645"/>
      <c r="AP526" s="1645"/>
      <c r="AQ526" s="1645"/>
      <c r="AR526" s="1645"/>
      <c r="AS526" s="1645"/>
      <c r="AT526" s="1645"/>
      <c r="AU526" s="1645"/>
      <c r="AV526" s="1645"/>
      <c r="AW526" s="1645"/>
      <c r="AX526" s="1645"/>
      <c r="AY526" s="1645"/>
      <c r="AZ526" s="1645"/>
      <c r="BA526" s="1645"/>
      <c r="BB526" s="1645"/>
      <c r="BC526" s="1645"/>
      <c r="BD526" s="1645"/>
      <c r="BE526" s="1645"/>
      <c r="BF526" s="1645"/>
      <c r="BG526" s="1645"/>
      <c r="BH526" s="1645"/>
      <c r="BI526" s="1645"/>
      <c r="BJ526" s="1645"/>
      <c r="BK526" s="1645"/>
      <c r="BL526" s="1645"/>
      <c r="BM526" s="1645"/>
      <c r="BN526" s="1645"/>
      <c r="BO526" s="1645"/>
      <c r="BP526" s="1645"/>
      <c r="BQ526" s="1645"/>
      <c r="BR526" s="1645"/>
      <c r="BS526" s="1645"/>
      <c r="BT526" s="1645"/>
      <c r="BU526" s="1645"/>
      <c r="BV526" s="1645"/>
      <c r="BW526" s="1645"/>
      <c r="BX526" s="1645"/>
      <c r="BY526" s="1645"/>
      <c r="BZ526" s="1645"/>
      <c r="CA526" s="1645"/>
      <c r="CB526" s="1645"/>
      <c r="CC526" s="1645"/>
      <c r="CD526" s="1645"/>
      <c r="CE526" s="1645"/>
      <c r="CF526" s="1325"/>
    </row>
    <row customHeight="1" ht="15" hidden="1">
      <c r="A527" s="632" t="s">
        <v>321</v>
      </c>
      <c r="B527" s="633"/>
      <c r="C527" s="633" t="s">
        <v>22</v>
      </c>
      <c r="D527" s="2587" t="s">
        <v>1144</v>
      </c>
      <c r="E527" s="2386" t="s">
        <v>196</v>
      </c>
      <c r="F527" s="2387"/>
      <c r="G527" s="2388"/>
      <c r="H527" s="2392" t="str">
        <f>IF(A527="","",INDEX(DIFFERENTIATION_UNMERGE_VD,MATCH(A527,DIFFERENTIATION_ID_DIFF,0)))</f>
        <v>Производство тепловой энергии. Некомбинированная выработка</v>
      </c>
      <c r="I527" s="2392"/>
      <c r="J527" s="2392"/>
      <c r="K527" s="2392"/>
      <c r="L527" s="2392"/>
      <c r="M527" s="2392"/>
      <c r="N527" s="2392"/>
      <c r="O527" s="2392"/>
      <c r="P527" s="2392"/>
      <c r="Q527" s="2392"/>
      <c r="R527" s="2392"/>
      <c r="S527" s="728"/>
      <c r="T527" s="725"/>
      <c r="U527" s="634"/>
      <c r="V527" s="634"/>
      <c r="W527" s="635"/>
      <c r="X527" s="635"/>
      <c r="Y527" s="635"/>
      <c r="Z527" s="635"/>
      <c r="AA527" s="636"/>
      <c r="AB527" s="637"/>
      <c r="AC527" s="2384"/>
      <c r="AD527" s="638"/>
      <c r="AE527" s="639" t="s">
        <v>22</v>
      </c>
      <c r="AF527" s="639"/>
      <c r="AG527" s="640" t="s">
        <v>1082</v>
      </c>
      <c r="AH527" s="641">
        <v>3</v>
      </c>
      <c r="AI527" s="634"/>
      <c r="AJ527" s="634"/>
      <c r="AK527" s="634"/>
      <c r="AL527" s="634"/>
      <c r="AM527" s="634"/>
      <c r="AN527" s="634"/>
      <c r="AO527" s="634"/>
      <c r="AP527" s="634"/>
      <c r="AQ527" s="634"/>
      <c r="AR527" s="634"/>
      <c r="AS527" s="634"/>
      <c r="AT527" s="634"/>
      <c r="AU527" s="634"/>
      <c r="AV527" s="634"/>
      <c r="AW527" s="634"/>
      <c r="AX527" s="634"/>
      <c r="AY527" s="634"/>
      <c r="AZ527" s="634"/>
      <c r="BA527" s="634"/>
      <c r="BB527" s="634"/>
      <c r="BC527" s="634"/>
      <c r="BD527" s="634"/>
      <c r="BE527" s="634"/>
      <c r="BF527" s="634"/>
      <c r="BG527" s="634"/>
      <c r="BH527" s="634"/>
      <c r="BI527" s="634"/>
      <c r="BJ527" s="634"/>
      <c r="BK527" s="634"/>
      <c r="BL527" s="634"/>
      <c r="BM527" s="634"/>
      <c r="BN527" s="634"/>
      <c r="BO527" s="634"/>
      <c r="BP527" s="634"/>
      <c r="BQ527" s="634"/>
      <c r="BR527" s="634"/>
      <c r="BS527" s="634"/>
      <c r="BT527" s="634"/>
      <c r="BU527" s="634"/>
      <c r="BV527" s="635"/>
      <c r="BW527" s="635"/>
      <c r="BX527" s="635"/>
      <c r="BY527" s="635"/>
      <c r="BZ527" s="635"/>
      <c r="CA527" s="635"/>
      <c r="CB527" s="635"/>
      <c r="CC527" s="635"/>
      <c r="CD527" s="635"/>
      <c r="CE527" s="635"/>
      <c r="CF527" s="1859"/>
    </row>
    <row customHeight="1" ht="15" hidden="1">
      <c r="A528" s="632"/>
      <c r="B528" s="633"/>
      <c r="C528" s="633"/>
      <c r="D528" s="2588"/>
      <c r="E528" s="2386" t="s">
        <v>1037</v>
      </c>
      <c r="F528" s="2387"/>
      <c r="G528" s="2388"/>
      <c r="H528" s="2392" t="str">
        <f>IF(A527="","",INDEX(DIFFERENTIATION_UNMERGE_AREA,MATCH(A527,DIFFERENTIATION_ID_DIFF,0)))</f>
        <v>Территория 7</v>
      </c>
      <c r="I528" s="2392"/>
      <c r="J528" s="2392"/>
      <c r="K528" s="2392"/>
      <c r="L528" s="2392"/>
      <c r="M528" s="2392"/>
      <c r="N528" s="2392"/>
      <c r="O528" s="2392"/>
      <c r="P528" s="2392"/>
      <c r="Q528" s="2392"/>
      <c r="R528" s="2392"/>
      <c r="S528" s="728"/>
      <c r="T528" s="725"/>
      <c r="U528" s="634"/>
      <c r="V528" s="634"/>
      <c r="W528" s="635"/>
      <c r="X528" s="635"/>
      <c r="Y528" s="635"/>
      <c r="Z528" s="635"/>
      <c r="AA528" s="636"/>
      <c r="AB528" s="637"/>
      <c r="AC528" s="2384"/>
      <c r="AD528" s="638"/>
      <c r="AE528" s="639"/>
      <c r="AF528" s="639"/>
      <c r="AG528" s="640"/>
      <c r="AH528" s="641"/>
      <c r="AI528" s="634"/>
      <c r="AJ528" s="634"/>
      <c r="AK528" s="634"/>
      <c r="AL528" s="634"/>
      <c r="AM528" s="634"/>
      <c r="AN528" s="634"/>
      <c r="AO528" s="634"/>
      <c r="AP528" s="634"/>
      <c r="AQ528" s="634"/>
      <c r="AR528" s="634"/>
      <c r="AS528" s="634"/>
      <c r="AT528" s="634"/>
      <c r="AU528" s="634"/>
      <c r="AV528" s="634"/>
      <c r="AW528" s="634"/>
      <c r="AX528" s="634"/>
      <c r="AY528" s="634"/>
      <c r="AZ528" s="634"/>
      <c r="BA528" s="634"/>
      <c r="BB528" s="634"/>
      <c r="BC528" s="634"/>
      <c r="BD528" s="634"/>
      <c r="BE528" s="634"/>
      <c r="BF528" s="634"/>
      <c r="BG528" s="634"/>
      <c r="BH528" s="634"/>
      <c r="BI528" s="634"/>
      <c r="BJ528" s="634"/>
      <c r="BK528" s="634"/>
      <c r="BL528" s="634"/>
      <c r="BM528" s="634"/>
      <c r="BN528" s="634"/>
      <c r="BO528" s="634"/>
      <c r="BP528" s="634"/>
      <c r="BQ528" s="634"/>
      <c r="BR528" s="634"/>
      <c r="BS528" s="634"/>
      <c r="BT528" s="634"/>
      <c r="BU528" s="634"/>
      <c r="BV528" s="635"/>
      <c r="BW528" s="635"/>
      <c r="BX528" s="635"/>
      <c r="BY528" s="635"/>
      <c r="BZ528" s="635"/>
      <c r="CA528" s="635"/>
      <c r="CB528" s="635"/>
      <c r="CC528" s="635"/>
      <c r="CD528" s="635"/>
      <c r="CE528" s="635"/>
      <c r="CF528" s="1859"/>
    </row>
    <row customHeight="1" ht="15" hidden="1">
      <c r="A529" s="632"/>
      <c r="B529" s="633"/>
      <c r="C529" s="633"/>
      <c r="D529" s="2588"/>
      <c r="E529" s="2386" t="s">
        <v>1038</v>
      </c>
      <c r="F529" s="2387"/>
      <c r="G529" s="2388"/>
      <c r="H529" s="2392" t="str">
        <f>IF(A527="","",INDEX(DIFFERENTIATION_UNMERGE_SYSTEM,MATCH(A527,DIFFERENTIATION_ID_DIFF,0)))</f>
        <v>с. Прибой, ул. Гаражная, 4, котельная № 4-16</v>
      </c>
      <c r="I529" s="2392"/>
      <c r="J529" s="2392"/>
      <c r="K529" s="2392"/>
      <c r="L529" s="2392"/>
      <c r="M529" s="2392"/>
      <c r="N529" s="2392"/>
      <c r="O529" s="2392"/>
      <c r="P529" s="2392"/>
      <c r="Q529" s="2392"/>
      <c r="R529" s="2392"/>
      <c r="S529" s="728"/>
      <c r="T529" s="725"/>
      <c r="U529" s="634"/>
      <c r="V529" s="634"/>
      <c r="W529" s="635"/>
      <c r="X529" s="635"/>
      <c r="Y529" s="635"/>
      <c r="Z529" s="635"/>
      <c r="AA529" s="636"/>
      <c r="AB529" s="637"/>
      <c r="AC529" s="2384"/>
      <c r="AD529" s="638"/>
      <c r="AE529" s="639"/>
      <c r="AF529" s="639"/>
      <c r="AG529" s="640"/>
      <c r="AH529" s="641"/>
      <c r="AI529" s="634"/>
      <c r="AJ529" s="634"/>
      <c r="AK529" s="634"/>
      <c r="AL529" s="634"/>
      <c r="AM529" s="634"/>
      <c r="AN529" s="634"/>
      <c r="AO529" s="634"/>
      <c r="AP529" s="634"/>
      <c r="AQ529" s="634"/>
      <c r="AR529" s="634"/>
      <c r="AS529" s="634"/>
      <c r="AT529" s="634"/>
      <c r="AU529" s="634"/>
      <c r="AV529" s="634"/>
      <c r="AW529" s="634"/>
      <c r="AX529" s="634"/>
      <c r="AY529" s="634"/>
      <c r="AZ529" s="634"/>
      <c r="BA529" s="634"/>
      <c r="BB529" s="634"/>
      <c r="BC529" s="634"/>
      <c r="BD529" s="634"/>
      <c r="BE529" s="634"/>
      <c r="BF529" s="634"/>
      <c r="BG529" s="634"/>
      <c r="BH529" s="634"/>
      <c r="BI529" s="634"/>
      <c r="BJ529" s="634"/>
      <c r="BK529" s="634"/>
      <c r="BL529" s="634"/>
      <c r="BM529" s="634"/>
      <c r="BN529" s="634"/>
      <c r="BO529" s="634"/>
      <c r="BP529" s="634"/>
      <c r="BQ529" s="634"/>
      <c r="BR529" s="634"/>
      <c r="BS529" s="634"/>
      <c r="BT529" s="634"/>
      <c r="BU529" s="634"/>
      <c r="BV529" s="635"/>
      <c r="BW529" s="635"/>
      <c r="BX529" s="635"/>
      <c r="BY529" s="635"/>
      <c r="BZ529" s="635"/>
      <c r="CA529" s="635"/>
      <c r="CB529" s="635"/>
      <c r="CC529" s="635"/>
      <c r="CD529" s="635"/>
      <c r="CE529" s="635"/>
      <c r="CF529" s="1859"/>
    </row>
    <row customHeight="1" ht="24.75" hidden="1">
      <c r="A530" s="1815"/>
      <c r="B530" s="1169"/>
      <c r="C530" s="421"/>
      <c r="D530" s="2588"/>
      <c r="E530" s="2385" t="s">
        <v>1083</v>
      </c>
      <c r="F530" s="2385"/>
      <c r="G530" s="2385"/>
      <c r="H530" s="2385"/>
      <c r="I530" s="2385"/>
      <c r="J530" s="2385"/>
      <c r="K530" s="2385"/>
      <c r="L530" s="2385"/>
      <c r="M530" s="2385"/>
      <c r="N530" s="2385"/>
      <c r="O530" s="2385"/>
      <c r="P530" s="2385"/>
      <c r="Q530" s="567">
        <f>SUMIF(T531:T532,"i",Q531:Q532)</f>
        <v>0</v>
      </c>
      <c r="R530" s="1026"/>
      <c r="S530" s="1807" t="s">
        <v>1084</v>
      </c>
      <c r="T530" s="726" t="s">
        <v>1085</v>
      </c>
      <c r="U530" s="2383">
        <v>1</v>
      </c>
      <c r="V530" s="2383" t="s">
        <v>1048</v>
      </c>
      <c r="W530" s="1169"/>
      <c r="X530" s="1169"/>
      <c r="Y530" s="1169"/>
      <c r="Z530" s="1169"/>
      <c r="AA530" s="1645"/>
      <c r="AB530" s="1169"/>
      <c r="AC530" s="2384"/>
      <c r="AD530" s="638"/>
      <c r="AE530" s="1169"/>
      <c r="AF530" s="1169"/>
      <c r="AG530" s="1645"/>
      <c r="AH530" s="1645"/>
      <c r="AI530" s="1645"/>
      <c r="AJ530" s="1645"/>
      <c r="AK530" s="1645"/>
      <c r="AL530" s="1645"/>
      <c r="AM530" s="1645"/>
      <c r="AN530" s="1645"/>
      <c r="AO530" s="1645"/>
      <c r="AP530" s="1645"/>
      <c r="AQ530" s="1645"/>
      <c r="AR530" s="1645"/>
      <c r="AS530" s="1645"/>
      <c r="AT530" s="1645"/>
      <c r="AU530" s="1645"/>
      <c r="AV530" s="1645"/>
      <c r="AW530" s="1645"/>
      <c r="AX530" s="1645"/>
      <c r="AY530" s="1645"/>
      <c r="AZ530" s="1645"/>
      <c r="BA530" s="1645"/>
      <c r="BB530" s="1645"/>
      <c r="BC530" s="1645"/>
      <c r="BD530" s="1645"/>
      <c r="BE530" s="1645"/>
      <c r="BF530" s="1645"/>
      <c r="BG530" s="1645"/>
      <c r="BH530" s="1645"/>
      <c r="BI530" s="1645"/>
      <c r="BJ530" s="1645"/>
      <c r="BK530" s="1645"/>
      <c r="BL530" s="1645"/>
      <c r="BM530" s="1645"/>
      <c r="BN530" s="1645"/>
      <c r="BO530" s="1645"/>
      <c r="BP530" s="1645"/>
      <c r="BQ530" s="1645"/>
      <c r="BR530" s="1645"/>
      <c r="BS530" s="1645"/>
      <c r="BT530" s="1645"/>
      <c r="BU530" s="1645"/>
      <c r="BV530" s="1169"/>
      <c r="BW530" s="1169"/>
      <c r="BX530" s="1169"/>
      <c r="BY530" s="1169"/>
      <c r="BZ530" s="1169"/>
      <c r="CA530" s="1169"/>
      <c r="CB530" s="1169"/>
      <c r="CC530" s="1169"/>
      <c r="CD530" s="1169"/>
      <c r="CE530" s="1169"/>
      <c r="CF530" s="1859"/>
    </row>
    <row customHeight="1" ht="11.25" hidden="1">
      <c r="A531" s="1802"/>
      <c r="B531" s="1645"/>
      <c r="C531" s="1645"/>
      <c r="D531" s="2588"/>
      <c r="E531" s="644"/>
      <c r="F531" s="644">
        <v>0</v>
      </c>
      <c r="G531" s="644"/>
      <c r="H531" s="644"/>
      <c r="I531" s="644"/>
      <c r="J531" s="644"/>
      <c r="K531" s="644"/>
      <c r="L531" s="644"/>
      <c r="M531" s="644"/>
      <c r="N531" s="644"/>
      <c r="O531" s="644"/>
      <c r="P531" s="644"/>
      <c r="Q531" s="644"/>
      <c r="R531" s="644"/>
      <c r="S531" s="645"/>
      <c r="T531" s="727"/>
      <c r="U531" s="2383"/>
      <c r="V531" s="2383"/>
      <c r="W531" s="1645"/>
      <c r="X531" s="1645"/>
      <c r="Y531" s="1645"/>
      <c r="Z531" s="1645"/>
      <c r="AA531" s="1645"/>
      <c r="AB531" s="1169"/>
      <c r="AC531" s="2384"/>
      <c r="AD531" s="638"/>
      <c r="AE531" s="1169"/>
      <c r="AF531" s="1169"/>
      <c r="AG531" s="1645"/>
      <c r="AH531" s="1645"/>
      <c r="AI531" s="1645"/>
      <c r="AJ531" s="1645"/>
      <c r="AK531" s="1645"/>
      <c r="AL531" s="1645"/>
      <c r="AM531" s="1645"/>
      <c r="AN531" s="1645"/>
      <c r="AO531" s="1645"/>
      <c r="AP531" s="1645"/>
      <c r="AQ531" s="1645"/>
      <c r="AR531" s="1645"/>
      <c r="AS531" s="1645"/>
      <c r="AT531" s="1645"/>
      <c r="AU531" s="1645"/>
      <c r="AV531" s="1645"/>
      <c r="AW531" s="1645"/>
      <c r="AX531" s="1645"/>
      <c r="AY531" s="1645"/>
      <c r="AZ531" s="1645"/>
      <c r="BA531" s="1645"/>
      <c r="BB531" s="1645"/>
      <c r="BC531" s="1645"/>
      <c r="BD531" s="1645"/>
      <c r="BE531" s="1645"/>
      <c r="BF531" s="1645"/>
      <c r="BG531" s="1645"/>
      <c r="BH531" s="1645"/>
      <c r="BI531" s="1645"/>
      <c r="BJ531" s="1645"/>
      <c r="BK531" s="1645"/>
      <c r="BL531" s="1645"/>
      <c r="BM531" s="1645"/>
      <c r="BN531" s="1645"/>
      <c r="BO531" s="1645"/>
      <c r="BP531" s="1645"/>
      <c r="BQ531" s="1645"/>
      <c r="BR531" s="1645"/>
      <c r="BS531" s="1645"/>
      <c r="BT531" s="1645"/>
      <c r="BU531" s="1645"/>
      <c r="BV531" s="1645"/>
      <c r="BW531" s="1645"/>
      <c r="BX531" s="1645"/>
      <c r="BY531" s="1645"/>
      <c r="BZ531" s="1645"/>
      <c r="CA531" s="1645"/>
      <c r="CB531" s="1645"/>
      <c r="CC531" s="1645"/>
      <c r="CD531" s="1645"/>
      <c r="CE531" s="1645"/>
      <c r="CF531" s="1859"/>
    </row>
    <row customHeight="1" ht="11.25" hidden="1">
      <c r="A532" s="1815"/>
      <c r="B532" s="1169"/>
      <c r="C532" s="421"/>
      <c r="D532" s="2588"/>
      <c r="E532" s="658" t="s">
        <v>22</v>
      </c>
      <c r="F532" s="1177" t="s">
        <v>22</v>
      </c>
      <c r="G532" s="1177" t="s">
        <v>1088</v>
      </c>
      <c r="H532" s="660" t="s">
        <v>22</v>
      </c>
      <c r="I532" s="660"/>
      <c r="J532" s="660"/>
      <c r="K532" s="660"/>
      <c r="L532" s="660"/>
      <c r="M532" s="660"/>
      <c r="N532" s="660"/>
      <c r="O532" s="660"/>
      <c r="P532" s="660"/>
      <c r="Q532" s="660"/>
      <c r="R532" s="661"/>
      <c r="S532" s="662"/>
      <c r="T532" s="727"/>
      <c r="U532" s="2383"/>
      <c r="V532" s="2383"/>
      <c r="W532" s="1169"/>
      <c r="X532" s="1169"/>
      <c r="Y532" s="1169"/>
      <c r="Z532" s="1169"/>
      <c r="AA532" s="1645"/>
      <c r="AB532" s="1169"/>
      <c r="AC532" s="2384"/>
      <c r="AD532" s="638"/>
      <c r="AE532" s="1169"/>
      <c r="AF532" s="1169"/>
      <c r="AG532" s="1645"/>
      <c r="AH532" s="1645"/>
      <c r="AI532" s="1645"/>
      <c r="AJ532" s="1645"/>
      <c r="AK532" s="1645"/>
      <c r="AL532" s="1645"/>
      <c r="AM532" s="1645"/>
      <c r="AN532" s="1645"/>
      <c r="AO532" s="1645"/>
      <c r="AP532" s="1645"/>
      <c r="AQ532" s="1645"/>
      <c r="AR532" s="1645"/>
      <c r="AS532" s="1645"/>
      <c r="AT532" s="1645"/>
      <c r="AU532" s="1645"/>
      <c r="AV532" s="1645"/>
      <c r="AW532" s="1645"/>
      <c r="AX532" s="1645"/>
      <c r="AY532" s="1645"/>
      <c r="AZ532" s="1645"/>
      <c r="BA532" s="1645"/>
      <c r="BB532" s="1645"/>
      <c r="BC532" s="1645"/>
      <c r="BD532" s="1645"/>
      <c r="BE532" s="1645"/>
      <c r="BF532" s="1645"/>
      <c r="BG532" s="1645"/>
      <c r="BH532" s="1645"/>
      <c r="BI532" s="1645"/>
      <c r="BJ532" s="1645"/>
      <c r="BK532" s="1645"/>
      <c r="BL532" s="1645"/>
      <c r="BM532" s="1645"/>
      <c r="BN532" s="1645"/>
      <c r="BO532" s="1645"/>
      <c r="BP532" s="1645"/>
      <c r="BQ532" s="1645"/>
      <c r="BR532" s="1645"/>
      <c r="BS532" s="1645"/>
      <c r="BT532" s="1645"/>
      <c r="BU532" s="1645"/>
      <c r="BV532" s="1169"/>
      <c r="BW532" s="1169"/>
      <c r="BX532" s="1169"/>
      <c r="BY532" s="1169"/>
      <c r="BZ532" s="1169"/>
      <c r="CA532" s="1169"/>
      <c r="CB532" s="1169"/>
      <c r="CC532" s="1169"/>
      <c r="CD532" s="1169"/>
      <c r="CE532" s="1169"/>
      <c r="CF532" s="1859"/>
    </row>
    <row customHeight="1" ht="5.25" hidden="1">
      <c r="A533" s="1802"/>
      <c r="B533" s="1645"/>
      <c r="C533" s="1645"/>
      <c r="D533" s="2588"/>
      <c r="E533" s="1048"/>
      <c r="F533" s="1048"/>
      <c r="G533" s="1048"/>
      <c r="H533" s="1048"/>
      <c r="I533" s="1048"/>
      <c r="J533" s="1048"/>
      <c r="K533" s="1048"/>
      <c r="L533" s="1048"/>
      <c r="M533" s="1048"/>
      <c r="N533" s="1048"/>
      <c r="O533" s="1048"/>
      <c r="P533" s="1048"/>
      <c r="Q533" s="1049"/>
      <c r="R533" s="1050"/>
      <c r="S533" s="1051"/>
      <c r="T533" s="726" t="s">
        <v>1085</v>
      </c>
      <c r="U533" s="2383">
        <v>1</v>
      </c>
      <c r="V533" s="2383" t="s">
        <v>1048</v>
      </c>
      <c r="W533" s="1645"/>
      <c r="X533" s="1645"/>
      <c r="Y533" s="1645"/>
      <c r="Z533" s="1645"/>
      <c r="AA533" s="1645"/>
      <c r="AB533" s="1645"/>
      <c r="AC533" s="1046"/>
      <c r="AD533" s="1047"/>
      <c r="AE533" s="1645"/>
      <c r="AF533" s="1645"/>
      <c r="AG533" s="1645"/>
      <c r="AH533" s="1645"/>
      <c r="AI533" s="1645"/>
      <c r="AJ533" s="1645"/>
      <c r="AK533" s="1645"/>
      <c r="AL533" s="1645"/>
      <c r="AM533" s="1645"/>
      <c r="AN533" s="1645"/>
      <c r="AO533" s="1645"/>
      <c r="AP533" s="1645"/>
      <c r="AQ533" s="1645"/>
      <c r="AR533" s="1645"/>
      <c r="AS533" s="1645"/>
      <c r="AT533" s="1645"/>
      <c r="AU533" s="1645"/>
      <c r="AV533" s="1645"/>
      <c r="AW533" s="1645"/>
      <c r="AX533" s="1645"/>
      <c r="AY533" s="1645"/>
      <c r="AZ533" s="1645"/>
      <c r="BA533" s="1645"/>
      <c r="BB533" s="1645"/>
      <c r="BC533" s="1645"/>
      <c r="BD533" s="1645"/>
      <c r="BE533" s="1645"/>
      <c r="BF533" s="1645"/>
      <c r="BG533" s="1645"/>
      <c r="BH533" s="1645"/>
      <c r="BI533" s="1645"/>
      <c r="BJ533" s="1645"/>
      <c r="BK533" s="1645"/>
      <c r="BL533" s="1645"/>
      <c r="BM533" s="1645"/>
      <c r="BN533" s="1645"/>
      <c r="BO533" s="1645"/>
      <c r="BP533" s="1645"/>
      <c r="BQ533" s="1645"/>
      <c r="BR533" s="1645"/>
      <c r="BS533" s="1645"/>
      <c r="BT533" s="1645"/>
      <c r="BU533" s="1645"/>
      <c r="BV533" s="1645"/>
      <c r="BW533" s="1645"/>
      <c r="BX533" s="1645"/>
      <c r="BY533" s="1645"/>
      <c r="BZ533" s="1645"/>
      <c r="CA533" s="1645"/>
      <c r="CB533" s="1645"/>
      <c r="CC533" s="1645"/>
      <c r="CD533" s="1645"/>
      <c r="CE533" s="1645"/>
      <c r="CF533" s="1325"/>
    </row>
    <row customHeight="1" ht="5.25" hidden="1">
      <c r="A534" s="1802"/>
      <c r="B534" s="1645"/>
      <c r="C534" s="1645"/>
      <c r="D534" s="2588"/>
      <c r="E534" s="644"/>
      <c r="F534" s="644"/>
      <c r="G534" s="644"/>
      <c r="H534" s="644"/>
      <c r="I534" s="644"/>
      <c r="J534" s="644"/>
      <c r="K534" s="644"/>
      <c r="L534" s="644"/>
      <c r="M534" s="644"/>
      <c r="N534" s="644"/>
      <c r="O534" s="644"/>
      <c r="P534" s="644"/>
      <c r="Q534" s="644"/>
      <c r="R534" s="644"/>
      <c r="S534" s="645"/>
      <c r="T534" s="727"/>
      <c r="U534" s="2383"/>
      <c r="V534" s="2383"/>
      <c r="W534" s="1645"/>
      <c r="X534" s="1645"/>
      <c r="Y534" s="1645"/>
      <c r="Z534" s="1645"/>
      <c r="AA534" s="1645"/>
      <c r="AB534" s="1645"/>
      <c r="AC534" s="1046"/>
      <c r="AD534" s="1047"/>
      <c r="AE534" s="1645"/>
      <c r="AF534" s="1645"/>
      <c r="AG534" s="1645"/>
      <c r="AH534" s="1645"/>
      <c r="AI534" s="1645"/>
      <c r="AJ534" s="1645"/>
      <c r="AK534" s="1645"/>
      <c r="AL534" s="1645"/>
      <c r="AM534" s="1645"/>
      <c r="AN534" s="1645"/>
      <c r="AO534" s="1645"/>
      <c r="AP534" s="1645"/>
      <c r="AQ534" s="1645"/>
      <c r="AR534" s="1645"/>
      <c r="AS534" s="1645"/>
      <c r="AT534" s="1645"/>
      <c r="AU534" s="1645"/>
      <c r="AV534" s="1645"/>
      <c r="AW534" s="1645"/>
      <c r="AX534" s="1645"/>
      <c r="AY534" s="1645"/>
      <c r="AZ534" s="1645"/>
      <c r="BA534" s="1645"/>
      <c r="BB534" s="1645"/>
      <c r="BC534" s="1645"/>
      <c r="BD534" s="1645"/>
      <c r="BE534" s="1645"/>
      <c r="BF534" s="1645"/>
      <c r="BG534" s="1645"/>
      <c r="BH534" s="1645"/>
      <c r="BI534" s="1645"/>
      <c r="BJ534" s="1645"/>
      <c r="BK534" s="1645"/>
      <c r="BL534" s="1645"/>
      <c r="BM534" s="1645"/>
      <c r="BN534" s="1645"/>
      <c r="BO534" s="1645"/>
      <c r="BP534" s="1645"/>
      <c r="BQ534" s="1645"/>
      <c r="BR534" s="1645"/>
      <c r="BS534" s="1645"/>
      <c r="BT534" s="1645"/>
      <c r="BU534" s="1645"/>
      <c r="BV534" s="1645"/>
      <c r="BW534" s="1645"/>
      <c r="BX534" s="1645"/>
      <c r="BY534" s="1645"/>
      <c r="BZ534" s="1645"/>
      <c r="CA534" s="1645"/>
      <c r="CB534" s="1645"/>
      <c r="CC534" s="1645"/>
      <c r="CD534" s="1645"/>
      <c r="CE534" s="1645"/>
      <c r="CF534" s="1325"/>
    </row>
    <row customHeight="1" ht="5.25" hidden="1">
      <c r="A535" s="1802"/>
      <c r="B535" s="1645"/>
      <c r="C535" s="1645"/>
      <c r="D535" s="2589"/>
      <c r="E535" s="1052"/>
      <c r="F535" s="1053"/>
      <c r="G535" s="1053"/>
      <c r="H535" s="1054"/>
      <c r="I535" s="1054"/>
      <c r="J535" s="1054"/>
      <c r="K535" s="1054"/>
      <c r="L535" s="1054"/>
      <c r="M535" s="1054"/>
      <c r="N535" s="1054"/>
      <c r="O535" s="1054"/>
      <c r="P535" s="1054"/>
      <c r="Q535" s="1054"/>
      <c r="R535" s="955"/>
      <c r="S535" s="1055"/>
      <c r="T535" s="727"/>
      <c r="U535" s="2383"/>
      <c r="V535" s="2383"/>
      <c r="W535" s="1645"/>
      <c r="X535" s="1645"/>
      <c r="Y535" s="1645"/>
      <c r="Z535" s="1645"/>
      <c r="AA535" s="1645"/>
      <c r="AB535" s="1645"/>
      <c r="AC535" s="1046"/>
      <c r="AD535" s="1047"/>
      <c r="AE535" s="1645"/>
      <c r="AF535" s="1645"/>
      <c r="AG535" s="1645"/>
      <c r="AH535" s="1645"/>
      <c r="AI535" s="1645"/>
      <c r="AJ535" s="1645"/>
      <c r="AK535" s="1645"/>
      <c r="AL535" s="1645"/>
      <c r="AM535" s="1645"/>
      <c r="AN535" s="1645"/>
      <c r="AO535" s="1645"/>
      <c r="AP535" s="1645"/>
      <c r="AQ535" s="1645"/>
      <c r="AR535" s="1645"/>
      <c r="AS535" s="1645"/>
      <c r="AT535" s="1645"/>
      <c r="AU535" s="1645"/>
      <c r="AV535" s="1645"/>
      <c r="AW535" s="1645"/>
      <c r="AX535" s="1645"/>
      <c r="AY535" s="1645"/>
      <c r="AZ535" s="1645"/>
      <c r="BA535" s="1645"/>
      <c r="BB535" s="1645"/>
      <c r="BC535" s="1645"/>
      <c r="BD535" s="1645"/>
      <c r="BE535" s="1645"/>
      <c r="BF535" s="1645"/>
      <c r="BG535" s="1645"/>
      <c r="BH535" s="1645"/>
      <c r="BI535" s="1645"/>
      <c r="BJ535" s="1645"/>
      <c r="BK535" s="1645"/>
      <c r="BL535" s="1645"/>
      <c r="BM535" s="1645"/>
      <c r="BN535" s="1645"/>
      <c r="BO535" s="1645"/>
      <c r="BP535" s="1645"/>
      <c r="BQ535" s="1645"/>
      <c r="BR535" s="1645"/>
      <c r="BS535" s="1645"/>
      <c r="BT535" s="1645"/>
      <c r="BU535" s="1645"/>
      <c r="BV535" s="1645"/>
      <c r="BW535" s="1645"/>
      <c r="BX535" s="1645"/>
      <c r="BY535" s="1645"/>
      <c r="BZ535" s="1645"/>
      <c r="CA535" s="1645"/>
      <c r="CB535" s="1645"/>
      <c r="CC535" s="1645"/>
      <c r="CD535" s="1645"/>
      <c r="CE535" s="1645"/>
      <c r="CF535" s="1325"/>
    </row>
    <row customHeight="1" ht="15" hidden="1">
      <c r="A536" s="632" t="s">
        <v>323</v>
      </c>
      <c r="B536" s="633"/>
      <c r="C536" s="633" t="s">
        <v>22</v>
      </c>
      <c r="D536" s="2587" t="s">
        <v>1145</v>
      </c>
      <c r="E536" s="2386" t="s">
        <v>196</v>
      </c>
      <c r="F536" s="2387"/>
      <c r="G536" s="2388"/>
      <c r="H536" s="2392" t="str">
        <f>IF(A536="","",INDEX(DIFFERENTIATION_UNMERGE_VD,MATCH(A536,DIFFERENTIATION_ID_DIFF,0)))</f>
        <v>Производство тепловой энергии. Некомбинированная выработка</v>
      </c>
      <c r="I536" s="2392"/>
      <c r="J536" s="2392"/>
      <c r="K536" s="2392"/>
      <c r="L536" s="2392"/>
      <c r="M536" s="2392"/>
      <c r="N536" s="2392"/>
      <c r="O536" s="2392"/>
      <c r="P536" s="2392"/>
      <c r="Q536" s="2392"/>
      <c r="R536" s="2392"/>
      <c r="S536" s="728"/>
      <c r="T536" s="725"/>
      <c r="U536" s="634"/>
      <c r="V536" s="634"/>
      <c r="W536" s="635"/>
      <c r="X536" s="635"/>
      <c r="Y536" s="635"/>
      <c r="Z536" s="635"/>
      <c r="AA536" s="636"/>
      <c r="AB536" s="637"/>
      <c r="AC536" s="2384"/>
      <c r="AD536" s="638"/>
      <c r="AE536" s="639" t="s">
        <v>22</v>
      </c>
      <c r="AF536" s="639"/>
      <c r="AG536" s="640" t="s">
        <v>1082</v>
      </c>
      <c r="AH536" s="641">
        <v>3</v>
      </c>
      <c r="AI536" s="634"/>
      <c r="AJ536" s="634"/>
      <c r="AK536" s="634"/>
      <c r="AL536" s="634"/>
      <c r="AM536" s="634"/>
      <c r="AN536" s="634"/>
      <c r="AO536" s="634"/>
      <c r="AP536" s="634"/>
      <c r="AQ536" s="634"/>
      <c r="AR536" s="634"/>
      <c r="AS536" s="634"/>
      <c r="AT536" s="634"/>
      <c r="AU536" s="634"/>
      <c r="AV536" s="634"/>
      <c r="AW536" s="634"/>
      <c r="AX536" s="634"/>
      <c r="AY536" s="634"/>
      <c r="AZ536" s="634"/>
      <c r="BA536" s="634"/>
      <c r="BB536" s="634"/>
      <c r="BC536" s="634"/>
      <c r="BD536" s="634"/>
      <c r="BE536" s="634"/>
      <c r="BF536" s="634"/>
      <c r="BG536" s="634"/>
      <c r="BH536" s="634"/>
      <c r="BI536" s="634"/>
      <c r="BJ536" s="634"/>
      <c r="BK536" s="634"/>
      <c r="BL536" s="634"/>
      <c r="BM536" s="634"/>
      <c r="BN536" s="634"/>
      <c r="BO536" s="634"/>
      <c r="BP536" s="634"/>
      <c r="BQ536" s="634"/>
      <c r="BR536" s="634"/>
      <c r="BS536" s="634"/>
      <c r="BT536" s="634"/>
      <c r="BU536" s="634"/>
      <c r="BV536" s="635"/>
      <c r="BW536" s="635"/>
      <c r="BX536" s="635"/>
      <c r="BY536" s="635"/>
      <c r="BZ536" s="635"/>
      <c r="CA536" s="635"/>
      <c r="CB536" s="635"/>
      <c r="CC536" s="635"/>
      <c r="CD536" s="635"/>
      <c r="CE536" s="635"/>
      <c r="CF536" s="1859"/>
    </row>
    <row customHeight="1" ht="15" hidden="1">
      <c r="A537" s="632"/>
      <c r="B537" s="633"/>
      <c r="C537" s="633"/>
      <c r="D537" s="2588"/>
      <c r="E537" s="2386" t="s">
        <v>1037</v>
      </c>
      <c r="F537" s="2387"/>
      <c r="G537" s="2388"/>
      <c r="H537" s="2392" t="str">
        <f>IF(A536="","",INDEX(DIFFERENTIATION_UNMERGE_AREA,MATCH(A536,DIFFERENTIATION_ID_DIFF,0)))</f>
        <v>Территория 7</v>
      </c>
      <c r="I537" s="2392"/>
      <c r="J537" s="2392"/>
      <c r="K537" s="2392"/>
      <c r="L537" s="2392"/>
      <c r="M537" s="2392"/>
      <c r="N537" s="2392"/>
      <c r="O537" s="2392"/>
      <c r="P537" s="2392"/>
      <c r="Q537" s="2392"/>
      <c r="R537" s="2392"/>
      <c r="S537" s="728"/>
      <c r="T537" s="725"/>
      <c r="U537" s="634"/>
      <c r="V537" s="634"/>
      <c r="W537" s="635"/>
      <c r="X537" s="635"/>
      <c r="Y537" s="635"/>
      <c r="Z537" s="635"/>
      <c r="AA537" s="636"/>
      <c r="AB537" s="637"/>
      <c r="AC537" s="2384"/>
      <c r="AD537" s="638"/>
      <c r="AE537" s="639"/>
      <c r="AF537" s="639"/>
      <c r="AG537" s="640"/>
      <c r="AH537" s="641"/>
      <c r="AI537" s="634"/>
      <c r="AJ537" s="634"/>
      <c r="AK537" s="634"/>
      <c r="AL537" s="634"/>
      <c r="AM537" s="634"/>
      <c r="AN537" s="634"/>
      <c r="AO537" s="634"/>
      <c r="AP537" s="634"/>
      <c r="AQ537" s="634"/>
      <c r="AR537" s="634"/>
      <c r="AS537" s="634"/>
      <c r="AT537" s="634"/>
      <c r="AU537" s="634"/>
      <c r="AV537" s="634"/>
      <c r="AW537" s="634"/>
      <c r="AX537" s="634"/>
      <c r="AY537" s="634"/>
      <c r="AZ537" s="634"/>
      <c r="BA537" s="634"/>
      <c r="BB537" s="634"/>
      <c r="BC537" s="634"/>
      <c r="BD537" s="634"/>
      <c r="BE537" s="634"/>
      <c r="BF537" s="634"/>
      <c r="BG537" s="634"/>
      <c r="BH537" s="634"/>
      <c r="BI537" s="634"/>
      <c r="BJ537" s="634"/>
      <c r="BK537" s="634"/>
      <c r="BL537" s="634"/>
      <c r="BM537" s="634"/>
      <c r="BN537" s="634"/>
      <c r="BO537" s="634"/>
      <c r="BP537" s="634"/>
      <c r="BQ537" s="634"/>
      <c r="BR537" s="634"/>
      <c r="BS537" s="634"/>
      <c r="BT537" s="634"/>
      <c r="BU537" s="634"/>
      <c r="BV537" s="635"/>
      <c r="BW537" s="635"/>
      <c r="BX537" s="635"/>
      <c r="BY537" s="635"/>
      <c r="BZ537" s="635"/>
      <c r="CA537" s="635"/>
      <c r="CB537" s="635"/>
      <c r="CC537" s="635"/>
      <c r="CD537" s="635"/>
      <c r="CE537" s="635"/>
      <c r="CF537" s="1859"/>
    </row>
    <row customHeight="1" ht="15" hidden="1">
      <c r="A538" s="632"/>
      <c r="B538" s="633"/>
      <c r="C538" s="633"/>
      <c r="D538" s="2588"/>
      <c r="E538" s="2386" t="s">
        <v>1038</v>
      </c>
      <c r="F538" s="2387"/>
      <c r="G538" s="2388"/>
      <c r="H538" s="2392" t="str">
        <f>IF(A536="","",INDEX(DIFFERENTIATION_UNMERGE_SYSTEM,MATCH(A536,DIFFERENTIATION_ID_DIFF,0)))</f>
        <v>с. Прибой, ул. Овражная, 4, котельная № 4-17</v>
      </c>
      <c r="I538" s="2392"/>
      <c r="J538" s="2392"/>
      <c r="K538" s="2392"/>
      <c r="L538" s="2392"/>
      <c r="M538" s="2392"/>
      <c r="N538" s="2392"/>
      <c r="O538" s="2392"/>
      <c r="P538" s="2392"/>
      <c r="Q538" s="2392"/>
      <c r="R538" s="2392"/>
      <c r="S538" s="728"/>
      <c r="T538" s="725"/>
      <c r="U538" s="634"/>
      <c r="V538" s="634"/>
      <c r="W538" s="635"/>
      <c r="X538" s="635"/>
      <c r="Y538" s="635"/>
      <c r="Z538" s="635"/>
      <c r="AA538" s="636"/>
      <c r="AB538" s="637"/>
      <c r="AC538" s="2384"/>
      <c r="AD538" s="638"/>
      <c r="AE538" s="639"/>
      <c r="AF538" s="639"/>
      <c r="AG538" s="640"/>
      <c r="AH538" s="641"/>
      <c r="AI538" s="634"/>
      <c r="AJ538" s="634"/>
      <c r="AK538" s="634"/>
      <c r="AL538" s="634"/>
      <c r="AM538" s="634"/>
      <c r="AN538" s="634"/>
      <c r="AO538" s="634"/>
      <c r="AP538" s="634"/>
      <c r="AQ538" s="634"/>
      <c r="AR538" s="634"/>
      <c r="AS538" s="634"/>
      <c r="AT538" s="634"/>
      <c r="AU538" s="634"/>
      <c r="AV538" s="634"/>
      <c r="AW538" s="634"/>
      <c r="AX538" s="634"/>
      <c r="AY538" s="634"/>
      <c r="AZ538" s="634"/>
      <c r="BA538" s="634"/>
      <c r="BB538" s="634"/>
      <c r="BC538" s="634"/>
      <c r="BD538" s="634"/>
      <c r="BE538" s="634"/>
      <c r="BF538" s="634"/>
      <c r="BG538" s="634"/>
      <c r="BH538" s="634"/>
      <c r="BI538" s="634"/>
      <c r="BJ538" s="634"/>
      <c r="BK538" s="634"/>
      <c r="BL538" s="634"/>
      <c r="BM538" s="634"/>
      <c r="BN538" s="634"/>
      <c r="BO538" s="634"/>
      <c r="BP538" s="634"/>
      <c r="BQ538" s="634"/>
      <c r="BR538" s="634"/>
      <c r="BS538" s="634"/>
      <c r="BT538" s="634"/>
      <c r="BU538" s="634"/>
      <c r="BV538" s="635"/>
      <c r="BW538" s="635"/>
      <c r="BX538" s="635"/>
      <c r="BY538" s="635"/>
      <c r="BZ538" s="635"/>
      <c r="CA538" s="635"/>
      <c r="CB538" s="635"/>
      <c r="CC538" s="635"/>
      <c r="CD538" s="635"/>
      <c r="CE538" s="635"/>
      <c r="CF538" s="1859"/>
    </row>
    <row customHeight="1" ht="24.75" hidden="1">
      <c r="A539" s="1815"/>
      <c r="B539" s="1169"/>
      <c r="C539" s="421"/>
      <c r="D539" s="2588"/>
      <c r="E539" s="2385" t="s">
        <v>1083</v>
      </c>
      <c r="F539" s="2385"/>
      <c r="G539" s="2385"/>
      <c r="H539" s="2385"/>
      <c r="I539" s="2385"/>
      <c r="J539" s="2385"/>
      <c r="K539" s="2385"/>
      <c r="L539" s="2385"/>
      <c r="M539" s="2385"/>
      <c r="N539" s="2385"/>
      <c r="O539" s="2385"/>
      <c r="P539" s="2385"/>
      <c r="Q539" s="567">
        <f>SUMIF(T540:T541,"i",Q540:Q541)</f>
        <v>0</v>
      </c>
      <c r="R539" s="1026"/>
      <c r="S539" s="1807" t="s">
        <v>1084</v>
      </c>
      <c r="T539" s="726" t="s">
        <v>1085</v>
      </c>
      <c r="U539" s="2383">
        <v>1</v>
      </c>
      <c r="V539" s="2383" t="s">
        <v>1048</v>
      </c>
      <c r="W539" s="1169"/>
      <c r="X539" s="1169"/>
      <c r="Y539" s="1169"/>
      <c r="Z539" s="1169"/>
      <c r="AA539" s="1645"/>
      <c r="AB539" s="1169"/>
      <c r="AC539" s="2384"/>
      <c r="AD539" s="638"/>
      <c r="AE539" s="1169"/>
      <c r="AF539" s="1169"/>
      <c r="AG539" s="1645"/>
      <c r="AH539" s="1645"/>
      <c r="AI539" s="1645"/>
      <c r="AJ539" s="1645"/>
      <c r="AK539" s="1645"/>
      <c r="AL539" s="1645"/>
      <c r="AM539" s="1645"/>
      <c r="AN539" s="1645"/>
      <c r="AO539" s="1645"/>
      <c r="AP539" s="1645"/>
      <c r="AQ539" s="1645"/>
      <c r="AR539" s="1645"/>
      <c r="AS539" s="1645"/>
      <c r="AT539" s="1645"/>
      <c r="AU539" s="1645"/>
      <c r="AV539" s="1645"/>
      <c r="AW539" s="1645"/>
      <c r="AX539" s="1645"/>
      <c r="AY539" s="1645"/>
      <c r="AZ539" s="1645"/>
      <c r="BA539" s="1645"/>
      <c r="BB539" s="1645"/>
      <c r="BC539" s="1645"/>
      <c r="BD539" s="1645"/>
      <c r="BE539" s="1645"/>
      <c r="BF539" s="1645"/>
      <c r="BG539" s="1645"/>
      <c r="BH539" s="1645"/>
      <c r="BI539" s="1645"/>
      <c r="BJ539" s="1645"/>
      <c r="BK539" s="1645"/>
      <c r="BL539" s="1645"/>
      <c r="BM539" s="1645"/>
      <c r="BN539" s="1645"/>
      <c r="BO539" s="1645"/>
      <c r="BP539" s="1645"/>
      <c r="BQ539" s="1645"/>
      <c r="BR539" s="1645"/>
      <c r="BS539" s="1645"/>
      <c r="BT539" s="1645"/>
      <c r="BU539" s="1645"/>
      <c r="BV539" s="1169"/>
      <c r="BW539" s="1169"/>
      <c r="BX539" s="1169"/>
      <c r="BY539" s="1169"/>
      <c r="BZ539" s="1169"/>
      <c r="CA539" s="1169"/>
      <c r="CB539" s="1169"/>
      <c r="CC539" s="1169"/>
      <c r="CD539" s="1169"/>
      <c r="CE539" s="1169"/>
      <c r="CF539" s="1859"/>
    </row>
    <row customHeight="1" ht="11.25" hidden="1">
      <c r="A540" s="1802"/>
      <c r="B540" s="1645"/>
      <c r="C540" s="1645"/>
      <c r="D540" s="2588"/>
      <c r="E540" s="644"/>
      <c r="F540" s="644">
        <v>0</v>
      </c>
      <c r="G540" s="644"/>
      <c r="H540" s="644"/>
      <c r="I540" s="644"/>
      <c r="J540" s="644"/>
      <c r="K540" s="644"/>
      <c r="L540" s="644"/>
      <c r="M540" s="644"/>
      <c r="N540" s="644"/>
      <c r="O540" s="644"/>
      <c r="P540" s="644"/>
      <c r="Q540" s="644"/>
      <c r="R540" s="644"/>
      <c r="S540" s="645"/>
      <c r="T540" s="727"/>
      <c r="U540" s="2383"/>
      <c r="V540" s="2383"/>
      <c r="W540" s="1645"/>
      <c r="X540" s="1645"/>
      <c r="Y540" s="1645"/>
      <c r="Z540" s="1645"/>
      <c r="AA540" s="1645"/>
      <c r="AB540" s="1169"/>
      <c r="AC540" s="2384"/>
      <c r="AD540" s="638"/>
      <c r="AE540" s="1169"/>
      <c r="AF540" s="1169"/>
      <c r="AG540" s="1645"/>
      <c r="AH540" s="1645"/>
      <c r="AI540" s="1645"/>
      <c r="AJ540" s="1645"/>
      <c r="AK540" s="1645"/>
      <c r="AL540" s="1645"/>
      <c r="AM540" s="1645"/>
      <c r="AN540" s="1645"/>
      <c r="AO540" s="1645"/>
      <c r="AP540" s="1645"/>
      <c r="AQ540" s="1645"/>
      <c r="AR540" s="1645"/>
      <c r="AS540" s="1645"/>
      <c r="AT540" s="1645"/>
      <c r="AU540" s="1645"/>
      <c r="AV540" s="1645"/>
      <c r="AW540" s="1645"/>
      <c r="AX540" s="1645"/>
      <c r="AY540" s="1645"/>
      <c r="AZ540" s="1645"/>
      <c r="BA540" s="1645"/>
      <c r="BB540" s="1645"/>
      <c r="BC540" s="1645"/>
      <c r="BD540" s="1645"/>
      <c r="BE540" s="1645"/>
      <c r="BF540" s="1645"/>
      <c r="BG540" s="1645"/>
      <c r="BH540" s="1645"/>
      <c r="BI540" s="1645"/>
      <c r="BJ540" s="1645"/>
      <c r="BK540" s="1645"/>
      <c r="BL540" s="1645"/>
      <c r="BM540" s="1645"/>
      <c r="BN540" s="1645"/>
      <c r="BO540" s="1645"/>
      <c r="BP540" s="1645"/>
      <c r="BQ540" s="1645"/>
      <c r="BR540" s="1645"/>
      <c r="BS540" s="1645"/>
      <c r="BT540" s="1645"/>
      <c r="BU540" s="1645"/>
      <c r="BV540" s="1645"/>
      <c r="BW540" s="1645"/>
      <c r="BX540" s="1645"/>
      <c r="BY540" s="1645"/>
      <c r="BZ540" s="1645"/>
      <c r="CA540" s="1645"/>
      <c r="CB540" s="1645"/>
      <c r="CC540" s="1645"/>
      <c r="CD540" s="1645"/>
      <c r="CE540" s="1645"/>
      <c r="CF540" s="1859"/>
    </row>
    <row customHeight="1" ht="11.25" hidden="1">
      <c r="A541" s="1815"/>
      <c r="B541" s="1169"/>
      <c r="C541" s="421"/>
      <c r="D541" s="2588"/>
      <c r="E541" s="658" t="s">
        <v>22</v>
      </c>
      <c r="F541" s="1177" t="s">
        <v>22</v>
      </c>
      <c r="G541" s="1177" t="s">
        <v>1088</v>
      </c>
      <c r="H541" s="660" t="s">
        <v>22</v>
      </c>
      <c r="I541" s="660"/>
      <c r="J541" s="660"/>
      <c r="K541" s="660"/>
      <c r="L541" s="660"/>
      <c r="M541" s="660"/>
      <c r="N541" s="660"/>
      <c r="O541" s="660"/>
      <c r="P541" s="660"/>
      <c r="Q541" s="660"/>
      <c r="R541" s="661"/>
      <c r="S541" s="662"/>
      <c r="T541" s="727"/>
      <c r="U541" s="2383"/>
      <c r="V541" s="2383"/>
      <c r="W541" s="1169"/>
      <c r="X541" s="1169"/>
      <c r="Y541" s="1169"/>
      <c r="Z541" s="1169"/>
      <c r="AA541" s="1645"/>
      <c r="AB541" s="1169"/>
      <c r="AC541" s="2384"/>
      <c r="AD541" s="638"/>
      <c r="AE541" s="1169"/>
      <c r="AF541" s="1169"/>
      <c r="AG541" s="1645"/>
      <c r="AH541" s="1645"/>
      <c r="AI541" s="1645"/>
      <c r="AJ541" s="1645"/>
      <c r="AK541" s="1645"/>
      <c r="AL541" s="1645"/>
      <c r="AM541" s="1645"/>
      <c r="AN541" s="1645"/>
      <c r="AO541" s="1645"/>
      <c r="AP541" s="1645"/>
      <c r="AQ541" s="1645"/>
      <c r="AR541" s="1645"/>
      <c r="AS541" s="1645"/>
      <c r="AT541" s="1645"/>
      <c r="AU541" s="1645"/>
      <c r="AV541" s="1645"/>
      <c r="AW541" s="1645"/>
      <c r="AX541" s="1645"/>
      <c r="AY541" s="1645"/>
      <c r="AZ541" s="1645"/>
      <c r="BA541" s="1645"/>
      <c r="BB541" s="1645"/>
      <c r="BC541" s="1645"/>
      <c r="BD541" s="1645"/>
      <c r="BE541" s="1645"/>
      <c r="BF541" s="1645"/>
      <c r="BG541" s="1645"/>
      <c r="BH541" s="1645"/>
      <c r="BI541" s="1645"/>
      <c r="BJ541" s="1645"/>
      <c r="BK541" s="1645"/>
      <c r="BL541" s="1645"/>
      <c r="BM541" s="1645"/>
      <c r="BN541" s="1645"/>
      <c r="BO541" s="1645"/>
      <c r="BP541" s="1645"/>
      <c r="BQ541" s="1645"/>
      <c r="BR541" s="1645"/>
      <c r="BS541" s="1645"/>
      <c r="BT541" s="1645"/>
      <c r="BU541" s="1645"/>
      <c r="BV541" s="1169"/>
      <c r="BW541" s="1169"/>
      <c r="BX541" s="1169"/>
      <c r="BY541" s="1169"/>
      <c r="BZ541" s="1169"/>
      <c r="CA541" s="1169"/>
      <c r="CB541" s="1169"/>
      <c r="CC541" s="1169"/>
      <c r="CD541" s="1169"/>
      <c r="CE541" s="1169"/>
      <c r="CF541" s="1859"/>
    </row>
    <row customHeight="1" ht="5.25" hidden="1">
      <c r="A542" s="1802"/>
      <c r="B542" s="1645"/>
      <c r="C542" s="1645"/>
      <c r="D542" s="2588"/>
      <c r="E542" s="1048"/>
      <c r="F542" s="1048"/>
      <c r="G542" s="1048"/>
      <c r="H542" s="1048"/>
      <c r="I542" s="1048"/>
      <c r="J542" s="1048"/>
      <c r="K542" s="1048"/>
      <c r="L542" s="1048"/>
      <c r="M542" s="1048"/>
      <c r="N542" s="1048"/>
      <c r="O542" s="1048"/>
      <c r="P542" s="1048"/>
      <c r="Q542" s="1049"/>
      <c r="R542" s="1050"/>
      <c r="S542" s="1051"/>
      <c r="T542" s="726" t="s">
        <v>1085</v>
      </c>
      <c r="U542" s="2383">
        <v>1</v>
      </c>
      <c r="V542" s="2383" t="s">
        <v>1048</v>
      </c>
      <c r="W542" s="1645"/>
      <c r="X542" s="1645"/>
      <c r="Y542" s="1645"/>
      <c r="Z542" s="1645"/>
      <c r="AA542" s="1645"/>
      <c r="AB542" s="1645"/>
      <c r="AC542" s="1046"/>
      <c r="AD542" s="1047"/>
      <c r="AE542" s="1645"/>
      <c r="AF542" s="1645"/>
      <c r="AG542" s="1645"/>
      <c r="AH542" s="1645"/>
      <c r="AI542" s="1645"/>
      <c r="AJ542" s="1645"/>
      <c r="AK542" s="1645"/>
      <c r="AL542" s="1645"/>
      <c r="AM542" s="1645"/>
      <c r="AN542" s="1645"/>
      <c r="AO542" s="1645"/>
      <c r="AP542" s="1645"/>
      <c r="AQ542" s="1645"/>
      <c r="AR542" s="1645"/>
      <c r="AS542" s="1645"/>
      <c r="AT542" s="1645"/>
      <c r="AU542" s="1645"/>
      <c r="AV542" s="1645"/>
      <c r="AW542" s="1645"/>
      <c r="AX542" s="1645"/>
      <c r="AY542" s="1645"/>
      <c r="AZ542" s="1645"/>
      <c r="BA542" s="1645"/>
      <c r="BB542" s="1645"/>
      <c r="BC542" s="1645"/>
      <c r="BD542" s="1645"/>
      <c r="BE542" s="1645"/>
      <c r="BF542" s="1645"/>
      <c r="BG542" s="1645"/>
      <c r="BH542" s="1645"/>
      <c r="BI542" s="1645"/>
      <c r="BJ542" s="1645"/>
      <c r="BK542" s="1645"/>
      <c r="BL542" s="1645"/>
      <c r="BM542" s="1645"/>
      <c r="BN542" s="1645"/>
      <c r="BO542" s="1645"/>
      <c r="BP542" s="1645"/>
      <c r="BQ542" s="1645"/>
      <c r="BR542" s="1645"/>
      <c r="BS542" s="1645"/>
      <c r="BT542" s="1645"/>
      <c r="BU542" s="1645"/>
      <c r="BV542" s="1645"/>
      <c r="BW542" s="1645"/>
      <c r="BX542" s="1645"/>
      <c r="BY542" s="1645"/>
      <c r="BZ542" s="1645"/>
      <c r="CA542" s="1645"/>
      <c r="CB542" s="1645"/>
      <c r="CC542" s="1645"/>
      <c r="CD542" s="1645"/>
      <c r="CE542" s="1645"/>
      <c r="CF542" s="1325"/>
    </row>
    <row customHeight="1" ht="5.25" hidden="1">
      <c r="A543" s="1802"/>
      <c r="B543" s="1645"/>
      <c r="C543" s="1645"/>
      <c r="D543" s="2588"/>
      <c r="E543" s="644"/>
      <c r="F543" s="644"/>
      <c r="G543" s="644"/>
      <c r="H543" s="644"/>
      <c r="I543" s="644"/>
      <c r="J543" s="644"/>
      <c r="K543" s="644"/>
      <c r="L543" s="644"/>
      <c r="M543" s="644"/>
      <c r="N543" s="644"/>
      <c r="O543" s="644"/>
      <c r="P543" s="644"/>
      <c r="Q543" s="644"/>
      <c r="R543" s="644"/>
      <c r="S543" s="645"/>
      <c r="T543" s="727"/>
      <c r="U543" s="2383"/>
      <c r="V543" s="2383"/>
      <c r="W543" s="1645"/>
      <c r="X543" s="1645"/>
      <c r="Y543" s="1645"/>
      <c r="Z543" s="1645"/>
      <c r="AA543" s="1645"/>
      <c r="AB543" s="1645"/>
      <c r="AC543" s="1046"/>
      <c r="AD543" s="1047"/>
      <c r="AE543" s="1645"/>
      <c r="AF543" s="1645"/>
      <c r="AG543" s="1645"/>
      <c r="AH543" s="1645"/>
      <c r="AI543" s="1645"/>
      <c r="AJ543" s="1645"/>
      <c r="AK543" s="1645"/>
      <c r="AL543" s="1645"/>
      <c r="AM543" s="1645"/>
      <c r="AN543" s="1645"/>
      <c r="AO543" s="1645"/>
      <c r="AP543" s="1645"/>
      <c r="AQ543" s="1645"/>
      <c r="AR543" s="1645"/>
      <c r="AS543" s="1645"/>
      <c r="AT543" s="1645"/>
      <c r="AU543" s="1645"/>
      <c r="AV543" s="1645"/>
      <c r="AW543" s="1645"/>
      <c r="AX543" s="1645"/>
      <c r="AY543" s="1645"/>
      <c r="AZ543" s="1645"/>
      <c r="BA543" s="1645"/>
      <c r="BB543" s="1645"/>
      <c r="BC543" s="1645"/>
      <c r="BD543" s="1645"/>
      <c r="BE543" s="1645"/>
      <c r="BF543" s="1645"/>
      <c r="BG543" s="1645"/>
      <c r="BH543" s="1645"/>
      <c r="BI543" s="1645"/>
      <c r="BJ543" s="1645"/>
      <c r="BK543" s="1645"/>
      <c r="BL543" s="1645"/>
      <c r="BM543" s="1645"/>
      <c r="BN543" s="1645"/>
      <c r="BO543" s="1645"/>
      <c r="BP543" s="1645"/>
      <c r="BQ543" s="1645"/>
      <c r="BR543" s="1645"/>
      <c r="BS543" s="1645"/>
      <c r="BT543" s="1645"/>
      <c r="BU543" s="1645"/>
      <c r="BV543" s="1645"/>
      <c r="BW543" s="1645"/>
      <c r="BX543" s="1645"/>
      <c r="BY543" s="1645"/>
      <c r="BZ543" s="1645"/>
      <c r="CA543" s="1645"/>
      <c r="CB543" s="1645"/>
      <c r="CC543" s="1645"/>
      <c r="CD543" s="1645"/>
      <c r="CE543" s="1645"/>
      <c r="CF543" s="1325"/>
    </row>
    <row customHeight="1" ht="5.25" hidden="1">
      <c r="A544" s="1802"/>
      <c r="B544" s="1645"/>
      <c r="C544" s="1645"/>
      <c r="D544" s="2589"/>
      <c r="E544" s="1052"/>
      <c r="F544" s="1053"/>
      <c r="G544" s="1053"/>
      <c r="H544" s="1054"/>
      <c r="I544" s="1054"/>
      <c r="J544" s="1054"/>
      <c r="K544" s="1054"/>
      <c r="L544" s="1054"/>
      <c r="M544" s="1054"/>
      <c r="N544" s="1054"/>
      <c r="O544" s="1054"/>
      <c r="P544" s="1054"/>
      <c r="Q544" s="1054"/>
      <c r="R544" s="955"/>
      <c r="S544" s="1055"/>
      <c r="T544" s="727"/>
      <c r="U544" s="2383"/>
      <c r="V544" s="2383"/>
      <c r="W544" s="1645"/>
      <c r="X544" s="1645"/>
      <c r="Y544" s="1645"/>
      <c r="Z544" s="1645"/>
      <c r="AA544" s="1645"/>
      <c r="AB544" s="1645"/>
      <c r="AC544" s="1046"/>
      <c r="AD544" s="1047"/>
      <c r="AE544" s="1645"/>
      <c r="AF544" s="1645"/>
      <c r="AG544" s="1645"/>
      <c r="AH544" s="1645"/>
      <c r="AI544" s="1645"/>
      <c r="AJ544" s="1645"/>
      <c r="AK544" s="1645"/>
      <c r="AL544" s="1645"/>
      <c r="AM544" s="1645"/>
      <c r="AN544" s="1645"/>
      <c r="AO544" s="1645"/>
      <c r="AP544" s="1645"/>
      <c r="AQ544" s="1645"/>
      <c r="AR544" s="1645"/>
      <c r="AS544" s="1645"/>
      <c r="AT544" s="1645"/>
      <c r="AU544" s="1645"/>
      <c r="AV544" s="1645"/>
      <c r="AW544" s="1645"/>
      <c r="AX544" s="1645"/>
      <c r="AY544" s="1645"/>
      <c r="AZ544" s="1645"/>
      <c r="BA544" s="1645"/>
      <c r="BB544" s="1645"/>
      <c r="BC544" s="1645"/>
      <c r="BD544" s="1645"/>
      <c r="BE544" s="1645"/>
      <c r="BF544" s="1645"/>
      <c r="BG544" s="1645"/>
      <c r="BH544" s="1645"/>
      <c r="BI544" s="1645"/>
      <c r="BJ544" s="1645"/>
      <c r="BK544" s="1645"/>
      <c r="BL544" s="1645"/>
      <c r="BM544" s="1645"/>
      <c r="BN544" s="1645"/>
      <c r="BO544" s="1645"/>
      <c r="BP544" s="1645"/>
      <c r="BQ544" s="1645"/>
      <c r="BR544" s="1645"/>
      <c r="BS544" s="1645"/>
      <c r="BT544" s="1645"/>
      <c r="BU544" s="1645"/>
      <c r="BV544" s="1645"/>
      <c r="BW544" s="1645"/>
      <c r="BX544" s="1645"/>
      <c r="BY544" s="1645"/>
      <c r="BZ544" s="1645"/>
      <c r="CA544" s="1645"/>
      <c r="CB544" s="1645"/>
      <c r="CC544" s="1645"/>
      <c r="CD544" s="1645"/>
      <c r="CE544" s="1645"/>
      <c r="CF544" s="1325"/>
    </row>
    <row customHeight="1" ht="15" hidden="1">
      <c r="A545" s="632" t="s">
        <v>325</v>
      </c>
      <c r="B545" s="633"/>
      <c r="C545" s="633" t="s">
        <v>22</v>
      </c>
      <c r="D545" s="2587" t="s">
        <v>1146</v>
      </c>
      <c r="E545" s="2386" t="s">
        <v>196</v>
      </c>
      <c r="F545" s="2387"/>
      <c r="G545" s="2388"/>
      <c r="H545" s="2392" t="str">
        <f>IF(A545="","",INDEX(DIFFERENTIATION_UNMERGE_VD,MATCH(A545,DIFFERENTIATION_ID_DIFF,0)))</f>
        <v>Производство тепловой энергии. Некомбинированная выработка</v>
      </c>
      <c r="I545" s="2392"/>
      <c r="J545" s="2392"/>
      <c r="K545" s="2392"/>
      <c r="L545" s="2392"/>
      <c r="M545" s="2392"/>
      <c r="N545" s="2392"/>
      <c r="O545" s="2392"/>
      <c r="P545" s="2392"/>
      <c r="Q545" s="2392"/>
      <c r="R545" s="2392"/>
      <c r="S545" s="728"/>
      <c r="T545" s="725"/>
      <c r="U545" s="634"/>
      <c r="V545" s="634"/>
      <c r="W545" s="635"/>
      <c r="X545" s="635"/>
      <c r="Y545" s="635"/>
      <c r="Z545" s="635"/>
      <c r="AA545" s="636"/>
      <c r="AB545" s="637"/>
      <c r="AC545" s="2384"/>
      <c r="AD545" s="638"/>
      <c r="AE545" s="639" t="s">
        <v>22</v>
      </c>
      <c r="AF545" s="639"/>
      <c r="AG545" s="640" t="s">
        <v>1082</v>
      </c>
      <c r="AH545" s="641">
        <v>3</v>
      </c>
      <c r="AI545" s="634"/>
      <c r="AJ545" s="634"/>
      <c r="AK545" s="634"/>
      <c r="AL545" s="634"/>
      <c r="AM545" s="634"/>
      <c r="AN545" s="634"/>
      <c r="AO545" s="634"/>
      <c r="AP545" s="634"/>
      <c r="AQ545" s="634"/>
      <c r="AR545" s="634"/>
      <c r="AS545" s="634"/>
      <c r="AT545" s="634"/>
      <c r="AU545" s="634"/>
      <c r="AV545" s="634"/>
      <c r="AW545" s="634"/>
      <c r="AX545" s="634"/>
      <c r="AY545" s="634"/>
      <c r="AZ545" s="634"/>
      <c r="BA545" s="634"/>
      <c r="BB545" s="634"/>
      <c r="BC545" s="634"/>
      <c r="BD545" s="634"/>
      <c r="BE545" s="634"/>
      <c r="BF545" s="634"/>
      <c r="BG545" s="634"/>
      <c r="BH545" s="634"/>
      <c r="BI545" s="634"/>
      <c r="BJ545" s="634"/>
      <c r="BK545" s="634"/>
      <c r="BL545" s="634"/>
      <c r="BM545" s="634"/>
      <c r="BN545" s="634"/>
      <c r="BO545" s="634"/>
      <c r="BP545" s="634"/>
      <c r="BQ545" s="634"/>
      <c r="BR545" s="634"/>
      <c r="BS545" s="634"/>
      <c r="BT545" s="634"/>
      <c r="BU545" s="634"/>
      <c r="BV545" s="635"/>
      <c r="BW545" s="635"/>
      <c r="BX545" s="635"/>
      <c r="BY545" s="635"/>
      <c r="BZ545" s="635"/>
      <c r="CA545" s="635"/>
      <c r="CB545" s="635"/>
      <c r="CC545" s="635"/>
      <c r="CD545" s="635"/>
      <c r="CE545" s="635"/>
      <c r="CF545" s="1859"/>
    </row>
    <row customHeight="1" ht="15" hidden="1">
      <c r="A546" s="632"/>
      <c r="B546" s="633"/>
      <c r="C546" s="633"/>
      <c r="D546" s="2588"/>
      <c r="E546" s="2386" t="s">
        <v>1037</v>
      </c>
      <c r="F546" s="2387"/>
      <c r="G546" s="2388"/>
      <c r="H546" s="2392" t="str">
        <f>IF(A545="","",INDEX(DIFFERENTIATION_UNMERGE_AREA,MATCH(A545,DIFFERENTIATION_ID_DIFF,0)))</f>
        <v>Территория 7</v>
      </c>
      <c r="I546" s="2392"/>
      <c r="J546" s="2392"/>
      <c r="K546" s="2392"/>
      <c r="L546" s="2392"/>
      <c r="M546" s="2392"/>
      <c r="N546" s="2392"/>
      <c r="O546" s="2392"/>
      <c r="P546" s="2392"/>
      <c r="Q546" s="2392"/>
      <c r="R546" s="2392"/>
      <c r="S546" s="728"/>
      <c r="T546" s="725"/>
      <c r="U546" s="634"/>
      <c r="V546" s="634"/>
      <c r="W546" s="635"/>
      <c r="X546" s="635"/>
      <c r="Y546" s="635"/>
      <c r="Z546" s="635"/>
      <c r="AA546" s="636"/>
      <c r="AB546" s="637"/>
      <c r="AC546" s="2384"/>
      <c r="AD546" s="638"/>
      <c r="AE546" s="639"/>
      <c r="AF546" s="639"/>
      <c r="AG546" s="640"/>
      <c r="AH546" s="641"/>
      <c r="AI546" s="634"/>
      <c r="AJ546" s="634"/>
      <c r="AK546" s="634"/>
      <c r="AL546" s="634"/>
      <c r="AM546" s="634"/>
      <c r="AN546" s="634"/>
      <c r="AO546" s="634"/>
      <c r="AP546" s="634"/>
      <c r="AQ546" s="634"/>
      <c r="AR546" s="634"/>
      <c r="AS546" s="634"/>
      <c r="AT546" s="634"/>
      <c r="AU546" s="634"/>
      <c r="AV546" s="634"/>
      <c r="AW546" s="634"/>
      <c r="AX546" s="634"/>
      <c r="AY546" s="634"/>
      <c r="AZ546" s="634"/>
      <c r="BA546" s="634"/>
      <c r="BB546" s="634"/>
      <c r="BC546" s="634"/>
      <c r="BD546" s="634"/>
      <c r="BE546" s="634"/>
      <c r="BF546" s="634"/>
      <c r="BG546" s="634"/>
      <c r="BH546" s="634"/>
      <c r="BI546" s="634"/>
      <c r="BJ546" s="634"/>
      <c r="BK546" s="634"/>
      <c r="BL546" s="634"/>
      <c r="BM546" s="634"/>
      <c r="BN546" s="634"/>
      <c r="BO546" s="634"/>
      <c r="BP546" s="634"/>
      <c r="BQ546" s="634"/>
      <c r="BR546" s="634"/>
      <c r="BS546" s="634"/>
      <c r="BT546" s="634"/>
      <c r="BU546" s="634"/>
      <c r="BV546" s="635"/>
      <c r="BW546" s="635"/>
      <c r="BX546" s="635"/>
      <c r="BY546" s="635"/>
      <c r="BZ546" s="635"/>
      <c r="CA546" s="635"/>
      <c r="CB546" s="635"/>
      <c r="CC546" s="635"/>
      <c r="CD546" s="635"/>
      <c r="CE546" s="635"/>
      <c r="CF546" s="1859"/>
    </row>
    <row customHeight="1" ht="15" hidden="1">
      <c r="A547" s="632"/>
      <c r="B547" s="633"/>
      <c r="C547" s="633"/>
      <c r="D547" s="2588"/>
      <c r="E547" s="2386" t="s">
        <v>1038</v>
      </c>
      <c r="F547" s="2387"/>
      <c r="G547" s="2388"/>
      <c r="H547" s="2392" t="str">
        <f>IF(A545="","",INDEX(DIFFERENTIATION_UNMERGE_SYSTEM,MATCH(A545,DIFFERENTIATION_ID_DIFF,0)))</f>
        <v>с. Екатериновка, ул. Фабричная, 25А, котельная № 4-19</v>
      </c>
      <c r="I547" s="2392"/>
      <c r="J547" s="2392"/>
      <c r="K547" s="2392"/>
      <c r="L547" s="2392"/>
      <c r="M547" s="2392"/>
      <c r="N547" s="2392"/>
      <c r="O547" s="2392"/>
      <c r="P547" s="2392"/>
      <c r="Q547" s="2392"/>
      <c r="R547" s="2392"/>
      <c r="S547" s="728"/>
      <c r="T547" s="725"/>
      <c r="U547" s="634"/>
      <c r="V547" s="634"/>
      <c r="W547" s="635"/>
      <c r="X547" s="635"/>
      <c r="Y547" s="635"/>
      <c r="Z547" s="635"/>
      <c r="AA547" s="636"/>
      <c r="AB547" s="637"/>
      <c r="AC547" s="2384"/>
      <c r="AD547" s="638"/>
      <c r="AE547" s="639"/>
      <c r="AF547" s="639"/>
      <c r="AG547" s="640"/>
      <c r="AH547" s="641"/>
      <c r="AI547" s="634"/>
      <c r="AJ547" s="634"/>
      <c r="AK547" s="634"/>
      <c r="AL547" s="634"/>
      <c r="AM547" s="634"/>
      <c r="AN547" s="634"/>
      <c r="AO547" s="634"/>
      <c r="AP547" s="634"/>
      <c r="AQ547" s="634"/>
      <c r="AR547" s="634"/>
      <c r="AS547" s="634"/>
      <c r="AT547" s="634"/>
      <c r="AU547" s="634"/>
      <c r="AV547" s="634"/>
      <c r="AW547" s="634"/>
      <c r="AX547" s="634"/>
      <c r="AY547" s="634"/>
      <c r="AZ547" s="634"/>
      <c r="BA547" s="634"/>
      <c r="BB547" s="634"/>
      <c r="BC547" s="634"/>
      <c r="BD547" s="634"/>
      <c r="BE547" s="634"/>
      <c r="BF547" s="634"/>
      <c r="BG547" s="634"/>
      <c r="BH547" s="634"/>
      <c r="BI547" s="634"/>
      <c r="BJ547" s="634"/>
      <c r="BK547" s="634"/>
      <c r="BL547" s="634"/>
      <c r="BM547" s="634"/>
      <c r="BN547" s="634"/>
      <c r="BO547" s="634"/>
      <c r="BP547" s="634"/>
      <c r="BQ547" s="634"/>
      <c r="BR547" s="634"/>
      <c r="BS547" s="634"/>
      <c r="BT547" s="634"/>
      <c r="BU547" s="634"/>
      <c r="BV547" s="635"/>
      <c r="BW547" s="635"/>
      <c r="BX547" s="635"/>
      <c r="BY547" s="635"/>
      <c r="BZ547" s="635"/>
      <c r="CA547" s="635"/>
      <c r="CB547" s="635"/>
      <c r="CC547" s="635"/>
      <c r="CD547" s="635"/>
      <c r="CE547" s="635"/>
      <c r="CF547" s="1859"/>
    </row>
    <row customHeight="1" ht="24.75" hidden="1">
      <c r="A548" s="1815"/>
      <c r="B548" s="1169"/>
      <c r="C548" s="421"/>
      <c r="D548" s="2588"/>
      <c r="E548" s="2385" t="s">
        <v>1083</v>
      </c>
      <c r="F548" s="2385"/>
      <c r="G548" s="2385"/>
      <c r="H548" s="2385"/>
      <c r="I548" s="2385"/>
      <c r="J548" s="2385"/>
      <c r="K548" s="2385"/>
      <c r="L548" s="2385"/>
      <c r="M548" s="2385"/>
      <c r="N548" s="2385"/>
      <c r="O548" s="2385"/>
      <c r="P548" s="2385"/>
      <c r="Q548" s="567">
        <f>SUMIF(T549:T550,"i",Q549:Q550)</f>
        <v>0</v>
      </c>
      <c r="R548" s="1026"/>
      <c r="S548" s="1807" t="s">
        <v>1084</v>
      </c>
      <c r="T548" s="726" t="s">
        <v>1085</v>
      </c>
      <c r="U548" s="2383">
        <v>1</v>
      </c>
      <c r="V548" s="2383" t="s">
        <v>1048</v>
      </c>
      <c r="W548" s="1169"/>
      <c r="X548" s="1169"/>
      <c r="Y548" s="1169"/>
      <c r="Z548" s="1169"/>
      <c r="AA548" s="1645"/>
      <c r="AB548" s="1169"/>
      <c r="AC548" s="2384"/>
      <c r="AD548" s="638"/>
      <c r="AE548" s="1169"/>
      <c r="AF548" s="1169"/>
      <c r="AG548" s="1645"/>
      <c r="AH548" s="1645"/>
      <c r="AI548" s="1645"/>
      <c r="AJ548" s="1645"/>
      <c r="AK548" s="1645"/>
      <c r="AL548" s="1645"/>
      <c r="AM548" s="1645"/>
      <c r="AN548" s="1645"/>
      <c r="AO548" s="1645"/>
      <c r="AP548" s="1645"/>
      <c r="AQ548" s="1645"/>
      <c r="AR548" s="1645"/>
      <c r="AS548" s="1645"/>
      <c r="AT548" s="1645"/>
      <c r="AU548" s="1645"/>
      <c r="AV548" s="1645"/>
      <c r="AW548" s="1645"/>
      <c r="AX548" s="1645"/>
      <c r="AY548" s="1645"/>
      <c r="AZ548" s="1645"/>
      <c r="BA548" s="1645"/>
      <c r="BB548" s="1645"/>
      <c r="BC548" s="1645"/>
      <c r="BD548" s="1645"/>
      <c r="BE548" s="1645"/>
      <c r="BF548" s="1645"/>
      <c r="BG548" s="1645"/>
      <c r="BH548" s="1645"/>
      <c r="BI548" s="1645"/>
      <c r="BJ548" s="1645"/>
      <c r="BK548" s="1645"/>
      <c r="BL548" s="1645"/>
      <c r="BM548" s="1645"/>
      <c r="BN548" s="1645"/>
      <c r="BO548" s="1645"/>
      <c r="BP548" s="1645"/>
      <c r="BQ548" s="1645"/>
      <c r="BR548" s="1645"/>
      <c r="BS548" s="1645"/>
      <c r="BT548" s="1645"/>
      <c r="BU548" s="1645"/>
      <c r="BV548" s="1169"/>
      <c r="BW548" s="1169"/>
      <c r="BX548" s="1169"/>
      <c r="BY548" s="1169"/>
      <c r="BZ548" s="1169"/>
      <c r="CA548" s="1169"/>
      <c r="CB548" s="1169"/>
      <c r="CC548" s="1169"/>
      <c r="CD548" s="1169"/>
      <c r="CE548" s="1169"/>
      <c r="CF548" s="1859"/>
    </row>
    <row customHeight="1" ht="11.25" hidden="1">
      <c r="A549" s="1802"/>
      <c r="B549" s="1645"/>
      <c r="C549" s="1645"/>
      <c r="D549" s="2588"/>
      <c r="E549" s="644"/>
      <c r="F549" s="644">
        <v>0</v>
      </c>
      <c r="G549" s="644"/>
      <c r="H549" s="644"/>
      <c r="I549" s="644"/>
      <c r="J549" s="644"/>
      <c r="K549" s="644"/>
      <c r="L549" s="644"/>
      <c r="M549" s="644"/>
      <c r="N549" s="644"/>
      <c r="O549" s="644"/>
      <c r="P549" s="644"/>
      <c r="Q549" s="644"/>
      <c r="R549" s="644"/>
      <c r="S549" s="645"/>
      <c r="T549" s="727"/>
      <c r="U549" s="2383"/>
      <c r="V549" s="2383"/>
      <c r="W549" s="1645"/>
      <c r="X549" s="1645"/>
      <c r="Y549" s="1645"/>
      <c r="Z549" s="1645"/>
      <c r="AA549" s="1645"/>
      <c r="AB549" s="1169"/>
      <c r="AC549" s="2384"/>
      <c r="AD549" s="638"/>
      <c r="AE549" s="1169"/>
      <c r="AF549" s="1169"/>
      <c r="AG549" s="1645"/>
      <c r="AH549" s="1645"/>
      <c r="AI549" s="1645"/>
      <c r="AJ549" s="1645"/>
      <c r="AK549" s="1645"/>
      <c r="AL549" s="1645"/>
      <c r="AM549" s="1645"/>
      <c r="AN549" s="1645"/>
      <c r="AO549" s="1645"/>
      <c r="AP549" s="1645"/>
      <c r="AQ549" s="1645"/>
      <c r="AR549" s="1645"/>
      <c r="AS549" s="1645"/>
      <c r="AT549" s="1645"/>
      <c r="AU549" s="1645"/>
      <c r="AV549" s="1645"/>
      <c r="AW549" s="1645"/>
      <c r="AX549" s="1645"/>
      <c r="AY549" s="1645"/>
      <c r="AZ549" s="1645"/>
      <c r="BA549" s="1645"/>
      <c r="BB549" s="1645"/>
      <c r="BC549" s="1645"/>
      <c r="BD549" s="1645"/>
      <c r="BE549" s="1645"/>
      <c r="BF549" s="1645"/>
      <c r="BG549" s="1645"/>
      <c r="BH549" s="1645"/>
      <c r="BI549" s="1645"/>
      <c r="BJ549" s="1645"/>
      <c r="BK549" s="1645"/>
      <c r="BL549" s="1645"/>
      <c r="BM549" s="1645"/>
      <c r="BN549" s="1645"/>
      <c r="BO549" s="1645"/>
      <c r="BP549" s="1645"/>
      <c r="BQ549" s="1645"/>
      <c r="BR549" s="1645"/>
      <c r="BS549" s="1645"/>
      <c r="BT549" s="1645"/>
      <c r="BU549" s="1645"/>
      <c r="BV549" s="1645"/>
      <c r="BW549" s="1645"/>
      <c r="BX549" s="1645"/>
      <c r="BY549" s="1645"/>
      <c r="BZ549" s="1645"/>
      <c r="CA549" s="1645"/>
      <c r="CB549" s="1645"/>
      <c r="CC549" s="1645"/>
      <c r="CD549" s="1645"/>
      <c r="CE549" s="1645"/>
      <c r="CF549" s="1859"/>
    </row>
    <row customHeight="1" ht="11.25" hidden="1">
      <c r="A550" s="1815"/>
      <c r="B550" s="1169"/>
      <c r="C550" s="421"/>
      <c r="D550" s="2588"/>
      <c r="E550" s="658" t="s">
        <v>22</v>
      </c>
      <c r="F550" s="1177" t="s">
        <v>22</v>
      </c>
      <c r="G550" s="1177" t="s">
        <v>1088</v>
      </c>
      <c r="H550" s="660" t="s">
        <v>22</v>
      </c>
      <c r="I550" s="660"/>
      <c r="J550" s="660"/>
      <c r="K550" s="660"/>
      <c r="L550" s="660"/>
      <c r="M550" s="660"/>
      <c r="N550" s="660"/>
      <c r="O550" s="660"/>
      <c r="P550" s="660"/>
      <c r="Q550" s="660"/>
      <c r="R550" s="661"/>
      <c r="S550" s="662"/>
      <c r="T550" s="727"/>
      <c r="U550" s="2383"/>
      <c r="V550" s="2383"/>
      <c r="W550" s="1169"/>
      <c r="X550" s="1169"/>
      <c r="Y550" s="1169"/>
      <c r="Z550" s="1169"/>
      <c r="AA550" s="1645"/>
      <c r="AB550" s="1169"/>
      <c r="AC550" s="2384"/>
      <c r="AD550" s="638"/>
      <c r="AE550" s="1169"/>
      <c r="AF550" s="1169"/>
      <c r="AG550" s="1645"/>
      <c r="AH550" s="1645"/>
      <c r="AI550" s="1645"/>
      <c r="AJ550" s="1645"/>
      <c r="AK550" s="1645"/>
      <c r="AL550" s="1645"/>
      <c r="AM550" s="1645"/>
      <c r="AN550" s="1645"/>
      <c r="AO550" s="1645"/>
      <c r="AP550" s="1645"/>
      <c r="AQ550" s="1645"/>
      <c r="AR550" s="1645"/>
      <c r="AS550" s="1645"/>
      <c r="AT550" s="1645"/>
      <c r="AU550" s="1645"/>
      <c r="AV550" s="1645"/>
      <c r="AW550" s="1645"/>
      <c r="AX550" s="1645"/>
      <c r="AY550" s="1645"/>
      <c r="AZ550" s="1645"/>
      <c r="BA550" s="1645"/>
      <c r="BB550" s="1645"/>
      <c r="BC550" s="1645"/>
      <c r="BD550" s="1645"/>
      <c r="BE550" s="1645"/>
      <c r="BF550" s="1645"/>
      <c r="BG550" s="1645"/>
      <c r="BH550" s="1645"/>
      <c r="BI550" s="1645"/>
      <c r="BJ550" s="1645"/>
      <c r="BK550" s="1645"/>
      <c r="BL550" s="1645"/>
      <c r="BM550" s="1645"/>
      <c r="BN550" s="1645"/>
      <c r="BO550" s="1645"/>
      <c r="BP550" s="1645"/>
      <c r="BQ550" s="1645"/>
      <c r="BR550" s="1645"/>
      <c r="BS550" s="1645"/>
      <c r="BT550" s="1645"/>
      <c r="BU550" s="1645"/>
      <c r="BV550" s="1169"/>
      <c r="BW550" s="1169"/>
      <c r="BX550" s="1169"/>
      <c r="BY550" s="1169"/>
      <c r="BZ550" s="1169"/>
      <c r="CA550" s="1169"/>
      <c r="CB550" s="1169"/>
      <c r="CC550" s="1169"/>
      <c r="CD550" s="1169"/>
      <c r="CE550" s="1169"/>
      <c r="CF550" s="1859"/>
    </row>
    <row customHeight="1" ht="5.25" hidden="1">
      <c r="A551" s="1802"/>
      <c r="B551" s="1645"/>
      <c r="C551" s="1645"/>
      <c r="D551" s="2588"/>
      <c r="E551" s="1048"/>
      <c r="F551" s="1048"/>
      <c r="G551" s="1048"/>
      <c r="H551" s="1048"/>
      <c r="I551" s="1048"/>
      <c r="J551" s="1048"/>
      <c r="K551" s="1048"/>
      <c r="L551" s="1048"/>
      <c r="M551" s="1048"/>
      <c r="N551" s="1048"/>
      <c r="O551" s="1048"/>
      <c r="P551" s="1048"/>
      <c r="Q551" s="1049"/>
      <c r="R551" s="1050"/>
      <c r="S551" s="1051"/>
      <c r="T551" s="726" t="s">
        <v>1085</v>
      </c>
      <c r="U551" s="2383">
        <v>1</v>
      </c>
      <c r="V551" s="2383" t="s">
        <v>1048</v>
      </c>
      <c r="W551" s="1645"/>
      <c r="X551" s="1645"/>
      <c r="Y551" s="1645"/>
      <c r="Z551" s="1645"/>
      <c r="AA551" s="1645"/>
      <c r="AB551" s="1645"/>
      <c r="AC551" s="1046"/>
      <c r="AD551" s="1047"/>
      <c r="AE551" s="1645"/>
      <c r="AF551" s="1645"/>
      <c r="AG551" s="1645"/>
      <c r="AH551" s="1645"/>
      <c r="AI551" s="1645"/>
      <c r="AJ551" s="1645"/>
      <c r="AK551" s="1645"/>
      <c r="AL551" s="1645"/>
      <c r="AM551" s="1645"/>
      <c r="AN551" s="1645"/>
      <c r="AO551" s="1645"/>
      <c r="AP551" s="1645"/>
      <c r="AQ551" s="1645"/>
      <c r="AR551" s="1645"/>
      <c r="AS551" s="1645"/>
      <c r="AT551" s="1645"/>
      <c r="AU551" s="1645"/>
      <c r="AV551" s="1645"/>
      <c r="AW551" s="1645"/>
      <c r="AX551" s="1645"/>
      <c r="AY551" s="1645"/>
      <c r="AZ551" s="1645"/>
      <c r="BA551" s="1645"/>
      <c r="BB551" s="1645"/>
      <c r="BC551" s="1645"/>
      <c r="BD551" s="1645"/>
      <c r="BE551" s="1645"/>
      <c r="BF551" s="1645"/>
      <c r="BG551" s="1645"/>
      <c r="BH551" s="1645"/>
      <c r="BI551" s="1645"/>
      <c r="BJ551" s="1645"/>
      <c r="BK551" s="1645"/>
      <c r="BL551" s="1645"/>
      <c r="BM551" s="1645"/>
      <c r="BN551" s="1645"/>
      <c r="BO551" s="1645"/>
      <c r="BP551" s="1645"/>
      <c r="BQ551" s="1645"/>
      <c r="BR551" s="1645"/>
      <c r="BS551" s="1645"/>
      <c r="BT551" s="1645"/>
      <c r="BU551" s="1645"/>
      <c r="BV551" s="1645"/>
      <c r="BW551" s="1645"/>
      <c r="BX551" s="1645"/>
      <c r="BY551" s="1645"/>
      <c r="BZ551" s="1645"/>
      <c r="CA551" s="1645"/>
      <c r="CB551" s="1645"/>
      <c r="CC551" s="1645"/>
      <c r="CD551" s="1645"/>
      <c r="CE551" s="1645"/>
      <c r="CF551" s="1325"/>
    </row>
    <row customHeight="1" ht="5.25" hidden="1">
      <c r="A552" s="1802"/>
      <c r="B552" s="1645"/>
      <c r="C552" s="1645"/>
      <c r="D552" s="2588"/>
      <c r="E552" s="644"/>
      <c r="F552" s="644"/>
      <c r="G552" s="644"/>
      <c r="H552" s="644"/>
      <c r="I552" s="644"/>
      <c r="J552" s="644"/>
      <c r="K552" s="644"/>
      <c r="L552" s="644"/>
      <c r="M552" s="644"/>
      <c r="N552" s="644"/>
      <c r="O552" s="644"/>
      <c r="P552" s="644"/>
      <c r="Q552" s="644"/>
      <c r="R552" s="644"/>
      <c r="S552" s="645"/>
      <c r="T552" s="727"/>
      <c r="U552" s="2383"/>
      <c r="V552" s="2383"/>
      <c r="W552" s="1645"/>
      <c r="X552" s="1645"/>
      <c r="Y552" s="1645"/>
      <c r="Z552" s="1645"/>
      <c r="AA552" s="1645"/>
      <c r="AB552" s="1645"/>
      <c r="AC552" s="1046"/>
      <c r="AD552" s="1047"/>
      <c r="AE552" s="1645"/>
      <c r="AF552" s="1645"/>
      <c r="AG552" s="1645"/>
      <c r="AH552" s="1645"/>
      <c r="AI552" s="1645"/>
      <c r="AJ552" s="1645"/>
      <c r="AK552" s="1645"/>
      <c r="AL552" s="1645"/>
      <c r="AM552" s="1645"/>
      <c r="AN552" s="1645"/>
      <c r="AO552" s="1645"/>
      <c r="AP552" s="1645"/>
      <c r="AQ552" s="1645"/>
      <c r="AR552" s="1645"/>
      <c r="AS552" s="1645"/>
      <c r="AT552" s="1645"/>
      <c r="AU552" s="1645"/>
      <c r="AV552" s="1645"/>
      <c r="AW552" s="1645"/>
      <c r="AX552" s="1645"/>
      <c r="AY552" s="1645"/>
      <c r="AZ552" s="1645"/>
      <c r="BA552" s="1645"/>
      <c r="BB552" s="1645"/>
      <c r="BC552" s="1645"/>
      <c r="BD552" s="1645"/>
      <c r="BE552" s="1645"/>
      <c r="BF552" s="1645"/>
      <c r="BG552" s="1645"/>
      <c r="BH552" s="1645"/>
      <c r="BI552" s="1645"/>
      <c r="BJ552" s="1645"/>
      <c r="BK552" s="1645"/>
      <c r="BL552" s="1645"/>
      <c r="BM552" s="1645"/>
      <c r="BN552" s="1645"/>
      <c r="BO552" s="1645"/>
      <c r="BP552" s="1645"/>
      <c r="BQ552" s="1645"/>
      <c r="BR552" s="1645"/>
      <c r="BS552" s="1645"/>
      <c r="BT552" s="1645"/>
      <c r="BU552" s="1645"/>
      <c r="BV552" s="1645"/>
      <c r="BW552" s="1645"/>
      <c r="BX552" s="1645"/>
      <c r="BY552" s="1645"/>
      <c r="BZ552" s="1645"/>
      <c r="CA552" s="1645"/>
      <c r="CB552" s="1645"/>
      <c r="CC552" s="1645"/>
      <c r="CD552" s="1645"/>
      <c r="CE552" s="1645"/>
      <c r="CF552" s="1325"/>
    </row>
    <row customHeight="1" ht="5.25" hidden="1">
      <c r="A553" s="1802"/>
      <c r="B553" s="1645"/>
      <c r="C553" s="1645"/>
      <c r="D553" s="2589"/>
      <c r="E553" s="1052"/>
      <c r="F553" s="1053"/>
      <c r="G553" s="1053"/>
      <c r="H553" s="1054"/>
      <c r="I553" s="1054"/>
      <c r="J553" s="1054"/>
      <c r="K553" s="1054"/>
      <c r="L553" s="1054"/>
      <c r="M553" s="1054"/>
      <c r="N553" s="1054"/>
      <c r="O553" s="1054"/>
      <c r="P553" s="1054"/>
      <c r="Q553" s="1054"/>
      <c r="R553" s="955"/>
      <c r="S553" s="1055"/>
      <c r="T553" s="727"/>
      <c r="U553" s="2383"/>
      <c r="V553" s="2383"/>
      <c r="W553" s="1645"/>
      <c r="X553" s="1645"/>
      <c r="Y553" s="1645"/>
      <c r="Z553" s="1645"/>
      <c r="AA553" s="1645"/>
      <c r="AB553" s="1645"/>
      <c r="AC553" s="1046"/>
      <c r="AD553" s="1047"/>
      <c r="AE553" s="1645"/>
      <c r="AF553" s="1645"/>
      <c r="AG553" s="1645"/>
      <c r="AH553" s="1645"/>
      <c r="AI553" s="1645"/>
      <c r="AJ553" s="1645"/>
      <c r="AK553" s="1645"/>
      <c r="AL553" s="1645"/>
      <c r="AM553" s="1645"/>
      <c r="AN553" s="1645"/>
      <c r="AO553" s="1645"/>
      <c r="AP553" s="1645"/>
      <c r="AQ553" s="1645"/>
      <c r="AR553" s="1645"/>
      <c r="AS553" s="1645"/>
      <c r="AT553" s="1645"/>
      <c r="AU553" s="1645"/>
      <c r="AV553" s="1645"/>
      <c r="AW553" s="1645"/>
      <c r="AX553" s="1645"/>
      <c r="AY553" s="1645"/>
      <c r="AZ553" s="1645"/>
      <c r="BA553" s="1645"/>
      <c r="BB553" s="1645"/>
      <c r="BC553" s="1645"/>
      <c r="BD553" s="1645"/>
      <c r="BE553" s="1645"/>
      <c r="BF553" s="1645"/>
      <c r="BG553" s="1645"/>
      <c r="BH553" s="1645"/>
      <c r="BI553" s="1645"/>
      <c r="BJ553" s="1645"/>
      <c r="BK553" s="1645"/>
      <c r="BL553" s="1645"/>
      <c r="BM553" s="1645"/>
      <c r="BN553" s="1645"/>
      <c r="BO553" s="1645"/>
      <c r="BP553" s="1645"/>
      <c r="BQ553" s="1645"/>
      <c r="BR553" s="1645"/>
      <c r="BS553" s="1645"/>
      <c r="BT553" s="1645"/>
      <c r="BU553" s="1645"/>
      <c r="BV553" s="1645"/>
      <c r="BW553" s="1645"/>
      <c r="BX553" s="1645"/>
      <c r="BY553" s="1645"/>
      <c r="BZ553" s="1645"/>
      <c r="CA553" s="1645"/>
      <c r="CB553" s="1645"/>
      <c r="CC553" s="1645"/>
      <c r="CD553" s="1645"/>
      <c r="CE553" s="1645"/>
      <c r="CF553" s="1325"/>
    </row>
    <row customHeight="1" ht="15" hidden="1">
      <c r="A554" s="632" t="s">
        <v>327</v>
      </c>
      <c r="B554" s="633"/>
      <c r="C554" s="633" t="s">
        <v>22</v>
      </c>
      <c r="D554" s="2587" t="s">
        <v>1147</v>
      </c>
      <c r="E554" s="2386" t="s">
        <v>196</v>
      </c>
      <c r="F554" s="2387"/>
      <c r="G554" s="2388"/>
      <c r="H554" s="2392" t="str">
        <f>IF(A554="","",INDEX(DIFFERENTIATION_UNMERGE_VD,MATCH(A554,DIFFERENTIATION_ID_DIFF,0)))</f>
        <v>Производство тепловой энергии. Некомбинированная выработка</v>
      </c>
      <c r="I554" s="2392"/>
      <c r="J554" s="2392"/>
      <c r="K554" s="2392"/>
      <c r="L554" s="2392"/>
      <c r="M554" s="2392"/>
      <c r="N554" s="2392"/>
      <c r="O554" s="2392"/>
      <c r="P554" s="2392"/>
      <c r="Q554" s="2392"/>
      <c r="R554" s="2392"/>
      <c r="S554" s="728"/>
      <c r="T554" s="725"/>
      <c r="U554" s="634"/>
      <c r="V554" s="634"/>
      <c r="W554" s="635"/>
      <c r="X554" s="635"/>
      <c r="Y554" s="635"/>
      <c r="Z554" s="635"/>
      <c r="AA554" s="636"/>
      <c r="AB554" s="637"/>
      <c r="AC554" s="2384"/>
      <c r="AD554" s="638"/>
      <c r="AE554" s="639" t="s">
        <v>22</v>
      </c>
      <c r="AF554" s="639"/>
      <c r="AG554" s="640" t="s">
        <v>1082</v>
      </c>
      <c r="AH554" s="641">
        <v>3</v>
      </c>
      <c r="AI554" s="634"/>
      <c r="AJ554" s="634"/>
      <c r="AK554" s="634"/>
      <c r="AL554" s="634"/>
      <c r="AM554" s="634"/>
      <c r="AN554" s="634"/>
      <c r="AO554" s="634"/>
      <c r="AP554" s="634"/>
      <c r="AQ554" s="634"/>
      <c r="AR554" s="634"/>
      <c r="AS554" s="634"/>
      <c r="AT554" s="634"/>
      <c r="AU554" s="634"/>
      <c r="AV554" s="634"/>
      <c r="AW554" s="634"/>
      <c r="AX554" s="634"/>
      <c r="AY554" s="634"/>
      <c r="AZ554" s="634"/>
      <c r="BA554" s="634"/>
      <c r="BB554" s="634"/>
      <c r="BC554" s="634"/>
      <c r="BD554" s="634"/>
      <c r="BE554" s="634"/>
      <c r="BF554" s="634"/>
      <c r="BG554" s="634"/>
      <c r="BH554" s="634"/>
      <c r="BI554" s="634"/>
      <c r="BJ554" s="634"/>
      <c r="BK554" s="634"/>
      <c r="BL554" s="634"/>
      <c r="BM554" s="634"/>
      <c r="BN554" s="634"/>
      <c r="BO554" s="634"/>
      <c r="BP554" s="634"/>
      <c r="BQ554" s="634"/>
      <c r="BR554" s="634"/>
      <c r="BS554" s="634"/>
      <c r="BT554" s="634"/>
      <c r="BU554" s="634"/>
      <c r="BV554" s="635"/>
      <c r="BW554" s="635"/>
      <c r="BX554" s="635"/>
      <c r="BY554" s="635"/>
      <c r="BZ554" s="635"/>
      <c r="CA554" s="635"/>
      <c r="CB554" s="635"/>
      <c r="CC554" s="635"/>
      <c r="CD554" s="635"/>
      <c r="CE554" s="635"/>
      <c r="CF554" s="1859"/>
    </row>
    <row customHeight="1" ht="15" hidden="1">
      <c r="A555" s="632"/>
      <c r="B555" s="633"/>
      <c r="C555" s="633"/>
      <c r="D555" s="2588"/>
      <c r="E555" s="2386" t="s">
        <v>1037</v>
      </c>
      <c r="F555" s="2387"/>
      <c r="G555" s="2388"/>
      <c r="H555" s="2392" t="str">
        <f>IF(A554="","",INDEX(DIFFERENTIATION_UNMERGE_AREA,MATCH(A554,DIFFERENTIATION_ID_DIFF,0)))</f>
        <v>Территория 7</v>
      </c>
      <c r="I555" s="2392"/>
      <c r="J555" s="2392"/>
      <c r="K555" s="2392"/>
      <c r="L555" s="2392"/>
      <c r="M555" s="2392"/>
      <c r="N555" s="2392"/>
      <c r="O555" s="2392"/>
      <c r="P555" s="2392"/>
      <c r="Q555" s="2392"/>
      <c r="R555" s="2392"/>
      <c r="S555" s="728"/>
      <c r="T555" s="725"/>
      <c r="U555" s="634"/>
      <c r="V555" s="634"/>
      <c r="W555" s="635"/>
      <c r="X555" s="635"/>
      <c r="Y555" s="635"/>
      <c r="Z555" s="635"/>
      <c r="AA555" s="636"/>
      <c r="AB555" s="637"/>
      <c r="AC555" s="2384"/>
      <c r="AD555" s="638"/>
      <c r="AE555" s="639"/>
      <c r="AF555" s="639"/>
      <c r="AG555" s="640"/>
      <c r="AH555" s="641"/>
      <c r="AI555" s="634"/>
      <c r="AJ555" s="634"/>
      <c r="AK555" s="634"/>
      <c r="AL555" s="634"/>
      <c r="AM555" s="634"/>
      <c r="AN555" s="634"/>
      <c r="AO555" s="634"/>
      <c r="AP555" s="634"/>
      <c r="AQ555" s="634"/>
      <c r="AR555" s="634"/>
      <c r="AS555" s="634"/>
      <c r="AT555" s="634"/>
      <c r="AU555" s="634"/>
      <c r="AV555" s="634"/>
      <c r="AW555" s="634"/>
      <c r="AX555" s="634"/>
      <c r="AY555" s="634"/>
      <c r="AZ555" s="634"/>
      <c r="BA555" s="634"/>
      <c r="BB555" s="634"/>
      <c r="BC555" s="634"/>
      <c r="BD555" s="634"/>
      <c r="BE555" s="634"/>
      <c r="BF555" s="634"/>
      <c r="BG555" s="634"/>
      <c r="BH555" s="634"/>
      <c r="BI555" s="634"/>
      <c r="BJ555" s="634"/>
      <c r="BK555" s="634"/>
      <c r="BL555" s="634"/>
      <c r="BM555" s="634"/>
      <c r="BN555" s="634"/>
      <c r="BO555" s="634"/>
      <c r="BP555" s="634"/>
      <c r="BQ555" s="634"/>
      <c r="BR555" s="634"/>
      <c r="BS555" s="634"/>
      <c r="BT555" s="634"/>
      <c r="BU555" s="634"/>
      <c r="BV555" s="635"/>
      <c r="BW555" s="635"/>
      <c r="BX555" s="635"/>
      <c r="BY555" s="635"/>
      <c r="BZ555" s="635"/>
      <c r="CA555" s="635"/>
      <c r="CB555" s="635"/>
      <c r="CC555" s="635"/>
      <c r="CD555" s="635"/>
      <c r="CE555" s="635"/>
      <c r="CF555" s="1859"/>
    </row>
    <row customHeight="1" ht="15" hidden="1">
      <c r="A556" s="632"/>
      <c r="B556" s="633"/>
      <c r="C556" s="633"/>
      <c r="D556" s="2588"/>
      <c r="E556" s="2386" t="s">
        <v>1038</v>
      </c>
      <c r="F556" s="2387"/>
      <c r="G556" s="2388"/>
      <c r="H556" s="2392" t="str">
        <f>IF(A554="","",INDEX(DIFFERENTIATION_UNMERGE_SYSTEM,MATCH(A554,DIFFERENTIATION_ID_DIFF,0)))</f>
        <v>с. Екатериновка, ул. Фабричная, 40А, котельная № 4-20</v>
      </c>
      <c r="I556" s="2392"/>
      <c r="J556" s="2392"/>
      <c r="K556" s="2392"/>
      <c r="L556" s="2392"/>
      <c r="M556" s="2392"/>
      <c r="N556" s="2392"/>
      <c r="O556" s="2392"/>
      <c r="P556" s="2392"/>
      <c r="Q556" s="2392"/>
      <c r="R556" s="2392"/>
      <c r="S556" s="728"/>
      <c r="T556" s="725"/>
      <c r="U556" s="634"/>
      <c r="V556" s="634"/>
      <c r="W556" s="635"/>
      <c r="X556" s="635"/>
      <c r="Y556" s="635"/>
      <c r="Z556" s="635"/>
      <c r="AA556" s="636"/>
      <c r="AB556" s="637"/>
      <c r="AC556" s="2384"/>
      <c r="AD556" s="638"/>
      <c r="AE556" s="639"/>
      <c r="AF556" s="639"/>
      <c r="AG556" s="640"/>
      <c r="AH556" s="641"/>
      <c r="AI556" s="634"/>
      <c r="AJ556" s="634"/>
      <c r="AK556" s="634"/>
      <c r="AL556" s="634"/>
      <c r="AM556" s="634"/>
      <c r="AN556" s="634"/>
      <c r="AO556" s="634"/>
      <c r="AP556" s="634"/>
      <c r="AQ556" s="634"/>
      <c r="AR556" s="634"/>
      <c r="AS556" s="634"/>
      <c r="AT556" s="634"/>
      <c r="AU556" s="634"/>
      <c r="AV556" s="634"/>
      <c r="AW556" s="634"/>
      <c r="AX556" s="634"/>
      <c r="AY556" s="634"/>
      <c r="AZ556" s="634"/>
      <c r="BA556" s="634"/>
      <c r="BB556" s="634"/>
      <c r="BC556" s="634"/>
      <c r="BD556" s="634"/>
      <c r="BE556" s="634"/>
      <c r="BF556" s="634"/>
      <c r="BG556" s="634"/>
      <c r="BH556" s="634"/>
      <c r="BI556" s="634"/>
      <c r="BJ556" s="634"/>
      <c r="BK556" s="634"/>
      <c r="BL556" s="634"/>
      <c r="BM556" s="634"/>
      <c r="BN556" s="634"/>
      <c r="BO556" s="634"/>
      <c r="BP556" s="634"/>
      <c r="BQ556" s="634"/>
      <c r="BR556" s="634"/>
      <c r="BS556" s="634"/>
      <c r="BT556" s="634"/>
      <c r="BU556" s="634"/>
      <c r="BV556" s="635"/>
      <c r="BW556" s="635"/>
      <c r="BX556" s="635"/>
      <c r="BY556" s="635"/>
      <c r="BZ556" s="635"/>
      <c r="CA556" s="635"/>
      <c r="CB556" s="635"/>
      <c r="CC556" s="635"/>
      <c r="CD556" s="635"/>
      <c r="CE556" s="635"/>
      <c r="CF556" s="1859"/>
    </row>
    <row customHeight="1" ht="24.75" hidden="1">
      <c r="A557" s="1815"/>
      <c r="B557" s="1169"/>
      <c r="C557" s="421"/>
      <c r="D557" s="2588"/>
      <c r="E557" s="2385" t="s">
        <v>1083</v>
      </c>
      <c r="F557" s="2385"/>
      <c r="G557" s="2385"/>
      <c r="H557" s="2385"/>
      <c r="I557" s="2385"/>
      <c r="J557" s="2385"/>
      <c r="K557" s="2385"/>
      <c r="L557" s="2385"/>
      <c r="M557" s="2385"/>
      <c r="N557" s="2385"/>
      <c r="O557" s="2385"/>
      <c r="P557" s="2385"/>
      <c r="Q557" s="567">
        <f>SUMIF(T558:T559,"i",Q558:Q559)</f>
        <v>0</v>
      </c>
      <c r="R557" s="1026"/>
      <c r="S557" s="1807" t="s">
        <v>1084</v>
      </c>
      <c r="T557" s="726" t="s">
        <v>1085</v>
      </c>
      <c r="U557" s="2383">
        <v>1</v>
      </c>
      <c r="V557" s="2383" t="s">
        <v>1048</v>
      </c>
      <c r="W557" s="1169"/>
      <c r="X557" s="1169"/>
      <c r="Y557" s="1169"/>
      <c r="Z557" s="1169"/>
      <c r="AA557" s="1645"/>
      <c r="AB557" s="1169"/>
      <c r="AC557" s="2384"/>
      <c r="AD557" s="638"/>
      <c r="AE557" s="1169"/>
      <c r="AF557" s="1169"/>
      <c r="AG557" s="1645"/>
      <c r="AH557" s="1645"/>
      <c r="AI557" s="1645"/>
      <c r="AJ557" s="1645"/>
      <c r="AK557" s="1645"/>
      <c r="AL557" s="1645"/>
      <c r="AM557" s="1645"/>
      <c r="AN557" s="1645"/>
      <c r="AO557" s="1645"/>
      <c r="AP557" s="1645"/>
      <c r="AQ557" s="1645"/>
      <c r="AR557" s="1645"/>
      <c r="AS557" s="1645"/>
      <c r="AT557" s="1645"/>
      <c r="AU557" s="1645"/>
      <c r="AV557" s="1645"/>
      <c r="AW557" s="1645"/>
      <c r="AX557" s="1645"/>
      <c r="AY557" s="1645"/>
      <c r="AZ557" s="1645"/>
      <c r="BA557" s="1645"/>
      <c r="BB557" s="1645"/>
      <c r="BC557" s="1645"/>
      <c r="BD557" s="1645"/>
      <c r="BE557" s="1645"/>
      <c r="BF557" s="1645"/>
      <c r="BG557" s="1645"/>
      <c r="BH557" s="1645"/>
      <c r="BI557" s="1645"/>
      <c r="BJ557" s="1645"/>
      <c r="BK557" s="1645"/>
      <c r="BL557" s="1645"/>
      <c r="BM557" s="1645"/>
      <c r="BN557" s="1645"/>
      <c r="BO557" s="1645"/>
      <c r="BP557" s="1645"/>
      <c r="BQ557" s="1645"/>
      <c r="BR557" s="1645"/>
      <c r="BS557" s="1645"/>
      <c r="BT557" s="1645"/>
      <c r="BU557" s="1645"/>
      <c r="BV557" s="1169"/>
      <c r="BW557" s="1169"/>
      <c r="BX557" s="1169"/>
      <c r="BY557" s="1169"/>
      <c r="BZ557" s="1169"/>
      <c r="CA557" s="1169"/>
      <c r="CB557" s="1169"/>
      <c r="CC557" s="1169"/>
      <c r="CD557" s="1169"/>
      <c r="CE557" s="1169"/>
      <c r="CF557" s="1859"/>
    </row>
    <row customHeight="1" ht="11.25" hidden="1">
      <c r="A558" s="1802"/>
      <c r="B558" s="1645"/>
      <c r="C558" s="1645"/>
      <c r="D558" s="2588"/>
      <c r="E558" s="644"/>
      <c r="F558" s="644">
        <v>0</v>
      </c>
      <c r="G558" s="644"/>
      <c r="H558" s="644"/>
      <c r="I558" s="644"/>
      <c r="J558" s="644"/>
      <c r="K558" s="644"/>
      <c r="L558" s="644"/>
      <c r="M558" s="644"/>
      <c r="N558" s="644"/>
      <c r="O558" s="644"/>
      <c r="P558" s="644"/>
      <c r="Q558" s="644"/>
      <c r="R558" s="644"/>
      <c r="S558" s="645"/>
      <c r="T558" s="727"/>
      <c r="U558" s="2383"/>
      <c r="V558" s="2383"/>
      <c r="W558" s="1645"/>
      <c r="X558" s="1645"/>
      <c r="Y558" s="1645"/>
      <c r="Z558" s="1645"/>
      <c r="AA558" s="1645"/>
      <c r="AB558" s="1169"/>
      <c r="AC558" s="2384"/>
      <c r="AD558" s="638"/>
      <c r="AE558" s="1169"/>
      <c r="AF558" s="1169"/>
      <c r="AG558" s="1645"/>
      <c r="AH558" s="1645"/>
      <c r="AI558" s="1645"/>
      <c r="AJ558" s="1645"/>
      <c r="AK558" s="1645"/>
      <c r="AL558" s="1645"/>
      <c r="AM558" s="1645"/>
      <c r="AN558" s="1645"/>
      <c r="AO558" s="1645"/>
      <c r="AP558" s="1645"/>
      <c r="AQ558" s="1645"/>
      <c r="AR558" s="1645"/>
      <c r="AS558" s="1645"/>
      <c r="AT558" s="1645"/>
      <c r="AU558" s="1645"/>
      <c r="AV558" s="1645"/>
      <c r="AW558" s="1645"/>
      <c r="AX558" s="1645"/>
      <c r="AY558" s="1645"/>
      <c r="AZ558" s="1645"/>
      <c r="BA558" s="1645"/>
      <c r="BB558" s="1645"/>
      <c r="BC558" s="1645"/>
      <c r="BD558" s="1645"/>
      <c r="BE558" s="1645"/>
      <c r="BF558" s="1645"/>
      <c r="BG558" s="1645"/>
      <c r="BH558" s="1645"/>
      <c r="BI558" s="1645"/>
      <c r="BJ558" s="1645"/>
      <c r="BK558" s="1645"/>
      <c r="BL558" s="1645"/>
      <c r="BM558" s="1645"/>
      <c r="BN558" s="1645"/>
      <c r="BO558" s="1645"/>
      <c r="BP558" s="1645"/>
      <c r="BQ558" s="1645"/>
      <c r="BR558" s="1645"/>
      <c r="BS558" s="1645"/>
      <c r="BT558" s="1645"/>
      <c r="BU558" s="1645"/>
      <c r="BV558" s="1645"/>
      <c r="BW558" s="1645"/>
      <c r="BX558" s="1645"/>
      <c r="BY558" s="1645"/>
      <c r="BZ558" s="1645"/>
      <c r="CA558" s="1645"/>
      <c r="CB558" s="1645"/>
      <c r="CC558" s="1645"/>
      <c r="CD558" s="1645"/>
      <c r="CE558" s="1645"/>
      <c r="CF558" s="1859"/>
    </row>
    <row customHeight="1" ht="11.25" hidden="1">
      <c r="A559" s="1815"/>
      <c r="B559" s="1169"/>
      <c r="C559" s="421"/>
      <c r="D559" s="2588"/>
      <c r="E559" s="658" t="s">
        <v>22</v>
      </c>
      <c r="F559" s="1177" t="s">
        <v>22</v>
      </c>
      <c r="G559" s="1177" t="s">
        <v>1088</v>
      </c>
      <c r="H559" s="660" t="s">
        <v>22</v>
      </c>
      <c r="I559" s="660"/>
      <c r="J559" s="660"/>
      <c r="K559" s="660"/>
      <c r="L559" s="660"/>
      <c r="M559" s="660"/>
      <c r="N559" s="660"/>
      <c r="O559" s="660"/>
      <c r="P559" s="660"/>
      <c r="Q559" s="660"/>
      <c r="R559" s="661"/>
      <c r="S559" s="662"/>
      <c r="T559" s="727"/>
      <c r="U559" s="2383"/>
      <c r="V559" s="2383"/>
      <c r="W559" s="1169"/>
      <c r="X559" s="1169"/>
      <c r="Y559" s="1169"/>
      <c r="Z559" s="1169"/>
      <c r="AA559" s="1645"/>
      <c r="AB559" s="1169"/>
      <c r="AC559" s="2384"/>
      <c r="AD559" s="638"/>
      <c r="AE559" s="1169"/>
      <c r="AF559" s="1169"/>
      <c r="AG559" s="1645"/>
      <c r="AH559" s="1645"/>
      <c r="AI559" s="1645"/>
      <c r="AJ559" s="1645"/>
      <c r="AK559" s="1645"/>
      <c r="AL559" s="1645"/>
      <c r="AM559" s="1645"/>
      <c r="AN559" s="1645"/>
      <c r="AO559" s="1645"/>
      <c r="AP559" s="1645"/>
      <c r="AQ559" s="1645"/>
      <c r="AR559" s="1645"/>
      <c r="AS559" s="1645"/>
      <c r="AT559" s="1645"/>
      <c r="AU559" s="1645"/>
      <c r="AV559" s="1645"/>
      <c r="AW559" s="1645"/>
      <c r="AX559" s="1645"/>
      <c r="AY559" s="1645"/>
      <c r="AZ559" s="1645"/>
      <c r="BA559" s="1645"/>
      <c r="BB559" s="1645"/>
      <c r="BC559" s="1645"/>
      <c r="BD559" s="1645"/>
      <c r="BE559" s="1645"/>
      <c r="BF559" s="1645"/>
      <c r="BG559" s="1645"/>
      <c r="BH559" s="1645"/>
      <c r="BI559" s="1645"/>
      <c r="BJ559" s="1645"/>
      <c r="BK559" s="1645"/>
      <c r="BL559" s="1645"/>
      <c r="BM559" s="1645"/>
      <c r="BN559" s="1645"/>
      <c r="BO559" s="1645"/>
      <c r="BP559" s="1645"/>
      <c r="BQ559" s="1645"/>
      <c r="BR559" s="1645"/>
      <c r="BS559" s="1645"/>
      <c r="BT559" s="1645"/>
      <c r="BU559" s="1645"/>
      <c r="BV559" s="1169"/>
      <c r="BW559" s="1169"/>
      <c r="BX559" s="1169"/>
      <c r="BY559" s="1169"/>
      <c r="BZ559" s="1169"/>
      <c r="CA559" s="1169"/>
      <c r="CB559" s="1169"/>
      <c r="CC559" s="1169"/>
      <c r="CD559" s="1169"/>
      <c r="CE559" s="1169"/>
      <c r="CF559" s="1859"/>
    </row>
    <row customHeight="1" ht="5.25" hidden="1">
      <c r="A560" s="1802"/>
      <c r="B560" s="1645"/>
      <c r="C560" s="1645"/>
      <c r="D560" s="2588"/>
      <c r="E560" s="1048"/>
      <c r="F560" s="1048"/>
      <c r="G560" s="1048"/>
      <c r="H560" s="1048"/>
      <c r="I560" s="1048"/>
      <c r="J560" s="1048"/>
      <c r="K560" s="1048"/>
      <c r="L560" s="1048"/>
      <c r="M560" s="1048"/>
      <c r="N560" s="1048"/>
      <c r="O560" s="1048"/>
      <c r="P560" s="1048"/>
      <c r="Q560" s="1049"/>
      <c r="R560" s="1050"/>
      <c r="S560" s="1051"/>
      <c r="T560" s="726" t="s">
        <v>1085</v>
      </c>
      <c r="U560" s="2383">
        <v>1</v>
      </c>
      <c r="V560" s="2383" t="s">
        <v>1048</v>
      </c>
      <c r="W560" s="1645"/>
      <c r="X560" s="1645"/>
      <c r="Y560" s="1645"/>
      <c r="Z560" s="1645"/>
      <c r="AA560" s="1645"/>
      <c r="AB560" s="1645"/>
      <c r="AC560" s="1046"/>
      <c r="AD560" s="1047"/>
      <c r="AE560" s="1645"/>
      <c r="AF560" s="1645"/>
      <c r="AG560" s="1645"/>
      <c r="AH560" s="1645"/>
      <c r="AI560" s="1645"/>
      <c r="AJ560" s="1645"/>
      <c r="AK560" s="1645"/>
      <c r="AL560" s="1645"/>
      <c r="AM560" s="1645"/>
      <c r="AN560" s="1645"/>
      <c r="AO560" s="1645"/>
      <c r="AP560" s="1645"/>
      <c r="AQ560" s="1645"/>
      <c r="AR560" s="1645"/>
      <c r="AS560" s="1645"/>
      <c r="AT560" s="1645"/>
      <c r="AU560" s="1645"/>
      <c r="AV560" s="1645"/>
      <c r="AW560" s="1645"/>
      <c r="AX560" s="1645"/>
      <c r="AY560" s="1645"/>
      <c r="AZ560" s="1645"/>
      <c r="BA560" s="1645"/>
      <c r="BB560" s="1645"/>
      <c r="BC560" s="1645"/>
      <c r="BD560" s="1645"/>
      <c r="BE560" s="1645"/>
      <c r="BF560" s="1645"/>
      <c r="BG560" s="1645"/>
      <c r="BH560" s="1645"/>
      <c r="BI560" s="1645"/>
      <c r="BJ560" s="1645"/>
      <c r="BK560" s="1645"/>
      <c r="BL560" s="1645"/>
      <c r="BM560" s="1645"/>
      <c r="BN560" s="1645"/>
      <c r="BO560" s="1645"/>
      <c r="BP560" s="1645"/>
      <c r="BQ560" s="1645"/>
      <c r="BR560" s="1645"/>
      <c r="BS560" s="1645"/>
      <c r="BT560" s="1645"/>
      <c r="BU560" s="1645"/>
      <c r="BV560" s="1645"/>
      <c r="BW560" s="1645"/>
      <c r="BX560" s="1645"/>
      <c r="BY560" s="1645"/>
      <c r="BZ560" s="1645"/>
      <c r="CA560" s="1645"/>
      <c r="CB560" s="1645"/>
      <c r="CC560" s="1645"/>
      <c r="CD560" s="1645"/>
      <c r="CE560" s="1645"/>
      <c r="CF560" s="1325"/>
    </row>
    <row customHeight="1" ht="5.25" hidden="1">
      <c r="A561" s="1802"/>
      <c r="B561" s="1645"/>
      <c r="C561" s="1645"/>
      <c r="D561" s="2588"/>
      <c r="E561" s="644"/>
      <c r="F561" s="644"/>
      <c r="G561" s="644"/>
      <c r="H561" s="644"/>
      <c r="I561" s="644"/>
      <c r="J561" s="644"/>
      <c r="K561" s="644"/>
      <c r="L561" s="644"/>
      <c r="M561" s="644"/>
      <c r="N561" s="644"/>
      <c r="O561" s="644"/>
      <c r="P561" s="644"/>
      <c r="Q561" s="644"/>
      <c r="R561" s="644"/>
      <c r="S561" s="645"/>
      <c r="T561" s="727"/>
      <c r="U561" s="2383"/>
      <c r="V561" s="2383"/>
      <c r="W561" s="1645"/>
      <c r="X561" s="1645"/>
      <c r="Y561" s="1645"/>
      <c r="Z561" s="1645"/>
      <c r="AA561" s="1645"/>
      <c r="AB561" s="1645"/>
      <c r="AC561" s="1046"/>
      <c r="AD561" s="1047"/>
      <c r="AE561" s="1645"/>
      <c r="AF561" s="1645"/>
      <c r="AG561" s="1645"/>
      <c r="AH561" s="1645"/>
      <c r="AI561" s="1645"/>
      <c r="AJ561" s="1645"/>
      <c r="AK561" s="1645"/>
      <c r="AL561" s="1645"/>
      <c r="AM561" s="1645"/>
      <c r="AN561" s="1645"/>
      <c r="AO561" s="1645"/>
      <c r="AP561" s="1645"/>
      <c r="AQ561" s="1645"/>
      <c r="AR561" s="1645"/>
      <c r="AS561" s="1645"/>
      <c r="AT561" s="1645"/>
      <c r="AU561" s="1645"/>
      <c r="AV561" s="1645"/>
      <c r="AW561" s="1645"/>
      <c r="AX561" s="1645"/>
      <c r="AY561" s="1645"/>
      <c r="AZ561" s="1645"/>
      <c r="BA561" s="1645"/>
      <c r="BB561" s="1645"/>
      <c r="BC561" s="1645"/>
      <c r="BD561" s="1645"/>
      <c r="BE561" s="1645"/>
      <c r="BF561" s="1645"/>
      <c r="BG561" s="1645"/>
      <c r="BH561" s="1645"/>
      <c r="BI561" s="1645"/>
      <c r="BJ561" s="1645"/>
      <c r="BK561" s="1645"/>
      <c r="BL561" s="1645"/>
      <c r="BM561" s="1645"/>
      <c r="BN561" s="1645"/>
      <c r="BO561" s="1645"/>
      <c r="BP561" s="1645"/>
      <c r="BQ561" s="1645"/>
      <c r="BR561" s="1645"/>
      <c r="BS561" s="1645"/>
      <c r="BT561" s="1645"/>
      <c r="BU561" s="1645"/>
      <c r="BV561" s="1645"/>
      <c r="BW561" s="1645"/>
      <c r="BX561" s="1645"/>
      <c r="BY561" s="1645"/>
      <c r="BZ561" s="1645"/>
      <c r="CA561" s="1645"/>
      <c r="CB561" s="1645"/>
      <c r="CC561" s="1645"/>
      <c r="CD561" s="1645"/>
      <c r="CE561" s="1645"/>
      <c r="CF561" s="1325"/>
    </row>
    <row customHeight="1" ht="5.25" hidden="1">
      <c r="A562" s="1802"/>
      <c r="B562" s="1645"/>
      <c r="C562" s="1645"/>
      <c r="D562" s="2589"/>
      <c r="E562" s="1052"/>
      <c r="F562" s="1053"/>
      <c r="G562" s="1053"/>
      <c r="H562" s="1054"/>
      <c r="I562" s="1054"/>
      <c r="J562" s="1054"/>
      <c r="K562" s="1054"/>
      <c r="L562" s="1054"/>
      <c r="M562" s="1054"/>
      <c r="N562" s="1054"/>
      <c r="O562" s="1054"/>
      <c r="P562" s="1054"/>
      <c r="Q562" s="1054"/>
      <c r="R562" s="955"/>
      <c r="S562" s="1055"/>
      <c r="T562" s="727"/>
      <c r="U562" s="2383"/>
      <c r="V562" s="2383"/>
      <c r="W562" s="1645"/>
      <c r="X562" s="1645"/>
      <c r="Y562" s="1645"/>
      <c r="Z562" s="1645"/>
      <c r="AA562" s="1645"/>
      <c r="AB562" s="1645"/>
      <c r="AC562" s="1046"/>
      <c r="AD562" s="1047"/>
      <c r="AE562" s="1645"/>
      <c r="AF562" s="1645"/>
      <c r="AG562" s="1645"/>
      <c r="AH562" s="1645"/>
      <c r="AI562" s="1645"/>
      <c r="AJ562" s="1645"/>
      <c r="AK562" s="1645"/>
      <c r="AL562" s="1645"/>
      <c r="AM562" s="1645"/>
      <c r="AN562" s="1645"/>
      <c r="AO562" s="1645"/>
      <c r="AP562" s="1645"/>
      <c r="AQ562" s="1645"/>
      <c r="AR562" s="1645"/>
      <c r="AS562" s="1645"/>
      <c r="AT562" s="1645"/>
      <c r="AU562" s="1645"/>
      <c r="AV562" s="1645"/>
      <c r="AW562" s="1645"/>
      <c r="AX562" s="1645"/>
      <c r="AY562" s="1645"/>
      <c r="AZ562" s="1645"/>
      <c r="BA562" s="1645"/>
      <c r="BB562" s="1645"/>
      <c r="BC562" s="1645"/>
      <c r="BD562" s="1645"/>
      <c r="BE562" s="1645"/>
      <c r="BF562" s="1645"/>
      <c r="BG562" s="1645"/>
      <c r="BH562" s="1645"/>
      <c r="BI562" s="1645"/>
      <c r="BJ562" s="1645"/>
      <c r="BK562" s="1645"/>
      <c r="BL562" s="1645"/>
      <c r="BM562" s="1645"/>
      <c r="BN562" s="1645"/>
      <c r="BO562" s="1645"/>
      <c r="BP562" s="1645"/>
      <c r="BQ562" s="1645"/>
      <c r="BR562" s="1645"/>
      <c r="BS562" s="1645"/>
      <c r="BT562" s="1645"/>
      <c r="BU562" s="1645"/>
      <c r="BV562" s="1645"/>
      <c r="BW562" s="1645"/>
      <c r="BX562" s="1645"/>
      <c r="BY562" s="1645"/>
      <c r="BZ562" s="1645"/>
      <c r="CA562" s="1645"/>
      <c r="CB562" s="1645"/>
      <c r="CC562" s="1645"/>
      <c r="CD562" s="1645"/>
      <c r="CE562" s="1645"/>
      <c r="CF562" s="1325"/>
    </row>
    <row customHeight="1" ht="15" hidden="1">
      <c r="A563" s="632" t="s">
        <v>329</v>
      </c>
      <c r="B563" s="633"/>
      <c r="C563" s="633" t="s">
        <v>22</v>
      </c>
      <c r="D563" s="2587" t="s">
        <v>1148</v>
      </c>
      <c r="E563" s="2386" t="s">
        <v>196</v>
      </c>
      <c r="F563" s="2387"/>
      <c r="G563" s="2388"/>
      <c r="H563" s="2392" t="str">
        <f>IF(A563="","",INDEX(DIFFERENTIATION_UNMERGE_VD,MATCH(A563,DIFFERENTIATION_ID_DIFF,0)))</f>
        <v>Производство тепловой энергии. Некомбинированная выработка</v>
      </c>
      <c r="I563" s="2392"/>
      <c r="J563" s="2392"/>
      <c r="K563" s="2392"/>
      <c r="L563" s="2392"/>
      <c r="M563" s="2392"/>
      <c r="N563" s="2392"/>
      <c r="O563" s="2392"/>
      <c r="P563" s="2392"/>
      <c r="Q563" s="2392"/>
      <c r="R563" s="2392"/>
      <c r="S563" s="728"/>
      <c r="T563" s="725"/>
      <c r="U563" s="634"/>
      <c r="V563" s="634"/>
      <c r="W563" s="635"/>
      <c r="X563" s="635"/>
      <c r="Y563" s="635"/>
      <c r="Z563" s="635"/>
      <c r="AA563" s="636"/>
      <c r="AB563" s="637"/>
      <c r="AC563" s="2384"/>
      <c r="AD563" s="638"/>
      <c r="AE563" s="639" t="s">
        <v>22</v>
      </c>
      <c r="AF563" s="639"/>
      <c r="AG563" s="640" t="s">
        <v>1082</v>
      </c>
      <c r="AH563" s="641">
        <v>3</v>
      </c>
      <c r="AI563" s="634"/>
      <c r="AJ563" s="634"/>
      <c r="AK563" s="634"/>
      <c r="AL563" s="634"/>
      <c r="AM563" s="634"/>
      <c r="AN563" s="634"/>
      <c r="AO563" s="634"/>
      <c r="AP563" s="634"/>
      <c r="AQ563" s="634"/>
      <c r="AR563" s="634"/>
      <c r="AS563" s="634"/>
      <c r="AT563" s="634"/>
      <c r="AU563" s="634"/>
      <c r="AV563" s="634"/>
      <c r="AW563" s="634"/>
      <c r="AX563" s="634"/>
      <c r="AY563" s="634"/>
      <c r="AZ563" s="634"/>
      <c r="BA563" s="634"/>
      <c r="BB563" s="634"/>
      <c r="BC563" s="634"/>
      <c r="BD563" s="634"/>
      <c r="BE563" s="634"/>
      <c r="BF563" s="634"/>
      <c r="BG563" s="634"/>
      <c r="BH563" s="634"/>
      <c r="BI563" s="634"/>
      <c r="BJ563" s="634"/>
      <c r="BK563" s="634"/>
      <c r="BL563" s="634"/>
      <c r="BM563" s="634"/>
      <c r="BN563" s="634"/>
      <c r="BO563" s="634"/>
      <c r="BP563" s="634"/>
      <c r="BQ563" s="634"/>
      <c r="BR563" s="634"/>
      <c r="BS563" s="634"/>
      <c r="BT563" s="634"/>
      <c r="BU563" s="634"/>
      <c r="BV563" s="635"/>
      <c r="BW563" s="635"/>
      <c r="BX563" s="635"/>
      <c r="BY563" s="635"/>
      <c r="BZ563" s="635"/>
      <c r="CA563" s="635"/>
      <c r="CB563" s="635"/>
      <c r="CC563" s="635"/>
      <c r="CD563" s="635"/>
      <c r="CE563" s="635"/>
      <c r="CF563" s="1859"/>
    </row>
    <row customHeight="1" ht="15" hidden="1">
      <c r="A564" s="632"/>
      <c r="B564" s="633"/>
      <c r="C564" s="633"/>
      <c r="D564" s="2588"/>
      <c r="E564" s="2386" t="s">
        <v>1037</v>
      </c>
      <c r="F564" s="2387"/>
      <c r="G564" s="2388"/>
      <c r="H564" s="2392" t="str">
        <f>IF(A563="","",INDEX(DIFFERENTIATION_UNMERGE_AREA,MATCH(A563,DIFFERENTIATION_ID_DIFF,0)))</f>
        <v>Территория 7</v>
      </c>
      <c r="I564" s="2392"/>
      <c r="J564" s="2392"/>
      <c r="K564" s="2392"/>
      <c r="L564" s="2392"/>
      <c r="M564" s="2392"/>
      <c r="N564" s="2392"/>
      <c r="O564" s="2392"/>
      <c r="P564" s="2392"/>
      <c r="Q564" s="2392"/>
      <c r="R564" s="2392"/>
      <c r="S564" s="728"/>
      <c r="T564" s="725"/>
      <c r="U564" s="634"/>
      <c r="V564" s="634"/>
      <c r="W564" s="635"/>
      <c r="X564" s="635"/>
      <c r="Y564" s="635"/>
      <c r="Z564" s="635"/>
      <c r="AA564" s="636"/>
      <c r="AB564" s="637"/>
      <c r="AC564" s="2384"/>
      <c r="AD564" s="638"/>
      <c r="AE564" s="639"/>
      <c r="AF564" s="639"/>
      <c r="AG564" s="640"/>
      <c r="AH564" s="641"/>
      <c r="AI564" s="634"/>
      <c r="AJ564" s="634"/>
      <c r="AK564" s="634"/>
      <c r="AL564" s="634"/>
      <c r="AM564" s="634"/>
      <c r="AN564" s="634"/>
      <c r="AO564" s="634"/>
      <c r="AP564" s="634"/>
      <c r="AQ564" s="634"/>
      <c r="AR564" s="634"/>
      <c r="AS564" s="634"/>
      <c r="AT564" s="634"/>
      <c r="AU564" s="634"/>
      <c r="AV564" s="634"/>
      <c r="AW564" s="634"/>
      <c r="AX564" s="634"/>
      <c r="AY564" s="634"/>
      <c r="AZ564" s="634"/>
      <c r="BA564" s="634"/>
      <c r="BB564" s="634"/>
      <c r="BC564" s="634"/>
      <c r="BD564" s="634"/>
      <c r="BE564" s="634"/>
      <c r="BF564" s="634"/>
      <c r="BG564" s="634"/>
      <c r="BH564" s="634"/>
      <c r="BI564" s="634"/>
      <c r="BJ564" s="634"/>
      <c r="BK564" s="634"/>
      <c r="BL564" s="634"/>
      <c r="BM564" s="634"/>
      <c r="BN564" s="634"/>
      <c r="BO564" s="634"/>
      <c r="BP564" s="634"/>
      <c r="BQ564" s="634"/>
      <c r="BR564" s="634"/>
      <c r="BS564" s="634"/>
      <c r="BT564" s="634"/>
      <c r="BU564" s="634"/>
      <c r="BV564" s="635"/>
      <c r="BW564" s="635"/>
      <c r="BX564" s="635"/>
      <c r="BY564" s="635"/>
      <c r="BZ564" s="635"/>
      <c r="CA564" s="635"/>
      <c r="CB564" s="635"/>
      <c r="CC564" s="635"/>
      <c r="CD564" s="635"/>
      <c r="CE564" s="635"/>
      <c r="CF564" s="1859"/>
    </row>
    <row customHeight="1" ht="15" hidden="1">
      <c r="A565" s="632"/>
      <c r="B565" s="633"/>
      <c r="C565" s="633"/>
      <c r="D565" s="2588"/>
      <c r="E565" s="2386" t="s">
        <v>1038</v>
      </c>
      <c r="F565" s="2387"/>
      <c r="G565" s="2388"/>
      <c r="H565" s="2392" t="str">
        <f>IF(A563="","",INDEX(DIFFERENTIATION_UNMERGE_SYSTEM,MATCH(A563,DIFFERENTIATION_ID_DIFF,0)))</f>
        <v>ст. Звезда, ул. Железнодорожная, 9А, котельная № 4-21</v>
      </c>
      <c r="I565" s="2392"/>
      <c r="J565" s="2392"/>
      <c r="K565" s="2392"/>
      <c r="L565" s="2392"/>
      <c r="M565" s="2392"/>
      <c r="N565" s="2392"/>
      <c r="O565" s="2392"/>
      <c r="P565" s="2392"/>
      <c r="Q565" s="2392"/>
      <c r="R565" s="2392"/>
      <c r="S565" s="728"/>
      <c r="T565" s="725"/>
      <c r="U565" s="634"/>
      <c r="V565" s="634"/>
      <c r="W565" s="635"/>
      <c r="X565" s="635"/>
      <c r="Y565" s="635"/>
      <c r="Z565" s="635"/>
      <c r="AA565" s="636"/>
      <c r="AB565" s="637"/>
      <c r="AC565" s="2384"/>
      <c r="AD565" s="638"/>
      <c r="AE565" s="639"/>
      <c r="AF565" s="639"/>
      <c r="AG565" s="640"/>
      <c r="AH565" s="641"/>
      <c r="AI565" s="634"/>
      <c r="AJ565" s="634"/>
      <c r="AK565" s="634"/>
      <c r="AL565" s="634"/>
      <c r="AM565" s="634"/>
      <c r="AN565" s="634"/>
      <c r="AO565" s="634"/>
      <c r="AP565" s="634"/>
      <c r="AQ565" s="634"/>
      <c r="AR565" s="634"/>
      <c r="AS565" s="634"/>
      <c r="AT565" s="634"/>
      <c r="AU565" s="634"/>
      <c r="AV565" s="634"/>
      <c r="AW565" s="634"/>
      <c r="AX565" s="634"/>
      <c r="AY565" s="634"/>
      <c r="AZ565" s="634"/>
      <c r="BA565" s="634"/>
      <c r="BB565" s="634"/>
      <c r="BC565" s="634"/>
      <c r="BD565" s="634"/>
      <c r="BE565" s="634"/>
      <c r="BF565" s="634"/>
      <c r="BG565" s="634"/>
      <c r="BH565" s="634"/>
      <c r="BI565" s="634"/>
      <c r="BJ565" s="634"/>
      <c r="BK565" s="634"/>
      <c r="BL565" s="634"/>
      <c r="BM565" s="634"/>
      <c r="BN565" s="634"/>
      <c r="BO565" s="634"/>
      <c r="BP565" s="634"/>
      <c r="BQ565" s="634"/>
      <c r="BR565" s="634"/>
      <c r="BS565" s="634"/>
      <c r="BT565" s="634"/>
      <c r="BU565" s="634"/>
      <c r="BV565" s="635"/>
      <c r="BW565" s="635"/>
      <c r="BX565" s="635"/>
      <c r="BY565" s="635"/>
      <c r="BZ565" s="635"/>
      <c r="CA565" s="635"/>
      <c r="CB565" s="635"/>
      <c r="CC565" s="635"/>
      <c r="CD565" s="635"/>
      <c r="CE565" s="635"/>
      <c r="CF565" s="1859"/>
    </row>
    <row customHeight="1" ht="24.75" hidden="1">
      <c r="A566" s="1815"/>
      <c r="B566" s="1169"/>
      <c r="C566" s="421"/>
      <c r="D566" s="2588"/>
      <c r="E566" s="2385" t="s">
        <v>1083</v>
      </c>
      <c r="F566" s="2385"/>
      <c r="G566" s="2385"/>
      <c r="H566" s="2385"/>
      <c r="I566" s="2385"/>
      <c r="J566" s="2385"/>
      <c r="K566" s="2385"/>
      <c r="L566" s="2385"/>
      <c r="M566" s="2385"/>
      <c r="N566" s="2385"/>
      <c r="O566" s="2385"/>
      <c r="P566" s="2385"/>
      <c r="Q566" s="567">
        <f>SUMIF(T567:T568,"i",Q567:Q568)</f>
        <v>0</v>
      </c>
      <c r="R566" s="1026"/>
      <c r="S566" s="1807" t="s">
        <v>1084</v>
      </c>
      <c r="T566" s="726" t="s">
        <v>1085</v>
      </c>
      <c r="U566" s="2383">
        <v>1</v>
      </c>
      <c r="V566" s="2383" t="s">
        <v>1048</v>
      </c>
      <c r="W566" s="1169"/>
      <c r="X566" s="1169"/>
      <c r="Y566" s="1169"/>
      <c r="Z566" s="1169"/>
      <c r="AA566" s="1645"/>
      <c r="AB566" s="1169"/>
      <c r="AC566" s="2384"/>
      <c r="AD566" s="638"/>
      <c r="AE566" s="1169"/>
      <c r="AF566" s="1169"/>
      <c r="AG566" s="1645"/>
      <c r="AH566" s="1645"/>
      <c r="AI566" s="1645"/>
      <c r="AJ566" s="1645"/>
      <c r="AK566" s="1645"/>
      <c r="AL566" s="1645"/>
      <c r="AM566" s="1645"/>
      <c r="AN566" s="1645"/>
      <c r="AO566" s="1645"/>
      <c r="AP566" s="1645"/>
      <c r="AQ566" s="1645"/>
      <c r="AR566" s="1645"/>
      <c r="AS566" s="1645"/>
      <c r="AT566" s="1645"/>
      <c r="AU566" s="1645"/>
      <c r="AV566" s="1645"/>
      <c r="AW566" s="1645"/>
      <c r="AX566" s="1645"/>
      <c r="AY566" s="1645"/>
      <c r="AZ566" s="1645"/>
      <c r="BA566" s="1645"/>
      <c r="BB566" s="1645"/>
      <c r="BC566" s="1645"/>
      <c r="BD566" s="1645"/>
      <c r="BE566" s="1645"/>
      <c r="BF566" s="1645"/>
      <c r="BG566" s="1645"/>
      <c r="BH566" s="1645"/>
      <c r="BI566" s="1645"/>
      <c r="BJ566" s="1645"/>
      <c r="BK566" s="1645"/>
      <c r="BL566" s="1645"/>
      <c r="BM566" s="1645"/>
      <c r="BN566" s="1645"/>
      <c r="BO566" s="1645"/>
      <c r="BP566" s="1645"/>
      <c r="BQ566" s="1645"/>
      <c r="BR566" s="1645"/>
      <c r="BS566" s="1645"/>
      <c r="BT566" s="1645"/>
      <c r="BU566" s="1645"/>
      <c r="BV566" s="1169"/>
      <c r="BW566" s="1169"/>
      <c r="BX566" s="1169"/>
      <c r="BY566" s="1169"/>
      <c r="BZ566" s="1169"/>
      <c r="CA566" s="1169"/>
      <c r="CB566" s="1169"/>
      <c r="CC566" s="1169"/>
      <c r="CD566" s="1169"/>
      <c r="CE566" s="1169"/>
      <c r="CF566" s="1859"/>
    </row>
    <row customHeight="1" ht="11.25" hidden="1">
      <c r="A567" s="1802"/>
      <c r="B567" s="1645"/>
      <c r="C567" s="1645"/>
      <c r="D567" s="2588"/>
      <c r="E567" s="644"/>
      <c r="F567" s="644">
        <v>0</v>
      </c>
      <c r="G567" s="644"/>
      <c r="H567" s="644"/>
      <c r="I567" s="644"/>
      <c r="J567" s="644"/>
      <c r="K567" s="644"/>
      <c r="L567" s="644"/>
      <c r="M567" s="644"/>
      <c r="N567" s="644"/>
      <c r="O567" s="644"/>
      <c r="P567" s="644"/>
      <c r="Q567" s="644"/>
      <c r="R567" s="644"/>
      <c r="S567" s="645"/>
      <c r="T567" s="727"/>
      <c r="U567" s="2383"/>
      <c r="V567" s="2383"/>
      <c r="W567" s="1645"/>
      <c r="X567" s="1645"/>
      <c r="Y567" s="1645"/>
      <c r="Z567" s="1645"/>
      <c r="AA567" s="1645"/>
      <c r="AB567" s="1169"/>
      <c r="AC567" s="2384"/>
      <c r="AD567" s="638"/>
      <c r="AE567" s="1169"/>
      <c r="AF567" s="1169"/>
      <c r="AG567" s="1645"/>
      <c r="AH567" s="1645"/>
      <c r="AI567" s="1645"/>
      <c r="AJ567" s="1645"/>
      <c r="AK567" s="1645"/>
      <c r="AL567" s="1645"/>
      <c r="AM567" s="1645"/>
      <c r="AN567" s="1645"/>
      <c r="AO567" s="1645"/>
      <c r="AP567" s="1645"/>
      <c r="AQ567" s="1645"/>
      <c r="AR567" s="1645"/>
      <c r="AS567" s="1645"/>
      <c r="AT567" s="1645"/>
      <c r="AU567" s="1645"/>
      <c r="AV567" s="1645"/>
      <c r="AW567" s="1645"/>
      <c r="AX567" s="1645"/>
      <c r="AY567" s="1645"/>
      <c r="AZ567" s="1645"/>
      <c r="BA567" s="1645"/>
      <c r="BB567" s="1645"/>
      <c r="BC567" s="1645"/>
      <c r="BD567" s="1645"/>
      <c r="BE567" s="1645"/>
      <c r="BF567" s="1645"/>
      <c r="BG567" s="1645"/>
      <c r="BH567" s="1645"/>
      <c r="BI567" s="1645"/>
      <c r="BJ567" s="1645"/>
      <c r="BK567" s="1645"/>
      <c r="BL567" s="1645"/>
      <c r="BM567" s="1645"/>
      <c r="BN567" s="1645"/>
      <c r="BO567" s="1645"/>
      <c r="BP567" s="1645"/>
      <c r="BQ567" s="1645"/>
      <c r="BR567" s="1645"/>
      <c r="BS567" s="1645"/>
      <c r="BT567" s="1645"/>
      <c r="BU567" s="1645"/>
      <c r="BV567" s="1645"/>
      <c r="BW567" s="1645"/>
      <c r="BX567" s="1645"/>
      <c r="BY567" s="1645"/>
      <c r="BZ567" s="1645"/>
      <c r="CA567" s="1645"/>
      <c r="CB567" s="1645"/>
      <c r="CC567" s="1645"/>
      <c r="CD567" s="1645"/>
      <c r="CE567" s="1645"/>
      <c r="CF567" s="1859"/>
    </row>
    <row customHeight="1" ht="11.25" hidden="1">
      <c r="A568" s="1815"/>
      <c r="B568" s="1169"/>
      <c r="C568" s="421"/>
      <c r="D568" s="2588"/>
      <c r="E568" s="658" t="s">
        <v>22</v>
      </c>
      <c r="F568" s="1177" t="s">
        <v>22</v>
      </c>
      <c r="G568" s="1177" t="s">
        <v>1088</v>
      </c>
      <c r="H568" s="660" t="s">
        <v>22</v>
      </c>
      <c r="I568" s="660"/>
      <c r="J568" s="660"/>
      <c r="K568" s="660"/>
      <c r="L568" s="660"/>
      <c r="M568" s="660"/>
      <c r="N568" s="660"/>
      <c r="O568" s="660"/>
      <c r="P568" s="660"/>
      <c r="Q568" s="660"/>
      <c r="R568" s="661"/>
      <c r="S568" s="662"/>
      <c r="T568" s="727"/>
      <c r="U568" s="2383"/>
      <c r="V568" s="2383"/>
      <c r="W568" s="1169"/>
      <c r="X568" s="1169"/>
      <c r="Y568" s="1169"/>
      <c r="Z568" s="1169"/>
      <c r="AA568" s="1645"/>
      <c r="AB568" s="1169"/>
      <c r="AC568" s="2384"/>
      <c r="AD568" s="638"/>
      <c r="AE568" s="1169"/>
      <c r="AF568" s="1169"/>
      <c r="AG568" s="1645"/>
      <c r="AH568" s="1645"/>
      <c r="AI568" s="1645"/>
      <c r="AJ568" s="1645"/>
      <c r="AK568" s="1645"/>
      <c r="AL568" s="1645"/>
      <c r="AM568" s="1645"/>
      <c r="AN568" s="1645"/>
      <c r="AO568" s="1645"/>
      <c r="AP568" s="1645"/>
      <c r="AQ568" s="1645"/>
      <c r="AR568" s="1645"/>
      <c r="AS568" s="1645"/>
      <c r="AT568" s="1645"/>
      <c r="AU568" s="1645"/>
      <c r="AV568" s="1645"/>
      <c r="AW568" s="1645"/>
      <c r="AX568" s="1645"/>
      <c r="AY568" s="1645"/>
      <c r="AZ568" s="1645"/>
      <c r="BA568" s="1645"/>
      <c r="BB568" s="1645"/>
      <c r="BC568" s="1645"/>
      <c r="BD568" s="1645"/>
      <c r="BE568" s="1645"/>
      <c r="BF568" s="1645"/>
      <c r="BG568" s="1645"/>
      <c r="BH568" s="1645"/>
      <c r="BI568" s="1645"/>
      <c r="BJ568" s="1645"/>
      <c r="BK568" s="1645"/>
      <c r="BL568" s="1645"/>
      <c r="BM568" s="1645"/>
      <c r="BN568" s="1645"/>
      <c r="BO568" s="1645"/>
      <c r="BP568" s="1645"/>
      <c r="BQ568" s="1645"/>
      <c r="BR568" s="1645"/>
      <c r="BS568" s="1645"/>
      <c r="BT568" s="1645"/>
      <c r="BU568" s="1645"/>
      <c r="BV568" s="1169"/>
      <c r="BW568" s="1169"/>
      <c r="BX568" s="1169"/>
      <c r="BY568" s="1169"/>
      <c r="BZ568" s="1169"/>
      <c r="CA568" s="1169"/>
      <c r="CB568" s="1169"/>
      <c r="CC568" s="1169"/>
      <c r="CD568" s="1169"/>
      <c r="CE568" s="1169"/>
      <c r="CF568" s="1859"/>
    </row>
    <row customHeight="1" ht="5.25" hidden="1">
      <c r="A569" s="1802"/>
      <c r="B569" s="1645"/>
      <c r="C569" s="1645"/>
      <c r="D569" s="2588"/>
      <c r="E569" s="1048"/>
      <c r="F569" s="1048"/>
      <c r="G569" s="1048"/>
      <c r="H569" s="1048"/>
      <c r="I569" s="1048"/>
      <c r="J569" s="1048"/>
      <c r="K569" s="1048"/>
      <c r="L569" s="1048"/>
      <c r="M569" s="1048"/>
      <c r="N569" s="1048"/>
      <c r="O569" s="1048"/>
      <c r="P569" s="1048"/>
      <c r="Q569" s="1049"/>
      <c r="R569" s="1050"/>
      <c r="S569" s="1051"/>
      <c r="T569" s="726" t="s">
        <v>1085</v>
      </c>
      <c r="U569" s="2383">
        <v>1</v>
      </c>
      <c r="V569" s="2383" t="s">
        <v>1048</v>
      </c>
      <c r="W569" s="1645"/>
      <c r="X569" s="1645"/>
      <c r="Y569" s="1645"/>
      <c r="Z569" s="1645"/>
      <c r="AA569" s="1645"/>
      <c r="AB569" s="1645"/>
      <c r="AC569" s="1046"/>
      <c r="AD569" s="1047"/>
      <c r="AE569" s="1645"/>
      <c r="AF569" s="1645"/>
      <c r="AG569" s="1645"/>
      <c r="AH569" s="1645"/>
      <c r="AI569" s="1645"/>
      <c r="AJ569" s="1645"/>
      <c r="AK569" s="1645"/>
      <c r="AL569" s="1645"/>
      <c r="AM569" s="1645"/>
      <c r="AN569" s="1645"/>
      <c r="AO569" s="1645"/>
      <c r="AP569" s="1645"/>
      <c r="AQ569" s="1645"/>
      <c r="AR569" s="1645"/>
      <c r="AS569" s="1645"/>
      <c r="AT569" s="1645"/>
      <c r="AU569" s="1645"/>
      <c r="AV569" s="1645"/>
      <c r="AW569" s="1645"/>
      <c r="AX569" s="1645"/>
      <c r="AY569" s="1645"/>
      <c r="AZ569" s="1645"/>
      <c r="BA569" s="1645"/>
      <c r="BB569" s="1645"/>
      <c r="BC569" s="1645"/>
      <c r="BD569" s="1645"/>
      <c r="BE569" s="1645"/>
      <c r="BF569" s="1645"/>
      <c r="BG569" s="1645"/>
      <c r="BH569" s="1645"/>
      <c r="BI569" s="1645"/>
      <c r="BJ569" s="1645"/>
      <c r="BK569" s="1645"/>
      <c r="BL569" s="1645"/>
      <c r="BM569" s="1645"/>
      <c r="BN569" s="1645"/>
      <c r="BO569" s="1645"/>
      <c r="BP569" s="1645"/>
      <c r="BQ569" s="1645"/>
      <c r="BR569" s="1645"/>
      <c r="BS569" s="1645"/>
      <c r="BT569" s="1645"/>
      <c r="BU569" s="1645"/>
      <c r="BV569" s="1645"/>
      <c r="BW569" s="1645"/>
      <c r="BX569" s="1645"/>
      <c r="BY569" s="1645"/>
      <c r="BZ569" s="1645"/>
      <c r="CA569" s="1645"/>
      <c r="CB569" s="1645"/>
      <c r="CC569" s="1645"/>
      <c r="CD569" s="1645"/>
      <c r="CE569" s="1645"/>
      <c r="CF569" s="1325"/>
    </row>
    <row customHeight="1" ht="5.25" hidden="1">
      <c r="A570" s="1802"/>
      <c r="B570" s="1645"/>
      <c r="C570" s="1645"/>
      <c r="D570" s="2588"/>
      <c r="E570" s="644"/>
      <c r="F570" s="644"/>
      <c r="G570" s="644"/>
      <c r="H570" s="644"/>
      <c r="I570" s="644"/>
      <c r="J570" s="644"/>
      <c r="K570" s="644"/>
      <c r="L570" s="644"/>
      <c r="M570" s="644"/>
      <c r="N570" s="644"/>
      <c r="O570" s="644"/>
      <c r="P570" s="644"/>
      <c r="Q570" s="644"/>
      <c r="R570" s="644"/>
      <c r="S570" s="645"/>
      <c r="T570" s="727"/>
      <c r="U570" s="2383"/>
      <c r="V570" s="2383"/>
      <c r="W570" s="1645"/>
      <c r="X570" s="1645"/>
      <c r="Y570" s="1645"/>
      <c r="Z570" s="1645"/>
      <c r="AA570" s="1645"/>
      <c r="AB570" s="1645"/>
      <c r="AC570" s="1046"/>
      <c r="AD570" s="1047"/>
      <c r="AE570" s="1645"/>
      <c r="AF570" s="1645"/>
      <c r="AG570" s="1645"/>
      <c r="AH570" s="1645"/>
      <c r="AI570" s="1645"/>
      <c r="AJ570" s="1645"/>
      <c r="AK570" s="1645"/>
      <c r="AL570" s="1645"/>
      <c r="AM570" s="1645"/>
      <c r="AN570" s="1645"/>
      <c r="AO570" s="1645"/>
      <c r="AP570" s="1645"/>
      <c r="AQ570" s="1645"/>
      <c r="AR570" s="1645"/>
      <c r="AS570" s="1645"/>
      <c r="AT570" s="1645"/>
      <c r="AU570" s="1645"/>
      <c r="AV570" s="1645"/>
      <c r="AW570" s="1645"/>
      <c r="AX570" s="1645"/>
      <c r="AY570" s="1645"/>
      <c r="AZ570" s="1645"/>
      <c r="BA570" s="1645"/>
      <c r="BB570" s="1645"/>
      <c r="BC570" s="1645"/>
      <c r="BD570" s="1645"/>
      <c r="BE570" s="1645"/>
      <c r="BF570" s="1645"/>
      <c r="BG570" s="1645"/>
      <c r="BH570" s="1645"/>
      <c r="BI570" s="1645"/>
      <c r="BJ570" s="1645"/>
      <c r="BK570" s="1645"/>
      <c r="BL570" s="1645"/>
      <c r="BM570" s="1645"/>
      <c r="BN570" s="1645"/>
      <c r="BO570" s="1645"/>
      <c r="BP570" s="1645"/>
      <c r="BQ570" s="1645"/>
      <c r="BR570" s="1645"/>
      <c r="BS570" s="1645"/>
      <c r="BT570" s="1645"/>
      <c r="BU570" s="1645"/>
      <c r="BV570" s="1645"/>
      <c r="BW570" s="1645"/>
      <c r="BX570" s="1645"/>
      <c r="BY570" s="1645"/>
      <c r="BZ570" s="1645"/>
      <c r="CA570" s="1645"/>
      <c r="CB570" s="1645"/>
      <c r="CC570" s="1645"/>
      <c r="CD570" s="1645"/>
      <c r="CE570" s="1645"/>
      <c r="CF570" s="1325"/>
    </row>
    <row customHeight="1" ht="5.25" hidden="1">
      <c r="A571" s="1802"/>
      <c r="B571" s="1645"/>
      <c r="C571" s="1645"/>
      <c r="D571" s="2589"/>
      <c r="E571" s="1052"/>
      <c r="F571" s="1053"/>
      <c r="G571" s="1053"/>
      <c r="H571" s="1054"/>
      <c r="I571" s="1054"/>
      <c r="J571" s="1054"/>
      <c r="K571" s="1054"/>
      <c r="L571" s="1054"/>
      <c r="M571" s="1054"/>
      <c r="N571" s="1054"/>
      <c r="O571" s="1054"/>
      <c r="P571" s="1054"/>
      <c r="Q571" s="1054"/>
      <c r="R571" s="955"/>
      <c r="S571" s="1055"/>
      <c r="T571" s="727"/>
      <c r="U571" s="2383"/>
      <c r="V571" s="2383"/>
      <c r="W571" s="1645"/>
      <c r="X571" s="1645"/>
      <c r="Y571" s="1645"/>
      <c r="Z571" s="1645"/>
      <c r="AA571" s="1645"/>
      <c r="AB571" s="1645"/>
      <c r="AC571" s="1046"/>
      <c r="AD571" s="1047"/>
      <c r="AE571" s="1645"/>
      <c r="AF571" s="1645"/>
      <c r="AG571" s="1645"/>
      <c r="AH571" s="1645"/>
      <c r="AI571" s="1645"/>
      <c r="AJ571" s="1645"/>
      <c r="AK571" s="1645"/>
      <c r="AL571" s="1645"/>
      <c r="AM571" s="1645"/>
      <c r="AN571" s="1645"/>
      <c r="AO571" s="1645"/>
      <c r="AP571" s="1645"/>
      <c r="AQ571" s="1645"/>
      <c r="AR571" s="1645"/>
      <c r="AS571" s="1645"/>
      <c r="AT571" s="1645"/>
      <c r="AU571" s="1645"/>
      <c r="AV571" s="1645"/>
      <c r="AW571" s="1645"/>
      <c r="AX571" s="1645"/>
      <c r="AY571" s="1645"/>
      <c r="AZ571" s="1645"/>
      <c r="BA571" s="1645"/>
      <c r="BB571" s="1645"/>
      <c r="BC571" s="1645"/>
      <c r="BD571" s="1645"/>
      <c r="BE571" s="1645"/>
      <c r="BF571" s="1645"/>
      <c r="BG571" s="1645"/>
      <c r="BH571" s="1645"/>
      <c r="BI571" s="1645"/>
      <c r="BJ571" s="1645"/>
      <c r="BK571" s="1645"/>
      <c r="BL571" s="1645"/>
      <c r="BM571" s="1645"/>
      <c r="BN571" s="1645"/>
      <c r="BO571" s="1645"/>
      <c r="BP571" s="1645"/>
      <c r="BQ571" s="1645"/>
      <c r="BR571" s="1645"/>
      <c r="BS571" s="1645"/>
      <c r="BT571" s="1645"/>
      <c r="BU571" s="1645"/>
      <c r="BV571" s="1645"/>
      <c r="BW571" s="1645"/>
      <c r="BX571" s="1645"/>
      <c r="BY571" s="1645"/>
      <c r="BZ571" s="1645"/>
      <c r="CA571" s="1645"/>
      <c r="CB571" s="1645"/>
      <c r="CC571" s="1645"/>
      <c r="CD571" s="1645"/>
      <c r="CE571" s="1645"/>
      <c r="CF571" s="1325"/>
    </row>
    <row customHeight="1" ht="15" hidden="1">
      <c r="A572" s="632" t="s">
        <v>332</v>
      </c>
      <c r="B572" s="633"/>
      <c r="C572" s="633" t="s">
        <v>22</v>
      </c>
      <c r="D572" s="2587" t="s">
        <v>1149</v>
      </c>
      <c r="E572" s="2386" t="s">
        <v>196</v>
      </c>
      <c r="F572" s="2387"/>
      <c r="G572" s="2388"/>
      <c r="H572" s="2392" t="str">
        <f>IF(A572="","",INDEX(DIFFERENTIATION_UNMERGE_VD,MATCH(A572,DIFFERENTIATION_ID_DIFF,0)))</f>
        <v>Производство тепловой энергии. Некомбинированная выработка</v>
      </c>
      <c r="I572" s="2392"/>
      <c r="J572" s="2392"/>
      <c r="K572" s="2392"/>
      <c r="L572" s="2392"/>
      <c r="M572" s="2392"/>
      <c r="N572" s="2392"/>
      <c r="O572" s="2392"/>
      <c r="P572" s="2392"/>
      <c r="Q572" s="2392"/>
      <c r="R572" s="2392"/>
      <c r="S572" s="728"/>
      <c r="T572" s="725"/>
      <c r="U572" s="634"/>
      <c r="V572" s="634"/>
      <c r="W572" s="635"/>
      <c r="X572" s="635"/>
      <c r="Y572" s="635"/>
      <c r="Z572" s="635"/>
      <c r="AA572" s="636"/>
      <c r="AB572" s="637"/>
      <c r="AC572" s="2384"/>
      <c r="AD572" s="638"/>
      <c r="AE572" s="639" t="s">
        <v>22</v>
      </c>
      <c r="AF572" s="639"/>
      <c r="AG572" s="640" t="s">
        <v>1082</v>
      </c>
      <c r="AH572" s="641">
        <v>3</v>
      </c>
      <c r="AI572" s="634"/>
      <c r="AJ572" s="634"/>
      <c r="AK572" s="634"/>
      <c r="AL572" s="634"/>
      <c r="AM572" s="634"/>
      <c r="AN572" s="634"/>
      <c r="AO572" s="634"/>
      <c r="AP572" s="634"/>
      <c r="AQ572" s="634"/>
      <c r="AR572" s="634"/>
      <c r="AS572" s="634"/>
      <c r="AT572" s="634"/>
      <c r="AU572" s="634"/>
      <c r="AV572" s="634"/>
      <c r="AW572" s="634"/>
      <c r="AX572" s="634"/>
      <c r="AY572" s="634"/>
      <c r="AZ572" s="634"/>
      <c r="BA572" s="634"/>
      <c r="BB572" s="634"/>
      <c r="BC572" s="634"/>
      <c r="BD572" s="634"/>
      <c r="BE572" s="634"/>
      <c r="BF572" s="634"/>
      <c r="BG572" s="634"/>
      <c r="BH572" s="634"/>
      <c r="BI572" s="634"/>
      <c r="BJ572" s="634"/>
      <c r="BK572" s="634"/>
      <c r="BL572" s="634"/>
      <c r="BM572" s="634"/>
      <c r="BN572" s="634"/>
      <c r="BO572" s="634"/>
      <c r="BP572" s="634"/>
      <c r="BQ572" s="634"/>
      <c r="BR572" s="634"/>
      <c r="BS572" s="634"/>
      <c r="BT572" s="634"/>
      <c r="BU572" s="634"/>
      <c r="BV572" s="635"/>
      <c r="BW572" s="635"/>
      <c r="BX572" s="635"/>
      <c r="BY572" s="635"/>
      <c r="BZ572" s="635"/>
      <c r="CA572" s="635"/>
      <c r="CB572" s="635"/>
      <c r="CC572" s="635"/>
      <c r="CD572" s="635"/>
      <c r="CE572" s="635"/>
      <c r="CF572" s="1859"/>
    </row>
    <row customHeight="1" ht="15" hidden="1">
      <c r="A573" s="632"/>
      <c r="B573" s="633"/>
      <c r="C573" s="633"/>
      <c r="D573" s="2588"/>
      <c r="E573" s="2386" t="s">
        <v>1037</v>
      </c>
      <c r="F573" s="2387"/>
      <c r="G573" s="2388"/>
      <c r="H573" s="2392" t="str">
        <f>IF(A572="","",INDEX(DIFFERENTIATION_UNMERGE_AREA,MATCH(A572,DIFFERENTIATION_ID_DIFF,0)))</f>
        <v>Территория 7</v>
      </c>
      <c r="I573" s="2392"/>
      <c r="J573" s="2392"/>
      <c r="K573" s="2392"/>
      <c r="L573" s="2392"/>
      <c r="M573" s="2392"/>
      <c r="N573" s="2392"/>
      <c r="O573" s="2392"/>
      <c r="P573" s="2392"/>
      <c r="Q573" s="2392"/>
      <c r="R573" s="2392"/>
      <c r="S573" s="728"/>
      <c r="T573" s="725"/>
      <c r="U573" s="634"/>
      <c r="V573" s="634"/>
      <c r="W573" s="635"/>
      <c r="X573" s="635"/>
      <c r="Y573" s="635"/>
      <c r="Z573" s="635"/>
      <c r="AA573" s="636"/>
      <c r="AB573" s="637"/>
      <c r="AC573" s="2384"/>
      <c r="AD573" s="638"/>
      <c r="AE573" s="639"/>
      <c r="AF573" s="639"/>
      <c r="AG573" s="640"/>
      <c r="AH573" s="641"/>
      <c r="AI573" s="634"/>
      <c r="AJ573" s="634"/>
      <c r="AK573" s="634"/>
      <c r="AL573" s="634"/>
      <c r="AM573" s="634"/>
      <c r="AN573" s="634"/>
      <c r="AO573" s="634"/>
      <c r="AP573" s="634"/>
      <c r="AQ573" s="634"/>
      <c r="AR573" s="634"/>
      <c r="AS573" s="634"/>
      <c r="AT573" s="634"/>
      <c r="AU573" s="634"/>
      <c r="AV573" s="634"/>
      <c r="AW573" s="634"/>
      <c r="AX573" s="634"/>
      <c r="AY573" s="634"/>
      <c r="AZ573" s="634"/>
      <c r="BA573" s="634"/>
      <c r="BB573" s="634"/>
      <c r="BC573" s="634"/>
      <c r="BD573" s="634"/>
      <c r="BE573" s="634"/>
      <c r="BF573" s="634"/>
      <c r="BG573" s="634"/>
      <c r="BH573" s="634"/>
      <c r="BI573" s="634"/>
      <c r="BJ573" s="634"/>
      <c r="BK573" s="634"/>
      <c r="BL573" s="634"/>
      <c r="BM573" s="634"/>
      <c r="BN573" s="634"/>
      <c r="BO573" s="634"/>
      <c r="BP573" s="634"/>
      <c r="BQ573" s="634"/>
      <c r="BR573" s="634"/>
      <c r="BS573" s="634"/>
      <c r="BT573" s="634"/>
      <c r="BU573" s="634"/>
      <c r="BV573" s="635"/>
      <c r="BW573" s="635"/>
      <c r="BX573" s="635"/>
      <c r="BY573" s="635"/>
      <c r="BZ573" s="635"/>
      <c r="CA573" s="635"/>
      <c r="CB573" s="635"/>
      <c r="CC573" s="635"/>
      <c r="CD573" s="635"/>
      <c r="CE573" s="635"/>
      <c r="CF573" s="1859"/>
    </row>
    <row customHeight="1" ht="15" hidden="1">
      <c r="A574" s="632"/>
      <c r="B574" s="633"/>
      <c r="C574" s="633"/>
      <c r="D574" s="2588"/>
      <c r="E574" s="2386" t="s">
        <v>1038</v>
      </c>
      <c r="F574" s="2387"/>
      <c r="G574" s="2388"/>
      <c r="H574" s="2392" t="str">
        <f>IF(A572="","",INDEX(DIFFERENTIATION_UNMERGE_SYSTEM,MATCH(A572,DIFFERENTIATION_ID_DIFF,0)))</f>
        <v>с. Натальино, ул. Школьная, 13А, котельная № 4-22</v>
      </c>
      <c r="I574" s="2392"/>
      <c r="J574" s="2392"/>
      <c r="K574" s="2392"/>
      <c r="L574" s="2392"/>
      <c r="M574" s="2392"/>
      <c r="N574" s="2392"/>
      <c r="O574" s="2392"/>
      <c r="P574" s="2392"/>
      <c r="Q574" s="2392"/>
      <c r="R574" s="2392"/>
      <c r="S574" s="728"/>
      <c r="T574" s="725"/>
      <c r="U574" s="634"/>
      <c r="V574" s="634"/>
      <c r="W574" s="635"/>
      <c r="X574" s="635"/>
      <c r="Y574" s="635"/>
      <c r="Z574" s="635"/>
      <c r="AA574" s="636"/>
      <c r="AB574" s="637"/>
      <c r="AC574" s="2384"/>
      <c r="AD574" s="638"/>
      <c r="AE574" s="639"/>
      <c r="AF574" s="639"/>
      <c r="AG574" s="640"/>
      <c r="AH574" s="641"/>
      <c r="AI574" s="634"/>
      <c r="AJ574" s="634"/>
      <c r="AK574" s="634"/>
      <c r="AL574" s="634"/>
      <c r="AM574" s="634"/>
      <c r="AN574" s="634"/>
      <c r="AO574" s="634"/>
      <c r="AP574" s="634"/>
      <c r="AQ574" s="634"/>
      <c r="AR574" s="634"/>
      <c r="AS574" s="634"/>
      <c r="AT574" s="634"/>
      <c r="AU574" s="634"/>
      <c r="AV574" s="634"/>
      <c r="AW574" s="634"/>
      <c r="AX574" s="634"/>
      <c r="AY574" s="634"/>
      <c r="AZ574" s="634"/>
      <c r="BA574" s="634"/>
      <c r="BB574" s="634"/>
      <c r="BC574" s="634"/>
      <c r="BD574" s="634"/>
      <c r="BE574" s="634"/>
      <c r="BF574" s="634"/>
      <c r="BG574" s="634"/>
      <c r="BH574" s="634"/>
      <c r="BI574" s="634"/>
      <c r="BJ574" s="634"/>
      <c r="BK574" s="634"/>
      <c r="BL574" s="634"/>
      <c r="BM574" s="634"/>
      <c r="BN574" s="634"/>
      <c r="BO574" s="634"/>
      <c r="BP574" s="634"/>
      <c r="BQ574" s="634"/>
      <c r="BR574" s="634"/>
      <c r="BS574" s="634"/>
      <c r="BT574" s="634"/>
      <c r="BU574" s="634"/>
      <c r="BV574" s="635"/>
      <c r="BW574" s="635"/>
      <c r="BX574" s="635"/>
      <c r="BY574" s="635"/>
      <c r="BZ574" s="635"/>
      <c r="CA574" s="635"/>
      <c r="CB574" s="635"/>
      <c r="CC574" s="635"/>
      <c r="CD574" s="635"/>
      <c r="CE574" s="635"/>
      <c r="CF574" s="1859"/>
    </row>
    <row customHeight="1" ht="24.75" hidden="1">
      <c r="A575" s="1815"/>
      <c r="B575" s="1169"/>
      <c r="C575" s="421"/>
      <c r="D575" s="2588"/>
      <c r="E575" s="2385" t="s">
        <v>1083</v>
      </c>
      <c r="F575" s="2385"/>
      <c r="G575" s="2385"/>
      <c r="H575" s="2385"/>
      <c r="I575" s="2385"/>
      <c r="J575" s="2385"/>
      <c r="K575" s="2385"/>
      <c r="L575" s="2385"/>
      <c r="M575" s="2385"/>
      <c r="N575" s="2385"/>
      <c r="O575" s="2385"/>
      <c r="P575" s="2385"/>
      <c r="Q575" s="567">
        <f>SUMIF(T576:T577,"i",Q576:Q577)</f>
        <v>0</v>
      </c>
      <c r="R575" s="1026"/>
      <c r="S575" s="1807" t="s">
        <v>1084</v>
      </c>
      <c r="T575" s="726" t="s">
        <v>1085</v>
      </c>
      <c r="U575" s="2383">
        <v>1</v>
      </c>
      <c r="V575" s="2383" t="s">
        <v>1048</v>
      </c>
      <c r="W575" s="1169"/>
      <c r="X575" s="1169"/>
      <c r="Y575" s="1169"/>
      <c r="Z575" s="1169"/>
      <c r="AA575" s="1645"/>
      <c r="AB575" s="1169"/>
      <c r="AC575" s="2384"/>
      <c r="AD575" s="638"/>
      <c r="AE575" s="1169"/>
      <c r="AF575" s="1169"/>
      <c r="AG575" s="1645"/>
      <c r="AH575" s="1645"/>
      <c r="AI575" s="1645"/>
      <c r="AJ575" s="1645"/>
      <c r="AK575" s="1645"/>
      <c r="AL575" s="1645"/>
      <c r="AM575" s="1645"/>
      <c r="AN575" s="1645"/>
      <c r="AO575" s="1645"/>
      <c r="AP575" s="1645"/>
      <c r="AQ575" s="1645"/>
      <c r="AR575" s="1645"/>
      <c r="AS575" s="1645"/>
      <c r="AT575" s="1645"/>
      <c r="AU575" s="1645"/>
      <c r="AV575" s="1645"/>
      <c r="AW575" s="1645"/>
      <c r="AX575" s="1645"/>
      <c r="AY575" s="1645"/>
      <c r="AZ575" s="1645"/>
      <c r="BA575" s="1645"/>
      <c r="BB575" s="1645"/>
      <c r="BC575" s="1645"/>
      <c r="BD575" s="1645"/>
      <c r="BE575" s="1645"/>
      <c r="BF575" s="1645"/>
      <c r="BG575" s="1645"/>
      <c r="BH575" s="1645"/>
      <c r="BI575" s="1645"/>
      <c r="BJ575" s="1645"/>
      <c r="BK575" s="1645"/>
      <c r="BL575" s="1645"/>
      <c r="BM575" s="1645"/>
      <c r="BN575" s="1645"/>
      <c r="BO575" s="1645"/>
      <c r="BP575" s="1645"/>
      <c r="BQ575" s="1645"/>
      <c r="BR575" s="1645"/>
      <c r="BS575" s="1645"/>
      <c r="BT575" s="1645"/>
      <c r="BU575" s="1645"/>
      <c r="BV575" s="1169"/>
      <c r="BW575" s="1169"/>
      <c r="BX575" s="1169"/>
      <c r="BY575" s="1169"/>
      <c r="BZ575" s="1169"/>
      <c r="CA575" s="1169"/>
      <c r="CB575" s="1169"/>
      <c r="CC575" s="1169"/>
      <c r="CD575" s="1169"/>
      <c r="CE575" s="1169"/>
      <c r="CF575" s="1859"/>
    </row>
    <row customHeight="1" ht="11.25" hidden="1">
      <c r="A576" s="1802"/>
      <c r="B576" s="1645"/>
      <c r="C576" s="1645"/>
      <c r="D576" s="2588"/>
      <c r="E576" s="644"/>
      <c r="F576" s="644">
        <v>0</v>
      </c>
      <c r="G576" s="644"/>
      <c r="H576" s="644"/>
      <c r="I576" s="644"/>
      <c r="J576" s="644"/>
      <c r="K576" s="644"/>
      <c r="L576" s="644"/>
      <c r="M576" s="644"/>
      <c r="N576" s="644"/>
      <c r="O576" s="644"/>
      <c r="P576" s="644"/>
      <c r="Q576" s="644"/>
      <c r="R576" s="644"/>
      <c r="S576" s="645"/>
      <c r="T576" s="727"/>
      <c r="U576" s="2383"/>
      <c r="V576" s="2383"/>
      <c r="W576" s="1645"/>
      <c r="X576" s="1645"/>
      <c r="Y576" s="1645"/>
      <c r="Z576" s="1645"/>
      <c r="AA576" s="1645"/>
      <c r="AB576" s="1169"/>
      <c r="AC576" s="2384"/>
      <c r="AD576" s="638"/>
      <c r="AE576" s="1169"/>
      <c r="AF576" s="1169"/>
      <c r="AG576" s="1645"/>
      <c r="AH576" s="1645"/>
      <c r="AI576" s="1645"/>
      <c r="AJ576" s="1645"/>
      <c r="AK576" s="1645"/>
      <c r="AL576" s="1645"/>
      <c r="AM576" s="1645"/>
      <c r="AN576" s="1645"/>
      <c r="AO576" s="1645"/>
      <c r="AP576" s="1645"/>
      <c r="AQ576" s="1645"/>
      <c r="AR576" s="1645"/>
      <c r="AS576" s="1645"/>
      <c r="AT576" s="1645"/>
      <c r="AU576" s="1645"/>
      <c r="AV576" s="1645"/>
      <c r="AW576" s="1645"/>
      <c r="AX576" s="1645"/>
      <c r="AY576" s="1645"/>
      <c r="AZ576" s="1645"/>
      <c r="BA576" s="1645"/>
      <c r="BB576" s="1645"/>
      <c r="BC576" s="1645"/>
      <c r="BD576" s="1645"/>
      <c r="BE576" s="1645"/>
      <c r="BF576" s="1645"/>
      <c r="BG576" s="1645"/>
      <c r="BH576" s="1645"/>
      <c r="BI576" s="1645"/>
      <c r="BJ576" s="1645"/>
      <c r="BK576" s="1645"/>
      <c r="BL576" s="1645"/>
      <c r="BM576" s="1645"/>
      <c r="BN576" s="1645"/>
      <c r="BO576" s="1645"/>
      <c r="BP576" s="1645"/>
      <c r="BQ576" s="1645"/>
      <c r="BR576" s="1645"/>
      <c r="BS576" s="1645"/>
      <c r="BT576" s="1645"/>
      <c r="BU576" s="1645"/>
      <c r="BV576" s="1645"/>
      <c r="BW576" s="1645"/>
      <c r="BX576" s="1645"/>
      <c r="BY576" s="1645"/>
      <c r="BZ576" s="1645"/>
      <c r="CA576" s="1645"/>
      <c r="CB576" s="1645"/>
      <c r="CC576" s="1645"/>
      <c r="CD576" s="1645"/>
      <c r="CE576" s="1645"/>
      <c r="CF576" s="1859"/>
    </row>
    <row customHeight="1" ht="11.25" hidden="1">
      <c r="A577" s="1815"/>
      <c r="B577" s="1169"/>
      <c r="C577" s="421"/>
      <c r="D577" s="2588"/>
      <c r="E577" s="658" t="s">
        <v>22</v>
      </c>
      <c r="F577" s="1177" t="s">
        <v>22</v>
      </c>
      <c r="G577" s="1177" t="s">
        <v>1088</v>
      </c>
      <c r="H577" s="660" t="s">
        <v>22</v>
      </c>
      <c r="I577" s="660"/>
      <c r="J577" s="660"/>
      <c r="K577" s="660"/>
      <c r="L577" s="660"/>
      <c r="M577" s="660"/>
      <c r="N577" s="660"/>
      <c r="O577" s="660"/>
      <c r="P577" s="660"/>
      <c r="Q577" s="660"/>
      <c r="R577" s="661"/>
      <c r="S577" s="662"/>
      <c r="T577" s="727"/>
      <c r="U577" s="2383"/>
      <c r="V577" s="2383"/>
      <c r="W577" s="1169"/>
      <c r="X577" s="1169"/>
      <c r="Y577" s="1169"/>
      <c r="Z577" s="1169"/>
      <c r="AA577" s="1645"/>
      <c r="AB577" s="1169"/>
      <c r="AC577" s="2384"/>
      <c r="AD577" s="638"/>
      <c r="AE577" s="1169"/>
      <c r="AF577" s="1169"/>
      <c r="AG577" s="1645"/>
      <c r="AH577" s="1645"/>
      <c r="AI577" s="1645"/>
      <c r="AJ577" s="1645"/>
      <c r="AK577" s="1645"/>
      <c r="AL577" s="1645"/>
      <c r="AM577" s="1645"/>
      <c r="AN577" s="1645"/>
      <c r="AO577" s="1645"/>
      <c r="AP577" s="1645"/>
      <c r="AQ577" s="1645"/>
      <c r="AR577" s="1645"/>
      <c r="AS577" s="1645"/>
      <c r="AT577" s="1645"/>
      <c r="AU577" s="1645"/>
      <c r="AV577" s="1645"/>
      <c r="AW577" s="1645"/>
      <c r="AX577" s="1645"/>
      <c r="AY577" s="1645"/>
      <c r="AZ577" s="1645"/>
      <c r="BA577" s="1645"/>
      <c r="BB577" s="1645"/>
      <c r="BC577" s="1645"/>
      <c r="BD577" s="1645"/>
      <c r="BE577" s="1645"/>
      <c r="BF577" s="1645"/>
      <c r="BG577" s="1645"/>
      <c r="BH577" s="1645"/>
      <c r="BI577" s="1645"/>
      <c r="BJ577" s="1645"/>
      <c r="BK577" s="1645"/>
      <c r="BL577" s="1645"/>
      <c r="BM577" s="1645"/>
      <c r="BN577" s="1645"/>
      <c r="BO577" s="1645"/>
      <c r="BP577" s="1645"/>
      <c r="BQ577" s="1645"/>
      <c r="BR577" s="1645"/>
      <c r="BS577" s="1645"/>
      <c r="BT577" s="1645"/>
      <c r="BU577" s="1645"/>
      <c r="BV577" s="1169"/>
      <c r="BW577" s="1169"/>
      <c r="BX577" s="1169"/>
      <c r="BY577" s="1169"/>
      <c r="BZ577" s="1169"/>
      <c r="CA577" s="1169"/>
      <c r="CB577" s="1169"/>
      <c r="CC577" s="1169"/>
      <c r="CD577" s="1169"/>
      <c r="CE577" s="1169"/>
      <c r="CF577" s="1859"/>
    </row>
    <row customHeight="1" ht="5.25" hidden="1">
      <c r="A578" s="1802"/>
      <c r="B578" s="1645"/>
      <c r="C578" s="1645"/>
      <c r="D578" s="2588"/>
      <c r="E578" s="1048"/>
      <c r="F578" s="1048"/>
      <c r="G578" s="1048"/>
      <c r="H578" s="1048"/>
      <c r="I578" s="1048"/>
      <c r="J578" s="1048"/>
      <c r="K578" s="1048"/>
      <c r="L578" s="1048"/>
      <c r="M578" s="1048"/>
      <c r="N578" s="1048"/>
      <c r="O578" s="1048"/>
      <c r="P578" s="1048"/>
      <c r="Q578" s="1049"/>
      <c r="R578" s="1050"/>
      <c r="S578" s="1051"/>
      <c r="T578" s="726" t="s">
        <v>1085</v>
      </c>
      <c r="U578" s="2383">
        <v>1</v>
      </c>
      <c r="V578" s="2383" t="s">
        <v>1048</v>
      </c>
      <c r="W578" s="1645"/>
      <c r="X578" s="1645"/>
      <c r="Y578" s="1645"/>
      <c r="Z578" s="1645"/>
      <c r="AA578" s="1645"/>
      <c r="AB578" s="1645"/>
      <c r="AC578" s="1046"/>
      <c r="AD578" s="1047"/>
      <c r="AE578" s="1645"/>
      <c r="AF578" s="1645"/>
      <c r="AG578" s="1645"/>
      <c r="AH578" s="1645"/>
      <c r="AI578" s="1645"/>
      <c r="AJ578" s="1645"/>
      <c r="AK578" s="1645"/>
      <c r="AL578" s="1645"/>
      <c r="AM578" s="1645"/>
      <c r="AN578" s="1645"/>
      <c r="AO578" s="1645"/>
      <c r="AP578" s="1645"/>
      <c r="AQ578" s="1645"/>
      <c r="AR578" s="1645"/>
      <c r="AS578" s="1645"/>
      <c r="AT578" s="1645"/>
      <c r="AU578" s="1645"/>
      <c r="AV578" s="1645"/>
      <c r="AW578" s="1645"/>
      <c r="AX578" s="1645"/>
      <c r="AY578" s="1645"/>
      <c r="AZ578" s="1645"/>
      <c r="BA578" s="1645"/>
      <c r="BB578" s="1645"/>
      <c r="BC578" s="1645"/>
      <c r="BD578" s="1645"/>
      <c r="BE578" s="1645"/>
      <c r="BF578" s="1645"/>
      <c r="BG578" s="1645"/>
      <c r="BH578" s="1645"/>
      <c r="BI578" s="1645"/>
      <c r="BJ578" s="1645"/>
      <c r="BK578" s="1645"/>
      <c r="BL578" s="1645"/>
      <c r="BM578" s="1645"/>
      <c r="BN578" s="1645"/>
      <c r="BO578" s="1645"/>
      <c r="BP578" s="1645"/>
      <c r="BQ578" s="1645"/>
      <c r="BR578" s="1645"/>
      <c r="BS578" s="1645"/>
      <c r="BT578" s="1645"/>
      <c r="BU578" s="1645"/>
      <c r="BV578" s="1645"/>
      <c r="BW578" s="1645"/>
      <c r="BX578" s="1645"/>
      <c r="BY578" s="1645"/>
      <c r="BZ578" s="1645"/>
      <c r="CA578" s="1645"/>
      <c r="CB578" s="1645"/>
      <c r="CC578" s="1645"/>
      <c r="CD578" s="1645"/>
      <c r="CE578" s="1645"/>
      <c r="CF578" s="1325"/>
    </row>
    <row customHeight="1" ht="5.25" hidden="1">
      <c r="A579" s="1802"/>
      <c r="B579" s="1645"/>
      <c r="C579" s="1645"/>
      <c r="D579" s="2588"/>
      <c r="E579" s="644"/>
      <c r="F579" s="644"/>
      <c r="G579" s="644"/>
      <c r="H579" s="644"/>
      <c r="I579" s="644"/>
      <c r="J579" s="644"/>
      <c r="K579" s="644"/>
      <c r="L579" s="644"/>
      <c r="M579" s="644"/>
      <c r="N579" s="644"/>
      <c r="O579" s="644"/>
      <c r="P579" s="644"/>
      <c r="Q579" s="644"/>
      <c r="R579" s="644"/>
      <c r="S579" s="645"/>
      <c r="T579" s="727"/>
      <c r="U579" s="2383"/>
      <c r="V579" s="2383"/>
      <c r="W579" s="1645"/>
      <c r="X579" s="1645"/>
      <c r="Y579" s="1645"/>
      <c r="Z579" s="1645"/>
      <c r="AA579" s="1645"/>
      <c r="AB579" s="1645"/>
      <c r="AC579" s="1046"/>
      <c r="AD579" s="1047"/>
      <c r="AE579" s="1645"/>
      <c r="AF579" s="1645"/>
      <c r="AG579" s="1645"/>
      <c r="AH579" s="1645"/>
      <c r="AI579" s="1645"/>
      <c r="AJ579" s="1645"/>
      <c r="AK579" s="1645"/>
      <c r="AL579" s="1645"/>
      <c r="AM579" s="1645"/>
      <c r="AN579" s="1645"/>
      <c r="AO579" s="1645"/>
      <c r="AP579" s="1645"/>
      <c r="AQ579" s="1645"/>
      <c r="AR579" s="1645"/>
      <c r="AS579" s="1645"/>
      <c r="AT579" s="1645"/>
      <c r="AU579" s="1645"/>
      <c r="AV579" s="1645"/>
      <c r="AW579" s="1645"/>
      <c r="AX579" s="1645"/>
      <c r="AY579" s="1645"/>
      <c r="AZ579" s="1645"/>
      <c r="BA579" s="1645"/>
      <c r="BB579" s="1645"/>
      <c r="BC579" s="1645"/>
      <c r="BD579" s="1645"/>
      <c r="BE579" s="1645"/>
      <c r="BF579" s="1645"/>
      <c r="BG579" s="1645"/>
      <c r="BH579" s="1645"/>
      <c r="BI579" s="1645"/>
      <c r="BJ579" s="1645"/>
      <c r="BK579" s="1645"/>
      <c r="BL579" s="1645"/>
      <c r="BM579" s="1645"/>
      <c r="BN579" s="1645"/>
      <c r="BO579" s="1645"/>
      <c r="BP579" s="1645"/>
      <c r="BQ579" s="1645"/>
      <c r="BR579" s="1645"/>
      <c r="BS579" s="1645"/>
      <c r="BT579" s="1645"/>
      <c r="BU579" s="1645"/>
      <c r="BV579" s="1645"/>
      <c r="BW579" s="1645"/>
      <c r="BX579" s="1645"/>
      <c r="BY579" s="1645"/>
      <c r="BZ579" s="1645"/>
      <c r="CA579" s="1645"/>
      <c r="CB579" s="1645"/>
      <c r="CC579" s="1645"/>
      <c r="CD579" s="1645"/>
      <c r="CE579" s="1645"/>
      <c r="CF579" s="1325"/>
    </row>
    <row customHeight="1" ht="5.25" hidden="1">
      <c r="A580" s="1802"/>
      <c r="B580" s="1645"/>
      <c r="C580" s="1645"/>
      <c r="D580" s="2589"/>
      <c r="E580" s="1052"/>
      <c r="F580" s="1053"/>
      <c r="G580" s="1053"/>
      <c r="H580" s="1054"/>
      <c r="I580" s="1054"/>
      <c r="J580" s="1054"/>
      <c r="K580" s="1054"/>
      <c r="L580" s="1054"/>
      <c r="M580" s="1054"/>
      <c r="N580" s="1054"/>
      <c r="O580" s="1054"/>
      <c r="P580" s="1054"/>
      <c r="Q580" s="1054"/>
      <c r="R580" s="955"/>
      <c r="S580" s="1055"/>
      <c r="T580" s="727"/>
      <c r="U580" s="2383"/>
      <c r="V580" s="2383"/>
      <c r="W580" s="1645"/>
      <c r="X580" s="1645"/>
      <c r="Y580" s="1645"/>
      <c r="Z580" s="1645"/>
      <c r="AA580" s="1645"/>
      <c r="AB580" s="1645"/>
      <c r="AC580" s="1046"/>
      <c r="AD580" s="1047"/>
      <c r="AE580" s="1645"/>
      <c r="AF580" s="1645"/>
      <c r="AG580" s="1645"/>
      <c r="AH580" s="1645"/>
      <c r="AI580" s="1645"/>
      <c r="AJ580" s="1645"/>
      <c r="AK580" s="1645"/>
      <c r="AL580" s="1645"/>
      <c r="AM580" s="1645"/>
      <c r="AN580" s="1645"/>
      <c r="AO580" s="1645"/>
      <c r="AP580" s="1645"/>
      <c r="AQ580" s="1645"/>
      <c r="AR580" s="1645"/>
      <c r="AS580" s="1645"/>
      <c r="AT580" s="1645"/>
      <c r="AU580" s="1645"/>
      <c r="AV580" s="1645"/>
      <c r="AW580" s="1645"/>
      <c r="AX580" s="1645"/>
      <c r="AY580" s="1645"/>
      <c r="AZ580" s="1645"/>
      <c r="BA580" s="1645"/>
      <c r="BB580" s="1645"/>
      <c r="BC580" s="1645"/>
      <c r="BD580" s="1645"/>
      <c r="BE580" s="1645"/>
      <c r="BF580" s="1645"/>
      <c r="BG580" s="1645"/>
      <c r="BH580" s="1645"/>
      <c r="BI580" s="1645"/>
      <c r="BJ580" s="1645"/>
      <c r="BK580" s="1645"/>
      <c r="BL580" s="1645"/>
      <c r="BM580" s="1645"/>
      <c r="BN580" s="1645"/>
      <c r="BO580" s="1645"/>
      <c r="BP580" s="1645"/>
      <c r="BQ580" s="1645"/>
      <c r="BR580" s="1645"/>
      <c r="BS580" s="1645"/>
      <c r="BT580" s="1645"/>
      <c r="BU580" s="1645"/>
      <c r="BV580" s="1645"/>
      <c r="BW580" s="1645"/>
      <c r="BX580" s="1645"/>
      <c r="BY580" s="1645"/>
      <c r="BZ580" s="1645"/>
      <c r="CA580" s="1645"/>
      <c r="CB580" s="1645"/>
      <c r="CC580" s="1645"/>
      <c r="CD580" s="1645"/>
      <c r="CE580" s="1645"/>
      <c r="CF580" s="1325"/>
    </row>
    <row customHeight="1" ht="15" hidden="1">
      <c r="A581" s="632" t="s">
        <v>335</v>
      </c>
      <c r="B581" s="633"/>
      <c r="C581" s="633" t="s">
        <v>22</v>
      </c>
      <c r="D581" s="2587" t="s">
        <v>1150</v>
      </c>
      <c r="E581" s="2386" t="s">
        <v>196</v>
      </c>
      <c r="F581" s="2387"/>
      <c r="G581" s="2388"/>
      <c r="H581" s="2392" t="str">
        <f>IF(A581="","",INDEX(DIFFERENTIATION_UNMERGE_VD,MATCH(A581,DIFFERENTIATION_ID_DIFF,0)))</f>
        <v>Производство тепловой энергии. Некомбинированная выработка</v>
      </c>
      <c r="I581" s="2392"/>
      <c r="J581" s="2392"/>
      <c r="K581" s="2392"/>
      <c r="L581" s="2392"/>
      <c r="M581" s="2392"/>
      <c r="N581" s="2392"/>
      <c r="O581" s="2392"/>
      <c r="P581" s="2392"/>
      <c r="Q581" s="2392"/>
      <c r="R581" s="2392"/>
      <c r="S581" s="728"/>
      <c r="T581" s="725"/>
      <c r="U581" s="634"/>
      <c r="V581" s="634"/>
      <c r="W581" s="635"/>
      <c r="X581" s="635"/>
      <c r="Y581" s="635"/>
      <c r="Z581" s="635"/>
      <c r="AA581" s="636"/>
      <c r="AB581" s="637"/>
      <c r="AC581" s="2384"/>
      <c r="AD581" s="638"/>
      <c r="AE581" s="639" t="s">
        <v>22</v>
      </c>
      <c r="AF581" s="639"/>
      <c r="AG581" s="640" t="s">
        <v>1082</v>
      </c>
      <c r="AH581" s="641">
        <v>3</v>
      </c>
      <c r="AI581" s="634"/>
      <c r="AJ581" s="634"/>
      <c r="AK581" s="634"/>
      <c r="AL581" s="634"/>
      <c r="AM581" s="634"/>
      <c r="AN581" s="634"/>
      <c r="AO581" s="634"/>
      <c r="AP581" s="634"/>
      <c r="AQ581" s="634"/>
      <c r="AR581" s="634"/>
      <c r="AS581" s="634"/>
      <c r="AT581" s="634"/>
      <c r="AU581" s="634"/>
      <c r="AV581" s="634"/>
      <c r="AW581" s="634"/>
      <c r="AX581" s="634"/>
      <c r="AY581" s="634"/>
      <c r="AZ581" s="634"/>
      <c r="BA581" s="634"/>
      <c r="BB581" s="634"/>
      <c r="BC581" s="634"/>
      <c r="BD581" s="634"/>
      <c r="BE581" s="634"/>
      <c r="BF581" s="634"/>
      <c r="BG581" s="634"/>
      <c r="BH581" s="634"/>
      <c r="BI581" s="634"/>
      <c r="BJ581" s="634"/>
      <c r="BK581" s="634"/>
      <c r="BL581" s="634"/>
      <c r="BM581" s="634"/>
      <c r="BN581" s="634"/>
      <c r="BO581" s="634"/>
      <c r="BP581" s="634"/>
      <c r="BQ581" s="634"/>
      <c r="BR581" s="634"/>
      <c r="BS581" s="634"/>
      <c r="BT581" s="634"/>
      <c r="BU581" s="634"/>
      <c r="BV581" s="635"/>
      <c r="BW581" s="635"/>
      <c r="BX581" s="635"/>
      <c r="BY581" s="635"/>
      <c r="BZ581" s="635"/>
      <c r="CA581" s="635"/>
      <c r="CB581" s="635"/>
      <c r="CC581" s="635"/>
      <c r="CD581" s="635"/>
      <c r="CE581" s="635"/>
      <c r="CF581" s="1859"/>
    </row>
    <row customHeight="1" ht="15" hidden="1">
      <c r="A582" s="632"/>
      <c r="B582" s="633"/>
      <c r="C582" s="633"/>
      <c r="D582" s="2588"/>
      <c r="E582" s="2386" t="s">
        <v>1037</v>
      </c>
      <c r="F582" s="2387"/>
      <c r="G582" s="2388"/>
      <c r="H582" s="2392" t="str">
        <f>IF(A581="","",INDEX(DIFFERENTIATION_UNMERGE_AREA,MATCH(A581,DIFFERENTIATION_ID_DIFF,0)))</f>
        <v>Территория 7</v>
      </c>
      <c r="I582" s="2392"/>
      <c r="J582" s="2392"/>
      <c r="K582" s="2392"/>
      <c r="L582" s="2392"/>
      <c r="M582" s="2392"/>
      <c r="N582" s="2392"/>
      <c r="O582" s="2392"/>
      <c r="P582" s="2392"/>
      <c r="Q582" s="2392"/>
      <c r="R582" s="2392"/>
      <c r="S582" s="728"/>
      <c r="T582" s="725"/>
      <c r="U582" s="634"/>
      <c r="V582" s="634"/>
      <c r="W582" s="635"/>
      <c r="X582" s="635"/>
      <c r="Y582" s="635"/>
      <c r="Z582" s="635"/>
      <c r="AA582" s="636"/>
      <c r="AB582" s="637"/>
      <c r="AC582" s="2384"/>
      <c r="AD582" s="638"/>
      <c r="AE582" s="639"/>
      <c r="AF582" s="639"/>
      <c r="AG582" s="640"/>
      <c r="AH582" s="641"/>
      <c r="AI582" s="634"/>
      <c r="AJ582" s="634"/>
      <c r="AK582" s="634"/>
      <c r="AL582" s="634"/>
      <c r="AM582" s="634"/>
      <c r="AN582" s="634"/>
      <c r="AO582" s="634"/>
      <c r="AP582" s="634"/>
      <c r="AQ582" s="634"/>
      <c r="AR582" s="634"/>
      <c r="AS582" s="634"/>
      <c r="AT582" s="634"/>
      <c r="AU582" s="634"/>
      <c r="AV582" s="634"/>
      <c r="AW582" s="634"/>
      <c r="AX582" s="634"/>
      <c r="AY582" s="634"/>
      <c r="AZ582" s="634"/>
      <c r="BA582" s="634"/>
      <c r="BB582" s="634"/>
      <c r="BC582" s="634"/>
      <c r="BD582" s="634"/>
      <c r="BE582" s="634"/>
      <c r="BF582" s="634"/>
      <c r="BG582" s="634"/>
      <c r="BH582" s="634"/>
      <c r="BI582" s="634"/>
      <c r="BJ582" s="634"/>
      <c r="BK582" s="634"/>
      <c r="BL582" s="634"/>
      <c r="BM582" s="634"/>
      <c r="BN582" s="634"/>
      <c r="BO582" s="634"/>
      <c r="BP582" s="634"/>
      <c r="BQ582" s="634"/>
      <c r="BR582" s="634"/>
      <c r="BS582" s="634"/>
      <c r="BT582" s="634"/>
      <c r="BU582" s="634"/>
      <c r="BV582" s="635"/>
      <c r="BW582" s="635"/>
      <c r="BX582" s="635"/>
      <c r="BY582" s="635"/>
      <c r="BZ582" s="635"/>
      <c r="CA582" s="635"/>
      <c r="CB582" s="635"/>
      <c r="CC582" s="635"/>
      <c r="CD582" s="635"/>
      <c r="CE582" s="635"/>
      <c r="CF582" s="1859"/>
    </row>
    <row customHeight="1" ht="15" hidden="1">
      <c r="A583" s="632"/>
      <c r="B583" s="633"/>
      <c r="C583" s="633"/>
      <c r="D583" s="2588"/>
      <c r="E583" s="2386" t="s">
        <v>1038</v>
      </c>
      <c r="F583" s="2387"/>
      <c r="G583" s="2388"/>
      <c r="H583" s="2392" t="str">
        <f>IF(A581="","",INDEX(DIFFERENTIATION_UNMERGE_SYSTEM,MATCH(A581,DIFFERENTIATION_ID_DIFF,0)))</f>
        <v>с. Сосновка,  котельная № 4-23</v>
      </c>
      <c r="I583" s="2392"/>
      <c r="J583" s="2392"/>
      <c r="K583" s="2392"/>
      <c r="L583" s="2392"/>
      <c r="M583" s="2392"/>
      <c r="N583" s="2392"/>
      <c r="O583" s="2392"/>
      <c r="P583" s="2392"/>
      <c r="Q583" s="2392"/>
      <c r="R583" s="2392"/>
      <c r="S583" s="728"/>
      <c r="T583" s="725"/>
      <c r="U583" s="634"/>
      <c r="V583" s="634"/>
      <c r="W583" s="635"/>
      <c r="X583" s="635"/>
      <c r="Y583" s="635"/>
      <c r="Z583" s="635"/>
      <c r="AA583" s="636"/>
      <c r="AB583" s="637"/>
      <c r="AC583" s="2384"/>
      <c r="AD583" s="638"/>
      <c r="AE583" s="639"/>
      <c r="AF583" s="639"/>
      <c r="AG583" s="640"/>
      <c r="AH583" s="641"/>
      <c r="AI583" s="634"/>
      <c r="AJ583" s="634"/>
      <c r="AK583" s="634"/>
      <c r="AL583" s="634"/>
      <c r="AM583" s="634"/>
      <c r="AN583" s="634"/>
      <c r="AO583" s="634"/>
      <c r="AP583" s="634"/>
      <c r="AQ583" s="634"/>
      <c r="AR583" s="634"/>
      <c r="AS583" s="634"/>
      <c r="AT583" s="634"/>
      <c r="AU583" s="634"/>
      <c r="AV583" s="634"/>
      <c r="AW583" s="634"/>
      <c r="AX583" s="634"/>
      <c r="AY583" s="634"/>
      <c r="AZ583" s="634"/>
      <c r="BA583" s="634"/>
      <c r="BB583" s="634"/>
      <c r="BC583" s="634"/>
      <c r="BD583" s="634"/>
      <c r="BE583" s="634"/>
      <c r="BF583" s="634"/>
      <c r="BG583" s="634"/>
      <c r="BH583" s="634"/>
      <c r="BI583" s="634"/>
      <c r="BJ583" s="634"/>
      <c r="BK583" s="634"/>
      <c r="BL583" s="634"/>
      <c r="BM583" s="634"/>
      <c r="BN583" s="634"/>
      <c r="BO583" s="634"/>
      <c r="BP583" s="634"/>
      <c r="BQ583" s="634"/>
      <c r="BR583" s="634"/>
      <c r="BS583" s="634"/>
      <c r="BT583" s="634"/>
      <c r="BU583" s="634"/>
      <c r="BV583" s="635"/>
      <c r="BW583" s="635"/>
      <c r="BX583" s="635"/>
      <c r="BY583" s="635"/>
      <c r="BZ583" s="635"/>
      <c r="CA583" s="635"/>
      <c r="CB583" s="635"/>
      <c r="CC583" s="635"/>
      <c r="CD583" s="635"/>
      <c r="CE583" s="635"/>
      <c r="CF583" s="1859"/>
    </row>
    <row customHeight="1" ht="24.75" hidden="1">
      <c r="A584" s="1815"/>
      <c r="B584" s="1169"/>
      <c r="C584" s="421"/>
      <c r="D584" s="2588"/>
      <c r="E584" s="2385" t="s">
        <v>1083</v>
      </c>
      <c r="F584" s="2385"/>
      <c r="G584" s="2385"/>
      <c r="H584" s="2385"/>
      <c r="I584" s="2385"/>
      <c r="J584" s="2385"/>
      <c r="K584" s="2385"/>
      <c r="L584" s="2385"/>
      <c r="M584" s="2385"/>
      <c r="N584" s="2385"/>
      <c r="O584" s="2385"/>
      <c r="P584" s="2385"/>
      <c r="Q584" s="567">
        <f>SUMIF(T585:T586,"i",Q585:Q586)</f>
        <v>0</v>
      </c>
      <c r="R584" s="1026"/>
      <c r="S584" s="1807" t="s">
        <v>1084</v>
      </c>
      <c r="T584" s="726" t="s">
        <v>1085</v>
      </c>
      <c r="U584" s="2383">
        <v>1</v>
      </c>
      <c r="V584" s="2383" t="s">
        <v>1048</v>
      </c>
      <c r="W584" s="1169"/>
      <c r="X584" s="1169"/>
      <c r="Y584" s="1169"/>
      <c r="Z584" s="1169"/>
      <c r="AA584" s="1645"/>
      <c r="AB584" s="1169"/>
      <c r="AC584" s="2384"/>
      <c r="AD584" s="638"/>
      <c r="AE584" s="1169"/>
      <c r="AF584" s="1169"/>
      <c r="AG584" s="1645"/>
      <c r="AH584" s="1645"/>
      <c r="AI584" s="1645"/>
      <c r="AJ584" s="1645"/>
      <c r="AK584" s="1645"/>
      <c r="AL584" s="1645"/>
      <c r="AM584" s="1645"/>
      <c r="AN584" s="1645"/>
      <c r="AO584" s="1645"/>
      <c r="AP584" s="1645"/>
      <c r="AQ584" s="1645"/>
      <c r="AR584" s="1645"/>
      <c r="AS584" s="1645"/>
      <c r="AT584" s="1645"/>
      <c r="AU584" s="1645"/>
      <c r="AV584" s="1645"/>
      <c r="AW584" s="1645"/>
      <c r="AX584" s="1645"/>
      <c r="AY584" s="1645"/>
      <c r="AZ584" s="1645"/>
      <c r="BA584" s="1645"/>
      <c r="BB584" s="1645"/>
      <c r="BC584" s="1645"/>
      <c r="BD584" s="1645"/>
      <c r="BE584" s="1645"/>
      <c r="BF584" s="1645"/>
      <c r="BG584" s="1645"/>
      <c r="BH584" s="1645"/>
      <c r="BI584" s="1645"/>
      <c r="BJ584" s="1645"/>
      <c r="BK584" s="1645"/>
      <c r="BL584" s="1645"/>
      <c r="BM584" s="1645"/>
      <c r="BN584" s="1645"/>
      <c r="BO584" s="1645"/>
      <c r="BP584" s="1645"/>
      <c r="BQ584" s="1645"/>
      <c r="BR584" s="1645"/>
      <c r="BS584" s="1645"/>
      <c r="BT584" s="1645"/>
      <c r="BU584" s="1645"/>
      <c r="BV584" s="1169"/>
      <c r="BW584" s="1169"/>
      <c r="BX584" s="1169"/>
      <c r="BY584" s="1169"/>
      <c r="BZ584" s="1169"/>
      <c r="CA584" s="1169"/>
      <c r="CB584" s="1169"/>
      <c r="CC584" s="1169"/>
      <c r="CD584" s="1169"/>
      <c r="CE584" s="1169"/>
      <c r="CF584" s="1859"/>
    </row>
    <row customHeight="1" ht="11.25" hidden="1">
      <c r="A585" s="1802"/>
      <c r="B585" s="1645"/>
      <c r="C585" s="1645"/>
      <c r="D585" s="2588"/>
      <c r="E585" s="644"/>
      <c r="F585" s="644">
        <v>0</v>
      </c>
      <c r="G585" s="644"/>
      <c r="H585" s="644"/>
      <c r="I585" s="644"/>
      <c r="J585" s="644"/>
      <c r="K585" s="644"/>
      <c r="L585" s="644"/>
      <c r="M585" s="644"/>
      <c r="N585" s="644"/>
      <c r="O585" s="644"/>
      <c r="P585" s="644"/>
      <c r="Q585" s="644"/>
      <c r="R585" s="644"/>
      <c r="S585" s="645"/>
      <c r="T585" s="727"/>
      <c r="U585" s="2383"/>
      <c r="V585" s="2383"/>
      <c r="W585" s="1645"/>
      <c r="X585" s="1645"/>
      <c r="Y585" s="1645"/>
      <c r="Z585" s="1645"/>
      <c r="AA585" s="1645"/>
      <c r="AB585" s="1169"/>
      <c r="AC585" s="2384"/>
      <c r="AD585" s="638"/>
      <c r="AE585" s="1169"/>
      <c r="AF585" s="1169"/>
      <c r="AG585" s="1645"/>
      <c r="AH585" s="1645"/>
      <c r="AI585" s="1645"/>
      <c r="AJ585" s="1645"/>
      <c r="AK585" s="1645"/>
      <c r="AL585" s="1645"/>
      <c r="AM585" s="1645"/>
      <c r="AN585" s="1645"/>
      <c r="AO585" s="1645"/>
      <c r="AP585" s="1645"/>
      <c r="AQ585" s="1645"/>
      <c r="AR585" s="1645"/>
      <c r="AS585" s="1645"/>
      <c r="AT585" s="1645"/>
      <c r="AU585" s="1645"/>
      <c r="AV585" s="1645"/>
      <c r="AW585" s="1645"/>
      <c r="AX585" s="1645"/>
      <c r="AY585" s="1645"/>
      <c r="AZ585" s="1645"/>
      <c r="BA585" s="1645"/>
      <c r="BB585" s="1645"/>
      <c r="BC585" s="1645"/>
      <c r="BD585" s="1645"/>
      <c r="BE585" s="1645"/>
      <c r="BF585" s="1645"/>
      <c r="BG585" s="1645"/>
      <c r="BH585" s="1645"/>
      <c r="BI585" s="1645"/>
      <c r="BJ585" s="1645"/>
      <c r="BK585" s="1645"/>
      <c r="BL585" s="1645"/>
      <c r="BM585" s="1645"/>
      <c r="BN585" s="1645"/>
      <c r="BO585" s="1645"/>
      <c r="BP585" s="1645"/>
      <c r="BQ585" s="1645"/>
      <c r="BR585" s="1645"/>
      <c r="BS585" s="1645"/>
      <c r="BT585" s="1645"/>
      <c r="BU585" s="1645"/>
      <c r="BV585" s="1645"/>
      <c r="BW585" s="1645"/>
      <c r="BX585" s="1645"/>
      <c r="BY585" s="1645"/>
      <c r="BZ585" s="1645"/>
      <c r="CA585" s="1645"/>
      <c r="CB585" s="1645"/>
      <c r="CC585" s="1645"/>
      <c r="CD585" s="1645"/>
      <c r="CE585" s="1645"/>
      <c r="CF585" s="1859"/>
    </row>
    <row customHeight="1" ht="11.25" hidden="1">
      <c r="A586" s="1815"/>
      <c r="B586" s="1169"/>
      <c r="C586" s="421"/>
      <c r="D586" s="2588"/>
      <c r="E586" s="658" t="s">
        <v>22</v>
      </c>
      <c r="F586" s="1177" t="s">
        <v>22</v>
      </c>
      <c r="G586" s="1177" t="s">
        <v>1088</v>
      </c>
      <c r="H586" s="660" t="s">
        <v>22</v>
      </c>
      <c r="I586" s="660"/>
      <c r="J586" s="660"/>
      <c r="K586" s="660"/>
      <c r="L586" s="660"/>
      <c r="M586" s="660"/>
      <c r="N586" s="660"/>
      <c r="O586" s="660"/>
      <c r="P586" s="660"/>
      <c r="Q586" s="660"/>
      <c r="R586" s="661"/>
      <c r="S586" s="662"/>
      <c r="T586" s="727"/>
      <c r="U586" s="2383"/>
      <c r="V586" s="2383"/>
      <c r="W586" s="1169"/>
      <c r="X586" s="1169"/>
      <c r="Y586" s="1169"/>
      <c r="Z586" s="1169"/>
      <c r="AA586" s="1645"/>
      <c r="AB586" s="1169"/>
      <c r="AC586" s="2384"/>
      <c r="AD586" s="638"/>
      <c r="AE586" s="1169"/>
      <c r="AF586" s="1169"/>
      <c r="AG586" s="1645"/>
      <c r="AH586" s="1645"/>
      <c r="AI586" s="1645"/>
      <c r="AJ586" s="1645"/>
      <c r="AK586" s="1645"/>
      <c r="AL586" s="1645"/>
      <c r="AM586" s="1645"/>
      <c r="AN586" s="1645"/>
      <c r="AO586" s="1645"/>
      <c r="AP586" s="1645"/>
      <c r="AQ586" s="1645"/>
      <c r="AR586" s="1645"/>
      <c r="AS586" s="1645"/>
      <c r="AT586" s="1645"/>
      <c r="AU586" s="1645"/>
      <c r="AV586" s="1645"/>
      <c r="AW586" s="1645"/>
      <c r="AX586" s="1645"/>
      <c r="AY586" s="1645"/>
      <c r="AZ586" s="1645"/>
      <c r="BA586" s="1645"/>
      <c r="BB586" s="1645"/>
      <c r="BC586" s="1645"/>
      <c r="BD586" s="1645"/>
      <c r="BE586" s="1645"/>
      <c r="BF586" s="1645"/>
      <c r="BG586" s="1645"/>
      <c r="BH586" s="1645"/>
      <c r="BI586" s="1645"/>
      <c r="BJ586" s="1645"/>
      <c r="BK586" s="1645"/>
      <c r="BL586" s="1645"/>
      <c r="BM586" s="1645"/>
      <c r="BN586" s="1645"/>
      <c r="BO586" s="1645"/>
      <c r="BP586" s="1645"/>
      <c r="BQ586" s="1645"/>
      <c r="BR586" s="1645"/>
      <c r="BS586" s="1645"/>
      <c r="BT586" s="1645"/>
      <c r="BU586" s="1645"/>
      <c r="BV586" s="1169"/>
      <c r="BW586" s="1169"/>
      <c r="BX586" s="1169"/>
      <c r="BY586" s="1169"/>
      <c r="BZ586" s="1169"/>
      <c r="CA586" s="1169"/>
      <c r="CB586" s="1169"/>
      <c r="CC586" s="1169"/>
      <c r="CD586" s="1169"/>
      <c r="CE586" s="1169"/>
      <c r="CF586" s="1859"/>
    </row>
    <row customHeight="1" ht="5.25" hidden="1">
      <c r="A587" s="1802"/>
      <c r="B587" s="1645"/>
      <c r="C587" s="1645"/>
      <c r="D587" s="2588"/>
      <c r="E587" s="1048"/>
      <c r="F587" s="1048"/>
      <c r="G587" s="1048"/>
      <c r="H587" s="1048"/>
      <c r="I587" s="1048"/>
      <c r="J587" s="1048"/>
      <c r="K587" s="1048"/>
      <c r="L587" s="1048"/>
      <c r="M587" s="1048"/>
      <c r="N587" s="1048"/>
      <c r="O587" s="1048"/>
      <c r="P587" s="1048"/>
      <c r="Q587" s="1049"/>
      <c r="R587" s="1050"/>
      <c r="S587" s="1051"/>
      <c r="T587" s="726" t="s">
        <v>1085</v>
      </c>
      <c r="U587" s="2383">
        <v>1</v>
      </c>
      <c r="V587" s="2383" t="s">
        <v>1048</v>
      </c>
      <c r="W587" s="1645"/>
      <c r="X587" s="1645"/>
      <c r="Y587" s="1645"/>
      <c r="Z587" s="1645"/>
      <c r="AA587" s="1645"/>
      <c r="AB587" s="1645"/>
      <c r="AC587" s="1046"/>
      <c r="AD587" s="1047"/>
      <c r="AE587" s="1645"/>
      <c r="AF587" s="1645"/>
      <c r="AG587" s="1645"/>
      <c r="AH587" s="1645"/>
      <c r="AI587" s="1645"/>
      <c r="AJ587" s="1645"/>
      <c r="AK587" s="1645"/>
      <c r="AL587" s="1645"/>
      <c r="AM587" s="1645"/>
      <c r="AN587" s="1645"/>
      <c r="AO587" s="1645"/>
      <c r="AP587" s="1645"/>
      <c r="AQ587" s="1645"/>
      <c r="AR587" s="1645"/>
      <c r="AS587" s="1645"/>
      <c r="AT587" s="1645"/>
      <c r="AU587" s="1645"/>
      <c r="AV587" s="1645"/>
      <c r="AW587" s="1645"/>
      <c r="AX587" s="1645"/>
      <c r="AY587" s="1645"/>
      <c r="AZ587" s="1645"/>
      <c r="BA587" s="1645"/>
      <c r="BB587" s="1645"/>
      <c r="BC587" s="1645"/>
      <c r="BD587" s="1645"/>
      <c r="BE587" s="1645"/>
      <c r="BF587" s="1645"/>
      <c r="BG587" s="1645"/>
      <c r="BH587" s="1645"/>
      <c r="BI587" s="1645"/>
      <c r="BJ587" s="1645"/>
      <c r="BK587" s="1645"/>
      <c r="BL587" s="1645"/>
      <c r="BM587" s="1645"/>
      <c r="BN587" s="1645"/>
      <c r="BO587" s="1645"/>
      <c r="BP587" s="1645"/>
      <c r="BQ587" s="1645"/>
      <c r="BR587" s="1645"/>
      <c r="BS587" s="1645"/>
      <c r="BT587" s="1645"/>
      <c r="BU587" s="1645"/>
      <c r="BV587" s="1645"/>
      <c r="BW587" s="1645"/>
      <c r="BX587" s="1645"/>
      <c r="BY587" s="1645"/>
      <c r="BZ587" s="1645"/>
      <c r="CA587" s="1645"/>
      <c r="CB587" s="1645"/>
      <c r="CC587" s="1645"/>
      <c r="CD587" s="1645"/>
      <c r="CE587" s="1645"/>
      <c r="CF587" s="1325"/>
    </row>
    <row customHeight="1" ht="5.25" hidden="1">
      <c r="A588" s="1802"/>
      <c r="B588" s="1645"/>
      <c r="C588" s="1645"/>
      <c r="D588" s="2588"/>
      <c r="E588" s="644"/>
      <c r="F588" s="644"/>
      <c r="G588" s="644"/>
      <c r="H588" s="644"/>
      <c r="I588" s="644"/>
      <c r="J588" s="644"/>
      <c r="K588" s="644"/>
      <c r="L588" s="644"/>
      <c r="M588" s="644"/>
      <c r="N588" s="644"/>
      <c r="O588" s="644"/>
      <c r="P588" s="644"/>
      <c r="Q588" s="644"/>
      <c r="R588" s="644"/>
      <c r="S588" s="645"/>
      <c r="T588" s="727"/>
      <c r="U588" s="2383"/>
      <c r="V588" s="2383"/>
      <c r="W588" s="1645"/>
      <c r="X588" s="1645"/>
      <c r="Y588" s="1645"/>
      <c r="Z588" s="1645"/>
      <c r="AA588" s="1645"/>
      <c r="AB588" s="1645"/>
      <c r="AC588" s="1046"/>
      <c r="AD588" s="1047"/>
      <c r="AE588" s="1645"/>
      <c r="AF588" s="1645"/>
      <c r="AG588" s="1645"/>
      <c r="AH588" s="1645"/>
      <c r="AI588" s="1645"/>
      <c r="AJ588" s="1645"/>
      <c r="AK588" s="1645"/>
      <c r="AL588" s="1645"/>
      <c r="AM588" s="1645"/>
      <c r="AN588" s="1645"/>
      <c r="AO588" s="1645"/>
      <c r="AP588" s="1645"/>
      <c r="AQ588" s="1645"/>
      <c r="AR588" s="1645"/>
      <c r="AS588" s="1645"/>
      <c r="AT588" s="1645"/>
      <c r="AU588" s="1645"/>
      <c r="AV588" s="1645"/>
      <c r="AW588" s="1645"/>
      <c r="AX588" s="1645"/>
      <c r="AY588" s="1645"/>
      <c r="AZ588" s="1645"/>
      <c r="BA588" s="1645"/>
      <c r="BB588" s="1645"/>
      <c r="BC588" s="1645"/>
      <c r="BD588" s="1645"/>
      <c r="BE588" s="1645"/>
      <c r="BF588" s="1645"/>
      <c r="BG588" s="1645"/>
      <c r="BH588" s="1645"/>
      <c r="BI588" s="1645"/>
      <c r="BJ588" s="1645"/>
      <c r="BK588" s="1645"/>
      <c r="BL588" s="1645"/>
      <c r="BM588" s="1645"/>
      <c r="BN588" s="1645"/>
      <c r="BO588" s="1645"/>
      <c r="BP588" s="1645"/>
      <c r="BQ588" s="1645"/>
      <c r="BR588" s="1645"/>
      <c r="BS588" s="1645"/>
      <c r="BT588" s="1645"/>
      <c r="BU588" s="1645"/>
      <c r="BV588" s="1645"/>
      <c r="BW588" s="1645"/>
      <c r="BX588" s="1645"/>
      <c r="BY588" s="1645"/>
      <c r="BZ588" s="1645"/>
      <c r="CA588" s="1645"/>
      <c r="CB588" s="1645"/>
      <c r="CC588" s="1645"/>
      <c r="CD588" s="1645"/>
      <c r="CE588" s="1645"/>
      <c r="CF588" s="1325"/>
    </row>
    <row customHeight="1" ht="5.25" hidden="1">
      <c r="A589" s="1802"/>
      <c r="B589" s="1645"/>
      <c r="C589" s="1645"/>
      <c r="D589" s="2589"/>
      <c r="E589" s="1052"/>
      <c r="F589" s="1053"/>
      <c r="G589" s="1053"/>
      <c r="H589" s="1054"/>
      <c r="I589" s="1054"/>
      <c r="J589" s="1054"/>
      <c r="K589" s="1054"/>
      <c r="L589" s="1054"/>
      <c r="M589" s="1054"/>
      <c r="N589" s="1054"/>
      <c r="O589" s="1054"/>
      <c r="P589" s="1054"/>
      <c r="Q589" s="1054"/>
      <c r="R589" s="955"/>
      <c r="S589" s="1055"/>
      <c r="T589" s="727"/>
      <c r="U589" s="2383"/>
      <c r="V589" s="2383"/>
      <c r="W589" s="1645"/>
      <c r="X589" s="1645"/>
      <c r="Y589" s="1645"/>
      <c r="Z589" s="1645"/>
      <c r="AA589" s="1645"/>
      <c r="AB589" s="1645"/>
      <c r="AC589" s="1046"/>
      <c r="AD589" s="1047"/>
      <c r="AE589" s="1645"/>
      <c r="AF589" s="1645"/>
      <c r="AG589" s="1645"/>
      <c r="AH589" s="1645"/>
      <c r="AI589" s="1645"/>
      <c r="AJ589" s="1645"/>
      <c r="AK589" s="1645"/>
      <c r="AL589" s="1645"/>
      <c r="AM589" s="1645"/>
      <c r="AN589" s="1645"/>
      <c r="AO589" s="1645"/>
      <c r="AP589" s="1645"/>
      <c r="AQ589" s="1645"/>
      <c r="AR589" s="1645"/>
      <c r="AS589" s="1645"/>
      <c r="AT589" s="1645"/>
      <c r="AU589" s="1645"/>
      <c r="AV589" s="1645"/>
      <c r="AW589" s="1645"/>
      <c r="AX589" s="1645"/>
      <c r="AY589" s="1645"/>
      <c r="AZ589" s="1645"/>
      <c r="BA589" s="1645"/>
      <c r="BB589" s="1645"/>
      <c r="BC589" s="1645"/>
      <c r="BD589" s="1645"/>
      <c r="BE589" s="1645"/>
      <c r="BF589" s="1645"/>
      <c r="BG589" s="1645"/>
      <c r="BH589" s="1645"/>
      <c r="BI589" s="1645"/>
      <c r="BJ589" s="1645"/>
      <c r="BK589" s="1645"/>
      <c r="BL589" s="1645"/>
      <c r="BM589" s="1645"/>
      <c r="BN589" s="1645"/>
      <c r="BO589" s="1645"/>
      <c r="BP589" s="1645"/>
      <c r="BQ589" s="1645"/>
      <c r="BR589" s="1645"/>
      <c r="BS589" s="1645"/>
      <c r="BT589" s="1645"/>
      <c r="BU589" s="1645"/>
      <c r="BV589" s="1645"/>
      <c r="BW589" s="1645"/>
      <c r="BX589" s="1645"/>
      <c r="BY589" s="1645"/>
      <c r="BZ589" s="1645"/>
      <c r="CA589" s="1645"/>
      <c r="CB589" s="1645"/>
      <c r="CC589" s="1645"/>
      <c r="CD589" s="1645"/>
      <c r="CE589" s="1645"/>
      <c r="CF589" s="1325"/>
    </row>
    <row customHeight="1" ht="15" hidden="1">
      <c r="A590" s="632" t="s">
        <v>338</v>
      </c>
      <c r="B590" s="633"/>
      <c r="C590" s="633" t="s">
        <v>22</v>
      </c>
      <c r="D590" s="2587" t="s">
        <v>1151</v>
      </c>
      <c r="E590" s="2386" t="s">
        <v>196</v>
      </c>
      <c r="F590" s="2387"/>
      <c r="G590" s="2388"/>
      <c r="H590" s="2392" t="str">
        <f>IF(A590="","",INDEX(DIFFERENTIATION_UNMERGE_VD,MATCH(A590,DIFFERENTIATION_ID_DIFF,0)))</f>
        <v>Производство тепловой энергии. Некомбинированная выработка</v>
      </c>
      <c r="I590" s="2392"/>
      <c r="J590" s="2392"/>
      <c r="K590" s="2392"/>
      <c r="L590" s="2392"/>
      <c r="M590" s="2392"/>
      <c r="N590" s="2392"/>
      <c r="O590" s="2392"/>
      <c r="P590" s="2392"/>
      <c r="Q590" s="2392"/>
      <c r="R590" s="2392"/>
      <c r="S590" s="728"/>
      <c r="T590" s="725"/>
      <c r="U590" s="634"/>
      <c r="V590" s="634"/>
      <c r="W590" s="635"/>
      <c r="X590" s="635"/>
      <c r="Y590" s="635"/>
      <c r="Z590" s="635"/>
      <c r="AA590" s="636"/>
      <c r="AB590" s="637"/>
      <c r="AC590" s="2384"/>
      <c r="AD590" s="638"/>
      <c r="AE590" s="639" t="s">
        <v>22</v>
      </c>
      <c r="AF590" s="639"/>
      <c r="AG590" s="640" t="s">
        <v>1082</v>
      </c>
      <c r="AH590" s="641">
        <v>3</v>
      </c>
      <c r="AI590" s="634"/>
      <c r="AJ590" s="634"/>
      <c r="AK590" s="634"/>
      <c r="AL590" s="634"/>
      <c r="AM590" s="634"/>
      <c r="AN590" s="634"/>
      <c r="AO590" s="634"/>
      <c r="AP590" s="634"/>
      <c r="AQ590" s="634"/>
      <c r="AR590" s="634"/>
      <c r="AS590" s="634"/>
      <c r="AT590" s="634"/>
      <c r="AU590" s="634"/>
      <c r="AV590" s="634"/>
      <c r="AW590" s="634"/>
      <c r="AX590" s="634"/>
      <c r="AY590" s="634"/>
      <c r="AZ590" s="634"/>
      <c r="BA590" s="634"/>
      <c r="BB590" s="634"/>
      <c r="BC590" s="634"/>
      <c r="BD590" s="634"/>
      <c r="BE590" s="634"/>
      <c r="BF590" s="634"/>
      <c r="BG590" s="634"/>
      <c r="BH590" s="634"/>
      <c r="BI590" s="634"/>
      <c r="BJ590" s="634"/>
      <c r="BK590" s="634"/>
      <c r="BL590" s="634"/>
      <c r="BM590" s="634"/>
      <c r="BN590" s="634"/>
      <c r="BO590" s="634"/>
      <c r="BP590" s="634"/>
      <c r="BQ590" s="634"/>
      <c r="BR590" s="634"/>
      <c r="BS590" s="634"/>
      <c r="BT590" s="634"/>
      <c r="BU590" s="634"/>
      <c r="BV590" s="635"/>
      <c r="BW590" s="635"/>
      <c r="BX590" s="635"/>
      <c r="BY590" s="635"/>
      <c r="BZ590" s="635"/>
      <c r="CA590" s="635"/>
      <c r="CB590" s="635"/>
      <c r="CC590" s="635"/>
      <c r="CD590" s="635"/>
      <c r="CE590" s="635"/>
      <c r="CF590" s="1859"/>
    </row>
    <row customHeight="1" ht="15" hidden="1">
      <c r="A591" s="632"/>
      <c r="B591" s="633"/>
      <c r="C591" s="633"/>
      <c r="D591" s="2588"/>
      <c r="E591" s="2386" t="s">
        <v>1037</v>
      </c>
      <c r="F591" s="2387"/>
      <c r="G591" s="2388"/>
      <c r="H591" s="2392" t="str">
        <f>IF(A590="","",INDEX(DIFFERENTIATION_UNMERGE_AREA,MATCH(A590,DIFFERENTIATION_ID_DIFF,0)))</f>
        <v>Территория 7</v>
      </c>
      <c r="I591" s="2392"/>
      <c r="J591" s="2392"/>
      <c r="K591" s="2392"/>
      <c r="L591" s="2392"/>
      <c r="M591" s="2392"/>
      <c r="N591" s="2392"/>
      <c r="O591" s="2392"/>
      <c r="P591" s="2392"/>
      <c r="Q591" s="2392"/>
      <c r="R591" s="2392"/>
      <c r="S591" s="728"/>
      <c r="T591" s="725"/>
      <c r="U591" s="634"/>
      <c r="V591" s="634"/>
      <c r="W591" s="635"/>
      <c r="X591" s="635"/>
      <c r="Y591" s="635"/>
      <c r="Z591" s="635"/>
      <c r="AA591" s="636"/>
      <c r="AB591" s="637"/>
      <c r="AC591" s="2384"/>
      <c r="AD591" s="638"/>
      <c r="AE591" s="639"/>
      <c r="AF591" s="639"/>
      <c r="AG591" s="640"/>
      <c r="AH591" s="641"/>
      <c r="AI591" s="634"/>
      <c r="AJ591" s="634"/>
      <c r="AK591" s="634"/>
      <c r="AL591" s="634"/>
      <c r="AM591" s="634"/>
      <c r="AN591" s="634"/>
      <c r="AO591" s="634"/>
      <c r="AP591" s="634"/>
      <c r="AQ591" s="634"/>
      <c r="AR591" s="634"/>
      <c r="AS591" s="634"/>
      <c r="AT591" s="634"/>
      <c r="AU591" s="634"/>
      <c r="AV591" s="634"/>
      <c r="AW591" s="634"/>
      <c r="AX591" s="634"/>
      <c r="AY591" s="634"/>
      <c r="AZ591" s="634"/>
      <c r="BA591" s="634"/>
      <c r="BB591" s="634"/>
      <c r="BC591" s="634"/>
      <c r="BD591" s="634"/>
      <c r="BE591" s="634"/>
      <c r="BF591" s="634"/>
      <c r="BG591" s="634"/>
      <c r="BH591" s="634"/>
      <c r="BI591" s="634"/>
      <c r="BJ591" s="634"/>
      <c r="BK591" s="634"/>
      <c r="BL591" s="634"/>
      <c r="BM591" s="634"/>
      <c r="BN591" s="634"/>
      <c r="BO591" s="634"/>
      <c r="BP591" s="634"/>
      <c r="BQ591" s="634"/>
      <c r="BR591" s="634"/>
      <c r="BS591" s="634"/>
      <c r="BT591" s="634"/>
      <c r="BU591" s="634"/>
      <c r="BV591" s="635"/>
      <c r="BW591" s="635"/>
      <c r="BX591" s="635"/>
      <c r="BY591" s="635"/>
      <c r="BZ591" s="635"/>
      <c r="CA591" s="635"/>
      <c r="CB591" s="635"/>
      <c r="CC591" s="635"/>
      <c r="CD591" s="635"/>
      <c r="CE591" s="635"/>
      <c r="CF591" s="1859"/>
    </row>
    <row customHeight="1" ht="15" hidden="1">
      <c r="A592" s="632"/>
      <c r="B592" s="633"/>
      <c r="C592" s="633"/>
      <c r="D592" s="2588"/>
      <c r="E592" s="2386" t="s">
        <v>1038</v>
      </c>
      <c r="F592" s="2387"/>
      <c r="G592" s="2388"/>
      <c r="H592" s="2392" t="str">
        <f>IF(A590="","",INDEX(DIFFERENTIATION_UNMERGE_SYSTEM,MATCH(A590,DIFFERENTIATION_ID_DIFF,0)))</f>
        <v>с. Красноселки, ул. Центральная, 6А, котельная № 4-24</v>
      </c>
      <c r="I592" s="2392"/>
      <c r="J592" s="2392"/>
      <c r="K592" s="2392"/>
      <c r="L592" s="2392"/>
      <c r="M592" s="2392"/>
      <c r="N592" s="2392"/>
      <c r="O592" s="2392"/>
      <c r="P592" s="2392"/>
      <c r="Q592" s="2392"/>
      <c r="R592" s="2392"/>
      <c r="S592" s="728"/>
      <c r="T592" s="725"/>
      <c r="U592" s="634"/>
      <c r="V592" s="634"/>
      <c r="W592" s="635"/>
      <c r="X592" s="635"/>
      <c r="Y592" s="635"/>
      <c r="Z592" s="635"/>
      <c r="AA592" s="636"/>
      <c r="AB592" s="637"/>
      <c r="AC592" s="2384"/>
      <c r="AD592" s="638"/>
      <c r="AE592" s="639"/>
      <c r="AF592" s="639"/>
      <c r="AG592" s="640"/>
      <c r="AH592" s="641"/>
      <c r="AI592" s="634"/>
      <c r="AJ592" s="634"/>
      <c r="AK592" s="634"/>
      <c r="AL592" s="634"/>
      <c r="AM592" s="634"/>
      <c r="AN592" s="634"/>
      <c r="AO592" s="634"/>
      <c r="AP592" s="634"/>
      <c r="AQ592" s="634"/>
      <c r="AR592" s="634"/>
      <c r="AS592" s="634"/>
      <c r="AT592" s="634"/>
      <c r="AU592" s="634"/>
      <c r="AV592" s="634"/>
      <c r="AW592" s="634"/>
      <c r="AX592" s="634"/>
      <c r="AY592" s="634"/>
      <c r="AZ592" s="634"/>
      <c r="BA592" s="634"/>
      <c r="BB592" s="634"/>
      <c r="BC592" s="634"/>
      <c r="BD592" s="634"/>
      <c r="BE592" s="634"/>
      <c r="BF592" s="634"/>
      <c r="BG592" s="634"/>
      <c r="BH592" s="634"/>
      <c r="BI592" s="634"/>
      <c r="BJ592" s="634"/>
      <c r="BK592" s="634"/>
      <c r="BL592" s="634"/>
      <c r="BM592" s="634"/>
      <c r="BN592" s="634"/>
      <c r="BO592" s="634"/>
      <c r="BP592" s="634"/>
      <c r="BQ592" s="634"/>
      <c r="BR592" s="634"/>
      <c r="BS592" s="634"/>
      <c r="BT592" s="634"/>
      <c r="BU592" s="634"/>
      <c r="BV592" s="635"/>
      <c r="BW592" s="635"/>
      <c r="BX592" s="635"/>
      <c r="BY592" s="635"/>
      <c r="BZ592" s="635"/>
      <c r="CA592" s="635"/>
      <c r="CB592" s="635"/>
      <c r="CC592" s="635"/>
      <c r="CD592" s="635"/>
      <c r="CE592" s="635"/>
      <c r="CF592" s="1859"/>
    </row>
    <row customHeight="1" ht="24.75" hidden="1">
      <c r="A593" s="1815"/>
      <c r="B593" s="1169"/>
      <c r="C593" s="421"/>
      <c r="D593" s="2588"/>
      <c r="E593" s="2385" t="s">
        <v>1083</v>
      </c>
      <c r="F593" s="2385"/>
      <c r="G593" s="2385"/>
      <c r="H593" s="2385"/>
      <c r="I593" s="2385"/>
      <c r="J593" s="2385"/>
      <c r="K593" s="2385"/>
      <c r="L593" s="2385"/>
      <c r="M593" s="2385"/>
      <c r="N593" s="2385"/>
      <c r="O593" s="2385"/>
      <c r="P593" s="2385"/>
      <c r="Q593" s="567">
        <f>SUMIF(T594:T595,"i",Q594:Q595)</f>
        <v>0</v>
      </c>
      <c r="R593" s="1026"/>
      <c r="S593" s="1807" t="s">
        <v>1084</v>
      </c>
      <c r="T593" s="726" t="s">
        <v>1085</v>
      </c>
      <c r="U593" s="2383">
        <v>1</v>
      </c>
      <c r="V593" s="2383" t="s">
        <v>1048</v>
      </c>
      <c r="W593" s="1169"/>
      <c r="X593" s="1169"/>
      <c r="Y593" s="1169"/>
      <c r="Z593" s="1169"/>
      <c r="AA593" s="1645"/>
      <c r="AB593" s="1169"/>
      <c r="AC593" s="2384"/>
      <c r="AD593" s="638"/>
      <c r="AE593" s="1169"/>
      <c r="AF593" s="1169"/>
      <c r="AG593" s="1645"/>
      <c r="AH593" s="1645"/>
      <c r="AI593" s="1645"/>
      <c r="AJ593" s="1645"/>
      <c r="AK593" s="1645"/>
      <c r="AL593" s="1645"/>
      <c r="AM593" s="1645"/>
      <c r="AN593" s="1645"/>
      <c r="AO593" s="1645"/>
      <c r="AP593" s="1645"/>
      <c r="AQ593" s="1645"/>
      <c r="AR593" s="1645"/>
      <c r="AS593" s="1645"/>
      <c r="AT593" s="1645"/>
      <c r="AU593" s="1645"/>
      <c r="AV593" s="1645"/>
      <c r="AW593" s="1645"/>
      <c r="AX593" s="1645"/>
      <c r="AY593" s="1645"/>
      <c r="AZ593" s="1645"/>
      <c r="BA593" s="1645"/>
      <c r="BB593" s="1645"/>
      <c r="BC593" s="1645"/>
      <c r="BD593" s="1645"/>
      <c r="BE593" s="1645"/>
      <c r="BF593" s="1645"/>
      <c r="BG593" s="1645"/>
      <c r="BH593" s="1645"/>
      <c r="BI593" s="1645"/>
      <c r="BJ593" s="1645"/>
      <c r="BK593" s="1645"/>
      <c r="BL593" s="1645"/>
      <c r="BM593" s="1645"/>
      <c r="BN593" s="1645"/>
      <c r="BO593" s="1645"/>
      <c r="BP593" s="1645"/>
      <c r="BQ593" s="1645"/>
      <c r="BR593" s="1645"/>
      <c r="BS593" s="1645"/>
      <c r="BT593" s="1645"/>
      <c r="BU593" s="1645"/>
      <c r="BV593" s="1169"/>
      <c r="BW593" s="1169"/>
      <c r="BX593" s="1169"/>
      <c r="BY593" s="1169"/>
      <c r="BZ593" s="1169"/>
      <c r="CA593" s="1169"/>
      <c r="CB593" s="1169"/>
      <c r="CC593" s="1169"/>
      <c r="CD593" s="1169"/>
      <c r="CE593" s="1169"/>
      <c r="CF593" s="1859"/>
    </row>
    <row customHeight="1" ht="11.25" hidden="1">
      <c r="A594" s="1802"/>
      <c r="B594" s="1645"/>
      <c r="C594" s="1645"/>
      <c r="D594" s="2588"/>
      <c r="E594" s="644"/>
      <c r="F594" s="644">
        <v>0</v>
      </c>
      <c r="G594" s="644"/>
      <c r="H594" s="644"/>
      <c r="I594" s="644"/>
      <c r="J594" s="644"/>
      <c r="K594" s="644"/>
      <c r="L594" s="644"/>
      <c r="M594" s="644"/>
      <c r="N594" s="644"/>
      <c r="O594" s="644"/>
      <c r="P594" s="644"/>
      <c r="Q594" s="644"/>
      <c r="R594" s="644"/>
      <c r="S594" s="645"/>
      <c r="T594" s="727"/>
      <c r="U594" s="2383"/>
      <c r="V594" s="2383"/>
      <c r="W594" s="1645"/>
      <c r="X594" s="1645"/>
      <c r="Y594" s="1645"/>
      <c r="Z594" s="1645"/>
      <c r="AA594" s="1645"/>
      <c r="AB594" s="1169"/>
      <c r="AC594" s="2384"/>
      <c r="AD594" s="638"/>
      <c r="AE594" s="1169"/>
      <c r="AF594" s="1169"/>
      <c r="AG594" s="1645"/>
      <c r="AH594" s="1645"/>
      <c r="AI594" s="1645"/>
      <c r="AJ594" s="1645"/>
      <c r="AK594" s="1645"/>
      <c r="AL594" s="1645"/>
      <c r="AM594" s="1645"/>
      <c r="AN594" s="1645"/>
      <c r="AO594" s="1645"/>
      <c r="AP594" s="1645"/>
      <c r="AQ594" s="1645"/>
      <c r="AR594" s="1645"/>
      <c r="AS594" s="1645"/>
      <c r="AT594" s="1645"/>
      <c r="AU594" s="1645"/>
      <c r="AV594" s="1645"/>
      <c r="AW594" s="1645"/>
      <c r="AX594" s="1645"/>
      <c r="AY594" s="1645"/>
      <c r="AZ594" s="1645"/>
      <c r="BA594" s="1645"/>
      <c r="BB594" s="1645"/>
      <c r="BC594" s="1645"/>
      <c r="BD594" s="1645"/>
      <c r="BE594" s="1645"/>
      <c r="BF594" s="1645"/>
      <c r="BG594" s="1645"/>
      <c r="BH594" s="1645"/>
      <c r="BI594" s="1645"/>
      <c r="BJ594" s="1645"/>
      <c r="BK594" s="1645"/>
      <c r="BL594" s="1645"/>
      <c r="BM594" s="1645"/>
      <c r="BN594" s="1645"/>
      <c r="BO594" s="1645"/>
      <c r="BP594" s="1645"/>
      <c r="BQ594" s="1645"/>
      <c r="BR594" s="1645"/>
      <c r="BS594" s="1645"/>
      <c r="BT594" s="1645"/>
      <c r="BU594" s="1645"/>
      <c r="BV594" s="1645"/>
      <c r="BW594" s="1645"/>
      <c r="BX594" s="1645"/>
      <c r="BY594" s="1645"/>
      <c r="BZ594" s="1645"/>
      <c r="CA594" s="1645"/>
      <c r="CB594" s="1645"/>
      <c r="CC594" s="1645"/>
      <c r="CD594" s="1645"/>
      <c r="CE594" s="1645"/>
      <c r="CF594" s="1859"/>
    </row>
    <row customHeight="1" ht="11.25" hidden="1">
      <c r="A595" s="1815"/>
      <c r="B595" s="1169"/>
      <c r="C595" s="421"/>
      <c r="D595" s="2588"/>
      <c r="E595" s="658" t="s">
        <v>22</v>
      </c>
      <c r="F595" s="1177" t="s">
        <v>22</v>
      </c>
      <c r="G595" s="1177" t="s">
        <v>1088</v>
      </c>
      <c r="H595" s="660" t="s">
        <v>22</v>
      </c>
      <c r="I595" s="660"/>
      <c r="J595" s="660"/>
      <c r="K595" s="660"/>
      <c r="L595" s="660"/>
      <c r="M595" s="660"/>
      <c r="N595" s="660"/>
      <c r="O595" s="660"/>
      <c r="P595" s="660"/>
      <c r="Q595" s="660"/>
      <c r="R595" s="661"/>
      <c r="S595" s="662"/>
      <c r="T595" s="727"/>
      <c r="U595" s="2383"/>
      <c r="V595" s="2383"/>
      <c r="W595" s="1169"/>
      <c r="X595" s="1169"/>
      <c r="Y595" s="1169"/>
      <c r="Z595" s="1169"/>
      <c r="AA595" s="1645"/>
      <c r="AB595" s="1169"/>
      <c r="AC595" s="2384"/>
      <c r="AD595" s="638"/>
      <c r="AE595" s="1169"/>
      <c r="AF595" s="1169"/>
      <c r="AG595" s="1645"/>
      <c r="AH595" s="1645"/>
      <c r="AI595" s="1645"/>
      <c r="AJ595" s="1645"/>
      <c r="AK595" s="1645"/>
      <c r="AL595" s="1645"/>
      <c r="AM595" s="1645"/>
      <c r="AN595" s="1645"/>
      <c r="AO595" s="1645"/>
      <c r="AP595" s="1645"/>
      <c r="AQ595" s="1645"/>
      <c r="AR595" s="1645"/>
      <c r="AS595" s="1645"/>
      <c r="AT595" s="1645"/>
      <c r="AU595" s="1645"/>
      <c r="AV595" s="1645"/>
      <c r="AW595" s="1645"/>
      <c r="AX595" s="1645"/>
      <c r="AY595" s="1645"/>
      <c r="AZ595" s="1645"/>
      <c r="BA595" s="1645"/>
      <c r="BB595" s="1645"/>
      <c r="BC595" s="1645"/>
      <c r="BD595" s="1645"/>
      <c r="BE595" s="1645"/>
      <c r="BF595" s="1645"/>
      <c r="BG595" s="1645"/>
      <c r="BH595" s="1645"/>
      <c r="BI595" s="1645"/>
      <c r="BJ595" s="1645"/>
      <c r="BK595" s="1645"/>
      <c r="BL595" s="1645"/>
      <c r="BM595" s="1645"/>
      <c r="BN595" s="1645"/>
      <c r="BO595" s="1645"/>
      <c r="BP595" s="1645"/>
      <c r="BQ595" s="1645"/>
      <c r="BR595" s="1645"/>
      <c r="BS595" s="1645"/>
      <c r="BT595" s="1645"/>
      <c r="BU595" s="1645"/>
      <c r="BV595" s="1169"/>
      <c r="BW595" s="1169"/>
      <c r="BX595" s="1169"/>
      <c r="BY595" s="1169"/>
      <c r="BZ595" s="1169"/>
      <c r="CA595" s="1169"/>
      <c r="CB595" s="1169"/>
      <c r="CC595" s="1169"/>
      <c r="CD595" s="1169"/>
      <c r="CE595" s="1169"/>
      <c r="CF595" s="1859"/>
    </row>
    <row customHeight="1" ht="5.25" hidden="1">
      <c r="A596" s="1802"/>
      <c r="B596" s="1645"/>
      <c r="C596" s="1645"/>
      <c r="D596" s="2588"/>
      <c r="E596" s="1048"/>
      <c r="F596" s="1048"/>
      <c r="G596" s="1048"/>
      <c r="H596" s="1048"/>
      <c r="I596" s="1048"/>
      <c r="J596" s="1048"/>
      <c r="K596" s="1048"/>
      <c r="L596" s="1048"/>
      <c r="M596" s="1048"/>
      <c r="N596" s="1048"/>
      <c r="O596" s="1048"/>
      <c r="P596" s="1048"/>
      <c r="Q596" s="1049"/>
      <c r="R596" s="1050"/>
      <c r="S596" s="1051"/>
      <c r="T596" s="726" t="s">
        <v>1085</v>
      </c>
      <c r="U596" s="2383">
        <v>1</v>
      </c>
      <c r="V596" s="2383" t="s">
        <v>1048</v>
      </c>
      <c r="W596" s="1645"/>
      <c r="X596" s="1645"/>
      <c r="Y596" s="1645"/>
      <c r="Z596" s="1645"/>
      <c r="AA596" s="1645"/>
      <c r="AB596" s="1645"/>
      <c r="AC596" s="1046"/>
      <c r="AD596" s="1047"/>
      <c r="AE596" s="1645"/>
      <c r="AF596" s="1645"/>
      <c r="AG596" s="1645"/>
      <c r="AH596" s="1645"/>
      <c r="AI596" s="1645"/>
      <c r="AJ596" s="1645"/>
      <c r="AK596" s="1645"/>
      <c r="AL596" s="1645"/>
      <c r="AM596" s="1645"/>
      <c r="AN596" s="1645"/>
      <c r="AO596" s="1645"/>
      <c r="AP596" s="1645"/>
      <c r="AQ596" s="1645"/>
      <c r="AR596" s="1645"/>
      <c r="AS596" s="1645"/>
      <c r="AT596" s="1645"/>
      <c r="AU596" s="1645"/>
      <c r="AV596" s="1645"/>
      <c r="AW596" s="1645"/>
      <c r="AX596" s="1645"/>
      <c r="AY596" s="1645"/>
      <c r="AZ596" s="1645"/>
      <c r="BA596" s="1645"/>
      <c r="BB596" s="1645"/>
      <c r="BC596" s="1645"/>
      <c r="BD596" s="1645"/>
      <c r="BE596" s="1645"/>
      <c r="BF596" s="1645"/>
      <c r="BG596" s="1645"/>
      <c r="BH596" s="1645"/>
      <c r="BI596" s="1645"/>
      <c r="BJ596" s="1645"/>
      <c r="BK596" s="1645"/>
      <c r="BL596" s="1645"/>
      <c r="BM596" s="1645"/>
      <c r="BN596" s="1645"/>
      <c r="BO596" s="1645"/>
      <c r="BP596" s="1645"/>
      <c r="BQ596" s="1645"/>
      <c r="BR596" s="1645"/>
      <c r="BS596" s="1645"/>
      <c r="BT596" s="1645"/>
      <c r="BU596" s="1645"/>
      <c r="BV596" s="1645"/>
      <c r="BW596" s="1645"/>
      <c r="BX596" s="1645"/>
      <c r="BY596" s="1645"/>
      <c r="BZ596" s="1645"/>
      <c r="CA596" s="1645"/>
      <c r="CB596" s="1645"/>
      <c r="CC596" s="1645"/>
      <c r="CD596" s="1645"/>
      <c r="CE596" s="1645"/>
      <c r="CF596" s="1325"/>
    </row>
    <row customHeight="1" ht="5.25" hidden="1">
      <c r="A597" s="1802"/>
      <c r="B597" s="1645"/>
      <c r="C597" s="1645"/>
      <c r="D597" s="2588"/>
      <c r="E597" s="644"/>
      <c r="F597" s="644"/>
      <c r="G597" s="644"/>
      <c r="H597" s="644"/>
      <c r="I597" s="644"/>
      <c r="J597" s="644"/>
      <c r="K597" s="644"/>
      <c r="L597" s="644"/>
      <c r="M597" s="644"/>
      <c r="N597" s="644"/>
      <c r="O597" s="644"/>
      <c r="P597" s="644"/>
      <c r="Q597" s="644"/>
      <c r="R597" s="644"/>
      <c r="S597" s="645"/>
      <c r="T597" s="727"/>
      <c r="U597" s="2383"/>
      <c r="V597" s="2383"/>
      <c r="W597" s="1645"/>
      <c r="X597" s="1645"/>
      <c r="Y597" s="1645"/>
      <c r="Z597" s="1645"/>
      <c r="AA597" s="1645"/>
      <c r="AB597" s="1645"/>
      <c r="AC597" s="1046"/>
      <c r="AD597" s="1047"/>
      <c r="AE597" s="1645"/>
      <c r="AF597" s="1645"/>
      <c r="AG597" s="1645"/>
      <c r="AH597" s="1645"/>
      <c r="AI597" s="1645"/>
      <c r="AJ597" s="1645"/>
      <c r="AK597" s="1645"/>
      <c r="AL597" s="1645"/>
      <c r="AM597" s="1645"/>
      <c r="AN597" s="1645"/>
      <c r="AO597" s="1645"/>
      <c r="AP597" s="1645"/>
      <c r="AQ597" s="1645"/>
      <c r="AR597" s="1645"/>
      <c r="AS597" s="1645"/>
      <c r="AT597" s="1645"/>
      <c r="AU597" s="1645"/>
      <c r="AV597" s="1645"/>
      <c r="AW597" s="1645"/>
      <c r="AX597" s="1645"/>
      <c r="AY597" s="1645"/>
      <c r="AZ597" s="1645"/>
      <c r="BA597" s="1645"/>
      <c r="BB597" s="1645"/>
      <c r="BC597" s="1645"/>
      <c r="BD597" s="1645"/>
      <c r="BE597" s="1645"/>
      <c r="BF597" s="1645"/>
      <c r="BG597" s="1645"/>
      <c r="BH597" s="1645"/>
      <c r="BI597" s="1645"/>
      <c r="BJ597" s="1645"/>
      <c r="BK597" s="1645"/>
      <c r="BL597" s="1645"/>
      <c r="BM597" s="1645"/>
      <c r="BN597" s="1645"/>
      <c r="BO597" s="1645"/>
      <c r="BP597" s="1645"/>
      <c r="BQ597" s="1645"/>
      <c r="BR597" s="1645"/>
      <c r="BS597" s="1645"/>
      <c r="BT597" s="1645"/>
      <c r="BU597" s="1645"/>
      <c r="BV597" s="1645"/>
      <c r="BW597" s="1645"/>
      <c r="BX597" s="1645"/>
      <c r="BY597" s="1645"/>
      <c r="BZ597" s="1645"/>
      <c r="CA597" s="1645"/>
      <c r="CB597" s="1645"/>
      <c r="CC597" s="1645"/>
      <c r="CD597" s="1645"/>
      <c r="CE597" s="1645"/>
      <c r="CF597" s="1325"/>
    </row>
    <row customHeight="1" ht="5.25" hidden="1">
      <c r="A598" s="1802"/>
      <c r="B598" s="1645"/>
      <c r="C598" s="1645"/>
      <c r="D598" s="2589"/>
      <c r="E598" s="1052"/>
      <c r="F598" s="1053"/>
      <c r="G598" s="1053"/>
      <c r="H598" s="1054"/>
      <c r="I598" s="1054"/>
      <c r="J598" s="1054"/>
      <c r="K598" s="1054"/>
      <c r="L598" s="1054"/>
      <c r="M598" s="1054"/>
      <c r="N598" s="1054"/>
      <c r="O598" s="1054"/>
      <c r="P598" s="1054"/>
      <c r="Q598" s="1054"/>
      <c r="R598" s="955"/>
      <c r="S598" s="1055"/>
      <c r="T598" s="727"/>
      <c r="U598" s="2383"/>
      <c r="V598" s="2383"/>
      <c r="W598" s="1645"/>
      <c r="X598" s="1645"/>
      <c r="Y598" s="1645"/>
      <c r="Z598" s="1645"/>
      <c r="AA598" s="1645"/>
      <c r="AB598" s="1645"/>
      <c r="AC598" s="1046"/>
      <c r="AD598" s="1047"/>
      <c r="AE598" s="1645"/>
      <c r="AF598" s="1645"/>
      <c r="AG598" s="1645"/>
      <c r="AH598" s="1645"/>
      <c r="AI598" s="1645"/>
      <c r="AJ598" s="1645"/>
      <c r="AK598" s="1645"/>
      <c r="AL598" s="1645"/>
      <c r="AM598" s="1645"/>
      <c r="AN598" s="1645"/>
      <c r="AO598" s="1645"/>
      <c r="AP598" s="1645"/>
      <c r="AQ598" s="1645"/>
      <c r="AR598" s="1645"/>
      <c r="AS598" s="1645"/>
      <c r="AT598" s="1645"/>
      <c r="AU598" s="1645"/>
      <c r="AV598" s="1645"/>
      <c r="AW598" s="1645"/>
      <c r="AX598" s="1645"/>
      <c r="AY598" s="1645"/>
      <c r="AZ598" s="1645"/>
      <c r="BA598" s="1645"/>
      <c r="BB598" s="1645"/>
      <c r="BC598" s="1645"/>
      <c r="BD598" s="1645"/>
      <c r="BE598" s="1645"/>
      <c r="BF598" s="1645"/>
      <c r="BG598" s="1645"/>
      <c r="BH598" s="1645"/>
      <c r="BI598" s="1645"/>
      <c r="BJ598" s="1645"/>
      <c r="BK598" s="1645"/>
      <c r="BL598" s="1645"/>
      <c r="BM598" s="1645"/>
      <c r="BN598" s="1645"/>
      <c r="BO598" s="1645"/>
      <c r="BP598" s="1645"/>
      <c r="BQ598" s="1645"/>
      <c r="BR598" s="1645"/>
      <c r="BS598" s="1645"/>
      <c r="BT598" s="1645"/>
      <c r="BU598" s="1645"/>
      <c r="BV598" s="1645"/>
      <c r="BW598" s="1645"/>
      <c r="BX598" s="1645"/>
      <c r="BY598" s="1645"/>
      <c r="BZ598" s="1645"/>
      <c r="CA598" s="1645"/>
      <c r="CB598" s="1645"/>
      <c r="CC598" s="1645"/>
      <c r="CD598" s="1645"/>
      <c r="CE598" s="1645"/>
      <c r="CF598" s="1325"/>
    </row>
    <row customHeight="1" ht="15" hidden="1">
      <c r="A599" s="632" t="s">
        <v>341</v>
      </c>
      <c r="B599" s="633"/>
      <c r="C599" s="633" t="s">
        <v>22</v>
      </c>
      <c r="D599" s="2587" t="s">
        <v>1152</v>
      </c>
      <c r="E599" s="2386" t="s">
        <v>196</v>
      </c>
      <c r="F599" s="2387"/>
      <c r="G599" s="2388"/>
      <c r="H599" s="2392" t="str">
        <f>IF(A599="","",INDEX(DIFFERENTIATION_UNMERGE_VD,MATCH(A599,DIFFERENTIATION_ID_DIFF,0)))</f>
        <v>Производство тепловой энергии. Некомбинированная выработка</v>
      </c>
      <c r="I599" s="2392"/>
      <c r="J599" s="2392"/>
      <c r="K599" s="2392"/>
      <c r="L599" s="2392"/>
      <c r="M599" s="2392"/>
      <c r="N599" s="2392"/>
      <c r="O599" s="2392"/>
      <c r="P599" s="2392"/>
      <c r="Q599" s="2392"/>
      <c r="R599" s="2392"/>
      <c r="S599" s="728"/>
      <c r="T599" s="725"/>
      <c r="U599" s="634"/>
      <c r="V599" s="634"/>
      <c r="W599" s="635"/>
      <c r="X599" s="635"/>
      <c r="Y599" s="635"/>
      <c r="Z599" s="635"/>
      <c r="AA599" s="636"/>
      <c r="AB599" s="637"/>
      <c r="AC599" s="2384"/>
      <c r="AD599" s="638"/>
      <c r="AE599" s="639" t="s">
        <v>22</v>
      </c>
      <c r="AF599" s="639"/>
      <c r="AG599" s="640" t="s">
        <v>1082</v>
      </c>
      <c r="AH599" s="641">
        <v>3</v>
      </c>
      <c r="AI599" s="634"/>
      <c r="AJ599" s="634"/>
      <c r="AK599" s="634"/>
      <c r="AL599" s="634"/>
      <c r="AM599" s="634"/>
      <c r="AN599" s="634"/>
      <c r="AO599" s="634"/>
      <c r="AP599" s="634"/>
      <c r="AQ599" s="634"/>
      <c r="AR599" s="634"/>
      <c r="AS599" s="634"/>
      <c r="AT599" s="634"/>
      <c r="AU599" s="634"/>
      <c r="AV599" s="634"/>
      <c r="AW599" s="634"/>
      <c r="AX599" s="634"/>
      <c r="AY599" s="634"/>
      <c r="AZ599" s="634"/>
      <c r="BA599" s="634"/>
      <c r="BB599" s="634"/>
      <c r="BC599" s="634"/>
      <c r="BD599" s="634"/>
      <c r="BE599" s="634"/>
      <c r="BF599" s="634"/>
      <c r="BG599" s="634"/>
      <c r="BH599" s="634"/>
      <c r="BI599" s="634"/>
      <c r="BJ599" s="634"/>
      <c r="BK599" s="634"/>
      <c r="BL599" s="634"/>
      <c r="BM599" s="634"/>
      <c r="BN599" s="634"/>
      <c r="BO599" s="634"/>
      <c r="BP599" s="634"/>
      <c r="BQ599" s="634"/>
      <c r="BR599" s="634"/>
      <c r="BS599" s="634"/>
      <c r="BT599" s="634"/>
      <c r="BU599" s="634"/>
      <c r="BV599" s="635"/>
      <c r="BW599" s="635"/>
      <c r="BX599" s="635"/>
      <c r="BY599" s="635"/>
      <c r="BZ599" s="635"/>
      <c r="CA599" s="635"/>
      <c r="CB599" s="635"/>
      <c r="CC599" s="635"/>
      <c r="CD599" s="635"/>
      <c r="CE599" s="635"/>
      <c r="CF599" s="1859"/>
    </row>
    <row customHeight="1" ht="15" hidden="1">
      <c r="A600" s="632"/>
      <c r="B600" s="633"/>
      <c r="C600" s="633"/>
      <c r="D600" s="2588"/>
      <c r="E600" s="2386" t="s">
        <v>1037</v>
      </c>
      <c r="F600" s="2387"/>
      <c r="G600" s="2388"/>
      <c r="H600" s="2392" t="str">
        <f>IF(A599="","",INDEX(DIFFERENTIATION_UNMERGE_AREA,MATCH(A599,DIFFERENTIATION_ID_DIFF,0)))</f>
        <v>Территория 7</v>
      </c>
      <c r="I600" s="2392"/>
      <c r="J600" s="2392"/>
      <c r="K600" s="2392"/>
      <c r="L600" s="2392"/>
      <c r="M600" s="2392"/>
      <c r="N600" s="2392"/>
      <c r="O600" s="2392"/>
      <c r="P600" s="2392"/>
      <c r="Q600" s="2392"/>
      <c r="R600" s="2392"/>
      <c r="S600" s="728"/>
      <c r="T600" s="725"/>
      <c r="U600" s="634"/>
      <c r="V600" s="634"/>
      <c r="W600" s="635"/>
      <c r="X600" s="635"/>
      <c r="Y600" s="635"/>
      <c r="Z600" s="635"/>
      <c r="AA600" s="636"/>
      <c r="AB600" s="637"/>
      <c r="AC600" s="2384"/>
      <c r="AD600" s="638"/>
      <c r="AE600" s="639"/>
      <c r="AF600" s="639"/>
      <c r="AG600" s="640"/>
      <c r="AH600" s="641"/>
      <c r="AI600" s="634"/>
      <c r="AJ600" s="634"/>
      <c r="AK600" s="634"/>
      <c r="AL600" s="634"/>
      <c r="AM600" s="634"/>
      <c r="AN600" s="634"/>
      <c r="AO600" s="634"/>
      <c r="AP600" s="634"/>
      <c r="AQ600" s="634"/>
      <c r="AR600" s="634"/>
      <c r="AS600" s="634"/>
      <c r="AT600" s="634"/>
      <c r="AU600" s="634"/>
      <c r="AV600" s="634"/>
      <c r="AW600" s="634"/>
      <c r="AX600" s="634"/>
      <c r="AY600" s="634"/>
      <c r="AZ600" s="634"/>
      <c r="BA600" s="634"/>
      <c r="BB600" s="634"/>
      <c r="BC600" s="634"/>
      <c r="BD600" s="634"/>
      <c r="BE600" s="634"/>
      <c r="BF600" s="634"/>
      <c r="BG600" s="634"/>
      <c r="BH600" s="634"/>
      <c r="BI600" s="634"/>
      <c r="BJ600" s="634"/>
      <c r="BK600" s="634"/>
      <c r="BL600" s="634"/>
      <c r="BM600" s="634"/>
      <c r="BN600" s="634"/>
      <c r="BO600" s="634"/>
      <c r="BP600" s="634"/>
      <c r="BQ600" s="634"/>
      <c r="BR600" s="634"/>
      <c r="BS600" s="634"/>
      <c r="BT600" s="634"/>
      <c r="BU600" s="634"/>
      <c r="BV600" s="635"/>
      <c r="BW600" s="635"/>
      <c r="BX600" s="635"/>
      <c r="BY600" s="635"/>
      <c r="BZ600" s="635"/>
      <c r="CA600" s="635"/>
      <c r="CB600" s="635"/>
      <c r="CC600" s="635"/>
      <c r="CD600" s="635"/>
      <c r="CE600" s="635"/>
      <c r="CF600" s="1859"/>
    </row>
    <row customHeight="1" ht="15" hidden="1">
      <c r="A601" s="632"/>
      <c r="B601" s="633"/>
      <c r="C601" s="633"/>
      <c r="D601" s="2588"/>
      <c r="E601" s="2386" t="s">
        <v>1038</v>
      </c>
      <c r="F601" s="2387"/>
      <c r="G601" s="2388"/>
      <c r="H601" s="2392" t="str">
        <f>IF(A599="","",INDEX(DIFFERENTIATION_UNMERGE_SYSTEM,MATCH(A599,DIFFERENTIATION_ID_DIFF,0)))</f>
        <v>с. Переволоки, ул. Центральная, 33, 35, котельная № 4-28</v>
      </c>
      <c r="I601" s="2392"/>
      <c r="J601" s="2392"/>
      <c r="K601" s="2392"/>
      <c r="L601" s="2392"/>
      <c r="M601" s="2392"/>
      <c r="N601" s="2392"/>
      <c r="O601" s="2392"/>
      <c r="P601" s="2392"/>
      <c r="Q601" s="2392"/>
      <c r="R601" s="2392"/>
      <c r="S601" s="728"/>
      <c r="T601" s="725"/>
      <c r="U601" s="634"/>
      <c r="V601" s="634"/>
      <c r="W601" s="635"/>
      <c r="X601" s="635"/>
      <c r="Y601" s="635"/>
      <c r="Z601" s="635"/>
      <c r="AA601" s="636"/>
      <c r="AB601" s="637"/>
      <c r="AC601" s="2384"/>
      <c r="AD601" s="638"/>
      <c r="AE601" s="639"/>
      <c r="AF601" s="639"/>
      <c r="AG601" s="640"/>
      <c r="AH601" s="641"/>
      <c r="AI601" s="634"/>
      <c r="AJ601" s="634"/>
      <c r="AK601" s="634"/>
      <c r="AL601" s="634"/>
      <c r="AM601" s="634"/>
      <c r="AN601" s="634"/>
      <c r="AO601" s="634"/>
      <c r="AP601" s="634"/>
      <c r="AQ601" s="634"/>
      <c r="AR601" s="634"/>
      <c r="AS601" s="634"/>
      <c r="AT601" s="634"/>
      <c r="AU601" s="634"/>
      <c r="AV601" s="634"/>
      <c r="AW601" s="634"/>
      <c r="AX601" s="634"/>
      <c r="AY601" s="634"/>
      <c r="AZ601" s="634"/>
      <c r="BA601" s="634"/>
      <c r="BB601" s="634"/>
      <c r="BC601" s="634"/>
      <c r="BD601" s="634"/>
      <c r="BE601" s="634"/>
      <c r="BF601" s="634"/>
      <c r="BG601" s="634"/>
      <c r="BH601" s="634"/>
      <c r="BI601" s="634"/>
      <c r="BJ601" s="634"/>
      <c r="BK601" s="634"/>
      <c r="BL601" s="634"/>
      <c r="BM601" s="634"/>
      <c r="BN601" s="634"/>
      <c r="BO601" s="634"/>
      <c r="BP601" s="634"/>
      <c r="BQ601" s="634"/>
      <c r="BR601" s="634"/>
      <c r="BS601" s="634"/>
      <c r="BT601" s="634"/>
      <c r="BU601" s="634"/>
      <c r="BV601" s="635"/>
      <c r="BW601" s="635"/>
      <c r="BX601" s="635"/>
      <c r="BY601" s="635"/>
      <c r="BZ601" s="635"/>
      <c r="CA601" s="635"/>
      <c r="CB601" s="635"/>
      <c r="CC601" s="635"/>
      <c r="CD601" s="635"/>
      <c r="CE601" s="635"/>
      <c r="CF601" s="1859"/>
    </row>
    <row customHeight="1" ht="24.75" hidden="1">
      <c r="A602" s="1815"/>
      <c r="B602" s="1169"/>
      <c r="C602" s="421"/>
      <c r="D602" s="2588"/>
      <c r="E602" s="2385" t="s">
        <v>1083</v>
      </c>
      <c r="F602" s="2385"/>
      <c r="G602" s="2385"/>
      <c r="H602" s="2385"/>
      <c r="I602" s="2385"/>
      <c r="J602" s="2385"/>
      <c r="K602" s="2385"/>
      <c r="L602" s="2385"/>
      <c r="M602" s="2385"/>
      <c r="N602" s="2385"/>
      <c r="O602" s="2385"/>
      <c r="P602" s="2385"/>
      <c r="Q602" s="567">
        <f>SUMIF(T603:T604,"i",Q603:Q604)</f>
        <v>0</v>
      </c>
      <c r="R602" s="1026"/>
      <c r="S602" s="1807" t="s">
        <v>1084</v>
      </c>
      <c r="T602" s="726" t="s">
        <v>1085</v>
      </c>
      <c r="U602" s="2383">
        <v>1</v>
      </c>
      <c r="V602" s="2383" t="s">
        <v>1048</v>
      </c>
      <c r="W602" s="1169"/>
      <c r="X602" s="1169"/>
      <c r="Y602" s="1169"/>
      <c r="Z602" s="1169"/>
      <c r="AA602" s="1645"/>
      <c r="AB602" s="1169"/>
      <c r="AC602" s="2384"/>
      <c r="AD602" s="638"/>
      <c r="AE602" s="1169"/>
      <c r="AF602" s="1169"/>
      <c r="AG602" s="1645"/>
      <c r="AH602" s="1645"/>
      <c r="AI602" s="1645"/>
      <c r="AJ602" s="1645"/>
      <c r="AK602" s="1645"/>
      <c r="AL602" s="1645"/>
      <c r="AM602" s="1645"/>
      <c r="AN602" s="1645"/>
      <c r="AO602" s="1645"/>
      <c r="AP602" s="1645"/>
      <c r="AQ602" s="1645"/>
      <c r="AR602" s="1645"/>
      <c r="AS602" s="1645"/>
      <c r="AT602" s="1645"/>
      <c r="AU602" s="1645"/>
      <c r="AV602" s="1645"/>
      <c r="AW602" s="1645"/>
      <c r="AX602" s="1645"/>
      <c r="AY602" s="1645"/>
      <c r="AZ602" s="1645"/>
      <c r="BA602" s="1645"/>
      <c r="BB602" s="1645"/>
      <c r="BC602" s="1645"/>
      <c r="BD602" s="1645"/>
      <c r="BE602" s="1645"/>
      <c r="BF602" s="1645"/>
      <c r="BG602" s="1645"/>
      <c r="BH602" s="1645"/>
      <c r="BI602" s="1645"/>
      <c r="BJ602" s="1645"/>
      <c r="BK602" s="1645"/>
      <c r="BL602" s="1645"/>
      <c r="BM602" s="1645"/>
      <c r="BN602" s="1645"/>
      <c r="BO602" s="1645"/>
      <c r="BP602" s="1645"/>
      <c r="BQ602" s="1645"/>
      <c r="BR602" s="1645"/>
      <c r="BS602" s="1645"/>
      <c r="BT602" s="1645"/>
      <c r="BU602" s="1645"/>
      <c r="BV602" s="1169"/>
      <c r="BW602" s="1169"/>
      <c r="BX602" s="1169"/>
      <c r="BY602" s="1169"/>
      <c r="BZ602" s="1169"/>
      <c r="CA602" s="1169"/>
      <c r="CB602" s="1169"/>
      <c r="CC602" s="1169"/>
      <c r="CD602" s="1169"/>
      <c r="CE602" s="1169"/>
      <c r="CF602" s="1859"/>
    </row>
    <row customHeight="1" ht="11.25" hidden="1">
      <c r="A603" s="1802"/>
      <c r="B603" s="1645"/>
      <c r="C603" s="1645"/>
      <c r="D603" s="2588"/>
      <c r="E603" s="644"/>
      <c r="F603" s="644">
        <v>0</v>
      </c>
      <c r="G603" s="644"/>
      <c r="H603" s="644"/>
      <c r="I603" s="644"/>
      <c r="J603" s="644"/>
      <c r="K603" s="644"/>
      <c r="L603" s="644"/>
      <c r="M603" s="644"/>
      <c r="N603" s="644"/>
      <c r="O603" s="644"/>
      <c r="P603" s="644"/>
      <c r="Q603" s="644"/>
      <c r="R603" s="644"/>
      <c r="S603" s="645"/>
      <c r="T603" s="727"/>
      <c r="U603" s="2383"/>
      <c r="V603" s="2383"/>
      <c r="W603" s="1645"/>
      <c r="X603" s="1645"/>
      <c r="Y603" s="1645"/>
      <c r="Z603" s="1645"/>
      <c r="AA603" s="1645"/>
      <c r="AB603" s="1169"/>
      <c r="AC603" s="2384"/>
      <c r="AD603" s="638"/>
      <c r="AE603" s="1169"/>
      <c r="AF603" s="1169"/>
      <c r="AG603" s="1645"/>
      <c r="AH603" s="1645"/>
      <c r="AI603" s="1645"/>
      <c r="AJ603" s="1645"/>
      <c r="AK603" s="1645"/>
      <c r="AL603" s="1645"/>
      <c r="AM603" s="1645"/>
      <c r="AN603" s="1645"/>
      <c r="AO603" s="1645"/>
      <c r="AP603" s="1645"/>
      <c r="AQ603" s="1645"/>
      <c r="AR603" s="1645"/>
      <c r="AS603" s="1645"/>
      <c r="AT603" s="1645"/>
      <c r="AU603" s="1645"/>
      <c r="AV603" s="1645"/>
      <c r="AW603" s="1645"/>
      <c r="AX603" s="1645"/>
      <c r="AY603" s="1645"/>
      <c r="AZ603" s="1645"/>
      <c r="BA603" s="1645"/>
      <c r="BB603" s="1645"/>
      <c r="BC603" s="1645"/>
      <c r="BD603" s="1645"/>
      <c r="BE603" s="1645"/>
      <c r="BF603" s="1645"/>
      <c r="BG603" s="1645"/>
      <c r="BH603" s="1645"/>
      <c r="BI603" s="1645"/>
      <c r="BJ603" s="1645"/>
      <c r="BK603" s="1645"/>
      <c r="BL603" s="1645"/>
      <c r="BM603" s="1645"/>
      <c r="BN603" s="1645"/>
      <c r="BO603" s="1645"/>
      <c r="BP603" s="1645"/>
      <c r="BQ603" s="1645"/>
      <c r="BR603" s="1645"/>
      <c r="BS603" s="1645"/>
      <c r="BT603" s="1645"/>
      <c r="BU603" s="1645"/>
      <c r="BV603" s="1645"/>
      <c r="BW603" s="1645"/>
      <c r="BX603" s="1645"/>
      <c r="BY603" s="1645"/>
      <c r="BZ603" s="1645"/>
      <c r="CA603" s="1645"/>
      <c r="CB603" s="1645"/>
      <c r="CC603" s="1645"/>
      <c r="CD603" s="1645"/>
      <c r="CE603" s="1645"/>
      <c r="CF603" s="1859"/>
    </row>
    <row customHeight="1" ht="11.25" hidden="1">
      <c r="A604" s="1815"/>
      <c r="B604" s="1169"/>
      <c r="C604" s="421"/>
      <c r="D604" s="2588"/>
      <c r="E604" s="658" t="s">
        <v>22</v>
      </c>
      <c r="F604" s="1177" t="s">
        <v>22</v>
      </c>
      <c r="G604" s="1177" t="s">
        <v>1088</v>
      </c>
      <c r="H604" s="660" t="s">
        <v>22</v>
      </c>
      <c r="I604" s="660"/>
      <c r="J604" s="660"/>
      <c r="K604" s="660"/>
      <c r="L604" s="660"/>
      <c r="M604" s="660"/>
      <c r="N604" s="660"/>
      <c r="O604" s="660"/>
      <c r="P604" s="660"/>
      <c r="Q604" s="660"/>
      <c r="R604" s="661"/>
      <c r="S604" s="662"/>
      <c r="T604" s="727"/>
      <c r="U604" s="2383"/>
      <c r="V604" s="2383"/>
      <c r="W604" s="1169"/>
      <c r="X604" s="1169"/>
      <c r="Y604" s="1169"/>
      <c r="Z604" s="1169"/>
      <c r="AA604" s="1645"/>
      <c r="AB604" s="1169"/>
      <c r="AC604" s="2384"/>
      <c r="AD604" s="638"/>
      <c r="AE604" s="1169"/>
      <c r="AF604" s="1169"/>
      <c r="AG604" s="1645"/>
      <c r="AH604" s="1645"/>
      <c r="AI604" s="1645"/>
      <c r="AJ604" s="1645"/>
      <c r="AK604" s="1645"/>
      <c r="AL604" s="1645"/>
      <c r="AM604" s="1645"/>
      <c r="AN604" s="1645"/>
      <c r="AO604" s="1645"/>
      <c r="AP604" s="1645"/>
      <c r="AQ604" s="1645"/>
      <c r="AR604" s="1645"/>
      <c r="AS604" s="1645"/>
      <c r="AT604" s="1645"/>
      <c r="AU604" s="1645"/>
      <c r="AV604" s="1645"/>
      <c r="AW604" s="1645"/>
      <c r="AX604" s="1645"/>
      <c r="AY604" s="1645"/>
      <c r="AZ604" s="1645"/>
      <c r="BA604" s="1645"/>
      <c r="BB604" s="1645"/>
      <c r="BC604" s="1645"/>
      <c r="BD604" s="1645"/>
      <c r="BE604" s="1645"/>
      <c r="BF604" s="1645"/>
      <c r="BG604" s="1645"/>
      <c r="BH604" s="1645"/>
      <c r="BI604" s="1645"/>
      <c r="BJ604" s="1645"/>
      <c r="BK604" s="1645"/>
      <c r="BL604" s="1645"/>
      <c r="BM604" s="1645"/>
      <c r="BN604" s="1645"/>
      <c r="BO604" s="1645"/>
      <c r="BP604" s="1645"/>
      <c r="BQ604" s="1645"/>
      <c r="BR604" s="1645"/>
      <c r="BS604" s="1645"/>
      <c r="BT604" s="1645"/>
      <c r="BU604" s="1645"/>
      <c r="BV604" s="1169"/>
      <c r="BW604" s="1169"/>
      <c r="BX604" s="1169"/>
      <c r="BY604" s="1169"/>
      <c r="BZ604" s="1169"/>
      <c r="CA604" s="1169"/>
      <c r="CB604" s="1169"/>
      <c r="CC604" s="1169"/>
      <c r="CD604" s="1169"/>
      <c r="CE604" s="1169"/>
      <c r="CF604" s="1859"/>
    </row>
    <row customHeight="1" ht="5.25" hidden="1">
      <c r="A605" s="1802"/>
      <c r="B605" s="1645"/>
      <c r="C605" s="1645"/>
      <c r="D605" s="2588"/>
      <c r="E605" s="1048"/>
      <c r="F605" s="1048"/>
      <c r="G605" s="1048"/>
      <c r="H605" s="1048"/>
      <c r="I605" s="1048"/>
      <c r="J605" s="1048"/>
      <c r="K605" s="1048"/>
      <c r="L605" s="1048"/>
      <c r="M605" s="1048"/>
      <c r="N605" s="1048"/>
      <c r="O605" s="1048"/>
      <c r="P605" s="1048"/>
      <c r="Q605" s="1049"/>
      <c r="R605" s="1050"/>
      <c r="S605" s="1051"/>
      <c r="T605" s="726" t="s">
        <v>1085</v>
      </c>
      <c r="U605" s="2383">
        <v>1</v>
      </c>
      <c r="V605" s="2383" t="s">
        <v>1048</v>
      </c>
      <c r="W605" s="1645"/>
      <c r="X605" s="1645"/>
      <c r="Y605" s="1645"/>
      <c r="Z605" s="1645"/>
      <c r="AA605" s="1645"/>
      <c r="AB605" s="1645"/>
      <c r="AC605" s="1046"/>
      <c r="AD605" s="1047"/>
      <c r="AE605" s="1645"/>
      <c r="AF605" s="1645"/>
      <c r="AG605" s="1645"/>
      <c r="AH605" s="1645"/>
      <c r="AI605" s="1645"/>
      <c r="AJ605" s="1645"/>
      <c r="AK605" s="1645"/>
      <c r="AL605" s="1645"/>
      <c r="AM605" s="1645"/>
      <c r="AN605" s="1645"/>
      <c r="AO605" s="1645"/>
      <c r="AP605" s="1645"/>
      <c r="AQ605" s="1645"/>
      <c r="AR605" s="1645"/>
      <c r="AS605" s="1645"/>
      <c r="AT605" s="1645"/>
      <c r="AU605" s="1645"/>
      <c r="AV605" s="1645"/>
      <c r="AW605" s="1645"/>
      <c r="AX605" s="1645"/>
      <c r="AY605" s="1645"/>
      <c r="AZ605" s="1645"/>
      <c r="BA605" s="1645"/>
      <c r="BB605" s="1645"/>
      <c r="BC605" s="1645"/>
      <c r="BD605" s="1645"/>
      <c r="BE605" s="1645"/>
      <c r="BF605" s="1645"/>
      <c r="BG605" s="1645"/>
      <c r="BH605" s="1645"/>
      <c r="BI605" s="1645"/>
      <c r="BJ605" s="1645"/>
      <c r="BK605" s="1645"/>
      <c r="BL605" s="1645"/>
      <c r="BM605" s="1645"/>
      <c r="BN605" s="1645"/>
      <c r="BO605" s="1645"/>
      <c r="BP605" s="1645"/>
      <c r="BQ605" s="1645"/>
      <c r="BR605" s="1645"/>
      <c r="BS605" s="1645"/>
      <c r="BT605" s="1645"/>
      <c r="BU605" s="1645"/>
      <c r="BV605" s="1645"/>
      <c r="BW605" s="1645"/>
      <c r="BX605" s="1645"/>
      <c r="BY605" s="1645"/>
      <c r="BZ605" s="1645"/>
      <c r="CA605" s="1645"/>
      <c r="CB605" s="1645"/>
      <c r="CC605" s="1645"/>
      <c r="CD605" s="1645"/>
      <c r="CE605" s="1645"/>
      <c r="CF605" s="1325"/>
    </row>
    <row customHeight="1" ht="5.25" hidden="1">
      <c r="A606" s="1802"/>
      <c r="B606" s="1645"/>
      <c r="C606" s="1645"/>
      <c r="D606" s="2588"/>
      <c r="E606" s="644"/>
      <c r="F606" s="644"/>
      <c r="G606" s="644"/>
      <c r="H606" s="644"/>
      <c r="I606" s="644"/>
      <c r="J606" s="644"/>
      <c r="K606" s="644"/>
      <c r="L606" s="644"/>
      <c r="M606" s="644"/>
      <c r="N606" s="644"/>
      <c r="O606" s="644"/>
      <c r="P606" s="644"/>
      <c r="Q606" s="644"/>
      <c r="R606" s="644"/>
      <c r="S606" s="645"/>
      <c r="T606" s="727"/>
      <c r="U606" s="2383"/>
      <c r="V606" s="2383"/>
      <c r="W606" s="1645"/>
      <c r="X606" s="1645"/>
      <c r="Y606" s="1645"/>
      <c r="Z606" s="1645"/>
      <c r="AA606" s="1645"/>
      <c r="AB606" s="1645"/>
      <c r="AC606" s="1046"/>
      <c r="AD606" s="1047"/>
      <c r="AE606" s="1645"/>
      <c r="AF606" s="1645"/>
      <c r="AG606" s="1645"/>
      <c r="AH606" s="1645"/>
      <c r="AI606" s="1645"/>
      <c r="AJ606" s="1645"/>
      <c r="AK606" s="1645"/>
      <c r="AL606" s="1645"/>
      <c r="AM606" s="1645"/>
      <c r="AN606" s="1645"/>
      <c r="AO606" s="1645"/>
      <c r="AP606" s="1645"/>
      <c r="AQ606" s="1645"/>
      <c r="AR606" s="1645"/>
      <c r="AS606" s="1645"/>
      <c r="AT606" s="1645"/>
      <c r="AU606" s="1645"/>
      <c r="AV606" s="1645"/>
      <c r="AW606" s="1645"/>
      <c r="AX606" s="1645"/>
      <c r="AY606" s="1645"/>
      <c r="AZ606" s="1645"/>
      <c r="BA606" s="1645"/>
      <c r="BB606" s="1645"/>
      <c r="BC606" s="1645"/>
      <c r="BD606" s="1645"/>
      <c r="BE606" s="1645"/>
      <c r="BF606" s="1645"/>
      <c r="BG606" s="1645"/>
      <c r="BH606" s="1645"/>
      <c r="BI606" s="1645"/>
      <c r="BJ606" s="1645"/>
      <c r="BK606" s="1645"/>
      <c r="BL606" s="1645"/>
      <c r="BM606" s="1645"/>
      <c r="BN606" s="1645"/>
      <c r="BO606" s="1645"/>
      <c r="BP606" s="1645"/>
      <c r="BQ606" s="1645"/>
      <c r="BR606" s="1645"/>
      <c r="BS606" s="1645"/>
      <c r="BT606" s="1645"/>
      <c r="BU606" s="1645"/>
      <c r="BV606" s="1645"/>
      <c r="BW606" s="1645"/>
      <c r="BX606" s="1645"/>
      <c r="BY606" s="1645"/>
      <c r="BZ606" s="1645"/>
      <c r="CA606" s="1645"/>
      <c r="CB606" s="1645"/>
      <c r="CC606" s="1645"/>
      <c r="CD606" s="1645"/>
      <c r="CE606" s="1645"/>
      <c r="CF606" s="1325"/>
    </row>
    <row customHeight="1" ht="5.25" hidden="1">
      <c r="A607" s="1802"/>
      <c r="B607" s="1645"/>
      <c r="C607" s="1645"/>
      <c r="D607" s="2589"/>
      <c r="E607" s="1052"/>
      <c r="F607" s="1053"/>
      <c r="G607" s="1053"/>
      <c r="H607" s="1054"/>
      <c r="I607" s="1054"/>
      <c r="J607" s="1054"/>
      <c r="K607" s="1054"/>
      <c r="L607" s="1054"/>
      <c r="M607" s="1054"/>
      <c r="N607" s="1054"/>
      <c r="O607" s="1054"/>
      <c r="P607" s="1054"/>
      <c r="Q607" s="1054"/>
      <c r="R607" s="955"/>
      <c r="S607" s="1055"/>
      <c r="T607" s="727"/>
      <c r="U607" s="2383"/>
      <c r="V607" s="2383"/>
      <c r="W607" s="1645"/>
      <c r="X607" s="1645"/>
      <c r="Y607" s="1645"/>
      <c r="Z607" s="1645"/>
      <c r="AA607" s="1645"/>
      <c r="AB607" s="1645"/>
      <c r="AC607" s="1046"/>
      <c r="AD607" s="1047"/>
      <c r="AE607" s="1645"/>
      <c r="AF607" s="1645"/>
      <c r="AG607" s="1645"/>
      <c r="AH607" s="1645"/>
      <c r="AI607" s="1645"/>
      <c r="AJ607" s="1645"/>
      <c r="AK607" s="1645"/>
      <c r="AL607" s="1645"/>
      <c r="AM607" s="1645"/>
      <c r="AN607" s="1645"/>
      <c r="AO607" s="1645"/>
      <c r="AP607" s="1645"/>
      <c r="AQ607" s="1645"/>
      <c r="AR607" s="1645"/>
      <c r="AS607" s="1645"/>
      <c r="AT607" s="1645"/>
      <c r="AU607" s="1645"/>
      <c r="AV607" s="1645"/>
      <c r="AW607" s="1645"/>
      <c r="AX607" s="1645"/>
      <c r="AY607" s="1645"/>
      <c r="AZ607" s="1645"/>
      <c r="BA607" s="1645"/>
      <c r="BB607" s="1645"/>
      <c r="BC607" s="1645"/>
      <c r="BD607" s="1645"/>
      <c r="BE607" s="1645"/>
      <c r="BF607" s="1645"/>
      <c r="BG607" s="1645"/>
      <c r="BH607" s="1645"/>
      <c r="BI607" s="1645"/>
      <c r="BJ607" s="1645"/>
      <c r="BK607" s="1645"/>
      <c r="BL607" s="1645"/>
      <c r="BM607" s="1645"/>
      <c r="BN607" s="1645"/>
      <c r="BO607" s="1645"/>
      <c r="BP607" s="1645"/>
      <c r="BQ607" s="1645"/>
      <c r="BR607" s="1645"/>
      <c r="BS607" s="1645"/>
      <c r="BT607" s="1645"/>
      <c r="BU607" s="1645"/>
      <c r="BV607" s="1645"/>
      <c r="BW607" s="1645"/>
      <c r="BX607" s="1645"/>
      <c r="BY607" s="1645"/>
      <c r="BZ607" s="1645"/>
      <c r="CA607" s="1645"/>
      <c r="CB607" s="1645"/>
      <c r="CC607" s="1645"/>
      <c r="CD607" s="1645"/>
      <c r="CE607" s="1645"/>
      <c r="CF607" s="1325"/>
    </row>
    <row customHeight="1" ht="15" hidden="1">
      <c r="A608" s="632" t="s">
        <v>344</v>
      </c>
      <c r="B608" s="633"/>
      <c r="C608" s="633" t="s">
        <v>22</v>
      </c>
      <c r="D608" s="2587" t="s">
        <v>1153</v>
      </c>
      <c r="E608" s="2386" t="s">
        <v>196</v>
      </c>
      <c r="F608" s="2387"/>
      <c r="G608" s="2388"/>
      <c r="H608" s="2392" t="str">
        <f>IF(A608="","",INDEX(DIFFERENTIATION_UNMERGE_VD,MATCH(A608,DIFFERENTIATION_ID_DIFF,0)))</f>
        <v>Производство тепловой энергии. Некомбинированная выработка</v>
      </c>
      <c r="I608" s="2392"/>
      <c r="J608" s="2392"/>
      <c r="K608" s="2392"/>
      <c r="L608" s="2392"/>
      <c r="M608" s="2392"/>
      <c r="N608" s="2392"/>
      <c r="O608" s="2392"/>
      <c r="P608" s="2392"/>
      <c r="Q608" s="2392"/>
      <c r="R608" s="2392"/>
      <c r="S608" s="728"/>
      <c r="T608" s="725"/>
      <c r="U608" s="634"/>
      <c r="V608" s="634"/>
      <c r="W608" s="635"/>
      <c r="X608" s="635"/>
      <c r="Y608" s="635"/>
      <c r="Z608" s="635"/>
      <c r="AA608" s="636"/>
      <c r="AB608" s="637"/>
      <c r="AC608" s="2384"/>
      <c r="AD608" s="638"/>
      <c r="AE608" s="639" t="s">
        <v>22</v>
      </c>
      <c r="AF608" s="639"/>
      <c r="AG608" s="640" t="s">
        <v>1082</v>
      </c>
      <c r="AH608" s="641">
        <v>3</v>
      </c>
      <c r="AI608" s="634"/>
      <c r="AJ608" s="634"/>
      <c r="AK608" s="634"/>
      <c r="AL608" s="634"/>
      <c r="AM608" s="634"/>
      <c r="AN608" s="634"/>
      <c r="AO608" s="634"/>
      <c r="AP608" s="634"/>
      <c r="AQ608" s="634"/>
      <c r="AR608" s="634"/>
      <c r="AS608" s="634"/>
      <c r="AT608" s="634"/>
      <c r="AU608" s="634"/>
      <c r="AV608" s="634"/>
      <c r="AW608" s="634"/>
      <c r="AX608" s="634"/>
      <c r="AY608" s="634"/>
      <c r="AZ608" s="634"/>
      <c r="BA608" s="634"/>
      <c r="BB608" s="634"/>
      <c r="BC608" s="634"/>
      <c r="BD608" s="634"/>
      <c r="BE608" s="634"/>
      <c r="BF608" s="634"/>
      <c r="BG608" s="634"/>
      <c r="BH608" s="634"/>
      <c r="BI608" s="634"/>
      <c r="BJ608" s="634"/>
      <c r="BK608" s="634"/>
      <c r="BL608" s="634"/>
      <c r="BM608" s="634"/>
      <c r="BN608" s="634"/>
      <c r="BO608" s="634"/>
      <c r="BP608" s="634"/>
      <c r="BQ608" s="634"/>
      <c r="BR608" s="634"/>
      <c r="BS608" s="634"/>
      <c r="BT608" s="634"/>
      <c r="BU608" s="634"/>
      <c r="BV608" s="635"/>
      <c r="BW608" s="635"/>
      <c r="BX608" s="635"/>
      <c r="BY608" s="635"/>
      <c r="BZ608" s="635"/>
      <c r="CA608" s="635"/>
      <c r="CB608" s="635"/>
      <c r="CC608" s="635"/>
      <c r="CD608" s="635"/>
      <c r="CE608" s="635"/>
      <c r="CF608" s="1859"/>
    </row>
    <row customHeight="1" ht="15" hidden="1">
      <c r="A609" s="632"/>
      <c r="B609" s="633"/>
      <c r="C609" s="633"/>
      <c r="D609" s="2588"/>
      <c r="E609" s="2386" t="s">
        <v>1037</v>
      </c>
      <c r="F609" s="2387"/>
      <c r="G609" s="2388"/>
      <c r="H609" s="2392" t="str">
        <f>IF(A608="","",INDEX(DIFFERENTIATION_UNMERGE_AREA,MATCH(A608,DIFFERENTIATION_ID_DIFF,0)))</f>
        <v>Территория 7</v>
      </c>
      <c r="I609" s="2392"/>
      <c r="J609" s="2392"/>
      <c r="K609" s="2392"/>
      <c r="L609" s="2392"/>
      <c r="M609" s="2392"/>
      <c r="N609" s="2392"/>
      <c r="O609" s="2392"/>
      <c r="P609" s="2392"/>
      <c r="Q609" s="2392"/>
      <c r="R609" s="2392"/>
      <c r="S609" s="728"/>
      <c r="T609" s="725"/>
      <c r="U609" s="634"/>
      <c r="V609" s="634"/>
      <c r="W609" s="635"/>
      <c r="X609" s="635"/>
      <c r="Y609" s="635"/>
      <c r="Z609" s="635"/>
      <c r="AA609" s="636"/>
      <c r="AB609" s="637"/>
      <c r="AC609" s="2384"/>
      <c r="AD609" s="638"/>
      <c r="AE609" s="639"/>
      <c r="AF609" s="639"/>
      <c r="AG609" s="640"/>
      <c r="AH609" s="641"/>
      <c r="AI609" s="634"/>
      <c r="AJ609" s="634"/>
      <c r="AK609" s="634"/>
      <c r="AL609" s="634"/>
      <c r="AM609" s="634"/>
      <c r="AN609" s="634"/>
      <c r="AO609" s="634"/>
      <c r="AP609" s="634"/>
      <c r="AQ609" s="634"/>
      <c r="AR609" s="634"/>
      <c r="AS609" s="634"/>
      <c r="AT609" s="634"/>
      <c r="AU609" s="634"/>
      <c r="AV609" s="634"/>
      <c r="AW609" s="634"/>
      <c r="AX609" s="634"/>
      <c r="AY609" s="634"/>
      <c r="AZ609" s="634"/>
      <c r="BA609" s="634"/>
      <c r="BB609" s="634"/>
      <c r="BC609" s="634"/>
      <c r="BD609" s="634"/>
      <c r="BE609" s="634"/>
      <c r="BF609" s="634"/>
      <c r="BG609" s="634"/>
      <c r="BH609" s="634"/>
      <c r="BI609" s="634"/>
      <c r="BJ609" s="634"/>
      <c r="BK609" s="634"/>
      <c r="BL609" s="634"/>
      <c r="BM609" s="634"/>
      <c r="BN609" s="634"/>
      <c r="BO609" s="634"/>
      <c r="BP609" s="634"/>
      <c r="BQ609" s="634"/>
      <c r="BR609" s="634"/>
      <c r="BS609" s="634"/>
      <c r="BT609" s="634"/>
      <c r="BU609" s="634"/>
      <c r="BV609" s="635"/>
      <c r="BW609" s="635"/>
      <c r="BX609" s="635"/>
      <c r="BY609" s="635"/>
      <c r="BZ609" s="635"/>
      <c r="CA609" s="635"/>
      <c r="CB609" s="635"/>
      <c r="CC609" s="635"/>
      <c r="CD609" s="635"/>
      <c r="CE609" s="635"/>
      <c r="CF609" s="1859"/>
    </row>
    <row customHeight="1" ht="15" hidden="1">
      <c r="A610" s="632"/>
      <c r="B610" s="633"/>
      <c r="C610" s="633"/>
      <c r="D610" s="2588"/>
      <c r="E610" s="2386" t="s">
        <v>1038</v>
      </c>
      <c r="F610" s="2387"/>
      <c r="G610" s="2388"/>
      <c r="H610" s="2392" t="str">
        <f>IF(A608="","",INDEX(DIFFERENTIATION_UNMERGE_SYSTEM,MATCH(A608,DIFFERENTIATION_ID_DIFF,0)))</f>
        <v>с. Переволоки, ул. Центральная, 37, 39, котельная № 4-29</v>
      </c>
      <c r="I610" s="2392"/>
      <c r="J610" s="2392"/>
      <c r="K610" s="2392"/>
      <c r="L610" s="2392"/>
      <c r="M610" s="2392"/>
      <c r="N610" s="2392"/>
      <c r="O610" s="2392"/>
      <c r="P610" s="2392"/>
      <c r="Q610" s="2392"/>
      <c r="R610" s="2392"/>
      <c r="S610" s="728"/>
      <c r="T610" s="725"/>
      <c r="U610" s="634"/>
      <c r="V610" s="634"/>
      <c r="W610" s="635"/>
      <c r="X610" s="635"/>
      <c r="Y610" s="635"/>
      <c r="Z610" s="635"/>
      <c r="AA610" s="636"/>
      <c r="AB610" s="637"/>
      <c r="AC610" s="2384"/>
      <c r="AD610" s="638"/>
      <c r="AE610" s="639"/>
      <c r="AF610" s="639"/>
      <c r="AG610" s="640"/>
      <c r="AH610" s="641"/>
      <c r="AI610" s="634"/>
      <c r="AJ610" s="634"/>
      <c r="AK610" s="634"/>
      <c r="AL610" s="634"/>
      <c r="AM610" s="634"/>
      <c r="AN610" s="634"/>
      <c r="AO610" s="634"/>
      <c r="AP610" s="634"/>
      <c r="AQ610" s="634"/>
      <c r="AR610" s="634"/>
      <c r="AS610" s="634"/>
      <c r="AT610" s="634"/>
      <c r="AU610" s="634"/>
      <c r="AV610" s="634"/>
      <c r="AW610" s="634"/>
      <c r="AX610" s="634"/>
      <c r="AY610" s="634"/>
      <c r="AZ610" s="634"/>
      <c r="BA610" s="634"/>
      <c r="BB610" s="634"/>
      <c r="BC610" s="634"/>
      <c r="BD610" s="634"/>
      <c r="BE610" s="634"/>
      <c r="BF610" s="634"/>
      <c r="BG610" s="634"/>
      <c r="BH610" s="634"/>
      <c r="BI610" s="634"/>
      <c r="BJ610" s="634"/>
      <c r="BK610" s="634"/>
      <c r="BL610" s="634"/>
      <c r="BM610" s="634"/>
      <c r="BN610" s="634"/>
      <c r="BO610" s="634"/>
      <c r="BP610" s="634"/>
      <c r="BQ610" s="634"/>
      <c r="BR610" s="634"/>
      <c r="BS610" s="634"/>
      <c r="BT610" s="634"/>
      <c r="BU610" s="634"/>
      <c r="BV610" s="635"/>
      <c r="BW610" s="635"/>
      <c r="BX610" s="635"/>
      <c r="BY610" s="635"/>
      <c r="BZ610" s="635"/>
      <c r="CA610" s="635"/>
      <c r="CB610" s="635"/>
      <c r="CC610" s="635"/>
      <c r="CD610" s="635"/>
      <c r="CE610" s="635"/>
      <c r="CF610" s="1859"/>
    </row>
    <row customHeight="1" ht="24.75" hidden="1">
      <c r="A611" s="1815"/>
      <c r="B611" s="1169"/>
      <c r="C611" s="421"/>
      <c r="D611" s="2588"/>
      <c r="E611" s="2385" t="s">
        <v>1083</v>
      </c>
      <c r="F611" s="2385"/>
      <c r="G611" s="2385"/>
      <c r="H611" s="2385"/>
      <c r="I611" s="2385"/>
      <c r="J611" s="2385"/>
      <c r="K611" s="2385"/>
      <c r="L611" s="2385"/>
      <c r="M611" s="2385"/>
      <c r="N611" s="2385"/>
      <c r="O611" s="2385"/>
      <c r="P611" s="2385"/>
      <c r="Q611" s="567">
        <f>SUMIF(T612:T613,"i",Q612:Q613)</f>
        <v>0</v>
      </c>
      <c r="R611" s="1026"/>
      <c r="S611" s="1807" t="s">
        <v>1084</v>
      </c>
      <c r="T611" s="726" t="s">
        <v>1085</v>
      </c>
      <c r="U611" s="2383">
        <v>1</v>
      </c>
      <c r="V611" s="2383" t="s">
        <v>1048</v>
      </c>
      <c r="W611" s="1169"/>
      <c r="X611" s="1169"/>
      <c r="Y611" s="1169"/>
      <c r="Z611" s="1169"/>
      <c r="AA611" s="1645"/>
      <c r="AB611" s="1169"/>
      <c r="AC611" s="2384"/>
      <c r="AD611" s="638"/>
      <c r="AE611" s="1169"/>
      <c r="AF611" s="1169"/>
      <c r="AG611" s="1645"/>
      <c r="AH611" s="1645"/>
      <c r="AI611" s="1645"/>
      <c r="AJ611" s="1645"/>
      <c r="AK611" s="1645"/>
      <c r="AL611" s="1645"/>
      <c r="AM611" s="1645"/>
      <c r="AN611" s="1645"/>
      <c r="AO611" s="1645"/>
      <c r="AP611" s="1645"/>
      <c r="AQ611" s="1645"/>
      <c r="AR611" s="1645"/>
      <c r="AS611" s="1645"/>
      <c r="AT611" s="1645"/>
      <c r="AU611" s="1645"/>
      <c r="AV611" s="1645"/>
      <c r="AW611" s="1645"/>
      <c r="AX611" s="1645"/>
      <c r="AY611" s="1645"/>
      <c r="AZ611" s="1645"/>
      <c r="BA611" s="1645"/>
      <c r="BB611" s="1645"/>
      <c r="BC611" s="1645"/>
      <c r="BD611" s="1645"/>
      <c r="BE611" s="1645"/>
      <c r="BF611" s="1645"/>
      <c r="BG611" s="1645"/>
      <c r="BH611" s="1645"/>
      <c r="BI611" s="1645"/>
      <c r="BJ611" s="1645"/>
      <c r="BK611" s="1645"/>
      <c r="BL611" s="1645"/>
      <c r="BM611" s="1645"/>
      <c r="BN611" s="1645"/>
      <c r="BO611" s="1645"/>
      <c r="BP611" s="1645"/>
      <c r="BQ611" s="1645"/>
      <c r="BR611" s="1645"/>
      <c r="BS611" s="1645"/>
      <c r="BT611" s="1645"/>
      <c r="BU611" s="1645"/>
      <c r="BV611" s="1169"/>
      <c r="BW611" s="1169"/>
      <c r="BX611" s="1169"/>
      <c r="BY611" s="1169"/>
      <c r="BZ611" s="1169"/>
      <c r="CA611" s="1169"/>
      <c r="CB611" s="1169"/>
      <c r="CC611" s="1169"/>
      <c r="CD611" s="1169"/>
      <c r="CE611" s="1169"/>
      <c r="CF611" s="1859"/>
    </row>
    <row customHeight="1" ht="11.25" hidden="1">
      <c r="A612" s="1802"/>
      <c r="B612" s="1645"/>
      <c r="C612" s="1645"/>
      <c r="D612" s="2588"/>
      <c r="E612" s="644"/>
      <c r="F612" s="644">
        <v>0</v>
      </c>
      <c r="G612" s="644"/>
      <c r="H612" s="644"/>
      <c r="I612" s="644"/>
      <c r="J612" s="644"/>
      <c r="K612" s="644"/>
      <c r="L612" s="644"/>
      <c r="M612" s="644"/>
      <c r="N612" s="644"/>
      <c r="O612" s="644"/>
      <c r="P612" s="644"/>
      <c r="Q612" s="644"/>
      <c r="R612" s="644"/>
      <c r="S612" s="645"/>
      <c r="T612" s="727"/>
      <c r="U612" s="2383"/>
      <c r="V612" s="2383"/>
      <c r="W612" s="1645"/>
      <c r="X612" s="1645"/>
      <c r="Y612" s="1645"/>
      <c r="Z612" s="1645"/>
      <c r="AA612" s="1645"/>
      <c r="AB612" s="1169"/>
      <c r="AC612" s="2384"/>
      <c r="AD612" s="638"/>
      <c r="AE612" s="1169"/>
      <c r="AF612" s="1169"/>
      <c r="AG612" s="1645"/>
      <c r="AH612" s="1645"/>
      <c r="AI612" s="1645"/>
      <c r="AJ612" s="1645"/>
      <c r="AK612" s="1645"/>
      <c r="AL612" s="1645"/>
      <c r="AM612" s="1645"/>
      <c r="AN612" s="1645"/>
      <c r="AO612" s="1645"/>
      <c r="AP612" s="1645"/>
      <c r="AQ612" s="1645"/>
      <c r="AR612" s="1645"/>
      <c r="AS612" s="1645"/>
      <c r="AT612" s="1645"/>
      <c r="AU612" s="1645"/>
      <c r="AV612" s="1645"/>
      <c r="AW612" s="1645"/>
      <c r="AX612" s="1645"/>
      <c r="AY612" s="1645"/>
      <c r="AZ612" s="1645"/>
      <c r="BA612" s="1645"/>
      <c r="BB612" s="1645"/>
      <c r="BC612" s="1645"/>
      <c r="BD612" s="1645"/>
      <c r="BE612" s="1645"/>
      <c r="BF612" s="1645"/>
      <c r="BG612" s="1645"/>
      <c r="BH612" s="1645"/>
      <c r="BI612" s="1645"/>
      <c r="BJ612" s="1645"/>
      <c r="BK612" s="1645"/>
      <c r="BL612" s="1645"/>
      <c r="BM612" s="1645"/>
      <c r="BN612" s="1645"/>
      <c r="BO612" s="1645"/>
      <c r="BP612" s="1645"/>
      <c r="BQ612" s="1645"/>
      <c r="BR612" s="1645"/>
      <c r="BS612" s="1645"/>
      <c r="BT612" s="1645"/>
      <c r="BU612" s="1645"/>
      <c r="BV612" s="1645"/>
      <c r="BW612" s="1645"/>
      <c r="BX612" s="1645"/>
      <c r="BY612" s="1645"/>
      <c r="BZ612" s="1645"/>
      <c r="CA612" s="1645"/>
      <c r="CB612" s="1645"/>
      <c r="CC612" s="1645"/>
      <c r="CD612" s="1645"/>
      <c r="CE612" s="1645"/>
      <c r="CF612" s="1859"/>
    </row>
    <row customHeight="1" ht="11.25" hidden="1">
      <c r="A613" s="1815"/>
      <c r="B613" s="1169"/>
      <c r="C613" s="421"/>
      <c r="D613" s="2588"/>
      <c r="E613" s="658" t="s">
        <v>22</v>
      </c>
      <c r="F613" s="1177" t="s">
        <v>22</v>
      </c>
      <c r="G613" s="1177" t="s">
        <v>1088</v>
      </c>
      <c r="H613" s="660" t="s">
        <v>22</v>
      </c>
      <c r="I613" s="660"/>
      <c r="J613" s="660"/>
      <c r="K613" s="660"/>
      <c r="L613" s="660"/>
      <c r="M613" s="660"/>
      <c r="N613" s="660"/>
      <c r="O613" s="660"/>
      <c r="P613" s="660"/>
      <c r="Q613" s="660"/>
      <c r="R613" s="661"/>
      <c r="S613" s="662"/>
      <c r="T613" s="727"/>
      <c r="U613" s="2383"/>
      <c r="V613" s="2383"/>
      <c r="W613" s="1169"/>
      <c r="X613" s="1169"/>
      <c r="Y613" s="1169"/>
      <c r="Z613" s="1169"/>
      <c r="AA613" s="1645"/>
      <c r="AB613" s="1169"/>
      <c r="AC613" s="2384"/>
      <c r="AD613" s="638"/>
      <c r="AE613" s="1169"/>
      <c r="AF613" s="1169"/>
      <c r="AG613" s="1645"/>
      <c r="AH613" s="1645"/>
      <c r="AI613" s="1645"/>
      <c r="AJ613" s="1645"/>
      <c r="AK613" s="1645"/>
      <c r="AL613" s="1645"/>
      <c r="AM613" s="1645"/>
      <c r="AN613" s="1645"/>
      <c r="AO613" s="1645"/>
      <c r="AP613" s="1645"/>
      <c r="AQ613" s="1645"/>
      <c r="AR613" s="1645"/>
      <c r="AS613" s="1645"/>
      <c r="AT613" s="1645"/>
      <c r="AU613" s="1645"/>
      <c r="AV613" s="1645"/>
      <c r="AW613" s="1645"/>
      <c r="AX613" s="1645"/>
      <c r="AY613" s="1645"/>
      <c r="AZ613" s="1645"/>
      <c r="BA613" s="1645"/>
      <c r="BB613" s="1645"/>
      <c r="BC613" s="1645"/>
      <c r="BD613" s="1645"/>
      <c r="BE613" s="1645"/>
      <c r="BF613" s="1645"/>
      <c r="BG613" s="1645"/>
      <c r="BH613" s="1645"/>
      <c r="BI613" s="1645"/>
      <c r="BJ613" s="1645"/>
      <c r="BK613" s="1645"/>
      <c r="BL613" s="1645"/>
      <c r="BM613" s="1645"/>
      <c r="BN613" s="1645"/>
      <c r="BO613" s="1645"/>
      <c r="BP613" s="1645"/>
      <c r="BQ613" s="1645"/>
      <c r="BR613" s="1645"/>
      <c r="BS613" s="1645"/>
      <c r="BT613" s="1645"/>
      <c r="BU613" s="1645"/>
      <c r="BV613" s="1169"/>
      <c r="BW613" s="1169"/>
      <c r="BX613" s="1169"/>
      <c r="BY613" s="1169"/>
      <c r="BZ613" s="1169"/>
      <c r="CA613" s="1169"/>
      <c r="CB613" s="1169"/>
      <c r="CC613" s="1169"/>
      <c r="CD613" s="1169"/>
      <c r="CE613" s="1169"/>
      <c r="CF613" s="1859"/>
    </row>
    <row customHeight="1" ht="5.25" hidden="1">
      <c r="A614" s="1802"/>
      <c r="B614" s="1645"/>
      <c r="C614" s="1645"/>
      <c r="D614" s="2588"/>
      <c r="E614" s="1048"/>
      <c r="F614" s="1048"/>
      <c r="G614" s="1048"/>
      <c r="H614" s="1048"/>
      <c r="I614" s="1048"/>
      <c r="J614" s="1048"/>
      <c r="K614" s="1048"/>
      <c r="L614" s="1048"/>
      <c r="M614" s="1048"/>
      <c r="N614" s="1048"/>
      <c r="O614" s="1048"/>
      <c r="P614" s="1048"/>
      <c r="Q614" s="1049"/>
      <c r="R614" s="1050"/>
      <c r="S614" s="1051"/>
      <c r="T614" s="726" t="s">
        <v>1085</v>
      </c>
      <c r="U614" s="2383">
        <v>1</v>
      </c>
      <c r="V614" s="2383" t="s">
        <v>1048</v>
      </c>
      <c r="W614" s="1645"/>
      <c r="X614" s="1645"/>
      <c r="Y614" s="1645"/>
      <c r="Z614" s="1645"/>
      <c r="AA614" s="1645"/>
      <c r="AB614" s="1645"/>
      <c r="AC614" s="1046"/>
      <c r="AD614" s="1047"/>
      <c r="AE614" s="1645"/>
      <c r="AF614" s="1645"/>
      <c r="AG614" s="1645"/>
      <c r="AH614" s="1645"/>
      <c r="AI614" s="1645"/>
      <c r="AJ614" s="1645"/>
      <c r="AK614" s="1645"/>
      <c r="AL614" s="1645"/>
      <c r="AM614" s="1645"/>
      <c r="AN614" s="1645"/>
      <c r="AO614" s="1645"/>
      <c r="AP614" s="1645"/>
      <c r="AQ614" s="1645"/>
      <c r="AR614" s="1645"/>
      <c r="AS614" s="1645"/>
      <c r="AT614" s="1645"/>
      <c r="AU614" s="1645"/>
      <c r="AV614" s="1645"/>
      <c r="AW614" s="1645"/>
      <c r="AX614" s="1645"/>
      <c r="AY614" s="1645"/>
      <c r="AZ614" s="1645"/>
      <c r="BA614" s="1645"/>
      <c r="BB614" s="1645"/>
      <c r="BC614" s="1645"/>
      <c r="BD614" s="1645"/>
      <c r="BE614" s="1645"/>
      <c r="BF614" s="1645"/>
      <c r="BG614" s="1645"/>
      <c r="BH614" s="1645"/>
      <c r="BI614" s="1645"/>
      <c r="BJ614" s="1645"/>
      <c r="BK614" s="1645"/>
      <c r="BL614" s="1645"/>
      <c r="BM614" s="1645"/>
      <c r="BN614" s="1645"/>
      <c r="BO614" s="1645"/>
      <c r="BP614" s="1645"/>
      <c r="BQ614" s="1645"/>
      <c r="BR614" s="1645"/>
      <c r="BS614" s="1645"/>
      <c r="BT614" s="1645"/>
      <c r="BU614" s="1645"/>
      <c r="BV614" s="1645"/>
      <c r="BW614" s="1645"/>
      <c r="BX614" s="1645"/>
      <c r="BY614" s="1645"/>
      <c r="BZ614" s="1645"/>
      <c r="CA614" s="1645"/>
      <c r="CB614" s="1645"/>
      <c r="CC614" s="1645"/>
      <c r="CD614" s="1645"/>
      <c r="CE614" s="1645"/>
      <c r="CF614" s="1325"/>
    </row>
    <row customHeight="1" ht="5.25" hidden="1">
      <c r="A615" s="1802"/>
      <c r="B615" s="1645"/>
      <c r="C615" s="1645"/>
      <c r="D615" s="2588"/>
      <c r="E615" s="644"/>
      <c r="F615" s="644"/>
      <c r="G615" s="644"/>
      <c r="H615" s="644"/>
      <c r="I615" s="644"/>
      <c r="J615" s="644"/>
      <c r="K615" s="644"/>
      <c r="L615" s="644"/>
      <c r="M615" s="644"/>
      <c r="N615" s="644"/>
      <c r="O615" s="644"/>
      <c r="P615" s="644"/>
      <c r="Q615" s="644"/>
      <c r="R615" s="644"/>
      <c r="S615" s="645"/>
      <c r="T615" s="727"/>
      <c r="U615" s="2383"/>
      <c r="V615" s="2383"/>
      <c r="W615" s="1645"/>
      <c r="X615" s="1645"/>
      <c r="Y615" s="1645"/>
      <c r="Z615" s="1645"/>
      <c r="AA615" s="1645"/>
      <c r="AB615" s="1645"/>
      <c r="AC615" s="1046"/>
      <c r="AD615" s="1047"/>
      <c r="AE615" s="1645"/>
      <c r="AF615" s="1645"/>
      <c r="AG615" s="1645"/>
      <c r="AH615" s="1645"/>
      <c r="AI615" s="1645"/>
      <c r="AJ615" s="1645"/>
      <c r="AK615" s="1645"/>
      <c r="AL615" s="1645"/>
      <c r="AM615" s="1645"/>
      <c r="AN615" s="1645"/>
      <c r="AO615" s="1645"/>
      <c r="AP615" s="1645"/>
      <c r="AQ615" s="1645"/>
      <c r="AR615" s="1645"/>
      <c r="AS615" s="1645"/>
      <c r="AT615" s="1645"/>
      <c r="AU615" s="1645"/>
      <c r="AV615" s="1645"/>
      <c r="AW615" s="1645"/>
      <c r="AX615" s="1645"/>
      <c r="AY615" s="1645"/>
      <c r="AZ615" s="1645"/>
      <c r="BA615" s="1645"/>
      <c r="BB615" s="1645"/>
      <c r="BC615" s="1645"/>
      <c r="BD615" s="1645"/>
      <c r="BE615" s="1645"/>
      <c r="BF615" s="1645"/>
      <c r="BG615" s="1645"/>
      <c r="BH615" s="1645"/>
      <c r="BI615" s="1645"/>
      <c r="BJ615" s="1645"/>
      <c r="BK615" s="1645"/>
      <c r="BL615" s="1645"/>
      <c r="BM615" s="1645"/>
      <c r="BN615" s="1645"/>
      <c r="BO615" s="1645"/>
      <c r="BP615" s="1645"/>
      <c r="BQ615" s="1645"/>
      <c r="BR615" s="1645"/>
      <c r="BS615" s="1645"/>
      <c r="BT615" s="1645"/>
      <c r="BU615" s="1645"/>
      <c r="BV615" s="1645"/>
      <c r="BW615" s="1645"/>
      <c r="BX615" s="1645"/>
      <c r="BY615" s="1645"/>
      <c r="BZ615" s="1645"/>
      <c r="CA615" s="1645"/>
      <c r="CB615" s="1645"/>
      <c r="CC615" s="1645"/>
      <c r="CD615" s="1645"/>
      <c r="CE615" s="1645"/>
      <c r="CF615" s="1325"/>
    </row>
    <row customHeight="1" ht="5.25" hidden="1">
      <c r="A616" s="1802"/>
      <c r="B616" s="1645"/>
      <c r="C616" s="1645"/>
      <c r="D616" s="2589"/>
      <c r="E616" s="1052"/>
      <c r="F616" s="1053"/>
      <c r="G616" s="1053"/>
      <c r="H616" s="1054"/>
      <c r="I616" s="1054"/>
      <c r="J616" s="1054"/>
      <c r="K616" s="1054"/>
      <c r="L616" s="1054"/>
      <c r="M616" s="1054"/>
      <c r="N616" s="1054"/>
      <c r="O616" s="1054"/>
      <c r="P616" s="1054"/>
      <c r="Q616" s="1054"/>
      <c r="R616" s="955"/>
      <c r="S616" s="1055"/>
      <c r="T616" s="727"/>
      <c r="U616" s="2383"/>
      <c r="V616" s="2383"/>
      <c r="W616" s="1645"/>
      <c r="X616" s="1645"/>
      <c r="Y616" s="1645"/>
      <c r="Z616" s="1645"/>
      <c r="AA616" s="1645"/>
      <c r="AB616" s="1645"/>
      <c r="AC616" s="1046"/>
      <c r="AD616" s="1047"/>
      <c r="AE616" s="1645"/>
      <c r="AF616" s="1645"/>
      <c r="AG616" s="1645"/>
      <c r="AH616" s="1645"/>
      <c r="AI616" s="1645"/>
      <c r="AJ616" s="1645"/>
      <c r="AK616" s="1645"/>
      <c r="AL616" s="1645"/>
      <c r="AM616" s="1645"/>
      <c r="AN616" s="1645"/>
      <c r="AO616" s="1645"/>
      <c r="AP616" s="1645"/>
      <c r="AQ616" s="1645"/>
      <c r="AR616" s="1645"/>
      <c r="AS616" s="1645"/>
      <c r="AT616" s="1645"/>
      <c r="AU616" s="1645"/>
      <c r="AV616" s="1645"/>
      <c r="AW616" s="1645"/>
      <c r="AX616" s="1645"/>
      <c r="AY616" s="1645"/>
      <c r="AZ616" s="1645"/>
      <c r="BA616" s="1645"/>
      <c r="BB616" s="1645"/>
      <c r="BC616" s="1645"/>
      <c r="BD616" s="1645"/>
      <c r="BE616" s="1645"/>
      <c r="BF616" s="1645"/>
      <c r="BG616" s="1645"/>
      <c r="BH616" s="1645"/>
      <c r="BI616" s="1645"/>
      <c r="BJ616" s="1645"/>
      <c r="BK616" s="1645"/>
      <c r="BL616" s="1645"/>
      <c r="BM616" s="1645"/>
      <c r="BN616" s="1645"/>
      <c r="BO616" s="1645"/>
      <c r="BP616" s="1645"/>
      <c r="BQ616" s="1645"/>
      <c r="BR616" s="1645"/>
      <c r="BS616" s="1645"/>
      <c r="BT616" s="1645"/>
      <c r="BU616" s="1645"/>
      <c r="BV616" s="1645"/>
      <c r="BW616" s="1645"/>
      <c r="BX616" s="1645"/>
      <c r="BY616" s="1645"/>
      <c r="BZ616" s="1645"/>
      <c r="CA616" s="1645"/>
      <c r="CB616" s="1645"/>
      <c r="CC616" s="1645"/>
      <c r="CD616" s="1645"/>
      <c r="CE616" s="1645"/>
      <c r="CF616" s="1325"/>
    </row>
    <row customHeight="1" ht="15" hidden="1">
      <c r="A617" s="632" t="s">
        <v>347</v>
      </c>
      <c r="B617" s="633"/>
      <c r="C617" s="633" t="s">
        <v>22</v>
      </c>
      <c r="D617" s="2587" t="s">
        <v>1154</v>
      </c>
      <c r="E617" s="2386" t="s">
        <v>196</v>
      </c>
      <c r="F617" s="2387"/>
      <c r="G617" s="2388"/>
      <c r="H617" s="2392" t="str">
        <f>IF(A617="","",INDEX(DIFFERENTIATION_UNMERGE_VD,MATCH(A617,DIFFERENTIATION_ID_DIFF,0)))</f>
        <v>Производство тепловой энергии. Некомбинированная выработка</v>
      </c>
      <c r="I617" s="2392"/>
      <c r="J617" s="2392"/>
      <c r="K617" s="2392"/>
      <c r="L617" s="2392"/>
      <c r="M617" s="2392"/>
      <c r="N617" s="2392"/>
      <c r="O617" s="2392"/>
      <c r="P617" s="2392"/>
      <c r="Q617" s="2392"/>
      <c r="R617" s="2392"/>
      <c r="S617" s="728"/>
      <c r="T617" s="725"/>
      <c r="U617" s="634"/>
      <c r="V617" s="634"/>
      <c r="W617" s="635"/>
      <c r="X617" s="635"/>
      <c r="Y617" s="635"/>
      <c r="Z617" s="635"/>
      <c r="AA617" s="636"/>
      <c r="AB617" s="637"/>
      <c r="AC617" s="2384"/>
      <c r="AD617" s="638"/>
      <c r="AE617" s="639" t="s">
        <v>22</v>
      </c>
      <c r="AF617" s="639"/>
      <c r="AG617" s="640" t="s">
        <v>1082</v>
      </c>
      <c r="AH617" s="641">
        <v>3</v>
      </c>
      <c r="AI617" s="634"/>
      <c r="AJ617" s="634"/>
      <c r="AK617" s="634"/>
      <c r="AL617" s="634"/>
      <c r="AM617" s="634"/>
      <c r="AN617" s="634"/>
      <c r="AO617" s="634"/>
      <c r="AP617" s="634"/>
      <c r="AQ617" s="634"/>
      <c r="AR617" s="634"/>
      <c r="AS617" s="634"/>
      <c r="AT617" s="634"/>
      <c r="AU617" s="634"/>
      <c r="AV617" s="634"/>
      <c r="AW617" s="634"/>
      <c r="AX617" s="634"/>
      <c r="AY617" s="634"/>
      <c r="AZ617" s="634"/>
      <c r="BA617" s="634"/>
      <c r="BB617" s="634"/>
      <c r="BC617" s="634"/>
      <c r="BD617" s="634"/>
      <c r="BE617" s="634"/>
      <c r="BF617" s="634"/>
      <c r="BG617" s="634"/>
      <c r="BH617" s="634"/>
      <c r="BI617" s="634"/>
      <c r="BJ617" s="634"/>
      <c r="BK617" s="634"/>
      <c r="BL617" s="634"/>
      <c r="BM617" s="634"/>
      <c r="BN617" s="634"/>
      <c r="BO617" s="634"/>
      <c r="BP617" s="634"/>
      <c r="BQ617" s="634"/>
      <c r="BR617" s="634"/>
      <c r="BS617" s="634"/>
      <c r="BT617" s="634"/>
      <c r="BU617" s="634"/>
      <c r="BV617" s="635"/>
      <c r="BW617" s="635"/>
      <c r="BX617" s="635"/>
      <c r="BY617" s="635"/>
      <c r="BZ617" s="635"/>
      <c r="CA617" s="635"/>
      <c r="CB617" s="635"/>
      <c r="CC617" s="635"/>
      <c r="CD617" s="635"/>
      <c r="CE617" s="635"/>
      <c r="CF617" s="1859"/>
    </row>
    <row customHeight="1" ht="15" hidden="1">
      <c r="A618" s="632"/>
      <c r="B618" s="633"/>
      <c r="C618" s="633"/>
      <c r="D618" s="2588"/>
      <c r="E618" s="2386" t="s">
        <v>1037</v>
      </c>
      <c r="F618" s="2387"/>
      <c r="G618" s="2388"/>
      <c r="H618" s="2392" t="str">
        <f>IF(A617="","",INDEX(DIFFERENTIATION_UNMERGE_AREA,MATCH(A617,DIFFERENTIATION_ID_DIFF,0)))</f>
        <v>Территория 7</v>
      </c>
      <c r="I618" s="2392"/>
      <c r="J618" s="2392"/>
      <c r="K618" s="2392"/>
      <c r="L618" s="2392"/>
      <c r="M618" s="2392"/>
      <c r="N618" s="2392"/>
      <c r="O618" s="2392"/>
      <c r="P618" s="2392"/>
      <c r="Q618" s="2392"/>
      <c r="R618" s="2392"/>
      <c r="S618" s="728"/>
      <c r="T618" s="725"/>
      <c r="U618" s="634"/>
      <c r="V618" s="634"/>
      <c r="W618" s="635"/>
      <c r="X618" s="635"/>
      <c r="Y618" s="635"/>
      <c r="Z618" s="635"/>
      <c r="AA618" s="636"/>
      <c r="AB618" s="637"/>
      <c r="AC618" s="2384"/>
      <c r="AD618" s="638"/>
      <c r="AE618" s="639"/>
      <c r="AF618" s="639"/>
      <c r="AG618" s="640"/>
      <c r="AH618" s="641"/>
      <c r="AI618" s="634"/>
      <c r="AJ618" s="634"/>
      <c r="AK618" s="634"/>
      <c r="AL618" s="634"/>
      <c r="AM618" s="634"/>
      <c r="AN618" s="634"/>
      <c r="AO618" s="634"/>
      <c r="AP618" s="634"/>
      <c r="AQ618" s="634"/>
      <c r="AR618" s="634"/>
      <c r="AS618" s="634"/>
      <c r="AT618" s="634"/>
      <c r="AU618" s="634"/>
      <c r="AV618" s="634"/>
      <c r="AW618" s="634"/>
      <c r="AX618" s="634"/>
      <c r="AY618" s="634"/>
      <c r="AZ618" s="634"/>
      <c r="BA618" s="634"/>
      <c r="BB618" s="634"/>
      <c r="BC618" s="634"/>
      <c r="BD618" s="634"/>
      <c r="BE618" s="634"/>
      <c r="BF618" s="634"/>
      <c r="BG618" s="634"/>
      <c r="BH618" s="634"/>
      <c r="BI618" s="634"/>
      <c r="BJ618" s="634"/>
      <c r="BK618" s="634"/>
      <c r="BL618" s="634"/>
      <c r="BM618" s="634"/>
      <c r="BN618" s="634"/>
      <c r="BO618" s="634"/>
      <c r="BP618" s="634"/>
      <c r="BQ618" s="634"/>
      <c r="BR618" s="634"/>
      <c r="BS618" s="634"/>
      <c r="BT618" s="634"/>
      <c r="BU618" s="634"/>
      <c r="BV618" s="635"/>
      <c r="BW618" s="635"/>
      <c r="BX618" s="635"/>
      <c r="BY618" s="635"/>
      <c r="BZ618" s="635"/>
      <c r="CA618" s="635"/>
      <c r="CB618" s="635"/>
      <c r="CC618" s="635"/>
      <c r="CD618" s="635"/>
      <c r="CE618" s="635"/>
      <c r="CF618" s="1859"/>
    </row>
    <row customHeight="1" ht="15" hidden="1">
      <c r="A619" s="632"/>
      <c r="B619" s="633"/>
      <c r="C619" s="633"/>
      <c r="D619" s="2588"/>
      <c r="E619" s="2386" t="s">
        <v>1038</v>
      </c>
      <c r="F619" s="2387"/>
      <c r="G619" s="2388"/>
      <c r="H619" s="2392" t="str">
        <f>IF(A617="","",INDEX(DIFFERENTIATION_UNMERGE_SYSTEM,MATCH(A617,DIFFERENTIATION_ID_DIFF,0)))</f>
        <v>с. Переволоки, ул. Центральная, (сдк), котельная № 4-30</v>
      </c>
      <c r="I619" s="2392"/>
      <c r="J619" s="2392"/>
      <c r="K619" s="2392"/>
      <c r="L619" s="2392"/>
      <c r="M619" s="2392"/>
      <c r="N619" s="2392"/>
      <c r="O619" s="2392"/>
      <c r="P619" s="2392"/>
      <c r="Q619" s="2392"/>
      <c r="R619" s="2392"/>
      <c r="S619" s="728"/>
      <c r="T619" s="725"/>
      <c r="U619" s="634"/>
      <c r="V619" s="634"/>
      <c r="W619" s="635"/>
      <c r="X619" s="635"/>
      <c r="Y619" s="635"/>
      <c r="Z619" s="635"/>
      <c r="AA619" s="636"/>
      <c r="AB619" s="637"/>
      <c r="AC619" s="2384"/>
      <c r="AD619" s="638"/>
      <c r="AE619" s="639"/>
      <c r="AF619" s="639"/>
      <c r="AG619" s="640"/>
      <c r="AH619" s="641"/>
      <c r="AI619" s="634"/>
      <c r="AJ619" s="634"/>
      <c r="AK619" s="634"/>
      <c r="AL619" s="634"/>
      <c r="AM619" s="634"/>
      <c r="AN619" s="634"/>
      <c r="AO619" s="634"/>
      <c r="AP619" s="634"/>
      <c r="AQ619" s="634"/>
      <c r="AR619" s="634"/>
      <c r="AS619" s="634"/>
      <c r="AT619" s="634"/>
      <c r="AU619" s="634"/>
      <c r="AV619" s="634"/>
      <c r="AW619" s="634"/>
      <c r="AX619" s="634"/>
      <c r="AY619" s="634"/>
      <c r="AZ619" s="634"/>
      <c r="BA619" s="634"/>
      <c r="BB619" s="634"/>
      <c r="BC619" s="634"/>
      <c r="BD619" s="634"/>
      <c r="BE619" s="634"/>
      <c r="BF619" s="634"/>
      <c r="BG619" s="634"/>
      <c r="BH619" s="634"/>
      <c r="BI619" s="634"/>
      <c r="BJ619" s="634"/>
      <c r="BK619" s="634"/>
      <c r="BL619" s="634"/>
      <c r="BM619" s="634"/>
      <c r="BN619" s="634"/>
      <c r="BO619" s="634"/>
      <c r="BP619" s="634"/>
      <c r="BQ619" s="634"/>
      <c r="BR619" s="634"/>
      <c r="BS619" s="634"/>
      <c r="BT619" s="634"/>
      <c r="BU619" s="634"/>
      <c r="BV619" s="635"/>
      <c r="BW619" s="635"/>
      <c r="BX619" s="635"/>
      <c r="BY619" s="635"/>
      <c r="BZ619" s="635"/>
      <c r="CA619" s="635"/>
      <c r="CB619" s="635"/>
      <c r="CC619" s="635"/>
      <c r="CD619" s="635"/>
      <c r="CE619" s="635"/>
      <c r="CF619" s="1859"/>
    </row>
    <row customHeight="1" ht="24.75" hidden="1">
      <c r="A620" s="1815"/>
      <c r="B620" s="1169"/>
      <c r="C620" s="421"/>
      <c r="D620" s="2588"/>
      <c r="E620" s="2385" t="s">
        <v>1083</v>
      </c>
      <c r="F620" s="2385"/>
      <c r="G620" s="2385"/>
      <c r="H620" s="2385"/>
      <c r="I620" s="2385"/>
      <c r="J620" s="2385"/>
      <c r="K620" s="2385"/>
      <c r="L620" s="2385"/>
      <c r="M620" s="2385"/>
      <c r="N620" s="2385"/>
      <c r="O620" s="2385"/>
      <c r="P620" s="2385"/>
      <c r="Q620" s="567">
        <f>SUMIF(T621:T622,"i",Q621:Q622)</f>
        <v>0</v>
      </c>
      <c r="R620" s="1026"/>
      <c r="S620" s="1807" t="s">
        <v>1084</v>
      </c>
      <c r="T620" s="726" t="s">
        <v>1085</v>
      </c>
      <c r="U620" s="2383">
        <v>1</v>
      </c>
      <c r="V620" s="2383" t="s">
        <v>1048</v>
      </c>
      <c r="W620" s="1169"/>
      <c r="X620" s="1169"/>
      <c r="Y620" s="1169"/>
      <c r="Z620" s="1169"/>
      <c r="AA620" s="1645"/>
      <c r="AB620" s="1169"/>
      <c r="AC620" s="2384"/>
      <c r="AD620" s="638"/>
      <c r="AE620" s="1169"/>
      <c r="AF620" s="1169"/>
      <c r="AG620" s="1645"/>
      <c r="AH620" s="1645"/>
      <c r="AI620" s="1645"/>
      <c r="AJ620" s="1645"/>
      <c r="AK620" s="1645"/>
      <c r="AL620" s="1645"/>
      <c r="AM620" s="1645"/>
      <c r="AN620" s="1645"/>
      <c r="AO620" s="1645"/>
      <c r="AP620" s="1645"/>
      <c r="AQ620" s="1645"/>
      <c r="AR620" s="1645"/>
      <c r="AS620" s="1645"/>
      <c r="AT620" s="1645"/>
      <c r="AU620" s="1645"/>
      <c r="AV620" s="1645"/>
      <c r="AW620" s="1645"/>
      <c r="AX620" s="1645"/>
      <c r="AY620" s="1645"/>
      <c r="AZ620" s="1645"/>
      <c r="BA620" s="1645"/>
      <c r="BB620" s="1645"/>
      <c r="BC620" s="1645"/>
      <c r="BD620" s="1645"/>
      <c r="BE620" s="1645"/>
      <c r="BF620" s="1645"/>
      <c r="BG620" s="1645"/>
      <c r="BH620" s="1645"/>
      <c r="BI620" s="1645"/>
      <c r="BJ620" s="1645"/>
      <c r="BK620" s="1645"/>
      <c r="BL620" s="1645"/>
      <c r="BM620" s="1645"/>
      <c r="BN620" s="1645"/>
      <c r="BO620" s="1645"/>
      <c r="BP620" s="1645"/>
      <c r="BQ620" s="1645"/>
      <c r="BR620" s="1645"/>
      <c r="BS620" s="1645"/>
      <c r="BT620" s="1645"/>
      <c r="BU620" s="1645"/>
      <c r="BV620" s="1169"/>
      <c r="BW620" s="1169"/>
      <c r="BX620" s="1169"/>
      <c r="BY620" s="1169"/>
      <c r="BZ620" s="1169"/>
      <c r="CA620" s="1169"/>
      <c r="CB620" s="1169"/>
      <c r="CC620" s="1169"/>
      <c r="CD620" s="1169"/>
      <c r="CE620" s="1169"/>
      <c r="CF620" s="1859"/>
    </row>
    <row customHeight="1" ht="11.25" hidden="1">
      <c r="A621" s="1802"/>
      <c r="B621" s="1645"/>
      <c r="C621" s="1645"/>
      <c r="D621" s="2588"/>
      <c r="E621" s="644"/>
      <c r="F621" s="644">
        <v>0</v>
      </c>
      <c r="G621" s="644"/>
      <c r="H621" s="644"/>
      <c r="I621" s="644"/>
      <c r="J621" s="644"/>
      <c r="K621" s="644"/>
      <c r="L621" s="644"/>
      <c r="M621" s="644"/>
      <c r="N621" s="644"/>
      <c r="O621" s="644"/>
      <c r="P621" s="644"/>
      <c r="Q621" s="644"/>
      <c r="R621" s="644"/>
      <c r="S621" s="645"/>
      <c r="T621" s="727"/>
      <c r="U621" s="2383"/>
      <c r="V621" s="2383"/>
      <c r="W621" s="1645"/>
      <c r="X621" s="1645"/>
      <c r="Y621" s="1645"/>
      <c r="Z621" s="1645"/>
      <c r="AA621" s="1645"/>
      <c r="AB621" s="1169"/>
      <c r="AC621" s="2384"/>
      <c r="AD621" s="638"/>
      <c r="AE621" s="1169"/>
      <c r="AF621" s="1169"/>
      <c r="AG621" s="1645"/>
      <c r="AH621" s="1645"/>
      <c r="AI621" s="1645"/>
      <c r="AJ621" s="1645"/>
      <c r="AK621" s="1645"/>
      <c r="AL621" s="1645"/>
      <c r="AM621" s="1645"/>
      <c r="AN621" s="1645"/>
      <c r="AO621" s="1645"/>
      <c r="AP621" s="1645"/>
      <c r="AQ621" s="1645"/>
      <c r="AR621" s="1645"/>
      <c r="AS621" s="1645"/>
      <c r="AT621" s="1645"/>
      <c r="AU621" s="1645"/>
      <c r="AV621" s="1645"/>
      <c r="AW621" s="1645"/>
      <c r="AX621" s="1645"/>
      <c r="AY621" s="1645"/>
      <c r="AZ621" s="1645"/>
      <c r="BA621" s="1645"/>
      <c r="BB621" s="1645"/>
      <c r="BC621" s="1645"/>
      <c r="BD621" s="1645"/>
      <c r="BE621" s="1645"/>
      <c r="BF621" s="1645"/>
      <c r="BG621" s="1645"/>
      <c r="BH621" s="1645"/>
      <c r="BI621" s="1645"/>
      <c r="BJ621" s="1645"/>
      <c r="BK621" s="1645"/>
      <c r="BL621" s="1645"/>
      <c r="BM621" s="1645"/>
      <c r="BN621" s="1645"/>
      <c r="BO621" s="1645"/>
      <c r="BP621" s="1645"/>
      <c r="BQ621" s="1645"/>
      <c r="BR621" s="1645"/>
      <c r="BS621" s="1645"/>
      <c r="BT621" s="1645"/>
      <c r="BU621" s="1645"/>
      <c r="BV621" s="1645"/>
      <c r="BW621" s="1645"/>
      <c r="BX621" s="1645"/>
      <c r="BY621" s="1645"/>
      <c r="BZ621" s="1645"/>
      <c r="CA621" s="1645"/>
      <c r="CB621" s="1645"/>
      <c r="CC621" s="1645"/>
      <c r="CD621" s="1645"/>
      <c r="CE621" s="1645"/>
      <c r="CF621" s="1859"/>
    </row>
    <row customHeight="1" ht="11.25" hidden="1">
      <c r="A622" s="1815"/>
      <c r="B622" s="1169"/>
      <c r="C622" s="421"/>
      <c r="D622" s="2588"/>
      <c r="E622" s="658" t="s">
        <v>22</v>
      </c>
      <c r="F622" s="1177" t="s">
        <v>22</v>
      </c>
      <c r="G622" s="1177" t="s">
        <v>1088</v>
      </c>
      <c r="H622" s="660" t="s">
        <v>22</v>
      </c>
      <c r="I622" s="660"/>
      <c r="J622" s="660"/>
      <c r="K622" s="660"/>
      <c r="L622" s="660"/>
      <c r="M622" s="660"/>
      <c r="N622" s="660"/>
      <c r="O622" s="660"/>
      <c r="P622" s="660"/>
      <c r="Q622" s="660"/>
      <c r="R622" s="661"/>
      <c r="S622" s="662"/>
      <c r="T622" s="727"/>
      <c r="U622" s="2383"/>
      <c r="V622" s="2383"/>
      <c r="W622" s="1169"/>
      <c r="X622" s="1169"/>
      <c r="Y622" s="1169"/>
      <c r="Z622" s="1169"/>
      <c r="AA622" s="1645"/>
      <c r="AB622" s="1169"/>
      <c r="AC622" s="2384"/>
      <c r="AD622" s="638"/>
      <c r="AE622" s="1169"/>
      <c r="AF622" s="1169"/>
      <c r="AG622" s="1645"/>
      <c r="AH622" s="1645"/>
      <c r="AI622" s="1645"/>
      <c r="AJ622" s="1645"/>
      <c r="AK622" s="1645"/>
      <c r="AL622" s="1645"/>
      <c r="AM622" s="1645"/>
      <c r="AN622" s="1645"/>
      <c r="AO622" s="1645"/>
      <c r="AP622" s="1645"/>
      <c r="AQ622" s="1645"/>
      <c r="AR622" s="1645"/>
      <c r="AS622" s="1645"/>
      <c r="AT622" s="1645"/>
      <c r="AU622" s="1645"/>
      <c r="AV622" s="1645"/>
      <c r="AW622" s="1645"/>
      <c r="AX622" s="1645"/>
      <c r="AY622" s="1645"/>
      <c r="AZ622" s="1645"/>
      <c r="BA622" s="1645"/>
      <c r="BB622" s="1645"/>
      <c r="BC622" s="1645"/>
      <c r="BD622" s="1645"/>
      <c r="BE622" s="1645"/>
      <c r="BF622" s="1645"/>
      <c r="BG622" s="1645"/>
      <c r="BH622" s="1645"/>
      <c r="BI622" s="1645"/>
      <c r="BJ622" s="1645"/>
      <c r="BK622" s="1645"/>
      <c r="BL622" s="1645"/>
      <c r="BM622" s="1645"/>
      <c r="BN622" s="1645"/>
      <c r="BO622" s="1645"/>
      <c r="BP622" s="1645"/>
      <c r="BQ622" s="1645"/>
      <c r="BR622" s="1645"/>
      <c r="BS622" s="1645"/>
      <c r="BT622" s="1645"/>
      <c r="BU622" s="1645"/>
      <c r="BV622" s="1169"/>
      <c r="BW622" s="1169"/>
      <c r="BX622" s="1169"/>
      <c r="BY622" s="1169"/>
      <c r="BZ622" s="1169"/>
      <c r="CA622" s="1169"/>
      <c r="CB622" s="1169"/>
      <c r="CC622" s="1169"/>
      <c r="CD622" s="1169"/>
      <c r="CE622" s="1169"/>
      <c r="CF622" s="1859"/>
    </row>
    <row customHeight="1" ht="5.25" hidden="1">
      <c r="A623" s="1802"/>
      <c r="B623" s="1645"/>
      <c r="C623" s="1645"/>
      <c r="D623" s="2588"/>
      <c r="E623" s="1048"/>
      <c r="F623" s="1048"/>
      <c r="G623" s="1048"/>
      <c r="H623" s="1048"/>
      <c r="I623" s="1048"/>
      <c r="J623" s="1048"/>
      <c r="K623" s="1048"/>
      <c r="L623" s="1048"/>
      <c r="M623" s="1048"/>
      <c r="N623" s="1048"/>
      <c r="O623" s="1048"/>
      <c r="P623" s="1048"/>
      <c r="Q623" s="1049"/>
      <c r="R623" s="1050"/>
      <c r="S623" s="1051"/>
      <c r="T623" s="726" t="s">
        <v>1085</v>
      </c>
      <c r="U623" s="2383">
        <v>1</v>
      </c>
      <c r="V623" s="2383" t="s">
        <v>1048</v>
      </c>
      <c r="W623" s="1645"/>
      <c r="X623" s="1645"/>
      <c r="Y623" s="1645"/>
      <c r="Z623" s="1645"/>
      <c r="AA623" s="1645"/>
      <c r="AB623" s="1645"/>
      <c r="AC623" s="1046"/>
      <c r="AD623" s="1047"/>
      <c r="AE623" s="1645"/>
      <c r="AF623" s="1645"/>
      <c r="AG623" s="1645"/>
      <c r="AH623" s="1645"/>
      <c r="AI623" s="1645"/>
      <c r="AJ623" s="1645"/>
      <c r="AK623" s="1645"/>
      <c r="AL623" s="1645"/>
      <c r="AM623" s="1645"/>
      <c r="AN623" s="1645"/>
      <c r="AO623" s="1645"/>
      <c r="AP623" s="1645"/>
      <c r="AQ623" s="1645"/>
      <c r="AR623" s="1645"/>
      <c r="AS623" s="1645"/>
      <c r="AT623" s="1645"/>
      <c r="AU623" s="1645"/>
      <c r="AV623" s="1645"/>
      <c r="AW623" s="1645"/>
      <c r="AX623" s="1645"/>
      <c r="AY623" s="1645"/>
      <c r="AZ623" s="1645"/>
      <c r="BA623" s="1645"/>
      <c r="BB623" s="1645"/>
      <c r="BC623" s="1645"/>
      <c r="BD623" s="1645"/>
      <c r="BE623" s="1645"/>
      <c r="BF623" s="1645"/>
      <c r="BG623" s="1645"/>
      <c r="BH623" s="1645"/>
      <c r="BI623" s="1645"/>
      <c r="BJ623" s="1645"/>
      <c r="BK623" s="1645"/>
      <c r="BL623" s="1645"/>
      <c r="BM623" s="1645"/>
      <c r="BN623" s="1645"/>
      <c r="BO623" s="1645"/>
      <c r="BP623" s="1645"/>
      <c r="BQ623" s="1645"/>
      <c r="BR623" s="1645"/>
      <c r="BS623" s="1645"/>
      <c r="BT623" s="1645"/>
      <c r="BU623" s="1645"/>
      <c r="BV623" s="1645"/>
      <c r="BW623" s="1645"/>
      <c r="BX623" s="1645"/>
      <c r="BY623" s="1645"/>
      <c r="BZ623" s="1645"/>
      <c r="CA623" s="1645"/>
      <c r="CB623" s="1645"/>
      <c r="CC623" s="1645"/>
      <c r="CD623" s="1645"/>
      <c r="CE623" s="1645"/>
      <c r="CF623" s="1325"/>
    </row>
    <row customHeight="1" ht="5.25" hidden="1">
      <c r="A624" s="1802"/>
      <c r="B624" s="1645"/>
      <c r="C624" s="1645"/>
      <c r="D624" s="2588"/>
      <c r="E624" s="644"/>
      <c r="F624" s="644"/>
      <c r="G624" s="644"/>
      <c r="H624" s="644"/>
      <c r="I624" s="644"/>
      <c r="J624" s="644"/>
      <c r="K624" s="644"/>
      <c r="L624" s="644"/>
      <c r="M624" s="644"/>
      <c r="N624" s="644"/>
      <c r="O624" s="644"/>
      <c r="P624" s="644"/>
      <c r="Q624" s="644"/>
      <c r="R624" s="644"/>
      <c r="S624" s="645"/>
      <c r="T624" s="727"/>
      <c r="U624" s="2383"/>
      <c r="V624" s="2383"/>
      <c r="W624" s="1645"/>
      <c r="X624" s="1645"/>
      <c r="Y624" s="1645"/>
      <c r="Z624" s="1645"/>
      <c r="AA624" s="1645"/>
      <c r="AB624" s="1645"/>
      <c r="AC624" s="1046"/>
      <c r="AD624" s="1047"/>
      <c r="AE624" s="1645"/>
      <c r="AF624" s="1645"/>
      <c r="AG624" s="1645"/>
      <c r="AH624" s="1645"/>
      <c r="AI624" s="1645"/>
      <c r="AJ624" s="1645"/>
      <c r="AK624" s="1645"/>
      <c r="AL624" s="1645"/>
      <c r="AM624" s="1645"/>
      <c r="AN624" s="1645"/>
      <c r="AO624" s="1645"/>
      <c r="AP624" s="1645"/>
      <c r="AQ624" s="1645"/>
      <c r="AR624" s="1645"/>
      <c r="AS624" s="1645"/>
      <c r="AT624" s="1645"/>
      <c r="AU624" s="1645"/>
      <c r="AV624" s="1645"/>
      <c r="AW624" s="1645"/>
      <c r="AX624" s="1645"/>
      <c r="AY624" s="1645"/>
      <c r="AZ624" s="1645"/>
      <c r="BA624" s="1645"/>
      <c r="BB624" s="1645"/>
      <c r="BC624" s="1645"/>
      <c r="BD624" s="1645"/>
      <c r="BE624" s="1645"/>
      <c r="BF624" s="1645"/>
      <c r="BG624" s="1645"/>
      <c r="BH624" s="1645"/>
      <c r="BI624" s="1645"/>
      <c r="BJ624" s="1645"/>
      <c r="BK624" s="1645"/>
      <c r="BL624" s="1645"/>
      <c r="BM624" s="1645"/>
      <c r="BN624" s="1645"/>
      <c r="BO624" s="1645"/>
      <c r="BP624" s="1645"/>
      <c r="BQ624" s="1645"/>
      <c r="BR624" s="1645"/>
      <c r="BS624" s="1645"/>
      <c r="BT624" s="1645"/>
      <c r="BU624" s="1645"/>
      <c r="BV624" s="1645"/>
      <c r="BW624" s="1645"/>
      <c r="BX624" s="1645"/>
      <c r="BY624" s="1645"/>
      <c r="BZ624" s="1645"/>
      <c r="CA624" s="1645"/>
      <c r="CB624" s="1645"/>
      <c r="CC624" s="1645"/>
      <c r="CD624" s="1645"/>
      <c r="CE624" s="1645"/>
      <c r="CF624" s="1325"/>
    </row>
    <row customHeight="1" ht="5.25" hidden="1">
      <c r="A625" s="1802"/>
      <c r="B625" s="1645"/>
      <c r="C625" s="1645"/>
      <c r="D625" s="2589"/>
      <c r="E625" s="1052"/>
      <c r="F625" s="1053"/>
      <c r="G625" s="1053"/>
      <c r="H625" s="1054"/>
      <c r="I625" s="1054"/>
      <c r="J625" s="1054"/>
      <c r="K625" s="1054"/>
      <c r="L625" s="1054"/>
      <c r="M625" s="1054"/>
      <c r="N625" s="1054"/>
      <c r="O625" s="1054"/>
      <c r="P625" s="1054"/>
      <c r="Q625" s="1054"/>
      <c r="R625" s="955"/>
      <c r="S625" s="1055"/>
      <c r="T625" s="727"/>
      <c r="U625" s="2383"/>
      <c r="V625" s="2383"/>
      <c r="W625" s="1645"/>
      <c r="X625" s="1645"/>
      <c r="Y625" s="1645"/>
      <c r="Z625" s="1645"/>
      <c r="AA625" s="1645"/>
      <c r="AB625" s="1645"/>
      <c r="AC625" s="1046"/>
      <c r="AD625" s="1047"/>
      <c r="AE625" s="1645"/>
      <c r="AF625" s="1645"/>
      <c r="AG625" s="1645"/>
      <c r="AH625" s="1645"/>
      <c r="AI625" s="1645"/>
      <c r="AJ625" s="1645"/>
      <c r="AK625" s="1645"/>
      <c r="AL625" s="1645"/>
      <c r="AM625" s="1645"/>
      <c r="AN625" s="1645"/>
      <c r="AO625" s="1645"/>
      <c r="AP625" s="1645"/>
      <c r="AQ625" s="1645"/>
      <c r="AR625" s="1645"/>
      <c r="AS625" s="1645"/>
      <c r="AT625" s="1645"/>
      <c r="AU625" s="1645"/>
      <c r="AV625" s="1645"/>
      <c r="AW625" s="1645"/>
      <c r="AX625" s="1645"/>
      <c r="AY625" s="1645"/>
      <c r="AZ625" s="1645"/>
      <c r="BA625" s="1645"/>
      <c r="BB625" s="1645"/>
      <c r="BC625" s="1645"/>
      <c r="BD625" s="1645"/>
      <c r="BE625" s="1645"/>
      <c r="BF625" s="1645"/>
      <c r="BG625" s="1645"/>
      <c r="BH625" s="1645"/>
      <c r="BI625" s="1645"/>
      <c r="BJ625" s="1645"/>
      <c r="BK625" s="1645"/>
      <c r="BL625" s="1645"/>
      <c r="BM625" s="1645"/>
      <c r="BN625" s="1645"/>
      <c r="BO625" s="1645"/>
      <c r="BP625" s="1645"/>
      <c r="BQ625" s="1645"/>
      <c r="BR625" s="1645"/>
      <c r="BS625" s="1645"/>
      <c r="BT625" s="1645"/>
      <c r="BU625" s="1645"/>
      <c r="BV625" s="1645"/>
      <c r="BW625" s="1645"/>
      <c r="BX625" s="1645"/>
      <c r="BY625" s="1645"/>
      <c r="BZ625" s="1645"/>
      <c r="CA625" s="1645"/>
      <c r="CB625" s="1645"/>
      <c r="CC625" s="1645"/>
      <c r="CD625" s="1645"/>
      <c r="CE625" s="1645"/>
      <c r="CF625" s="1325"/>
    </row>
    <row customHeight="1" ht="15" hidden="1">
      <c r="A626" s="632" t="s">
        <v>350</v>
      </c>
      <c r="B626" s="633"/>
      <c r="C626" s="633" t="s">
        <v>22</v>
      </c>
      <c r="D626" s="2587" t="s">
        <v>1155</v>
      </c>
      <c r="E626" s="2386" t="s">
        <v>196</v>
      </c>
      <c r="F626" s="2387"/>
      <c r="G626" s="2388"/>
      <c r="H626" s="2392" t="str">
        <f>IF(A626="","",INDEX(DIFFERENTIATION_UNMERGE_VD,MATCH(A626,DIFFERENTIATION_ID_DIFF,0)))</f>
        <v>Производство тепловой энергии. Некомбинированная выработка</v>
      </c>
      <c r="I626" s="2392"/>
      <c r="J626" s="2392"/>
      <c r="K626" s="2392"/>
      <c r="L626" s="2392"/>
      <c r="M626" s="2392"/>
      <c r="N626" s="2392"/>
      <c r="O626" s="2392"/>
      <c r="P626" s="2392"/>
      <c r="Q626" s="2392"/>
      <c r="R626" s="2392"/>
      <c r="S626" s="728"/>
      <c r="T626" s="725"/>
      <c r="U626" s="634"/>
      <c r="V626" s="634"/>
      <c r="W626" s="635"/>
      <c r="X626" s="635"/>
      <c r="Y626" s="635"/>
      <c r="Z626" s="635"/>
      <c r="AA626" s="636"/>
      <c r="AB626" s="637"/>
      <c r="AC626" s="2384"/>
      <c r="AD626" s="638"/>
      <c r="AE626" s="639" t="s">
        <v>22</v>
      </c>
      <c r="AF626" s="639"/>
      <c r="AG626" s="640" t="s">
        <v>1082</v>
      </c>
      <c r="AH626" s="641">
        <v>3</v>
      </c>
      <c r="AI626" s="634"/>
      <c r="AJ626" s="634"/>
      <c r="AK626" s="634"/>
      <c r="AL626" s="634"/>
      <c r="AM626" s="634"/>
      <c r="AN626" s="634"/>
      <c r="AO626" s="634"/>
      <c r="AP626" s="634"/>
      <c r="AQ626" s="634"/>
      <c r="AR626" s="634"/>
      <c r="AS626" s="634"/>
      <c r="AT626" s="634"/>
      <c r="AU626" s="634"/>
      <c r="AV626" s="634"/>
      <c r="AW626" s="634"/>
      <c r="AX626" s="634"/>
      <c r="AY626" s="634"/>
      <c r="AZ626" s="634"/>
      <c r="BA626" s="634"/>
      <c r="BB626" s="634"/>
      <c r="BC626" s="634"/>
      <c r="BD626" s="634"/>
      <c r="BE626" s="634"/>
      <c r="BF626" s="634"/>
      <c r="BG626" s="634"/>
      <c r="BH626" s="634"/>
      <c r="BI626" s="634"/>
      <c r="BJ626" s="634"/>
      <c r="BK626" s="634"/>
      <c r="BL626" s="634"/>
      <c r="BM626" s="634"/>
      <c r="BN626" s="634"/>
      <c r="BO626" s="634"/>
      <c r="BP626" s="634"/>
      <c r="BQ626" s="634"/>
      <c r="BR626" s="634"/>
      <c r="BS626" s="634"/>
      <c r="BT626" s="634"/>
      <c r="BU626" s="634"/>
      <c r="BV626" s="635"/>
      <c r="BW626" s="635"/>
      <c r="BX626" s="635"/>
      <c r="BY626" s="635"/>
      <c r="BZ626" s="635"/>
      <c r="CA626" s="635"/>
      <c r="CB626" s="635"/>
      <c r="CC626" s="635"/>
      <c r="CD626" s="635"/>
      <c r="CE626" s="635"/>
      <c r="CF626" s="1859"/>
    </row>
    <row customHeight="1" ht="15" hidden="1">
      <c r="A627" s="632"/>
      <c r="B627" s="633"/>
      <c r="C627" s="633"/>
      <c r="D627" s="2588"/>
      <c r="E627" s="2386" t="s">
        <v>1037</v>
      </c>
      <c r="F627" s="2387"/>
      <c r="G627" s="2388"/>
      <c r="H627" s="2392" t="str">
        <f>IF(A626="","",INDEX(DIFFERENTIATION_UNMERGE_AREA,MATCH(A626,DIFFERENTIATION_ID_DIFF,0)))</f>
        <v>Территория 7</v>
      </c>
      <c r="I627" s="2392"/>
      <c r="J627" s="2392"/>
      <c r="K627" s="2392"/>
      <c r="L627" s="2392"/>
      <c r="M627" s="2392"/>
      <c r="N627" s="2392"/>
      <c r="O627" s="2392"/>
      <c r="P627" s="2392"/>
      <c r="Q627" s="2392"/>
      <c r="R627" s="2392"/>
      <c r="S627" s="728"/>
      <c r="T627" s="725"/>
      <c r="U627" s="634"/>
      <c r="V627" s="634"/>
      <c r="W627" s="635"/>
      <c r="X627" s="635"/>
      <c r="Y627" s="635"/>
      <c r="Z627" s="635"/>
      <c r="AA627" s="636"/>
      <c r="AB627" s="637"/>
      <c r="AC627" s="2384"/>
      <c r="AD627" s="638"/>
      <c r="AE627" s="639"/>
      <c r="AF627" s="639"/>
      <c r="AG627" s="640"/>
      <c r="AH627" s="641"/>
      <c r="AI627" s="634"/>
      <c r="AJ627" s="634"/>
      <c r="AK627" s="634"/>
      <c r="AL627" s="634"/>
      <c r="AM627" s="634"/>
      <c r="AN627" s="634"/>
      <c r="AO627" s="634"/>
      <c r="AP627" s="634"/>
      <c r="AQ627" s="634"/>
      <c r="AR627" s="634"/>
      <c r="AS627" s="634"/>
      <c r="AT627" s="634"/>
      <c r="AU627" s="634"/>
      <c r="AV627" s="634"/>
      <c r="AW627" s="634"/>
      <c r="AX627" s="634"/>
      <c r="AY627" s="634"/>
      <c r="AZ627" s="634"/>
      <c r="BA627" s="634"/>
      <c r="BB627" s="634"/>
      <c r="BC627" s="634"/>
      <c r="BD627" s="634"/>
      <c r="BE627" s="634"/>
      <c r="BF627" s="634"/>
      <c r="BG627" s="634"/>
      <c r="BH627" s="634"/>
      <c r="BI627" s="634"/>
      <c r="BJ627" s="634"/>
      <c r="BK627" s="634"/>
      <c r="BL627" s="634"/>
      <c r="BM627" s="634"/>
      <c r="BN627" s="634"/>
      <c r="BO627" s="634"/>
      <c r="BP627" s="634"/>
      <c r="BQ627" s="634"/>
      <c r="BR627" s="634"/>
      <c r="BS627" s="634"/>
      <c r="BT627" s="634"/>
      <c r="BU627" s="634"/>
      <c r="BV627" s="635"/>
      <c r="BW627" s="635"/>
      <c r="BX627" s="635"/>
      <c r="BY627" s="635"/>
      <c r="BZ627" s="635"/>
      <c r="CA627" s="635"/>
      <c r="CB627" s="635"/>
      <c r="CC627" s="635"/>
      <c r="CD627" s="635"/>
      <c r="CE627" s="635"/>
      <c r="CF627" s="1859"/>
    </row>
    <row customHeight="1" ht="15" hidden="1">
      <c r="A628" s="632"/>
      <c r="B628" s="633"/>
      <c r="C628" s="633"/>
      <c r="D628" s="2588"/>
      <c r="E628" s="2386" t="s">
        <v>1038</v>
      </c>
      <c r="F628" s="2387"/>
      <c r="G628" s="2388"/>
      <c r="H628" s="2392" t="str">
        <f>IF(A626="","",INDEX(DIFFERENTIATION_UNMERGE_SYSTEM,MATCH(A626,DIFFERENTIATION_ID_DIFF,0)))</f>
        <v>с. Переволоки, ул. Школьная, (школа, д/с), котельная № 4-31</v>
      </c>
      <c r="I628" s="2392"/>
      <c r="J628" s="2392"/>
      <c r="K628" s="2392"/>
      <c r="L628" s="2392"/>
      <c r="M628" s="2392"/>
      <c r="N628" s="2392"/>
      <c r="O628" s="2392"/>
      <c r="P628" s="2392"/>
      <c r="Q628" s="2392"/>
      <c r="R628" s="2392"/>
      <c r="S628" s="728"/>
      <c r="T628" s="725"/>
      <c r="U628" s="634"/>
      <c r="V628" s="634"/>
      <c r="W628" s="635"/>
      <c r="X628" s="635"/>
      <c r="Y628" s="635"/>
      <c r="Z628" s="635"/>
      <c r="AA628" s="636"/>
      <c r="AB628" s="637"/>
      <c r="AC628" s="2384"/>
      <c r="AD628" s="638"/>
      <c r="AE628" s="639"/>
      <c r="AF628" s="639"/>
      <c r="AG628" s="640"/>
      <c r="AH628" s="641"/>
      <c r="AI628" s="634"/>
      <c r="AJ628" s="634"/>
      <c r="AK628" s="634"/>
      <c r="AL628" s="634"/>
      <c r="AM628" s="634"/>
      <c r="AN628" s="634"/>
      <c r="AO628" s="634"/>
      <c r="AP628" s="634"/>
      <c r="AQ628" s="634"/>
      <c r="AR628" s="634"/>
      <c r="AS628" s="634"/>
      <c r="AT628" s="634"/>
      <c r="AU628" s="634"/>
      <c r="AV628" s="634"/>
      <c r="AW628" s="634"/>
      <c r="AX628" s="634"/>
      <c r="AY628" s="634"/>
      <c r="AZ628" s="634"/>
      <c r="BA628" s="634"/>
      <c r="BB628" s="634"/>
      <c r="BC628" s="634"/>
      <c r="BD628" s="634"/>
      <c r="BE628" s="634"/>
      <c r="BF628" s="634"/>
      <c r="BG628" s="634"/>
      <c r="BH628" s="634"/>
      <c r="BI628" s="634"/>
      <c r="BJ628" s="634"/>
      <c r="BK628" s="634"/>
      <c r="BL628" s="634"/>
      <c r="BM628" s="634"/>
      <c r="BN628" s="634"/>
      <c r="BO628" s="634"/>
      <c r="BP628" s="634"/>
      <c r="BQ628" s="634"/>
      <c r="BR628" s="634"/>
      <c r="BS628" s="634"/>
      <c r="BT628" s="634"/>
      <c r="BU628" s="634"/>
      <c r="BV628" s="635"/>
      <c r="BW628" s="635"/>
      <c r="BX628" s="635"/>
      <c r="BY628" s="635"/>
      <c r="BZ628" s="635"/>
      <c r="CA628" s="635"/>
      <c r="CB628" s="635"/>
      <c r="CC628" s="635"/>
      <c r="CD628" s="635"/>
      <c r="CE628" s="635"/>
      <c r="CF628" s="1859"/>
    </row>
    <row customHeight="1" ht="24.75" hidden="1">
      <c r="A629" s="1815"/>
      <c r="B629" s="1169"/>
      <c r="C629" s="421"/>
      <c r="D629" s="2588"/>
      <c r="E629" s="2385" t="s">
        <v>1083</v>
      </c>
      <c r="F629" s="2385"/>
      <c r="G629" s="2385"/>
      <c r="H629" s="2385"/>
      <c r="I629" s="2385"/>
      <c r="J629" s="2385"/>
      <c r="K629" s="2385"/>
      <c r="L629" s="2385"/>
      <c r="M629" s="2385"/>
      <c r="N629" s="2385"/>
      <c r="O629" s="2385"/>
      <c r="P629" s="2385"/>
      <c r="Q629" s="567">
        <f>SUMIF(T630:T631,"i",Q630:Q631)</f>
        <v>0</v>
      </c>
      <c r="R629" s="1026"/>
      <c r="S629" s="1807" t="s">
        <v>1084</v>
      </c>
      <c r="T629" s="726" t="s">
        <v>1085</v>
      </c>
      <c r="U629" s="2383">
        <v>1</v>
      </c>
      <c r="V629" s="2383" t="s">
        <v>1048</v>
      </c>
      <c r="W629" s="1169"/>
      <c r="X629" s="1169"/>
      <c r="Y629" s="1169"/>
      <c r="Z629" s="1169"/>
      <c r="AA629" s="1645"/>
      <c r="AB629" s="1169"/>
      <c r="AC629" s="2384"/>
      <c r="AD629" s="638"/>
      <c r="AE629" s="1169"/>
      <c r="AF629" s="1169"/>
      <c r="AG629" s="1645"/>
      <c r="AH629" s="1645"/>
      <c r="AI629" s="1645"/>
      <c r="AJ629" s="1645"/>
      <c r="AK629" s="1645"/>
      <c r="AL629" s="1645"/>
      <c r="AM629" s="1645"/>
      <c r="AN629" s="1645"/>
      <c r="AO629" s="1645"/>
      <c r="AP629" s="1645"/>
      <c r="AQ629" s="1645"/>
      <c r="AR629" s="1645"/>
      <c r="AS629" s="1645"/>
      <c r="AT629" s="1645"/>
      <c r="AU629" s="1645"/>
      <c r="AV629" s="1645"/>
      <c r="AW629" s="1645"/>
      <c r="AX629" s="1645"/>
      <c r="AY629" s="1645"/>
      <c r="AZ629" s="1645"/>
      <c r="BA629" s="1645"/>
      <c r="BB629" s="1645"/>
      <c r="BC629" s="1645"/>
      <c r="BD629" s="1645"/>
      <c r="BE629" s="1645"/>
      <c r="BF629" s="1645"/>
      <c r="BG629" s="1645"/>
      <c r="BH629" s="1645"/>
      <c r="BI629" s="1645"/>
      <c r="BJ629" s="1645"/>
      <c r="BK629" s="1645"/>
      <c r="BL629" s="1645"/>
      <c r="BM629" s="1645"/>
      <c r="BN629" s="1645"/>
      <c r="BO629" s="1645"/>
      <c r="BP629" s="1645"/>
      <c r="BQ629" s="1645"/>
      <c r="BR629" s="1645"/>
      <c r="BS629" s="1645"/>
      <c r="BT629" s="1645"/>
      <c r="BU629" s="1645"/>
      <c r="BV629" s="1169"/>
      <c r="BW629" s="1169"/>
      <c r="BX629" s="1169"/>
      <c r="BY629" s="1169"/>
      <c r="BZ629" s="1169"/>
      <c r="CA629" s="1169"/>
      <c r="CB629" s="1169"/>
      <c r="CC629" s="1169"/>
      <c r="CD629" s="1169"/>
      <c r="CE629" s="1169"/>
      <c r="CF629" s="1859"/>
    </row>
    <row customHeight="1" ht="11.25" hidden="1">
      <c r="A630" s="1802"/>
      <c r="B630" s="1645"/>
      <c r="C630" s="1645"/>
      <c r="D630" s="2588"/>
      <c r="E630" s="644"/>
      <c r="F630" s="644">
        <v>0</v>
      </c>
      <c r="G630" s="644"/>
      <c r="H630" s="644"/>
      <c r="I630" s="644"/>
      <c r="J630" s="644"/>
      <c r="K630" s="644"/>
      <c r="L630" s="644"/>
      <c r="M630" s="644"/>
      <c r="N630" s="644"/>
      <c r="O630" s="644"/>
      <c r="P630" s="644"/>
      <c r="Q630" s="644"/>
      <c r="R630" s="644"/>
      <c r="S630" s="645"/>
      <c r="T630" s="727"/>
      <c r="U630" s="2383"/>
      <c r="V630" s="2383"/>
      <c r="W630" s="1645"/>
      <c r="X630" s="1645"/>
      <c r="Y630" s="1645"/>
      <c r="Z630" s="1645"/>
      <c r="AA630" s="1645"/>
      <c r="AB630" s="1169"/>
      <c r="AC630" s="2384"/>
      <c r="AD630" s="638"/>
      <c r="AE630" s="1169"/>
      <c r="AF630" s="1169"/>
      <c r="AG630" s="1645"/>
      <c r="AH630" s="1645"/>
      <c r="AI630" s="1645"/>
      <c r="AJ630" s="1645"/>
      <c r="AK630" s="1645"/>
      <c r="AL630" s="1645"/>
      <c r="AM630" s="1645"/>
      <c r="AN630" s="1645"/>
      <c r="AO630" s="1645"/>
      <c r="AP630" s="1645"/>
      <c r="AQ630" s="1645"/>
      <c r="AR630" s="1645"/>
      <c r="AS630" s="1645"/>
      <c r="AT630" s="1645"/>
      <c r="AU630" s="1645"/>
      <c r="AV630" s="1645"/>
      <c r="AW630" s="1645"/>
      <c r="AX630" s="1645"/>
      <c r="AY630" s="1645"/>
      <c r="AZ630" s="1645"/>
      <c r="BA630" s="1645"/>
      <c r="BB630" s="1645"/>
      <c r="BC630" s="1645"/>
      <c r="BD630" s="1645"/>
      <c r="BE630" s="1645"/>
      <c r="BF630" s="1645"/>
      <c r="BG630" s="1645"/>
      <c r="BH630" s="1645"/>
      <c r="BI630" s="1645"/>
      <c r="BJ630" s="1645"/>
      <c r="BK630" s="1645"/>
      <c r="BL630" s="1645"/>
      <c r="BM630" s="1645"/>
      <c r="BN630" s="1645"/>
      <c r="BO630" s="1645"/>
      <c r="BP630" s="1645"/>
      <c r="BQ630" s="1645"/>
      <c r="BR630" s="1645"/>
      <c r="BS630" s="1645"/>
      <c r="BT630" s="1645"/>
      <c r="BU630" s="1645"/>
      <c r="BV630" s="1645"/>
      <c r="BW630" s="1645"/>
      <c r="BX630" s="1645"/>
      <c r="BY630" s="1645"/>
      <c r="BZ630" s="1645"/>
      <c r="CA630" s="1645"/>
      <c r="CB630" s="1645"/>
      <c r="CC630" s="1645"/>
      <c r="CD630" s="1645"/>
      <c r="CE630" s="1645"/>
      <c r="CF630" s="1859"/>
    </row>
    <row customHeight="1" ht="11.25" hidden="1">
      <c r="A631" s="1815"/>
      <c r="B631" s="1169"/>
      <c r="C631" s="421"/>
      <c r="D631" s="2588"/>
      <c r="E631" s="658" t="s">
        <v>22</v>
      </c>
      <c r="F631" s="1177" t="s">
        <v>22</v>
      </c>
      <c r="G631" s="1177" t="s">
        <v>1088</v>
      </c>
      <c r="H631" s="660" t="s">
        <v>22</v>
      </c>
      <c r="I631" s="660"/>
      <c r="J631" s="660"/>
      <c r="K631" s="660"/>
      <c r="L631" s="660"/>
      <c r="M631" s="660"/>
      <c r="N631" s="660"/>
      <c r="O631" s="660"/>
      <c r="P631" s="660"/>
      <c r="Q631" s="660"/>
      <c r="R631" s="661"/>
      <c r="S631" s="662"/>
      <c r="T631" s="727"/>
      <c r="U631" s="2383"/>
      <c r="V631" s="2383"/>
      <c r="W631" s="1169"/>
      <c r="X631" s="1169"/>
      <c r="Y631" s="1169"/>
      <c r="Z631" s="1169"/>
      <c r="AA631" s="1645"/>
      <c r="AB631" s="1169"/>
      <c r="AC631" s="2384"/>
      <c r="AD631" s="638"/>
      <c r="AE631" s="1169"/>
      <c r="AF631" s="1169"/>
      <c r="AG631" s="1645"/>
      <c r="AH631" s="1645"/>
      <c r="AI631" s="1645"/>
      <c r="AJ631" s="1645"/>
      <c r="AK631" s="1645"/>
      <c r="AL631" s="1645"/>
      <c r="AM631" s="1645"/>
      <c r="AN631" s="1645"/>
      <c r="AO631" s="1645"/>
      <c r="AP631" s="1645"/>
      <c r="AQ631" s="1645"/>
      <c r="AR631" s="1645"/>
      <c r="AS631" s="1645"/>
      <c r="AT631" s="1645"/>
      <c r="AU631" s="1645"/>
      <c r="AV631" s="1645"/>
      <c r="AW631" s="1645"/>
      <c r="AX631" s="1645"/>
      <c r="AY631" s="1645"/>
      <c r="AZ631" s="1645"/>
      <c r="BA631" s="1645"/>
      <c r="BB631" s="1645"/>
      <c r="BC631" s="1645"/>
      <c r="BD631" s="1645"/>
      <c r="BE631" s="1645"/>
      <c r="BF631" s="1645"/>
      <c r="BG631" s="1645"/>
      <c r="BH631" s="1645"/>
      <c r="BI631" s="1645"/>
      <c r="BJ631" s="1645"/>
      <c r="BK631" s="1645"/>
      <c r="BL631" s="1645"/>
      <c r="BM631" s="1645"/>
      <c r="BN631" s="1645"/>
      <c r="BO631" s="1645"/>
      <c r="BP631" s="1645"/>
      <c r="BQ631" s="1645"/>
      <c r="BR631" s="1645"/>
      <c r="BS631" s="1645"/>
      <c r="BT631" s="1645"/>
      <c r="BU631" s="1645"/>
      <c r="BV631" s="1169"/>
      <c r="BW631" s="1169"/>
      <c r="BX631" s="1169"/>
      <c r="BY631" s="1169"/>
      <c r="BZ631" s="1169"/>
      <c r="CA631" s="1169"/>
      <c r="CB631" s="1169"/>
      <c r="CC631" s="1169"/>
      <c r="CD631" s="1169"/>
      <c r="CE631" s="1169"/>
      <c r="CF631" s="1859"/>
    </row>
    <row customHeight="1" ht="5.25" hidden="1">
      <c r="A632" s="1802"/>
      <c r="B632" s="1645"/>
      <c r="C632" s="1645"/>
      <c r="D632" s="2588"/>
      <c r="E632" s="1048"/>
      <c r="F632" s="1048"/>
      <c r="G632" s="1048"/>
      <c r="H632" s="1048"/>
      <c r="I632" s="1048"/>
      <c r="J632" s="1048"/>
      <c r="K632" s="1048"/>
      <c r="L632" s="1048"/>
      <c r="M632" s="1048"/>
      <c r="N632" s="1048"/>
      <c r="O632" s="1048"/>
      <c r="P632" s="1048"/>
      <c r="Q632" s="1049"/>
      <c r="R632" s="1050"/>
      <c r="S632" s="1051"/>
      <c r="T632" s="726" t="s">
        <v>1085</v>
      </c>
      <c r="U632" s="2383">
        <v>1</v>
      </c>
      <c r="V632" s="2383" t="s">
        <v>1048</v>
      </c>
      <c r="W632" s="1645"/>
      <c r="X632" s="1645"/>
      <c r="Y632" s="1645"/>
      <c r="Z632" s="1645"/>
      <c r="AA632" s="1645"/>
      <c r="AB632" s="1645"/>
      <c r="AC632" s="1046"/>
      <c r="AD632" s="1047"/>
      <c r="AE632" s="1645"/>
      <c r="AF632" s="1645"/>
      <c r="AG632" s="1645"/>
      <c r="AH632" s="1645"/>
      <c r="AI632" s="1645"/>
      <c r="AJ632" s="1645"/>
      <c r="AK632" s="1645"/>
      <c r="AL632" s="1645"/>
      <c r="AM632" s="1645"/>
      <c r="AN632" s="1645"/>
      <c r="AO632" s="1645"/>
      <c r="AP632" s="1645"/>
      <c r="AQ632" s="1645"/>
      <c r="AR632" s="1645"/>
      <c r="AS632" s="1645"/>
      <c r="AT632" s="1645"/>
      <c r="AU632" s="1645"/>
      <c r="AV632" s="1645"/>
      <c r="AW632" s="1645"/>
      <c r="AX632" s="1645"/>
      <c r="AY632" s="1645"/>
      <c r="AZ632" s="1645"/>
      <c r="BA632" s="1645"/>
      <c r="BB632" s="1645"/>
      <c r="BC632" s="1645"/>
      <c r="BD632" s="1645"/>
      <c r="BE632" s="1645"/>
      <c r="BF632" s="1645"/>
      <c r="BG632" s="1645"/>
      <c r="BH632" s="1645"/>
      <c r="BI632" s="1645"/>
      <c r="BJ632" s="1645"/>
      <c r="BK632" s="1645"/>
      <c r="BL632" s="1645"/>
      <c r="BM632" s="1645"/>
      <c r="BN632" s="1645"/>
      <c r="BO632" s="1645"/>
      <c r="BP632" s="1645"/>
      <c r="BQ632" s="1645"/>
      <c r="BR632" s="1645"/>
      <c r="BS632" s="1645"/>
      <c r="BT632" s="1645"/>
      <c r="BU632" s="1645"/>
      <c r="BV632" s="1645"/>
      <c r="BW632" s="1645"/>
      <c r="BX632" s="1645"/>
      <c r="BY632" s="1645"/>
      <c r="BZ632" s="1645"/>
      <c r="CA632" s="1645"/>
      <c r="CB632" s="1645"/>
      <c r="CC632" s="1645"/>
      <c r="CD632" s="1645"/>
      <c r="CE632" s="1645"/>
      <c r="CF632" s="1325"/>
    </row>
    <row customHeight="1" ht="5.25" hidden="1">
      <c r="A633" s="1802"/>
      <c r="B633" s="1645"/>
      <c r="C633" s="1645"/>
      <c r="D633" s="2588"/>
      <c r="E633" s="644"/>
      <c r="F633" s="644"/>
      <c r="G633" s="644"/>
      <c r="H633" s="644"/>
      <c r="I633" s="644"/>
      <c r="J633" s="644"/>
      <c r="K633" s="644"/>
      <c r="L633" s="644"/>
      <c r="M633" s="644"/>
      <c r="N633" s="644"/>
      <c r="O633" s="644"/>
      <c r="P633" s="644"/>
      <c r="Q633" s="644"/>
      <c r="R633" s="644"/>
      <c r="S633" s="645"/>
      <c r="T633" s="727"/>
      <c r="U633" s="2383"/>
      <c r="V633" s="2383"/>
      <c r="W633" s="1645"/>
      <c r="X633" s="1645"/>
      <c r="Y633" s="1645"/>
      <c r="Z633" s="1645"/>
      <c r="AA633" s="1645"/>
      <c r="AB633" s="1645"/>
      <c r="AC633" s="1046"/>
      <c r="AD633" s="1047"/>
      <c r="AE633" s="1645"/>
      <c r="AF633" s="1645"/>
      <c r="AG633" s="1645"/>
      <c r="AH633" s="1645"/>
      <c r="AI633" s="1645"/>
      <c r="AJ633" s="1645"/>
      <c r="AK633" s="1645"/>
      <c r="AL633" s="1645"/>
      <c r="AM633" s="1645"/>
      <c r="AN633" s="1645"/>
      <c r="AO633" s="1645"/>
      <c r="AP633" s="1645"/>
      <c r="AQ633" s="1645"/>
      <c r="AR633" s="1645"/>
      <c r="AS633" s="1645"/>
      <c r="AT633" s="1645"/>
      <c r="AU633" s="1645"/>
      <c r="AV633" s="1645"/>
      <c r="AW633" s="1645"/>
      <c r="AX633" s="1645"/>
      <c r="AY633" s="1645"/>
      <c r="AZ633" s="1645"/>
      <c r="BA633" s="1645"/>
      <c r="BB633" s="1645"/>
      <c r="BC633" s="1645"/>
      <c r="BD633" s="1645"/>
      <c r="BE633" s="1645"/>
      <c r="BF633" s="1645"/>
      <c r="BG633" s="1645"/>
      <c r="BH633" s="1645"/>
      <c r="BI633" s="1645"/>
      <c r="BJ633" s="1645"/>
      <c r="BK633" s="1645"/>
      <c r="BL633" s="1645"/>
      <c r="BM633" s="1645"/>
      <c r="BN633" s="1645"/>
      <c r="BO633" s="1645"/>
      <c r="BP633" s="1645"/>
      <c r="BQ633" s="1645"/>
      <c r="BR633" s="1645"/>
      <c r="BS633" s="1645"/>
      <c r="BT633" s="1645"/>
      <c r="BU633" s="1645"/>
      <c r="BV633" s="1645"/>
      <c r="BW633" s="1645"/>
      <c r="BX633" s="1645"/>
      <c r="BY633" s="1645"/>
      <c r="BZ633" s="1645"/>
      <c r="CA633" s="1645"/>
      <c r="CB633" s="1645"/>
      <c r="CC633" s="1645"/>
      <c r="CD633" s="1645"/>
      <c r="CE633" s="1645"/>
      <c r="CF633" s="1325"/>
    </row>
    <row customHeight="1" ht="5.25" hidden="1">
      <c r="A634" s="1802"/>
      <c r="B634" s="1645"/>
      <c r="C634" s="1645"/>
      <c r="D634" s="2589"/>
      <c r="E634" s="1052"/>
      <c r="F634" s="1053"/>
      <c r="G634" s="1053"/>
      <c r="H634" s="1054"/>
      <c r="I634" s="1054"/>
      <c r="J634" s="1054"/>
      <c r="K634" s="1054"/>
      <c r="L634" s="1054"/>
      <c r="M634" s="1054"/>
      <c r="N634" s="1054"/>
      <c r="O634" s="1054"/>
      <c r="P634" s="1054"/>
      <c r="Q634" s="1054"/>
      <c r="R634" s="955"/>
      <c r="S634" s="1055"/>
      <c r="T634" s="727"/>
      <c r="U634" s="2383"/>
      <c r="V634" s="2383"/>
      <c r="W634" s="1645"/>
      <c r="X634" s="1645"/>
      <c r="Y634" s="1645"/>
      <c r="Z634" s="1645"/>
      <c r="AA634" s="1645"/>
      <c r="AB634" s="1645"/>
      <c r="AC634" s="1046"/>
      <c r="AD634" s="1047"/>
      <c r="AE634" s="1645"/>
      <c r="AF634" s="1645"/>
      <c r="AG634" s="1645"/>
      <c r="AH634" s="1645"/>
      <c r="AI634" s="1645"/>
      <c r="AJ634" s="1645"/>
      <c r="AK634" s="1645"/>
      <c r="AL634" s="1645"/>
      <c r="AM634" s="1645"/>
      <c r="AN634" s="1645"/>
      <c r="AO634" s="1645"/>
      <c r="AP634" s="1645"/>
      <c r="AQ634" s="1645"/>
      <c r="AR634" s="1645"/>
      <c r="AS634" s="1645"/>
      <c r="AT634" s="1645"/>
      <c r="AU634" s="1645"/>
      <c r="AV634" s="1645"/>
      <c r="AW634" s="1645"/>
      <c r="AX634" s="1645"/>
      <c r="AY634" s="1645"/>
      <c r="AZ634" s="1645"/>
      <c r="BA634" s="1645"/>
      <c r="BB634" s="1645"/>
      <c r="BC634" s="1645"/>
      <c r="BD634" s="1645"/>
      <c r="BE634" s="1645"/>
      <c r="BF634" s="1645"/>
      <c r="BG634" s="1645"/>
      <c r="BH634" s="1645"/>
      <c r="BI634" s="1645"/>
      <c r="BJ634" s="1645"/>
      <c r="BK634" s="1645"/>
      <c r="BL634" s="1645"/>
      <c r="BM634" s="1645"/>
      <c r="BN634" s="1645"/>
      <c r="BO634" s="1645"/>
      <c r="BP634" s="1645"/>
      <c r="BQ634" s="1645"/>
      <c r="BR634" s="1645"/>
      <c r="BS634" s="1645"/>
      <c r="BT634" s="1645"/>
      <c r="BU634" s="1645"/>
      <c r="BV634" s="1645"/>
      <c r="BW634" s="1645"/>
      <c r="BX634" s="1645"/>
      <c r="BY634" s="1645"/>
      <c r="BZ634" s="1645"/>
      <c r="CA634" s="1645"/>
      <c r="CB634" s="1645"/>
      <c r="CC634" s="1645"/>
      <c r="CD634" s="1645"/>
      <c r="CE634" s="1645"/>
      <c r="CF634" s="1325"/>
    </row>
    <row customHeight="1" ht="15" hidden="1">
      <c r="A635" s="632" t="s">
        <v>353</v>
      </c>
      <c r="B635" s="633"/>
      <c r="C635" s="633" t="s">
        <v>22</v>
      </c>
      <c r="D635" s="2587" t="s">
        <v>1156</v>
      </c>
      <c r="E635" s="2386" t="s">
        <v>196</v>
      </c>
      <c r="F635" s="2387"/>
      <c r="G635" s="2388"/>
      <c r="H635" s="2392" t="str">
        <f>IF(A635="","",INDEX(DIFFERENTIATION_UNMERGE_VD,MATCH(A635,DIFFERENTIATION_ID_DIFF,0)))</f>
        <v>Производство тепловой энергии. Некомбинированная выработка</v>
      </c>
      <c r="I635" s="2392"/>
      <c r="J635" s="2392"/>
      <c r="K635" s="2392"/>
      <c r="L635" s="2392"/>
      <c r="M635" s="2392"/>
      <c r="N635" s="2392"/>
      <c r="O635" s="2392"/>
      <c r="P635" s="2392"/>
      <c r="Q635" s="2392"/>
      <c r="R635" s="2392"/>
      <c r="S635" s="728"/>
      <c r="T635" s="725"/>
      <c r="U635" s="634"/>
      <c r="V635" s="634"/>
      <c r="W635" s="635"/>
      <c r="X635" s="635"/>
      <c r="Y635" s="635"/>
      <c r="Z635" s="635"/>
      <c r="AA635" s="636"/>
      <c r="AB635" s="637"/>
      <c r="AC635" s="2384"/>
      <c r="AD635" s="638"/>
      <c r="AE635" s="639" t="s">
        <v>22</v>
      </c>
      <c r="AF635" s="639"/>
      <c r="AG635" s="640" t="s">
        <v>1082</v>
      </c>
      <c r="AH635" s="641">
        <v>3</v>
      </c>
      <c r="AI635" s="634"/>
      <c r="AJ635" s="634"/>
      <c r="AK635" s="634"/>
      <c r="AL635" s="634"/>
      <c r="AM635" s="634"/>
      <c r="AN635" s="634"/>
      <c r="AO635" s="634"/>
      <c r="AP635" s="634"/>
      <c r="AQ635" s="634"/>
      <c r="AR635" s="634"/>
      <c r="AS635" s="634"/>
      <c r="AT635" s="634"/>
      <c r="AU635" s="634"/>
      <c r="AV635" s="634"/>
      <c r="AW635" s="634"/>
      <c r="AX635" s="634"/>
      <c r="AY635" s="634"/>
      <c r="AZ635" s="634"/>
      <c r="BA635" s="634"/>
      <c r="BB635" s="634"/>
      <c r="BC635" s="634"/>
      <c r="BD635" s="634"/>
      <c r="BE635" s="634"/>
      <c r="BF635" s="634"/>
      <c r="BG635" s="634"/>
      <c r="BH635" s="634"/>
      <c r="BI635" s="634"/>
      <c r="BJ635" s="634"/>
      <c r="BK635" s="634"/>
      <c r="BL635" s="634"/>
      <c r="BM635" s="634"/>
      <c r="BN635" s="634"/>
      <c r="BO635" s="634"/>
      <c r="BP635" s="634"/>
      <c r="BQ635" s="634"/>
      <c r="BR635" s="634"/>
      <c r="BS635" s="634"/>
      <c r="BT635" s="634"/>
      <c r="BU635" s="634"/>
      <c r="BV635" s="635"/>
      <c r="BW635" s="635"/>
      <c r="BX635" s="635"/>
      <c r="BY635" s="635"/>
      <c r="BZ635" s="635"/>
      <c r="CA635" s="635"/>
      <c r="CB635" s="635"/>
      <c r="CC635" s="635"/>
      <c r="CD635" s="635"/>
      <c r="CE635" s="635"/>
      <c r="CF635" s="1859"/>
    </row>
    <row customHeight="1" ht="15" hidden="1">
      <c r="A636" s="632"/>
      <c r="B636" s="633"/>
      <c r="C636" s="633"/>
      <c r="D636" s="2588"/>
      <c r="E636" s="2386" t="s">
        <v>1037</v>
      </c>
      <c r="F636" s="2387"/>
      <c r="G636" s="2388"/>
      <c r="H636" s="2392" t="str">
        <f>IF(A635="","",INDEX(DIFFERENTIATION_UNMERGE_AREA,MATCH(A635,DIFFERENTIATION_ID_DIFF,0)))</f>
        <v>Территория 7</v>
      </c>
      <c r="I636" s="2392"/>
      <c r="J636" s="2392"/>
      <c r="K636" s="2392"/>
      <c r="L636" s="2392"/>
      <c r="M636" s="2392"/>
      <c r="N636" s="2392"/>
      <c r="O636" s="2392"/>
      <c r="P636" s="2392"/>
      <c r="Q636" s="2392"/>
      <c r="R636" s="2392"/>
      <c r="S636" s="728"/>
      <c r="T636" s="725"/>
      <c r="U636" s="634"/>
      <c r="V636" s="634"/>
      <c r="W636" s="635"/>
      <c r="X636" s="635"/>
      <c r="Y636" s="635"/>
      <c r="Z636" s="635"/>
      <c r="AA636" s="636"/>
      <c r="AB636" s="637"/>
      <c r="AC636" s="2384"/>
      <c r="AD636" s="638"/>
      <c r="AE636" s="639"/>
      <c r="AF636" s="639"/>
      <c r="AG636" s="640"/>
      <c r="AH636" s="641"/>
      <c r="AI636" s="634"/>
      <c r="AJ636" s="634"/>
      <c r="AK636" s="634"/>
      <c r="AL636" s="634"/>
      <c r="AM636" s="634"/>
      <c r="AN636" s="634"/>
      <c r="AO636" s="634"/>
      <c r="AP636" s="634"/>
      <c r="AQ636" s="634"/>
      <c r="AR636" s="634"/>
      <c r="AS636" s="634"/>
      <c r="AT636" s="634"/>
      <c r="AU636" s="634"/>
      <c r="AV636" s="634"/>
      <c r="AW636" s="634"/>
      <c r="AX636" s="634"/>
      <c r="AY636" s="634"/>
      <c r="AZ636" s="634"/>
      <c r="BA636" s="634"/>
      <c r="BB636" s="634"/>
      <c r="BC636" s="634"/>
      <c r="BD636" s="634"/>
      <c r="BE636" s="634"/>
      <c r="BF636" s="634"/>
      <c r="BG636" s="634"/>
      <c r="BH636" s="634"/>
      <c r="BI636" s="634"/>
      <c r="BJ636" s="634"/>
      <c r="BK636" s="634"/>
      <c r="BL636" s="634"/>
      <c r="BM636" s="634"/>
      <c r="BN636" s="634"/>
      <c r="BO636" s="634"/>
      <c r="BP636" s="634"/>
      <c r="BQ636" s="634"/>
      <c r="BR636" s="634"/>
      <c r="BS636" s="634"/>
      <c r="BT636" s="634"/>
      <c r="BU636" s="634"/>
      <c r="BV636" s="635"/>
      <c r="BW636" s="635"/>
      <c r="BX636" s="635"/>
      <c r="BY636" s="635"/>
      <c r="BZ636" s="635"/>
      <c r="CA636" s="635"/>
      <c r="CB636" s="635"/>
      <c r="CC636" s="635"/>
      <c r="CD636" s="635"/>
      <c r="CE636" s="635"/>
      <c r="CF636" s="1859"/>
    </row>
    <row customHeight="1" ht="15" hidden="1">
      <c r="A637" s="632"/>
      <c r="B637" s="633"/>
      <c r="C637" s="633"/>
      <c r="D637" s="2588"/>
      <c r="E637" s="2386" t="s">
        <v>1038</v>
      </c>
      <c r="F637" s="2387"/>
      <c r="G637" s="2388"/>
      <c r="H637" s="2392" t="str">
        <f>IF(A635="","",INDEX(DIFFERENTIATION_UNMERGE_SYSTEM,MATCH(A635,DIFFERENTIATION_ID_DIFF,0)))</f>
        <v>с. С. Залесье, д.3, котельная № 4-32</v>
      </c>
      <c r="I637" s="2392"/>
      <c r="J637" s="2392"/>
      <c r="K637" s="2392"/>
      <c r="L637" s="2392"/>
      <c r="M637" s="2392"/>
      <c r="N637" s="2392"/>
      <c r="O637" s="2392"/>
      <c r="P637" s="2392"/>
      <c r="Q637" s="2392"/>
      <c r="R637" s="2392"/>
      <c r="S637" s="728"/>
      <c r="T637" s="725"/>
      <c r="U637" s="634"/>
      <c r="V637" s="634"/>
      <c r="W637" s="635"/>
      <c r="X637" s="635"/>
      <c r="Y637" s="635"/>
      <c r="Z637" s="635"/>
      <c r="AA637" s="636"/>
      <c r="AB637" s="637"/>
      <c r="AC637" s="2384"/>
      <c r="AD637" s="638"/>
      <c r="AE637" s="639"/>
      <c r="AF637" s="639"/>
      <c r="AG637" s="640"/>
      <c r="AH637" s="641"/>
      <c r="AI637" s="634"/>
      <c r="AJ637" s="634"/>
      <c r="AK637" s="634"/>
      <c r="AL637" s="634"/>
      <c r="AM637" s="634"/>
      <c r="AN637" s="634"/>
      <c r="AO637" s="634"/>
      <c r="AP637" s="634"/>
      <c r="AQ637" s="634"/>
      <c r="AR637" s="634"/>
      <c r="AS637" s="634"/>
      <c r="AT637" s="634"/>
      <c r="AU637" s="634"/>
      <c r="AV637" s="634"/>
      <c r="AW637" s="634"/>
      <c r="AX637" s="634"/>
      <c r="AY637" s="634"/>
      <c r="AZ637" s="634"/>
      <c r="BA637" s="634"/>
      <c r="BB637" s="634"/>
      <c r="BC637" s="634"/>
      <c r="BD637" s="634"/>
      <c r="BE637" s="634"/>
      <c r="BF637" s="634"/>
      <c r="BG637" s="634"/>
      <c r="BH637" s="634"/>
      <c r="BI637" s="634"/>
      <c r="BJ637" s="634"/>
      <c r="BK637" s="634"/>
      <c r="BL637" s="634"/>
      <c r="BM637" s="634"/>
      <c r="BN637" s="634"/>
      <c r="BO637" s="634"/>
      <c r="BP637" s="634"/>
      <c r="BQ637" s="634"/>
      <c r="BR637" s="634"/>
      <c r="BS637" s="634"/>
      <c r="BT637" s="634"/>
      <c r="BU637" s="634"/>
      <c r="BV637" s="635"/>
      <c r="BW637" s="635"/>
      <c r="BX637" s="635"/>
      <c r="BY637" s="635"/>
      <c r="BZ637" s="635"/>
      <c r="CA637" s="635"/>
      <c r="CB637" s="635"/>
      <c r="CC637" s="635"/>
      <c r="CD637" s="635"/>
      <c r="CE637" s="635"/>
      <c r="CF637" s="1859"/>
    </row>
    <row customHeight="1" ht="24.75" hidden="1">
      <c r="A638" s="1815"/>
      <c r="B638" s="1169"/>
      <c r="C638" s="421"/>
      <c r="D638" s="2588"/>
      <c r="E638" s="2385" t="s">
        <v>1083</v>
      </c>
      <c r="F638" s="2385"/>
      <c r="G638" s="2385"/>
      <c r="H638" s="2385"/>
      <c r="I638" s="2385"/>
      <c r="J638" s="2385"/>
      <c r="K638" s="2385"/>
      <c r="L638" s="2385"/>
      <c r="M638" s="2385"/>
      <c r="N638" s="2385"/>
      <c r="O638" s="2385"/>
      <c r="P638" s="2385"/>
      <c r="Q638" s="567">
        <f>SUMIF(T639:T640,"i",Q639:Q640)</f>
        <v>0</v>
      </c>
      <c r="R638" s="1026"/>
      <c r="S638" s="1807" t="s">
        <v>1084</v>
      </c>
      <c r="T638" s="726" t="s">
        <v>1085</v>
      </c>
      <c r="U638" s="2383">
        <v>1</v>
      </c>
      <c r="V638" s="2383" t="s">
        <v>1048</v>
      </c>
      <c r="W638" s="1169"/>
      <c r="X638" s="1169"/>
      <c r="Y638" s="1169"/>
      <c r="Z638" s="1169"/>
      <c r="AA638" s="1645"/>
      <c r="AB638" s="1169"/>
      <c r="AC638" s="2384"/>
      <c r="AD638" s="638"/>
      <c r="AE638" s="1169"/>
      <c r="AF638" s="1169"/>
      <c r="AG638" s="1645"/>
      <c r="AH638" s="1645"/>
      <c r="AI638" s="1645"/>
      <c r="AJ638" s="1645"/>
      <c r="AK638" s="1645"/>
      <c r="AL638" s="1645"/>
      <c r="AM638" s="1645"/>
      <c r="AN638" s="1645"/>
      <c r="AO638" s="1645"/>
      <c r="AP638" s="1645"/>
      <c r="AQ638" s="1645"/>
      <c r="AR638" s="1645"/>
      <c r="AS638" s="1645"/>
      <c r="AT638" s="1645"/>
      <c r="AU638" s="1645"/>
      <c r="AV638" s="1645"/>
      <c r="AW638" s="1645"/>
      <c r="AX638" s="1645"/>
      <c r="AY638" s="1645"/>
      <c r="AZ638" s="1645"/>
      <c r="BA638" s="1645"/>
      <c r="BB638" s="1645"/>
      <c r="BC638" s="1645"/>
      <c r="BD638" s="1645"/>
      <c r="BE638" s="1645"/>
      <c r="BF638" s="1645"/>
      <c r="BG638" s="1645"/>
      <c r="BH638" s="1645"/>
      <c r="BI638" s="1645"/>
      <c r="BJ638" s="1645"/>
      <c r="BK638" s="1645"/>
      <c r="BL638" s="1645"/>
      <c r="BM638" s="1645"/>
      <c r="BN638" s="1645"/>
      <c r="BO638" s="1645"/>
      <c r="BP638" s="1645"/>
      <c r="BQ638" s="1645"/>
      <c r="BR638" s="1645"/>
      <c r="BS638" s="1645"/>
      <c r="BT638" s="1645"/>
      <c r="BU638" s="1645"/>
      <c r="BV638" s="1169"/>
      <c r="BW638" s="1169"/>
      <c r="BX638" s="1169"/>
      <c r="BY638" s="1169"/>
      <c r="BZ638" s="1169"/>
      <c r="CA638" s="1169"/>
      <c r="CB638" s="1169"/>
      <c r="CC638" s="1169"/>
      <c r="CD638" s="1169"/>
      <c r="CE638" s="1169"/>
      <c r="CF638" s="1859"/>
    </row>
    <row customHeight="1" ht="11.25" hidden="1">
      <c r="A639" s="1802"/>
      <c r="B639" s="1645"/>
      <c r="C639" s="1645"/>
      <c r="D639" s="2588"/>
      <c r="E639" s="644"/>
      <c r="F639" s="644">
        <v>0</v>
      </c>
      <c r="G639" s="644"/>
      <c r="H639" s="644"/>
      <c r="I639" s="644"/>
      <c r="J639" s="644"/>
      <c r="K639" s="644"/>
      <c r="L639" s="644"/>
      <c r="M639" s="644"/>
      <c r="N639" s="644"/>
      <c r="O639" s="644"/>
      <c r="P639" s="644"/>
      <c r="Q639" s="644"/>
      <c r="R639" s="644"/>
      <c r="S639" s="645"/>
      <c r="T639" s="727"/>
      <c r="U639" s="2383"/>
      <c r="V639" s="2383"/>
      <c r="W639" s="1645"/>
      <c r="X639" s="1645"/>
      <c r="Y639" s="1645"/>
      <c r="Z639" s="1645"/>
      <c r="AA639" s="1645"/>
      <c r="AB639" s="1169"/>
      <c r="AC639" s="2384"/>
      <c r="AD639" s="638"/>
      <c r="AE639" s="1169"/>
      <c r="AF639" s="1169"/>
      <c r="AG639" s="1645"/>
      <c r="AH639" s="1645"/>
      <c r="AI639" s="1645"/>
      <c r="AJ639" s="1645"/>
      <c r="AK639" s="1645"/>
      <c r="AL639" s="1645"/>
      <c r="AM639" s="1645"/>
      <c r="AN639" s="1645"/>
      <c r="AO639" s="1645"/>
      <c r="AP639" s="1645"/>
      <c r="AQ639" s="1645"/>
      <c r="AR639" s="1645"/>
      <c r="AS639" s="1645"/>
      <c r="AT639" s="1645"/>
      <c r="AU639" s="1645"/>
      <c r="AV639" s="1645"/>
      <c r="AW639" s="1645"/>
      <c r="AX639" s="1645"/>
      <c r="AY639" s="1645"/>
      <c r="AZ639" s="1645"/>
      <c r="BA639" s="1645"/>
      <c r="BB639" s="1645"/>
      <c r="BC639" s="1645"/>
      <c r="BD639" s="1645"/>
      <c r="BE639" s="1645"/>
      <c r="BF639" s="1645"/>
      <c r="BG639" s="1645"/>
      <c r="BH639" s="1645"/>
      <c r="BI639" s="1645"/>
      <c r="BJ639" s="1645"/>
      <c r="BK639" s="1645"/>
      <c r="BL639" s="1645"/>
      <c r="BM639" s="1645"/>
      <c r="BN639" s="1645"/>
      <c r="BO639" s="1645"/>
      <c r="BP639" s="1645"/>
      <c r="BQ639" s="1645"/>
      <c r="BR639" s="1645"/>
      <c r="BS639" s="1645"/>
      <c r="BT639" s="1645"/>
      <c r="BU639" s="1645"/>
      <c r="BV639" s="1645"/>
      <c r="BW639" s="1645"/>
      <c r="BX639" s="1645"/>
      <c r="BY639" s="1645"/>
      <c r="BZ639" s="1645"/>
      <c r="CA639" s="1645"/>
      <c r="CB639" s="1645"/>
      <c r="CC639" s="1645"/>
      <c r="CD639" s="1645"/>
      <c r="CE639" s="1645"/>
      <c r="CF639" s="1859"/>
    </row>
    <row customHeight="1" ht="11.25" hidden="1">
      <c r="A640" s="1815"/>
      <c r="B640" s="1169"/>
      <c r="C640" s="421"/>
      <c r="D640" s="2588"/>
      <c r="E640" s="658" t="s">
        <v>22</v>
      </c>
      <c r="F640" s="1177" t="s">
        <v>22</v>
      </c>
      <c r="G640" s="1177" t="s">
        <v>1088</v>
      </c>
      <c r="H640" s="660" t="s">
        <v>22</v>
      </c>
      <c r="I640" s="660"/>
      <c r="J640" s="660"/>
      <c r="K640" s="660"/>
      <c r="L640" s="660"/>
      <c r="M640" s="660"/>
      <c r="N640" s="660"/>
      <c r="O640" s="660"/>
      <c r="P640" s="660"/>
      <c r="Q640" s="660"/>
      <c r="R640" s="661"/>
      <c r="S640" s="662"/>
      <c r="T640" s="727"/>
      <c r="U640" s="2383"/>
      <c r="V640" s="2383"/>
      <c r="W640" s="1169"/>
      <c r="X640" s="1169"/>
      <c r="Y640" s="1169"/>
      <c r="Z640" s="1169"/>
      <c r="AA640" s="1645"/>
      <c r="AB640" s="1169"/>
      <c r="AC640" s="2384"/>
      <c r="AD640" s="638"/>
      <c r="AE640" s="1169"/>
      <c r="AF640" s="1169"/>
      <c r="AG640" s="1645"/>
      <c r="AH640" s="1645"/>
      <c r="AI640" s="1645"/>
      <c r="AJ640" s="1645"/>
      <c r="AK640" s="1645"/>
      <c r="AL640" s="1645"/>
      <c r="AM640" s="1645"/>
      <c r="AN640" s="1645"/>
      <c r="AO640" s="1645"/>
      <c r="AP640" s="1645"/>
      <c r="AQ640" s="1645"/>
      <c r="AR640" s="1645"/>
      <c r="AS640" s="1645"/>
      <c r="AT640" s="1645"/>
      <c r="AU640" s="1645"/>
      <c r="AV640" s="1645"/>
      <c r="AW640" s="1645"/>
      <c r="AX640" s="1645"/>
      <c r="AY640" s="1645"/>
      <c r="AZ640" s="1645"/>
      <c r="BA640" s="1645"/>
      <c r="BB640" s="1645"/>
      <c r="BC640" s="1645"/>
      <c r="BD640" s="1645"/>
      <c r="BE640" s="1645"/>
      <c r="BF640" s="1645"/>
      <c r="BG640" s="1645"/>
      <c r="BH640" s="1645"/>
      <c r="BI640" s="1645"/>
      <c r="BJ640" s="1645"/>
      <c r="BK640" s="1645"/>
      <c r="BL640" s="1645"/>
      <c r="BM640" s="1645"/>
      <c r="BN640" s="1645"/>
      <c r="BO640" s="1645"/>
      <c r="BP640" s="1645"/>
      <c r="BQ640" s="1645"/>
      <c r="BR640" s="1645"/>
      <c r="BS640" s="1645"/>
      <c r="BT640" s="1645"/>
      <c r="BU640" s="1645"/>
      <c r="BV640" s="1169"/>
      <c r="BW640" s="1169"/>
      <c r="BX640" s="1169"/>
      <c r="BY640" s="1169"/>
      <c r="BZ640" s="1169"/>
      <c r="CA640" s="1169"/>
      <c r="CB640" s="1169"/>
      <c r="CC640" s="1169"/>
      <c r="CD640" s="1169"/>
      <c r="CE640" s="1169"/>
      <c r="CF640" s="1859"/>
    </row>
    <row customHeight="1" ht="5.25" hidden="1">
      <c r="A641" s="1802"/>
      <c r="B641" s="1645"/>
      <c r="C641" s="1645"/>
      <c r="D641" s="2588"/>
      <c r="E641" s="1048"/>
      <c r="F641" s="1048"/>
      <c r="G641" s="1048"/>
      <c r="H641" s="1048"/>
      <c r="I641" s="1048"/>
      <c r="J641" s="1048"/>
      <c r="K641" s="1048"/>
      <c r="L641" s="1048"/>
      <c r="M641" s="1048"/>
      <c r="N641" s="1048"/>
      <c r="O641" s="1048"/>
      <c r="P641" s="1048"/>
      <c r="Q641" s="1049"/>
      <c r="R641" s="1050"/>
      <c r="S641" s="1051"/>
      <c r="T641" s="726" t="s">
        <v>1085</v>
      </c>
      <c r="U641" s="2383">
        <v>1</v>
      </c>
      <c r="V641" s="2383" t="s">
        <v>1048</v>
      </c>
      <c r="W641" s="1645"/>
      <c r="X641" s="1645"/>
      <c r="Y641" s="1645"/>
      <c r="Z641" s="1645"/>
      <c r="AA641" s="1645"/>
      <c r="AB641" s="1645"/>
      <c r="AC641" s="1046"/>
      <c r="AD641" s="1047"/>
      <c r="AE641" s="1645"/>
      <c r="AF641" s="1645"/>
      <c r="AG641" s="1645"/>
      <c r="AH641" s="1645"/>
      <c r="AI641" s="1645"/>
      <c r="AJ641" s="1645"/>
      <c r="AK641" s="1645"/>
      <c r="AL641" s="1645"/>
      <c r="AM641" s="1645"/>
      <c r="AN641" s="1645"/>
      <c r="AO641" s="1645"/>
      <c r="AP641" s="1645"/>
      <c r="AQ641" s="1645"/>
      <c r="AR641" s="1645"/>
      <c r="AS641" s="1645"/>
      <c r="AT641" s="1645"/>
      <c r="AU641" s="1645"/>
      <c r="AV641" s="1645"/>
      <c r="AW641" s="1645"/>
      <c r="AX641" s="1645"/>
      <c r="AY641" s="1645"/>
      <c r="AZ641" s="1645"/>
      <c r="BA641" s="1645"/>
      <c r="BB641" s="1645"/>
      <c r="BC641" s="1645"/>
      <c r="BD641" s="1645"/>
      <c r="BE641" s="1645"/>
      <c r="BF641" s="1645"/>
      <c r="BG641" s="1645"/>
      <c r="BH641" s="1645"/>
      <c r="BI641" s="1645"/>
      <c r="BJ641" s="1645"/>
      <c r="BK641" s="1645"/>
      <c r="BL641" s="1645"/>
      <c r="BM641" s="1645"/>
      <c r="BN641" s="1645"/>
      <c r="BO641" s="1645"/>
      <c r="BP641" s="1645"/>
      <c r="BQ641" s="1645"/>
      <c r="BR641" s="1645"/>
      <c r="BS641" s="1645"/>
      <c r="BT641" s="1645"/>
      <c r="BU641" s="1645"/>
      <c r="BV641" s="1645"/>
      <c r="BW641" s="1645"/>
      <c r="BX641" s="1645"/>
      <c r="BY641" s="1645"/>
      <c r="BZ641" s="1645"/>
      <c r="CA641" s="1645"/>
      <c r="CB641" s="1645"/>
      <c r="CC641" s="1645"/>
      <c r="CD641" s="1645"/>
      <c r="CE641" s="1645"/>
      <c r="CF641" s="1325"/>
    </row>
    <row customHeight="1" ht="5.25" hidden="1">
      <c r="A642" s="1802"/>
      <c r="B642" s="1645"/>
      <c r="C642" s="1645"/>
      <c r="D642" s="2588"/>
      <c r="E642" s="644"/>
      <c r="F642" s="644"/>
      <c r="G642" s="644"/>
      <c r="H642" s="644"/>
      <c r="I642" s="644"/>
      <c r="J642" s="644"/>
      <c r="K642" s="644"/>
      <c r="L642" s="644"/>
      <c r="M642" s="644"/>
      <c r="N642" s="644"/>
      <c r="O642" s="644"/>
      <c r="P642" s="644"/>
      <c r="Q642" s="644"/>
      <c r="R642" s="644"/>
      <c r="S642" s="645"/>
      <c r="T642" s="727"/>
      <c r="U642" s="2383"/>
      <c r="V642" s="2383"/>
      <c r="W642" s="1645"/>
      <c r="X642" s="1645"/>
      <c r="Y642" s="1645"/>
      <c r="Z642" s="1645"/>
      <c r="AA642" s="1645"/>
      <c r="AB642" s="1645"/>
      <c r="AC642" s="1046"/>
      <c r="AD642" s="1047"/>
      <c r="AE642" s="1645"/>
      <c r="AF642" s="1645"/>
      <c r="AG642" s="1645"/>
      <c r="AH642" s="1645"/>
      <c r="AI642" s="1645"/>
      <c r="AJ642" s="1645"/>
      <c r="AK642" s="1645"/>
      <c r="AL642" s="1645"/>
      <c r="AM642" s="1645"/>
      <c r="AN642" s="1645"/>
      <c r="AO642" s="1645"/>
      <c r="AP642" s="1645"/>
      <c r="AQ642" s="1645"/>
      <c r="AR642" s="1645"/>
      <c r="AS642" s="1645"/>
      <c r="AT642" s="1645"/>
      <c r="AU642" s="1645"/>
      <c r="AV642" s="1645"/>
      <c r="AW642" s="1645"/>
      <c r="AX642" s="1645"/>
      <c r="AY642" s="1645"/>
      <c r="AZ642" s="1645"/>
      <c r="BA642" s="1645"/>
      <c r="BB642" s="1645"/>
      <c r="BC642" s="1645"/>
      <c r="BD642" s="1645"/>
      <c r="BE642" s="1645"/>
      <c r="BF642" s="1645"/>
      <c r="BG642" s="1645"/>
      <c r="BH642" s="1645"/>
      <c r="BI642" s="1645"/>
      <c r="BJ642" s="1645"/>
      <c r="BK642" s="1645"/>
      <c r="BL642" s="1645"/>
      <c r="BM642" s="1645"/>
      <c r="BN642" s="1645"/>
      <c r="BO642" s="1645"/>
      <c r="BP642" s="1645"/>
      <c r="BQ642" s="1645"/>
      <c r="BR642" s="1645"/>
      <c r="BS642" s="1645"/>
      <c r="BT642" s="1645"/>
      <c r="BU642" s="1645"/>
      <c r="BV642" s="1645"/>
      <c r="BW642" s="1645"/>
      <c r="BX642" s="1645"/>
      <c r="BY642" s="1645"/>
      <c r="BZ642" s="1645"/>
      <c r="CA642" s="1645"/>
      <c r="CB642" s="1645"/>
      <c r="CC642" s="1645"/>
      <c r="CD642" s="1645"/>
      <c r="CE642" s="1645"/>
      <c r="CF642" s="1325"/>
    </row>
    <row customHeight="1" ht="5.25" hidden="1">
      <c r="A643" s="1802"/>
      <c r="B643" s="1645"/>
      <c r="C643" s="1645"/>
      <c r="D643" s="2589"/>
      <c r="E643" s="1052"/>
      <c r="F643" s="1053"/>
      <c r="G643" s="1053"/>
      <c r="H643" s="1054"/>
      <c r="I643" s="1054"/>
      <c r="J643" s="1054"/>
      <c r="K643" s="1054"/>
      <c r="L643" s="1054"/>
      <c r="M643" s="1054"/>
      <c r="N643" s="1054"/>
      <c r="O643" s="1054"/>
      <c r="P643" s="1054"/>
      <c r="Q643" s="1054"/>
      <c r="R643" s="955"/>
      <c r="S643" s="1055"/>
      <c r="T643" s="727"/>
      <c r="U643" s="2383"/>
      <c r="V643" s="2383"/>
      <c r="W643" s="1645"/>
      <c r="X643" s="1645"/>
      <c r="Y643" s="1645"/>
      <c r="Z643" s="1645"/>
      <c r="AA643" s="1645"/>
      <c r="AB643" s="1645"/>
      <c r="AC643" s="1046"/>
      <c r="AD643" s="1047"/>
      <c r="AE643" s="1645"/>
      <c r="AF643" s="1645"/>
      <c r="AG643" s="1645"/>
      <c r="AH643" s="1645"/>
      <c r="AI643" s="1645"/>
      <c r="AJ643" s="1645"/>
      <c r="AK643" s="1645"/>
      <c r="AL643" s="1645"/>
      <c r="AM643" s="1645"/>
      <c r="AN643" s="1645"/>
      <c r="AO643" s="1645"/>
      <c r="AP643" s="1645"/>
      <c r="AQ643" s="1645"/>
      <c r="AR643" s="1645"/>
      <c r="AS643" s="1645"/>
      <c r="AT643" s="1645"/>
      <c r="AU643" s="1645"/>
      <c r="AV643" s="1645"/>
      <c r="AW643" s="1645"/>
      <c r="AX643" s="1645"/>
      <c r="AY643" s="1645"/>
      <c r="AZ643" s="1645"/>
      <c r="BA643" s="1645"/>
      <c r="BB643" s="1645"/>
      <c r="BC643" s="1645"/>
      <c r="BD643" s="1645"/>
      <c r="BE643" s="1645"/>
      <c r="BF643" s="1645"/>
      <c r="BG643" s="1645"/>
      <c r="BH643" s="1645"/>
      <c r="BI643" s="1645"/>
      <c r="BJ643" s="1645"/>
      <c r="BK643" s="1645"/>
      <c r="BL643" s="1645"/>
      <c r="BM643" s="1645"/>
      <c r="BN643" s="1645"/>
      <c r="BO643" s="1645"/>
      <c r="BP643" s="1645"/>
      <c r="BQ643" s="1645"/>
      <c r="BR643" s="1645"/>
      <c r="BS643" s="1645"/>
      <c r="BT643" s="1645"/>
      <c r="BU643" s="1645"/>
      <c r="BV643" s="1645"/>
      <c r="BW643" s="1645"/>
      <c r="BX643" s="1645"/>
      <c r="BY643" s="1645"/>
      <c r="BZ643" s="1645"/>
      <c r="CA643" s="1645"/>
      <c r="CB643" s="1645"/>
      <c r="CC643" s="1645"/>
      <c r="CD643" s="1645"/>
      <c r="CE643" s="1645"/>
      <c r="CF643" s="1325"/>
    </row>
    <row customHeight="1" ht="15" hidden="1">
      <c r="A644" s="632" t="s">
        <v>356</v>
      </c>
      <c r="B644" s="633"/>
      <c r="C644" s="633" t="s">
        <v>22</v>
      </c>
      <c r="D644" s="2587" t="s">
        <v>1157</v>
      </c>
      <c r="E644" s="2386" t="s">
        <v>196</v>
      </c>
      <c r="F644" s="2387"/>
      <c r="G644" s="2388"/>
      <c r="H644" s="2392" t="str">
        <f>IF(A644="","",INDEX(DIFFERENTIATION_UNMERGE_VD,MATCH(A644,DIFFERENTIATION_ID_DIFF,0)))</f>
        <v>Производство тепловой энергии. Некомбинированная выработка</v>
      </c>
      <c r="I644" s="2392"/>
      <c r="J644" s="2392"/>
      <c r="K644" s="2392"/>
      <c r="L644" s="2392"/>
      <c r="M644" s="2392"/>
      <c r="N644" s="2392"/>
      <c r="O644" s="2392"/>
      <c r="P644" s="2392"/>
      <c r="Q644" s="2392"/>
      <c r="R644" s="2392"/>
      <c r="S644" s="728"/>
      <c r="T644" s="725"/>
      <c r="U644" s="634"/>
      <c r="V644" s="634"/>
      <c r="W644" s="635"/>
      <c r="X644" s="635"/>
      <c r="Y644" s="635"/>
      <c r="Z644" s="635"/>
      <c r="AA644" s="636"/>
      <c r="AB644" s="637"/>
      <c r="AC644" s="2384"/>
      <c r="AD644" s="638"/>
      <c r="AE644" s="639" t="s">
        <v>22</v>
      </c>
      <c r="AF644" s="639"/>
      <c r="AG644" s="640" t="s">
        <v>1082</v>
      </c>
      <c r="AH644" s="641">
        <v>3</v>
      </c>
      <c r="AI644" s="634"/>
      <c r="AJ644" s="634"/>
      <c r="AK644" s="634"/>
      <c r="AL644" s="634"/>
      <c r="AM644" s="634"/>
      <c r="AN644" s="634"/>
      <c r="AO644" s="634"/>
      <c r="AP644" s="634"/>
      <c r="AQ644" s="634"/>
      <c r="AR644" s="634"/>
      <c r="AS644" s="634"/>
      <c r="AT644" s="634"/>
      <c r="AU644" s="634"/>
      <c r="AV644" s="634"/>
      <c r="AW644" s="634"/>
      <c r="AX644" s="634"/>
      <c r="AY644" s="634"/>
      <c r="AZ644" s="634"/>
      <c r="BA644" s="634"/>
      <c r="BB644" s="634"/>
      <c r="BC644" s="634"/>
      <c r="BD644" s="634"/>
      <c r="BE644" s="634"/>
      <c r="BF644" s="634"/>
      <c r="BG644" s="634"/>
      <c r="BH644" s="634"/>
      <c r="BI644" s="634"/>
      <c r="BJ644" s="634"/>
      <c r="BK644" s="634"/>
      <c r="BL644" s="634"/>
      <c r="BM644" s="634"/>
      <c r="BN644" s="634"/>
      <c r="BO644" s="634"/>
      <c r="BP644" s="634"/>
      <c r="BQ644" s="634"/>
      <c r="BR644" s="634"/>
      <c r="BS644" s="634"/>
      <c r="BT644" s="634"/>
      <c r="BU644" s="634"/>
      <c r="BV644" s="635"/>
      <c r="BW644" s="635"/>
      <c r="BX644" s="635"/>
      <c r="BY644" s="635"/>
      <c r="BZ644" s="635"/>
      <c r="CA644" s="635"/>
      <c r="CB644" s="635"/>
      <c r="CC644" s="635"/>
      <c r="CD644" s="635"/>
      <c r="CE644" s="635"/>
      <c r="CF644" s="1859"/>
    </row>
    <row customHeight="1" ht="15" hidden="1">
      <c r="A645" s="632"/>
      <c r="B645" s="633"/>
      <c r="C645" s="633"/>
      <c r="D645" s="2588"/>
      <c r="E645" s="2386" t="s">
        <v>1037</v>
      </c>
      <c r="F645" s="2387"/>
      <c r="G645" s="2388"/>
      <c r="H645" s="2392" t="str">
        <f>IF(A644="","",INDEX(DIFFERENTIATION_UNMERGE_AREA,MATCH(A644,DIFFERENTIATION_ID_DIFF,0)))</f>
        <v>Территория 7</v>
      </c>
      <c r="I645" s="2392"/>
      <c r="J645" s="2392"/>
      <c r="K645" s="2392"/>
      <c r="L645" s="2392"/>
      <c r="M645" s="2392"/>
      <c r="N645" s="2392"/>
      <c r="O645" s="2392"/>
      <c r="P645" s="2392"/>
      <c r="Q645" s="2392"/>
      <c r="R645" s="2392"/>
      <c r="S645" s="728"/>
      <c r="T645" s="725"/>
      <c r="U645" s="634"/>
      <c r="V645" s="634"/>
      <c r="W645" s="635"/>
      <c r="X645" s="635"/>
      <c r="Y645" s="635"/>
      <c r="Z645" s="635"/>
      <c r="AA645" s="636"/>
      <c r="AB645" s="637"/>
      <c r="AC645" s="2384"/>
      <c r="AD645" s="638"/>
      <c r="AE645" s="639"/>
      <c r="AF645" s="639"/>
      <c r="AG645" s="640"/>
      <c r="AH645" s="641"/>
      <c r="AI645" s="634"/>
      <c r="AJ645" s="634"/>
      <c r="AK645" s="634"/>
      <c r="AL645" s="634"/>
      <c r="AM645" s="634"/>
      <c r="AN645" s="634"/>
      <c r="AO645" s="634"/>
      <c r="AP645" s="634"/>
      <c r="AQ645" s="634"/>
      <c r="AR645" s="634"/>
      <c r="AS645" s="634"/>
      <c r="AT645" s="634"/>
      <c r="AU645" s="634"/>
      <c r="AV645" s="634"/>
      <c r="AW645" s="634"/>
      <c r="AX645" s="634"/>
      <c r="AY645" s="634"/>
      <c r="AZ645" s="634"/>
      <c r="BA645" s="634"/>
      <c r="BB645" s="634"/>
      <c r="BC645" s="634"/>
      <c r="BD645" s="634"/>
      <c r="BE645" s="634"/>
      <c r="BF645" s="634"/>
      <c r="BG645" s="634"/>
      <c r="BH645" s="634"/>
      <c r="BI645" s="634"/>
      <c r="BJ645" s="634"/>
      <c r="BK645" s="634"/>
      <c r="BL645" s="634"/>
      <c r="BM645" s="634"/>
      <c r="BN645" s="634"/>
      <c r="BO645" s="634"/>
      <c r="BP645" s="634"/>
      <c r="BQ645" s="634"/>
      <c r="BR645" s="634"/>
      <c r="BS645" s="634"/>
      <c r="BT645" s="634"/>
      <c r="BU645" s="634"/>
      <c r="BV645" s="635"/>
      <c r="BW645" s="635"/>
      <c r="BX645" s="635"/>
      <c r="BY645" s="635"/>
      <c r="BZ645" s="635"/>
      <c r="CA645" s="635"/>
      <c r="CB645" s="635"/>
      <c r="CC645" s="635"/>
      <c r="CD645" s="635"/>
      <c r="CE645" s="635"/>
      <c r="CF645" s="1859"/>
    </row>
    <row customHeight="1" ht="15" hidden="1">
      <c r="A646" s="632"/>
      <c r="B646" s="633"/>
      <c r="C646" s="633"/>
      <c r="D646" s="2588"/>
      <c r="E646" s="2386" t="s">
        <v>1038</v>
      </c>
      <c r="F646" s="2387"/>
      <c r="G646" s="2388"/>
      <c r="H646" s="2392" t="str">
        <f>IF(A644="","",INDEX(DIFFERENTIATION_UNMERGE_SYSTEM,MATCH(A644,DIFFERENTIATION_ID_DIFF,0)))</f>
        <v>с. Покровка, ул. Центральная, 1А, котельная № 4-33</v>
      </c>
      <c r="I646" s="2392"/>
      <c r="J646" s="2392"/>
      <c r="K646" s="2392"/>
      <c r="L646" s="2392"/>
      <c r="M646" s="2392"/>
      <c r="N646" s="2392"/>
      <c r="O646" s="2392"/>
      <c r="P646" s="2392"/>
      <c r="Q646" s="2392"/>
      <c r="R646" s="2392"/>
      <c r="S646" s="728"/>
      <c r="T646" s="725"/>
      <c r="U646" s="634"/>
      <c r="V646" s="634"/>
      <c r="W646" s="635"/>
      <c r="X646" s="635"/>
      <c r="Y646" s="635"/>
      <c r="Z646" s="635"/>
      <c r="AA646" s="636"/>
      <c r="AB646" s="637"/>
      <c r="AC646" s="2384"/>
      <c r="AD646" s="638"/>
      <c r="AE646" s="639"/>
      <c r="AF646" s="639"/>
      <c r="AG646" s="640"/>
      <c r="AH646" s="641"/>
      <c r="AI646" s="634"/>
      <c r="AJ646" s="634"/>
      <c r="AK646" s="634"/>
      <c r="AL646" s="634"/>
      <c r="AM646" s="634"/>
      <c r="AN646" s="634"/>
      <c r="AO646" s="634"/>
      <c r="AP646" s="634"/>
      <c r="AQ646" s="634"/>
      <c r="AR646" s="634"/>
      <c r="AS646" s="634"/>
      <c r="AT646" s="634"/>
      <c r="AU646" s="634"/>
      <c r="AV646" s="634"/>
      <c r="AW646" s="634"/>
      <c r="AX646" s="634"/>
      <c r="AY646" s="634"/>
      <c r="AZ646" s="634"/>
      <c r="BA646" s="634"/>
      <c r="BB646" s="634"/>
      <c r="BC646" s="634"/>
      <c r="BD646" s="634"/>
      <c r="BE646" s="634"/>
      <c r="BF646" s="634"/>
      <c r="BG646" s="634"/>
      <c r="BH646" s="634"/>
      <c r="BI646" s="634"/>
      <c r="BJ646" s="634"/>
      <c r="BK646" s="634"/>
      <c r="BL646" s="634"/>
      <c r="BM646" s="634"/>
      <c r="BN646" s="634"/>
      <c r="BO646" s="634"/>
      <c r="BP646" s="634"/>
      <c r="BQ646" s="634"/>
      <c r="BR646" s="634"/>
      <c r="BS646" s="634"/>
      <c r="BT646" s="634"/>
      <c r="BU646" s="634"/>
      <c r="BV646" s="635"/>
      <c r="BW646" s="635"/>
      <c r="BX646" s="635"/>
      <c r="BY646" s="635"/>
      <c r="BZ646" s="635"/>
      <c r="CA646" s="635"/>
      <c r="CB646" s="635"/>
      <c r="CC646" s="635"/>
      <c r="CD646" s="635"/>
      <c r="CE646" s="635"/>
      <c r="CF646" s="1859"/>
    </row>
    <row customHeight="1" ht="24.75" hidden="1">
      <c r="A647" s="1815"/>
      <c r="B647" s="1169"/>
      <c r="C647" s="421"/>
      <c r="D647" s="2588"/>
      <c r="E647" s="2385" t="s">
        <v>1083</v>
      </c>
      <c r="F647" s="2385"/>
      <c r="G647" s="2385"/>
      <c r="H647" s="2385"/>
      <c r="I647" s="2385"/>
      <c r="J647" s="2385"/>
      <c r="K647" s="2385"/>
      <c r="L647" s="2385"/>
      <c r="M647" s="2385"/>
      <c r="N647" s="2385"/>
      <c r="O647" s="2385"/>
      <c r="P647" s="2385"/>
      <c r="Q647" s="567">
        <f>SUMIF(T648:T649,"i",Q648:Q649)</f>
        <v>0</v>
      </c>
      <c r="R647" s="1026"/>
      <c r="S647" s="1807" t="s">
        <v>1084</v>
      </c>
      <c r="T647" s="726" t="s">
        <v>1085</v>
      </c>
      <c r="U647" s="2383">
        <v>1</v>
      </c>
      <c r="V647" s="2383" t="s">
        <v>1048</v>
      </c>
      <c r="W647" s="1169"/>
      <c r="X647" s="1169"/>
      <c r="Y647" s="1169"/>
      <c r="Z647" s="1169"/>
      <c r="AA647" s="1645"/>
      <c r="AB647" s="1169"/>
      <c r="AC647" s="2384"/>
      <c r="AD647" s="638"/>
      <c r="AE647" s="1169"/>
      <c r="AF647" s="1169"/>
      <c r="AG647" s="1645"/>
      <c r="AH647" s="1645"/>
      <c r="AI647" s="1645"/>
      <c r="AJ647" s="1645"/>
      <c r="AK647" s="1645"/>
      <c r="AL647" s="1645"/>
      <c r="AM647" s="1645"/>
      <c r="AN647" s="1645"/>
      <c r="AO647" s="1645"/>
      <c r="AP647" s="1645"/>
      <c r="AQ647" s="1645"/>
      <c r="AR647" s="1645"/>
      <c r="AS647" s="1645"/>
      <c r="AT647" s="1645"/>
      <c r="AU647" s="1645"/>
      <c r="AV647" s="1645"/>
      <c r="AW647" s="1645"/>
      <c r="AX647" s="1645"/>
      <c r="AY647" s="1645"/>
      <c r="AZ647" s="1645"/>
      <c r="BA647" s="1645"/>
      <c r="BB647" s="1645"/>
      <c r="BC647" s="1645"/>
      <c r="BD647" s="1645"/>
      <c r="BE647" s="1645"/>
      <c r="BF647" s="1645"/>
      <c r="BG647" s="1645"/>
      <c r="BH647" s="1645"/>
      <c r="BI647" s="1645"/>
      <c r="BJ647" s="1645"/>
      <c r="BK647" s="1645"/>
      <c r="BL647" s="1645"/>
      <c r="BM647" s="1645"/>
      <c r="BN647" s="1645"/>
      <c r="BO647" s="1645"/>
      <c r="BP647" s="1645"/>
      <c r="BQ647" s="1645"/>
      <c r="BR647" s="1645"/>
      <c r="BS647" s="1645"/>
      <c r="BT647" s="1645"/>
      <c r="BU647" s="1645"/>
      <c r="BV647" s="1169"/>
      <c r="BW647" s="1169"/>
      <c r="BX647" s="1169"/>
      <c r="BY647" s="1169"/>
      <c r="BZ647" s="1169"/>
      <c r="CA647" s="1169"/>
      <c r="CB647" s="1169"/>
      <c r="CC647" s="1169"/>
      <c r="CD647" s="1169"/>
      <c r="CE647" s="1169"/>
      <c r="CF647" s="1859"/>
    </row>
    <row customHeight="1" ht="11.25" hidden="1">
      <c r="A648" s="1802"/>
      <c r="B648" s="1645"/>
      <c r="C648" s="1645"/>
      <c r="D648" s="2588"/>
      <c r="E648" s="644"/>
      <c r="F648" s="644">
        <v>0</v>
      </c>
      <c r="G648" s="644"/>
      <c r="H648" s="644"/>
      <c r="I648" s="644"/>
      <c r="J648" s="644"/>
      <c r="K648" s="644"/>
      <c r="L648" s="644"/>
      <c r="M648" s="644"/>
      <c r="N648" s="644"/>
      <c r="O648" s="644"/>
      <c r="P648" s="644"/>
      <c r="Q648" s="644"/>
      <c r="R648" s="644"/>
      <c r="S648" s="645"/>
      <c r="T648" s="727"/>
      <c r="U648" s="2383"/>
      <c r="V648" s="2383"/>
      <c r="W648" s="1645"/>
      <c r="X648" s="1645"/>
      <c r="Y648" s="1645"/>
      <c r="Z648" s="1645"/>
      <c r="AA648" s="1645"/>
      <c r="AB648" s="1169"/>
      <c r="AC648" s="2384"/>
      <c r="AD648" s="638"/>
      <c r="AE648" s="1169"/>
      <c r="AF648" s="1169"/>
      <c r="AG648" s="1645"/>
      <c r="AH648" s="1645"/>
      <c r="AI648" s="1645"/>
      <c r="AJ648" s="1645"/>
      <c r="AK648" s="1645"/>
      <c r="AL648" s="1645"/>
      <c r="AM648" s="1645"/>
      <c r="AN648" s="1645"/>
      <c r="AO648" s="1645"/>
      <c r="AP648" s="1645"/>
      <c r="AQ648" s="1645"/>
      <c r="AR648" s="1645"/>
      <c r="AS648" s="1645"/>
      <c r="AT648" s="1645"/>
      <c r="AU648" s="1645"/>
      <c r="AV648" s="1645"/>
      <c r="AW648" s="1645"/>
      <c r="AX648" s="1645"/>
      <c r="AY648" s="1645"/>
      <c r="AZ648" s="1645"/>
      <c r="BA648" s="1645"/>
      <c r="BB648" s="1645"/>
      <c r="BC648" s="1645"/>
      <c r="BD648" s="1645"/>
      <c r="BE648" s="1645"/>
      <c r="BF648" s="1645"/>
      <c r="BG648" s="1645"/>
      <c r="BH648" s="1645"/>
      <c r="BI648" s="1645"/>
      <c r="BJ648" s="1645"/>
      <c r="BK648" s="1645"/>
      <c r="BL648" s="1645"/>
      <c r="BM648" s="1645"/>
      <c r="BN648" s="1645"/>
      <c r="BO648" s="1645"/>
      <c r="BP648" s="1645"/>
      <c r="BQ648" s="1645"/>
      <c r="BR648" s="1645"/>
      <c r="BS648" s="1645"/>
      <c r="BT648" s="1645"/>
      <c r="BU648" s="1645"/>
      <c r="BV648" s="1645"/>
      <c r="BW648" s="1645"/>
      <c r="BX648" s="1645"/>
      <c r="BY648" s="1645"/>
      <c r="BZ648" s="1645"/>
      <c r="CA648" s="1645"/>
      <c r="CB648" s="1645"/>
      <c r="CC648" s="1645"/>
      <c r="CD648" s="1645"/>
      <c r="CE648" s="1645"/>
      <c r="CF648" s="1859"/>
    </row>
    <row customHeight="1" ht="11.25" hidden="1">
      <c r="A649" s="1815"/>
      <c r="B649" s="1169"/>
      <c r="C649" s="421"/>
      <c r="D649" s="2588"/>
      <c r="E649" s="658" t="s">
        <v>22</v>
      </c>
      <c r="F649" s="1177" t="s">
        <v>22</v>
      </c>
      <c r="G649" s="1177" t="s">
        <v>1088</v>
      </c>
      <c r="H649" s="660" t="s">
        <v>22</v>
      </c>
      <c r="I649" s="660"/>
      <c r="J649" s="660"/>
      <c r="K649" s="660"/>
      <c r="L649" s="660"/>
      <c r="M649" s="660"/>
      <c r="N649" s="660"/>
      <c r="O649" s="660"/>
      <c r="P649" s="660"/>
      <c r="Q649" s="660"/>
      <c r="R649" s="661"/>
      <c r="S649" s="662"/>
      <c r="T649" s="727"/>
      <c r="U649" s="2383"/>
      <c r="V649" s="2383"/>
      <c r="W649" s="1169"/>
      <c r="X649" s="1169"/>
      <c r="Y649" s="1169"/>
      <c r="Z649" s="1169"/>
      <c r="AA649" s="1645"/>
      <c r="AB649" s="1169"/>
      <c r="AC649" s="2384"/>
      <c r="AD649" s="638"/>
      <c r="AE649" s="1169"/>
      <c r="AF649" s="1169"/>
      <c r="AG649" s="1645"/>
      <c r="AH649" s="1645"/>
      <c r="AI649" s="1645"/>
      <c r="AJ649" s="1645"/>
      <c r="AK649" s="1645"/>
      <c r="AL649" s="1645"/>
      <c r="AM649" s="1645"/>
      <c r="AN649" s="1645"/>
      <c r="AO649" s="1645"/>
      <c r="AP649" s="1645"/>
      <c r="AQ649" s="1645"/>
      <c r="AR649" s="1645"/>
      <c r="AS649" s="1645"/>
      <c r="AT649" s="1645"/>
      <c r="AU649" s="1645"/>
      <c r="AV649" s="1645"/>
      <c r="AW649" s="1645"/>
      <c r="AX649" s="1645"/>
      <c r="AY649" s="1645"/>
      <c r="AZ649" s="1645"/>
      <c r="BA649" s="1645"/>
      <c r="BB649" s="1645"/>
      <c r="BC649" s="1645"/>
      <c r="BD649" s="1645"/>
      <c r="BE649" s="1645"/>
      <c r="BF649" s="1645"/>
      <c r="BG649" s="1645"/>
      <c r="BH649" s="1645"/>
      <c r="BI649" s="1645"/>
      <c r="BJ649" s="1645"/>
      <c r="BK649" s="1645"/>
      <c r="BL649" s="1645"/>
      <c r="BM649" s="1645"/>
      <c r="BN649" s="1645"/>
      <c r="BO649" s="1645"/>
      <c r="BP649" s="1645"/>
      <c r="BQ649" s="1645"/>
      <c r="BR649" s="1645"/>
      <c r="BS649" s="1645"/>
      <c r="BT649" s="1645"/>
      <c r="BU649" s="1645"/>
      <c r="BV649" s="1169"/>
      <c r="BW649" s="1169"/>
      <c r="BX649" s="1169"/>
      <c r="BY649" s="1169"/>
      <c r="BZ649" s="1169"/>
      <c r="CA649" s="1169"/>
      <c r="CB649" s="1169"/>
      <c r="CC649" s="1169"/>
      <c r="CD649" s="1169"/>
      <c r="CE649" s="1169"/>
      <c r="CF649" s="1859"/>
    </row>
    <row customHeight="1" ht="5.25" hidden="1">
      <c r="A650" s="1802"/>
      <c r="B650" s="1645"/>
      <c r="C650" s="1645"/>
      <c r="D650" s="2588"/>
      <c r="E650" s="1048"/>
      <c r="F650" s="1048"/>
      <c r="G650" s="1048"/>
      <c r="H650" s="1048"/>
      <c r="I650" s="1048"/>
      <c r="J650" s="1048"/>
      <c r="K650" s="1048"/>
      <c r="L650" s="1048"/>
      <c r="M650" s="1048"/>
      <c r="N650" s="1048"/>
      <c r="O650" s="1048"/>
      <c r="P650" s="1048"/>
      <c r="Q650" s="1049"/>
      <c r="R650" s="1050"/>
      <c r="S650" s="1051"/>
      <c r="T650" s="726" t="s">
        <v>1085</v>
      </c>
      <c r="U650" s="2383">
        <v>1</v>
      </c>
      <c r="V650" s="2383" t="s">
        <v>1048</v>
      </c>
      <c r="W650" s="1645"/>
      <c r="X650" s="1645"/>
      <c r="Y650" s="1645"/>
      <c r="Z650" s="1645"/>
      <c r="AA650" s="1645"/>
      <c r="AB650" s="1645"/>
      <c r="AC650" s="1046"/>
      <c r="AD650" s="1047"/>
      <c r="AE650" s="1645"/>
      <c r="AF650" s="1645"/>
      <c r="AG650" s="1645"/>
      <c r="AH650" s="1645"/>
      <c r="AI650" s="1645"/>
      <c r="AJ650" s="1645"/>
      <c r="AK650" s="1645"/>
      <c r="AL650" s="1645"/>
      <c r="AM650" s="1645"/>
      <c r="AN650" s="1645"/>
      <c r="AO650" s="1645"/>
      <c r="AP650" s="1645"/>
      <c r="AQ650" s="1645"/>
      <c r="AR650" s="1645"/>
      <c r="AS650" s="1645"/>
      <c r="AT650" s="1645"/>
      <c r="AU650" s="1645"/>
      <c r="AV650" s="1645"/>
      <c r="AW650" s="1645"/>
      <c r="AX650" s="1645"/>
      <c r="AY650" s="1645"/>
      <c r="AZ650" s="1645"/>
      <c r="BA650" s="1645"/>
      <c r="BB650" s="1645"/>
      <c r="BC650" s="1645"/>
      <c r="BD650" s="1645"/>
      <c r="BE650" s="1645"/>
      <c r="BF650" s="1645"/>
      <c r="BG650" s="1645"/>
      <c r="BH650" s="1645"/>
      <c r="BI650" s="1645"/>
      <c r="BJ650" s="1645"/>
      <c r="BK650" s="1645"/>
      <c r="BL650" s="1645"/>
      <c r="BM650" s="1645"/>
      <c r="BN650" s="1645"/>
      <c r="BO650" s="1645"/>
      <c r="BP650" s="1645"/>
      <c r="BQ650" s="1645"/>
      <c r="BR650" s="1645"/>
      <c r="BS650" s="1645"/>
      <c r="BT650" s="1645"/>
      <c r="BU650" s="1645"/>
      <c r="BV650" s="1645"/>
      <c r="BW650" s="1645"/>
      <c r="BX650" s="1645"/>
      <c r="BY650" s="1645"/>
      <c r="BZ650" s="1645"/>
      <c r="CA650" s="1645"/>
      <c r="CB650" s="1645"/>
      <c r="CC650" s="1645"/>
      <c r="CD650" s="1645"/>
      <c r="CE650" s="1645"/>
      <c r="CF650" s="1325"/>
    </row>
    <row customHeight="1" ht="5.25" hidden="1">
      <c r="A651" s="1802"/>
      <c r="B651" s="1645"/>
      <c r="C651" s="1645"/>
      <c r="D651" s="2588"/>
      <c r="E651" s="644"/>
      <c r="F651" s="644"/>
      <c r="G651" s="644"/>
      <c r="H651" s="644"/>
      <c r="I651" s="644"/>
      <c r="J651" s="644"/>
      <c r="K651" s="644"/>
      <c r="L651" s="644"/>
      <c r="M651" s="644"/>
      <c r="N651" s="644"/>
      <c r="O651" s="644"/>
      <c r="P651" s="644"/>
      <c r="Q651" s="644"/>
      <c r="R651" s="644"/>
      <c r="S651" s="645"/>
      <c r="T651" s="727"/>
      <c r="U651" s="2383"/>
      <c r="V651" s="2383"/>
      <c r="W651" s="1645"/>
      <c r="X651" s="1645"/>
      <c r="Y651" s="1645"/>
      <c r="Z651" s="1645"/>
      <c r="AA651" s="1645"/>
      <c r="AB651" s="1645"/>
      <c r="AC651" s="1046"/>
      <c r="AD651" s="1047"/>
      <c r="AE651" s="1645"/>
      <c r="AF651" s="1645"/>
      <c r="AG651" s="1645"/>
      <c r="AH651" s="1645"/>
      <c r="AI651" s="1645"/>
      <c r="AJ651" s="1645"/>
      <c r="AK651" s="1645"/>
      <c r="AL651" s="1645"/>
      <c r="AM651" s="1645"/>
      <c r="AN651" s="1645"/>
      <c r="AO651" s="1645"/>
      <c r="AP651" s="1645"/>
      <c r="AQ651" s="1645"/>
      <c r="AR651" s="1645"/>
      <c r="AS651" s="1645"/>
      <c r="AT651" s="1645"/>
      <c r="AU651" s="1645"/>
      <c r="AV651" s="1645"/>
      <c r="AW651" s="1645"/>
      <c r="AX651" s="1645"/>
      <c r="AY651" s="1645"/>
      <c r="AZ651" s="1645"/>
      <c r="BA651" s="1645"/>
      <c r="BB651" s="1645"/>
      <c r="BC651" s="1645"/>
      <c r="BD651" s="1645"/>
      <c r="BE651" s="1645"/>
      <c r="BF651" s="1645"/>
      <c r="BG651" s="1645"/>
      <c r="BH651" s="1645"/>
      <c r="BI651" s="1645"/>
      <c r="BJ651" s="1645"/>
      <c r="BK651" s="1645"/>
      <c r="BL651" s="1645"/>
      <c r="BM651" s="1645"/>
      <c r="BN651" s="1645"/>
      <c r="BO651" s="1645"/>
      <c r="BP651" s="1645"/>
      <c r="BQ651" s="1645"/>
      <c r="BR651" s="1645"/>
      <c r="BS651" s="1645"/>
      <c r="BT651" s="1645"/>
      <c r="BU651" s="1645"/>
      <c r="BV651" s="1645"/>
      <c r="BW651" s="1645"/>
      <c r="BX651" s="1645"/>
      <c r="BY651" s="1645"/>
      <c r="BZ651" s="1645"/>
      <c r="CA651" s="1645"/>
      <c r="CB651" s="1645"/>
      <c r="CC651" s="1645"/>
      <c r="CD651" s="1645"/>
      <c r="CE651" s="1645"/>
      <c r="CF651" s="1325"/>
    </row>
    <row customHeight="1" ht="5.25" hidden="1">
      <c r="A652" s="1802"/>
      <c r="B652" s="1645"/>
      <c r="C652" s="1645"/>
      <c r="D652" s="2589"/>
      <c r="E652" s="1052"/>
      <c r="F652" s="1053"/>
      <c r="G652" s="1053"/>
      <c r="H652" s="1054"/>
      <c r="I652" s="1054"/>
      <c r="J652" s="1054"/>
      <c r="K652" s="1054"/>
      <c r="L652" s="1054"/>
      <c r="M652" s="1054"/>
      <c r="N652" s="1054"/>
      <c r="O652" s="1054"/>
      <c r="P652" s="1054"/>
      <c r="Q652" s="1054"/>
      <c r="R652" s="955"/>
      <c r="S652" s="1055"/>
      <c r="T652" s="727"/>
      <c r="U652" s="2383"/>
      <c r="V652" s="2383"/>
      <c r="W652" s="1645"/>
      <c r="X652" s="1645"/>
      <c r="Y652" s="1645"/>
      <c r="Z652" s="1645"/>
      <c r="AA652" s="1645"/>
      <c r="AB652" s="1645"/>
      <c r="AC652" s="1046"/>
      <c r="AD652" s="1047"/>
      <c r="AE652" s="1645"/>
      <c r="AF652" s="1645"/>
      <c r="AG652" s="1645"/>
      <c r="AH652" s="1645"/>
      <c r="AI652" s="1645"/>
      <c r="AJ652" s="1645"/>
      <c r="AK652" s="1645"/>
      <c r="AL652" s="1645"/>
      <c r="AM652" s="1645"/>
      <c r="AN652" s="1645"/>
      <c r="AO652" s="1645"/>
      <c r="AP652" s="1645"/>
      <c r="AQ652" s="1645"/>
      <c r="AR652" s="1645"/>
      <c r="AS652" s="1645"/>
      <c r="AT652" s="1645"/>
      <c r="AU652" s="1645"/>
      <c r="AV652" s="1645"/>
      <c r="AW652" s="1645"/>
      <c r="AX652" s="1645"/>
      <c r="AY652" s="1645"/>
      <c r="AZ652" s="1645"/>
      <c r="BA652" s="1645"/>
      <c r="BB652" s="1645"/>
      <c r="BC652" s="1645"/>
      <c r="BD652" s="1645"/>
      <c r="BE652" s="1645"/>
      <c r="BF652" s="1645"/>
      <c r="BG652" s="1645"/>
      <c r="BH652" s="1645"/>
      <c r="BI652" s="1645"/>
      <c r="BJ652" s="1645"/>
      <c r="BK652" s="1645"/>
      <c r="BL652" s="1645"/>
      <c r="BM652" s="1645"/>
      <c r="BN652" s="1645"/>
      <c r="BO652" s="1645"/>
      <c r="BP652" s="1645"/>
      <c r="BQ652" s="1645"/>
      <c r="BR652" s="1645"/>
      <c r="BS652" s="1645"/>
      <c r="BT652" s="1645"/>
      <c r="BU652" s="1645"/>
      <c r="BV652" s="1645"/>
      <c r="BW652" s="1645"/>
      <c r="BX652" s="1645"/>
      <c r="BY652" s="1645"/>
      <c r="BZ652" s="1645"/>
      <c r="CA652" s="1645"/>
      <c r="CB652" s="1645"/>
      <c r="CC652" s="1645"/>
      <c r="CD652" s="1645"/>
      <c r="CE652" s="1645"/>
      <c r="CF652" s="1325"/>
    </row>
    <row customHeight="1" ht="15" hidden="1">
      <c r="A653" s="632" t="s">
        <v>359</v>
      </c>
      <c r="B653" s="633"/>
      <c r="C653" s="633" t="s">
        <v>22</v>
      </c>
      <c r="D653" s="2587" t="s">
        <v>1158</v>
      </c>
      <c r="E653" s="2386" t="s">
        <v>196</v>
      </c>
      <c r="F653" s="2387"/>
      <c r="G653" s="2388"/>
      <c r="H653" s="2392" t="str">
        <f>IF(A653="","",INDEX(DIFFERENTIATION_UNMERGE_VD,MATCH(A653,DIFFERENTIATION_ID_DIFF,0)))</f>
        <v>Производство тепловой энергии. Некомбинированная выработка</v>
      </c>
      <c r="I653" s="2392"/>
      <c r="J653" s="2392"/>
      <c r="K653" s="2392"/>
      <c r="L653" s="2392"/>
      <c r="M653" s="2392"/>
      <c r="N653" s="2392"/>
      <c r="O653" s="2392"/>
      <c r="P653" s="2392"/>
      <c r="Q653" s="2392"/>
      <c r="R653" s="2392"/>
      <c r="S653" s="728"/>
      <c r="T653" s="725"/>
      <c r="U653" s="634"/>
      <c r="V653" s="634"/>
      <c r="W653" s="635"/>
      <c r="X653" s="635"/>
      <c r="Y653" s="635"/>
      <c r="Z653" s="635"/>
      <c r="AA653" s="636"/>
      <c r="AB653" s="637"/>
      <c r="AC653" s="2384"/>
      <c r="AD653" s="638"/>
      <c r="AE653" s="639" t="s">
        <v>22</v>
      </c>
      <c r="AF653" s="639"/>
      <c r="AG653" s="640" t="s">
        <v>1082</v>
      </c>
      <c r="AH653" s="641">
        <v>3</v>
      </c>
      <c r="AI653" s="634"/>
      <c r="AJ653" s="634"/>
      <c r="AK653" s="634"/>
      <c r="AL653" s="634"/>
      <c r="AM653" s="634"/>
      <c r="AN653" s="634"/>
      <c r="AO653" s="634"/>
      <c r="AP653" s="634"/>
      <c r="AQ653" s="634"/>
      <c r="AR653" s="634"/>
      <c r="AS653" s="634"/>
      <c r="AT653" s="634"/>
      <c r="AU653" s="634"/>
      <c r="AV653" s="634"/>
      <c r="AW653" s="634"/>
      <c r="AX653" s="634"/>
      <c r="AY653" s="634"/>
      <c r="AZ653" s="634"/>
      <c r="BA653" s="634"/>
      <c r="BB653" s="634"/>
      <c r="BC653" s="634"/>
      <c r="BD653" s="634"/>
      <c r="BE653" s="634"/>
      <c r="BF653" s="634"/>
      <c r="BG653" s="634"/>
      <c r="BH653" s="634"/>
      <c r="BI653" s="634"/>
      <c r="BJ653" s="634"/>
      <c r="BK653" s="634"/>
      <c r="BL653" s="634"/>
      <c r="BM653" s="634"/>
      <c r="BN653" s="634"/>
      <c r="BO653" s="634"/>
      <c r="BP653" s="634"/>
      <c r="BQ653" s="634"/>
      <c r="BR653" s="634"/>
      <c r="BS653" s="634"/>
      <c r="BT653" s="634"/>
      <c r="BU653" s="634"/>
      <c r="BV653" s="635"/>
      <c r="BW653" s="635"/>
      <c r="BX653" s="635"/>
      <c r="BY653" s="635"/>
      <c r="BZ653" s="635"/>
      <c r="CA653" s="635"/>
      <c r="CB653" s="635"/>
      <c r="CC653" s="635"/>
      <c r="CD653" s="635"/>
      <c r="CE653" s="635"/>
      <c r="CF653" s="1859"/>
    </row>
    <row customHeight="1" ht="15" hidden="1">
      <c r="A654" s="632"/>
      <c r="B654" s="633"/>
      <c r="C654" s="633"/>
      <c r="D654" s="2588"/>
      <c r="E654" s="2386" t="s">
        <v>1037</v>
      </c>
      <c r="F654" s="2387"/>
      <c r="G654" s="2388"/>
      <c r="H654" s="2392" t="str">
        <f>IF(A653="","",INDEX(DIFFERENTIATION_UNMERGE_AREA,MATCH(A653,DIFFERENTIATION_ID_DIFF,0)))</f>
        <v>Территория 7</v>
      </c>
      <c r="I654" s="2392"/>
      <c r="J654" s="2392"/>
      <c r="K654" s="2392"/>
      <c r="L654" s="2392"/>
      <c r="M654" s="2392"/>
      <c r="N654" s="2392"/>
      <c r="O654" s="2392"/>
      <c r="P654" s="2392"/>
      <c r="Q654" s="2392"/>
      <c r="R654" s="2392"/>
      <c r="S654" s="728"/>
      <c r="T654" s="725"/>
      <c r="U654" s="634"/>
      <c r="V654" s="634"/>
      <c r="W654" s="635"/>
      <c r="X654" s="635"/>
      <c r="Y654" s="635"/>
      <c r="Z654" s="635"/>
      <c r="AA654" s="636"/>
      <c r="AB654" s="637"/>
      <c r="AC654" s="2384"/>
      <c r="AD654" s="638"/>
      <c r="AE654" s="639"/>
      <c r="AF654" s="639"/>
      <c r="AG654" s="640"/>
      <c r="AH654" s="641"/>
      <c r="AI654" s="634"/>
      <c r="AJ654" s="634"/>
      <c r="AK654" s="634"/>
      <c r="AL654" s="634"/>
      <c r="AM654" s="634"/>
      <c r="AN654" s="634"/>
      <c r="AO654" s="634"/>
      <c r="AP654" s="634"/>
      <c r="AQ654" s="634"/>
      <c r="AR654" s="634"/>
      <c r="AS654" s="634"/>
      <c r="AT654" s="634"/>
      <c r="AU654" s="634"/>
      <c r="AV654" s="634"/>
      <c r="AW654" s="634"/>
      <c r="AX654" s="634"/>
      <c r="AY654" s="634"/>
      <c r="AZ654" s="634"/>
      <c r="BA654" s="634"/>
      <c r="BB654" s="634"/>
      <c r="BC654" s="634"/>
      <c r="BD654" s="634"/>
      <c r="BE654" s="634"/>
      <c r="BF654" s="634"/>
      <c r="BG654" s="634"/>
      <c r="BH654" s="634"/>
      <c r="BI654" s="634"/>
      <c r="BJ654" s="634"/>
      <c r="BK654" s="634"/>
      <c r="BL654" s="634"/>
      <c r="BM654" s="634"/>
      <c r="BN654" s="634"/>
      <c r="BO654" s="634"/>
      <c r="BP654" s="634"/>
      <c r="BQ654" s="634"/>
      <c r="BR654" s="634"/>
      <c r="BS654" s="634"/>
      <c r="BT654" s="634"/>
      <c r="BU654" s="634"/>
      <c r="BV654" s="635"/>
      <c r="BW654" s="635"/>
      <c r="BX654" s="635"/>
      <c r="BY654" s="635"/>
      <c r="BZ654" s="635"/>
      <c r="CA654" s="635"/>
      <c r="CB654" s="635"/>
      <c r="CC654" s="635"/>
      <c r="CD654" s="635"/>
      <c r="CE654" s="635"/>
      <c r="CF654" s="1859"/>
    </row>
    <row customHeight="1" ht="15" hidden="1">
      <c r="A655" s="632"/>
      <c r="B655" s="633"/>
      <c r="C655" s="633"/>
      <c r="D655" s="2588"/>
      <c r="E655" s="2386" t="s">
        <v>1038</v>
      </c>
      <c r="F655" s="2387"/>
      <c r="G655" s="2388"/>
      <c r="H655" s="2392" t="str">
        <f>IF(A653="","",INDEX(DIFFERENTIATION_UNMERGE_SYSTEM,MATCH(A653,DIFFERENTIATION_ID_DIFF,0)))</f>
        <v>с. Новомихайловка, ул. Центральная, 1, котельная № 4-36</v>
      </c>
      <c r="I655" s="2392"/>
      <c r="J655" s="2392"/>
      <c r="K655" s="2392"/>
      <c r="L655" s="2392"/>
      <c r="M655" s="2392"/>
      <c r="N655" s="2392"/>
      <c r="O655" s="2392"/>
      <c r="P655" s="2392"/>
      <c r="Q655" s="2392"/>
      <c r="R655" s="2392"/>
      <c r="S655" s="728"/>
      <c r="T655" s="725"/>
      <c r="U655" s="634"/>
      <c r="V655" s="634"/>
      <c r="W655" s="635"/>
      <c r="X655" s="635"/>
      <c r="Y655" s="635"/>
      <c r="Z655" s="635"/>
      <c r="AA655" s="636"/>
      <c r="AB655" s="637"/>
      <c r="AC655" s="2384"/>
      <c r="AD655" s="638"/>
      <c r="AE655" s="639"/>
      <c r="AF655" s="639"/>
      <c r="AG655" s="640"/>
      <c r="AH655" s="641"/>
      <c r="AI655" s="634"/>
      <c r="AJ655" s="634"/>
      <c r="AK655" s="634"/>
      <c r="AL655" s="634"/>
      <c r="AM655" s="634"/>
      <c r="AN655" s="634"/>
      <c r="AO655" s="634"/>
      <c r="AP655" s="634"/>
      <c r="AQ655" s="634"/>
      <c r="AR655" s="634"/>
      <c r="AS655" s="634"/>
      <c r="AT655" s="634"/>
      <c r="AU655" s="634"/>
      <c r="AV655" s="634"/>
      <c r="AW655" s="634"/>
      <c r="AX655" s="634"/>
      <c r="AY655" s="634"/>
      <c r="AZ655" s="634"/>
      <c r="BA655" s="634"/>
      <c r="BB655" s="634"/>
      <c r="BC655" s="634"/>
      <c r="BD655" s="634"/>
      <c r="BE655" s="634"/>
      <c r="BF655" s="634"/>
      <c r="BG655" s="634"/>
      <c r="BH655" s="634"/>
      <c r="BI655" s="634"/>
      <c r="BJ655" s="634"/>
      <c r="BK655" s="634"/>
      <c r="BL655" s="634"/>
      <c r="BM655" s="634"/>
      <c r="BN655" s="634"/>
      <c r="BO655" s="634"/>
      <c r="BP655" s="634"/>
      <c r="BQ655" s="634"/>
      <c r="BR655" s="634"/>
      <c r="BS655" s="634"/>
      <c r="BT655" s="634"/>
      <c r="BU655" s="634"/>
      <c r="BV655" s="635"/>
      <c r="BW655" s="635"/>
      <c r="BX655" s="635"/>
      <c r="BY655" s="635"/>
      <c r="BZ655" s="635"/>
      <c r="CA655" s="635"/>
      <c r="CB655" s="635"/>
      <c r="CC655" s="635"/>
      <c r="CD655" s="635"/>
      <c r="CE655" s="635"/>
      <c r="CF655" s="1859"/>
    </row>
    <row customHeight="1" ht="24.75" hidden="1">
      <c r="A656" s="1815"/>
      <c r="B656" s="1169"/>
      <c r="C656" s="421"/>
      <c r="D656" s="2588"/>
      <c r="E656" s="2385" t="s">
        <v>1083</v>
      </c>
      <c r="F656" s="2385"/>
      <c r="G656" s="2385"/>
      <c r="H656" s="2385"/>
      <c r="I656" s="2385"/>
      <c r="J656" s="2385"/>
      <c r="K656" s="2385"/>
      <c r="L656" s="2385"/>
      <c r="M656" s="2385"/>
      <c r="N656" s="2385"/>
      <c r="O656" s="2385"/>
      <c r="P656" s="2385"/>
      <c r="Q656" s="567">
        <f>SUMIF(T657:T658,"i",Q657:Q658)</f>
        <v>0</v>
      </c>
      <c r="R656" s="1026"/>
      <c r="S656" s="1807" t="s">
        <v>1084</v>
      </c>
      <c r="T656" s="726" t="s">
        <v>1085</v>
      </c>
      <c r="U656" s="2383">
        <v>1</v>
      </c>
      <c r="V656" s="2383" t="s">
        <v>1048</v>
      </c>
      <c r="W656" s="1169"/>
      <c r="X656" s="1169"/>
      <c r="Y656" s="1169"/>
      <c r="Z656" s="1169"/>
      <c r="AA656" s="1645"/>
      <c r="AB656" s="1169"/>
      <c r="AC656" s="2384"/>
      <c r="AD656" s="638"/>
      <c r="AE656" s="1169"/>
      <c r="AF656" s="1169"/>
      <c r="AG656" s="1645"/>
      <c r="AH656" s="1645"/>
      <c r="AI656" s="1645"/>
      <c r="AJ656" s="1645"/>
      <c r="AK656" s="1645"/>
      <c r="AL656" s="1645"/>
      <c r="AM656" s="1645"/>
      <c r="AN656" s="1645"/>
      <c r="AO656" s="1645"/>
      <c r="AP656" s="1645"/>
      <c r="AQ656" s="1645"/>
      <c r="AR656" s="1645"/>
      <c r="AS656" s="1645"/>
      <c r="AT656" s="1645"/>
      <c r="AU656" s="1645"/>
      <c r="AV656" s="1645"/>
      <c r="AW656" s="1645"/>
      <c r="AX656" s="1645"/>
      <c r="AY656" s="1645"/>
      <c r="AZ656" s="1645"/>
      <c r="BA656" s="1645"/>
      <c r="BB656" s="1645"/>
      <c r="BC656" s="1645"/>
      <c r="BD656" s="1645"/>
      <c r="BE656" s="1645"/>
      <c r="BF656" s="1645"/>
      <c r="BG656" s="1645"/>
      <c r="BH656" s="1645"/>
      <c r="BI656" s="1645"/>
      <c r="BJ656" s="1645"/>
      <c r="BK656" s="1645"/>
      <c r="BL656" s="1645"/>
      <c r="BM656" s="1645"/>
      <c r="BN656" s="1645"/>
      <c r="BO656" s="1645"/>
      <c r="BP656" s="1645"/>
      <c r="BQ656" s="1645"/>
      <c r="BR656" s="1645"/>
      <c r="BS656" s="1645"/>
      <c r="BT656" s="1645"/>
      <c r="BU656" s="1645"/>
      <c r="BV656" s="1169"/>
      <c r="BW656" s="1169"/>
      <c r="BX656" s="1169"/>
      <c r="BY656" s="1169"/>
      <c r="BZ656" s="1169"/>
      <c r="CA656" s="1169"/>
      <c r="CB656" s="1169"/>
      <c r="CC656" s="1169"/>
      <c r="CD656" s="1169"/>
      <c r="CE656" s="1169"/>
      <c r="CF656" s="1859"/>
    </row>
    <row customHeight="1" ht="11.25" hidden="1">
      <c r="A657" s="1802"/>
      <c r="B657" s="1645"/>
      <c r="C657" s="1645"/>
      <c r="D657" s="2588"/>
      <c r="E657" s="644"/>
      <c r="F657" s="644">
        <v>0</v>
      </c>
      <c r="G657" s="644"/>
      <c r="H657" s="644"/>
      <c r="I657" s="644"/>
      <c r="J657" s="644"/>
      <c r="K657" s="644"/>
      <c r="L657" s="644"/>
      <c r="M657" s="644"/>
      <c r="N657" s="644"/>
      <c r="O657" s="644"/>
      <c r="P657" s="644"/>
      <c r="Q657" s="644"/>
      <c r="R657" s="644"/>
      <c r="S657" s="645"/>
      <c r="T657" s="727"/>
      <c r="U657" s="2383"/>
      <c r="V657" s="2383"/>
      <c r="W657" s="1645"/>
      <c r="X657" s="1645"/>
      <c r="Y657" s="1645"/>
      <c r="Z657" s="1645"/>
      <c r="AA657" s="1645"/>
      <c r="AB657" s="1169"/>
      <c r="AC657" s="2384"/>
      <c r="AD657" s="638"/>
      <c r="AE657" s="1169"/>
      <c r="AF657" s="1169"/>
      <c r="AG657" s="1645"/>
      <c r="AH657" s="1645"/>
      <c r="AI657" s="1645"/>
      <c r="AJ657" s="1645"/>
      <c r="AK657" s="1645"/>
      <c r="AL657" s="1645"/>
      <c r="AM657" s="1645"/>
      <c r="AN657" s="1645"/>
      <c r="AO657" s="1645"/>
      <c r="AP657" s="1645"/>
      <c r="AQ657" s="1645"/>
      <c r="AR657" s="1645"/>
      <c r="AS657" s="1645"/>
      <c r="AT657" s="1645"/>
      <c r="AU657" s="1645"/>
      <c r="AV657" s="1645"/>
      <c r="AW657" s="1645"/>
      <c r="AX657" s="1645"/>
      <c r="AY657" s="1645"/>
      <c r="AZ657" s="1645"/>
      <c r="BA657" s="1645"/>
      <c r="BB657" s="1645"/>
      <c r="BC657" s="1645"/>
      <c r="BD657" s="1645"/>
      <c r="BE657" s="1645"/>
      <c r="BF657" s="1645"/>
      <c r="BG657" s="1645"/>
      <c r="BH657" s="1645"/>
      <c r="BI657" s="1645"/>
      <c r="BJ657" s="1645"/>
      <c r="BK657" s="1645"/>
      <c r="BL657" s="1645"/>
      <c r="BM657" s="1645"/>
      <c r="BN657" s="1645"/>
      <c r="BO657" s="1645"/>
      <c r="BP657" s="1645"/>
      <c r="BQ657" s="1645"/>
      <c r="BR657" s="1645"/>
      <c r="BS657" s="1645"/>
      <c r="BT657" s="1645"/>
      <c r="BU657" s="1645"/>
      <c r="BV657" s="1645"/>
      <c r="BW657" s="1645"/>
      <c r="BX657" s="1645"/>
      <c r="BY657" s="1645"/>
      <c r="BZ657" s="1645"/>
      <c r="CA657" s="1645"/>
      <c r="CB657" s="1645"/>
      <c r="CC657" s="1645"/>
      <c r="CD657" s="1645"/>
      <c r="CE657" s="1645"/>
      <c r="CF657" s="1859"/>
    </row>
    <row customHeight="1" ht="11.25" hidden="1">
      <c r="A658" s="1815"/>
      <c r="B658" s="1169"/>
      <c r="C658" s="421"/>
      <c r="D658" s="2588"/>
      <c r="E658" s="658" t="s">
        <v>22</v>
      </c>
      <c r="F658" s="1177" t="s">
        <v>22</v>
      </c>
      <c r="G658" s="1177" t="s">
        <v>1088</v>
      </c>
      <c r="H658" s="660" t="s">
        <v>22</v>
      </c>
      <c r="I658" s="660"/>
      <c r="J658" s="660"/>
      <c r="K658" s="660"/>
      <c r="L658" s="660"/>
      <c r="M658" s="660"/>
      <c r="N658" s="660"/>
      <c r="O658" s="660"/>
      <c r="P658" s="660"/>
      <c r="Q658" s="660"/>
      <c r="R658" s="661"/>
      <c r="S658" s="662"/>
      <c r="T658" s="727"/>
      <c r="U658" s="2383"/>
      <c r="V658" s="2383"/>
      <c r="W658" s="1169"/>
      <c r="X658" s="1169"/>
      <c r="Y658" s="1169"/>
      <c r="Z658" s="1169"/>
      <c r="AA658" s="1645"/>
      <c r="AB658" s="1169"/>
      <c r="AC658" s="2384"/>
      <c r="AD658" s="638"/>
      <c r="AE658" s="1169"/>
      <c r="AF658" s="1169"/>
      <c r="AG658" s="1645"/>
      <c r="AH658" s="1645"/>
      <c r="AI658" s="1645"/>
      <c r="AJ658" s="1645"/>
      <c r="AK658" s="1645"/>
      <c r="AL658" s="1645"/>
      <c r="AM658" s="1645"/>
      <c r="AN658" s="1645"/>
      <c r="AO658" s="1645"/>
      <c r="AP658" s="1645"/>
      <c r="AQ658" s="1645"/>
      <c r="AR658" s="1645"/>
      <c r="AS658" s="1645"/>
      <c r="AT658" s="1645"/>
      <c r="AU658" s="1645"/>
      <c r="AV658" s="1645"/>
      <c r="AW658" s="1645"/>
      <c r="AX658" s="1645"/>
      <c r="AY658" s="1645"/>
      <c r="AZ658" s="1645"/>
      <c r="BA658" s="1645"/>
      <c r="BB658" s="1645"/>
      <c r="BC658" s="1645"/>
      <c r="BD658" s="1645"/>
      <c r="BE658" s="1645"/>
      <c r="BF658" s="1645"/>
      <c r="BG658" s="1645"/>
      <c r="BH658" s="1645"/>
      <c r="BI658" s="1645"/>
      <c r="BJ658" s="1645"/>
      <c r="BK658" s="1645"/>
      <c r="BL658" s="1645"/>
      <c r="BM658" s="1645"/>
      <c r="BN658" s="1645"/>
      <c r="BO658" s="1645"/>
      <c r="BP658" s="1645"/>
      <c r="BQ658" s="1645"/>
      <c r="BR658" s="1645"/>
      <c r="BS658" s="1645"/>
      <c r="BT658" s="1645"/>
      <c r="BU658" s="1645"/>
      <c r="BV658" s="1169"/>
      <c r="BW658" s="1169"/>
      <c r="BX658" s="1169"/>
      <c r="BY658" s="1169"/>
      <c r="BZ658" s="1169"/>
      <c r="CA658" s="1169"/>
      <c r="CB658" s="1169"/>
      <c r="CC658" s="1169"/>
      <c r="CD658" s="1169"/>
      <c r="CE658" s="1169"/>
      <c r="CF658" s="1859"/>
    </row>
    <row customHeight="1" ht="5.25" hidden="1">
      <c r="A659" s="1802"/>
      <c r="B659" s="1645"/>
      <c r="C659" s="1645"/>
      <c r="D659" s="2588"/>
      <c r="E659" s="1048"/>
      <c r="F659" s="1048"/>
      <c r="G659" s="1048"/>
      <c r="H659" s="1048"/>
      <c r="I659" s="1048"/>
      <c r="J659" s="1048"/>
      <c r="K659" s="1048"/>
      <c r="L659" s="1048"/>
      <c r="M659" s="1048"/>
      <c r="N659" s="1048"/>
      <c r="O659" s="1048"/>
      <c r="P659" s="1048"/>
      <c r="Q659" s="1049"/>
      <c r="R659" s="1050"/>
      <c r="S659" s="1051"/>
      <c r="T659" s="726" t="s">
        <v>1085</v>
      </c>
      <c r="U659" s="2383">
        <v>1</v>
      </c>
      <c r="V659" s="2383" t="s">
        <v>1048</v>
      </c>
      <c r="W659" s="1645"/>
      <c r="X659" s="1645"/>
      <c r="Y659" s="1645"/>
      <c r="Z659" s="1645"/>
      <c r="AA659" s="1645"/>
      <c r="AB659" s="1645"/>
      <c r="AC659" s="1046"/>
      <c r="AD659" s="1047"/>
      <c r="AE659" s="1645"/>
      <c r="AF659" s="1645"/>
      <c r="AG659" s="1645"/>
      <c r="AH659" s="1645"/>
      <c r="AI659" s="1645"/>
      <c r="AJ659" s="1645"/>
      <c r="AK659" s="1645"/>
      <c r="AL659" s="1645"/>
      <c r="AM659" s="1645"/>
      <c r="AN659" s="1645"/>
      <c r="AO659" s="1645"/>
      <c r="AP659" s="1645"/>
      <c r="AQ659" s="1645"/>
      <c r="AR659" s="1645"/>
      <c r="AS659" s="1645"/>
      <c r="AT659" s="1645"/>
      <c r="AU659" s="1645"/>
      <c r="AV659" s="1645"/>
      <c r="AW659" s="1645"/>
      <c r="AX659" s="1645"/>
      <c r="AY659" s="1645"/>
      <c r="AZ659" s="1645"/>
      <c r="BA659" s="1645"/>
      <c r="BB659" s="1645"/>
      <c r="BC659" s="1645"/>
      <c r="BD659" s="1645"/>
      <c r="BE659" s="1645"/>
      <c r="BF659" s="1645"/>
      <c r="BG659" s="1645"/>
      <c r="BH659" s="1645"/>
      <c r="BI659" s="1645"/>
      <c r="BJ659" s="1645"/>
      <c r="BK659" s="1645"/>
      <c r="BL659" s="1645"/>
      <c r="BM659" s="1645"/>
      <c r="BN659" s="1645"/>
      <c r="BO659" s="1645"/>
      <c r="BP659" s="1645"/>
      <c r="BQ659" s="1645"/>
      <c r="BR659" s="1645"/>
      <c r="BS659" s="1645"/>
      <c r="BT659" s="1645"/>
      <c r="BU659" s="1645"/>
      <c r="BV659" s="1645"/>
      <c r="BW659" s="1645"/>
      <c r="BX659" s="1645"/>
      <c r="BY659" s="1645"/>
      <c r="BZ659" s="1645"/>
      <c r="CA659" s="1645"/>
      <c r="CB659" s="1645"/>
      <c r="CC659" s="1645"/>
      <c r="CD659" s="1645"/>
      <c r="CE659" s="1645"/>
      <c r="CF659" s="1325"/>
    </row>
    <row customHeight="1" ht="5.25" hidden="1">
      <c r="A660" s="1802"/>
      <c r="B660" s="1645"/>
      <c r="C660" s="1645"/>
      <c r="D660" s="2588"/>
      <c r="E660" s="644"/>
      <c r="F660" s="644"/>
      <c r="G660" s="644"/>
      <c r="H660" s="644"/>
      <c r="I660" s="644"/>
      <c r="J660" s="644"/>
      <c r="K660" s="644"/>
      <c r="L660" s="644"/>
      <c r="M660" s="644"/>
      <c r="N660" s="644"/>
      <c r="O660" s="644"/>
      <c r="P660" s="644"/>
      <c r="Q660" s="644"/>
      <c r="R660" s="644"/>
      <c r="S660" s="645"/>
      <c r="T660" s="727"/>
      <c r="U660" s="2383"/>
      <c r="V660" s="2383"/>
      <c r="W660" s="1645"/>
      <c r="X660" s="1645"/>
      <c r="Y660" s="1645"/>
      <c r="Z660" s="1645"/>
      <c r="AA660" s="1645"/>
      <c r="AB660" s="1645"/>
      <c r="AC660" s="1046"/>
      <c r="AD660" s="1047"/>
      <c r="AE660" s="1645"/>
      <c r="AF660" s="1645"/>
      <c r="AG660" s="1645"/>
      <c r="AH660" s="1645"/>
      <c r="AI660" s="1645"/>
      <c r="AJ660" s="1645"/>
      <c r="AK660" s="1645"/>
      <c r="AL660" s="1645"/>
      <c r="AM660" s="1645"/>
      <c r="AN660" s="1645"/>
      <c r="AO660" s="1645"/>
      <c r="AP660" s="1645"/>
      <c r="AQ660" s="1645"/>
      <c r="AR660" s="1645"/>
      <c r="AS660" s="1645"/>
      <c r="AT660" s="1645"/>
      <c r="AU660" s="1645"/>
      <c r="AV660" s="1645"/>
      <c r="AW660" s="1645"/>
      <c r="AX660" s="1645"/>
      <c r="AY660" s="1645"/>
      <c r="AZ660" s="1645"/>
      <c r="BA660" s="1645"/>
      <c r="BB660" s="1645"/>
      <c r="BC660" s="1645"/>
      <c r="BD660" s="1645"/>
      <c r="BE660" s="1645"/>
      <c r="BF660" s="1645"/>
      <c r="BG660" s="1645"/>
      <c r="BH660" s="1645"/>
      <c r="BI660" s="1645"/>
      <c r="BJ660" s="1645"/>
      <c r="BK660" s="1645"/>
      <c r="BL660" s="1645"/>
      <c r="BM660" s="1645"/>
      <c r="BN660" s="1645"/>
      <c r="BO660" s="1645"/>
      <c r="BP660" s="1645"/>
      <c r="BQ660" s="1645"/>
      <c r="BR660" s="1645"/>
      <c r="BS660" s="1645"/>
      <c r="BT660" s="1645"/>
      <c r="BU660" s="1645"/>
      <c r="BV660" s="1645"/>
      <c r="BW660" s="1645"/>
      <c r="BX660" s="1645"/>
      <c r="BY660" s="1645"/>
      <c r="BZ660" s="1645"/>
      <c r="CA660" s="1645"/>
      <c r="CB660" s="1645"/>
      <c r="CC660" s="1645"/>
      <c r="CD660" s="1645"/>
      <c r="CE660" s="1645"/>
      <c r="CF660" s="1325"/>
    </row>
    <row customHeight="1" ht="5.25" hidden="1">
      <c r="A661" s="1802"/>
      <c r="B661" s="1645"/>
      <c r="C661" s="1645"/>
      <c r="D661" s="2589"/>
      <c r="E661" s="1052"/>
      <c r="F661" s="1053"/>
      <c r="G661" s="1053"/>
      <c r="H661" s="1054"/>
      <c r="I661" s="1054"/>
      <c r="J661" s="1054"/>
      <c r="K661" s="1054"/>
      <c r="L661" s="1054"/>
      <c r="M661" s="1054"/>
      <c r="N661" s="1054"/>
      <c r="O661" s="1054"/>
      <c r="P661" s="1054"/>
      <c r="Q661" s="1054"/>
      <c r="R661" s="955"/>
      <c r="S661" s="1055"/>
      <c r="T661" s="727"/>
      <c r="U661" s="2383"/>
      <c r="V661" s="2383"/>
      <c r="W661" s="1645"/>
      <c r="X661" s="1645"/>
      <c r="Y661" s="1645"/>
      <c r="Z661" s="1645"/>
      <c r="AA661" s="1645"/>
      <c r="AB661" s="1645"/>
      <c r="AC661" s="1046"/>
      <c r="AD661" s="1047"/>
      <c r="AE661" s="1645"/>
      <c r="AF661" s="1645"/>
      <c r="AG661" s="1645"/>
      <c r="AH661" s="1645"/>
      <c r="AI661" s="1645"/>
      <c r="AJ661" s="1645"/>
      <c r="AK661" s="1645"/>
      <c r="AL661" s="1645"/>
      <c r="AM661" s="1645"/>
      <c r="AN661" s="1645"/>
      <c r="AO661" s="1645"/>
      <c r="AP661" s="1645"/>
      <c r="AQ661" s="1645"/>
      <c r="AR661" s="1645"/>
      <c r="AS661" s="1645"/>
      <c r="AT661" s="1645"/>
      <c r="AU661" s="1645"/>
      <c r="AV661" s="1645"/>
      <c r="AW661" s="1645"/>
      <c r="AX661" s="1645"/>
      <c r="AY661" s="1645"/>
      <c r="AZ661" s="1645"/>
      <c r="BA661" s="1645"/>
      <c r="BB661" s="1645"/>
      <c r="BC661" s="1645"/>
      <c r="BD661" s="1645"/>
      <c r="BE661" s="1645"/>
      <c r="BF661" s="1645"/>
      <c r="BG661" s="1645"/>
      <c r="BH661" s="1645"/>
      <c r="BI661" s="1645"/>
      <c r="BJ661" s="1645"/>
      <c r="BK661" s="1645"/>
      <c r="BL661" s="1645"/>
      <c r="BM661" s="1645"/>
      <c r="BN661" s="1645"/>
      <c r="BO661" s="1645"/>
      <c r="BP661" s="1645"/>
      <c r="BQ661" s="1645"/>
      <c r="BR661" s="1645"/>
      <c r="BS661" s="1645"/>
      <c r="BT661" s="1645"/>
      <c r="BU661" s="1645"/>
      <c r="BV661" s="1645"/>
      <c r="BW661" s="1645"/>
      <c r="BX661" s="1645"/>
      <c r="BY661" s="1645"/>
      <c r="BZ661" s="1645"/>
      <c r="CA661" s="1645"/>
      <c r="CB661" s="1645"/>
      <c r="CC661" s="1645"/>
      <c r="CD661" s="1645"/>
      <c r="CE661" s="1645"/>
      <c r="CF661" s="1325"/>
    </row>
    <row customHeight="1" ht="15" hidden="1">
      <c r="A662" s="632" t="s">
        <v>362</v>
      </c>
      <c r="B662" s="633"/>
      <c r="C662" s="633" t="s">
        <v>22</v>
      </c>
      <c r="D662" s="2587" t="s">
        <v>1159</v>
      </c>
      <c r="E662" s="2386" t="s">
        <v>196</v>
      </c>
      <c r="F662" s="2387"/>
      <c r="G662" s="2388"/>
      <c r="H662" s="2392" t="str">
        <f>IF(A662="","",INDEX(DIFFERENTIATION_UNMERGE_VD,MATCH(A662,DIFFERENTIATION_ID_DIFF,0)))</f>
        <v>Производство тепловой энергии. Некомбинированная выработка</v>
      </c>
      <c r="I662" s="2392"/>
      <c r="J662" s="2392"/>
      <c r="K662" s="2392"/>
      <c r="L662" s="2392"/>
      <c r="M662" s="2392"/>
      <c r="N662" s="2392"/>
      <c r="O662" s="2392"/>
      <c r="P662" s="2392"/>
      <c r="Q662" s="2392"/>
      <c r="R662" s="2392"/>
      <c r="S662" s="728"/>
      <c r="T662" s="725"/>
      <c r="U662" s="634"/>
      <c r="V662" s="634"/>
      <c r="W662" s="635"/>
      <c r="X662" s="635"/>
      <c r="Y662" s="635"/>
      <c r="Z662" s="635"/>
      <c r="AA662" s="636"/>
      <c r="AB662" s="637"/>
      <c r="AC662" s="2384"/>
      <c r="AD662" s="638"/>
      <c r="AE662" s="639" t="s">
        <v>22</v>
      </c>
      <c r="AF662" s="639"/>
      <c r="AG662" s="640" t="s">
        <v>1082</v>
      </c>
      <c r="AH662" s="641">
        <v>3</v>
      </c>
      <c r="AI662" s="634"/>
      <c r="AJ662" s="634"/>
      <c r="AK662" s="634"/>
      <c r="AL662" s="634"/>
      <c r="AM662" s="634"/>
      <c r="AN662" s="634"/>
      <c r="AO662" s="634"/>
      <c r="AP662" s="634"/>
      <c r="AQ662" s="634"/>
      <c r="AR662" s="634"/>
      <c r="AS662" s="634"/>
      <c r="AT662" s="634"/>
      <c r="AU662" s="634"/>
      <c r="AV662" s="634"/>
      <c r="AW662" s="634"/>
      <c r="AX662" s="634"/>
      <c r="AY662" s="634"/>
      <c r="AZ662" s="634"/>
      <c r="BA662" s="634"/>
      <c r="BB662" s="634"/>
      <c r="BC662" s="634"/>
      <c r="BD662" s="634"/>
      <c r="BE662" s="634"/>
      <c r="BF662" s="634"/>
      <c r="BG662" s="634"/>
      <c r="BH662" s="634"/>
      <c r="BI662" s="634"/>
      <c r="BJ662" s="634"/>
      <c r="BK662" s="634"/>
      <c r="BL662" s="634"/>
      <c r="BM662" s="634"/>
      <c r="BN662" s="634"/>
      <c r="BO662" s="634"/>
      <c r="BP662" s="634"/>
      <c r="BQ662" s="634"/>
      <c r="BR662" s="634"/>
      <c r="BS662" s="634"/>
      <c r="BT662" s="634"/>
      <c r="BU662" s="634"/>
      <c r="BV662" s="635"/>
      <c r="BW662" s="635"/>
      <c r="BX662" s="635"/>
      <c r="BY662" s="635"/>
      <c r="BZ662" s="635"/>
      <c r="CA662" s="635"/>
      <c r="CB662" s="635"/>
      <c r="CC662" s="635"/>
      <c r="CD662" s="635"/>
      <c r="CE662" s="635"/>
      <c r="CF662" s="1859"/>
    </row>
    <row customHeight="1" ht="15" hidden="1">
      <c r="A663" s="632"/>
      <c r="B663" s="633"/>
      <c r="C663" s="633"/>
      <c r="D663" s="2588"/>
      <c r="E663" s="2386" t="s">
        <v>1037</v>
      </c>
      <c r="F663" s="2387"/>
      <c r="G663" s="2388"/>
      <c r="H663" s="2392" t="str">
        <f>IF(A662="","",INDEX(DIFFERENTIATION_UNMERGE_AREA,MATCH(A662,DIFFERENTIATION_ID_DIFF,0)))</f>
        <v>Территория 7</v>
      </c>
      <c r="I663" s="2392"/>
      <c r="J663" s="2392"/>
      <c r="K663" s="2392"/>
      <c r="L663" s="2392"/>
      <c r="M663" s="2392"/>
      <c r="N663" s="2392"/>
      <c r="O663" s="2392"/>
      <c r="P663" s="2392"/>
      <c r="Q663" s="2392"/>
      <c r="R663" s="2392"/>
      <c r="S663" s="728"/>
      <c r="T663" s="725"/>
      <c r="U663" s="634"/>
      <c r="V663" s="634"/>
      <c r="W663" s="635"/>
      <c r="X663" s="635"/>
      <c r="Y663" s="635"/>
      <c r="Z663" s="635"/>
      <c r="AA663" s="636"/>
      <c r="AB663" s="637"/>
      <c r="AC663" s="2384"/>
      <c r="AD663" s="638"/>
      <c r="AE663" s="639"/>
      <c r="AF663" s="639"/>
      <c r="AG663" s="640"/>
      <c r="AH663" s="641"/>
      <c r="AI663" s="634"/>
      <c r="AJ663" s="634"/>
      <c r="AK663" s="634"/>
      <c r="AL663" s="634"/>
      <c r="AM663" s="634"/>
      <c r="AN663" s="634"/>
      <c r="AO663" s="634"/>
      <c r="AP663" s="634"/>
      <c r="AQ663" s="634"/>
      <c r="AR663" s="634"/>
      <c r="AS663" s="634"/>
      <c r="AT663" s="634"/>
      <c r="AU663" s="634"/>
      <c r="AV663" s="634"/>
      <c r="AW663" s="634"/>
      <c r="AX663" s="634"/>
      <c r="AY663" s="634"/>
      <c r="AZ663" s="634"/>
      <c r="BA663" s="634"/>
      <c r="BB663" s="634"/>
      <c r="BC663" s="634"/>
      <c r="BD663" s="634"/>
      <c r="BE663" s="634"/>
      <c r="BF663" s="634"/>
      <c r="BG663" s="634"/>
      <c r="BH663" s="634"/>
      <c r="BI663" s="634"/>
      <c r="BJ663" s="634"/>
      <c r="BK663" s="634"/>
      <c r="BL663" s="634"/>
      <c r="BM663" s="634"/>
      <c r="BN663" s="634"/>
      <c r="BO663" s="634"/>
      <c r="BP663" s="634"/>
      <c r="BQ663" s="634"/>
      <c r="BR663" s="634"/>
      <c r="BS663" s="634"/>
      <c r="BT663" s="634"/>
      <c r="BU663" s="634"/>
      <c r="BV663" s="635"/>
      <c r="BW663" s="635"/>
      <c r="BX663" s="635"/>
      <c r="BY663" s="635"/>
      <c r="BZ663" s="635"/>
      <c r="CA663" s="635"/>
      <c r="CB663" s="635"/>
      <c r="CC663" s="635"/>
      <c r="CD663" s="635"/>
      <c r="CE663" s="635"/>
      <c r="CF663" s="1859"/>
    </row>
    <row customHeight="1" ht="15" hidden="1">
      <c r="A664" s="632"/>
      <c r="B664" s="633"/>
      <c r="C664" s="633"/>
      <c r="D664" s="2588"/>
      <c r="E664" s="2386" t="s">
        <v>1038</v>
      </c>
      <c r="F664" s="2387"/>
      <c r="G664" s="2388"/>
      <c r="H664" s="2392" t="str">
        <f>IF(A662="","",INDEX(DIFFERENTIATION_UNMERGE_SYSTEM,MATCH(A662,DIFFERENTIATION_ID_DIFF,0)))</f>
        <v>с. Новомихайловка, ул. Центральная, 6, котельная № 4-37</v>
      </c>
      <c r="I664" s="2392"/>
      <c r="J664" s="2392"/>
      <c r="K664" s="2392"/>
      <c r="L664" s="2392"/>
      <c r="M664" s="2392"/>
      <c r="N664" s="2392"/>
      <c r="O664" s="2392"/>
      <c r="P664" s="2392"/>
      <c r="Q664" s="2392"/>
      <c r="R664" s="2392"/>
      <c r="S664" s="728"/>
      <c r="T664" s="725"/>
      <c r="U664" s="634"/>
      <c r="V664" s="634"/>
      <c r="W664" s="635"/>
      <c r="X664" s="635"/>
      <c r="Y664" s="635"/>
      <c r="Z664" s="635"/>
      <c r="AA664" s="636"/>
      <c r="AB664" s="637"/>
      <c r="AC664" s="2384"/>
      <c r="AD664" s="638"/>
      <c r="AE664" s="639"/>
      <c r="AF664" s="639"/>
      <c r="AG664" s="640"/>
      <c r="AH664" s="641"/>
      <c r="AI664" s="634"/>
      <c r="AJ664" s="634"/>
      <c r="AK664" s="634"/>
      <c r="AL664" s="634"/>
      <c r="AM664" s="634"/>
      <c r="AN664" s="634"/>
      <c r="AO664" s="634"/>
      <c r="AP664" s="634"/>
      <c r="AQ664" s="634"/>
      <c r="AR664" s="634"/>
      <c r="AS664" s="634"/>
      <c r="AT664" s="634"/>
      <c r="AU664" s="634"/>
      <c r="AV664" s="634"/>
      <c r="AW664" s="634"/>
      <c r="AX664" s="634"/>
      <c r="AY664" s="634"/>
      <c r="AZ664" s="634"/>
      <c r="BA664" s="634"/>
      <c r="BB664" s="634"/>
      <c r="BC664" s="634"/>
      <c r="BD664" s="634"/>
      <c r="BE664" s="634"/>
      <c r="BF664" s="634"/>
      <c r="BG664" s="634"/>
      <c r="BH664" s="634"/>
      <c r="BI664" s="634"/>
      <c r="BJ664" s="634"/>
      <c r="BK664" s="634"/>
      <c r="BL664" s="634"/>
      <c r="BM664" s="634"/>
      <c r="BN664" s="634"/>
      <c r="BO664" s="634"/>
      <c r="BP664" s="634"/>
      <c r="BQ664" s="634"/>
      <c r="BR664" s="634"/>
      <c r="BS664" s="634"/>
      <c r="BT664" s="634"/>
      <c r="BU664" s="634"/>
      <c r="BV664" s="635"/>
      <c r="BW664" s="635"/>
      <c r="BX664" s="635"/>
      <c r="BY664" s="635"/>
      <c r="BZ664" s="635"/>
      <c r="CA664" s="635"/>
      <c r="CB664" s="635"/>
      <c r="CC664" s="635"/>
      <c r="CD664" s="635"/>
      <c r="CE664" s="635"/>
      <c r="CF664" s="1859"/>
    </row>
    <row customHeight="1" ht="24.75" hidden="1">
      <c r="A665" s="1815"/>
      <c r="B665" s="1169"/>
      <c r="C665" s="421"/>
      <c r="D665" s="2588"/>
      <c r="E665" s="2385" t="s">
        <v>1083</v>
      </c>
      <c r="F665" s="2385"/>
      <c r="G665" s="2385"/>
      <c r="H665" s="2385"/>
      <c r="I665" s="2385"/>
      <c r="J665" s="2385"/>
      <c r="K665" s="2385"/>
      <c r="L665" s="2385"/>
      <c r="M665" s="2385"/>
      <c r="N665" s="2385"/>
      <c r="O665" s="2385"/>
      <c r="P665" s="2385"/>
      <c r="Q665" s="567">
        <f>SUMIF(T666:T667,"i",Q666:Q667)</f>
        <v>0</v>
      </c>
      <c r="R665" s="1026"/>
      <c r="S665" s="1807" t="s">
        <v>1084</v>
      </c>
      <c r="T665" s="726" t="s">
        <v>1085</v>
      </c>
      <c r="U665" s="2383">
        <v>1</v>
      </c>
      <c r="V665" s="2383" t="s">
        <v>1048</v>
      </c>
      <c r="W665" s="1169"/>
      <c r="X665" s="1169"/>
      <c r="Y665" s="1169"/>
      <c r="Z665" s="1169"/>
      <c r="AA665" s="1645"/>
      <c r="AB665" s="1169"/>
      <c r="AC665" s="2384"/>
      <c r="AD665" s="638"/>
      <c r="AE665" s="1169"/>
      <c r="AF665" s="1169"/>
      <c r="AG665" s="1645"/>
      <c r="AH665" s="1645"/>
      <c r="AI665" s="1645"/>
      <c r="AJ665" s="1645"/>
      <c r="AK665" s="1645"/>
      <c r="AL665" s="1645"/>
      <c r="AM665" s="1645"/>
      <c r="AN665" s="1645"/>
      <c r="AO665" s="1645"/>
      <c r="AP665" s="1645"/>
      <c r="AQ665" s="1645"/>
      <c r="AR665" s="1645"/>
      <c r="AS665" s="1645"/>
      <c r="AT665" s="1645"/>
      <c r="AU665" s="1645"/>
      <c r="AV665" s="1645"/>
      <c r="AW665" s="1645"/>
      <c r="AX665" s="1645"/>
      <c r="AY665" s="1645"/>
      <c r="AZ665" s="1645"/>
      <c r="BA665" s="1645"/>
      <c r="BB665" s="1645"/>
      <c r="BC665" s="1645"/>
      <c r="BD665" s="1645"/>
      <c r="BE665" s="1645"/>
      <c r="BF665" s="1645"/>
      <c r="BG665" s="1645"/>
      <c r="BH665" s="1645"/>
      <c r="BI665" s="1645"/>
      <c r="BJ665" s="1645"/>
      <c r="BK665" s="1645"/>
      <c r="BL665" s="1645"/>
      <c r="BM665" s="1645"/>
      <c r="BN665" s="1645"/>
      <c r="BO665" s="1645"/>
      <c r="BP665" s="1645"/>
      <c r="BQ665" s="1645"/>
      <c r="BR665" s="1645"/>
      <c r="BS665" s="1645"/>
      <c r="BT665" s="1645"/>
      <c r="BU665" s="1645"/>
      <c r="BV665" s="1169"/>
      <c r="BW665" s="1169"/>
      <c r="BX665" s="1169"/>
      <c r="BY665" s="1169"/>
      <c r="BZ665" s="1169"/>
      <c r="CA665" s="1169"/>
      <c r="CB665" s="1169"/>
      <c r="CC665" s="1169"/>
      <c r="CD665" s="1169"/>
      <c r="CE665" s="1169"/>
      <c r="CF665" s="1859"/>
    </row>
    <row customHeight="1" ht="11.25" hidden="1">
      <c r="A666" s="1802"/>
      <c r="B666" s="1645"/>
      <c r="C666" s="1645"/>
      <c r="D666" s="2588"/>
      <c r="E666" s="644"/>
      <c r="F666" s="644">
        <v>0</v>
      </c>
      <c r="G666" s="644"/>
      <c r="H666" s="644"/>
      <c r="I666" s="644"/>
      <c r="J666" s="644"/>
      <c r="K666" s="644"/>
      <c r="L666" s="644"/>
      <c r="M666" s="644"/>
      <c r="N666" s="644"/>
      <c r="O666" s="644"/>
      <c r="P666" s="644"/>
      <c r="Q666" s="644"/>
      <c r="R666" s="644"/>
      <c r="S666" s="645"/>
      <c r="T666" s="727"/>
      <c r="U666" s="2383"/>
      <c r="V666" s="2383"/>
      <c r="W666" s="1645"/>
      <c r="X666" s="1645"/>
      <c r="Y666" s="1645"/>
      <c r="Z666" s="1645"/>
      <c r="AA666" s="1645"/>
      <c r="AB666" s="1169"/>
      <c r="AC666" s="2384"/>
      <c r="AD666" s="638"/>
      <c r="AE666" s="1169"/>
      <c r="AF666" s="1169"/>
      <c r="AG666" s="1645"/>
      <c r="AH666" s="1645"/>
      <c r="AI666" s="1645"/>
      <c r="AJ666" s="1645"/>
      <c r="AK666" s="1645"/>
      <c r="AL666" s="1645"/>
      <c r="AM666" s="1645"/>
      <c r="AN666" s="1645"/>
      <c r="AO666" s="1645"/>
      <c r="AP666" s="1645"/>
      <c r="AQ666" s="1645"/>
      <c r="AR666" s="1645"/>
      <c r="AS666" s="1645"/>
      <c r="AT666" s="1645"/>
      <c r="AU666" s="1645"/>
      <c r="AV666" s="1645"/>
      <c r="AW666" s="1645"/>
      <c r="AX666" s="1645"/>
      <c r="AY666" s="1645"/>
      <c r="AZ666" s="1645"/>
      <c r="BA666" s="1645"/>
      <c r="BB666" s="1645"/>
      <c r="BC666" s="1645"/>
      <c r="BD666" s="1645"/>
      <c r="BE666" s="1645"/>
      <c r="BF666" s="1645"/>
      <c r="BG666" s="1645"/>
      <c r="BH666" s="1645"/>
      <c r="BI666" s="1645"/>
      <c r="BJ666" s="1645"/>
      <c r="BK666" s="1645"/>
      <c r="BL666" s="1645"/>
      <c r="BM666" s="1645"/>
      <c r="BN666" s="1645"/>
      <c r="BO666" s="1645"/>
      <c r="BP666" s="1645"/>
      <c r="BQ666" s="1645"/>
      <c r="BR666" s="1645"/>
      <c r="BS666" s="1645"/>
      <c r="BT666" s="1645"/>
      <c r="BU666" s="1645"/>
      <c r="BV666" s="1645"/>
      <c r="BW666" s="1645"/>
      <c r="BX666" s="1645"/>
      <c r="BY666" s="1645"/>
      <c r="BZ666" s="1645"/>
      <c r="CA666" s="1645"/>
      <c r="CB666" s="1645"/>
      <c r="CC666" s="1645"/>
      <c r="CD666" s="1645"/>
      <c r="CE666" s="1645"/>
      <c r="CF666" s="1859"/>
    </row>
    <row customHeight="1" ht="11.25" hidden="1">
      <c r="A667" s="1815"/>
      <c r="B667" s="1169"/>
      <c r="C667" s="421"/>
      <c r="D667" s="2588"/>
      <c r="E667" s="658" t="s">
        <v>22</v>
      </c>
      <c r="F667" s="1177" t="s">
        <v>22</v>
      </c>
      <c r="G667" s="1177" t="s">
        <v>1088</v>
      </c>
      <c r="H667" s="660" t="s">
        <v>22</v>
      </c>
      <c r="I667" s="660"/>
      <c r="J667" s="660"/>
      <c r="K667" s="660"/>
      <c r="L667" s="660"/>
      <c r="M667" s="660"/>
      <c r="N667" s="660"/>
      <c r="O667" s="660"/>
      <c r="P667" s="660"/>
      <c r="Q667" s="660"/>
      <c r="R667" s="661"/>
      <c r="S667" s="662"/>
      <c r="T667" s="727"/>
      <c r="U667" s="2383"/>
      <c r="V667" s="2383"/>
      <c r="W667" s="1169"/>
      <c r="X667" s="1169"/>
      <c r="Y667" s="1169"/>
      <c r="Z667" s="1169"/>
      <c r="AA667" s="1645"/>
      <c r="AB667" s="1169"/>
      <c r="AC667" s="2384"/>
      <c r="AD667" s="638"/>
      <c r="AE667" s="1169"/>
      <c r="AF667" s="1169"/>
      <c r="AG667" s="1645"/>
      <c r="AH667" s="1645"/>
      <c r="AI667" s="1645"/>
      <c r="AJ667" s="1645"/>
      <c r="AK667" s="1645"/>
      <c r="AL667" s="1645"/>
      <c r="AM667" s="1645"/>
      <c r="AN667" s="1645"/>
      <c r="AO667" s="1645"/>
      <c r="AP667" s="1645"/>
      <c r="AQ667" s="1645"/>
      <c r="AR667" s="1645"/>
      <c r="AS667" s="1645"/>
      <c r="AT667" s="1645"/>
      <c r="AU667" s="1645"/>
      <c r="AV667" s="1645"/>
      <c r="AW667" s="1645"/>
      <c r="AX667" s="1645"/>
      <c r="AY667" s="1645"/>
      <c r="AZ667" s="1645"/>
      <c r="BA667" s="1645"/>
      <c r="BB667" s="1645"/>
      <c r="BC667" s="1645"/>
      <c r="BD667" s="1645"/>
      <c r="BE667" s="1645"/>
      <c r="BF667" s="1645"/>
      <c r="BG667" s="1645"/>
      <c r="BH667" s="1645"/>
      <c r="BI667" s="1645"/>
      <c r="BJ667" s="1645"/>
      <c r="BK667" s="1645"/>
      <c r="BL667" s="1645"/>
      <c r="BM667" s="1645"/>
      <c r="BN667" s="1645"/>
      <c r="BO667" s="1645"/>
      <c r="BP667" s="1645"/>
      <c r="BQ667" s="1645"/>
      <c r="BR667" s="1645"/>
      <c r="BS667" s="1645"/>
      <c r="BT667" s="1645"/>
      <c r="BU667" s="1645"/>
      <c r="BV667" s="1169"/>
      <c r="BW667" s="1169"/>
      <c r="BX667" s="1169"/>
      <c r="BY667" s="1169"/>
      <c r="BZ667" s="1169"/>
      <c r="CA667" s="1169"/>
      <c r="CB667" s="1169"/>
      <c r="CC667" s="1169"/>
      <c r="CD667" s="1169"/>
      <c r="CE667" s="1169"/>
      <c r="CF667" s="1859"/>
    </row>
    <row customHeight="1" ht="5.25" hidden="1">
      <c r="A668" s="1802"/>
      <c r="B668" s="1645"/>
      <c r="C668" s="1645"/>
      <c r="D668" s="2588"/>
      <c r="E668" s="1048"/>
      <c r="F668" s="1048"/>
      <c r="G668" s="1048"/>
      <c r="H668" s="1048"/>
      <c r="I668" s="1048"/>
      <c r="J668" s="1048"/>
      <c r="K668" s="1048"/>
      <c r="L668" s="1048"/>
      <c r="M668" s="1048"/>
      <c r="N668" s="1048"/>
      <c r="O668" s="1048"/>
      <c r="P668" s="1048"/>
      <c r="Q668" s="1049"/>
      <c r="R668" s="1050"/>
      <c r="S668" s="1051"/>
      <c r="T668" s="726" t="s">
        <v>1085</v>
      </c>
      <c r="U668" s="2383">
        <v>1</v>
      </c>
      <c r="V668" s="2383" t="s">
        <v>1048</v>
      </c>
      <c r="W668" s="1645"/>
      <c r="X668" s="1645"/>
      <c r="Y668" s="1645"/>
      <c r="Z668" s="1645"/>
      <c r="AA668" s="1645"/>
      <c r="AB668" s="1645"/>
      <c r="AC668" s="1046"/>
      <c r="AD668" s="1047"/>
      <c r="AE668" s="1645"/>
      <c r="AF668" s="1645"/>
      <c r="AG668" s="1645"/>
      <c r="AH668" s="1645"/>
      <c r="AI668" s="1645"/>
      <c r="AJ668" s="1645"/>
      <c r="AK668" s="1645"/>
      <c r="AL668" s="1645"/>
      <c r="AM668" s="1645"/>
      <c r="AN668" s="1645"/>
      <c r="AO668" s="1645"/>
      <c r="AP668" s="1645"/>
      <c r="AQ668" s="1645"/>
      <c r="AR668" s="1645"/>
      <c r="AS668" s="1645"/>
      <c r="AT668" s="1645"/>
      <c r="AU668" s="1645"/>
      <c r="AV668" s="1645"/>
      <c r="AW668" s="1645"/>
      <c r="AX668" s="1645"/>
      <c r="AY668" s="1645"/>
      <c r="AZ668" s="1645"/>
      <c r="BA668" s="1645"/>
      <c r="BB668" s="1645"/>
      <c r="BC668" s="1645"/>
      <c r="BD668" s="1645"/>
      <c r="BE668" s="1645"/>
      <c r="BF668" s="1645"/>
      <c r="BG668" s="1645"/>
      <c r="BH668" s="1645"/>
      <c r="BI668" s="1645"/>
      <c r="BJ668" s="1645"/>
      <c r="BK668" s="1645"/>
      <c r="BL668" s="1645"/>
      <c r="BM668" s="1645"/>
      <c r="BN668" s="1645"/>
      <c r="BO668" s="1645"/>
      <c r="BP668" s="1645"/>
      <c r="BQ668" s="1645"/>
      <c r="BR668" s="1645"/>
      <c r="BS668" s="1645"/>
      <c r="BT668" s="1645"/>
      <c r="BU668" s="1645"/>
      <c r="BV668" s="1645"/>
      <c r="BW668" s="1645"/>
      <c r="BX668" s="1645"/>
      <c r="BY668" s="1645"/>
      <c r="BZ668" s="1645"/>
      <c r="CA668" s="1645"/>
      <c r="CB668" s="1645"/>
      <c r="CC668" s="1645"/>
      <c r="CD668" s="1645"/>
      <c r="CE668" s="1645"/>
      <c r="CF668" s="1325"/>
    </row>
    <row customHeight="1" ht="5.25" hidden="1">
      <c r="A669" s="1802"/>
      <c r="B669" s="1645"/>
      <c r="C669" s="1645"/>
      <c r="D669" s="2588"/>
      <c r="E669" s="644"/>
      <c r="F669" s="644"/>
      <c r="G669" s="644"/>
      <c r="H669" s="644"/>
      <c r="I669" s="644"/>
      <c r="J669" s="644"/>
      <c r="K669" s="644"/>
      <c r="L669" s="644"/>
      <c r="M669" s="644"/>
      <c r="N669" s="644"/>
      <c r="O669" s="644"/>
      <c r="P669" s="644"/>
      <c r="Q669" s="644"/>
      <c r="R669" s="644"/>
      <c r="S669" s="645"/>
      <c r="T669" s="727"/>
      <c r="U669" s="2383"/>
      <c r="V669" s="2383"/>
      <c r="W669" s="1645"/>
      <c r="X669" s="1645"/>
      <c r="Y669" s="1645"/>
      <c r="Z669" s="1645"/>
      <c r="AA669" s="1645"/>
      <c r="AB669" s="1645"/>
      <c r="AC669" s="1046"/>
      <c r="AD669" s="1047"/>
      <c r="AE669" s="1645"/>
      <c r="AF669" s="1645"/>
      <c r="AG669" s="1645"/>
      <c r="AH669" s="1645"/>
      <c r="AI669" s="1645"/>
      <c r="AJ669" s="1645"/>
      <c r="AK669" s="1645"/>
      <c r="AL669" s="1645"/>
      <c r="AM669" s="1645"/>
      <c r="AN669" s="1645"/>
      <c r="AO669" s="1645"/>
      <c r="AP669" s="1645"/>
      <c r="AQ669" s="1645"/>
      <c r="AR669" s="1645"/>
      <c r="AS669" s="1645"/>
      <c r="AT669" s="1645"/>
      <c r="AU669" s="1645"/>
      <c r="AV669" s="1645"/>
      <c r="AW669" s="1645"/>
      <c r="AX669" s="1645"/>
      <c r="AY669" s="1645"/>
      <c r="AZ669" s="1645"/>
      <c r="BA669" s="1645"/>
      <c r="BB669" s="1645"/>
      <c r="BC669" s="1645"/>
      <c r="BD669" s="1645"/>
      <c r="BE669" s="1645"/>
      <c r="BF669" s="1645"/>
      <c r="BG669" s="1645"/>
      <c r="BH669" s="1645"/>
      <c r="BI669" s="1645"/>
      <c r="BJ669" s="1645"/>
      <c r="BK669" s="1645"/>
      <c r="BL669" s="1645"/>
      <c r="BM669" s="1645"/>
      <c r="BN669" s="1645"/>
      <c r="BO669" s="1645"/>
      <c r="BP669" s="1645"/>
      <c r="BQ669" s="1645"/>
      <c r="BR669" s="1645"/>
      <c r="BS669" s="1645"/>
      <c r="BT669" s="1645"/>
      <c r="BU669" s="1645"/>
      <c r="BV669" s="1645"/>
      <c r="BW669" s="1645"/>
      <c r="BX669" s="1645"/>
      <c r="BY669" s="1645"/>
      <c r="BZ669" s="1645"/>
      <c r="CA669" s="1645"/>
      <c r="CB669" s="1645"/>
      <c r="CC669" s="1645"/>
      <c r="CD669" s="1645"/>
      <c r="CE669" s="1645"/>
      <c r="CF669" s="1325"/>
    </row>
    <row customHeight="1" ht="5.25" hidden="1">
      <c r="A670" s="1802"/>
      <c r="B670" s="1645"/>
      <c r="C670" s="1645"/>
      <c r="D670" s="2589"/>
      <c r="E670" s="1052"/>
      <c r="F670" s="1053"/>
      <c r="G670" s="1053"/>
      <c r="H670" s="1054"/>
      <c r="I670" s="1054"/>
      <c r="J670" s="1054"/>
      <c r="K670" s="1054"/>
      <c r="L670" s="1054"/>
      <c r="M670" s="1054"/>
      <c r="N670" s="1054"/>
      <c r="O670" s="1054"/>
      <c r="P670" s="1054"/>
      <c r="Q670" s="1054"/>
      <c r="R670" s="955"/>
      <c r="S670" s="1055"/>
      <c r="T670" s="727"/>
      <c r="U670" s="2383"/>
      <c r="V670" s="2383"/>
      <c r="W670" s="1645"/>
      <c r="X670" s="1645"/>
      <c r="Y670" s="1645"/>
      <c r="Z670" s="1645"/>
      <c r="AA670" s="1645"/>
      <c r="AB670" s="1645"/>
      <c r="AC670" s="1046"/>
      <c r="AD670" s="1047"/>
      <c r="AE670" s="1645"/>
      <c r="AF670" s="1645"/>
      <c r="AG670" s="1645"/>
      <c r="AH670" s="1645"/>
      <c r="AI670" s="1645"/>
      <c r="AJ670" s="1645"/>
      <c r="AK670" s="1645"/>
      <c r="AL670" s="1645"/>
      <c r="AM670" s="1645"/>
      <c r="AN670" s="1645"/>
      <c r="AO670" s="1645"/>
      <c r="AP670" s="1645"/>
      <c r="AQ670" s="1645"/>
      <c r="AR670" s="1645"/>
      <c r="AS670" s="1645"/>
      <c r="AT670" s="1645"/>
      <c r="AU670" s="1645"/>
      <c r="AV670" s="1645"/>
      <c r="AW670" s="1645"/>
      <c r="AX670" s="1645"/>
      <c r="AY670" s="1645"/>
      <c r="AZ670" s="1645"/>
      <c r="BA670" s="1645"/>
      <c r="BB670" s="1645"/>
      <c r="BC670" s="1645"/>
      <c r="BD670" s="1645"/>
      <c r="BE670" s="1645"/>
      <c r="BF670" s="1645"/>
      <c r="BG670" s="1645"/>
      <c r="BH670" s="1645"/>
      <c r="BI670" s="1645"/>
      <c r="BJ670" s="1645"/>
      <c r="BK670" s="1645"/>
      <c r="BL670" s="1645"/>
      <c r="BM670" s="1645"/>
      <c r="BN670" s="1645"/>
      <c r="BO670" s="1645"/>
      <c r="BP670" s="1645"/>
      <c r="BQ670" s="1645"/>
      <c r="BR670" s="1645"/>
      <c r="BS670" s="1645"/>
      <c r="BT670" s="1645"/>
      <c r="BU670" s="1645"/>
      <c r="BV670" s="1645"/>
      <c r="BW670" s="1645"/>
      <c r="BX670" s="1645"/>
      <c r="BY670" s="1645"/>
      <c r="BZ670" s="1645"/>
      <c r="CA670" s="1645"/>
      <c r="CB670" s="1645"/>
      <c r="CC670" s="1645"/>
      <c r="CD670" s="1645"/>
      <c r="CE670" s="1645"/>
      <c r="CF670" s="1325"/>
    </row>
    <row customHeight="1" ht="15" hidden="1">
      <c r="A671" s="632" t="s">
        <v>365</v>
      </c>
      <c r="B671" s="633"/>
      <c r="C671" s="633" t="s">
        <v>22</v>
      </c>
      <c r="D671" s="2587" t="s">
        <v>1160</v>
      </c>
      <c r="E671" s="2386" t="s">
        <v>196</v>
      </c>
      <c r="F671" s="2387"/>
      <c r="G671" s="2388"/>
      <c r="H671" s="2392" t="str">
        <f>IF(A671="","",INDEX(DIFFERENTIATION_UNMERGE_VD,MATCH(A671,DIFFERENTIATION_ID_DIFF,0)))</f>
        <v>Производство тепловой энергии. Некомбинированная выработка</v>
      </c>
      <c r="I671" s="2392"/>
      <c r="J671" s="2392"/>
      <c r="K671" s="2392"/>
      <c r="L671" s="2392"/>
      <c r="M671" s="2392"/>
      <c r="N671" s="2392"/>
      <c r="O671" s="2392"/>
      <c r="P671" s="2392"/>
      <c r="Q671" s="2392"/>
      <c r="R671" s="2392"/>
      <c r="S671" s="728"/>
      <c r="T671" s="725"/>
      <c r="U671" s="634"/>
      <c r="V671" s="634"/>
      <c r="W671" s="635"/>
      <c r="X671" s="635"/>
      <c r="Y671" s="635"/>
      <c r="Z671" s="635"/>
      <c r="AA671" s="636"/>
      <c r="AB671" s="637"/>
      <c r="AC671" s="2384"/>
      <c r="AD671" s="638"/>
      <c r="AE671" s="639" t="s">
        <v>22</v>
      </c>
      <c r="AF671" s="639"/>
      <c r="AG671" s="640" t="s">
        <v>1082</v>
      </c>
      <c r="AH671" s="641">
        <v>3</v>
      </c>
      <c r="AI671" s="634"/>
      <c r="AJ671" s="634"/>
      <c r="AK671" s="634"/>
      <c r="AL671" s="634"/>
      <c r="AM671" s="634"/>
      <c r="AN671" s="634"/>
      <c r="AO671" s="634"/>
      <c r="AP671" s="634"/>
      <c r="AQ671" s="634"/>
      <c r="AR671" s="634"/>
      <c r="AS671" s="634"/>
      <c r="AT671" s="634"/>
      <c r="AU671" s="634"/>
      <c r="AV671" s="634"/>
      <c r="AW671" s="634"/>
      <c r="AX671" s="634"/>
      <c r="AY671" s="634"/>
      <c r="AZ671" s="634"/>
      <c r="BA671" s="634"/>
      <c r="BB671" s="634"/>
      <c r="BC671" s="634"/>
      <c r="BD671" s="634"/>
      <c r="BE671" s="634"/>
      <c r="BF671" s="634"/>
      <c r="BG671" s="634"/>
      <c r="BH671" s="634"/>
      <c r="BI671" s="634"/>
      <c r="BJ671" s="634"/>
      <c r="BK671" s="634"/>
      <c r="BL671" s="634"/>
      <c r="BM671" s="634"/>
      <c r="BN671" s="634"/>
      <c r="BO671" s="634"/>
      <c r="BP671" s="634"/>
      <c r="BQ671" s="634"/>
      <c r="BR671" s="634"/>
      <c r="BS671" s="634"/>
      <c r="BT671" s="634"/>
      <c r="BU671" s="634"/>
      <c r="BV671" s="635"/>
      <c r="BW671" s="635"/>
      <c r="BX671" s="635"/>
      <c r="BY671" s="635"/>
      <c r="BZ671" s="635"/>
      <c r="CA671" s="635"/>
      <c r="CB671" s="635"/>
      <c r="CC671" s="635"/>
      <c r="CD671" s="635"/>
      <c r="CE671" s="635"/>
      <c r="CF671" s="1859"/>
    </row>
    <row customHeight="1" ht="15" hidden="1">
      <c r="A672" s="632"/>
      <c r="B672" s="633"/>
      <c r="C672" s="633"/>
      <c r="D672" s="2588"/>
      <c r="E672" s="2386" t="s">
        <v>1037</v>
      </c>
      <c r="F672" s="2387"/>
      <c r="G672" s="2388"/>
      <c r="H672" s="2392" t="str">
        <f>IF(A671="","",INDEX(DIFFERENTIATION_UNMERGE_AREA,MATCH(A671,DIFFERENTIATION_ID_DIFF,0)))</f>
        <v>Территория 7</v>
      </c>
      <c r="I672" s="2392"/>
      <c r="J672" s="2392"/>
      <c r="K672" s="2392"/>
      <c r="L672" s="2392"/>
      <c r="M672" s="2392"/>
      <c r="N672" s="2392"/>
      <c r="O672" s="2392"/>
      <c r="P672" s="2392"/>
      <c r="Q672" s="2392"/>
      <c r="R672" s="2392"/>
      <c r="S672" s="728"/>
      <c r="T672" s="725"/>
      <c r="U672" s="634"/>
      <c r="V672" s="634"/>
      <c r="W672" s="635"/>
      <c r="X672" s="635"/>
      <c r="Y672" s="635"/>
      <c r="Z672" s="635"/>
      <c r="AA672" s="636"/>
      <c r="AB672" s="637"/>
      <c r="AC672" s="2384"/>
      <c r="AD672" s="638"/>
      <c r="AE672" s="639"/>
      <c r="AF672" s="639"/>
      <c r="AG672" s="640"/>
      <c r="AH672" s="641"/>
      <c r="AI672" s="634"/>
      <c r="AJ672" s="634"/>
      <c r="AK672" s="634"/>
      <c r="AL672" s="634"/>
      <c r="AM672" s="634"/>
      <c r="AN672" s="634"/>
      <c r="AO672" s="634"/>
      <c r="AP672" s="634"/>
      <c r="AQ672" s="634"/>
      <c r="AR672" s="634"/>
      <c r="AS672" s="634"/>
      <c r="AT672" s="634"/>
      <c r="AU672" s="634"/>
      <c r="AV672" s="634"/>
      <c r="AW672" s="634"/>
      <c r="AX672" s="634"/>
      <c r="AY672" s="634"/>
      <c r="AZ672" s="634"/>
      <c r="BA672" s="634"/>
      <c r="BB672" s="634"/>
      <c r="BC672" s="634"/>
      <c r="BD672" s="634"/>
      <c r="BE672" s="634"/>
      <c r="BF672" s="634"/>
      <c r="BG672" s="634"/>
      <c r="BH672" s="634"/>
      <c r="BI672" s="634"/>
      <c r="BJ672" s="634"/>
      <c r="BK672" s="634"/>
      <c r="BL672" s="634"/>
      <c r="BM672" s="634"/>
      <c r="BN672" s="634"/>
      <c r="BO672" s="634"/>
      <c r="BP672" s="634"/>
      <c r="BQ672" s="634"/>
      <c r="BR672" s="634"/>
      <c r="BS672" s="634"/>
      <c r="BT672" s="634"/>
      <c r="BU672" s="634"/>
      <c r="BV672" s="635"/>
      <c r="BW672" s="635"/>
      <c r="BX672" s="635"/>
      <c r="BY672" s="635"/>
      <c r="BZ672" s="635"/>
      <c r="CA672" s="635"/>
      <c r="CB672" s="635"/>
      <c r="CC672" s="635"/>
      <c r="CD672" s="635"/>
      <c r="CE672" s="635"/>
      <c r="CF672" s="1859"/>
    </row>
    <row customHeight="1" ht="15" hidden="1">
      <c r="A673" s="632"/>
      <c r="B673" s="633"/>
      <c r="C673" s="633"/>
      <c r="D673" s="2588"/>
      <c r="E673" s="2386" t="s">
        <v>1038</v>
      </c>
      <c r="F673" s="2387"/>
      <c r="G673" s="2388"/>
      <c r="H673" s="2392" t="str">
        <f>IF(A671="","",INDEX(DIFFERENTIATION_UNMERGE_SYSTEM,MATCH(A671,DIFFERENTIATION_ID_DIFF,0)))</f>
        <v>с. Новомихайловка, ул. Центральная, 14, котельная № 4-38</v>
      </c>
      <c r="I673" s="2392"/>
      <c r="J673" s="2392"/>
      <c r="K673" s="2392"/>
      <c r="L673" s="2392"/>
      <c r="M673" s="2392"/>
      <c r="N673" s="2392"/>
      <c r="O673" s="2392"/>
      <c r="P673" s="2392"/>
      <c r="Q673" s="2392"/>
      <c r="R673" s="2392"/>
      <c r="S673" s="728"/>
      <c r="T673" s="725"/>
      <c r="U673" s="634"/>
      <c r="V673" s="634"/>
      <c r="W673" s="635"/>
      <c r="X673" s="635"/>
      <c r="Y673" s="635"/>
      <c r="Z673" s="635"/>
      <c r="AA673" s="636"/>
      <c r="AB673" s="637"/>
      <c r="AC673" s="2384"/>
      <c r="AD673" s="638"/>
      <c r="AE673" s="639"/>
      <c r="AF673" s="639"/>
      <c r="AG673" s="640"/>
      <c r="AH673" s="641"/>
      <c r="AI673" s="634"/>
      <c r="AJ673" s="634"/>
      <c r="AK673" s="634"/>
      <c r="AL673" s="634"/>
      <c r="AM673" s="634"/>
      <c r="AN673" s="634"/>
      <c r="AO673" s="634"/>
      <c r="AP673" s="634"/>
      <c r="AQ673" s="634"/>
      <c r="AR673" s="634"/>
      <c r="AS673" s="634"/>
      <c r="AT673" s="634"/>
      <c r="AU673" s="634"/>
      <c r="AV673" s="634"/>
      <c r="AW673" s="634"/>
      <c r="AX673" s="634"/>
      <c r="AY673" s="634"/>
      <c r="AZ673" s="634"/>
      <c r="BA673" s="634"/>
      <c r="BB673" s="634"/>
      <c r="BC673" s="634"/>
      <c r="BD673" s="634"/>
      <c r="BE673" s="634"/>
      <c r="BF673" s="634"/>
      <c r="BG673" s="634"/>
      <c r="BH673" s="634"/>
      <c r="BI673" s="634"/>
      <c r="BJ673" s="634"/>
      <c r="BK673" s="634"/>
      <c r="BL673" s="634"/>
      <c r="BM673" s="634"/>
      <c r="BN673" s="634"/>
      <c r="BO673" s="634"/>
      <c r="BP673" s="634"/>
      <c r="BQ673" s="634"/>
      <c r="BR673" s="634"/>
      <c r="BS673" s="634"/>
      <c r="BT673" s="634"/>
      <c r="BU673" s="634"/>
      <c r="BV673" s="635"/>
      <c r="BW673" s="635"/>
      <c r="BX673" s="635"/>
      <c r="BY673" s="635"/>
      <c r="BZ673" s="635"/>
      <c r="CA673" s="635"/>
      <c r="CB673" s="635"/>
      <c r="CC673" s="635"/>
      <c r="CD673" s="635"/>
      <c r="CE673" s="635"/>
      <c r="CF673" s="1859"/>
    </row>
    <row customHeight="1" ht="24.75" hidden="1">
      <c r="A674" s="1815"/>
      <c r="B674" s="1169"/>
      <c r="C674" s="421"/>
      <c r="D674" s="2588"/>
      <c r="E674" s="2385" t="s">
        <v>1083</v>
      </c>
      <c r="F674" s="2385"/>
      <c r="G674" s="2385"/>
      <c r="H674" s="2385"/>
      <c r="I674" s="2385"/>
      <c r="J674" s="2385"/>
      <c r="K674" s="2385"/>
      <c r="L674" s="2385"/>
      <c r="M674" s="2385"/>
      <c r="N674" s="2385"/>
      <c r="O674" s="2385"/>
      <c r="P674" s="2385"/>
      <c r="Q674" s="567">
        <f>SUMIF(T675:T676,"i",Q675:Q676)</f>
        <v>0</v>
      </c>
      <c r="R674" s="1026"/>
      <c r="S674" s="1807" t="s">
        <v>1084</v>
      </c>
      <c r="T674" s="726" t="s">
        <v>1085</v>
      </c>
      <c r="U674" s="2383">
        <v>1</v>
      </c>
      <c r="V674" s="2383" t="s">
        <v>1048</v>
      </c>
      <c r="W674" s="1169"/>
      <c r="X674" s="1169"/>
      <c r="Y674" s="1169"/>
      <c r="Z674" s="1169"/>
      <c r="AA674" s="1645"/>
      <c r="AB674" s="1169"/>
      <c r="AC674" s="2384"/>
      <c r="AD674" s="638"/>
      <c r="AE674" s="1169"/>
      <c r="AF674" s="1169"/>
      <c r="AG674" s="1645"/>
      <c r="AH674" s="1645"/>
      <c r="AI674" s="1645"/>
      <c r="AJ674" s="1645"/>
      <c r="AK674" s="1645"/>
      <c r="AL674" s="1645"/>
      <c r="AM674" s="1645"/>
      <c r="AN674" s="1645"/>
      <c r="AO674" s="1645"/>
      <c r="AP674" s="1645"/>
      <c r="AQ674" s="1645"/>
      <c r="AR674" s="1645"/>
      <c r="AS674" s="1645"/>
      <c r="AT674" s="1645"/>
      <c r="AU674" s="1645"/>
      <c r="AV674" s="1645"/>
      <c r="AW674" s="1645"/>
      <c r="AX674" s="1645"/>
      <c r="AY674" s="1645"/>
      <c r="AZ674" s="1645"/>
      <c r="BA674" s="1645"/>
      <c r="BB674" s="1645"/>
      <c r="BC674" s="1645"/>
      <c r="BD674" s="1645"/>
      <c r="BE674" s="1645"/>
      <c r="BF674" s="1645"/>
      <c r="BG674" s="1645"/>
      <c r="BH674" s="1645"/>
      <c r="BI674" s="1645"/>
      <c r="BJ674" s="1645"/>
      <c r="BK674" s="1645"/>
      <c r="BL674" s="1645"/>
      <c r="BM674" s="1645"/>
      <c r="BN674" s="1645"/>
      <c r="BO674" s="1645"/>
      <c r="BP674" s="1645"/>
      <c r="BQ674" s="1645"/>
      <c r="BR674" s="1645"/>
      <c r="BS674" s="1645"/>
      <c r="BT674" s="1645"/>
      <c r="BU674" s="1645"/>
      <c r="BV674" s="1169"/>
      <c r="BW674" s="1169"/>
      <c r="BX674" s="1169"/>
      <c r="BY674" s="1169"/>
      <c r="BZ674" s="1169"/>
      <c r="CA674" s="1169"/>
      <c r="CB674" s="1169"/>
      <c r="CC674" s="1169"/>
      <c r="CD674" s="1169"/>
      <c r="CE674" s="1169"/>
      <c r="CF674" s="1859"/>
    </row>
    <row customHeight="1" ht="11.25" hidden="1">
      <c r="A675" s="1802"/>
      <c r="B675" s="1645"/>
      <c r="C675" s="1645"/>
      <c r="D675" s="2588"/>
      <c r="E675" s="644"/>
      <c r="F675" s="644">
        <v>0</v>
      </c>
      <c r="G675" s="644"/>
      <c r="H675" s="644"/>
      <c r="I675" s="644"/>
      <c r="J675" s="644"/>
      <c r="K675" s="644"/>
      <c r="L675" s="644"/>
      <c r="M675" s="644"/>
      <c r="N675" s="644"/>
      <c r="O675" s="644"/>
      <c r="P675" s="644"/>
      <c r="Q675" s="644"/>
      <c r="R675" s="644"/>
      <c r="S675" s="645"/>
      <c r="T675" s="727"/>
      <c r="U675" s="2383"/>
      <c r="V675" s="2383"/>
      <c r="W675" s="1645"/>
      <c r="X675" s="1645"/>
      <c r="Y675" s="1645"/>
      <c r="Z675" s="1645"/>
      <c r="AA675" s="1645"/>
      <c r="AB675" s="1169"/>
      <c r="AC675" s="2384"/>
      <c r="AD675" s="638"/>
      <c r="AE675" s="1169"/>
      <c r="AF675" s="1169"/>
      <c r="AG675" s="1645"/>
      <c r="AH675" s="1645"/>
      <c r="AI675" s="1645"/>
      <c r="AJ675" s="1645"/>
      <c r="AK675" s="1645"/>
      <c r="AL675" s="1645"/>
      <c r="AM675" s="1645"/>
      <c r="AN675" s="1645"/>
      <c r="AO675" s="1645"/>
      <c r="AP675" s="1645"/>
      <c r="AQ675" s="1645"/>
      <c r="AR675" s="1645"/>
      <c r="AS675" s="1645"/>
      <c r="AT675" s="1645"/>
      <c r="AU675" s="1645"/>
      <c r="AV675" s="1645"/>
      <c r="AW675" s="1645"/>
      <c r="AX675" s="1645"/>
      <c r="AY675" s="1645"/>
      <c r="AZ675" s="1645"/>
      <c r="BA675" s="1645"/>
      <c r="BB675" s="1645"/>
      <c r="BC675" s="1645"/>
      <c r="BD675" s="1645"/>
      <c r="BE675" s="1645"/>
      <c r="BF675" s="1645"/>
      <c r="BG675" s="1645"/>
      <c r="BH675" s="1645"/>
      <c r="BI675" s="1645"/>
      <c r="BJ675" s="1645"/>
      <c r="BK675" s="1645"/>
      <c r="BL675" s="1645"/>
      <c r="BM675" s="1645"/>
      <c r="BN675" s="1645"/>
      <c r="BO675" s="1645"/>
      <c r="BP675" s="1645"/>
      <c r="BQ675" s="1645"/>
      <c r="BR675" s="1645"/>
      <c r="BS675" s="1645"/>
      <c r="BT675" s="1645"/>
      <c r="BU675" s="1645"/>
      <c r="BV675" s="1645"/>
      <c r="BW675" s="1645"/>
      <c r="BX675" s="1645"/>
      <c r="BY675" s="1645"/>
      <c r="BZ675" s="1645"/>
      <c r="CA675" s="1645"/>
      <c r="CB675" s="1645"/>
      <c r="CC675" s="1645"/>
      <c r="CD675" s="1645"/>
      <c r="CE675" s="1645"/>
      <c r="CF675" s="1859"/>
    </row>
    <row customHeight="1" ht="11.25" hidden="1">
      <c r="A676" s="1815"/>
      <c r="B676" s="1169"/>
      <c r="C676" s="421"/>
      <c r="D676" s="2588"/>
      <c r="E676" s="658" t="s">
        <v>22</v>
      </c>
      <c r="F676" s="1177" t="s">
        <v>22</v>
      </c>
      <c r="G676" s="1177" t="s">
        <v>1088</v>
      </c>
      <c r="H676" s="660" t="s">
        <v>22</v>
      </c>
      <c r="I676" s="660"/>
      <c r="J676" s="660"/>
      <c r="K676" s="660"/>
      <c r="L676" s="660"/>
      <c r="M676" s="660"/>
      <c r="N676" s="660"/>
      <c r="O676" s="660"/>
      <c r="P676" s="660"/>
      <c r="Q676" s="660"/>
      <c r="R676" s="661"/>
      <c r="S676" s="662"/>
      <c r="T676" s="727"/>
      <c r="U676" s="2383"/>
      <c r="V676" s="2383"/>
      <c r="W676" s="1169"/>
      <c r="X676" s="1169"/>
      <c r="Y676" s="1169"/>
      <c r="Z676" s="1169"/>
      <c r="AA676" s="1645"/>
      <c r="AB676" s="1169"/>
      <c r="AC676" s="2384"/>
      <c r="AD676" s="638"/>
      <c r="AE676" s="1169"/>
      <c r="AF676" s="1169"/>
      <c r="AG676" s="1645"/>
      <c r="AH676" s="1645"/>
      <c r="AI676" s="1645"/>
      <c r="AJ676" s="1645"/>
      <c r="AK676" s="1645"/>
      <c r="AL676" s="1645"/>
      <c r="AM676" s="1645"/>
      <c r="AN676" s="1645"/>
      <c r="AO676" s="1645"/>
      <c r="AP676" s="1645"/>
      <c r="AQ676" s="1645"/>
      <c r="AR676" s="1645"/>
      <c r="AS676" s="1645"/>
      <c r="AT676" s="1645"/>
      <c r="AU676" s="1645"/>
      <c r="AV676" s="1645"/>
      <c r="AW676" s="1645"/>
      <c r="AX676" s="1645"/>
      <c r="AY676" s="1645"/>
      <c r="AZ676" s="1645"/>
      <c r="BA676" s="1645"/>
      <c r="BB676" s="1645"/>
      <c r="BC676" s="1645"/>
      <c r="BD676" s="1645"/>
      <c r="BE676" s="1645"/>
      <c r="BF676" s="1645"/>
      <c r="BG676" s="1645"/>
      <c r="BH676" s="1645"/>
      <c r="BI676" s="1645"/>
      <c r="BJ676" s="1645"/>
      <c r="BK676" s="1645"/>
      <c r="BL676" s="1645"/>
      <c r="BM676" s="1645"/>
      <c r="BN676" s="1645"/>
      <c r="BO676" s="1645"/>
      <c r="BP676" s="1645"/>
      <c r="BQ676" s="1645"/>
      <c r="BR676" s="1645"/>
      <c r="BS676" s="1645"/>
      <c r="BT676" s="1645"/>
      <c r="BU676" s="1645"/>
      <c r="BV676" s="1169"/>
      <c r="BW676" s="1169"/>
      <c r="BX676" s="1169"/>
      <c r="BY676" s="1169"/>
      <c r="BZ676" s="1169"/>
      <c r="CA676" s="1169"/>
      <c r="CB676" s="1169"/>
      <c r="CC676" s="1169"/>
      <c r="CD676" s="1169"/>
      <c r="CE676" s="1169"/>
      <c r="CF676" s="1859"/>
    </row>
    <row customHeight="1" ht="5.25" hidden="1">
      <c r="A677" s="1802"/>
      <c r="B677" s="1645"/>
      <c r="C677" s="1645"/>
      <c r="D677" s="2588"/>
      <c r="E677" s="1048"/>
      <c r="F677" s="1048"/>
      <c r="G677" s="1048"/>
      <c r="H677" s="1048"/>
      <c r="I677" s="1048"/>
      <c r="J677" s="1048"/>
      <c r="K677" s="1048"/>
      <c r="L677" s="1048"/>
      <c r="M677" s="1048"/>
      <c r="N677" s="1048"/>
      <c r="O677" s="1048"/>
      <c r="P677" s="1048"/>
      <c r="Q677" s="1049"/>
      <c r="R677" s="1050"/>
      <c r="S677" s="1051"/>
      <c r="T677" s="726" t="s">
        <v>1085</v>
      </c>
      <c r="U677" s="2383">
        <v>1</v>
      </c>
      <c r="V677" s="2383" t="s">
        <v>1048</v>
      </c>
      <c r="W677" s="1645"/>
      <c r="X677" s="1645"/>
      <c r="Y677" s="1645"/>
      <c r="Z677" s="1645"/>
      <c r="AA677" s="1645"/>
      <c r="AB677" s="1645"/>
      <c r="AC677" s="1046"/>
      <c r="AD677" s="1047"/>
      <c r="AE677" s="1645"/>
      <c r="AF677" s="1645"/>
      <c r="AG677" s="1645"/>
      <c r="AH677" s="1645"/>
      <c r="AI677" s="1645"/>
      <c r="AJ677" s="1645"/>
      <c r="AK677" s="1645"/>
      <c r="AL677" s="1645"/>
      <c r="AM677" s="1645"/>
      <c r="AN677" s="1645"/>
      <c r="AO677" s="1645"/>
      <c r="AP677" s="1645"/>
      <c r="AQ677" s="1645"/>
      <c r="AR677" s="1645"/>
      <c r="AS677" s="1645"/>
      <c r="AT677" s="1645"/>
      <c r="AU677" s="1645"/>
      <c r="AV677" s="1645"/>
      <c r="AW677" s="1645"/>
      <c r="AX677" s="1645"/>
      <c r="AY677" s="1645"/>
      <c r="AZ677" s="1645"/>
      <c r="BA677" s="1645"/>
      <c r="BB677" s="1645"/>
      <c r="BC677" s="1645"/>
      <c r="BD677" s="1645"/>
      <c r="BE677" s="1645"/>
      <c r="BF677" s="1645"/>
      <c r="BG677" s="1645"/>
      <c r="BH677" s="1645"/>
      <c r="BI677" s="1645"/>
      <c r="BJ677" s="1645"/>
      <c r="BK677" s="1645"/>
      <c r="BL677" s="1645"/>
      <c r="BM677" s="1645"/>
      <c r="BN677" s="1645"/>
      <c r="BO677" s="1645"/>
      <c r="BP677" s="1645"/>
      <c r="BQ677" s="1645"/>
      <c r="BR677" s="1645"/>
      <c r="BS677" s="1645"/>
      <c r="BT677" s="1645"/>
      <c r="BU677" s="1645"/>
      <c r="BV677" s="1645"/>
      <c r="BW677" s="1645"/>
      <c r="BX677" s="1645"/>
      <c r="BY677" s="1645"/>
      <c r="BZ677" s="1645"/>
      <c r="CA677" s="1645"/>
      <c r="CB677" s="1645"/>
      <c r="CC677" s="1645"/>
      <c r="CD677" s="1645"/>
      <c r="CE677" s="1645"/>
      <c r="CF677" s="1325"/>
    </row>
    <row customHeight="1" ht="5.25" hidden="1">
      <c r="A678" s="1802"/>
      <c r="B678" s="1645"/>
      <c r="C678" s="1645"/>
      <c r="D678" s="2588"/>
      <c r="E678" s="644"/>
      <c r="F678" s="644"/>
      <c r="G678" s="644"/>
      <c r="H678" s="644"/>
      <c r="I678" s="644"/>
      <c r="J678" s="644"/>
      <c r="K678" s="644"/>
      <c r="L678" s="644"/>
      <c r="M678" s="644"/>
      <c r="N678" s="644"/>
      <c r="O678" s="644"/>
      <c r="P678" s="644"/>
      <c r="Q678" s="644"/>
      <c r="R678" s="644"/>
      <c r="S678" s="645"/>
      <c r="T678" s="727"/>
      <c r="U678" s="2383"/>
      <c r="V678" s="2383"/>
      <c r="W678" s="1645"/>
      <c r="X678" s="1645"/>
      <c r="Y678" s="1645"/>
      <c r="Z678" s="1645"/>
      <c r="AA678" s="1645"/>
      <c r="AB678" s="1645"/>
      <c r="AC678" s="1046"/>
      <c r="AD678" s="1047"/>
      <c r="AE678" s="1645"/>
      <c r="AF678" s="1645"/>
      <c r="AG678" s="1645"/>
      <c r="AH678" s="1645"/>
      <c r="AI678" s="1645"/>
      <c r="AJ678" s="1645"/>
      <c r="AK678" s="1645"/>
      <c r="AL678" s="1645"/>
      <c r="AM678" s="1645"/>
      <c r="AN678" s="1645"/>
      <c r="AO678" s="1645"/>
      <c r="AP678" s="1645"/>
      <c r="AQ678" s="1645"/>
      <c r="AR678" s="1645"/>
      <c r="AS678" s="1645"/>
      <c r="AT678" s="1645"/>
      <c r="AU678" s="1645"/>
      <c r="AV678" s="1645"/>
      <c r="AW678" s="1645"/>
      <c r="AX678" s="1645"/>
      <c r="AY678" s="1645"/>
      <c r="AZ678" s="1645"/>
      <c r="BA678" s="1645"/>
      <c r="BB678" s="1645"/>
      <c r="BC678" s="1645"/>
      <c r="BD678" s="1645"/>
      <c r="BE678" s="1645"/>
      <c r="BF678" s="1645"/>
      <c r="BG678" s="1645"/>
      <c r="BH678" s="1645"/>
      <c r="BI678" s="1645"/>
      <c r="BJ678" s="1645"/>
      <c r="BK678" s="1645"/>
      <c r="BL678" s="1645"/>
      <c r="BM678" s="1645"/>
      <c r="BN678" s="1645"/>
      <c r="BO678" s="1645"/>
      <c r="BP678" s="1645"/>
      <c r="BQ678" s="1645"/>
      <c r="BR678" s="1645"/>
      <c r="BS678" s="1645"/>
      <c r="BT678" s="1645"/>
      <c r="BU678" s="1645"/>
      <c r="BV678" s="1645"/>
      <c r="BW678" s="1645"/>
      <c r="BX678" s="1645"/>
      <c r="BY678" s="1645"/>
      <c r="BZ678" s="1645"/>
      <c r="CA678" s="1645"/>
      <c r="CB678" s="1645"/>
      <c r="CC678" s="1645"/>
      <c r="CD678" s="1645"/>
      <c r="CE678" s="1645"/>
      <c r="CF678" s="1325"/>
    </row>
    <row customHeight="1" ht="5.25" hidden="1">
      <c r="A679" s="1802"/>
      <c r="B679" s="1645"/>
      <c r="C679" s="1645"/>
      <c r="D679" s="2589"/>
      <c r="E679" s="1052"/>
      <c r="F679" s="1053"/>
      <c r="G679" s="1053"/>
      <c r="H679" s="1054"/>
      <c r="I679" s="1054"/>
      <c r="J679" s="1054"/>
      <c r="K679" s="1054"/>
      <c r="L679" s="1054"/>
      <c r="M679" s="1054"/>
      <c r="N679" s="1054"/>
      <c r="O679" s="1054"/>
      <c r="P679" s="1054"/>
      <c r="Q679" s="1054"/>
      <c r="R679" s="955"/>
      <c r="S679" s="1055"/>
      <c r="T679" s="727"/>
      <c r="U679" s="2383"/>
      <c r="V679" s="2383"/>
      <c r="W679" s="1645"/>
      <c r="X679" s="1645"/>
      <c r="Y679" s="1645"/>
      <c r="Z679" s="1645"/>
      <c r="AA679" s="1645"/>
      <c r="AB679" s="1645"/>
      <c r="AC679" s="1046"/>
      <c r="AD679" s="1047"/>
      <c r="AE679" s="1645"/>
      <c r="AF679" s="1645"/>
      <c r="AG679" s="1645"/>
      <c r="AH679" s="1645"/>
      <c r="AI679" s="1645"/>
      <c r="AJ679" s="1645"/>
      <c r="AK679" s="1645"/>
      <c r="AL679" s="1645"/>
      <c r="AM679" s="1645"/>
      <c r="AN679" s="1645"/>
      <c r="AO679" s="1645"/>
      <c r="AP679" s="1645"/>
      <c r="AQ679" s="1645"/>
      <c r="AR679" s="1645"/>
      <c r="AS679" s="1645"/>
      <c r="AT679" s="1645"/>
      <c r="AU679" s="1645"/>
      <c r="AV679" s="1645"/>
      <c r="AW679" s="1645"/>
      <c r="AX679" s="1645"/>
      <c r="AY679" s="1645"/>
      <c r="AZ679" s="1645"/>
      <c r="BA679" s="1645"/>
      <c r="BB679" s="1645"/>
      <c r="BC679" s="1645"/>
      <c r="BD679" s="1645"/>
      <c r="BE679" s="1645"/>
      <c r="BF679" s="1645"/>
      <c r="BG679" s="1645"/>
      <c r="BH679" s="1645"/>
      <c r="BI679" s="1645"/>
      <c r="BJ679" s="1645"/>
      <c r="BK679" s="1645"/>
      <c r="BL679" s="1645"/>
      <c r="BM679" s="1645"/>
      <c r="BN679" s="1645"/>
      <c r="BO679" s="1645"/>
      <c r="BP679" s="1645"/>
      <c r="BQ679" s="1645"/>
      <c r="BR679" s="1645"/>
      <c r="BS679" s="1645"/>
      <c r="BT679" s="1645"/>
      <c r="BU679" s="1645"/>
      <c r="BV679" s="1645"/>
      <c r="BW679" s="1645"/>
      <c r="BX679" s="1645"/>
      <c r="BY679" s="1645"/>
      <c r="BZ679" s="1645"/>
      <c r="CA679" s="1645"/>
      <c r="CB679" s="1645"/>
      <c r="CC679" s="1645"/>
      <c r="CD679" s="1645"/>
      <c r="CE679" s="1645"/>
      <c r="CF679" s="1325"/>
    </row>
    <row customHeight="1" ht="15" hidden="1">
      <c r="A680" s="632" t="s">
        <v>368</v>
      </c>
      <c r="B680" s="633"/>
      <c r="C680" s="633" t="s">
        <v>22</v>
      </c>
      <c r="D680" s="2587" t="s">
        <v>1161</v>
      </c>
      <c r="E680" s="2386" t="s">
        <v>196</v>
      </c>
      <c r="F680" s="2387"/>
      <c r="G680" s="2388"/>
      <c r="H680" s="2392" t="str">
        <f>IF(A680="","",INDEX(DIFFERENTIATION_UNMERGE_VD,MATCH(A680,DIFFERENTIATION_ID_DIFF,0)))</f>
        <v>Производство тепловой энергии. Некомбинированная выработка</v>
      </c>
      <c r="I680" s="2392"/>
      <c r="J680" s="2392"/>
      <c r="K680" s="2392"/>
      <c r="L680" s="2392"/>
      <c r="M680" s="2392"/>
      <c r="N680" s="2392"/>
      <c r="O680" s="2392"/>
      <c r="P680" s="2392"/>
      <c r="Q680" s="2392"/>
      <c r="R680" s="2392"/>
      <c r="S680" s="728"/>
      <c r="T680" s="725"/>
      <c r="U680" s="634"/>
      <c r="V680" s="634"/>
      <c r="W680" s="635"/>
      <c r="X680" s="635"/>
      <c r="Y680" s="635"/>
      <c r="Z680" s="635"/>
      <c r="AA680" s="636"/>
      <c r="AB680" s="637"/>
      <c r="AC680" s="2384"/>
      <c r="AD680" s="638"/>
      <c r="AE680" s="639" t="s">
        <v>22</v>
      </c>
      <c r="AF680" s="639"/>
      <c r="AG680" s="640" t="s">
        <v>1082</v>
      </c>
      <c r="AH680" s="641">
        <v>3</v>
      </c>
      <c r="AI680" s="634"/>
      <c r="AJ680" s="634"/>
      <c r="AK680" s="634"/>
      <c r="AL680" s="634"/>
      <c r="AM680" s="634"/>
      <c r="AN680" s="634"/>
      <c r="AO680" s="634"/>
      <c r="AP680" s="634"/>
      <c r="AQ680" s="634"/>
      <c r="AR680" s="634"/>
      <c r="AS680" s="634"/>
      <c r="AT680" s="634"/>
      <c r="AU680" s="634"/>
      <c r="AV680" s="634"/>
      <c r="AW680" s="634"/>
      <c r="AX680" s="634"/>
      <c r="AY680" s="634"/>
      <c r="AZ680" s="634"/>
      <c r="BA680" s="634"/>
      <c r="BB680" s="634"/>
      <c r="BC680" s="634"/>
      <c r="BD680" s="634"/>
      <c r="BE680" s="634"/>
      <c r="BF680" s="634"/>
      <c r="BG680" s="634"/>
      <c r="BH680" s="634"/>
      <c r="BI680" s="634"/>
      <c r="BJ680" s="634"/>
      <c r="BK680" s="634"/>
      <c r="BL680" s="634"/>
      <c r="BM680" s="634"/>
      <c r="BN680" s="634"/>
      <c r="BO680" s="634"/>
      <c r="BP680" s="634"/>
      <c r="BQ680" s="634"/>
      <c r="BR680" s="634"/>
      <c r="BS680" s="634"/>
      <c r="BT680" s="634"/>
      <c r="BU680" s="634"/>
      <c r="BV680" s="635"/>
      <c r="BW680" s="635"/>
      <c r="BX680" s="635"/>
      <c r="BY680" s="635"/>
      <c r="BZ680" s="635"/>
      <c r="CA680" s="635"/>
      <c r="CB680" s="635"/>
      <c r="CC680" s="635"/>
      <c r="CD680" s="635"/>
      <c r="CE680" s="635"/>
      <c r="CF680" s="1859"/>
    </row>
    <row customHeight="1" ht="15" hidden="1">
      <c r="A681" s="632"/>
      <c r="B681" s="633"/>
      <c r="C681" s="633"/>
      <c r="D681" s="2588"/>
      <c r="E681" s="2386" t="s">
        <v>1037</v>
      </c>
      <c r="F681" s="2387"/>
      <c r="G681" s="2388"/>
      <c r="H681" s="2392" t="str">
        <f>IF(A680="","",INDEX(DIFFERENTIATION_UNMERGE_AREA,MATCH(A680,DIFFERENTIATION_ID_DIFF,0)))</f>
        <v>Территория 7</v>
      </c>
      <c r="I681" s="2392"/>
      <c r="J681" s="2392"/>
      <c r="K681" s="2392"/>
      <c r="L681" s="2392"/>
      <c r="M681" s="2392"/>
      <c r="N681" s="2392"/>
      <c r="O681" s="2392"/>
      <c r="P681" s="2392"/>
      <c r="Q681" s="2392"/>
      <c r="R681" s="2392"/>
      <c r="S681" s="728"/>
      <c r="T681" s="725"/>
      <c r="U681" s="634"/>
      <c r="V681" s="634"/>
      <c r="W681" s="635"/>
      <c r="X681" s="635"/>
      <c r="Y681" s="635"/>
      <c r="Z681" s="635"/>
      <c r="AA681" s="636"/>
      <c r="AB681" s="637"/>
      <c r="AC681" s="2384"/>
      <c r="AD681" s="638"/>
      <c r="AE681" s="639"/>
      <c r="AF681" s="639"/>
      <c r="AG681" s="640"/>
      <c r="AH681" s="641"/>
      <c r="AI681" s="634"/>
      <c r="AJ681" s="634"/>
      <c r="AK681" s="634"/>
      <c r="AL681" s="634"/>
      <c r="AM681" s="634"/>
      <c r="AN681" s="634"/>
      <c r="AO681" s="634"/>
      <c r="AP681" s="634"/>
      <c r="AQ681" s="634"/>
      <c r="AR681" s="634"/>
      <c r="AS681" s="634"/>
      <c r="AT681" s="634"/>
      <c r="AU681" s="634"/>
      <c r="AV681" s="634"/>
      <c r="AW681" s="634"/>
      <c r="AX681" s="634"/>
      <c r="AY681" s="634"/>
      <c r="AZ681" s="634"/>
      <c r="BA681" s="634"/>
      <c r="BB681" s="634"/>
      <c r="BC681" s="634"/>
      <c r="BD681" s="634"/>
      <c r="BE681" s="634"/>
      <c r="BF681" s="634"/>
      <c r="BG681" s="634"/>
      <c r="BH681" s="634"/>
      <c r="BI681" s="634"/>
      <c r="BJ681" s="634"/>
      <c r="BK681" s="634"/>
      <c r="BL681" s="634"/>
      <c r="BM681" s="634"/>
      <c r="BN681" s="634"/>
      <c r="BO681" s="634"/>
      <c r="BP681" s="634"/>
      <c r="BQ681" s="634"/>
      <c r="BR681" s="634"/>
      <c r="BS681" s="634"/>
      <c r="BT681" s="634"/>
      <c r="BU681" s="634"/>
      <c r="BV681" s="635"/>
      <c r="BW681" s="635"/>
      <c r="BX681" s="635"/>
      <c r="BY681" s="635"/>
      <c r="BZ681" s="635"/>
      <c r="CA681" s="635"/>
      <c r="CB681" s="635"/>
      <c r="CC681" s="635"/>
      <c r="CD681" s="635"/>
      <c r="CE681" s="635"/>
      <c r="CF681" s="1859"/>
    </row>
    <row customHeight="1" ht="15" hidden="1">
      <c r="A682" s="632"/>
      <c r="B682" s="633"/>
      <c r="C682" s="633"/>
      <c r="D682" s="2588"/>
      <c r="E682" s="2386" t="s">
        <v>1038</v>
      </c>
      <c r="F682" s="2387"/>
      <c r="G682" s="2388"/>
      <c r="H682" s="2392" t="str">
        <f>IF(A680="","",INDEX(DIFFERENTIATION_UNMERGE_SYSTEM,MATCH(A680,DIFFERENTIATION_ID_DIFF,0)))</f>
        <v>с. Новомихайловка, ул. Фасадная, 3, котельная № 4-39</v>
      </c>
      <c r="I682" s="2392"/>
      <c r="J682" s="2392"/>
      <c r="K682" s="2392"/>
      <c r="L682" s="2392"/>
      <c r="M682" s="2392"/>
      <c r="N682" s="2392"/>
      <c r="O682" s="2392"/>
      <c r="P682" s="2392"/>
      <c r="Q682" s="2392"/>
      <c r="R682" s="2392"/>
      <c r="S682" s="728"/>
      <c r="T682" s="725"/>
      <c r="U682" s="634"/>
      <c r="V682" s="634"/>
      <c r="W682" s="635"/>
      <c r="X682" s="635"/>
      <c r="Y682" s="635"/>
      <c r="Z682" s="635"/>
      <c r="AA682" s="636"/>
      <c r="AB682" s="637"/>
      <c r="AC682" s="2384"/>
      <c r="AD682" s="638"/>
      <c r="AE682" s="639"/>
      <c r="AF682" s="639"/>
      <c r="AG682" s="640"/>
      <c r="AH682" s="641"/>
      <c r="AI682" s="634"/>
      <c r="AJ682" s="634"/>
      <c r="AK682" s="634"/>
      <c r="AL682" s="634"/>
      <c r="AM682" s="634"/>
      <c r="AN682" s="634"/>
      <c r="AO682" s="634"/>
      <c r="AP682" s="634"/>
      <c r="AQ682" s="634"/>
      <c r="AR682" s="634"/>
      <c r="AS682" s="634"/>
      <c r="AT682" s="634"/>
      <c r="AU682" s="634"/>
      <c r="AV682" s="634"/>
      <c r="AW682" s="634"/>
      <c r="AX682" s="634"/>
      <c r="AY682" s="634"/>
      <c r="AZ682" s="634"/>
      <c r="BA682" s="634"/>
      <c r="BB682" s="634"/>
      <c r="BC682" s="634"/>
      <c r="BD682" s="634"/>
      <c r="BE682" s="634"/>
      <c r="BF682" s="634"/>
      <c r="BG682" s="634"/>
      <c r="BH682" s="634"/>
      <c r="BI682" s="634"/>
      <c r="BJ682" s="634"/>
      <c r="BK682" s="634"/>
      <c r="BL682" s="634"/>
      <c r="BM682" s="634"/>
      <c r="BN682" s="634"/>
      <c r="BO682" s="634"/>
      <c r="BP682" s="634"/>
      <c r="BQ682" s="634"/>
      <c r="BR682" s="634"/>
      <c r="BS682" s="634"/>
      <c r="BT682" s="634"/>
      <c r="BU682" s="634"/>
      <c r="BV682" s="635"/>
      <c r="BW682" s="635"/>
      <c r="BX682" s="635"/>
      <c r="BY682" s="635"/>
      <c r="BZ682" s="635"/>
      <c r="CA682" s="635"/>
      <c r="CB682" s="635"/>
      <c r="CC682" s="635"/>
      <c r="CD682" s="635"/>
      <c r="CE682" s="635"/>
      <c r="CF682" s="1859"/>
    </row>
    <row customHeight="1" ht="24.75" hidden="1">
      <c r="A683" s="1815"/>
      <c r="B683" s="1169"/>
      <c r="C683" s="421"/>
      <c r="D683" s="2588"/>
      <c r="E683" s="2385" t="s">
        <v>1083</v>
      </c>
      <c r="F683" s="2385"/>
      <c r="G683" s="2385"/>
      <c r="H683" s="2385"/>
      <c r="I683" s="2385"/>
      <c r="J683" s="2385"/>
      <c r="K683" s="2385"/>
      <c r="L683" s="2385"/>
      <c r="M683" s="2385"/>
      <c r="N683" s="2385"/>
      <c r="O683" s="2385"/>
      <c r="P683" s="2385"/>
      <c r="Q683" s="567">
        <f>SUMIF(T684:T685,"i",Q684:Q685)</f>
        <v>0</v>
      </c>
      <c r="R683" s="1026"/>
      <c r="S683" s="1807" t="s">
        <v>1084</v>
      </c>
      <c r="T683" s="726" t="s">
        <v>1085</v>
      </c>
      <c r="U683" s="2383">
        <v>1</v>
      </c>
      <c r="V683" s="2383" t="s">
        <v>1048</v>
      </c>
      <c r="W683" s="1169"/>
      <c r="X683" s="1169"/>
      <c r="Y683" s="1169"/>
      <c r="Z683" s="1169"/>
      <c r="AA683" s="1645"/>
      <c r="AB683" s="1169"/>
      <c r="AC683" s="2384"/>
      <c r="AD683" s="638"/>
      <c r="AE683" s="1169"/>
      <c r="AF683" s="1169"/>
      <c r="AG683" s="1645"/>
      <c r="AH683" s="1645"/>
      <c r="AI683" s="1645"/>
      <c r="AJ683" s="1645"/>
      <c r="AK683" s="1645"/>
      <c r="AL683" s="1645"/>
      <c r="AM683" s="1645"/>
      <c r="AN683" s="1645"/>
      <c r="AO683" s="1645"/>
      <c r="AP683" s="1645"/>
      <c r="AQ683" s="1645"/>
      <c r="AR683" s="1645"/>
      <c r="AS683" s="1645"/>
      <c r="AT683" s="1645"/>
      <c r="AU683" s="1645"/>
      <c r="AV683" s="1645"/>
      <c r="AW683" s="1645"/>
      <c r="AX683" s="1645"/>
      <c r="AY683" s="1645"/>
      <c r="AZ683" s="1645"/>
      <c r="BA683" s="1645"/>
      <c r="BB683" s="1645"/>
      <c r="BC683" s="1645"/>
      <c r="BD683" s="1645"/>
      <c r="BE683" s="1645"/>
      <c r="BF683" s="1645"/>
      <c r="BG683" s="1645"/>
      <c r="BH683" s="1645"/>
      <c r="BI683" s="1645"/>
      <c r="BJ683" s="1645"/>
      <c r="BK683" s="1645"/>
      <c r="BL683" s="1645"/>
      <c r="BM683" s="1645"/>
      <c r="BN683" s="1645"/>
      <c r="BO683" s="1645"/>
      <c r="BP683" s="1645"/>
      <c r="BQ683" s="1645"/>
      <c r="BR683" s="1645"/>
      <c r="BS683" s="1645"/>
      <c r="BT683" s="1645"/>
      <c r="BU683" s="1645"/>
      <c r="BV683" s="1169"/>
      <c r="BW683" s="1169"/>
      <c r="BX683" s="1169"/>
      <c r="BY683" s="1169"/>
      <c r="BZ683" s="1169"/>
      <c r="CA683" s="1169"/>
      <c r="CB683" s="1169"/>
      <c r="CC683" s="1169"/>
      <c r="CD683" s="1169"/>
      <c r="CE683" s="1169"/>
      <c r="CF683" s="1859"/>
    </row>
    <row customHeight="1" ht="11.25" hidden="1">
      <c r="A684" s="1802"/>
      <c r="B684" s="1645"/>
      <c r="C684" s="1645"/>
      <c r="D684" s="2588"/>
      <c r="E684" s="644"/>
      <c r="F684" s="644">
        <v>0</v>
      </c>
      <c r="G684" s="644"/>
      <c r="H684" s="644"/>
      <c r="I684" s="644"/>
      <c r="J684" s="644"/>
      <c r="K684" s="644"/>
      <c r="L684" s="644"/>
      <c r="M684" s="644"/>
      <c r="N684" s="644"/>
      <c r="O684" s="644"/>
      <c r="P684" s="644"/>
      <c r="Q684" s="644"/>
      <c r="R684" s="644"/>
      <c r="S684" s="645"/>
      <c r="T684" s="727"/>
      <c r="U684" s="2383"/>
      <c r="V684" s="2383"/>
      <c r="W684" s="1645"/>
      <c r="X684" s="1645"/>
      <c r="Y684" s="1645"/>
      <c r="Z684" s="1645"/>
      <c r="AA684" s="1645"/>
      <c r="AB684" s="1169"/>
      <c r="AC684" s="2384"/>
      <c r="AD684" s="638"/>
      <c r="AE684" s="1169"/>
      <c r="AF684" s="1169"/>
      <c r="AG684" s="1645"/>
      <c r="AH684" s="1645"/>
      <c r="AI684" s="1645"/>
      <c r="AJ684" s="1645"/>
      <c r="AK684" s="1645"/>
      <c r="AL684" s="1645"/>
      <c r="AM684" s="1645"/>
      <c r="AN684" s="1645"/>
      <c r="AO684" s="1645"/>
      <c r="AP684" s="1645"/>
      <c r="AQ684" s="1645"/>
      <c r="AR684" s="1645"/>
      <c r="AS684" s="1645"/>
      <c r="AT684" s="1645"/>
      <c r="AU684" s="1645"/>
      <c r="AV684" s="1645"/>
      <c r="AW684" s="1645"/>
      <c r="AX684" s="1645"/>
      <c r="AY684" s="1645"/>
      <c r="AZ684" s="1645"/>
      <c r="BA684" s="1645"/>
      <c r="BB684" s="1645"/>
      <c r="BC684" s="1645"/>
      <c r="BD684" s="1645"/>
      <c r="BE684" s="1645"/>
      <c r="BF684" s="1645"/>
      <c r="BG684" s="1645"/>
      <c r="BH684" s="1645"/>
      <c r="BI684" s="1645"/>
      <c r="BJ684" s="1645"/>
      <c r="BK684" s="1645"/>
      <c r="BL684" s="1645"/>
      <c r="BM684" s="1645"/>
      <c r="BN684" s="1645"/>
      <c r="BO684" s="1645"/>
      <c r="BP684" s="1645"/>
      <c r="BQ684" s="1645"/>
      <c r="BR684" s="1645"/>
      <c r="BS684" s="1645"/>
      <c r="BT684" s="1645"/>
      <c r="BU684" s="1645"/>
      <c r="BV684" s="1645"/>
      <c r="BW684" s="1645"/>
      <c r="BX684" s="1645"/>
      <c r="BY684" s="1645"/>
      <c r="BZ684" s="1645"/>
      <c r="CA684" s="1645"/>
      <c r="CB684" s="1645"/>
      <c r="CC684" s="1645"/>
      <c r="CD684" s="1645"/>
      <c r="CE684" s="1645"/>
      <c r="CF684" s="1859"/>
    </row>
    <row customHeight="1" ht="11.25" hidden="1">
      <c r="A685" s="1815"/>
      <c r="B685" s="1169"/>
      <c r="C685" s="421"/>
      <c r="D685" s="2588"/>
      <c r="E685" s="658" t="s">
        <v>22</v>
      </c>
      <c r="F685" s="1177" t="s">
        <v>22</v>
      </c>
      <c r="G685" s="1177" t="s">
        <v>1088</v>
      </c>
      <c r="H685" s="660" t="s">
        <v>22</v>
      </c>
      <c r="I685" s="660"/>
      <c r="J685" s="660"/>
      <c r="K685" s="660"/>
      <c r="L685" s="660"/>
      <c r="M685" s="660"/>
      <c r="N685" s="660"/>
      <c r="O685" s="660"/>
      <c r="P685" s="660"/>
      <c r="Q685" s="660"/>
      <c r="R685" s="661"/>
      <c r="S685" s="662"/>
      <c r="T685" s="727"/>
      <c r="U685" s="2383"/>
      <c r="V685" s="2383"/>
      <c r="W685" s="1169"/>
      <c r="X685" s="1169"/>
      <c r="Y685" s="1169"/>
      <c r="Z685" s="1169"/>
      <c r="AA685" s="1645"/>
      <c r="AB685" s="1169"/>
      <c r="AC685" s="2384"/>
      <c r="AD685" s="638"/>
      <c r="AE685" s="1169"/>
      <c r="AF685" s="1169"/>
      <c r="AG685" s="1645"/>
      <c r="AH685" s="1645"/>
      <c r="AI685" s="1645"/>
      <c r="AJ685" s="1645"/>
      <c r="AK685" s="1645"/>
      <c r="AL685" s="1645"/>
      <c r="AM685" s="1645"/>
      <c r="AN685" s="1645"/>
      <c r="AO685" s="1645"/>
      <c r="AP685" s="1645"/>
      <c r="AQ685" s="1645"/>
      <c r="AR685" s="1645"/>
      <c r="AS685" s="1645"/>
      <c r="AT685" s="1645"/>
      <c r="AU685" s="1645"/>
      <c r="AV685" s="1645"/>
      <c r="AW685" s="1645"/>
      <c r="AX685" s="1645"/>
      <c r="AY685" s="1645"/>
      <c r="AZ685" s="1645"/>
      <c r="BA685" s="1645"/>
      <c r="BB685" s="1645"/>
      <c r="BC685" s="1645"/>
      <c r="BD685" s="1645"/>
      <c r="BE685" s="1645"/>
      <c r="BF685" s="1645"/>
      <c r="BG685" s="1645"/>
      <c r="BH685" s="1645"/>
      <c r="BI685" s="1645"/>
      <c r="BJ685" s="1645"/>
      <c r="BK685" s="1645"/>
      <c r="BL685" s="1645"/>
      <c r="BM685" s="1645"/>
      <c r="BN685" s="1645"/>
      <c r="BO685" s="1645"/>
      <c r="BP685" s="1645"/>
      <c r="BQ685" s="1645"/>
      <c r="BR685" s="1645"/>
      <c r="BS685" s="1645"/>
      <c r="BT685" s="1645"/>
      <c r="BU685" s="1645"/>
      <c r="BV685" s="1169"/>
      <c r="BW685" s="1169"/>
      <c r="BX685" s="1169"/>
      <c r="BY685" s="1169"/>
      <c r="BZ685" s="1169"/>
      <c r="CA685" s="1169"/>
      <c r="CB685" s="1169"/>
      <c r="CC685" s="1169"/>
      <c r="CD685" s="1169"/>
      <c r="CE685" s="1169"/>
      <c r="CF685" s="1859"/>
    </row>
    <row customHeight="1" ht="5.25" hidden="1">
      <c r="A686" s="1802"/>
      <c r="B686" s="1645"/>
      <c r="C686" s="1645"/>
      <c r="D686" s="2588"/>
      <c r="E686" s="1048"/>
      <c r="F686" s="1048"/>
      <c r="G686" s="1048"/>
      <c r="H686" s="1048"/>
      <c r="I686" s="1048"/>
      <c r="J686" s="1048"/>
      <c r="K686" s="1048"/>
      <c r="L686" s="1048"/>
      <c r="M686" s="1048"/>
      <c r="N686" s="1048"/>
      <c r="O686" s="1048"/>
      <c r="P686" s="1048"/>
      <c r="Q686" s="1049"/>
      <c r="R686" s="1050"/>
      <c r="S686" s="1051"/>
      <c r="T686" s="726" t="s">
        <v>1085</v>
      </c>
      <c r="U686" s="2383">
        <v>1</v>
      </c>
      <c r="V686" s="2383" t="s">
        <v>1048</v>
      </c>
      <c r="W686" s="1645"/>
      <c r="X686" s="1645"/>
      <c r="Y686" s="1645"/>
      <c r="Z686" s="1645"/>
      <c r="AA686" s="1645"/>
      <c r="AB686" s="1645"/>
      <c r="AC686" s="1046"/>
      <c r="AD686" s="1047"/>
      <c r="AE686" s="1645"/>
      <c r="AF686" s="1645"/>
      <c r="AG686" s="1645"/>
      <c r="AH686" s="1645"/>
      <c r="AI686" s="1645"/>
      <c r="AJ686" s="1645"/>
      <c r="AK686" s="1645"/>
      <c r="AL686" s="1645"/>
      <c r="AM686" s="1645"/>
      <c r="AN686" s="1645"/>
      <c r="AO686" s="1645"/>
      <c r="AP686" s="1645"/>
      <c r="AQ686" s="1645"/>
      <c r="AR686" s="1645"/>
      <c r="AS686" s="1645"/>
      <c r="AT686" s="1645"/>
      <c r="AU686" s="1645"/>
      <c r="AV686" s="1645"/>
      <c r="AW686" s="1645"/>
      <c r="AX686" s="1645"/>
      <c r="AY686" s="1645"/>
      <c r="AZ686" s="1645"/>
      <c r="BA686" s="1645"/>
      <c r="BB686" s="1645"/>
      <c r="BC686" s="1645"/>
      <c r="BD686" s="1645"/>
      <c r="BE686" s="1645"/>
      <c r="BF686" s="1645"/>
      <c r="BG686" s="1645"/>
      <c r="BH686" s="1645"/>
      <c r="BI686" s="1645"/>
      <c r="BJ686" s="1645"/>
      <c r="BK686" s="1645"/>
      <c r="BL686" s="1645"/>
      <c r="BM686" s="1645"/>
      <c r="BN686" s="1645"/>
      <c r="BO686" s="1645"/>
      <c r="BP686" s="1645"/>
      <c r="BQ686" s="1645"/>
      <c r="BR686" s="1645"/>
      <c r="BS686" s="1645"/>
      <c r="BT686" s="1645"/>
      <c r="BU686" s="1645"/>
      <c r="BV686" s="1645"/>
      <c r="BW686" s="1645"/>
      <c r="BX686" s="1645"/>
      <c r="BY686" s="1645"/>
      <c r="BZ686" s="1645"/>
      <c r="CA686" s="1645"/>
      <c r="CB686" s="1645"/>
      <c r="CC686" s="1645"/>
      <c r="CD686" s="1645"/>
      <c r="CE686" s="1645"/>
      <c r="CF686" s="1325"/>
    </row>
    <row customHeight="1" ht="5.25" hidden="1">
      <c r="A687" s="1802"/>
      <c r="B687" s="1645"/>
      <c r="C687" s="1645"/>
      <c r="D687" s="2588"/>
      <c r="E687" s="644"/>
      <c r="F687" s="644"/>
      <c r="G687" s="644"/>
      <c r="H687" s="644"/>
      <c r="I687" s="644"/>
      <c r="J687" s="644"/>
      <c r="K687" s="644"/>
      <c r="L687" s="644"/>
      <c r="M687" s="644"/>
      <c r="N687" s="644"/>
      <c r="O687" s="644"/>
      <c r="P687" s="644"/>
      <c r="Q687" s="644"/>
      <c r="R687" s="644"/>
      <c r="S687" s="645"/>
      <c r="T687" s="727"/>
      <c r="U687" s="2383"/>
      <c r="V687" s="2383"/>
      <c r="W687" s="1645"/>
      <c r="X687" s="1645"/>
      <c r="Y687" s="1645"/>
      <c r="Z687" s="1645"/>
      <c r="AA687" s="1645"/>
      <c r="AB687" s="1645"/>
      <c r="AC687" s="1046"/>
      <c r="AD687" s="1047"/>
      <c r="AE687" s="1645"/>
      <c r="AF687" s="1645"/>
      <c r="AG687" s="1645"/>
      <c r="AH687" s="1645"/>
      <c r="AI687" s="1645"/>
      <c r="AJ687" s="1645"/>
      <c r="AK687" s="1645"/>
      <c r="AL687" s="1645"/>
      <c r="AM687" s="1645"/>
      <c r="AN687" s="1645"/>
      <c r="AO687" s="1645"/>
      <c r="AP687" s="1645"/>
      <c r="AQ687" s="1645"/>
      <c r="AR687" s="1645"/>
      <c r="AS687" s="1645"/>
      <c r="AT687" s="1645"/>
      <c r="AU687" s="1645"/>
      <c r="AV687" s="1645"/>
      <c r="AW687" s="1645"/>
      <c r="AX687" s="1645"/>
      <c r="AY687" s="1645"/>
      <c r="AZ687" s="1645"/>
      <c r="BA687" s="1645"/>
      <c r="BB687" s="1645"/>
      <c r="BC687" s="1645"/>
      <c r="BD687" s="1645"/>
      <c r="BE687" s="1645"/>
      <c r="BF687" s="1645"/>
      <c r="BG687" s="1645"/>
      <c r="BH687" s="1645"/>
      <c r="BI687" s="1645"/>
      <c r="BJ687" s="1645"/>
      <c r="BK687" s="1645"/>
      <c r="BL687" s="1645"/>
      <c r="BM687" s="1645"/>
      <c r="BN687" s="1645"/>
      <c r="BO687" s="1645"/>
      <c r="BP687" s="1645"/>
      <c r="BQ687" s="1645"/>
      <c r="BR687" s="1645"/>
      <c r="BS687" s="1645"/>
      <c r="BT687" s="1645"/>
      <c r="BU687" s="1645"/>
      <c r="BV687" s="1645"/>
      <c r="BW687" s="1645"/>
      <c r="BX687" s="1645"/>
      <c r="BY687" s="1645"/>
      <c r="BZ687" s="1645"/>
      <c r="CA687" s="1645"/>
      <c r="CB687" s="1645"/>
      <c r="CC687" s="1645"/>
      <c r="CD687" s="1645"/>
      <c r="CE687" s="1645"/>
      <c r="CF687" s="1325"/>
    </row>
    <row customHeight="1" ht="5.25" hidden="1">
      <c r="A688" s="1802"/>
      <c r="B688" s="1645"/>
      <c r="C688" s="1645"/>
      <c r="D688" s="2589"/>
      <c r="E688" s="1052"/>
      <c r="F688" s="1053"/>
      <c r="G688" s="1053"/>
      <c r="H688" s="1054"/>
      <c r="I688" s="1054"/>
      <c r="J688" s="1054"/>
      <c r="K688" s="1054"/>
      <c r="L688" s="1054"/>
      <c r="M688" s="1054"/>
      <c r="N688" s="1054"/>
      <c r="O688" s="1054"/>
      <c r="P688" s="1054"/>
      <c r="Q688" s="1054"/>
      <c r="R688" s="955"/>
      <c r="S688" s="1055"/>
      <c r="T688" s="727"/>
      <c r="U688" s="2383"/>
      <c r="V688" s="2383"/>
      <c r="W688" s="1645"/>
      <c r="X688" s="1645"/>
      <c r="Y688" s="1645"/>
      <c r="Z688" s="1645"/>
      <c r="AA688" s="1645"/>
      <c r="AB688" s="1645"/>
      <c r="AC688" s="1046"/>
      <c r="AD688" s="1047"/>
      <c r="AE688" s="1645"/>
      <c r="AF688" s="1645"/>
      <c r="AG688" s="1645"/>
      <c r="AH688" s="1645"/>
      <c r="AI688" s="1645"/>
      <c r="AJ688" s="1645"/>
      <c r="AK688" s="1645"/>
      <c r="AL688" s="1645"/>
      <c r="AM688" s="1645"/>
      <c r="AN688" s="1645"/>
      <c r="AO688" s="1645"/>
      <c r="AP688" s="1645"/>
      <c r="AQ688" s="1645"/>
      <c r="AR688" s="1645"/>
      <c r="AS688" s="1645"/>
      <c r="AT688" s="1645"/>
      <c r="AU688" s="1645"/>
      <c r="AV688" s="1645"/>
      <c r="AW688" s="1645"/>
      <c r="AX688" s="1645"/>
      <c r="AY688" s="1645"/>
      <c r="AZ688" s="1645"/>
      <c r="BA688" s="1645"/>
      <c r="BB688" s="1645"/>
      <c r="BC688" s="1645"/>
      <c r="BD688" s="1645"/>
      <c r="BE688" s="1645"/>
      <c r="BF688" s="1645"/>
      <c r="BG688" s="1645"/>
      <c r="BH688" s="1645"/>
      <c r="BI688" s="1645"/>
      <c r="BJ688" s="1645"/>
      <c r="BK688" s="1645"/>
      <c r="BL688" s="1645"/>
      <c r="BM688" s="1645"/>
      <c r="BN688" s="1645"/>
      <c r="BO688" s="1645"/>
      <c r="BP688" s="1645"/>
      <c r="BQ688" s="1645"/>
      <c r="BR688" s="1645"/>
      <c r="BS688" s="1645"/>
      <c r="BT688" s="1645"/>
      <c r="BU688" s="1645"/>
      <c r="BV688" s="1645"/>
      <c r="BW688" s="1645"/>
      <c r="BX688" s="1645"/>
      <c r="BY688" s="1645"/>
      <c r="BZ688" s="1645"/>
      <c r="CA688" s="1645"/>
      <c r="CB688" s="1645"/>
      <c r="CC688" s="1645"/>
      <c r="CD688" s="1645"/>
      <c r="CE688" s="1645"/>
      <c r="CF688" s="1325"/>
    </row>
    <row customHeight="1" ht="15" hidden="1">
      <c r="A689" s="632" t="s">
        <v>371</v>
      </c>
      <c r="B689" s="633"/>
      <c r="C689" s="633" t="s">
        <v>22</v>
      </c>
      <c r="D689" s="2587" t="s">
        <v>1162</v>
      </c>
      <c r="E689" s="2386" t="s">
        <v>196</v>
      </c>
      <c r="F689" s="2387"/>
      <c r="G689" s="2388"/>
      <c r="H689" s="2392" t="str">
        <f>IF(A689="","",INDEX(DIFFERENTIATION_UNMERGE_VD,MATCH(A689,DIFFERENTIATION_ID_DIFF,0)))</f>
        <v>Производство тепловой энергии. Некомбинированная выработка</v>
      </c>
      <c r="I689" s="2392"/>
      <c r="J689" s="2392"/>
      <c r="K689" s="2392"/>
      <c r="L689" s="2392"/>
      <c r="M689" s="2392"/>
      <c r="N689" s="2392"/>
      <c r="O689" s="2392"/>
      <c r="P689" s="2392"/>
      <c r="Q689" s="2392"/>
      <c r="R689" s="2392"/>
      <c r="S689" s="728"/>
      <c r="T689" s="725"/>
      <c r="U689" s="634"/>
      <c r="V689" s="634"/>
      <c r="W689" s="635"/>
      <c r="X689" s="635"/>
      <c r="Y689" s="635"/>
      <c r="Z689" s="635"/>
      <c r="AA689" s="636"/>
      <c r="AB689" s="637"/>
      <c r="AC689" s="2384"/>
      <c r="AD689" s="638"/>
      <c r="AE689" s="639" t="s">
        <v>22</v>
      </c>
      <c r="AF689" s="639"/>
      <c r="AG689" s="640" t="s">
        <v>1082</v>
      </c>
      <c r="AH689" s="641">
        <v>3</v>
      </c>
      <c r="AI689" s="634"/>
      <c r="AJ689" s="634"/>
      <c r="AK689" s="634"/>
      <c r="AL689" s="634"/>
      <c r="AM689" s="634"/>
      <c r="AN689" s="634"/>
      <c r="AO689" s="634"/>
      <c r="AP689" s="634"/>
      <c r="AQ689" s="634"/>
      <c r="AR689" s="634"/>
      <c r="AS689" s="634"/>
      <c r="AT689" s="634"/>
      <c r="AU689" s="634"/>
      <c r="AV689" s="634"/>
      <c r="AW689" s="634"/>
      <c r="AX689" s="634"/>
      <c r="AY689" s="634"/>
      <c r="AZ689" s="634"/>
      <c r="BA689" s="634"/>
      <c r="BB689" s="634"/>
      <c r="BC689" s="634"/>
      <c r="BD689" s="634"/>
      <c r="BE689" s="634"/>
      <c r="BF689" s="634"/>
      <c r="BG689" s="634"/>
      <c r="BH689" s="634"/>
      <c r="BI689" s="634"/>
      <c r="BJ689" s="634"/>
      <c r="BK689" s="634"/>
      <c r="BL689" s="634"/>
      <c r="BM689" s="634"/>
      <c r="BN689" s="634"/>
      <c r="BO689" s="634"/>
      <c r="BP689" s="634"/>
      <c r="BQ689" s="634"/>
      <c r="BR689" s="634"/>
      <c r="BS689" s="634"/>
      <c r="BT689" s="634"/>
      <c r="BU689" s="634"/>
      <c r="BV689" s="635"/>
      <c r="BW689" s="635"/>
      <c r="BX689" s="635"/>
      <c r="BY689" s="635"/>
      <c r="BZ689" s="635"/>
      <c r="CA689" s="635"/>
      <c r="CB689" s="635"/>
      <c r="CC689" s="635"/>
      <c r="CD689" s="635"/>
      <c r="CE689" s="635"/>
      <c r="CF689" s="1859"/>
    </row>
    <row customHeight="1" ht="15" hidden="1">
      <c r="A690" s="632"/>
      <c r="B690" s="633"/>
      <c r="C690" s="633"/>
      <c r="D690" s="2588"/>
      <c r="E690" s="2386" t="s">
        <v>1037</v>
      </c>
      <c r="F690" s="2387"/>
      <c r="G690" s="2388"/>
      <c r="H690" s="2392" t="str">
        <f>IF(A689="","",INDEX(DIFFERENTIATION_UNMERGE_AREA,MATCH(A689,DIFFERENTIATION_ID_DIFF,0)))</f>
        <v>Территория 7</v>
      </c>
      <c r="I690" s="2392"/>
      <c r="J690" s="2392"/>
      <c r="K690" s="2392"/>
      <c r="L690" s="2392"/>
      <c r="M690" s="2392"/>
      <c r="N690" s="2392"/>
      <c r="O690" s="2392"/>
      <c r="P690" s="2392"/>
      <c r="Q690" s="2392"/>
      <c r="R690" s="2392"/>
      <c r="S690" s="728"/>
      <c r="T690" s="725"/>
      <c r="U690" s="634"/>
      <c r="V690" s="634"/>
      <c r="W690" s="635"/>
      <c r="X690" s="635"/>
      <c r="Y690" s="635"/>
      <c r="Z690" s="635"/>
      <c r="AA690" s="636"/>
      <c r="AB690" s="637"/>
      <c r="AC690" s="2384"/>
      <c r="AD690" s="638"/>
      <c r="AE690" s="639"/>
      <c r="AF690" s="639"/>
      <c r="AG690" s="640"/>
      <c r="AH690" s="641"/>
      <c r="AI690" s="634"/>
      <c r="AJ690" s="634"/>
      <c r="AK690" s="634"/>
      <c r="AL690" s="634"/>
      <c r="AM690" s="634"/>
      <c r="AN690" s="634"/>
      <c r="AO690" s="634"/>
      <c r="AP690" s="634"/>
      <c r="AQ690" s="634"/>
      <c r="AR690" s="634"/>
      <c r="AS690" s="634"/>
      <c r="AT690" s="634"/>
      <c r="AU690" s="634"/>
      <c r="AV690" s="634"/>
      <c r="AW690" s="634"/>
      <c r="AX690" s="634"/>
      <c r="AY690" s="634"/>
      <c r="AZ690" s="634"/>
      <c r="BA690" s="634"/>
      <c r="BB690" s="634"/>
      <c r="BC690" s="634"/>
      <c r="BD690" s="634"/>
      <c r="BE690" s="634"/>
      <c r="BF690" s="634"/>
      <c r="BG690" s="634"/>
      <c r="BH690" s="634"/>
      <c r="BI690" s="634"/>
      <c r="BJ690" s="634"/>
      <c r="BK690" s="634"/>
      <c r="BL690" s="634"/>
      <c r="BM690" s="634"/>
      <c r="BN690" s="634"/>
      <c r="BO690" s="634"/>
      <c r="BP690" s="634"/>
      <c r="BQ690" s="634"/>
      <c r="BR690" s="634"/>
      <c r="BS690" s="634"/>
      <c r="BT690" s="634"/>
      <c r="BU690" s="634"/>
      <c r="BV690" s="635"/>
      <c r="BW690" s="635"/>
      <c r="BX690" s="635"/>
      <c r="BY690" s="635"/>
      <c r="BZ690" s="635"/>
      <c r="CA690" s="635"/>
      <c r="CB690" s="635"/>
      <c r="CC690" s="635"/>
      <c r="CD690" s="635"/>
      <c r="CE690" s="635"/>
      <c r="CF690" s="1859"/>
    </row>
    <row customHeight="1" ht="15" hidden="1">
      <c r="A691" s="632"/>
      <c r="B691" s="633"/>
      <c r="C691" s="633"/>
      <c r="D691" s="2588"/>
      <c r="E691" s="2386" t="s">
        <v>1038</v>
      </c>
      <c r="F691" s="2387"/>
      <c r="G691" s="2388"/>
      <c r="H691" s="2392" t="str">
        <f>IF(A689="","",INDEX(DIFFERENTIATION_UNMERGE_SYSTEM,MATCH(A689,DIFFERENTIATION_ID_DIFF,0)))</f>
        <v>с. Александровка, ул. Центральная, 44 (сдк), котельная № 4-40</v>
      </c>
      <c r="I691" s="2392"/>
      <c r="J691" s="2392"/>
      <c r="K691" s="2392"/>
      <c r="L691" s="2392"/>
      <c r="M691" s="2392"/>
      <c r="N691" s="2392"/>
      <c r="O691" s="2392"/>
      <c r="P691" s="2392"/>
      <c r="Q691" s="2392"/>
      <c r="R691" s="2392"/>
      <c r="S691" s="728"/>
      <c r="T691" s="725"/>
      <c r="U691" s="634"/>
      <c r="V691" s="634"/>
      <c r="W691" s="635"/>
      <c r="X691" s="635"/>
      <c r="Y691" s="635"/>
      <c r="Z691" s="635"/>
      <c r="AA691" s="636"/>
      <c r="AB691" s="637"/>
      <c r="AC691" s="2384"/>
      <c r="AD691" s="638"/>
      <c r="AE691" s="639"/>
      <c r="AF691" s="639"/>
      <c r="AG691" s="640"/>
      <c r="AH691" s="641"/>
      <c r="AI691" s="634"/>
      <c r="AJ691" s="634"/>
      <c r="AK691" s="634"/>
      <c r="AL691" s="634"/>
      <c r="AM691" s="634"/>
      <c r="AN691" s="634"/>
      <c r="AO691" s="634"/>
      <c r="AP691" s="634"/>
      <c r="AQ691" s="634"/>
      <c r="AR691" s="634"/>
      <c r="AS691" s="634"/>
      <c r="AT691" s="634"/>
      <c r="AU691" s="634"/>
      <c r="AV691" s="634"/>
      <c r="AW691" s="634"/>
      <c r="AX691" s="634"/>
      <c r="AY691" s="634"/>
      <c r="AZ691" s="634"/>
      <c r="BA691" s="634"/>
      <c r="BB691" s="634"/>
      <c r="BC691" s="634"/>
      <c r="BD691" s="634"/>
      <c r="BE691" s="634"/>
      <c r="BF691" s="634"/>
      <c r="BG691" s="634"/>
      <c r="BH691" s="634"/>
      <c r="BI691" s="634"/>
      <c r="BJ691" s="634"/>
      <c r="BK691" s="634"/>
      <c r="BL691" s="634"/>
      <c r="BM691" s="634"/>
      <c r="BN691" s="634"/>
      <c r="BO691" s="634"/>
      <c r="BP691" s="634"/>
      <c r="BQ691" s="634"/>
      <c r="BR691" s="634"/>
      <c r="BS691" s="634"/>
      <c r="BT691" s="634"/>
      <c r="BU691" s="634"/>
      <c r="BV691" s="635"/>
      <c r="BW691" s="635"/>
      <c r="BX691" s="635"/>
      <c r="BY691" s="635"/>
      <c r="BZ691" s="635"/>
      <c r="CA691" s="635"/>
      <c r="CB691" s="635"/>
      <c r="CC691" s="635"/>
      <c r="CD691" s="635"/>
      <c r="CE691" s="635"/>
      <c r="CF691" s="1859"/>
    </row>
    <row customHeight="1" ht="24.75" hidden="1">
      <c r="A692" s="1815"/>
      <c r="B692" s="1169"/>
      <c r="C692" s="421"/>
      <c r="D692" s="2588"/>
      <c r="E692" s="2385" t="s">
        <v>1083</v>
      </c>
      <c r="F692" s="2385"/>
      <c r="G692" s="2385"/>
      <c r="H692" s="2385"/>
      <c r="I692" s="2385"/>
      <c r="J692" s="2385"/>
      <c r="K692" s="2385"/>
      <c r="L692" s="2385"/>
      <c r="M692" s="2385"/>
      <c r="N692" s="2385"/>
      <c r="O692" s="2385"/>
      <c r="P692" s="2385"/>
      <c r="Q692" s="567">
        <f>SUMIF(T693:T694,"i",Q693:Q694)</f>
        <v>0</v>
      </c>
      <c r="R692" s="1026"/>
      <c r="S692" s="1807" t="s">
        <v>1084</v>
      </c>
      <c r="T692" s="726" t="s">
        <v>1085</v>
      </c>
      <c r="U692" s="2383">
        <v>1</v>
      </c>
      <c r="V692" s="2383" t="s">
        <v>1048</v>
      </c>
      <c r="W692" s="1169"/>
      <c r="X692" s="1169"/>
      <c r="Y692" s="1169"/>
      <c r="Z692" s="1169"/>
      <c r="AA692" s="1645"/>
      <c r="AB692" s="1169"/>
      <c r="AC692" s="2384"/>
      <c r="AD692" s="638"/>
      <c r="AE692" s="1169"/>
      <c r="AF692" s="1169"/>
      <c r="AG692" s="1645"/>
      <c r="AH692" s="1645"/>
      <c r="AI692" s="1645"/>
      <c r="AJ692" s="1645"/>
      <c r="AK692" s="1645"/>
      <c r="AL692" s="1645"/>
      <c r="AM692" s="1645"/>
      <c r="AN692" s="1645"/>
      <c r="AO692" s="1645"/>
      <c r="AP692" s="1645"/>
      <c r="AQ692" s="1645"/>
      <c r="AR692" s="1645"/>
      <c r="AS692" s="1645"/>
      <c r="AT692" s="1645"/>
      <c r="AU692" s="1645"/>
      <c r="AV692" s="1645"/>
      <c r="AW692" s="1645"/>
      <c r="AX692" s="1645"/>
      <c r="AY692" s="1645"/>
      <c r="AZ692" s="1645"/>
      <c r="BA692" s="1645"/>
      <c r="BB692" s="1645"/>
      <c r="BC692" s="1645"/>
      <c r="BD692" s="1645"/>
      <c r="BE692" s="1645"/>
      <c r="BF692" s="1645"/>
      <c r="BG692" s="1645"/>
      <c r="BH692" s="1645"/>
      <c r="BI692" s="1645"/>
      <c r="BJ692" s="1645"/>
      <c r="BK692" s="1645"/>
      <c r="BL692" s="1645"/>
      <c r="BM692" s="1645"/>
      <c r="BN692" s="1645"/>
      <c r="BO692" s="1645"/>
      <c r="BP692" s="1645"/>
      <c r="BQ692" s="1645"/>
      <c r="BR692" s="1645"/>
      <c r="BS692" s="1645"/>
      <c r="BT692" s="1645"/>
      <c r="BU692" s="1645"/>
      <c r="BV692" s="1169"/>
      <c r="BW692" s="1169"/>
      <c r="BX692" s="1169"/>
      <c r="BY692" s="1169"/>
      <c r="BZ692" s="1169"/>
      <c r="CA692" s="1169"/>
      <c r="CB692" s="1169"/>
      <c r="CC692" s="1169"/>
      <c r="CD692" s="1169"/>
      <c r="CE692" s="1169"/>
      <c r="CF692" s="1859"/>
    </row>
    <row customHeight="1" ht="11.25" hidden="1">
      <c r="A693" s="1802"/>
      <c r="B693" s="1645"/>
      <c r="C693" s="1645"/>
      <c r="D693" s="2588"/>
      <c r="E693" s="644"/>
      <c r="F693" s="644">
        <v>0</v>
      </c>
      <c r="G693" s="644"/>
      <c r="H693" s="644"/>
      <c r="I693" s="644"/>
      <c r="J693" s="644"/>
      <c r="K693" s="644"/>
      <c r="L693" s="644"/>
      <c r="M693" s="644"/>
      <c r="N693" s="644"/>
      <c r="O693" s="644"/>
      <c r="P693" s="644"/>
      <c r="Q693" s="644"/>
      <c r="R693" s="644"/>
      <c r="S693" s="645"/>
      <c r="T693" s="727"/>
      <c r="U693" s="2383"/>
      <c r="V693" s="2383"/>
      <c r="W693" s="1645"/>
      <c r="X693" s="1645"/>
      <c r="Y693" s="1645"/>
      <c r="Z693" s="1645"/>
      <c r="AA693" s="1645"/>
      <c r="AB693" s="1169"/>
      <c r="AC693" s="2384"/>
      <c r="AD693" s="638"/>
      <c r="AE693" s="1169"/>
      <c r="AF693" s="1169"/>
      <c r="AG693" s="1645"/>
      <c r="AH693" s="1645"/>
      <c r="AI693" s="1645"/>
      <c r="AJ693" s="1645"/>
      <c r="AK693" s="1645"/>
      <c r="AL693" s="1645"/>
      <c r="AM693" s="1645"/>
      <c r="AN693" s="1645"/>
      <c r="AO693" s="1645"/>
      <c r="AP693" s="1645"/>
      <c r="AQ693" s="1645"/>
      <c r="AR693" s="1645"/>
      <c r="AS693" s="1645"/>
      <c r="AT693" s="1645"/>
      <c r="AU693" s="1645"/>
      <c r="AV693" s="1645"/>
      <c r="AW693" s="1645"/>
      <c r="AX693" s="1645"/>
      <c r="AY693" s="1645"/>
      <c r="AZ693" s="1645"/>
      <c r="BA693" s="1645"/>
      <c r="BB693" s="1645"/>
      <c r="BC693" s="1645"/>
      <c r="BD693" s="1645"/>
      <c r="BE693" s="1645"/>
      <c r="BF693" s="1645"/>
      <c r="BG693" s="1645"/>
      <c r="BH693" s="1645"/>
      <c r="BI693" s="1645"/>
      <c r="BJ693" s="1645"/>
      <c r="BK693" s="1645"/>
      <c r="BL693" s="1645"/>
      <c r="BM693" s="1645"/>
      <c r="BN693" s="1645"/>
      <c r="BO693" s="1645"/>
      <c r="BP693" s="1645"/>
      <c r="BQ693" s="1645"/>
      <c r="BR693" s="1645"/>
      <c r="BS693" s="1645"/>
      <c r="BT693" s="1645"/>
      <c r="BU693" s="1645"/>
      <c r="BV693" s="1645"/>
      <c r="BW693" s="1645"/>
      <c r="BX693" s="1645"/>
      <c r="BY693" s="1645"/>
      <c r="BZ693" s="1645"/>
      <c r="CA693" s="1645"/>
      <c r="CB693" s="1645"/>
      <c r="CC693" s="1645"/>
      <c r="CD693" s="1645"/>
      <c r="CE693" s="1645"/>
      <c r="CF693" s="1859"/>
    </row>
    <row customHeight="1" ht="11.25" hidden="1">
      <c r="A694" s="1815"/>
      <c r="B694" s="1169"/>
      <c r="C694" s="421"/>
      <c r="D694" s="2588"/>
      <c r="E694" s="658" t="s">
        <v>22</v>
      </c>
      <c r="F694" s="1177" t="s">
        <v>22</v>
      </c>
      <c r="G694" s="1177" t="s">
        <v>1088</v>
      </c>
      <c r="H694" s="660" t="s">
        <v>22</v>
      </c>
      <c r="I694" s="660"/>
      <c r="J694" s="660"/>
      <c r="K694" s="660"/>
      <c r="L694" s="660"/>
      <c r="M694" s="660"/>
      <c r="N694" s="660"/>
      <c r="O694" s="660"/>
      <c r="P694" s="660"/>
      <c r="Q694" s="660"/>
      <c r="R694" s="661"/>
      <c r="S694" s="662"/>
      <c r="T694" s="727"/>
      <c r="U694" s="2383"/>
      <c r="V694" s="2383"/>
      <c r="W694" s="1169"/>
      <c r="X694" s="1169"/>
      <c r="Y694" s="1169"/>
      <c r="Z694" s="1169"/>
      <c r="AA694" s="1645"/>
      <c r="AB694" s="1169"/>
      <c r="AC694" s="2384"/>
      <c r="AD694" s="638"/>
      <c r="AE694" s="1169"/>
      <c r="AF694" s="1169"/>
      <c r="AG694" s="1645"/>
      <c r="AH694" s="1645"/>
      <c r="AI694" s="1645"/>
      <c r="AJ694" s="1645"/>
      <c r="AK694" s="1645"/>
      <c r="AL694" s="1645"/>
      <c r="AM694" s="1645"/>
      <c r="AN694" s="1645"/>
      <c r="AO694" s="1645"/>
      <c r="AP694" s="1645"/>
      <c r="AQ694" s="1645"/>
      <c r="AR694" s="1645"/>
      <c r="AS694" s="1645"/>
      <c r="AT694" s="1645"/>
      <c r="AU694" s="1645"/>
      <c r="AV694" s="1645"/>
      <c r="AW694" s="1645"/>
      <c r="AX694" s="1645"/>
      <c r="AY694" s="1645"/>
      <c r="AZ694" s="1645"/>
      <c r="BA694" s="1645"/>
      <c r="BB694" s="1645"/>
      <c r="BC694" s="1645"/>
      <c r="BD694" s="1645"/>
      <c r="BE694" s="1645"/>
      <c r="BF694" s="1645"/>
      <c r="BG694" s="1645"/>
      <c r="BH694" s="1645"/>
      <c r="BI694" s="1645"/>
      <c r="BJ694" s="1645"/>
      <c r="BK694" s="1645"/>
      <c r="BL694" s="1645"/>
      <c r="BM694" s="1645"/>
      <c r="BN694" s="1645"/>
      <c r="BO694" s="1645"/>
      <c r="BP694" s="1645"/>
      <c r="BQ694" s="1645"/>
      <c r="BR694" s="1645"/>
      <c r="BS694" s="1645"/>
      <c r="BT694" s="1645"/>
      <c r="BU694" s="1645"/>
      <c r="BV694" s="1169"/>
      <c r="BW694" s="1169"/>
      <c r="BX694" s="1169"/>
      <c r="BY694" s="1169"/>
      <c r="BZ694" s="1169"/>
      <c r="CA694" s="1169"/>
      <c r="CB694" s="1169"/>
      <c r="CC694" s="1169"/>
      <c r="CD694" s="1169"/>
      <c r="CE694" s="1169"/>
      <c r="CF694" s="1859"/>
    </row>
    <row customHeight="1" ht="5.25" hidden="1">
      <c r="A695" s="1802"/>
      <c r="B695" s="1645"/>
      <c r="C695" s="1645"/>
      <c r="D695" s="2588"/>
      <c r="E695" s="1048"/>
      <c r="F695" s="1048"/>
      <c r="G695" s="1048"/>
      <c r="H695" s="1048"/>
      <c r="I695" s="1048"/>
      <c r="J695" s="1048"/>
      <c r="K695" s="1048"/>
      <c r="L695" s="1048"/>
      <c r="M695" s="1048"/>
      <c r="N695" s="1048"/>
      <c r="O695" s="1048"/>
      <c r="P695" s="1048"/>
      <c r="Q695" s="1049"/>
      <c r="R695" s="1050"/>
      <c r="S695" s="1051"/>
      <c r="T695" s="726" t="s">
        <v>1085</v>
      </c>
      <c r="U695" s="2383">
        <v>1</v>
      </c>
      <c r="V695" s="2383" t="s">
        <v>1048</v>
      </c>
      <c r="W695" s="1645"/>
      <c r="X695" s="1645"/>
      <c r="Y695" s="1645"/>
      <c r="Z695" s="1645"/>
      <c r="AA695" s="1645"/>
      <c r="AB695" s="1645"/>
      <c r="AC695" s="1046"/>
      <c r="AD695" s="1047"/>
      <c r="AE695" s="1645"/>
      <c r="AF695" s="1645"/>
      <c r="AG695" s="1645"/>
      <c r="AH695" s="1645"/>
      <c r="AI695" s="1645"/>
      <c r="AJ695" s="1645"/>
      <c r="AK695" s="1645"/>
      <c r="AL695" s="1645"/>
      <c r="AM695" s="1645"/>
      <c r="AN695" s="1645"/>
      <c r="AO695" s="1645"/>
      <c r="AP695" s="1645"/>
      <c r="AQ695" s="1645"/>
      <c r="AR695" s="1645"/>
      <c r="AS695" s="1645"/>
      <c r="AT695" s="1645"/>
      <c r="AU695" s="1645"/>
      <c r="AV695" s="1645"/>
      <c r="AW695" s="1645"/>
      <c r="AX695" s="1645"/>
      <c r="AY695" s="1645"/>
      <c r="AZ695" s="1645"/>
      <c r="BA695" s="1645"/>
      <c r="BB695" s="1645"/>
      <c r="BC695" s="1645"/>
      <c r="BD695" s="1645"/>
      <c r="BE695" s="1645"/>
      <c r="BF695" s="1645"/>
      <c r="BG695" s="1645"/>
      <c r="BH695" s="1645"/>
      <c r="BI695" s="1645"/>
      <c r="BJ695" s="1645"/>
      <c r="BK695" s="1645"/>
      <c r="BL695" s="1645"/>
      <c r="BM695" s="1645"/>
      <c r="BN695" s="1645"/>
      <c r="BO695" s="1645"/>
      <c r="BP695" s="1645"/>
      <c r="BQ695" s="1645"/>
      <c r="BR695" s="1645"/>
      <c r="BS695" s="1645"/>
      <c r="BT695" s="1645"/>
      <c r="BU695" s="1645"/>
      <c r="BV695" s="1645"/>
      <c r="BW695" s="1645"/>
      <c r="BX695" s="1645"/>
      <c r="BY695" s="1645"/>
      <c r="BZ695" s="1645"/>
      <c r="CA695" s="1645"/>
      <c r="CB695" s="1645"/>
      <c r="CC695" s="1645"/>
      <c r="CD695" s="1645"/>
      <c r="CE695" s="1645"/>
      <c r="CF695" s="1325"/>
    </row>
    <row customHeight="1" ht="5.25" hidden="1">
      <c r="A696" s="1802"/>
      <c r="B696" s="1645"/>
      <c r="C696" s="1645"/>
      <c r="D696" s="2588"/>
      <c r="E696" s="644"/>
      <c r="F696" s="644"/>
      <c r="G696" s="644"/>
      <c r="H696" s="644"/>
      <c r="I696" s="644"/>
      <c r="J696" s="644"/>
      <c r="K696" s="644"/>
      <c r="L696" s="644"/>
      <c r="M696" s="644"/>
      <c r="N696" s="644"/>
      <c r="O696" s="644"/>
      <c r="P696" s="644"/>
      <c r="Q696" s="644"/>
      <c r="R696" s="644"/>
      <c r="S696" s="645"/>
      <c r="T696" s="727"/>
      <c r="U696" s="2383"/>
      <c r="V696" s="2383"/>
      <c r="W696" s="1645"/>
      <c r="X696" s="1645"/>
      <c r="Y696" s="1645"/>
      <c r="Z696" s="1645"/>
      <c r="AA696" s="1645"/>
      <c r="AB696" s="1645"/>
      <c r="AC696" s="1046"/>
      <c r="AD696" s="1047"/>
      <c r="AE696" s="1645"/>
      <c r="AF696" s="1645"/>
      <c r="AG696" s="1645"/>
      <c r="AH696" s="1645"/>
      <c r="AI696" s="1645"/>
      <c r="AJ696" s="1645"/>
      <c r="AK696" s="1645"/>
      <c r="AL696" s="1645"/>
      <c r="AM696" s="1645"/>
      <c r="AN696" s="1645"/>
      <c r="AO696" s="1645"/>
      <c r="AP696" s="1645"/>
      <c r="AQ696" s="1645"/>
      <c r="AR696" s="1645"/>
      <c r="AS696" s="1645"/>
      <c r="AT696" s="1645"/>
      <c r="AU696" s="1645"/>
      <c r="AV696" s="1645"/>
      <c r="AW696" s="1645"/>
      <c r="AX696" s="1645"/>
      <c r="AY696" s="1645"/>
      <c r="AZ696" s="1645"/>
      <c r="BA696" s="1645"/>
      <c r="BB696" s="1645"/>
      <c r="BC696" s="1645"/>
      <c r="BD696" s="1645"/>
      <c r="BE696" s="1645"/>
      <c r="BF696" s="1645"/>
      <c r="BG696" s="1645"/>
      <c r="BH696" s="1645"/>
      <c r="BI696" s="1645"/>
      <c r="BJ696" s="1645"/>
      <c r="BK696" s="1645"/>
      <c r="BL696" s="1645"/>
      <c r="BM696" s="1645"/>
      <c r="BN696" s="1645"/>
      <c r="BO696" s="1645"/>
      <c r="BP696" s="1645"/>
      <c r="BQ696" s="1645"/>
      <c r="BR696" s="1645"/>
      <c r="BS696" s="1645"/>
      <c r="BT696" s="1645"/>
      <c r="BU696" s="1645"/>
      <c r="BV696" s="1645"/>
      <c r="BW696" s="1645"/>
      <c r="BX696" s="1645"/>
      <c r="BY696" s="1645"/>
      <c r="BZ696" s="1645"/>
      <c r="CA696" s="1645"/>
      <c r="CB696" s="1645"/>
      <c r="CC696" s="1645"/>
      <c r="CD696" s="1645"/>
      <c r="CE696" s="1645"/>
      <c r="CF696" s="1325"/>
    </row>
    <row customHeight="1" ht="5.25" hidden="1">
      <c r="A697" s="1802"/>
      <c r="B697" s="1645"/>
      <c r="C697" s="1645"/>
      <c r="D697" s="2589"/>
      <c r="E697" s="1052"/>
      <c r="F697" s="1053"/>
      <c r="G697" s="1053"/>
      <c r="H697" s="1054"/>
      <c r="I697" s="1054"/>
      <c r="J697" s="1054"/>
      <c r="K697" s="1054"/>
      <c r="L697" s="1054"/>
      <c r="M697" s="1054"/>
      <c r="N697" s="1054"/>
      <c r="O697" s="1054"/>
      <c r="P697" s="1054"/>
      <c r="Q697" s="1054"/>
      <c r="R697" s="955"/>
      <c r="S697" s="1055"/>
      <c r="T697" s="727"/>
      <c r="U697" s="2383"/>
      <c r="V697" s="2383"/>
      <c r="W697" s="1645"/>
      <c r="X697" s="1645"/>
      <c r="Y697" s="1645"/>
      <c r="Z697" s="1645"/>
      <c r="AA697" s="1645"/>
      <c r="AB697" s="1645"/>
      <c r="AC697" s="1046"/>
      <c r="AD697" s="1047"/>
      <c r="AE697" s="1645"/>
      <c r="AF697" s="1645"/>
      <c r="AG697" s="1645"/>
      <c r="AH697" s="1645"/>
      <c r="AI697" s="1645"/>
      <c r="AJ697" s="1645"/>
      <c r="AK697" s="1645"/>
      <c r="AL697" s="1645"/>
      <c r="AM697" s="1645"/>
      <c r="AN697" s="1645"/>
      <c r="AO697" s="1645"/>
      <c r="AP697" s="1645"/>
      <c r="AQ697" s="1645"/>
      <c r="AR697" s="1645"/>
      <c r="AS697" s="1645"/>
      <c r="AT697" s="1645"/>
      <c r="AU697" s="1645"/>
      <c r="AV697" s="1645"/>
      <c r="AW697" s="1645"/>
      <c r="AX697" s="1645"/>
      <c r="AY697" s="1645"/>
      <c r="AZ697" s="1645"/>
      <c r="BA697" s="1645"/>
      <c r="BB697" s="1645"/>
      <c r="BC697" s="1645"/>
      <c r="BD697" s="1645"/>
      <c r="BE697" s="1645"/>
      <c r="BF697" s="1645"/>
      <c r="BG697" s="1645"/>
      <c r="BH697" s="1645"/>
      <c r="BI697" s="1645"/>
      <c r="BJ697" s="1645"/>
      <c r="BK697" s="1645"/>
      <c r="BL697" s="1645"/>
      <c r="BM697" s="1645"/>
      <c r="BN697" s="1645"/>
      <c r="BO697" s="1645"/>
      <c r="BP697" s="1645"/>
      <c r="BQ697" s="1645"/>
      <c r="BR697" s="1645"/>
      <c r="BS697" s="1645"/>
      <c r="BT697" s="1645"/>
      <c r="BU697" s="1645"/>
      <c r="BV697" s="1645"/>
      <c r="BW697" s="1645"/>
      <c r="BX697" s="1645"/>
      <c r="BY697" s="1645"/>
      <c r="BZ697" s="1645"/>
      <c r="CA697" s="1645"/>
      <c r="CB697" s="1645"/>
      <c r="CC697" s="1645"/>
      <c r="CD697" s="1645"/>
      <c r="CE697" s="1645"/>
      <c r="CF697" s="1325"/>
    </row>
    <row customHeight="1" ht="15" hidden="1">
      <c r="A698" s="632" t="s">
        <v>373</v>
      </c>
      <c r="B698" s="633"/>
      <c r="C698" s="633" t="s">
        <v>22</v>
      </c>
      <c r="D698" s="2587" t="s">
        <v>1163</v>
      </c>
      <c r="E698" s="2386" t="s">
        <v>196</v>
      </c>
      <c r="F698" s="2387"/>
      <c r="G698" s="2388"/>
      <c r="H698" s="2392" t="str">
        <f>IF(A698="","",INDEX(DIFFERENTIATION_UNMERGE_VD,MATCH(A698,DIFFERENTIATION_ID_DIFF,0)))</f>
        <v>Производство тепловой энергии. Некомбинированная выработка</v>
      </c>
      <c r="I698" s="2392"/>
      <c r="J698" s="2392"/>
      <c r="K698" s="2392"/>
      <c r="L698" s="2392"/>
      <c r="M698" s="2392"/>
      <c r="N698" s="2392"/>
      <c r="O698" s="2392"/>
      <c r="P698" s="2392"/>
      <c r="Q698" s="2392"/>
      <c r="R698" s="2392"/>
      <c r="S698" s="728"/>
      <c r="T698" s="725"/>
      <c r="U698" s="634"/>
      <c r="V698" s="634"/>
      <c r="W698" s="635"/>
      <c r="X698" s="635"/>
      <c r="Y698" s="635"/>
      <c r="Z698" s="635"/>
      <c r="AA698" s="636"/>
      <c r="AB698" s="637"/>
      <c r="AC698" s="2384"/>
      <c r="AD698" s="638"/>
      <c r="AE698" s="639" t="s">
        <v>22</v>
      </c>
      <c r="AF698" s="639"/>
      <c r="AG698" s="640" t="s">
        <v>1082</v>
      </c>
      <c r="AH698" s="641">
        <v>3</v>
      </c>
      <c r="AI698" s="634"/>
      <c r="AJ698" s="634"/>
      <c r="AK698" s="634"/>
      <c r="AL698" s="634"/>
      <c r="AM698" s="634"/>
      <c r="AN698" s="634"/>
      <c r="AO698" s="634"/>
      <c r="AP698" s="634"/>
      <c r="AQ698" s="634"/>
      <c r="AR698" s="634"/>
      <c r="AS698" s="634"/>
      <c r="AT698" s="634"/>
      <c r="AU698" s="634"/>
      <c r="AV698" s="634"/>
      <c r="AW698" s="634"/>
      <c r="AX698" s="634"/>
      <c r="AY698" s="634"/>
      <c r="AZ698" s="634"/>
      <c r="BA698" s="634"/>
      <c r="BB698" s="634"/>
      <c r="BC698" s="634"/>
      <c r="BD698" s="634"/>
      <c r="BE698" s="634"/>
      <c r="BF698" s="634"/>
      <c r="BG698" s="634"/>
      <c r="BH698" s="634"/>
      <c r="BI698" s="634"/>
      <c r="BJ698" s="634"/>
      <c r="BK698" s="634"/>
      <c r="BL698" s="634"/>
      <c r="BM698" s="634"/>
      <c r="BN698" s="634"/>
      <c r="BO698" s="634"/>
      <c r="BP698" s="634"/>
      <c r="BQ698" s="634"/>
      <c r="BR698" s="634"/>
      <c r="BS698" s="634"/>
      <c r="BT698" s="634"/>
      <c r="BU698" s="634"/>
      <c r="BV698" s="635"/>
      <c r="BW698" s="635"/>
      <c r="BX698" s="635"/>
      <c r="BY698" s="635"/>
      <c r="BZ698" s="635"/>
      <c r="CA698" s="635"/>
      <c r="CB698" s="635"/>
      <c r="CC698" s="635"/>
      <c r="CD698" s="635"/>
      <c r="CE698" s="635"/>
      <c r="CF698" s="1859"/>
    </row>
    <row customHeight="1" ht="15" hidden="1">
      <c r="A699" s="632"/>
      <c r="B699" s="633"/>
      <c r="C699" s="633"/>
      <c r="D699" s="2588"/>
      <c r="E699" s="2386" t="s">
        <v>1037</v>
      </c>
      <c r="F699" s="2387"/>
      <c r="G699" s="2388"/>
      <c r="H699" s="2392" t="str">
        <f>IF(A698="","",INDEX(DIFFERENTIATION_UNMERGE_AREA,MATCH(A698,DIFFERENTIATION_ID_DIFF,0)))</f>
        <v>Территория 7</v>
      </c>
      <c r="I699" s="2392"/>
      <c r="J699" s="2392"/>
      <c r="K699" s="2392"/>
      <c r="L699" s="2392"/>
      <c r="M699" s="2392"/>
      <c r="N699" s="2392"/>
      <c r="O699" s="2392"/>
      <c r="P699" s="2392"/>
      <c r="Q699" s="2392"/>
      <c r="R699" s="2392"/>
      <c r="S699" s="728"/>
      <c r="T699" s="725"/>
      <c r="U699" s="634"/>
      <c r="V699" s="634"/>
      <c r="W699" s="635"/>
      <c r="X699" s="635"/>
      <c r="Y699" s="635"/>
      <c r="Z699" s="635"/>
      <c r="AA699" s="636"/>
      <c r="AB699" s="637"/>
      <c r="AC699" s="2384"/>
      <c r="AD699" s="638"/>
      <c r="AE699" s="639"/>
      <c r="AF699" s="639"/>
      <c r="AG699" s="640"/>
      <c r="AH699" s="641"/>
      <c r="AI699" s="634"/>
      <c r="AJ699" s="634"/>
      <c r="AK699" s="634"/>
      <c r="AL699" s="634"/>
      <c r="AM699" s="634"/>
      <c r="AN699" s="634"/>
      <c r="AO699" s="634"/>
      <c r="AP699" s="634"/>
      <c r="AQ699" s="634"/>
      <c r="AR699" s="634"/>
      <c r="AS699" s="634"/>
      <c r="AT699" s="634"/>
      <c r="AU699" s="634"/>
      <c r="AV699" s="634"/>
      <c r="AW699" s="634"/>
      <c r="AX699" s="634"/>
      <c r="AY699" s="634"/>
      <c r="AZ699" s="634"/>
      <c r="BA699" s="634"/>
      <c r="BB699" s="634"/>
      <c r="BC699" s="634"/>
      <c r="BD699" s="634"/>
      <c r="BE699" s="634"/>
      <c r="BF699" s="634"/>
      <c r="BG699" s="634"/>
      <c r="BH699" s="634"/>
      <c r="BI699" s="634"/>
      <c r="BJ699" s="634"/>
      <c r="BK699" s="634"/>
      <c r="BL699" s="634"/>
      <c r="BM699" s="634"/>
      <c r="BN699" s="634"/>
      <c r="BO699" s="634"/>
      <c r="BP699" s="634"/>
      <c r="BQ699" s="634"/>
      <c r="BR699" s="634"/>
      <c r="BS699" s="634"/>
      <c r="BT699" s="634"/>
      <c r="BU699" s="634"/>
      <c r="BV699" s="635"/>
      <c r="BW699" s="635"/>
      <c r="BX699" s="635"/>
      <c r="BY699" s="635"/>
      <c r="BZ699" s="635"/>
      <c r="CA699" s="635"/>
      <c r="CB699" s="635"/>
      <c r="CC699" s="635"/>
      <c r="CD699" s="635"/>
      <c r="CE699" s="635"/>
      <c r="CF699" s="1859"/>
    </row>
    <row customHeight="1" ht="15" hidden="1">
      <c r="A700" s="632"/>
      <c r="B700" s="633"/>
      <c r="C700" s="633"/>
      <c r="D700" s="2588"/>
      <c r="E700" s="2386" t="s">
        <v>1038</v>
      </c>
      <c r="F700" s="2387"/>
      <c r="G700" s="2388"/>
      <c r="H700" s="2392" t="str">
        <f>IF(A698="","",INDEX(DIFFERENTIATION_UNMERGE_SYSTEM,MATCH(A698,DIFFERENTIATION_ID_DIFF,0)))</f>
        <v>с. Преображенка, ул. Тополинаяя, 13, котельная № 4-42</v>
      </c>
      <c r="I700" s="2392"/>
      <c r="J700" s="2392"/>
      <c r="K700" s="2392"/>
      <c r="L700" s="2392"/>
      <c r="M700" s="2392"/>
      <c r="N700" s="2392"/>
      <c r="O700" s="2392"/>
      <c r="P700" s="2392"/>
      <c r="Q700" s="2392"/>
      <c r="R700" s="2392"/>
      <c r="S700" s="728"/>
      <c r="T700" s="725"/>
      <c r="U700" s="634"/>
      <c r="V700" s="634"/>
      <c r="W700" s="635"/>
      <c r="X700" s="635"/>
      <c r="Y700" s="635"/>
      <c r="Z700" s="635"/>
      <c r="AA700" s="636"/>
      <c r="AB700" s="637"/>
      <c r="AC700" s="2384"/>
      <c r="AD700" s="638"/>
      <c r="AE700" s="639"/>
      <c r="AF700" s="639"/>
      <c r="AG700" s="640"/>
      <c r="AH700" s="641"/>
      <c r="AI700" s="634"/>
      <c r="AJ700" s="634"/>
      <c r="AK700" s="634"/>
      <c r="AL700" s="634"/>
      <c r="AM700" s="634"/>
      <c r="AN700" s="634"/>
      <c r="AO700" s="634"/>
      <c r="AP700" s="634"/>
      <c r="AQ700" s="634"/>
      <c r="AR700" s="634"/>
      <c r="AS700" s="634"/>
      <c r="AT700" s="634"/>
      <c r="AU700" s="634"/>
      <c r="AV700" s="634"/>
      <c r="AW700" s="634"/>
      <c r="AX700" s="634"/>
      <c r="AY700" s="634"/>
      <c r="AZ700" s="634"/>
      <c r="BA700" s="634"/>
      <c r="BB700" s="634"/>
      <c r="BC700" s="634"/>
      <c r="BD700" s="634"/>
      <c r="BE700" s="634"/>
      <c r="BF700" s="634"/>
      <c r="BG700" s="634"/>
      <c r="BH700" s="634"/>
      <c r="BI700" s="634"/>
      <c r="BJ700" s="634"/>
      <c r="BK700" s="634"/>
      <c r="BL700" s="634"/>
      <c r="BM700" s="634"/>
      <c r="BN700" s="634"/>
      <c r="BO700" s="634"/>
      <c r="BP700" s="634"/>
      <c r="BQ700" s="634"/>
      <c r="BR700" s="634"/>
      <c r="BS700" s="634"/>
      <c r="BT700" s="634"/>
      <c r="BU700" s="634"/>
      <c r="BV700" s="635"/>
      <c r="BW700" s="635"/>
      <c r="BX700" s="635"/>
      <c r="BY700" s="635"/>
      <c r="BZ700" s="635"/>
      <c r="CA700" s="635"/>
      <c r="CB700" s="635"/>
      <c r="CC700" s="635"/>
      <c r="CD700" s="635"/>
      <c r="CE700" s="635"/>
      <c r="CF700" s="1859"/>
    </row>
    <row customHeight="1" ht="24.75" hidden="1">
      <c r="A701" s="1815"/>
      <c r="B701" s="1169"/>
      <c r="C701" s="421"/>
      <c r="D701" s="2588"/>
      <c r="E701" s="2385" t="s">
        <v>1083</v>
      </c>
      <c r="F701" s="2385"/>
      <c r="G701" s="2385"/>
      <c r="H701" s="2385"/>
      <c r="I701" s="2385"/>
      <c r="J701" s="2385"/>
      <c r="K701" s="2385"/>
      <c r="L701" s="2385"/>
      <c r="M701" s="2385"/>
      <c r="N701" s="2385"/>
      <c r="O701" s="2385"/>
      <c r="P701" s="2385"/>
      <c r="Q701" s="567">
        <f>SUMIF(T702:T703,"i",Q702:Q703)</f>
        <v>0</v>
      </c>
      <c r="R701" s="1026"/>
      <c r="S701" s="1807" t="s">
        <v>1084</v>
      </c>
      <c r="T701" s="726" t="s">
        <v>1085</v>
      </c>
      <c r="U701" s="2383">
        <v>1</v>
      </c>
      <c r="V701" s="2383" t="s">
        <v>1048</v>
      </c>
      <c r="W701" s="1169"/>
      <c r="X701" s="1169"/>
      <c r="Y701" s="1169"/>
      <c r="Z701" s="1169"/>
      <c r="AA701" s="1645"/>
      <c r="AB701" s="1169"/>
      <c r="AC701" s="2384"/>
      <c r="AD701" s="638"/>
      <c r="AE701" s="1169"/>
      <c r="AF701" s="1169"/>
      <c r="AG701" s="1645"/>
      <c r="AH701" s="1645"/>
      <c r="AI701" s="1645"/>
      <c r="AJ701" s="1645"/>
      <c r="AK701" s="1645"/>
      <c r="AL701" s="1645"/>
      <c r="AM701" s="1645"/>
      <c r="AN701" s="1645"/>
      <c r="AO701" s="1645"/>
      <c r="AP701" s="1645"/>
      <c r="AQ701" s="1645"/>
      <c r="AR701" s="1645"/>
      <c r="AS701" s="1645"/>
      <c r="AT701" s="1645"/>
      <c r="AU701" s="1645"/>
      <c r="AV701" s="1645"/>
      <c r="AW701" s="1645"/>
      <c r="AX701" s="1645"/>
      <c r="AY701" s="1645"/>
      <c r="AZ701" s="1645"/>
      <c r="BA701" s="1645"/>
      <c r="BB701" s="1645"/>
      <c r="BC701" s="1645"/>
      <c r="BD701" s="1645"/>
      <c r="BE701" s="1645"/>
      <c r="BF701" s="1645"/>
      <c r="BG701" s="1645"/>
      <c r="BH701" s="1645"/>
      <c r="BI701" s="1645"/>
      <c r="BJ701" s="1645"/>
      <c r="BK701" s="1645"/>
      <c r="BL701" s="1645"/>
      <c r="BM701" s="1645"/>
      <c r="BN701" s="1645"/>
      <c r="BO701" s="1645"/>
      <c r="BP701" s="1645"/>
      <c r="BQ701" s="1645"/>
      <c r="BR701" s="1645"/>
      <c r="BS701" s="1645"/>
      <c r="BT701" s="1645"/>
      <c r="BU701" s="1645"/>
      <c r="BV701" s="1169"/>
      <c r="BW701" s="1169"/>
      <c r="BX701" s="1169"/>
      <c r="BY701" s="1169"/>
      <c r="BZ701" s="1169"/>
      <c r="CA701" s="1169"/>
      <c r="CB701" s="1169"/>
      <c r="CC701" s="1169"/>
      <c r="CD701" s="1169"/>
      <c r="CE701" s="1169"/>
      <c r="CF701" s="1859"/>
    </row>
    <row customHeight="1" ht="11.25" hidden="1">
      <c r="A702" s="1802"/>
      <c r="B702" s="1645"/>
      <c r="C702" s="1645"/>
      <c r="D702" s="2588"/>
      <c r="E702" s="644"/>
      <c r="F702" s="644">
        <v>0</v>
      </c>
      <c r="G702" s="644"/>
      <c r="H702" s="644"/>
      <c r="I702" s="644"/>
      <c r="J702" s="644"/>
      <c r="K702" s="644"/>
      <c r="L702" s="644"/>
      <c r="M702" s="644"/>
      <c r="N702" s="644"/>
      <c r="O702" s="644"/>
      <c r="P702" s="644"/>
      <c r="Q702" s="644"/>
      <c r="R702" s="644"/>
      <c r="S702" s="645"/>
      <c r="T702" s="727"/>
      <c r="U702" s="2383"/>
      <c r="V702" s="2383"/>
      <c r="W702" s="1645"/>
      <c r="X702" s="1645"/>
      <c r="Y702" s="1645"/>
      <c r="Z702" s="1645"/>
      <c r="AA702" s="1645"/>
      <c r="AB702" s="1169"/>
      <c r="AC702" s="2384"/>
      <c r="AD702" s="638"/>
      <c r="AE702" s="1169"/>
      <c r="AF702" s="1169"/>
      <c r="AG702" s="1645"/>
      <c r="AH702" s="1645"/>
      <c r="AI702" s="1645"/>
      <c r="AJ702" s="1645"/>
      <c r="AK702" s="1645"/>
      <c r="AL702" s="1645"/>
      <c r="AM702" s="1645"/>
      <c r="AN702" s="1645"/>
      <c r="AO702" s="1645"/>
      <c r="AP702" s="1645"/>
      <c r="AQ702" s="1645"/>
      <c r="AR702" s="1645"/>
      <c r="AS702" s="1645"/>
      <c r="AT702" s="1645"/>
      <c r="AU702" s="1645"/>
      <c r="AV702" s="1645"/>
      <c r="AW702" s="1645"/>
      <c r="AX702" s="1645"/>
      <c r="AY702" s="1645"/>
      <c r="AZ702" s="1645"/>
      <c r="BA702" s="1645"/>
      <c r="BB702" s="1645"/>
      <c r="BC702" s="1645"/>
      <c r="BD702" s="1645"/>
      <c r="BE702" s="1645"/>
      <c r="BF702" s="1645"/>
      <c r="BG702" s="1645"/>
      <c r="BH702" s="1645"/>
      <c r="BI702" s="1645"/>
      <c r="BJ702" s="1645"/>
      <c r="BK702" s="1645"/>
      <c r="BL702" s="1645"/>
      <c r="BM702" s="1645"/>
      <c r="BN702" s="1645"/>
      <c r="BO702" s="1645"/>
      <c r="BP702" s="1645"/>
      <c r="BQ702" s="1645"/>
      <c r="BR702" s="1645"/>
      <c r="BS702" s="1645"/>
      <c r="BT702" s="1645"/>
      <c r="BU702" s="1645"/>
      <c r="BV702" s="1645"/>
      <c r="BW702" s="1645"/>
      <c r="BX702" s="1645"/>
      <c r="BY702" s="1645"/>
      <c r="BZ702" s="1645"/>
      <c r="CA702" s="1645"/>
      <c r="CB702" s="1645"/>
      <c r="CC702" s="1645"/>
      <c r="CD702" s="1645"/>
      <c r="CE702" s="1645"/>
      <c r="CF702" s="1859"/>
    </row>
    <row customHeight="1" ht="11.25" hidden="1">
      <c r="A703" s="1815"/>
      <c r="B703" s="1169"/>
      <c r="C703" s="421"/>
      <c r="D703" s="2588"/>
      <c r="E703" s="658" t="s">
        <v>22</v>
      </c>
      <c r="F703" s="1177" t="s">
        <v>22</v>
      </c>
      <c r="G703" s="1177" t="s">
        <v>1088</v>
      </c>
      <c r="H703" s="660" t="s">
        <v>22</v>
      </c>
      <c r="I703" s="660"/>
      <c r="J703" s="660"/>
      <c r="K703" s="660"/>
      <c r="L703" s="660"/>
      <c r="M703" s="660"/>
      <c r="N703" s="660"/>
      <c r="O703" s="660"/>
      <c r="P703" s="660"/>
      <c r="Q703" s="660"/>
      <c r="R703" s="661"/>
      <c r="S703" s="662"/>
      <c r="T703" s="727"/>
      <c r="U703" s="2383"/>
      <c r="V703" s="2383"/>
      <c r="W703" s="1169"/>
      <c r="X703" s="1169"/>
      <c r="Y703" s="1169"/>
      <c r="Z703" s="1169"/>
      <c r="AA703" s="1645"/>
      <c r="AB703" s="1169"/>
      <c r="AC703" s="2384"/>
      <c r="AD703" s="638"/>
      <c r="AE703" s="1169"/>
      <c r="AF703" s="1169"/>
      <c r="AG703" s="1645"/>
      <c r="AH703" s="1645"/>
      <c r="AI703" s="1645"/>
      <c r="AJ703" s="1645"/>
      <c r="AK703" s="1645"/>
      <c r="AL703" s="1645"/>
      <c r="AM703" s="1645"/>
      <c r="AN703" s="1645"/>
      <c r="AO703" s="1645"/>
      <c r="AP703" s="1645"/>
      <c r="AQ703" s="1645"/>
      <c r="AR703" s="1645"/>
      <c r="AS703" s="1645"/>
      <c r="AT703" s="1645"/>
      <c r="AU703" s="1645"/>
      <c r="AV703" s="1645"/>
      <c r="AW703" s="1645"/>
      <c r="AX703" s="1645"/>
      <c r="AY703" s="1645"/>
      <c r="AZ703" s="1645"/>
      <c r="BA703" s="1645"/>
      <c r="BB703" s="1645"/>
      <c r="BC703" s="1645"/>
      <c r="BD703" s="1645"/>
      <c r="BE703" s="1645"/>
      <c r="BF703" s="1645"/>
      <c r="BG703" s="1645"/>
      <c r="BH703" s="1645"/>
      <c r="BI703" s="1645"/>
      <c r="BJ703" s="1645"/>
      <c r="BK703" s="1645"/>
      <c r="BL703" s="1645"/>
      <c r="BM703" s="1645"/>
      <c r="BN703" s="1645"/>
      <c r="BO703" s="1645"/>
      <c r="BP703" s="1645"/>
      <c r="BQ703" s="1645"/>
      <c r="BR703" s="1645"/>
      <c r="BS703" s="1645"/>
      <c r="BT703" s="1645"/>
      <c r="BU703" s="1645"/>
      <c r="BV703" s="1169"/>
      <c r="BW703" s="1169"/>
      <c r="BX703" s="1169"/>
      <c r="BY703" s="1169"/>
      <c r="BZ703" s="1169"/>
      <c r="CA703" s="1169"/>
      <c r="CB703" s="1169"/>
      <c r="CC703" s="1169"/>
      <c r="CD703" s="1169"/>
      <c r="CE703" s="1169"/>
      <c r="CF703" s="1859"/>
    </row>
    <row customHeight="1" ht="5.25" hidden="1">
      <c r="A704" s="1802"/>
      <c r="B704" s="1645"/>
      <c r="C704" s="1645"/>
      <c r="D704" s="2588"/>
      <c r="E704" s="1048"/>
      <c r="F704" s="1048"/>
      <c r="G704" s="1048"/>
      <c r="H704" s="1048"/>
      <c r="I704" s="1048"/>
      <c r="J704" s="1048"/>
      <c r="K704" s="1048"/>
      <c r="L704" s="1048"/>
      <c r="M704" s="1048"/>
      <c r="N704" s="1048"/>
      <c r="O704" s="1048"/>
      <c r="P704" s="1048"/>
      <c r="Q704" s="1049"/>
      <c r="R704" s="1050"/>
      <c r="S704" s="1051"/>
      <c r="T704" s="726" t="s">
        <v>1085</v>
      </c>
      <c r="U704" s="2383">
        <v>1</v>
      </c>
      <c r="V704" s="2383" t="s">
        <v>1048</v>
      </c>
      <c r="W704" s="1645"/>
      <c r="X704" s="1645"/>
      <c r="Y704" s="1645"/>
      <c r="Z704" s="1645"/>
      <c r="AA704" s="1645"/>
      <c r="AB704" s="1645"/>
      <c r="AC704" s="1046"/>
      <c r="AD704" s="1047"/>
      <c r="AE704" s="1645"/>
      <c r="AF704" s="1645"/>
      <c r="AG704" s="1645"/>
      <c r="AH704" s="1645"/>
      <c r="AI704" s="1645"/>
      <c r="AJ704" s="1645"/>
      <c r="AK704" s="1645"/>
      <c r="AL704" s="1645"/>
      <c r="AM704" s="1645"/>
      <c r="AN704" s="1645"/>
      <c r="AO704" s="1645"/>
      <c r="AP704" s="1645"/>
      <c r="AQ704" s="1645"/>
      <c r="AR704" s="1645"/>
      <c r="AS704" s="1645"/>
      <c r="AT704" s="1645"/>
      <c r="AU704" s="1645"/>
      <c r="AV704" s="1645"/>
      <c r="AW704" s="1645"/>
      <c r="AX704" s="1645"/>
      <c r="AY704" s="1645"/>
      <c r="AZ704" s="1645"/>
      <c r="BA704" s="1645"/>
      <c r="BB704" s="1645"/>
      <c r="BC704" s="1645"/>
      <c r="BD704" s="1645"/>
      <c r="BE704" s="1645"/>
      <c r="BF704" s="1645"/>
      <c r="BG704" s="1645"/>
      <c r="BH704" s="1645"/>
      <c r="BI704" s="1645"/>
      <c r="BJ704" s="1645"/>
      <c r="BK704" s="1645"/>
      <c r="BL704" s="1645"/>
      <c r="BM704" s="1645"/>
      <c r="BN704" s="1645"/>
      <c r="BO704" s="1645"/>
      <c r="BP704" s="1645"/>
      <c r="BQ704" s="1645"/>
      <c r="BR704" s="1645"/>
      <c r="BS704" s="1645"/>
      <c r="BT704" s="1645"/>
      <c r="BU704" s="1645"/>
      <c r="BV704" s="1645"/>
      <c r="BW704" s="1645"/>
      <c r="BX704" s="1645"/>
      <c r="BY704" s="1645"/>
      <c r="BZ704" s="1645"/>
      <c r="CA704" s="1645"/>
      <c r="CB704" s="1645"/>
      <c r="CC704" s="1645"/>
      <c r="CD704" s="1645"/>
      <c r="CE704" s="1645"/>
      <c r="CF704" s="1325"/>
    </row>
    <row customHeight="1" ht="5.25" hidden="1">
      <c r="A705" s="1802"/>
      <c r="B705" s="1645"/>
      <c r="C705" s="1645"/>
      <c r="D705" s="2588"/>
      <c r="E705" s="644"/>
      <c r="F705" s="644"/>
      <c r="G705" s="644"/>
      <c r="H705" s="644"/>
      <c r="I705" s="644"/>
      <c r="J705" s="644"/>
      <c r="K705" s="644"/>
      <c r="L705" s="644"/>
      <c r="M705" s="644"/>
      <c r="N705" s="644"/>
      <c r="O705" s="644"/>
      <c r="P705" s="644"/>
      <c r="Q705" s="644"/>
      <c r="R705" s="644"/>
      <c r="S705" s="645"/>
      <c r="T705" s="727"/>
      <c r="U705" s="2383"/>
      <c r="V705" s="2383"/>
      <c r="W705" s="1645"/>
      <c r="X705" s="1645"/>
      <c r="Y705" s="1645"/>
      <c r="Z705" s="1645"/>
      <c r="AA705" s="1645"/>
      <c r="AB705" s="1645"/>
      <c r="AC705" s="1046"/>
      <c r="AD705" s="1047"/>
      <c r="AE705" s="1645"/>
      <c r="AF705" s="1645"/>
      <c r="AG705" s="1645"/>
      <c r="AH705" s="1645"/>
      <c r="AI705" s="1645"/>
      <c r="AJ705" s="1645"/>
      <c r="AK705" s="1645"/>
      <c r="AL705" s="1645"/>
      <c r="AM705" s="1645"/>
      <c r="AN705" s="1645"/>
      <c r="AO705" s="1645"/>
      <c r="AP705" s="1645"/>
      <c r="AQ705" s="1645"/>
      <c r="AR705" s="1645"/>
      <c r="AS705" s="1645"/>
      <c r="AT705" s="1645"/>
      <c r="AU705" s="1645"/>
      <c r="AV705" s="1645"/>
      <c r="AW705" s="1645"/>
      <c r="AX705" s="1645"/>
      <c r="AY705" s="1645"/>
      <c r="AZ705" s="1645"/>
      <c r="BA705" s="1645"/>
      <c r="BB705" s="1645"/>
      <c r="BC705" s="1645"/>
      <c r="BD705" s="1645"/>
      <c r="BE705" s="1645"/>
      <c r="BF705" s="1645"/>
      <c r="BG705" s="1645"/>
      <c r="BH705" s="1645"/>
      <c r="BI705" s="1645"/>
      <c r="BJ705" s="1645"/>
      <c r="BK705" s="1645"/>
      <c r="BL705" s="1645"/>
      <c r="BM705" s="1645"/>
      <c r="BN705" s="1645"/>
      <c r="BO705" s="1645"/>
      <c r="BP705" s="1645"/>
      <c r="BQ705" s="1645"/>
      <c r="BR705" s="1645"/>
      <c r="BS705" s="1645"/>
      <c r="BT705" s="1645"/>
      <c r="BU705" s="1645"/>
      <c r="BV705" s="1645"/>
      <c r="BW705" s="1645"/>
      <c r="BX705" s="1645"/>
      <c r="BY705" s="1645"/>
      <c r="BZ705" s="1645"/>
      <c r="CA705" s="1645"/>
      <c r="CB705" s="1645"/>
      <c r="CC705" s="1645"/>
      <c r="CD705" s="1645"/>
      <c r="CE705" s="1645"/>
      <c r="CF705" s="1325"/>
    </row>
    <row customHeight="1" ht="5.25" hidden="1">
      <c r="A706" s="1802"/>
      <c r="B706" s="1645"/>
      <c r="C706" s="1645"/>
      <c r="D706" s="2589"/>
      <c r="E706" s="1052"/>
      <c r="F706" s="1053"/>
      <c r="G706" s="1053"/>
      <c r="H706" s="1054"/>
      <c r="I706" s="1054"/>
      <c r="J706" s="1054"/>
      <c r="K706" s="1054"/>
      <c r="L706" s="1054"/>
      <c r="M706" s="1054"/>
      <c r="N706" s="1054"/>
      <c r="O706" s="1054"/>
      <c r="P706" s="1054"/>
      <c r="Q706" s="1054"/>
      <c r="R706" s="955"/>
      <c r="S706" s="1055"/>
      <c r="T706" s="727"/>
      <c r="U706" s="2383"/>
      <c r="V706" s="2383"/>
      <c r="W706" s="1645"/>
      <c r="X706" s="1645"/>
      <c r="Y706" s="1645"/>
      <c r="Z706" s="1645"/>
      <c r="AA706" s="1645"/>
      <c r="AB706" s="1645"/>
      <c r="AC706" s="1046"/>
      <c r="AD706" s="1047"/>
      <c r="AE706" s="1645"/>
      <c r="AF706" s="1645"/>
      <c r="AG706" s="1645"/>
      <c r="AH706" s="1645"/>
      <c r="AI706" s="1645"/>
      <c r="AJ706" s="1645"/>
      <c r="AK706" s="1645"/>
      <c r="AL706" s="1645"/>
      <c r="AM706" s="1645"/>
      <c r="AN706" s="1645"/>
      <c r="AO706" s="1645"/>
      <c r="AP706" s="1645"/>
      <c r="AQ706" s="1645"/>
      <c r="AR706" s="1645"/>
      <c r="AS706" s="1645"/>
      <c r="AT706" s="1645"/>
      <c r="AU706" s="1645"/>
      <c r="AV706" s="1645"/>
      <c r="AW706" s="1645"/>
      <c r="AX706" s="1645"/>
      <c r="AY706" s="1645"/>
      <c r="AZ706" s="1645"/>
      <c r="BA706" s="1645"/>
      <c r="BB706" s="1645"/>
      <c r="BC706" s="1645"/>
      <c r="BD706" s="1645"/>
      <c r="BE706" s="1645"/>
      <c r="BF706" s="1645"/>
      <c r="BG706" s="1645"/>
      <c r="BH706" s="1645"/>
      <c r="BI706" s="1645"/>
      <c r="BJ706" s="1645"/>
      <c r="BK706" s="1645"/>
      <c r="BL706" s="1645"/>
      <c r="BM706" s="1645"/>
      <c r="BN706" s="1645"/>
      <c r="BO706" s="1645"/>
      <c r="BP706" s="1645"/>
      <c r="BQ706" s="1645"/>
      <c r="BR706" s="1645"/>
      <c r="BS706" s="1645"/>
      <c r="BT706" s="1645"/>
      <c r="BU706" s="1645"/>
      <c r="BV706" s="1645"/>
      <c r="BW706" s="1645"/>
      <c r="BX706" s="1645"/>
      <c r="BY706" s="1645"/>
      <c r="BZ706" s="1645"/>
      <c r="CA706" s="1645"/>
      <c r="CB706" s="1645"/>
      <c r="CC706" s="1645"/>
      <c r="CD706" s="1645"/>
      <c r="CE706" s="1645"/>
      <c r="CF706" s="1325"/>
    </row>
    <row customHeight="1" ht="15" hidden="1">
      <c r="A707" s="632" t="s">
        <v>376</v>
      </c>
      <c r="B707" s="633"/>
      <c r="C707" s="633" t="s">
        <v>22</v>
      </c>
      <c r="D707" s="2587" t="s">
        <v>1164</v>
      </c>
      <c r="E707" s="2386" t="s">
        <v>196</v>
      </c>
      <c r="F707" s="2387"/>
      <c r="G707" s="2388"/>
      <c r="H707" s="2392" t="str">
        <f>IF(A707="","",INDEX(DIFFERENTIATION_UNMERGE_VD,MATCH(A707,DIFFERENTIATION_ID_DIFF,0)))</f>
        <v>Производство тепловой энергии. Некомбинированная выработка</v>
      </c>
      <c r="I707" s="2392"/>
      <c r="J707" s="2392"/>
      <c r="K707" s="2392"/>
      <c r="L707" s="2392"/>
      <c r="M707" s="2392"/>
      <c r="N707" s="2392"/>
      <c r="O707" s="2392"/>
      <c r="P707" s="2392"/>
      <c r="Q707" s="2392"/>
      <c r="R707" s="2392"/>
      <c r="S707" s="728"/>
      <c r="T707" s="725"/>
      <c r="U707" s="634"/>
      <c r="V707" s="634"/>
      <c r="W707" s="635"/>
      <c r="X707" s="635"/>
      <c r="Y707" s="635"/>
      <c r="Z707" s="635"/>
      <c r="AA707" s="636"/>
      <c r="AB707" s="637"/>
      <c r="AC707" s="2384"/>
      <c r="AD707" s="638"/>
      <c r="AE707" s="639" t="s">
        <v>22</v>
      </c>
      <c r="AF707" s="639"/>
      <c r="AG707" s="640" t="s">
        <v>1082</v>
      </c>
      <c r="AH707" s="641">
        <v>3</v>
      </c>
      <c r="AI707" s="634"/>
      <c r="AJ707" s="634"/>
      <c r="AK707" s="634"/>
      <c r="AL707" s="634"/>
      <c r="AM707" s="634"/>
      <c r="AN707" s="634"/>
      <c r="AO707" s="634"/>
      <c r="AP707" s="634"/>
      <c r="AQ707" s="634"/>
      <c r="AR707" s="634"/>
      <c r="AS707" s="634"/>
      <c r="AT707" s="634"/>
      <c r="AU707" s="634"/>
      <c r="AV707" s="634"/>
      <c r="AW707" s="634"/>
      <c r="AX707" s="634"/>
      <c r="AY707" s="634"/>
      <c r="AZ707" s="634"/>
      <c r="BA707" s="634"/>
      <c r="BB707" s="634"/>
      <c r="BC707" s="634"/>
      <c r="BD707" s="634"/>
      <c r="BE707" s="634"/>
      <c r="BF707" s="634"/>
      <c r="BG707" s="634"/>
      <c r="BH707" s="634"/>
      <c r="BI707" s="634"/>
      <c r="BJ707" s="634"/>
      <c r="BK707" s="634"/>
      <c r="BL707" s="634"/>
      <c r="BM707" s="634"/>
      <c r="BN707" s="634"/>
      <c r="BO707" s="634"/>
      <c r="BP707" s="634"/>
      <c r="BQ707" s="634"/>
      <c r="BR707" s="634"/>
      <c r="BS707" s="634"/>
      <c r="BT707" s="634"/>
      <c r="BU707" s="634"/>
      <c r="BV707" s="635"/>
      <c r="BW707" s="635"/>
      <c r="BX707" s="635"/>
      <c r="BY707" s="635"/>
      <c r="BZ707" s="635"/>
      <c r="CA707" s="635"/>
      <c r="CB707" s="635"/>
      <c r="CC707" s="635"/>
      <c r="CD707" s="635"/>
      <c r="CE707" s="635"/>
      <c r="CF707" s="1859"/>
    </row>
    <row customHeight="1" ht="15" hidden="1">
      <c r="A708" s="632"/>
      <c r="B708" s="633"/>
      <c r="C708" s="633"/>
      <c r="D708" s="2588"/>
      <c r="E708" s="2386" t="s">
        <v>1037</v>
      </c>
      <c r="F708" s="2387"/>
      <c r="G708" s="2388"/>
      <c r="H708" s="2392" t="str">
        <f>IF(A707="","",INDEX(DIFFERENTIATION_UNMERGE_AREA,MATCH(A707,DIFFERENTIATION_ID_DIFF,0)))</f>
        <v>Территория 7</v>
      </c>
      <c r="I708" s="2392"/>
      <c r="J708" s="2392"/>
      <c r="K708" s="2392"/>
      <c r="L708" s="2392"/>
      <c r="M708" s="2392"/>
      <c r="N708" s="2392"/>
      <c r="O708" s="2392"/>
      <c r="P708" s="2392"/>
      <c r="Q708" s="2392"/>
      <c r="R708" s="2392"/>
      <c r="S708" s="728"/>
      <c r="T708" s="725"/>
      <c r="U708" s="634"/>
      <c r="V708" s="634"/>
      <c r="W708" s="635"/>
      <c r="X708" s="635"/>
      <c r="Y708" s="635"/>
      <c r="Z708" s="635"/>
      <c r="AA708" s="636"/>
      <c r="AB708" s="637"/>
      <c r="AC708" s="2384"/>
      <c r="AD708" s="638"/>
      <c r="AE708" s="639"/>
      <c r="AF708" s="639"/>
      <c r="AG708" s="640"/>
      <c r="AH708" s="641"/>
      <c r="AI708" s="634"/>
      <c r="AJ708" s="634"/>
      <c r="AK708" s="634"/>
      <c r="AL708" s="634"/>
      <c r="AM708" s="634"/>
      <c r="AN708" s="634"/>
      <c r="AO708" s="634"/>
      <c r="AP708" s="634"/>
      <c r="AQ708" s="634"/>
      <c r="AR708" s="634"/>
      <c r="AS708" s="634"/>
      <c r="AT708" s="634"/>
      <c r="AU708" s="634"/>
      <c r="AV708" s="634"/>
      <c r="AW708" s="634"/>
      <c r="AX708" s="634"/>
      <c r="AY708" s="634"/>
      <c r="AZ708" s="634"/>
      <c r="BA708" s="634"/>
      <c r="BB708" s="634"/>
      <c r="BC708" s="634"/>
      <c r="BD708" s="634"/>
      <c r="BE708" s="634"/>
      <c r="BF708" s="634"/>
      <c r="BG708" s="634"/>
      <c r="BH708" s="634"/>
      <c r="BI708" s="634"/>
      <c r="BJ708" s="634"/>
      <c r="BK708" s="634"/>
      <c r="BL708" s="634"/>
      <c r="BM708" s="634"/>
      <c r="BN708" s="634"/>
      <c r="BO708" s="634"/>
      <c r="BP708" s="634"/>
      <c r="BQ708" s="634"/>
      <c r="BR708" s="634"/>
      <c r="BS708" s="634"/>
      <c r="BT708" s="634"/>
      <c r="BU708" s="634"/>
      <c r="BV708" s="635"/>
      <c r="BW708" s="635"/>
      <c r="BX708" s="635"/>
      <c r="BY708" s="635"/>
      <c r="BZ708" s="635"/>
      <c r="CA708" s="635"/>
      <c r="CB708" s="635"/>
      <c r="CC708" s="635"/>
      <c r="CD708" s="635"/>
      <c r="CE708" s="635"/>
      <c r="CF708" s="1859"/>
    </row>
    <row customHeight="1" ht="15" hidden="1">
      <c r="A709" s="632"/>
      <c r="B709" s="633"/>
      <c r="C709" s="633"/>
      <c r="D709" s="2588"/>
      <c r="E709" s="2386" t="s">
        <v>1038</v>
      </c>
      <c r="F709" s="2387"/>
      <c r="G709" s="2388"/>
      <c r="H709" s="2392" t="str">
        <f>IF(A707="","",INDEX(DIFFERENTIATION_UNMERGE_SYSTEM,MATCH(A707,DIFFERENTIATION_ID_DIFF,0)))</f>
        <v>с. Преображенка, ул. Тополинаяя, 15, котельная № 4-43</v>
      </c>
      <c r="I709" s="2392"/>
      <c r="J709" s="2392"/>
      <c r="K709" s="2392"/>
      <c r="L709" s="2392"/>
      <c r="M709" s="2392"/>
      <c r="N709" s="2392"/>
      <c r="O709" s="2392"/>
      <c r="P709" s="2392"/>
      <c r="Q709" s="2392"/>
      <c r="R709" s="2392"/>
      <c r="S709" s="728"/>
      <c r="T709" s="725"/>
      <c r="U709" s="634"/>
      <c r="V709" s="634"/>
      <c r="W709" s="635"/>
      <c r="X709" s="635"/>
      <c r="Y709" s="635"/>
      <c r="Z709" s="635"/>
      <c r="AA709" s="636"/>
      <c r="AB709" s="637"/>
      <c r="AC709" s="2384"/>
      <c r="AD709" s="638"/>
      <c r="AE709" s="639"/>
      <c r="AF709" s="639"/>
      <c r="AG709" s="640"/>
      <c r="AH709" s="641"/>
      <c r="AI709" s="634"/>
      <c r="AJ709" s="634"/>
      <c r="AK709" s="634"/>
      <c r="AL709" s="634"/>
      <c r="AM709" s="634"/>
      <c r="AN709" s="634"/>
      <c r="AO709" s="634"/>
      <c r="AP709" s="634"/>
      <c r="AQ709" s="634"/>
      <c r="AR709" s="634"/>
      <c r="AS709" s="634"/>
      <c r="AT709" s="634"/>
      <c r="AU709" s="634"/>
      <c r="AV709" s="634"/>
      <c r="AW709" s="634"/>
      <c r="AX709" s="634"/>
      <c r="AY709" s="634"/>
      <c r="AZ709" s="634"/>
      <c r="BA709" s="634"/>
      <c r="BB709" s="634"/>
      <c r="BC709" s="634"/>
      <c r="BD709" s="634"/>
      <c r="BE709" s="634"/>
      <c r="BF709" s="634"/>
      <c r="BG709" s="634"/>
      <c r="BH709" s="634"/>
      <c r="BI709" s="634"/>
      <c r="BJ709" s="634"/>
      <c r="BK709" s="634"/>
      <c r="BL709" s="634"/>
      <c r="BM709" s="634"/>
      <c r="BN709" s="634"/>
      <c r="BO709" s="634"/>
      <c r="BP709" s="634"/>
      <c r="BQ709" s="634"/>
      <c r="BR709" s="634"/>
      <c r="BS709" s="634"/>
      <c r="BT709" s="634"/>
      <c r="BU709" s="634"/>
      <c r="BV709" s="635"/>
      <c r="BW709" s="635"/>
      <c r="BX709" s="635"/>
      <c r="BY709" s="635"/>
      <c r="BZ709" s="635"/>
      <c r="CA709" s="635"/>
      <c r="CB709" s="635"/>
      <c r="CC709" s="635"/>
      <c r="CD709" s="635"/>
      <c r="CE709" s="635"/>
      <c r="CF709" s="1859"/>
    </row>
    <row customHeight="1" ht="24.75" hidden="1">
      <c r="A710" s="1815"/>
      <c r="B710" s="1169"/>
      <c r="C710" s="421"/>
      <c r="D710" s="2588"/>
      <c r="E710" s="2385" t="s">
        <v>1083</v>
      </c>
      <c r="F710" s="2385"/>
      <c r="G710" s="2385"/>
      <c r="H710" s="2385"/>
      <c r="I710" s="2385"/>
      <c r="J710" s="2385"/>
      <c r="K710" s="2385"/>
      <c r="L710" s="2385"/>
      <c r="M710" s="2385"/>
      <c r="N710" s="2385"/>
      <c r="O710" s="2385"/>
      <c r="P710" s="2385"/>
      <c r="Q710" s="567">
        <f>SUMIF(T711:T712,"i",Q711:Q712)</f>
        <v>0</v>
      </c>
      <c r="R710" s="1026"/>
      <c r="S710" s="1807" t="s">
        <v>1084</v>
      </c>
      <c r="T710" s="726" t="s">
        <v>1085</v>
      </c>
      <c r="U710" s="2383">
        <v>1</v>
      </c>
      <c r="V710" s="2383" t="s">
        <v>1048</v>
      </c>
      <c r="W710" s="1169"/>
      <c r="X710" s="1169"/>
      <c r="Y710" s="1169"/>
      <c r="Z710" s="1169"/>
      <c r="AA710" s="1645"/>
      <c r="AB710" s="1169"/>
      <c r="AC710" s="2384"/>
      <c r="AD710" s="638"/>
      <c r="AE710" s="1169"/>
      <c r="AF710" s="1169"/>
      <c r="AG710" s="1645"/>
      <c r="AH710" s="1645"/>
      <c r="AI710" s="1645"/>
      <c r="AJ710" s="1645"/>
      <c r="AK710" s="1645"/>
      <c r="AL710" s="1645"/>
      <c r="AM710" s="1645"/>
      <c r="AN710" s="1645"/>
      <c r="AO710" s="1645"/>
      <c r="AP710" s="1645"/>
      <c r="AQ710" s="1645"/>
      <c r="AR710" s="1645"/>
      <c r="AS710" s="1645"/>
      <c r="AT710" s="1645"/>
      <c r="AU710" s="1645"/>
      <c r="AV710" s="1645"/>
      <c r="AW710" s="1645"/>
      <c r="AX710" s="1645"/>
      <c r="AY710" s="1645"/>
      <c r="AZ710" s="1645"/>
      <c r="BA710" s="1645"/>
      <c r="BB710" s="1645"/>
      <c r="BC710" s="1645"/>
      <c r="BD710" s="1645"/>
      <c r="BE710" s="1645"/>
      <c r="BF710" s="1645"/>
      <c r="BG710" s="1645"/>
      <c r="BH710" s="1645"/>
      <c r="BI710" s="1645"/>
      <c r="BJ710" s="1645"/>
      <c r="BK710" s="1645"/>
      <c r="BL710" s="1645"/>
      <c r="BM710" s="1645"/>
      <c r="BN710" s="1645"/>
      <c r="BO710" s="1645"/>
      <c r="BP710" s="1645"/>
      <c r="BQ710" s="1645"/>
      <c r="BR710" s="1645"/>
      <c r="BS710" s="1645"/>
      <c r="BT710" s="1645"/>
      <c r="BU710" s="1645"/>
      <c r="BV710" s="1169"/>
      <c r="BW710" s="1169"/>
      <c r="BX710" s="1169"/>
      <c r="BY710" s="1169"/>
      <c r="BZ710" s="1169"/>
      <c r="CA710" s="1169"/>
      <c r="CB710" s="1169"/>
      <c r="CC710" s="1169"/>
      <c r="CD710" s="1169"/>
      <c r="CE710" s="1169"/>
      <c r="CF710" s="1859"/>
    </row>
    <row customHeight="1" ht="11.25" hidden="1">
      <c r="A711" s="1802"/>
      <c r="B711" s="1645"/>
      <c r="C711" s="1645"/>
      <c r="D711" s="2588"/>
      <c r="E711" s="644"/>
      <c r="F711" s="644">
        <v>0</v>
      </c>
      <c r="G711" s="644"/>
      <c r="H711" s="644"/>
      <c r="I711" s="644"/>
      <c r="J711" s="644"/>
      <c r="K711" s="644"/>
      <c r="L711" s="644"/>
      <c r="M711" s="644"/>
      <c r="N711" s="644"/>
      <c r="O711" s="644"/>
      <c r="P711" s="644"/>
      <c r="Q711" s="644"/>
      <c r="R711" s="644"/>
      <c r="S711" s="645"/>
      <c r="T711" s="727"/>
      <c r="U711" s="2383"/>
      <c r="V711" s="2383"/>
      <c r="W711" s="1645"/>
      <c r="X711" s="1645"/>
      <c r="Y711" s="1645"/>
      <c r="Z711" s="1645"/>
      <c r="AA711" s="1645"/>
      <c r="AB711" s="1169"/>
      <c r="AC711" s="2384"/>
      <c r="AD711" s="638"/>
      <c r="AE711" s="1169"/>
      <c r="AF711" s="1169"/>
      <c r="AG711" s="1645"/>
      <c r="AH711" s="1645"/>
      <c r="AI711" s="1645"/>
      <c r="AJ711" s="1645"/>
      <c r="AK711" s="1645"/>
      <c r="AL711" s="1645"/>
      <c r="AM711" s="1645"/>
      <c r="AN711" s="1645"/>
      <c r="AO711" s="1645"/>
      <c r="AP711" s="1645"/>
      <c r="AQ711" s="1645"/>
      <c r="AR711" s="1645"/>
      <c r="AS711" s="1645"/>
      <c r="AT711" s="1645"/>
      <c r="AU711" s="1645"/>
      <c r="AV711" s="1645"/>
      <c r="AW711" s="1645"/>
      <c r="AX711" s="1645"/>
      <c r="AY711" s="1645"/>
      <c r="AZ711" s="1645"/>
      <c r="BA711" s="1645"/>
      <c r="BB711" s="1645"/>
      <c r="BC711" s="1645"/>
      <c r="BD711" s="1645"/>
      <c r="BE711" s="1645"/>
      <c r="BF711" s="1645"/>
      <c r="BG711" s="1645"/>
      <c r="BH711" s="1645"/>
      <c r="BI711" s="1645"/>
      <c r="BJ711" s="1645"/>
      <c r="BK711" s="1645"/>
      <c r="BL711" s="1645"/>
      <c r="BM711" s="1645"/>
      <c r="BN711" s="1645"/>
      <c r="BO711" s="1645"/>
      <c r="BP711" s="1645"/>
      <c r="BQ711" s="1645"/>
      <c r="BR711" s="1645"/>
      <c r="BS711" s="1645"/>
      <c r="BT711" s="1645"/>
      <c r="BU711" s="1645"/>
      <c r="BV711" s="1645"/>
      <c r="BW711" s="1645"/>
      <c r="BX711" s="1645"/>
      <c r="BY711" s="1645"/>
      <c r="BZ711" s="1645"/>
      <c r="CA711" s="1645"/>
      <c r="CB711" s="1645"/>
      <c r="CC711" s="1645"/>
      <c r="CD711" s="1645"/>
      <c r="CE711" s="1645"/>
      <c r="CF711" s="1859"/>
    </row>
    <row customHeight="1" ht="11.25" hidden="1">
      <c r="A712" s="1815"/>
      <c r="B712" s="1169"/>
      <c r="C712" s="421"/>
      <c r="D712" s="2588"/>
      <c r="E712" s="658" t="s">
        <v>22</v>
      </c>
      <c r="F712" s="1177" t="s">
        <v>22</v>
      </c>
      <c r="G712" s="1177" t="s">
        <v>1088</v>
      </c>
      <c r="H712" s="660" t="s">
        <v>22</v>
      </c>
      <c r="I712" s="660"/>
      <c r="J712" s="660"/>
      <c r="K712" s="660"/>
      <c r="L712" s="660"/>
      <c r="M712" s="660"/>
      <c r="N712" s="660"/>
      <c r="O712" s="660"/>
      <c r="P712" s="660"/>
      <c r="Q712" s="660"/>
      <c r="R712" s="661"/>
      <c r="S712" s="662"/>
      <c r="T712" s="727"/>
      <c r="U712" s="2383"/>
      <c r="V712" s="2383"/>
      <c r="W712" s="1169"/>
      <c r="X712" s="1169"/>
      <c r="Y712" s="1169"/>
      <c r="Z712" s="1169"/>
      <c r="AA712" s="1645"/>
      <c r="AB712" s="1169"/>
      <c r="AC712" s="2384"/>
      <c r="AD712" s="638"/>
      <c r="AE712" s="1169"/>
      <c r="AF712" s="1169"/>
      <c r="AG712" s="1645"/>
      <c r="AH712" s="1645"/>
      <c r="AI712" s="1645"/>
      <c r="AJ712" s="1645"/>
      <c r="AK712" s="1645"/>
      <c r="AL712" s="1645"/>
      <c r="AM712" s="1645"/>
      <c r="AN712" s="1645"/>
      <c r="AO712" s="1645"/>
      <c r="AP712" s="1645"/>
      <c r="AQ712" s="1645"/>
      <c r="AR712" s="1645"/>
      <c r="AS712" s="1645"/>
      <c r="AT712" s="1645"/>
      <c r="AU712" s="1645"/>
      <c r="AV712" s="1645"/>
      <c r="AW712" s="1645"/>
      <c r="AX712" s="1645"/>
      <c r="AY712" s="1645"/>
      <c r="AZ712" s="1645"/>
      <c r="BA712" s="1645"/>
      <c r="BB712" s="1645"/>
      <c r="BC712" s="1645"/>
      <c r="BD712" s="1645"/>
      <c r="BE712" s="1645"/>
      <c r="BF712" s="1645"/>
      <c r="BG712" s="1645"/>
      <c r="BH712" s="1645"/>
      <c r="BI712" s="1645"/>
      <c r="BJ712" s="1645"/>
      <c r="BK712" s="1645"/>
      <c r="BL712" s="1645"/>
      <c r="BM712" s="1645"/>
      <c r="BN712" s="1645"/>
      <c r="BO712" s="1645"/>
      <c r="BP712" s="1645"/>
      <c r="BQ712" s="1645"/>
      <c r="BR712" s="1645"/>
      <c r="BS712" s="1645"/>
      <c r="BT712" s="1645"/>
      <c r="BU712" s="1645"/>
      <c r="BV712" s="1169"/>
      <c r="BW712" s="1169"/>
      <c r="BX712" s="1169"/>
      <c r="BY712" s="1169"/>
      <c r="BZ712" s="1169"/>
      <c r="CA712" s="1169"/>
      <c r="CB712" s="1169"/>
      <c r="CC712" s="1169"/>
      <c r="CD712" s="1169"/>
      <c r="CE712" s="1169"/>
      <c r="CF712" s="1859"/>
    </row>
    <row customHeight="1" ht="5.25" hidden="1">
      <c r="A713" s="1802"/>
      <c r="B713" s="1645"/>
      <c r="C713" s="1645"/>
      <c r="D713" s="2588"/>
      <c r="E713" s="1048"/>
      <c r="F713" s="1048"/>
      <c r="G713" s="1048"/>
      <c r="H713" s="1048"/>
      <c r="I713" s="1048"/>
      <c r="J713" s="1048"/>
      <c r="K713" s="1048"/>
      <c r="L713" s="1048"/>
      <c r="M713" s="1048"/>
      <c r="N713" s="1048"/>
      <c r="O713" s="1048"/>
      <c r="P713" s="1048"/>
      <c r="Q713" s="1049"/>
      <c r="R713" s="1050"/>
      <c r="S713" s="1051"/>
      <c r="T713" s="726" t="s">
        <v>1085</v>
      </c>
      <c r="U713" s="2383">
        <v>1</v>
      </c>
      <c r="V713" s="2383" t="s">
        <v>1048</v>
      </c>
      <c r="W713" s="1645"/>
      <c r="X713" s="1645"/>
      <c r="Y713" s="1645"/>
      <c r="Z713" s="1645"/>
      <c r="AA713" s="1645"/>
      <c r="AB713" s="1645"/>
      <c r="AC713" s="1046"/>
      <c r="AD713" s="1047"/>
      <c r="AE713" s="1645"/>
      <c r="AF713" s="1645"/>
      <c r="AG713" s="1645"/>
      <c r="AH713" s="1645"/>
      <c r="AI713" s="1645"/>
      <c r="AJ713" s="1645"/>
      <c r="AK713" s="1645"/>
      <c r="AL713" s="1645"/>
      <c r="AM713" s="1645"/>
      <c r="AN713" s="1645"/>
      <c r="AO713" s="1645"/>
      <c r="AP713" s="1645"/>
      <c r="AQ713" s="1645"/>
      <c r="AR713" s="1645"/>
      <c r="AS713" s="1645"/>
      <c r="AT713" s="1645"/>
      <c r="AU713" s="1645"/>
      <c r="AV713" s="1645"/>
      <c r="AW713" s="1645"/>
      <c r="AX713" s="1645"/>
      <c r="AY713" s="1645"/>
      <c r="AZ713" s="1645"/>
      <c r="BA713" s="1645"/>
      <c r="BB713" s="1645"/>
      <c r="BC713" s="1645"/>
      <c r="BD713" s="1645"/>
      <c r="BE713" s="1645"/>
      <c r="BF713" s="1645"/>
      <c r="BG713" s="1645"/>
      <c r="BH713" s="1645"/>
      <c r="BI713" s="1645"/>
      <c r="BJ713" s="1645"/>
      <c r="BK713" s="1645"/>
      <c r="BL713" s="1645"/>
      <c r="BM713" s="1645"/>
      <c r="BN713" s="1645"/>
      <c r="BO713" s="1645"/>
      <c r="BP713" s="1645"/>
      <c r="BQ713" s="1645"/>
      <c r="BR713" s="1645"/>
      <c r="BS713" s="1645"/>
      <c r="BT713" s="1645"/>
      <c r="BU713" s="1645"/>
      <c r="BV713" s="1645"/>
      <c r="BW713" s="1645"/>
      <c r="BX713" s="1645"/>
      <c r="BY713" s="1645"/>
      <c r="BZ713" s="1645"/>
      <c r="CA713" s="1645"/>
      <c r="CB713" s="1645"/>
      <c r="CC713" s="1645"/>
      <c r="CD713" s="1645"/>
      <c r="CE713" s="1645"/>
      <c r="CF713" s="1325"/>
    </row>
    <row customHeight="1" ht="5.25" hidden="1">
      <c r="A714" s="1802"/>
      <c r="B714" s="1645"/>
      <c r="C714" s="1645"/>
      <c r="D714" s="2588"/>
      <c r="E714" s="644"/>
      <c r="F714" s="644"/>
      <c r="G714" s="644"/>
      <c r="H714" s="644"/>
      <c r="I714" s="644"/>
      <c r="J714" s="644"/>
      <c r="K714" s="644"/>
      <c r="L714" s="644"/>
      <c r="M714" s="644"/>
      <c r="N714" s="644"/>
      <c r="O714" s="644"/>
      <c r="P714" s="644"/>
      <c r="Q714" s="644"/>
      <c r="R714" s="644"/>
      <c r="S714" s="645"/>
      <c r="T714" s="727"/>
      <c r="U714" s="2383"/>
      <c r="V714" s="2383"/>
      <c r="W714" s="1645"/>
      <c r="X714" s="1645"/>
      <c r="Y714" s="1645"/>
      <c r="Z714" s="1645"/>
      <c r="AA714" s="1645"/>
      <c r="AB714" s="1645"/>
      <c r="AC714" s="1046"/>
      <c r="AD714" s="1047"/>
      <c r="AE714" s="1645"/>
      <c r="AF714" s="1645"/>
      <c r="AG714" s="1645"/>
      <c r="AH714" s="1645"/>
      <c r="AI714" s="1645"/>
      <c r="AJ714" s="1645"/>
      <c r="AK714" s="1645"/>
      <c r="AL714" s="1645"/>
      <c r="AM714" s="1645"/>
      <c r="AN714" s="1645"/>
      <c r="AO714" s="1645"/>
      <c r="AP714" s="1645"/>
      <c r="AQ714" s="1645"/>
      <c r="AR714" s="1645"/>
      <c r="AS714" s="1645"/>
      <c r="AT714" s="1645"/>
      <c r="AU714" s="1645"/>
      <c r="AV714" s="1645"/>
      <c r="AW714" s="1645"/>
      <c r="AX714" s="1645"/>
      <c r="AY714" s="1645"/>
      <c r="AZ714" s="1645"/>
      <c r="BA714" s="1645"/>
      <c r="BB714" s="1645"/>
      <c r="BC714" s="1645"/>
      <c r="BD714" s="1645"/>
      <c r="BE714" s="1645"/>
      <c r="BF714" s="1645"/>
      <c r="BG714" s="1645"/>
      <c r="BH714" s="1645"/>
      <c r="BI714" s="1645"/>
      <c r="BJ714" s="1645"/>
      <c r="BK714" s="1645"/>
      <c r="BL714" s="1645"/>
      <c r="BM714" s="1645"/>
      <c r="BN714" s="1645"/>
      <c r="BO714" s="1645"/>
      <c r="BP714" s="1645"/>
      <c r="BQ714" s="1645"/>
      <c r="BR714" s="1645"/>
      <c r="BS714" s="1645"/>
      <c r="BT714" s="1645"/>
      <c r="BU714" s="1645"/>
      <c r="BV714" s="1645"/>
      <c r="BW714" s="1645"/>
      <c r="BX714" s="1645"/>
      <c r="BY714" s="1645"/>
      <c r="BZ714" s="1645"/>
      <c r="CA714" s="1645"/>
      <c r="CB714" s="1645"/>
      <c r="CC714" s="1645"/>
      <c r="CD714" s="1645"/>
      <c r="CE714" s="1645"/>
      <c r="CF714" s="1325"/>
    </row>
    <row customHeight="1" ht="5.25" hidden="1">
      <c r="A715" s="1802"/>
      <c r="B715" s="1645"/>
      <c r="C715" s="1645"/>
      <c r="D715" s="2589"/>
      <c r="E715" s="1052"/>
      <c r="F715" s="1053"/>
      <c r="G715" s="1053"/>
      <c r="H715" s="1054"/>
      <c r="I715" s="1054"/>
      <c r="J715" s="1054"/>
      <c r="K715" s="1054"/>
      <c r="L715" s="1054"/>
      <c r="M715" s="1054"/>
      <c r="N715" s="1054"/>
      <c r="O715" s="1054"/>
      <c r="P715" s="1054"/>
      <c r="Q715" s="1054"/>
      <c r="R715" s="955"/>
      <c r="S715" s="1055"/>
      <c r="T715" s="727"/>
      <c r="U715" s="2383"/>
      <c r="V715" s="2383"/>
      <c r="W715" s="1645"/>
      <c r="X715" s="1645"/>
      <c r="Y715" s="1645"/>
      <c r="Z715" s="1645"/>
      <c r="AA715" s="1645"/>
      <c r="AB715" s="1645"/>
      <c r="AC715" s="1046"/>
      <c r="AD715" s="1047"/>
      <c r="AE715" s="1645"/>
      <c r="AF715" s="1645"/>
      <c r="AG715" s="1645"/>
      <c r="AH715" s="1645"/>
      <c r="AI715" s="1645"/>
      <c r="AJ715" s="1645"/>
      <c r="AK715" s="1645"/>
      <c r="AL715" s="1645"/>
      <c r="AM715" s="1645"/>
      <c r="AN715" s="1645"/>
      <c r="AO715" s="1645"/>
      <c r="AP715" s="1645"/>
      <c r="AQ715" s="1645"/>
      <c r="AR715" s="1645"/>
      <c r="AS715" s="1645"/>
      <c r="AT715" s="1645"/>
      <c r="AU715" s="1645"/>
      <c r="AV715" s="1645"/>
      <c r="AW715" s="1645"/>
      <c r="AX715" s="1645"/>
      <c r="AY715" s="1645"/>
      <c r="AZ715" s="1645"/>
      <c r="BA715" s="1645"/>
      <c r="BB715" s="1645"/>
      <c r="BC715" s="1645"/>
      <c r="BD715" s="1645"/>
      <c r="BE715" s="1645"/>
      <c r="BF715" s="1645"/>
      <c r="BG715" s="1645"/>
      <c r="BH715" s="1645"/>
      <c r="BI715" s="1645"/>
      <c r="BJ715" s="1645"/>
      <c r="BK715" s="1645"/>
      <c r="BL715" s="1645"/>
      <c r="BM715" s="1645"/>
      <c r="BN715" s="1645"/>
      <c r="BO715" s="1645"/>
      <c r="BP715" s="1645"/>
      <c r="BQ715" s="1645"/>
      <c r="BR715" s="1645"/>
      <c r="BS715" s="1645"/>
      <c r="BT715" s="1645"/>
      <c r="BU715" s="1645"/>
      <c r="BV715" s="1645"/>
      <c r="BW715" s="1645"/>
      <c r="BX715" s="1645"/>
      <c r="BY715" s="1645"/>
      <c r="BZ715" s="1645"/>
      <c r="CA715" s="1645"/>
      <c r="CB715" s="1645"/>
      <c r="CC715" s="1645"/>
      <c r="CD715" s="1645"/>
      <c r="CE715" s="1645"/>
      <c r="CF715" s="1325"/>
    </row>
    <row customHeight="1" ht="15" hidden="1">
      <c r="A716" s="632" t="s">
        <v>379</v>
      </c>
      <c r="B716" s="633"/>
      <c r="C716" s="633" t="s">
        <v>22</v>
      </c>
      <c r="D716" s="2587" t="s">
        <v>1165</v>
      </c>
      <c r="E716" s="2386" t="s">
        <v>196</v>
      </c>
      <c r="F716" s="2387"/>
      <c r="G716" s="2388"/>
      <c r="H716" s="2392" t="str">
        <f>IF(A716="","",INDEX(DIFFERENTIATION_UNMERGE_VD,MATCH(A716,DIFFERENTIATION_ID_DIFF,0)))</f>
        <v>Производство тепловой энергии. Некомбинированная выработка</v>
      </c>
      <c r="I716" s="2392"/>
      <c r="J716" s="2392"/>
      <c r="K716" s="2392"/>
      <c r="L716" s="2392"/>
      <c r="M716" s="2392"/>
      <c r="N716" s="2392"/>
      <c r="O716" s="2392"/>
      <c r="P716" s="2392"/>
      <c r="Q716" s="2392"/>
      <c r="R716" s="2392"/>
      <c r="S716" s="728"/>
      <c r="T716" s="725"/>
      <c r="U716" s="634"/>
      <c r="V716" s="634"/>
      <c r="W716" s="635"/>
      <c r="X716" s="635"/>
      <c r="Y716" s="635"/>
      <c r="Z716" s="635"/>
      <c r="AA716" s="636"/>
      <c r="AB716" s="637"/>
      <c r="AC716" s="2384"/>
      <c r="AD716" s="638"/>
      <c r="AE716" s="639" t="s">
        <v>22</v>
      </c>
      <c r="AF716" s="639"/>
      <c r="AG716" s="640" t="s">
        <v>1082</v>
      </c>
      <c r="AH716" s="641">
        <v>3</v>
      </c>
      <c r="AI716" s="634"/>
      <c r="AJ716" s="634"/>
      <c r="AK716" s="634"/>
      <c r="AL716" s="634"/>
      <c r="AM716" s="634"/>
      <c r="AN716" s="634"/>
      <c r="AO716" s="634"/>
      <c r="AP716" s="634"/>
      <c r="AQ716" s="634"/>
      <c r="AR716" s="634"/>
      <c r="AS716" s="634"/>
      <c r="AT716" s="634"/>
      <c r="AU716" s="634"/>
      <c r="AV716" s="634"/>
      <c r="AW716" s="634"/>
      <c r="AX716" s="634"/>
      <c r="AY716" s="634"/>
      <c r="AZ716" s="634"/>
      <c r="BA716" s="634"/>
      <c r="BB716" s="634"/>
      <c r="BC716" s="634"/>
      <c r="BD716" s="634"/>
      <c r="BE716" s="634"/>
      <c r="BF716" s="634"/>
      <c r="BG716" s="634"/>
      <c r="BH716" s="634"/>
      <c r="BI716" s="634"/>
      <c r="BJ716" s="634"/>
      <c r="BK716" s="634"/>
      <c r="BL716" s="634"/>
      <c r="BM716" s="634"/>
      <c r="BN716" s="634"/>
      <c r="BO716" s="634"/>
      <c r="BP716" s="634"/>
      <c r="BQ716" s="634"/>
      <c r="BR716" s="634"/>
      <c r="BS716" s="634"/>
      <c r="BT716" s="634"/>
      <c r="BU716" s="634"/>
      <c r="BV716" s="635"/>
      <c r="BW716" s="635"/>
      <c r="BX716" s="635"/>
      <c r="BY716" s="635"/>
      <c r="BZ716" s="635"/>
      <c r="CA716" s="635"/>
      <c r="CB716" s="635"/>
      <c r="CC716" s="635"/>
      <c r="CD716" s="635"/>
      <c r="CE716" s="635"/>
      <c r="CF716" s="1859"/>
    </row>
    <row customHeight="1" ht="15" hidden="1">
      <c r="A717" s="632"/>
      <c r="B717" s="633"/>
      <c r="C717" s="633"/>
      <c r="D717" s="2588"/>
      <c r="E717" s="2386" t="s">
        <v>1037</v>
      </c>
      <c r="F717" s="2387"/>
      <c r="G717" s="2388"/>
      <c r="H717" s="2392" t="str">
        <f>IF(A716="","",INDEX(DIFFERENTIATION_UNMERGE_AREA,MATCH(A716,DIFFERENTIATION_ID_DIFF,0)))</f>
        <v>Территория 7</v>
      </c>
      <c r="I717" s="2392"/>
      <c r="J717" s="2392"/>
      <c r="K717" s="2392"/>
      <c r="L717" s="2392"/>
      <c r="M717" s="2392"/>
      <c r="N717" s="2392"/>
      <c r="O717" s="2392"/>
      <c r="P717" s="2392"/>
      <c r="Q717" s="2392"/>
      <c r="R717" s="2392"/>
      <c r="S717" s="728"/>
      <c r="T717" s="725"/>
      <c r="U717" s="634"/>
      <c r="V717" s="634"/>
      <c r="W717" s="635"/>
      <c r="X717" s="635"/>
      <c r="Y717" s="635"/>
      <c r="Z717" s="635"/>
      <c r="AA717" s="636"/>
      <c r="AB717" s="637"/>
      <c r="AC717" s="2384"/>
      <c r="AD717" s="638"/>
      <c r="AE717" s="639"/>
      <c r="AF717" s="639"/>
      <c r="AG717" s="640"/>
      <c r="AH717" s="641"/>
      <c r="AI717" s="634"/>
      <c r="AJ717" s="634"/>
      <c r="AK717" s="634"/>
      <c r="AL717" s="634"/>
      <c r="AM717" s="634"/>
      <c r="AN717" s="634"/>
      <c r="AO717" s="634"/>
      <c r="AP717" s="634"/>
      <c r="AQ717" s="634"/>
      <c r="AR717" s="634"/>
      <c r="AS717" s="634"/>
      <c r="AT717" s="634"/>
      <c r="AU717" s="634"/>
      <c r="AV717" s="634"/>
      <c r="AW717" s="634"/>
      <c r="AX717" s="634"/>
      <c r="AY717" s="634"/>
      <c r="AZ717" s="634"/>
      <c r="BA717" s="634"/>
      <c r="BB717" s="634"/>
      <c r="BC717" s="634"/>
      <c r="BD717" s="634"/>
      <c r="BE717" s="634"/>
      <c r="BF717" s="634"/>
      <c r="BG717" s="634"/>
      <c r="BH717" s="634"/>
      <c r="BI717" s="634"/>
      <c r="BJ717" s="634"/>
      <c r="BK717" s="634"/>
      <c r="BL717" s="634"/>
      <c r="BM717" s="634"/>
      <c r="BN717" s="634"/>
      <c r="BO717" s="634"/>
      <c r="BP717" s="634"/>
      <c r="BQ717" s="634"/>
      <c r="BR717" s="634"/>
      <c r="BS717" s="634"/>
      <c r="BT717" s="634"/>
      <c r="BU717" s="634"/>
      <c r="BV717" s="635"/>
      <c r="BW717" s="635"/>
      <c r="BX717" s="635"/>
      <c r="BY717" s="635"/>
      <c r="BZ717" s="635"/>
      <c r="CA717" s="635"/>
      <c r="CB717" s="635"/>
      <c r="CC717" s="635"/>
      <c r="CD717" s="635"/>
      <c r="CE717" s="635"/>
      <c r="CF717" s="1859"/>
    </row>
    <row customHeight="1" ht="15" hidden="1">
      <c r="A718" s="632"/>
      <c r="B718" s="633"/>
      <c r="C718" s="633"/>
      <c r="D718" s="2588"/>
      <c r="E718" s="2386" t="s">
        <v>1038</v>
      </c>
      <c r="F718" s="2387"/>
      <c r="G718" s="2388"/>
      <c r="H718" s="2392" t="str">
        <f>IF(A716="","",INDEX(DIFFERENTIATION_UNMERGE_SYSTEM,MATCH(A716,DIFFERENTIATION_ID_DIFF,0)))</f>
        <v>ст. Звезда, тепловые сети № 4-44</v>
      </c>
      <c r="I718" s="2392"/>
      <c r="J718" s="2392"/>
      <c r="K718" s="2392"/>
      <c r="L718" s="2392"/>
      <c r="M718" s="2392"/>
      <c r="N718" s="2392"/>
      <c r="O718" s="2392"/>
      <c r="P718" s="2392"/>
      <c r="Q718" s="2392"/>
      <c r="R718" s="2392"/>
      <c r="S718" s="728"/>
      <c r="T718" s="725"/>
      <c r="U718" s="634"/>
      <c r="V718" s="634"/>
      <c r="W718" s="635"/>
      <c r="X718" s="635"/>
      <c r="Y718" s="635"/>
      <c r="Z718" s="635"/>
      <c r="AA718" s="636"/>
      <c r="AB718" s="637"/>
      <c r="AC718" s="2384"/>
      <c r="AD718" s="638"/>
      <c r="AE718" s="639"/>
      <c r="AF718" s="639"/>
      <c r="AG718" s="640"/>
      <c r="AH718" s="641"/>
      <c r="AI718" s="634"/>
      <c r="AJ718" s="634"/>
      <c r="AK718" s="634"/>
      <c r="AL718" s="634"/>
      <c r="AM718" s="634"/>
      <c r="AN718" s="634"/>
      <c r="AO718" s="634"/>
      <c r="AP718" s="634"/>
      <c r="AQ718" s="634"/>
      <c r="AR718" s="634"/>
      <c r="AS718" s="634"/>
      <c r="AT718" s="634"/>
      <c r="AU718" s="634"/>
      <c r="AV718" s="634"/>
      <c r="AW718" s="634"/>
      <c r="AX718" s="634"/>
      <c r="AY718" s="634"/>
      <c r="AZ718" s="634"/>
      <c r="BA718" s="634"/>
      <c r="BB718" s="634"/>
      <c r="BC718" s="634"/>
      <c r="BD718" s="634"/>
      <c r="BE718" s="634"/>
      <c r="BF718" s="634"/>
      <c r="BG718" s="634"/>
      <c r="BH718" s="634"/>
      <c r="BI718" s="634"/>
      <c r="BJ718" s="634"/>
      <c r="BK718" s="634"/>
      <c r="BL718" s="634"/>
      <c r="BM718" s="634"/>
      <c r="BN718" s="634"/>
      <c r="BO718" s="634"/>
      <c r="BP718" s="634"/>
      <c r="BQ718" s="634"/>
      <c r="BR718" s="634"/>
      <c r="BS718" s="634"/>
      <c r="BT718" s="634"/>
      <c r="BU718" s="634"/>
      <c r="BV718" s="635"/>
      <c r="BW718" s="635"/>
      <c r="BX718" s="635"/>
      <c r="BY718" s="635"/>
      <c r="BZ718" s="635"/>
      <c r="CA718" s="635"/>
      <c r="CB718" s="635"/>
      <c r="CC718" s="635"/>
      <c r="CD718" s="635"/>
      <c r="CE718" s="635"/>
      <c r="CF718" s="1859"/>
    </row>
    <row customHeight="1" ht="24.75" hidden="1">
      <c r="A719" s="1815"/>
      <c r="B719" s="1169"/>
      <c r="C719" s="421"/>
      <c r="D719" s="2588"/>
      <c r="E719" s="2385" t="s">
        <v>1083</v>
      </c>
      <c r="F719" s="2385"/>
      <c r="G719" s="2385"/>
      <c r="H719" s="2385"/>
      <c r="I719" s="2385"/>
      <c r="J719" s="2385"/>
      <c r="K719" s="2385"/>
      <c r="L719" s="2385"/>
      <c r="M719" s="2385"/>
      <c r="N719" s="2385"/>
      <c r="O719" s="2385"/>
      <c r="P719" s="2385"/>
      <c r="Q719" s="567">
        <f>SUMIF(T720:T721,"i",Q720:Q721)</f>
        <v>0</v>
      </c>
      <c r="R719" s="1026"/>
      <c r="S719" s="1807" t="s">
        <v>1084</v>
      </c>
      <c r="T719" s="726" t="s">
        <v>1085</v>
      </c>
      <c r="U719" s="2383">
        <v>1</v>
      </c>
      <c r="V719" s="2383" t="s">
        <v>1048</v>
      </c>
      <c r="W719" s="1169"/>
      <c r="X719" s="1169"/>
      <c r="Y719" s="1169"/>
      <c r="Z719" s="1169"/>
      <c r="AA719" s="1645"/>
      <c r="AB719" s="1169"/>
      <c r="AC719" s="2384"/>
      <c r="AD719" s="638"/>
      <c r="AE719" s="1169"/>
      <c r="AF719" s="1169"/>
      <c r="AG719" s="1645"/>
      <c r="AH719" s="1645"/>
      <c r="AI719" s="1645"/>
      <c r="AJ719" s="1645"/>
      <c r="AK719" s="1645"/>
      <c r="AL719" s="1645"/>
      <c r="AM719" s="1645"/>
      <c r="AN719" s="1645"/>
      <c r="AO719" s="1645"/>
      <c r="AP719" s="1645"/>
      <c r="AQ719" s="1645"/>
      <c r="AR719" s="1645"/>
      <c r="AS719" s="1645"/>
      <c r="AT719" s="1645"/>
      <c r="AU719" s="1645"/>
      <c r="AV719" s="1645"/>
      <c r="AW719" s="1645"/>
      <c r="AX719" s="1645"/>
      <c r="AY719" s="1645"/>
      <c r="AZ719" s="1645"/>
      <c r="BA719" s="1645"/>
      <c r="BB719" s="1645"/>
      <c r="BC719" s="1645"/>
      <c r="BD719" s="1645"/>
      <c r="BE719" s="1645"/>
      <c r="BF719" s="1645"/>
      <c r="BG719" s="1645"/>
      <c r="BH719" s="1645"/>
      <c r="BI719" s="1645"/>
      <c r="BJ719" s="1645"/>
      <c r="BK719" s="1645"/>
      <c r="BL719" s="1645"/>
      <c r="BM719" s="1645"/>
      <c r="BN719" s="1645"/>
      <c r="BO719" s="1645"/>
      <c r="BP719" s="1645"/>
      <c r="BQ719" s="1645"/>
      <c r="BR719" s="1645"/>
      <c r="BS719" s="1645"/>
      <c r="BT719" s="1645"/>
      <c r="BU719" s="1645"/>
      <c r="BV719" s="1169"/>
      <c r="BW719" s="1169"/>
      <c r="BX719" s="1169"/>
      <c r="BY719" s="1169"/>
      <c r="BZ719" s="1169"/>
      <c r="CA719" s="1169"/>
      <c r="CB719" s="1169"/>
      <c r="CC719" s="1169"/>
      <c r="CD719" s="1169"/>
      <c r="CE719" s="1169"/>
      <c r="CF719" s="1859"/>
    </row>
    <row customHeight="1" ht="11.25" hidden="1">
      <c r="A720" s="1802"/>
      <c r="B720" s="1645"/>
      <c r="C720" s="1645"/>
      <c r="D720" s="2588"/>
      <c r="E720" s="644"/>
      <c r="F720" s="644">
        <v>0</v>
      </c>
      <c r="G720" s="644"/>
      <c r="H720" s="644"/>
      <c r="I720" s="644"/>
      <c r="J720" s="644"/>
      <c r="K720" s="644"/>
      <c r="L720" s="644"/>
      <c r="M720" s="644"/>
      <c r="N720" s="644"/>
      <c r="O720" s="644"/>
      <c r="P720" s="644"/>
      <c r="Q720" s="644"/>
      <c r="R720" s="644"/>
      <c r="S720" s="645"/>
      <c r="T720" s="727"/>
      <c r="U720" s="2383"/>
      <c r="V720" s="2383"/>
      <c r="W720" s="1645"/>
      <c r="X720" s="1645"/>
      <c r="Y720" s="1645"/>
      <c r="Z720" s="1645"/>
      <c r="AA720" s="1645"/>
      <c r="AB720" s="1169"/>
      <c r="AC720" s="2384"/>
      <c r="AD720" s="638"/>
      <c r="AE720" s="1169"/>
      <c r="AF720" s="1169"/>
      <c r="AG720" s="1645"/>
      <c r="AH720" s="1645"/>
      <c r="AI720" s="1645"/>
      <c r="AJ720" s="1645"/>
      <c r="AK720" s="1645"/>
      <c r="AL720" s="1645"/>
      <c r="AM720" s="1645"/>
      <c r="AN720" s="1645"/>
      <c r="AO720" s="1645"/>
      <c r="AP720" s="1645"/>
      <c r="AQ720" s="1645"/>
      <c r="AR720" s="1645"/>
      <c r="AS720" s="1645"/>
      <c r="AT720" s="1645"/>
      <c r="AU720" s="1645"/>
      <c r="AV720" s="1645"/>
      <c r="AW720" s="1645"/>
      <c r="AX720" s="1645"/>
      <c r="AY720" s="1645"/>
      <c r="AZ720" s="1645"/>
      <c r="BA720" s="1645"/>
      <c r="BB720" s="1645"/>
      <c r="BC720" s="1645"/>
      <c r="BD720" s="1645"/>
      <c r="BE720" s="1645"/>
      <c r="BF720" s="1645"/>
      <c r="BG720" s="1645"/>
      <c r="BH720" s="1645"/>
      <c r="BI720" s="1645"/>
      <c r="BJ720" s="1645"/>
      <c r="BK720" s="1645"/>
      <c r="BL720" s="1645"/>
      <c r="BM720" s="1645"/>
      <c r="BN720" s="1645"/>
      <c r="BO720" s="1645"/>
      <c r="BP720" s="1645"/>
      <c r="BQ720" s="1645"/>
      <c r="BR720" s="1645"/>
      <c r="BS720" s="1645"/>
      <c r="BT720" s="1645"/>
      <c r="BU720" s="1645"/>
      <c r="BV720" s="1645"/>
      <c r="BW720" s="1645"/>
      <c r="BX720" s="1645"/>
      <c r="BY720" s="1645"/>
      <c r="BZ720" s="1645"/>
      <c r="CA720" s="1645"/>
      <c r="CB720" s="1645"/>
      <c r="CC720" s="1645"/>
      <c r="CD720" s="1645"/>
      <c r="CE720" s="1645"/>
      <c r="CF720" s="1859"/>
    </row>
    <row customHeight="1" ht="11.25" hidden="1">
      <c r="A721" s="1815"/>
      <c r="B721" s="1169"/>
      <c r="C721" s="421"/>
      <c r="D721" s="2588"/>
      <c r="E721" s="658" t="s">
        <v>22</v>
      </c>
      <c r="F721" s="1177" t="s">
        <v>22</v>
      </c>
      <c r="G721" s="1177" t="s">
        <v>1088</v>
      </c>
      <c r="H721" s="660" t="s">
        <v>22</v>
      </c>
      <c r="I721" s="660"/>
      <c r="J721" s="660"/>
      <c r="K721" s="660"/>
      <c r="L721" s="660"/>
      <c r="M721" s="660"/>
      <c r="N721" s="660"/>
      <c r="O721" s="660"/>
      <c r="P721" s="660"/>
      <c r="Q721" s="660"/>
      <c r="R721" s="661"/>
      <c r="S721" s="662"/>
      <c r="T721" s="727"/>
      <c r="U721" s="2383"/>
      <c r="V721" s="2383"/>
      <c r="W721" s="1169"/>
      <c r="X721" s="1169"/>
      <c r="Y721" s="1169"/>
      <c r="Z721" s="1169"/>
      <c r="AA721" s="1645"/>
      <c r="AB721" s="1169"/>
      <c r="AC721" s="2384"/>
      <c r="AD721" s="638"/>
      <c r="AE721" s="1169"/>
      <c r="AF721" s="1169"/>
      <c r="AG721" s="1645"/>
      <c r="AH721" s="1645"/>
      <c r="AI721" s="1645"/>
      <c r="AJ721" s="1645"/>
      <c r="AK721" s="1645"/>
      <c r="AL721" s="1645"/>
      <c r="AM721" s="1645"/>
      <c r="AN721" s="1645"/>
      <c r="AO721" s="1645"/>
      <c r="AP721" s="1645"/>
      <c r="AQ721" s="1645"/>
      <c r="AR721" s="1645"/>
      <c r="AS721" s="1645"/>
      <c r="AT721" s="1645"/>
      <c r="AU721" s="1645"/>
      <c r="AV721" s="1645"/>
      <c r="AW721" s="1645"/>
      <c r="AX721" s="1645"/>
      <c r="AY721" s="1645"/>
      <c r="AZ721" s="1645"/>
      <c r="BA721" s="1645"/>
      <c r="BB721" s="1645"/>
      <c r="BC721" s="1645"/>
      <c r="BD721" s="1645"/>
      <c r="BE721" s="1645"/>
      <c r="BF721" s="1645"/>
      <c r="BG721" s="1645"/>
      <c r="BH721" s="1645"/>
      <c r="BI721" s="1645"/>
      <c r="BJ721" s="1645"/>
      <c r="BK721" s="1645"/>
      <c r="BL721" s="1645"/>
      <c r="BM721" s="1645"/>
      <c r="BN721" s="1645"/>
      <c r="BO721" s="1645"/>
      <c r="BP721" s="1645"/>
      <c r="BQ721" s="1645"/>
      <c r="BR721" s="1645"/>
      <c r="BS721" s="1645"/>
      <c r="BT721" s="1645"/>
      <c r="BU721" s="1645"/>
      <c r="BV721" s="1169"/>
      <c r="BW721" s="1169"/>
      <c r="BX721" s="1169"/>
      <c r="BY721" s="1169"/>
      <c r="BZ721" s="1169"/>
      <c r="CA721" s="1169"/>
      <c r="CB721" s="1169"/>
      <c r="CC721" s="1169"/>
      <c r="CD721" s="1169"/>
      <c r="CE721" s="1169"/>
      <c r="CF721" s="1859"/>
    </row>
    <row customHeight="1" ht="5.25" hidden="1">
      <c r="A722" s="1802"/>
      <c r="B722" s="1645"/>
      <c r="C722" s="1645"/>
      <c r="D722" s="2588"/>
      <c r="E722" s="1048"/>
      <c r="F722" s="1048"/>
      <c r="G722" s="1048"/>
      <c r="H722" s="1048"/>
      <c r="I722" s="1048"/>
      <c r="J722" s="1048"/>
      <c r="K722" s="1048"/>
      <c r="L722" s="1048"/>
      <c r="M722" s="1048"/>
      <c r="N722" s="1048"/>
      <c r="O722" s="1048"/>
      <c r="P722" s="1048"/>
      <c r="Q722" s="1049"/>
      <c r="R722" s="1050"/>
      <c r="S722" s="1051"/>
      <c r="T722" s="726" t="s">
        <v>1085</v>
      </c>
      <c r="U722" s="2383">
        <v>1</v>
      </c>
      <c r="V722" s="2383" t="s">
        <v>1048</v>
      </c>
      <c r="W722" s="1645"/>
      <c r="X722" s="1645"/>
      <c r="Y722" s="1645"/>
      <c r="Z722" s="1645"/>
      <c r="AA722" s="1645"/>
      <c r="AB722" s="1645"/>
      <c r="AC722" s="1046"/>
      <c r="AD722" s="1047"/>
      <c r="AE722" s="1645"/>
      <c r="AF722" s="1645"/>
      <c r="AG722" s="1645"/>
      <c r="AH722" s="1645"/>
      <c r="AI722" s="1645"/>
      <c r="AJ722" s="1645"/>
      <c r="AK722" s="1645"/>
      <c r="AL722" s="1645"/>
      <c r="AM722" s="1645"/>
      <c r="AN722" s="1645"/>
      <c r="AO722" s="1645"/>
      <c r="AP722" s="1645"/>
      <c r="AQ722" s="1645"/>
      <c r="AR722" s="1645"/>
      <c r="AS722" s="1645"/>
      <c r="AT722" s="1645"/>
      <c r="AU722" s="1645"/>
      <c r="AV722" s="1645"/>
      <c r="AW722" s="1645"/>
      <c r="AX722" s="1645"/>
      <c r="AY722" s="1645"/>
      <c r="AZ722" s="1645"/>
      <c r="BA722" s="1645"/>
      <c r="BB722" s="1645"/>
      <c r="BC722" s="1645"/>
      <c r="BD722" s="1645"/>
      <c r="BE722" s="1645"/>
      <c r="BF722" s="1645"/>
      <c r="BG722" s="1645"/>
      <c r="BH722" s="1645"/>
      <c r="BI722" s="1645"/>
      <c r="BJ722" s="1645"/>
      <c r="BK722" s="1645"/>
      <c r="BL722" s="1645"/>
      <c r="BM722" s="1645"/>
      <c r="BN722" s="1645"/>
      <c r="BO722" s="1645"/>
      <c r="BP722" s="1645"/>
      <c r="BQ722" s="1645"/>
      <c r="BR722" s="1645"/>
      <c r="BS722" s="1645"/>
      <c r="BT722" s="1645"/>
      <c r="BU722" s="1645"/>
      <c r="BV722" s="1645"/>
      <c r="BW722" s="1645"/>
      <c r="BX722" s="1645"/>
      <c r="BY722" s="1645"/>
      <c r="BZ722" s="1645"/>
      <c r="CA722" s="1645"/>
      <c r="CB722" s="1645"/>
      <c r="CC722" s="1645"/>
      <c r="CD722" s="1645"/>
      <c r="CE722" s="1645"/>
      <c r="CF722" s="1325"/>
    </row>
    <row customHeight="1" ht="5.25" hidden="1">
      <c r="A723" s="1802"/>
      <c r="B723" s="1645"/>
      <c r="C723" s="1645"/>
      <c r="D723" s="2588"/>
      <c r="E723" s="644"/>
      <c r="F723" s="644"/>
      <c r="G723" s="644"/>
      <c r="H723" s="644"/>
      <c r="I723" s="644"/>
      <c r="J723" s="644"/>
      <c r="K723" s="644"/>
      <c r="L723" s="644"/>
      <c r="M723" s="644"/>
      <c r="N723" s="644"/>
      <c r="O723" s="644"/>
      <c r="P723" s="644"/>
      <c r="Q723" s="644"/>
      <c r="R723" s="644"/>
      <c r="S723" s="645"/>
      <c r="T723" s="727"/>
      <c r="U723" s="2383"/>
      <c r="V723" s="2383"/>
      <c r="W723" s="1645"/>
      <c r="X723" s="1645"/>
      <c r="Y723" s="1645"/>
      <c r="Z723" s="1645"/>
      <c r="AA723" s="1645"/>
      <c r="AB723" s="1645"/>
      <c r="AC723" s="1046"/>
      <c r="AD723" s="1047"/>
      <c r="AE723" s="1645"/>
      <c r="AF723" s="1645"/>
      <c r="AG723" s="1645"/>
      <c r="AH723" s="1645"/>
      <c r="AI723" s="1645"/>
      <c r="AJ723" s="1645"/>
      <c r="AK723" s="1645"/>
      <c r="AL723" s="1645"/>
      <c r="AM723" s="1645"/>
      <c r="AN723" s="1645"/>
      <c r="AO723" s="1645"/>
      <c r="AP723" s="1645"/>
      <c r="AQ723" s="1645"/>
      <c r="AR723" s="1645"/>
      <c r="AS723" s="1645"/>
      <c r="AT723" s="1645"/>
      <c r="AU723" s="1645"/>
      <c r="AV723" s="1645"/>
      <c r="AW723" s="1645"/>
      <c r="AX723" s="1645"/>
      <c r="AY723" s="1645"/>
      <c r="AZ723" s="1645"/>
      <c r="BA723" s="1645"/>
      <c r="BB723" s="1645"/>
      <c r="BC723" s="1645"/>
      <c r="BD723" s="1645"/>
      <c r="BE723" s="1645"/>
      <c r="BF723" s="1645"/>
      <c r="BG723" s="1645"/>
      <c r="BH723" s="1645"/>
      <c r="BI723" s="1645"/>
      <c r="BJ723" s="1645"/>
      <c r="BK723" s="1645"/>
      <c r="BL723" s="1645"/>
      <c r="BM723" s="1645"/>
      <c r="BN723" s="1645"/>
      <c r="BO723" s="1645"/>
      <c r="BP723" s="1645"/>
      <c r="BQ723" s="1645"/>
      <c r="BR723" s="1645"/>
      <c r="BS723" s="1645"/>
      <c r="BT723" s="1645"/>
      <c r="BU723" s="1645"/>
      <c r="BV723" s="1645"/>
      <c r="BW723" s="1645"/>
      <c r="BX723" s="1645"/>
      <c r="BY723" s="1645"/>
      <c r="BZ723" s="1645"/>
      <c r="CA723" s="1645"/>
      <c r="CB723" s="1645"/>
      <c r="CC723" s="1645"/>
      <c r="CD723" s="1645"/>
      <c r="CE723" s="1645"/>
      <c r="CF723" s="1325"/>
    </row>
    <row customHeight="1" ht="5.25" hidden="1">
      <c r="A724" s="1802"/>
      <c r="B724" s="1645"/>
      <c r="C724" s="1645"/>
      <c r="D724" s="2589"/>
      <c r="E724" s="1052"/>
      <c r="F724" s="1053"/>
      <c r="G724" s="1053"/>
      <c r="H724" s="1054"/>
      <c r="I724" s="1054"/>
      <c r="J724" s="1054"/>
      <c r="K724" s="1054"/>
      <c r="L724" s="1054"/>
      <c r="M724" s="1054"/>
      <c r="N724" s="1054"/>
      <c r="O724" s="1054"/>
      <c r="P724" s="1054"/>
      <c r="Q724" s="1054"/>
      <c r="R724" s="955"/>
      <c r="S724" s="1055"/>
      <c r="T724" s="727"/>
      <c r="U724" s="2383"/>
      <c r="V724" s="2383"/>
      <c r="W724" s="1645"/>
      <c r="X724" s="1645"/>
      <c r="Y724" s="1645"/>
      <c r="Z724" s="1645"/>
      <c r="AA724" s="1645"/>
      <c r="AB724" s="1645"/>
      <c r="AC724" s="1046"/>
      <c r="AD724" s="1047"/>
      <c r="AE724" s="1645"/>
      <c r="AF724" s="1645"/>
      <c r="AG724" s="1645"/>
      <c r="AH724" s="1645"/>
      <c r="AI724" s="1645"/>
      <c r="AJ724" s="1645"/>
      <c r="AK724" s="1645"/>
      <c r="AL724" s="1645"/>
      <c r="AM724" s="1645"/>
      <c r="AN724" s="1645"/>
      <c r="AO724" s="1645"/>
      <c r="AP724" s="1645"/>
      <c r="AQ724" s="1645"/>
      <c r="AR724" s="1645"/>
      <c r="AS724" s="1645"/>
      <c r="AT724" s="1645"/>
      <c r="AU724" s="1645"/>
      <c r="AV724" s="1645"/>
      <c r="AW724" s="1645"/>
      <c r="AX724" s="1645"/>
      <c r="AY724" s="1645"/>
      <c r="AZ724" s="1645"/>
      <c r="BA724" s="1645"/>
      <c r="BB724" s="1645"/>
      <c r="BC724" s="1645"/>
      <c r="BD724" s="1645"/>
      <c r="BE724" s="1645"/>
      <c r="BF724" s="1645"/>
      <c r="BG724" s="1645"/>
      <c r="BH724" s="1645"/>
      <c r="BI724" s="1645"/>
      <c r="BJ724" s="1645"/>
      <c r="BK724" s="1645"/>
      <c r="BL724" s="1645"/>
      <c r="BM724" s="1645"/>
      <c r="BN724" s="1645"/>
      <c r="BO724" s="1645"/>
      <c r="BP724" s="1645"/>
      <c r="BQ724" s="1645"/>
      <c r="BR724" s="1645"/>
      <c r="BS724" s="1645"/>
      <c r="BT724" s="1645"/>
      <c r="BU724" s="1645"/>
      <c r="BV724" s="1645"/>
      <c r="BW724" s="1645"/>
      <c r="BX724" s="1645"/>
      <c r="BY724" s="1645"/>
      <c r="BZ724" s="1645"/>
      <c r="CA724" s="1645"/>
      <c r="CB724" s="1645"/>
      <c r="CC724" s="1645"/>
      <c r="CD724" s="1645"/>
      <c r="CE724" s="1645"/>
      <c r="CF724" s="1325"/>
    </row>
    <row customHeight="1" ht="15" hidden="1">
      <c r="A725" s="632" t="s">
        <v>382</v>
      </c>
      <c r="B725" s="633"/>
      <c r="C725" s="633" t="s">
        <v>22</v>
      </c>
      <c r="D725" s="2587" t="s">
        <v>1166</v>
      </c>
      <c r="E725" s="2386" t="s">
        <v>196</v>
      </c>
      <c r="F725" s="2387"/>
      <c r="G725" s="2388"/>
      <c r="H725" s="2392" t="str">
        <f>IF(A725="","",INDEX(DIFFERENTIATION_UNMERGE_VD,MATCH(A725,DIFFERENTIATION_ID_DIFF,0)))</f>
        <v>Производство тепловой энергии. Некомбинированная выработка</v>
      </c>
      <c r="I725" s="2392"/>
      <c r="J725" s="2392"/>
      <c r="K725" s="2392"/>
      <c r="L725" s="2392"/>
      <c r="M725" s="2392"/>
      <c r="N725" s="2392"/>
      <c r="O725" s="2392"/>
      <c r="P725" s="2392"/>
      <c r="Q725" s="2392"/>
      <c r="R725" s="2392"/>
      <c r="S725" s="728"/>
      <c r="T725" s="725"/>
      <c r="U725" s="634"/>
      <c r="V725" s="634"/>
      <c r="W725" s="635"/>
      <c r="X725" s="635"/>
      <c r="Y725" s="635"/>
      <c r="Z725" s="635"/>
      <c r="AA725" s="636"/>
      <c r="AB725" s="637"/>
      <c r="AC725" s="2384"/>
      <c r="AD725" s="638"/>
      <c r="AE725" s="639" t="s">
        <v>22</v>
      </c>
      <c r="AF725" s="639"/>
      <c r="AG725" s="640" t="s">
        <v>1082</v>
      </c>
      <c r="AH725" s="641">
        <v>3</v>
      </c>
      <c r="AI725" s="634"/>
      <c r="AJ725" s="634"/>
      <c r="AK725" s="634"/>
      <c r="AL725" s="634"/>
      <c r="AM725" s="634"/>
      <c r="AN725" s="634"/>
      <c r="AO725" s="634"/>
      <c r="AP725" s="634"/>
      <c r="AQ725" s="634"/>
      <c r="AR725" s="634"/>
      <c r="AS725" s="634"/>
      <c r="AT725" s="634"/>
      <c r="AU725" s="634"/>
      <c r="AV725" s="634"/>
      <c r="AW725" s="634"/>
      <c r="AX725" s="634"/>
      <c r="AY725" s="634"/>
      <c r="AZ725" s="634"/>
      <c r="BA725" s="634"/>
      <c r="BB725" s="634"/>
      <c r="BC725" s="634"/>
      <c r="BD725" s="634"/>
      <c r="BE725" s="634"/>
      <c r="BF725" s="634"/>
      <c r="BG725" s="634"/>
      <c r="BH725" s="634"/>
      <c r="BI725" s="634"/>
      <c r="BJ725" s="634"/>
      <c r="BK725" s="634"/>
      <c r="BL725" s="634"/>
      <c r="BM725" s="634"/>
      <c r="BN725" s="634"/>
      <c r="BO725" s="634"/>
      <c r="BP725" s="634"/>
      <c r="BQ725" s="634"/>
      <c r="BR725" s="634"/>
      <c r="BS725" s="634"/>
      <c r="BT725" s="634"/>
      <c r="BU725" s="634"/>
      <c r="BV725" s="635"/>
      <c r="BW725" s="635"/>
      <c r="BX725" s="635"/>
      <c r="BY725" s="635"/>
      <c r="BZ725" s="635"/>
      <c r="CA725" s="635"/>
      <c r="CB725" s="635"/>
      <c r="CC725" s="635"/>
      <c r="CD725" s="635"/>
      <c r="CE725" s="635"/>
      <c r="CF725" s="1859"/>
    </row>
    <row customHeight="1" ht="15" hidden="1">
      <c r="A726" s="632"/>
      <c r="B726" s="633"/>
      <c r="C726" s="633"/>
      <c r="D726" s="2588"/>
      <c r="E726" s="2386" t="s">
        <v>1037</v>
      </c>
      <c r="F726" s="2387"/>
      <c r="G726" s="2388"/>
      <c r="H726" s="2392" t="str">
        <f>IF(A725="","",INDEX(DIFFERENTIATION_UNMERGE_AREA,MATCH(A725,DIFFERENTIATION_ID_DIFF,0)))</f>
        <v>Территория 7</v>
      </c>
      <c r="I726" s="2392"/>
      <c r="J726" s="2392"/>
      <c r="K726" s="2392"/>
      <c r="L726" s="2392"/>
      <c r="M726" s="2392"/>
      <c r="N726" s="2392"/>
      <c r="O726" s="2392"/>
      <c r="P726" s="2392"/>
      <c r="Q726" s="2392"/>
      <c r="R726" s="2392"/>
      <c r="S726" s="728"/>
      <c r="T726" s="725"/>
      <c r="U726" s="634"/>
      <c r="V726" s="634"/>
      <c r="W726" s="635"/>
      <c r="X726" s="635"/>
      <c r="Y726" s="635"/>
      <c r="Z726" s="635"/>
      <c r="AA726" s="636"/>
      <c r="AB726" s="637"/>
      <c r="AC726" s="2384"/>
      <c r="AD726" s="638"/>
      <c r="AE726" s="639"/>
      <c r="AF726" s="639"/>
      <c r="AG726" s="640"/>
      <c r="AH726" s="641"/>
      <c r="AI726" s="634"/>
      <c r="AJ726" s="634"/>
      <c r="AK726" s="634"/>
      <c r="AL726" s="634"/>
      <c r="AM726" s="634"/>
      <c r="AN726" s="634"/>
      <c r="AO726" s="634"/>
      <c r="AP726" s="634"/>
      <c r="AQ726" s="634"/>
      <c r="AR726" s="634"/>
      <c r="AS726" s="634"/>
      <c r="AT726" s="634"/>
      <c r="AU726" s="634"/>
      <c r="AV726" s="634"/>
      <c r="AW726" s="634"/>
      <c r="AX726" s="634"/>
      <c r="AY726" s="634"/>
      <c r="AZ726" s="634"/>
      <c r="BA726" s="634"/>
      <c r="BB726" s="634"/>
      <c r="BC726" s="634"/>
      <c r="BD726" s="634"/>
      <c r="BE726" s="634"/>
      <c r="BF726" s="634"/>
      <c r="BG726" s="634"/>
      <c r="BH726" s="634"/>
      <c r="BI726" s="634"/>
      <c r="BJ726" s="634"/>
      <c r="BK726" s="634"/>
      <c r="BL726" s="634"/>
      <c r="BM726" s="634"/>
      <c r="BN726" s="634"/>
      <c r="BO726" s="634"/>
      <c r="BP726" s="634"/>
      <c r="BQ726" s="634"/>
      <c r="BR726" s="634"/>
      <c r="BS726" s="634"/>
      <c r="BT726" s="634"/>
      <c r="BU726" s="634"/>
      <c r="BV726" s="635"/>
      <c r="BW726" s="635"/>
      <c r="BX726" s="635"/>
      <c r="BY726" s="635"/>
      <c r="BZ726" s="635"/>
      <c r="CA726" s="635"/>
      <c r="CB726" s="635"/>
      <c r="CC726" s="635"/>
      <c r="CD726" s="635"/>
      <c r="CE726" s="635"/>
      <c r="CF726" s="1859"/>
    </row>
    <row customHeight="1" ht="15" hidden="1">
      <c r="A727" s="632"/>
      <c r="B727" s="633"/>
      <c r="C727" s="633"/>
      <c r="D727" s="2588"/>
      <c r="E727" s="2386" t="s">
        <v>1038</v>
      </c>
      <c r="F727" s="2387"/>
      <c r="G727" s="2388"/>
      <c r="H727" s="2392" t="str">
        <f>IF(A725="","",INDEX(DIFFERENTIATION_UNMERGE_SYSTEM,MATCH(A725,DIFFERENTIATION_ID_DIFF,0)))</f>
        <v>п. Разинский, тепловые сети № 4-45</v>
      </c>
      <c r="I727" s="2392"/>
      <c r="J727" s="2392"/>
      <c r="K727" s="2392"/>
      <c r="L727" s="2392"/>
      <c r="M727" s="2392"/>
      <c r="N727" s="2392"/>
      <c r="O727" s="2392"/>
      <c r="P727" s="2392"/>
      <c r="Q727" s="2392"/>
      <c r="R727" s="2392"/>
      <c r="S727" s="728"/>
      <c r="T727" s="725"/>
      <c r="U727" s="634"/>
      <c r="V727" s="634"/>
      <c r="W727" s="635"/>
      <c r="X727" s="635"/>
      <c r="Y727" s="635"/>
      <c r="Z727" s="635"/>
      <c r="AA727" s="636"/>
      <c r="AB727" s="637"/>
      <c r="AC727" s="2384"/>
      <c r="AD727" s="638"/>
      <c r="AE727" s="639"/>
      <c r="AF727" s="639"/>
      <c r="AG727" s="640"/>
      <c r="AH727" s="641"/>
      <c r="AI727" s="634"/>
      <c r="AJ727" s="634"/>
      <c r="AK727" s="634"/>
      <c r="AL727" s="634"/>
      <c r="AM727" s="634"/>
      <c r="AN727" s="634"/>
      <c r="AO727" s="634"/>
      <c r="AP727" s="634"/>
      <c r="AQ727" s="634"/>
      <c r="AR727" s="634"/>
      <c r="AS727" s="634"/>
      <c r="AT727" s="634"/>
      <c r="AU727" s="634"/>
      <c r="AV727" s="634"/>
      <c r="AW727" s="634"/>
      <c r="AX727" s="634"/>
      <c r="AY727" s="634"/>
      <c r="AZ727" s="634"/>
      <c r="BA727" s="634"/>
      <c r="BB727" s="634"/>
      <c r="BC727" s="634"/>
      <c r="BD727" s="634"/>
      <c r="BE727" s="634"/>
      <c r="BF727" s="634"/>
      <c r="BG727" s="634"/>
      <c r="BH727" s="634"/>
      <c r="BI727" s="634"/>
      <c r="BJ727" s="634"/>
      <c r="BK727" s="634"/>
      <c r="BL727" s="634"/>
      <c r="BM727" s="634"/>
      <c r="BN727" s="634"/>
      <c r="BO727" s="634"/>
      <c r="BP727" s="634"/>
      <c r="BQ727" s="634"/>
      <c r="BR727" s="634"/>
      <c r="BS727" s="634"/>
      <c r="BT727" s="634"/>
      <c r="BU727" s="634"/>
      <c r="BV727" s="635"/>
      <c r="BW727" s="635"/>
      <c r="BX727" s="635"/>
      <c r="BY727" s="635"/>
      <c r="BZ727" s="635"/>
      <c r="CA727" s="635"/>
      <c r="CB727" s="635"/>
      <c r="CC727" s="635"/>
      <c r="CD727" s="635"/>
      <c r="CE727" s="635"/>
      <c r="CF727" s="1859"/>
    </row>
    <row customHeight="1" ht="24.75" hidden="1">
      <c r="A728" s="1815"/>
      <c r="B728" s="1169"/>
      <c r="C728" s="421"/>
      <c r="D728" s="2588"/>
      <c r="E728" s="2385" t="s">
        <v>1083</v>
      </c>
      <c r="F728" s="2385"/>
      <c r="G728" s="2385"/>
      <c r="H728" s="2385"/>
      <c r="I728" s="2385"/>
      <c r="J728" s="2385"/>
      <c r="K728" s="2385"/>
      <c r="L728" s="2385"/>
      <c r="M728" s="2385"/>
      <c r="N728" s="2385"/>
      <c r="O728" s="2385"/>
      <c r="P728" s="2385"/>
      <c r="Q728" s="567">
        <f>SUMIF(T729:T730,"i",Q729:Q730)</f>
        <v>0</v>
      </c>
      <c r="R728" s="1026"/>
      <c r="S728" s="1807" t="s">
        <v>1084</v>
      </c>
      <c r="T728" s="726" t="s">
        <v>1085</v>
      </c>
      <c r="U728" s="2383">
        <v>1</v>
      </c>
      <c r="V728" s="2383" t="s">
        <v>1048</v>
      </c>
      <c r="W728" s="1169"/>
      <c r="X728" s="1169"/>
      <c r="Y728" s="1169"/>
      <c r="Z728" s="1169"/>
      <c r="AA728" s="1645"/>
      <c r="AB728" s="1169"/>
      <c r="AC728" s="2384"/>
      <c r="AD728" s="638"/>
      <c r="AE728" s="1169"/>
      <c r="AF728" s="1169"/>
      <c r="AG728" s="1645"/>
      <c r="AH728" s="1645"/>
      <c r="AI728" s="1645"/>
      <c r="AJ728" s="1645"/>
      <c r="AK728" s="1645"/>
      <c r="AL728" s="1645"/>
      <c r="AM728" s="1645"/>
      <c r="AN728" s="1645"/>
      <c r="AO728" s="1645"/>
      <c r="AP728" s="1645"/>
      <c r="AQ728" s="1645"/>
      <c r="AR728" s="1645"/>
      <c r="AS728" s="1645"/>
      <c r="AT728" s="1645"/>
      <c r="AU728" s="1645"/>
      <c r="AV728" s="1645"/>
      <c r="AW728" s="1645"/>
      <c r="AX728" s="1645"/>
      <c r="AY728" s="1645"/>
      <c r="AZ728" s="1645"/>
      <c r="BA728" s="1645"/>
      <c r="BB728" s="1645"/>
      <c r="BC728" s="1645"/>
      <c r="BD728" s="1645"/>
      <c r="BE728" s="1645"/>
      <c r="BF728" s="1645"/>
      <c r="BG728" s="1645"/>
      <c r="BH728" s="1645"/>
      <c r="BI728" s="1645"/>
      <c r="BJ728" s="1645"/>
      <c r="BK728" s="1645"/>
      <c r="BL728" s="1645"/>
      <c r="BM728" s="1645"/>
      <c r="BN728" s="1645"/>
      <c r="BO728" s="1645"/>
      <c r="BP728" s="1645"/>
      <c r="BQ728" s="1645"/>
      <c r="BR728" s="1645"/>
      <c r="BS728" s="1645"/>
      <c r="BT728" s="1645"/>
      <c r="BU728" s="1645"/>
      <c r="BV728" s="1169"/>
      <c r="BW728" s="1169"/>
      <c r="BX728" s="1169"/>
      <c r="BY728" s="1169"/>
      <c r="BZ728" s="1169"/>
      <c r="CA728" s="1169"/>
      <c r="CB728" s="1169"/>
      <c r="CC728" s="1169"/>
      <c r="CD728" s="1169"/>
      <c r="CE728" s="1169"/>
      <c r="CF728" s="1859"/>
    </row>
    <row customHeight="1" ht="11.25" hidden="1">
      <c r="A729" s="1802"/>
      <c r="B729" s="1645"/>
      <c r="C729" s="1645"/>
      <c r="D729" s="2588"/>
      <c r="E729" s="644"/>
      <c r="F729" s="644">
        <v>0</v>
      </c>
      <c r="G729" s="644"/>
      <c r="H729" s="644"/>
      <c r="I729" s="644"/>
      <c r="J729" s="644"/>
      <c r="K729" s="644"/>
      <c r="L729" s="644"/>
      <c r="M729" s="644"/>
      <c r="N729" s="644"/>
      <c r="O729" s="644"/>
      <c r="P729" s="644"/>
      <c r="Q729" s="644"/>
      <c r="R729" s="644"/>
      <c r="S729" s="645"/>
      <c r="T729" s="727"/>
      <c r="U729" s="2383"/>
      <c r="V729" s="2383"/>
      <c r="W729" s="1645"/>
      <c r="X729" s="1645"/>
      <c r="Y729" s="1645"/>
      <c r="Z729" s="1645"/>
      <c r="AA729" s="1645"/>
      <c r="AB729" s="1169"/>
      <c r="AC729" s="2384"/>
      <c r="AD729" s="638"/>
      <c r="AE729" s="1169"/>
      <c r="AF729" s="1169"/>
      <c r="AG729" s="1645"/>
      <c r="AH729" s="1645"/>
      <c r="AI729" s="1645"/>
      <c r="AJ729" s="1645"/>
      <c r="AK729" s="1645"/>
      <c r="AL729" s="1645"/>
      <c r="AM729" s="1645"/>
      <c r="AN729" s="1645"/>
      <c r="AO729" s="1645"/>
      <c r="AP729" s="1645"/>
      <c r="AQ729" s="1645"/>
      <c r="AR729" s="1645"/>
      <c r="AS729" s="1645"/>
      <c r="AT729" s="1645"/>
      <c r="AU729" s="1645"/>
      <c r="AV729" s="1645"/>
      <c r="AW729" s="1645"/>
      <c r="AX729" s="1645"/>
      <c r="AY729" s="1645"/>
      <c r="AZ729" s="1645"/>
      <c r="BA729" s="1645"/>
      <c r="BB729" s="1645"/>
      <c r="BC729" s="1645"/>
      <c r="BD729" s="1645"/>
      <c r="BE729" s="1645"/>
      <c r="BF729" s="1645"/>
      <c r="BG729" s="1645"/>
      <c r="BH729" s="1645"/>
      <c r="BI729" s="1645"/>
      <c r="BJ729" s="1645"/>
      <c r="BK729" s="1645"/>
      <c r="BL729" s="1645"/>
      <c r="BM729" s="1645"/>
      <c r="BN729" s="1645"/>
      <c r="BO729" s="1645"/>
      <c r="BP729" s="1645"/>
      <c r="BQ729" s="1645"/>
      <c r="BR729" s="1645"/>
      <c r="BS729" s="1645"/>
      <c r="BT729" s="1645"/>
      <c r="BU729" s="1645"/>
      <c r="BV729" s="1645"/>
      <c r="BW729" s="1645"/>
      <c r="BX729" s="1645"/>
      <c r="BY729" s="1645"/>
      <c r="BZ729" s="1645"/>
      <c r="CA729" s="1645"/>
      <c r="CB729" s="1645"/>
      <c r="CC729" s="1645"/>
      <c r="CD729" s="1645"/>
      <c r="CE729" s="1645"/>
      <c r="CF729" s="1859"/>
    </row>
    <row customHeight="1" ht="11.25" hidden="1">
      <c r="A730" s="1815"/>
      <c r="B730" s="1169"/>
      <c r="C730" s="421"/>
      <c r="D730" s="2588"/>
      <c r="E730" s="658" t="s">
        <v>22</v>
      </c>
      <c r="F730" s="1177" t="s">
        <v>22</v>
      </c>
      <c r="G730" s="1177" t="s">
        <v>1088</v>
      </c>
      <c r="H730" s="660" t="s">
        <v>22</v>
      </c>
      <c r="I730" s="660"/>
      <c r="J730" s="660"/>
      <c r="K730" s="660"/>
      <c r="L730" s="660"/>
      <c r="M730" s="660"/>
      <c r="N730" s="660"/>
      <c r="O730" s="660"/>
      <c r="P730" s="660"/>
      <c r="Q730" s="660"/>
      <c r="R730" s="661"/>
      <c r="S730" s="662"/>
      <c r="T730" s="727"/>
      <c r="U730" s="2383"/>
      <c r="V730" s="2383"/>
      <c r="W730" s="1169"/>
      <c r="X730" s="1169"/>
      <c r="Y730" s="1169"/>
      <c r="Z730" s="1169"/>
      <c r="AA730" s="1645"/>
      <c r="AB730" s="1169"/>
      <c r="AC730" s="2384"/>
      <c r="AD730" s="638"/>
      <c r="AE730" s="1169"/>
      <c r="AF730" s="1169"/>
      <c r="AG730" s="1645"/>
      <c r="AH730" s="1645"/>
      <c r="AI730" s="1645"/>
      <c r="AJ730" s="1645"/>
      <c r="AK730" s="1645"/>
      <c r="AL730" s="1645"/>
      <c r="AM730" s="1645"/>
      <c r="AN730" s="1645"/>
      <c r="AO730" s="1645"/>
      <c r="AP730" s="1645"/>
      <c r="AQ730" s="1645"/>
      <c r="AR730" s="1645"/>
      <c r="AS730" s="1645"/>
      <c r="AT730" s="1645"/>
      <c r="AU730" s="1645"/>
      <c r="AV730" s="1645"/>
      <c r="AW730" s="1645"/>
      <c r="AX730" s="1645"/>
      <c r="AY730" s="1645"/>
      <c r="AZ730" s="1645"/>
      <c r="BA730" s="1645"/>
      <c r="BB730" s="1645"/>
      <c r="BC730" s="1645"/>
      <c r="BD730" s="1645"/>
      <c r="BE730" s="1645"/>
      <c r="BF730" s="1645"/>
      <c r="BG730" s="1645"/>
      <c r="BH730" s="1645"/>
      <c r="BI730" s="1645"/>
      <c r="BJ730" s="1645"/>
      <c r="BK730" s="1645"/>
      <c r="BL730" s="1645"/>
      <c r="BM730" s="1645"/>
      <c r="BN730" s="1645"/>
      <c r="BO730" s="1645"/>
      <c r="BP730" s="1645"/>
      <c r="BQ730" s="1645"/>
      <c r="BR730" s="1645"/>
      <c r="BS730" s="1645"/>
      <c r="BT730" s="1645"/>
      <c r="BU730" s="1645"/>
      <c r="BV730" s="1169"/>
      <c r="BW730" s="1169"/>
      <c r="BX730" s="1169"/>
      <c r="BY730" s="1169"/>
      <c r="BZ730" s="1169"/>
      <c r="CA730" s="1169"/>
      <c r="CB730" s="1169"/>
      <c r="CC730" s="1169"/>
      <c r="CD730" s="1169"/>
      <c r="CE730" s="1169"/>
      <c r="CF730" s="1859"/>
    </row>
    <row customHeight="1" ht="5.25" hidden="1">
      <c r="A731" s="1802"/>
      <c r="B731" s="1645"/>
      <c r="C731" s="1645"/>
      <c r="D731" s="2588"/>
      <c r="E731" s="1048"/>
      <c r="F731" s="1048"/>
      <c r="G731" s="1048"/>
      <c r="H731" s="1048"/>
      <c r="I731" s="1048"/>
      <c r="J731" s="1048"/>
      <c r="K731" s="1048"/>
      <c r="L731" s="1048"/>
      <c r="M731" s="1048"/>
      <c r="N731" s="1048"/>
      <c r="O731" s="1048"/>
      <c r="P731" s="1048"/>
      <c r="Q731" s="1049"/>
      <c r="R731" s="1050"/>
      <c r="S731" s="1051"/>
      <c r="T731" s="726" t="s">
        <v>1085</v>
      </c>
      <c r="U731" s="2383">
        <v>1</v>
      </c>
      <c r="V731" s="2383" t="s">
        <v>1048</v>
      </c>
      <c r="W731" s="1645"/>
      <c r="X731" s="1645"/>
      <c r="Y731" s="1645"/>
      <c r="Z731" s="1645"/>
      <c r="AA731" s="1645"/>
      <c r="AB731" s="1645"/>
      <c r="AC731" s="1046"/>
      <c r="AD731" s="1047"/>
      <c r="AE731" s="1645"/>
      <c r="AF731" s="1645"/>
      <c r="AG731" s="1645"/>
      <c r="AH731" s="1645"/>
      <c r="AI731" s="1645"/>
      <c r="AJ731" s="1645"/>
      <c r="AK731" s="1645"/>
      <c r="AL731" s="1645"/>
      <c r="AM731" s="1645"/>
      <c r="AN731" s="1645"/>
      <c r="AO731" s="1645"/>
      <c r="AP731" s="1645"/>
      <c r="AQ731" s="1645"/>
      <c r="AR731" s="1645"/>
      <c r="AS731" s="1645"/>
      <c r="AT731" s="1645"/>
      <c r="AU731" s="1645"/>
      <c r="AV731" s="1645"/>
      <c r="AW731" s="1645"/>
      <c r="AX731" s="1645"/>
      <c r="AY731" s="1645"/>
      <c r="AZ731" s="1645"/>
      <c r="BA731" s="1645"/>
      <c r="BB731" s="1645"/>
      <c r="BC731" s="1645"/>
      <c r="BD731" s="1645"/>
      <c r="BE731" s="1645"/>
      <c r="BF731" s="1645"/>
      <c r="BG731" s="1645"/>
      <c r="BH731" s="1645"/>
      <c r="BI731" s="1645"/>
      <c r="BJ731" s="1645"/>
      <c r="BK731" s="1645"/>
      <c r="BL731" s="1645"/>
      <c r="BM731" s="1645"/>
      <c r="BN731" s="1645"/>
      <c r="BO731" s="1645"/>
      <c r="BP731" s="1645"/>
      <c r="BQ731" s="1645"/>
      <c r="BR731" s="1645"/>
      <c r="BS731" s="1645"/>
      <c r="BT731" s="1645"/>
      <c r="BU731" s="1645"/>
      <c r="BV731" s="1645"/>
      <c r="BW731" s="1645"/>
      <c r="BX731" s="1645"/>
      <c r="BY731" s="1645"/>
      <c r="BZ731" s="1645"/>
      <c r="CA731" s="1645"/>
      <c r="CB731" s="1645"/>
      <c r="CC731" s="1645"/>
      <c r="CD731" s="1645"/>
      <c r="CE731" s="1645"/>
      <c r="CF731" s="1325"/>
    </row>
    <row customHeight="1" ht="5.25" hidden="1">
      <c r="A732" s="1802"/>
      <c r="B732" s="1645"/>
      <c r="C732" s="1645"/>
      <c r="D732" s="2588"/>
      <c r="E732" s="644"/>
      <c r="F732" s="644"/>
      <c r="G732" s="644"/>
      <c r="H732" s="644"/>
      <c r="I732" s="644"/>
      <c r="J732" s="644"/>
      <c r="K732" s="644"/>
      <c r="L732" s="644"/>
      <c r="M732" s="644"/>
      <c r="N732" s="644"/>
      <c r="O732" s="644"/>
      <c r="P732" s="644"/>
      <c r="Q732" s="644"/>
      <c r="R732" s="644"/>
      <c r="S732" s="645"/>
      <c r="T732" s="727"/>
      <c r="U732" s="2383"/>
      <c r="V732" s="2383"/>
      <c r="W732" s="1645"/>
      <c r="X732" s="1645"/>
      <c r="Y732" s="1645"/>
      <c r="Z732" s="1645"/>
      <c r="AA732" s="1645"/>
      <c r="AB732" s="1645"/>
      <c r="AC732" s="1046"/>
      <c r="AD732" s="1047"/>
      <c r="AE732" s="1645"/>
      <c r="AF732" s="1645"/>
      <c r="AG732" s="1645"/>
      <c r="AH732" s="1645"/>
      <c r="AI732" s="1645"/>
      <c r="AJ732" s="1645"/>
      <c r="AK732" s="1645"/>
      <c r="AL732" s="1645"/>
      <c r="AM732" s="1645"/>
      <c r="AN732" s="1645"/>
      <c r="AO732" s="1645"/>
      <c r="AP732" s="1645"/>
      <c r="AQ732" s="1645"/>
      <c r="AR732" s="1645"/>
      <c r="AS732" s="1645"/>
      <c r="AT732" s="1645"/>
      <c r="AU732" s="1645"/>
      <c r="AV732" s="1645"/>
      <c r="AW732" s="1645"/>
      <c r="AX732" s="1645"/>
      <c r="AY732" s="1645"/>
      <c r="AZ732" s="1645"/>
      <c r="BA732" s="1645"/>
      <c r="BB732" s="1645"/>
      <c r="BC732" s="1645"/>
      <c r="BD732" s="1645"/>
      <c r="BE732" s="1645"/>
      <c r="BF732" s="1645"/>
      <c r="BG732" s="1645"/>
      <c r="BH732" s="1645"/>
      <c r="BI732" s="1645"/>
      <c r="BJ732" s="1645"/>
      <c r="BK732" s="1645"/>
      <c r="BL732" s="1645"/>
      <c r="BM732" s="1645"/>
      <c r="BN732" s="1645"/>
      <c r="BO732" s="1645"/>
      <c r="BP732" s="1645"/>
      <c r="BQ732" s="1645"/>
      <c r="BR732" s="1645"/>
      <c r="BS732" s="1645"/>
      <c r="BT732" s="1645"/>
      <c r="BU732" s="1645"/>
      <c r="BV732" s="1645"/>
      <c r="BW732" s="1645"/>
      <c r="BX732" s="1645"/>
      <c r="BY732" s="1645"/>
      <c r="BZ732" s="1645"/>
      <c r="CA732" s="1645"/>
      <c r="CB732" s="1645"/>
      <c r="CC732" s="1645"/>
      <c r="CD732" s="1645"/>
      <c r="CE732" s="1645"/>
      <c r="CF732" s="1325"/>
    </row>
    <row customHeight="1" ht="5.25" hidden="1">
      <c r="A733" s="1802"/>
      <c r="B733" s="1645"/>
      <c r="C733" s="1645"/>
      <c r="D733" s="2589"/>
      <c r="E733" s="1052"/>
      <c r="F733" s="1053"/>
      <c r="G733" s="1053"/>
      <c r="H733" s="1054"/>
      <c r="I733" s="1054"/>
      <c r="J733" s="1054"/>
      <c r="K733" s="1054"/>
      <c r="L733" s="1054"/>
      <c r="M733" s="1054"/>
      <c r="N733" s="1054"/>
      <c r="O733" s="1054"/>
      <c r="P733" s="1054"/>
      <c r="Q733" s="1054"/>
      <c r="R733" s="955"/>
      <c r="S733" s="1055"/>
      <c r="T733" s="727"/>
      <c r="U733" s="2383"/>
      <c r="V733" s="2383"/>
      <c r="W733" s="1645"/>
      <c r="X733" s="1645"/>
      <c r="Y733" s="1645"/>
      <c r="Z733" s="1645"/>
      <c r="AA733" s="1645"/>
      <c r="AB733" s="1645"/>
      <c r="AC733" s="1046"/>
      <c r="AD733" s="1047"/>
      <c r="AE733" s="1645"/>
      <c r="AF733" s="1645"/>
      <c r="AG733" s="1645"/>
      <c r="AH733" s="1645"/>
      <c r="AI733" s="1645"/>
      <c r="AJ733" s="1645"/>
      <c r="AK733" s="1645"/>
      <c r="AL733" s="1645"/>
      <c r="AM733" s="1645"/>
      <c r="AN733" s="1645"/>
      <c r="AO733" s="1645"/>
      <c r="AP733" s="1645"/>
      <c r="AQ733" s="1645"/>
      <c r="AR733" s="1645"/>
      <c r="AS733" s="1645"/>
      <c r="AT733" s="1645"/>
      <c r="AU733" s="1645"/>
      <c r="AV733" s="1645"/>
      <c r="AW733" s="1645"/>
      <c r="AX733" s="1645"/>
      <c r="AY733" s="1645"/>
      <c r="AZ733" s="1645"/>
      <c r="BA733" s="1645"/>
      <c r="BB733" s="1645"/>
      <c r="BC733" s="1645"/>
      <c r="BD733" s="1645"/>
      <c r="BE733" s="1645"/>
      <c r="BF733" s="1645"/>
      <c r="BG733" s="1645"/>
      <c r="BH733" s="1645"/>
      <c r="BI733" s="1645"/>
      <c r="BJ733" s="1645"/>
      <c r="BK733" s="1645"/>
      <c r="BL733" s="1645"/>
      <c r="BM733" s="1645"/>
      <c r="BN733" s="1645"/>
      <c r="BO733" s="1645"/>
      <c r="BP733" s="1645"/>
      <c r="BQ733" s="1645"/>
      <c r="BR733" s="1645"/>
      <c r="BS733" s="1645"/>
      <c r="BT733" s="1645"/>
      <c r="BU733" s="1645"/>
      <c r="BV733" s="1645"/>
      <c r="BW733" s="1645"/>
      <c r="BX733" s="1645"/>
      <c r="BY733" s="1645"/>
      <c r="BZ733" s="1645"/>
      <c r="CA733" s="1645"/>
      <c r="CB733" s="1645"/>
      <c r="CC733" s="1645"/>
      <c r="CD733" s="1645"/>
      <c r="CE733" s="1645"/>
      <c r="CF733" s="1325"/>
    </row>
    <row customHeight="1" ht="15" hidden="1">
      <c r="A734" s="632" t="s">
        <v>385</v>
      </c>
      <c r="B734" s="633"/>
      <c r="C734" s="633" t="s">
        <v>22</v>
      </c>
      <c r="D734" s="2587" t="s">
        <v>1167</v>
      </c>
      <c r="E734" s="2386" t="s">
        <v>196</v>
      </c>
      <c r="F734" s="2387"/>
      <c r="G734" s="2388"/>
      <c r="H734" s="2392" t="str">
        <f>IF(A734="","",INDEX(DIFFERENTIATION_UNMERGE_VD,MATCH(A734,DIFFERENTIATION_ID_DIFF,0)))</f>
        <v>Производство тепловой энергии. Некомбинированная выработка</v>
      </c>
      <c r="I734" s="2392"/>
      <c r="J734" s="2392"/>
      <c r="K734" s="2392"/>
      <c r="L734" s="2392"/>
      <c r="M734" s="2392"/>
      <c r="N734" s="2392"/>
      <c r="O734" s="2392"/>
      <c r="P734" s="2392"/>
      <c r="Q734" s="2392"/>
      <c r="R734" s="2392"/>
      <c r="S734" s="728"/>
      <c r="T734" s="725"/>
      <c r="U734" s="634"/>
      <c r="V734" s="634"/>
      <c r="W734" s="635"/>
      <c r="X734" s="635"/>
      <c r="Y734" s="635"/>
      <c r="Z734" s="635"/>
      <c r="AA734" s="636"/>
      <c r="AB734" s="637"/>
      <c r="AC734" s="2384"/>
      <c r="AD734" s="638"/>
      <c r="AE734" s="639" t="s">
        <v>22</v>
      </c>
      <c r="AF734" s="639"/>
      <c r="AG734" s="640" t="s">
        <v>1082</v>
      </c>
      <c r="AH734" s="641">
        <v>3</v>
      </c>
      <c r="AI734" s="634"/>
      <c r="AJ734" s="634"/>
      <c r="AK734" s="634"/>
      <c r="AL734" s="634"/>
      <c r="AM734" s="634"/>
      <c r="AN734" s="634"/>
      <c r="AO734" s="634"/>
      <c r="AP734" s="634"/>
      <c r="AQ734" s="634"/>
      <c r="AR734" s="634"/>
      <c r="AS734" s="634"/>
      <c r="AT734" s="634"/>
      <c r="AU734" s="634"/>
      <c r="AV734" s="634"/>
      <c r="AW734" s="634"/>
      <c r="AX734" s="634"/>
      <c r="AY734" s="634"/>
      <c r="AZ734" s="634"/>
      <c r="BA734" s="634"/>
      <c r="BB734" s="634"/>
      <c r="BC734" s="634"/>
      <c r="BD734" s="634"/>
      <c r="BE734" s="634"/>
      <c r="BF734" s="634"/>
      <c r="BG734" s="634"/>
      <c r="BH734" s="634"/>
      <c r="BI734" s="634"/>
      <c r="BJ734" s="634"/>
      <c r="BK734" s="634"/>
      <c r="BL734" s="634"/>
      <c r="BM734" s="634"/>
      <c r="BN734" s="634"/>
      <c r="BO734" s="634"/>
      <c r="BP734" s="634"/>
      <c r="BQ734" s="634"/>
      <c r="BR734" s="634"/>
      <c r="BS734" s="634"/>
      <c r="BT734" s="634"/>
      <c r="BU734" s="634"/>
      <c r="BV734" s="635"/>
      <c r="BW734" s="635"/>
      <c r="BX734" s="635"/>
      <c r="BY734" s="635"/>
      <c r="BZ734" s="635"/>
      <c r="CA734" s="635"/>
      <c r="CB734" s="635"/>
      <c r="CC734" s="635"/>
      <c r="CD734" s="635"/>
      <c r="CE734" s="635"/>
      <c r="CF734" s="1859"/>
    </row>
    <row customHeight="1" ht="15" hidden="1">
      <c r="A735" s="632"/>
      <c r="B735" s="633"/>
      <c r="C735" s="633"/>
      <c r="D735" s="2588"/>
      <c r="E735" s="2386" t="s">
        <v>1037</v>
      </c>
      <c r="F735" s="2387"/>
      <c r="G735" s="2388"/>
      <c r="H735" s="2392" t="str">
        <f>IF(A734="","",INDEX(DIFFERENTIATION_UNMERGE_AREA,MATCH(A734,DIFFERENTIATION_ID_DIFF,0)))</f>
        <v>Территория 7</v>
      </c>
      <c r="I735" s="2392"/>
      <c r="J735" s="2392"/>
      <c r="K735" s="2392"/>
      <c r="L735" s="2392"/>
      <c r="M735" s="2392"/>
      <c r="N735" s="2392"/>
      <c r="O735" s="2392"/>
      <c r="P735" s="2392"/>
      <c r="Q735" s="2392"/>
      <c r="R735" s="2392"/>
      <c r="S735" s="728"/>
      <c r="T735" s="725"/>
      <c r="U735" s="634"/>
      <c r="V735" s="634"/>
      <c r="W735" s="635"/>
      <c r="X735" s="635"/>
      <c r="Y735" s="635"/>
      <c r="Z735" s="635"/>
      <c r="AA735" s="636"/>
      <c r="AB735" s="637"/>
      <c r="AC735" s="2384"/>
      <c r="AD735" s="638"/>
      <c r="AE735" s="639"/>
      <c r="AF735" s="639"/>
      <c r="AG735" s="640"/>
      <c r="AH735" s="641"/>
      <c r="AI735" s="634"/>
      <c r="AJ735" s="634"/>
      <c r="AK735" s="634"/>
      <c r="AL735" s="634"/>
      <c r="AM735" s="634"/>
      <c r="AN735" s="634"/>
      <c r="AO735" s="634"/>
      <c r="AP735" s="634"/>
      <c r="AQ735" s="634"/>
      <c r="AR735" s="634"/>
      <c r="AS735" s="634"/>
      <c r="AT735" s="634"/>
      <c r="AU735" s="634"/>
      <c r="AV735" s="634"/>
      <c r="AW735" s="634"/>
      <c r="AX735" s="634"/>
      <c r="AY735" s="634"/>
      <c r="AZ735" s="634"/>
      <c r="BA735" s="634"/>
      <c r="BB735" s="634"/>
      <c r="BC735" s="634"/>
      <c r="BD735" s="634"/>
      <c r="BE735" s="634"/>
      <c r="BF735" s="634"/>
      <c r="BG735" s="634"/>
      <c r="BH735" s="634"/>
      <c r="BI735" s="634"/>
      <c r="BJ735" s="634"/>
      <c r="BK735" s="634"/>
      <c r="BL735" s="634"/>
      <c r="BM735" s="634"/>
      <c r="BN735" s="634"/>
      <c r="BO735" s="634"/>
      <c r="BP735" s="634"/>
      <c r="BQ735" s="634"/>
      <c r="BR735" s="634"/>
      <c r="BS735" s="634"/>
      <c r="BT735" s="634"/>
      <c r="BU735" s="634"/>
      <c r="BV735" s="635"/>
      <c r="BW735" s="635"/>
      <c r="BX735" s="635"/>
      <c r="BY735" s="635"/>
      <c r="BZ735" s="635"/>
      <c r="CA735" s="635"/>
      <c r="CB735" s="635"/>
      <c r="CC735" s="635"/>
      <c r="CD735" s="635"/>
      <c r="CE735" s="635"/>
      <c r="CF735" s="1859"/>
    </row>
    <row customHeight="1" ht="15" hidden="1">
      <c r="A736" s="632"/>
      <c r="B736" s="633"/>
      <c r="C736" s="633"/>
      <c r="D736" s="2588"/>
      <c r="E736" s="2386" t="s">
        <v>1038</v>
      </c>
      <c r="F736" s="2387"/>
      <c r="G736" s="2388"/>
      <c r="H736" s="2392" t="str">
        <f>IF(A734="","",INDEX(DIFFERENTIATION_UNMERGE_SYSTEM,MATCH(A734,DIFFERENTIATION_ID_DIFF,0)))</f>
        <v>п. Привольный, тепловые сети № 4-46</v>
      </c>
      <c r="I736" s="2392"/>
      <c r="J736" s="2392"/>
      <c r="K736" s="2392"/>
      <c r="L736" s="2392"/>
      <c r="M736" s="2392"/>
      <c r="N736" s="2392"/>
      <c r="O736" s="2392"/>
      <c r="P736" s="2392"/>
      <c r="Q736" s="2392"/>
      <c r="R736" s="2392"/>
      <c r="S736" s="728"/>
      <c r="T736" s="725"/>
      <c r="U736" s="634"/>
      <c r="V736" s="634"/>
      <c r="W736" s="635"/>
      <c r="X736" s="635"/>
      <c r="Y736" s="635"/>
      <c r="Z736" s="635"/>
      <c r="AA736" s="636"/>
      <c r="AB736" s="637"/>
      <c r="AC736" s="2384"/>
      <c r="AD736" s="638"/>
      <c r="AE736" s="639"/>
      <c r="AF736" s="639"/>
      <c r="AG736" s="640"/>
      <c r="AH736" s="641"/>
      <c r="AI736" s="634"/>
      <c r="AJ736" s="634"/>
      <c r="AK736" s="634"/>
      <c r="AL736" s="634"/>
      <c r="AM736" s="634"/>
      <c r="AN736" s="634"/>
      <c r="AO736" s="634"/>
      <c r="AP736" s="634"/>
      <c r="AQ736" s="634"/>
      <c r="AR736" s="634"/>
      <c r="AS736" s="634"/>
      <c r="AT736" s="634"/>
      <c r="AU736" s="634"/>
      <c r="AV736" s="634"/>
      <c r="AW736" s="634"/>
      <c r="AX736" s="634"/>
      <c r="AY736" s="634"/>
      <c r="AZ736" s="634"/>
      <c r="BA736" s="634"/>
      <c r="BB736" s="634"/>
      <c r="BC736" s="634"/>
      <c r="BD736" s="634"/>
      <c r="BE736" s="634"/>
      <c r="BF736" s="634"/>
      <c r="BG736" s="634"/>
      <c r="BH736" s="634"/>
      <c r="BI736" s="634"/>
      <c r="BJ736" s="634"/>
      <c r="BK736" s="634"/>
      <c r="BL736" s="634"/>
      <c r="BM736" s="634"/>
      <c r="BN736" s="634"/>
      <c r="BO736" s="634"/>
      <c r="BP736" s="634"/>
      <c r="BQ736" s="634"/>
      <c r="BR736" s="634"/>
      <c r="BS736" s="634"/>
      <c r="BT736" s="634"/>
      <c r="BU736" s="634"/>
      <c r="BV736" s="635"/>
      <c r="BW736" s="635"/>
      <c r="BX736" s="635"/>
      <c r="BY736" s="635"/>
      <c r="BZ736" s="635"/>
      <c r="CA736" s="635"/>
      <c r="CB736" s="635"/>
      <c r="CC736" s="635"/>
      <c r="CD736" s="635"/>
      <c r="CE736" s="635"/>
      <c r="CF736" s="1859"/>
    </row>
    <row customHeight="1" ht="24.75" hidden="1">
      <c r="A737" s="1815"/>
      <c r="B737" s="1169"/>
      <c r="C737" s="421"/>
      <c r="D737" s="2588"/>
      <c r="E737" s="2385" t="s">
        <v>1083</v>
      </c>
      <c r="F737" s="2385"/>
      <c r="G737" s="2385"/>
      <c r="H737" s="2385"/>
      <c r="I737" s="2385"/>
      <c r="J737" s="2385"/>
      <c r="K737" s="2385"/>
      <c r="L737" s="2385"/>
      <c r="M737" s="2385"/>
      <c r="N737" s="2385"/>
      <c r="O737" s="2385"/>
      <c r="P737" s="2385"/>
      <c r="Q737" s="567">
        <f>SUMIF(T738:T739,"i",Q738:Q739)</f>
        <v>0</v>
      </c>
      <c r="R737" s="1026"/>
      <c r="S737" s="1807" t="s">
        <v>1084</v>
      </c>
      <c r="T737" s="726" t="s">
        <v>1085</v>
      </c>
      <c r="U737" s="2383">
        <v>1</v>
      </c>
      <c r="V737" s="2383" t="s">
        <v>1048</v>
      </c>
      <c r="W737" s="1169"/>
      <c r="X737" s="1169"/>
      <c r="Y737" s="1169"/>
      <c r="Z737" s="1169"/>
      <c r="AA737" s="1645"/>
      <c r="AB737" s="1169"/>
      <c r="AC737" s="2384"/>
      <c r="AD737" s="638"/>
      <c r="AE737" s="1169"/>
      <c r="AF737" s="1169"/>
      <c r="AG737" s="1645"/>
      <c r="AH737" s="1645"/>
      <c r="AI737" s="1645"/>
      <c r="AJ737" s="1645"/>
      <c r="AK737" s="1645"/>
      <c r="AL737" s="1645"/>
      <c r="AM737" s="1645"/>
      <c r="AN737" s="1645"/>
      <c r="AO737" s="1645"/>
      <c r="AP737" s="1645"/>
      <c r="AQ737" s="1645"/>
      <c r="AR737" s="1645"/>
      <c r="AS737" s="1645"/>
      <c r="AT737" s="1645"/>
      <c r="AU737" s="1645"/>
      <c r="AV737" s="1645"/>
      <c r="AW737" s="1645"/>
      <c r="AX737" s="1645"/>
      <c r="AY737" s="1645"/>
      <c r="AZ737" s="1645"/>
      <c r="BA737" s="1645"/>
      <c r="BB737" s="1645"/>
      <c r="BC737" s="1645"/>
      <c r="BD737" s="1645"/>
      <c r="BE737" s="1645"/>
      <c r="BF737" s="1645"/>
      <c r="BG737" s="1645"/>
      <c r="BH737" s="1645"/>
      <c r="BI737" s="1645"/>
      <c r="BJ737" s="1645"/>
      <c r="BK737" s="1645"/>
      <c r="BL737" s="1645"/>
      <c r="BM737" s="1645"/>
      <c r="BN737" s="1645"/>
      <c r="BO737" s="1645"/>
      <c r="BP737" s="1645"/>
      <c r="BQ737" s="1645"/>
      <c r="BR737" s="1645"/>
      <c r="BS737" s="1645"/>
      <c r="BT737" s="1645"/>
      <c r="BU737" s="1645"/>
      <c r="BV737" s="1169"/>
      <c r="BW737" s="1169"/>
      <c r="BX737" s="1169"/>
      <c r="BY737" s="1169"/>
      <c r="BZ737" s="1169"/>
      <c r="CA737" s="1169"/>
      <c r="CB737" s="1169"/>
      <c r="CC737" s="1169"/>
      <c r="CD737" s="1169"/>
      <c r="CE737" s="1169"/>
      <c r="CF737" s="1859"/>
    </row>
    <row customHeight="1" ht="11.25" hidden="1">
      <c r="A738" s="1802"/>
      <c r="B738" s="1645"/>
      <c r="C738" s="1645"/>
      <c r="D738" s="2588"/>
      <c r="E738" s="644"/>
      <c r="F738" s="644">
        <v>0</v>
      </c>
      <c r="G738" s="644"/>
      <c r="H738" s="644"/>
      <c r="I738" s="644"/>
      <c r="J738" s="644"/>
      <c r="K738" s="644"/>
      <c r="L738" s="644"/>
      <c r="M738" s="644"/>
      <c r="N738" s="644"/>
      <c r="O738" s="644"/>
      <c r="P738" s="644"/>
      <c r="Q738" s="644"/>
      <c r="R738" s="644"/>
      <c r="S738" s="645"/>
      <c r="T738" s="727"/>
      <c r="U738" s="2383"/>
      <c r="V738" s="2383"/>
      <c r="W738" s="1645"/>
      <c r="X738" s="1645"/>
      <c r="Y738" s="1645"/>
      <c r="Z738" s="1645"/>
      <c r="AA738" s="1645"/>
      <c r="AB738" s="1169"/>
      <c r="AC738" s="2384"/>
      <c r="AD738" s="638"/>
      <c r="AE738" s="1169"/>
      <c r="AF738" s="1169"/>
      <c r="AG738" s="1645"/>
      <c r="AH738" s="1645"/>
      <c r="AI738" s="1645"/>
      <c r="AJ738" s="1645"/>
      <c r="AK738" s="1645"/>
      <c r="AL738" s="1645"/>
      <c r="AM738" s="1645"/>
      <c r="AN738" s="1645"/>
      <c r="AO738" s="1645"/>
      <c r="AP738" s="1645"/>
      <c r="AQ738" s="1645"/>
      <c r="AR738" s="1645"/>
      <c r="AS738" s="1645"/>
      <c r="AT738" s="1645"/>
      <c r="AU738" s="1645"/>
      <c r="AV738" s="1645"/>
      <c r="AW738" s="1645"/>
      <c r="AX738" s="1645"/>
      <c r="AY738" s="1645"/>
      <c r="AZ738" s="1645"/>
      <c r="BA738" s="1645"/>
      <c r="BB738" s="1645"/>
      <c r="BC738" s="1645"/>
      <c r="BD738" s="1645"/>
      <c r="BE738" s="1645"/>
      <c r="BF738" s="1645"/>
      <c r="BG738" s="1645"/>
      <c r="BH738" s="1645"/>
      <c r="BI738" s="1645"/>
      <c r="BJ738" s="1645"/>
      <c r="BK738" s="1645"/>
      <c r="BL738" s="1645"/>
      <c r="BM738" s="1645"/>
      <c r="BN738" s="1645"/>
      <c r="BO738" s="1645"/>
      <c r="BP738" s="1645"/>
      <c r="BQ738" s="1645"/>
      <c r="BR738" s="1645"/>
      <c r="BS738" s="1645"/>
      <c r="BT738" s="1645"/>
      <c r="BU738" s="1645"/>
      <c r="BV738" s="1645"/>
      <c r="BW738" s="1645"/>
      <c r="BX738" s="1645"/>
      <c r="BY738" s="1645"/>
      <c r="BZ738" s="1645"/>
      <c r="CA738" s="1645"/>
      <c r="CB738" s="1645"/>
      <c r="CC738" s="1645"/>
      <c r="CD738" s="1645"/>
      <c r="CE738" s="1645"/>
      <c r="CF738" s="1859"/>
    </row>
    <row customHeight="1" ht="11.25" hidden="1">
      <c r="A739" s="1815"/>
      <c r="B739" s="1169"/>
      <c r="C739" s="421"/>
      <c r="D739" s="2588"/>
      <c r="E739" s="658" t="s">
        <v>22</v>
      </c>
      <c r="F739" s="1177" t="s">
        <v>22</v>
      </c>
      <c r="G739" s="1177" t="s">
        <v>1088</v>
      </c>
      <c r="H739" s="660" t="s">
        <v>22</v>
      </c>
      <c r="I739" s="660"/>
      <c r="J739" s="660"/>
      <c r="K739" s="660"/>
      <c r="L739" s="660"/>
      <c r="M739" s="660"/>
      <c r="N739" s="660"/>
      <c r="O739" s="660"/>
      <c r="P739" s="660"/>
      <c r="Q739" s="660"/>
      <c r="R739" s="661"/>
      <c r="S739" s="662"/>
      <c r="T739" s="727"/>
      <c r="U739" s="2383"/>
      <c r="V739" s="2383"/>
      <c r="W739" s="1169"/>
      <c r="X739" s="1169"/>
      <c r="Y739" s="1169"/>
      <c r="Z739" s="1169"/>
      <c r="AA739" s="1645"/>
      <c r="AB739" s="1169"/>
      <c r="AC739" s="2384"/>
      <c r="AD739" s="638"/>
      <c r="AE739" s="1169"/>
      <c r="AF739" s="1169"/>
      <c r="AG739" s="1645"/>
      <c r="AH739" s="1645"/>
      <c r="AI739" s="1645"/>
      <c r="AJ739" s="1645"/>
      <c r="AK739" s="1645"/>
      <c r="AL739" s="1645"/>
      <c r="AM739" s="1645"/>
      <c r="AN739" s="1645"/>
      <c r="AO739" s="1645"/>
      <c r="AP739" s="1645"/>
      <c r="AQ739" s="1645"/>
      <c r="AR739" s="1645"/>
      <c r="AS739" s="1645"/>
      <c r="AT739" s="1645"/>
      <c r="AU739" s="1645"/>
      <c r="AV739" s="1645"/>
      <c r="AW739" s="1645"/>
      <c r="AX739" s="1645"/>
      <c r="AY739" s="1645"/>
      <c r="AZ739" s="1645"/>
      <c r="BA739" s="1645"/>
      <c r="BB739" s="1645"/>
      <c r="BC739" s="1645"/>
      <c r="BD739" s="1645"/>
      <c r="BE739" s="1645"/>
      <c r="BF739" s="1645"/>
      <c r="BG739" s="1645"/>
      <c r="BH739" s="1645"/>
      <c r="BI739" s="1645"/>
      <c r="BJ739" s="1645"/>
      <c r="BK739" s="1645"/>
      <c r="BL739" s="1645"/>
      <c r="BM739" s="1645"/>
      <c r="BN739" s="1645"/>
      <c r="BO739" s="1645"/>
      <c r="BP739" s="1645"/>
      <c r="BQ739" s="1645"/>
      <c r="BR739" s="1645"/>
      <c r="BS739" s="1645"/>
      <c r="BT739" s="1645"/>
      <c r="BU739" s="1645"/>
      <c r="BV739" s="1169"/>
      <c r="BW739" s="1169"/>
      <c r="BX739" s="1169"/>
      <c r="BY739" s="1169"/>
      <c r="BZ739" s="1169"/>
      <c r="CA739" s="1169"/>
      <c r="CB739" s="1169"/>
      <c r="CC739" s="1169"/>
      <c r="CD739" s="1169"/>
      <c r="CE739" s="1169"/>
      <c r="CF739" s="1859"/>
    </row>
    <row customHeight="1" ht="5.25" hidden="1">
      <c r="A740" s="1802"/>
      <c r="B740" s="1645"/>
      <c r="C740" s="1645"/>
      <c r="D740" s="2588"/>
      <c r="E740" s="1048"/>
      <c r="F740" s="1048"/>
      <c r="G740" s="1048"/>
      <c r="H740" s="1048"/>
      <c r="I740" s="1048"/>
      <c r="J740" s="1048"/>
      <c r="K740" s="1048"/>
      <c r="L740" s="1048"/>
      <c r="M740" s="1048"/>
      <c r="N740" s="1048"/>
      <c r="O740" s="1048"/>
      <c r="P740" s="1048"/>
      <c r="Q740" s="1049"/>
      <c r="R740" s="1050"/>
      <c r="S740" s="1051"/>
      <c r="T740" s="726" t="s">
        <v>1085</v>
      </c>
      <c r="U740" s="2383">
        <v>1</v>
      </c>
      <c r="V740" s="2383" t="s">
        <v>1048</v>
      </c>
      <c r="W740" s="1645"/>
      <c r="X740" s="1645"/>
      <c r="Y740" s="1645"/>
      <c r="Z740" s="1645"/>
      <c r="AA740" s="1645"/>
      <c r="AB740" s="1645"/>
      <c r="AC740" s="1046"/>
      <c r="AD740" s="1047"/>
      <c r="AE740" s="1645"/>
      <c r="AF740" s="1645"/>
      <c r="AG740" s="1645"/>
      <c r="AH740" s="1645"/>
      <c r="AI740" s="1645"/>
      <c r="AJ740" s="1645"/>
      <c r="AK740" s="1645"/>
      <c r="AL740" s="1645"/>
      <c r="AM740" s="1645"/>
      <c r="AN740" s="1645"/>
      <c r="AO740" s="1645"/>
      <c r="AP740" s="1645"/>
      <c r="AQ740" s="1645"/>
      <c r="AR740" s="1645"/>
      <c r="AS740" s="1645"/>
      <c r="AT740" s="1645"/>
      <c r="AU740" s="1645"/>
      <c r="AV740" s="1645"/>
      <c r="AW740" s="1645"/>
      <c r="AX740" s="1645"/>
      <c r="AY740" s="1645"/>
      <c r="AZ740" s="1645"/>
      <c r="BA740" s="1645"/>
      <c r="BB740" s="1645"/>
      <c r="BC740" s="1645"/>
      <c r="BD740" s="1645"/>
      <c r="BE740" s="1645"/>
      <c r="BF740" s="1645"/>
      <c r="BG740" s="1645"/>
      <c r="BH740" s="1645"/>
      <c r="BI740" s="1645"/>
      <c r="BJ740" s="1645"/>
      <c r="BK740" s="1645"/>
      <c r="BL740" s="1645"/>
      <c r="BM740" s="1645"/>
      <c r="BN740" s="1645"/>
      <c r="BO740" s="1645"/>
      <c r="BP740" s="1645"/>
      <c r="BQ740" s="1645"/>
      <c r="BR740" s="1645"/>
      <c r="BS740" s="1645"/>
      <c r="BT740" s="1645"/>
      <c r="BU740" s="1645"/>
      <c r="BV740" s="1645"/>
      <c r="BW740" s="1645"/>
      <c r="BX740" s="1645"/>
      <c r="BY740" s="1645"/>
      <c r="BZ740" s="1645"/>
      <c r="CA740" s="1645"/>
      <c r="CB740" s="1645"/>
      <c r="CC740" s="1645"/>
      <c r="CD740" s="1645"/>
      <c r="CE740" s="1645"/>
      <c r="CF740" s="1325"/>
    </row>
    <row customHeight="1" ht="5.25" hidden="1">
      <c r="A741" s="1802"/>
      <c r="B741" s="1645"/>
      <c r="C741" s="1645"/>
      <c r="D741" s="2588"/>
      <c r="E741" s="644"/>
      <c r="F741" s="644"/>
      <c r="G741" s="644"/>
      <c r="H741" s="644"/>
      <c r="I741" s="644"/>
      <c r="J741" s="644"/>
      <c r="K741" s="644"/>
      <c r="L741" s="644"/>
      <c r="M741" s="644"/>
      <c r="N741" s="644"/>
      <c r="O741" s="644"/>
      <c r="P741" s="644"/>
      <c r="Q741" s="644"/>
      <c r="R741" s="644"/>
      <c r="S741" s="645"/>
      <c r="T741" s="727"/>
      <c r="U741" s="2383"/>
      <c r="V741" s="2383"/>
      <c r="W741" s="1645"/>
      <c r="X741" s="1645"/>
      <c r="Y741" s="1645"/>
      <c r="Z741" s="1645"/>
      <c r="AA741" s="1645"/>
      <c r="AB741" s="1645"/>
      <c r="AC741" s="1046"/>
      <c r="AD741" s="1047"/>
      <c r="AE741" s="1645"/>
      <c r="AF741" s="1645"/>
      <c r="AG741" s="1645"/>
      <c r="AH741" s="1645"/>
      <c r="AI741" s="1645"/>
      <c r="AJ741" s="1645"/>
      <c r="AK741" s="1645"/>
      <c r="AL741" s="1645"/>
      <c r="AM741" s="1645"/>
      <c r="AN741" s="1645"/>
      <c r="AO741" s="1645"/>
      <c r="AP741" s="1645"/>
      <c r="AQ741" s="1645"/>
      <c r="AR741" s="1645"/>
      <c r="AS741" s="1645"/>
      <c r="AT741" s="1645"/>
      <c r="AU741" s="1645"/>
      <c r="AV741" s="1645"/>
      <c r="AW741" s="1645"/>
      <c r="AX741" s="1645"/>
      <c r="AY741" s="1645"/>
      <c r="AZ741" s="1645"/>
      <c r="BA741" s="1645"/>
      <c r="BB741" s="1645"/>
      <c r="BC741" s="1645"/>
      <c r="BD741" s="1645"/>
      <c r="BE741" s="1645"/>
      <c r="BF741" s="1645"/>
      <c r="BG741" s="1645"/>
      <c r="BH741" s="1645"/>
      <c r="BI741" s="1645"/>
      <c r="BJ741" s="1645"/>
      <c r="BK741" s="1645"/>
      <c r="BL741" s="1645"/>
      <c r="BM741" s="1645"/>
      <c r="BN741" s="1645"/>
      <c r="BO741" s="1645"/>
      <c r="BP741" s="1645"/>
      <c r="BQ741" s="1645"/>
      <c r="BR741" s="1645"/>
      <c r="BS741" s="1645"/>
      <c r="BT741" s="1645"/>
      <c r="BU741" s="1645"/>
      <c r="BV741" s="1645"/>
      <c r="BW741" s="1645"/>
      <c r="BX741" s="1645"/>
      <c r="BY741" s="1645"/>
      <c r="BZ741" s="1645"/>
      <c r="CA741" s="1645"/>
      <c r="CB741" s="1645"/>
      <c r="CC741" s="1645"/>
      <c r="CD741" s="1645"/>
      <c r="CE741" s="1645"/>
      <c r="CF741" s="1325"/>
    </row>
    <row customHeight="1" ht="5.25" hidden="1">
      <c r="A742" s="1802"/>
      <c r="B742" s="1645"/>
      <c r="C742" s="1645"/>
      <c r="D742" s="2589"/>
      <c r="E742" s="1052"/>
      <c r="F742" s="1053"/>
      <c r="G742" s="1053"/>
      <c r="H742" s="1054"/>
      <c r="I742" s="1054"/>
      <c r="J742" s="1054"/>
      <c r="K742" s="1054"/>
      <c r="L742" s="1054"/>
      <c r="M742" s="1054"/>
      <c r="N742" s="1054"/>
      <c r="O742" s="1054"/>
      <c r="P742" s="1054"/>
      <c r="Q742" s="1054"/>
      <c r="R742" s="955"/>
      <c r="S742" s="1055"/>
      <c r="T742" s="727"/>
      <c r="U742" s="2383"/>
      <c r="V742" s="2383"/>
      <c r="W742" s="1645"/>
      <c r="X742" s="1645"/>
      <c r="Y742" s="1645"/>
      <c r="Z742" s="1645"/>
      <c r="AA742" s="1645"/>
      <c r="AB742" s="1645"/>
      <c r="AC742" s="1046"/>
      <c r="AD742" s="1047"/>
      <c r="AE742" s="1645"/>
      <c r="AF742" s="1645"/>
      <c r="AG742" s="1645"/>
      <c r="AH742" s="1645"/>
      <c r="AI742" s="1645"/>
      <c r="AJ742" s="1645"/>
      <c r="AK742" s="1645"/>
      <c r="AL742" s="1645"/>
      <c r="AM742" s="1645"/>
      <c r="AN742" s="1645"/>
      <c r="AO742" s="1645"/>
      <c r="AP742" s="1645"/>
      <c r="AQ742" s="1645"/>
      <c r="AR742" s="1645"/>
      <c r="AS742" s="1645"/>
      <c r="AT742" s="1645"/>
      <c r="AU742" s="1645"/>
      <c r="AV742" s="1645"/>
      <c r="AW742" s="1645"/>
      <c r="AX742" s="1645"/>
      <c r="AY742" s="1645"/>
      <c r="AZ742" s="1645"/>
      <c r="BA742" s="1645"/>
      <c r="BB742" s="1645"/>
      <c r="BC742" s="1645"/>
      <c r="BD742" s="1645"/>
      <c r="BE742" s="1645"/>
      <c r="BF742" s="1645"/>
      <c r="BG742" s="1645"/>
      <c r="BH742" s="1645"/>
      <c r="BI742" s="1645"/>
      <c r="BJ742" s="1645"/>
      <c r="BK742" s="1645"/>
      <c r="BL742" s="1645"/>
      <c r="BM742" s="1645"/>
      <c r="BN742" s="1645"/>
      <c r="BO742" s="1645"/>
      <c r="BP742" s="1645"/>
      <c r="BQ742" s="1645"/>
      <c r="BR742" s="1645"/>
      <c r="BS742" s="1645"/>
      <c r="BT742" s="1645"/>
      <c r="BU742" s="1645"/>
      <c r="BV742" s="1645"/>
      <c r="BW742" s="1645"/>
      <c r="BX742" s="1645"/>
      <c r="BY742" s="1645"/>
      <c r="BZ742" s="1645"/>
      <c r="CA742" s="1645"/>
      <c r="CB742" s="1645"/>
      <c r="CC742" s="1645"/>
      <c r="CD742" s="1645"/>
      <c r="CE742" s="1645"/>
      <c r="CF742" s="1325"/>
    </row>
    <row customHeight="1" ht="15" hidden="1">
      <c r="A743" s="632" t="s">
        <v>388</v>
      </c>
      <c r="B743" s="633"/>
      <c r="C743" s="633" t="s">
        <v>22</v>
      </c>
      <c r="D743" s="2587" t="s">
        <v>1168</v>
      </c>
      <c r="E743" s="2386" t="s">
        <v>196</v>
      </c>
      <c r="F743" s="2387"/>
      <c r="G743" s="2388"/>
      <c r="H743" s="2392" t="str">
        <f>IF(A743="","",INDEX(DIFFERENTIATION_UNMERGE_VD,MATCH(A743,DIFFERENTIATION_ID_DIFF,0)))</f>
        <v>Производство тепловой энергии. Некомбинированная выработка</v>
      </c>
      <c r="I743" s="2392"/>
      <c r="J743" s="2392"/>
      <c r="K743" s="2392"/>
      <c r="L743" s="2392"/>
      <c r="M743" s="2392"/>
      <c r="N743" s="2392"/>
      <c r="O743" s="2392"/>
      <c r="P743" s="2392"/>
      <c r="Q743" s="2392"/>
      <c r="R743" s="2392"/>
      <c r="S743" s="728"/>
      <c r="T743" s="725"/>
      <c r="U743" s="634"/>
      <c r="V743" s="634"/>
      <c r="W743" s="635"/>
      <c r="X743" s="635"/>
      <c r="Y743" s="635"/>
      <c r="Z743" s="635"/>
      <c r="AA743" s="636"/>
      <c r="AB743" s="637"/>
      <c r="AC743" s="2384"/>
      <c r="AD743" s="638"/>
      <c r="AE743" s="639" t="s">
        <v>22</v>
      </c>
      <c r="AF743" s="639"/>
      <c r="AG743" s="640" t="s">
        <v>1082</v>
      </c>
      <c r="AH743" s="641">
        <v>3</v>
      </c>
      <c r="AI743" s="634"/>
      <c r="AJ743" s="634"/>
      <c r="AK743" s="634"/>
      <c r="AL743" s="634"/>
      <c r="AM743" s="634"/>
      <c r="AN743" s="634"/>
      <c r="AO743" s="634"/>
      <c r="AP743" s="634"/>
      <c r="AQ743" s="634"/>
      <c r="AR743" s="634"/>
      <c r="AS743" s="634"/>
      <c r="AT743" s="634"/>
      <c r="AU743" s="634"/>
      <c r="AV743" s="634"/>
      <c r="AW743" s="634"/>
      <c r="AX743" s="634"/>
      <c r="AY743" s="634"/>
      <c r="AZ743" s="634"/>
      <c r="BA743" s="634"/>
      <c r="BB743" s="634"/>
      <c r="BC743" s="634"/>
      <c r="BD743" s="634"/>
      <c r="BE743" s="634"/>
      <c r="BF743" s="634"/>
      <c r="BG743" s="634"/>
      <c r="BH743" s="634"/>
      <c r="BI743" s="634"/>
      <c r="BJ743" s="634"/>
      <c r="BK743" s="634"/>
      <c r="BL743" s="634"/>
      <c r="BM743" s="634"/>
      <c r="BN743" s="634"/>
      <c r="BO743" s="634"/>
      <c r="BP743" s="634"/>
      <c r="BQ743" s="634"/>
      <c r="BR743" s="634"/>
      <c r="BS743" s="634"/>
      <c r="BT743" s="634"/>
      <c r="BU743" s="634"/>
      <c r="BV743" s="635"/>
      <c r="BW743" s="635"/>
      <c r="BX743" s="635"/>
      <c r="BY743" s="635"/>
      <c r="BZ743" s="635"/>
      <c r="CA743" s="635"/>
      <c r="CB743" s="635"/>
      <c r="CC743" s="635"/>
      <c r="CD743" s="635"/>
      <c r="CE743" s="635"/>
      <c r="CF743" s="1859"/>
    </row>
    <row customHeight="1" ht="15" hidden="1">
      <c r="A744" s="632"/>
      <c r="B744" s="633"/>
      <c r="C744" s="633"/>
      <c r="D744" s="2588"/>
      <c r="E744" s="2386" t="s">
        <v>1037</v>
      </c>
      <c r="F744" s="2387"/>
      <c r="G744" s="2388"/>
      <c r="H744" s="2392" t="str">
        <f>IF(A743="","",INDEX(DIFFERENTIATION_UNMERGE_AREA,MATCH(A743,DIFFERENTIATION_ID_DIFF,0)))</f>
        <v>Территория 7</v>
      </c>
      <c r="I744" s="2392"/>
      <c r="J744" s="2392"/>
      <c r="K744" s="2392"/>
      <c r="L744" s="2392"/>
      <c r="M744" s="2392"/>
      <c r="N744" s="2392"/>
      <c r="O744" s="2392"/>
      <c r="P744" s="2392"/>
      <c r="Q744" s="2392"/>
      <c r="R744" s="2392"/>
      <c r="S744" s="728"/>
      <c r="T744" s="725"/>
      <c r="U744" s="634"/>
      <c r="V744" s="634"/>
      <c r="W744" s="635"/>
      <c r="X744" s="635"/>
      <c r="Y744" s="635"/>
      <c r="Z744" s="635"/>
      <c r="AA744" s="636"/>
      <c r="AB744" s="637"/>
      <c r="AC744" s="2384"/>
      <c r="AD744" s="638"/>
      <c r="AE744" s="639"/>
      <c r="AF744" s="639"/>
      <c r="AG744" s="640"/>
      <c r="AH744" s="641"/>
      <c r="AI744" s="634"/>
      <c r="AJ744" s="634"/>
      <c r="AK744" s="634"/>
      <c r="AL744" s="634"/>
      <c r="AM744" s="634"/>
      <c r="AN744" s="634"/>
      <c r="AO744" s="634"/>
      <c r="AP744" s="634"/>
      <c r="AQ744" s="634"/>
      <c r="AR744" s="634"/>
      <c r="AS744" s="634"/>
      <c r="AT744" s="634"/>
      <c r="AU744" s="634"/>
      <c r="AV744" s="634"/>
      <c r="AW744" s="634"/>
      <c r="AX744" s="634"/>
      <c r="AY744" s="634"/>
      <c r="AZ744" s="634"/>
      <c r="BA744" s="634"/>
      <c r="BB744" s="634"/>
      <c r="BC744" s="634"/>
      <c r="BD744" s="634"/>
      <c r="BE744" s="634"/>
      <c r="BF744" s="634"/>
      <c r="BG744" s="634"/>
      <c r="BH744" s="634"/>
      <c r="BI744" s="634"/>
      <c r="BJ744" s="634"/>
      <c r="BK744" s="634"/>
      <c r="BL744" s="634"/>
      <c r="BM744" s="634"/>
      <c r="BN744" s="634"/>
      <c r="BO744" s="634"/>
      <c r="BP744" s="634"/>
      <c r="BQ744" s="634"/>
      <c r="BR744" s="634"/>
      <c r="BS744" s="634"/>
      <c r="BT744" s="634"/>
      <c r="BU744" s="634"/>
      <c r="BV744" s="635"/>
      <c r="BW744" s="635"/>
      <c r="BX744" s="635"/>
      <c r="BY744" s="635"/>
      <c r="BZ744" s="635"/>
      <c r="CA744" s="635"/>
      <c r="CB744" s="635"/>
      <c r="CC744" s="635"/>
      <c r="CD744" s="635"/>
      <c r="CE744" s="635"/>
      <c r="CF744" s="1859"/>
    </row>
    <row customHeight="1" ht="15" hidden="1">
      <c r="A745" s="632"/>
      <c r="B745" s="633"/>
      <c r="C745" s="633"/>
      <c r="D745" s="2588"/>
      <c r="E745" s="2386" t="s">
        <v>1038</v>
      </c>
      <c r="F745" s="2387"/>
      <c r="G745" s="2388"/>
      <c r="H745" s="2392" t="str">
        <f>IF(A743="","",INDEX(DIFFERENTIATION_UNMERGE_SYSTEM,MATCH(A743,DIFFERENTIATION_ID_DIFF,0)))</f>
        <v>п. Дружба, тепловые сети № 4-47</v>
      </c>
      <c r="I745" s="2392"/>
      <c r="J745" s="2392"/>
      <c r="K745" s="2392"/>
      <c r="L745" s="2392"/>
      <c r="M745" s="2392"/>
      <c r="N745" s="2392"/>
      <c r="O745" s="2392"/>
      <c r="P745" s="2392"/>
      <c r="Q745" s="2392"/>
      <c r="R745" s="2392"/>
      <c r="S745" s="728"/>
      <c r="T745" s="725"/>
      <c r="U745" s="634"/>
      <c r="V745" s="634"/>
      <c r="W745" s="635"/>
      <c r="X745" s="635"/>
      <c r="Y745" s="635"/>
      <c r="Z745" s="635"/>
      <c r="AA745" s="636"/>
      <c r="AB745" s="637"/>
      <c r="AC745" s="2384"/>
      <c r="AD745" s="638"/>
      <c r="AE745" s="639"/>
      <c r="AF745" s="639"/>
      <c r="AG745" s="640"/>
      <c r="AH745" s="641"/>
      <c r="AI745" s="634"/>
      <c r="AJ745" s="634"/>
      <c r="AK745" s="634"/>
      <c r="AL745" s="634"/>
      <c r="AM745" s="634"/>
      <c r="AN745" s="634"/>
      <c r="AO745" s="634"/>
      <c r="AP745" s="634"/>
      <c r="AQ745" s="634"/>
      <c r="AR745" s="634"/>
      <c r="AS745" s="634"/>
      <c r="AT745" s="634"/>
      <c r="AU745" s="634"/>
      <c r="AV745" s="634"/>
      <c r="AW745" s="634"/>
      <c r="AX745" s="634"/>
      <c r="AY745" s="634"/>
      <c r="AZ745" s="634"/>
      <c r="BA745" s="634"/>
      <c r="BB745" s="634"/>
      <c r="BC745" s="634"/>
      <c r="BD745" s="634"/>
      <c r="BE745" s="634"/>
      <c r="BF745" s="634"/>
      <c r="BG745" s="634"/>
      <c r="BH745" s="634"/>
      <c r="BI745" s="634"/>
      <c r="BJ745" s="634"/>
      <c r="BK745" s="634"/>
      <c r="BL745" s="634"/>
      <c r="BM745" s="634"/>
      <c r="BN745" s="634"/>
      <c r="BO745" s="634"/>
      <c r="BP745" s="634"/>
      <c r="BQ745" s="634"/>
      <c r="BR745" s="634"/>
      <c r="BS745" s="634"/>
      <c r="BT745" s="634"/>
      <c r="BU745" s="634"/>
      <c r="BV745" s="635"/>
      <c r="BW745" s="635"/>
      <c r="BX745" s="635"/>
      <c r="BY745" s="635"/>
      <c r="BZ745" s="635"/>
      <c r="CA745" s="635"/>
      <c r="CB745" s="635"/>
      <c r="CC745" s="635"/>
      <c r="CD745" s="635"/>
      <c r="CE745" s="635"/>
      <c r="CF745" s="1859"/>
    </row>
    <row customHeight="1" ht="24.75" hidden="1">
      <c r="A746" s="1815"/>
      <c r="B746" s="1169"/>
      <c r="C746" s="421"/>
      <c r="D746" s="2588"/>
      <c r="E746" s="2385" t="s">
        <v>1083</v>
      </c>
      <c r="F746" s="2385"/>
      <c r="G746" s="2385"/>
      <c r="H746" s="2385"/>
      <c r="I746" s="2385"/>
      <c r="J746" s="2385"/>
      <c r="K746" s="2385"/>
      <c r="L746" s="2385"/>
      <c r="M746" s="2385"/>
      <c r="N746" s="2385"/>
      <c r="O746" s="2385"/>
      <c r="P746" s="2385"/>
      <c r="Q746" s="567">
        <f>SUMIF(T747:T748,"i",Q747:Q748)</f>
        <v>0</v>
      </c>
      <c r="R746" s="1026"/>
      <c r="S746" s="1807" t="s">
        <v>1084</v>
      </c>
      <c r="T746" s="726" t="s">
        <v>1085</v>
      </c>
      <c r="U746" s="2383">
        <v>1</v>
      </c>
      <c r="V746" s="2383" t="s">
        <v>1048</v>
      </c>
      <c r="W746" s="1169"/>
      <c r="X746" s="1169"/>
      <c r="Y746" s="1169"/>
      <c r="Z746" s="1169"/>
      <c r="AA746" s="1645"/>
      <c r="AB746" s="1169"/>
      <c r="AC746" s="2384"/>
      <c r="AD746" s="638"/>
      <c r="AE746" s="1169"/>
      <c r="AF746" s="1169"/>
      <c r="AG746" s="1645"/>
      <c r="AH746" s="1645"/>
      <c r="AI746" s="1645"/>
      <c r="AJ746" s="1645"/>
      <c r="AK746" s="1645"/>
      <c r="AL746" s="1645"/>
      <c r="AM746" s="1645"/>
      <c r="AN746" s="1645"/>
      <c r="AO746" s="1645"/>
      <c r="AP746" s="1645"/>
      <c r="AQ746" s="1645"/>
      <c r="AR746" s="1645"/>
      <c r="AS746" s="1645"/>
      <c r="AT746" s="1645"/>
      <c r="AU746" s="1645"/>
      <c r="AV746" s="1645"/>
      <c r="AW746" s="1645"/>
      <c r="AX746" s="1645"/>
      <c r="AY746" s="1645"/>
      <c r="AZ746" s="1645"/>
      <c r="BA746" s="1645"/>
      <c r="BB746" s="1645"/>
      <c r="BC746" s="1645"/>
      <c r="BD746" s="1645"/>
      <c r="BE746" s="1645"/>
      <c r="BF746" s="1645"/>
      <c r="BG746" s="1645"/>
      <c r="BH746" s="1645"/>
      <c r="BI746" s="1645"/>
      <c r="BJ746" s="1645"/>
      <c r="BK746" s="1645"/>
      <c r="BL746" s="1645"/>
      <c r="BM746" s="1645"/>
      <c r="BN746" s="1645"/>
      <c r="BO746" s="1645"/>
      <c r="BP746" s="1645"/>
      <c r="BQ746" s="1645"/>
      <c r="BR746" s="1645"/>
      <c r="BS746" s="1645"/>
      <c r="BT746" s="1645"/>
      <c r="BU746" s="1645"/>
      <c r="BV746" s="1169"/>
      <c r="BW746" s="1169"/>
      <c r="BX746" s="1169"/>
      <c r="BY746" s="1169"/>
      <c r="BZ746" s="1169"/>
      <c r="CA746" s="1169"/>
      <c r="CB746" s="1169"/>
      <c r="CC746" s="1169"/>
      <c r="CD746" s="1169"/>
      <c r="CE746" s="1169"/>
      <c r="CF746" s="1859"/>
    </row>
    <row customHeight="1" ht="11.25" hidden="1">
      <c r="A747" s="1802"/>
      <c r="B747" s="1645"/>
      <c r="C747" s="1645"/>
      <c r="D747" s="2588"/>
      <c r="E747" s="644"/>
      <c r="F747" s="644">
        <v>0</v>
      </c>
      <c r="G747" s="644"/>
      <c r="H747" s="644"/>
      <c r="I747" s="644"/>
      <c r="J747" s="644"/>
      <c r="K747" s="644"/>
      <c r="L747" s="644"/>
      <c r="M747" s="644"/>
      <c r="N747" s="644"/>
      <c r="O747" s="644"/>
      <c r="P747" s="644"/>
      <c r="Q747" s="644"/>
      <c r="R747" s="644"/>
      <c r="S747" s="645"/>
      <c r="T747" s="727"/>
      <c r="U747" s="2383"/>
      <c r="V747" s="2383"/>
      <c r="W747" s="1645"/>
      <c r="X747" s="1645"/>
      <c r="Y747" s="1645"/>
      <c r="Z747" s="1645"/>
      <c r="AA747" s="1645"/>
      <c r="AB747" s="1169"/>
      <c r="AC747" s="2384"/>
      <c r="AD747" s="638"/>
      <c r="AE747" s="1169"/>
      <c r="AF747" s="1169"/>
      <c r="AG747" s="1645"/>
      <c r="AH747" s="1645"/>
      <c r="AI747" s="1645"/>
      <c r="AJ747" s="1645"/>
      <c r="AK747" s="1645"/>
      <c r="AL747" s="1645"/>
      <c r="AM747" s="1645"/>
      <c r="AN747" s="1645"/>
      <c r="AO747" s="1645"/>
      <c r="AP747" s="1645"/>
      <c r="AQ747" s="1645"/>
      <c r="AR747" s="1645"/>
      <c r="AS747" s="1645"/>
      <c r="AT747" s="1645"/>
      <c r="AU747" s="1645"/>
      <c r="AV747" s="1645"/>
      <c r="AW747" s="1645"/>
      <c r="AX747" s="1645"/>
      <c r="AY747" s="1645"/>
      <c r="AZ747" s="1645"/>
      <c r="BA747" s="1645"/>
      <c r="BB747" s="1645"/>
      <c r="BC747" s="1645"/>
      <c r="BD747" s="1645"/>
      <c r="BE747" s="1645"/>
      <c r="BF747" s="1645"/>
      <c r="BG747" s="1645"/>
      <c r="BH747" s="1645"/>
      <c r="BI747" s="1645"/>
      <c r="BJ747" s="1645"/>
      <c r="BK747" s="1645"/>
      <c r="BL747" s="1645"/>
      <c r="BM747" s="1645"/>
      <c r="BN747" s="1645"/>
      <c r="BO747" s="1645"/>
      <c r="BP747" s="1645"/>
      <c r="BQ747" s="1645"/>
      <c r="BR747" s="1645"/>
      <c r="BS747" s="1645"/>
      <c r="BT747" s="1645"/>
      <c r="BU747" s="1645"/>
      <c r="BV747" s="1645"/>
      <c r="BW747" s="1645"/>
      <c r="BX747" s="1645"/>
      <c r="BY747" s="1645"/>
      <c r="BZ747" s="1645"/>
      <c r="CA747" s="1645"/>
      <c r="CB747" s="1645"/>
      <c r="CC747" s="1645"/>
      <c r="CD747" s="1645"/>
      <c r="CE747" s="1645"/>
      <c r="CF747" s="1859"/>
    </row>
    <row customHeight="1" ht="11.25" hidden="1">
      <c r="A748" s="1815"/>
      <c r="B748" s="1169"/>
      <c r="C748" s="421"/>
      <c r="D748" s="2588"/>
      <c r="E748" s="658" t="s">
        <v>22</v>
      </c>
      <c r="F748" s="1177" t="s">
        <v>22</v>
      </c>
      <c r="G748" s="1177" t="s">
        <v>1088</v>
      </c>
      <c r="H748" s="660" t="s">
        <v>22</v>
      </c>
      <c r="I748" s="660"/>
      <c r="J748" s="660"/>
      <c r="K748" s="660"/>
      <c r="L748" s="660"/>
      <c r="M748" s="660"/>
      <c r="N748" s="660"/>
      <c r="O748" s="660"/>
      <c r="P748" s="660"/>
      <c r="Q748" s="660"/>
      <c r="R748" s="661"/>
      <c r="S748" s="662"/>
      <c r="T748" s="727"/>
      <c r="U748" s="2383"/>
      <c r="V748" s="2383"/>
      <c r="W748" s="1169"/>
      <c r="X748" s="1169"/>
      <c r="Y748" s="1169"/>
      <c r="Z748" s="1169"/>
      <c r="AA748" s="1645"/>
      <c r="AB748" s="1169"/>
      <c r="AC748" s="2384"/>
      <c r="AD748" s="638"/>
      <c r="AE748" s="1169"/>
      <c r="AF748" s="1169"/>
      <c r="AG748" s="1645"/>
      <c r="AH748" s="1645"/>
      <c r="AI748" s="1645"/>
      <c r="AJ748" s="1645"/>
      <c r="AK748" s="1645"/>
      <c r="AL748" s="1645"/>
      <c r="AM748" s="1645"/>
      <c r="AN748" s="1645"/>
      <c r="AO748" s="1645"/>
      <c r="AP748" s="1645"/>
      <c r="AQ748" s="1645"/>
      <c r="AR748" s="1645"/>
      <c r="AS748" s="1645"/>
      <c r="AT748" s="1645"/>
      <c r="AU748" s="1645"/>
      <c r="AV748" s="1645"/>
      <c r="AW748" s="1645"/>
      <c r="AX748" s="1645"/>
      <c r="AY748" s="1645"/>
      <c r="AZ748" s="1645"/>
      <c r="BA748" s="1645"/>
      <c r="BB748" s="1645"/>
      <c r="BC748" s="1645"/>
      <c r="BD748" s="1645"/>
      <c r="BE748" s="1645"/>
      <c r="BF748" s="1645"/>
      <c r="BG748" s="1645"/>
      <c r="BH748" s="1645"/>
      <c r="BI748" s="1645"/>
      <c r="BJ748" s="1645"/>
      <c r="BK748" s="1645"/>
      <c r="BL748" s="1645"/>
      <c r="BM748" s="1645"/>
      <c r="BN748" s="1645"/>
      <c r="BO748" s="1645"/>
      <c r="BP748" s="1645"/>
      <c r="BQ748" s="1645"/>
      <c r="BR748" s="1645"/>
      <c r="BS748" s="1645"/>
      <c r="BT748" s="1645"/>
      <c r="BU748" s="1645"/>
      <c r="BV748" s="1169"/>
      <c r="BW748" s="1169"/>
      <c r="BX748" s="1169"/>
      <c r="BY748" s="1169"/>
      <c r="BZ748" s="1169"/>
      <c r="CA748" s="1169"/>
      <c r="CB748" s="1169"/>
      <c r="CC748" s="1169"/>
      <c r="CD748" s="1169"/>
      <c r="CE748" s="1169"/>
      <c r="CF748" s="1859"/>
    </row>
    <row customHeight="1" ht="5.25" hidden="1">
      <c r="A749" s="1802"/>
      <c r="B749" s="1645"/>
      <c r="C749" s="1645"/>
      <c r="D749" s="2588"/>
      <c r="E749" s="1048"/>
      <c r="F749" s="1048"/>
      <c r="G749" s="1048"/>
      <c r="H749" s="1048"/>
      <c r="I749" s="1048"/>
      <c r="J749" s="1048"/>
      <c r="K749" s="1048"/>
      <c r="L749" s="1048"/>
      <c r="M749" s="1048"/>
      <c r="N749" s="1048"/>
      <c r="O749" s="1048"/>
      <c r="P749" s="1048"/>
      <c r="Q749" s="1049"/>
      <c r="R749" s="1050"/>
      <c r="S749" s="1051"/>
      <c r="T749" s="726" t="s">
        <v>1085</v>
      </c>
      <c r="U749" s="2383">
        <v>1</v>
      </c>
      <c r="V749" s="2383" t="s">
        <v>1048</v>
      </c>
      <c r="W749" s="1645"/>
      <c r="X749" s="1645"/>
      <c r="Y749" s="1645"/>
      <c r="Z749" s="1645"/>
      <c r="AA749" s="1645"/>
      <c r="AB749" s="1645"/>
      <c r="AC749" s="1046"/>
      <c r="AD749" s="1047"/>
      <c r="AE749" s="1645"/>
      <c r="AF749" s="1645"/>
      <c r="AG749" s="1645"/>
      <c r="AH749" s="1645"/>
      <c r="AI749" s="1645"/>
      <c r="AJ749" s="1645"/>
      <c r="AK749" s="1645"/>
      <c r="AL749" s="1645"/>
      <c r="AM749" s="1645"/>
      <c r="AN749" s="1645"/>
      <c r="AO749" s="1645"/>
      <c r="AP749" s="1645"/>
      <c r="AQ749" s="1645"/>
      <c r="AR749" s="1645"/>
      <c r="AS749" s="1645"/>
      <c r="AT749" s="1645"/>
      <c r="AU749" s="1645"/>
      <c r="AV749" s="1645"/>
      <c r="AW749" s="1645"/>
      <c r="AX749" s="1645"/>
      <c r="AY749" s="1645"/>
      <c r="AZ749" s="1645"/>
      <c r="BA749" s="1645"/>
      <c r="BB749" s="1645"/>
      <c r="BC749" s="1645"/>
      <c r="BD749" s="1645"/>
      <c r="BE749" s="1645"/>
      <c r="BF749" s="1645"/>
      <c r="BG749" s="1645"/>
      <c r="BH749" s="1645"/>
      <c r="BI749" s="1645"/>
      <c r="BJ749" s="1645"/>
      <c r="BK749" s="1645"/>
      <c r="BL749" s="1645"/>
      <c r="BM749" s="1645"/>
      <c r="BN749" s="1645"/>
      <c r="BO749" s="1645"/>
      <c r="BP749" s="1645"/>
      <c r="BQ749" s="1645"/>
      <c r="BR749" s="1645"/>
      <c r="BS749" s="1645"/>
      <c r="BT749" s="1645"/>
      <c r="BU749" s="1645"/>
      <c r="BV749" s="1645"/>
      <c r="BW749" s="1645"/>
      <c r="BX749" s="1645"/>
      <c r="BY749" s="1645"/>
      <c r="BZ749" s="1645"/>
      <c r="CA749" s="1645"/>
      <c r="CB749" s="1645"/>
      <c r="CC749" s="1645"/>
      <c r="CD749" s="1645"/>
      <c r="CE749" s="1645"/>
      <c r="CF749" s="1325"/>
    </row>
    <row customHeight="1" ht="5.25" hidden="1">
      <c r="A750" s="1802"/>
      <c r="B750" s="1645"/>
      <c r="C750" s="1645"/>
      <c r="D750" s="2588"/>
      <c r="E750" s="644"/>
      <c r="F750" s="644"/>
      <c r="G750" s="644"/>
      <c r="H750" s="644"/>
      <c r="I750" s="644"/>
      <c r="J750" s="644"/>
      <c r="K750" s="644"/>
      <c r="L750" s="644"/>
      <c r="M750" s="644"/>
      <c r="N750" s="644"/>
      <c r="O750" s="644"/>
      <c r="P750" s="644"/>
      <c r="Q750" s="644"/>
      <c r="R750" s="644"/>
      <c r="S750" s="645"/>
      <c r="T750" s="727"/>
      <c r="U750" s="2383"/>
      <c r="V750" s="2383"/>
      <c r="W750" s="1645"/>
      <c r="X750" s="1645"/>
      <c r="Y750" s="1645"/>
      <c r="Z750" s="1645"/>
      <c r="AA750" s="1645"/>
      <c r="AB750" s="1645"/>
      <c r="AC750" s="1046"/>
      <c r="AD750" s="1047"/>
      <c r="AE750" s="1645"/>
      <c r="AF750" s="1645"/>
      <c r="AG750" s="1645"/>
      <c r="AH750" s="1645"/>
      <c r="AI750" s="1645"/>
      <c r="AJ750" s="1645"/>
      <c r="AK750" s="1645"/>
      <c r="AL750" s="1645"/>
      <c r="AM750" s="1645"/>
      <c r="AN750" s="1645"/>
      <c r="AO750" s="1645"/>
      <c r="AP750" s="1645"/>
      <c r="AQ750" s="1645"/>
      <c r="AR750" s="1645"/>
      <c r="AS750" s="1645"/>
      <c r="AT750" s="1645"/>
      <c r="AU750" s="1645"/>
      <c r="AV750" s="1645"/>
      <c r="AW750" s="1645"/>
      <c r="AX750" s="1645"/>
      <c r="AY750" s="1645"/>
      <c r="AZ750" s="1645"/>
      <c r="BA750" s="1645"/>
      <c r="BB750" s="1645"/>
      <c r="BC750" s="1645"/>
      <c r="BD750" s="1645"/>
      <c r="BE750" s="1645"/>
      <c r="BF750" s="1645"/>
      <c r="BG750" s="1645"/>
      <c r="BH750" s="1645"/>
      <c r="BI750" s="1645"/>
      <c r="BJ750" s="1645"/>
      <c r="BK750" s="1645"/>
      <c r="BL750" s="1645"/>
      <c r="BM750" s="1645"/>
      <c r="BN750" s="1645"/>
      <c r="BO750" s="1645"/>
      <c r="BP750" s="1645"/>
      <c r="BQ750" s="1645"/>
      <c r="BR750" s="1645"/>
      <c r="BS750" s="1645"/>
      <c r="BT750" s="1645"/>
      <c r="BU750" s="1645"/>
      <c r="BV750" s="1645"/>
      <c r="BW750" s="1645"/>
      <c r="BX750" s="1645"/>
      <c r="BY750" s="1645"/>
      <c r="BZ750" s="1645"/>
      <c r="CA750" s="1645"/>
      <c r="CB750" s="1645"/>
      <c r="CC750" s="1645"/>
      <c r="CD750" s="1645"/>
      <c r="CE750" s="1645"/>
      <c r="CF750" s="1325"/>
    </row>
    <row customHeight="1" ht="5.25" hidden="1">
      <c r="A751" s="1802"/>
      <c r="B751" s="1645"/>
      <c r="C751" s="1645"/>
      <c r="D751" s="2589"/>
      <c r="E751" s="1052"/>
      <c r="F751" s="1053"/>
      <c r="G751" s="1053"/>
      <c r="H751" s="1054"/>
      <c r="I751" s="1054"/>
      <c r="J751" s="1054"/>
      <c r="K751" s="1054"/>
      <c r="L751" s="1054"/>
      <c r="M751" s="1054"/>
      <c r="N751" s="1054"/>
      <c r="O751" s="1054"/>
      <c r="P751" s="1054"/>
      <c r="Q751" s="1054"/>
      <c r="R751" s="955"/>
      <c r="S751" s="1055"/>
      <c r="T751" s="727"/>
      <c r="U751" s="2383"/>
      <c r="V751" s="2383"/>
      <c r="W751" s="1645"/>
      <c r="X751" s="1645"/>
      <c r="Y751" s="1645"/>
      <c r="Z751" s="1645"/>
      <c r="AA751" s="1645"/>
      <c r="AB751" s="1645"/>
      <c r="AC751" s="1046"/>
      <c r="AD751" s="1047"/>
      <c r="AE751" s="1645"/>
      <c r="AF751" s="1645"/>
      <c r="AG751" s="1645"/>
      <c r="AH751" s="1645"/>
      <c r="AI751" s="1645"/>
      <c r="AJ751" s="1645"/>
      <c r="AK751" s="1645"/>
      <c r="AL751" s="1645"/>
      <c r="AM751" s="1645"/>
      <c r="AN751" s="1645"/>
      <c r="AO751" s="1645"/>
      <c r="AP751" s="1645"/>
      <c r="AQ751" s="1645"/>
      <c r="AR751" s="1645"/>
      <c r="AS751" s="1645"/>
      <c r="AT751" s="1645"/>
      <c r="AU751" s="1645"/>
      <c r="AV751" s="1645"/>
      <c r="AW751" s="1645"/>
      <c r="AX751" s="1645"/>
      <c r="AY751" s="1645"/>
      <c r="AZ751" s="1645"/>
      <c r="BA751" s="1645"/>
      <c r="BB751" s="1645"/>
      <c r="BC751" s="1645"/>
      <c r="BD751" s="1645"/>
      <c r="BE751" s="1645"/>
      <c r="BF751" s="1645"/>
      <c r="BG751" s="1645"/>
      <c r="BH751" s="1645"/>
      <c r="BI751" s="1645"/>
      <c r="BJ751" s="1645"/>
      <c r="BK751" s="1645"/>
      <c r="BL751" s="1645"/>
      <c r="BM751" s="1645"/>
      <c r="BN751" s="1645"/>
      <c r="BO751" s="1645"/>
      <c r="BP751" s="1645"/>
      <c r="BQ751" s="1645"/>
      <c r="BR751" s="1645"/>
      <c r="BS751" s="1645"/>
      <c r="BT751" s="1645"/>
      <c r="BU751" s="1645"/>
      <c r="BV751" s="1645"/>
      <c r="BW751" s="1645"/>
      <c r="BX751" s="1645"/>
      <c r="BY751" s="1645"/>
      <c r="BZ751" s="1645"/>
      <c r="CA751" s="1645"/>
      <c r="CB751" s="1645"/>
      <c r="CC751" s="1645"/>
      <c r="CD751" s="1645"/>
      <c r="CE751" s="1645"/>
      <c r="CF751" s="1325"/>
    </row>
    <row customHeight="1" ht="15" hidden="1">
      <c r="A752" s="632" t="s">
        <v>392</v>
      </c>
      <c r="B752" s="633"/>
      <c r="C752" s="633" t="s">
        <v>22</v>
      </c>
      <c r="D752" s="2587" t="s">
        <v>1169</v>
      </c>
      <c r="E752" s="2386" t="s">
        <v>196</v>
      </c>
      <c r="F752" s="2387"/>
      <c r="G752" s="2388"/>
      <c r="H752" s="2392" t="str">
        <f>IF(A752="","",INDEX(DIFFERENTIATION_UNMERGE_VD,MATCH(A752,DIFFERENTIATION_ID_DIFF,0)))</f>
        <v>Производство тепловой энергии. Некомбинированная выработка</v>
      </c>
      <c r="I752" s="2392"/>
      <c r="J752" s="2392"/>
      <c r="K752" s="2392"/>
      <c r="L752" s="2392"/>
      <c r="M752" s="2392"/>
      <c r="N752" s="2392"/>
      <c r="O752" s="2392"/>
      <c r="P752" s="2392"/>
      <c r="Q752" s="2392"/>
      <c r="R752" s="2392"/>
      <c r="S752" s="728"/>
      <c r="T752" s="725"/>
      <c r="U752" s="634"/>
      <c r="V752" s="634"/>
      <c r="W752" s="635"/>
      <c r="X752" s="635"/>
      <c r="Y752" s="635"/>
      <c r="Z752" s="635"/>
      <c r="AA752" s="636"/>
      <c r="AB752" s="637"/>
      <c r="AC752" s="2384"/>
      <c r="AD752" s="638"/>
      <c r="AE752" s="639" t="s">
        <v>22</v>
      </c>
      <c r="AF752" s="639"/>
      <c r="AG752" s="640" t="s">
        <v>1082</v>
      </c>
      <c r="AH752" s="641">
        <v>3</v>
      </c>
      <c r="AI752" s="634"/>
      <c r="AJ752" s="634"/>
      <c r="AK752" s="634"/>
      <c r="AL752" s="634"/>
      <c r="AM752" s="634"/>
      <c r="AN752" s="634"/>
      <c r="AO752" s="634"/>
      <c r="AP752" s="634"/>
      <c r="AQ752" s="634"/>
      <c r="AR752" s="634"/>
      <c r="AS752" s="634"/>
      <c r="AT752" s="634"/>
      <c r="AU752" s="634"/>
      <c r="AV752" s="634"/>
      <c r="AW752" s="634"/>
      <c r="AX752" s="634"/>
      <c r="AY752" s="634"/>
      <c r="AZ752" s="634"/>
      <c r="BA752" s="634"/>
      <c r="BB752" s="634"/>
      <c r="BC752" s="634"/>
      <c r="BD752" s="634"/>
      <c r="BE752" s="634"/>
      <c r="BF752" s="634"/>
      <c r="BG752" s="634"/>
      <c r="BH752" s="634"/>
      <c r="BI752" s="634"/>
      <c r="BJ752" s="634"/>
      <c r="BK752" s="634"/>
      <c r="BL752" s="634"/>
      <c r="BM752" s="634"/>
      <c r="BN752" s="634"/>
      <c r="BO752" s="634"/>
      <c r="BP752" s="634"/>
      <c r="BQ752" s="634"/>
      <c r="BR752" s="634"/>
      <c r="BS752" s="634"/>
      <c r="BT752" s="634"/>
      <c r="BU752" s="634"/>
      <c r="BV752" s="635"/>
      <c r="BW752" s="635"/>
      <c r="BX752" s="635"/>
      <c r="BY752" s="635"/>
      <c r="BZ752" s="635"/>
      <c r="CA752" s="635"/>
      <c r="CB752" s="635"/>
      <c r="CC752" s="635"/>
      <c r="CD752" s="635"/>
      <c r="CE752" s="635"/>
      <c r="CF752" s="1859"/>
    </row>
    <row customHeight="1" ht="15" hidden="1">
      <c r="A753" s="632"/>
      <c r="B753" s="633"/>
      <c r="C753" s="633"/>
      <c r="D753" s="2588"/>
      <c r="E753" s="2386" t="s">
        <v>1037</v>
      </c>
      <c r="F753" s="2387"/>
      <c r="G753" s="2388"/>
      <c r="H753" s="2392" t="str">
        <f>IF(A752="","",INDEX(DIFFERENTIATION_UNMERGE_AREA,MATCH(A752,DIFFERENTIATION_ID_DIFF,0)))</f>
        <v>Территория 8</v>
      </c>
      <c r="I753" s="2392"/>
      <c r="J753" s="2392"/>
      <c r="K753" s="2392"/>
      <c r="L753" s="2392"/>
      <c r="M753" s="2392"/>
      <c r="N753" s="2392"/>
      <c r="O753" s="2392"/>
      <c r="P753" s="2392"/>
      <c r="Q753" s="2392"/>
      <c r="R753" s="2392"/>
      <c r="S753" s="728"/>
      <c r="T753" s="725"/>
      <c r="U753" s="634"/>
      <c r="V753" s="634"/>
      <c r="W753" s="635"/>
      <c r="X753" s="635"/>
      <c r="Y753" s="635"/>
      <c r="Z753" s="635"/>
      <c r="AA753" s="636"/>
      <c r="AB753" s="637"/>
      <c r="AC753" s="2384"/>
      <c r="AD753" s="638"/>
      <c r="AE753" s="639"/>
      <c r="AF753" s="639"/>
      <c r="AG753" s="640"/>
      <c r="AH753" s="641"/>
      <c r="AI753" s="634"/>
      <c r="AJ753" s="634"/>
      <c r="AK753" s="634"/>
      <c r="AL753" s="634"/>
      <c r="AM753" s="634"/>
      <c r="AN753" s="634"/>
      <c r="AO753" s="634"/>
      <c r="AP753" s="634"/>
      <c r="AQ753" s="634"/>
      <c r="AR753" s="634"/>
      <c r="AS753" s="634"/>
      <c r="AT753" s="634"/>
      <c r="AU753" s="634"/>
      <c r="AV753" s="634"/>
      <c r="AW753" s="634"/>
      <c r="AX753" s="634"/>
      <c r="AY753" s="634"/>
      <c r="AZ753" s="634"/>
      <c r="BA753" s="634"/>
      <c r="BB753" s="634"/>
      <c r="BC753" s="634"/>
      <c r="BD753" s="634"/>
      <c r="BE753" s="634"/>
      <c r="BF753" s="634"/>
      <c r="BG753" s="634"/>
      <c r="BH753" s="634"/>
      <c r="BI753" s="634"/>
      <c r="BJ753" s="634"/>
      <c r="BK753" s="634"/>
      <c r="BL753" s="634"/>
      <c r="BM753" s="634"/>
      <c r="BN753" s="634"/>
      <c r="BO753" s="634"/>
      <c r="BP753" s="634"/>
      <c r="BQ753" s="634"/>
      <c r="BR753" s="634"/>
      <c r="BS753" s="634"/>
      <c r="BT753" s="634"/>
      <c r="BU753" s="634"/>
      <c r="BV753" s="635"/>
      <c r="BW753" s="635"/>
      <c r="BX753" s="635"/>
      <c r="BY753" s="635"/>
      <c r="BZ753" s="635"/>
      <c r="CA753" s="635"/>
      <c r="CB753" s="635"/>
      <c r="CC753" s="635"/>
      <c r="CD753" s="635"/>
      <c r="CE753" s="635"/>
      <c r="CF753" s="1859"/>
    </row>
    <row customHeight="1" ht="15" hidden="1">
      <c r="A754" s="632"/>
      <c r="B754" s="633"/>
      <c r="C754" s="633"/>
      <c r="D754" s="2588"/>
      <c r="E754" s="2386" t="s">
        <v>1038</v>
      </c>
      <c r="F754" s="2387"/>
      <c r="G754" s="2388"/>
      <c r="H754" s="2392" t="str">
        <f>IF(A752="","",INDEX(DIFFERENTIATION_UNMERGE_SYSTEM,MATCH(A752,DIFFERENTIATION_ID_DIFF,0)))</f>
        <v>с. Владимировка, ул. Максима Горького, котельная № 4-35</v>
      </c>
      <c r="I754" s="2392"/>
      <c r="J754" s="2392"/>
      <c r="K754" s="2392"/>
      <c r="L754" s="2392"/>
      <c r="M754" s="2392"/>
      <c r="N754" s="2392"/>
      <c r="O754" s="2392"/>
      <c r="P754" s="2392"/>
      <c r="Q754" s="2392"/>
      <c r="R754" s="2392"/>
      <c r="S754" s="728"/>
      <c r="T754" s="725"/>
      <c r="U754" s="634"/>
      <c r="V754" s="634"/>
      <c r="W754" s="635"/>
      <c r="X754" s="635"/>
      <c r="Y754" s="635"/>
      <c r="Z754" s="635"/>
      <c r="AA754" s="636"/>
      <c r="AB754" s="637"/>
      <c r="AC754" s="2384"/>
      <c r="AD754" s="638"/>
      <c r="AE754" s="639"/>
      <c r="AF754" s="639"/>
      <c r="AG754" s="640"/>
      <c r="AH754" s="641"/>
      <c r="AI754" s="634"/>
      <c r="AJ754" s="634"/>
      <c r="AK754" s="634"/>
      <c r="AL754" s="634"/>
      <c r="AM754" s="634"/>
      <c r="AN754" s="634"/>
      <c r="AO754" s="634"/>
      <c r="AP754" s="634"/>
      <c r="AQ754" s="634"/>
      <c r="AR754" s="634"/>
      <c r="AS754" s="634"/>
      <c r="AT754" s="634"/>
      <c r="AU754" s="634"/>
      <c r="AV754" s="634"/>
      <c r="AW754" s="634"/>
      <c r="AX754" s="634"/>
      <c r="AY754" s="634"/>
      <c r="AZ754" s="634"/>
      <c r="BA754" s="634"/>
      <c r="BB754" s="634"/>
      <c r="BC754" s="634"/>
      <c r="BD754" s="634"/>
      <c r="BE754" s="634"/>
      <c r="BF754" s="634"/>
      <c r="BG754" s="634"/>
      <c r="BH754" s="634"/>
      <c r="BI754" s="634"/>
      <c r="BJ754" s="634"/>
      <c r="BK754" s="634"/>
      <c r="BL754" s="634"/>
      <c r="BM754" s="634"/>
      <c r="BN754" s="634"/>
      <c r="BO754" s="634"/>
      <c r="BP754" s="634"/>
      <c r="BQ754" s="634"/>
      <c r="BR754" s="634"/>
      <c r="BS754" s="634"/>
      <c r="BT754" s="634"/>
      <c r="BU754" s="634"/>
      <c r="BV754" s="635"/>
      <c r="BW754" s="635"/>
      <c r="BX754" s="635"/>
      <c r="BY754" s="635"/>
      <c r="BZ754" s="635"/>
      <c r="CA754" s="635"/>
      <c r="CB754" s="635"/>
      <c r="CC754" s="635"/>
      <c r="CD754" s="635"/>
      <c r="CE754" s="635"/>
      <c r="CF754" s="1859"/>
    </row>
    <row customHeight="1" ht="24.75" hidden="1">
      <c r="A755" s="1815"/>
      <c r="B755" s="1169"/>
      <c r="C755" s="421"/>
      <c r="D755" s="2588"/>
      <c r="E755" s="2385" t="s">
        <v>1083</v>
      </c>
      <c r="F755" s="2385"/>
      <c r="G755" s="2385"/>
      <c r="H755" s="2385"/>
      <c r="I755" s="2385"/>
      <c r="J755" s="2385"/>
      <c r="K755" s="2385"/>
      <c r="L755" s="2385"/>
      <c r="M755" s="2385"/>
      <c r="N755" s="2385"/>
      <c r="O755" s="2385"/>
      <c r="P755" s="2385"/>
      <c r="Q755" s="567">
        <f>SUMIF(T756:T757,"i",Q756:Q757)</f>
        <v>0</v>
      </c>
      <c r="R755" s="1026"/>
      <c r="S755" s="1807" t="s">
        <v>1084</v>
      </c>
      <c r="T755" s="726" t="s">
        <v>1085</v>
      </c>
      <c r="U755" s="2383">
        <v>1</v>
      </c>
      <c r="V755" s="2383" t="s">
        <v>1048</v>
      </c>
      <c r="W755" s="1169"/>
      <c r="X755" s="1169"/>
      <c r="Y755" s="1169"/>
      <c r="Z755" s="1169"/>
      <c r="AA755" s="1645"/>
      <c r="AB755" s="1169"/>
      <c r="AC755" s="2384"/>
      <c r="AD755" s="638"/>
      <c r="AE755" s="1169"/>
      <c r="AF755" s="1169"/>
      <c r="AG755" s="1645"/>
      <c r="AH755" s="1645"/>
      <c r="AI755" s="1645"/>
      <c r="AJ755" s="1645"/>
      <c r="AK755" s="1645"/>
      <c r="AL755" s="1645"/>
      <c r="AM755" s="1645"/>
      <c r="AN755" s="1645"/>
      <c r="AO755" s="1645"/>
      <c r="AP755" s="1645"/>
      <c r="AQ755" s="1645"/>
      <c r="AR755" s="1645"/>
      <c r="AS755" s="1645"/>
      <c r="AT755" s="1645"/>
      <c r="AU755" s="1645"/>
      <c r="AV755" s="1645"/>
      <c r="AW755" s="1645"/>
      <c r="AX755" s="1645"/>
      <c r="AY755" s="1645"/>
      <c r="AZ755" s="1645"/>
      <c r="BA755" s="1645"/>
      <c r="BB755" s="1645"/>
      <c r="BC755" s="1645"/>
      <c r="BD755" s="1645"/>
      <c r="BE755" s="1645"/>
      <c r="BF755" s="1645"/>
      <c r="BG755" s="1645"/>
      <c r="BH755" s="1645"/>
      <c r="BI755" s="1645"/>
      <c r="BJ755" s="1645"/>
      <c r="BK755" s="1645"/>
      <c r="BL755" s="1645"/>
      <c r="BM755" s="1645"/>
      <c r="BN755" s="1645"/>
      <c r="BO755" s="1645"/>
      <c r="BP755" s="1645"/>
      <c r="BQ755" s="1645"/>
      <c r="BR755" s="1645"/>
      <c r="BS755" s="1645"/>
      <c r="BT755" s="1645"/>
      <c r="BU755" s="1645"/>
      <c r="BV755" s="1169"/>
      <c r="BW755" s="1169"/>
      <c r="BX755" s="1169"/>
      <c r="BY755" s="1169"/>
      <c r="BZ755" s="1169"/>
      <c r="CA755" s="1169"/>
      <c r="CB755" s="1169"/>
      <c r="CC755" s="1169"/>
      <c r="CD755" s="1169"/>
      <c r="CE755" s="1169"/>
      <c r="CF755" s="1859"/>
    </row>
    <row customHeight="1" ht="11.25" hidden="1">
      <c r="A756" s="1802"/>
      <c r="B756" s="1645"/>
      <c r="C756" s="1645"/>
      <c r="D756" s="2588"/>
      <c r="E756" s="644"/>
      <c r="F756" s="644">
        <v>0</v>
      </c>
      <c r="G756" s="644"/>
      <c r="H756" s="644"/>
      <c r="I756" s="644"/>
      <c r="J756" s="644"/>
      <c r="K756" s="644"/>
      <c r="L756" s="644"/>
      <c r="M756" s="644"/>
      <c r="N756" s="644"/>
      <c r="O756" s="644"/>
      <c r="P756" s="644"/>
      <c r="Q756" s="644"/>
      <c r="R756" s="644"/>
      <c r="S756" s="645"/>
      <c r="T756" s="727"/>
      <c r="U756" s="2383"/>
      <c r="V756" s="2383"/>
      <c r="W756" s="1645"/>
      <c r="X756" s="1645"/>
      <c r="Y756" s="1645"/>
      <c r="Z756" s="1645"/>
      <c r="AA756" s="1645"/>
      <c r="AB756" s="1169"/>
      <c r="AC756" s="2384"/>
      <c r="AD756" s="638"/>
      <c r="AE756" s="1169"/>
      <c r="AF756" s="1169"/>
      <c r="AG756" s="1645"/>
      <c r="AH756" s="1645"/>
      <c r="AI756" s="1645"/>
      <c r="AJ756" s="1645"/>
      <c r="AK756" s="1645"/>
      <c r="AL756" s="1645"/>
      <c r="AM756" s="1645"/>
      <c r="AN756" s="1645"/>
      <c r="AO756" s="1645"/>
      <c r="AP756" s="1645"/>
      <c r="AQ756" s="1645"/>
      <c r="AR756" s="1645"/>
      <c r="AS756" s="1645"/>
      <c r="AT756" s="1645"/>
      <c r="AU756" s="1645"/>
      <c r="AV756" s="1645"/>
      <c r="AW756" s="1645"/>
      <c r="AX756" s="1645"/>
      <c r="AY756" s="1645"/>
      <c r="AZ756" s="1645"/>
      <c r="BA756" s="1645"/>
      <c r="BB756" s="1645"/>
      <c r="BC756" s="1645"/>
      <c r="BD756" s="1645"/>
      <c r="BE756" s="1645"/>
      <c r="BF756" s="1645"/>
      <c r="BG756" s="1645"/>
      <c r="BH756" s="1645"/>
      <c r="BI756" s="1645"/>
      <c r="BJ756" s="1645"/>
      <c r="BK756" s="1645"/>
      <c r="BL756" s="1645"/>
      <c r="BM756" s="1645"/>
      <c r="BN756" s="1645"/>
      <c r="BO756" s="1645"/>
      <c r="BP756" s="1645"/>
      <c r="BQ756" s="1645"/>
      <c r="BR756" s="1645"/>
      <c r="BS756" s="1645"/>
      <c r="BT756" s="1645"/>
      <c r="BU756" s="1645"/>
      <c r="BV756" s="1645"/>
      <c r="BW756" s="1645"/>
      <c r="BX756" s="1645"/>
      <c r="BY756" s="1645"/>
      <c r="BZ756" s="1645"/>
      <c r="CA756" s="1645"/>
      <c r="CB756" s="1645"/>
      <c r="CC756" s="1645"/>
      <c r="CD756" s="1645"/>
      <c r="CE756" s="1645"/>
      <c r="CF756" s="1859"/>
    </row>
    <row customHeight="1" ht="11.25" hidden="1">
      <c r="A757" s="1815"/>
      <c r="B757" s="1169"/>
      <c r="C757" s="421"/>
      <c r="D757" s="2588"/>
      <c r="E757" s="658" t="s">
        <v>22</v>
      </c>
      <c r="F757" s="1177" t="s">
        <v>22</v>
      </c>
      <c r="G757" s="1177" t="s">
        <v>1088</v>
      </c>
      <c r="H757" s="660" t="s">
        <v>22</v>
      </c>
      <c r="I757" s="660"/>
      <c r="J757" s="660"/>
      <c r="K757" s="660"/>
      <c r="L757" s="660"/>
      <c r="M757" s="660"/>
      <c r="N757" s="660"/>
      <c r="O757" s="660"/>
      <c r="P757" s="660"/>
      <c r="Q757" s="660"/>
      <c r="R757" s="661"/>
      <c r="S757" s="662"/>
      <c r="T757" s="727"/>
      <c r="U757" s="2383"/>
      <c r="V757" s="2383"/>
      <c r="W757" s="1169"/>
      <c r="X757" s="1169"/>
      <c r="Y757" s="1169"/>
      <c r="Z757" s="1169"/>
      <c r="AA757" s="1645"/>
      <c r="AB757" s="1169"/>
      <c r="AC757" s="2384"/>
      <c r="AD757" s="638"/>
      <c r="AE757" s="1169"/>
      <c r="AF757" s="1169"/>
      <c r="AG757" s="1645"/>
      <c r="AH757" s="1645"/>
      <c r="AI757" s="1645"/>
      <c r="AJ757" s="1645"/>
      <c r="AK757" s="1645"/>
      <c r="AL757" s="1645"/>
      <c r="AM757" s="1645"/>
      <c r="AN757" s="1645"/>
      <c r="AO757" s="1645"/>
      <c r="AP757" s="1645"/>
      <c r="AQ757" s="1645"/>
      <c r="AR757" s="1645"/>
      <c r="AS757" s="1645"/>
      <c r="AT757" s="1645"/>
      <c r="AU757" s="1645"/>
      <c r="AV757" s="1645"/>
      <c r="AW757" s="1645"/>
      <c r="AX757" s="1645"/>
      <c r="AY757" s="1645"/>
      <c r="AZ757" s="1645"/>
      <c r="BA757" s="1645"/>
      <c r="BB757" s="1645"/>
      <c r="BC757" s="1645"/>
      <c r="BD757" s="1645"/>
      <c r="BE757" s="1645"/>
      <c r="BF757" s="1645"/>
      <c r="BG757" s="1645"/>
      <c r="BH757" s="1645"/>
      <c r="BI757" s="1645"/>
      <c r="BJ757" s="1645"/>
      <c r="BK757" s="1645"/>
      <c r="BL757" s="1645"/>
      <c r="BM757" s="1645"/>
      <c r="BN757" s="1645"/>
      <c r="BO757" s="1645"/>
      <c r="BP757" s="1645"/>
      <c r="BQ757" s="1645"/>
      <c r="BR757" s="1645"/>
      <c r="BS757" s="1645"/>
      <c r="BT757" s="1645"/>
      <c r="BU757" s="1645"/>
      <c r="BV757" s="1169"/>
      <c r="BW757" s="1169"/>
      <c r="BX757" s="1169"/>
      <c r="BY757" s="1169"/>
      <c r="BZ757" s="1169"/>
      <c r="CA757" s="1169"/>
      <c r="CB757" s="1169"/>
      <c r="CC757" s="1169"/>
      <c r="CD757" s="1169"/>
      <c r="CE757" s="1169"/>
      <c r="CF757" s="1859"/>
    </row>
    <row customHeight="1" ht="5.25" hidden="1">
      <c r="A758" s="1802"/>
      <c r="B758" s="1645"/>
      <c r="C758" s="1645"/>
      <c r="D758" s="2588"/>
      <c r="E758" s="1048"/>
      <c r="F758" s="1048"/>
      <c r="G758" s="1048"/>
      <c r="H758" s="1048"/>
      <c r="I758" s="1048"/>
      <c r="J758" s="1048"/>
      <c r="K758" s="1048"/>
      <c r="L758" s="1048"/>
      <c r="M758" s="1048"/>
      <c r="N758" s="1048"/>
      <c r="O758" s="1048"/>
      <c r="P758" s="1048"/>
      <c r="Q758" s="1049"/>
      <c r="R758" s="1050"/>
      <c r="S758" s="1051"/>
      <c r="T758" s="726" t="s">
        <v>1085</v>
      </c>
      <c r="U758" s="2383">
        <v>1</v>
      </c>
      <c r="V758" s="2383" t="s">
        <v>1048</v>
      </c>
      <c r="W758" s="1645"/>
      <c r="X758" s="1645"/>
      <c r="Y758" s="1645"/>
      <c r="Z758" s="1645"/>
      <c r="AA758" s="1645"/>
      <c r="AB758" s="1645"/>
      <c r="AC758" s="1046"/>
      <c r="AD758" s="1047"/>
      <c r="AE758" s="1645"/>
      <c r="AF758" s="1645"/>
      <c r="AG758" s="1645"/>
      <c r="AH758" s="1645"/>
      <c r="AI758" s="1645"/>
      <c r="AJ758" s="1645"/>
      <c r="AK758" s="1645"/>
      <c r="AL758" s="1645"/>
      <c r="AM758" s="1645"/>
      <c r="AN758" s="1645"/>
      <c r="AO758" s="1645"/>
      <c r="AP758" s="1645"/>
      <c r="AQ758" s="1645"/>
      <c r="AR758" s="1645"/>
      <c r="AS758" s="1645"/>
      <c r="AT758" s="1645"/>
      <c r="AU758" s="1645"/>
      <c r="AV758" s="1645"/>
      <c r="AW758" s="1645"/>
      <c r="AX758" s="1645"/>
      <c r="AY758" s="1645"/>
      <c r="AZ758" s="1645"/>
      <c r="BA758" s="1645"/>
      <c r="BB758" s="1645"/>
      <c r="BC758" s="1645"/>
      <c r="BD758" s="1645"/>
      <c r="BE758" s="1645"/>
      <c r="BF758" s="1645"/>
      <c r="BG758" s="1645"/>
      <c r="BH758" s="1645"/>
      <c r="BI758" s="1645"/>
      <c r="BJ758" s="1645"/>
      <c r="BK758" s="1645"/>
      <c r="BL758" s="1645"/>
      <c r="BM758" s="1645"/>
      <c r="BN758" s="1645"/>
      <c r="BO758" s="1645"/>
      <c r="BP758" s="1645"/>
      <c r="BQ758" s="1645"/>
      <c r="BR758" s="1645"/>
      <c r="BS758" s="1645"/>
      <c r="BT758" s="1645"/>
      <c r="BU758" s="1645"/>
      <c r="BV758" s="1645"/>
      <c r="BW758" s="1645"/>
      <c r="BX758" s="1645"/>
      <c r="BY758" s="1645"/>
      <c r="BZ758" s="1645"/>
      <c r="CA758" s="1645"/>
      <c r="CB758" s="1645"/>
      <c r="CC758" s="1645"/>
      <c r="CD758" s="1645"/>
      <c r="CE758" s="1645"/>
      <c r="CF758" s="1325"/>
    </row>
    <row customHeight="1" ht="5.25" hidden="1">
      <c r="A759" s="1802"/>
      <c r="B759" s="1645"/>
      <c r="C759" s="1645"/>
      <c r="D759" s="2588"/>
      <c r="E759" s="644"/>
      <c r="F759" s="644"/>
      <c r="G759" s="644"/>
      <c r="H759" s="644"/>
      <c r="I759" s="644"/>
      <c r="J759" s="644"/>
      <c r="K759" s="644"/>
      <c r="L759" s="644"/>
      <c r="M759" s="644"/>
      <c r="N759" s="644"/>
      <c r="O759" s="644"/>
      <c r="P759" s="644"/>
      <c r="Q759" s="644"/>
      <c r="R759" s="644"/>
      <c r="S759" s="645"/>
      <c r="T759" s="727"/>
      <c r="U759" s="2383"/>
      <c r="V759" s="2383"/>
      <c r="W759" s="1645"/>
      <c r="X759" s="1645"/>
      <c r="Y759" s="1645"/>
      <c r="Z759" s="1645"/>
      <c r="AA759" s="1645"/>
      <c r="AB759" s="1645"/>
      <c r="AC759" s="1046"/>
      <c r="AD759" s="1047"/>
      <c r="AE759" s="1645"/>
      <c r="AF759" s="1645"/>
      <c r="AG759" s="1645"/>
      <c r="AH759" s="1645"/>
      <c r="AI759" s="1645"/>
      <c r="AJ759" s="1645"/>
      <c r="AK759" s="1645"/>
      <c r="AL759" s="1645"/>
      <c r="AM759" s="1645"/>
      <c r="AN759" s="1645"/>
      <c r="AO759" s="1645"/>
      <c r="AP759" s="1645"/>
      <c r="AQ759" s="1645"/>
      <c r="AR759" s="1645"/>
      <c r="AS759" s="1645"/>
      <c r="AT759" s="1645"/>
      <c r="AU759" s="1645"/>
      <c r="AV759" s="1645"/>
      <c r="AW759" s="1645"/>
      <c r="AX759" s="1645"/>
      <c r="AY759" s="1645"/>
      <c r="AZ759" s="1645"/>
      <c r="BA759" s="1645"/>
      <c r="BB759" s="1645"/>
      <c r="BC759" s="1645"/>
      <c r="BD759" s="1645"/>
      <c r="BE759" s="1645"/>
      <c r="BF759" s="1645"/>
      <c r="BG759" s="1645"/>
      <c r="BH759" s="1645"/>
      <c r="BI759" s="1645"/>
      <c r="BJ759" s="1645"/>
      <c r="BK759" s="1645"/>
      <c r="BL759" s="1645"/>
      <c r="BM759" s="1645"/>
      <c r="BN759" s="1645"/>
      <c r="BO759" s="1645"/>
      <c r="BP759" s="1645"/>
      <c r="BQ759" s="1645"/>
      <c r="BR759" s="1645"/>
      <c r="BS759" s="1645"/>
      <c r="BT759" s="1645"/>
      <c r="BU759" s="1645"/>
      <c r="BV759" s="1645"/>
      <c r="BW759" s="1645"/>
      <c r="BX759" s="1645"/>
      <c r="BY759" s="1645"/>
      <c r="BZ759" s="1645"/>
      <c r="CA759" s="1645"/>
      <c r="CB759" s="1645"/>
      <c r="CC759" s="1645"/>
      <c r="CD759" s="1645"/>
      <c r="CE759" s="1645"/>
      <c r="CF759" s="1325"/>
    </row>
    <row customHeight="1" ht="5.25" hidden="1">
      <c r="A760" s="1802"/>
      <c r="B760" s="1645"/>
      <c r="C760" s="1645"/>
      <c r="D760" s="2589"/>
      <c r="E760" s="1052"/>
      <c r="F760" s="1053"/>
      <c r="G760" s="1053"/>
      <c r="H760" s="1054"/>
      <c r="I760" s="1054"/>
      <c r="J760" s="1054"/>
      <c r="K760" s="1054"/>
      <c r="L760" s="1054"/>
      <c r="M760" s="1054"/>
      <c r="N760" s="1054"/>
      <c r="O760" s="1054"/>
      <c r="P760" s="1054"/>
      <c r="Q760" s="1054"/>
      <c r="R760" s="955"/>
      <c r="S760" s="1055"/>
      <c r="T760" s="727"/>
      <c r="U760" s="2383"/>
      <c r="V760" s="2383"/>
      <c r="W760" s="1645"/>
      <c r="X760" s="1645"/>
      <c r="Y760" s="1645"/>
      <c r="Z760" s="1645"/>
      <c r="AA760" s="1645"/>
      <c r="AB760" s="1645"/>
      <c r="AC760" s="1046"/>
      <c r="AD760" s="1047"/>
      <c r="AE760" s="1645"/>
      <c r="AF760" s="1645"/>
      <c r="AG760" s="1645"/>
      <c r="AH760" s="1645"/>
      <c r="AI760" s="1645"/>
      <c r="AJ760" s="1645"/>
      <c r="AK760" s="1645"/>
      <c r="AL760" s="1645"/>
      <c r="AM760" s="1645"/>
      <c r="AN760" s="1645"/>
      <c r="AO760" s="1645"/>
      <c r="AP760" s="1645"/>
      <c r="AQ760" s="1645"/>
      <c r="AR760" s="1645"/>
      <c r="AS760" s="1645"/>
      <c r="AT760" s="1645"/>
      <c r="AU760" s="1645"/>
      <c r="AV760" s="1645"/>
      <c r="AW760" s="1645"/>
      <c r="AX760" s="1645"/>
      <c r="AY760" s="1645"/>
      <c r="AZ760" s="1645"/>
      <c r="BA760" s="1645"/>
      <c r="BB760" s="1645"/>
      <c r="BC760" s="1645"/>
      <c r="BD760" s="1645"/>
      <c r="BE760" s="1645"/>
      <c r="BF760" s="1645"/>
      <c r="BG760" s="1645"/>
      <c r="BH760" s="1645"/>
      <c r="BI760" s="1645"/>
      <c r="BJ760" s="1645"/>
      <c r="BK760" s="1645"/>
      <c r="BL760" s="1645"/>
      <c r="BM760" s="1645"/>
      <c r="BN760" s="1645"/>
      <c r="BO760" s="1645"/>
      <c r="BP760" s="1645"/>
      <c r="BQ760" s="1645"/>
      <c r="BR760" s="1645"/>
      <c r="BS760" s="1645"/>
      <c r="BT760" s="1645"/>
      <c r="BU760" s="1645"/>
      <c r="BV760" s="1645"/>
      <c r="BW760" s="1645"/>
      <c r="BX760" s="1645"/>
      <c r="BY760" s="1645"/>
      <c r="BZ760" s="1645"/>
      <c r="CA760" s="1645"/>
      <c r="CB760" s="1645"/>
      <c r="CC760" s="1645"/>
      <c r="CD760" s="1645"/>
      <c r="CE760" s="1645"/>
      <c r="CF760" s="1325"/>
    </row>
    <row customHeight="1" ht="15" hidden="1">
      <c r="A761" s="632" t="s">
        <v>394</v>
      </c>
      <c r="B761" s="633"/>
      <c r="C761" s="633" t="s">
        <v>22</v>
      </c>
      <c r="D761" s="2587" t="s">
        <v>1170</v>
      </c>
      <c r="E761" s="2386" t="s">
        <v>196</v>
      </c>
      <c r="F761" s="2387"/>
      <c r="G761" s="2388"/>
      <c r="H761" s="2392" t="str">
        <f>IF(A761="","",INDEX(DIFFERENTIATION_UNMERGE_VD,MATCH(A761,DIFFERENTIATION_ID_DIFF,0)))</f>
        <v>Производство тепловой энергии. Некомбинированная выработка</v>
      </c>
      <c r="I761" s="2392"/>
      <c r="J761" s="2392"/>
      <c r="K761" s="2392"/>
      <c r="L761" s="2392"/>
      <c r="M761" s="2392"/>
      <c r="N761" s="2392"/>
      <c r="O761" s="2392"/>
      <c r="P761" s="2392"/>
      <c r="Q761" s="2392"/>
      <c r="R761" s="2392"/>
      <c r="S761" s="728"/>
      <c r="T761" s="725"/>
      <c r="U761" s="634"/>
      <c r="V761" s="634"/>
      <c r="W761" s="635"/>
      <c r="X761" s="635"/>
      <c r="Y761" s="635"/>
      <c r="Z761" s="635"/>
      <c r="AA761" s="636"/>
      <c r="AB761" s="637"/>
      <c r="AC761" s="2384"/>
      <c r="AD761" s="638"/>
      <c r="AE761" s="639" t="s">
        <v>22</v>
      </c>
      <c r="AF761" s="639"/>
      <c r="AG761" s="640" t="s">
        <v>1082</v>
      </c>
      <c r="AH761" s="641">
        <v>3</v>
      </c>
      <c r="AI761" s="634"/>
      <c r="AJ761" s="634"/>
      <c r="AK761" s="634"/>
      <c r="AL761" s="634"/>
      <c r="AM761" s="634"/>
      <c r="AN761" s="634"/>
      <c r="AO761" s="634"/>
      <c r="AP761" s="634"/>
      <c r="AQ761" s="634"/>
      <c r="AR761" s="634"/>
      <c r="AS761" s="634"/>
      <c r="AT761" s="634"/>
      <c r="AU761" s="634"/>
      <c r="AV761" s="634"/>
      <c r="AW761" s="634"/>
      <c r="AX761" s="634"/>
      <c r="AY761" s="634"/>
      <c r="AZ761" s="634"/>
      <c r="BA761" s="634"/>
      <c r="BB761" s="634"/>
      <c r="BC761" s="634"/>
      <c r="BD761" s="634"/>
      <c r="BE761" s="634"/>
      <c r="BF761" s="634"/>
      <c r="BG761" s="634"/>
      <c r="BH761" s="634"/>
      <c r="BI761" s="634"/>
      <c r="BJ761" s="634"/>
      <c r="BK761" s="634"/>
      <c r="BL761" s="634"/>
      <c r="BM761" s="634"/>
      <c r="BN761" s="634"/>
      <c r="BO761" s="634"/>
      <c r="BP761" s="634"/>
      <c r="BQ761" s="634"/>
      <c r="BR761" s="634"/>
      <c r="BS761" s="634"/>
      <c r="BT761" s="634"/>
      <c r="BU761" s="634"/>
      <c r="BV761" s="635"/>
      <c r="BW761" s="635"/>
      <c r="BX761" s="635"/>
      <c r="BY761" s="635"/>
      <c r="BZ761" s="635"/>
      <c r="CA761" s="635"/>
      <c r="CB761" s="635"/>
      <c r="CC761" s="635"/>
      <c r="CD761" s="635"/>
      <c r="CE761" s="635"/>
      <c r="CF761" s="1859"/>
    </row>
    <row customHeight="1" ht="15" hidden="1">
      <c r="A762" s="632"/>
      <c r="B762" s="633"/>
      <c r="C762" s="633"/>
      <c r="D762" s="2588"/>
      <c r="E762" s="2386" t="s">
        <v>1037</v>
      </c>
      <c r="F762" s="2387"/>
      <c r="G762" s="2388"/>
      <c r="H762" s="2392" t="str">
        <f>IF(A761="","",INDEX(DIFFERENTIATION_UNMERGE_AREA,MATCH(A761,DIFFERENTIATION_ID_DIFF,0)))</f>
        <v>Территория 9</v>
      </c>
      <c r="I762" s="2392"/>
      <c r="J762" s="2392"/>
      <c r="K762" s="2392"/>
      <c r="L762" s="2392"/>
      <c r="M762" s="2392"/>
      <c r="N762" s="2392"/>
      <c r="O762" s="2392"/>
      <c r="P762" s="2392"/>
      <c r="Q762" s="2392"/>
      <c r="R762" s="2392"/>
      <c r="S762" s="728"/>
      <c r="T762" s="725"/>
      <c r="U762" s="634"/>
      <c r="V762" s="634"/>
      <c r="W762" s="635"/>
      <c r="X762" s="635"/>
      <c r="Y762" s="635"/>
      <c r="Z762" s="635"/>
      <c r="AA762" s="636"/>
      <c r="AB762" s="637"/>
      <c r="AC762" s="2384"/>
      <c r="AD762" s="638"/>
      <c r="AE762" s="639"/>
      <c r="AF762" s="639"/>
      <c r="AG762" s="640"/>
      <c r="AH762" s="641"/>
      <c r="AI762" s="634"/>
      <c r="AJ762" s="634"/>
      <c r="AK762" s="634"/>
      <c r="AL762" s="634"/>
      <c r="AM762" s="634"/>
      <c r="AN762" s="634"/>
      <c r="AO762" s="634"/>
      <c r="AP762" s="634"/>
      <c r="AQ762" s="634"/>
      <c r="AR762" s="634"/>
      <c r="AS762" s="634"/>
      <c r="AT762" s="634"/>
      <c r="AU762" s="634"/>
      <c r="AV762" s="634"/>
      <c r="AW762" s="634"/>
      <c r="AX762" s="634"/>
      <c r="AY762" s="634"/>
      <c r="AZ762" s="634"/>
      <c r="BA762" s="634"/>
      <c r="BB762" s="634"/>
      <c r="BC762" s="634"/>
      <c r="BD762" s="634"/>
      <c r="BE762" s="634"/>
      <c r="BF762" s="634"/>
      <c r="BG762" s="634"/>
      <c r="BH762" s="634"/>
      <c r="BI762" s="634"/>
      <c r="BJ762" s="634"/>
      <c r="BK762" s="634"/>
      <c r="BL762" s="634"/>
      <c r="BM762" s="634"/>
      <c r="BN762" s="634"/>
      <c r="BO762" s="634"/>
      <c r="BP762" s="634"/>
      <c r="BQ762" s="634"/>
      <c r="BR762" s="634"/>
      <c r="BS762" s="634"/>
      <c r="BT762" s="634"/>
      <c r="BU762" s="634"/>
      <c r="BV762" s="635"/>
      <c r="BW762" s="635"/>
      <c r="BX762" s="635"/>
      <c r="BY762" s="635"/>
      <c r="BZ762" s="635"/>
      <c r="CA762" s="635"/>
      <c r="CB762" s="635"/>
      <c r="CC762" s="635"/>
      <c r="CD762" s="635"/>
      <c r="CE762" s="635"/>
      <c r="CF762" s="1859"/>
    </row>
    <row customHeight="1" ht="15" hidden="1">
      <c r="A763" s="632"/>
      <c r="B763" s="633"/>
      <c r="C763" s="633"/>
      <c r="D763" s="2588"/>
      <c r="E763" s="2386" t="s">
        <v>1038</v>
      </c>
      <c r="F763" s="2387"/>
      <c r="G763" s="2388"/>
      <c r="H763" s="2392" t="str">
        <f>IF(A761="","",INDEX(DIFFERENTIATION_UNMERGE_SYSTEM,MATCH(A761,DIFFERENTIATION_ID_DIFF,0)))</f>
        <v>с. Кинель-Черкассы, ул. Революционная, 76, котельная № 6-1</v>
      </c>
      <c r="I763" s="2392"/>
      <c r="J763" s="2392"/>
      <c r="K763" s="2392"/>
      <c r="L763" s="2392"/>
      <c r="M763" s="2392"/>
      <c r="N763" s="2392"/>
      <c r="O763" s="2392"/>
      <c r="P763" s="2392"/>
      <c r="Q763" s="2392"/>
      <c r="R763" s="2392"/>
      <c r="S763" s="728"/>
      <c r="T763" s="725"/>
      <c r="U763" s="634"/>
      <c r="V763" s="634"/>
      <c r="W763" s="635"/>
      <c r="X763" s="635"/>
      <c r="Y763" s="635"/>
      <c r="Z763" s="635"/>
      <c r="AA763" s="636"/>
      <c r="AB763" s="637"/>
      <c r="AC763" s="2384"/>
      <c r="AD763" s="638"/>
      <c r="AE763" s="639"/>
      <c r="AF763" s="639"/>
      <c r="AG763" s="640"/>
      <c r="AH763" s="641"/>
      <c r="AI763" s="634"/>
      <c r="AJ763" s="634"/>
      <c r="AK763" s="634"/>
      <c r="AL763" s="634"/>
      <c r="AM763" s="634"/>
      <c r="AN763" s="634"/>
      <c r="AO763" s="634"/>
      <c r="AP763" s="634"/>
      <c r="AQ763" s="634"/>
      <c r="AR763" s="634"/>
      <c r="AS763" s="634"/>
      <c r="AT763" s="634"/>
      <c r="AU763" s="634"/>
      <c r="AV763" s="634"/>
      <c r="AW763" s="634"/>
      <c r="AX763" s="634"/>
      <c r="AY763" s="634"/>
      <c r="AZ763" s="634"/>
      <c r="BA763" s="634"/>
      <c r="BB763" s="634"/>
      <c r="BC763" s="634"/>
      <c r="BD763" s="634"/>
      <c r="BE763" s="634"/>
      <c r="BF763" s="634"/>
      <c r="BG763" s="634"/>
      <c r="BH763" s="634"/>
      <c r="BI763" s="634"/>
      <c r="BJ763" s="634"/>
      <c r="BK763" s="634"/>
      <c r="BL763" s="634"/>
      <c r="BM763" s="634"/>
      <c r="BN763" s="634"/>
      <c r="BO763" s="634"/>
      <c r="BP763" s="634"/>
      <c r="BQ763" s="634"/>
      <c r="BR763" s="634"/>
      <c r="BS763" s="634"/>
      <c r="BT763" s="634"/>
      <c r="BU763" s="634"/>
      <c r="BV763" s="635"/>
      <c r="BW763" s="635"/>
      <c r="BX763" s="635"/>
      <c r="BY763" s="635"/>
      <c r="BZ763" s="635"/>
      <c r="CA763" s="635"/>
      <c r="CB763" s="635"/>
      <c r="CC763" s="635"/>
      <c r="CD763" s="635"/>
      <c r="CE763" s="635"/>
      <c r="CF763" s="1859"/>
    </row>
    <row customHeight="1" ht="24.75" hidden="1">
      <c r="A764" s="1815"/>
      <c r="B764" s="1169"/>
      <c r="C764" s="421"/>
      <c r="D764" s="2588"/>
      <c r="E764" s="2385" t="s">
        <v>1083</v>
      </c>
      <c r="F764" s="2385"/>
      <c r="G764" s="2385"/>
      <c r="H764" s="2385"/>
      <c r="I764" s="2385"/>
      <c r="J764" s="2385"/>
      <c r="K764" s="2385"/>
      <c r="L764" s="2385"/>
      <c r="M764" s="2385"/>
      <c r="N764" s="2385"/>
      <c r="O764" s="2385"/>
      <c r="P764" s="2385"/>
      <c r="Q764" s="567">
        <f>SUMIF(T765:T766,"i",Q765:Q766)</f>
        <v>0</v>
      </c>
      <c r="R764" s="1026"/>
      <c r="S764" s="1807" t="s">
        <v>1084</v>
      </c>
      <c r="T764" s="726" t="s">
        <v>1085</v>
      </c>
      <c r="U764" s="2383">
        <v>1</v>
      </c>
      <c r="V764" s="2383" t="s">
        <v>1048</v>
      </c>
      <c r="W764" s="1169"/>
      <c r="X764" s="1169"/>
      <c r="Y764" s="1169"/>
      <c r="Z764" s="1169"/>
      <c r="AA764" s="1645"/>
      <c r="AB764" s="1169"/>
      <c r="AC764" s="2384"/>
      <c r="AD764" s="638"/>
      <c r="AE764" s="1169"/>
      <c r="AF764" s="1169"/>
      <c r="AG764" s="1645"/>
      <c r="AH764" s="1645"/>
      <c r="AI764" s="1645"/>
      <c r="AJ764" s="1645"/>
      <c r="AK764" s="1645"/>
      <c r="AL764" s="1645"/>
      <c r="AM764" s="1645"/>
      <c r="AN764" s="1645"/>
      <c r="AO764" s="1645"/>
      <c r="AP764" s="1645"/>
      <c r="AQ764" s="1645"/>
      <c r="AR764" s="1645"/>
      <c r="AS764" s="1645"/>
      <c r="AT764" s="1645"/>
      <c r="AU764" s="1645"/>
      <c r="AV764" s="1645"/>
      <c r="AW764" s="1645"/>
      <c r="AX764" s="1645"/>
      <c r="AY764" s="1645"/>
      <c r="AZ764" s="1645"/>
      <c r="BA764" s="1645"/>
      <c r="BB764" s="1645"/>
      <c r="BC764" s="1645"/>
      <c r="BD764" s="1645"/>
      <c r="BE764" s="1645"/>
      <c r="BF764" s="1645"/>
      <c r="BG764" s="1645"/>
      <c r="BH764" s="1645"/>
      <c r="BI764" s="1645"/>
      <c r="BJ764" s="1645"/>
      <c r="BK764" s="1645"/>
      <c r="BL764" s="1645"/>
      <c r="BM764" s="1645"/>
      <c r="BN764" s="1645"/>
      <c r="BO764" s="1645"/>
      <c r="BP764" s="1645"/>
      <c r="BQ764" s="1645"/>
      <c r="BR764" s="1645"/>
      <c r="BS764" s="1645"/>
      <c r="BT764" s="1645"/>
      <c r="BU764" s="1645"/>
      <c r="BV764" s="1169"/>
      <c r="BW764" s="1169"/>
      <c r="BX764" s="1169"/>
      <c r="BY764" s="1169"/>
      <c r="BZ764" s="1169"/>
      <c r="CA764" s="1169"/>
      <c r="CB764" s="1169"/>
      <c r="CC764" s="1169"/>
      <c r="CD764" s="1169"/>
      <c r="CE764" s="1169"/>
      <c r="CF764" s="1859"/>
    </row>
    <row customHeight="1" ht="11.25" hidden="1">
      <c r="A765" s="1802"/>
      <c r="B765" s="1645"/>
      <c r="C765" s="1645"/>
      <c r="D765" s="2588"/>
      <c r="E765" s="644"/>
      <c r="F765" s="644">
        <v>0</v>
      </c>
      <c r="G765" s="644"/>
      <c r="H765" s="644"/>
      <c r="I765" s="644"/>
      <c r="J765" s="644"/>
      <c r="K765" s="644"/>
      <c r="L765" s="644"/>
      <c r="M765" s="644"/>
      <c r="N765" s="644"/>
      <c r="O765" s="644"/>
      <c r="P765" s="644"/>
      <c r="Q765" s="644"/>
      <c r="R765" s="644"/>
      <c r="S765" s="645"/>
      <c r="T765" s="727"/>
      <c r="U765" s="2383"/>
      <c r="V765" s="2383"/>
      <c r="W765" s="1645"/>
      <c r="X765" s="1645"/>
      <c r="Y765" s="1645"/>
      <c r="Z765" s="1645"/>
      <c r="AA765" s="1645"/>
      <c r="AB765" s="1169"/>
      <c r="AC765" s="2384"/>
      <c r="AD765" s="638"/>
      <c r="AE765" s="1169"/>
      <c r="AF765" s="1169"/>
      <c r="AG765" s="1645"/>
      <c r="AH765" s="1645"/>
      <c r="AI765" s="1645"/>
      <c r="AJ765" s="1645"/>
      <c r="AK765" s="1645"/>
      <c r="AL765" s="1645"/>
      <c r="AM765" s="1645"/>
      <c r="AN765" s="1645"/>
      <c r="AO765" s="1645"/>
      <c r="AP765" s="1645"/>
      <c r="AQ765" s="1645"/>
      <c r="AR765" s="1645"/>
      <c r="AS765" s="1645"/>
      <c r="AT765" s="1645"/>
      <c r="AU765" s="1645"/>
      <c r="AV765" s="1645"/>
      <c r="AW765" s="1645"/>
      <c r="AX765" s="1645"/>
      <c r="AY765" s="1645"/>
      <c r="AZ765" s="1645"/>
      <c r="BA765" s="1645"/>
      <c r="BB765" s="1645"/>
      <c r="BC765" s="1645"/>
      <c r="BD765" s="1645"/>
      <c r="BE765" s="1645"/>
      <c r="BF765" s="1645"/>
      <c r="BG765" s="1645"/>
      <c r="BH765" s="1645"/>
      <c r="BI765" s="1645"/>
      <c r="BJ765" s="1645"/>
      <c r="BK765" s="1645"/>
      <c r="BL765" s="1645"/>
      <c r="BM765" s="1645"/>
      <c r="BN765" s="1645"/>
      <c r="BO765" s="1645"/>
      <c r="BP765" s="1645"/>
      <c r="BQ765" s="1645"/>
      <c r="BR765" s="1645"/>
      <c r="BS765" s="1645"/>
      <c r="BT765" s="1645"/>
      <c r="BU765" s="1645"/>
      <c r="BV765" s="1645"/>
      <c r="BW765" s="1645"/>
      <c r="BX765" s="1645"/>
      <c r="BY765" s="1645"/>
      <c r="BZ765" s="1645"/>
      <c r="CA765" s="1645"/>
      <c r="CB765" s="1645"/>
      <c r="CC765" s="1645"/>
      <c r="CD765" s="1645"/>
      <c r="CE765" s="1645"/>
      <c r="CF765" s="1859"/>
    </row>
    <row customHeight="1" ht="11.25" hidden="1">
      <c r="A766" s="1815"/>
      <c r="B766" s="1169"/>
      <c r="C766" s="421"/>
      <c r="D766" s="2588"/>
      <c r="E766" s="658" t="s">
        <v>22</v>
      </c>
      <c r="F766" s="1177" t="s">
        <v>22</v>
      </c>
      <c r="G766" s="1177" t="s">
        <v>1088</v>
      </c>
      <c r="H766" s="660" t="s">
        <v>22</v>
      </c>
      <c r="I766" s="660"/>
      <c r="J766" s="660"/>
      <c r="K766" s="660"/>
      <c r="L766" s="660"/>
      <c r="M766" s="660"/>
      <c r="N766" s="660"/>
      <c r="O766" s="660"/>
      <c r="P766" s="660"/>
      <c r="Q766" s="660"/>
      <c r="R766" s="661"/>
      <c r="S766" s="662"/>
      <c r="T766" s="727"/>
      <c r="U766" s="2383"/>
      <c r="V766" s="2383"/>
      <c r="W766" s="1169"/>
      <c r="X766" s="1169"/>
      <c r="Y766" s="1169"/>
      <c r="Z766" s="1169"/>
      <c r="AA766" s="1645"/>
      <c r="AB766" s="1169"/>
      <c r="AC766" s="2384"/>
      <c r="AD766" s="638"/>
      <c r="AE766" s="1169"/>
      <c r="AF766" s="1169"/>
      <c r="AG766" s="1645"/>
      <c r="AH766" s="1645"/>
      <c r="AI766" s="1645"/>
      <c r="AJ766" s="1645"/>
      <c r="AK766" s="1645"/>
      <c r="AL766" s="1645"/>
      <c r="AM766" s="1645"/>
      <c r="AN766" s="1645"/>
      <c r="AO766" s="1645"/>
      <c r="AP766" s="1645"/>
      <c r="AQ766" s="1645"/>
      <c r="AR766" s="1645"/>
      <c r="AS766" s="1645"/>
      <c r="AT766" s="1645"/>
      <c r="AU766" s="1645"/>
      <c r="AV766" s="1645"/>
      <c r="AW766" s="1645"/>
      <c r="AX766" s="1645"/>
      <c r="AY766" s="1645"/>
      <c r="AZ766" s="1645"/>
      <c r="BA766" s="1645"/>
      <c r="BB766" s="1645"/>
      <c r="BC766" s="1645"/>
      <c r="BD766" s="1645"/>
      <c r="BE766" s="1645"/>
      <c r="BF766" s="1645"/>
      <c r="BG766" s="1645"/>
      <c r="BH766" s="1645"/>
      <c r="BI766" s="1645"/>
      <c r="BJ766" s="1645"/>
      <c r="BK766" s="1645"/>
      <c r="BL766" s="1645"/>
      <c r="BM766" s="1645"/>
      <c r="BN766" s="1645"/>
      <c r="BO766" s="1645"/>
      <c r="BP766" s="1645"/>
      <c r="BQ766" s="1645"/>
      <c r="BR766" s="1645"/>
      <c r="BS766" s="1645"/>
      <c r="BT766" s="1645"/>
      <c r="BU766" s="1645"/>
      <c r="BV766" s="1169"/>
      <c r="BW766" s="1169"/>
      <c r="BX766" s="1169"/>
      <c r="BY766" s="1169"/>
      <c r="BZ766" s="1169"/>
      <c r="CA766" s="1169"/>
      <c r="CB766" s="1169"/>
      <c r="CC766" s="1169"/>
      <c r="CD766" s="1169"/>
      <c r="CE766" s="1169"/>
      <c r="CF766" s="1859"/>
    </row>
    <row customHeight="1" ht="5.25" hidden="1">
      <c r="A767" s="1802"/>
      <c r="B767" s="1645"/>
      <c r="C767" s="1645"/>
      <c r="D767" s="2588"/>
      <c r="E767" s="1048"/>
      <c r="F767" s="1048"/>
      <c r="G767" s="1048"/>
      <c r="H767" s="1048"/>
      <c r="I767" s="1048"/>
      <c r="J767" s="1048"/>
      <c r="K767" s="1048"/>
      <c r="L767" s="1048"/>
      <c r="M767" s="1048"/>
      <c r="N767" s="1048"/>
      <c r="O767" s="1048"/>
      <c r="P767" s="1048"/>
      <c r="Q767" s="1049"/>
      <c r="R767" s="1050"/>
      <c r="S767" s="1051"/>
      <c r="T767" s="726" t="s">
        <v>1085</v>
      </c>
      <c r="U767" s="2383">
        <v>1</v>
      </c>
      <c r="V767" s="2383" t="s">
        <v>1048</v>
      </c>
      <c r="W767" s="1645"/>
      <c r="X767" s="1645"/>
      <c r="Y767" s="1645"/>
      <c r="Z767" s="1645"/>
      <c r="AA767" s="1645"/>
      <c r="AB767" s="1645"/>
      <c r="AC767" s="1046"/>
      <c r="AD767" s="1047"/>
      <c r="AE767" s="1645"/>
      <c r="AF767" s="1645"/>
      <c r="AG767" s="1645"/>
      <c r="AH767" s="1645"/>
      <c r="AI767" s="1645"/>
      <c r="AJ767" s="1645"/>
      <c r="AK767" s="1645"/>
      <c r="AL767" s="1645"/>
      <c r="AM767" s="1645"/>
      <c r="AN767" s="1645"/>
      <c r="AO767" s="1645"/>
      <c r="AP767" s="1645"/>
      <c r="AQ767" s="1645"/>
      <c r="AR767" s="1645"/>
      <c r="AS767" s="1645"/>
      <c r="AT767" s="1645"/>
      <c r="AU767" s="1645"/>
      <c r="AV767" s="1645"/>
      <c r="AW767" s="1645"/>
      <c r="AX767" s="1645"/>
      <c r="AY767" s="1645"/>
      <c r="AZ767" s="1645"/>
      <c r="BA767" s="1645"/>
      <c r="BB767" s="1645"/>
      <c r="BC767" s="1645"/>
      <c r="BD767" s="1645"/>
      <c r="BE767" s="1645"/>
      <c r="BF767" s="1645"/>
      <c r="BG767" s="1645"/>
      <c r="BH767" s="1645"/>
      <c r="BI767" s="1645"/>
      <c r="BJ767" s="1645"/>
      <c r="BK767" s="1645"/>
      <c r="BL767" s="1645"/>
      <c r="BM767" s="1645"/>
      <c r="BN767" s="1645"/>
      <c r="BO767" s="1645"/>
      <c r="BP767" s="1645"/>
      <c r="BQ767" s="1645"/>
      <c r="BR767" s="1645"/>
      <c r="BS767" s="1645"/>
      <c r="BT767" s="1645"/>
      <c r="BU767" s="1645"/>
      <c r="BV767" s="1645"/>
      <c r="BW767" s="1645"/>
      <c r="BX767" s="1645"/>
      <c r="BY767" s="1645"/>
      <c r="BZ767" s="1645"/>
      <c r="CA767" s="1645"/>
      <c r="CB767" s="1645"/>
      <c r="CC767" s="1645"/>
      <c r="CD767" s="1645"/>
      <c r="CE767" s="1645"/>
      <c r="CF767" s="1325"/>
    </row>
    <row customHeight="1" ht="5.25" hidden="1">
      <c r="A768" s="1802"/>
      <c r="B768" s="1645"/>
      <c r="C768" s="1645"/>
      <c r="D768" s="2588"/>
      <c r="E768" s="644"/>
      <c r="F768" s="644"/>
      <c r="G768" s="644"/>
      <c r="H768" s="644"/>
      <c r="I768" s="644"/>
      <c r="J768" s="644"/>
      <c r="K768" s="644"/>
      <c r="L768" s="644"/>
      <c r="M768" s="644"/>
      <c r="N768" s="644"/>
      <c r="O768" s="644"/>
      <c r="P768" s="644"/>
      <c r="Q768" s="644"/>
      <c r="R768" s="644"/>
      <c r="S768" s="645"/>
      <c r="T768" s="727"/>
      <c r="U768" s="2383"/>
      <c r="V768" s="2383"/>
      <c r="W768" s="1645"/>
      <c r="X768" s="1645"/>
      <c r="Y768" s="1645"/>
      <c r="Z768" s="1645"/>
      <c r="AA768" s="1645"/>
      <c r="AB768" s="1645"/>
      <c r="AC768" s="1046"/>
      <c r="AD768" s="1047"/>
      <c r="AE768" s="1645"/>
      <c r="AF768" s="1645"/>
      <c r="AG768" s="1645"/>
      <c r="AH768" s="1645"/>
      <c r="AI768" s="1645"/>
      <c r="AJ768" s="1645"/>
      <c r="AK768" s="1645"/>
      <c r="AL768" s="1645"/>
      <c r="AM768" s="1645"/>
      <c r="AN768" s="1645"/>
      <c r="AO768" s="1645"/>
      <c r="AP768" s="1645"/>
      <c r="AQ768" s="1645"/>
      <c r="AR768" s="1645"/>
      <c r="AS768" s="1645"/>
      <c r="AT768" s="1645"/>
      <c r="AU768" s="1645"/>
      <c r="AV768" s="1645"/>
      <c r="AW768" s="1645"/>
      <c r="AX768" s="1645"/>
      <c r="AY768" s="1645"/>
      <c r="AZ768" s="1645"/>
      <c r="BA768" s="1645"/>
      <c r="BB768" s="1645"/>
      <c r="BC768" s="1645"/>
      <c r="BD768" s="1645"/>
      <c r="BE768" s="1645"/>
      <c r="BF768" s="1645"/>
      <c r="BG768" s="1645"/>
      <c r="BH768" s="1645"/>
      <c r="BI768" s="1645"/>
      <c r="BJ768" s="1645"/>
      <c r="BK768" s="1645"/>
      <c r="BL768" s="1645"/>
      <c r="BM768" s="1645"/>
      <c r="BN768" s="1645"/>
      <c r="BO768" s="1645"/>
      <c r="BP768" s="1645"/>
      <c r="BQ768" s="1645"/>
      <c r="BR768" s="1645"/>
      <c r="BS768" s="1645"/>
      <c r="BT768" s="1645"/>
      <c r="BU768" s="1645"/>
      <c r="BV768" s="1645"/>
      <c r="BW768" s="1645"/>
      <c r="BX768" s="1645"/>
      <c r="BY768" s="1645"/>
      <c r="BZ768" s="1645"/>
      <c r="CA768" s="1645"/>
      <c r="CB768" s="1645"/>
      <c r="CC768" s="1645"/>
      <c r="CD768" s="1645"/>
      <c r="CE768" s="1645"/>
      <c r="CF768" s="1325"/>
    </row>
    <row customHeight="1" ht="5.25" hidden="1">
      <c r="A769" s="1802"/>
      <c r="B769" s="1645"/>
      <c r="C769" s="1645"/>
      <c r="D769" s="2589"/>
      <c r="E769" s="1052"/>
      <c r="F769" s="1053"/>
      <c r="G769" s="1053"/>
      <c r="H769" s="1054"/>
      <c r="I769" s="1054"/>
      <c r="J769" s="1054"/>
      <c r="K769" s="1054"/>
      <c r="L769" s="1054"/>
      <c r="M769" s="1054"/>
      <c r="N769" s="1054"/>
      <c r="O769" s="1054"/>
      <c r="P769" s="1054"/>
      <c r="Q769" s="1054"/>
      <c r="R769" s="955"/>
      <c r="S769" s="1055"/>
      <c r="T769" s="727"/>
      <c r="U769" s="2383"/>
      <c r="V769" s="2383"/>
      <c r="W769" s="1645"/>
      <c r="X769" s="1645"/>
      <c r="Y769" s="1645"/>
      <c r="Z769" s="1645"/>
      <c r="AA769" s="1645"/>
      <c r="AB769" s="1645"/>
      <c r="AC769" s="1046"/>
      <c r="AD769" s="1047"/>
      <c r="AE769" s="1645"/>
      <c r="AF769" s="1645"/>
      <c r="AG769" s="1645"/>
      <c r="AH769" s="1645"/>
      <c r="AI769" s="1645"/>
      <c r="AJ769" s="1645"/>
      <c r="AK769" s="1645"/>
      <c r="AL769" s="1645"/>
      <c r="AM769" s="1645"/>
      <c r="AN769" s="1645"/>
      <c r="AO769" s="1645"/>
      <c r="AP769" s="1645"/>
      <c r="AQ769" s="1645"/>
      <c r="AR769" s="1645"/>
      <c r="AS769" s="1645"/>
      <c r="AT769" s="1645"/>
      <c r="AU769" s="1645"/>
      <c r="AV769" s="1645"/>
      <c r="AW769" s="1645"/>
      <c r="AX769" s="1645"/>
      <c r="AY769" s="1645"/>
      <c r="AZ769" s="1645"/>
      <c r="BA769" s="1645"/>
      <c r="BB769" s="1645"/>
      <c r="BC769" s="1645"/>
      <c r="BD769" s="1645"/>
      <c r="BE769" s="1645"/>
      <c r="BF769" s="1645"/>
      <c r="BG769" s="1645"/>
      <c r="BH769" s="1645"/>
      <c r="BI769" s="1645"/>
      <c r="BJ769" s="1645"/>
      <c r="BK769" s="1645"/>
      <c r="BL769" s="1645"/>
      <c r="BM769" s="1645"/>
      <c r="BN769" s="1645"/>
      <c r="BO769" s="1645"/>
      <c r="BP769" s="1645"/>
      <c r="BQ769" s="1645"/>
      <c r="BR769" s="1645"/>
      <c r="BS769" s="1645"/>
      <c r="BT769" s="1645"/>
      <c r="BU769" s="1645"/>
      <c r="BV769" s="1645"/>
      <c r="BW769" s="1645"/>
      <c r="BX769" s="1645"/>
      <c r="BY769" s="1645"/>
      <c r="BZ769" s="1645"/>
      <c r="CA769" s="1645"/>
      <c r="CB769" s="1645"/>
      <c r="CC769" s="1645"/>
      <c r="CD769" s="1645"/>
      <c r="CE769" s="1645"/>
      <c r="CF769" s="1325"/>
    </row>
    <row customHeight="1" ht="15" hidden="1">
      <c r="A770" s="632" t="s">
        <v>396</v>
      </c>
      <c r="B770" s="633"/>
      <c r="C770" s="633" t="s">
        <v>22</v>
      </c>
      <c r="D770" s="2587" t="s">
        <v>1171</v>
      </c>
      <c r="E770" s="2386" t="s">
        <v>196</v>
      </c>
      <c r="F770" s="2387"/>
      <c r="G770" s="2388"/>
      <c r="H770" s="2392" t="str">
        <f>IF(A770="","",INDEX(DIFFERENTIATION_UNMERGE_VD,MATCH(A770,DIFFERENTIATION_ID_DIFF,0)))</f>
        <v>Производство тепловой энергии. Некомбинированная выработка</v>
      </c>
      <c r="I770" s="2392"/>
      <c r="J770" s="2392"/>
      <c r="K770" s="2392"/>
      <c r="L770" s="2392"/>
      <c r="M770" s="2392"/>
      <c r="N770" s="2392"/>
      <c r="O770" s="2392"/>
      <c r="P770" s="2392"/>
      <c r="Q770" s="2392"/>
      <c r="R770" s="2392"/>
      <c r="S770" s="728"/>
      <c r="T770" s="725"/>
      <c r="U770" s="634"/>
      <c r="V770" s="634"/>
      <c r="W770" s="635"/>
      <c r="X770" s="635"/>
      <c r="Y770" s="635"/>
      <c r="Z770" s="635"/>
      <c r="AA770" s="636"/>
      <c r="AB770" s="637"/>
      <c r="AC770" s="2384"/>
      <c r="AD770" s="638"/>
      <c r="AE770" s="639" t="s">
        <v>22</v>
      </c>
      <c r="AF770" s="639"/>
      <c r="AG770" s="640" t="s">
        <v>1082</v>
      </c>
      <c r="AH770" s="641">
        <v>3</v>
      </c>
      <c r="AI770" s="634"/>
      <c r="AJ770" s="634"/>
      <c r="AK770" s="634"/>
      <c r="AL770" s="634"/>
      <c r="AM770" s="634"/>
      <c r="AN770" s="634"/>
      <c r="AO770" s="634"/>
      <c r="AP770" s="634"/>
      <c r="AQ770" s="634"/>
      <c r="AR770" s="634"/>
      <c r="AS770" s="634"/>
      <c r="AT770" s="634"/>
      <c r="AU770" s="634"/>
      <c r="AV770" s="634"/>
      <c r="AW770" s="634"/>
      <c r="AX770" s="634"/>
      <c r="AY770" s="634"/>
      <c r="AZ770" s="634"/>
      <c r="BA770" s="634"/>
      <c r="BB770" s="634"/>
      <c r="BC770" s="634"/>
      <c r="BD770" s="634"/>
      <c r="BE770" s="634"/>
      <c r="BF770" s="634"/>
      <c r="BG770" s="634"/>
      <c r="BH770" s="634"/>
      <c r="BI770" s="634"/>
      <c r="BJ770" s="634"/>
      <c r="BK770" s="634"/>
      <c r="BL770" s="634"/>
      <c r="BM770" s="634"/>
      <c r="BN770" s="634"/>
      <c r="BO770" s="634"/>
      <c r="BP770" s="634"/>
      <c r="BQ770" s="634"/>
      <c r="BR770" s="634"/>
      <c r="BS770" s="634"/>
      <c r="BT770" s="634"/>
      <c r="BU770" s="634"/>
      <c r="BV770" s="635"/>
      <c r="BW770" s="635"/>
      <c r="BX770" s="635"/>
      <c r="BY770" s="635"/>
      <c r="BZ770" s="635"/>
      <c r="CA770" s="635"/>
      <c r="CB770" s="635"/>
      <c r="CC770" s="635"/>
      <c r="CD770" s="635"/>
      <c r="CE770" s="635"/>
      <c r="CF770" s="1859"/>
    </row>
    <row customHeight="1" ht="15" hidden="1">
      <c r="A771" s="632"/>
      <c r="B771" s="633"/>
      <c r="C771" s="633"/>
      <c r="D771" s="2588"/>
      <c r="E771" s="2386" t="s">
        <v>1037</v>
      </c>
      <c r="F771" s="2387"/>
      <c r="G771" s="2388"/>
      <c r="H771" s="2392" t="str">
        <f>IF(A770="","",INDEX(DIFFERENTIATION_UNMERGE_AREA,MATCH(A770,DIFFERENTIATION_ID_DIFF,0)))</f>
        <v>Территория 9</v>
      </c>
      <c r="I771" s="2392"/>
      <c r="J771" s="2392"/>
      <c r="K771" s="2392"/>
      <c r="L771" s="2392"/>
      <c r="M771" s="2392"/>
      <c r="N771" s="2392"/>
      <c r="O771" s="2392"/>
      <c r="P771" s="2392"/>
      <c r="Q771" s="2392"/>
      <c r="R771" s="2392"/>
      <c r="S771" s="728"/>
      <c r="T771" s="725"/>
      <c r="U771" s="634"/>
      <c r="V771" s="634"/>
      <c r="W771" s="635"/>
      <c r="X771" s="635"/>
      <c r="Y771" s="635"/>
      <c r="Z771" s="635"/>
      <c r="AA771" s="636"/>
      <c r="AB771" s="637"/>
      <c r="AC771" s="2384"/>
      <c r="AD771" s="638"/>
      <c r="AE771" s="639"/>
      <c r="AF771" s="639"/>
      <c r="AG771" s="640"/>
      <c r="AH771" s="641"/>
      <c r="AI771" s="634"/>
      <c r="AJ771" s="634"/>
      <c r="AK771" s="634"/>
      <c r="AL771" s="634"/>
      <c r="AM771" s="634"/>
      <c r="AN771" s="634"/>
      <c r="AO771" s="634"/>
      <c r="AP771" s="634"/>
      <c r="AQ771" s="634"/>
      <c r="AR771" s="634"/>
      <c r="AS771" s="634"/>
      <c r="AT771" s="634"/>
      <c r="AU771" s="634"/>
      <c r="AV771" s="634"/>
      <c r="AW771" s="634"/>
      <c r="AX771" s="634"/>
      <c r="AY771" s="634"/>
      <c r="AZ771" s="634"/>
      <c r="BA771" s="634"/>
      <c r="BB771" s="634"/>
      <c r="BC771" s="634"/>
      <c r="BD771" s="634"/>
      <c r="BE771" s="634"/>
      <c r="BF771" s="634"/>
      <c r="BG771" s="634"/>
      <c r="BH771" s="634"/>
      <c r="BI771" s="634"/>
      <c r="BJ771" s="634"/>
      <c r="BK771" s="634"/>
      <c r="BL771" s="634"/>
      <c r="BM771" s="634"/>
      <c r="BN771" s="634"/>
      <c r="BO771" s="634"/>
      <c r="BP771" s="634"/>
      <c r="BQ771" s="634"/>
      <c r="BR771" s="634"/>
      <c r="BS771" s="634"/>
      <c r="BT771" s="634"/>
      <c r="BU771" s="634"/>
      <c r="BV771" s="635"/>
      <c r="BW771" s="635"/>
      <c r="BX771" s="635"/>
      <c r="BY771" s="635"/>
      <c r="BZ771" s="635"/>
      <c r="CA771" s="635"/>
      <c r="CB771" s="635"/>
      <c r="CC771" s="635"/>
      <c r="CD771" s="635"/>
      <c r="CE771" s="635"/>
      <c r="CF771" s="1859"/>
    </row>
    <row customHeight="1" ht="15" hidden="1">
      <c r="A772" s="632"/>
      <c r="B772" s="633"/>
      <c r="C772" s="633"/>
      <c r="D772" s="2588"/>
      <c r="E772" s="2386" t="s">
        <v>1038</v>
      </c>
      <c r="F772" s="2387"/>
      <c r="G772" s="2388"/>
      <c r="H772" s="2392" t="str">
        <f>IF(A770="","",INDEX(DIFFERENTIATION_UNMERGE_SYSTEM,MATCH(A770,DIFFERENTIATION_ID_DIFF,0)))</f>
        <v>с. Репьевка, ул. Победы, 4, котельная № 6-2</v>
      </c>
      <c r="I772" s="2392"/>
      <c r="J772" s="2392"/>
      <c r="K772" s="2392"/>
      <c r="L772" s="2392"/>
      <c r="M772" s="2392"/>
      <c r="N772" s="2392"/>
      <c r="O772" s="2392"/>
      <c r="P772" s="2392"/>
      <c r="Q772" s="2392"/>
      <c r="R772" s="2392"/>
      <c r="S772" s="728"/>
      <c r="T772" s="725"/>
      <c r="U772" s="634"/>
      <c r="V772" s="634"/>
      <c r="W772" s="635"/>
      <c r="X772" s="635"/>
      <c r="Y772" s="635"/>
      <c r="Z772" s="635"/>
      <c r="AA772" s="636"/>
      <c r="AB772" s="637"/>
      <c r="AC772" s="2384"/>
      <c r="AD772" s="638"/>
      <c r="AE772" s="639"/>
      <c r="AF772" s="639"/>
      <c r="AG772" s="640"/>
      <c r="AH772" s="641"/>
      <c r="AI772" s="634"/>
      <c r="AJ772" s="634"/>
      <c r="AK772" s="634"/>
      <c r="AL772" s="634"/>
      <c r="AM772" s="634"/>
      <c r="AN772" s="634"/>
      <c r="AO772" s="634"/>
      <c r="AP772" s="634"/>
      <c r="AQ772" s="634"/>
      <c r="AR772" s="634"/>
      <c r="AS772" s="634"/>
      <c r="AT772" s="634"/>
      <c r="AU772" s="634"/>
      <c r="AV772" s="634"/>
      <c r="AW772" s="634"/>
      <c r="AX772" s="634"/>
      <c r="AY772" s="634"/>
      <c r="AZ772" s="634"/>
      <c r="BA772" s="634"/>
      <c r="BB772" s="634"/>
      <c r="BC772" s="634"/>
      <c r="BD772" s="634"/>
      <c r="BE772" s="634"/>
      <c r="BF772" s="634"/>
      <c r="BG772" s="634"/>
      <c r="BH772" s="634"/>
      <c r="BI772" s="634"/>
      <c r="BJ772" s="634"/>
      <c r="BK772" s="634"/>
      <c r="BL772" s="634"/>
      <c r="BM772" s="634"/>
      <c r="BN772" s="634"/>
      <c r="BO772" s="634"/>
      <c r="BP772" s="634"/>
      <c r="BQ772" s="634"/>
      <c r="BR772" s="634"/>
      <c r="BS772" s="634"/>
      <c r="BT772" s="634"/>
      <c r="BU772" s="634"/>
      <c r="BV772" s="635"/>
      <c r="BW772" s="635"/>
      <c r="BX772" s="635"/>
      <c r="BY772" s="635"/>
      <c r="BZ772" s="635"/>
      <c r="CA772" s="635"/>
      <c r="CB772" s="635"/>
      <c r="CC772" s="635"/>
      <c r="CD772" s="635"/>
      <c r="CE772" s="635"/>
      <c r="CF772" s="1859"/>
    </row>
    <row customHeight="1" ht="24.75" hidden="1">
      <c r="A773" s="1815"/>
      <c r="B773" s="1169"/>
      <c r="C773" s="421"/>
      <c r="D773" s="2588"/>
      <c r="E773" s="2385" t="s">
        <v>1083</v>
      </c>
      <c r="F773" s="2385"/>
      <c r="G773" s="2385"/>
      <c r="H773" s="2385"/>
      <c r="I773" s="2385"/>
      <c r="J773" s="2385"/>
      <c r="K773" s="2385"/>
      <c r="L773" s="2385"/>
      <c r="M773" s="2385"/>
      <c r="N773" s="2385"/>
      <c r="O773" s="2385"/>
      <c r="P773" s="2385"/>
      <c r="Q773" s="567">
        <f>SUMIF(T774:T775,"i",Q774:Q775)</f>
        <v>0</v>
      </c>
      <c r="R773" s="1026"/>
      <c r="S773" s="1807" t="s">
        <v>1084</v>
      </c>
      <c r="T773" s="726" t="s">
        <v>1085</v>
      </c>
      <c r="U773" s="2383">
        <v>1</v>
      </c>
      <c r="V773" s="2383" t="s">
        <v>1048</v>
      </c>
      <c r="W773" s="1169"/>
      <c r="X773" s="1169"/>
      <c r="Y773" s="1169"/>
      <c r="Z773" s="1169"/>
      <c r="AA773" s="1645"/>
      <c r="AB773" s="1169"/>
      <c r="AC773" s="2384"/>
      <c r="AD773" s="638"/>
      <c r="AE773" s="1169"/>
      <c r="AF773" s="1169"/>
      <c r="AG773" s="1645"/>
      <c r="AH773" s="1645"/>
      <c r="AI773" s="1645"/>
      <c r="AJ773" s="1645"/>
      <c r="AK773" s="1645"/>
      <c r="AL773" s="1645"/>
      <c r="AM773" s="1645"/>
      <c r="AN773" s="1645"/>
      <c r="AO773" s="1645"/>
      <c r="AP773" s="1645"/>
      <c r="AQ773" s="1645"/>
      <c r="AR773" s="1645"/>
      <c r="AS773" s="1645"/>
      <c r="AT773" s="1645"/>
      <c r="AU773" s="1645"/>
      <c r="AV773" s="1645"/>
      <c r="AW773" s="1645"/>
      <c r="AX773" s="1645"/>
      <c r="AY773" s="1645"/>
      <c r="AZ773" s="1645"/>
      <c r="BA773" s="1645"/>
      <c r="BB773" s="1645"/>
      <c r="BC773" s="1645"/>
      <c r="BD773" s="1645"/>
      <c r="BE773" s="1645"/>
      <c r="BF773" s="1645"/>
      <c r="BG773" s="1645"/>
      <c r="BH773" s="1645"/>
      <c r="BI773" s="1645"/>
      <c r="BJ773" s="1645"/>
      <c r="BK773" s="1645"/>
      <c r="BL773" s="1645"/>
      <c r="BM773" s="1645"/>
      <c r="BN773" s="1645"/>
      <c r="BO773" s="1645"/>
      <c r="BP773" s="1645"/>
      <c r="BQ773" s="1645"/>
      <c r="BR773" s="1645"/>
      <c r="BS773" s="1645"/>
      <c r="BT773" s="1645"/>
      <c r="BU773" s="1645"/>
      <c r="BV773" s="1169"/>
      <c r="BW773" s="1169"/>
      <c r="BX773" s="1169"/>
      <c r="BY773" s="1169"/>
      <c r="BZ773" s="1169"/>
      <c r="CA773" s="1169"/>
      <c r="CB773" s="1169"/>
      <c r="CC773" s="1169"/>
      <c r="CD773" s="1169"/>
      <c r="CE773" s="1169"/>
      <c r="CF773" s="1859"/>
    </row>
    <row customHeight="1" ht="11.25" hidden="1">
      <c r="A774" s="1802"/>
      <c r="B774" s="1645"/>
      <c r="C774" s="1645"/>
      <c r="D774" s="2588"/>
      <c r="E774" s="644"/>
      <c r="F774" s="644">
        <v>0</v>
      </c>
      <c r="G774" s="644"/>
      <c r="H774" s="644"/>
      <c r="I774" s="644"/>
      <c r="J774" s="644"/>
      <c r="K774" s="644"/>
      <c r="L774" s="644"/>
      <c r="M774" s="644"/>
      <c r="N774" s="644"/>
      <c r="O774" s="644"/>
      <c r="P774" s="644"/>
      <c r="Q774" s="644"/>
      <c r="R774" s="644"/>
      <c r="S774" s="645"/>
      <c r="T774" s="727"/>
      <c r="U774" s="2383"/>
      <c r="V774" s="2383"/>
      <c r="W774" s="1645"/>
      <c r="X774" s="1645"/>
      <c r="Y774" s="1645"/>
      <c r="Z774" s="1645"/>
      <c r="AA774" s="1645"/>
      <c r="AB774" s="1169"/>
      <c r="AC774" s="2384"/>
      <c r="AD774" s="638"/>
      <c r="AE774" s="1169"/>
      <c r="AF774" s="1169"/>
      <c r="AG774" s="1645"/>
      <c r="AH774" s="1645"/>
      <c r="AI774" s="1645"/>
      <c r="AJ774" s="1645"/>
      <c r="AK774" s="1645"/>
      <c r="AL774" s="1645"/>
      <c r="AM774" s="1645"/>
      <c r="AN774" s="1645"/>
      <c r="AO774" s="1645"/>
      <c r="AP774" s="1645"/>
      <c r="AQ774" s="1645"/>
      <c r="AR774" s="1645"/>
      <c r="AS774" s="1645"/>
      <c r="AT774" s="1645"/>
      <c r="AU774" s="1645"/>
      <c r="AV774" s="1645"/>
      <c r="AW774" s="1645"/>
      <c r="AX774" s="1645"/>
      <c r="AY774" s="1645"/>
      <c r="AZ774" s="1645"/>
      <c r="BA774" s="1645"/>
      <c r="BB774" s="1645"/>
      <c r="BC774" s="1645"/>
      <c r="BD774" s="1645"/>
      <c r="BE774" s="1645"/>
      <c r="BF774" s="1645"/>
      <c r="BG774" s="1645"/>
      <c r="BH774" s="1645"/>
      <c r="BI774" s="1645"/>
      <c r="BJ774" s="1645"/>
      <c r="BK774" s="1645"/>
      <c r="BL774" s="1645"/>
      <c r="BM774" s="1645"/>
      <c r="BN774" s="1645"/>
      <c r="BO774" s="1645"/>
      <c r="BP774" s="1645"/>
      <c r="BQ774" s="1645"/>
      <c r="BR774" s="1645"/>
      <c r="BS774" s="1645"/>
      <c r="BT774" s="1645"/>
      <c r="BU774" s="1645"/>
      <c r="BV774" s="1645"/>
      <c r="BW774" s="1645"/>
      <c r="BX774" s="1645"/>
      <c r="BY774" s="1645"/>
      <c r="BZ774" s="1645"/>
      <c r="CA774" s="1645"/>
      <c r="CB774" s="1645"/>
      <c r="CC774" s="1645"/>
      <c r="CD774" s="1645"/>
      <c r="CE774" s="1645"/>
      <c r="CF774" s="1859"/>
    </row>
    <row customHeight="1" ht="11.25" hidden="1">
      <c r="A775" s="1815"/>
      <c r="B775" s="1169"/>
      <c r="C775" s="421"/>
      <c r="D775" s="2588"/>
      <c r="E775" s="658" t="s">
        <v>22</v>
      </c>
      <c r="F775" s="1177" t="s">
        <v>22</v>
      </c>
      <c r="G775" s="1177" t="s">
        <v>1088</v>
      </c>
      <c r="H775" s="660" t="s">
        <v>22</v>
      </c>
      <c r="I775" s="660"/>
      <c r="J775" s="660"/>
      <c r="K775" s="660"/>
      <c r="L775" s="660"/>
      <c r="M775" s="660"/>
      <c r="N775" s="660"/>
      <c r="O775" s="660"/>
      <c r="P775" s="660"/>
      <c r="Q775" s="660"/>
      <c r="R775" s="661"/>
      <c r="S775" s="662"/>
      <c r="T775" s="727"/>
      <c r="U775" s="2383"/>
      <c r="V775" s="2383"/>
      <c r="W775" s="1169"/>
      <c r="X775" s="1169"/>
      <c r="Y775" s="1169"/>
      <c r="Z775" s="1169"/>
      <c r="AA775" s="1645"/>
      <c r="AB775" s="1169"/>
      <c r="AC775" s="2384"/>
      <c r="AD775" s="638"/>
      <c r="AE775" s="1169"/>
      <c r="AF775" s="1169"/>
      <c r="AG775" s="1645"/>
      <c r="AH775" s="1645"/>
      <c r="AI775" s="1645"/>
      <c r="AJ775" s="1645"/>
      <c r="AK775" s="1645"/>
      <c r="AL775" s="1645"/>
      <c r="AM775" s="1645"/>
      <c r="AN775" s="1645"/>
      <c r="AO775" s="1645"/>
      <c r="AP775" s="1645"/>
      <c r="AQ775" s="1645"/>
      <c r="AR775" s="1645"/>
      <c r="AS775" s="1645"/>
      <c r="AT775" s="1645"/>
      <c r="AU775" s="1645"/>
      <c r="AV775" s="1645"/>
      <c r="AW775" s="1645"/>
      <c r="AX775" s="1645"/>
      <c r="AY775" s="1645"/>
      <c r="AZ775" s="1645"/>
      <c r="BA775" s="1645"/>
      <c r="BB775" s="1645"/>
      <c r="BC775" s="1645"/>
      <c r="BD775" s="1645"/>
      <c r="BE775" s="1645"/>
      <c r="BF775" s="1645"/>
      <c r="BG775" s="1645"/>
      <c r="BH775" s="1645"/>
      <c r="BI775" s="1645"/>
      <c r="BJ775" s="1645"/>
      <c r="BK775" s="1645"/>
      <c r="BL775" s="1645"/>
      <c r="BM775" s="1645"/>
      <c r="BN775" s="1645"/>
      <c r="BO775" s="1645"/>
      <c r="BP775" s="1645"/>
      <c r="BQ775" s="1645"/>
      <c r="BR775" s="1645"/>
      <c r="BS775" s="1645"/>
      <c r="BT775" s="1645"/>
      <c r="BU775" s="1645"/>
      <c r="BV775" s="1169"/>
      <c r="BW775" s="1169"/>
      <c r="BX775" s="1169"/>
      <c r="BY775" s="1169"/>
      <c r="BZ775" s="1169"/>
      <c r="CA775" s="1169"/>
      <c r="CB775" s="1169"/>
      <c r="CC775" s="1169"/>
      <c r="CD775" s="1169"/>
      <c r="CE775" s="1169"/>
      <c r="CF775" s="1859"/>
    </row>
    <row customHeight="1" ht="5.25" hidden="1">
      <c r="A776" s="1802"/>
      <c r="B776" s="1645"/>
      <c r="C776" s="1645"/>
      <c r="D776" s="2588"/>
      <c r="E776" s="1048"/>
      <c r="F776" s="1048"/>
      <c r="G776" s="1048"/>
      <c r="H776" s="1048"/>
      <c r="I776" s="1048"/>
      <c r="J776" s="1048"/>
      <c r="K776" s="1048"/>
      <c r="L776" s="1048"/>
      <c r="M776" s="1048"/>
      <c r="N776" s="1048"/>
      <c r="O776" s="1048"/>
      <c r="P776" s="1048"/>
      <c r="Q776" s="1049"/>
      <c r="R776" s="1050"/>
      <c r="S776" s="1051"/>
      <c r="T776" s="726" t="s">
        <v>1085</v>
      </c>
      <c r="U776" s="2383">
        <v>1</v>
      </c>
      <c r="V776" s="2383" t="s">
        <v>1048</v>
      </c>
      <c r="W776" s="1645"/>
      <c r="X776" s="1645"/>
      <c r="Y776" s="1645"/>
      <c r="Z776" s="1645"/>
      <c r="AA776" s="1645"/>
      <c r="AB776" s="1645"/>
      <c r="AC776" s="1046"/>
      <c r="AD776" s="1047"/>
      <c r="AE776" s="1645"/>
      <c r="AF776" s="1645"/>
      <c r="AG776" s="1645"/>
      <c r="AH776" s="1645"/>
      <c r="AI776" s="1645"/>
      <c r="AJ776" s="1645"/>
      <c r="AK776" s="1645"/>
      <c r="AL776" s="1645"/>
      <c r="AM776" s="1645"/>
      <c r="AN776" s="1645"/>
      <c r="AO776" s="1645"/>
      <c r="AP776" s="1645"/>
      <c r="AQ776" s="1645"/>
      <c r="AR776" s="1645"/>
      <c r="AS776" s="1645"/>
      <c r="AT776" s="1645"/>
      <c r="AU776" s="1645"/>
      <c r="AV776" s="1645"/>
      <c r="AW776" s="1645"/>
      <c r="AX776" s="1645"/>
      <c r="AY776" s="1645"/>
      <c r="AZ776" s="1645"/>
      <c r="BA776" s="1645"/>
      <c r="BB776" s="1645"/>
      <c r="BC776" s="1645"/>
      <c r="BD776" s="1645"/>
      <c r="BE776" s="1645"/>
      <c r="BF776" s="1645"/>
      <c r="BG776" s="1645"/>
      <c r="BH776" s="1645"/>
      <c r="BI776" s="1645"/>
      <c r="BJ776" s="1645"/>
      <c r="BK776" s="1645"/>
      <c r="BL776" s="1645"/>
      <c r="BM776" s="1645"/>
      <c r="BN776" s="1645"/>
      <c r="BO776" s="1645"/>
      <c r="BP776" s="1645"/>
      <c r="BQ776" s="1645"/>
      <c r="BR776" s="1645"/>
      <c r="BS776" s="1645"/>
      <c r="BT776" s="1645"/>
      <c r="BU776" s="1645"/>
      <c r="BV776" s="1645"/>
      <c r="BW776" s="1645"/>
      <c r="BX776" s="1645"/>
      <c r="BY776" s="1645"/>
      <c r="BZ776" s="1645"/>
      <c r="CA776" s="1645"/>
      <c r="CB776" s="1645"/>
      <c r="CC776" s="1645"/>
      <c r="CD776" s="1645"/>
      <c r="CE776" s="1645"/>
      <c r="CF776" s="1325"/>
    </row>
    <row customHeight="1" ht="5.25" hidden="1">
      <c r="A777" s="1802"/>
      <c r="B777" s="1645"/>
      <c r="C777" s="1645"/>
      <c r="D777" s="2588"/>
      <c r="E777" s="644"/>
      <c r="F777" s="644"/>
      <c r="G777" s="644"/>
      <c r="H777" s="644"/>
      <c r="I777" s="644"/>
      <c r="J777" s="644"/>
      <c r="K777" s="644"/>
      <c r="L777" s="644"/>
      <c r="M777" s="644"/>
      <c r="N777" s="644"/>
      <c r="O777" s="644"/>
      <c r="P777" s="644"/>
      <c r="Q777" s="644"/>
      <c r="R777" s="644"/>
      <c r="S777" s="645"/>
      <c r="T777" s="727"/>
      <c r="U777" s="2383"/>
      <c r="V777" s="2383"/>
      <c r="W777" s="1645"/>
      <c r="X777" s="1645"/>
      <c r="Y777" s="1645"/>
      <c r="Z777" s="1645"/>
      <c r="AA777" s="1645"/>
      <c r="AB777" s="1645"/>
      <c r="AC777" s="1046"/>
      <c r="AD777" s="1047"/>
      <c r="AE777" s="1645"/>
      <c r="AF777" s="1645"/>
      <c r="AG777" s="1645"/>
      <c r="AH777" s="1645"/>
      <c r="AI777" s="1645"/>
      <c r="AJ777" s="1645"/>
      <c r="AK777" s="1645"/>
      <c r="AL777" s="1645"/>
      <c r="AM777" s="1645"/>
      <c r="AN777" s="1645"/>
      <c r="AO777" s="1645"/>
      <c r="AP777" s="1645"/>
      <c r="AQ777" s="1645"/>
      <c r="AR777" s="1645"/>
      <c r="AS777" s="1645"/>
      <c r="AT777" s="1645"/>
      <c r="AU777" s="1645"/>
      <c r="AV777" s="1645"/>
      <c r="AW777" s="1645"/>
      <c r="AX777" s="1645"/>
      <c r="AY777" s="1645"/>
      <c r="AZ777" s="1645"/>
      <c r="BA777" s="1645"/>
      <c r="BB777" s="1645"/>
      <c r="BC777" s="1645"/>
      <c r="BD777" s="1645"/>
      <c r="BE777" s="1645"/>
      <c r="BF777" s="1645"/>
      <c r="BG777" s="1645"/>
      <c r="BH777" s="1645"/>
      <c r="BI777" s="1645"/>
      <c r="BJ777" s="1645"/>
      <c r="BK777" s="1645"/>
      <c r="BL777" s="1645"/>
      <c r="BM777" s="1645"/>
      <c r="BN777" s="1645"/>
      <c r="BO777" s="1645"/>
      <c r="BP777" s="1645"/>
      <c r="BQ777" s="1645"/>
      <c r="BR777" s="1645"/>
      <c r="BS777" s="1645"/>
      <c r="BT777" s="1645"/>
      <c r="BU777" s="1645"/>
      <c r="BV777" s="1645"/>
      <c r="BW777" s="1645"/>
      <c r="BX777" s="1645"/>
      <c r="BY777" s="1645"/>
      <c r="BZ777" s="1645"/>
      <c r="CA777" s="1645"/>
      <c r="CB777" s="1645"/>
      <c r="CC777" s="1645"/>
      <c r="CD777" s="1645"/>
      <c r="CE777" s="1645"/>
      <c r="CF777" s="1325"/>
    </row>
    <row customHeight="1" ht="5.25" hidden="1">
      <c r="A778" s="1802"/>
      <c r="B778" s="1645"/>
      <c r="C778" s="1645"/>
      <c r="D778" s="2589"/>
      <c r="E778" s="1052"/>
      <c r="F778" s="1053"/>
      <c r="G778" s="1053"/>
      <c r="H778" s="1054"/>
      <c r="I778" s="1054"/>
      <c r="J778" s="1054"/>
      <c r="K778" s="1054"/>
      <c r="L778" s="1054"/>
      <c r="M778" s="1054"/>
      <c r="N778" s="1054"/>
      <c r="O778" s="1054"/>
      <c r="P778" s="1054"/>
      <c r="Q778" s="1054"/>
      <c r="R778" s="955"/>
      <c r="S778" s="1055"/>
      <c r="T778" s="727"/>
      <c r="U778" s="2383"/>
      <c r="V778" s="2383"/>
      <c r="W778" s="1645"/>
      <c r="X778" s="1645"/>
      <c r="Y778" s="1645"/>
      <c r="Z778" s="1645"/>
      <c r="AA778" s="1645"/>
      <c r="AB778" s="1645"/>
      <c r="AC778" s="1046"/>
      <c r="AD778" s="1047"/>
      <c r="AE778" s="1645"/>
      <c r="AF778" s="1645"/>
      <c r="AG778" s="1645"/>
      <c r="AH778" s="1645"/>
      <c r="AI778" s="1645"/>
      <c r="AJ778" s="1645"/>
      <c r="AK778" s="1645"/>
      <c r="AL778" s="1645"/>
      <c r="AM778" s="1645"/>
      <c r="AN778" s="1645"/>
      <c r="AO778" s="1645"/>
      <c r="AP778" s="1645"/>
      <c r="AQ778" s="1645"/>
      <c r="AR778" s="1645"/>
      <c r="AS778" s="1645"/>
      <c r="AT778" s="1645"/>
      <c r="AU778" s="1645"/>
      <c r="AV778" s="1645"/>
      <c r="AW778" s="1645"/>
      <c r="AX778" s="1645"/>
      <c r="AY778" s="1645"/>
      <c r="AZ778" s="1645"/>
      <c r="BA778" s="1645"/>
      <c r="BB778" s="1645"/>
      <c r="BC778" s="1645"/>
      <c r="BD778" s="1645"/>
      <c r="BE778" s="1645"/>
      <c r="BF778" s="1645"/>
      <c r="BG778" s="1645"/>
      <c r="BH778" s="1645"/>
      <c r="BI778" s="1645"/>
      <c r="BJ778" s="1645"/>
      <c r="BK778" s="1645"/>
      <c r="BL778" s="1645"/>
      <c r="BM778" s="1645"/>
      <c r="BN778" s="1645"/>
      <c r="BO778" s="1645"/>
      <c r="BP778" s="1645"/>
      <c r="BQ778" s="1645"/>
      <c r="BR778" s="1645"/>
      <c r="BS778" s="1645"/>
      <c r="BT778" s="1645"/>
      <c r="BU778" s="1645"/>
      <c r="BV778" s="1645"/>
      <c r="BW778" s="1645"/>
      <c r="BX778" s="1645"/>
      <c r="BY778" s="1645"/>
      <c r="BZ778" s="1645"/>
      <c r="CA778" s="1645"/>
      <c r="CB778" s="1645"/>
      <c r="CC778" s="1645"/>
      <c r="CD778" s="1645"/>
      <c r="CE778" s="1645"/>
      <c r="CF778" s="1325"/>
    </row>
    <row customHeight="1" ht="15" hidden="1">
      <c r="A779" s="632" t="s">
        <v>398</v>
      </c>
      <c r="B779" s="633"/>
      <c r="C779" s="633" t="s">
        <v>22</v>
      </c>
      <c r="D779" s="2587" t="s">
        <v>1172</v>
      </c>
      <c r="E779" s="2386" t="s">
        <v>196</v>
      </c>
      <c r="F779" s="2387"/>
      <c r="G779" s="2388"/>
      <c r="H779" s="2392" t="str">
        <f>IF(A779="","",INDEX(DIFFERENTIATION_UNMERGE_VD,MATCH(A779,DIFFERENTIATION_ID_DIFF,0)))</f>
        <v>Производство тепловой энергии. Некомбинированная выработка</v>
      </c>
      <c r="I779" s="2392"/>
      <c r="J779" s="2392"/>
      <c r="K779" s="2392"/>
      <c r="L779" s="2392"/>
      <c r="M779" s="2392"/>
      <c r="N779" s="2392"/>
      <c r="O779" s="2392"/>
      <c r="P779" s="2392"/>
      <c r="Q779" s="2392"/>
      <c r="R779" s="2392"/>
      <c r="S779" s="728"/>
      <c r="T779" s="725"/>
      <c r="U779" s="634"/>
      <c r="V779" s="634"/>
      <c r="W779" s="635"/>
      <c r="X779" s="635"/>
      <c r="Y779" s="635"/>
      <c r="Z779" s="635"/>
      <c r="AA779" s="636"/>
      <c r="AB779" s="637"/>
      <c r="AC779" s="2384"/>
      <c r="AD779" s="638"/>
      <c r="AE779" s="639" t="s">
        <v>22</v>
      </c>
      <c r="AF779" s="639"/>
      <c r="AG779" s="640" t="s">
        <v>1082</v>
      </c>
      <c r="AH779" s="641">
        <v>3</v>
      </c>
      <c r="AI779" s="634"/>
      <c r="AJ779" s="634"/>
      <c r="AK779" s="634"/>
      <c r="AL779" s="634"/>
      <c r="AM779" s="634"/>
      <c r="AN779" s="634"/>
      <c r="AO779" s="634"/>
      <c r="AP779" s="634"/>
      <c r="AQ779" s="634"/>
      <c r="AR779" s="634"/>
      <c r="AS779" s="634"/>
      <c r="AT779" s="634"/>
      <c r="AU779" s="634"/>
      <c r="AV779" s="634"/>
      <c r="AW779" s="634"/>
      <c r="AX779" s="634"/>
      <c r="AY779" s="634"/>
      <c r="AZ779" s="634"/>
      <c r="BA779" s="634"/>
      <c r="BB779" s="634"/>
      <c r="BC779" s="634"/>
      <c r="BD779" s="634"/>
      <c r="BE779" s="634"/>
      <c r="BF779" s="634"/>
      <c r="BG779" s="634"/>
      <c r="BH779" s="634"/>
      <c r="BI779" s="634"/>
      <c r="BJ779" s="634"/>
      <c r="BK779" s="634"/>
      <c r="BL779" s="634"/>
      <c r="BM779" s="634"/>
      <c r="BN779" s="634"/>
      <c r="BO779" s="634"/>
      <c r="BP779" s="634"/>
      <c r="BQ779" s="634"/>
      <c r="BR779" s="634"/>
      <c r="BS779" s="634"/>
      <c r="BT779" s="634"/>
      <c r="BU779" s="634"/>
      <c r="BV779" s="635"/>
      <c r="BW779" s="635"/>
      <c r="BX779" s="635"/>
      <c r="BY779" s="635"/>
      <c r="BZ779" s="635"/>
      <c r="CA779" s="635"/>
      <c r="CB779" s="635"/>
      <c r="CC779" s="635"/>
      <c r="CD779" s="635"/>
      <c r="CE779" s="635"/>
      <c r="CF779" s="1859"/>
    </row>
    <row customHeight="1" ht="15" hidden="1">
      <c r="A780" s="632"/>
      <c r="B780" s="633"/>
      <c r="C780" s="633"/>
      <c r="D780" s="2588"/>
      <c r="E780" s="2386" t="s">
        <v>1037</v>
      </c>
      <c r="F780" s="2387"/>
      <c r="G780" s="2388"/>
      <c r="H780" s="2392" t="str">
        <f>IF(A779="","",INDEX(DIFFERENTIATION_UNMERGE_AREA,MATCH(A779,DIFFERENTIATION_ID_DIFF,0)))</f>
        <v>Территория 9</v>
      </c>
      <c r="I780" s="2392"/>
      <c r="J780" s="2392"/>
      <c r="K780" s="2392"/>
      <c r="L780" s="2392"/>
      <c r="M780" s="2392"/>
      <c r="N780" s="2392"/>
      <c r="O780" s="2392"/>
      <c r="P780" s="2392"/>
      <c r="Q780" s="2392"/>
      <c r="R780" s="2392"/>
      <c r="S780" s="728"/>
      <c r="T780" s="725"/>
      <c r="U780" s="634"/>
      <c r="V780" s="634"/>
      <c r="W780" s="635"/>
      <c r="X780" s="635"/>
      <c r="Y780" s="635"/>
      <c r="Z780" s="635"/>
      <c r="AA780" s="636"/>
      <c r="AB780" s="637"/>
      <c r="AC780" s="2384"/>
      <c r="AD780" s="638"/>
      <c r="AE780" s="639"/>
      <c r="AF780" s="639"/>
      <c r="AG780" s="640"/>
      <c r="AH780" s="641"/>
      <c r="AI780" s="634"/>
      <c r="AJ780" s="634"/>
      <c r="AK780" s="634"/>
      <c r="AL780" s="634"/>
      <c r="AM780" s="634"/>
      <c r="AN780" s="634"/>
      <c r="AO780" s="634"/>
      <c r="AP780" s="634"/>
      <c r="AQ780" s="634"/>
      <c r="AR780" s="634"/>
      <c r="AS780" s="634"/>
      <c r="AT780" s="634"/>
      <c r="AU780" s="634"/>
      <c r="AV780" s="634"/>
      <c r="AW780" s="634"/>
      <c r="AX780" s="634"/>
      <c r="AY780" s="634"/>
      <c r="AZ780" s="634"/>
      <c r="BA780" s="634"/>
      <c r="BB780" s="634"/>
      <c r="BC780" s="634"/>
      <c r="BD780" s="634"/>
      <c r="BE780" s="634"/>
      <c r="BF780" s="634"/>
      <c r="BG780" s="634"/>
      <c r="BH780" s="634"/>
      <c r="BI780" s="634"/>
      <c r="BJ780" s="634"/>
      <c r="BK780" s="634"/>
      <c r="BL780" s="634"/>
      <c r="BM780" s="634"/>
      <c r="BN780" s="634"/>
      <c r="BO780" s="634"/>
      <c r="BP780" s="634"/>
      <c r="BQ780" s="634"/>
      <c r="BR780" s="634"/>
      <c r="BS780" s="634"/>
      <c r="BT780" s="634"/>
      <c r="BU780" s="634"/>
      <c r="BV780" s="635"/>
      <c r="BW780" s="635"/>
      <c r="BX780" s="635"/>
      <c r="BY780" s="635"/>
      <c r="BZ780" s="635"/>
      <c r="CA780" s="635"/>
      <c r="CB780" s="635"/>
      <c r="CC780" s="635"/>
      <c r="CD780" s="635"/>
      <c r="CE780" s="635"/>
      <c r="CF780" s="1859"/>
    </row>
    <row customHeight="1" ht="15" hidden="1">
      <c r="A781" s="632"/>
      <c r="B781" s="633"/>
      <c r="C781" s="633"/>
      <c r="D781" s="2588"/>
      <c r="E781" s="2386" t="s">
        <v>1038</v>
      </c>
      <c r="F781" s="2387"/>
      <c r="G781" s="2388"/>
      <c r="H781" s="2392" t="str">
        <f>IF(A779="","",INDEX(DIFFERENTIATION_UNMERGE_SYSTEM,MATCH(A779,DIFFERENTIATION_ID_DIFF,0)))</f>
        <v>с. Садгород, ул. Ленина, 43, котельная № 6-3</v>
      </c>
      <c r="I781" s="2392"/>
      <c r="J781" s="2392"/>
      <c r="K781" s="2392"/>
      <c r="L781" s="2392"/>
      <c r="M781" s="2392"/>
      <c r="N781" s="2392"/>
      <c r="O781" s="2392"/>
      <c r="P781" s="2392"/>
      <c r="Q781" s="2392"/>
      <c r="R781" s="2392"/>
      <c r="S781" s="728"/>
      <c r="T781" s="725"/>
      <c r="U781" s="634"/>
      <c r="V781" s="634"/>
      <c r="W781" s="635"/>
      <c r="X781" s="635"/>
      <c r="Y781" s="635"/>
      <c r="Z781" s="635"/>
      <c r="AA781" s="636"/>
      <c r="AB781" s="637"/>
      <c r="AC781" s="2384"/>
      <c r="AD781" s="638"/>
      <c r="AE781" s="639"/>
      <c r="AF781" s="639"/>
      <c r="AG781" s="640"/>
      <c r="AH781" s="641"/>
      <c r="AI781" s="634"/>
      <c r="AJ781" s="634"/>
      <c r="AK781" s="634"/>
      <c r="AL781" s="634"/>
      <c r="AM781" s="634"/>
      <c r="AN781" s="634"/>
      <c r="AO781" s="634"/>
      <c r="AP781" s="634"/>
      <c r="AQ781" s="634"/>
      <c r="AR781" s="634"/>
      <c r="AS781" s="634"/>
      <c r="AT781" s="634"/>
      <c r="AU781" s="634"/>
      <c r="AV781" s="634"/>
      <c r="AW781" s="634"/>
      <c r="AX781" s="634"/>
      <c r="AY781" s="634"/>
      <c r="AZ781" s="634"/>
      <c r="BA781" s="634"/>
      <c r="BB781" s="634"/>
      <c r="BC781" s="634"/>
      <c r="BD781" s="634"/>
      <c r="BE781" s="634"/>
      <c r="BF781" s="634"/>
      <c r="BG781" s="634"/>
      <c r="BH781" s="634"/>
      <c r="BI781" s="634"/>
      <c r="BJ781" s="634"/>
      <c r="BK781" s="634"/>
      <c r="BL781" s="634"/>
      <c r="BM781" s="634"/>
      <c r="BN781" s="634"/>
      <c r="BO781" s="634"/>
      <c r="BP781" s="634"/>
      <c r="BQ781" s="634"/>
      <c r="BR781" s="634"/>
      <c r="BS781" s="634"/>
      <c r="BT781" s="634"/>
      <c r="BU781" s="634"/>
      <c r="BV781" s="635"/>
      <c r="BW781" s="635"/>
      <c r="BX781" s="635"/>
      <c r="BY781" s="635"/>
      <c r="BZ781" s="635"/>
      <c r="CA781" s="635"/>
      <c r="CB781" s="635"/>
      <c r="CC781" s="635"/>
      <c r="CD781" s="635"/>
      <c r="CE781" s="635"/>
      <c r="CF781" s="1859"/>
    </row>
    <row customHeight="1" ht="24.75" hidden="1">
      <c r="A782" s="1815"/>
      <c r="B782" s="1169"/>
      <c r="C782" s="421"/>
      <c r="D782" s="2588"/>
      <c r="E782" s="2385" t="s">
        <v>1083</v>
      </c>
      <c r="F782" s="2385"/>
      <c r="G782" s="2385"/>
      <c r="H782" s="2385"/>
      <c r="I782" s="2385"/>
      <c r="J782" s="2385"/>
      <c r="K782" s="2385"/>
      <c r="L782" s="2385"/>
      <c r="M782" s="2385"/>
      <c r="N782" s="2385"/>
      <c r="O782" s="2385"/>
      <c r="P782" s="2385"/>
      <c r="Q782" s="567">
        <f>SUMIF(T783:T784,"i",Q783:Q784)</f>
        <v>0</v>
      </c>
      <c r="R782" s="1026"/>
      <c r="S782" s="1807" t="s">
        <v>1084</v>
      </c>
      <c r="T782" s="726" t="s">
        <v>1085</v>
      </c>
      <c r="U782" s="2383">
        <v>1</v>
      </c>
      <c r="V782" s="2383" t="s">
        <v>1048</v>
      </c>
      <c r="W782" s="1169"/>
      <c r="X782" s="1169"/>
      <c r="Y782" s="1169"/>
      <c r="Z782" s="1169"/>
      <c r="AA782" s="1645"/>
      <c r="AB782" s="1169"/>
      <c r="AC782" s="2384"/>
      <c r="AD782" s="638"/>
      <c r="AE782" s="1169"/>
      <c r="AF782" s="1169"/>
      <c r="AG782" s="1645"/>
      <c r="AH782" s="1645"/>
      <c r="AI782" s="1645"/>
      <c r="AJ782" s="1645"/>
      <c r="AK782" s="1645"/>
      <c r="AL782" s="1645"/>
      <c r="AM782" s="1645"/>
      <c r="AN782" s="1645"/>
      <c r="AO782" s="1645"/>
      <c r="AP782" s="1645"/>
      <c r="AQ782" s="1645"/>
      <c r="AR782" s="1645"/>
      <c r="AS782" s="1645"/>
      <c r="AT782" s="1645"/>
      <c r="AU782" s="1645"/>
      <c r="AV782" s="1645"/>
      <c r="AW782" s="1645"/>
      <c r="AX782" s="1645"/>
      <c r="AY782" s="1645"/>
      <c r="AZ782" s="1645"/>
      <c r="BA782" s="1645"/>
      <c r="BB782" s="1645"/>
      <c r="BC782" s="1645"/>
      <c r="BD782" s="1645"/>
      <c r="BE782" s="1645"/>
      <c r="BF782" s="1645"/>
      <c r="BG782" s="1645"/>
      <c r="BH782" s="1645"/>
      <c r="BI782" s="1645"/>
      <c r="BJ782" s="1645"/>
      <c r="BK782" s="1645"/>
      <c r="BL782" s="1645"/>
      <c r="BM782" s="1645"/>
      <c r="BN782" s="1645"/>
      <c r="BO782" s="1645"/>
      <c r="BP782" s="1645"/>
      <c r="BQ782" s="1645"/>
      <c r="BR782" s="1645"/>
      <c r="BS782" s="1645"/>
      <c r="BT782" s="1645"/>
      <c r="BU782" s="1645"/>
      <c r="BV782" s="1169"/>
      <c r="BW782" s="1169"/>
      <c r="BX782" s="1169"/>
      <c r="BY782" s="1169"/>
      <c r="BZ782" s="1169"/>
      <c r="CA782" s="1169"/>
      <c r="CB782" s="1169"/>
      <c r="CC782" s="1169"/>
      <c r="CD782" s="1169"/>
      <c r="CE782" s="1169"/>
      <c r="CF782" s="1859"/>
    </row>
    <row customHeight="1" ht="11.25" hidden="1">
      <c r="A783" s="1802"/>
      <c r="B783" s="1645"/>
      <c r="C783" s="1645"/>
      <c r="D783" s="2588"/>
      <c r="E783" s="644"/>
      <c r="F783" s="644">
        <v>0</v>
      </c>
      <c r="G783" s="644"/>
      <c r="H783" s="644"/>
      <c r="I783" s="644"/>
      <c r="J783" s="644"/>
      <c r="K783" s="644"/>
      <c r="L783" s="644"/>
      <c r="M783" s="644"/>
      <c r="N783" s="644"/>
      <c r="O783" s="644"/>
      <c r="P783" s="644"/>
      <c r="Q783" s="644"/>
      <c r="R783" s="644"/>
      <c r="S783" s="645"/>
      <c r="T783" s="727"/>
      <c r="U783" s="2383"/>
      <c r="V783" s="2383"/>
      <c r="W783" s="1645"/>
      <c r="X783" s="1645"/>
      <c r="Y783" s="1645"/>
      <c r="Z783" s="1645"/>
      <c r="AA783" s="1645"/>
      <c r="AB783" s="1169"/>
      <c r="AC783" s="2384"/>
      <c r="AD783" s="638"/>
      <c r="AE783" s="1169"/>
      <c r="AF783" s="1169"/>
      <c r="AG783" s="1645"/>
      <c r="AH783" s="1645"/>
      <c r="AI783" s="1645"/>
      <c r="AJ783" s="1645"/>
      <c r="AK783" s="1645"/>
      <c r="AL783" s="1645"/>
      <c r="AM783" s="1645"/>
      <c r="AN783" s="1645"/>
      <c r="AO783" s="1645"/>
      <c r="AP783" s="1645"/>
      <c r="AQ783" s="1645"/>
      <c r="AR783" s="1645"/>
      <c r="AS783" s="1645"/>
      <c r="AT783" s="1645"/>
      <c r="AU783" s="1645"/>
      <c r="AV783" s="1645"/>
      <c r="AW783" s="1645"/>
      <c r="AX783" s="1645"/>
      <c r="AY783" s="1645"/>
      <c r="AZ783" s="1645"/>
      <c r="BA783" s="1645"/>
      <c r="BB783" s="1645"/>
      <c r="BC783" s="1645"/>
      <c r="BD783" s="1645"/>
      <c r="BE783" s="1645"/>
      <c r="BF783" s="1645"/>
      <c r="BG783" s="1645"/>
      <c r="BH783" s="1645"/>
      <c r="BI783" s="1645"/>
      <c r="BJ783" s="1645"/>
      <c r="BK783" s="1645"/>
      <c r="BL783" s="1645"/>
      <c r="BM783" s="1645"/>
      <c r="BN783" s="1645"/>
      <c r="BO783" s="1645"/>
      <c r="BP783" s="1645"/>
      <c r="BQ783" s="1645"/>
      <c r="BR783" s="1645"/>
      <c r="BS783" s="1645"/>
      <c r="BT783" s="1645"/>
      <c r="BU783" s="1645"/>
      <c r="BV783" s="1645"/>
      <c r="BW783" s="1645"/>
      <c r="BX783" s="1645"/>
      <c r="BY783" s="1645"/>
      <c r="BZ783" s="1645"/>
      <c r="CA783" s="1645"/>
      <c r="CB783" s="1645"/>
      <c r="CC783" s="1645"/>
      <c r="CD783" s="1645"/>
      <c r="CE783" s="1645"/>
      <c r="CF783" s="1859"/>
    </row>
    <row customHeight="1" ht="11.25" hidden="1">
      <c r="A784" s="1815"/>
      <c r="B784" s="1169"/>
      <c r="C784" s="421"/>
      <c r="D784" s="2588"/>
      <c r="E784" s="658" t="s">
        <v>22</v>
      </c>
      <c r="F784" s="1177" t="s">
        <v>22</v>
      </c>
      <c r="G784" s="1177" t="s">
        <v>1088</v>
      </c>
      <c r="H784" s="660" t="s">
        <v>22</v>
      </c>
      <c r="I784" s="660"/>
      <c r="J784" s="660"/>
      <c r="K784" s="660"/>
      <c r="L784" s="660"/>
      <c r="M784" s="660"/>
      <c r="N784" s="660"/>
      <c r="O784" s="660"/>
      <c r="P784" s="660"/>
      <c r="Q784" s="660"/>
      <c r="R784" s="661"/>
      <c r="S784" s="662"/>
      <c r="T784" s="727"/>
      <c r="U784" s="2383"/>
      <c r="V784" s="2383"/>
      <c r="W784" s="1169"/>
      <c r="X784" s="1169"/>
      <c r="Y784" s="1169"/>
      <c r="Z784" s="1169"/>
      <c r="AA784" s="1645"/>
      <c r="AB784" s="1169"/>
      <c r="AC784" s="2384"/>
      <c r="AD784" s="638"/>
      <c r="AE784" s="1169"/>
      <c r="AF784" s="1169"/>
      <c r="AG784" s="1645"/>
      <c r="AH784" s="1645"/>
      <c r="AI784" s="1645"/>
      <c r="AJ784" s="1645"/>
      <c r="AK784" s="1645"/>
      <c r="AL784" s="1645"/>
      <c r="AM784" s="1645"/>
      <c r="AN784" s="1645"/>
      <c r="AO784" s="1645"/>
      <c r="AP784" s="1645"/>
      <c r="AQ784" s="1645"/>
      <c r="AR784" s="1645"/>
      <c r="AS784" s="1645"/>
      <c r="AT784" s="1645"/>
      <c r="AU784" s="1645"/>
      <c r="AV784" s="1645"/>
      <c r="AW784" s="1645"/>
      <c r="AX784" s="1645"/>
      <c r="AY784" s="1645"/>
      <c r="AZ784" s="1645"/>
      <c r="BA784" s="1645"/>
      <c r="BB784" s="1645"/>
      <c r="BC784" s="1645"/>
      <c r="BD784" s="1645"/>
      <c r="BE784" s="1645"/>
      <c r="BF784" s="1645"/>
      <c r="BG784" s="1645"/>
      <c r="BH784" s="1645"/>
      <c r="BI784" s="1645"/>
      <c r="BJ784" s="1645"/>
      <c r="BK784" s="1645"/>
      <c r="BL784" s="1645"/>
      <c r="BM784" s="1645"/>
      <c r="BN784" s="1645"/>
      <c r="BO784" s="1645"/>
      <c r="BP784" s="1645"/>
      <c r="BQ784" s="1645"/>
      <c r="BR784" s="1645"/>
      <c r="BS784" s="1645"/>
      <c r="BT784" s="1645"/>
      <c r="BU784" s="1645"/>
      <c r="BV784" s="1169"/>
      <c r="BW784" s="1169"/>
      <c r="BX784" s="1169"/>
      <c r="BY784" s="1169"/>
      <c r="BZ784" s="1169"/>
      <c r="CA784" s="1169"/>
      <c r="CB784" s="1169"/>
      <c r="CC784" s="1169"/>
      <c r="CD784" s="1169"/>
      <c r="CE784" s="1169"/>
      <c r="CF784" s="1859"/>
    </row>
    <row customHeight="1" ht="5.25" hidden="1">
      <c r="A785" s="1802"/>
      <c r="B785" s="1645"/>
      <c r="C785" s="1645"/>
      <c r="D785" s="2588"/>
      <c r="E785" s="1048"/>
      <c r="F785" s="1048"/>
      <c r="G785" s="1048"/>
      <c r="H785" s="1048"/>
      <c r="I785" s="1048"/>
      <c r="J785" s="1048"/>
      <c r="K785" s="1048"/>
      <c r="L785" s="1048"/>
      <c r="M785" s="1048"/>
      <c r="N785" s="1048"/>
      <c r="O785" s="1048"/>
      <c r="P785" s="1048"/>
      <c r="Q785" s="1049"/>
      <c r="R785" s="1050"/>
      <c r="S785" s="1051"/>
      <c r="T785" s="726" t="s">
        <v>1085</v>
      </c>
      <c r="U785" s="2383">
        <v>1</v>
      </c>
      <c r="V785" s="2383" t="s">
        <v>1048</v>
      </c>
      <c r="W785" s="1645"/>
      <c r="X785" s="1645"/>
      <c r="Y785" s="1645"/>
      <c r="Z785" s="1645"/>
      <c r="AA785" s="1645"/>
      <c r="AB785" s="1645"/>
      <c r="AC785" s="1046"/>
      <c r="AD785" s="1047"/>
      <c r="AE785" s="1645"/>
      <c r="AF785" s="1645"/>
      <c r="AG785" s="1645"/>
      <c r="AH785" s="1645"/>
      <c r="AI785" s="1645"/>
      <c r="AJ785" s="1645"/>
      <c r="AK785" s="1645"/>
      <c r="AL785" s="1645"/>
      <c r="AM785" s="1645"/>
      <c r="AN785" s="1645"/>
      <c r="AO785" s="1645"/>
      <c r="AP785" s="1645"/>
      <c r="AQ785" s="1645"/>
      <c r="AR785" s="1645"/>
      <c r="AS785" s="1645"/>
      <c r="AT785" s="1645"/>
      <c r="AU785" s="1645"/>
      <c r="AV785" s="1645"/>
      <c r="AW785" s="1645"/>
      <c r="AX785" s="1645"/>
      <c r="AY785" s="1645"/>
      <c r="AZ785" s="1645"/>
      <c r="BA785" s="1645"/>
      <c r="BB785" s="1645"/>
      <c r="BC785" s="1645"/>
      <c r="BD785" s="1645"/>
      <c r="BE785" s="1645"/>
      <c r="BF785" s="1645"/>
      <c r="BG785" s="1645"/>
      <c r="BH785" s="1645"/>
      <c r="BI785" s="1645"/>
      <c r="BJ785" s="1645"/>
      <c r="BK785" s="1645"/>
      <c r="BL785" s="1645"/>
      <c r="BM785" s="1645"/>
      <c r="BN785" s="1645"/>
      <c r="BO785" s="1645"/>
      <c r="BP785" s="1645"/>
      <c r="BQ785" s="1645"/>
      <c r="BR785" s="1645"/>
      <c r="BS785" s="1645"/>
      <c r="BT785" s="1645"/>
      <c r="BU785" s="1645"/>
      <c r="BV785" s="1645"/>
      <c r="BW785" s="1645"/>
      <c r="BX785" s="1645"/>
      <c r="BY785" s="1645"/>
      <c r="BZ785" s="1645"/>
      <c r="CA785" s="1645"/>
      <c r="CB785" s="1645"/>
      <c r="CC785" s="1645"/>
      <c r="CD785" s="1645"/>
      <c r="CE785" s="1645"/>
      <c r="CF785" s="1325"/>
    </row>
    <row customHeight="1" ht="5.25" hidden="1">
      <c r="A786" s="1802"/>
      <c r="B786" s="1645"/>
      <c r="C786" s="1645"/>
      <c r="D786" s="2588"/>
      <c r="E786" s="644"/>
      <c r="F786" s="644"/>
      <c r="G786" s="644"/>
      <c r="H786" s="644"/>
      <c r="I786" s="644"/>
      <c r="J786" s="644"/>
      <c r="K786" s="644"/>
      <c r="L786" s="644"/>
      <c r="M786" s="644"/>
      <c r="N786" s="644"/>
      <c r="O786" s="644"/>
      <c r="P786" s="644"/>
      <c r="Q786" s="644"/>
      <c r="R786" s="644"/>
      <c r="S786" s="645"/>
      <c r="T786" s="727"/>
      <c r="U786" s="2383"/>
      <c r="V786" s="2383"/>
      <c r="W786" s="1645"/>
      <c r="X786" s="1645"/>
      <c r="Y786" s="1645"/>
      <c r="Z786" s="1645"/>
      <c r="AA786" s="1645"/>
      <c r="AB786" s="1645"/>
      <c r="AC786" s="1046"/>
      <c r="AD786" s="1047"/>
      <c r="AE786" s="1645"/>
      <c r="AF786" s="1645"/>
      <c r="AG786" s="1645"/>
      <c r="AH786" s="1645"/>
      <c r="AI786" s="1645"/>
      <c r="AJ786" s="1645"/>
      <c r="AK786" s="1645"/>
      <c r="AL786" s="1645"/>
      <c r="AM786" s="1645"/>
      <c r="AN786" s="1645"/>
      <c r="AO786" s="1645"/>
      <c r="AP786" s="1645"/>
      <c r="AQ786" s="1645"/>
      <c r="AR786" s="1645"/>
      <c r="AS786" s="1645"/>
      <c r="AT786" s="1645"/>
      <c r="AU786" s="1645"/>
      <c r="AV786" s="1645"/>
      <c r="AW786" s="1645"/>
      <c r="AX786" s="1645"/>
      <c r="AY786" s="1645"/>
      <c r="AZ786" s="1645"/>
      <c r="BA786" s="1645"/>
      <c r="BB786" s="1645"/>
      <c r="BC786" s="1645"/>
      <c r="BD786" s="1645"/>
      <c r="BE786" s="1645"/>
      <c r="BF786" s="1645"/>
      <c r="BG786" s="1645"/>
      <c r="BH786" s="1645"/>
      <c r="BI786" s="1645"/>
      <c r="BJ786" s="1645"/>
      <c r="BK786" s="1645"/>
      <c r="BL786" s="1645"/>
      <c r="BM786" s="1645"/>
      <c r="BN786" s="1645"/>
      <c r="BO786" s="1645"/>
      <c r="BP786" s="1645"/>
      <c r="BQ786" s="1645"/>
      <c r="BR786" s="1645"/>
      <c r="BS786" s="1645"/>
      <c r="BT786" s="1645"/>
      <c r="BU786" s="1645"/>
      <c r="BV786" s="1645"/>
      <c r="BW786" s="1645"/>
      <c r="BX786" s="1645"/>
      <c r="BY786" s="1645"/>
      <c r="BZ786" s="1645"/>
      <c r="CA786" s="1645"/>
      <c r="CB786" s="1645"/>
      <c r="CC786" s="1645"/>
      <c r="CD786" s="1645"/>
      <c r="CE786" s="1645"/>
      <c r="CF786" s="1325"/>
    </row>
    <row customHeight="1" ht="5.25" hidden="1">
      <c r="A787" s="1802"/>
      <c r="B787" s="1645"/>
      <c r="C787" s="1645"/>
      <c r="D787" s="2589"/>
      <c r="E787" s="1052"/>
      <c r="F787" s="1053"/>
      <c r="G787" s="1053"/>
      <c r="H787" s="1054"/>
      <c r="I787" s="1054"/>
      <c r="J787" s="1054"/>
      <c r="K787" s="1054"/>
      <c r="L787" s="1054"/>
      <c r="M787" s="1054"/>
      <c r="N787" s="1054"/>
      <c r="O787" s="1054"/>
      <c r="P787" s="1054"/>
      <c r="Q787" s="1054"/>
      <c r="R787" s="955"/>
      <c r="S787" s="1055"/>
      <c r="T787" s="727"/>
      <c r="U787" s="2383"/>
      <c r="V787" s="2383"/>
      <c r="W787" s="1645"/>
      <c r="X787" s="1645"/>
      <c r="Y787" s="1645"/>
      <c r="Z787" s="1645"/>
      <c r="AA787" s="1645"/>
      <c r="AB787" s="1645"/>
      <c r="AC787" s="1046"/>
      <c r="AD787" s="1047"/>
      <c r="AE787" s="1645"/>
      <c r="AF787" s="1645"/>
      <c r="AG787" s="1645"/>
      <c r="AH787" s="1645"/>
      <c r="AI787" s="1645"/>
      <c r="AJ787" s="1645"/>
      <c r="AK787" s="1645"/>
      <c r="AL787" s="1645"/>
      <c r="AM787" s="1645"/>
      <c r="AN787" s="1645"/>
      <c r="AO787" s="1645"/>
      <c r="AP787" s="1645"/>
      <c r="AQ787" s="1645"/>
      <c r="AR787" s="1645"/>
      <c r="AS787" s="1645"/>
      <c r="AT787" s="1645"/>
      <c r="AU787" s="1645"/>
      <c r="AV787" s="1645"/>
      <c r="AW787" s="1645"/>
      <c r="AX787" s="1645"/>
      <c r="AY787" s="1645"/>
      <c r="AZ787" s="1645"/>
      <c r="BA787" s="1645"/>
      <c r="BB787" s="1645"/>
      <c r="BC787" s="1645"/>
      <c r="BD787" s="1645"/>
      <c r="BE787" s="1645"/>
      <c r="BF787" s="1645"/>
      <c r="BG787" s="1645"/>
      <c r="BH787" s="1645"/>
      <c r="BI787" s="1645"/>
      <c r="BJ787" s="1645"/>
      <c r="BK787" s="1645"/>
      <c r="BL787" s="1645"/>
      <c r="BM787" s="1645"/>
      <c r="BN787" s="1645"/>
      <c r="BO787" s="1645"/>
      <c r="BP787" s="1645"/>
      <c r="BQ787" s="1645"/>
      <c r="BR787" s="1645"/>
      <c r="BS787" s="1645"/>
      <c r="BT787" s="1645"/>
      <c r="BU787" s="1645"/>
      <c r="BV787" s="1645"/>
      <c r="BW787" s="1645"/>
      <c r="BX787" s="1645"/>
      <c r="BY787" s="1645"/>
      <c r="BZ787" s="1645"/>
      <c r="CA787" s="1645"/>
      <c r="CB787" s="1645"/>
      <c r="CC787" s="1645"/>
      <c r="CD787" s="1645"/>
      <c r="CE787" s="1645"/>
      <c r="CF787" s="1325"/>
    </row>
    <row customHeight="1" ht="15" hidden="1">
      <c r="A788" s="632" t="s">
        <v>400</v>
      </c>
      <c r="B788" s="633"/>
      <c r="C788" s="633" t="s">
        <v>22</v>
      </c>
      <c r="D788" s="2587" t="s">
        <v>1173</v>
      </c>
      <c r="E788" s="2386" t="s">
        <v>196</v>
      </c>
      <c r="F788" s="2387"/>
      <c r="G788" s="2388"/>
      <c r="H788" s="2392" t="str">
        <f>IF(A788="","",INDEX(DIFFERENTIATION_UNMERGE_VD,MATCH(A788,DIFFERENTIATION_ID_DIFF,0)))</f>
        <v>Производство тепловой энергии. Некомбинированная выработка</v>
      </c>
      <c r="I788" s="2392"/>
      <c r="J788" s="2392"/>
      <c r="K788" s="2392"/>
      <c r="L788" s="2392"/>
      <c r="M788" s="2392"/>
      <c r="N788" s="2392"/>
      <c r="O788" s="2392"/>
      <c r="P788" s="2392"/>
      <c r="Q788" s="2392"/>
      <c r="R788" s="2392"/>
      <c r="S788" s="728"/>
      <c r="T788" s="725"/>
      <c r="U788" s="634"/>
      <c r="V788" s="634"/>
      <c r="W788" s="635"/>
      <c r="X788" s="635"/>
      <c r="Y788" s="635"/>
      <c r="Z788" s="635"/>
      <c r="AA788" s="636"/>
      <c r="AB788" s="637"/>
      <c r="AC788" s="2384"/>
      <c r="AD788" s="638"/>
      <c r="AE788" s="639" t="s">
        <v>22</v>
      </c>
      <c r="AF788" s="639"/>
      <c r="AG788" s="640" t="s">
        <v>1082</v>
      </c>
      <c r="AH788" s="641">
        <v>3</v>
      </c>
      <c r="AI788" s="634"/>
      <c r="AJ788" s="634"/>
      <c r="AK788" s="634"/>
      <c r="AL788" s="634"/>
      <c r="AM788" s="634"/>
      <c r="AN788" s="634"/>
      <c r="AO788" s="634"/>
      <c r="AP788" s="634"/>
      <c r="AQ788" s="634"/>
      <c r="AR788" s="634"/>
      <c r="AS788" s="634"/>
      <c r="AT788" s="634"/>
      <c r="AU788" s="634"/>
      <c r="AV788" s="634"/>
      <c r="AW788" s="634"/>
      <c r="AX788" s="634"/>
      <c r="AY788" s="634"/>
      <c r="AZ788" s="634"/>
      <c r="BA788" s="634"/>
      <c r="BB788" s="634"/>
      <c r="BC788" s="634"/>
      <c r="BD788" s="634"/>
      <c r="BE788" s="634"/>
      <c r="BF788" s="634"/>
      <c r="BG788" s="634"/>
      <c r="BH788" s="634"/>
      <c r="BI788" s="634"/>
      <c r="BJ788" s="634"/>
      <c r="BK788" s="634"/>
      <c r="BL788" s="634"/>
      <c r="BM788" s="634"/>
      <c r="BN788" s="634"/>
      <c r="BO788" s="634"/>
      <c r="BP788" s="634"/>
      <c r="BQ788" s="634"/>
      <c r="BR788" s="634"/>
      <c r="BS788" s="634"/>
      <c r="BT788" s="634"/>
      <c r="BU788" s="634"/>
      <c r="BV788" s="635"/>
      <c r="BW788" s="635"/>
      <c r="BX788" s="635"/>
      <c r="BY788" s="635"/>
      <c r="BZ788" s="635"/>
      <c r="CA788" s="635"/>
      <c r="CB788" s="635"/>
      <c r="CC788" s="635"/>
      <c r="CD788" s="635"/>
      <c r="CE788" s="635"/>
      <c r="CF788" s="1859"/>
    </row>
    <row customHeight="1" ht="15" hidden="1">
      <c r="A789" s="632"/>
      <c r="B789" s="633"/>
      <c r="C789" s="633"/>
      <c r="D789" s="2588"/>
      <c r="E789" s="2386" t="s">
        <v>1037</v>
      </c>
      <c r="F789" s="2387"/>
      <c r="G789" s="2388"/>
      <c r="H789" s="2392" t="str">
        <f>IF(A788="","",INDEX(DIFFERENTIATION_UNMERGE_AREA,MATCH(A788,DIFFERENTIATION_ID_DIFF,0)))</f>
        <v>Территория 9</v>
      </c>
      <c r="I789" s="2392"/>
      <c r="J789" s="2392"/>
      <c r="K789" s="2392"/>
      <c r="L789" s="2392"/>
      <c r="M789" s="2392"/>
      <c r="N789" s="2392"/>
      <c r="O789" s="2392"/>
      <c r="P789" s="2392"/>
      <c r="Q789" s="2392"/>
      <c r="R789" s="2392"/>
      <c r="S789" s="728"/>
      <c r="T789" s="725"/>
      <c r="U789" s="634"/>
      <c r="V789" s="634"/>
      <c r="W789" s="635"/>
      <c r="X789" s="635"/>
      <c r="Y789" s="635"/>
      <c r="Z789" s="635"/>
      <c r="AA789" s="636"/>
      <c r="AB789" s="637"/>
      <c r="AC789" s="2384"/>
      <c r="AD789" s="638"/>
      <c r="AE789" s="639"/>
      <c r="AF789" s="639"/>
      <c r="AG789" s="640"/>
      <c r="AH789" s="641"/>
      <c r="AI789" s="634"/>
      <c r="AJ789" s="634"/>
      <c r="AK789" s="634"/>
      <c r="AL789" s="634"/>
      <c r="AM789" s="634"/>
      <c r="AN789" s="634"/>
      <c r="AO789" s="634"/>
      <c r="AP789" s="634"/>
      <c r="AQ789" s="634"/>
      <c r="AR789" s="634"/>
      <c r="AS789" s="634"/>
      <c r="AT789" s="634"/>
      <c r="AU789" s="634"/>
      <c r="AV789" s="634"/>
      <c r="AW789" s="634"/>
      <c r="AX789" s="634"/>
      <c r="AY789" s="634"/>
      <c r="AZ789" s="634"/>
      <c r="BA789" s="634"/>
      <c r="BB789" s="634"/>
      <c r="BC789" s="634"/>
      <c r="BD789" s="634"/>
      <c r="BE789" s="634"/>
      <c r="BF789" s="634"/>
      <c r="BG789" s="634"/>
      <c r="BH789" s="634"/>
      <c r="BI789" s="634"/>
      <c r="BJ789" s="634"/>
      <c r="BK789" s="634"/>
      <c r="BL789" s="634"/>
      <c r="BM789" s="634"/>
      <c r="BN789" s="634"/>
      <c r="BO789" s="634"/>
      <c r="BP789" s="634"/>
      <c r="BQ789" s="634"/>
      <c r="BR789" s="634"/>
      <c r="BS789" s="634"/>
      <c r="BT789" s="634"/>
      <c r="BU789" s="634"/>
      <c r="BV789" s="635"/>
      <c r="BW789" s="635"/>
      <c r="BX789" s="635"/>
      <c r="BY789" s="635"/>
      <c r="BZ789" s="635"/>
      <c r="CA789" s="635"/>
      <c r="CB789" s="635"/>
      <c r="CC789" s="635"/>
      <c r="CD789" s="635"/>
      <c r="CE789" s="635"/>
      <c r="CF789" s="1859"/>
    </row>
    <row customHeight="1" ht="15" hidden="1">
      <c r="A790" s="632"/>
      <c r="B790" s="633"/>
      <c r="C790" s="633"/>
      <c r="D790" s="2588"/>
      <c r="E790" s="2386" t="s">
        <v>1038</v>
      </c>
      <c r="F790" s="2387"/>
      <c r="G790" s="2388"/>
      <c r="H790" s="2392" t="str">
        <f>IF(A788="","",INDEX(DIFFERENTIATION_UNMERGE_SYSTEM,MATCH(A788,DIFFERENTIATION_ID_DIFF,0)))</f>
        <v>с. Тимашево, ул. Молодежная, 15д, котельная № 6-4</v>
      </c>
      <c r="I790" s="2392"/>
      <c r="J790" s="2392"/>
      <c r="K790" s="2392"/>
      <c r="L790" s="2392"/>
      <c r="M790" s="2392"/>
      <c r="N790" s="2392"/>
      <c r="O790" s="2392"/>
      <c r="P790" s="2392"/>
      <c r="Q790" s="2392"/>
      <c r="R790" s="2392"/>
      <c r="S790" s="728"/>
      <c r="T790" s="725"/>
      <c r="U790" s="634"/>
      <c r="V790" s="634"/>
      <c r="W790" s="635"/>
      <c r="X790" s="635"/>
      <c r="Y790" s="635"/>
      <c r="Z790" s="635"/>
      <c r="AA790" s="636"/>
      <c r="AB790" s="637"/>
      <c r="AC790" s="2384"/>
      <c r="AD790" s="638"/>
      <c r="AE790" s="639"/>
      <c r="AF790" s="639"/>
      <c r="AG790" s="640"/>
      <c r="AH790" s="641"/>
      <c r="AI790" s="634"/>
      <c r="AJ790" s="634"/>
      <c r="AK790" s="634"/>
      <c r="AL790" s="634"/>
      <c r="AM790" s="634"/>
      <c r="AN790" s="634"/>
      <c r="AO790" s="634"/>
      <c r="AP790" s="634"/>
      <c r="AQ790" s="634"/>
      <c r="AR790" s="634"/>
      <c r="AS790" s="634"/>
      <c r="AT790" s="634"/>
      <c r="AU790" s="634"/>
      <c r="AV790" s="634"/>
      <c r="AW790" s="634"/>
      <c r="AX790" s="634"/>
      <c r="AY790" s="634"/>
      <c r="AZ790" s="634"/>
      <c r="BA790" s="634"/>
      <c r="BB790" s="634"/>
      <c r="BC790" s="634"/>
      <c r="BD790" s="634"/>
      <c r="BE790" s="634"/>
      <c r="BF790" s="634"/>
      <c r="BG790" s="634"/>
      <c r="BH790" s="634"/>
      <c r="BI790" s="634"/>
      <c r="BJ790" s="634"/>
      <c r="BK790" s="634"/>
      <c r="BL790" s="634"/>
      <c r="BM790" s="634"/>
      <c r="BN790" s="634"/>
      <c r="BO790" s="634"/>
      <c r="BP790" s="634"/>
      <c r="BQ790" s="634"/>
      <c r="BR790" s="634"/>
      <c r="BS790" s="634"/>
      <c r="BT790" s="634"/>
      <c r="BU790" s="634"/>
      <c r="BV790" s="635"/>
      <c r="BW790" s="635"/>
      <c r="BX790" s="635"/>
      <c r="BY790" s="635"/>
      <c r="BZ790" s="635"/>
      <c r="CA790" s="635"/>
      <c r="CB790" s="635"/>
      <c r="CC790" s="635"/>
      <c r="CD790" s="635"/>
      <c r="CE790" s="635"/>
      <c r="CF790" s="1859"/>
    </row>
    <row customHeight="1" ht="24.75" hidden="1">
      <c r="A791" s="1815"/>
      <c r="B791" s="1169"/>
      <c r="C791" s="421"/>
      <c r="D791" s="2588"/>
      <c r="E791" s="2385" t="s">
        <v>1083</v>
      </c>
      <c r="F791" s="2385"/>
      <c r="G791" s="2385"/>
      <c r="H791" s="2385"/>
      <c r="I791" s="2385"/>
      <c r="J791" s="2385"/>
      <c r="K791" s="2385"/>
      <c r="L791" s="2385"/>
      <c r="M791" s="2385"/>
      <c r="N791" s="2385"/>
      <c r="O791" s="2385"/>
      <c r="P791" s="2385"/>
      <c r="Q791" s="567">
        <f>SUMIF(T792:T793,"i",Q792:Q793)</f>
        <v>0</v>
      </c>
      <c r="R791" s="1026"/>
      <c r="S791" s="1807" t="s">
        <v>1084</v>
      </c>
      <c r="T791" s="726" t="s">
        <v>1085</v>
      </c>
      <c r="U791" s="2383">
        <v>1</v>
      </c>
      <c r="V791" s="2383" t="s">
        <v>1048</v>
      </c>
      <c r="W791" s="1169"/>
      <c r="X791" s="1169"/>
      <c r="Y791" s="1169"/>
      <c r="Z791" s="1169"/>
      <c r="AA791" s="1645"/>
      <c r="AB791" s="1169"/>
      <c r="AC791" s="2384"/>
      <c r="AD791" s="638"/>
      <c r="AE791" s="1169"/>
      <c r="AF791" s="1169"/>
      <c r="AG791" s="1645"/>
      <c r="AH791" s="1645"/>
      <c r="AI791" s="1645"/>
      <c r="AJ791" s="1645"/>
      <c r="AK791" s="1645"/>
      <c r="AL791" s="1645"/>
      <c r="AM791" s="1645"/>
      <c r="AN791" s="1645"/>
      <c r="AO791" s="1645"/>
      <c r="AP791" s="1645"/>
      <c r="AQ791" s="1645"/>
      <c r="AR791" s="1645"/>
      <c r="AS791" s="1645"/>
      <c r="AT791" s="1645"/>
      <c r="AU791" s="1645"/>
      <c r="AV791" s="1645"/>
      <c r="AW791" s="1645"/>
      <c r="AX791" s="1645"/>
      <c r="AY791" s="1645"/>
      <c r="AZ791" s="1645"/>
      <c r="BA791" s="1645"/>
      <c r="BB791" s="1645"/>
      <c r="BC791" s="1645"/>
      <c r="BD791" s="1645"/>
      <c r="BE791" s="1645"/>
      <c r="BF791" s="1645"/>
      <c r="BG791" s="1645"/>
      <c r="BH791" s="1645"/>
      <c r="BI791" s="1645"/>
      <c r="BJ791" s="1645"/>
      <c r="BK791" s="1645"/>
      <c r="BL791" s="1645"/>
      <c r="BM791" s="1645"/>
      <c r="BN791" s="1645"/>
      <c r="BO791" s="1645"/>
      <c r="BP791" s="1645"/>
      <c r="BQ791" s="1645"/>
      <c r="BR791" s="1645"/>
      <c r="BS791" s="1645"/>
      <c r="BT791" s="1645"/>
      <c r="BU791" s="1645"/>
      <c r="BV791" s="1169"/>
      <c r="BW791" s="1169"/>
      <c r="BX791" s="1169"/>
      <c r="BY791" s="1169"/>
      <c r="BZ791" s="1169"/>
      <c r="CA791" s="1169"/>
      <c r="CB791" s="1169"/>
      <c r="CC791" s="1169"/>
      <c r="CD791" s="1169"/>
      <c r="CE791" s="1169"/>
      <c r="CF791" s="1859"/>
    </row>
    <row customHeight="1" ht="11.25" hidden="1">
      <c r="A792" s="1802"/>
      <c r="B792" s="1645"/>
      <c r="C792" s="1645"/>
      <c r="D792" s="2588"/>
      <c r="E792" s="644"/>
      <c r="F792" s="644">
        <v>0</v>
      </c>
      <c r="G792" s="644"/>
      <c r="H792" s="644"/>
      <c r="I792" s="644"/>
      <c r="J792" s="644"/>
      <c r="K792" s="644"/>
      <c r="L792" s="644"/>
      <c r="M792" s="644"/>
      <c r="N792" s="644"/>
      <c r="O792" s="644"/>
      <c r="P792" s="644"/>
      <c r="Q792" s="644"/>
      <c r="R792" s="644"/>
      <c r="S792" s="645"/>
      <c r="T792" s="727"/>
      <c r="U792" s="2383"/>
      <c r="V792" s="2383"/>
      <c r="W792" s="1645"/>
      <c r="X792" s="1645"/>
      <c r="Y792" s="1645"/>
      <c r="Z792" s="1645"/>
      <c r="AA792" s="1645"/>
      <c r="AB792" s="1169"/>
      <c r="AC792" s="2384"/>
      <c r="AD792" s="638"/>
      <c r="AE792" s="1169"/>
      <c r="AF792" s="1169"/>
      <c r="AG792" s="1645"/>
      <c r="AH792" s="1645"/>
      <c r="AI792" s="1645"/>
      <c r="AJ792" s="1645"/>
      <c r="AK792" s="1645"/>
      <c r="AL792" s="1645"/>
      <c r="AM792" s="1645"/>
      <c r="AN792" s="1645"/>
      <c r="AO792" s="1645"/>
      <c r="AP792" s="1645"/>
      <c r="AQ792" s="1645"/>
      <c r="AR792" s="1645"/>
      <c r="AS792" s="1645"/>
      <c r="AT792" s="1645"/>
      <c r="AU792" s="1645"/>
      <c r="AV792" s="1645"/>
      <c r="AW792" s="1645"/>
      <c r="AX792" s="1645"/>
      <c r="AY792" s="1645"/>
      <c r="AZ792" s="1645"/>
      <c r="BA792" s="1645"/>
      <c r="BB792" s="1645"/>
      <c r="BC792" s="1645"/>
      <c r="BD792" s="1645"/>
      <c r="BE792" s="1645"/>
      <c r="BF792" s="1645"/>
      <c r="BG792" s="1645"/>
      <c r="BH792" s="1645"/>
      <c r="BI792" s="1645"/>
      <c r="BJ792" s="1645"/>
      <c r="BK792" s="1645"/>
      <c r="BL792" s="1645"/>
      <c r="BM792" s="1645"/>
      <c r="BN792" s="1645"/>
      <c r="BO792" s="1645"/>
      <c r="BP792" s="1645"/>
      <c r="BQ792" s="1645"/>
      <c r="BR792" s="1645"/>
      <c r="BS792" s="1645"/>
      <c r="BT792" s="1645"/>
      <c r="BU792" s="1645"/>
      <c r="BV792" s="1645"/>
      <c r="BW792" s="1645"/>
      <c r="BX792" s="1645"/>
      <c r="BY792" s="1645"/>
      <c r="BZ792" s="1645"/>
      <c r="CA792" s="1645"/>
      <c r="CB792" s="1645"/>
      <c r="CC792" s="1645"/>
      <c r="CD792" s="1645"/>
      <c r="CE792" s="1645"/>
      <c r="CF792" s="1859"/>
    </row>
    <row customHeight="1" ht="11.25" hidden="1">
      <c r="A793" s="1815"/>
      <c r="B793" s="1169"/>
      <c r="C793" s="421"/>
      <c r="D793" s="2588"/>
      <c r="E793" s="658" t="s">
        <v>22</v>
      </c>
      <c r="F793" s="1177" t="s">
        <v>22</v>
      </c>
      <c r="G793" s="1177" t="s">
        <v>1088</v>
      </c>
      <c r="H793" s="660" t="s">
        <v>22</v>
      </c>
      <c r="I793" s="660"/>
      <c r="J793" s="660"/>
      <c r="K793" s="660"/>
      <c r="L793" s="660"/>
      <c r="M793" s="660"/>
      <c r="N793" s="660"/>
      <c r="O793" s="660"/>
      <c r="P793" s="660"/>
      <c r="Q793" s="660"/>
      <c r="R793" s="661"/>
      <c r="S793" s="662"/>
      <c r="T793" s="727"/>
      <c r="U793" s="2383"/>
      <c r="V793" s="2383"/>
      <c r="W793" s="1169"/>
      <c r="X793" s="1169"/>
      <c r="Y793" s="1169"/>
      <c r="Z793" s="1169"/>
      <c r="AA793" s="1645"/>
      <c r="AB793" s="1169"/>
      <c r="AC793" s="2384"/>
      <c r="AD793" s="638"/>
      <c r="AE793" s="1169"/>
      <c r="AF793" s="1169"/>
      <c r="AG793" s="1645"/>
      <c r="AH793" s="1645"/>
      <c r="AI793" s="1645"/>
      <c r="AJ793" s="1645"/>
      <c r="AK793" s="1645"/>
      <c r="AL793" s="1645"/>
      <c r="AM793" s="1645"/>
      <c r="AN793" s="1645"/>
      <c r="AO793" s="1645"/>
      <c r="AP793" s="1645"/>
      <c r="AQ793" s="1645"/>
      <c r="AR793" s="1645"/>
      <c r="AS793" s="1645"/>
      <c r="AT793" s="1645"/>
      <c r="AU793" s="1645"/>
      <c r="AV793" s="1645"/>
      <c r="AW793" s="1645"/>
      <c r="AX793" s="1645"/>
      <c r="AY793" s="1645"/>
      <c r="AZ793" s="1645"/>
      <c r="BA793" s="1645"/>
      <c r="BB793" s="1645"/>
      <c r="BC793" s="1645"/>
      <c r="BD793" s="1645"/>
      <c r="BE793" s="1645"/>
      <c r="BF793" s="1645"/>
      <c r="BG793" s="1645"/>
      <c r="BH793" s="1645"/>
      <c r="BI793" s="1645"/>
      <c r="BJ793" s="1645"/>
      <c r="BK793" s="1645"/>
      <c r="BL793" s="1645"/>
      <c r="BM793" s="1645"/>
      <c r="BN793" s="1645"/>
      <c r="BO793" s="1645"/>
      <c r="BP793" s="1645"/>
      <c r="BQ793" s="1645"/>
      <c r="BR793" s="1645"/>
      <c r="BS793" s="1645"/>
      <c r="BT793" s="1645"/>
      <c r="BU793" s="1645"/>
      <c r="BV793" s="1169"/>
      <c r="BW793" s="1169"/>
      <c r="BX793" s="1169"/>
      <c r="BY793" s="1169"/>
      <c r="BZ793" s="1169"/>
      <c r="CA793" s="1169"/>
      <c r="CB793" s="1169"/>
      <c r="CC793" s="1169"/>
      <c r="CD793" s="1169"/>
      <c r="CE793" s="1169"/>
      <c r="CF793" s="1859"/>
    </row>
    <row customHeight="1" ht="5.25" hidden="1">
      <c r="A794" s="1802"/>
      <c r="B794" s="1645"/>
      <c r="C794" s="1645"/>
      <c r="D794" s="2588"/>
      <c r="E794" s="1048"/>
      <c r="F794" s="1048"/>
      <c r="G794" s="1048"/>
      <c r="H794" s="1048"/>
      <c r="I794" s="1048"/>
      <c r="J794" s="1048"/>
      <c r="K794" s="1048"/>
      <c r="L794" s="1048"/>
      <c r="M794" s="1048"/>
      <c r="N794" s="1048"/>
      <c r="O794" s="1048"/>
      <c r="P794" s="1048"/>
      <c r="Q794" s="1049"/>
      <c r="R794" s="1050"/>
      <c r="S794" s="1051"/>
      <c r="T794" s="726" t="s">
        <v>1085</v>
      </c>
      <c r="U794" s="2383">
        <v>1</v>
      </c>
      <c r="V794" s="2383" t="s">
        <v>1048</v>
      </c>
      <c r="W794" s="1645"/>
      <c r="X794" s="1645"/>
      <c r="Y794" s="1645"/>
      <c r="Z794" s="1645"/>
      <c r="AA794" s="1645"/>
      <c r="AB794" s="1645"/>
      <c r="AC794" s="1046"/>
      <c r="AD794" s="1047"/>
      <c r="AE794" s="1645"/>
      <c r="AF794" s="1645"/>
      <c r="AG794" s="1645"/>
      <c r="AH794" s="1645"/>
      <c r="AI794" s="1645"/>
      <c r="AJ794" s="1645"/>
      <c r="AK794" s="1645"/>
      <c r="AL794" s="1645"/>
      <c r="AM794" s="1645"/>
      <c r="AN794" s="1645"/>
      <c r="AO794" s="1645"/>
      <c r="AP794" s="1645"/>
      <c r="AQ794" s="1645"/>
      <c r="AR794" s="1645"/>
      <c r="AS794" s="1645"/>
      <c r="AT794" s="1645"/>
      <c r="AU794" s="1645"/>
      <c r="AV794" s="1645"/>
      <c r="AW794" s="1645"/>
      <c r="AX794" s="1645"/>
      <c r="AY794" s="1645"/>
      <c r="AZ794" s="1645"/>
      <c r="BA794" s="1645"/>
      <c r="BB794" s="1645"/>
      <c r="BC794" s="1645"/>
      <c r="BD794" s="1645"/>
      <c r="BE794" s="1645"/>
      <c r="BF794" s="1645"/>
      <c r="BG794" s="1645"/>
      <c r="BH794" s="1645"/>
      <c r="BI794" s="1645"/>
      <c r="BJ794" s="1645"/>
      <c r="BK794" s="1645"/>
      <c r="BL794" s="1645"/>
      <c r="BM794" s="1645"/>
      <c r="BN794" s="1645"/>
      <c r="BO794" s="1645"/>
      <c r="BP794" s="1645"/>
      <c r="BQ794" s="1645"/>
      <c r="BR794" s="1645"/>
      <c r="BS794" s="1645"/>
      <c r="BT794" s="1645"/>
      <c r="BU794" s="1645"/>
      <c r="BV794" s="1645"/>
      <c r="BW794" s="1645"/>
      <c r="BX794" s="1645"/>
      <c r="BY794" s="1645"/>
      <c r="BZ794" s="1645"/>
      <c r="CA794" s="1645"/>
      <c r="CB794" s="1645"/>
      <c r="CC794" s="1645"/>
      <c r="CD794" s="1645"/>
      <c r="CE794" s="1645"/>
      <c r="CF794" s="1325"/>
    </row>
    <row customHeight="1" ht="5.25" hidden="1">
      <c r="A795" s="1802"/>
      <c r="B795" s="1645"/>
      <c r="C795" s="1645"/>
      <c r="D795" s="2588"/>
      <c r="E795" s="644"/>
      <c r="F795" s="644"/>
      <c r="G795" s="644"/>
      <c r="H795" s="644"/>
      <c r="I795" s="644"/>
      <c r="J795" s="644"/>
      <c r="K795" s="644"/>
      <c r="L795" s="644"/>
      <c r="M795" s="644"/>
      <c r="N795" s="644"/>
      <c r="O795" s="644"/>
      <c r="P795" s="644"/>
      <c r="Q795" s="644"/>
      <c r="R795" s="644"/>
      <c r="S795" s="645"/>
      <c r="T795" s="727"/>
      <c r="U795" s="2383"/>
      <c r="V795" s="2383"/>
      <c r="W795" s="1645"/>
      <c r="X795" s="1645"/>
      <c r="Y795" s="1645"/>
      <c r="Z795" s="1645"/>
      <c r="AA795" s="1645"/>
      <c r="AB795" s="1645"/>
      <c r="AC795" s="1046"/>
      <c r="AD795" s="1047"/>
      <c r="AE795" s="1645"/>
      <c r="AF795" s="1645"/>
      <c r="AG795" s="1645"/>
      <c r="AH795" s="1645"/>
      <c r="AI795" s="1645"/>
      <c r="AJ795" s="1645"/>
      <c r="AK795" s="1645"/>
      <c r="AL795" s="1645"/>
      <c r="AM795" s="1645"/>
      <c r="AN795" s="1645"/>
      <c r="AO795" s="1645"/>
      <c r="AP795" s="1645"/>
      <c r="AQ795" s="1645"/>
      <c r="AR795" s="1645"/>
      <c r="AS795" s="1645"/>
      <c r="AT795" s="1645"/>
      <c r="AU795" s="1645"/>
      <c r="AV795" s="1645"/>
      <c r="AW795" s="1645"/>
      <c r="AX795" s="1645"/>
      <c r="AY795" s="1645"/>
      <c r="AZ795" s="1645"/>
      <c r="BA795" s="1645"/>
      <c r="BB795" s="1645"/>
      <c r="BC795" s="1645"/>
      <c r="BD795" s="1645"/>
      <c r="BE795" s="1645"/>
      <c r="BF795" s="1645"/>
      <c r="BG795" s="1645"/>
      <c r="BH795" s="1645"/>
      <c r="BI795" s="1645"/>
      <c r="BJ795" s="1645"/>
      <c r="BK795" s="1645"/>
      <c r="BL795" s="1645"/>
      <c r="BM795" s="1645"/>
      <c r="BN795" s="1645"/>
      <c r="BO795" s="1645"/>
      <c r="BP795" s="1645"/>
      <c r="BQ795" s="1645"/>
      <c r="BR795" s="1645"/>
      <c r="BS795" s="1645"/>
      <c r="BT795" s="1645"/>
      <c r="BU795" s="1645"/>
      <c r="BV795" s="1645"/>
      <c r="BW795" s="1645"/>
      <c r="BX795" s="1645"/>
      <c r="BY795" s="1645"/>
      <c r="BZ795" s="1645"/>
      <c r="CA795" s="1645"/>
      <c r="CB795" s="1645"/>
      <c r="CC795" s="1645"/>
      <c r="CD795" s="1645"/>
      <c r="CE795" s="1645"/>
      <c r="CF795" s="1325"/>
    </row>
    <row customHeight="1" ht="5.25" hidden="1">
      <c r="A796" s="1802"/>
      <c r="B796" s="1645"/>
      <c r="C796" s="1645"/>
      <c r="D796" s="2589"/>
      <c r="E796" s="1052"/>
      <c r="F796" s="1053"/>
      <c r="G796" s="1053"/>
      <c r="H796" s="1054"/>
      <c r="I796" s="1054"/>
      <c r="J796" s="1054"/>
      <c r="K796" s="1054"/>
      <c r="L796" s="1054"/>
      <c r="M796" s="1054"/>
      <c r="N796" s="1054"/>
      <c r="O796" s="1054"/>
      <c r="P796" s="1054"/>
      <c r="Q796" s="1054"/>
      <c r="R796" s="955"/>
      <c r="S796" s="1055"/>
      <c r="T796" s="727"/>
      <c r="U796" s="2383"/>
      <c r="V796" s="2383"/>
      <c r="W796" s="1645"/>
      <c r="X796" s="1645"/>
      <c r="Y796" s="1645"/>
      <c r="Z796" s="1645"/>
      <c r="AA796" s="1645"/>
      <c r="AB796" s="1645"/>
      <c r="AC796" s="1046"/>
      <c r="AD796" s="1047"/>
      <c r="AE796" s="1645"/>
      <c r="AF796" s="1645"/>
      <c r="AG796" s="1645"/>
      <c r="AH796" s="1645"/>
      <c r="AI796" s="1645"/>
      <c r="AJ796" s="1645"/>
      <c r="AK796" s="1645"/>
      <c r="AL796" s="1645"/>
      <c r="AM796" s="1645"/>
      <c r="AN796" s="1645"/>
      <c r="AO796" s="1645"/>
      <c r="AP796" s="1645"/>
      <c r="AQ796" s="1645"/>
      <c r="AR796" s="1645"/>
      <c r="AS796" s="1645"/>
      <c r="AT796" s="1645"/>
      <c r="AU796" s="1645"/>
      <c r="AV796" s="1645"/>
      <c r="AW796" s="1645"/>
      <c r="AX796" s="1645"/>
      <c r="AY796" s="1645"/>
      <c r="AZ796" s="1645"/>
      <c r="BA796" s="1645"/>
      <c r="BB796" s="1645"/>
      <c r="BC796" s="1645"/>
      <c r="BD796" s="1645"/>
      <c r="BE796" s="1645"/>
      <c r="BF796" s="1645"/>
      <c r="BG796" s="1645"/>
      <c r="BH796" s="1645"/>
      <c r="BI796" s="1645"/>
      <c r="BJ796" s="1645"/>
      <c r="BK796" s="1645"/>
      <c r="BL796" s="1645"/>
      <c r="BM796" s="1645"/>
      <c r="BN796" s="1645"/>
      <c r="BO796" s="1645"/>
      <c r="BP796" s="1645"/>
      <c r="BQ796" s="1645"/>
      <c r="BR796" s="1645"/>
      <c r="BS796" s="1645"/>
      <c r="BT796" s="1645"/>
      <c r="BU796" s="1645"/>
      <c r="BV796" s="1645"/>
      <c r="BW796" s="1645"/>
      <c r="BX796" s="1645"/>
      <c r="BY796" s="1645"/>
      <c r="BZ796" s="1645"/>
      <c r="CA796" s="1645"/>
      <c r="CB796" s="1645"/>
      <c r="CC796" s="1645"/>
      <c r="CD796" s="1645"/>
      <c r="CE796" s="1645"/>
      <c r="CF796" s="1325"/>
    </row>
    <row customHeight="1" ht="15" hidden="1">
      <c r="A797" s="632" t="s">
        <v>402</v>
      </c>
      <c r="B797" s="633"/>
      <c r="C797" s="633" t="s">
        <v>22</v>
      </c>
      <c r="D797" s="2587" t="s">
        <v>1174</v>
      </c>
      <c r="E797" s="2386" t="s">
        <v>196</v>
      </c>
      <c r="F797" s="2387"/>
      <c r="G797" s="2388"/>
      <c r="H797" s="2392" t="str">
        <f>IF(A797="","",INDEX(DIFFERENTIATION_UNMERGE_VD,MATCH(A797,DIFFERENTIATION_ID_DIFF,0)))</f>
        <v>Производство тепловой энергии. Некомбинированная выработка</v>
      </c>
      <c r="I797" s="2392"/>
      <c r="J797" s="2392"/>
      <c r="K797" s="2392"/>
      <c r="L797" s="2392"/>
      <c r="M797" s="2392"/>
      <c r="N797" s="2392"/>
      <c r="O797" s="2392"/>
      <c r="P797" s="2392"/>
      <c r="Q797" s="2392"/>
      <c r="R797" s="2392"/>
      <c r="S797" s="728"/>
      <c r="T797" s="725"/>
      <c r="U797" s="634"/>
      <c r="V797" s="634"/>
      <c r="W797" s="635"/>
      <c r="X797" s="635"/>
      <c r="Y797" s="635"/>
      <c r="Z797" s="635"/>
      <c r="AA797" s="636"/>
      <c r="AB797" s="637"/>
      <c r="AC797" s="2384"/>
      <c r="AD797" s="638"/>
      <c r="AE797" s="639" t="s">
        <v>22</v>
      </c>
      <c r="AF797" s="639"/>
      <c r="AG797" s="640" t="s">
        <v>1082</v>
      </c>
      <c r="AH797" s="641">
        <v>3</v>
      </c>
      <c r="AI797" s="634"/>
      <c r="AJ797" s="634"/>
      <c r="AK797" s="634"/>
      <c r="AL797" s="634"/>
      <c r="AM797" s="634"/>
      <c r="AN797" s="634"/>
      <c r="AO797" s="634"/>
      <c r="AP797" s="634"/>
      <c r="AQ797" s="634"/>
      <c r="AR797" s="634"/>
      <c r="AS797" s="634"/>
      <c r="AT797" s="634"/>
      <c r="AU797" s="634"/>
      <c r="AV797" s="634"/>
      <c r="AW797" s="634"/>
      <c r="AX797" s="634"/>
      <c r="AY797" s="634"/>
      <c r="AZ797" s="634"/>
      <c r="BA797" s="634"/>
      <c r="BB797" s="634"/>
      <c r="BC797" s="634"/>
      <c r="BD797" s="634"/>
      <c r="BE797" s="634"/>
      <c r="BF797" s="634"/>
      <c r="BG797" s="634"/>
      <c r="BH797" s="634"/>
      <c r="BI797" s="634"/>
      <c r="BJ797" s="634"/>
      <c r="BK797" s="634"/>
      <c r="BL797" s="634"/>
      <c r="BM797" s="634"/>
      <c r="BN797" s="634"/>
      <c r="BO797" s="634"/>
      <c r="BP797" s="634"/>
      <c r="BQ797" s="634"/>
      <c r="BR797" s="634"/>
      <c r="BS797" s="634"/>
      <c r="BT797" s="634"/>
      <c r="BU797" s="634"/>
      <c r="BV797" s="635"/>
      <c r="BW797" s="635"/>
      <c r="BX797" s="635"/>
      <c r="BY797" s="635"/>
      <c r="BZ797" s="635"/>
      <c r="CA797" s="635"/>
      <c r="CB797" s="635"/>
      <c r="CC797" s="635"/>
      <c r="CD797" s="635"/>
      <c r="CE797" s="635"/>
      <c r="CF797" s="1859"/>
    </row>
    <row customHeight="1" ht="15" hidden="1">
      <c r="A798" s="632"/>
      <c r="B798" s="633"/>
      <c r="C798" s="633"/>
      <c r="D798" s="2588"/>
      <c r="E798" s="2386" t="s">
        <v>1037</v>
      </c>
      <c r="F798" s="2387"/>
      <c r="G798" s="2388"/>
      <c r="H798" s="2392" t="str">
        <f>IF(A797="","",INDEX(DIFFERENTIATION_UNMERGE_AREA,MATCH(A797,DIFFERENTIATION_ID_DIFF,0)))</f>
        <v>Территория 9</v>
      </c>
      <c r="I798" s="2392"/>
      <c r="J798" s="2392"/>
      <c r="K798" s="2392"/>
      <c r="L798" s="2392"/>
      <c r="M798" s="2392"/>
      <c r="N798" s="2392"/>
      <c r="O798" s="2392"/>
      <c r="P798" s="2392"/>
      <c r="Q798" s="2392"/>
      <c r="R798" s="2392"/>
      <c r="S798" s="728"/>
      <c r="T798" s="725"/>
      <c r="U798" s="634"/>
      <c r="V798" s="634"/>
      <c r="W798" s="635"/>
      <c r="X798" s="635"/>
      <c r="Y798" s="635"/>
      <c r="Z798" s="635"/>
      <c r="AA798" s="636"/>
      <c r="AB798" s="637"/>
      <c r="AC798" s="2384"/>
      <c r="AD798" s="638"/>
      <c r="AE798" s="639"/>
      <c r="AF798" s="639"/>
      <c r="AG798" s="640"/>
      <c r="AH798" s="641"/>
      <c r="AI798" s="634"/>
      <c r="AJ798" s="634"/>
      <c r="AK798" s="634"/>
      <c r="AL798" s="634"/>
      <c r="AM798" s="634"/>
      <c r="AN798" s="634"/>
      <c r="AO798" s="634"/>
      <c r="AP798" s="634"/>
      <c r="AQ798" s="634"/>
      <c r="AR798" s="634"/>
      <c r="AS798" s="634"/>
      <c r="AT798" s="634"/>
      <c r="AU798" s="634"/>
      <c r="AV798" s="634"/>
      <c r="AW798" s="634"/>
      <c r="AX798" s="634"/>
      <c r="AY798" s="634"/>
      <c r="AZ798" s="634"/>
      <c r="BA798" s="634"/>
      <c r="BB798" s="634"/>
      <c r="BC798" s="634"/>
      <c r="BD798" s="634"/>
      <c r="BE798" s="634"/>
      <c r="BF798" s="634"/>
      <c r="BG798" s="634"/>
      <c r="BH798" s="634"/>
      <c r="BI798" s="634"/>
      <c r="BJ798" s="634"/>
      <c r="BK798" s="634"/>
      <c r="BL798" s="634"/>
      <c r="BM798" s="634"/>
      <c r="BN798" s="634"/>
      <c r="BO798" s="634"/>
      <c r="BP798" s="634"/>
      <c r="BQ798" s="634"/>
      <c r="BR798" s="634"/>
      <c r="BS798" s="634"/>
      <c r="BT798" s="634"/>
      <c r="BU798" s="634"/>
      <c r="BV798" s="635"/>
      <c r="BW798" s="635"/>
      <c r="BX798" s="635"/>
      <c r="BY798" s="635"/>
      <c r="BZ798" s="635"/>
      <c r="CA798" s="635"/>
      <c r="CB798" s="635"/>
      <c r="CC798" s="635"/>
      <c r="CD798" s="635"/>
      <c r="CE798" s="635"/>
      <c r="CF798" s="1859"/>
    </row>
    <row customHeight="1" ht="15" hidden="1">
      <c r="A799" s="632"/>
      <c r="B799" s="633"/>
      <c r="C799" s="633"/>
      <c r="D799" s="2588"/>
      <c r="E799" s="2386" t="s">
        <v>1038</v>
      </c>
      <c r="F799" s="2387"/>
      <c r="G799" s="2388"/>
      <c r="H799" s="2392" t="str">
        <f>IF(A797="","",INDEX(DIFFERENTIATION_UNMERGE_SYSTEM,MATCH(A797,DIFFERENTIATION_ID_DIFF,0)))</f>
        <v>с. Кинель-Черкассы (ГИБДД), ул. Механизаторов, 1, котельная № 6-5</v>
      </c>
      <c r="I799" s="2392"/>
      <c r="J799" s="2392"/>
      <c r="K799" s="2392"/>
      <c r="L799" s="2392"/>
      <c r="M799" s="2392"/>
      <c r="N799" s="2392"/>
      <c r="O799" s="2392"/>
      <c r="P799" s="2392"/>
      <c r="Q799" s="2392"/>
      <c r="R799" s="2392"/>
      <c r="S799" s="728"/>
      <c r="T799" s="725"/>
      <c r="U799" s="634"/>
      <c r="V799" s="634"/>
      <c r="W799" s="635"/>
      <c r="X799" s="635"/>
      <c r="Y799" s="635"/>
      <c r="Z799" s="635"/>
      <c r="AA799" s="636"/>
      <c r="AB799" s="637"/>
      <c r="AC799" s="2384"/>
      <c r="AD799" s="638"/>
      <c r="AE799" s="639"/>
      <c r="AF799" s="639"/>
      <c r="AG799" s="640"/>
      <c r="AH799" s="641"/>
      <c r="AI799" s="634"/>
      <c r="AJ799" s="634"/>
      <c r="AK799" s="634"/>
      <c r="AL799" s="634"/>
      <c r="AM799" s="634"/>
      <c r="AN799" s="634"/>
      <c r="AO799" s="634"/>
      <c r="AP799" s="634"/>
      <c r="AQ799" s="634"/>
      <c r="AR799" s="634"/>
      <c r="AS799" s="634"/>
      <c r="AT799" s="634"/>
      <c r="AU799" s="634"/>
      <c r="AV799" s="634"/>
      <c r="AW799" s="634"/>
      <c r="AX799" s="634"/>
      <c r="AY799" s="634"/>
      <c r="AZ799" s="634"/>
      <c r="BA799" s="634"/>
      <c r="BB799" s="634"/>
      <c r="BC799" s="634"/>
      <c r="BD799" s="634"/>
      <c r="BE799" s="634"/>
      <c r="BF799" s="634"/>
      <c r="BG799" s="634"/>
      <c r="BH799" s="634"/>
      <c r="BI799" s="634"/>
      <c r="BJ799" s="634"/>
      <c r="BK799" s="634"/>
      <c r="BL799" s="634"/>
      <c r="BM799" s="634"/>
      <c r="BN799" s="634"/>
      <c r="BO799" s="634"/>
      <c r="BP799" s="634"/>
      <c r="BQ799" s="634"/>
      <c r="BR799" s="634"/>
      <c r="BS799" s="634"/>
      <c r="BT799" s="634"/>
      <c r="BU799" s="634"/>
      <c r="BV799" s="635"/>
      <c r="BW799" s="635"/>
      <c r="BX799" s="635"/>
      <c r="BY799" s="635"/>
      <c r="BZ799" s="635"/>
      <c r="CA799" s="635"/>
      <c r="CB799" s="635"/>
      <c r="CC799" s="635"/>
      <c r="CD799" s="635"/>
      <c r="CE799" s="635"/>
      <c r="CF799" s="1859"/>
    </row>
    <row customHeight="1" ht="24.75" hidden="1">
      <c r="A800" s="1815"/>
      <c r="B800" s="1169"/>
      <c r="C800" s="421"/>
      <c r="D800" s="2588"/>
      <c r="E800" s="2385" t="s">
        <v>1083</v>
      </c>
      <c r="F800" s="2385"/>
      <c r="G800" s="2385"/>
      <c r="H800" s="2385"/>
      <c r="I800" s="2385"/>
      <c r="J800" s="2385"/>
      <c r="K800" s="2385"/>
      <c r="L800" s="2385"/>
      <c r="M800" s="2385"/>
      <c r="N800" s="2385"/>
      <c r="O800" s="2385"/>
      <c r="P800" s="2385"/>
      <c r="Q800" s="567">
        <f>SUMIF(T801:T802,"i",Q801:Q802)</f>
        <v>0</v>
      </c>
      <c r="R800" s="1026"/>
      <c r="S800" s="1807" t="s">
        <v>1084</v>
      </c>
      <c r="T800" s="726" t="s">
        <v>1085</v>
      </c>
      <c r="U800" s="2383">
        <v>1</v>
      </c>
      <c r="V800" s="2383" t="s">
        <v>1048</v>
      </c>
      <c r="W800" s="1169"/>
      <c r="X800" s="1169"/>
      <c r="Y800" s="1169"/>
      <c r="Z800" s="1169"/>
      <c r="AA800" s="1645"/>
      <c r="AB800" s="1169"/>
      <c r="AC800" s="2384"/>
      <c r="AD800" s="638"/>
      <c r="AE800" s="1169"/>
      <c r="AF800" s="1169"/>
      <c r="AG800" s="1645"/>
      <c r="AH800" s="1645"/>
      <c r="AI800" s="1645"/>
      <c r="AJ800" s="1645"/>
      <c r="AK800" s="1645"/>
      <c r="AL800" s="1645"/>
      <c r="AM800" s="1645"/>
      <c r="AN800" s="1645"/>
      <c r="AO800" s="1645"/>
      <c r="AP800" s="1645"/>
      <c r="AQ800" s="1645"/>
      <c r="AR800" s="1645"/>
      <c r="AS800" s="1645"/>
      <c r="AT800" s="1645"/>
      <c r="AU800" s="1645"/>
      <c r="AV800" s="1645"/>
      <c r="AW800" s="1645"/>
      <c r="AX800" s="1645"/>
      <c r="AY800" s="1645"/>
      <c r="AZ800" s="1645"/>
      <c r="BA800" s="1645"/>
      <c r="BB800" s="1645"/>
      <c r="BC800" s="1645"/>
      <c r="BD800" s="1645"/>
      <c r="BE800" s="1645"/>
      <c r="BF800" s="1645"/>
      <c r="BG800" s="1645"/>
      <c r="BH800" s="1645"/>
      <c r="BI800" s="1645"/>
      <c r="BJ800" s="1645"/>
      <c r="BK800" s="1645"/>
      <c r="BL800" s="1645"/>
      <c r="BM800" s="1645"/>
      <c r="BN800" s="1645"/>
      <c r="BO800" s="1645"/>
      <c r="BP800" s="1645"/>
      <c r="BQ800" s="1645"/>
      <c r="BR800" s="1645"/>
      <c r="BS800" s="1645"/>
      <c r="BT800" s="1645"/>
      <c r="BU800" s="1645"/>
      <c r="BV800" s="1169"/>
      <c r="BW800" s="1169"/>
      <c r="BX800" s="1169"/>
      <c r="BY800" s="1169"/>
      <c r="BZ800" s="1169"/>
      <c r="CA800" s="1169"/>
      <c r="CB800" s="1169"/>
      <c r="CC800" s="1169"/>
      <c r="CD800" s="1169"/>
      <c r="CE800" s="1169"/>
      <c r="CF800" s="1859"/>
    </row>
    <row customHeight="1" ht="11.25" hidden="1">
      <c r="A801" s="1802"/>
      <c r="B801" s="1645"/>
      <c r="C801" s="1645"/>
      <c r="D801" s="2588"/>
      <c r="E801" s="644"/>
      <c r="F801" s="644">
        <v>0</v>
      </c>
      <c r="G801" s="644"/>
      <c r="H801" s="644"/>
      <c r="I801" s="644"/>
      <c r="J801" s="644"/>
      <c r="K801" s="644"/>
      <c r="L801" s="644"/>
      <c r="M801" s="644"/>
      <c r="N801" s="644"/>
      <c r="O801" s="644"/>
      <c r="P801" s="644"/>
      <c r="Q801" s="644"/>
      <c r="R801" s="644"/>
      <c r="S801" s="645"/>
      <c r="T801" s="727"/>
      <c r="U801" s="2383"/>
      <c r="V801" s="2383"/>
      <c r="W801" s="1645"/>
      <c r="X801" s="1645"/>
      <c r="Y801" s="1645"/>
      <c r="Z801" s="1645"/>
      <c r="AA801" s="1645"/>
      <c r="AB801" s="1169"/>
      <c r="AC801" s="2384"/>
      <c r="AD801" s="638"/>
      <c r="AE801" s="1169"/>
      <c r="AF801" s="1169"/>
      <c r="AG801" s="1645"/>
      <c r="AH801" s="1645"/>
      <c r="AI801" s="1645"/>
      <c r="AJ801" s="1645"/>
      <c r="AK801" s="1645"/>
      <c r="AL801" s="1645"/>
      <c r="AM801" s="1645"/>
      <c r="AN801" s="1645"/>
      <c r="AO801" s="1645"/>
      <c r="AP801" s="1645"/>
      <c r="AQ801" s="1645"/>
      <c r="AR801" s="1645"/>
      <c r="AS801" s="1645"/>
      <c r="AT801" s="1645"/>
      <c r="AU801" s="1645"/>
      <c r="AV801" s="1645"/>
      <c r="AW801" s="1645"/>
      <c r="AX801" s="1645"/>
      <c r="AY801" s="1645"/>
      <c r="AZ801" s="1645"/>
      <c r="BA801" s="1645"/>
      <c r="BB801" s="1645"/>
      <c r="BC801" s="1645"/>
      <c r="BD801" s="1645"/>
      <c r="BE801" s="1645"/>
      <c r="BF801" s="1645"/>
      <c r="BG801" s="1645"/>
      <c r="BH801" s="1645"/>
      <c r="BI801" s="1645"/>
      <c r="BJ801" s="1645"/>
      <c r="BK801" s="1645"/>
      <c r="BL801" s="1645"/>
      <c r="BM801" s="1645"/>
      <c r="BN801" s="1645"/>
      <c r="BO801" s="1645"/>
      <c r="BP801" s="1645"/>
      <c r="BQ801" s="1645"/>
      <c r="BR801" s="1645"/>
      <c r="BS801" s="1645"/>
      <c r="BT801" s="1645"/>
      <c r="BU801" s="1645"/>
      <c r="BV801" s="1645"/>
      <c r="BW801" s="1645"/>
      <c r="BX801" s="1645"/>
      <c r="BY801" s="1645"/>
      <c r="BZ801" s="1645"/>
      <c r="CA801" s="1645"/>
      <c r="CB801" s="1645"/>
      <c r="CC801" s="1645"/>
      <c r="CD801" s="1645"/>
      <c r="CE801" s="1645"/>
      <c r="CF801" s="1859"/>
    </row>
    <row customHeight="1" ht="11.25" hidden="1">
      <c r="A802" s="1815"/>
      <c r="B802" s="1169"/>
      <c r="C802" s="421"/>
      <c r="D802" s="2588"/>
      <c r="E802" s="658" t="s">
        <v>22</v>
      </c>
      <c r="F802" s="1177" t="s">
        <v>22</v>
      </c>
      <c r="G802" s="1177" t="s">
        <v>1088</v>
      </c>
      <c r="H802" s="660" t="s">
        <v>22</v>
      </c>
      <c r="I802" s="660"/>
      <c r="J802" s="660"/>
      <c r="K802" s="660"/>
      <c r="L802" s="660"/>
      <c r="M802" s="660"/>
      <c r="N802" s="660"/>
      <c r="O802" s="660"/>
      <c r="P802" s="660"/>
      <c r="Q802" s="660"/>
      <c r="R802" s="661"/>
      <c r="S802" s="662"/>
      <c r="T802" s="727"/>
      <c r="U802" s="2383"/>
      <c r="V802" s="2383"/>
      <c r="W802" s="1169"/>
      <c r="X802" s="1169"/>
      <c r="Y802" s="1169"/>
      <c r="Z802" s="1169"/>
      <c r="AA802" s="1645"/>
      <c r="AB802" s="1169"/>
      <c r="AC802" s="2384"/>
      <c r="AD802" s="638"/>
      <c r="AE802" s="1169"/>
      <c r="AF802" s="1169"/>
      <c r="AG802" s="1645"/>
      <c r="AH802" s="1645"/>
      <c r="AI802" s="1645"/>
      <c r="AJ802" s="1645"/>
      <c r="AK802" s="1645"/>
      <c r="AL802" s="1645"/>
      <c r="AM802" s="1645"/>
      <c r="AN802" s="1645"/>
      <c r="AO802" s="1645"/>
      <c r="AP802" s="1645"/>
      <c r="AQ802" s="1645"/>
      <c r="AR802" s="1645"/>
      <c r="AS802" s="1645"/>
      <c r="AT802" s="1645"/>
      <c r="AU802" s="1645"/>
      <c r="AV802" s="1645"/>
      <c r="AW802" s="1645"/>
      <c r="AX802" s="1645"/>
      <c r="AY802" s="1645"/>
      <c r="AZ802" s="1645"/>
      <c r="BA802" s="1645"/>
      <c r="BB802" s="1645"/>
      <c r="BC802" s="1645"/>
      <c r="BD802" s="1645"/>
      <c r="BE802" s="1645"/>
      <c r="BF802" s="1645"/>
      <c r="BG802" s="1645"/>
      <c r="BH802" s="1645"/>
      <c r="BI802" s="1645"/>
      <c r="BJ802" s="1645"/>
      <c r="BK802" s="1645"/>
      <c r="BL802" s="1645"/>
      <c r="BM802" s="1645"/>
      <c r="BN802" s="1645"/>
      <c r="BO802" s="1645"/>
      <c r="BP802" s="1645"/>
      <c r="BQ802" s="1645"/>
      <c r="BR802" s="1645"/>
      <c r="BS802" s="1645"/>
      <c r="BT802" s="1645"/>
      <c r="BU802" s="1645"/>
      <c r="BV802" s="1169"/>
      <c r="BW802" s="1169"/>
      <c r="BX802" s="1169"/>
      <c r="BY802" s="1169"/>
      <c r="BZ802" s="1169"/>
      <c r="CA802" s="1169"/>
      <c r="CB802" s="1169"/>
      <c r="CC802" s="1169"/>
      <c r="CD802" s="1169"/>
      <c r="CE802" s="1169"/>
      <c r="CF802" s="1859"/>
    </row>
    <row customHeight="1" ht="5.25" hidden="1">
      <c r="A803" s="1802"/>
      <c r="B803" s="1645"/>
      <c r="C803" s="1645"/>
      <c r="D803" s="2588"/>
      <c r="E803" s="1048"/>
      <c r="F803" s="1048"/>
      <c r="G803" s="1048"/>
      <c r="H803" s="1048"/>
      <c r="I803" s="1048"/>
      <c r="J803" s="1048"/>
      <c r="K803" s="1048"/>
      <c r="L803" s="1048"/>
      <c r="M803" s="1048"/>
      <c r="N803" s="1048"/>
      <c r="O803" s="1048"/>
      <c r="P803" s="1048"/>
      <c r="Q803" s="1049"/>
      <c r="R803" s="1050"/>
      <c r="S803" s="1051"/>
      <c r="T803" s="726" t="s">
        <v>1085</v>
      </c>
      <c r="U803" s="2383">
        <v>1</v>
      </c>
      <c r="V803" s="2383" t="s">
        <v>1048</v>
      </c>
      <c r="W803" s="1645"/>
      <c r="X803" s="1645"/>
      <c r="Y803" s="1645"/>
      <c r="Z803" s="1645"/>
      <c r="AA803" s="1645"/>
      <c r="AB803" s="1645"/>
      <c r="AC803" s="1046"/>
      <c r="AD803" s="1047"/>
      <c r="AE803" s="1645"/>
      <c r="AF803" s="1645"/>
      <c r="AG803" s="1645"/>
      <c r="AH803" s="1645"/>
      <c r="AI803" s="1645"/>
      <c r="AJ803" s="1645"/>
      <c r="AK803" s="1645"/>
      <c r="AL803" s="1645"/>
      <c r="AM803" s="1645"/>
      <c r="AN803" s="1645"/>
      <c r="AO803" s="1645"/>
      <c r="AP803" s="1645"/>
      <c r="AQ803" s="1645"/>
      <c r="AR803" s="1645"/>
      <c r="AS803" s="1645"/>
      <c r="AT803" s="1645"/>
      <c r="AU803" s="1645"/>
      <c r="AV803" s="1645"/>
      <c r="AW803" s="1645"/>
      <c r="AX803" s="1645"/>
      <c r="AY803" s="1645"/>
      <c r="AZ803" s="1645"/>
      <c r="BA803" s="1645"/>
      <c r="BB803" s="1645"/>
      <c r="BC803" s="1645"/>
      <c r="BD803" s="1645"/>
      <c r="BE803" s="1645"/>
      <c r="BF803" s="1645"/>
      <c r="BG803" s="1645"/>
      <c r="BH803" s="1645"/>
      <c r="BI803" s="1645"/>
      <c r="BJ803" s="1645"/>
      <c r="BK803" s="1645"/>
      <c r="BL803" s="1645"/>
      <c r="BM803" s="1645"/>
      <c r="BN803" s="1645"/>
      <c r="BO803" s="1645"/>
      <c r="BP803" s="1645"/>
      <c r="BQ803" s="1645"/>
      <c r="BR803" s="1645"/>
      <c r="BS803" s="1645"/>
      <c r="BT803" s="1645"/>
      <c r="BU803" s="1645"/>
      <c r="BV803" s="1645"/>
      <c r="BW803" s="1645"/>
      <c r="BX803" s="1645"/>
      <c r="BY803" s="1645"/>
      <c r="BZ803" s="1645"/>
      <c r="CA803" s="1645"/>
      <c r="CB803" s="1645"/>
      <c r="CC803" s="1645"/>
      <c r="CD803" s="1645"/>
      <c r="CE803" s="1645"/>
      <c r="CF803" s="1325"/>
    </row>
    <row customHeight="1" ht="5.25" hidden="1">
      <c r="A804" s="1802"/>
      <c r="B804" s="1645"/>
      <c r="C804" s="1645"/>
      <c r="D804" s="2588"/>
      <c r="E804" s="644"/>
      <c r="F804" s="644"/>
      <c r="G804" s="644"/>
      <c r="H804" s="644"/>
      <c r="I804" s="644"/>
      <c r="J804" s="644"/>
      <c r="K804" s="644"/>
      <c r="L804" s="644"/>
      <c r="M804" s="644"/>
      <c r="N804" s="644"/>
      <c r="O804" s="644"/>
      <c r="P804" s="644"/>
      <c r="Q804" s="644"/>
      <c r="R804" s="644"/>
      <c r="S804" s="645"/>
      <c r="T804" s="727"/>
      <c r="U804" s="2383"/>
      <c r="V804" s="2383"/>
      <c r="W804" s="1645"/>
      <c r="X804" s="1645"/>
      <c r="Y804" s="1645"/>
      <c r="Z804" s="1645"/>
      <c r="AA804" s="1645"/>
      <c r="AB804" s="1645"/>
      <c r="AC804" s="1046"/>
      <c r="AD804" s="1047"/>
      <c r="AE804" s="1645"/>
      <c r="AF804" s="1645"/>
      <c r="AG804" s="1645"/>
      <c r="AH804" s="1645"/>
      <c r="AI804" s="1645"/>
      <c r="AJ804" s="1645"/>
      <c r="AK804" s="1645"/>
      <c r="AL804" s="1645"/>
      <c r="AM804" s="1645"/>
      <c r="AN804" s="1645"/>
      <c r="AO804" s="1645"/>
      <c r="AP804" s="1645"/>
      <c r="AQ804" s="1645"/>
      <c r="AR804" s="1645"/>
      <c r="AS804" s="1645"/>
      <c r="AT804" s="1645"/>
      <c r="AU804" s="1645"/>
      <c r="AV804" s="1645"/>
      <c r="AW804" s="1645"/>
      <c r="AX804" s="1645"/>
      <c r="AY804" s="1645"/>
      <c r="AZ804" s="1645"/>
      <c r="BA804" s="1645"/>
      <c r="BB804" s="1645"/>
      <c r="BC804" s="1645"/>
      <c r="BD804" s="1645"/>
      <c r="BE804" s="1645"/>
      <c r="BF804" s="1645"/>
      <c r="BG804" s="1645"/>
      <c r="BH804" s="1645"/>
      <c r="BI804" s="1645"/>
      <c r="BJ804" s="1645"/>
      <c r="BK804" s="1645"/>
      <c r="BL804" s="1645"/>
      <c r="BM804" s="1645"/>
      <c r="BN804" s="1645"/>
      <c r="BO804" s="1645"/>
      <c r="BP804" s="1645"/>
      <c r="BQ804" s="1645"/>
      <c r="BR804" s="1645"/>
      <c r="BS804" s="1645"/>
      <c r="BT804" s="1645"/>
      <c r="BU804" s="1645"/>
      <c r="BV804" s="1645"/>
      <c r="BW804" s="1645"/>
      <c r="BX804" s="1645"/>
      <c r="BY804" s="1645"/>
      <c r="BZ804" s="1645"/>
      <c r="CA804" s="1645"/>
      <c r="CB804" s="1645"/>
      <c r="CC804" s="1645"/>
      <c r="CD804" s="1645"/>
      <c r="CE804" s="1645"/>
      <c r="CF804" s="1325"/>
    </row>
    <row customHeight="1" ht="5.25" hidden="1">
      <c r="A805" s="1802"/>
      <c r="B805" s="1645"/>
      <c r="C805" s="1645"/>
      <c r="D805" s="2589"/>
      <c r="E805" s="1052"/>
      <c r="F805" s="1053"/>
      <c r="G805" s="1053"/>
      <c r="H805" s="1054"/>
      <c r="I805" s="1054"/>
      <c r="J805" s="1054"/>
      <c r="K805" s="1054"/>
      <c r="L805" s="1054"/>
      <c r="M805" s="1054"/>
      <c r="N805" s="1054"/>
      <c r="O805" s="1054"/>
      <c r="P805" s="1054"/>
      <c r="Q805" s="1054"/>
      <c r="R805" s="955"/>
      <c r="S805" s="1055"/>
      <c r="T805" s="727"/>
      <c r="U805" s="2383"/>
      <c r="V805" s="2383"/>
      <c r="W805" s="1645"/>
      <c r="X805" s="1645"/>
      <c r="Y805" s="1645"/>
      <c r="Z805" s="1645"/>
      <c r="AA805" s="1645"/>
      <c r="AB805" s="1645"/>
      <c r="AC805" s="1046"/>
      <c r="AD805" s="1047"/>
      <c r="AE805" s="1645"/>
      <c r="AF805" s="1645"/>
      <c r="AG805" s="1645"/>
      <c r="AH805" s="1645"/>
      <c r="AI805" s="1645"/>
      <c r="AJ805" s="1645"/>
      <c r="AK805" s="1645"/>
      <c r="AL805" s="1645"/>
      <c r="AM805" s="1645"/>
      <c r="AN805" s="1645"/>
      <c r="AO805" s="1645"/>
      <c r="AP805" s="1645"/>
      <c r="AQ805" s="1645"/>
      <c r="AR805" s="1645"/>
      <c r="AS805" s="1645"/>
      <c r="AT805" s="1645"/>
      <c r="AU805" s="1645"/>
      <c r="AV805" s="1645"/>
      <c r="AW805" s="1645"/>
      <c r="AX805" s="1645"/>
      <c r="AY805" s="1645"/>
      <c r="AZ805" s="1645"/>
      <c r="BA805" s="1645"/>
      <c r="BB805" s="1645"/>
      <c r="BC805" s="1645"/>
      <c r="BD805" s="1645"/>
      <c r="BE805" s="1645"/>
      <c r="BF805" s="1645"/>
      <c r="BG805" s="1645"/>
      <c r="BH805" s="1645"/>
      <c r="BI805" s="1645"/>
      <c r="BJ805" s="1645"/>
      <c r="BK805" s="1645"/>
      <c r="BL805" s="1645"/>
      <c r="BM805" s="1645"/>
      <c r="BN805" s="1645"/>
      <c r="BO805" s="1645"/>
      <c r="BP805" s="1645"/>
      <c r="BQ805" s="1645"/>
      <c r="BR805" s="1645"/>
      <c r="BS805" s="1645"/>
      <c r="BT805" s="1645"/>
      <c r="BU805" s="1645"/>
      <c r="BV805" s="1645"/>
      <c r="BW805" s="1645"/>
      <c r="BX805" s="1645"/>
      <c r="BY805" s="1645"/>
      <c r="BZ805" s="1645"/>
      <c r="CA805" s="1645"/>
      <c r="CB805" s="1645"/>
      <c r="CC805" s="1645"/>
      <c r="CD805" s="1645"/>
      <c r="CE805" s="1645"/>
      <c r="CF805" s="1325"/>
    </row>
    <row customHeight="1" ht="15" hidden="1">
      <c r="A806" s="632" t="s">
        <v>404</v>
      </c>
      <c r="B806" s="633"/>
      <c r="C806" s="633" t="s">
        <v>22</v>
      </c>
      <c r="D806" s="2587" t="s">
        <v>1175</v>
      </c>
      <c r="E806" s="2386" t="s">
        <v>196</v>
      </c>
      <c r="F806" s="2387"/>
      <c r="G806" s="2388"/>
      <c r="H806" s="2392" t="str">
        <f>IF(A806="","",INDEX(DIFFERENTIATION_UNMERGE_VD,MATCH(A806,DIFFERENTIATION_ID_DIFF,0)))</f>
        <v>Производство тепловой энергии. Некомбинированная выработка</v>
      </c>
      <c r="I806" s="2392"/>
      <c r="J806" s="2392"/>
      <c r="K806" s="2392"/>
      <c r="L806" s="2392"/>
      <c r="M806" s="2392"/>
      <c r="N806" s="2392"/>
      <c r="O806" s="2392"/>
      <c r="P806" s="2392"/>
      <c r="Q806" s="2392"/>
      <c r="R806" s="2392"/>
      <c r="S806" s="728"/>
      <c r="T806" s="725"/>
      <c r="U806" s="634"/>
      <c r="V806" s="634"/>
      <c r="W806" s="635"/>
      <c r="X806" s="635"/>
      <c r="Y806" s="635"/>
      <c r="Z806" s="635"/>
      <c r="AA806" s="636"/>
      <c r="AB806" s="637"/>
      <c r="AC806" s="2384"/>
      <c r="AD806" s="638"/>
      <c r="AE806" s="639" t="s">
        <v>22</v>
      </c>
      <c r="AF806" s="639"/>
      <c r="AG806" s="640" t="s">
        <v>1082</v>
      </c>
      <c r="AH806" s="641">
        <v>3</v>
      </c>
      <c r="AI806" s="634"/>
      <c r="AJ806" s="634"/>
      <c r="AK806" s="634"/>
      <c r="AL806" s="634"/>
      <c r="AM806" s="634"/>
      <c r="AN806" s="634"/>
      <c r="AO806" s="634"/>
      <c r="AP806" s="634"/>
      <c r="AQ806" s="634"/>
      <c r="AR806" s="634"/>
      <c r="AS806" s="634"/>
      <c r="AT806" s="634"/>
      <c r="AU806" s="634"/>
      <c r="AV806" s="634"/>
      <c r="AW806" s="634"/>
      <c r="AX806" s="634"/>
      <c r="AY806" s="634"/>
      <c r="AZ806" s="634"/>
      <c r="BA806" s="634"/>
      <c r="BB806" s="634"/>
      <c r="BC806" s="634"/>
      <c r="BD806" s="634"/>
      <c r="BE806" s="634"/>
      <c r="BF806" s="634"/>
      <c r="BG806" s="634"/>
      <c r="BH806" s="634"/>
      <c r="BI806" s="634"/>
      <c r="BJ806" s="634"/>
      <c r="BK806" s="634"/>
      <c r="BL806" s="634"/>
      <c r="BM806" s="634"/>
      <c r="BN806" s="634"/>
      <c r="BO806" s="634"/>
      <c r="BP806" s="634"/>
      <c r="BQ806" s="634"/>
      <c r="BR806" s="634"/>
      <c r="BS806" s="634"/>
      <c r="BT806" s="634"/>
      <c r="BU806" s="634"/>
      <c r="BV806" s="635"/>
      <c r="BW806" s="635"/>
      <c r="BX806" s="635"/>
      <c r="BY806" s="635"/>
      <c r="BZ806" s="635"/>
      <c r="CA806" s="635"/>
      <c r="CB806" s="635"/>
      <c r="CC806" s="635"/>
      <c r="CD806" s="635"/>
      <c r="CE806" s="635"/>
      <c r="CF806" s="1859"/>
    </row>
    <row customHeight="1" ht="15" hidden="1">
      <c r="A807" s="632"/>
      <c r="B807" s="633"/>
      <c r="C807" s="633"/>
      <c r="D807" s="2588"/>
      <c r="E807" s="2386" t="s">
        <v>1037</v>
      </c>
      <c r="F807" s="2387"/>
      <c r="G807" s="2388"/>
      <c r="H807" s="2392" t="str">
        <f>IF(A806="","",INDEX(DIFFERENTIATION_UNMERGE_AREA,MATCH(A806,DIFFERENTIATION_ID_DIFF,0)))</f>
        <v>Территория 9</v>
      </c>
      <c r="I807" s="2392"/>
      <c r="J807" s="2392"/>
      <c r="K807" s="2392"/>
      <c r="L807" s="2392"/>
      <c r="M807" s="2392"/>
      <c r="N807" s="2392"/>
      <c r="O807" s="2392"/>
      <c r="P807" s="2392"/>
      <c r="Q807" s="2392"/>
      <c r="R807" s="2392"/>
      <c r="S807" s="728"/>
      <c r="T807" s="725"/>
      <c r="U807" s="634"/>
      <c r="V807" s="634"/>
      <c r="W807" s="635"/>
      <c r="X807" s="635"/>
      <c r="Y807" s="635"/>
      <c r="Z807" s="635"/>
      <c r="AA807" s="636"/>
      <c r="AB807" s="637"/>
      <c r="AC807" s="2384"/>
      <c r="AD807" s="638"/>
      <c r="AE807" s="639"/>
      <c r="AF807" s="639"/>
      <c r="AG807" s="640"/>
      <c r="AH807" s="641"/>
      <c r="AI807" s="634"/>
      <c r="AJ807" s="634"/>
      <c r="AK807" s="634"/>
      <c r="AL807" s="634"/>
      <c r="AM807" s="634"/>
      <c r="AN807" s="634"/>
      <c r="AO807" s="634"/>
      <c r="AP807" s="634"/>
      <c r="AQ807" s="634"/>
      <c r="AR807" s="634"/>
      <c r="AS807" s="634"/>
      <c r="AT807" s="634"/>
      <c r="AU807" s="634"/>
      <c r="AV807" s="634"/>
      <c r="AW807" s="634"/>
      <c r="AX807" s="634"/>
      <c r="AY807" s="634"/>
      <c r="AZ807" s="634"/>
      <c r="BA807" s="634"/>
      <c r="BB807" s="634"/>
      <c r="BC807" s="634"/>
      <c r="BD807" s="634"/>
      <c r="BE807" s="634"/>
      <c r="BF807" s="634"/>
      <c r="BG807" s="634"/>
      <c r="BH807" s="634"/>
      <c r="BI807" s="634"/>
      <c r="BJ807" s="634"/>
      <c r="BK807" s="634"/>
      <c r="BL807" s="634"/>
      <c r="BM807" s="634"/>
      <c r="BN807" s="634"/>
      <c r="BO807" s="634"/>
      <c r="BP807" s="634"/>
      <c r="BQ807" s="634"/>
      <c r="BR807" s="634"/>
      <c r="BS807" s="634"/>
      <c r="BT807" s="634"/>
      <c r="BU807" s="634"/>
      <c r="BV807" s="635"/>
      <c r="BW807" s="635"/>
      <c r="BX807" s="635"/>
      <c r="BY807" s="635"/>
      <c r="BZ807" s="635"/>
      <c r="CA807" s="635"/>
      <c r="CB807" s="635"/>
      <c r="CC807" s="635"/>
      <c r="CD807" s="635"/>
      <c r="CE807" s="635"/>
      <c r="CF807" s="1859"/>
    </row>
    <row customHeight="1" ht="15" hidden="1">
      <c r="A808" s="632"/>
      <c r="B808" s="633"/>
      <c r="C808" s="633"/>
      <c r="D808" s="2588"/>
      <c r="E808" s="2386" t="s">
        <v>1038</v>
      </c>
      <c r="F808" s="2387"/>
      <c r="G808" s="2388"/>
      <c r="H808" s="2392" t="str">
        <f>IF(A806="","",INDEX(DIFFERENTIATION_UNMERGE_SYSTEM,MATCH(A806,DIFFERENTIATION_ID_DIFF,0)))</f>
        <v>с. Кинель-Черкассы (библиотека), ул. Красноармейская, 115а, котельная № 6-6</v>
      </c>
      <c r="I808" s="2392"/>
      <c r="J808" s="2392"/>
      <c r="K808" s="2392"/>
      <c r="L808" s="2392"/>
      <c r="M808" s="2392"/>
      <c r="N808" s="2392"/>
      <c r="O808" s="2392"/>
      <c r="P808" s="2392"/>
      <c r="Q808" s="2392"/>
      <c r="R808" s="2392"/>
      <c r="S808" s="728"/>
      <c r="T808" s="725"/>
      <c r="U808" s="634"/>
      <c r="V808" s="634"/>
      <c r="W808" s="635"/>
      <c r="X808" s="635"/>
      <c r="Y808" s="635"/>
      <c r="Z808" s="635"/>
      <c r="AA808" s="636"/>
      <c r="AB808" s="637"/>
      <c r="AC808" s="2384"/>
      <c r="AD808" s="638"/>
      <c r="AE808" s="639"/>
      <c r="AF808" s="639"/>
      <c r="AG808" s="640"/>
      <c r="AH808" s="641"/>
      <c r="AI808" s="634"/>
      <c r="AJ808" s="634"/>
      <c r="AK808" s="634"/>
      <c r="AL808" s="634"/>
      <c r="AM808" s="634"/>
      <c r="AN808" s="634"/>
      <c r="AO808" s="634"/>
      <c r="AP808" s="634"/>
      <c r="AQ808" s="634"/>
      <c r="AR808" s="634"/>
      <c r="AS808" s="634"/>
      <c r="AT808" s="634"/>
      <c r="AU808" s="634"/>
      <c r="AV808" s="634"/>
      <c r="AW808" s="634"/>
      <c r="AX808" s="634"/>
      <c r="AY808" s="634"/>
      <c r="AZ808" s="634"/>
      <c r="BA808" s="634"/>
      <c r="BB808" s="634"/>
      <c r="BC808" s="634"/>
      <c r="BD808" s="634"/>
      <c r="BE808" s="634"/>
      <c r="BF808" s="634"/>
      <c r="BG808" s="634"/>
      <c r="BH808" s="634"/>
      <c r="BI808" s="634"/>
      <c r="BJ808" s="634"/>
      <c r="BK808" s="634"/>
      <c r="BL808" s="634"/>
      <c r="BM808" s="634"/>
      <c r="BN808" s="634"/>
      <c r="BO808" s="634"/>
      <c r="BP808" s="634"/>
      <c r="BQ808" s="634"/>
      <c r="BR808" s="634"/>
      <c r="BS808" s="634"/>
      <c r="BT808" s="634"/>
      <c r="BU808" s="634"/>
      <c r="BV808" s="635"/>
      <c r="BW808" s="635"/>
      <c r="BX808" s="635"/>
      <c r="BY808" s="635"/>
      <c r="BZ808" s="635"/>
      <c r="CA808" s="635"/>
      <c r="CB808" s="635"/>
      <c r="CC808" s="635"/>
      <c r="CD808" s="635"/>
      <c r="CE808" s="635"/>
      <c r="CF808" s="1859"/>
    </row>
    <row customHeight="1" ht="24.75" hidden="1">
      <c r="A809" s="1815"/>
      <c r="B809" s="1169"/>
      <c r="C809" s="421"/>
      <c r="D809" s="2588"/>
      <c r="E809" s="2385" t="s">
        <v>1083</v>
      </c>
      <c r="F809" s="2385"/>
      <c r="G809" s="2385"/>
      <c r="H809" s="2385"/>
      <c r="I809" s="2385"/>
      <c r="J809" s="2385"/>
      <c r="K809" s="2385"/>
      <c r="L809" s="2385"/>
      <c r="M809" s="2385"/>
      <c r="N809" s="2385"/>
      <c r="O809" s="2385"/>
      <c r="P809" s="2385"/>
      <c r="Q809" s="567">
        <f>SUMIF(T810:T811,"i",Q810:Q811)</f>
        <v>0</v>
      </c>
      <c r="R809" s="1026"/>
      <c r="S809" s="1807" t="s">
        <v>1084</v>
      </c>
      <c r="T809" s="726" t="s">
        <v>1085</v>
      </c>
      <c r="U809" s="2383">
        <v>1</v>
      </c>
      <c r="V809" s="2383" t="s">
        <v>1048</v>
      </c>
      <c r="W809" s="1169"/>
      <c r="X809" s="1169"/>
      <c r="Y809" s="1169"/>
      <c r="Z809" s="1169"/>
      <c r="AA809" s="1645"/>
      <c r="AB809" s="1169"/>
      <c r="AC809" s="2384"/>
      <c r="AD809" s="638"/>
      <c r="AE809" s="1169"/>
      <c r="AF809" s="1169"/>
      <c r="AG809" s="1645"/>
      <c r="AH809" s="1645"/>
      <c r="AI809" s="1645"/>
      <c r="AJ809" s="1645"/>
      <c r="AK809" s="1645"/>
      <c r="AL809" s="1645"/>
      <c r="AM809" s="1645"/>
      <c r="AN809" s="1645"/>
      <c r="AO809" s="1645"/>
      <c r="AP809" s="1645"/>
      <c r="AQ809" s="1645"/>
      <c r="AR809" s="1645"/>
      <c r="AS809" s="1645"/>
      <c r="AT809" s="1645"/>
      <c r="AU809" s="1645"/>
      <c r="AV809" s="1645"/>
      <c r="AW809" s="1645"/>
      <c r="AX809" s="1645"/>
      <c r="AY809" s="1645"/>
      <c r="AZ809" s="1645"/>
      <c r="BA809" s="1645"/>
      <c r="BB809" s="1645"/>
      <c r="BC809" s="1645"/>
      <c r="BD809" s="1645"/>
      <c r="BE809" s="1645"/>
      <c r="BF809" s="1645"/>
      <c r="BG809" s="1645"/>
      <c r="BH809" s="1645"/>
      <c r="BI809" s="1645"/>
      <c r="BJ809" s="1645"/>
      <c r="BK809" s="1645"/>
      <c r="BL809" s="1645"/>
      <c r="BM809" s="1645"/>
      <c r="BN809" s="1645"/>
      <c r="BO809" s="1645"/>
      <c r="BP809" s="1645"/>
      <c r="BQ809" s="1645"/>
      <c r="BR809" s="1645"/>
      <c r="BS809" s="1645"/>
      <c r="BT809" s="1645"/>
      <c r="BU809" s="1645"/>
      <c r="BV809" s="1169"/>
      <c r="BW809" s="1169"/>
      <c r="BX809" s="1169"/>
      <c r="BY809" s="1169"/>
      <c r="BZ809" s="1169"/>
      <c r="CA809" s="1169"/>
      <c r="CB809" s="1169"/>
      <c r="CC809" s="1169"/>
      <c r="CD809" s="1169"/>
      <c r="CE809" s="1169"/>
      <c r="CF809" s="1859"/>
    </row>
    <row customHeight="1" ht="11.25" hidden="1">
      <c r="A810" s="1802"/>
      <c r="B810" s="1645"/>
      <c r="C810" s="1645"/>
      <c r="D810" s="2588"/>
      <c r="E810" s="644"/>
      <c r="F810" s="644">
        <v>0</v>
      </c>
      <c r="G810" s="644"/>
      <c r="H810" s="644"/>
      <c r="I810" s="644"/>
      <c r="J810" s="644"/>
      <c r="K810" s="644"/>
      <c r="L810" s="644"/>
      <c r="M810" s="644"/>
      <c r="N810" s="644"/>
      <c r="O810" s="644"/>
      <c r="P810" s="644"/>
      <c r="Q810" s="644"/>
      <c r="R810" s="644"/>
      <c r="S810" s="645"/>
      <c r="T810" s="727"/>
      <c r="U810" s="2383"/>
      <c r="V810" s="2383"/>
      <c r="W810" s="1645"/>
      <c r="X810" s="1645"/>
      <c r="Y810" s="1645"/>
      <c r="Z810" s="1645"/>
      <c r="AA810" s="1645"/>
      <c r="AB810" s="1169"/>
      <c r="AC810" s="2384"/>
      <c r="AD810" s="638"/>
      <c r="AE810" s="1169"/>
      <c r="AF810" s="1169"/>
      <c r="AG810" s="1645"/>
      <c r="AH810" s="1645"/>
      <c r="AI810" s="1645"/>
      <c r="AJ810" s="1645"/>
      <c r="AK810" s="1645"/>
      <c r="AL810" s="1645"/>
      <c r="AM810" s="1645"/>
      <c r="AN810" s="1645"/>
      <c r="AO810" s="1645"/>
      <c r="AP810" s="1645"/>
      <c r="AQ810" s="1645"/>
      <c r="AR810" s="1645"/>
      <c r="AS810" s="1645"/>
      <c r="AT810" s="1645"/>
      <c r="AU810" s="1645"/>
      <c r="AV810" s="1645"/>
      <c r="AW810" s="1645"/>
      <c r="AX810" s="1645"/>
      <c r="AY810" s="1645"/>
      <c r="AZ810" s="1645"/>
      <c r="BA810" s="1645"/>
      <c r="BB810" s="1645"/>
      <c r="BC810" s="1645"/>
      <c r="BD810" s="1645"/>
      <c r="BE810" s="1645"/>
      <c r="BF810" s="1645"/>
      <c r="BG810" s="1645"/>
      <c r="BH810" s="1645"/>
      <c r="BI810" s="1645"/>
      <c r="BJ810" s="1645"/>
      <c r="BK810" s="1645"/>
      <c r="BL810" s="1645"/>
      <c r="BM810" s="1645"/>
      <c r="BN810" s="1645"/>
      <c r="BO810" s="1645"/>
      <c r="BP810" s="1645"/>
      <c r="BQ810" s="1645"/>
      <c r="BR810" s="1645"/>
      <c r="BS810" s="1645"/>
      <c r="BT810" s="1645"/>
      <c r="BU810" s="1645"/>
      <c r="BV810" s="1645"/>
      <c r="BW810" s="1645"/>
      <c r="BX810" s="1645"/>
      <c r="BY810" s="1645"/>
      <c r="BZ810" s="1645"/>
      <c r="CA810" s="1645"/>
      <c r="CB810" s="1645"/>
      <c r="CC810" s="1645"/>
      <c r="CD810" s="1645"/>
      <c r="CE810" s="1645"/>
      <c r="CF810" s="1859"/>
    </row>
    <row customHeight="1" ht="11.25" hidden="1">
      <c r="A811" s="1815"/>
      <c r="B811" s="1169"/>
      <c r="C811" s="421"/>
      <c r="D811" s="2588"/>
      <c r="E811" s="658" t="s">
        <v>22</v>
      </c>
      <c r="F811" s="1177" t="s">
        <v>22</v>
      </c>
      <c r="G811" s="1177" t="s">
        <v>1088</v>
      </c>
      <c r="H811" s="660" t="s">
        <v>22</v>
      </c>
      <c r="I811" s="660"/>
      <c r="J811" s="660"/>
      <c r="K811" s="660"/>
      <c r="L811" s="660"/>
      <c r="M811" s="660"/>
      <c r="N811" s="660"/>
      <c r="O811" s="660"/>
      <c r="P811" s="660"/>
      <c r="Q811" s="660"/>
      <c r="R811" s="661"/>
      <c r="S811" s="662"/>
      <c r="T811" s="727"/>
      <c r="U811" s="2383"/>
      <c r="V811" s="2383"/>
      <c r="W811" s="1169"/>
      <c r="X811" s="1169"/>
      <c r="Y811" s="1169"/>
      <c r="Z811" s="1169"/>
      <c r="AA811" s="1645"/>
      <c r="AB811" s="1169"/>
      <c r="AC811" s="2384"/>
      <c r="AD811" s="638"/>
      <c r="AE811" s="1169"/>
      <c r="AF811" s="1169"/>
      <c r="AG811" s="1645"/>
      <c r="AH811" s="1645"/>
      <c r="AI811" s="1645"/>
      <c r="AJ811" s="1645"/>
      <c r="AK811" s="1645"/>
      <c r="AL811" s="1645"/>
      <c r="AM811" s="1645"/>
      <c r="AN811" s="1645"/>
      <c r="AO811" s="1645"/>
      <c r="AP811" s="1645"/>
      <c r="AQ811" s="1645"/>
      <c r="AR811" s="1645"/>
      <c r="AS811" s="1645"/>
      <c r="AT811" s="1645"/>
      <c r="AU811" s="1645"/>
      <c r="AV811" s="1645"/>
      <c r="AW811" s="1645"/>
      <c r="AX811" s="1645"/>
      <c r="AY811" s="1645"/>
      <c r="AZ811" s="1645"/>
      <c r="BA811" s="1645"/>
      <c r="BB811" s="1645"/>
      <c r="BC811" s="1645"/>
      <c r="BD811" s="1645"/>
      <c r="BE811" s="1645"/>
      <c r="BF811" s="1645"/>
      <c r="BG811" s="1645"/>
      <c r="BH811" s="1645"/>
      <c r="BI811" s="1645"/>
      <c r="BJ811" s="1645"/>
      <c r="BK811" s="1645"/>
      <c r="BL811" s="1645"/>
      <c r="BM811" s="1645"/>
      <c r="BN811" s="1645"/>
      <c r="BO811" s="1645"/>
      <c r="BP811" s="1645"/>
      <c r="BQ811" s="1645"/>
      <c r="BR811" s="1645"/>
      <c r="BS811" s="1645"/>
      <c r="BT811" s="1645"/>
      <c r="BU811" s="1645"/>
      <c r="BV811" s="1169"/>
      <c r="BW811" s="1169"/>
      <c r="BX811" s="1169"/>
      <c r="BY811" s="1169"/>
      <c r="BZ811" s="1169"/>
      <c r="CA811" s="1169"/>
      <c r="CB811" s="1169"/>
      <c r="CC811" s="1169"/>
      <c r="CD811" s="1169"/>
      <c r="CE811" s="1169"/>
      <c r="CF811" s="1859"/>
    </row>
    <row customHeight="1" ht="5.25" hidden="1">
      <c r="A812" s="1802"/>
      <c r="B812" s="1645"/>
      <c r="C812" s="1645"/>
      <c r="D812" s="2588"/>
      <c r="E812" s="1048"/>
      <c r="F812" s="1048"/>
      <c r="G812" s="1048"/>
      <c r="H812" s="1048"/>
      <c r="I812" s="1048"/>
      <c r="J812" s="1048"/>
      <c r="K812" s="1048"/>
      <c r="L812" s="1048"/>
      <c r="M812" s="1048"/>
      <c r="N812" s="1048"/>
      <c r="O812" s="1048"/>
      <c r="P812" s="1048"/>
      <c r="Q812" s="1049"/>
      <c r="R812" s="1050"/>
      <c r="S812" s="1051"/>
      <c r="T812" s="726" t="s">
        <v>1085</v>
      </c>
      <c r="U812" s="2383">
        <v>1</v>
      </c>
      <c r="V812" s="2383" t="s">
        <v>1048</v>
      </c>
      <c r="W812" s="1645"/>
      <c r="X812" s="1645"/>
      <c r="Y812" s="1645"/>
      <c r="Z812" s="1645"/>
      <c r="AA812" s="1645"/>
      <c r="AB812" s="1645"/>
      <c r="AC812" s="1046"/>
      <c r="AD812" s="1047"/>
      <c r="AE812" s="1645"/>
      <c r="AF812" s="1645"/>
      <c r="AG812" s="1645"/>
      <c r="AH812" s="1645"/>
      <c r="AI812" s="1645"/>
      <c r="AJ812" s="1645"/>
      <c r="AK812" s="1645"/>
      <c r="AL812" s="1645"/>
      <c r="AM812" s="1645"/>
      <c r="AN812" s="1645"/>
      <c r="AO812" s="1645"/>
      <c r="AP812" s="1645"/>
      <c r="AQ812" s="1645"/>
      <c r="AR812" s="1645"/>
      <c r="AS812" s="1645"/>
      <c r="AT812" s="1645"/>
      <c r="AU812" s="1645"/>
      <c r="AV812" s="1645"/>
      <c r="AW812" s="1645"/>
      <c r="AX812" s="1645"/>
      <c r="AY812" s="1645"/>
      <c r="AZ812" s="1645"/>
      <c r="BA812" s="1645"/>
      <c r="BB812" s="1645"/>
      <c r="BC812" s="1645"/>
      <c r="BD812" s="1645"/>
      <c r="BE812" s="1645"/>
      <c r="BF812" s="1645"/>
      <c r="BG812" s="1645"/>
      <c r="BH812" s="1645"/>
      <c r="BI812" s="1645"/>
      <c r="BJ812" s="1645"/>
      <c r="BK812" s="1645"/>
      <c r="BL812" s="1645"/>
      <c r="BM812" s="1645"/>
      <c r="BN812" s="1645"/>
      <c r="BO812" s="1645"/>
      <c r="BP812" s="1645"/>
      <c r="BQ812" s="1645"/>
      <c r="BR812" s="1645"/>
      <c r="BS812" s="1645"/>
      <c r="BT812" s="1645"/>
      <c r="BU812" s="1645"/>
      <c r="BV812" s="1645"/>
      <c r="BW812" s="1645"/>
      <c r="BX812" s="1645"/>
      <c r="BY812" s="1645"/>
      <c r="BZ812" s="1645"/>
      <c r="CA812" s="1645"/>
      <c r="CB812" s="1645"/>
      <c r="CC812" s="1645"/>
      <c r="CD812" s="1645"/>
      <c r="CE812" s="1645"/>
      <c r="CF812" s="1325"/>
    </row>
    <row customHeight="1" ht="5.25" hidden="1">
      <c r="A813" s="1802"/>
      <c r="B813" s="1645"/>
      <c r="C813" s="1645"/>
      <c r="D813" s="2588"/>
      <c r="E813" s="644"/>
      <c r="F813" s="644"/>
      <c r="G813" s="644"/>
      <c r="H813" s="644"/>
      <c r="I813" s="644"/>
      <c r="J813" s="644"/>
      <c r="K813" s="644"/>
      <c r="L813" s="644"/>
      <c r="M813" s="644"/>
      <c r="N813" s="644"/>
      <c r="O813" s="644"/>
      <c r="P813" s="644"/>
      <c r="Q813" s="644"/>
      <c r="R813" s="644"/>
      <c r="S813" s="645"/>
      <c r="T813" s="727"/>
      <c r="U813" s="2383"/>
      <c r="V813" s="2383"/>
      <c r="W813" s="1645"/>
      <c r="X813" s="1645"/>
      <c r="Y813" s="1645"/>
      <c r="Z813" s="1645"/>
      <c r="AA813" s="1645"/>
      <c r="AB813" s="1645"/>
      <c r="AC813" s="1046"/>
      <c r="AD813" s="1047"/>
      <c r="AE813" s="1645"/>
      <c r="AF813" s="1645"/>
      <c r="AG813" s="1645"/>
      <c r="AH813" s="1645"/>
      <c r="AI813" s="1645"/>
      <c r="AJ813" s="1645"/>
      <c r="AK813" s="1645"/>
      <c r="AL813" s="1645"/>
      <c r="AM813" s="1645"/>
      <c r="AN813" s="1645"/>
      <c r="AO813" s="1645"/>
      <c r="AP813" s="1645"/>
      <c r="AQ813" s="1645"/>
      <c r="AR813" s="1645"/>
      <c r="AS813" s="1645"/>
      <c r="AT813" s="1645"/>
      <c r="AU813" s="1645"/>
      <c r="AV813" s="1645"/>
      <c r="AW813" s="1645"/>
      <c r="AX813" s="1645"/>
      <c r="AY813" s="1645"/>
      <c r="AZ813" s="1645"/>
      <c r="BA813" s="1645"/>
      <c r="BB813" s="1645"/>
      <c r="BC813" s="1645"/>
      <c r="BD813" s="1645"/>
      <c r="BE813" s="1645"/>
      <c r="BF813" s="1645"/>
      <c r="BG813" s="1645"/>
      <c r="BH813" s="1645"/>
      <c r="BI813" s="1645"/>
      <c r="BJ813" s="1645"/>
      <c r="BK813" s="1645"/>
      <c r="BL813" s="1645"/>
      <c r="BM813" s="1645"/>
      <c r="BN813" s="1645"/>
      <c r="BO813" s="1645"/>
      <c r="BP813" s="1645"/>
      <c r="BQ813" s="1645"/>
      <c r="BR813" s="1645"/>
      <c r="BS813" s="1645"/>
      <c r="BT813" s="1645"/>
      <c r="BU813" s="1645"/>
      <c r="BV813" s="1645"/>
      <c r="BW813" s="1645"/>
      <c r="BX813" s="1645"/>
      <c r="BY813" s="1645"/>
      <c r="BZ813" s="1645"/>
      <c r="CA813" s="1645"/>
      <c r="CB813" s="1645"/>
      <c r="CC813" s="1645"/>
      <c r="CD813" s="1645"/>
      <c r="CE813" s="1645"/>
      <c r="CF813" s="1325"/>
    </row>
    <row customHeight="1" ht="5.25" hidden="1">
      <c r="A814" s="1802"/>
      <c r="B814" s="1645"/>
      <c r="C814" s="1645"/>
      <c r="D814" s="2589"/>
      <c r="E814" s="1052"/>
      <c r="F814" s="1053"/>
      <c r="G814" s="1053"/>
      <c r="H814" s="1054"/>
      <c r="I814" s="1054"/>
      <c r="J814" s="1054"/>
      <c r="K814" s="1054"/>
      <c r="L814" s="1054"/>
      <c r="M814" s="1054"/>
      <c r="N814" s="1054"/>
      <c r="O814" s="1054"/>
      <c r="P814" s="1054"/>
      <c r="Q814" s="1054"/>
      <c r="R814" s="955"/>
      <c r="S814" s="1055"/>
      <c r="T814" s="727"/>
      <c r="U814" s="2383"/>
      <c r="V814" s="2383"/>
      <c r="W814" s="1645"/>
      <c r="X814" s="1645"/>
      <c r="Y814" s="1645"/>
      <c r="Z814" s="1645"/>
      <c r="AA814" s="1645"/>
      <c r="AB814" s="1645"/>
      <c r="AC814" s="1046"/>
      <c r="AD814" s="1047"/>
      <c r="AE814" s="1645"/>
      <c r="AF814" s="1645"/>
      <c r="AG814" s="1645"/>
      <c r="AH814" s="1645"/>
      <c r="AI814" s="1645"/>
      <c r="AJ814" s="1645"/>
      <c r="AK814" s="1645"/>
      <c r="AL814" s="1645"/>
      <c r="AM814" s="1645"/>
      <c r="AN814" s="1645"/>
      <c r="AO814" s="1645"/>
      <c r="AP814" s="1645"/>
      <c r="AQ814" s="1645"/>
      <c r="AR814" s="1645"/>
      <c r="AS814" s="1645"/>
      <c r="AT814" s="1645"/>
      <c r="AU814" s="1645"/>
      <c r="AV814" s="1645"/>
      <c r="AW814" s="1645"/>
      <c r="AX814" s="1645"/>
      <c r="AY814" s="1645"/>
      <c r="AZ814" s="1645"/>
      <c r="BA814" s="1645"/>
      <c r="BB814" s="1645"/>
      <c r="BC814" s="1645"/>
      <c r="BD814" s="1645"/>
      <c r="BE814" s="1645"/>
      <c r="BF814" s="1645"/>
      <c r="BG814" s="1645"/>
      <c r="BH814" s="1645"/>
      <c r="BI814" s="1645"/>
      <c r="BJ814" s="1645"/>
      <c r="BK814" s="1645"/>
      <c r="BL814" s="1645"/>
      <c r="BM814" s="1645"/>
      <c r="BN814" s="1645"/>
      <c r="BO814" s="1645"/>
      <c r="BP814" s="1645"/>
      <c r="BQ814" s="1645"/>
      <c r="BR814" s="1645"/>
      <c r="BS814" s="1645"/>
      <c r="BT814" s="1645"/>
      <c r="BU814" s="1645"/>
      <c r="BV814" s="1645"/>
      <c r="BW814" s="1645"/>
      <c r="BX814" s="1645"/>
      <c r="BY814" s="1645"/>
      <c r="BZ814" s="1645"/>
      <c r="CA814" s="1645"/>
      <c r="CB814" s="1645"/>
      <c r="CC814" s="1645"/>
      <c r="CD814" s="1645"/>
      <c r="CE814" s="1645"/>
      <c r="CF814" s="1325"/>
    </row>
    <row customHeight="1" ht="15" hidden="1">
      <c r="A815" s="632" t="s">
        <v>406</v>
      </c>
      <c r="B815" s="633"/>
      <c r="C815" s="633" t="s">
        <v>22</v>
      </c>
      <c r="D815" s="2587" t="s">
        <v>1176</v>
      </c>
      <c r="E815" s="2386" t="s">
        <v>196</v>
      </c>
      <c r="F815" s="2387"/>
      <c r="G815" s="2388"/>
      <c r="H815" s="2392" t="str">
        <f>IF(A815="","",INDEX(DIFFERENTIATION_UNMERGE_VD,MATCH(A815,DIFFERENTIATION_ID_DIFF,0)))</f>
        <v>Производство тепловой энергии. Некомбинированная выработка</v>
      </c>
      <c r="I815" s="2392"/>
      <c r="J815" s="2392"/>
      <c r="K815" s="2392"/>
      <c r="L815" s="2392"/>
      <c r="M815" s="2392"/>
      <c r="N815" s="2392"/>
      <c r="O815" s="2392"/>
      <c r="P815" s="2392"/>
      <c r="Q815" s="2392"/>
      <c r="R815" s="2392"/>
      <c r="S815" s="728"/>
      <c r="T815" s="725"/>
      <c r="U815" s="634"/>
      <c r="V815" s="634"/>
      <c r="W815" s="635"/>
      <c r="X815" s="635"/>
      <c r="Y815" s="635"/>
      <c r="Z815" s="635"/>
      <c r="AA815" s="636"/>
      <c r="AB815" s="637"/>
      <c r="AC815" s="2384"/>
      <c r="AD815" s="638"/>
      <c r="AE815" s="639" t="s">
        <v>22</v>
      </c>
      <c r="AF815" s="639"/>
      <c r="AG815" s="640" t="s">
        <v>1082</v>
      </c>
      <c r="AH815" s="641">
        <v>3</v>
      </c>
      <c r="AI815" s="634"/>
      <c r="AJ815" s="634"/>
      <c r="AK815" s="634"/>
      <c r="AL815" s="634"/>
      <c r="AM815" s="634"/>
      <c r="AN815" s="634"/>
      <c r="AO815" s="634"/>
      <c r="AP815" s="634"/>
      <c r="AQ815" s="634"/>
      <c r="AR815" s="634"/>
      <c r="AS815" s="634"/>
      <c r="AT815" s="634"/>
      <c r="AU815" s="634"/>
      <c r="AV815" s="634"/>
      <c r="AW815" s="634"/>
      <c r="AX815" s="634"/>
      <c r="AY815" s="634"/>
      <c r="AZ815" s="634"/>
      <c r="BA815" s="634"/>
      <c r="BB815" s="634"/>
      <c r="BC815" s="634"/>
      <c r="BD815" s="634"/>
      <c r="BE815" s="634"/>
      <c r="BF815" s="634"/>
      <c r="BG815" s="634"/>
      <c r="BH815" s="634"/>
      <c r="BI815" s="634"/>
      <c r="BJ815" s="634"/>
      <c r="BK815" s="634"/>
      <c r="BL815" s="634"/>
      <c r="BM815" s="634"/>
      <c r="BN815" s="634"/>
      <c r="BO815" s="634"/>
      <c r="BP815" s="634"/>
      <c r="BQ815" s="634"/>
      <c r="BR815" s="634"/>
      <c r="BS815" s="634"/>
      <c r="BT815" s="634"/>
      <c r="BU815" s="634"/>
      <c r="BV815" s="635"/>
      <c r="BW815" s="635"/>
      <c r="BX815" s="635"/>
      <c r="BY815" s="635"/>
      <c r="BZ815" s="635"/>
      <c r="CA815" s="635"/>
      <c r="CB815" s="635"/>
      <c r="CC815" s="635"/>
      <c r="CD815" s="635"/>
      <c r="CE815" s="635"/>
      <c r="CF815" s="1859"/>
    </row>
    <row customHeight="1" ht="15" hidden="1">
      <c r="A816" s="632"/>
      <c r="B816" s="633"/>
      <c r="C816" s="633"/>
      <c r="D816" s="2588"/>
      <c r="E816" s="2386" t="s">
        <v>1037</v>
      </c>
      <c r="F816" s="2387"/>
      <c r="G816" s="2388"/>
      <c r="H816" s="2392" t="str">
        <f>IF(A815="","",INDEX(DIFFERENTIATION_UNMERGE_AREA,MATCH(A815,DIFFERENTIATION_ID_DIFF,0)))</f>
        <v>Территория 9</v>
      </c>
      <c r="I816" s="2392"/>
      <c r="J816" s="2392"/>
      <c r="K816" s="2392"/>
      <c r="L816" s="2392"/>
      <c r="M816" s="2392"/>
      <c r="N816" s="2392"/>
      <c r="O816" s="2392"/>
      <c r="P816" s="2392"/>
      <c r="Q816" s="2392"/>
      <c r="R816" s="2392"/>
      <c r="S816" s="728"/>
      <c r="T816" s="725"/>
      <c r="U816" s="634"/>
      <c r="V816" s="634"/>
      <c r="W816" s="635"/>
      <c r="X816" s="635"/>
      <c r="Y816" s="635"/>
      <c r="Z816" s="635"/>
      <c r="AA816" s="636"/>
      <c r="AB816" s="637"/>
      <c r="AC816" s="2384"/>
      <c r="AD816" s="638"/>
      <c r="AE816" s="639"/>
      <c r="AF816" s="639"/>
      <c r="AG816" s="640"/>
      <c r="AH816" s="641"/>
      <c r="AI816" s="634"/>
      <c r="AJ816" s="634"/>
      <c r="AK816" s="634"/>
      <c r="AL816" s="634"/>
      <c r="AM816" s="634"/>
      <c r="AN816" s="634"/>
      <c r="AO816" s="634"/>
      <c r="AP816" s="634"/>
      <c r="AQ816" s="634"/>
      <c r="AR816" s="634"/>
      <c r="AS816" s="634"/>
      <c r="AT816" s="634"/>
      <c r="AU816" s="634"/>
      <c r="AV816" s="634"/>
      <c r="AW816" s="634"/>
      <c r="AX816" s="634"/>
      <c r="AY816" s="634"/>
      <c r="AZ816" s="634"/>
      <c r="BA816" s="634"/>
      <c r="BB816" s="634"/>
      <c r="BC816" s="634"/>
      <c r="BD816" s="634"/>
      <c r="BE816" s="634"/>
      <c r="BF816" s="634"/>
      <c r="BG816" s="634"/>
      <c r="BH816" s="634"/>
      <c r="BI816" s="634"/>
      <c r="BJ816" s="634"/>
      <c r="BK816" s="634"/>
      <c r="BL816" s="634"/>
      <c r="BM816" s="634"/>
      <c r="BN816" s="634"/>
      <c r="BO816" s="634"/>
      <c r="BP816" s="634"/>
      <c r="BQ816" s="634"/>
      <c r="BR816" s="634"/>
      <c r="BS816" s="634"/>
      <c r="BT816" s="634"/>
      <c r="BU816" s="634"/>
      <c r="BV816" s="635"/>
      <c r="BW816" s="635"/>
      <c r="BX816" s="635"/>
      <c r="BY816" s="635"/>
      <c r="BZ816" s="635"/>
      <c r="CA816" s="635"/>
      <c r="CB816" s="635"/>
      <c r="CC816" s="635"/>
      <c r="CD816" s="635"/>
      <c r="CE816" s="635"/>
      <c r="CF816" s="1859"/>
    </row>
    <row customHeight="1" ht="15" hidden="1">
      <c r="A817" s="632"/>
      <c r="B817" s="633"/>
      <c r="C817" s="633"/>
      <c r="D817" s="2588"/>
      <c r="E817" s="2386" t="s">
        <v>1038</v>
      </c>
      <c r="F817" s="2387"/>
      <c r="G817" s="2388"/>
      <c r="H817" s="2392" t="str">
        <f>IF(A815="","",INDEX(DIFFERENTIATION_UNMERGE_SYSTEM,MATCH(A815,DIFFERENTIATION_ID_DIFF,0)))</f>
        <v>с. Березняки, ул. Первомайская, 11, котельная № 6-7</v>
      </c>
      <c r="I817" s="2392"/>
      <c r="J817" s="2392"/>
      <c r="K817" s="2392"/>
      <c r="L817" s="2392"/>
      <c r="M817" s="2392"/>
      <c r="N817" s="2392"/>
      <c r="O817" s="2392"/>
      <c r="P817" s="2392"/>
      <c r="Q817" s="2392"/>
      <c r="R817" s="2392"/>
      <c r="S817" s="728"/>
      <c r="T817" s="725"/>
      <c r="U817" s="634"/>
      <c r="V817" s="634"/>
      <c r="W817" s="635"/>
      <c r="X817" s="635"/>
      <c r="Y817" s="635"/>
      <c r="Z817" s="635"/>
      <c r="AA817" s="636"/>
      <c r="AB817" s="637"/>
      <c r="AC817" s="2384"/>
      <c r="AD817" s="638"/>
      <c r="AE817" s="639"/>
      <c r="AF817" s="639"/>
      <c r="AG817" s="640"/>
      <c r="AH817" s="641"/>
      <c r="AI817" s="634"/>
      <c r="AJ817" s="634"/>
      <c r="AK817" s="634"/>
      <c r="AL817" s="634"/>
      <c r="AM817" s="634"/>
      <c r="AN817" s="634"/>
      <c r="AO817" s="634"/>
      <c r="AP817" s="634"/>
      <c r="AQ817" s="634"/>
      <c r="AR817" s="634"/>
      <c r="AS817" s="634"/>
      <c r="AT817" s="634"/>
      <c r="AU817" s="634"/>
      <c r="AV817" s="634"/>
      <c r="AW817" s="634"/>
      <c r="AX817" s="634"/>
      <c r="AY817" s="634"/>
      <c r="AZ817" s="634"/>
      <c r="BA817" s="634"/>
      <c r="BB817" s="634"/>
      <c r="BC817" s="634"/>
      <c r="BD817" s="634"/>
      <c r="BE817" s="634"/>
      <c r="BF817" s="634"/>
      <c r="BG817" s="634"/>
      <c r="BH817" s="634"/>
      <c r="BI817" s="634"/>
      <c r="BJ817" s="634"/>
      <c r="BK817" s="634"/>
      <c r="BL817" s="634"/>
      <c r="BM817" s="634"/>
      <c r="BN817" s="634"/>
      <c r="BO817" s="634"/>
      <c r="BP817" s="634"/>
      <c r="BQ817" s="634"/>
      <c r="BR817" s="634"/>
      <c r="BS817" s="634"/>
      <c r="BT817" s="634"/>
      <c r="BU817" s="634"/>
      <c r="BV817" s="635"/>
      <c r="BW817" s="635"/>
      <c r="BX817" s="635"/>
      <c r="BY817" s="635"/>
      <c r="BZ817" s="635"/>
      <c r="CA817" s="635"/>
      <c r="CB817" s="635"/>
      <c r="CC817" s="635"/>
      <c r="CD817" s="635"/>
      <c r="CE817" s="635"/>
      <c r="CF817" s="1859"/>
    </row>
    <row customHeight="1" ht="24.75" hidden="1">
      <c r="A818" s="1815"/>
      <c r="B818" s="1169"/>
      <c r="C818" s="421"/>
      <c r="D818" s="2588"/>
      <c r="E818" s="2385" t="s">
        <v>1083</v>
      </c>
      <c r="F818" s="2385"/>
      <c r="G818" s="2385"/>
      <c r="H818" s="2385"/>
      <c r="I818" s="2385"/>
      <c r="J818" s="2385"/>
      <c r="K818" s="2385"/>
      <c r="L818" s="2385"/>
      <c r="M818" s="2385"/>
      <c r="N818" s="2385"/>
      <c r="O818" s="2385"/>
      <c r="P818" s="2385"/>
      <c r="Q818" s="567">
        <f>SUMIF(T819:T820,"i",Q819:Q820)</f>
        <v>0</v>
      </c>
      <c r="R818" s="1026"/>
      <c r="S818" s="1807" t="s">
        <v>1084</v>
      </c>
      <c r="T818" s="726" t="s">
        <v>1085</v>
      </c>
      <c r="U818" s="2383">
        <v>1</v>
      </c>
      <c r="V818" s="2383" t="s">
        <v>1048</v>
      </c>
      <c r="W818" s="1169"/>
      <c r="X818" s="1169"/>
      <c r="Y818" s="1169"/>
      <c r="Z818" s="1169"/>
      <c r="AA818" s="1645"/>
      <c r="AB818" s="1169"/>
      <c r="AC818" s="2384"/>
      <c r="AD818" s="638"/>
      <c r="AE818" s="1169"/>
      <c r="AF818" s="1169"/>
      <c r="AG818" s="1645"/>
      <c r="AH818" s="1645"/>
      <c r="AI818" s="1645"/>
      <c r="AJ818" s="1645"/>
      <c r="AK818" s="1645"/>
      <c r="AL818" s="1645"/>
      <c r="AM818" s="1645"/>
      <c r="AN818" s="1645"/>
      <c r="AO818" s="1645"/>
      <c r="AP818" s="1645"/>
      <c r="AQ818" s="1645"/>
      <c r="AR818" s="1645"/>
      <c r="AS818" s="1645"/>
      <c r="AT818" s="1645"/>
      <c r="AU818" s="1645"/>
      <c r="AV818" s="1645"/>
      <c r="AW818" s="1645"/>
      <c r="AX818" s="1645"/>
      <c r="AY818" s="1645"/>
      <c r="AZ818" s="1645"/>
      <c r="BA818" s="1645"/>
      <c r="BB818" s="1645"/>
      <c r="BC818" s="1645"/>
      <c r="BD818" s="1645"/>
      <c r="BE818" s="1645"/>
      <c r="BF818" s="1645"/>
      <c r="BG818" s="1645"/>
      <c r="BH818" s="1645"/>
      <c r="BI818" s="1645"/>
      <c r="BJ818" s="1645"/>
      <c r="BK818" s="1645"/>
      <c r="BL818" s="1645"/>
      <c r="BM818" s="1645"/>
      <c r="BN818" s="1645"/>
      <c r="BO818" s="1645"/>
      <c r="BP818" s="1645"/>
      <c r="BQ818" s="1645"/>
      <c r="BR818" s="1645"/>
      <c r="BS818" s="1645"/>
      <c r="BT818" s="1645"/>
      <c r="BU818" s="1645"/>
      <c r="BV818" s="1169"/>
      <c r="BW818" s="1169"/>
      <c r="BX818" s="1169"/>
      <c r="BY818" s="1169"/>
      <c r="BZ818" s="1169"/>
      <c r="CA818" s="1169"/>
      <c r="CB818" s="1169"/>
      <c r="CC818" s="1169"/>
      <c r="CD818" s="1169"/>
      <c r="CE818" s="1169"/>
      <c r="CF818" s="1859"/>
    </row>
    <row customHeight="1" ht="11.25" hidden="1">
      <c r="A819" s="1802"/>
      <c r="B819" s="1645"/>
      <c r="C819" s="1645"/>
      <c r="D819" s="2588"/>
      <c r="E819" s="644"/>
      <c r="F819" s="644">
        <v>0</v>
      </c>
      <c r="G819" s="644"/>
      <c r="H819" s="644"/>
      <c r="I819" s="644"/>
      <c r="J819" s="644"/>
      <c r="K819" s="644"/>
      <c r="L819" s="644"/>
      <c r="M819" s="644"/>
      <c r="N819" s="644"/>
      <c r="O819" s="644"/>
      <c r="P819" s="644"/>
      <c r="Q819" s="644"/>
      <c r="R819" s="644"/>
      <c r="S819" s="645"/>
      <c r="T819" s="727"/>
      <c r="U819" s="2383"/>
      <c r="V819" s="2383"/>
      <c r="W819" s="1645"/>
      <c r="X819" s="1645"/>
      <c r="Y819" s="1645"/>
      <c r="Z819" s="1645"/>
      <c r="AA819" s="1645"/>
      <c r="AB819" s="1169"/>
      <c r="AC819" s="2384"/>
      <c r="AD819" s="638"/>
      <c r="AE819" s="1169"/>
      <c r="AF819" s="1169"/>
      <c r="AG819" s="1645"/>
      <c r="AH819" s="1645"/>
      <c r="AI819" s="1645"/>
      <c r="AJ819" s="1645"/>
      <c r="AK819" s="1645"/>
      <c r="AL819" s="1645"/>
      <c r="AM819" s="1645"/>
      <c r="AN819" s="1645"/>
      <c r="AO819" s="1645"/>
      <c r="AP819" s="1645"/>
      <c r="AQ819" s="1645"/>
      <c r="AR819" s="1645"/>
      <c r="AS819" s="1645"/>
      <c r="AT819" s="1645"/>
      <c r="AU819" s="1645"/>
      <c r="AV819" s="1645"/>
      <c r="AW819" s="1645"/>
      <c r="AX819" s="1645"/>
      <c r="AY819" s="1645"/>
      <c r="AZ819" s="1645"/>
      <c r="BA819" s="1645"/>
      <c r="BB819" s="1645"/>
      <c r="BC819" s="1645"/>
      <c r="BD819" s="1645"/>
      <c r="BE819" s="1645"/>
      <c r="BF819" s="1645"/>
      <c r="BG819" s="1645"/>
      <c r="BH819" s="1645"/>
      <c r="BI819" s="1645"/>
      <c r="BJ819" s="1645"/>
      <c r="BK819" s="1645"/>
      <c r="BL819" s="1645"/>
      <c r="BM819" s="1645"/>
      <c r="BN819" s="1645"/>
      <c r="BO819" s="1645"/>
      <c r="BP819" s="1645"/>
      <c r="BQ819" s="1645"/>
      <c r="BR819" s="1645"/>
      <c r="BS819" s="1645"/>
      <c r="BT819" s="1645"/>
      <c r="BU819" s="1645"/>
      <c r="BV819" s="1645"/>
      <c r="BW819" s="1645"/>
      <c r="BX819" s="1645"/>
      <c r="BY819" s="1645"/>
      <c r="BZ819" s="1645"/>
      <c r="CA819" s="1645"/>
      <c r="CB819" s="1645"/>
      <c r="CC819" s="1645"/>
      <c r="CD819" s="1645"/>
      <c r="CE819" s="1645"/>
      <c r="CF819" s="1859"/>
    </row>
    <row customHeight="1" ht="11.25" hidden="1">
      <c r="A820" s="1815"/>
      <c r="B820" s="1169"/>
      <c r="C820" s="421"/>
      <c r="D820" s="2588"/>
      <c r="E820" s="658" t="s">
        <v>22</v>
      </c>
      <c r="F820" s="1177" t="s">
        <v>22</v>
      </c>
      <c r="G820" s="1177" t="s">
        <v>1088</v>
      </c>
      <c r="H820" s="660" t="s">
        <v>22</v>
      </c>
      <c r="I820" s="660"/>
      <c r="J820" s="660"/>
      <c r="K820" s="660"/>
      <c r="L820" s="660"/>
      <c r="M820" s="660"/>
      <c r="N820" s="660"/>
      <c r="O820" s="660"/>
      <c r="P820" s="660"/>
      <c r="Q820" s="660"/>
      <c r="R820" s="661"/>
      <c r="S820" s="662"/>
      <c r="T820" s="727"/>
      <c r="U820" s="2383"/>
      <c r="V820" s="2383"/>
      <c r="W820" s="1169"/>
      <c r="X820" s="1169"/>
      <c r="Y820" s="1169"/>
      <c r="Z820" s="1169"/>
      <c r="AA820" s="1645"/>
      <c r="AB820" s="1169"/>
      <c r="AC820" s="2384"/>
      <c r="AD820" s="638"/>
      <c r="AE820" s="1169"/>
      <c r="AF820" s="1169"/>
      <c r="AG820" s="1645"/>
      <c r="AH820" s="1645"/>
      <c r="AI820" s="1645"/>
      <c r="AJ820" s="1645"/>
      <c r="AK820" s="1645"/>
      <c r="AL820" s="1645"/>
      <c r="AM820" s="1645"/>
      <c r="AN820" s="1645"/>
      <c r="AO820" s="1645"/>
      <c r="AP820" s="1645"/>
      <c r="AQ820" s="1645"/>
      <c r="AR820" s="1645"/>
      <c r="AS820" s="1645"/>
      <c r="AT820" s="1645"/>
      <c r="AU820" s="1645"/>
      <c r="AV820" s="1645"/>
      <c r="AW820" s="1645"/>
      <c r="AX820" s="1645"/>
      <c r="AY820" s="1645"/>
      <c r="AZ820" s="1645"/>
      <c r="BA820" s="1645"/>
      <c r="BB820" s="1645"/>
      <c r="BC820" s="1645"/>
      <c r="BD820" s="1645"/>
      <c r="BE820" s="1645"/>
      <c r="BF820" s="1645"/>
      <c r="BG820" s="1645"/>
      <c r="BH820" s="1645"/>
      <c r="BI820" s="1645"/>
      <c r="BJ820" s="1645"/>
      <c r="BK820" s="1645"/>
      <c r="BL820" s="1645"/>
      <c r="BM820" s="1645"/>
      <c r="BN820" s="1645"/>
      <c r="BO820" s="1645"/>
      <c r="BP820" s="1645"/>
      <c r="BQ820" s="1645"/>
      <c r="BR820" s="1645"/>
      <c r="BS820" s="1645"/>
      <c r="BT820" s="1645"/>
      <c r="BU820" s="1645"/>
      <c r="BV820" s="1169"/>
      <c r="BW820" s="1169"/>
      <c r="BX820" s="1169"/>
      <c r="BY820" s="1169"/>
      <c r="BZ820" s="1169"/>
      <c r="CA820" s="1169"/>
      <c r="CB820" s="1169"/>
      <c r="CC820" s="1169"/>
      <c r="CD820" s="1169"/>
      <c r="CE820" s="1169"/>
      <c r="CF820" s="1859"/>
    </row>
    <row customHeight="1" ht="5.25" hidden="1">
      <c r="A821" s="1802"/>
      <c r="B821" s="1645"/>
      <c r="C821" s="1645"/>
      <c r="D821" s="2588"/>
      <c r="E821" s="1048"/>
      <c r="F821" s="1048"/>
      <c r="G821" s="1048"/>
      <c r="H821" s="1048"/>
      <c r="I821" s="1048"/>
      <c r="J821" s="1048"/>
      <c r="K821" s="1048"/>
      <c r="L821" s="1048"/>
      <c r="M821" s="1048"/>
      <c r="N821" s="1048"/>
      <c r="O821" s="1048"/>
      <c r="P821" s="1048"/>
      <c r="Q821" s="1049"/>
      <c r="R821" s="1050"/>
      <c r="S821" s="1051"/>
      <c r="T821" s="726" t="s">
        <v>1085</v>
      </c>
      <c r="U821" s="2383">
        <v>1</v>
      </c>
      <c r="V821" s="2383" t="s">
        <v>1048</v>
      </c>
      <c r="W821" s="1645"/>
      <c r="X821" s="1645"/>
      <c r="Y821" s="1645"/>
      <c r="Z821" s="1645"/>
      <c r="AA821" s="1645"/>
      <c r="AB821" s="1645"/>
      <c r="AC821" s="1046"/>
      <c r="AD821" s="1047"/>
      <c r="AE821" s="1645"/>
      <c r="AF821" s="1645"/>
      <c r="AG821" s="1645"/>
      <c r="AH821" s="1645"/>
      <c r="AI821" s="1645"/>
      <c r="AJ821" s="1645"/>
      <c r="AK821" s="1645"/>
      <c r="AL821" s="1645"/>
      <c r="AM821" s="1645"/>
      <c r="AN821" s="1645"/>
      <c r="AO821" s="1645"/>
      <c r="AP821" s="1645"/>
      <c r="AQ821" s="1645"/>
      <c r="AR821" s="1645"/>
      <c r="AS821" s="1645"/>
      <c r="AT821" s="1645"/>
      <c r="AU821" s="1645"/>
      <c r="AV821" s="1645"/>
      <c r="AW821" s="1645"/>
      <c r="AX821" s="1645"/>
      <c r="AY821" s="1645"/>
      <c r="AZ821" s="1645"/>
      <c r="BA821" s="1645"/>
      <c r="BB821" s="1645"/>
      <c r="BC821" s="1645"/>
      <c r="BD821" s="1645"/>
      <c r="BE821" s="1645"/>
      <c r="BF821" s="1645"/>
      <c r="BG821" s="1645"/>
      <c r="BH821" s="1645"/>
      <c r="BI821" s="1645"/>
      <c r="BJ821" s="1645"/>
      <c r="BK821" s="1645"/>
      <c r="BL821" s="1645"/>
      <c r="BM821" s="1645"/>
      <c r="BN821" s="1645"/>
      <c r="BO821" s="1645"/>
      <c r="BP821" s="1645"/>
      <c r="BQ821" s="1645"/>
      <c r="BR821" s="1645"/>
      <c r="BS821" s="1645"/>
      <c r="BT821" s="1645"/>
      <c r="BU821" s="1645"/>
      <c r="BV821" s="1645"/>
      <c r="BW821" s="1645"/>
      <c r="BX821" s="1645"/>
      <c r="BY821" s="1645"/>
      <c r="BZ821" s="1645"/>
      <c r="CA821" s="1645"/>
      <c r="CB821" s="1645"/>
      <c r="CC821" s="1645"/>
      <c r="CD821" s="1645"/>
      <c r="CE821" s="1645"/>
      <c r="CF821" s="1325"/>
    </row>
    <row customHeight="1" ht="5.25" hidden="1">
      <c r="A822" s="1802"/>
      <c r="B822" s="1645"/>
      <c r="C822" s="1645"/>
      <c r="D822" s="2588"/>
      <c r="E822" s="644"/>
      <c r="F822" s="644"/>
      <c r="G822" s="644"/>
      <c r="H822" s="644"/>
      <c r="I822" s="644"/>
      <c r="J822" s="644"/>
      <c r="K822" s="644"/>
      <c r="L822" s="644"/>
      <c r="M822" s="644"/>
      <c r="N822" s="644"/>
      <c r="O822" s="644"/>
      <c r="P822" s="644"/>
      <c r="Q822" s="644"/>
      <c r="R822" s="644"/>
      <c r="S822" s="645"/>
      <c r="T822" s="727"/>
      <c r="U822" s="2383"/>
      <c r="V822" s="2383"/>
      <c r="W822" s="1645"/>
      <c r="X822" s="1645"/>
      <c r="Y822" s="1645"/>
      <c r="Z822" s="1645"/>
      <c r="AA822" s="1645"/>
      <c r="AB822" s="1645"/>
      <c r="AC822" s="1046"/>
      <c r="AD822" s="1047"/>
      <c r="AE822" s="1645"/>
      <c r="AF822" s="1645"/>
      <c r="AG822" s="1645"/>
      <c r="AH822" s="1645"/>
      <c r="AI822" s="1645"/>
      <c r="AJ822" s="1645"/>
      <c r="AK822" s="1645"/>
      <c r="AL822" s="1645"/>
      <c r="AM822" s="1645"/>
      <c r="AN822" s="1645"/>
      <c r="AO822" s="1645"/>
      <c r="AP822" s="1645"/>
      <c r="AQ822" s="1645"/>
      <c r="AR822" s="1645"/>
      <c r="AS822" s="1645"/>
      <c r="AT822" s="1645"/>
      <c r="AU822" s="1645"/>
      <c r="AV822" s="1645"/>
      <c r="AW822" s="1645"/>
      <c r="AX822" s="1645"/>
      <c r="AY822" s="1645"/>
      <c r="AZ822" s="1645"/>
      <c r="BA822" s="1645"/>
      <c r="BB822" s="1645"/>
      <c r="BC822" s="1645"/>
      <c r="BD822" s="1645"/>
      <c r="BE822" s="1645"/>
      <c r="BF822" s="1645"/>
      <c r="BG822" s="1645"/>
      <c r="BH822" s="1645"/>
      <c r="BI822" s="1645"/>
      <c r="BJ822" s="1645"/>
      <c r="BK822" s="1645"/>
      <c r="BL822" s="1645"/>
      <c r="BM822" s="1645"/>
      <c r="BN822" s="1645"/>
      <c r="BO822" s="1645"/>
      <c r="BP822" s="1645"/>
      <c r="BQ822" s="1645"/>
      <c r="BR822" s="1645"/>
      <c r="BS822" s="1645"/>
      <c r="BT822" s="1645"/>
      <c r="BU822" s="1645"/>
      <c r="BV822" s="1645"/>
      <c r="BW822" s="1645"/>
      <c r="BX822" s="1645"/>
      <c r="BY822" s="1645"/>
      <c r="BZ822" s="1645"/>
      <c r="CA822" s="1645"/>
      <c r="CB822" s="1645"/>
      <c r="CC822" s="1645"/>
      <c r="CD822" s="1645"/>
      <c r="CE822" s="1645"/>
      <c r="CF822" s="1325"/>
    </row>
    <row customHeight="1" ht="5.25" hidden="1">
      <c r="A823" s="1802"/>
      <c r="B823" s="1645"/>
      <c r="C823" s="1645"/>
      <c r="D823" s="2589"/>
      <c r="E823" s="1052"/>
      <c r="F823" s="1053"/>
      <c r="G823" s="1053"/>
      <c r="H823" s="1054"/>
      <c r="I823" s="1054"/>
      <c r="J823" s="1054"/>
      <c r="K823" s="1054"/>
      <c r="L823" s="1054"/>
      <c r="M823" s="1054"/>
      <c r="N823" s="1054"/>
      <c r="O823" s="1054"/>
      <c r="P823" s="1054"/>
      <c r="Q823" s="1054"/>
      <c r="R823" s="955"/>
      <c r="S823" s="1055"/>
      <c r="T823" s="727"/>
      <c r="U823" s="2383"/>
      <c r="V823" s="2383"/>
      <c r="W823" s="1645"/>
      <c r="X823" s="1645"/>
      <c r="Y823" s="1645"/>
      <c r="Z823" s="1645"/>
      <c r="AA823" s="1645"/>
      <c r="AB823" s="1645"/>
      <c r="AC823" s="1046"/>
      <c r="AD823" s="1047"/>
      <c r="AE823" s="1645"/>
      <c r="AF823" s="1645"/>
      <c r="AG823" s="1645"/>
      <c r="AH823" s="1645"/>
      <c r="AI823" s="1645"/>
      <c r="AJ823" s="1645"/>
      <c r="AK823" s="1645"/>
      <c r="AL823" s="1645"/>
      <c r="AM823" s="1645"/>
      <c r="AN823" s="1645"/>
      <c r="AO823" s="1645"/>
      <c r="AP823" s="1645"/>
      <c r="AQ823" s="1645"/>
      <c r="AR823" s="1645"/>
      <c r="AS823" s="1645"/>
      <c r="AT823" s="1645"/>
      <c r="AU823" s="1645"/>
      <c r="AV823" s="1645"/>
      <c r="AW823" s="1645"/>
      <c r="AX823" s="1645"/>
      <c r="AY823" s="1645"/>
      <c r="AZ823" s="1645"/>
      <c r="BA823" s="1645"/>
      <c r="BB823" s="1645"/>
      <c r="BC823" s="1645"/>
      <c r="BD823" s="1645"/>
      <c r="BE823" s="1645"/>
      <c r="BF823" s="1645"/>
      <c r="BG823" s="1645"/>
      <c r="BH823" s="1645"/>
      <c r="BI823" s="1645"/>
      <c r="BJ823" s="1645"/>
      <c r="BK823" s="1645"/>
      <c r="BL823" s="1645"/>
      <c r="BM823" s="1645"/>
      <c r="BN823" s="1645"/>
      <c r="BO823" s="1645"/>
      <c r="BP823" s="1645"/>
      <c r="BQ823" s="1645"/>
      <c r="BR823" s="1645"/>
      <c r="BS823" s="1645"/>
      <c r="BT823" s="1645"/>
      <c r="BU823" s="1645"/>
      <c r="BV823" s="1645"/>
      <c r="BW823" s="1645"/>
      <c r="BX823" s="1645"/>
      <c r="BY823" s="1645"/>
      <c r="BZ823" s="1645"/>
      <c r="CA823" s="1645"/>
      <c r="CB823" s="1645"/>
      <c r="CC823" s="1645"/>
      <c r="CD823" s="1645"/>
      <c r="CE823" s="1645"/>
      <c r="CF823" s="1325"/>
    </row>
    <row customHeight="1" ht="15" hidden="1">
      <c r="A824" s="632" t="s">
        <v>408</v>
      </c>
      <c r="B824" s="633"/>
      <c r="C824" s="633" t="s">
        <v>22</v>
      </c>
      <c r="D824" s="2587" t="s">
        <v>1177</v>
      </c>
      <c r="E824" s="2386" t="s">
        <v>196</v>
      </c>
      <c r="F824" s="2387"/>
      <c r="G824" s="2388"/>
      <c r="H824" s="2392" t="str">
        <f>IF(A824="","",INDEX(DIFFERENTIATION_UNMERGE_VD,MATCH(A824,DIFFERENTIATION_ID_DIFF,0)))</f>
        <v>Производство тепловой энергии. Некомбинированная выработка</v>
      </c>
      <c r="I824" s="2392"/>
      <c r="J824" s="2392"/>
      <c r="K824" s="2392"/>
      <c r="L824" s="2392"/>
      <c r="M824" s="2392"/>
      <c r="N824" s="2392"/>
      <c r="O824" s="2392"/>
      <c r="P824" s="2392"/>
      <c r="Q824" s="2392"/>
      <c r="R824" s="2392"/>
      <c r="S824" s="728"/>
      <c r="T824" s="725"/>
      <c r="U824" s="634"/>
      <c r="V824" s="634"/>
      <c r="W824" s="635"/>
      <c r="X824" s="635"/>
      <c r="Y824" s="635"/>
      <c r="Z824" s="635"/>
      <c r="AA824" s="636"/>
      <c r="AB824" s="637"/>
      <c r="AC824" s="2384"/>
      <c r="AD824" s="638"/>
      <c r="AE824" s="639" t="s">
        <v>22</v>
      </c>
      <c r="AF824" s="639"/>
      <c r="AG824" s="640" t="s">
        <v>1082</v>
      </c>
      <c r="AH824" s="641">
        <v>3</v>
      </c>
      <c r="AI824" s="634"/>
      <c r="AJ824" s="634"/>
      <c r="AK824" s="634"/>
      <c r="AL824" s="634"/>
      <c r="AM824" s="634"/>
      <c r="AN824" s="634"/>
      <c r="AO824" s="634"/>
      <c r="AP824" s="634"/>
      <c r="AQ824" s="634"/>
      <c r="AR824" s="634"/>
      <c r="AS824" s="634"/>
      <c r="AT824" s="634"/>
      <c r="AU824" s="634"/>
      <c r="AV824" s="634"/>
      <c r="AW824" s="634"/>
      <c r="AX824" s="634"/>
      <c r="AY824" s="634"/>
      <c r="AZ824" s="634"/>
      <c r="BA824" s="634"/>
      <c r="BB824" s="634"/>
      <c r="BC824" s="634"/>
      <c r="BD824" s="634"/>
      <c r="BE824" s="634"/>
      <c r="BF824" s="634"/>
      <c r="BG824" s="634"/>
      <c r="BH824" s="634"/>
      <c r="BI824" s="634"/>
      <c r="BJ824" s="634"/>
      <c r="BK824" s="634"/>
      <c r="BL824" s="634"/>
      <c r="BM824" s="634"/>
      <c r="BN824" s="634"/>
      <c r="BO824" s="634"/>
      <c r="BP824" s="634"/>
      <c r="BQ824" s="634"/>
      <c r="BR824" s="634"/>
      <c r="BS824" s="634"/>
      <c r="BT824" s="634"/>
      <c r="BU824" s="634"/>
      <c r="BV824" s="635"/>
      <c r="BW824" s="635"/>
      <c r="BX824" s="635"/>
      <c r="BY824" s="635"/>
      <c r="BZ824" s="635"/>
      <c r="CA824" s="635"/>
      <c r="CB824" s="635"/>
      <c r="CC824" s="635"/>
      <c r="CD824" s="635"/>
      <c r="CE824" s="635"/>
      <c r="CF824" s="1859"/>
    </row>
    <row customHeight="1" ht="15" hidden="1">
      <c r="A825" s="632"/>
      <c r="B825" s="633"/>
      <c r="C825" s="633"/>
      <c r="D825" s="2588"/>
      <c r="E825" s="2386" t="s">
        <v>1037</v>
      </c>
      <c r="F825" s="2387"/>
      <c r="G825" s="2388"/>
      <c r="H825" s="2392" t="str">
        <f>IF(A824="","",INDEX(DIFFERENTIATION_UNMERGE_AREA,MATCH(A824,DIFFERENTIATION_ID_DIFF,0)))</f>
        <v>Территория 9</v>
      </c>
      <c r="I825" s="2392"/>
      <c r="J825" s="2392"/>
      <c r="K825" s="2392"/>
      <c r="L825" s="2392"/>
      <c r="M825" s="2392"/>
      <c r="N825" s="2392"/>
      <c r="O825" s="2392"/>
      <c r="P825" s="2392"/>
      <c r="Q825" s="2392"/>
      <c r="R825" s="2392"/>
      <c r="S825" s="728"/>
      <c r="T825" s="725"/>
      <c r="U825" s="634"/>
      <c r="V825" s="634"/>
      <c r="W825" s="635"/>
      <c r="X825" s="635"/>
      <c r="Y825" s="635"/>
      <c r="Z825" s="635"/>
      <c r="AA825" s="636"/>
      <c r="AB825" s="637"/>
      <c r="AC825" s="2384"/>
      <c r="AD825" s="638"/>
      <c r="AE825" s="639"/>
      <c r="AF825" s="639"/>
      <c r="AG825" s="640"/>
      <c r="AH825" s="641"/>
      <c r="AI825" s="634"/>
      <c r="AJ825" s="634"/>
      <c r="AK825" s="634"/>
      <c r="AL825" s="634"/>
      <c r="AM825" s="634"/>
      <c r="AN825" s="634"/>
      <c r="AO825" s="634"/>
      <c r="AP825" s="634"/>
      <c r="AQ825" s="634"/>
      <c r="AR825" s="634"/>
      <c r="AS825" s="634"/>
      <c r="AT825" s="634"/>
      <c r="AU825" s="634"/>
      <c r="AV825" s="634"/>
      <c r="AW825" s="634"/>
      <c r="AX825" s="634"/>
      <c r="AY825" s="634"/>
      <c r="AZ825" s="634"/>
      <c r="BA825" s="634"/>
      <c r="BB825" s="634"/>
      <c r="BC825" s="634"/>
      <c r="BD825" s="634"/>
      <c r="BE825" s="634"/>
      <c r="BF825" s="634"/>
      <c r="BG825" s="634"/>
      <c r="BH825" s="634"/>
      <c r="BI825" s="634"/>
      <c r="BJ825" s="634"/>
      <c r="BK825" s="634"/>
      <c r="BL825" s="634"/>
      <c r="BM825" s="634"/>
      <c r="BN825" s="634"/>
      <c r="BO825" s="634"/>
      <c r="BP825" s="634"/>
      <c r="BQ825" s="634"/>
      <c r="BR825" s="634"/>
      <c r="BS825" s="634"/>
      <c r="BT825" s="634"/>
      <c r="BU825" s="634"/>
      <c r="BV825" s="635"/>
      <c r="BW825" s="635"/>
      <c r="BX825" s="635"/>
      <c r="BY825" s="635"/>
      <c r="BZ825" s="635"/>
      <c r="CA825" s="635"/>
      <c r="CB825" s="635"/>
      <c r="CC825" s="635"/>
      <c r="CD825" s="635"/>
      <c r="CE825" s="635"/>
      <c r="CF825" s="1859"/>
    </row>
    <row customHeight="1" ht="15" hidden="1">
      <c r="A826" s="632"/>
      <c r="B826" s="633"/>
      <c r="C826" s="633"/>
      <c r="D826" s="2588"/>
      <c r="E826" s="2386" t="s">
        <v>1038</v>
      </c>
      <c r="F826" s="2387"/>
      <c r="G826" s="2388"/>
      <c r="H826" s="2392" t="str">
        <f>IF(A824="","",INDEX(DIFFERENTIATION_UNMERGE_SYSTEM,MATCH(A824,DIFFERENTIATION_ID_DIFF,0)))</f>
        <v>с. Дубовый Колок, ул. Центральная, 8а, котельная № 6-8</v>
      </c>
      <c r="I826" s="2392"/>
      <c r="J826" s="2392"/>
      <c r="K826" s="2392"/>
      <c r="L826" s="2392"/>
      <c r="M826" s="2392"/>
      <c r="N826" s="2392"/>
      <c r="O826" s="2392"/>
      <c r="P826" s="2392"/>
      <c r="Q826" s="2392"/>
      <c r="R826" s="2392"/>
      <c r="S826" s="728"/>
      <c r="T826" s="725"/>
      <c r="U826" s="634"/>
      <c r="V826" s="634"/>
      <c r="W826" s="635"/>
      <c r="X826" s="635"/>
      <c r="Y826" s="635"/>
      <c r="Z826" s="635"/>
      <c r="AA826" s="636"/>
      <c r="AB826" s="637"/>
      <c r="AC826" s="2384"/>
      <c r="AD826" s="638"/>
      <c r="AE826" s="639"/>
      <c r="AF826" s="639"/>
      <c r="AG826" s="640"/>
      <c r="AH826" s="641"/>
      <c r="AI826" s="634"/>
      <c r="AJ826" s="634"/>
      <c r="AK826" s="634"/>
      <c r="AL826" s="634"/>
      <c r="AM826" s="634"/>
      <c r="AN826" s="634"/>
      <c r="AO826" s="634"/>
      <c r="AP826" s="634"/>
      <c r="AQ826" s="634"/>
      <c r="AR826" s="634"/>
      <c r="AS826" s="634"/>
      <c r="AT826" s="634"/>
      <c r="AU826" s="634"/>
      <c r="AV826" s="634"/>
      <c r="AW826" s="634"/>
      <c r="AX826" s="634"/>
      <c r="AY826" s="634"/>
      <c r="AZ826" s="634"/>
      <c r="BA826" s="634"/>
      <c r="BB826" s="634"/>
      <c r="BC826" s="634"/>
      <c r="BD826" s="634"/>
      <c r="BE826" s="634"/>
      <c r="BF826" s="634"/>
      <c r="BG826" s="634"/>
      <c r="BH826" s="634"/>
      <c r="BI826" s="634"/>
      <c r="BJ826" s="634"/>
      <c r="BK826" s="634"/>
      <c r="BL826" s="634"/>
      <c r="BM826" s="634"/>
      <c r="BN826" s="634"/>
      <c r="BO826" s="634"/>
      <c r="BP826" s="634"/>
      <c r="BQ826" s="634"/>
      <c r="BR826" s="634"/>
      <c r="BS826" s="634"/>
      <c r="BT826" s="634"/>
      <c r="BU826" s="634"/>
      <c r="BV826" s="635"/>
      <c r="BW826" s="635"/>
      <c r="BX826" s="635"/>
      <c r="BY826" s="635"/>
      <c r="BZ826" s="635"/>
      <c r="CA826" s="635"/>
      <c r="CB826" s="635"/>
      <c r="CC826" s="635"/>
      <c r="CD826" s="635"/>
      <c r="CE826" s="635"/>
      <c r="CF826" s="1859"/>
    </row>
    <row customHeight="1" ht="24.75" hidden="1">
      <c r="A827" s="1815"/>
      <c r="B827" s="1169"/>
      <c r="C827" s="421"/>
      <c r="D827" s="2588"/>
      <c r="E827" s="2385" t="s">
        <v>1083</v>
      </c>
      <c r="F827" s="2385"/>
      <c r="G827" s="2385"/>
      <c r="H827" s="2385"/>
      <c r="I827" s="2385"/>
      <c r="J827" s="2385"/>
      <c r="K827" s="2385"/>
      <c r="L827" s="2385"/>
      <c r="M827" s="2385"/>
      <c r="N827" s="2385"/>
      <c r="O827" s="2385"/>
      <c r="P827" s="2385"/>
      <c r="Q827" s="567">
        <f>SUMIF(T828:T829,"i",Q828:Q829)</f>
        <v>0</v>
      </c>
      <c r="R827" s="1026"/>
      <c r="S827" s="1807" t="s">
        <v>1084</v>
      </c>
      <c r="T827" s="726" t="s">
        <v>1085</v>
      </c>
      <c r="U827" s="2383">
        <v>1</v>
      </c>
      <c r="V827" s="2383" t="s">
        <v>1048</v>
      </c>
      <c r="W827" s="1169"/>
      <c r="X827" s="1169"/>
      <c r="Y827" s="1169"/>
      <c r="Z827" s="1169"/>
      <c r="AA827" s="1645"/>
      <c r="AB827" s="1169"/>
      <c r="AC827" s="2384"/>
      <c r="AD827" s="638"/>
      <c r="AE827" s="1169"/>
      <c r="AF827" s="1169"/>
      <c r="AG827" s="1645"/>
      <c r="AH827" s="1645"/>
      <c r="AI827" s="1645"/>
      <c r="AJ827" s="1645"/>
      <c r="AK827" s="1645"/>
      <c r="AL827" s="1645"/>
      <c r="AM827" s="1645"/>
      <c r="AN827" s="1645"/>
      <c r="AO827" s="1645"/>
      <c r="AP827" s="1645"/>
      <c r="AQ827" s="1645"/>
      <c r="AR827" s="1645"/>
      <c r="AS827" s="1645"/>
      <c r="AT827" s="1645"/>
      <c r="AU827" s="1645"/>
      <c r="AV827" s="1645"/>
      <c r="AW827" s="1645"/>
      <c r="AX827" s="1645"/>
      <c r="AY827" s="1645"/>
      <c r="AZ827" s="1645"/>
      <c r="BA827" s="1645"/>
      <c r="BB827" s="1645"/>
      <c r="BC827" s="1645"/>
      <c r="BD827" s="1645"/>
      <c r="BE827" s="1645"/>
      <c r="BF827" s="1645"/>
      <c r="BG827" s="1645"/>
      <c r="BH827" s="1645"/>
      <c r="BI827" s="1645"/>
      <c r="BJ827" s="1645"/>
      <c r="BK827" s="1645"/>
      <c r="BL827" s="1645"/>
      <c r="BM827" s="1645"/>
      <c r="BN827" s="1645"/>
      <c r="BO827" s="1645"/>
      <c r="BP827" s="1645"/>
      <c r="BQ827" s="1645"/>
      <c r="BR827" s="1645"/>
      <c r="BS827" s="1645"/>
      <c r="BT827" s="1645"/>
      <c r="BU827" s="1645"/>
      <c r="BV827" s="1169"/>
      <c r="BW827" s="1169"/>
      <c r="BX827" s="1169"/>
      <c r="BY827" s="1169"/>
      <c r="BZ827" s="1169"/>
      <c r="CA827" s="1169"/>
      <c r="CB827" s="1169"/>
      <c r="CC827" s="1169"/>
      <c r="CD827" s="1169"/>
      <c r="CE827" s="1169"/>
      <c r="CF827" s="1859"/>
    </row>
    <row customHeight="1" ht="11.25" hidden="1">
      <c r="A828" s="1802"/>
      <c r="B828" s="1645"/>
      <c r="C828" s="1645"/>
      <c r="D828" s="2588"/>
      <c r="E828" s="644"/>
      <c r="F828" s="644">
        <v>0</v>
      </c>
      <c r="G828" s="644"/>
      <c r="H828" s="644"/>
      <c r="I828" s="644"/>
      <c r="J828" s="644"/>
      <c r="K828" s="644"/>
      <c r="L828" s="644"/>
      <c r="M828" s="644"/>
      <c r="N828" s="644"/>
      <c r="O828" s="644"/>
      <c r="P828" s="644"/>
      <c r="Q828" s="644"/>
      <c r="R828" s="644"/>
      <c r="S828" s="645"/>
      <c r="T828" s="727"/>
      <c r="U828" s="2383"/>
      <c r="V828" s="2383"/>
      <c r="W828" s="1645"/>
      <c r="X828" s="1645"/>
      <c r="Y828" s="1645"/>
      <c r="Z828" s="1645"/>
      <c r="AA828" s="1645"/>
      <c r="AB828" s="1169"/>
      <c r="AC828" s="2384"/>
      <c r="AD828" s="638"/>
      <c r="AE828" s="1169"/>
      <c r="AF828" s="1169"/>
      <c r="AG828" s="1645"/>
      <c r="AH828" s="1645"/>
      <c r="AI828" s="1645"/>
      <c r="AJ828" s="1645"/>
      <c r="AK828" s="1645"/>
      <c r="AL828" s="1645"/>
      <c r="AM828" s="1645"/>
      <c r="AN828" s="1645"/>
      <c r="AO828" s="1645"/>
      <c r="AP828" s="1645"/>
      <c r="AQ828" s="1645"/>
      <c r="AR828" s="1645"/>
      <c r="AS828" s="1645"/>
      <c r="AT828" s="1645"/>
      <c r="AU828" s="1645"/>
      <c r="AV828" s="1645"/>
      <c r="AW828" s="1645"/>
      <c r="AX828" s="1645"/>
      <c r="AY828" s="1645"/>
      <c r="AZ828" s="1645"/>
      <c r="BA828" s="1645"/>
      <c r="BB828" s="1645"/>
      <c r="BC828" s="1645"/>
      <c r="BD828" s="1645"/>
      <c r="BE828" s="1645"/>
      <c r="BF828" s="1645"/>
      <c r="BG828" s="1645"/>
      <c r="BH828" s="1645"/>
      <c r="BI828" s="1645"/>
      <c r="BJ828" s="1645"/>
      <c r="BK828" s="1645"/>
      <c r="BL828" s="1645"/>
      <c r="BM828" s="1645"/>
      <c r="BN828" s="1645"/>
      <c r="BO828" s="1645"/>
      <c r="BP828" s="1645"/>
      <c r="BQ828" s="1645"/>
      <c r="BR828" s="1645"/>
      <c r="BS828" s="1645"/>
      <c r="BT828" s="1645"/>
      <c r="BU828" s="1645"/>
      <c r="BV828" s="1645"/>
      <c r="BW828" s="1645"/>
      <c r="BX828" s="1645"/>
      <c r="BY828" s="1645"/>
      <c r="BZ828" s="1645"/>
      <c r="CA828" s="1645"/>
      <c r="CB828" s="1645"/>
      <c r="CC828" s="1645"/>
      <c r="CD828" s="1645"/>
      <c r="CE828" s="1645"/>
      <c r="CF828" s="1859"/>
    </row>
    <row customHeight="1" ht="11.25" hidden="1">
      <c r="A829" s="1815"/>
      <c r="B829" s="1169"/>
      <c r="C829" s="421"/>
      <c r="D829" s="2588"/>
      <c r="E829" s="658" t="s">
        <v>22</v>
      </c>
      <c r="F829" s="1177" t="s">
        <v>22</v>
      </c>
      <c r="G829" s="1177" t="s">
        <v>1088</v>
      </c>
      <c r="H829" s="660" t="s">
        <v>22</v>
      </c>
      <c r="I829" s="660"/>
      <c r="J829" s="660"/>
      <c r="K829" s="660"/>
      <c r="L829" s="660"/>
      <c r="M829" s="660"/>
      <c r="N829" s="660"/>
      <c r="O829" s="660"/>
      <c r="P829" s="660"/>
      <c r="Q829" s="660"/>
      <c r="R829" s="661"/>
      <c r="S829" s="662"/>
      <c r="T829" s="727"/>
      <c r="U829" s="2383"/>
      <c r="V829" s="2383"/>
      <c r="W829" s="1169"/>
      <c r="X829" s="1169"/>
      <c r="Y829" s="1169"/>
      <c r="Z829" s="1169"/>
      <c r="AA829" s="1645"/>
      <c r="AB829" s="1169"/>
      <c r="AC829" s="2384"/>
      <c r="AD829" s="638"/>
      <c r="AE829" s="1169"/>
      <c r="AF829" s="1169"/>
      <c r="AG829" s="1645"/>
      <c r="AH829" s="1645"/>
      <c r="AI829" s="1645"/>
      <c r="AJ829" s="1645"/>
      <c r="AK829" s="1645"/>
      <c r="AL829" s="1645"/>
      <c r="AM829" s="1645"/>
      <c r="AN829" s="1645"/>
      <c r="AO829" s="1645"/>
      <c r="AP829" s="1645"/>
      <c r="AQ829" s="1645"/>
      <c r="AR829" s="1645"/>
      <c r="AS829" s="1645"/>
      <c r="AT829" s="1645"/>
      <c r="AU829" s="1645"/>
      <c r="AV829" s="1645"/>
      <c r="AW829" s="1645"/>
      <c r="AX829" s="1645"/>
      <c r="AY829" s="1645"/>
      <c r="AZ829" s="1645"/>
      <c r="BA829" s="1645"/>
      <c r="BB829" s="1645"/>
      <c r="BC829" s="1645"/>
      <c r="BD829" s="1645"/>
      <c r="BE829" s="1645"/>
      <c r="BF829" s="1645"/>
      <c r="BG829" s="1645"/>
      <c r="BH829" s="1645"/>
      <c r="BI829" s="1645"/>
      <c r="BJ829" s="1645"/>
      <c r="BK829" s="1645"/>
      <c r="BL829" s="1645"/>
      <c r="BM829" s="1645"/>
      <c r="BN829" s="1645"/>
      <c r="BO829" s="1645"/>
      <c r="BP829" s="1645"/>
      <c r="BQ829" s="1645"/>
      <c r="BR829" s="1645"/>
      <c r="BS829" s="1645"/>
      <c r="BT829" s="1645"/>
      <c r="BU829" s="1645"/>
      <c r="BV829" s="1169"/>
      <c r="BW829" s="1169"/>
      <c r="BX829" s="1169"/>
      <c r="BY829" s="1169"/>
      <c r="BZ829" s="1169"/>
      <c r="CA829" s="1169"/>
      <c r="CB829" s="1169"/>
      <c r="CC829" s="1169"/>
      <c r="CD829" s="1169"/>
      <c r="CE829" s="1169"/>
      <c r="CF829" s="1859"/>
    </row>
    <row customHeight="1" ht="5.25" hidden="1">
      <c r="A830" s="1802"/>
      <c r="B830" s="1645"/>
      <c r="C830" s="1645"/>
      <c r="D830" s="2588"/>
      <c r="E830" s="1048"/>
      <c r="F830" s="1048"/>
      <c r="G830" s="1048"/>
      <c r="H830" s="1048"/>
      <c r="I830" s="1048"/>
      <c r="J830" s="1048"/>
      <c r="K830" s="1048"/>
      <c r="L830" s="1048"/>
      <c r="M830" s="1048"/>
      <c r="N830" s="1048"/>
      <c r="O830" s="1048"/>
      <c r="P830" s="1048"/>
      <c r="Q830" s="1049"/>
      <c r="R830" s="1050"/>
      <c r="S830" s="1051"/>
      <c r="T830" s="726" t="s">
        <v>1085</v>
      </c>
      <c r="U830" s="2383">
        <v>1</v>
      </c>
      <c r="V830" s="2383" t="s">
        <v>1048</v>
      </c>
      <c r="W830" s="1645"/>
      <c r="X830" s="1645"/>
      <c r="Y830" s="1645"/>
      <c r="Z830" s="1645"/>
      <c r="AA830" s="1645"/>
      <c r="AB830" s="1645"/>
      <c r="AC830" s="1046"/>
      <c r="AD830" s="1047"/>
      <c r="AE830" s="1645"/>
      <c r="AF830" s="1645"/>
      <c r="AG830" s="1645"/>
      <c r="AH830" s="1645"/>
      <c r="AI830" s="1645"/>
      <c r="AJ830" s="1645"/>
      <c r="AK830" s="1645"/>
      <c r="AL830" s="1645"/>
      <c r="AM830" s="1645"/>
      <c r="AN830" s="1645"/>
      <c r="AO830" s="1645"/>
      <c r="AP830" s="1645"/>
      <c r="AQ830" s="1645"/>
      <c r="AR830" s="1645"/>
      <c r="AS830" s="1645"/>
      <c r="AT830" s="1645"/>
      <c r="AU830" s="1645"/>
      <c r="AV830" s="1645"/>
      <c r="AW830" s="1645"/>
      <c r="AX830" s="1645"/>
      <c r="AY830" s="1645"/>
      <c r="AZ830" s="1645"/>
      <c r="BA830" s="1645"/>
      <c r="BB830" s="1645"/>
      <c r="BC830" s="1645"/>
      <c r="BD830" s="1645"/>
      <c r="BE830" s="1645"/>
      <c r="BF830" s="1645"/>
      <c r="BG830" s="1645"/>
      <c r="BH830" s="1645"/>
      <c r="BI830" s="1645"/>
      <c r="BJ830" s="1645"/>
      <c r="BK830" s="1645"/>
      <c r="BL830" s="1645"/>
      <c r="BM830" s="1645"/>
      <c r="BN830" s="1645"/>
      <c r="BO830" s="1645"/>
      <c r="BP830" s="1645"/>
      <c r="BQ830" s="1645"/>
      <c r="BR830" s="1645"/>
      <c r="BS830" s="1645"/>
      <c r="BT830" s="1645"/>
      <c r="BU830" s="1645"/>
      <c r="BV830" s="1645"/>
      <c r="BW830" s="1645"/>
      <c r="BX830" s="1645"/>
      <c r="BY830" s="1645"/>
      <c r="BZ830" s="1645"/>
      <c r="CA830" s="1645"/>
      <c r="CB830" s="1645"/>
      <c r="CC830" s="1645"/>
      <c r="CD830" s="1645"/>
      <c r="CE830" s="1645"/>
      <c r="CF830" s="1325"/>
    </row>
    <row customHeight="1" ht="5.25" hidden="1">
      <c r="A831" s="1802"/>
      <c r="B831" s="1645"/>
      <c r="C831" s="1645"/>
      <c r="D831" s="2588"/>
      <c r="E831" s="644"/>
      <c r="F831" s="644"/>
      <c r="G831" s="644"/>
      <c r="H831" s="644"/>
      <c r="I831" s="644"/>
      <c r="J831" s="644"/>
      <c r="K831" s="644"/>
      <c r="L831" s="644"/>
      <c r="M831" s="644"/>
      <c r="N831" s="644"/>
      <c r="O831" s="644"/>
      <c r="P831" s="644"/>
      <c r="Q831" s="644"/>
      <c r="R831" s="644"/>
      <c r="S831" s="645"/>
      <c r="T831" s="727"/>
      <c r="U831" s="2383"/>
      <c r="V831" s="2383"/>
      <c r="W831" s="1645"/>
      <c r="X831" s="1645"/>
      <c r="Y831" s="1645"/>
      <c r="Z831" s="1645"/>
      <c r="AA831" s="1645"/>
      <c r="AB831" s="1645"/>
      <c r="AC831" s="1046"/>
      <c r="AD831" s="1047"/>
      <c r="AE831" s="1645"/>
      <c r="AF831" s="1645"/>
      <c r="AG831" s="1645"/>
      <c r="AH831" s="1645"/>
      <c r="AI831" s="1645"/>
      <c r="AJ831" s="1645"/>
      <c r="AK831" s="1645"/>
      <c r="AL831" s="1645"/>
      <c r="AM831" s="1645"/>
      <c r="AN831" s="1645"/>
      <c r="AO831" s="1645"/>
      <c r="AP831" s="1645"/>
      <c r="AQ831" s="1645"/>
      <c r="AR831" s="1645"/>
      <c r="AS831" s="1645"/>
      <c r="AT831" s="1645"/>
      <c r="AU831" s="1645"/>
      <c r="AV831" s="1645"/>
      <c r="AW831" s="1645"/>
      <c r="AX831" s="1645"/>
      <c r="AY831" s="1645"/>
      <c r="AZ831" s="1645"/>
      <c r="BA831" s="1645"/>
      <c r="BB831" s="1645"/>
      <c r="BC831" s="1645"/>
      <c r="BD831" s="1645"/>
      <c r="BE831" s="1645"/>
      <c r="BF831" s="1645"/>
      <c r="BG831" s="1645"/>
      <c r="BH831" s="1645"/>
      <c r="BI831" s="1645"/>
      <c r="BJ831" s="1645"/>
      <c r="BK831" s="1645"/>
      <c r="BL831" s="1645"/>
      <c r="BM831" s="1645"/>
      <c r="BN831" s="1645"/>
      <c r="BO831" s="1645"/>
      <c r="BP831" s="1645"/>
      <c r="BQ831" s="1645"/>
      <c r="BR831" s="1645"/>
      <c r="BS831" s="1645"/>
      <c r="BT831" s="1645"/>
      <c r="BU831" s="1645"/>
      <c r="BV831" s="1645"/>
      <c r="BW831" s="1645"/>
      <c r="BX831" s="1645"/>
      <c r="BY831" s="1645"/>
      <c r="BZ831" s="1645"/>
      <c r="CA831" s="1645"/>
      <c r="CB831" s="1645"/>
      <c r="CC831" s="1645"/>
      <c r="CD831" s="1645"/>
      <c r="CE831" s="1645"/>
      <c r="CF831" s="1325"/>
    </row>
    <row customHeight="1" ht="5.25" hidden="1">
      <c r="A832" s="1802"/>
      <c r="B832" s="1645"/>
      <c r="C832" s="1645"/>
      <c r="D832" s="2589"/>
      <c r="E832" s="1052"/>
      <c r="F832" s="1053"/>
      <c r="G832" s="1053"/>
      <c r="H832" s="1054"/>
      <c r="I832" s="1054"/>
      <c r="J832" s="1054"/>
      <c r="K832" s="1054"/>
      <c r="L832" s="1054"/>
      <c r="M832" s="1054"/>
      <c r="N832" s="1054"/>
      <c r="O832" s="1054"/>
      <c r="P832" s="1054"/>
      <c r="Q832" s="1054"/>
      <c r="R832" s="955"/>
      <c r="S832" s="1055"/>
      <c r="T832" s="727"/>
      <c r="U832" s="2383"/>
      <c r="V832" s="2383"/>
      <c r="W832" s="1645"/>
      <c r="X832" s="1645"/>
      <c r="Y832" s="1645"/>
      <c r="Z832" s="1645"/>
      <c r="AA832" s="1645"/>
      <c r="AB832" s="1645"/>
      <c r="AC832" s="1046"/>
      <c r="AD832" s="1047"/>
      <c r="AE832" s="1645"/>
      <c r="AF832" s="1645"/>
      <c r="AG832" s="1645"/>
      <c r="AH832" s="1645"/>
      <c r="AI832" s="1645"/>
      <c r="AJ832" s="1645"/>
      <c r="AK832" s="1645"/>
      <c r="AL832" s="1645"/>
      <c r="AM832" s="1645"/>
      <c r="AN832" s="1645"/>
      <c r="AO832" s="1645"/>
      <c r="AP832" s="1645"/>
      <c r="AQ832" s="1645"/>
      <c r="AR832" s="1645"/>
      <c r="AS832" s="1645"/>
      <c r="AT832" s="1645"/>
      <c r="AU832" s="1645"/>
      <c r="AV832" s="1645"/>
      <c r="AW832" s="1645"/>
      <c r="AX832" s="1645"/>
      <c r="AY832" s="1645"/>
      <c r="AZ832" s="1645"/>
      <c r="BA832" s="1645"/>
      <c r="BB832" s="1645"/>
      <c r="BC832" s="1645"/>
      <c r="BD832" s="1645"/>
      <c r="BE832" s="1645"/>
      <c r="BF832" s="1645"/>
      <c r="BG832" s="1645"/>
      <c r="BH832" s="1645"/>
      <c r="BI832" s="1645"/>
      <c r="BJ832" s="1645"/>
      <c r="BK832" s="1645"/>
      <c r="BL832" s="1645"/>
      <c r="BM832" s="1645"/>
      <c r="BN832" s="1645"/>
      <c r="BO832" s="1645"/>
      <c r="BP832" s="1645"/>
      <c r="BQ832" s="1645"/>
      <c r="BR832" s="1645"/>
      <c r="BS832" s="1645"/>
      <c r="BT832" s="1645"/>
      <c r="BU832" s="1645"/>
      <c r="BV832" s="1645"/>
      <c r="BW832" s="1645"/>
      <c r="BX832" s="1645"/>
      <c r="BY832" s="1645"/>
      <c r="BZ832" s="1645"/>
      <c r="CA832" s="1645"/>
      <c r="CB832" s="1645"/>
      <c r="CC832" s="1645"/>
      <c r="CD832" s="1645"/>
      <c r="CE832" s="1645"/>
      <c r="CF832" s="1325"/>
    </row>
    <row customHeight="1" ht="15" hidden="1">
      <c r="A833" s="632" t="s">
        <v>410</v>
      </c>
      <c r="B833" s="633"/>
      <c r="C833" s="633" t="s">
        <v>22</v>
      </c>
      <c r="D833" s="2587" t="s">
        <v>1178</v>
      </c>
      <c r="E833" s="2386" t="s">
        <v>196</v>
      </c>
      <c r="F833" s="2387"/>
      <c r="G833" s="2388"/>
      <c r="H833" s="2392" t="str">
        <f>IF(A833="","",INDEX(DIFFERENTIATION_UNMERGE_VD,MATCH(A833,DIFFERENTIATION_ID_DIFF,0)))</f>
        <v>Производство тепловой энергии. Некомбинированная выработка</v>
      </c>
      <c r="I833" s="2392"/>
      <c r="J833" s="2392"/>
      <c r="K833" s="2392"/>
      <c r="L833" s="2392"/>
      <c r="M833" s="2392"/>
      <c r="N833" s="2392"/>
      <c r="O833" s="2392"/>
      <c r="P833" s="2392"/>
      <c r="Q833" s="2392"/>
      <c r="R833" s="2392"/>
      <c r="S833" s="728"/>
      <c r="T833" s="725"/>
      <c r="U833" s="634"/>
      <c r="V833" s="634"/>
      <c r="W833" s="635"/>
      <c r="X833" s="635"/>
      <c r="Y833" s="635"/>
      <c r="Z833" s="635"/>
      <c r="AA833" s="636"/>
      <c r="AB833" s="637"/>
      <c r="AC833" s="2384"/>
      <c r="AD833" s="638"/>
      <c r="AE833" s="639" t="s">
        <v>22</v>
      </c>
      <c r="AF833" s="639"/>
      <c r="AG833" s="640" t="s">
        <v>1082</v>
      </c>
      <c r="AH833" s="641">
        <v>3</v>
      </c>
      <c r="AI833" s="634"/>
      <c r="AJ833" s="634"/>
      <c r="AK833" s="634"/>
      <c r="AL833" s="634"/>
      <c r="AM833" s="634"/>
      <c r="AN833" s="634"/>
      <c r="AO833" s="634"/>
      <c r="AP833" s="634"/>
      <c r="AQ833" s="634"/>
      <c r="AR833" s="634"/>
      <c r="AS833" s="634"/>
      <c r="AT833" s="634"/>
      <c r="AU833" s="634"/>
      <c r="AV833" s="634"/>
      <c r="AW833" s="634"/>
      <c r="AX833" s="634"/>
      <c r="AY833" s="634"/>
      <c r="AZ833" s="634"/>
      <c r="BA833" s="634"/>
      <c r="BB833" s="634"/>
      <c r="BC833" s="634"/>
      <c r="BD833" s="634"/>
      <c r="BE833" s="634"/>
      <c r="BF833" s="634"/>
      <c r="BG833" s="634"/>
      <c r="BH833" s="634"/>
      <c r="BI833" s="634"/>
      <c r="BJ833" s="634"/>
      <c r="BK833" s="634"/>
      <c r="BL833" s="634"/>
      <c r="BM833" s="634"/>
      <c r="BN833" s="634"/>
      <c r="BO833" s="634"/>
      <c r="BP833" s="634"/>
      <c r="BQ833" s="634"/>
      <c r="BR833" s="634"/>
      <c r="BS833" s="634"/>
      <c r="BT833" s="634"/>
      <c r="BU833" s="634"/>
      <c r="BV833" s="635"/>
      <c r="BW833" s="635"/>
      <c r="BX833" s="635"/>
      <c r="BY833" s="635"/>
      <c r="BZ833" s="635"/>
      <c r="CA833" s="635"/>
      <c r="CB833" s="635"/>
      <c r="CC833" s="635"/>
      <c r="CD833" s="635"/>
      <c r="CE833" s="635"/>
      <c r="CF833" s="1859"/>
    </row>
    <row customHeight="1" ht="15" hidden="1">
      <c r="A834" s="632"/>
      <c r="B834" s="633"/>
      <c r="C834" s="633"/>
      <c r="D834" s="2588"/>
      <c r="E834" s="2386" t="s">
        <v>1037</v>
      </c>
      <c r="F834" s="2387"/>
      <c r="G834" s="2388"/>
      <c r="H834" s="2392" t="str">
        <f>IF(A833="","",INDEX(DIFFERENTIATION_UNMERGE_AREA,MATCH(A833,DIFFERENTIATION_ID_DIFF,0)))</f>
        <v>Территория 9</v>
      </c>
      <c r="I834" s="2392"/>
      <c r="J834" s="2392"/>
      <c r="K834" s="2392"/>
      <c r="L834" s="2392"/>
      <c r="M834" s="2392"/>
      <c r="N834" s="2392"/>
      <c r="O834" s="2392"/>
      <c r="P834" s="2392"/>
      <c r="Q834" s="2392"/>
      <c r="R834" s="2392"/>
      <c r="S834" s="728"/>
      <c r="T834" s="725"/>
      <c r="U834" s="634"/>
      <c r="V834" s="634"/>
      <c r="W834" s="635"/>
      <c r="X834" s="635"/>
      <c r="Y834" s="635"/>
      <c r="Z834" s="635"/>
      <c r="AA834" s="636"/>
      <c r="AB834" s="637"/>
      <c r="AC834" s="2384"/>
      <c r="AD834" s="638"/>
      <c r="AE834" s="639"/>
      <c r="AF834" s="639"/>
      <c r="AG834" s="640"/>
      <c r="AH834" s="641"/>
      <c r="AI834" s="634"/>
      <c r="AJ834" s="634"/>
      <c r="AK834" s="634"/>
      <c r="AL834" s="634"/>
      <c r="AM834" s="634"/>
      <c r="AN834" s="634"/>
      <c r="AO834" s="634"/>
      <c r="AP834" s="634"/>
      <c r="AQ834" s="634"/>
      <c r="AR834" s="634"/>
      <c r="AS834" s="634"/>
      <c r="AT834" s="634"/>
      <c r="AU834" s="634"/>
      <c r="AV834" s="634"/>
      <c r="AW834" s="634"/>
      <c r="AX834" s="634"/>
      <c r="AY834" s="634"/>
      <c r="AZ834" s="634"/>
      <c r="BA834" s="634"/>
      <c r="BB834" s="634"/>
      <c r="BC834" s="634"/>
      <c r="BD834" s="634"/>
      <c r="BE834" s="634"/>
      <c r="BF834" s="634"/>
      <c r="BG834" s="634"/>
      <c r="BH834" s="634"/>
      <c r="BI834" s="634"/>
      <c r="BJ834" s="634"/>
      <c r="BK834" s="634"/>
      <c r="BL834" s="634"/>
      <c r="BM834" s="634"/>
      <c r="BN834" s="634"/>
      <c r="BO834" s="634"/>
      <c r="BP834" s="634"/>
      <c r="BQ834" s="634"/>
      <c r="BR834" s="634"/>
      <c r="BS834" s="634"/>
      <c r="BT834" s="634"/>
      <c r="BU834" s="634"/>
      <c r="BV834" s="635"/>
      <c r="BW834" s="635"/>
      <c r="BX834" s="635"/>
      <c r="BY834" s="635"/>
      <c r="BZ834" s="635"/>
      <c r="CA834" s="635"/>
      <c r="CB834" s="635"/>
      <c r="CC834" s="635"/>
      <c r="CD834" s="635"/>
      <c r="CE834" s="635"/>
      <c r="CF834" s="1859"/>
    </row>
    <row customHeight="1" ht="15" hidden="1">
      <c r="A835" s="632"/>
      <c r="B835" s="633"/>
      <c r="C835" s="633"/>
      <c r="D835" s="2588"/>
      <c r="E835" s="2386" t="s">
        <v>1038</v>
      </c>
      <c r="F835" s="2387"/>
      <c r="G835" s="2388"/>
      <c r="H835" s="2392" t="str">
        <f>IF(A833="","",INDEX(DIFFERENTIATION_UNMERGE_SYSTEM,MATCH(A833,DIFFERENTIATION_ID_DIFF,0)))</f>
        <v>с. Семеновка, ул. Советская, 2б, котельная № 6-9</v>
      </c>
      <c r="I835" s="2392"/>
      <c r="J835" s="2392"/>
      <c r="K835" s="2392"/>
      <c r="L835" s="2392"/>
      <c r="M835" s="2392"/>
      <c r="N835" s="2392"/>
      <c r="O835" s="2392"/>
      <c r="P835" s="2392"/>
      <c r="Q835" s="2392"/>
      <c r="R835" s="2392"/>
      <c r="S835" s="728"/>
      <c r="T835" s="725"/>
      <c r="U835" s="634"/>
      <c r="V835" s="634"/>
      <c r="W835" s="635"/>
      <c r="X835" s="635"/>
      <c r="Y835" s="635"/>
      <c r="Z835" s="635"/>
      <c r="AA835" s="636"/>
      <c r="AB835" s="637"/>
      <c r="AC835" s="2384"/>
      <c r="AD835" s="638"/>
      <c r="AE835" s="639"/>
      <c r="AF835" s="639"/>
      <c r="AG835" s="640"/>
      <c r="AH835" s="641"/>
      <c r="AI835" s="634"/>
      <c r="AJ835" s="634"/>
      <c r="AK835" s="634"/>
      <c r="AL835" s="634"/>
      <c r="AM835" s="634"/>
      <c r="AN835" s="634"/>
      <c r="AO835" s="634"/>
      <c r="AP835" s="634"/>
      <c r="AQ835" s="634"/>
      <c r="AR835" s="634"/>
      <c r="AS835" s="634"/>
      <c r="AT835" s="634"/>
      <c r="AU835" s="634"/>
      <c r="AV835" s="634"/>
      <c r="AW835" s="634"/>
      <c r="AX835" s="634"/>
      <c r="AY835" s="634"/>
      <c r="AZ835" s="634"/>
      <c r="BA835" s="634"/>
      <c r="BB835" s="634"/>
      <c r="BC835" s="634"/>
      <c r="BD835" s="634"/>
      <c r="BE835" s="634"/>
      <c r="BF835" s="634"/>
      <c r="BG835" s="634"/>
      <c r="BH835" s="634"/>
      <c r="BI835" s="634"/>
      <c r="BJ835" s="634"/>
      <c r="BK835" s="634"/>
      <c r="BL835" s="634"/>
      <c r="BM835" s="634"/>
      <c r="BN835" s="634"/>
      <c r="BO835" s="634"/>
      <c r="BP835" s="634"/>
      <c r="BQ835" s="634"/>
      <c r="BR835" s="634"/>
      <c r="BS835" s="634"/>
      <c r="BT835" s="634"/>
      <c r="BU835" s="634"/>
      <c r="BV835" s="635"/>
      <c r="BW835" s="635"/>
      <c r="BX835" s="635"/>
      <c r="BY835" s="635"/>
      <c r="BZ835" s="635"/>
      <c r="CA835" s="635"/>
      <c r="CB835" s="635"/>
      <c r="CC835" s="635"/>
      <c r="CD835" s="635"/>
      <c r="CE835" s="635"/>
      <c r="CF835" s="1859"/>
    </row>
    <row customHeight="1" ht="24.75" hidden="1">
      <c r="A836" s="1815"/>
      <c r="B836" s="1169"/>
      <c r="C836" s="421"/>
      <c r="D836" s="2588"/>
      <c r="E836" s="2385" t="s">
        <v>1083</v>
      </c>
      <c r="F836" s="2385"/>
      <c r="G836" s="2385"/>
      <c r="H836" s="2385"/>
      <c r="I836" s="2385"/>
      <c r="J836" s="2385"/>
      <c r="K836" s="2385"/>
      <c r="L836" s="2385"/>
      <c r="M836" s="2385"/>
      <c r="N836" s="2385"/>
      <c r="O836" s="2385"/>
      <c r="P836" s="2385"/>
      <c r="Q836" s="567">
        <f>SUMIF(T837:T838,"i",Q837:Q838)</f>
        <v>0</v>
      </c>
      <c r="R836" s="1026"/>
      <c r="S836" s="1807" t="s">
        <v>1084</v>
      </c>
      <c r="T836" s="726" t="s">
        <v>1085</v>
      </c>
      <c r="U836" s="2383">
        <v>1</v>
      </c>
      <c r="V836" s="2383" t="s">
        <v>1048</v>
      </c>
      <c r="W836" s="1169"/>
      <c r="X836" s="1169"/>
      <c r="Y836" s="1169"/>
      <c r="Z836" s="1169"/>
      <c r="AA836" s="1645"/>
      <c r="AB836" s="1169"/>
      <c r="AC836" s="2384"/>
      <c r="AD836" s="638"/>
      <c r="AE836" s="1169"/>
      <c r="AF836" s="1169"/>
      <c r="AG836" s="1645"/>
      <c r="AH836" s="1645"/>
      <c r="AI836" s="1645"/>
      <c r="AJ836" s="1645"/>
      <c r="AK836" s="1645"/>
      <c r="AL836" s="1645"/>
      <c r="AM836" s="1645"/>
      <c r="AN836" s="1645"/>
      <c r="AO836" s="1645"/>
      <c r="AP836" s="1645"/>
      <c r="AQ836" s="1645"/>
      <c r="AR836" s="1645"/>
      <c r="AS836" s="1645"/>
      <c r="AT836" s="1645"/>
      <c r="AU836" s="1645"/>
      <c r="AV836" s="1645"/>
      <c r="AW836" s="1645"/>
      <c r="AX836" s="1645"/>
      <c r="AY836" s="1645"/>
      <c r="AZ836" s="1645"/>
      <c r="BA836" s="1645"/>
      <c r="BB836" s="1645"/>
      <c r="BC836" s="1645"/>
      <c r="BD836" s="1645"/>
      <c r="BE836" s="1645"/>
      <c r="BF836" s="1645"/>
      <c r="BG836" s="1645"/>
      <c r="BH836" s="1645"/>
      <c r="BI836" s="1645"/>
      <c r="BJ836" s="1645"/>
      <c r="BK836" s="1645"/>
      <c r="BL836" s="1645"/>
      <c r="BM836" s="1645"/>
      <c r="BN836" s="1645"/>
      <c r="BO836" s="1645"/>
      <c r="BP836" s="1645"/>
      <c r="BQ836" s="1645"/>
      <c r="BR836" s="1645"/>
      <c r="BS836" s="1645"/>
      <c r="BT836" s="1645"/>
      <c r="BU836" s="1645"/>
      <c r="BV836" s="1169"/>
      <c r="BW836" s="1169"/>
      <c r="BX836" s="1169"/>
      <c r="BY836" s="1169"/>
      <c r="BZ836" s="1169"/>
      <c r="CA836" s="1169"/>
      <c r="CB836" s="1169"/>
      <c r="CC836" s="1169"/>
      <c r="CD836" s="1169"/>
      <c r="CE836" s="1169"/>
      <c r="CF836" s="1859"/>
    </row>
    <row customHeight="1" ht="11.25" hidden="1">
      <c r="A837" s="1802"/>
      <c r="B837" s="1645"/>
      <c r="C837" s="1645"/>
      <c r="D837" s="2588"/>
      <c r="E837" s="644"/>
      <c r="F837" s="644">
        <v>0</v>
      </c>
      <c r="G837" s="644"/>
      <c r="H837" s="644"/>
      <c r="I837" s="644"/>
      <c r="J837" s="644"/>
      <c r="K837" s="644"/>
      <c r="L837" s="644"/>
      <c r="M837" s="644"/>
      <c r="N837" s="644"/>
      <c r="O837" s="644"/>
      <c r="P837" s="644"/>
      <c r="Q837" s="644"/>
      <c r="R837" s="644"/>
      <c r="S837" s="645"/>
      <c r="T837" s="727"/>
      <c r="U837" s="2383"/>
      <c r="V837" s="2383"/>
      <c r="W837" s="1645"/>
      <c r="X837" s="1645"/>
      <c r="Y837" s="1645"/>
      <c r="Z837" s="1645"/>
      <c r="AA837" s="1645"/>
      <c r="AB837" s="1169"/>
      <c r="AC837" s="2384"/>
      <c r="AD837" s="638"/>
      <c r="AE837" s="1169"/>
      <c r="AF837" s="1169"/>
      <c r="AG837" s="1645"/>
      <c r="AH837" s="1645"/>
      <c r="AI837" s="1645"/>
      <c r="AJ837" s="1645"/>
      <c r="AK837" s="1645"/>
      <c r="AL837" s="1645"/>
      <c r="AM837" s="1645"/>
      <c r="AN837" s="1645"/>
      <c r="AO837" s="1645"/>
      <c r="AP837" s="1645"/>
      <c r="AQ837" s="1645"/>
      <c r="AR837" s="1645"/>
      <c r="AS837" s="1645"/>
      <c r="AT837" s="1645"/>
      <c r="AU837" s="1645"/>
      <c r="AV837" s="1645"/>
      <c r="AW837" s="1645"/>
      <c r="AX837" s="1645"/>
      <c r="AY837" s="1645"/>
      <c r="AZ837" s="1645"/>
      <c r="BA837" s="1645"/>
      <c r="BB837" s="1645"/>
      <c r="BC837" s="1645"/>
      <c r="BD837" s="1645"/>
      <c r="BE837" s="1645"/>
      <c r="BF837" s="1645"/>
      <c r="BG837" s="1645"/>
      <c r="BH837" s="1645"/>
      <c r="BI837" s="1645"/>
      <c r="BJ837" s="1645"/>
      <c r="BK837" s="1645"/>
      <c r="BL837" s="1645"/>
      <c r="BM837" s="1645"/>
      <c r="BN837" s="1645"/>
      <c r="BO837" s="1645"/>
      <c r="BP837" s="1645"/>
      <c r="BQ837" s="1645"/>
      <c r="BR837" s="1645"/>
      <c r="BS837" s="1645"/>
      <c r="BT837" s="1645"/>
      <c r="BU837" s="1645"/>
      <c r="BV837" s="1645"/>
      <c r="BW837" s="1645"/>
      <c r="BX837" s="1645"/>
      <c r="BY837" s="1645"/>
      <c r="BZ837" s="1645"/>
      <c r="CA837" s="1645"/>
      <c r="CB837" s="1645"/>
      <c r="CC837" s="1645"/>
      <c r="CD837" s="1645"/>
      <c r="CE837" s="1645"/>
      <c r="CF837" s="1859"/>
    </row>
    <row customHeight="1" ht="11.25" hidden="1">
      <c r="A838" s="1815"/>
      <c r="B838" s="1169"/>
      <c r="C838" s="421"/>
      <c r="D838" s="2588"/>
      <c r="E838" s="658" t="s">
        <v>22</v>
      </c>
      <c r="F838" s="1177" t="s">
        <v>22</v>
      </c>
      <c r="G838" s="1177" t="s">
        <v>1088</v>
      </c>
      <c r="H838" s="660" t="s">
        <v>22</v>
      </c>
      <c r="I838" s="660"/>
      <c r="J838" s="660"/>
      <c r="K838" s="660"/>
      <c r="L838" s="660"/>
      <c r="M838" s="660"/>
      <c r="N838" s="660"/>
      <c r="O838" s="660"/>
      <c r="P838" s="660"/>
      <c r="Q838" s="660"/>
      <c r="R838" s="661"/>
      <c r="S838" s="662"/>
      <c r="T838" s="727"/>
      <c r="U838" s="2383"/>
      <c r="V838" s="2383"/>
      <c r="W838" s="1169"/>
      <c r="X838" s="1169"/>
      <c r="Y838" s="1169"/>
      <c r="Z838" s="1169"/>
      <c r="AA838" s="1645"/>
      <c r="AB838" s="1169"/>
      <c r="AC838" s="2384"/>
      <c r="AD838" s="638"/>
      <c r="AE838" s="1169"/>
      <c r="AF838" s="1169"/>
      <c r="AG838" s="1645"/>
      <c r="AH838" s="1645"/>
      <c r="AI838" s="1645"/>
      <c r="AJ838" s="1645"/>
      <c r="AK838" s="1645"/>
      <c r="AL838" s="1645"/>
      <c r="AM838" s="1645"/>
      <c r="AN838" s="1645"/>
      <c r="AO838" s="1645"/>
      <c r="AP838" s="1645"/>
      <c r="AQ838" s="1645"/>
      <c r="AR838" s="1645"/>
      <c r="AS838" s="1645"/>
      <c r="AT838" s="1645"/>
      <c r="AU838" s="1645"/>
      <c r="AV838" s="1645"/>
      <c r="AW838" s="1645"/>
      <c r="AX838" s="1645"/>
      <c r="AY838" s="1645"/>
      <c r="AZ838" s="1645"/>
      <c r="BA838" s="1645"/>
      <c r="BB838" s="1645"/>
      <c r="BC838" s="1645"/>
      <c r="BD838" s="1645"/>
      <c r="BE838" s="1645"/>
      <c r="BF838" s="1645"/>
      <c r="BG838" s="1645"/>
      <c r="BH838" s="1645"/>
      <c r="BI838" s="1645"/>
      <c r="BJ838" s="1645"/>
      <c r="BK838" s="1645"/>
      <c r="BL838" s="1645"/>
      <c r="BM838" s="1645"/>
      <c r="BN838" s="1645"/>
      <c r="BO838" s="1645"/>
      <c r="BP838" s="1645"/>
      <c r="BQ838" s="1645"/>
      <c r="BR838" s="1645"/>
      <c r="BS838" s="1645"/>
      <c r="BT838" s="1645"/>
      <c r="BU838" s="1645"/>
      <c r="BV838" s="1169"/>
      <c r="BW838" s="1169"/>
      <c r="BX838" s="1169"/>
      <c r="BY838" s="1169"/>
      <c r="BZ838" s="1169"/>
      <c r="CA838" s="1169"/>
      <c r="CB838" s="1169"/>
      <c r="CC838" s="1169"/>
      <c r="CD838" s="1169"/>
      <c r="CE838" s="1169"/>
      <c r="CF838" s="1859"/>
    </row>
    <row customHeight="1" ht="5.25" hidden="1">
      <c r="A839" s="1802"/>
      <c r="B839" s="1645"/>
      <c r="C839" s="1645"/>
      <c r="D839" s="2588"/>
      <c r="E839" s="1048"/>
      <c r="F839" s="1048"/>
      <c r="G839" s="1048"/>
      <c r="H839" s="1048"/>
      <c r="I839" s="1048"/>
      <c r="J839" s="1048"/>
      <c r="K839" s="1048"/>
      <c r="L839" s="1048"/>
      <c r="M839" s="1048"/>
      <c r="N839" s="1048"/>
      <c r="O839" s="1048"/>
      <c r="P839" s="1048"/>
      <c r="Q839" s="1049"/>
      <c r="R839" s="1050"/>
      <c r="S839" s="1051"/>
      <c r="T839" s="726" t="s">
        <v>1085</v>
      </c>
      <c r="U839" s="2383">
        <v>1</v>
      </c>
      <c r="V839" s="2383" t="s">
        <v>1048</v>
      </c>
      <c r="W839" s="1645"/>
      <c r="X839" s="1645"/>
      <c r="Y839" s="1645"/>
      <c r="Z839" s="1645"/>
      <c r="AA839" s="1645"/>
      <c r="AB839" s="1645"/>
      <c r="AC839" s="1046"/>
      <c r="AD839" s="1047"/>
      <c r="AE839" s="1645"/>
      <c r="AF839" s="1645"/>
      <c r="AG839" s="1645"/>
      <c r="AH839" s="1645"/>
      <c r="AI839" s="1645"/>
      <c r="AJ839" s="1645"/>
      <c r="AK839" s="1645"/>
      <c r="AL839" s="1645"/>
      <c r="AM839" s="1645"/>
      <c r="AN839" s="1645"/>
      <c r="AO839" s="1645"/>
      <c r="AP839" s="1645"/>
      <c r="AQ839" s="1645"/>
      <c r="AR839" s="1645"/>
      <c r="AS839" s="1645"/>
      <c r="AT839" s="1645"/>
      <c r="AU839" s="1645"/>
      <c r="AV839" s="1645"/>
      <c r="AW839" s="1645"/>
      <c r="AX839" s="1645"/>
      <c r="AY839" s="1645"/>
      <c r="AZ839" s="1645"/>
      <c r="BA839" s="1645"/>
      <c r="BB839" s="1645"/>
      <c r="BC839" s="1645"/>
      <c r="BD839" s="1645"/>
      <c r="BE839" s="1645"/>
      <c r="BF839" s="1645"/>
      <c r="BG839" s="1645"/>
      <c r="BH839" s="1645"/>
      <c r="BI839" s="1645"/>
      <c r="BJ839" s="1645"/>
      <c r="BK839" s="1645"/>
      <c r="BL839" s="1645"/>
      <c r="BM839" s="1645"/>
      <c r="BN839" s="1645"/>
      <c r="BO839" s="1645"/>
      <c r="BP839" s="1645"/>
      <c r="BQ839" s="1645"/>
      <c r="BR839" s="1645"/>
      <c r="BS839" s="1645"/>
      <c r="BT839" s="1645"/>
      <c r="BU839" s="1645"/>
      <c r="BV839" s="1645"/>
      <c r="BW839" s="1645"/>
      <c r="BX839" s="1645"/>
      <c r="BY839" s="1645"/>
      <c r="BZ839" s="1645"/>
      <c r="CA839" s="1645"/>
      <c r="CB839" s="1645"/>
      <c r="CC839" s="1645"/>
      <c r="CD839" s="1645"/>
      <c r="CE839" s="1645"/>
      <c r="CF839" s="1325"/>
    </row>
    <row customHeight="1" ht="5.25" hidden="1">
      <c r="A840" s="1802"/>
      <c r="B840" s="1645"/>
      <c r="C840" s="1645"/>
      <c r="D840" s="2588"/>
      <c r="E840" s="644"/>
      <c r="F840" s="644"/>
      <c r="G840" s="644"/>
      <c r="H840" s="644"/>
      <c r="I840" s="644"/>
      <c r="J840" s="644"/>
      <c r="K840" s="644"/>
      <c r="L840" s="644"/>
      <c r="M840" s="644"/>
      <c r="N840" s="644"/>
      <c r="O840" s="644"/>
      <c r="P840" s="644"/>
      <c r="Q840" s="644"/>
      <c r="R840" s="644"/>
      <c r="S840" s="645"/>
      <c r="T840" s="727"/>
      <c r="U840" s="2383"/>
      <c r="V840" s="2383"/>
      <c r="W840" s="1645"/>
      <c r="X840" s="1645"/>
      <c r="Y840" s="1645"/>
      <c r="Z840" s="1645"/>
      <c r="AA840" s="1645"/>
      <c r="AB840" s="1645"/>
      <c r="AC840" s="1046"/>
      <c r="AD840" s="1047"/>
      <c r="AE840" s="1645"/>
      <c r="AF840" s="1645"/>
      <c r="AG840" s="1645"/>
      <c r="AH840" s="1645"/>
      <c r="AI840" s="1645"/>
      <c r="AJ840" s="1645"/>
      <c r="AK840" s="1645"/>
      <c r="AL840" s="1645"/>
      <c r="AM840" s="1645"/>
      <c r="AN840" s="1645"/>
      <c r="AO840" s="1645"/>
      <c r="AP840" s="1645"/>
      <c r="AQ840" s="1645"/>
      <c r="AR840" s="1645"/>
      <c r="AS840" s="1645"/>
      <c r="AT840" s="1645"/>
      <c r="AU840" s="1645"/>
      <c r="AV840" s="1645"/>
      <c r="AW840" s="1645"/>
      <c r="AX840" s="1645"/>
      <c r="AY840" s="1645"/>
      <c r="AZ840" s="1645"/>
      <c r="BA840" s="1645"/>
      <c r="BB840" s="1645"/>
      <c r="BC840" s="1645"/>
      <c r="BD840" s="1645"/>
      <c r="BE840" s="1645"/>
      <c r="BF840" s="1645"/>
      <c r="BG840" s="1645"/>
      <c r="BH840" s="1645"/>
      <c r="BI840" s="1645"/>
      <c r="BJ840" s="1645"/>
      <c r="BK840" s="1645"/>
      <c r="BL840" s="1645"/>
      <c r="BM840" s="1645"/>
      <c r="BN840" s="1645"/>
      <c r="BO840" s="1645"/>
      <c r="BP840" s="1645"/>
      <c r="BQ840" s="1645"/>
      <c r="BR840" s="1645"/>
      <c r="BS840" s="1645"/>
      <c r="BT840" s="1645"/>
      <c r="BU840" s="1645"/>
      <c r="BV840" s="1645"/>
      <c r="BW840" s="1645"/>
      <c r="BX840" s="1645"/>
      <c r="BY840" s="1645"/>
      <c r="BZ840" s="1645"/>
      <c r="CA840" s="1645"/>
      <c r="CB840" s="1645"/>
      <c r="CC840" s="1645"/>
      <c r="CD840" s="1645"/>
      <c r="CE840" s="1645"/>
      <c r="CF840" s="1325"/>
    </row>
    <row customHeight="1" ht="5.25" hidden="1">
      <c r="A841" s="1802"/>
      <c r="B841" s="1645"/>
      <c r="C841" s="1645"/>
      <c r="D841" s="2589"/>
      <c r="E841" s="1052"/>
      <c r="F841" s="1053"/>
      <c r="G841" s="1053"/>
      <c r="H841" s="1054"/>
      <c r="I841" s="1054"/>
      <c r="J841" s="1054"/>
      <c r="K841" s="1054"/>
      <c r="L841" s="1054"/>
      <c r="M841" s="1054"/>
      <c r="N841" s="1054"/>
      <c r="O841" s="1054"/>
      <c r="P841" s="1054"/>
      <c r="Q841" s="1054"/>
      <c r="R841" s="955"/>
      <c r="S841" s="1055"/>
      <c r="T841" s="727"/>
      <c r="U841" s="2383"/>
      <c r="V841" s="2383"/>
      <c r="W841" s="1645"/>
      <c r="X841" s="1645"/>
      <c r="Y841" s="1645"/>
      <c r="Z841" s="1645"/>
      <c r="AA841" s="1645"/>
      <c r="AB841" s="1645"/>
      <c r="AC841" s="1046"/>
      <c r="AD841" s="1047"/>
      <c r="AE841" s="1645"/>
      <c r="AF841" s="1645"/>
      <c r="AG841" s="1645"/>
      <c r="AH841" s="1645"/>
      <c r="AI841" s="1645"/>
      <c r="AJ841" s="1645"/>
      <c r="AK841" s="1645"/>
      <c r="AL841" s="1645"/>
      <c r="AM841" s="1645"/>
      <c r="AN841" s="1645"/>
      <c r="AO841" s="1645"/>
      <c r="AP841" s="1645"/>
      <c r="AQ841" s="1645"/>
      <c r="AR841" s="1645"/>
      <c r="AS841" s="1645"/>
      <c r="AT841" s="1645"/>
      <c r="AU841" s="1645"/>
      <c r="AV841" s="1645"/>
      <c r="AW841" s="1645"/>
      <c r="AX841" s="1645"/>
      <c r="AY841" s="1645"/>
      <c r="AZ841" s="1645"/>
      <c r="BA841" s="1645"/>
      <c r="BB841" s="1645"/>
      <c r="BC841" s="1645"/>
      <c r="BD841" s="1645"/>
      <c r="BE841" s="1645"/>
      <c r="BF841" s="1645"/>
      <c r="BG841" s="1645"/>
      <c r="BH841" s="1645"/>
      <c r="BI841" s="1645"/>
      <c r="BJ841" s="1645"/>
      <c r="BK841" s="1645"/>
      <c r="BL841" s="1645"/>
      <c r="BM841" s="1645"/>
      <c r="BN841" s="1645"/>
      <c r="BO841" s="1645"/>
      <c r="BP841" s="1645"/>
      <c r="BQ841" s="1645"/>
      <c r="BR841" s="1645"/>
      <c r="BS841" s="1645"/>
      <c r="BT841" s="1645"/>
      <c r="BU841" s="1645"/>
      <c r="BV841" s="1645"/>
      <c r="BW841" s="1645"/>
      <c r="BX841" s="1645"/>
      <c r="BY841" s="1645"/>
      <c r="BZ841" s="1645"/>
      <c r="CA841" s="1645"/>
      <c r="CB841" s="1645"/>
      <c r="CC841" s="1645"/>
      <c r="CD841" s="1645"/>
      <c r="CE841" s="1645"/>
      <c r="CF841" s="1325"/>
    </row>
    <row customHeight="1" ht="15" hidden="1">
      <c r="A842" s="632" t="s">
        <v>412</v>
      </c>
      <c r="B842" s="633"/>
      <c r="C842" s="633" t="s">
        <v>22</v>
      </c>
      <c r="D842" s="2587" t="s">
        <v>1179</v>
      </c>
      <c r="E842" s="2386" t="s">
        <v>196</v>
      </c>
      <c r="F842" s="2387"/>
      <c r="G842" s="2388"/>
      <c r="H842" s="2392" t="str">
        <f>IF(A842="","",INDEX(DIFFERENTIATION_UNMERGE_VD,MATCH(A842,DIFFERENTIATION_ID_DIFF,0)))</f>
        <v>Производство тепловой энергии. Некомбинированная выработка</v>
      </c>
      <c r="I842" s="2392"/>
      <c r="J842" s="2392"/>
      <c r="K842" s="2392"/>
      <c r="L842" s="2392"/>
      <c r="M842" s="2392"/>
      <c r="N842" s="2392"/>
      <c r="O842" s="2392"/>
      <c r="P842" s="2392"/>
      <c r="Q842" s="2392"/>
      <c r="R842" s="2392"/>
      <c r="S842" s="728"/>
      <c r="T842" s="725"/>
      <c r="U842" s="634"/>
      <c r="V842" s="634"/>
      <c r="W842" s="635"/>
      <c r="X842" s="635"/>
      <c r="Y842" s="635"/>
      <c r="Z842" s="635"/>
      <c r="AA842" s="636"/>
      <c r="AB842" s="637"/>
      <c r="AC842" s="2384"/>
      <c r="AD842" s="638"/>
      <c r="AE842" s="639" t="s">
        <v>22</v>
      </c>
      <c r="AF842" s="639"/>
      <c r="AG842" s="640" t="s">
        <v>1082</v>
      </c>
      <c r="AH842" s="641">
        <v>3</v>
      </c>
      <c r="AI842" s="634"/>
      <c r="AJ842" s="634"/>
      <c r="AK842" s="634"/>
      <c r="AL842" s="634"/>
      <c r="AM842" s="634"/>
      <c r="AN842" s="634"/>
      <c r="AO842" s="634"/>
      <c r="AP842" s="634"/>
      <c r="AQ842" s="634"/>
      <c r="AR842" s="634"/>
      <c r="AS842" s="634"/>
      <c r="AT842" s="634"/>
      <c r="AU842" s="634"/>
      <c r="AV842" s="634"/>
      <c r="AW842" s="634"/>
      <c r="AX842" s="634"/>
      <c r="AY842" s="634"/>
      <c r="AZ842" s="634"/>
      <c r="BA842" s="634"/>
      <c r="BB842" s="634"/>
      <c r="BC842" s="634"/>
      <c r="BD842" s="634"/>
      <c r="BE842" s="634"/>
      <c r="BF842" s="634"/>
      <c r="BG842" s="634"/>
      <c r="BH842" s="634"/>
      <c r="BI842" s="634"/>
      <c r="BJ842" s="634"/>
      <c r="BK842" s="634"/>
      <c r="BL842" s="634"/>
      <c r="BM842" s="634"/>
      <c r="BN842" s="634"/>
      <c r="BO842" s="634"/>
      <c r="BP842" s="634"/>
      <c r="BQ842" s="634"/>
      <c r="BR842" s="634"/>
      <c r="BS842" s="634"/>
      <c r="BT842" s="634"/>
      <c r="BU842" s="634"/>
      <c r="BV842" s="635"/>
      <c r="BW842" s="635"/>
      <c r="BX842" s="635"/>
      <c r="BY842" s="635"/>
      <c r="BZ842" s="635"/>
      <c r="CA842" s="635"/>
      <c r="CB842" s="635"/>
      <c r="CC842" s="635"/>
      <c r="CD842" s="635"/>
      <c r="CE842" s="635"/>
      <c r="CF842" s="1859"/>
    </row>
    <row customHeight="1" ht="15" hidden="1">
      <c r="A843" s="632"/>
      <c r="B843" s="633"/>
      <c r="C843" s="633"/>
      <c r="D843" s="2588"/>
      <c r="E843" s="2386" t="s">
        <v>1037</v>
      </c>
      <c r="F843" s="2387"/>
      <c r="G843" s="2388"/>
      <c r="H843" s="2392" t="str">
        <f>IF(A842="","",INDEX(DIFFERENTIATION_UNMERGE_AREA,MATCH(A842,DIFFERENTIATION_ID_DIFF,0)))</f>
        <v>Территория 9</v>
      </c>
      <c r="I843" s="2392"/>
      <c r="J843" s="2392"/>
      <c r="K843" s="2392"/>
      <c r="L843" s="2392"/>
      <c r="M843" s="2392"/>
      <c r="N843" s="2392"/>
      <c r="O843" s="2392"/>
      <c r="P843" s="2392"/>
      <c r="Q843" s="2392"/>
      <c r="R843" s="2392"/>
      <c r="S843" s="728"/>
      <c r="T843" s="725"/>
      <c r="U843" s="634"/>
      <c r="V843" s="634"/>
      <c r="W843" s="635"/>
      <c r="X843" s="635"/>
      <c r="Y843" s="635"/>
      <c r="Z843" s="635"/>
      <c r="AA843" s="636"/>
      <c r="AB843" s="637"/>
      <c r="AC843" s="2384"/>
      <c r="AD843" s="638"/>
      <c r="AE843" s="639"/>
      <c r="AF843" s="639"/>
      <c r="AG843" s="640"/>
      <c r="AH843" s="641"/>
      <c r="AI843" s="634"/>
      <c r="AJ843" s="634"/>
      <c r="AK843" s="634"/>
      <c r="AL843" s="634"/>
      <c r="AM843" s="634"/>
      <c r="AN843" s="634"/>
      <c r="AO843" s="634"/>
      <c r="AP843" s="634"/>
      <c r="AQ843" s="634"/>
      <c r="AR843" s="634"/>
      <c r="AS843" s="634"/>
      <c r="AT843" s="634"/>
      <c r="AU843" s="634"/>
      <c r="AV843" s="634"/>
      <c r="AW843" s="634"/>
      <c r="AX843" s="634"/>
      <c r="AY843" s="634"/>
      <c r="AZ843" s="634"/>
      <c r="BA843" s="634"/>
      <c r="BB843" s="634"/>
      <c r="BC843" s="634"/>
      <c r="BD843" s="634"/>
      <c r="BE843" s="634"/>
      <c r="BF843" s="634"/>
      <c r="BG843" s="634"/>
      <c r="BH843" s="634"/>
      <c r="BI843" s="634"/>
      <c r="BJ843" s="634"/>
      <c r="BK843" s="634"/>
      <c r="BL843" s="634"/>
      <c r="BM843" s="634"/>
      <c r="BN843" s="634"/>
      <c r="BO843" s="634"/>
      <c r="BP843" s="634"/>
      <c r="BQ843" s="634"/>
      <c r="BR843" s="634"/>
      <c r="BS843" s="634"/>
      <c r="BT843" s="634"/>
      <c r="BU843" s="634"/>
      <c r="BV843" s="635"/>
      <c r="BW843" s="635"/>
      <c r="BX843" s="635"/>
      <c r="BY843" s="635"/>
      <c r="BZ843" s="635"/>
      <c r="CA843" s="635"/>
      <c r="CB843" s="635"/>
      <c r="CC843" s="635"/>
      <c r="CD843" s="635"/>
      <c r="CE843" s="635"/>
      <c r="CF843" s="1859"/>
    </row>
    <row customHeight="1" ht="15" hidden="1">
      <c r="A844" s="632"/>
      <c r="B844" s="633"/>
      <c r="C844" s="633"/>
      <c r="D844" s="2588"/>
      <c r="E844" s="2386" t="s">
        <v>1038</v>
      </c>
      <c r="F844" s="2387"/>
      <c r="G844" s="2388"/>
      <c r="H844" s="2392" t="str">
        <f>IF(A842="","",INDEX(DIFFERENTIATION_UNMERGE_SYSTEM,MATCH(A842,DIFFERENTIATION_ID_DIFF,0)))</f>
        <v>с. Красная Горка, ул. Чапаевская, 71, котельная № 6-10</v>
      </c>
      <c r="I844" s="2392"/>
      <c r="J844" s="2392"/>
      <c r="K844" s="2392"/>
      <c r="L844" s="2392"/>
      <c r="M844" s="2392"/>
      <c r="N844" s="2392"/>
      <c r="O844" s="2392"/>
      <c r="P844" s="2392"/>
      <c r="Q844" s="2392"/>
      <c r="R844" s="2392"/>
      <c r="S844" s="728"/>
      <c r="T844" s="725"/>
      <c r="U844" s="634"/>
      <c r="V844" s="634"/>
      <c r="W844" s="635"/>
      <c r="X844" s="635"/>
      <c r="Y844" s="635"/>
      <c r="Z844" s="635"/>
      <c r="AA844" s="636"/>
      <c r="AB844" s="637"/>
      <c r="AC844" s="2384"/>
      <c r="AD844" s="638"/>
      <c r="AE844" s="639"/>
      <c r="AF844" s="639"/>
      <c r="AG844" s="640"/>
      <c r="AH844" s="641"/>
      <c r="AI844" s="634"/>
      <c r="AJ844" s="634"/>
      <c r="AK844" s="634"/>
      <c r="AL844" s="634"/>
      <c r="AM844" s="634"/>
      <c r="AN844" s="634"/>
      <c r="AO844" s="634"/>
      <c r="AP844" s="634"/>
      <c r="AQ844" s="634"/>
      <c r="AR844" s="634"/>
      <c r="AS844" s="634"/>
      <c r="AT844" s="634"/>
      <c r="AU844" s="634"/>
      <c r="AV844" s="634"/>
      <c r="AW844" s="634"/>
      <c r="AX844" s="634"/>
      <c r="AY844" s="634"/>
      <c r="AZ844" s="634"/>
      <c r="BA844" s="634"/>
      <c r="BB844" s="634"/>
      <c r="BC844" s="634"/>
      <c r="BD844" s="634"/>
      <c r="BE844" s="634"/>
      <c r="BF844" s="634"/>
      <c r="BG844" s="634"/>
      <c r="BH844" s="634"/>
      <c r="BI844" s="634"/>
      <c r="BJ844" s="634"/>
      <c r="BK844" s="634"/>
      <c r="BL844" s="634"/>
      <c r="BM844" s="634"/>
      <c r="BN844" s="634"/>
      <c r="BO844" s="634"/>
      <c r="BP844" s="634"/>
      <c r="BQ844" s="634"/>
      <c r="BR844" s="634"/>
      <c r="BS844" s="634"/>
      <c r="BT844" s="634"/>
      <c r="BU844" s="634"/>
      <c r="BV844" s="635"/>
      <c r="BW844" s="635"/>
      <c r="BX844" s="635"/>
      <c r="BY844" s="635"/>
      <c r="BZ844" s="635"/>
      <c r="CA844" s="635"/>
      <c r="CB844" s="635"/>
      <c r="CC844" s="635"/>
      <c r="CD844" s="635"/>
      <c r="CE844" s="635"/>
      <c r="CF844" s="1859"/>
    </row>
    <row customHeight="1" ht="24.75" hidden="1">
      <c r="A845" s="1815"/>
      <c r="B845" s="1169"/>
      <c r="C845" s="421"/>
      <c r="D845" s="2588"/>
      <c r="E845" s="2385" t="s">
        <v>1083</v>
      </c>
      <c r="F845" s="2385"/>
      <c r="G845" s="2385"/>
      <c r="H845" s="2385"/>
      <c r="I845" s="2385"/>
      <c r="J845" s="2385"/>
      <c r="K845" s="2385"/>
      <c r="L845" s="2385"/>
      <c r="M845" s="2385"/>
      <c r="N845" s="2385"/>
      <c r="O845" s="2385"/>
      <c r="P845" s="2385"/>
      <c r="Q845" s="567">
        <f>SUMIF(T846:T847,"i",Q846:Q847)</f>
        <v>0</v>
      </c>
      <c r="R845" s="1026"/>
      <c r="S845" s="1807" t="s">
        <v>1084</v>
      </c>
      <c r="T845" s="726" t="s">
        <v>1085</v>
      </c>
      <c r="U845" s="2383">
        <v>1</v>
      </c>
      <c r="V845" s="2383" t="s">
        <v>1048</v>
      </c>
      <c r="W845" s="1169"/>
      <c r="X845" s="1169"/>
      <c r="Y845" s="1169"/>
      <c r="Z845" s="1169"/>
      <c r="AA845" s="1645"/>
      <c r="AB845" s="1169"/>
      <c r="AC845" s="2384"/>
      <c r="AD845" s="638"/>
      <c r="AE845" s="1169"/>
      <c r="AF845" s="1169"/>
      <c r="AG845" s="1645"/>
      <c r="AH845" s="1645"/>
      <c r="AI845" s="1645"/>
      <c r="AJ845" s="1645"/>
      <c r="AK845" s="1645"/>
      <c r="AL845" s="1645"/>
      <c r="AM845" s="1645"/>
      <c r="AN845" s="1645"/>
      <c r="AO845" s="1645"/>
      <c r="AP845" s="1645"/>
      <c r="AQ845" s="1645"/>
      <c r="AR845" s="1645"/>
      <c r="AS845" s="1645"/>
      <c r="AT845" s="1645"/>
      <c r="AU845" s="1645"/>
      <c r="AV845" s="1645"/>
      <c r="AW845" s="1645"/>
      <c r="AX845" s="1645"/>
      <c r="AY845" s="1645"/>
      <c r="AZ845" s="1645"/>
      <c r="BA845" s="1645"/>
      <c r="BB845" s="1645"/>
      <c r="BC845" s="1645"/>
      <c r="BD845" s="1645"/>
      <c r="BE845" s="1645"/>
      <c r="BF845" s="1645"/>
      <c r="BG845" s="1645"/>
      <c r="BH845" s="1645"/>
      <c r="BI845" s="1645"/>
      <c r="BJ845" s="1645"/>
      <c r="BK845" s="1645"/>
      <c r="BL845" s="1645"/>
      <c r="BM845" s="1645"/>
      <c r="BN845" s="1645"/>
      <c r="BO845" s="1645"/>
      <c r="BP845" s="1645"/>
      <c r="BQ845" s="1645"/>
      <c r="BR845" s="1645"/>
      <c r="BS845" s="1645"/>
      <c r="BT845" s="1645"/>
      <c r="BU845" s="1645"/>
      <c r="BV845" s="1169"/>
      <c r="BW845" s="1169"/>
      <c r="BX845" s="1169"/>
      <c r="BY845" s="1169"/>
      <c r="BZ845" s="1169"/>
      <c r="CA845" s="1169"/>
      <c r="CB845" s="1169"/>
      <c r="CC845" s="1169"/>
      <c r="CD845" s="1169"/>
      <c r="CE845" s="1169"/>
      <c r="CF845" s="1859"/>
    </row>
    <row customHeight="1" ht="11.25" hidden="1">
      <c r="A846" s="1802"/>
      <c r="B846" s="1645"/>
      <c r="C846" s="1645"/>
      <c r="D846" s="2588"/>
      <c r="E846" s="644"/>
      <c r="F846" s="644">
        <v>0</v>
      </c>
      <c r="G846" s="644"/>
      <c r="H846" s="644"/>
      <c r="I846" s="644"/>
      <c r="J846" s="644"/>
      <c r="K846" s="644"/>
      <c r="L846" s="644"/>
      <c r="M846" s="644"/>
      <c r="N846" s="644"/>
      <c r="O846" s="644"/>
      <c r="P846" s="644"/>
      <c r="Q846" s="644"/>
      <c r="R846" s="644"/>
      <c r="S846" s="645"/>
      <c r="T846" s="727"/>
      <c r="U846" s="2383"/>
      <c r="V846" s="2383"/>
      <c r="W846" s="1645"/>
      <c r="X846" s="1645"/>
      <c r="Y846" s="1645"/>
      <c r="Z846" s="1645"/>
      <c r="AA846" s="1645"/>
      <c r="AB846" s="1169"/>
      <c r="AC846" s="2384"/>
      <c r="AD846" s="638"/>
      <c r="AE846" s="1169"/>
      <c r="AF846" s="1169"/>
      <c r="AG846" s="1645"/>
      <c r="AH846" s="1645"/>
      <c r="AI846" s="1645"/>
      <c r="AJ846" s="1645"/>
      <c r="AK846" s="1645"/>
      <c r="AL846" s="1645"/>
      <c r="AM846" s="1645"/>
      <c r="AN846" s="1645"/>
      <c r="AO846" s="1645"/>
      <c r="AP846" s="1645"/>
      <c r="AQ846" s="1645"/>
      <c r="AR846" s="1645"/>
      <c r="AS846" s="1645"/>
      <c r="AT846" s="1645"/>
      <c r="AU846" s="1645"/>
      <c r="AV846" s="1645"/>
      <c r="AW846" s="1645"/>
      <c r="AX846" s="1645"/>
      <c r="AY846" s="1645"/>
      <c r="AZ846" s="1645"/>
      <c r="BA846" s="1645"/>
      <c r="BB846" s="1645"/>
      <c r="BC846" s="1645"/>
      <c r="BD846" s="1645"/>
      <c r="BE846" s="1645"/>
      <c r="BF846" s="1645"/>
      <c r="BG846" s="1645"/>
      <c r="BH846" s="1645"/>
      <c r="BI846" s="1645"/>
      <c r="BJ846" s="1645"/>
      <c r="BK846" s="1645"/>
      <c r="BL846" s="1645"/>
      <c r="BM846" s="1645"/>
      <c r="BN846" s="1645"/>
      <c r="BO846" s="1645"/>
      <c r="BP846" s="1645"/>
      <c r="BQ846" s="1645"/>
      <c r="BR846" s="1645"/>
      <c r="BS846" s="1645"/>
      <c r="BT846" s="1645"/>
      <c r="BU846" s="1645"/>
      <c r="BV846" s="1645"/>
      <c r="BW846" s="1645"/>
      <c r="BX846" s="1645"/>
      <c r="BY846" s="1645"/>
      <c r="BZ846" s="1645"/>
      <c r="CA846" s="1645"/>
      <c r="CB846" s="1645"/>
      <c r="CC846" s="1645"/>
      <c r="CD846" s="1645"/>
      <c r="CE846" s="1645"/>
      <c r="CF846" s="1859"/>
    </row>
    <row customHeight="1" ht="11.25" hidden="1">
      <c r="A847" s="1815"/>
      <c r="B847" s="1169"/>
      <c r="C847" s="421"/>
      <c r="D847" s="2588"/>
      <c r="E847" s="658" t="s">
        <v>22</v>
      </c>
      <c r="F847" s="1177" t="s">
        <v>22</v>
      </c>
      <c r="G847" s="1177" t="s">
        <v>1088</v>
      </c>
      <c r="H847" s="660" t="s">
        <v>22</v>
      </c>
      <c r="I847" s="660"/>
      <c r="J847" s="660"/>
      <c r="K847" s="660"/>
      <c r="L847" s="660"/>
      <c r="M847" s="660"/>
      <c r="N847" s="660"/>
      <c r="O847" s="660"/>
      <c r="P847" s="660"/>
      <c r="Q847" s="660"/>
      <c r="R847" s="661"/>
      <c r="S847" s="662"/>
      <c r="T847" s="727"/>
      <c r="U847" s="2383"/>
      <c r="V847" s="2383"/>
      <c r="W847" s="1169"/>
      <c r="X847" s="1169"/>
      <c r="Y847" s="1169"/>
      <c r="Z847" s="1169"/>
      <c r="AA847" s="1645"/>
      <c r="AB847" s="1169"/>
      <c r="AC847" s="2384"/>
      <c r="AD847" s="638"/>
      <c r="AE847" s="1169"/>
      <c r="AF847" s="1169"/>
      <c r="AG847" s="1645"/>
      <c r="AH847" s="1645"/>
      <c r="AI847" s="1645"/>
      <c r="AJ847" s="1645"/>
      <c r="AK847" s="1645"/>
      <c r="AL847" s="1645"/>
      <c r="AM847" s="1645"/>
      <c r="AN847" s="1645"/>
      <c r="AO847" s="1645"/>
      <c r="AP847" s="1645"/>
      <c r="AQ847" s="1645"/>
      <c r="AR847" s="1645"/>
      <c r="AS847" s="1645"/>
      <c r="AT847" s="1645"/>
      <c r="AU847" s="1645"/>
      <c r="AV847" s="1645"/>
      <c r="AW847" s="1645"/>
      <c r="AX847" s="1645"/>
      <c r="AY847" s="1645"/>
      <c r="AZ847" s="1645"/>
      <c r="BA847" s="1645"/>
      <c r="BB847" s="1645"/>
      <c r="BC847" s="1645"/>
      <c r="BD847" s="1645"/>
      <c r="BE847" s="1645"/>
      <c r="BF847" s="1645"/>
      <c r="BG847" s="1645"/>
      <c r="BH847" s="1645"/>
      <c r="BI847" s="1645"/>
      <c r="BJ847" s="1645"/>
      <c r="BK847" s="1645"/>
      <c r="BL847" s="1645"/>
      <c r="BM847" s="1645"/>
      <c r="BN847" s="1645"/>
      <c r="BO847" s="1645"/>
      <c r="BP847" s="1645"/>
      <c r="BQ847" s="1645"/>
      <c r="BR847" s="1645"/>
      <c r="BS847" s="1645"/>
      <c r="BT847" s="1645"/>
      <c r="BU847" s="1645"/>
      <c r="BV847" s="1169"/>
      <c r="BW847" s="1169"/>
      <c r="BX847" s="1169"/>
      <c r="BY847" s="1169"/>
      <c r="BZ847" s="1169"/>
      <c r="CA847" s="1169"/>
      <c r="CB847" s="1169"/>
      <c r="CC847" s="1169"/>
      <c r="CD847" s="1169"/>
      <c r="CE847" s="1169"/>
      <c r="CF847" s="1859"/>
    </row>
    <row customHeight="1" ht="5.25" hidden="1">
      <c r="A848" s="1802"/>
      <c r="B848" s="1645"/>
      <c r="C848" s="1645"/>
      <c r="D848" s="2588"/>
      <c r="E848" s="1048"/>
      <c r="F848" s="1048"/>
      <c r="G848" s="1048"/>
      <c r="H848" s="1048"/>
      <c r="I848" s="1048"/>
      <c r="J848" s="1048"/>
      <c r="K848" s="1048"/>
      <c r="L848" s="1048"/>
      <c r="M848" s="1048"/>
      <c r="N848" s="1048"/>
      <c r="O848" s="1048"/>
      <c r="P848" s="1048"/>
      <c r="Q848" s="1049"/>
      <c r="R848" s="1050"/>
      <c r="S848" s="1051"/>
      <c r="T848" s="726" t="s">
        <v>1085</v>
      </c>
      <c r="U848" s="2383">
        <v>1</v>
      </c>
      <c r="V848" s="2383" t="s">
        <v>1048</v>
      </c>
      <c r="W848" s="1645"/>
      <c r="X848" s="1645"/>
      <c r="Y848" s="1645"/>
      <c r="Z848" s="1645"/>
      <c r="AA848" s="1645"/>
      <c r="AB848" s="1645"/>
      <c r="AC848" s="1046"/>
      <c r="AD848" s="1047"/>
      <c r="AE848" s="1645"/>
      <c r="AF848" s="1645"/>
      <c r="AG848" s="1645"/>
      <c r="AH848" s="1645"/>
      <c r="AI848" s="1645"/>
      <c r="AJ848" s="1645"/>
      <c r="AK848" s="1645"/>
      <c r="AL848" s="1645"/>
      <c r="AM848" s="1645"/>
      <c r="AN848" s="1645"/>
      <c r="AO848" s="1645"/>
      <c r="AP848" s="1645"/>
      <c r="AQ848" s="1645"/>
      <c r="AR848" s="1645"/>
      <c r="AS848" s="1645"/>
      <c r="AT848" s="1645"/>
      <c r="AU848" s="1645"/>
      <c r="AV848" s="1645"/>
      <c r="AW848" s="1645"/>
      <c r="AX848" s="1645"/>
      <c r="AY848" s="1645"/>
      <c r="AZ848" s="1645"/>
      <c r="BA848" s="1645"/>
      <c r="BB848" s="1645"/>
      <c r="BC848" s="1645"/>
      <c r="BD848" s="1645"/>
      <c r="BE848" s="1645"/>
      <c r="BF848" s="1645"/>
      <c r="BG848" s="1645"/>
      <c r="BH848" s="1645"/>
      <c r="BI848" s="1645"/>
      <c r="BJ848" s="1645"/>
      <c r="BK848" s="1645"/>
      <c r="BL848" s="1645"/>
      <c r="BM848" s="1645"/>
      <c r="BN848" s="1645"/>
      <c r="BO848" s="1645"/>
      <c r="BP848" s="1645"/>
      <c r="BQ848" s="1645"/>
      <c r="BR848" s="1645"/>
      <c r="BS848" s="1645"/>
      <c r="BT848" s="1645"/>
      <c r="BU848" s="1645"/>
      <c r="BV848" s="1645"/>
      <c r="BW848" s="1645"/>
      <c r="BX848" s="1645"/>
      <c r="BY848" s="1645"/>
      <c r="BZ848" s="1645"/>
      <c r="CA848" s="1645"/>
      <c r="CB848" s="1645"/>
      <c r="CC848" s="1645"/>
      <c r="CD848" s="1645"/>
      <c r="CE848" s="1645"/>
      <c r="CF848" s="1325"/>
    </row>
    <row customHeight="1" ht="5.25" hidden="1">
      <c r="A849" s="1802"/>
      <c r="B849" s="1645"/>
      <c r="C849" s="1645"/>
      <c r="D849" s="2588"/>
      <c r="E849" s="644"/>
      <c r="F849" s="644"/>
      <c r="G849" s="644"/>
      <c r="H849" s="644"/>
      <c r="I849" s="644"/>
      <c r="J849" s="644"/>
      <c r="K849" s="644"/>
      <c r="L849" s="644"/>
      <c r="M849" s="644"/>
      <c r="N849" s="644"/>
      <c r="O849" s="644"/>
      <c r="P849" s="644"/>
      <c r="Q849" s="644"/>
      <c r="R849" s="644"/>
      <c r="S849" s="645"/>
      <c r="T849" s="727"/>
      <c r="U849" s="2383"/>
      <c r="V849" s="2383"/>
      <c r="W849" s="1645"/>
      <c r="X849" s="1645"/>
      <c r="Y849" s="1645"/>
      <c r="Z849" s="1645"/>
      <c r="AA849" s="1645"/>
      <c r="AB849" s="1645"/>
      <c r="AC849" s="1046"/>
      <c r="AD849" s="1047"/>
      <c r="AE849" s="1645"/>
      <c r="AF849" s="1645"/>
      <c r="AG849" s="1645"/>
      <c r="AH849" s="1645"/>
      <c r="AI849" s="1645"/>
      <c r="AJ849" s="1645"/>
      <c r="AK849" s="1645"/>
      <c r="AL849" s="1645"/>
      <c r="AM849" s="1645"/>
      <c r="AN849" s="1645"/>
      <c r="AO849" s="1645"/>
      <c r="AP849" s="1645"/>
      <c r="AQ849" s="1645"/>
      <c r="AR849" s="1645"/>
      <c r="AS849" s="1645"/>
      <c r="AT849" s="1645"/>
      <c r="AU849" s="1645"/>
      <c r="AV849" s="1645"/>
      <c r="AW849" s="1645"/>
      <c r="AX849" s="1645"/>
      <c r="AY849" s="1645"/>
      <c r="AZ849" s="1645"/>
      <c r="BA849" s="1645"/>
      <c r="BB849" s="1645"/>
      <c r="BC849" s="1645"/>
      <c r="BD849" s="1645"/>
      <c r="BE849" s="1645"/>
      <c r="BF849" s="1645"/>
      <c r="BG849" s="1645"/>
      <c r="BH849" s="1645"/>
      <c r="BI849" s="1645"/>
      <c r="BJ849" s="1645"/>
      <c r="BK849" s="1645"/>
      <c r="BL849" s="1645"/>
      <c r="BM849" s="1645"/>
      <c r="BN849" s="1645"/>
      <c r="BO849" s="1645"/>
      <c r="BP849" s="1645"/>
      <c r="BQ849" s="1645"/>
      <c r="BR849" s="1645"/>
      <c r="BS849" s="1645"/>
      <c r="BT849" s="1645"/>
      <c r="BU849" s="1645"/>
      <c r="BV849" s="1645"/>
      <c r="BW849" s="1645"/>
      <c r="BX849" s="1645"/>
      <c r="BY849" s="1645"/>
      <c r="BZ849" s="1645"/>
      <c r="CA849" s="1645"/>
      <c r="CB849" s="1645"/>
      <c r="CC849" s="1645"/>
      <c r="CD849" s="1645"/>
      <c r="CE849" s="1645"/>
      <c r="CF849" s="1325"/>
    </row>
    <row customHeight="1" ht="5.25" hidden="1">
      <c r="A850" s="1802"/>
      <c r="B850" s="1645"/>
      <c r="C850" s="1645"/>
      <c r="D850" s="2589"/>
      <c r="E850" s="1052"/>
      <c r="F850" s="1053"/>
      <c r="G850" s="1053"/>
      <c r="H850" s="1054"/>
      <c r="I850" s="1054"/>
      <c r="J850" s="1054"/>
      <c r="K850" s="1054"/>
      <c r="L850" s="1054"/>
      <c r="M850" s="1054"/>
      <c r="N850" s="1054"/>
      <c r="O850" s="1054"/>
      <c r="P850" s="1054"/>
      <c r="Q850" s="1054"/>
      <c r="R850" s="955"/>
      <c r="S850" s="1055"/>
      <c r="T850" s="727"/>
      <c r="U850" s="2383"/>
      <c r="V850" s="2383"/>
      <c r="W850" s="1645"/>
      <c r="X850" s="1645"/>
      <c r="Y850" s="1645"/>
      <c r="Z850" s="1645"/>
      <c r="AA850" s="1645"/>
      <c r="AB850" s="1645"/>
      <c r="AC850" s="1046"/>
      <c r="AD850" s="1047"/>
      <c r="AE850" s="1645"/>
      <c r="AF850" s="1645"/>
      <c r="AG850" s="1645"/>
      <c r="AH850" s="1645"/>
      <c r="AI850" s="1645"/>
      <c r="AJ850" s="1645"/>
      <c r="AK850" s="1645"/>
      <c r="AL850" s="1645"/>
      <c r="AM850" s="1645"/>
      <c r="AN850" s="1645"/>
      <c r="AO850" s="1645"/>
      <c r="AP850" s="1645"/>
      <c r="AQ850" s="1645"/>
      <c r="AR850" s="1645"/>
      <c r="AS850" s="1645"/>
      <c r="AT850" s="1645"/>
      <c r="AU850" s="1645"/>
      <c r="AV850" s="1645"/>
      <c r="AW850" s="1645"/>
      <c r="AX850" s="1645"/>
      <c r="AY850" s="1645"/>
      <c r="AZ850" s="1645"/>
      <c r="BA850" s="1645"/>
      <c r="BB850" s="1645"/>
      <c r="BC850" s="1645"/>
      <c r="BD850" s="1645"/>
      <c r="BE850" s="1645"/>
      <c r="BF850" s="1645"/>
      <c r="BG850" s="1645"/>
      <c r="BH850" s="1645"/>
      <c r="BI850" s="1645"/>
      <c r="BJ850" s="1645"/>
      <c r="BK850" s="1645"/>
      <c r="BL850" s="1645"/>
      <c r="BM850" s="1645"/>
      <c r="BN850" s="1645"/>
      <c r="BO850" s="1645"/>
      <c r="BP850" s="1645"/>
      <c r="BQ850" s="1645"/>
      <c r="BR850" s="1645"/>
      <c r="BS850" s="1645"/>
      <c r="BT850" s="1645"/>
      <c r="BU850" s="1645"/>
      <c r="BV850" s="1645"/>
      <c r="BW850" s="1645"/>
      <c r="BX850" s="1645"/>
      <c r="BY850" s="1645"/>
      <c r="BZ850" s="1645"/>
      <c r="CA850" s="1645"/>
      <c r="CB850" s="1645"/>
      <c r="CC850" s="1645"/>
      <c r="CD850" s="1645"/>
      <c r="CE850" s="1645"/>
      <c r="CF850" s="1325"/>
    </row>
    <row customHeight="1" ht="15" hidden="1">
      <c r="A851" s="632" t="s">
        <v>414</v>
      </c>
      <c r="B851" s="633"/>
      <c r="C851" s="633" t="s">
        <v>22</v>
      </c>
      <c r="D851" s="2587" t="s">
        <v>1180</v>
      </c>
      <c r="E851" s="2386" t="s">
        <v>196</v>
      </c>
      <c r="F851" s="2387"/>
      <c r="G851" s="2388"/>
      <c r="H851" s="2392" t="str">
        <f>IF(A851="","",INDEX(DIFFERENTIATION_UNMERGE_VD,MATCH(A851,DIFFERENTIATION_ID_DIFF,0)))</f>
        <v>Производство тепловой энергии. Некомбинированная выработка</v>
      </c>
      <c r="I851" s="2392"/>
      <c r="J851" s="2392"/>
      <c r="K851" s="2392"/>
      <c r="L851" s="2392"/>
      <c r="M851" s="2392"/>
      <c r="N851" s="2392"/>
      <c r="O851" s="2392"/>
      <c r="P851" s="2392"/>
      <c r="Q851" s="2392"/>
      <c r="R851" s="2392"/>
      <c r="S851" s="728"/>
      <c r="T851" s="725"/>
      <c r="U851" s="634"/>
      <c r="V851" s="634"/>
      <c r="W851" s="635"/>
      <c r="X851" s="635"/>
      <c r="Y851" s="635"/>
      <c r="Z851" s="635"/>
      <c r="AA851" s="636"/>
      <c r="AB851" s="637"/>
      <c r="AC851" s="2384"/>
      <c r="AD851" s="638"/>
      <c r="AE851" s="639" t="s">
        <v>22</v>
      </c>
      <c r="AF851" s="639"/>
      <c r="AG851" s="640" t="s">
        <v>1082</v>
      </c>
      <c r="AH851" s="641">
        <v>3</v>
      </c>
      <c r="AI851" s="634"/>
      <c r="AJ851" s="634"/>
      <c r="AK851" s="634"/>
      <c r="AL851" s="634"/>
      <c r="AM851" s="634"/>
      <c r="AN851" s="634"/>
      <c r="AO851" s="634"/>
      <c r="AP851" s="634"/>
      <c r="AQ851" s="634"/>
      <c r="AR851" s="634"/>
      <c r="AS851" s="634"/>
      <c r="AT851" s="634"/>
      <c r="AU851" s="634"/>
      <c r="AV851" s="634"/>
      <c r="AW851" s="634"/>
      <c r="AX851" s="634"/>
      <c r="AY851" s="634"/>
      <c r="AZ851" s="634"/>
      <c r="BA851" s="634"/>
      <c r="BB851" s="634"/>
      <c r="BC851" s="634"/>
      <c r="BD851" s="634"/>
      <c r="BE851" s="634"/>
      <c r="BF851" s="634"/>
      <c r="BG851" s="634"/>
      <c r="BH851" s="634"/>
      <c r="BI851" s="634"/>
      <c r="BJ851" s="634"/>
      <c r="BK851" s="634"/>
      <c r="BL851" s="634"/>
      <c r="BM851" s="634"/>
      <c r="BN851" s="634"/>
      <c r="BO851" s="634"/>
      <c r="BP851" s="634"/>
      <c r="BQ851" s="634"/>
      <c r="BR851" s="634"/>
      <c r="BS851" s="634"/>
      <c r="BT851" s="634"/>
      <c r="BU851" s="634"/>
      <c r="BV851" s="635"/>
      <c r="BW851" s="635"/>
      <c r="BX851" s="635"/>
      <c r="BY851" s="635"/>
      <c r="BZ851" s="635"/>
      <c r="CA851" s="635"/>
      <c r="CB851" s="635"/>
      <c r="CC851" s="635"/>
      <c r="CD851" s="635"/>
      <c r="CE851" s="635"/>
      <c r="CF851" s="1859"/>
    </row>
    <row customHeight="1" ht="15" hidden="1">
      <c r="A852" s="632"/>
      <c r="B852" s="633"/>
      <c r="C852" s="633"/>
      <c r="D852" s="2588"/>
      <c r="E852" s="2386" t="s">
        <v>1037</v>
      </c>
      <c r="F852" s="2387"/>
      <c r="G852" s="2388"/>
      <c r="H852" s="2392" t="str">
        <f>IF(A851="","",INDEX(DIFFERENTIATION_UNMERGE_AREA,MATCH(A851,DIFFERENTIATION_ID_DIFF,0)))</f>
        <v>Территория 9</v>
      </c>
      <c r="I852" s="2392"/>
      <c r="J852" s="2392"/>
      <c r="K852" s="2392"/>
      <c r="L852" s="2392"/>
      <c r="M852" s="2392"/>
      <c r="N852" s="2392"/>
      <c r="O852" s="2392"/>
      <c r="P852" s="2392"/>
      <c r="Q852" s="2392"/>
      <c r="R852" s="2392"/>
      <c r="S852" s="728"/>
      <c r="T852" s="725"/>
      <c r="U852" s="634"/>
      <c r="V852" s="634"/>
      <c r="W852" s="635"/>
      <c r="X852" s="635"/>
      <c r="Y852" s="635"/>
      <c r="Z852" s="635"/>
      <c r="AA852" s="636"/>
      <c r="AB852" s="637"/>
      <c r="AC852" s="2384"/>
      <c r="AD852" s="638"/>
      <c r="AE852" s="639"/>
      <c r="AF852" s="639"/>
      <c r="AG852" s="640"/>
      <c r="AH852" s="641"/>
      <c r="AI852" s="634"/>
      <c r="AJ852" s="634"/>
      <c r="AK852" s="634"/>
      <c r="AL852" s="634"/>
      <c r="AM852" s="634"/>
      <c r="AN852" s="634"/>
      <c r="AO852" s="634"/>
      <c r="AP852" s="634"/>
      <c r="AQ852" s="634"/>
      <c r="AR852" s="634"/>
      <c r="AS852" s="634"/>
      <c r="AT852" s="634"/>
      <c r="AU852" s="634"/>
      <c r="AV852" s="634"/>
      <c r="AW852" s="634"/>
      <c r="AX852" s="634"/>
      <c r="AY852" s="634"/>
      <c r="AZ852" s="634"/>
      <c r="BA852" s="634"/>
      <c r="BB852" s="634"/>
      <c r="BC852" s="634"/>
      <c r="BD852" s="634"/>
      <c r="BE852" s="634"/>
      <c r="BF852" s="634"/>
      <c r="BG852" s="634"/>
      <c r="BH852" s="634"/>
      <c r="BI852" s="634"/>
      <c r="BJ852" s="634"/>
      <c r="BK852" s="634"/>
      <c r="BL852" s="634"/>
      <c r="BM852" s="634"/>
      <c r="BN852" s="634"/>
      <c r="BO852" s="634"/>
      <c r="BP852" s="634"/>
      <c r="BQ852" s="634"/>
      <c r="BR852" s="634"/>
      <c r="BS852" s="634"/>
      <c r="BT852" s="634"/>
      <c r="BU852" s="634"/>
      <c r="BV852" s="635"/>
      <c r="BW852" s="635"/>
      <c r="BX852" s="635"/>
      <c r="BY852" s="635"/>
      <c r="BZ852" s="635"/>
      <c r="CA852" s="635"/>
      <c r="CB852" s="635"/>
      <c r="CC852" s="635"/>
      <c r="CD852" s="635"/>
      <c r="CE852" s="635"/>
      <c r="CF852" s="1859"/>
    </row>
    <row customHeight="1" ht="15" hidden="1">
      <c r="A853" s="632"/>
      <c r="B853" s="633"/>
      <c r="C853" s="633"/>
      <c r="D853" s="2588"/>
      <c r="E853" s="2386" t="s">
        <v>1038</v>
      </c>
      <c r="F853" s="2387"/>
      <c r="G853" s="2388"/>
      <c r="H853" s="2392" t="str">
        <f>IF(A851="","",INDEX(DIFFERENTIATION_UNMERGE_SYSTEM,MATCH(A851,DIFFERENTIATION_ID_DIFF,0)))</f>
        <v>с. Кинель-Черкассы (УФМС), ул. Красноармейская, 107, котельная № 6-11</v>
      </c>
      <c r="I853" s="2392"/>
      <c r="J853" s="2392"/>
      <c r="K853" s="2392"/>
      <c r="L853" s="2392"/>
      <c r="M853" s="2392"/>
      <c r="N853" s="2392"/>
      <c r="O853" s="2392"/>
      <c r="P853" s="2392"/>
      <c r="Q853" s="2392"/>
      <c r="R853" s="2392"/>
      <c r="S853" s="728"/>
      <c r="T853" s="725"/>
      <c r="U853" s="634"/>
      <c r="V853" s="634"/>
      <c r="W853" s="635"/>
      <c r="X853" s="635"/>
      <c r="Y853" s="635"/>
      <c r="Z853" s="635"/>
      <c r="AA853" s="636"/>
      <c r="AB853" s="637"/>
      <c r="AC853" s="2384"/>
      <c r="AD853" s="638"/>
      <c r="AE853" s="639"/>
      <c r="AF853" s="639"/>
      <c r="AG853" s="640"/>
      <c r="AH853" s="641"/>
      <c r="AI853" s="634"/>
      <c r="AJ853" s="634"/>
      <c r="AK853" s="634"/>
      <c r="AL853" s="634"/>
      <c r="AM853" s="634"/>
      <c r="AN853" s="634"/>
      <c r="AO853" s="634"/>
      <c r="AP853" s="634"/>
      <c r="AQ853" s="634"/>
      <c r="AR853" s="634"/>
      <c r="AS853" s="634"/>
      <c r="AT853" s="634"/>
      <c r="AU853" s="634"/>
      <c r="AV853" s="634"/>
      <c r="AW853" s="634"/>
      <c r="AX853" s="634"/>
      <c r="AY853" s="634"/>
      <c r="AZ853" s="634"/>
      <c r="BA853" s="634"/>
      <c r="BB853" s="634"/>
      <c r="BC853" s="634"/>
      <c r="BD853" s="634"/>
      <c r="BE853" s="634"/>
      <c r="BF853" s="634"/>
      <c r="BG853" s="634"/>
      <c r="BH853" s="634"/>
      <c r="BI853" s="634"/>
      <c r="BJ853" s="634"/>
      <c r="BK853" s="634"/>
      <c r="BL853" s="634"/>
      <c r="BM853" s="634"/>
      <c r="BN853" s="634"/>
      <c r="BO853" s="634"/>
      <c r="BP853" s="634"/>
      <c r="BQ853" s="634"/>
      <c r="BR853" s="634"/>
      <c r="BS853" s="634"/>
      <c r="BT853" s="634"/>
      <c r="BU853" s="634"/>
      <c r="BV853" s="635"/>
      <c r="BW853" s="635"/>
      <c r="BX853" s="635"/>
      <c r="BY853" s="635"/>
      <c r="BZ853" s="635"/>
      <c r="CA853" s="635"/>
      <c r="CB853" s="635"/>
      <c r="CC853" s="635"/>
      <c r="CD853" s="635"/>
      <c r="CE853" s="635"/>
      <c r="CF853" s="1859"/>
    </row>
    <row customHeight="1" ht="24.75" hidden="1">
      <c r="A854" s="1815"/>
      <c r="B854" s="1169"/>
      <c r="C854" s="421"/>
      <c r="D854" s="2588"/>
      <c r="E854" s="2385" t="s">
        <v>1083</v>
      </c>
      <c r="F854" s="2385"/>
      <c r="G854" s="2385"/>
      <c r="H854" s="2385"/>
      <c r="I854" s="2385"/>
      <c r="J854" s="2385"/>
      <c r="K854" s="2385"/>
      <c r="L854" s="2385"/>
      <c r="M854" s="2385"/>
      <c r="N854" s="2385"/>
      <c r="O854" s="2385"/>
      <c r="P854" s="2385"/>
      <c r="Q854" s="567">
        <f>SUMIF(T855:T856,"i",Q855:Q856)</f>
        <v>0</v>
      </c>
      <c r="R854" s="1026"/>
      <c r="S854" s="1807" t="s">
        <v>1084</v>
      </c>
      <c r="T854" s="726" t="s">
        <v>1085</v>
      </c>
      <c r="U854" s="2383">
        <v>1</v>
      </c>
      <c r="V854" s="2383" t="s">
        <v>1048</v>
      </c>
      <c r="W854" s="1169"/>
      <c r="X854" s="1169"/>
      <c r="Y854" s="1169"/>
      <c r="Z854" s="1169"/>
      <c r="AA854" s="1645"/>
      <c r="AB854" s="1169"/>
      <c r="AC854" s="2384"/>
      <c r="AD854" s="638"/>
      <c r="AE854" s="1169"/>
      <c r="AF854" s="1169"/>
      <c r="AG854" s="1645"/>
      <c r="AH854" s="1645"/>
      <c r="AI854" s="1645"/>
      <c r="AJ854" s="1645"/>
      <c r="AK854" s="1645"/>
      <c r="AL854" s="1645"/>
      <c r="AM854" s="1645"/>
      <c r="AN854" s="1645"/>
      <c r="AO854" s="1645"/>
      <c r="AP854" s="1645"/>
      <c r="AQ854" s="1645"/>
      <c r="AR854" s="1645"/>
      <c r="AS854" s="1645"/>
      <c r="AT854" s="1645"/>
      <c r="AU854" s="1645"/>
      <c r="AV854" s="1645"/>
      <c r="AW854" s="1645"/>
      <c r="AX854" s="1645"/>
      <c r="AY854" s="1645"/>
      <c r="AZ854" s="1645"/>
      <c r="BA854" s="1645"/>
      <c r="BB854" s="1645"/>
      <c r="BC854" s="1645"/>
      <c r="BD854" s="1645"/>
      <c r="BE854" s="1645"/>
      <c r="BF854" s="1645"/>
      <c r="BG854" s="1645"/>
      <c r="BH854" s="1645"/>
      <c r="BI854" s="1645"/>
      <c r="BJ854" s="1645"/>
      <c r="BK854" s="1645"/>
      <c r="BL854" s="1645"/>
      <c r="BM854" s="1645"/>
      <c r="BN854" s="1645"/>
      <c r="BO854" s="1645"/>
      <c r="BP854" s="1645"/>
      <c r="BQ854" s="1645"/>
      <c r="BR854" s="1645"/>
      <c r="BS854" s="1645"/>
      <c r="BT854" s="1645"/>
      <c r="BU854" s="1645"/>
      <c r="BV854" s="1169"/>
      <c r="BW854" s="1169"/>
      <c r="BX854" s="1169"/>
      <c r="BY854" s="1169"/>
      <c r="BZ854" s="1169"/>
      <c r="CA854" s="1169"/>
      <c r="CB854" s="1169"/>
      <c r="CC854" s="1169"/>
      <c r="CD854" s="1169"/>
      <c r="CE854" s="1169"/>
      <c r="CF854" s="1859"/>
    </row>
    <row customHeight="1" ht="11.25" hidden="1">
      <c r="A855" s="1802"/>
      <c r="B855" s="1645"/>
      <c r="C855" s="1645"/>
      <c r="D855" s="2588"/>
      <c r="E855" s="644"/>
      <c r="F855" s="644">
        <v>0</v>
      </c>
      <c r="G855" s="644"/>
      <c r="H855" s="644"/>
      <c r="I855" s="644"/>
      <c r="J855" s="644"/>
      <c r="K855" s="644"/>
      <c r="L855" s="644"/>
      <c r="M855" s="644"/>
      <c r="N855" s="644"/>
      <c r="O855" s="644"/>
      <c r="P855" s="644"/>
      <c r="Q855" s="644"/>
      <c r="R855" s="644"/>
      <c r="S855" s="645"/>
      <c r="T855" s="727"/>
      <c r="U855" s="2383"/>
      <c r="V855" s="2383"/>
      <c r="W855" s="1645"/>
      <c r="X855" s="1645"/>
      <c r="Y855" s="1645"/>
      <c r="Z855" s="1645"/>
      <c r="AA855" s="1645"/>
      <c r="AB855" s="1169"/>
      <c r="AC855" s="2384"/>
      <c r="AD855" s="638"/>
      <c r="AE855" s="1169"/>
      <c r="AF855" s="1169"/>
      <c r="AG855" s="1645"/>
      <c r="AH855" s="1645"/>
      <c r="AI855" s="1645"/>
      <c r="AJ855" s="1645"/>
      <c r="AK855" s="1645"/>
      <c r="AL855" s="1645"/>
      <c r="AM855" s="1645"/>
      <c r="AN855" s="1645"/>
      <c r="AO855" s="1645"/>
      <c r="AP855" s="1645"/>
      <c r="AQ855" s="1645"/>
      <c r="AR855" s="1645"/>
      <c r="AS855" s="1645"/>
      <c r="AT855" s="1645"/>
      <c r="AU855" s="1645"/>
      <c r="AV855" s="1645"/>
      <c r="AW855" s="1645"/>
      <c r="AX855" s="1645"/>
      <c r="AY855" s="1645"/>
      <c r="AZ855" s="1645"/>
      <c r="BA855" s="1645"/>
      <c r="BB855" s="1645"/>
      <c r="BC855" s="1645"/>
      <c r="BD855" s="1645"/>
      <c r="BE855" s="1645"/>
      <c r="BF855" s="1645"/>
      <c r="BG855" s="1645"/>
      <c r="BH855" s="1645"/>
      <c r="BI855" s="1645"/>
      <c r="BJ855" s="1645"/>
      <c r="BK855" s="1645"/>
      <c r="BL855" s="1645"/>
      <c r="BM855" s="1645"/>
      <c r="BN855" s="1645"/>
      <c r="BO855" s="1645"/>
      <c r="BP855" s="1645"/>
      <c r="BQ855" s="1645"/>
      <c r="BR855" s="1645"/>
      <c r="BS855" s="1645"/>
      <c r="BT855" s="1645"/>
      <c r="BU855" s="1645"/>
      <c r="BV855" s="1645"/>
      <c r="BW855" s="1645"/>
      <c r="BX855" s="1645"/>
      <c r="BY855" s="1645"/>
      <c r="BZ855" s="1645"/>
      <c r="CA855" s="1645"/>
      <c r="CB855" s="1645"/>
      <c r="CC855" s="1645"/>
      <c r="CD855" s="1645"/>
      <c r="CE855" s="1645"/>
      <c r="CF855" s="1859"/>
    </row>
    <row customHeight="1" ht="11.25" hidden="1">
      <c r="A856" s="1815"/>
      <c r="B856" s="1169"/>
      <c r="C856" s="421"/>
      <c r="D856" s="2588"/>
      <c r="E856" s="658" t="s">
        <v>22</v>
      </c>
      <c r="F856" s="1177" t="s">
        <v>22</v>
      </c>
      <c r="G856" s="1177" t="s">
        <v>1088</v>
      </c>
      <c r="H856" s="660" t="s">
        <v>22</v>
      </c>
      <c r="I856" s="660"/>
      <c r="J856" s="660"/>
      <c r="K856" s="660"/>
      <c r="L856" s="660"/>
      <c r="M856" s="660"/>
      <c r="N856" s="660"/>
      <c r="O856" s="660"/>
      <c r="P856" s="660"/>
      <c r="Q856" s="660"/>
      <c r="R856" s="661"/>
      <c r="S856" s="662"/>
      <c r="T856" s="727"/>
      <c r="U856" s="2383"/>
      <c r="V856" s="2383"/>
      <c r="W856" s="1169"/>
      <c r="X856" s="1169"/>
      <c r="Y856" s="1169"/>
      <c r="Z856" s="1169"/>
      <c r="AA856" s="1645"/>
      <c r="AB856" s="1169"/>
      <c r="AC856" s="2384"/>
      <c r="AD856" s="638"/>
      <c r="AE856" s="1169"/>
      <c r="AF856" s="1169"/>
      <c r="AG856" s="1645"/>
      <c r="AH856" s="1645"/>
      <c r="AI856" s="1645"/>
      <c r="AJ856" s="1645"/>
      <c r="AK856" s="1645"/>
      <c r="AL856" s="1645"/>
      <c r="AM856" s="1645"/>
      <c r="AN856" s="1645"/>
      <c r="AO856" s="1645"/>
      <c r="AP856" s="1645"/>
      <c r="AQ856" s="1645"/>
      <c r="AR856" s="1645"/>
      <c r="AS856" s="1645"/>
      <c r="AT856" s="1645"/>
      <c r="AU856" s="1645"/>
      <c r="AV856" s="1645"/>
      <c r="AW856" s="1645"/>
      <c r="AX856" s="1645"/>
      <c r="AY856" s="1645"/>
      <c r="AZ856" s="1645"/>
      <c r="BA856" s="1645"/>
      <c r="BB856" s="1645"/>
      <c r="BC856" s="1645"/>
      <c r="BD856" s="1645"/>
      <c r="BE856" s="1645"/>
      <c r="BF856" s="1645"/>
      <c r="BG856" s="1645"/>
      <c r="BH856" s="1645"/>
      <c r="BI856" s="1645"/>
      <c r="BJ856" s="1645"/>
      <c r="BK856" s="1645"/>
      <c r="BL856" s="1645"/>
      <c r="BM856" s="1645"/>
      <c r="BN856" s="1645"/>
      <c r="BO856" s="1645"/>
      <c r="BP856" s="1645"/>
      <c r="BQ856" s="1645"/>
      <c r="BR856" s="1645"/>
      <c r="BS856" s="1645"/>
      <c r="BT856" s="1645"/>
      <c r="BU856" s="1645"/>
      <c r="BV856" s="1169"/>
      <c r="BW856" s="1169"/>
      <c r="BX856" s="1169"/>
      <c r="BY856" s="1169"/>
      <c r="BZ856" s="1169"/>
      <c r="CA856" s="1169"/>
      <c r="CB856" s="1169"/>
      <c r="CC856" s="1169"/>
      <c r="CD856" s="1169"/>
      <c r="CE856" s="1169"/>
      <c r="CF856" s="1859"/>
    </row>
    <row customHeight="1" ht="5.25" hidden="1">
      <c r="A857" s="1802"/>
      <c r="B857" s="1645"/>
      <c r="C857" s="1645"/>
      <c r="D857" s="2588"/>
      <c r="E857" s="1048"/>
      <c r="F857" s="1048"/>
      <c r="G857" s="1048"/>
      <c r="H857" s="1048"/>
      <c r="I857" s="1048"/>
      <c r="J857" s="1048"/>
      <c r="K857" s="1048"/>
      <c r="L857" s="1048"/>
      <c r="M857" s="1048"/>
      <c r="N857" s="1048"/>
      <c r="O857" s="1048"/>
      <c r="P857" s="1048"/>
      <c r="Q857" s="1049"/>
      <c r="R857" s="1050"/>
      <c r="S857" s="1051"/>
      <c r="T857" s="726" t="s">
        <v>1085</v>
      </c>
      <c r="U857" s="2383">
        <v>1</v>
      </c>
      <c r="V857" s="2383" t="s">
        <v>1048</v>
      </c>
      <c r="W857" s="1645"/>
      <c r="X857" s="1645"/>
      <c r="Y857" s="1645"/>
      <c r="Z857" s="1645"/>
      <c r="AA857" s="1645"/>
      <c r="AB857" s="1645"/>
      <c r="AC857" s="1046"/>
      <c r="AD857" s="1047"/>
      <c r="AE857" s="1645"/>
      <c r="AF857" s="1645"/>
      <c r="AG857" s="1645"/>
      <c r="AH857" s="1645"/>
      <c r="AI857" s="1645"/>
      <c r="AJ857" s="1645"/>
      <c r="AK857" s="1645"/>
      <c r="AL857" s="1645"/>
      <c r="AM857" s="1645"/>
      <c r="AN857" s="1645"/>
      <c r="AO857" s="1645"/>
      <c r="AP857" s="1645"/>
      <c r="AQ857" s="1645"/>
      <c r="AR857" s="1645"/>
      <c r="AS857" s="1645"/>
      <c r="AT857" s="1645"/>
      <c r="AU857" s="1645"/>
      <c r="AV857" s="1645"/>
      <c r="AW857" s="1645"/>
      <c r="AX857" s="1645"/>
      <c r="AY857" s="1645"/>
      <c r="AZ857" s="1645"/>
      <c r="BA857" s="1645"/>
      <c r="BB857" s="1645"/>
      <c r="BC857" s="1645"/>
      <c r="BD857" s="1645"/>
      <c r="BE857" s="1645"/>
      <c r="BF857" s="1645"/>
      <c r="BG857" s="1645"/>
      <c r="BH857" s="1645"/>
      <c r="BI857" s="1645"/>
      <c r="BJ857" s="1645"/>
      <c r="BK857" s="1645"/>
      <c r="BL857" s="1645"/>
      <c r="BM857" s="1645"/>
      <c r="BN857" s="1645"/>
      <c r="BO857" s="1645"/>
      <c r="BP857" s="1645"/>
      <c r="BQ857" s="1645"/>
      <c r="BR857" s="1645"/>
      <c r="BS857" s="1645"/>
      <c r="BT857" s="1645"/>
      <c r="BU857" s="1645"/>
      <c r="BV857" s="1645"/>
      <c r="BW857" s="1645"/>
      <c r="BX857" s="1645"/>
      <c r="BY857" s="1645"/>
      <c r="BZ857" s="1645"/>
      <c r="CA857" s="1645"/>
      <c r="CB857" s="1645"/>
      <c r="CC857" s="1645"/>
      <c r="CD857" s="1645"/>
      <c r="CE857" s="1645"/>
      <c r="CF857" s="1325"/>
    </row>
    <row customHeight="1" ht="5.25" hidden="1">
      <c r="A858" s="1802"/>
      <c r="B858" s="1645"/>
      <c r="C858" s="1645"/>
      <c r="D858" s="2588"/>
      <c r="E858" s="644"/>
      <c r="F858" s="644"/>
      <c r="G858" s="644"/>
      <c r="H858" s="644"/>
      <c r="I858" s="644"/>
      <c r="J858" s="644"/>
      <c r="K858" s="644"/>
      <c r="L858" s="644"/>
      <c r="M858" s="644"/>
      <c r="N858" s="644"/>
      <c r="O858" s="644"/>
      <c r="P858" s="644"/>
      <c r="Q858" s="644"/>
      <c r="R858" s="644"/>
      <c r="S858" s="645"/>
      <c r="T858" s="727"/>
      <c r="U858" s="2383"/>
      <c r="V858" s="2383"/>
      <c r="W858" s="1645"/>
      <c r="X858" s="1645"/>
      <c r="Y858" s="1645"/>
      <c r="Z858" s="1645"/>
      <c r="AA858" s="1645"/>
      <c r="AB858" s="1645"/>
      <c r="AC858" s="1046"/>
      <c r="AD858" s="1047"/>
      <c r="AE858" s="1645"/>
      <c r="AF858" s="1645"/>
      <c r="AG858" s="1645"/>
      <c r="AH858" s="1645"/>
      <c r="AI858" s="1645"/>
      <c r="AJ858" s="1645"/>
      <c r="AK858" s="1645"/>
      <c r="AL858" s="1645"/>
      <c r="AM858" s="1645"/>
      <c r="AN858" s="1645"/>
      <c r="AO858" s="1645"/>
      <c r="AP858" s="1645"/>
      <c r="AQ858" s="1645"/>
      <c r="AR858" s="1645"/>
      <c r="AS858" s="1645"/>
      <c r="AT858" s="1645"/>
      <c r="AU858" s="1645"/>
      <c r="AV858" s="1645"/>
      <c r="AW858" s="1645"/>
      <c r="AX858" s="1645"/>
      <c r="AY858" s="1645"/>
      <c r="AZ858" s="1645"/>
      <c r="BA858" s="1645"/>
      <c r="BB858" s="1645"/>
      <c r="BC858" s="1645"/>
      <c r="BD858" s="1645"/>
      <c r="BE858" s="1645"/>
      <c r="BF858" s="1645"/>
      <c r="BG858" s="1645"/>
      <c r="BH858" s="1645"/>
      <c r="BI858" s="1645"/>
      <c r="BJ858" s="1645"/>
      <c r="BK858" s="1645"/>
      <c r="BL858" s="1645"/>
      <c r="BM858" s="1645"/>
      <c r="BN858" s="1645"/>
      <c r="BO858" s="1645"/>
      <c r="BP858" s="1645"/>
      <c r="BQ858" s="1645"/>
      <c r="BR858" s="1645"/>
      <c r="BS858" s="1645"/>
      <c r="BT858" s="1645"/>
      <c r="BU858" s="1645"/>
      <c r="BV858" s="1645"/>
      <c r="BW858" s="1645"/>
      <c r="BX858" s="1645"/>
      <c r="BY858" s="1645"/>
      <c r="BZ858" s="1645"/>
      <c r="CA858" s="1645"/>
      <c r="CB858" s="1645"/>
      <c r="CC858" s="1645"/>
      <c r="CD858" s="1645"/>
      <c r="CE858" s="1645"/>
      <c r="CF858" s="1325"/>
    </row>
    <row customHeight="1" ht="5.25" hidden="1">
      <c r="A859" s="1802"/>
      <c r="B859" s="1645"/>
      <c r="C859" s="1645"/>
      <c r="D859" s="2589"/>
      <c r="E859" s="1052"/>
      <c r="F859" s="1053"/>
      <c r="G859" s="1053"/>
      <c r="H859" s="1054"/>
      <c r="I859" s="1054"/>
      <c r="J859" s="1054"/>
      <c r="K859" s="1054"/>
      <c r="L859" s="1054"/>
      <c r="M859" s="1054"/>
      <c r="N859" s="1054"/>
      <c r="O859" s="1054"/>
      <c r="P859" s="1054"/>
      <c r="Q859" s="1054"/>
      <c r="R859" s="955"/>
      <c r="S859" s="1055"/>
      <c r="T859" s="727"/>
      <c r="U859" s="2383"/>
      <c r="V859" s="2383"/>
      <c r="W859" s="1645"/>
      <c r="X859" s="1645"/>
      <c r="Y859" s="1645"/>
      <c r="Z859" s="1645"/>
      <c r="AA859" s="1645"/>
      <c r="AB859" s="1645"/>
      <c r="AC859" s="1046"/>
      <c r="AD859" s="1047"/>
      <c r="AE859" s="1645"/>
      <c r="AF859" s="1645"/>
      <c r="AG859" s="1645"/>
      <c r="AH859" s="1645"/>
      <c r="AI859" s="1645"/>
      <c r="AJ859" s="1645"/>
      <c r="AK859" s="1645"/>
      <c r="AL859" s="1645"/>
      <c r="AM859" s="1645"/>
      <c r="AN859" s="1645"/>
      <c r="AO859" s="1645"/>
      <c r="AP859" s="1645"/>
      <c r="AQ859" s="1645"/>
      <c r="AR859" s="1645"/>
      <c r="AS859" s="1645"/>
      <c r="AT859" s="1645"/>
      <c r="AU859" s="1645"/>
      <c r="AV859" s="1645"/>
      <c r="AW859" s="1645"/>
      <c r="AX859" s="1645"/>
      <c r="AY859" s="1645"/>
      <c r="AZ859" s="1645"/>
      <c r="BA859" s="1645"/>
      <c r="BB859" s="1645"/>
      <c r="BC859" s="1645"/>
      <c r="BD859" s="1645"/>
      <c r="BE859" s="1645"/>
      <c r="BF859" s="1645"/>
      <c r="BG859" s="1645"/>
      <c r="BH859" s="1645"/>
      <c r="BI859" s="1645"/>
      <c r="BJ859" s="1645"/>
      <c r="BK859" s="1645"/>
      <c r="BL859" s="1645"/>
      <c r="BM859" s="1645"/>
      <c r="BN859" s="1645"/>
      <c r="BO859" s="1645"/>
      <c r="BP859" s="1645"/>
      <c r="BQ859" s="1645"/>
      <c r="BR859" s="1645"/>
      <c r="BS859" s="1645"/>
      <c r="BT859" s="1645"/>
      <c r="BU859" s="1645"/>
      <c r="BV859" s="1645"/>
      <c r="BW859" s="1645"/>
      <c r="BX859" s="1645"/>
      <c r="BY859" s="1645"/>
      <c r="BZ859" s="1645"/>
      <c r="CA859" s="1645"/>
      <c r="CB859" s="1645"/>
      <c r="CC859" s="1645"/>
      <c r="CD859" s="1645"/>
      <c r="CE859" s="1645"/>
      <c r="CF859" s="1325"/>
    </row>
    <row customHeight="1" ht="15" hidden="1">
      <c r="A860" s="632" t="s">
        <v>416</v>
      </c>
      <c r="B860" s="633"/>
      <c r="C860" s="633" t="s">
        <v>22</v>
      </c>
      <c r="D860" s="2587" t="s">
        <v>1181</v>
      </c>
      <c r="E860" s="2386" t="s">
        <v>196</v>
      </c>
      <c r="F860" s="2387"/>
      <c r="G860" s="2388"/>
      <c r="H860" s="2392" t="str">
        <f>IF(A860="","",INDEX(DIFFERENTIATION_UNMERGE_VD,MATCH(A860,DIFFERENTIATION_ID_DIFF,0)))</f>
        <v>Производство тепловой энергии. Некомбинированная выработка</v>
      </c>
      <c r="I860" s="2392"/>
      <c r="J860" s="2392"/>
      <c r="K860" s="2392"/>
      <c r="L860" s="2392"/>
      <c r="M860" s="2392"/>
      <c r="N860" s="2392"/>
      <c r="O860" s="2392"/>
      <c r="P860" s="2392"/>
      <c r="Q860" s="2392"/>
      <c r="R860" s="2392"/>
      <c r="S860" s="728"/>
      <c r="T860" s="725"/>
      <c r="U860" s="634"/>
      <c r="V860" s="634"/>
      <c r="W860" s="635"/>
      <c r="X860" s="635"/>
      <c r="Y860" s="635"/>
      <c r="Z860" s="635"/>
      <c r="AA860" s="636"/>
      <c r="AB860" s="637"/>
      <c r="AC860" s="2384"/>
      <c r="AD860" s="638"/>
      <c r="AE860" s="639" t="s">
        <v>22</v>
      </c>
      <c r="AF860" s="639"/>
      <c r="AG860" s="640" t="s">
        <v>1082</v>
      </c>
      <c r="AH860" s="641">
        <v>3</v>
      </c>
      <c r="AI860" s="634"/>
      <c r="AJ860" s="634"/>
      <c r="AK860" s="634"/>
      <c r="AL860" s="634"/>
      <c r="AM860" s="634"/>
      <c r="AN860" s="634"/>
      <c r="AO860" s="634"/>
      <c r="AP860" s="634"/>
      <c r="AQ860" s="634"/>
      <c r="AR860" s="634"/>
      <c r="AS860" s="634"/>
      <c r="AT860" s="634"/>
      <c r="AU860" s="634"/>
      <c r="AV860" s="634"/>
      <c r="AW860" s="634"/>
      <c r="AX860" s="634"/>
      <c r="AY860" s="634"/>
      <c r="AZ860" s="634"/>
      <c r="BA860" s="634"/>
      <c r="BB860" s="634"/>
      <c r="BC860" s="634"/>
      <c r="BD860" s="634"/>
      <c r="BE860" s="634"/>
      <c r="BF860" s="634"/>
      <c r="BG860" s="634"/>
      <c r="BH860" s="634"/>
      <c r="BI860" s="634"/>
      <c r="BJ860" s="634"/>
      <c r="BK860" s="634"/>
      <c r="BL860" s="634"/>
      <c r="BM860" s="634"/>
      <c r="BN860" s="634"/>
      <c r="BO860" s="634"/>
      <c r="BP860" s="634"/>
      <c r="BQ860" s="634"/>
      <c r="BR860" s="634"/>
      <c r="BS860" s="634"/>
      <c r="BT860" s="634"/>
      <c r="BU860" s="634"/>
      <c r="BV860" s="635"/>
      <c r="BW860" s="635"/>
      <c r="BX860" s="635"/>
      <c r="BY860" s="635"/>
      <c r="BZ860" s="635"/>
      <c r="CA860" s="635"/>
      <c r="CB860" s="635"/>
      <c r="CC860" s="635"/>
      <c r="CD860" s="635"/>
      <c r="CE860" s="635"/>
      <c r="CF860" s="1859"/>
    </row>
    <row customHeight="1" ht="15" hidden="1">
      <c r="A861" s="632"/>
      <c r="B861" s="633"/>
      <c r="C861" s="633"/>
      <c r="D861" s="2588"/>
      <c r="E861" s="2386" t="s">
        <v>1037</v>
      </c>
      <c r="F861" s="2387"/>
      <c r="G861" s="2388"/>
      <c r="H861" s="2392" t="str">
        <f>IF(A860="","",INDEX(DIFFERENTIATION_UNMERGE_AREA,MATCH(A860,DIFFERENTIATION_ID_DIFF,0)))</f>
        <v>Территория 9</v>
      </c>
      <c r="I861" s="2392"/>
      <c r="J861" s="2392"/>
      <c r="K861" s="2392"/>
      <c r="L861" s="2392"/>
      <c r="M861" s="2392"/>
      <c r="N861" s="2392"/>
      <c r="O861" s="2392"/>
      <c r="P861" s="2392"/>
      <c r="Q861" s="2392"/>
      <c r="R861" s="2392"/>
      <c r="S861" s="728"/>
      <c r="T861" s="725"/>
      <c r="U861" s="634"/>
      <c r="V861" s="634"/>
      <c r="W861" s="635"/>
      <c r="X861" s="635"/>
      <c r="Y861" s="635"/>
      <c r="Z861" s="635"/>
      <c r="AA861" s="636"/>
      <c r="AB861" s="637"/>
      <c r="AC861" s="2384"/>
      <c r="AD861" s="638"/>
      <c r="AE861" s="639"/>
      <c r="AF861" s="639"/>
      <c r="AG861" s="640"/>
      <c r="AH861" s="641"/>
      <c r="AI861" s="634"/>
      <c r="AJ861" s="634"/>
      <c r="AK861" s="634"/>
      <c r="AL861" s="634"/>
      <c r="AM861" s="634"/>
      <c r="AN861" s="634"/>
      <c r="AO861" s="634"/>
      <c r="AP861" s="634"/>
      <c r="AQ861" s="634"/>
      <c r="AR861" s="634"/>
      <c r="AS861" s="634"/>
      <c r="AT861" s="634"/>
      <c r="AU861" s="634"/>
      <c r="AV861" s="634"/>
      <c r="AW861" s="634"/>
      <c r="AX861" s="634"/>
      <c r="AY861" s="634"/>
      <c r="AZ861" s="634"/>
      <c r="BA861" s="634"/>
      <c r="BB861" s="634"/>
      <c r="BC861" s="634"/>
      <c r="BD861" s="634"/>
      <c r="BE861" s="634"/>
      <c r="BF861" s="634"/>
      <c r="BG861" s="634"/>
      <c r="BH861" s="634"/>
      <c r="BI861" s="634"/>
      <c r="BJ861" s="634"/>
      <c r="BK861" s="634"/>
      <c r="BL861" s="634"/>
      <c r="BM861" s="634"/>
      <c r="BN861" s="634"/>
      <c r="BO861" s="634"/>
      <c r="BP861" s="634"/>
      <c r="BQ861" s="634"/>
      <c r="BR861" s="634"/>
      <c r="BS861" s="634"/>
      <c r="BT861" s="634"/>
      <c r="BU861" s="634"/>
      <c r="BV861" s="635"/>
      <c r="BW861" s="635"/>
      <c r="BX861" s="635"/>
      <c r="BY861" s="635"/>
      <c r="BZ861" s="635"/>
      <c r="CA861" s="635"/>
      <c r="CB861" s="635"/>
      <c r="CC861" s="635"/>
      <c r="CD861" s="635"/>
      <c r="CE861" s="635"/>
      <c r="CF861" s="1859"/>
    </row>
    <row customHeight="1" ht="15" hidden="1">
      <c r="A862" s="632"/>
      <c r="B862" s="633"/>
      <c r="C862" s="633"/>
      <c r="D862" s="2588"/>
      <c r="E862" s="2386" t="s">
        <v>1038</v>
      </c>
      <c r="F862" s="2387"/>
      <c r="G862" s="2388"/>
      <c r="H862" s="2392" t="str">
        <f>IF(A860="","",INDEX(DIFFERENTIATION_UNMERGE_SYSTEM,MATCH(A860,DIFFERENTIATION_ID_DIFF,0)))</f>
        <v>с. Кинель-Черкассы (д/с Голубь), ул. Нефтяников, 9, котельная № 6-12</v>
      </c>
      <c r="I862" s="2392"/>
      <c r="J862" s="2392"/>
      <c r="K862" s="2392"/>
      <c r="L862" s="2392"/>
      <c r="M862" s="2392"/>
      <c r="N862" s="2392"/>
      <c r="O862" s="2392"/>
      <c r="P862" s="2392"/>
      <c r="Q862" s="2392"/>
      <c r="R862" s="2392"/>
      <c r="S862" s="728"/>
      <c r="T862" s="725"/>
      <c r="U862" s="634"/>
      <c r="V862" s="634"/>
      <c r="W862" s="635"/>
      <c r="X862" s="635"/>
      <c r="Y862" s="635"/>
      <c r="Z862" s="635"/>
      <c r="AA862" s="636"/>
      <c r="AB862" s="637"/>
      <c r="AC862" s="2384"/>
      <c r="AD862" s="638"/>
      <c r="AE862" s="639"/>
      <c r="AF862" s="639"/>
      <c r="AG862" s="640"/>
      <c r="AH862" s="641"/>
      <c r="AI862" s="634"/>
      <c r="AJ862" s="634"/>
      <c r="AK862" s="634"/>
      <c r="AL862" s="634"/>
      <c r="AM862" s="634"/>
      <c r="AN862" s="634"/>
      <c r="AO862" s="634"/>
      <c r="AP862" s="634"/>
      <c r="AQ862" s="634"/>
      <c r="AR862" s="634"/>
      <c r="AS862" s="634"/>
      <c r="AT862" s="634"/>
      <c r="AU862" s="634"/>
      <c r="AV862" s="634"/>
      <c r="AW862" s="634"/>
      <c r="AX862" s="634"/>
      <c r="AY862" s="634"/>
      <c r="AZ862" s="634"/>
      <c r="BA862" s="634"/>
      <c r="BB862" s="634"/>
      <c r="BC862" s="634"/>
      <c r="BD862" s="634"/>
      <c r="BE862" s="634"/>
      <c r="BF862" s="634"/>
      <c r="BG862" s="634"/>
      <c r="BH862" s="634"/>
      <c r="BI862" s="634"/>
      <c r="BJ862" s="634"/>
      <c r="BK862" s="634"/>
      <c r="BL862" s="634"/>
      <c r="BM862" s="634"/>
      <c r="BN862" s="634"/>
      <c r="BO862" s="634"/>
      <c r="BP862" s="634"/>
      <c r="BQ862" s="634"/>
      <c r="BR862" s="634"/>
      <c r="BS862" s="634"/>
      <c r="BT862" s="634"/>
      <c r="BU862" s="634"/>
      <c r="BV862" s="635"/>
      <c r="BW862" s="635"/>
      <c r="BX862" s="635"/>
      <c r="BY862" s="635"/>
      <c r="BZ862" s="635"/>
      <c r="CA862" s="635"/>
      <c r="CB862" s="635"/>
      <c r="CC862" s="635"/>
      <c r="CD862" s="635"/>
      <c r="CE862" s="635"/>
      <c r="CF862" s="1859"/>
    </row>
    <row customHeight="1" ht="24.75" hidden="1">
      <c r="A863" s="1815"/>
      <c r="B863" s="1169"/>
      <c r="C863" s="421"/>
      <c r="D863" s="2588"/>
      <c r="E863" s="2385" t="s">
        <v>1083</v>
      </c>
      <c r="F863" s="2385"/>
      <c r="G863" s="2385"/>
      <c r="H863" s="2385"/>
      <c r="I863" s="2385"/>
      <c r="J863" s="2385"/>
      <c r="K863" s="2385"/>
      <c r="L863" s="2385"/>
      <c r="M863" s="2385"/>
      <c r="N863" s="2385"/>
      <c r="O863" s="2385"/>
      <c r="P863" s="2385"/>
      <c r="Q863" s="567">
        <f>SUMIF(T864:T865,"i",Q864:Q865)</f>
        <v>0</v>
      </c>
      <c r="R863" s="1026"/>
      <c r="S863" s="1807" t="s">
        <v>1084</v>
      </c>
      <c r="T863" s="726" t="s">
        <v>1085</v>
      </c>
      <c r="U863" s="2383">
        <v>1</v>
      </c>
      <c r="V863" s="2383" t="s">
        <v>1048</v>
      </c>
      <c r="W863" s="1169"/>
      <c r="X863" s="1169"/>
      <c r="Y863" s="1169"/>
      <c r="Z863" s="1169"/>
      <c r="AA863" s="1645"/>
      <c r="AB863" s="1169"/>
      <c r="AC863" s="2384"/>
      <c r="AD863" s="638"/>
      <c r="AE863" s="1169"/>
      <c r="AF863" s="1169"/>
      <c r="AG863" s="1645"/>
      <c r="AH863" s="1645"/>
      <c r="AI863" s="1645"/>
      <c r="AJ863" s="1645"/>
      <c r="AK863" s="1645"/>
      <c r="AL863" s="1645"/>
      <c r="AM863" s="1645"/>
      <c r="AN863" s="1645"/>
      <c r="AO863" s="1645"/>
      <c r="AP863" s="1645"/>
      <c r="AQ863" s="1645"/>
      <c r="AR863" s="1645"/>
      <c r="AS863" s="1645"/>
      <c r="AT863" s="1645"/>
      <c r="AU863" s="1645"/>
      <c r="AV863" s="1645"/>
      <c r="AW863" s="1645"/>
      <c r="AX863" s="1645"/>
      <c r="AY863" s="1645"/>
      <c r="AZ863" s="1645"/>
      <c r="BA863" s="1645"/>
      <c r="BB863" s="1645"/>
      <c r="BC863" s="1645"/>
      <c r="BD863" s="1645"/>
      <c r="BE863" s="1645"/>
      <c r="BF863" s="1645"/>
      <c r="BG863" s="1645"/>
      <c r="BH863" s="1645"/>
      <c r="BI863" s="1645"/>
      <c r="BJ863" s="1645"/>
      <c r="BK863" s="1645"/>
      <c r="BL863" s="1645"/>
      <c r="BM863" s="1645"/>
      <c r="BN863" s="1645"/>
      <c r="BO863" s="1645"/>
      <c r="BP863" s="1645"/>
      <c r="BQ863" s="1645"/>
      <c r="BR863" s="1645"/>
      <c r="BS863" s="1645"/>
      <c r="BT863" s="1645"/>
      <c r="BU863" s="1645"/>
      <c r="BV863" s="1169"/>
      <c r="BW863" s="1169"/>
      <c r="BX863" s="1169"/>
      <c r="BY863" s="1169"/>
      <c r="BZ863" s="1169"/>
      <c r="CA863" s="1169"/>
      <c r="CB863" s="1169"/>
      <c r="CC863" s="1169"/>
      <c r="CD863" s="1169"/>
      <c r="CE863" s="1169"/>
      <c r="CF863" s="1859"/>
    </row>
    <row customHeight="1" ht="11.25" hidden="1">
      <c r="A864" s="1802"/>
      <c r="B864" s="1645"/>
      <c r="C864" s="1645"/>
      <c r="D864" s="2588"/>
      <c r="E864" s="644"/>
      <c r="F864" s="644">
        <v>0</v>
      </c>
      <c r="G864" s="644"/>
      <c r="H864" s="644"/>
      <c r="I864" s="644"/>
      <c r="J864" s="644"/>
      <c r="K864" s="644"/>
      <c r="L864" s="644"/>
      <c r="M864" s="644"/>
      <c r="N864" s="644"/>
      <c r="O864" s="644"/>
      <c r="P864" s="644"/>
      <c r="Q864" s="644"/>
      <c r="R864" s="644"/>
      <c r="S864" s="645"/>
      <c r="T864" s="727"/>
      <c r="U864" s="2383"/>
      <c r="V864" s="2383"/>
      <c r="W864" s="1645"/>
      <c r="X864" s="1645"/>
      <c r="Y864" s="1645"/>
      <c r="Z864" s="1645"/>
      <c r="AA864" s="1645"/>
      <c r="AB864" s="1169"/>
      <c r="AC864" s="2384"/>
      <c r="AD864" s="638"/>
      <c r="AE864" s="1169"/>
      <c r="AF864" s="1169"/>
      <c r="AG864" s="1645"/>
      <c r="AH864" s="1645"/>
      <c r="AI864" s="1645"/>
      <c r="AJ864" s="1645"/>
      <c r="AK864" s="1645"/>
      <c r="AL864" s="1645"/>
      <c r="AM864" s="1645"/>
      <c r="AN864" s="1645"/>
      <c r="AO864" s="1645"/>
      <c r="AP864" s="1645"/>
      <c r="AQ864" s="1645"/>
      <c r="AR864" s="1645"/>
      <c r="AS864" s="1645"/>
      <c r="AT864" s="1645"/>
      <c r="AU864" s="1645"/>
      <c r="AV864" s="1645"/>
      <c r="AW864" s="1645"/>
      <c r="AX864" s="1645"/>
      <c r="AY864" s="1645"/>
      <c r="AZ864" s="1645"/>
      <c r="BA864" s="1645"/>
      <c r="BB864" s="1645"/>
      <c r="BC864" s="1645"/>
      <c r="BD864" s="1645"/>
      <c r="BE864" s="1645"/>
      <c r="BF864" s="1645"/>
      <c r="BG864" s="1645"/>
      <c r="BH864" s="1645"/>
      <c r="BI864" s="1645"/>
      <c r="BJ864" s="1645"/>
      <c r="BK864" s="1645"/>
      <c r="BL864" s="1645"/>
      <c r="BM864" s="1645"/>
      <c r="BN864" s="1645"/>
      <c r="BO864" s="1645"/>
      <c r="BP864" s="1645"/>
      <c r="BQ864" s="1645"/>
      <c r="BR864" s="1645"/>
      <c r="BS864" s="1645"/>
      <c r="BT864" s="1645"/>
      <c r="BU864" s="1645"/>
      <c r="BV864" s="1645"/>
      <c r="BW864" s="1645"/>
      <c r="BX864" s="1645"/>
      <c r="BY864" s="1645"/>
      <c r="BZ864" s="1645"/>
      <c r="CA864" s="1645"/>
      <c r="CB864" s="1645"/>
      <c r="CC864" s="1645"/>
      <c r="CD864" s="1645"/>
      <c r="CE864" s="1645"/>
      <c r="CF864" s="1859"/>
    </row>
    <row customHeight="1" ht="11.25" hidden="1">
      <c r="A865" s="1815"/>
      <c r="B865" s="1169"/>
      <c r="C865" s="421"/>
      <c r="D865" s="2588"/>
      <c r="E865" s="658" t="s">
        <v>22</v>
      </c>
      <c r="F865" s="1177" t="s">
        <v>22</v>
      </c>
      <c r="G865" s="1177" t="s">
        <v>1088</v>
      </c>
      <c r="H865" s="660" t="s">
        <v>22</v>
      </c>
      <c r="I865" s="660"/>
      <c r="J865" s="660"/>
      <c r="K865" s="660"/>
      <c r="L865" s="660"/>
      <c r="M865" s="660"/>
      <c r="N865" s="660"/>
      <c r="O865" s="660"/>
      <c r="P865" s="660"/>
      <c r="Q865" s="660"/>
      <c r="R865" s="661"/>
      <c r="S865" s="662"/>
      <c r="T865" s="727"/>
      <c r="U865" s="2383"/>
      <c r="V865" s="2383"/>
      <c r="W865" s="1169"/>
      <c r="X865" s="1169"/>
      <c r="Y865" s="1169"/>
      <c r="Z865" s="1169"/>
      <c r="AA865" s="1645"/>
      <c r="AB865" s="1169"/>
      <c r="AC865" s="2384"/>
      <c r="AD865" s="638"/>
      <c r="AE865" s="1169"/>
      <c r="AF865" s="1169"/>
      <c r="AG865" s="1645"/>
      <c r="AH865" s="1645"/>
      <c r="AI865" s="1645"/>
      <c r="AJ865" s="1645"/>
      <c r="AK865" s="1645"/>
      <c r="AL865" s="1645"/>
      <c r="AM865" s="1645"/>
      <c r="AN865" s="1645"/>
      <c r="AO865" s="1645"/>
      <c r="AP865" s="1645"/>
      <c r="AQ865" s="1645"/>
      <c r="AR865" s="1645"/>
      <c r="AS865" s="1645"/>
      <c r="AT865" s="1645"/>
      <c r="AU865" s="1645"/>
      <c r="AV865" s="1645"/>
      <c r="AW865" s="1645"/>
      <c r="AX865" s="1645"/>
      <c r="AY865" s="1645"/>
      <c r="AZ865" s="1645"/>
      <c r="BA865" s="1645"/>
      <c r="BB865" s="1645"/>
      <c r="BC865" s="1645"/>
      <c r="BD865" s="1645"/>
      <c r="BE865" s="1645"/>
      <c r="BF865" s="1645"/>
      <c r="BG865" s="1645"/>
      <c r="BH865" s="1645"/>
      <c r="BI865" s="1645"/>
      <c r="BJ865" s="1645"/>
      <c r="BK865" s="1645"/>
      <c r="BL865" s="1645"/>
      <c r="BM865" s="1645"/>
      <c r="BN865" s="1645"/>
      <c r="BO865" s="1645"/>
      <c r="BP865" s="1645"/>
      <c r="BQ865" s="1645"/>
      <c r="BR865" s="1645"/>
      <c r="BS865" s="1645"/>
      <c r="BT865" s="1645"/>
      <c r="BU865" s="1645"/>
      <c r="BV865" s="1169"/>
      <c r="BW865" s="1169"/>
      <c r="BX865" s="1169"/>
      <c r="BY865" s="1169"/>
      <c r="BZ865" s="1169"/>
      <c r="CA865" s="1169"/>
      <c r="CB865" s="1169"/>
      <c r="CC865" s="1169"/>
      <c r="CD865" s="1169"/>
      <c r="CE865" s="1169"/>
      <c r="CF865" s="1859"/>
    </row>
    <row customHeight="1" ht="5.25" hidden="1">
      <c r="A866" s="1802"/>
      <c r="B866" s="1645"/>
      <c r="C866" s="1645"/>
      <c r="D866" s="2588"/>
      <c r="E866" s="1048"/>
      <c r="F866" s="1048"/>
      <c r="G866" s="1048"/>
      <c r="H866" s="1048"/>
      <c r="I866" s="1048"/>
      <c r="J866" s="1048"/>
      <c r="K866" s="1048"/>
      <c r="L866" s="1048"/>
      <c r="M866" s="1048"/>
      <c r="N866" s="1048"/>
      <c r="O866" s="1048"/>
      <c r="P866" s="1048"/>
      <c r="Q866" s="1049"/>
      <c r="R866" s="1050"/>
      <c r="S866" s="1051"/>
      <c r="T866" s="726" t="s">
        <v>1085</v>
      </c>
      <c r="U866" s="2383">
        <v>1</v>
      </c>
      <c r="V866" s="2383" t="s">
        <v>1048</v>
      </c>
      <c r="W866" s="1645"/>
      <c r="X866" s="1645"/>
      <c r="Y866" s="1645"/>
      <c r="Z866" s="1645"/>
      <c r="AA866" s="1645"/>
      <c r="AB866" s="1645"/>
      <c r="AC866" s="1046"/>
      <c r="AD866" s="1047"/>
      <c r="AE866" s="1645"/>
      <c r="AF866" s="1645"/>
      <c r="AG866" s="1645"/>
      <c r="AH866" s="1645"/>
      <c r="AI866" s="1645"/>
      <c r="AJ866" s="1645"/>
      <c r="AK866" s="1645"/>
      <c r="AL866" s="1645"/>
      <c r="AM866" s="1645"/>
      <c r="AN866" s="1645"/>
      <c r="AO866" s="1645"/>
      <c r="AP866" s="1645"/>
      <c r="AQ866" s="1645"/>
      <c r="AR866" s="1645"/>
      <c r="AS866" s="1645"/>
      <c r="AT866" s="1645"/>
      <c r="AU866" s="1645"/>
      <c r="AV866" s="1645"/>
      <c r="AW866" s="1645"/>
      <c r="AX866" s="1645"/>
      <c r="AY866" s="1645"/>
      <c r="AZ866" s="1645"/>
      <c r="BA866" s="1645"/>
      <c r="BB866" s="1645"/>
      <c r="BC866" s="1645"/>
      <c r="BD866" s="1645"/>
      <c r="BE866" s="1645"/>
      <c r="BF866" s="1645"/>
      <c r="BG866" s="1645"/>
      <c r="BH866" s="1645"/>
      <c r="BI866" s="1645"/>
      <c r="BJ866" s="1645"/>
      <c r="BK866" s="1645"/>
      <c r="BL866" s="1645"/>
      <c r="BM866" s="1645"/>
      <c r="BN866" s="1645"/>
      <c r="BO866" s="1645"/>
      <c r="BP866" s="1645"/>
      <c r="BQ866" s="1645"/>
      <c r="BR866" s="1645"/>
      <c r="BS866" s="1645"/>
      <c r="BT866" s="1645"/>
      <c r="BU866" s="1645"/>
      <c r="BV866" s="1645"/>
      <c r="BW866" s="1645"/>
      <c r="BX866" s="1645"/>
      <c r="BY866" s="1645"/>
      <c r="BZ866" s="1645"/>
      <c r="CA866" s="1645"/>
      <c r="CB866" s="1645"/>
      <c r="CC866" s="1645"/>
      <c r="CD866" s="1645"/>
      <c r="CE866" s="1645"/>
      <c r="CF866" s="1325"/>
    </row>
    <row customHeight="1" ht="5.25" hidden="1">
      <c r="A867" s="1802"/>
      <c r="B867" s="1645"/>
      <c r="C867" s="1645"/>
      <c r="D867" s="2588"/>
      <c r="E867" s="644"/>
      <c r="F867" s="644"/>
      <c r="G867" s="644"/>
      <c r="H867" s="644"/>
      <c r="I867" s="644"/>
      <c r="J867" s="644"/>
      <c r="K867" s="644"/>
      <c r="L867" s="644"/>
      <c r="M867" s="644"/>
      <c r="N867" s="644"/>
      <c r="O867" s="644"/>
      <c r="P867" s="644"/>
      <c r="Q867" s="644"/>
      <c r="R867" s="644"/>
      <c r="S867" s="645"/>
      <c r="T867" s="727"/>
      <c r="U867" s="2383"/>
      <c r="V867" s="2383"/>
      <c r="W867" s="1645"/>
      <c r="X867" s="1645"/>
      <c r="Y867" s="1645"/>
      <c r="Z867" s="1645"/>
      <c r="AA867" s="1645"/>
      <c r="AB867" s="1645"/>
      <c r="AC867" s="1046"/>
      <c r="AD867" s="1047"/>
      <c r="AE867" s="1645"/>
      <c r="AF867" s="1645"/>
      <c r="AG867" s="1645"/>
      <c r="AH867" s="1645"/>
      <c r="AI867" s="1645"/>
      <c r="AJ867" s="1645"/>
      <c r="AK867" s="1645"/>
      <c r="AL867" s="1645"/>
      <c r="AM867" s="1645"/>
      <c r="AN867" s="1645"/>
      <c r="AO867" s="1645"/>
      <c r="AP867" s="1645"/>
      <c r="AQ867" s="1645"/>
      <c r="AR867" s="1645"/>
      <c r="AS867" s="1645"/>
      <c r="AT867" s="1645"/>
      <c r="AU867" s="1645"/>
      <c r="AV867" s="1645"/>
      <c r="AW867" s="1645"/>
      <c r="AX867" s="1645"/>
      <c r="AY867" s="1645"/>
      <c r="AZ867" s="1645"/>
      <c r="BA867" s="1645"/>
      <c r="BB867" s="1645"/>
      <c r="BC867" s="1645"/>
      <c r="BD867" s="1645"/>
      <c r="BE867" s="1645"/>
      <c r="BF867" s="1645"/>
      <c r="BG867" s="1645"/>
      <c r="BH867" s="1645"/>
      <c r="BI867" s="1645"/>
      <c r="BJ867" s="1645"/>
      <c r="BK867" s="1645"/>
      <c r="BL867" s="1645"/>
      <c r="BM867" s="1645"/>
      <c r="BN867" s="1645"/>
      <c r="BO867" s="1645"/>
      <c r="BP867" s="1645"/>
      <c r="BQ867" s="1645"/>
      <c r="BR867" s="1645"/>
      <c r="BS867" s="1645"/>
      <c r="BT867" s="1645"/>
      <c r="BU867" s="1645"/>
      <c r="BV867" s="1645"/>
      <c r="BW867" s="1645"/>
      <c r="BX867" s="1645"/>
      <c r="BY867" s="1645"/>
      <c r="BZ867" s="1645"/>
      <c r="CA867" s="1645"/>
      <c r="CB867" s="1645"/>
      <c r="CC867" s="1645"/>
      <c r="CD867" s="1645"/>
      <c r="CE867" s="1645"/>
      <c r="CF867" s="1325"/>
    </row>
    <row customHeight="1" ht="5.25" hidden="1">
      <c r="A868" s="1802"/>
      <c r="B868" s="1645"/>
      <c r="C868" s="1645"/>
      <c r="D868" s="2589"/>
      <c r="E868" s="1052"/>
      <c r="F868" s="1053"/>
      <c r="G868" s="1053"/>
      <c r="H868" s="1054"/>
      <c r="I868" s="1054"/>
      <c r="J868" s="1054"/>
      <c r="K868" s="1054"/>
      <c r="L868" s="1054"/>
      <c r="M868" s="1054"/>
      <c r="N868" s="1054"/>
      <c r="O868" s="1054"/>
      <c r="P868" s="1054"/>
      <c r="Q868" s="1054"/>
      <c r="R868" s="955"/>
      <c r="S868" s="1055"/>
      <c r="T868" s="727"/>
      <c r="U868" s="2383"/>
      <c r="V868" s="2383"/>
      <c r="W868" s="1645"/>
      <c r="X868" s="1645"/>
      <c r="Y868" s="1645"/>
      <c r="Z868" s="1645"/>
      <c r="AA868" s="1645"/>
      <c r="AB868" s="1645"/>
      <c r="AC868" s="1046"/>
      <c r="AD868" s="1047"/>
      <c r="AE868" s="1645"/>
      <c r="AF868" s="1645"/>
      <c r="AG868" s="1645"/>
      <c r="AH868" s="1645"/>
      <c r="AI868" s="1645"/>
      <c r="AJ868" s="1645"/>
      <c r="AK868" s="1645"/>
      <c r="AL868" s="1645"/>
      <c r="AM868" s="1645"/>
      <c r="AN868" s="1645"/>
      <c r="AO868" s="1645"/>
      <c r="AP868" s="1645"/>
      <c r="AQ868" s="1645"/>
      <c r="AR868" s="1645"/>
      <c r="AS868" s="1645"/>
      <c r="AT868" s="1645"/>
      <c r="AU868" s="1645"/>
      <c r="AV868" s="1645"/>
      <c r="AW868" s="1645"/>
      <c r="AX868" s="1645"/>
      <c r="AY868" s="1645"/>
      <c r="AZ868" s="1645"/>
      <c r="BA868" s="1645"/>
      <c r="BB868" s="1645"/>
      <c r="BC868" s="1645"/>
      <c r="BD868" s="1645"/>
      <c r="BE868" s="1645"/>
      <c r="BF868" s="1645"/>
      <c r="BG868" s="1645"/>
      <c r="BH868" s="1645"/>
      <c r="BI868" s="1645"/>
      <c r="BJ868" s="1645"/>
      <c r="BK868" s="1645"/>
      <c r="BL868" s="1645"/>
      <c r="BM868" s="1645"/>
      <c r="BN868" s="1645"/>
      <c r="BO868" s="1645"/>
      <c r="BP868" s="1645"/>
      <c r="BQ868" s="1645"/>
      <c r="BR868" s="1645"/>
      <c r="BS868" s="1645"/>
      <c r="BT868" s="1645"/>
      <c r="BU868" s="1645"/>
      <c r="BV868" s="1645"/>
      <c r="BW868" s="1645"/>
      <c r="BX868" s="1645"/>
      <c r="BY868" s="1645"/>
      <c r="BZ868" s="1645"/>
      <c r="CA868" s="1645"/>
      <c r="CB868" s="1645"/>
      <c r="CC868" s="1645"/>
      <c r="CD868" s="1645"/>
      <c r="CE868" s="1645"/>
      <c r="CF868" s="1325"/>
    </row>
    <row customHeight="1" ht="15" hidden="1">
      <c r="A869" s="632" t="s">
        <v>418</v>
      </c>
      <c r="B869" s="633"/>
      <c r="C869" s="633" t="s">
        <v>22</v>
      </c>
      <c r="D869" s="2587" t="s">
        <v>1182</v>
      </c>
      <c r="E869" s="2386" t="s">
        <v>196</v>
      </c>
      <c r="F869" s="2387"/>
      <c r="G869" s="2388"/>
      <c r="H869" s="2392" t="str">
        <f>IF(A869="","",INDEX(DIFFERENTIATION_UNMERGE_VD,MATCH(A869,DIFFERENTIATION_ID_DIFF,0)))</f>
        <v>Производство тепловой энергии. Некомбинированная выработка</v>
      </c>
      <c r="I869" s="2392"/>
      <c r="J869" s="2392"/>
      <c r="K869" s="2392"/>
      <c r="L869" s="2392"/>
      <c r="M869" s="2392"/>
      <c r="N869" s="2392"/>
      <c r="O869" s="2392"/>
      <c r="P869" s="2392"/>
      <c r="Q869" s="2392"/>
      <c r="R869" s="2392"/>
      <c r="S869" s="728"/>
      <c r="T869" s="725"/>
      <c r="U869" s="634"/>
      <c r="V869" s="634"/>
      <c r="W869" s="635"/>
      <c r="X869" s="635"/>
      <c r="Y869" s="635"/>
      <c r="Z869" s="635"/>
      <c r="AA869" s="636"/>
      <c r="AB869" s="637"/>
      <c r="AC869" s="2384"/>
      <c r="AD869" s="638"/>
      <c r="AE869" s="639" t="s">
        <v>22</v>
      </c>
      <c r="AF869" s="639"/>
      <c r="AG869" s="640" t="s">
        <v>1082</v>
      </c>
      <c r="AH869" s="641">
        <v>3</v>
      </c>
      <c r="AI869" s="634"/>
      <c r="AJ869" s="634"/>
      <c r="AK869" s="634"/>
      <c r="AL869" s="634"/>
      <c r="AM869" s="634"/>
      <c r="AN869" s="634"/>
      <c r="AO869" s="634"/>
      <c r="AP869" s="634"/>
      <c r="AQ869" s="634"/>
      <c r="AR869" s="634"/>
      <c r="AS869" s="634"/>
      <c r="AT869" s="634"/>
      <c r="AU869" s="634"/>
      <c r="AV869" s="634"/>
      <c r="AW869" s="634"/>
      <c r="AX869" s="634"/>
      <c r="AY869" s="634"/>
      <c r="AZ869" s="634"/>
      <c r="BA869" s="634"/>
      <c r="BB869" s="634"/>
      <c r="BC869" s="634"/>
      <c r="BD869" s="634"/>
      <c r="BE869" s="634"/>
      <c r="BF869" s="634"/>
      <c r="BG869" s="634"/>
      <c r="BH869" s="634"/>
      <c r="BI869" s="634"/>
      <c r="BJ869" s="634"/>
      <c r="BK869" s="634"/>
      <c r="BL869" s="634"/>
      <c r="BM869" s="634"/>
      <c r="BN869" s="634"/>
      <c r="BO869" s="634"/>
      <c r="BP869" s="634"/>
      <c r="BQ869" s="634"/>
      <c r="BR869" s="634"/>
      <c r="BS869" s="634"/>
      <c r="BT869" s="634"/>
      <c r="BU869" s="634"/>
      <c r="BV869" s="635"/>
      <c r="BW869" s="635"/>
      <c r="BX869" s="635"/>
      <c r="BY869" s="635"/>
      <c r="BZ869" s="635"/>
      <c r="CA869" s="635"/>
      <c r="CB869" s="635"/>
      <c r="CC869" s="635"/>
      <c r="CD869" s="635"/>
      <c r="CE869" s="635"/>
      <c r="CF869" s="1859"/>
    </row>
    <row customHeight="1" ht="15" hidden="1">
      <c r="A870" s="632"/>
      <c r="B870" s="633"/>
      <c r="C870" s="633"/>
      <c r="D870" s="2588"/>
      <c r="E870" s="2386" t="s">
        <v>1037</v>
      </c>
      <c r="F870" s="2387"/>
      <c r="G870" s="2388"/>
      <c r="H870" s="2392" t="str">
        <f>IF(A869="","",INDEX(DIFFERENTIATION_UNMERGE_AREA,MATCH(A869,DIFFERENTIATION_ID_DIFF,0)))</f>
        <v>Территория 9</v>
      </c>
      <c r="I870" s="2392"/>
      <c r="J870" s="2392"/>
      <c r="K870" s="2392"/>
      <c r="L870" s="2392"/>
      <c r="M870" s="2392"/>
      <c r="N870" s="2392"/>
      <c r="O870" s="2392"/>
      <c r="P870" s="2392"/>
      <c r="Q870" s="2392"/>
      <c r="R870" s="2392"/>
      <c r="S870" s="728"/>
      <c r="T870" s="725"/>
      <c r="U870" s="634"/>
      <c r="V870" s="634"/>
      <c r="W870" s="635"/>
      <c r="X870" s="635"/>
      <c r="Y870" s="635"/>
      <c r="Z870" s="635"/>
      <c r="AA870" s="636"/>
      <c r="AB870" s="637"/>
      <c r="AC870" s="2384"/>
      <c r="AD870" s="638"/>
      <c r="AE870" s="639"/>
      <c r="AF870" s="639"/>
      <c r="AG870" s="640"/>
      <c r="AH870" s="641"/>
      <c r="AI870" s="634"/>
      <c r="AJ870" s="634"/>
      <c r="AK870" s="634"/>
      <c r="AL870" s="634"/>
      <c r="AM870" s="634"/>
      <c r="AN870" s="634"/>
      <c r="AO870" s="634"/>
      <c r="AP870" s="634"/>
      <c r="AQ870" s="634"/>
      <c r="AR870" s="634"/>
      <c r="AS870" s="634"/>
      <c r="AT870" s="634"/>
      <c r="AU870" s="634"/>
      <c r="AV870" s="634"/>
      <c r="AW870" s="634"/>
      <c r="AX870" s="634"/>
      <c r="AY870" s="634"/>
      <c r="AZ870" s="634"/>
      <c r="BA870" s="634"/>
      <c r="BB870" s="634"/>
      <c r="BC870" s="634"/>
      <c r="BD870" s="634"/>
      <c r="BE870" s="634"/>
      <c r="BF870" s="634"/>
      <c r="BG870" s="634"/>
      <c r="BH870" s="634"/>
      <c r="BI870" s="634"/>
      <c r="BJ870" s="634"/>
      <c r="BK870" s="634"/>
      <c r="BL870" s="634"/>
      <c r="BM870" s="634"/>
      <c r="BN870" s="634"/>
      <c r="BO870" s="634"/>
      <c r="BP870" s="634"/>
      <c r="BQ870" s="634"/>
      <c r="BR870" s="634"/>
      <c r="BS870" s="634"/>
      <c r="BT870" s="634"/>
      <c r="BU870" s="634"/>
      <c r="BV870" s="635"/>
      <c r="BW870" s="635"/>
      <c r="BX870" s="635"/>
      <c r="BY870" s="635"/>
      <c r="BZ870" s="635"/>
      <c r="CA870" s="635"/>
      <c r="CB870" s="635"/>
      <c r="CC870" s="635"/>
      <c r="CD870" s="635"/>
      <c r="CE870" s="635"/>
      <c r="CF870" s="1859"/>
    </row>
    <row customHeight="1" ht="15" hidden="1">
      <c r="A871" s="632"/>
      <c r="B871" s="633"/>
      <c r="C871" s="633"/>
      <c r="D871" s="2588"/>
      <c r="E871" s="2386" t="s">
        <v>1038</v>
      </c>
      <c r="F871" s="2387"/>
      <c r="G871" s="2388"/>
      <c r="H871" s="2392" t="str">
        <f>IF(A869="","",INDEX(DIFFERENTIATION_UNMERGE_SYSTEM,MATCH(A869,DIFFERENTIATION_ID_DIFF,0)))</f>
        <v>с. Кинель-Черкассы (д/с Огонек), ул. Авиационная, 7в, котельная № 6-13</v>
      </c>
      <c r="I871" s="2392"/>
      <c r="J871" s="2392"/>
      <c r="K871" s="2392"/>
      <c r="L871" s="2392"/>
      <c r="M871" s="2392"/>
      <c r="N871" s="2392"/>
      <c r="O871" s="2392"/>
      <c r="P871" s="2392"/>
      <c r="Q871" s="2392"/>
      <c r="R871" s="2392"/>
      <c r="S871" s="728"/>
      <c r="T871" s="725"/>
      <c r="U871" s="634"/>
      <c r="V871" s="634"/>
      <c r="W871" s="635"/>
      <c r="X871" s="635"/>
      <c r="Y871" s="635"/>
      <c r="Z871" s="635"/>
      <c r="AA871" s="636"/>
      <c r="AB871" s="637"/>
      <c r="AC871" s="2384"/>
      <c r="AD871" s="638"/>
      <c r="AE871" s="639"/>
      <c r="AF871" s="639"/>
      <c r="AG871" s="640"/>
      <c r="AH871" s="641"/>
      <c r="AI871" s="634"/>
      <c r="AJ871" s="634"/>
      <c r="AK871" s="634"/>
      <c r="AL871" s="634"/>
      <c r="AM871" s="634"/>
      <c r="AN871" s="634"/>
      <c r="AO871" s="634"/>
      <c r="AP871" s="634"/>
      <c r="AQ871" s="634"/>
      <c r="AR871" s="634"/>
      <c r="AS871" s="634"/>
      <c r="AT871" s="634"/>
      <c r="AU871" s="634"/>
      <c r="AV871" s="634"/>
      <c r="AW871" s="634"/>
      <c r="AX871" s="634"/>
      <c r="AY871" s="634"/>
      <c r="AZ871" s="634"/>
      <c r="BA871" s="634"/>
      <c r="BB871" s="634"/>
      <c r="BC871" s="634"/>
      <c r="BD871" s="634"/>
      <c r="BE871" s="634"/>
      <c r="BF871" s="634"/>
      <c r="BG871" s="634"/>
      <c r="BH871" s="634"/>
      <c r="BI871" s="634"/>
      <c r="BJ871" s="634"/>
      <c r="BK871" s="634"/>
      <c r="BL871" s="634"/>
      <c r="BM871" s="634"/>
      <c r="BN871" s="634"/>
      <c r="BO871" s="634"/>
      <c r="BP871" s="634"/>
      <c r="BQ871" s="634"/>
      <c r="BR871" s="634"/>
      <c r="BS871" s="634"/>
      <c r="BT871" s="634"/>
      <c r="BU871" s="634"/>
      <c r="BV871" s="635"/>
      <c r="BW871" s="635"/>
      <c r="BX871" s="635"/>
      <c r="BY871" s="635"/>
      <c r="BZ871" s="635"/>
      <c r="CA871" s="635"/>
      <c r="CB871" s="635"/>
      <c r="CC871" s="635"/>
      <c r="CD871" s="635"/>
      <c r="CE871" s="635"/>
      <c r="CF871" s="1859"/>
    </row>
    <row customHeight="1" ht="24.75" hidden="1">
      <c r="A872" s="1815"/>
      <c r="B872" s="1169"/>
      <c r="C872" s="421"/>
      <c r="D872" s="2588"/>
      <c r="E872" s="2385" t="s">
        <v>1083</v>
      </c>
      <c r="F872" s="2385"/>
      <c r="G872" s="2385"/>
      <c r="H872" s="2385"/>
      <c r="I872" s="2385"/>
      <c r="J872" s="2385"/>
      <c r="K872" s="2385"/>
      <c r="L872" s="2385"/>
      <c r="M872" s="2385"/>
      <c r="N872" s="2385"/>
      <c r="O872" s="2385"/>
      <c r="P872" s="2385"/>
      <c r="Q872" s="567">
        <f>SUMIF(T873:T874,"i",Q873:Q874)</f>
        <v>0</v>
      </c>
      <c r="R872" s="1026"/>
      <c r="S872" s="1807" t="s">
        <v>1084</v>
      </c>
      <c r="T872" s="726" t="s">
        <v>1085</v>
      </c>
      <c r="U872" s="2383">
        <v>1</v>
      </c>
      <c r="V872" s="2383" t="s">
        <v>1048</v>
      </c>
      <c r="W872" s="1169"/>
      <c r="X872" s="1169"/>
      <c r="Y872" s="1169"/>
      <c r="Z872" s="1169"/>
      <c r="AA872" s="1645"/>
      <c r="AB872" s="1169"/>
      <c r="AC872" s="2384"/>
      <c r="AD872" s="638"/>
      <c r="AE872" s="1169"/>
      <c r="AF872" s="1169"/>
      <c r="AG872" s="1645"/>
      <c r="AH872" s="1645"/>
      <c r="AI872" s="1645"/>
      <c r="AJ872" s="1645"/>
      <c r="AK872" s="1645"/>
      <c r="AL872" s="1645"/>
      <c r="AM872" s="1645"/>
      <c r="AN872" s="1645"/>
      <c r="AO872" s="1645"/>
      <c r="AP872" s="1645"/>
      <c r="AQ872" s="1645"/>
      <c r="AR872" s="1645"/>
      <c r="AS872" s="1645"/>
      <c r="AT872" s="1645"/>
      <c r="AU872" s="1645"/>
      <c r="AV872" s="1645"/>
      <c r="AW872" s="1645"/>
      <c r="AX872" s="1645"/>
      <c r="AY872" s="1645"/>
      <c r="AZ872" s="1645"/>
      <c r="BA872" s="1645"/>
      <c r="BB872" s="1645"/>
      <c r="BC872" s="1645"/>
      <c r="BD872" s="1645"/>
      <c r="BE872" s="1645"/>
      <c r="BF872" s="1645"/>
      <c r="BG872" s="1645"/>
      <c r="BH872" s="1645"/>
      <c r="BI872" s="1645"/>
      <c r="BJ872" s="1645"/>
      <c r="BK872" s="1645"/>
      <c r="BL872" s="1645"/>
      <c r="BM872" s="1645"/>
      <c r="BN872" s="1645"/>
      <c r="BO872" s="1645"/>
      <c r="BP872" s="1645"/>
      <c r="BQ872" s="1645"/>
      <c r="BR872" s="1645"/>
      <c r="BS872" s="1645"/>
      <c r="BT872" s="1645"/>
      <c r="BU872" s="1645"/>
      <c r="BV872" s="1169"/>
      <c r="BW872" s="1169"/>
      <c r="BX872" s="1169"/>
      <c r="BY872" s="1169"/>
      <c r="BZ872" s="1169"/>
      <c r="CA872" s="1169"/>
      <c r="CB872" s="1169"/>
      <c r="CC872" s="1169"/>
      <c r="CD872" s="1169"/>
      <c r="CE872" s="1169"/>
      <c r="CF872" s="1859"/>
    </row>
    <row customHeight="1" ht="11.25" hidden="1">
      <c r="A873" s="1802"/>
      <c r="B873" s="1645"/>
      <c r="C873" s="1645"/>
      <c r="D873" s="2588"/>
      <c r="E873" s="644"/>
      <c r="F873" s="644">
        <v>0</v>
      </c>
      <c r="G873" s="644"/>
      <c r="H873" s="644"/>
      <c r="I873" s="644"/>
      <c r="J873" s="644"/>
      <c r="K873" s="644"/>
      <c r="L873" s="644"/>
      <c r="M873" s="644"/>
      <c r="N873" s="644"/>
      <c r="O873" s="644"/>
      <c r="P873" s="644"/>
      <c r="Q873" s="644"/>
      <c r="R873" s="644"/>
      <c r="S873" s="645"/>
      <c r="T873" s="727"/>
      <c r="U873" s="2383"/>
      <c r="V873" s="2383"/>
      <c r="W873" s="1645"/>
      <c r="X873" s="1645"/>
      <c r="Y873" s="1645"/>
      <c r="Z873" s="1645"/>
      <c r="AA873" s="1645"/>
      <c r="AB873" s="1169"/>
      <c r="AC873" s="2384"/>
      <c r="AD873" s="638"/>
      <c r="AE873" s="1169"/>
      <c r="AF873" s="1169"/>
      <c r="AG873" s="1645"/>
      <c r="AH873" s="1645"/>
      <c r="AI873" s="1645"/>
      <c r="AJ873" s="1645"/>
      <c r="AK873" s="1645"/>
      <c r="AL873" s="1645"/>
      <c r="AM873" s="1645"/>
      <c r="AN873" s="1645"/>
      <c r="AO873" s="1645"/>
      <c r="AP873" s="1645"/>
      <c r="AQ873" s="1645"/>
      <c r="AR873" s="1645"/>
      <c r="AS873" s="1645"/>
      <c r="AT873" s="1645"/>
      <c r="AU873" s="1645"/>
      <c r="AV873" s="1645"/>
      <c r="AW873" s="1645"/>
      <c r="AX873" s="1645"/>
      <c r="AY873" s="1645"/>
      <c r="AZ873" s="1645"/>
      <c r="BA873" s="1645"/>
      <c r="BB873" s="1645"/>
      <c r="BC873" s="1645"/>
      <c r="BD873" s="1645"/>
      <c r="BE873" s="1645"/>
      <c r="BF873" s="1645"/>
      <c r="BG873" s="1645"/>
      <c r="BH873" s="1645"/>
      <c r="BI873" s="1645"/>
      <c r="BJ873" s="1645"/>
      <c r="BK873" s="1645"/>
      <c r="BL873" s="1645"/>
      <c r="BM873" s="1645"/>
      <c r="BN873" s="1645"/>
      <c r="BO873" s="1645"/>
      <c r="BP873" s="1645"/>
      <c r="BQ873" s="1645"/>
      <c r="BR873" s="1645"/>
      <c r="BS873" s="1645"/>
      <c r="BT873" s="1645"/>
      <c r="BU873" s="1645"/>
      <c r="BV873" s="1645"/>
      <c r="BW873" s="1645"/>
      <c r="BX873" s="1645"/>
      <c r="BY873" s="1645"/>
      <c r="BZ873" s="1645"/>
      <c r="CA873" s="1645"/>
      <c r="CB873" s="1645"/>
      <c r="CC873" s="1645"/>
      <c r="CD873" s="1645"/>
      <c r="CE873" s="1645"/>
      <c r="CF873" s="1859"/>
    </row>
    <row customHeight="1" ht="11.25" hidden="1">
      <c r="A874" s="1815"/>
      <c r="B874" s="1169"/>
      <c r="C874" s="421"/>
      <c r="D874" s="2588"/>
      <c r="E874" s="658" t="s">
        <v>22</v>
      </c>
      <c r="F874" s="1177" t="s">
        <v>22</v>
      </c>
      <c r="G874" s="1177" t="s">
        <v>1088</v>
      </c>
      <c r="H874" s="660" t="s">
        <v>22</v>
      </c>
      <c r="I874" s="660"/>
      <c r="J874" s="660"/>
      <c r="K874" s="660"/>
      <c r="L874" s="660"/>
      <c r="M874" s="660"/>
      <c r="N874" s="660"/>
      <c r="O874" s="660"/>
      <c r="P874" s="660"/>
      <c r="Q874" s="660"/>
      <c r="R874" s="661"/>
      <c r="S874" s="662"/>
      <c r="T874" s="727"/>
      <c r="U874" s="2383"/>
      <c r="V874" s="2383"/>
      <c r="W874" s="1169"/>
      <c r="X874" s="1169"/>
      <c r="Y874" s="1169"/>
      <c r="Z874" s="1169"/>
      <c r="AA874" s="1645"/>
      <c r="AB874" s="1169"/>
      <c r="AC874" s="2384"/>
      <c r="AD874" s="638"/>
      <c r="AE874" s="1169"/>
      <c r="AF874" s="1169"/>
      <c r="AG874" s="1645"/>
      <c r="AH874" s="1645"/>
      <c r="AI874" s="1645"/>
      <c r="AJ874" s="1645"/>
      <c r="AK874" s="1645"/>
      <c r="AL874" s="1645"/>
      <c r="AM874" s="1645"/>
      <c r="AN874" s="1645"/>
      <c r="AO874" s="1645"/>
      <c r="AP874" s="1645"/>
      <c r="AQ874" s="1645"/>
      <c r="AR874" s="1645"/>
      <c r="AS874" s="1645"/>
      <c r="AT874" s="1645"/>
      <c r="AU874" s="1645"/>
      <c r="AV874" s="1645"/>
      <c r="AW874" s="1645"/>
      <c r="AX874" s="1645"/>
      <c r="AY874" s="1645"/>
      <c r="AZ874" s="1645"/>
      <c r="BA874" s="1645"/>
      <c r="BB874" s="1645"/>
      <c r="BC874" s="1645"/>
      <c r="BD874" s="1645"/>
      <c r="BE874" s="1645"/>
      <c r="BF874" s="1645"/>
      <c r="BG874" s="1645"/>
      <c r="BH874" s="1645"/>
      <c r="BI874" s="1645"/>
      <c r="BJ874" s="1645"/>
      <c r="BK874" s="1645"/>
      <c r="BL874" s="1645"/>
      <c r="BM874" s="1645"/>
      <c r="BN874" s="1645"/>
      <c r="BO874" s="1645"/>
      <c r="BP874" s="1645"/>
      <c r="BQ874" s="1645"/>
      <c r="BR874" s="1645"/>
      <c r="BS874" s="1645"/>
      <c r="BT874" s="1645"/>
      <c r="BU874" s="1645"/>
      <c r="BV874" s="1169"/>
      <c r="BW874" s="1169"/>
      <c r="BX874" s="1169"/>
      <c r="BY874" s="1169"/>
      <c r="BZ874" s="1169"/>
      <c r="CA874" s="1169"/>
      <c r="CB874" s="1169"/>
      <c r="CC874" s="1169"/>
      <c r="CD874" s="1169"/>
      <c r="CE874" s="1169"/>
      <c r="CF874" s="1859"/>
    </row>
    <row customHeight="1" ht="5.25" hidden="1">
      <c r="A875" s="1802"/>
      <c r="B875" s="1645"/>
      <c r="C875" s="1645"/>
      <c r="D875" s="2588"/>
      <c r="E875" s="1048"/>
      <c r="F875" s="1048"/>
      <c r="G875" s="1048"/>
      <c r="H875" s="1048"/>
      <c r="I875" s="1048"/>
      <c r="J875" s="1048"/>
      <c r="K875" s="1048"/>
      <c r="L875" s="1048"/>
      <c r="M875" s="1048"/>
      <c r="N875" s="1048"/>
      <c r="O875" s="1048"/>
      <c r="P875" s="1048"/>
      <c r="Q875" s="1049"/>
      <c r="R875" s="1050"/>
      <c r="S875" s="1051"/>
      <c r="T875" s="726" t="s">
        <v>1085</v>
      </c>
      <c r="U875" s="2383">
        <v>1</v>
      </c>
      <c r="V875" s="2383" t="s">
        <v>1048</v>
      </c>
      <c r="W875" s="1645"/>
      <c r="X875" s="1645"/>
      <c r="Y875" s="1645"/>
      <c r="Z875" s="1645"/>
      <c r="AA875" s="1645"/>
      <c r="AB875" s="1645"/>
      <c r="AC875" s="1046"/>
      <c r="AD875" s="1047"/>
      <c r="AE875" s="1645"/>
      <c r="AF875" s="1645"/>
      <c r="AG875" s="1645"/>
      <c r="AH875" s="1645"/>
      <c r="AI875" s="1645"/>
      <c r="AJ875" s="1645"/>
      <c r="AK875" s="1645"/>
      <c r="AL875" s="1645"/>
      <c r="AM875" s="1645"/>
      <c r="AN875" s="1645"/>
      <c r="AO875" s="1645"/>
      <c r="AP875" s="1645"/>
      <c r="AQ875" s="1645"/>
      <c r="AR875" s="1645"/>
      <c r="AS875" s="1645"/>
      <c r="AT875" s="1645"/>
      <c r="AU875" s="1645"/>
      <c r="AV875" s="1645"/>
      <c r="AW875" s="1645"/>
      <c r="AX875" s="1645"/>
      <c r="AY875" s="1645"/>
      <c r="AZ875" s="1645"/>
      <c r="BA875" s="1645"/>
      <c r="BB875" s="1645"/>
      <c r="BC875" s="1645"/>
      <c r="BD875" s="1645"/>
      <c r="BE875" s="1645"/>
      <c r="BF875" s="1645"/>
      <c r="BG875" s="1645"/>
      <c r="BH875" s="1645"/>
      <c r="BI875" s="1645"/>
      <c r="BJ875" s="1645"/>
      <c r="BK875" s="1645"/>
      <c r="BL875" s="1645"/>
      <c r="BM875" s="1645"/>
      <c r="BN875" s="1645"/>
      <c r="BO875" s="1645"/>
      <c r="BP875" s="1645"/>
      <c r="BQ875" s="1645"/>
      <c r="BR875" s="1645"/>
      <c r="BS875" s="1645"/>
      <c r="BT875" s="1645"/>
      <c r="BU875" s="1645"/>
      <c r="BV875" s="1645"/>
      <c r="BW875" s="1645"/>
      <c r="BX875" s="1645"/>
      <c r="BY875" s="1645"/>
      <c r="BZ875" s="1645"/>
      <c r="CA875" s="1645"/>
      <c r="CB875" s="1645"/>
      <c r="CC875" s="1645"/>
      <c r="CD875" s="1645"/>
      <c r="CE875" s="1645"/>
      <c r="CF875" s="1325"/>
    </row>
    <row customHeight="1" ht="5.25" hidden="1">
      <c r="A876" s="1802"/>
      <c r="B876" s="1645"/>
      <c r="C876" s="1645"/>
      <c r="D876" s="2588"/>
      <c r="E876" s="644"/>
      <c r="F876" s="644"/>
      <c r="G876" s="644"/>
      <c r="H876" s="644"/>
      <c r="I876" s="644"/>
      <c r="J876" s="644"/>
      <c r="K876" s="644"/>
      <c r="L876" s="644"/>
      <c r="M876" s="644"/>
      <c r="N876" s="644"/>
      <c r="O876" s="644"/>
      <c r="P876" s="644"/>
      <c r="Q876" s="644"/>
      <c r="R876" s="644"/>
      <c r="S876" s="645"/>
      <c r="T876" s="727"/>
      <c r="U876" s="2383"/>
      <c r="V876" s="2383"/>
      <c r="W876" s="1645"/>
      <c r="X876" s="1645"/>
      <c r="Y876" s="1645"/>
      <c r="Z876" s="1645"/>
      <c r="AA876" s="1645"/>
      <c r="AB876" s="1645"/>
      <c r="AC876" s="1046"/>
      <c r="AD876" s="1047"/>
      <c r="AE876" s="1645"/>
      <c r="AF876" s="1645"/>
      <c r="AG876" s="1645"/>
      <c r="AH876" s="1645"/>
      <c r="AI876" s="1645"/>
      <c r="AJ876" s="1645"/>
      <c r="AK876" s="1645"/>
      <c r="AL876" s="1645"/>
      <c r="AM876" s="1645"/>
      <c r="AN876" s="1645"/>
      <c r="AO876" s="1645"/>
      <c r="AP876" s="1645"/>
      <c r="AQ876" s="1645"/>
      <c r="AR876" s="1645"/>
      <c r="AS876" s="1645"/>
      <c r="AT876" s="1645"/>
      <c r="AU876" s="1645"/>
      <c r="AV876" s="1645"/>
      <c r="AW876" s="1645"/>
      <c r="AX876" s="1645"/>
      <c r="AY876" s="1645"/>
      <c r="AZ876" s="1645"/>
      <c r="BA876" s="1645"/>
      <c r="BB876" s="1645"/>
      <c r="BC876" s="1645"/>
      <c r="BD876" s="1645"/>
      <c r="BE876" s="1645"/>
      <c r="BF876" s="1645"/>
      <c r="BG876" s="1645"/>
      <c r="BH876" s="1645"/>
      <c r="BI876" s="1645"/>
      <c r="BJ876" s="1645"/>
      <c r="BK876" s="1645"/>
      <c r="BL876" s="1645"/>
      <c r="BM876" s="1645"/>
      <c r="BN876" s="1645"/>
      <c r="BO876" s="1645"/>
      <c r="BP876" s="1645"/>
      <c r="BQ876" s="1645"/>
      <c r="BR876" s="1645"/>
      <c r="BS876" s="1645"/>
      <c r="BT876" s="1645"/>
      <c r="BU876" s="1645"/>
      <c r="BV876" s="1645"/>
      <c r="BW876" s="1645"/>
      <c r="BX876" s="1645"/>
      <c r="BY876" s="1645"/>
      <c r="BZ876" s="1645"/>
      <c r="CA876" s="1645"/>
      <c r="CB876" s="1645"/>
      <c r="CC876" s="1645"/>
      <c r="CD876" s="1645"/>
      <c r="CE876" s="1645"/>
      <c r="CF876" s="1325"/>
    </row>
    <row customHeight="1" ht="5.25" hidden="1">
      <c r="A877" s="1802"/>
      <c r="B877" s="1645"/>
      <c r="C877" s="1645"/>
      <c r="D877" s="2589"/>
      <c r="E877" s="1052"/>
      <c r="F877" s="1053"/>
      <c r="G877" s="1053"/>
      <c r="H877" s="1054"/>
      <c r="I877" s="1054"/>
      <c r="J877" s="1054"/>
      <c r="K877" s="1054"/>
      <c r="L877" s="1054"/>
      <c r="M877" s="1054"/>
      <c r="N877" s="1054"/>
      <c r="O877" s="1054"/>
      <c r="P877" s="1054"/>
      <c r="Q877" s="1054"/>
      <c r="R877" s="955"/>
      <c r="S877" s="1055"/>
      <c r="T877" s="727"/>
      <c r="U877" s="2383"/>
      <c r="V877" s="2383"/>
      <c r="W877" s="1645"/>
      <c r="X877" s="1645"/>
      <c r="Y877" s="1645"/>
      <c r="Z877" s="1645"/>
      <c r="AA877" s="1645"/>
      <c r="AB877" s="1645"/>
      <c r="AC877" s="1046"/>
      <c r="AD877" s="1047"/>
      <c r="AE877" s="1645"/>
      <c r="AF877" s="1645"/>
      <c r="AG877" s="1645"/>
      <c r="AH877" s="1645"/>
      <c r="AI877" s="1645"/>
      <c r="AJ877" s="1645"/>
      <c r="AK877" s="1645"/>
      <c r="AL877" s="1645"/>
      <c r="AM877" s="1645"/>
      <c r="AN877" s="1645"/>
      <c r="AO877" s="1645"/>
      <c r="AP877" s="1645"/>
      <c r="AQ877" s="1645"/>
      <c r="AR877" s="1645"/>
      <c r="AS877" s="1645"/>
      <c r="AT877" s="1645"/>
      <c r="AU877" s="1645"/>
      <c r="AV877" s="1645"/>
      <c r="AW877" s="1645"/>
      <c r="AX877" s="1645"/>
      <c r="AY877" s="1645"/>
      <c r="AZ877" s="1645"/>
      <c r="BA877" s="1645"/>
      <c r="BB877" s="1645"/>
      <c r="BC877" s="1645"/>
      <c r="BD877" s="1645"/>
      <c r="BE877" s="1645"/>
      <c r="BF877" s="1645"/>
      <c r="BG877" s="1645"/>
      <c r="BH877" s="1645"/>
      <c r="BI877" s="1645"/>
      <c r="BJ877" s="1645"/>
      <c r="BK877" s="1645"/>
      <c r="BL877" s="1645"/>
      <c r="BM877" s="1645"/>
      <c r="BN877" s="1645"/>
      <c r="BO877" s="1645"/>
      <c r="BP877" s="1645"/>
      <c r="BQ877" s="1645"/>
      <c r="BR877" s="1645"/>
      <c r="BS877" s="1645"/>
      <c r="BT877" s="1645"/>
      <c r="BU877" s="1645"/>
      <c r="BV877" s="1645"/>
      <c r="BW877" s="1645"/>
      <c r="BX877" s="1645"/>
      <c r="BY877" s="1645"/>
      <c r="BZ877" s="1645"/>
      <c r="CA877" s="1645"/>
      <c r="CB877" s="1645"/>
      <c r="CC877" s="1645"/>
      <c r="CD877" s="1645"/>
      <c r="CE877" s="1645"/>
      <c r="CF877" s="1325"/>
    </row>
    <row customHeight="1" ht="15" hidden="1">
      <c r="A878" s="632" t="s">
        <v>420</v>
      </c>
      <c r="B878" s="633"/>
      <c r="C878" s="633" t="s">
        <v>22</v>
      </c>
      <c r="D878" s="2587" t="s">
        <v>1183</v>
      </c>
      <c r="E878" s="2386" t="s">
        <v>196</v>
      </c>
      <c r="F878" s="2387"/>
      <c r="G878" s="2388"/>
      <c r="H878" s="2392" t="str">
        <f>IF(A878="","",INDEX(DIFFERENTIATION_UNMERGE_VD,MATCH(A878,DIFFERENTIATION_ID_DIFF,0)))</f>
        <v>Производство тепловой энергии. Некомбинированная выработка</v>
      </c>
      <c r="I878" s="2392"/>
      <c r="J878" s="2392"/>
      <c r="K878" s="2392"/>
      <c r="L878" s="2392"/>
      <c r="M878" s="2392"/>
      <c r="N878" s="2392"/>
      <c r="O878" s="2392"/>
      <c r="P878" s="2392"/>
      <c r="Q878" s="2392"/>
      <c r="R878" s="2392"/>
      <c r="S878" s="728"/>
      <c r="T878" s="725"/>
      <c r="U878" s="634"/>
      <c r="V878" s="634"/>
      <c r="W878" s="635"/>
      <c r="X878" s="635"/>
      <c r="Y878" s="635"/>
      <c r="Z878" s="635"/>
      <c r="AA878" s="636"/>
      <c r="AB878" s="637"/>
      <c r="AC878" s="2384"/>
      <c r="AD878" s="638"/>
      <c r="AE878" s="639" t="s">
        <v>22</v>
      </c>
      <c r="AF878" s="639"/>
      <c r="AG878" s="640" t="s">
        <v>1082</v>
      </c>
      <c r="AH878" s="641">
        <v>3</v>
      </c>
      <c r="AI878" s="634"/>
      <c r="AJ878" s="634"/>
      <c r="AK878" s="634"/>
      <c r="AL878" s="634"/>
      <c r="AM878" s="634"/>
      <c r="AN878" s="634"/>
      <c r="AO878" s="634"/>
      <c r="AP878" s="634"/>
      <c r="AQ878" s="634"/>
      <c r="AR878" s="634"/>
      <c r="AS878" s="634"/>
      <c r="AT878" s="634"/>
      <c r="AU878" s="634"/>
      <c r="AV878" s="634"/>
      <c r="AW878" s="634"/>
      <c r="AX878" s="634"/>
      <c r="AY878" s="634"/>
      <c r="AZ878" s="634"/>
      <c r="BA878" s="634"/>
      <c r="BB878" s="634"/>
      <c r="BC878" s="634"/>
      <c r="BD878" s="634"/>
      <c r="BE878" s="634"/>
      <c r="BF878" s="634"/>
      <c r="BG878" s="634"/>
      <c r="BH878" s="634"/>
      <c r="BI878" s="634"/>
      <c r="BJ878" s="634"/>
      <c r="BK878" s="634"/>
      <c r="BL878" s="634"/>
      <c r="BM878" s="634"/>
      <c r="BN878" s="634"/>
      <c r="BO878" s="634"/>
      <c r="BP878" s="634"/>
      <c r="BQ878" s="634"/>
      <c r="BR878" s="634"/>
      <c r="BS878" s="634"/>
      <c r="BT878" s="634"/>
      <c r="BU878" s="634"/>
      <c r="BV878" s="635"/>
      <c r="BW878" s="635"/>
      <c r="BX878" s="635"/>
      <c r="BY878" s="635"/>
      <c r="BZ878" s="635"/>
      <c r="CA878" s="635"/>
      <c r="CB878" s="635"/>
      <c r="CC878" s="635"/>
      <c r="CD878" s="635"/>
      <c r="CE878" s="635"/>
      <c r="CF878" s="1859"/>
    </row>
    <row customHeight="1" ht="15" hidden="1">
      <c r="A879" s="632"/>
      <c r="B879" s="633"/>
      <c r="C879" s="633"/>
      <c r="D879" s="2588"/>
      <c r="E879" s="2386" t="s">
        <v>1037</v>
      </c>
      <c r="F879" s="2387"/>
      <c r="G879" s="2388"/>
      <c r="H879" s="2392" t="str">
        <f>IF(A878="","",INDEX(DIFFERENTIATION_UNMERGE_AREA,MATCH(A878,DIFFERENTIATION_ID_DIFF,0)))</f>
        <v>Территория 9</v>
      </c>
      <c r="I879" s="2392"/>
      <c r="J879" s="2392"/>
      <c r="K879" s="2392"/>
      <c r="L879" s="2392"/>
      <c r="M879" s="2392"/>
      <c r="N879" s="2392"/>
      <c r="O879" s="2392"/>
      <c r="P879" s="2392"/>
      <c r="Q879" s="2392"/>
      <c r="R879" s="2392"/>
      <c r="S879" s="728"/>
      <c r="T879" s="725"/>
      <c r="U879" s="634"/>
      <c r="V879" s="634"/>
      <c r="W879" s="635"/>
      <c r="X879" s="635"/>
      <c r="Y879" s="635"/>
      <c r="Z879" s="635"/>
      <c r="AA879" s="636"/>
      <c r="AB879" s="637"/>
      <c r="AC879" s="2384"/>
      <c r="AD879" s="638"/>
      <c r="AE879" s="639"/>
      <c r="AF879" s="639"/>
      <c r="AG879" s="640"/>
      <c r="AH879" s="641"/>
      <c r="AI879" s="634"/>
      <c r="AJ879" s="634"/>
      <c r="AK879" s="634"/>
      <c r="AL879" s="634"/>
      <c r="AM879" s="634"/>
      <c r="AN879" s="634"/>
      <c r="AO879" s="634"/>
      <c r="AP879" s="634"/>
      <c r="AQ879" s="634"/>
      <c r="AR879" s="634"/>
      <c r="AS879" s="634"/>
      <c r="AT879" s="634"/>
      <c r="AU879" s="634"/>
      <c r="AV879" s="634"/>
      <c r="AW879" s="634"/>
      <c r="AX879" s="634"/>
      <c r="AY879" s="634"/>
      <c r="AZ879" s="634"/>
      <c r="BA879" s="634"/>
      <c r="BB879" s="634"/>
      <c r="BC879" s="634"/>
      <c r="BD879" s="634"/>
      <c r="BE879" s="634"/>
      <c r="BF879" s="634"/>
      <c r="BG879" s="634"/>
      <c r="BH879" s="634"/>
      <c r="BI879" s="634"/>
      <c r="BJ879" s="634"/>
      <c r="BK879" s="634"/>
      <c r="BL879" s="634"/>
      <c r="BM879" s="634"/>
      <c r="BN879" s="634"/>
      <c r="BO879" s="634"/>
      <c r="BP879" s="634"/>
      <c r="BQ879" s="634"/>
      <c r="BR879" s="634"/>
      <c r="BS879" s="634"/>
      <c r="BT879" s="634"/>
      <c r="BU879" s="634"/>
      <c r="BV879" s="635"/>
      <c r="BW879" s="635"/>
      <c r="BX879" s="635"/>
      <c r="BY879" s="635"/>
      <c r="BZ879" s="635"/>
      <c r="CA879" s="635"/>
      <c r="CB879" s="635"/>
      <c r="CC879" s="635"/>
      <c r="CD879" s="635"/>
      <c r="CE879" s="635"/>
      <c r="CF879" s="1859"/>
    </row>
    <row customHeight="1" ht="15" hidden="1">
      <c r="A880" s="632"/>
      <c r="B880" s="633"/>
      <c r="C880" s="633"/>
      <c r="D880" s="2588"/>
      <c r="E880" s="2386" t="s">
        <v>1038</v>
      </c>
      <c r="F880" s="2387"/>
      <c r="G880" s="2388"/>
      <c r="H880" s="2392" t="str">
        <f>IF(A878="","",INDEX(DIFFERENTIATION_UNMERGE_SYSTEM,MATCH(A878,DIFFERENTIATION_ID_DIFF,0)))</f>
        <v>с. Тимашево (школа), ул. Комсомольская, 31А, котельная № 6-14</v>
      </c>
      <c r="I880" s="2392"/>
      <c r="J880" s="2392"/>
      <c r="K880" s="2392"/>
      <c r="L880" s="2392"/>
      <c r="M880" s="2392"/>
      <c r="N880" s="2392"/>
      <c r="O880" s="2392"/>
      <c r="P880" s="2392"/>
      <c r="Q880" s="2392"/>
      <c r="R880" s="2392"/>
      <c r="S880" s="728"/>
      <c r="T880" s="725"/>
      <c r="U880" s="634"/>
      <c r="V880" s="634"/>
      <c r="W880" s="635"/>
      <c r="X880" s="635"/>
      <c r="Y880" s="635"/>
      <c r="Z880" s="635"/>
      <c r="AA880" s="636"/>
      <c r="AB880" s="637"/>
      <c r="AC880" s="2384"/>
      <c r="AD880" s="638"/>
      <c r="AE880" s="639"/>
      <c r="AF880" s="639"/>
      <c r="AG880" s="640"/>
      <c r="AH880" s="641"/>
      <c r="AI880" s="634"/>
      <c r="AJ880" s="634"/>
      <c r="AK880" s="634"/>
      <c r="AL880" s="634"/>
      <c r="AM880" s="634"/>
      <c r="AN880" s="634"/>
      <c r="AO880" s="634"/>
      <c r="AP880" s="634"/>
      <c r="AQ880" s="634"/>
      <c r="AR880" s="634"/>
      <c r="AS880" s="634"/>
      <c r="AT880" s="634"/>
      <c r="AU880" s="634"/>
      <c r="AV880" s="634"/>
      <c r="AW880" s="634"/>
      <c r="AX880" s="634"/>
      <c r="AY880" s="634"/>
      <c r="AZ880" s="634"/>
      <c r="BA880" s="634"/>
      <c r="BB880" s="634"/>
      <c r="BC880" s="634"/>
      <c r="BD880" s="634"/>
      <c r="BE880" s="634"/>
      <c r="BF880" s="634"/>
      <c r="BG880" s="634"/>
      <c r="BH880" s="634"/>
      <c r="BI880" s="634"/>
      <c r="BJ880" s="634"/>
      <c r="BK880" s="634"/>
      <c r="BL880" s="634"/>
      <c r="BM880" s="634"/>
      <c r="BN880" s="634"/>
      <c r="BO880" s="634"/>
      <c r="BP880" s="634"/>
      <c r="BQ880" s="634"/>
      <c r="BR880" s="634"/>
      <c r="BS880" s="634"/>
      <c r="BT880" s="634"/>
      <c r="BU880" s="634"/>
      <c r="BV880" s="635"/>
      <c r="BW880" s="635"/>
      <c r="BX880" s="635"/>
      <c r="BY880" s="635"/>
      <c r="BZ880" s="635"/>
      <c r="CA880" s="635"/>
      <c r="CB880" s="635"/>
      <c r="CC880" s="635"/>
      <c r="CD880" s="635"/>
      <c r="CE880" s="635"/>
      <c r="CF880" s="1859"/>
    </row>
    <row customHeight="1" ht="24.75" hidden="1">
      <c r="A881" s="1815"/>
      <c r="B881" s="1169"/>
      <c r="C881" s="421"/>
      <c r="D881" s="2588"/>
      <c r="E881" s="2385" t="s">
        <v>1083</v>
      </c>
      <c r="F881" s="2385"/>
      <c r="G881" s="2385"/>
      <c r="H881" s="2385"/>
      <c r="I881" s="2385"/>
      <c r="J881" s="2385"/>
      <c r="K881" s="2385"/>
      <c r="L881" s="2385"/>
      <c r="M881" s="2385"/>
      <c r="N881" s="2385"/>
      <c r="O881" s="2385"/>
      <c r="P881" s="2385"/>
      <c r="Q881" s="567">
        <f>SUMIF(T882:T883,"i",Q882:Q883)</f>
        <v>0</v>
      </c>
      <c r="R881" s="1026"/>
      <c r="S881" s="1807" t="s">
        <v>1084</v>
      </c>
      <c r="T881" s="726" t="s">
        <v>1085</v>
      </c>
      <c r="U881" s="2383">
        <v>1</v>
      </c>
      <c r="V881" s="2383" t="s">
        <v>1048</v>
      </c>
      <c r="W881" s="1169"/>
      <c r="X881" s="1169"/>
      <c r="Y881" s="1169"/>
      <c r="Z881" s="1169"/>
      <c r="AA881" s="1645"/>
      <c r="AB881" s="1169"/>
      <c r="AC881" s="2384"/>
      <c r="AD881" s="638"/>
      <c r="AE881" s="1169"/>
      <c r="AF881" s="1169"/>
      <c r="AG881" s="1645"/>
      <c r="AH881" s="1645"/>
      <c r="AI881" s="1645"/>
      <c r="AJ881" s="1645"/>
      <c r="AK881" s="1645"/>
      <c r="AL881" s="1645"/>
      <c r="AM881" s="1645"/>
      <c r="AN881" s="1645"/>
      <c r="AO881" s="1645"/>
      <c r="AP881" s="1645"/>
      <c r="AQ881" s="1645"/>
      <c r="AR881" s="1645"/>
      <c r="AS881" s="1645"/>
      <c r="AT881" s="1645"/>
      <c r="AU881" s="1645"/>
      <c r="AV881" s="1645"/>
      <c r="AW881" s="1645"/>
      <c r="AX881" s="1645"/>
      <c r="AY881" s="1645"/>
      <c r="AZ881" s="1645"/>
      <c r="BA881" s="1645"/>
      <c r="BB881" s="1645"/>
      <c r="BC881" s="1645"/>
      <c r="BD881" s="1645"/>
      <c r="BE881" s="1645"/>
      <c r="BF881" s="1645"/>
      <c r="BG881" s="1645"/>
      <c r="BH881" s="1645"/>
      <c r="BI881" s="1645"/>
      <c r="BJ881" s="1645"/>
      <c r="BK881" s="1645"/>
      <c r="BL881" s="1645"/>
      <c r="BM881" s="1645"/>
      <c r="BN881" s="1645"/>
      <c r="BO881" s="1645"/>
      <c r="BP881" s="1645"/>
      <c r="BQ881" s="1645"/>
      <c r="BR881" s="1645"/>
      <c r="BS881" s="1645"/>
      <c r="BT881" s="1645"/>
      <c r="BU881" s="1645"/>
      <c r="BV881" s="1169"/>
      <c r="BW881" s="1169"/>
      <c r="BX881" s="1169"/>
      <c r="BY881" s="1169"/>
      <c r="BZ881" s="1169"/>
      <c r="CA881" s="1169"/>
      <c r="CB881" s="1169"/>
      <c r="CC881" s="1169"/>
      <c r="CD881" s="1169"/>
      <c r="CE881" s="1169"/>
      <c r="CF881" s="1859"/>
    </row>
    <row customHeight="1" ht="11.25" hidden="1">
      <c r="A882" s="1802"/>
      <c r="B882" s="1645"/>
      <c r="C882" s="1645"/>
      <c r="D882" s="2588"/>
      <c r="E882" s="644"/>
      <c r="F882" s="644">
        <v>0</v>
      </c>
      <c r="G882" s="644"/>
      <c r="H882" s="644"/>
      <c r="I882" s="644"/>
      <c r="J882" s="644"/>
      <c r="K882" s="644"/>
      <c r="L882" s="644"/>
      <c r="M882" s="644"/>
      <c r="N882" s="644"/>
      <c r="O882" s="644"/>
      <c r="P882" s="644"/>
      <c r="Q882" s="644"/>
      <c r="R882" s="644"/>
      <c r="S882" s="645"/>
      <c r="T882" s="727"/>
      <c r="U882" s="2383"/>
      <c r="V882" s="2383"/>
      <c r="W882" s="1645"/>
      <c r="X882" s="1645"/>
      <c r="Y882" s="1645"/>
      <c r="Z882" s="1645"/>
      <c r="AA882" s="1645"/>
      <c r="AB882" s="1169"/>
      <c r="AC882" s="2384"/>
      <c r="AD882" s="638"/>
      <c r="AE882" s="1169"/>
      <c r="AF882" s="1169"/>
      <c r="AG882" s="1645"/>
      <c r="AH882" s="1645"/>
      <c r="AI882" s="1645"/>
      <c r="AJ882" s="1645"/>
      <c r="AK882" s="1645"/>
      <c r="AL882" s="1645"/>
      <c r="AM882" s="1645"/>
      <c r="AN882" s="1645"/>
      <c r="AO882" s="1645"/>
      <c r="AP882" s="1645"/>
      <c r="AQ882" s="1645"/>
      <c r="AR882" s="1645"/>
      <c r="AS882" s="1645"/>
      <c r="AT882" s="1645"/>
      <c r="AU882" s="1645"/>
      <c r="AV882" s="1645"/>
      <c r="AW882" s="1645"/>
      <c r="AX882" s="1645"/>
      <c r="AY882" s="1645"/>
      <c r="AZ882" s="1645"/>
      <c r="BA882" s="1645"/>
      <c r="BB882" s="1645"/>
      <c r="BC882" s="1645"/>
      <c r="BD882" s="1645"/>
      <c r="BE882" s="1645"/>
      <c r="BF882" s="1645"/>
      <c r="BG882" s="1645"/>
      <c r="BH882" s="1645"/>
      <c r="BI882" s="1645"/>
      <c r="BJ882" s="1645"/>
      <c r="BK882" s="1645"/>
      <c r="BL882" s="1645"/>
      <c r="BM882" s="1645"/>
      <c r="BN882" s="1645"/>
      <c r="BO882" s="1645"/>
      <c r="BP882" s="1645"/>
      <c r="BQ882" s="1645"/>
      <c r="BR882" s="1645"/>
      <c r="BS882" s="1645"/>
      <c r="BT882" s="1645"/>
      <c r="BU882" s="1645"/>
      <c r="BV882" s="1645"/>
      <c r="BW882" s="1645"/>
      <c r="BX882" s="1645"/>
      <c r="BY882" s="1645"/>
      <c r="BZ882" s="1645"/>
      <c r="CA882" s="1645"/>
      <c r="CB882" s="1645"/>
      <c r="CC882" s="1645"/>
      <c r="CD882" s="1645"/>
      <c r="CE882" s="1645"/>
      <c r="CF882" s="1859"/>
    </row>
    <row customHeight="1" ht="11.25" hidden="1">
      <c r="A883" s="1815"/>
      <c r="B883" s="1169"/>
      <c r="C883" s="421"/>
      <c r="D883" s="2588"/>
      <c r="E883" s="658" t="s">
        <v>22</v>
      </c>
      <c r="F883" s="1177" t="s">
        <v>22</v>
      </c>
      <c r="G883" s="1177" t="s">
        <v>1088</v>
      </c>
      <c r="H883" s="660" t="s">
        <v>22</v>
      </c>
      <c r="I883" s="660"/>
      <c r="J883" s="660"/>
      <c r="K883" s="660"/>
      <c r="L883" s="660"/>
      <c r="M883" s="660"/>
      <c r="N883" s="660"/>
      <c r="O883" s="660"/>
      <c r="P883" s="660"/>
      <c r="Q883" s="660"/>
      <c r="R883" s="661"/>
      <c r="S883" s="662"/>
      <c r="T883" s="727"/>
      <c r="U883" s="2383"/>
      <c r="V883" s="2383"/>
      <c r="W883" s="1169"/>
      <c r="X883" s="1169"/>
      <c r="Y883" s="1169"/>
      <c r="Z883" s="1169"/>
      <c r="AA883" s="1645"/>
      <c r="AB883" s="1169"/>
      <c r="AC883" s="2384"/>
      <c r="AD883" s="638"/>
      <c r="AE883" s="1169"/>
      <c r="AF883" s="1169"/>
      <c r="AG883" s="1645"/>
      <c r="AH883" s="1645"/>
      <c r="AI883" s="1645"/>
      <c r="AJ883" s="1645"/>
      <c r="AK883" s="1645"/>
      <c r="AL883" s="1645"/>
      <c r="AM883" s="1645"/>
      <c r="AN883" s="1645"/>
      <c r="AO883" s="1645"/>
      <c r="AP883" s="1645"/>
      <c r="AQ883" s="1645"/>
      <c r="AR883" s="1645"/>
      <c r="AS883" s="1645"/>
      <c r="AT883" s="1645"/>
      <c r="AU883" s="1645"/>
      <c r="AV883" s="1645"/>
      <c r="AW883" s="1645"/>
      <c r="AX883" s="1645"/>
      <c r="AY883" s="1645"/>
      <c r="AZ883" s="1645"/>
      <c r="BA883" s="1645"/>
      <c r="BB883" s="1645"/>
      <c r="BC883" s="1645"/>
      <c r="BD883" s="1645"/>
      <c r="BE883" s="1645"/>
      <c r="BF883" s="1645"/>
      <c r="BG883" s="1645"/>
      <c r="BH883" s="1645"/>
      <c r="BI883" s="1645"/>
      <c r="BJ883" s="1645"/>
      <c r="BK883" s="1645"/>
      <c r="BL883" s="1645"/>
      <c r="BM883" s="1645"/>
      <c r="BN883" s="1645"/>
      <c r="BO883" s="1645"/>
      <c r="BP883" s="1645"/>
      <c r="BQ883" s="1645"/>
      <c r="BR883" s="1645"/>
      <c r="BS883" s="1645"/>
      <c r="BT883" s="1645"/>
      <c r="BU883" s="1645"/>
      <c r="BV883" s="1169"/>
      <c r="BW883" s="1169"/>
      <c r="BX883" s="1169"/>
      <c r="BY883" s="1169"/>
      <c r="BZ883" s="1169"/>
      <c r="CA883" s="1169"/>
      <c r="CB883" s="1169"/>
      <c r="CC883" s="1169"/>
      <c r="CD883" s="1169"/>
      <c r="CE883" s="1169"/>
      <c r="CF883" s="1859"/>
    </row>
    <row customHeight="1" ht="5.25" hidden="1">
      <c r="A884" s="1802"/>
      <c r="B884" s="1645"/>
      <c r="C884" s="1645"/>
      <c r="D884" s="2588"/>
      <c r="E884" s="1048"/>
      <c r="F884" s="1048"/>
      <c r="G884" s="1048"/>
      <c r="H884" s="1048"/>
      <c r="I884" s="1048"/>
      <c r="J884" s="1048"/>
      <c r="K884" s="1048"/>
      <c r="L884" s="1048"/>
      <c r="M884" s="1048"/>
      <c r="N884" s="1048"/>
      <c r="O884" s="1048"/>
      <c r="P884" s="1048"/>
      <c r="Q884" s="1049"/>
      <c r="R884" s="1050"/>
      <c r="S884" s="1051"/>
      <c r="T884" s="726" t="s">
        <v>1085</v>
      </c>
      <c r="U884" s="2383">
        <v>1</v>
      </c>
      <c r="V884" s="2383" t="s">
        <v>1048</v>
      </c>
      <c r="W884" s="1645"/>
      <c r="X884" s="1645"/>
      <c r="Y884" s="1645"/>
      <c r="Z884" s="1645"/>
      <c r="AA884" s="1645"/>
      <c r="AB884" s="1645"/>
      <c r="AC884" s="1046"/>
      <c r="AD884" s="1047"/>
      <c r="AE884" s="1645"/>
      <c r="AF884" s="1645"/>
      <c r="AG884" s="1645"/>
      <c r="AH884" s="1645"/>
      <c r="AI884" s="1645"/>
      <c r="AJ884" s="1645"/>
      <c r="AK884" s="1645"/>
      <c r="AL884" s="1645"/>
      <c r="AM884" s="1645"/>
      <c r="AN884" s="1645"/>
      <c r="AO884" s="1645"/>
      <c r="AP884" s="1645"/>
      <c r="AQ884" s="1645"/>
      <c r="AR884" s="1645"/>
      <c r="AS884" s="1645"/>
      <c r="AT884" s="1645"/>
      <c r="AU884" s="1645"/>
      <c r="AV884" s="1645"/>
      <c r="AW884" s="1645"/>
      <c r="AX884" s="1645"/>
      <c r="AY884" s="1645"/>
      <c r="AZ884" s="1645"/>
      <c r="BA884" s="1645"/>
      <c r="BB884" s="1645"/>
      <c r="BC884" s="1645"/>
      <c r="BD884" s="1645"/>
      <c r="BE884" s="1645"/>
      <c r="BF884" s="1645"/>
      <c r="BG884" s="1645"/>
      <c r="BH884" s="1645"/>
      <c r="BI884" s="1645"/>
      <c r="BJ884" s="1645"/>
      <c r="BK884" s="1645"/>
      <c r="BL884" s="1645"/>
      <c r="BM884" s="1645"/>
      <c r="BN884" s="1645"/>
      <c r="BO884" s="1645"/>
      <c r="BP884" s="1645"/>
      <c r="BQ884" s="1645"/>
      <c r="BR884" s="1645"/>
      <c r="BS884" s="1645"/>
      <c r="BT884" s="1645"/>
      <c r="BU884" s="1645"/>
      <c r="BV884" s="1645"/>
      <c r="BW884" s="1645"/>
      <c r="BX884" s="1645"/>
      <c r="BY884" s="1645"/>
      <c r="BZ884" s="1645"/>
      <c r="CA884" s="1645"/>
      <c r="CB884" s="1645"/>
      <c r="CC884" s="1645"/>
      <c r="CD884" s="1645"/>
      <c r="CE884" s="1645"/>
      <c r="CF884" s="1325"/>
    </row>
    <row customHeight="1" ht="5.25" hidden="1">
      <c r="A885" s="1802"/>
      <c r="B885" s="1645"/>
      <c r="C885" s="1645"/>
      <c r="D885" s="2588"/>
      <c r="E885" s="644"/>
      <c r="F885" s="644"/>
      <c r="G885" s="644"/>
      <c r="H885" s="644"/>
      <c r="I885" s="644"/>
      <c r="J885" s="644"/>
      <c r="K885" s="644"/>
      <c r="L885" s="644"/>
      <c r="M885" s="644"/>
      <c r="N885" s="644"/>
      <c r="O885" s="644"/>
      <c r="P885" s="644"/>
      <c r="Q885" s="644"/>
      <c r="R885" s="644"/>
      <c r="S885" s="645"/>
      <c r="T885" s="727"/>
      <c r="U885" s="2383"/>
      <c r="V885" s="2383"/>
      <c r="W885" s="1645"/>
      <c r="X885" s="1645"/>
      <c r="Y885" s="1645"/>
      <c r="Z885" s="1645"/>
      <c r="AA885" s="1645"/>
      <c r="AB885" s="1645"/>
      <c r="AC885" s="1046"/>
      <c r="AD885" s="1047"/>
      <c r="AE885" s="1645"/>
      <c r="AF885" s="1645"/>
      <c r="AG885" s="1645"/>
      <c r="AH885" s="1645"/>
      <c r="AI885" s="1645"/>
      <c r="AJ885" s="1645"/>
      <c r="AK885" s="1645"/>
      <c r="AL885" s="1645"/>
      <c r="AM885" s="1645"/>
      <c r="AN885" s="1645"/>
      <c r="AO885" s="1645"/>
      <c r="AP885" s="1645"/>
      <c r="AQ885" s="1645"/>
      <c r="AR885" s="1645"/>
      <c r="AS885" s="1645"/>
      <c r="AT885" s="1645"/>
      <c r="AU885" s="1645"/>
      <c r="AV885" s="1645"/>
      <c r="AW885" s="1645"/>
      <c r="AX885" s="1645"/>
      <c r="AY885" s="1645"/>
      <c r="AZ885" s="1645"/>
      <c r="BA885" s="1645"/>
      <c r="BB885" s="1645"/>
      <c r="BC885" s="1645"/>
      <c r="BD885" s="1645"/>
      <c r="BE885" s="1645"/>
      <c r="BF885" s="1645"/>
      <c r="BG885" s="1645"/>
      <c r="BH885" s="1645"/>
      <c r="BI885" s="1645"/>
      <c r="BJ885" s="1645"/>
      <c r="BK885" s="1645"/>
      <c r="BL885" s="1645"/>
      <c r="BM885" s="1645"/>
      <c r="BN885" s="1645"/>
      <c r="BO885" s="1645"/>
      <c r="BP885" s="1645"/>
      <c r="BQ885" s="1645"/>
      <c r="BR885" s="1645"/>
      <c r="BS885" s="1645"/>
      <c r="BT885" s="1645"/>
      <c r="BU885" s="1645"/>
      <c r="BV885" s="1645"/>
      <c r="BW885" s="1645"/>
      <c r="BX885" s="1645"/>
      <c r="BY885" s="1645"/>
      <c r="BZ885" s="1645"/>
      <c r="CA885" s="1645"/>
      <c r="CB885" s="1645"/>
      <c r="CC885" s="1645"/>
      <c r="CD885" s="1645"/>
      <c r="CE885" s="1645"/>
      <c r="CF885" s="1325"/>
    </row>
    <row customHeight="1" ht="5.25" hidden="1">
      <c r="A886" s="1802"/>
      <c r="B886" s="1645"/>
      <c r="C886" s="1645"/>
      <c r="D886" s="2589"/>
      <c r="E886" s="1052"/>
      <c r="F886" s="1053"/>
      <c r="G886" s="1053"/>
      <c r="H886" s="1054"/>
      <c r="I886" s="1054"/>
      <c r="J886" s="1054"/>
      <c r="K886" s="1054"/>
      <c r="L886" s="1054"/>
      <c r="M886" s="1054"/>
      <c r="N886" s="1054"/>
      <c r="O886" s="1054"/>
      <c r="P886" s="1054"/>
      <c r="Q886" s="1054"/>
      <c r="R886" s="955"/>
      <c r="S886" s="1055"/>
      <c r="T886" s="727"/>
      <c r="U886" s="2383"/>
      <c r="V886" s="2383"/>
      <c r="W886" s="1645"/>
      <c r="X886" s="1645"/>
      <c r="Y886" s="1645"/>
      <c r="Z886" s="1645"/>
      <c r="AA886" s="1645"/>
      <c r="AB886" s="1645"/>
      <c r="AC886" s="1046"/>
      <c r="AD886" s="1047"/>
      <c r="AE886" s="1645"/>
      <c r="AF886" s="1645"/>
      <c r="AG886" s="1645"/>
      <c r="AH886" s="1645"/>
      <c r="AI886" s="1645"/>
      <c r="AJ886" s="1645"/>
      <c r="AK886" s="1645"/>
      <c r="AL886" s="1645"/>
      <c r="AM886" s="1645"/>
      <c r="AN886" s="1645"/>
      <c r="AO886" s="1645"/>
      <c r="AP886" s="1645"/>
      <c r="AQ886" s="1645"/>
      <c r="AR886" s="1645"/>
      <c r="AS886" s="1645"/>
      <c r="AT886" s="1645"/>
      <c r="AU886" s="1645"/>
      <c r="AV886" s="1645"/>
      <c r="AW886" s="1645"/>
      <c r="AX886" s="1645"/>
      <c r="AY886" s="1645"/>
      <c r="AZ886" s="1645"/>
      <c r="BA886" s="1645"/>
      <c r="BB886" s="1645"/>
      <c r="BC886" s="1645"/>
      <c r="BD886" s="1645"/>
      <c r="BE886" s="1645"/>
      <c r="BF886" s="1645"/>
      <c r="BG886" s="1645"/>
      <c r="BH886" s="1645"/>
      <c r="BI886" s="1645"/>
      <c r="BJ886" s="1645"/>
      <c r="BK886" s="1645"/>
      <c r="BL886" s="1645"/>
      <c r="BM886" s="1645"/>
      <c r="BN886" s="1645"/>
      <c r="BO886" s="1645"/>
      <c r="BP886" s="1645"/>
      <c r="BQ886" s="1645"/>
      <c r="BR886" s="1645"/>
      <c r="BS886" s="1645"/>
      <c r="BT886" s="1645"/>
      <c r="BU886" s="1645"/>
      <c r="BV886" s="1645"/>
      <c r="BW886" s="1645"/>
      <c r="BX886" s="1645"/>
      <c r="BY886" s="1645"/>
      <c r="BZ886" s="1645"/>
      <c r="CA886" s="1645"/>
      <c r="CB886" s="1645"/>
      <c r="CC886" s="1645"/>
      <c r="CD886" s="1645"/>
      <c r="CE886" s="1645"/>
      <c r="CF886" s="1325"/>
    </row>
    <row customHeight="1" ht="15" hidden="1">
      <c r="A887" s="632" t="s">
        <v>422</v>
      </c>
      <c r="B887" s="633"/>
      <c r="C887" s="633" t="s">
        <v>22</v>
      </c>
      <c r="D887" s="2587" t="s">
        <v>1184</v>
      </c>
      <c r="E887" s="2386" t="s">
        <v>196</v>
      </c>
      <c r="F887" s="2387"/>
      <c r="G887" s="2388"/>
      <c r="H887" s="2392" t="str">
        <f>IF(A887="","",INDEX(DIFFERENTIATION_UNMERGE_VD,MATCH(A887,DIFFERENTIATION_ID_DIFF,0)))</f>
        <v>Производство тепловой энергии. Некомбинированная выработка</v>
      </c>
      <c r="I887" s="2392"/>
      <c r="J887" s="2392"/>
      <c r="K887" s="2392"/>
      <c r="L887" s="2392"/>
      <c r="M887" s="2392"/>
      <c r="N887" s="2392"/>
      <c r="O887" s="2392"/>
      <c r="P887" s="2392"/>
      <c r="Q887" s="2392"/>
      <c r="R887" s="2392"/>
      <c r="S887" s="728"/>
      <c r="T887" s="725"/>
      <c r="U887" s="634"/>
      <c r="V887" s="634"/>
      <c r="W887" s="635"/>
      <c r="X887" s="635"/>
      <c r="Y887" s="635"/>
      <c r="Z887" s="635"/>
      <c r="AA887" s="636"/>
      <c r="AB887" s="637"/>
      <c r="AC887" s="2384"/>
      <c r="AD887" s="638"/>
      <c r="AE887" s="639" t="s">
        <v>22</v>
      </c>
      <c r="AF887" s="639"/>
      <c r="AG887" s="640" t="s">
        <v>1082</v>
      </c>
      <c r="AH887" s="641">
        <v>3</v>
      </c>
      <c r="AI887" s="634"/>
      <c r="AJ887" s="634"/>
      <c r="AK887" s="634"/>
      <c r="AL887" s="634"/>
      <c r="AM887" s="634"/>
      <c r="AN887" s="634"/>
      <c r="AO887" s="634"/>
      <c r="AP887" s="634"/>
      <c r="AQ887" s="634"/>
      <c r="AR887" s="634"/>
      <c r="AS887" s="634"/>
      <c r="AT887" s="634"/>
      <c r="AU887" s="634"/>
      <c r="AV887" s="634"/>
      <c r="AW887" s="634"/>
      <c r="AX887" s="634"/>
      <c r="AY887" s="634"/>
      <c r="AZ887" s="634"/>
      <c r="BA887" s="634"/>
      <c r="BB887" s="634"/>
      <c r="BC887" s="634"/>
      <c r="BD887" s="634"/>
      <c r="BE887" s="634"/>
      <c r="BF887" s="634"/>
      <c r="BG887" s="634"/>
      <c r="BH887" s="634"/>
      <c r="BI887" s="634"/>
      <c r="BJ887" s="634"/>
      <c r="BK887" s="634"/>
      <c r="BL887" s="634"/>
      <c r="BM887" s="634"/>
      <c r="BN887" s="634"/>
      <c r="BO887" s="634"/>
      <c r="BP887" s="634"/>
      <c r="BQ887" s="634"/>
      <c r="BR887" s="634"/>
      <c r="BS887" s="634"/>
      <c r="BT887" s="634"/>
      <c r="BU887" s="634"/>
      <c r="BV887" s="635"/>
      <c r="BW887" s="635"/>
      <c r="BX887" s="635"/>
      <c r="BY887" s="635"/>
      <c r="BZ887" s="635"/>
      <c r="CA887" s="635"/>
      <c r="CB887" s="635"/>
      <c r="CC887" s="635"/>
      <c r="CD887" s="635"/>
      <c r="CE887" s="635"/>
      <c r="CF887" s="1859"/>
    </row>
    <row customHeight="1" ht="15" hidden="1">
      <c r="A888" s="632"/>
      <c r="B888" s="633"/>
      <c r="C888" s="633"/>
      <c r="D888" s="2588"/>
      <c r="E888" s="2386" t="s">
        <v>1037</v>
      </c>
      <c r="F888" s="2387"/>
      <c r="G888" s="2388"/>
      <c r="H888" s="2392" t="str">
        <f>IF(A887="","",INDEX(DIFFERENTIATION_UNMERGE_AREA,MATCH(A887,DIFFERENTIATION_ID_DIFF,0)))</f>
        <v>Территория 9</v>
      </c>
      <c r="I888" s="2392"/>
      <c r="J888" s="2392"/>
      <c r="K888" s="2392"/>
      <c r="L888" s="2392"/>
      <c r="M888" s="2392"/>
      <c r="N888" s="2392"/>
      <c r="O888" s="2392"/>
      <c r="P888" s="2392"/>
      <c r="Q888" s="2392"/>
      <c r="R888" s="2392"/>
      <c r="S888" s="728"/>
      <c r="T888" s="725"/>
      <c r="U888" s="634"/>
      <c r="V888" s="634"/>
      <c r="W888" s="635"/>
      <c r="X888" s="635"/>
      <c r="Y888" s="635"/>
      <c r="Z888" s="635"/>
      <c r="AA888" s="636"/>
      <c r="AB888" s="637"/>
      <c r="AC888" s="2384"/>
      <c r="AD888" s="638"/>
      <c r="AE888" s="639"/>
      <c r="AF888" s="639"/>
      <c r="AG888" s="640"/>
      <c r="AH888" s="641"/>
      <c r="AI888" s="634"/>
      <c r="AJ888" s="634"/>
      <c r="AK888" s="634"/>
      <c r="AL888" s="634"/>
      <c r="AM888" s="634"/>
      <c r="AN888" s="634"/>
      <c r="AO888" s="634"/>
      <c r="AP888" s="634"/>
      <c r="AQ888" s="634"/>
      <c r="AR888" s="634"/>
      <c r="AS888" s="634"/>
      <c r="AT888" s="634"/>
      <c r="AU888" s="634"/>
      <c r="AV888" s="634"/>
      <c r="AW888" s="634"/>
      <c r="AX888" s="634"/>
      <c r="AY888" s="634"/>
      <c r="AZ888" s="634"/>
      <c r="BA888" s="634"/>
      <c r="BB888" s="634"/>
      <c r="BC888" s="634"/>
      <c r="BD888" s="634"/>
      <c r="BE888" s="634"/>
      <c r="BF888" s="634"/>
      <c r="BG888" s="634"/>
      <c r="BH888" s="634"/>
      <c r="BI888" s="634"/>
      <c r="BJ888" s="634"/>
      <c r="BK888" s="634"/>
      <c r="BL888" s="634"/>
      <c r="BM888" s="634"/>
      <c r="BN888" s="634"/>
      <c r="BO888" s="634"/>
      <c r="BP888" s="634"/>
      <c r="BQ888" s="634"/>
      <c r="BR888" s="634"/>
      <c r="BS888" s="634"/>
      <c r="BT888" s="634"/>
      <c r="BU888" s="634"/>
      <c r="BV888" s="635"/>
      <c r="BW888" s="635"/>
      <c r="BX888" s="635"/>
      <c r="BY888" s="635"/>
      <c r="BZ888" s="635"/>
      <c r="CA888" s="635"/>
      <c r="CB888" s="635"/>
      <c r="CC888" s="635"/>
      <c r="CD888" s="635"/>
      <c r="CE888" s="635"/>
      <c r="CF888" s="1859"/>
    </row>
    <row customHeight="1" ht="15" hidden="1">
      <c r="A889" s="632"/>
      <c r="B889" s="633"/>
      <c r="C889" s="633"/>
      <c r="D889" s="2588"/>
      <c r="E889" s="2386" t="s">
        <v>1038</v>
      </c>
      <c r="F889" s="2387"/>
      <c r="G889" s="2388"/>
      <c r="H889" s="2392" t="str">
        <f>IF(A887="","",INDEX(DIFFERENTIATION_UNMERGE_SYSTEM,MATCH(A887,DIFFERENTIATION_ID_DIFF,0)))</f>
        <v>с. Муханово , ул. Больничная, 25, котельная № 6-15</v>
      </c>
      <c r="I889" s="2392"/>
      <c r="J889" s="2392"/>
      <c r="K889" s="2392"/>
      <c r="L889" s="2392"/>
      <c r="M889" s="2392"/>
      <c r="N889" s="2392"/>
      <c r="O889" s="2392"/>
      <c r="P889" s="2392"/>
      <c r="Q889" s="2392"/>
      <c r="R889" s="2392"/>
      <c r="S889" s="728"/>
      <c r="T889" s="725"/>
      <c r="U889" s="634"/>
      <c r="V889" s="634"/>
      <c r="W889" s="635"/>
      <c r="X889" s="635"/>
      <c r="Y889" s="635"/>
      <c r="Z889" s="635"/>
      <c r="AA889" s="636"/>
      <c r="AB889" s="637"/>
      <c r="AC889" s="2384"/>
      <c r="AD889" s="638"/>
      <c r="AE889" s="639"/>
      <c r="AF889" s="639"/>
      <c r="AG889" s="640"/>
      <c r="AH889" s="641"/>
      <c r="AI889" s="634"/>
      <c r="AJ889" s="634"/>
      <c r="AK889" s="634"/>
      <c r="AL889" s="634"/>
      <c r="AM889" s="634"/>
      <c r="AN889" s="634"/>
      <c r="AO889" s="634"/>
      <c r="AP889" s="634"/>
      <c r="AQ889" s="634"/>
      <c r="AR889" s="634"/>
      <c r="AS889" s="634"/>
      <c r="AT889" s="634"/>
      <c r="AU889" s="634"/>
      <c r="AV889" s="634"/>
      <c r="AW889" s="634"/>
      <c r="AX889" s="634"/>
      <c r="AY889" s="634"/>
      <c r="AZ889" s="634"/>
      <c r="BA889" s="634"/>
      <c r="BB889" s="634"/>
      <c r="BC889" s="634"/>
      <c r="BD889" s="634"/>
      <c r="BE889" s="634"/>
      <c r="BF889" s="634"/>
      <c r="BG889" s="634"/>
      <c r="BH889" s="634"/>
      <c r="BI889" s="634"/>
      <c r="BJ889" s="634"/>
      <c r="BK889" s="634"/>
      <c r="BL889" s="634"/>
      <c r="BM889" s="634"/>
      <c r="BN889" s="634"/>
      <c r="BO889" s="634"/>
      <c r="BP889" s="634"/>
      <c r="BQ889" s="634"/>
      <c r="BR889" s="634"/>
      <c r="BS889" s="634"/>
      <c r="BT889" s="634"/>
      <c r="BU889" s="634"/>
      <c r="BV889" s="635"/>
      <c r="BW889" s="635"/>
      <c r="BX889" s="635"/>
      <c r="BY889" s="635"/>
      <c r="BZ889" s="635"/>
      <c r="CA889" s="635"/>
      <c r="CB889" s="635"/>
      <c r="CC889" s="635"/>
      <c r="CD889" s="635"/>
      <c r="CE889" s="635"/>
      <c r="CF889" s="1859"/>
    </row>
    <row customHeight="1" ht="24.75" hidden="1">
      <c r="A890" s="1815"/>
      <c r="B890" s="1169"/>
      <c r="C890" s="421"/>
      <c r="D890" s="2588"/>
      <c r="E890" s="2385" t="s">
        <v>1083</v>
      </c>
      <c r="F890" s="2385"/>
      <c r="G890" s="2385"/>
      <c r="H890" s="2385"/>
      <c r="I890" s="2385"/>
      <c r="J890" s="2385"/>
      <c r="K890" s="2385"/>
      <c r="L890" s="2385"/>
      <c r="M890" s="2385"/>
      <c r="N890" s="2385"/>
      <c r="O890" s="2385"/>
      <c r="P890" s="2385"/>
      <c r="Q890" s="567">
        <f>SUMIF(T891:T892,"i",Q891:Q892)</f>
        <v>0</v>
      </c>
      <c r="R890" s="1026"/>
      <c r="S890" s="1807" t="s">
        <v>1084</v>
      </c>
      <c r="T890" s="726" t="s">
        <v>1085</v>
      </c>
      <c r="U890" s="2383">
        <v>1</v>
      </c>
      <c r="V890" s="2383" t="s">
        <v>1048</v>
      </c>
      <c r="W890" s="1169"/>
      <c r="X890" s="1169"/>
      <c r="Y890" s="1169"/>
      <c r="Z890" s="1169"/>
      <c r="AA890" s="1645"/>
      <c r="AB890" s="1169"/>
      <c r="AC890" s="2384"/>
      <c r="AD890" s="638"/>
      <c r="AE890" s="1169"/>
      <c r="AF890" s="1169"/>
      <c r="AG890" s="1645"/>
      <c r="AH890" s="1645"/>
      <c r="AI890" s="1645"/>
      <c r="AJ890" s="1645"/>
      <c r="AK890" s="1645"/>
      <c r="AL890" s="1645"/>
      <c r="AM890" s="1645"/>
      <c r="AN890" s="1645"/>
      <c r="AO890" s="1645"/>
      <c r="AP890" s="1645"/>
      <c r="AQ890" s="1645"/>
      <c r="AR890" s="1645"/>
      <c r="AS890" s="1645"/>
      <c r="AT890" s="1645"/>
      <c r="AU890" s="1645"/>
      <c r="AV890" s="1645"/>
      <c r="AW890" s="1645"/>
      <c r="AX890" s="1645"/>
      <c r="AY890" s="1645"/>
      <c r="AZ890" s="1645"/>
      <c r="BA890" s="1645"/>
      <c r="BB890" s="1645"/>
      <c r="BC890" s="1645"/>
      <c r="BD890" s="1645"/>
      <c r="BE890" s="1645"/>
      <c r="BF890" s="1645"/>
      <c r="BG890" s="1645"/>
      <c r="BH890" s="1645"/>
      <c r="BI890" s="1645"/>
      <c r="BJ890" s="1645"/>
      <c r="BK890" s="1645"/>
      <c r="BL890" s="1645"/>
      <c r="BM890" s="1645"/>
      <c r="BN890" s="1645"/>
      <c r="BO890" s="1645"/>
      <c r="BP890" s="1645"/>
      <c r="BQ890" s="1645"/>
      <c r="BR890" s="1645"/>
      <c r="BS890" s="1645"/>
      <c r="BT890" s="1645"/>
      <c r="BU890" s="1645"/>
      <c r="BV890" s="1169"/>
      <c r="BW890" s="1169"/>
      <c r="BX890" s="1169"/>
      <c r="BY890" s="1169"/>
      <c r="BZ890" s="1169"/>
      <c r="CA890" s="1169"/>
      <c r="CB890" s="1169"/>
      <c r="CC890" s="1169"/>
      <c r="CD890" s="1169"/>
      <c r="CE890" s="1169"/>
      <c r="CF890" s="1859"/>
    </row>
    <row customHeight="1" ht="11.25" hidden="1">
      <c r="A891" s="1802"/>
      <c r="B891" s="1645"/>
      <c r="C891" s="1645"/>
      <c r="D891" s="2588"/>
      <c r="E891" s="644"/>
      <c r="F891" s="644">
        <v>0</v>
      </c>
      <c r="G891" s="644"/>
      <c r="H891" s="644"/>
      <c r="I891" s="644"/>
      <c r="J891" s="644"/>
      <c r="K891" s="644"/>
      <c r="L891" s="644"/>
      <c r="M891" s="644"/>
      <c r="N891" s="644"/>
      <c r="O891" s="644"/>
      <c r="P891" s="644"/>
      <c r="Q891" s="644"/>
      <c r="R891" s="644"/>
      <c r="S891" s="645"/>
      <c r="T891" s="727"/>
      <c r="U891" s="2383"/>
      <c r="V891" s="2383"/>
      <c r="W891" s="1645"/>
      <c r="X891" s="1645"/>
      <c r="Y891" s="1645"/>
      <c r="Z891" s="1645"/>
      <c r="AA891" s="1645"/>
      <c r="AB891" s="1169"/>
      <c r="AC891" s="2384"/>
      <c r="AD891" s="638"/>
      <c r="AE891" s="1169"/>
      <c r="AF891" s="1169"/>
      <c r="AG891" s="1645"/>
      <c r="AH891" s="1645"/>
      <c r="AI891" s="1645"/>
      <c r="AJ891" s="1645"/>
      <c r="AK891" s="1645"/>
      <c r="AL891" s="1645"/>
      <c r="AM891" s="1645"/>
      <c r="AN891" s="1645"/>
      <c r="AO891" s="1645"/>
      <c r="AP891" s="1645"/>
      <c r="AQ891" s="1645"/>
      <c r="AR891" s="1645"/>
      <c r="AS891" s="1645"/>
      <c r="AT891" s="1645"/>
      <c r="AU891" s="1645"/>
      <c r="AV891" s="1645"/>
      <c r="AW891" s="1645"/>
      <c r="AX891" s="1645"/>
      <c r="AY891" s="1645"/>
      <c r="AZ891" s="1645"/>
      <c r="BA891" s="1645"/>
      <c r="BB891" s="1645"/>
      <c r="BC891" s="1645"/>
      <c r="BD891" s="1645"/>
      <c r="BE891" s="1645"/>
      <c r="BF891" s="1645"/>
      <c r="BG891" s="1645"/>
      <c r="BH891" s="1645"/>
      <c r="BI891" s="1645"/>
      <c r="BJ891" s="1645"/>
      <c r="BK891" s="1645"/>
      <c r="BL891" s="1645"/>
      <c r="BM891" s="1645"/>
      <c r="BN891" s="1645"/>
      <c r="BO891" s="1645"/>
      <c r="BP891" s="1645"/>
      <c r="BQ891" s="1645"/>
      <c r="BR891" s="1645"/>
      <c r="BS891" s="1645"/>
      <c r="BT891" s="1645"/>
      <c r="BU891" s="1645"/>
      <c r="BV891" s="1645"/>
      <c r="BW891" s="1645"/>
      <c r="BX891" s="1645"/>
      <c r="BY891" s="1645"/>
      <c r="BZ891" s="1645"/>
      <c r="CA891" s="1645"/>
      <c r="CB891" s="1645"/>
      <c r="CC891" s="1645"/>
      <c r="CD891" s="1645"/>
      <c r="CE891" s="1645"/>
      <c r="CF891" s="1859"/>
    </row>
    <row customHeight="1" ht="11.25" hidden="1">
      <c r="A892" s="1815"/>
      <c r="B892" s="1169"/>
      <c r="C892" s="421"/>
      <c r="D892" s="2588"/>
      <c r="E892" s="658" t="s">
        <v>22</v>
      </c>
      <c r="F892" s="1177" t="s">
        <v>22</v>
      </c>
      <c r="G892" s="1177" t="s">
        <v>1088</v>
      </c>
      <c r="H892" s="660" t="s">
        <v>22</v>
      </c>
      <c r="I892" s="660"/>
      <c r="J892" s="660"/>
      <c r="K892" s="660"/>
      <c r="L892" s="660"/>
      <c r="M892" s="660"/>
      <c r="N892" s="660"/>
      <c r="O892" s="660"/>
      <c r="P892" s="660"/>
      <c r="Q892" s="660"/>
      <c r="R892" s="661"/>
      <c r="S892" s="662"/>
      <c r="T892" s="727"/>
      <c r="U892" s="2383"/>
      <c r="V892" s="2383"/>
      <c r="W892" s="1169"/>
      <c r="X892" s="1169"/>
      <c r="Y892" s="1169"/>
      <c r="Z892" s="1169"/>
      <c r="AA892" s="1645"/>
      <c r="AB892" s="1169"/>
      <c r="AC892" s="2384"/>
      <c r="AD892" s="638"/>
      <c r="AE892" s="1169"/>
      <c r="AF892" s="1169"/>
      <c r="AG892" s="1645"/>
      <c r="AH892" s="1645"/>
      <c r="AI892" s="1645"/>
      <c r="AJ892" s="1645"/>
      <c r="AK892" s="1645"/>
      <c r="AL892" s="1645"/>
      <c r="AM892" s="1645"/>
      <c r="AN892" s="1645"/>
      <c r="AO892" s="1645"/>
      <c r="AP892" s="1645"/>
      <c r="AQ892" s="1645"/>
      <c r="AR892" s="1645"/>
      <c r="AS892" s="1645"/>
      <c r="AT892" s="1645"/>
      <c r="AU892" s="1645"/>
      <c r="AV892" s="1645"/>
      <c r="AW892" s="1645"/>
      <c r="AX892" s="1645"/>
      <c r="AY892" s="1645"/>
      <c r="AZ892" s="1645"/>
      <c r="BA892" s="1645"/>
      <c r="BB892" s="1645"/>
      <c r="BC892" s="1645"/>
      <c r="BD892" s="1645"/>
      <c r="BE892" s="1645"/>
      <c r="BF892" s="1645"/>
      <c r="BG892" s="1645"/>
      <c r="BH892" s="1645"/>
      <c r="BI892" s="1645"/>
      <c r="BJ892" s="1645"/>
      <c r="BK892" s="1645"/>
      <c r="BL892" s="1645"/>
      <c r="BM892" s="1645"/>
      <c r="BN892" s="1645"/>
      <c r="BO892" s="1645"/>
      <c r="BP892" s="1645"/>
      <c r="BQ892" s="1645"/>
      <c r="BR892" s="1645"/>
      <c r="BS892" s="1645"/>
      <c r="BT892" s="1645"/>
      <c r="BU892" s="1645"/>
      <c r="BV892" s="1169"/>
      <c r="BW892" s="1169"/>
      <c r="BX892" s="1169"/>
      <c r="BY892" s="1169"/>
      <c r="BZ892" s="1169"/>
      <c r="CA892" s="1169"/>
      <c r="CB892" s="1169"/>
      <c r="CC892" s="1169"/>
      <c r="CD892" s="1169"/>
      <c r="CE892" s="1169"/>
      <c r="CF892" s="1859"/>
    </row>
    <row customHeight="1" ht="5.25" hidden="1">
      <c r="A893" s="1802"/>
      <c r="B893" s="1645"/>
      <c r="C893" s="1645"/>
      <c r="D893" s="2588"/>
      <c r="E893" s="1048"/>
      <c r="F893" s="1048"/>
      <c r="G893" s="1048"/>
      <c r="H893" s="1048"/>
      <c r="I893" s="1048"/>
      <c r="J893" s="1048"/>
      <c r="K893" s="1048"/>
      <c r="L893" s="1048"/>
      <c r="M893" s="1048"/>
      <c r="N893" s="1048"/>
      <c r="O893" s="1048"/>
      <c r="P893" s="1048"/>
      <c r="Q893" s="1049"/>
      <c r="R893" s="1050"/>
      <c r="S893" s="1051"/>
      <c r="T893" s="726" t="s">
        <v>1085</v>
      </c>
      <c r="U893" s="2383">
        <v>1</v>
      </c>
      <c r="V893" s="2383" t="s">
        <v>1048</v>
      </c>
      <c r="W893" s="1645"/>
      <c r="X893" s="1645"/>
      <c r="Y893" s="1645"/>
      <c r="Z893" s="1645"/>
      <c r="AA893" s="1645"/>
      <c r="AB893" s="1645"/>
      <c r="AC893" s="1046"/>
      <c r="AD893" s="1047"/>
      <c r="AE893" s="1645"/>
      <c r="AF893" s="1645"/>
      <c r="AG893" s="1645"/>
      <c r="AH893" s="1645"/>
      <c r="AI893" s="1645"/>
      <c r="AJ893" s="1645"/>
      <c r="AK893" s="1645"/>
      <c r="AL893" s="1645"/>
      <c r="AM893" s="1645"/>
      <c r="AN893" s="1645"/>
      <c r="AO893" s="1645"/>
      <c r="AP893" s="1645"/>
      <c r="AQ893" s="1645"/>
      <c r="AR893" s="1645"/>
      <c r="AS893" s="1645"/>
      <c r="AT893" s="1645"/>
      <c r="AU893" s="1645"/>
      <c r="AV893" s="1645"/>
      <c r="AW893" s="1645"/>
      <c r="AX893" s="1645"/>
      <c r="AY893" s="1645"/>
      <c r="AZ893" s="1645"/>
      <c r="BA893" s="1645"/>
      <c r="BB893" s="1645"/>
      <c r="BC893" s="1645"/>
      <c r="BD893" s="1645"/>
      <c r="BE893" s="1645"/>
      <c r="BF893" s="1645"/>
      <c r="BG893" s="1645"/>
      <c r="BH893" s="1645"/>
      <c r="BI893" s="1645"/>
      <c r="BJ893" s="1645"/>
      <c r="BK893" s="1645"/>
      <c r="BL893" s="1645"/>
      <c r="BM893" s="1645"/>
      <c r="BN893" s="1645"/>
      <c r="BO893" s="1645"/>
      <c r="BP893" s="1645"/>
      <c r="BQ893" s="1645"/>
      <c r="BR893" s="1645"/>
      <c r="BS893" s="1645"/>
      <c r="BT893" s="1645"/>
      <c r="BU893" s="1645"/>
      <c r="BV893" s="1645"/>
      <c r="BW893" s="1645"/>
      <c r="BX893" s="1645"/>
      <c r="BY893" s="1645"/>
      <c r="BZ893" s="1645"/>
      <c r="CA893" s="1645"/>
      <c r="CB893" s="1645"/>
      <c r="CC893" s="1645"/>
      <c r="CD893" s="1645"/>
      <c r="CE893" s="1645"/>
      <c r="CF893" s="1325"/>
    </row>
    <row customHeight="1" ht="5.25" hidden="1">
      <c r="A894" s="1802"/>
      <c r="B894" s="1645"/>
      <c r="C894" s="1645"/>
      <c r="D894" s="2588"/>
      <c r="E894" s="644"/>
      <c r="F894" s="644"/>
      <c r="G894" s="644"/>
      <c r="H894" s="644"/>
      <c r="I894" s="644"/>
      <c r="J894" s="644"/>
      <c r="K894" s="644"/>
      <c r="L894" s="644"/>
      <c r="M894" s="644"/>
      <c r="N894" s="644"/>
      <c r="O894" s="644"/>
      <c r="P894" s="644"/>
      <c r="Q894" s="644"/>
      <c r="R894" s="644"/>
      <c r="S894" s="645"/>
      <c r="T894" s="727"/>
      <c r="U894" s="2383"/>
      <c r="V894" s="2383"/>
      <c r="W894" s="1645"/>
      <c r="X894" s="1645"/>
      <c r="Y894" s="1645"/>
      <c r="Z894" s="1645"/>
      <c r="AA894" s="1645"/>
      <c r="AB894" s="1645"/>
      <c r="AC894" s="1046"/>
      <c r="AD894" s="1047"/>
      <c r="AE894" s="1645"/>
      <c r="AF894" s="1645"/>
      <c r="AG894" s="1645"/>
      <c r="AH894" s="1645"/>
      <c r="AI894" s="1645"/>
      <c r="AJ894" s="1645"/>
      <c r="AK894" s="1645"/>
      <c r="AL894" s="1645"/>
      <c r="AM894" s="1645"/>
      <c r="AN894" s="1645"/>
      <c r="AO894" s="1645"/>
      <c r="AP894" s="1645"/>
      <c r="AQ894" s="1645"/>
      <c r="AR894" s="1645"/>
      <c r="AS894" s="1645"/>
      <c r="AT894" s="1645"/>
      <c r="AU894" s="1645"/>
      <c r="AV894" s="1645"/>
      <c r="AW894" s="1645"/>
      <c r="AX894" s="1645"/>
      <c r="AY894" s="1645"/>
      <c r="AZ894" s="1645"/>
      <c r="BA894" s="1645"/>
      <c r="BB894" s="1645"/>
      <c r="BC894" s="1645"/>
      <c r="BD894" s="1645"/>
      <c r="BE894" s="1645"/>
      <c r="BF894" s="1645"/>
      <c r="BG894" s="1645"/>
      <c r="BH894" s="1645"/>
      <c r="BI894" s="1645"/>
      <c r="BJ894" s="1645"/>
      <c r="BK894" s="1645"/>
      <c r="BL894" s="1645"/>
      <c r="BM894" s="1645"/>
      <c r="BN894" s="1645"/>
      <c r="BO894" s="1645"/>
      <c r="BP894" s="1645"/>
      <c r="BQ894" s="1645"/>
      <c r="BR894" s="1645"/>
      <c r="BS894" s="1645"/>
      <c r="BT894" s="1645"/>
      <c r="BU894" s="1645"/>
      <c r="BV894" s="1645"/>
      <c r="BW894" s="1645"/>
      <c r="BX894" s="1645"/>
      <c r="BY894" s="1645"/>
      <c r="BZ894" s="1645"/>
      <c r="CA894" s="1645"/>
      <c r="CB894" s="1645"/>
      <c r="CC894" s="1645"/>
      <c r="CD894" s="1645"/>
      <c r="CE894" s="1645"/>
      <c r="CF894" s="1325"/>
    </row>
    <row customHeight="1" ht="5.25" hidden="1">
      <c r="A895" s="1802"/>
      <c r="B895" s="1645"/>
      <c r="C895" s="1645"/>
      <c r="D895" s="2589"/>
      <c r="E895" s="1052"/>
      <c r="F895" s="1053"/>
      <c r="G895" s="1053"/>
      <c r="H895" s="1054"/>
      <c r="I895" s="1054"/>
      <c r="J895" s="1054"/>
      <c r="K895" s="1054"/>
      <c r="L895" s="1054"/>
      <c r="M895" s="1054"/>
      <c r="N895" s="1054"/>
      <c r="O895" s="1054"/>
      <c r="P895" s="1054"/>
      <c r="Q895" s="1054"/>
      <c r="R895" s="955"/>
      <c r="S895" s="1055"/>
      <c r="T895" s="727"/>
      <c r="U895" s="2383"/>
      <c r="V895" s="2383"/>
      <c r="W895" s="1645"/>
      <c r="X895" s="1645"/>
      <c r="Y895" s="1645"/>
      <c r="Z895" s="1645"/>
      <c r="AA895" s="1645"/>
      <c r="AB895" s="1645"/>
      <c r="AC895" s="1046"/>
      <c r="AD895" s="1047"/>
      <c r="AE895" s="1645"/>
      <c r="AF895" s="1645"/>
      <c r="AG895" s="1645"/>
      <c r="AH895" s="1645"/>
      <c r="AI895" s="1645"/>
      <c r="AJ895" s="1645"/>
      <c r="AK895" s="1645"/>
      <c r="AL895" s="1645"/>
      <c r="AM895" s="1645"/>
      <c r="AN895" s="1645"/>
      <c r="AO895" s="1645"/>
      <c r="AP895" s="1645"/>
      <c r="AQ895" s="1645"/>
      <c r="AR895" s="1645"/>
      <c r="AS895" s="1645"/>
      <c r="AT895" s="1645"/>
      <c r="AU895" s="1645"/>
      <c r="AV895" s="1645"/>
      <c r="AW895" s="1645"/>
      <c r="AX895" s="1645"/>
      <c r="AY895" s="1645"/>
      <c r="AZ895" s="1645"/>
      <c r="BA895" s="1645"/>
      <c r="BB895" s="1645"/>
      <c r="BC895" s="1645"/>
      <c r="BD895" s="1645"/>
      <c r="BE895" s="1645"/>
      <c r="BF895" s="1645"/>
      <c r="BG895" s="1645"/>
      <c r="BH895" s="1645"/>
      <c r="BI895" s="1645"/>
      <c r="BJ895" s="1645"/>
      <c r="BK895" s="1645"/>
      <c r="BL895" s="1645"/>
      <c r="BM895" s="1645"/>
      <c r="BN895" s="1645"/>
      <c r="BO895" s="1645"/>
      <c r="BP895" s="1645"/>
      <c r="BQ895" s="1645"/>
      <c r="BR895" s="1645"/>
      <c r="BS895" s="1645"/>
      <c r="BT895" s="1645"/>
      <c r="BU895" s="1645"/>
      <c r="BV895" s="1645"/>
      <c r="BW895" s="1645"/>
      <c r="BX895" s="1645"/>
      <c r="BY895" s="1645"/>
      <c r="BZ895" s="1645"/>
      <c r="CA895" s="1645"/>
      <c r="CB895" s="1645"/>
      <c r="CC895" s="1645"/>
      <c r="CD895" s="1645"/>
      <c r="CE895" s="1645"/>
      <c r="CF895" s="1325"/>
    </row>
    <row customHeight="1" ht="15" hidden="1">
      <c r="A896" s="632" t="s">
        <v>424</v>
      </c>
      <c r="B896" s="633"/>
      <c r="C896" s="633" t="s">
        <v>22</v>
      </c>
      <c r="D896" s="2587" t="s">
        <v>1185</v>
      </c>
      <c r="E896" s="2386" t="s">
        <v>196</v>
      </c>
      <c r="F896" s="2387"/>
      <c r="G896" s="2388"/>
      <c r="H896" s="2392" t="str">
        <f>IF(A896="","",INDEX(DIFFERENTIATION_UNMERGE_VD,MATCH(A896,DIFFERENTIATION_ID_DIFF,0)))</f>
        <v>Производство тепловой энергии. Некомбинированная выработка</v>
      </c>
      <c r="I896" s="2392"/>
      <c r="J896" s="2392"/>
      <c r="K896" s="2392"/>
      <c r="L896" s="2392"/>
      <c r="M896" s="2392"/>
      <c r="N896" s="2392"/>
      <c r="O896" s="2392"/>
      <c r="P896" s="2392"/>
      <c r="Q896" s="2392"/>
      <c r="R896" s="2392"/>
      <c r="S896" s="728"/>
      <c r="T896" s="725"/>
      <c r="U896" s="634"/>
      <c r="V896" s="634"/>
      <c r="W896" s="635"/>
      <c r="X896" s="635"/>
      <c r="Y896" s="635"/>
      <c r="Z896" s="635"/>
      <c r="AA896" s="636"/>
      <c r="AB896" s="637"/>
      <c r="AC896" s="2384"/>
      <c r="AD896" s="638"/>
      <c r="AE896" s="639" t="s">
        <v>22</v>
      </c>
      <c r="AF896" s="639"/>
      <c r="AG896" s="640" t="s">
        <v>1082</v>
      </c>
      <c r="AH896" s="641">
        <v>3</v>
      </c>
      <c r="AI896" s="634"/>
      <c r="AJ896" s="634"/>
      <c r="AK896" s="634"/>
      <c r="AL896" s="634"/>
      <c r="AM896" s="634"/>
      <c r="AN896" s="634"/>
      <c r="AO896" s="634"/>
      <c r="AP896" s="634"/>
      <c r="AQ896" s="634"/>
      <c r="AR896" s="634"/>
      <c r="AS896" s="634"/>
      <c r="AT896" s="634"/>
      <c r="AU896" s="634"/>
      <c r="AV896" s="634"/>
      <c r="AW896" s="634"/>
      <c r="AX896" s="634"/>
      <c r="AY896" s="634"/>
      <c r="AZ896" s="634"/>
      <c r="BA896" s="634"/>
      <c r="BB896" s="634"/>
      <c r="BC896" s="634"/>
      <c r="BD896" s="634"/>
      <c r="BE896" s="634"/>
      <c r="BF896" s="634"/>
      <c r="BG896" s="634"/>
      <c r="BH896" s="634"/>
      <c r="BI896" s="634"/>
      <c r="BJ896" s="634"/>
      <c r="BK896" s="634"/>
      <c r="BL896" s="634"/>
      <c r="BM896" s="634"/>
      <c r="BN896" s="634"/>
      <c r="BO896" s="634"/>
      <c r="BP896" s="634"/>
      <c r="BQ896" s="634"/>
      <c r="BR896" s="634"/>
      <c r="BS896" s="634"/>
      <c r="BT896" s="634"/>
      <c r="BU896" s="634"/>
      <c r="BV896" s="635"/>
      <c r="BW896" s="635"/>
      <c r="BX896" s="635"/>
      <c r="BY896" s="635"/>
      <c r="BZ896" s="635"/>
      <c r="CA896" s="635"/>
      <c r="CB896" s="635"/>
      <c r="CC896" s="635"/>
      <c r="CD896" s="635"/>
      <c r="CE896" s="635"/>
      <c r="CF896" s="1859"/>
    </row>
    <row customHeight="1" ht="15" hidden="1">
      <c r="A897" s="632"/>
      <c r="B897" s="633"/>
      <c r="C897" s="633"/>
      <c r="D897" s="2588"/>
      <c r="E897" s="2386" t="s">
        <v>1037</v>
      </c>
      <c r="F897" s="2387"/>
      <c r="G897" s="2388"/>
      <c r="H897" s="2392" t="str">
        <f>IF(A896="","",INDEX(DIFFERENTIATION_UNMERGE_AREA,MATCH(A896,DIFFERENTIATION_ID_DIFF,0)))</f>
        <v>Территория 9</v>
      </c>
      <c r="I897" s="2392"/>
      <c r="J897" s="2392"/>
      <c r="K897" s="2392"/>
      <c r="L897" s="2392"/>
      <c r="M897" s="2392"/>
      <c r="N897" s="2392"/>
      <c r="O897" s="2392"/>
      <c r="P897" s="2392"/>
      <c r="Q897" s="2392"/>
      <c r="R897" s="2392"/>
      <c r="S897" s="728"/>
      <c r="T897" s="725"/>
      <c r="U897" s="634"/>
      <c r="V897" s="634"/>
      <c r="W897" s="635"/>
      <c r="X897" s="635"/>
      <c r="Y897" s="635"/>
      <c r="Z897" s="635"/>
      <c r="AA897" s="636"/>
      <c r="AB897" s="637"/>
      <c r="AC897" s="2384"/>
      <c r="AD897" s="638"/>
      <c r="AE897" s="639"/>
      <c r="AF897" s="639"/>
      <c r="AG897" s="640"/>
      <c r="AH897" s="641"/>
      <c r="AI897" s="634"/>
      <c r="AJ897" s="634"/>
      <c r="AK897" s="634"/>
      <c r="AL897" s="634"/>
      <c r="AM897" s="634"/>
      <c r="AN897" s="634"/>
      <c r="AO897" s="634"/>
      <c r="AP897" s="634"/>
      <c r="AQ897" s="634"/>
      <c r="AR897" s="634"/>
      <c r="AS897" s="634"/>
      <c r="AT897" s="634"/>
      <c r="AU897" s="634"/>
      <c r="AV897" s="634"/>
      <c r="AW897" s="634"/>
      <c r="AX897" s="634"/>
      <c r="AY897" s="634"/>
      <c r="AZ897" s="634"/>
      <c r="BA897" s="634"/>
      <c r="BB897" s="634"/>
      <c r="BC897" s="634"/>
      <c r="BD897" s="634"/>
      <c r="BE897" s="634"/>
      <c r="BF897" s="634"/>
      <c r="BG897" s="634"/>
      <c r="BH897" s="634"/>
      <c r="BI897" s="634"/>
      <c r="BJ897" s="634"/>
      <c r="BK897" s="634"/>
      <c r="BL897" s="634"/>
      <c r="BM897" s="634"/>
      <c r="BN897" s="634"/>
      <c r="BO897" s="634"/>
      <c r="BP897" s="634"/>
      <c r="BQ897" s="634"/>
      <c r="BR897" s="634"/>
      <c r="BS897" s="634"/>
      <c r="BT897" s="634"/>
      <c r="BU897" s="634"/>
      <c r="BV897" s="635"/>
      <c r="BW897" s="635"/>
      <c r="BX897" s="635"/>
      <c r="BY897" s="635"/>
      <c r="BZ897" s="635"/>
      <c r="CA897" s="635"/>
      <c r="CB897" s="635"/>
      <c r="CC897" s="635"/>
      <c r="CD897" s="635"/>
      <c r="CE897" s="635"/>
      <c r="CF897" s="1859"/>
    </row>
    <row customHeight="1" ht="15" hidden="1">
      <c r="A898" s="632"/>
      <c r="B898" s="633"/>
      <c r="C898" s="633"/>
      <c r="D898" s="2588"/>
      <c r="E898" s="2386" t="s">
        <v>1038</v>
      </c>
      <c r="F898" s="2387"/>
      <c r="G898" s="2388"/>
      <c r="H898" s="2392" t="str">
        <f>IF(A896="","",INDEX(DIFFERENTIATION_UNMERGE_SYSTEM,MATCH(A896,DIFFERENTIATION_ID_DIFF,0)))</f>
        <v>с. Муханово (школа) , ул. Школьная, 1/1, котельная № 6-16</v>
      </c>
      <c r="I898" s="2392"/>
      <c r="J898" s="2392"/>
      <c r="K898" s="2392"/>
      <c r="L898" s="2392"/>
      <c r="M898" s="2392"/>
      <c r="N898" s="2392"/>
      <c r="O898" s="2392"/>
      <c r="P898" s="2392"/>
      <c r="Q898" s="2392"/>
      <c r="R898" s="2392"/>
      <c r="S898" s="728"/>
      <c r="T898" s="725"/>
      <c r="U898" s="634"/>
      <c r="V898" s="634"/>
      <c r="W898" s="635"/>
      <c r="X898" s="635"/>
      <c r="Y898" s="635"/>
      <c r="Z898" s="635"/>
      <c r="AA898" s="636"/>
      <c r="AB898" s="637"/>
      <c r="AC898" s="2384"/>
      <c r="AD898" s="638"/>
      <c r="AE898" s="639"/>
      <c r="AF898" s="639"/>
      <c r="AG898" s="640"/>
      <c r="AH898" s="641"/>
      <c r="AI898" s="634"/>
      <c r="AJ898" s="634"/>
      <c r="AK898" s="634"/>
      <c r="AL898" s="634"/>
      <c r="AM898" s="634"/>
      <c r="AN898" s="634"/>
      <c r="AO898" s="634"/>
      <c r="AP898" s="634"/>
      <c r="AQ898" s="634"/>
      <c r="AR898" s="634"/>
      <c r="AS898" s="634"/>
      <c r="AT898" s="634"/>
      <c r="AU898" s="634"/>
      <c r="AV898" s="634"/>
      <c r="AW898" s="634"/>
      <c r="AX898" s="634"/>
      <c r="AY898" s="634"/>
      <c r="AZ898" s="634"/>
      <c r="BA898" s="634"/>
      <c r="BB898" s="634"/>
      <c r="BC898" s="634"/>
      <c r="BD898" s="634"/>
      <c r="BE898" s="634"/>
      <c r="BF898" s="634"/>
      <c r="BG898" s="634"/>
      <c r="BH898" s="634"/>
      <c r="BI898" s="634"/>
      <c r="BJ898" s="634"/>
      <c r="BK898" s="634"/>
      <c r="BL898" s="634"/>
      <c r="BM898" s="634"/>
      <c r="BN898" s="634"/>
      <c r="BO898" s="634"/>
      <c r="BP898" s="634"/>
      <c r="BQ898" s="634"/>
      <c r="BR898" s="634"/>
      <c r="BS898" s="634"/>
      <c r="BT898" s="634"/>
      <c r="BU898" s="634"/>
      <c r="BV898" s="635"/>
      <c r="BW898" s="635"/>
      <c r="BX898" s="635"/>
      <c r="BY898" s="635"/>
      <c r="BZ898" s="635"/>
      <c r="CA898" s="635"/>
      <c r="CB898" s="635"/>
      <c r="CC898" s="635"/>
      <c r="CD898" s="635"/>
      <c r="CE898" s="635"/>
      <c r="CF898" s="1859"/>
    </row>
    <row customHeight="1" ht="24.75" hidden="1">
      <c r="A899" s="1815"/>
      <c r="B899" s="1169"/>
      <c r="C899" s="421"/>
      <c r="D899" s="2588"/>
      <c r="E899" s="2385" t="s">
        <v>1083</v>
      </c>
      <c r="F899" s="2385"/>
      <c r="G899" s="2385"/>
      <c r="H899" s="2385"/>
      <c r="I899" s="2385"/>
      <c r="J899" s="2385"/>
      <c r="K899" s="2385"/>
      <c r="L899" s="2385"/>
      <c r="M899" s="2385"/>
      <c r="N899" s="2385"/>
      <c r="O899" s="2385"/>
      <c r="P899" s="2385"/>
      <c r="Q899" s="567">
        <f>SUMIF(T900:T901,"i",Q900:Q901)</f>
        <v>0</v>
      </c>
      <c r="R899" s="1026"/>
      <c r="S899" s="1807" t="s">
        <v>1084</v>
      </c>
      <c r="T899" s="726" t="s">
        <v>1085</v>
      </c>
      <c r="U899" s="2383">
        <v>1</v>
      </c>
      <c r="V899" s="2383" t="s">
        <v>1048</v>
      </c>
      <c r="W899" s="1169"/>
      <c r="X899" s="1169"/>
      <c r="Y899" s="1169"/>
      <c r="Z899" s="1169"/>
      <c r="AA899" s="1645"/>
      <c r="AB899" s="1169"/>
      <c r="AC899" s="2384"/>
      <c r="AD899" s="638"/>
      <c r="AE899" s="1169"/>
      <c r="AF899" s="1169"/>
      <c r="AG899" s="1645"/>
      <c r="AH899" s="1645"/>
      <c r="AI899" s="1645"/>
      <c r="AJ899" s="1645"/>
      <c r="AK899" s="1645"/>
      <c r="AL899" s="1645"/>
      <c r="AM899" s="1645"/>
      <c r="AN899" s="1645"/>
      <c r="AO899" s="1645"/>
      <c r="AP899" s="1645"/>
      <c r="AQ899" s="1645"/>
      <c r="AR899" s="1645"/>
      <c r="AS899" s="1645"/>
      <c r="AT899" s="1645"/>
      <c r="AU899" s="1645"/>
      <c r="AV899" s="1645"/>
      <c r="AW899" s="1645"/>
      <c r="AX899" s="1645"/>
      <c r="AY899" s="1645"/>
      <c r="AZ899" s="1645"/>
      <c r="BA899" s="1645"/>
      <c r="BB899" s="1645"/>
      <c r="BC899" s="1645"/>
      <c r="BD899" s="1645"/>
      <c r="BE899" s="1645"/>
      <c r="BF899" s="1645"/>
      <c r="BG899" s="1645"/>
      <c r="BH899" s="1645"/>
      <c r="BI899" s="1645"/>
      <c r="BJ899" s="1645"/>
      <c r="BK899" s="1645"/>
      <c r="BL899" s="1645"/>
      <c r="BM899" s="1645"/>
      <c r="BN899" s="1645"/>
      <c r="BO899" s="1645"/>
      <c r="BP899" s="1645"/>
      <c r="BQ899" s="1645"/>
      <c r="BR899" s="1645"/>
      <c r="BS899" s="1645"/>
      <c r="BT899" s="1645"/>
      <c r="BU899" s="1645"/>
      <c r="BV899" s="1169"/>
      <c r="BW899" s="1169"/>
      <c r="BX899" s="1169"/>
      <c r="BY899" s="1169"/>
      <c r="BZ899" s="1169"/>
      <c r="CA899" s="1169"/>
      <c r="CB899" s="1169"/>
      <c r="CC899" s="1169"/>
      <c r="CD899" s="1169"/>
      <c r="CE899" s="1169"/>
      <c r="CF899" s="1859"/>
    </row>
    <row customHeight="1" ht="11.25" hidden="1">
      <c r="A900" s="1802"/>
      <c r="B900" s="1645"/>
      <c r="C900" s="1645"/>
      <c r="D900" s="2588"/>
      <c r="E900" s="644"/>
      <c r="F900" s="644">
        <v>0</v>
      </c>
      <c r="G900" s="644"/>
      <c r="H900" s="644"/>
      <c r="I900" s="644"/>
      <c r="J900" s="644"/>
      <c r="K900" s="644"/>
      <c r="L900" s="644"/>
      <c r="M900" s="644"/>
      <c r="N900" s="644"/>
      <c r="O900" s="644"/>
      <c r="P900" s="644"/>
      <c r="Q900" s="644"/>
      <c r="R900" s="644"/>
      <c r="S900" s="645"/>
      <c r="T900" s="727"/>
      <c r="U900" s="2383"/>
      <c r="V900" s="2383"/>
      <c r="W900" s="1645"/>
      <c r="X900" s="1645"/>
      <c r="Y900" s="1645"/>
      <c r="Z900" s="1645"/>
      <c r="AA900" s="1645"/>
      <c r="AB900" s="1169"/>
      <c r="AC900" s="2384"/>
      <c r="AD900" s="638"/>
      <c r="AE900" s="1169"/>
      <c r="AF900" s="1169"/>
      <c r="AG900" s="1645"/>
      <c r="AH900" s="1645"/>
      <c r="AI900" s="1645"/>
      <c r="AJ900" s="1645"/>
      <c r="AK900" s="1645"/>
      <c r="AL900" s="1645"/>
      <c r="AM900" s="1645"/>
      <c r="AN900" s="1645"/>
      <c r="AO900" s="1645"/>
      <c r="AP900" s="1645"/>
      <c r="AQ900" s="1645"/>
      <c r="AR900" s="1645"/>
      <c r="AS900" s="1645"/>
      <c r="AT900" s="1645"/>
      <c r="AU900" s="1645"/>
      <c r="AV900" s="1645"/>
      <c r="AW900" s="1645"/>
      <c r="AX900" s="1645"/>
      <c r="AY900" s="1645"/>
      <c r="AZ900" s="1645"/>
      <c r="BA900" s="1645"/>
      <c r="BB900" s="1645"/>
      <c r="BC900" s="1645"/>
      <c r="BD900" s="1645"/>
      <c r="BE900" s="1645"/>
      <c r="BF900" s="1645"/>
      <c r="BG900" s="1645"/>
      <c r="BH900" s="1645"/>
      <c r="BI900" s="1645"/>
      <c r="BJ900" s="1645"/>
      <c r="BK900" s="1645"/>
      <c r="BL900" s="1645"/>
      <c r="BM900" s="1645"/>
      <c r="BN900" s="1645"/>
      <c r="BO900" s="1645"/>
      <c r="BP900" s="1645"/>
      <c r="BQ900" s="1645"/>
      <c r="BR900" s="1645"/>
      <c r="BS900" s="1645"/>
      <c r="BT900" s="1645"/>
      <c r="BU900" s="1645"/>
      <c r="BV900" s="1645"/>
      <c r="BW900" s="1645"/>
      <c r="BX900" s="1645"/>
      <c r="BY900" s="1645"/>
      <c r="BZ900" s="1645"/>
      <c r="CA900" s="1645"/>
      <c r="CB900" s="1645"/>
      <c r="CC900" s="1645"/>
      <c r="CD900" s="1645"/>
      <c r="CE900" s="1645"/>
      <c r="CF900" s="1859"/>
    </row>
    <row customHeight="1" ht="11.25" hidden="1">
      <c r="A901" s="1815"/>
      <c r="B901" s="1169"/>
      <c r="C901" s="421"/>
      <c r="D901" s="2588"/>
      <c r="E901" s="658" t="s">
        <v>22</v>
      </c>
      <c r="F901" s="1177" t="s">
        <v>22</v>
      </c>
      <c r="G901" s="1177" t="s">
        <v>1088</v>
      </c>
      <c r="H901" s="660" t="s">
        <v>22</v>
      </c>
      <c r="I901" s="660"/>
      <c r="J901" s="660"/>
      <c r="K901" s="660"/>
      <c r="L901" s="660"/>
      <c r="M901" s="660"/>
      <c r="N901" s="660"/>
      <c r="O901" s="660"/>
      <c r="P901" s="660"/>
      <c r="Q901" s="660"/>
      <c r="R901" s="661"/>
      <c r="S901" s="662"/>
      <c r="T901" s="727"/>
      <c r="U901" s="2383"/>
      <c r="V901" s="2383"/>
      <c r="W901" s="1169"/>
      <c r="X901" s="1169"/>
      <c r="Y901" s="1169"/>
      <c r="Z901" s="1169"/>
      <c r="AA901" s="1645"/>
      <c r="AB901" s="1169"/>
      <c r="AC901" s="2384"/>
      <c r="AD901" s="638"/>
      <c r="AE901" s="1169"/>
      <c r="AF901" s="1169"/>
      <c r="AG901" s="1645"/>
      <c r="AH901" s="1645"/>
      <c r="AI901" s="1645"/>
      <c r="AJ901" s="1645"/>
      <c r="AK901" s="1645"/>
      <c r="AL901" s="1645"/>
      <c r="AM901" s="1645"/>
      <c r="AN901" s="1645"/>
      <c r="AO901" s="1645"/>
      <c r="AP901" s="1645"/>
      <c r="AQ901" s="1645"/>
      <c r="AR901" s="1645"/>
      <c r="AS901" s="1645"/>
      <c r="AT901" s="1645"/>
      <c r="AU901" s="1645"/>
      <c r="AV901" s="1645"/>
      <c r="AW901" s="1645"/>
      <c r="AX901" s="1645"/>
      <c r="AY901" s="1645"/>
      <c r="AZ901" s="1645"/>
      <c r="BA901" s="1645"/>
      <c r="BB901" s="1645"/>
      <c r="BC901" s="1645"/>
      <c r="BD901" s="1645"/>
      <c r="BE901" s="1645"/>
      <c r="BF901" s="1645"/>
      <c r="BG901" s="1645"/>
      <c r="BH901" s="1645"/>
      <c r="BI901" s="1645"/>
      <c r="BJ901" s="1645"/>
      <c r="BK901" s="1645"/>
      <c r="BL901" s="1645"/>
      <c r="BM901" s="1645"/>
      <c r="BN901" s="1645"/>
      <c r="BO901" s="1645"/>
      <c r="BP901" s="1645"/>
      <c r="BQ901" s="1645"/>
      <c r="BR901" s="1645"/>
      <c r="BS901" s="1645"/>
      <c r="BT901" s="1645"/>
      <c r="BU901" s="1645"/>
      <c r="BV901" s="1169"/>
      <c r="BW901" s="1169"/>
      <c r="BX901" s="1169"/>
      <c r="BY901" s="1169"/>
      <c r="BZ901" s="1169"/>
      <c r="CA901" s="1169"/>
      <c r="CB901" s="1169"/>
      <c r="CC901" s="1169"/>
      <c r="CD901" s="1169"/>
      <c r="CE901" s="1169"/>
      <c r="CF901" s="1859"/>
    </row>
    <row customHeight="1" ht="5.25" hidden="1">
      <c r="A902" s="1802"/>
      <c r="B902" s="1645"/>
      <c r="C902" s="1645"/>
      <c r="D902" s="2588"/>
      <c r="E902" s="1048"/>
      <c r="F902" s="1048"/>
      <c r="G902" s="1048"/>
      <c r="H902" s="1048"/>
      <c r="I902" s="1048"/>
      <c r="J902" s="1048"/>
      <c r="K902" s="1048"/>
      <c r="L902" s="1048"/>
      <c r="M902" s="1048"/>
      <c r="N902" s="1048"/>
      <c r="O902" s="1048"/>
      <c r="P902" s="1048"/>
      <c r="Q902" s="1049"/>
      <c r="R902" s="1050"/>
      <c r="S902" s="1051"/>
      <c r="T902" s="726" t="s">
        <v>1085</v>
      </c>
      <c r="U902" s="2383">
        <v>1</v>
      </c>
      <c r="V902" s="2383" t="s">
        <v>1048</v>
      </c>
      <c r="W902" s="1645"/>
      <c r="X902" s="1645"/>
      <c r="Y902" s="1645"/>
      <c r="Z902" s="1645"/>
      <c r="AA902" s="1645"/>
      <c r="AB902" s="1645"/>
      <c r="AC902" s="1046"/>
      <c r="AD902" s="1047"/>
      <c r="AE902" s="1645"/>
      <c r="AF902" s="1645"/>
      <c r="AG902" s="1645"/>
      <c r="AH902" s="1645"/>
      <c r="AI902" s="1645"/>
      <c r="AJ902" s="1645"/>
      <c r="AK902" s="1645"/>
      <c r="AL902" s="1645"/>
      <c r="AM902" s="1645"/>
      <c r="AN902" s="1645"/>
      <c r="AO902" s="1645"/>
      <c r="AP902" s="1645"/>
      <c r="AQ902" s="1645"/>
      <c r="AR902" s="1645"/>
      <c r="AS902" s="1645"/>
      <c r="AT902" s="1645"/>
      <c r="AU902" s="1645"/>
      <c r="AV902" s="1645"/>
      <c r="AW902" s="1645"/>
      <c r="AX902" s="1645"/>
      <c r="AY902" s="1645"/>
      <c r="AZ902" s="1645"/>
      <c r="BA902" s="1645"/>
      <c r="BB902" s="1645"/>
      <c r="BC902" s="1645"/>
      <c r="BD902" s="1645"/>
      <c r="BE902" s="1645"/>
      <c r="BF902" s="1645"/>
      <c r="BG902" s="1645"/>
      <c r="BH902" s="1645"/>
      <c r="BI902" s="1645"/>
      <c r="BJ902" s="1645"/>
      <c r="BK902" s="1645"/>
      <c r="BL902" s="1645"/>
      <c r="BM902" s="1645"/>
      <c r="BN902" s="1645"/>
      <c r="BO902" s="1645"/>
      <c r="BP902" s="1645"/>
      <c r="BQ902" s="1645"/>
      <c r="BR902" s="1645"/>
      <c r="BS902" s="1645"/>
      <c r="BT902" s="1645"/>
      <c r="BU902" s="1645"/>
      <c r="BV902" s="1645"/>
      <c r="BW902" s="1645"/>
      <c r="BX902" s="1645"/>
      <c r="BY902" s="1645"/>
      <c r="BZ902" s="1645"/>
      <c r="CA902" s="1645"/>
      <c r="CB902" s="1645"/>
      <c r="CC902" s="1645"/>
      <c r="CD902" s="1645"/>
      <c r="CE902" s="1645"/>
      <c r="CF902" s="1325"/>
    </row>
    <row customHeight="1" ht="5.25" hidden="1">
      <c r="A903" s="1802"/>
      <c r="B903" s="1645"/>
      <c r="C903" s="1645"/>
      <c r="D903" s="2588"/>
      <c r="E903" s="644"/>
      <c r="F903" s="644"/>
      <c r="G903" s="644"/>
      <c r="H903" s="644"/>
      <c r="I903" s="644"/>
      <c r="J903" s="644"/>
      <c r="K903" s="644"/>
      <c r="L903" s="644"/>
      <c r="M903" s="644"/>
      <c r="N903" s="644"/>
      <c r="O903" s="644"/>
      <c r="P903" s="644"/>
      <c r="Q903" s="644"/>
      <c r="R903" s="644"/>
      <c r="S903" s="645"/>
      <c r="T903" s="727"/>
      <c r="U903" s="2383"/>
      <c r="V903" s="2383"/>
      <c r="W903" s="1645"/>
      <c r="X903" s="1645"/>
      <c r="Y903" s="1645"/>
      <c r="Z903" s="1645"/>
      <c r="AA903" s="1645"/>
      <c r="AB903" s="1645"/>
      <c r="AC903" s="1046"/>
      <c r="AD903" s="1047"/>
      <c r="AE903" s="1645"/>
      <c r="AF903" s="1645"/>
      <c r="AG903" s="1645"/>
      <c r="AH903" s="1645"/>
      <c r="AI903" s="1645"/>
      <c r="AJ903" s="1645"/>
      <c r="AK903" s="1645"/>
      <c r="AL903" s="1645"/>
      <c r="AM903" s="1645"/>
      <c r="AN903" s="1645"/>
      <c r="AO903" s="1645"/>
      <c r="AP903" s="1645"/>
      <c r="AQ903" s="1645"/>
      <c r="AR903" s="1645"/>
      <c r="AS903" s="1645"/>
      <c r="AT903" s="1645"/>
      <c r="AU903" s="1645"/>
      <c r="AV903" s="1645"/>
      <c r="AW903" s="1645"/>
      <c r="AX903" s="1645"/>
      <c r="AY903" s="1645"/>
      <c r="AZ903" s="1645"/>
      <c r="BA903" s="1645"/>
      <c r="BB903" s="1645"/>
      <c r="BC903" s="1645"/>
      <c r="BD903" s="1645"/>
      <c r="BE903" s="1645"/>
      <c r="BF903" s="1645"/>
      <c r="BG903" s="1645"/>
      <c r="BH903" s="1645"/>
      <c r="BI903" s="1645"/>
      <c r="BJ903" s="1645"/>
      <c r="BK903" s="1645"/>
      <c r="BL903" s="1645"/>
      <c r="BM903" s="1645"/>
      <c r="BN903" s="1645"/>
      <c r="BO903" s="1645"/>
      <c r="BP903" s="1645"/>
      <c r="BQ903" s="1645"/>
      <c r="BR903" s="1645"/>
      <c r="BS903" s="1645"/>
      <c r="BT903" s="1645"/>
      <c r="BU903" s="1645"/>
      <c r="BV903" s="1645"/>
      <c r="BW903" s="1645"/>
      <c r="BX903" s="1645"/>
      <c r="BY903" s="1645"/>
      <c r="BZ903" s="1645"/>
      <c r="CA903" s="1645"/>
      <c r="CB903" s="1645"/>
      <c r="CC903" s="1645"/>
      <c r="CD903" s="1645"/>
      <c r="CE903" s="1645"/>
      <c r="CF903" s="1325"/>
    </row>
    <row customHeight="1" ht="5.25" hidden="1">
      <c r="A904" s="1802"/>
      <c r="B904" s="1645"/>
      <c r="C904" s="1645"/>
      <c r="D904" s="2589"/>
      <c r="E904" s="1052"/>
      <c r="F904" s="1053"/>
      <c r="G904" s="1053"/>
      <c r="H904" s="1054"/>
      <c r="I904" s="1054"/>
      <c r="J904" s="1054"/>
      <c r="K904" s="1054"/>
      <c r="L904" s="1054"/>
      <c r="M904" s="1054"/>
      <c r="N904" s="1054"/>
      <c r="O904" s="1054"/>
      <c r="P904" s="1054"/>
      <c r="Q904" s="1054"/>
      <c r="R904" s="955"/>
      <c r="S904" s="1055"/>
      <c r="T904" s="727"/>
      <c r="U904" s="2383"/>
      <c r="V904" s="2383"/>
      <c r="W904" s="1645"/>
      <c r="X904" s="1645"/>
      <c r="Y904" s="1645"/>
      <c r="Z904" s="1645"/>
      <c r="AA904" s="1645"/>
      <c r="AB904" s="1645"/>
      <c r="AC904" s="1046"/>
      <c r="AD904" s="1047"/>
      <c r="AE904" s="1645"/>
      <c r="AF904" s="1645"/>
      <c r="AG904" s="1645"/>
      <c r="AH904" s="1645"/>
      <c r="AI904" s="1645"/>
      <c r="AJ904" s="1645"/>
      <c r="AK904" s="1645"/>
      <c r="AL904" s="1645"/>
      <c r="AM904" s="1645"/>
      <c r="AN904" s="1645"/>
      <c r="AO904" s="1645"/>
      <c r="AP904" s="1645"/>
      <c r="AQ904" s="1645"/>
      <c r="AR904" s="1645"/>
      <c r="AS904" s="1645"/>
      <c r="AT904" s="1645"/>
      <c r="AU904" s="1645"/>
      <c r="AV904" s="1645"/>
      <c r="AW904" s="1645"/>
      <c r="AX904" s="1645"/>
      <c r="AY904" s="1645"/>
      <c r="AZ904" s="1645"/>
      <c r="BA904" s="1645"/>
      <c r="BB904" s="1645"/>
      <c r="BC904" s="1645"/>
      <c r="BD904" s="1645"/>
      <c r="BE904" s="1645"/>
      <c r="BF904" s="1645"/>
      <c r="BG904" s="1645"/>
      <c r="BH904" s="1645"/>
      <c r="BI904" s="1645"/>
      <c r="BJ904" s="1645"/>
      <c r="BK904" s="1645"/>
      <c r="BL904" s="1645"/>
      <c r="BM904" s="1645"/>
      <c r="BN904" s="1645"/>
      <c r="BO904" s="1645"/>
      <c r="BP904" s="1645"/>
      <c r="BQ904" s="1645"/>
      <c r="BR904" s="1645"/>
      <c r="BS904" s="1645"/>
      <c r="BT904" s="1645"/>
      <c r="BU904" s="1645"/>
      <c r="BV904" s="1645"/>
      <c r="BW904" s="1645"/>
      <c r="BX904" s="1645"/>
      <c r="BY904" s="1645"/>
      <c r="BZ904" s="1645"/>
      <c r="CA904" s="1645"/>
      <c r="CB904" s="1645"/>
      <c r="CC904" s="1645"/>
      <c r="CD904" s="1645"/>
      <c r="CE904" s="1645"/>
      <c r="CF904" s="1325"/>
    </row>
    <row customHeight="1" ht="15" hidden="1">
      <c r="A905" s="632" t="s">
        <v>426</v>
      </c>
      <c r="B905" s="633"/>
      <c r="C905" s="633" t="s">
        <v>22</v>
      </c>
      <c r="D905" s="2587" t="s">
        <v>1186</v>
      </c>
      <c r="E905" s="2386" t="s">
        <v>196</v>
      </c>
      <c r="F905" s="2387"/>
      <c r="G905" s="2388"/>
      <c r="H905" s="2392" t="str">
        <f>IF(A905="","",INDEX(DIFFERENTIATION_UNMERGE_VD,MATCH(A905,DIFFERENTIATION_ID_DIFF,0)))</f>
        <v>Производство тепловой энергии. Некомбинированная выработка</v>
      </c>
      <c r="I905" s="2392"/>
      <c r="J905" s="2392"/>
      <c r="K905" s="2392"/>
      <c r="L905" s="2392"/>
      <c r="M905" s="2392"/>
      <c r="N905" s="2392"/>
      <c r="O905" s="2392"/>
      <c r="P905" s="2392"/>
      <c r="Q905" s="2392"/>
      <c r="R905" s="2392"/>
      <c r="S905" s="728"/>
      <c r="T905" s="725"/>
      <c r="U905" s="634"/>
      <c r="V905" s="634"/>
      <c r="W905" s="635"/>
      <c r="X905" s="635"/>
      <c r="Y905" s="635"/>
      <c r="Z905" s="635"/>
      <c r="AA905" s="636"/>
      <c r="AB905" s="637"/>
      <c r="AC905" s="2384"/>
      <c r="AD905" s="638"/>
      <c r="AE905" s="639" t="s">
        <v>22</v>
      </c>
      <c r="AF905" s="639"/>
      <c r="AG905" s="640" t="s">
        <v>1082</v>
      </c>
      <c r="AH905" s="641">
        <v>3</v>
      </c>
      <c r="AI905" s="634"/>
      <c r="AJ905" s="634"/>
      <c r="AK905" s="634"/>
      <c r="AL905" s="634"/>
      <c r="AM905" s="634"/>
      <c r="AN905" s="634"/>
      <c r="AO905" s="634"/>
      <c r="AP905" s="634"/>
      <c r="AQ905" s="634"/>
      <c r="AR905" s="634"/>
      <c r="AS905" s="634"/>
      <c r="AT905" s="634"/>
      <c r="AU905" s="634"/>
      <c r="AV905" s="634"/>
      <c r="AW905" s="634"/>
      <c r="AX905" s="634"/>
      <c r="AY905" s="634"/>
      <c r="AZ905" s="634"/>
      <c r="BA905" s="634"/>
      <c r="BB905" s="634"/>
      <c r="BC905" s="634"/>
      <c r="BD905" s="634"/>
      <c r="BE905" s="634"/>
      <c r="BF905" s="634"/>
      <c r="BG905" s="634"/>
      <c r="BH905" s="634"/>
      <c r="BI905" s="634"/>
      <c r="BJ905" s="634"/>
      <c r="BK905" s="634"/>
      <c r="BL905" s="634"/>
      <c r="BM905" s="634"/>
      <c r="BN905" s="634"/>
      <c r="BO905" s="634"/>
      <c r="BP905" s="634"/>
      <c r="BQ905" s="634"/>
      <c r="BR905" s="634"/>
      <c r="BS905" s="634"/>
      <c r="BT905" s="634"/>
      <c r="BU905" s="634"/>
      <c r="BV905" s="635"/>
      <c r="BW905" s="635"/>
      <c r="BX905" s="635"/>
      <c r="BY905" s="635"/>
      <c r="BZ905" s="635"/>
      <c r="CA905" s="635"/>
      <c r="CB905" s="635"/>
      <c r="CC905" s="635"/>
      <c r="CD905" s="635"/>
      <c r="CE905" s="635"/>
      <c r="CF905" s="1859"/>
    </row>
    <row customHeight="1" ht="15" hidden="1">
      <c r="A906" s="632"/>
      <c r="B906" s="633"/>
      <c r="C906" s="633"/>
      <c r="D906" s="2588"/>
      <c r="E906" s="2386" t="s">
        <v>1037</v>
      </c>
      <c r="F906" s="2387"/>
      <c r="G906" s="2388"/>
      <c r="H906" s="2392" t="str">
        <f>IF(A905="","",INDEX(DIFFERENTIATION_UNMERGE_AREA,MATCH(A905,DIFFERENTIATION_ID_DIFF,0)))</f>
        <v>Территория 9</v>
      </c>
      <c r="I906" s="2392"/>
      <c r="J906" s="2392"/>
      <c r="K906" s="2392"/>
      <c r="L906" s="2392"/>
      <c r="M906" s="2392"/>
      <c r="N906" s="2392"/>
      <c r="O906" s="2392"/>
      <c r="P906" s="2392"/>
      <c r="Q906" s="2392"/>
      <c r="R906" s="2392"/>
      <c r="S906" s="728"/>
      <c r="T906" s="725"/>
      <c r="U906" s="634"/>
      <c r="V906" s="634"/>
      <c r="W906" s="635"/>
      <c r="X906" s="635"/>
      <c r="Y906" s="635"/>
      <c r="Z906" s="635"/>
      <c r="AA906" s="636"/>
      <c r="AB906" s="637"/>
      <c r="AC906" s="2384"/>
      <c r="AD906" s="638"/>
      <c r="AE906" s="639"/>
      <c r="AF906" s="639"/>
      <c r="AG906" s="640"/>
      <c r="AH906" s="641"/>
      <c r="AI906" s="634"/>
      <c r="AJ906" s="634"/>
      <c r="AK906" s="634"/>
      <c r="AL906" s="634"/>
      <c r="AM906" s="634"/>
      <c r="AN906" s="634"/>
      <c r="AO906" s="634"/>
      <c r="AP906" s="634"/>
      <c r="AQ906" s="634"/>
      <c r="AR906" s="634"/>
      <c r="AS906" s="634"/>
      <c r="AT906" s="634"/>
      <c r="AU906" s="634"/>
      <c r="AV906" s="634"/>
      <c r="AW906" s="634"/>
      <c r="AX906" s="634"/>
      <c r="AY906" s="634"/>
      <c r="AZ906" s="634"/>
      <c r="BA906" s="634"/>
      <c r="BB906" s="634"/>
      <c r="BC906" s="634"/>
      <c r="BD906" s="634"/>
      <c r="BE906" s="634"/>
      <c r="BF906" s="634"/>
      <c r="BG906" s="634"/>
      <c r="BH906" s="634"/>
      <c r="BI906" s="634"/>
      <c r="BJ906" s="634"/>
      <c r="BK906" s="634"/>
      <c r="BL906" s="634"/>
      <c r="BM906" s="634"/>
      <c r="BN906" s="634"/>
      <c r="BO906" s="634"/>
      <c r="BP906" s="634"/>
      <c r="BQ906" s="634"/>
      <c r="BR906" s="634"/>
      <c r="BS906" s="634"/>
      <c r="BT906" s="634"/>
      <c r="BU906" s="634"/>
      <c r="BV906" s="635"/>
      <c r="BW906" s="635"/>
      <c r="BX906" s="635"/>
      <c r="BY906" s="635"/>
      <c r="BZ906" s="635"/>
      <c r="CA906" s="635"/>
      <c r="CB906" s="635"/>
      <c r="CC906" s="635"/>
      <c r="CD906" s="635"/>
      <c r="CE906" s="635"/>
      <c r="CF906" s="1859"/>
    </row>
    <row customHeight="1" ht="15" hidden="1">
      <c r="A907" s="632"/>
      <c r="B907" s="633"/>
      <c r="C907" s="633"/>
      <c r="D907" s="2588"/>
      <c r="E907" s="2386" t="s">
        <v>1038</v>
      </c>
      <c r="F907" s="2387"/>
      <c r="G907" s="2388"/>
      <c r="H907" s="2392" t="str">
        <f>IF(A905="","",INDEX(DIFFERENTIATION_UNMERGE_SYSTEM,MATCH(A905,DIFFERENTIATION_ID_DIFF,0)))</f>
        <v>с. Муханово (клуб) , ул. Школьная, 1/1А, котельная № 6-17</v>
      </c>
      <c r="I907" s="2392"/>
      <c r="J907" s="2392"/>
      <c r="K907" s="2392"/>
      <c r="L907" s="2392"/>
      <c r="M907" s="2392"/>
      <c r="N907" s="2392"/>
      <c r="O907" s="2392"/>
      <c r="P907" s="2392"/>
      <c r="Q907" s="2392"/>
      <c r="R907" s="2392"/>
      <c r="S907" s="728"/>
      <c r="T907" s="725"/>
      <c r="U907" s="634"/>
      <c r="V907" s="634"/>
      <c r="W907" s="635"/>
      <c r="X907" s="635"/>
      <c r="Y907" s="635"/>
      <c r="Z907" s="635"/>
      <c r="AA907" s="636"/>
      <c r="AB907" s="637"/>
      <c r="AC907" s="2384"/>
      <c r="AD907" s="638"/>
      <c r="AE907" s="639"/>
      <c r="AF907" s="639"/>
      <c r="AG907" s="640"/>
      <c r="AH907" s="641"/>
      <c r="AI907" s="634"/>
      <c r="AJ907" s="634"/>
      <c r="AK907" s="634"/>
      <c r="AL907" s="634"/>
      <c r="AM907" s="634"/>
      <c r="AN907" s="634"/>
      <c r="AO907" s="634"/>
      <c r="AP907" s="634"/>
      <c r="AQ907" s="634"/>
      <c r="AR907" s="634"/>
      <c r="AS907" s="634"/>
      <c r="AT907" s="634"/>
      <c r="AU907" s="634"/>
      <c r="AV907" s="634"/>
      <c r="AW907" s="634"/>
      <c r="AX907" s="634"/>
      <c r="AY907" s="634"/>
      <c r="AZ907" s="634"/>
      <c r="BA907" s="634"/>
      <c r="BB907" s="634"/>
      <c r="BC907" s="634"/>
      <c r="BD907" s="634"/>
      <c r="BE907" s="634"/>
      <c r="BF907" s="634"/>
      <c r="BG907" s="634"/>
      <c r="BH907" s="634"/>
      <c r="BI907" s="634"/>
      <c r="BJ907" s="634"/>
      <c r="BK907" s="634"/>
      <c r="BL907" s="634"/>
      <c r="BM907" s="634"/>
      <c r="BN907" s="634"/>
      <c r="BO907" s="634"/>
      <c r="BP907" s="634"/>
      <c r="BQ907" s="634"/>
      <c r="BR907" s="634"/>
      <c r="BS907" s="634"/>
      <c r="BT907" s="634"/>
      <c r="BU907" s="634"/>
      <c r="BV907" s="635"/>
      <c r="BW907" s="635"/>
      <c r="BX907" s="635"/>
      <c r="BY907" s="635"/>
      <c r="BZ907" s="635"/>
      <c r="CA907" s="635"/>
      <c r="CB907" s="635"/>
      <c r="CC907" s="635"/>
      <c r="CD907" s="635"/>
      <c r="CE907" s="635"/>
      <c r="CF907" s="1859"/>
    </row>
    <row customHeight="1" ht="24.75" hidden="1">
      <c r="A908" s="1815"/>
      <c r="B908" s="1169"/>
      <c r="C908" s="421"/>
      <c r="D908" s="2588"/>
      <c r="E908" s="2385" t="s">
        <v>1083</v>
      </c>
      <c r="F908" s="2385"/>
      <c r="G908" s="2385"/>
      <c r="H908" s="2385"/>
      <c r="I908" s="2385"/>
      <c r="J908" s="2385"/>
      <c r="K908" s="2385"/>
      <c r="L908" s="2385"/>
      <c r="M908" s="2385"/>
      <c r="N908" s="2385"/>
      <c r="O908" s="2385"/>
      <c r="P908" s="2385"/>
      <c r="Q908" s="567">
        <f>SUMIF(T909:T910,"i",Q909:Q910)</f>
        <v>0</v>
      </c>
      <c r="R908" s="1026"/>
      <c r="S908" s="1807" t="s">
        <v>1084</v>
      </c>
      <c r="T908" s="726" t="s">
        <v>1085</v>
      </c>
      <c r="U908" s="2383">
        <v>1</v>
      </c>
      <c r="V908" s="2383" t="s">
        <v>1048</v>
      </c>
      <c r="W908" s="1169"/>
      <c r="X908" s="1169"/>
      <c r="Y908" s="1169"/>
      <c r="Z908" s="1169"/>
      <c r="AA908" s="1645"/>
      <c r="AB908" s="1169"/>
      <c r="AC908" s="2384"/>
      <c r="AD908" s="638"/>
      <c r="AE908" s="1169"/>
      <c r="AF908" s="1169"/>
      <c r="AG908" s="1645"/>
      <c r="AH908" s="1645"/>
      <c r="AI908" s="1645"/>
      <c r="AJ908" s="1645"/>
      <c r="AK908" s="1645"/>
      <c r="AL908" s="1645"/>
      <c r="AM908" s="1645"/>
      <c r="AN908" s="1645"/>
      <c r="AO908" s="1645"/>
      <c r="AP908" s="1645"/>
      <c r="AQ908" s="1645"/>
      <c r="AR908" s="1645"/>
      <c r="AS908" s="1645"/>
      <c r="AT908" s="1645"/>
      <c r="AU908" s="1645"/>
      <c r="AV908" s="1645"/>
      <c r="AW908" s="1645"/>
      <c r="AX908" s="1645"/>
      <c r="AY908" s="1645"/>
      <c r="AZ908" s="1645"/>
      <c r="BA908" s="1645"/>
      <c r="BB908" s="1645"/>
      <c r="BC908" s="1645"/>
      <c r="BD908" s="1645"/>
      <c r="BE908" s="1645"/>
      <c r="BF908" s="1645"/>
      <c r="BG908" s="1645"/>
      <c r="BH908" s="1645"/>
      <c r="BI908" s="1645"/>
      <c r="BJ908" s="1645"/>
      <c r="BK908" s="1645"/>
      <c r="BL908" s="1645"/>
      <c r="BM908" s="1645"/>
      <c r="BN908" s="1645"/>
      <c r="BO908" s="1645"/>
      <c r="BP908" s="1645"/>
      <c r="BQ908" s="1645"/>
      <c r="BR908" s="1645"/>
      <c r="BS908" s="1645"/>
      <c r="BT908" s="1645"/>
      <c r="BU908" s="1645"/>
      <c r="BV908" s="1169"/>
      <c r="BW908" s="1169"/>
      <c r="BX908" s="1169"/>
      <c r="BY908" s="1169"/>
      <c r="BZ908" s="1169"/>
      <c r="CA908" s="1169"/>
      <c r="CB908" s="1169"/>
      <c r="CC908" s="1169"/>
      <c r="CD908" s="1169"/>
      <c r="CE908" s="1169"/>
      <c r="CF908" s="1859"/>
    </row>
    <row customHeight="1" ht="11.25" hidden="1">
      <c r="A909" s="1802"/>
      <c r="B909" s="1645"/>
      <c r="C909" s="1645"/>
      <c r="D909" s="2588"/>
      <c r="E909" s="644"/>
      <c r="F909" s="644">
        <v>0</v>
      </c>
      <c r="G909" s="644"/>
      <c r="H909" s="644"/>
      <c r="I909" s="644"/>
      <c r="J909" s="644"/>
      <c r="K909" s="644"/>
      <c r="L909" s="644"/>
      <c r="M909" s="644"/>
      <c r="N909" s="644"/>
      <c r="O909" s="644"/>
      <c r="P909" s="644"/>
      <c r="Q909" s="644"/>
      <c r="R909" s="644"/>
      <c r="S909" s="645"/>
      <c r="T909" s="727"/>
      <c r="U909" s="2383"/>
      <c r="V909" s="2383"/>
      <c r="W909" s="1645"/>
      <c r="X909" s="1645"/>
      <c r="Y909" s="1645"/>
      <c r="Z909" s="1645"/>
      <c r="AA909" s="1645"/>
      <c r="AB909" s="1169"/>
      <c r="AC909" s="2384"/>
      <c r="AD909" s="638"/>
      <c r="AE909" s="1169"/>
      <c r="AF909" s="1169"/>
      <c r="AG909" s="1645"/>
      <c r="AH909" s="1645"/>
      <c r="AI909" s="1645"/>
      <c r="AJ909" s="1645"/>
      <c r="AK909" s="1645"/>
      <c r="AL909" s="1645"/>
      <c r="AM909" s="1645"/>
      <c r="AN909" s="1645"/>
      <c r="AO909" s="1645"/>
      <c r="AP909" s="1645"/>
      <c r="AQ909" s="1645"/>
      <c r="AR909" s="1645"/>
      <c r="AS909" s="1645"/>
      <c r="AT909" s="1645"/>
      <c r="AU909" s="1645"/>
      <c r="AV909" s="1645"/>
      <c r="AW909" s="1645"/>
      <c r="AX909" s="1645"/>
      <c r="AY909" s="1645"/>
      <c r="AZ909" s="1645"/>
      <c r="BA909" s="1645"/>
      <c r="BB909" s="1645"/>
      <c r="BC909" s="1645"/>
      <c r="BD909" s="1645"/>
      <c r="BE909" s="1645"/>
      <c r="BF909" s="1645"/>
      <c r="BG909" s="1645"/>
      <c r="BH909" s="1645"/>
      <c r="BI909" s="1645"/>
      <c r="BJ909" s="1645"/>
      <c r="BK909" s="1645"/>
      <c r="BL909" s="1645"/>
      <c r="BM909" s="1645"/>
      <c r="BN909" s="1645"/>
      <c r="BO909" s="1645"/>
      <c r="BP909" s="1645"/>
      <c r="BQ909" s="1645"/>
      <c r="BR909" s="1645"/>
      <c r="BS909" s="1645"/>
      <c r="BT909" s="1645"/>
      <c r="BU909" s="1645"/>
      <c r="BV909" s="1645"/>
      <c r="BW909" s="1645"/>
      <c r="BX909" s="1645"/>
      <c r="BY909" s="1645"/>
      <c r="BZ909" s="1645"/>
      <c r="CA909" s="1645"/>
      <c r="CB909" s="1645"/>
      <c r="CC909" s="1645"/>
      <c r="CD909" s="1645"/>
      <c r="CE909" s="1645"/>
      <c r="CF909" s="1859"/>
    </row>
    <row customHeight="1" ht="11.25" hidden="1">
      <c r="A910" s="1815"/>
      <c r="B910" s="1169"/>
      <c r="C910" s="421"/>
      <c r="D910" s="2588"/>
      <c r="E910" s="658" t="s">
        <v>22</v>
      </c>
      <c r="F910" s="1177" t="s">
        <v>22</v>
      </c>
      <c r="G910" s="1177" t="s">
        <v>1088</v>
      </c>
      <c r="H910" s="660" t="s">
        <v>22</v>
      </c>
      <c r="I910" s="660"/>
      <c r="J910" s="660"/>
      <c r="K910" s="660"/>
      <c r="L910" s="660"/>
      <c r="M910" s="660"/>
      <c r="N910" s="660"/>
      <c r="O910" s="660"/>
      <c r="P910" s="660"/>
      <c r="Q910" s="660"/>
      <c r="R910" s="661"/>
      <c r="S910" s="662"/>
      <c r="T910" s="727"/>
      <c r="U910" s="2383"/>
      <c r="V910" s="2383"/>
      <c r="W910" s="1169"/>
      <c r="X910" s="1169"/>
      <c r="Y910" s="1169"/>
      <c r="Z910" s="1169"/>
      <c r="AA910" s="1645"/>
      <c r="AB910" s="1169"/>
      <c r="AC910" s="2384"/>
      <c r="AD910" s="638"/>
      <c r="AE910" s="1169"/>
      <c r="AF910" s="1169"/>
      <c r="AG910" s="1645"/>
      <c r="AH910" s="1645"/>
      <c r="AI910" s="1645"/>
      <c r="AJ910" s="1645"/>
      <c r="AK910" s="1645"/>
      <c r="AL910" s="1645"/>
      <c r="AM910" s="1645"/>
      <c r="AN910" s="1645"/>
      <c r="AO910" s="1645"/>
      <c r="AP910" s="1645"/>
      <c r="AQ910" s="1645"/>
      <c r="AR910" s="1645"/>
      <c r="AS910" s="1645"/>
      <c r="AT910" s="1645"/>
      <c r="AU910" s="1645"/>
      <c r="AV910" s="1645"/>
      <c r="AW910" s="1645"/>
      <c r="AX910" s="1645"/>
      <c r="AY910" s="1645"/>
      <c r="AZ910" s="1645"/>
      <c r="BA910" s="1645"/>
      <c r="BB910" s="1645"/>
      <c r="BC910" s="1645"/>
      <c r="BD910" s="1645"/>
      <c r="BE910" s="1645"/>
      <c r="BF910" s="1645"/>
      <c r="BG910" s="1645"/>
      <c r="BH910" s="1645"/>
      <c r="BI910" s="1645"/>
      <c r="BJ910" s="1645"/>
      <c r="BK910" s="1645"/>
      <c r="BL910" s="1645"/>
      <c r="BM910" s="1645"/>
      <c r="BN910" s="1645"/>
      <c r="BO910" s="1645"/>
      <c r="BP910" s="1645"/>
      <c r="BQ910" s="1645"/>
      <c r="BR910" s="1645"/>
      <c r="BS910" s="1645"/>
      <c r="BT910" s="1645"/>
      <c r="BU910" s="1645"/>
      <c r="BV910" s="1169"/>
      <c r="BW910" s="1169"/>
      <c r="BX910" s="1169"/>
      <c r="BY910" s="1169"/>
      <c r="BZ910" s="1169"/>
      <c r="CA910" s="1169"/>
      <c r="CB910" s="1169"/>
      <c r="CC910" s="1169"/>
      <c r="CD910" s="1169"/>
      <c r="CE910" s="1169"/>
      <c r="CF910" s="1859"/>
    </row>
    <row customHeight="1" ht="5.25" hidden="1">
      <c r="A911" s="1802"/>
      <c r="B911" s="1645"/>
      <c r="C911" s="1645"/>
      <c r="D911" s="2588"/>
      <c r="E911" s="1048"/>
      <c r="F911" s="1048"/>
      <c r="G911" s="1048"/>
      <c r="H911" s="1048"/>
      <c r="I911" s="1048"/>
      <c r="J911" s="1048"/>
      <c r="K911" s="1048"/>
      <c r="L911" s="1048"/>
      <c r="M911" s="1048"/>
      <c r="N911" s="1048"/>
      <c r="O911" s="1048"/>
      <c r="P911" s="1048"/>
      <c r="Q911" s="1049"/>
      <c r="R911" s="1050"/>
      <c r="S911" s="1051"/>
      <c r="T911" s="726" t="s">
        <v>1085</v>
      </c>
      <c r="U911" s="2383">
        <v>1</v>
      </c>
      <c r="V911" s="2383" t="s">
        <v>1048</v>
      </c>
      <c r="W911" s="1645"/>
      <c r="X911" s="1645"/>
      <c r="Y911" s="1645"/>
      <c r="Z911" s="1645"/>
      <c r="AA911" s="1645"/>
      <c r="AB911" s="1645"/>
      <c r="AC911" s="1046"/>
      <c r="AD911" s="1047"/>
      <c r="AE911" s="1645"/>
      <c r="AF911" s="1645"/>
      <c r="AG911" s="1645"/>
      <c r="AH911" s="1645"/>
      <c r="AI911" s="1645"/>
      <c r="AJ911" s="1645"/>
      <c r="AK911" s="1645"/>
      <c r="AL911" s="1645"/>
      <c r="AM911" s="1645"/>
      <c r="AN911" s="1645"/>
      <c r="AO911" s="1645"/>
      <c r="AP911" s="1645"/>
      <c r="AQ911" s="1645"/>
      <c r="AR911" s="1645"/>
      <c r="AS911" s="1645"/>
      <c r="AT911" s="1645"/>
      <c r="AU911" s="1645"/>
      <c r="AV911" s="1645"/>
      <c r="AW911" s="1645"/>
      <c r="AX911" s="1645"/>
      <c r="AY911" s="1645"/>
      <c r="AZ911" s="1645"/>
      <c r="BA911" s="1645"/>
      <c r="BB911" s="1645"/>
      <c r="BC911" s="1645"/>
      <c r="BD911" s="1645"/>
      <c r="BE911" s="1645"/>
      <c r="BF911" s="1645"/>
      <c r="BG911" s="1645"/>
      <c r="BH911" s="1645"/>
      <c r="BI911" s="1645"/>
      <c r="BJ911" s="1645"/>
      <c r="BK911" s="1645"/>
      <c r="BL911" s="1645"/>
      <c r="BM911" s="1645"/>
      <c r="BN911" s="1645"/>
      <c r="BO911" s="1645"/>
      <c r="BP911" s="1645"/>
      <c r="BQ911" s="1645"/>
      <c r="BR911" s="1645"/>
      <c r="BS911" s="1645"/>
      <c r="BT911" s="1645"/>
      <c r="BU911" s="1645"/>
      <c r="BV911" s="1645"/>
      <c r="BW911" s="1645"/>
      <c r="BX911" s="1645"/>
      <c r="BY911" s="1645"/>
      <c r="BZ911" s="1645"/>
      <c r="CA911" s="1645"/>
      <c r="CB911" s="1645"/>
      <c r="CC911" s="1645"/>
      <c r="CD911" s="1645"/>
      <c r="CE911" s="1645"/>
      <c r="CF911" s="1325"/>
    </row>
    <row customHeight="1" ht="5.25" hidden="1">
      <c r="A912" s="1802"/>
      <c r="B912" s="1645"/>
      <c r="C912" s="1645"/>
      <c r="D912" s="2588"/>
      <c r="E912" s="644"/>
      <c r="F912" s="644"/>
      <c r="G912" s="644"/>
      <c r="H912" s="644"/>
      <c r="I912" s="644"/>
      <c r="J912" s="644"/>
      <c r="K912" s="644"/>
      <c r="L912" s="644"/>
      <c r="M912" s="644"/>
      <c r="N912" s="644"/>
      <c r="O912" s="644"/>
      <c r="P912" s="644"/>
      <c r="Q912" s="644"/>
      <c r="R912" s="644"/>
      <c r="S912" s="645"/>
      <c r="T912" s="727"/>
      <c r="U912" s="2383"/>
      <c r="V912" s="2383"/>
      <c r="W912" s="1645"/>
      <c r="X912" s="1645"/>
      <c r="Y912" s="1645"/>
      <c r="Z912" s="1645"/>
      <c r="AA912" s="1645"/>
      <c r="AB912" s="1645"/>
      <c r="AC912" s="1046"/>
      <c r="AD912" s="1047"/>
      <c r="AE912" s="1645"/>
      <c r="AF912" s="1645"/>
      <c r="AG912" s="1645"/>
      <c r="AH912" s="1645"/>
      <c r="AI912" s="1645"/>
      <c r="AJ912" s="1645"/>
      <c r="AK912" s="1645"/>
      <c r="AL912" s="1645"/>
      <c r="AM912" s="1645"/>
      <c r="AN912" s="1645"/>
      <c r="AO912" s="1645"/>
      <c r="AP912" s="1645"/>
      <c r="AQ912" s="1645"/>
      <c r="AR912" s="1645"/>
      <c r="AS912" s="1645"/>
      <c r="AT912" s="1645"/>
      <c r="AU912" s="1645"/>
      <c r="AV912" s="1645"/>
      <c r="AW912" s="1645"/>
      <c r="AX912" s="1645"/>
      <c r="AY912" s="1645"/>
      <c r="AZ912" s="1645"/>
      <c r="BA912" s="1645"/>
      <c r="BB912" s="1645"/>
      <c r="BC912" s="1645"/>
      <c r="BD912" s="1645"/>
      <c r="BE912" s="1645"/>
      <c r="BF912" s="1645"/>
      <c r="BG912" s="1645"/>
      <c r="BH912" s="1645"/>
      <c r="BI912" s="1645"/>
      <c r="BJ912" s="1645"/>
      <c r="BK912" s="1645"/>
      <c r="BL912" s="1645"/>
      <c r="BM912" s="1645"/>
      <c r="BN912" s="1645"/>
      <c r="BO912" s="1645"/>
      <c r="BP912" s="1645"/>
      <c r="BQ912" s="1645"/>
      <c r="BR912" s="1645"/>
      <c r="BS912" s="1645"/>
      <c r="BT912" s="1645"/>
      <c r="BU912" s="1645"/>
      <c r="BV912" s="1645"/>
      <c r="BW912" s="1645"/>
      <c r="BX912" s="1645"/>
      <c r="BY912" s="1645"/>
      <c r="BZ912" s="1645"/>
      <c r="CA912" s="1645"/>
      <c r="CB912" s="1645"/>
      <c r="CC912" s="1645"/>
      <c r="CD912" s="1645"/>
      <c r="CE912" s="1645"/>
      <c r="CF912" s="1325"/>
    </row>
    <row customHeight="1" ht="5.25" hidden="1">
      <c r="A913" s="1802"/>
      <c r="B913" s="1645"/>
      <c r="C913" s="1645"/>
      <c r="D913" s="2589"/>
      <c r="E913" s="1052"/>
      <c r="F913" s="1053"/>
      <c r="G913" s="1053"/>
      <c r="H913" s="1054"/>
      <c r="I913" s="1054"/>
      <c r="J913" s="1054"/>
      <c r="K913" s="1054"/>
      <c r="L913" s="1054"/>
      <c r="M913" s="1054"/>
      <c r="N913" s="1054"/>
      <c r="O913" s="1054"/>
      <c r="P913" s="1054"/>
      <c r="Q913" s="1054"/>
      <c r="R913" s="955"/>
      <c r="S913" s="1055"/>
      <c r="T913" s="727"/>
      <c r="U913" s="2383"/>
      <c r="V913" s="2383"/>
      <c r="W913" s="1645"/>
      <c r="X913" s="1645"/>
      <c r="Y913" s="1645"/>
      <c r="Z913" s="1645"/>
      <c r="AA913" s="1645"/>
      <c r="AB913" s="1645"/>
      <c r="AC913" s="1046"/>
      <c r="AD913" s="1047"/>
      <c r="AE913" s="1645"/>
      <c r="AF913" s="1645"/>
      <c r="AG913" s="1645"/>
      <c r="AH913" s="1645"/>
      <c r="AI913" s="1645"/>
      <c r="AJ913" s="1645"/>
      <c r="AK913" s="1645"/>
      <c r="AL913" s="1645"/>
      <c r="AM913" s="1645"/>
      <c r="AN913" s="1645"/>
      <c r="AO913" s="1645"/>
      <c r="AP913" s="1645"/>
      <c r="AQ913" s="1645"/>
      <c r="AR913" s="1645"/>
      <c r="AS913" s="1645"/>
      <c r="AT913" s="1645"/>
      <c r="AU913" s="1645"/>
      <c r="AV913" s="1645"/>
      <c r="AW913" s="1645"/>
      <c r="AX913" s="1645"/>
      <c r="AY913" s="1645"/>
      <c r="AZ913" s="1645"/>
      <c r="BA913" s="1645"/>
      <c r="BB913" s="1645"/>
      <c r="BC913" s="1645"/>
      <c r="BD913" s="1645"/>
      <c r="BE913" s="1645"/>
      <c r="BF913" s="1645"/>
      <c r="BG913" s="1645"/>
      <c r="BH913" s="1645"/>
      <c r="BI913" s="1645"/>
      <c r="BJ913" s="1645"/>
      <c r="BK913" s="1645"/>
      <c r="BL913" s="1645"/>
      <c r="BM913" s="1645"/>
      <c r="BN913" s="1645"/>
      <c r="BO913" s="1645"/>
      <c r="BP913" s="1645"/>
      <c r="BQ913" s="1645"/>
      <c r="BR913" s="1645"/>
      <c r="BS913" s="1645"/>
      <c r="BT913" s="1645"/>
      <c r="BU913" s="1645"/>
      <c r="BV913" s="1645"/>
      <c r="BW913" s="1645"/>
      <c r="BX913" s="1645"/>
      <c r="BY913" s="1645"/>
      <c r="BZ913" s="1645"/>
      <c r="CA913" s="1645"/>
      <c r="CB913" s="1645"/>
      <c r="CC913" s="1645"/>
      <c r="CD913" s="1645"/>
      <c r="CE913" s="1645"/>
      <c r="CF913" s="1325"/>
    </row>
    <row customHeight="1" ht="15" hidden="1">
      <c r="A914" s="632" t="s">
        <v>428</v>
      </c>
      <c r="B914" s="633"/>
      <c r="C914" s="633" t="s">
        <v>22</v>
      </c>
      <c r="D914" s="2587" t="s">
        <v>1187</v>
      </c>
      <c r="E914" s="2386" t="s">
        <v>196</v>
      </c>
      <c r="F914" s="2387"/>
      <c r="G914" s="2388"/>
      <c r="H914" s="2392" t="str">
        <f>IF(A914="","",INDEX(DIFFERENTIATION_UNMERGE_VD,MATCH(A914,DIFFERENTIATION_ID_DIFF,0)))</f>
        <v>Производство тепловой энергии. Некомбинированная выработка</v>
      </c>
      <c r="I914" s="2392"/>
      <c r="J914" s="2392"/>
      <c r="K914" s="2392"/>
      <c r="L914" s="2392"/>
      <c r="M914" s="2392"/>
      <c r="N914" s="2392"/>
      <c r="O914" s="2392"/>
      <c r="P914" s="2392"/>
      <c r="Q914" s="2392"/>
      <c r="R914" s="2392"/>
      <c r="S914" s="728"/>
      <c r="T914" s="725"/>
      <c r="U914" s="634"/>
      <c r="V914" s="634"/>
      <c r="W914" s="635"/>
      <c r="X914" s="635"/>
      <c r="Y914" s="635"/>
      <c r="Z914" s="635"/>
      <c r="AA914" s="636"/>
      <c r="AB914" s="637"/>
      <c r="AC914" s="2384"/>
      <c r="AD914" s="638"/>
      <c r="AE914" s="639" t="s">
        <v>22</v>
      </c>
      <c r="AF914" s="639"/>
      <c r="AG914" s="640" t="s">
        <v>1082</v>
      </c>
      <c r="AH914" s="641">
        <v>3</v>
      </c>
      <c r="AI914" s="634"/>
      <c r="AJ914" s="634"/>
      <c r="AK914" s="634"/>
      <c r="AL914" s="634"/>
      <c r="AM914" s="634"/>
      <c r="AN914" s="634"/>
      <c r="AO914" s="634"/>
      <c r="AP914" s="634"/>
      <c r="AQ914" s="634"/>
      <c r="AR914" s="634"/>
      <c r="AS914" s="634"/>
      <c r="AT914" s="634"/>
      <c r="AU914" s="634"/>
      <c r="AV914" s="634"/>
      <c r="AW914" s="634"/>
      <c r="AX914" s="634"/>
      <c r="AY914" s="634"/>
      <c r="AZ914" s="634"/>
      <c r="BA914" s="634"/>
      <c r="BB914" s="634"/>
      <c r="BC914" s="634"/>
      <c r="BD914" s="634"/>
      <c r="BE914" s="634"/>
      <c r="BF914" s="634"/>
      <c r="BG914" s="634"/>
      <c r="BH914" s="634"/>
      <c r="BI914" s="634"/>
      <c r="BJ914" s="634"/>
      <c r="BK914" s="634"/>
      <c r="BL914" s="634"/>
      <c r="BM914" s="634"/>
      <c r="BN914" s="634"/>
      <c r="BO914" s="634"/>
      <c r="BP914" s="634"/>
      <c r="BQ914" s="634"/>
      <c r="BR914" s="634"/>
      <c r="BS914" s="634"/>
      <c r="BT914" s="634"/>
      <c r="BU914" s="634"/>
      <c r="BV914" s="635"/>
      <c r="BW914" s="635"/>
      <c r="BX914" s="635"/>
      <c r="BY914" s="635"/>
      <c r="BZ914" s="635"/>
      <c r="CA914" s="635"/>
      <c r="CB914" s="635"/>
      <c r="CC914" s="635"/>
      <c r="CD914" s="635"/>
      <c r="CE914" s="635"/>
      <c r="CF914" s="1859"/>
    </row>
    <row customHeight="1" ht="15" hidden="1">
      <c r="A915" s="632"/>
      <c r="B915" s="633"/>
      <c r="C915" s="633"/>
      <c r="D915" s="2588"/>
      <c r="E915" s="2386" t="s">
        <v>1037</v>
      </c>
      <c r="F915" s="2387"/>
      <c r="G915" s="2388"/>
      <c r="H915" s="2392" t="str">
        <f>IF(A914="","",INDEX(DIFFERENTIATION_UNMERGE_AREA,MATCH(A914,DIFFERENTIATION_ID_DIFF,0)))</f>
        <v>Территория 9</v>
      </c>
      <c r="I915" s="2392"/>
      <c r="J915" s="2392"/>
      <c r="K915" s="2392"/>
      <c r="L915" s="2392"/>
      <c r="M915" s="2392"/>
      <c r="N915" s="2392"/>
      <c r="O915" s="2392"/>
      <c r="P915" s="2392"/>
      <c r="Q915" s="2392"/>
      <c r="R915" s="2392"/>
      <c r="S915" s="728"/>
      <c r="T915" s="725"/>
      <c r="U915" s="634"/>
      <c r="V915" s="634"/>
      <c r="W915" s="635"/>
      <c r="X915" s="635"/>
      <c r="Y915" s="635"/>
      <c r="Z915" s="635"/>
      <c r="AA915" s="636"/>
      <c r="AB915" s="637"/>
      <c r="AC915" s="2384"/>
      <c r="AD915" s="638"/>
      <c r="AE915" s="639"/>
      <c r="AF915" s="639"/>
      <c r="AG915" s="640"/>
      <c r="AH915" s="641"/>
      <c r="AI915" s="634"/>
      <c r="AJ915" s="634"/>
      <c r="AK915" s="634"/>
      <c r="AL915" s="634"/>
      <c r="AM915" s="634"/>
      <c r="AN915" s="634"/>
      <c r="AO915" s="634"/>
      <c r="AP915" s="634"/>
      <c r="AQ915" s="634"/>
      <c r="AR915" s="634"/>
      <c r="AS915" s="634"/>
      <c r="AT915" s="634"/>
      <c r="AU915" s="634"/>
      <c r="AV915" s="634"/>
      <c r="AW915" s="634"/>
      <c r="AX915" s="634"/>
      <c r="AY915" s="634"/>
      <c r="AZ915" s="634"/>
      <c r="BA915" s="634"/>
      <c r="BB915" s="634"/>
      <c r="BC915" s="634"/>
      <c r="BD915" s="634"/>
      <c r="BE915" s="634"/>
      <c r="BF915" s="634"/>
      <c r="BG915" s="634"/>
      <c r="BH915" s="634"/>
      <c r="BI915" s="634"/>
      <c r="BJ915" s="634"/>
      <c r="BK915" s="634"/>
      <c r="BL915" s="634"/>
      <c r="BM915" s="634"/>
      <c r="BN915" s="634"/>
      <c r="BO915" s="634"/>
      <c r="BP915" s="634"/>
      <c r="BQ915" s="634"/>
      <c r="BR915" s="634"/>
      <c r="BS915" s="634"/>
      <c r="BT915" s="634"/>
      <c r="BU915" s="634"/>
      <c r="BV915" s="635"/>
      <c r="BW915" s="635"/>
      <c r="BX915" s="635"/>
      <c r="BY915" s="635"/>
      <c r="BZ915" s="635"/>
      <c r="CA915" s="635"/>
      <c r="CB915" s="635"/>
      <c r="CC915" s="635"/>
      <c r="CD915" s="635"/>
      <c r="CE915" s="635"/>
      <c r="CF915" s="1859"/>
    </row>
    <row customHeight="1" ht="15" hidden="1">
      <c r="A916" s="632"/>
      <c r="B916" s="633"/>
      <c r="C916" s="633"/>
      <c r="D916" s="2588"/>
      <c r="E916" s="2386" t="s">
        <v>1038</v>
      </c>
      <c r="F916" s="2387"/>
      <c r="G916" s="2388"/>
      <c r="H916" s="2392" t="str">
        <f>IF(A914="","",INDEX(DIFFERENTIATION_UNMERGE_SYSTEM,MATCH(A914,DIFFERENTIATION_ID_DIFF,0)))</f>
        <v>с. Муханово (ж/дом) , ул. Школьная, 1/1Б, котельная № 6-18</v>
      </c>
      <c r="I916" s="2392"/>
      <c r="J916" s="2392"/>
      <c r="K916" s="2392"/>
      <c r="L916" s="2392"/>
      <c r="M916" s="2392"/>
      <c r="N916" s="2392"/>
      <c r="O916" s="2392"/>
      <c r="P916" s="2392"/>
      <c r="Q916" s="2392"/>
      <c r="R916" s="2392"/>
      <c r="S916" s="728"/>
      <c r="T916" s="725"/>
      <c r="U916" s="634"/>
      <c r="V916" s="634"/>
      <c r="W916" s="635"/>
      <c r="X916" s="635"/>
      <c r="Y916" s="635"/>
      <c r="Z916" s="635"/>
      <c r="AA916" s="636"/>
      <c r="AB916" s="637"/>
      <c r="AC916" s="2384"/>
      <c r="AD916" s="638"/>
      <c r="AE916" s="639"/>
      <c r="AF916" s="639"/>
      <c r="AG916" s="640"/>
      <c r="AH916" s="641"/>
      <c r="AI916" s="634"/>
      <c r="AJ916" s="634"/>
      <c r="AK916" s="634"/>
      <c r="AL916" s="634"/>
      <c r="AM916" s="634"/>
      <c r="AN916" s="634"/>
      <c r="AO916" s="634"/>
      <c r="AP916" s="634"/>
      <c r="AQ916" s="634"/>
      <c r="AR916" s="634"/>
      <c r="AS916" s="634"/>
      <c r="AT916" s="634"/>
      <c r="AU916" s="634"/>
      <c r="AV916" s="634"/>
      <c r="AW916" s="634"/>
      <c r="AX916" s="634"/>
      <c r="AY916" s="634"/>
      <c r="AZ916" s="634"/>
      <c r="BA916" s="634"/>
      <c r="BB916" s="634"/>
      <c r="BC916" s="634"/>
      <c r="BD916" s="634"/>
      <c r="BE916" s="634"/>
      <c r="BF916" s="634"/>
      <c r="BG916" s="634"/>
      <c r="BH916" s="634"/>
      <c r="BI916" s="634"/>
      <c r="BJ916" s="634"/>
      <c r="BK916" s="634"/>
      <c r="BL916" s="634"/>
      <c r="BM916" s="634"/>
      <c r="BN916" s="634"/>
      <c r="BO916" s="634"/>
      <c r="BP916" s="634"/>
      <c r="BQ916" s="634"/>
      <c r="BR916" s="634"/>
      <c r="BS916" s="634"/>
      <c r="BT916" s="634"/>
      <c r="BU916" s="634"/>
      <c r="BV916" s="635"/>
      <c r="BW916" s="635"/>
      <c r="BX916" s="635"/>
      <c r="BY916" s="635"/>
      <c r="BZ916" s="635"/>
      <c r="CA916" s="635"/>
      <c r="CB916" s="635"/>
      <c r="CC916" s="635"/>
      <c r="CD916" s="635"/>
      <c r="CE916" s="635"/>
      <c r="CF916" s="1859"/>
    </row>
    <row customHeight="1" ht="24.75" hidden="1">
      <c r="A917" s="1815"/>
      <c r="B917" s="1169"/>
      <c r="C917" s="421"/>
      <c r="D917" s="2588"/>
      <c r="E917" s="2385" t="s">
        <v>1083</v>
      </c>
      <c r="F917" s="2385"/>
      <c r="G917" s="2385"/>
      <c r="H917" s="2385"/>
      <c r="I917" s="2385"/>
      <c r="J917" s="2385"/>
      <c r="K917" s="2385"/>
      <c r="L917" s="2385"/>
      <c r="M917" s="2385"/>
      <c r="N917" s="2385"/>
      <c r="O917" s="2385"/>
      <c r="P917" s="2385"/>
      <c r="Q917" s="567">
        <f>SUMIF(T918:T919,"i",Q918:Q919)</f>
        <v>0</v>
      </c>
      <c r="R917" s="1026"/>
      <c r="S917" s="1807" t="s">
        <v>1084</v>
      </c>
      <c r="T917" s="726" t="s">
        <v>1085</v>
      </c>
      <c r="U917" s="2383">
        <v>1</v>
      </c>
      <c r="V917" s="2383" t="s">
        <v>1048</v>
      </c>
      <c r="W917" s="1169"/>
      <c r="X917" s="1169"/>
      <c r="Y917" s="1169"/>
      <c r="Z917" s="1169"/>
      <c r="AA917" s="1645"/>
      <c r="AB917" s="1169"/>
      <c r="AC917" s="2384"/>
      <c r="AD917" s="638"/>
      <c r="AE917" s="1169"/>
      <c r="AF917" s="1169"/>
      <c r="AG917" s="1645"/>
      <c r="AH917" s="1645"/>
      <c r="AI917" s="1645"/>
      <c r="AJ917" s="1645"/>
      <c r="AK917" s="1645"/>
      <c r="AL917" s="1645"/>
      <c r="AM917" s="1645"/>
      <c r="AN917" s="1645"/>
      <c r="AO917" s="1645"/>
      <c r="AP917" s="1645"/>
      <c r="AQ917" s="1645"/>
      <c r="AR917" s="1645"/>
      <c r="AS917" s="1645"/>
      <c r="AT917" s="1645"/>
      <c r="AU917" s="1645"/>
      <c r="AV917" s="1645"/>
      <c r="AW917" s="1645"/>
      <c r="AX917" s="1645"/>
      <c r="AY917" s="1645"/>
      <c r="AZ917" s="1645"/>
      <c r="BA917" s="1645"/>
      <c r="BB917" s="1645"/>
      <c r="BC917" s="1645"/>
      <c r="BD917" s="1645"/>
      <c r="BE917" s="1645"/>
      <c r="BF917" s="1645"/>
      <c r="BG917" s="1645"/>
      <c r="BH917" s="1645"/>
      <c r="BI917" s="1645"/>
      <c r="BJ917" s="1645"/>
      <c r="BK917" s="1645"/>
      <c r="BL917" s="1645"/>
      <c r="BM917" s="1645"/>
      <c r="BN917" s="1645"/>
      <c r="BO917" s="1645"/>
      <c r="BP917" s="1645"/>
      <c r="BQ917" s="1645"/>
      <c r="BR917" s="1645"/>
      <c r="BS917" s="1645"/>
      <c r="BT917" s="1645"/>
      <c r="BU917" s="1645"/>
      <c r="BV917" s="1169"/>
      <c r="BW917" s="1169"/>
      <c r="BX917" s="1169"/>
      <c r="BY917" s="1169"/>
      <c r="BZ917" s="1169"/>
      <c r="CA917" s="1169"/>
      <c r="CB917" s="1169"/>
      <c r="CC917" s="1169"/>
      <c r="CD917" s="1169"/>
      <c r="CE917" s="1169"/>
      <c r="CF917" s="1859"/>
    </row>
    <row customHeight="1" ht="11.25" hidden="1">
      <c r="A918" s="1802"/>
      <c r="B918" s="1645"/>
      <c r="C918" s="1645"/>
      <c r="D918" s="2588"/>
      <c r="E918" s="644"/>
      <c r="F918" s="644">
        <v>0</v>
      </c>
      <c r="G918" s="644"/>
      <c r="H918" s="644"/>
      <c r="I918" s="644"/>
      <c r="J918" s="644"/>
      <c r="K918" s="644"/>
      <c r="L918" s="644"/>
      <c r="M918" s="644"/>
      <c r="N918" s="644"/>
      <c r="O918" s="644"/>
      <c r="P918" s="644"/>
      <c r="Q918" s="644"/>
      <c r="R918" s="644"/>
      <c r="S918" s="645"/>
      <c r="T918" s="727"/>
      <c r="U918" s="2383"/>
      <c r="V918" s="2383"/>
      <c r="W918" s="1645"/>
      <c r="X918" s="1645"/>
      <c r="Y918" s="1645"/>
      <c r="Z918" s="1645"/>
      <c r="AA918" s="1645"/>
      <c r="AB918" s="1169"/>
      <c r="AC918" s="2384"/>
      <c r="AD918" s="638"/>
      <c r="AE918" s="1169"/>
      <c r="AF918" s="1169"/>
      <c r="AG918" s="1645"/>
      <c r="AH918" s="1645"/>
      <c r="AI918" s="1645"/>
      <c r="AJ918" s="1645"/>
      <c r="AK918" s="1645"/>
      <c r="AL918" s="1645"/>
      <c r="AM918" s="1645"/>
      <c r="AN918" s="1645"/>
      <c r="AO918" s="1645"/>
      <c r="AP918" s="1645"/>
      <c r="AQ918" s="1645"/>
      <c r="AR918" s="1645"/>
      <c r="AS918" s="1645"/>
      <c r="AT918" s="1645"/>
      <c r="AU918" s="1645"/>
      <c r="AV918" s="1645"/>
      <c r="AW918" s="1645"/>
      <c r="AX918" s="1645"/>
      <c r="AY918" s="1645"/>
      <c r="AZ918" s="1645"/>
      <c r="BA918" s="1645"/>
      <c r="BB918" s="1645"/>
      <c r="BC918" s="1645"/>
      <c r="BD918" s="1645"/>
      <c r="BE918" s="1645"/>
      <c r="BF918" s="1645"/>
      <c r="BG918" s="1645"/>
      <c r="BH918" s="1645"/>
      <c r="BI918" s="1645"/>
      <c r="BJ918" s="1645"/>
      <c r="BK918" s="1645"/>
      <c r="BL918" s="1645"/>
      <c r="BM918" s="1645"/>
      <c r="BN918" s="1645"/>
      <c r="BO918" s="1645"/>
      <c r="BP918" s="1645"/>
      <c r="BQ918" s="1645"/>
      <c r="BR918" s="1645"/>
      <c r="BS918" s="1645"/>
      <c r="BT918" s="1645"/>
      <c r="BU918" s="1645"/>
      <c r="BV918" s="1645"/>
      <c r="BW918" s="1645"/>
      <c r="BX918" s="1645"/>
      <c r="BY918" s="1645"/>
      <c r="BZ918" s="1645"/>
      <c r="CA918" s="1645"/>
      <c r="CB918" s="1645"/>
      <c r="CC918" s="1645"/>
      <c r="CD918" s="1645"/>
      <c r="CE918" s="1645"/>
      <c r="CF918" s="1859"/>
    </row>
    <row customHeight="1" ht="11.25" hidden="1">
      <c r="A919" s="1815"/>
      <c r="B919" s="1169"/>
      <c r="C919" s="421"/>
      <c r="D919" s="2588"/>
      <c r="E919" s="658" t="s">
        <v>22</v>
      </c>
      <c r="F919" s="1177" t="s">
        <v>22</v>
      </c>
      <c r="G919" s="1177" t="s">
        <v>1088</v>
      </c>
      <c r="H919" s="660" t="s">
        <v>22</v>
      </c>
      <c r="I919" s="660"/>
      <c r="J919" s="660"/>
      <c r="K919" s="660"/>
      <c r="L919" s="660"/>
      <c r="M919" s="660"/>
      <c r="N919" s="660"/>
      <c r="O919" s="660"/>
      <c r="P919" s="660"/>
      <c r="Q919" s="660"/>
      <c r="R919" s="661"/>
      <c r="S919" s="662"/>
      <c r="T919" s="727"/>
      <c r="U919" s="2383"/>
      <c r="V919" s="2383"/>
      <c r="W919" s="1169"/>
      <c r="X919" s="1169"/>
      <c r="Y919" s="1169"/>
      <c r="Z919" s="1169"/>
      <c r="AA919" s="1645"/>
      <c r="AB919" s="1169"/>
      <c r="AC919" s="2384"/>
      <c r="AD919" s="638"/>
      <c r="AE919" s="1169"/>
      <c r="AF919" s="1169"/>
      <c r="AG919" s="1645"/>
      <c r="AH919" s="1645"/>
      <c r="AI919" s="1645"/>
      <c r="AJ919" s="1645"/>
      <c r="AK919" s="1645"/>
      <c r="AL919" s="1645"/>
      <c r="AM919" s="1645"/>
      <c r="AN919" s="1645"/>
      <c r="AO919" s="1645"/>
      <c r="AP919" s="1645"/>
      <c r="AQ919" s="1645"/>
      <c r="AR919" s="1645"/>
      <c r="AS919" s="1645"/>
      <c r="AT919" s="1645"/>
      <c r="AU919" s="1645"/>
      <c r="AV919" s="1645"/>
      <c r="AW919" s="1645"/>
      <c r="AX919" s="1645"/>
      <c r="AY919" s="1645"/>
      <c r="AZ919" s="1645"/>
      <c r="BA919" s="1645"/>
      <c r="BB919" s="1645"/>
      <c r="BC919" s="1645"/>
      <c r="BD919" s="1645"/>
      <c r="BE919" s="1645"/>
      <c r="BF919" s="1645"/>
      <c r="BG919" s="1645"/>
      <c r="BH919" s="1645"/>
      <c r="BI919" s="1645"/>
      <c r="BJ919" s="1645"/>
      <c r="BK919" s="1645"/>
      <c r="BL919" s="1645"/>
      <c r="BM919" s="1645"/>
      <c r="BN919" s="1645"/>
      <c r="BO919" s="1645"/>
      <c r="BP919" s="1645"/>
      <c r="BQ919" s="1645"/>
      <c r="BR919" s="1645"/>
      <c r="BS919" s="1645"/>
      <c r="BT919" s="1645"/>
      <c r="BU919" s="1645"/>
      <c r="BV919" s="1169"/>
      <c r="BW919" s="1169"/>
      <c r="BX919" s="1169"/>
      <c r="BY919" s="1169"/>
      <c r="BZ919" s="1169"/>
      <c r="CA919" s="1169"/>
      <c r="CB919" s="1169"/>
      <c r="CC919" s="1169"/>
      <c r="CD919" s="1169"/>
      <c r="CE919" s="1169"/>
      <c r="CF919" s="1859"/>
    </row>
    <row customHeight="1" ht="5.25" hidden="1">
      <c r="A920" s="1802"/>
      <c r="B920" s="1645"/>
      <c r="C920" s="1645"/>
      <c r="D920" s="2588"/>
      <c r="E920" s="1048"/>
      <c r="F920" s="1048"/>
      <c r="G920" s="1048"/>
      <c r="H920" s="1048"/>
      <c r="I920" s="1048"/>
      <c r="J920" s="1048"/>
      <c r="K920" s="1048"/>
      <c r="L920" s="1048"/>
      <c r="M920" s="1048"/>
      <c r="N920" s="1048"/>
      <c r="O920" s="1048"/>
      <c r="P920" s="1048"/>
      <c r="Q920" s="1049"/>
      <c r="R920" s="1050"/>
      <c r="S920" s="1051"/>
      <c r="T920" s="726" t="s">
        <v>1085</v>
      </c>
      <c r="U920" s="2383">
        <v>1</v>
      </c>
      <c r="V920" s="2383" t="s">
        <v>1048</v>
      </c>
      <c r="W920" s="1645"/>
      <c r="X920" s="1645"/>
      <c r="Y920" s="1645"/>
      <c r="Z920" s="1645"/>
      <c r="AA920" s="1645"/>
      <c r="AB920" s="1645"/>
      <c r="AC920" s="1046"/>
      <c r="AD920" s="1047"/>
      <c r="AE920" s="1645"/>
      <c r="AF920" s="1645"/>
      <c r="AG920" s="1645"/>
      <c r="AH920" s="1645"/>
      <c r="AI920" s="1645"/>
      <c r="AJ920" s="1645"/>
      <c r="AK920" s="1645"/>
      <c r="AL920" s="1645"/>
      <c r="AM920" s="1645"/>
      <c r="AN920" s="1645"/>
      <c r="AO920" s="1645"/>
      <c r="AP920" s="1645"/>
      <c r="AQ920" s="1645"/>
      <c r="AR920" s="1645"/>
      <c r="AS920" s="1645"/>
      <c r="AT920" s="1645"/>
      <c r="AU920" s="1645"/>
      <c r="AV920" s="1645"/>
      <c r="AW920" s="1645"/>
      <c r="AX920" s="1645"/>
      <c r="AY920" s="1645"/>
      <c r="AZ920" s="1645"/>
      <c r="BA920" s="1645"/>
      <c r="BB920" s="1645"/>
      <c r="BC920" s="1645"/>
      <c r="BD920" s="1645"/>
      <c r="BE920" s="1645"/>
      <c r="BF920" s="1645"/>
      <c r="BG920" s="1645"/>
      <c r="BH920" s="1645"/>
      <c r="BI920" s="1645"/>
      <c r="BJ920" s="1645"/>
      <c r="BK920" s="1645"/>
      <c r="BL920" s="1645"/>
      <c r="BM920" s="1645"/>
      <c r="BN920" s="1645"/>
      <c r="BO920" s="1645"/>
      <c r="BP920" s="1645"/>
      <c r="BQ920" s="1645"/>
      <c r="BR920" s="1645"/>
      <c r="BS920" s="1645"/>
      <c r="BT920" s="1645"/>
      <c r="BU920" s="1645"/>
      <c r="BV920" s="1645"/>
      <c r="BW920" s="1645"/>
      <c r="BX920" s="1645"/>
      <c r="BY920" s="1645"/>
      <c r="BZ920" s="1645"/>
      <c r="CA920" s="1645"/>
      <c r="CB920" s="1645"/>
      <c r="CC920" s="1645"/>
      <c r="CD920" s="1645"/>
      <c r="CE920" s="1645"/>
      <c r="CF920" s="1325"/>
    </row>
    <row customHeight="1" ht="5.25" hidden="1">
      <c r="A921" s="1802"/>
      <c r="B921" s="1645"/>
      <c r="C921" s="1645"/>
      <c r="D921" s="2588"/>
      <c r="E921" s="644"/>
      <c r="F921" s="644"/>
      <c r="G921" s="644"/>
      <c r="H921" s="644"/>
      <c r="I921" s="644"/>
      <c r="J921" s="644"/>
      <c r="K921" s="644"/>
      <c r="L921" s="644"/>
      <c r="M921" s="644"/>
      <c r="N921" s="644"/>
      <c r="O921" s="644"/>
      <c r="P921" s="644"/>
      <c r="Q921" s="644"/>
      <c r="R921" s="644"/>
      <c r="S921" s="645"/>
      <c r="T921" s="727"/>
      <c r="U921" s="2383"/>
      <c r="V921" s="2383"/>
      <c r="W921" s="1645"/>
      <c r="X921" s="1645"/>
      <c r="Y921" s="1645"/>
      <c r="Z921" s="1645"/>
      <c r="AA921" s="1645"/>
      <c r="AB921" s="1645"/>
      <c r="AC921" s="1046"/>
      <c r="AD921" s="1047"/>
      <c r="AE921" s="1645"/>
      <c r="AF921" s="1645"/>
      <c r="AG921" s="1645"/>
      <c r="AH921" s="1645"/>
      <c r="AI921" s="1645"/>
      <c r="AJ921" s="1645"/>
      <c r="AK921" s="1645"/>
      <c r="AL921" s="1645"/>
      <c r="AM921" s="1645"/>
      <c r="AN921" s="1645"/>
      <c r="AO921" s="1645"/>
      <c r="AP921" s="1645"/>
      <c r="AQ921" s="1645"/>
      <c r="AR921" s="1645"/>
      <c r="AS921" s="1645"/>
      <c r="AT921" s="1645"/>
      <c r="AU921" s="1645"/>
      <c r="AV921" s="1645"/>
      <c r="AW921" s="1645"/>
      <c r="AX921" s="1645"/>
      <c r="AY921" s="1645"/>
      <c r="AZ921" s="1645"/>
      <c r="BA921" s="1645"/>
      <c r="BB921" s="1645"/>
      <c r="BC921" s="1645"/>
      <c r="BD921" s="1645"/>
      <c r="BE921" s="1645"/>
      <c r="BF921" s="1645"/>
      <c r="BG921" s="1645"/>
      <c r="BH921" s="1645"/>
      <c r="BI921" s="1645"/>
      <c r="BJ921" s="1645"/>
      <c r="BK921" s="1645"/>
      <c r="BL921" s="1645"/>
      <c r="BM921" s="1645"/>
      <c r="BN921" s="1645"/>
      <c r="BO921" s="1645"/>
      <c r="BP921" s="1645"/>
      <c r="BQ921" s="1645"/>
      <c r="BR921" s="1645"/>
      <c r="BS921" s="1645"/>
      <c r="BT921" s="1645"/>
      <c r="BU921" s="1645"/>
      <c r="BV921" s="1645"/>
      <c r="BW921" s="1645"/>
      <c r="BX921" s="1645"/>
      <c r="BY921" s="1645"/>
      <c r="BZ921" s="1645"/>
      <c r="CA921" s="1645"/>
      <c r="CB921" s="1645"/>
      <c r="CC921" s="1645"/>
      <c r="CD921" s="1645"/>
      <c r="CE921" s="1645"/>
      <c r="CF921" s="1325"/>
    </row>
    <row customHeight="1" ht="5.25" hidden="1">
      <c r="A922" s="1802"/>
      <c r="B922" s="1645"/>
      <c r="C922" s="1645"/>
      <c r="D922" s="2589"/>
      <c r="E922" s="1052"/>
      <c r="F922" s="1053"/>
      <c r="G922" s="1053"/>
      <c r="H922" s="1054"/>
      <c r="I922" s="1054"/>
      <c r="J922" s="1054"/>
      <c r="K922" s="1054"/>
      <c r="L922" s="1054"/>
      <c r="M922" s="1054"/>
      <c r="N922" s="1054"/>
      <c r="O922" s="1054"/>
      <c r="P922" s="1054"/>
      <c r="Q922" s="1054"/>
      <c r="R922" s="955"/>
      <c r="S922" s="1055"/>
      <c r="T922" s="727"/>
      <c r="U922" s="2383"/>
      <c r="V922" s="2383"/>
      <c r="W922" s="1645"/>
      <c r="X922" s="1645"/>
      <c r="Y922" s="1645"/>
      <c r="Z922" s="1645"/>
      <c r="AA922" s="1645"/>
      <c r="AB922" s="1645"/>
      <c r="AC922" s="1046"/>
      <c r="AD922" s="1047"/>
      <c r="AE922" s="1645"/>
      <c r="AF922" s="1645"/>
      <c r="AG922" s="1645"/>
      <c r="AH922" s="1645"/>
      <c r="AI922" s="1645"/>
      <c r="AJ922" s="1645"/>
      <c r="AK922" s="1645"/>
      <c r="AL922" s="1645"/>
      <c r="AM922" s="1645"/>
      <c r="AN922" s="1645"/>
      <c r="AO922" s="1645"/>
      <c r="AP922" s="1645"/>
      <c r="AQ922" s="1645"/>
      <c r="AR922" s="1645"/>
      <c r="AS922" s="1645"/>
      <c r="AT922" s="1645"/>
      <c r="AU922" s="1645"/>
      <c r="AV922" s="1645"/>
      <c r="AW922" s="1645"/>
      <c r="AX922" s="1645"/>
      <c r="AY922" s="1645"/>
      <c r="AZ922" s="1645"/>
      <c r="BA922" s="1645"/>
      <c r="BB922" s="1645"/>
      <c r="BC922" s="1645"/>
      <c r="BD922" s="1645"/>
      <c r="BE922" s="1645"/>
      <c r="BF922" s="1645"/>
      <c r="BG922" s="1645"/>
      <c r="BH922" s="1645"/>
      <c r="BI922" s="1645"/>
      <c r="BJ922" s="1645"/>
      <c r="BK922" s="1645"/>
      <c r="BL922" s="1645"/>
      <c r="BM922" s="1645"/>
      <c r="BN922" s="1645"/>
      <c r="BO922" s="1645"/>
      <c r="BP922" s="1645"/>
      <c r="BQ922" s="1645"/>
      <c r="BR922" s="1645"/>
      <c r="BS922" s="1645"/>
      <c r="BT922" s="1645"/>
      <c r="BU922" s="1645"/>
      <c r="BV922" s="1645"/>
      <c r="BW922" s="1645"/>
      <c r="BX922" s="1645"/>
      <c r="BY922" s="1645"/>
      <c r="BZ922" s="1645"/>
      <c r="CA922" s="1645"/>
      <c r="CB922" s="1645"/>
      <c r="CC922" s="1645"/>
      <c r="CD922" s="1645"/>
      <c r="CE922" s="1645"/>
      <c r="CF922" s="1325"/>
    </row>
    <row customHeight="1" ht="15" hidden="1">
      <c r="A923" s="632" t="s">
        <v>430</v>
      </c>
      <c r="B923" s="633"/>
      <c r="C923" s="633" t="s">
        <v>22</v>
      </c>
      <c r="D923" s="2587" t="s">
        <v>1188</v>
      </c>
      <c r="E923" s="2386" t="s">
        <v>196</v>
      </c>
      <c r="F923" s="2387"/>
      <c r="G923" s="2388"/>
      <c r="H923" s="2392" t="str">
        <f>IF(A923="","",INDEX(DIFFERENTIATION_UNMERGE_VD,MATCH(A923,DIFFERENTIATION_ID_DIFF,0)))</f>
        <v>Производство тепловой энергии. Некомбинированная выработка</v>
      </c>
      <c r="I923" s="2392"/>
      <c r="J923" s="2392"/>
      <c r="K923" s="2392"/>
      <c r="L923" s="2392"/>
      <c r="M923" s="2392"/>
      <c r="N923" s="2392"/>
      <c r="O923" s="2392"/>
      <c r="P923" s="2392"/>
      <c r="Q923" s="2392"/>
      <c r="R923" s="2392"/>
      <c r="S923" s="728"/>
      <c r="T923" s="725"/>
      <c r="U923" s="634"/>
      <c r="V923" s="634"/>
      <c r="W923" s="635"/>
      <c r="X923" s="635"/>
      <c r="Y923" s="635"/>
      <c r="Z923" s="635"/>
      <c r="AA923" s="636"/>
      <c r="AB923" s="637"/>
      <c r="AC923" s="2384"/>
      <c r="AD923" s="638"/>
      <c r="AE923" s="639" t="s">
        <v>22</v>
      </c>
      <c r="AF923" s="639"/>
      <c r="AG923" s="640" t="s">
        <v>1082</v>
      </c>
      <c r="AH923" s="641">
        <v>3</v>
      </c>
      <c r="AI923" s="634"/>
      <c r="AJ923" s="634"/>
      <c r="AK923" s="634"/>
      <c r="AL923" s="634"/>
      <c r="AM923" s="634"/>
      <c r="AN923" s="634"/>
      <c r="AO923" s="634"/>
      <c r="AP923" s="634"/>
      <c r="AQ923" s="634"/>
      <c r="AR923" s="634"/>
      <c r="AS923" s="634"/>
      <c r="AT923" s="634"/>
      <c r="AU923" s="634"/>
      <c r="AV923" s="634"/>
      <c r="AW923" s="634"/>
      <c r="AX923" s="634"/>
      <c r="AY923" s="634"/>
      <c r="AZ923" s="634"/>
      <c r="BA923" s="634"/>
      <c r="BB923" s="634"/>
      <c r="BC923" s="634"/>
      <c r="BD923" s="634"/>
      <c r="BE923" s="634"/>
      <c r="BF923" s="634"/>
      <c r="BG923" s="634"/>
      <c r="BH923" s="634"/>
      <c r="BI923" s="634"/>
      <c r="BJ923" s="634"/>
      <c r="BK923" s="634"/>
      <c r="BL923" s="634"/>
      <c r="BM923" s="634"/>
      <c r="BN923" s="634"/>
      <c r="BO923" s="634"/>
      <c r="BP923" s="634"/>
      <c r="BQ923" s="634"/>
      <c r="BR923" s="634"/>
      <c r="BS923" s="634"/>
      <c r="BT923" s="634"/>
      <c r="BU923" s="634"/>
      <c r="BV923" s="635"/>
      <c r="BW923" s="635"/>
      <c r="BX923" s="635"/>
      <c r="BY923" s="635"/>
      <c r="BZ923" s="635"/>
      <c r="CA923" s="635"/>
      <c r="CB923" s="635"/>
      <c r="CC923" s="635"/>
      <c r="CD923" s="635"/>
      <c r="CE923" s="635"/>
      <c r="CF923" s="1859"/>
    </row>
    <row customHeight="1" ht="15" hidden="1">
      <c r="A924" s="632"/>
      <c r="B924" s="633"/>
      <c r="C924" s="633"/>
      <c r="D924" s="2588"/>
      <c r="E924" s="2386" t="s">
        <v>1037</v>
      </c>
      <c r="F924" s="2387"/>
      <c r="G924" s="2388"/>
      <c r="H924" s="2392" t="str">
        <f>IF(A923="","",INDEX(DIFFERENTIATION_UNMERGE_AREA,MATCH(A923,DIFFERENTIATION_ID_DIFF,0)))</f>
        <v>Территория 9</v>
      </c>
      <c r="I924" s="2392"/>
      <c r="J924" s="2392"/>
      <c r="K924" s="2392"/>
      <c r="L924" s="2392"/>
      <c r="M924" s="2392"/>
      <c r="N924" s="2392"/>
      <c r="O924" s="2392"/>
      <c r="P924" s="2392"/>
      <c r="Q924" s="2392"/>
      <c r="R924" s="2392"/>
      <c r="S924" s="728"/>
      <c r="T924" s="725"/>
      <c r="U924" s="634"/>
      <c r="V924" s="634"/>
      <c r="W924" s="635"/>
      <c r="X924" s="635"/>
      <c r="Y924" s="635"/>
      <c r="Z924" s="635"/>
      <c r="AA924" s="636"/>
      <c r="AB924" s="637"/>
      <c r="AC924" s="2384"/>
      <c r="AD924" s="638"/>
      <c r="AE924" s="639"/>
      <c r="AF924" s="639"/>
      <c r="AG924" s="640"/>
      <c r="AH924" s="641"/>
      <c r="AI924" s="634"/>
      <c r="AJ924" s="634"/>
      <c r="AK924" s="634"/>
      <c r="AL924" s="634"/>
      <c r="AM924" s="634"/>
      <c r="AN924" s="634"/>
      <c r="AO924" s="634"/>
      <c r="AP924" s="634"/>
      <c r="AQ924" s="634"/>
      <c r="AR924" s="634"/>
      <c r="AS924" s="634"/>
      <c r="AT924" s="634"/>
      <c r="AU924" s="634"/>
      <c r="AV924" s="634"/>
      <c r="AW924" s="634"/>
      <c r="AX924" s="634"/>
      <c r="AY924" s="634"/>
      <c r="AZ924" s="634"/>
      <c r="BA924" s="634"/>
      <c r="BB924" s="634"/>
      <c r="BC924" s="634"/>
      <c r="BD924" s="634"/>
      <c r="BE924" s="634"/>
      <c r="BF924" s="634"/>
      <c r="BG924" s="634"/>
      <c r="BH924" s="634"/>
      <c r="BI924" s="634"/>
      <c r="BJ924" s="634"/>
      <c r="BK924" s="634"/>
      <c r="BL924" s="634"/>
      <c r="BM924" s="634"/>
      <c r="BN924" s="634"/>
      <c r="BO924" s="634"/>
      <c r="BP924" s="634"/>
      <c r="BQ924" s="634"/>
      <c r="BR924" s="634"/>
      <c r="BS924" s="634"/>
      <c r="BT924" s="634"/>
      <c r="BU924" s="634"/>
      <c r="BV924" s="635"/>
      <c r="BW924" s="635"/>
      <c r="BX924" s="635"/>
      <c r="BY924" s="635"/>
      <c r="BZ924" s="635"/>
      <c r="CA924" s="635"/>
      <c r="CB924" s="635"/>
      <c r="CC924" s="635"/>
      <c r="CD924" s="635"/>
      <c r="CE924" s="635"/>
      <c r="CF924" s="1859"/>
    </row>
    <row customHeight="1" ht="15" hidden="1">
      <c r="A925" s="632"/>
      <c r="B925" s="633"/>
      <c r="C925" s="633"/>
      <c r="D925" s="2588"/>
      <c r="E925" s="2386" t="s">
        <v>1038</v>
      </c>
      <c r="F925" s="2387"/>
      <c r="G925" s="2388"/>
      <c r="H925" s="2392" t="str">
        <f>IF(A923="","",INDEX(DIFFERENTIATION_UNMERGE_SYSTEM,MATCH(A923,DIFFERENTIATION_ID_DIFF,0)))</f>
        <v>с. Кротовка (АПС) , ул. Дачная, котельная № 6-19</v>
      </c>
      <c r="I925" s="2392"/>
      <c r="J925" s="2392"/>
      <c r="K925" s="2392"/>
      <c r="L925" s="2392"/>
      <c r="M925" s="2392"/>
      <c r="N925" s="2392"/>
      <c r="O925" s="2392"/>
      <c r="P925" s="2392"/>
      <c r="Q925" s="2392"/>
      <c r="R925" s="2392"/>
      <c r="S925" s="728"/>
      <c r="T925" s="725"/>
      <c r="U925" s="634"/>
      <c r="V925" s="634"/>
      <c r="W925" s="635"/>
      <c r="X925" s="635"/>
      <c r="Y925" s="635"/>
      <c r="Z925" s="635"/>
      <c r="AA925" s="636"/>
      <c r="AB925" s="637"/>
      <c r="AC925" s="2384"/>
      <c r="AD925" s="638"/>
      <c r="AE925" s="639"/>
      <c r="AF925" s="639"/>
      <c r="AG925" s="640"/>
      <c r="AH925" s="641"/>
      <c r="AI925" s="634"/>
      <c r="AJ925" s="634"/>
      <c r="AK925" s="634"/>
      <c r="AL925" s="634"/>
      <c r="AM925" s="634"/>
      <c r="AN925" s="634"/>
      <c r="AO925" s="634"/>
      <c r="AP925" s="634"/>
      <c r="AQ925" s="634"/>
      <c r="AR925" s="634"/>
      <c r="AS925" s="634"/>
      <c r="AT925" s="634"/>
      <c r="AU925" s="634"/>
      <c r="AV925" s="634"/>
      <c r="AW925" s="634"/>
      <c r="AX925" s="634"/>
      <c r="AY925" s="634"/>
      <c r="AZ925" s="634"/>
      <c r="BA925" s="634"/>
      <c r="BB925" s="634"/>
      <c r="BC925" s="634"/>
      <c r="BD925" s="634"/>
      <c r="BE925" s="634"/>
      <c r="BF925" s="634"/>
      <c r="BG925" s="634"/>
      <c r="BH925" s="634"/>
      <c r="BI925" s="634"/>
      <c r="BJ925" s="634"/>
      <c r="BK925" s="634"/>
      <c r="BL925" s="634"/>
      <c r="BM925" s="634"/>
      <c r="BN925" s="634"/>
      <c r="BO925" s="634"/>
      <c r="BP925" s="634"/>
      <c r="BQ925" s="634"/>
      <c r="BR925" s="634"/>
      <c r="BS925" s="634"/>
      <c r="BT925" s="634"/>
      <c r="BU925" s="634"/>
      <c r="BV925" s="635"/>
      <c r="BW925" s="635"/>
      <c r="BX925" s="635"/>
      <c r="BY925" s="635"/>
      <c r="BZ925" s="635"/>
      <c r="CA925" s="635"/>
      <c r="CB925" s="635"/>
      <c r="CC925" s="635"/>
      <c r="CD925" s="635"/>
      <c r="CE925" s="635"/>
      <c r="CF925" s="1859"/>
    </row>
    <row customHeight="1" ht="24.75" hidden="1">
      <c r="A926" s="1815"/>
      <c r="B926" s="1169"/>
      <c r="C926" s="421"/>
      <c r="D926" s="2588"/>
      <c r="E926" s="2385" t="s">
        <v>1083</v>
      </c>
      <c r="F926" s="2385"/>
      <c r="G926" s="2385"/>
      <c r="H926" s="2385"/>
      <c r="I926" s="2385"/>
      <c r="J926" s="2385"/>
      <c r="K926" s="2385"/>
      <c r="L926" s="2385"/>
      <c r="M926" s="2385"/>
      <c r="N926" s="2385"/>
      <c r="O926" s="2385"/>
      <c r="P926" s="2385"/>
      <c r="Q926" s="567">
        <f>SUMIF(T927:T928,"i",Q927:Q928)</f>
        <v>0</v>
      </c>
      <c r="R926" s="1026"/>
      <c r="S926" s="1807" t="s">
        <v>1084</v>
      </c>
      <c r="T926" s="726" t="s">
        <v>1085</v>
      </c>
      <c r="U926" s="2383">
        <v>1</v>
      </c>
      <c r="V926" s="2383" t="s">
        <v>1048</v>
      </c>
      <c r="W926" s="1169"/>
      <c r="X926" s="1169"/>
      <c r="Y926" s="1169"/>
      <c r="Z926" s="1169"/>
      <c r="AA926" s="1645"/>
      <c r="AB926" s="1169"/>
      <c r="AC926" s="2384"/>
      <c r="AD926" s="638"/>
      <c r="AE926" s="1169"/>
      <c r="AF926" s="1169"/>
      <c r="AG926" s="1645"/>
      <c r="AH926" s="1645"/>
      <c r="AI926" s="1645"/>
      <c r="AJ926" s="1645"/>
      <c r="AK926" s="1645"/>
      <c r="AL926" s="1645"/>
      <c r="AM926" s="1645"/>
      <c r="AN926" s="1645"/>
      <c r="AO926" s="1645"/>
      <c r="AP926" s="1645"/>
      <c r="AQ926" s="1645"/>
      <c r="AR926" s="1645"/>
      <c r="AS926" s="1645"/>
      <c r="AT926" s="1645"/>
      <c r="AU926" s="1645"/>
      <c r="AV926" s="1645"/>
      <c r="AW926" s="1645"/>
      <c r="AX926" s="1645"/>
      <c r="AY926" s="1645"/>
      <c r="AZ926" s="1645"/>
      <c r="BA926" s="1645"/>
      <c r="BB926" s="1645"/>
      <c r="BC926" s="1645"/>
      <c r="BD926" s="1645"/>
      <c r="BE926" s="1645"/>
      <c r="BF926" s="1645"/>
      <c r="BG926" s="1645"/>
      <c r="BH926" s="1645"/>
      <c r="BI926" s="1645"/>
      <c r="BJ926" s="1645"/>
      <c r="BK926" s="1645"/>
      <c r="BL926" s="1645"/>
      <c r="BM926" s="1645"/>
      <c r="BN926" s="1645"/>
      <c r="BO926" s="1645"/>
      <c r="BP926" s="1645"/>
      <c r="BQ926" s="1645"/>
      <c r="BR926" s="1645"/>
      <c r="BS926" s="1645"/>
      <c r="BT926" s="1645"/>
      <c r="BU926" s="1645"/>
      <c r="BV926" s="1169"/>
      <c r="BW926" s="1169"/>
      <c r="BX926" s="1169"/>
      <c r="BY926" s="1169"/>
      <c r="BZ926" s="1169"/>
      <c r="CA926" s="1169"/>
      <c r="CB926" s="1169"/>
      <c r="CC926" s="1169"/>
      <c r="CD926" s="1169"/>
      <c r="CE926" s="1169"/>
      <c r="CF926" s="1859"/>
    </row>
    <row customHeight="1" ht="11.25" hidden="1">
      <c r="A927" s="1802"/>
      <c r="B927" s="1645"/>
      <c r="C927" s="1645"/>
      <c r="D927" s="2588"/>
      <c r="E927" s="644"/>
      <c r="F927" s="644">
        <v>0</v>
      </c>
      <c r="G927" s="644"/>
      <c r="H927" s="644"/>
      <c r="I927" s="644"/>
      <c r="J927" s="644"/>
      <c r="K927" s="644"/>
      <c r="L927" s="644"/>
      <c r="M927" s="644"/>
      <c r="N927" s="644"/>
      <c r="O927" s="644"/>
      <c r="P927" s="644"/>
      <c r="Q927" s="644"/>
      <c r="R927" s="644"/>
      <c r="S927" s="645"/>
      <c r="T927" s="727"/>
      <c r="U927" s="2383"/>
      <c r="V927" s="2383"/>
      <c r="W927" s="1645"/>
      <c r="X927" s="1645"/>
      <c r="Y927" s="1645"/>
      <c r="Z927" s="1645"/>
      <c r="AA927" s="1645"/>
      <c r="AB927" s="1169"/>
      <c r="AC927" s="2384"/>
      <c r="AD927" s="638"/>
      <c r="AE927" s="1169"/>
      <c r="AF927" s="1169"/>
      <c r="AG927" s="1645"/>
      <c r="AH927" s="1645"/>
      <c r="AI927" s="1645"/>
      <c r="AJ927" s="1645"/>
      <c r="AK927" s="1645"/>
      <c r="AL927" s="1645"/>
      <c r="AM927" s="1645"/>
      <c r="AN927" s="1645"/>
      <c r="AO927" s="1645"/>
      <c r="AP927" s="1645"/>
      <c r="AQ927" s="1645"/>
      <c r="AR927" s="1645"/>
      <c r="AS927" s="1645"/>
      <c r="AT927" s="1645"/>
      <c r="AU927" s="1645"/>
      <c r="AV927" s="1645"/>
      <c r="AW927" s="1645"/>
      <c r="AX927" s="1645"/>
      <c r="AY927" s="1645"/>
      <c r="AZ927" s="1645"/>
      <c r="BA927" s="1645"/>
      <c r="BB927" s="1645"/>
      <c r="BC927" s="1645"/>
      <c r="BD927" s="1645"/>
      <c r="BE927" s="1645"/>
      <c r="BF927" s="1645"/>
      <c r="BG927" s="1645"/>
      <c r="BH927" s="1645"/>
      <c r="BI927" s="1645"/>
      <c r="BJ927" s="1645"/>
      <c r="BK927" s="1645"/>
      <c r="BL927" s="1645"/>
      <c r="BM927" s="1645"/>
      <c r="BN927" s="1645"/>
      <c r="BO927" s="1645"/>
      <c r="BP927" s="1645"/>
      <c r="BQ927" s="1645"/>
      <c r="BR927" s="1645"/>
      <c r="BS927" s="1645"/>
      <c r="BT927" s="1645"/>
      <c r="BU927" s="1645"/>
      <c r="BV927" s="1645"/>
      <c r="BW927" s="1645"/>
      <c r="BX927" s="1645"/>
      <c r="BY927" s="1645"/>
      <c r="BZ927" s="1645"/>
      <c r="CA927" s="1645"/>
      <c r="CB927" s="1645"/>
      <c r="CC927" s="1645"/>
      <c r="CD927" s="1645"/>
      <c r="CE927" s="1645"/>
      <c r="CF927" s="1859"/>
    </row>
    <row customHeight="1" ht="11.25" hidden="1">
      <c r="A928" s="1815"/>
      <c r="B928" s="1169"/>
      <c r="C928" s="421"/>
      <c r="D928" s="2588"/>
      <c r="E928" s="658" t="s">
        <v>22</v>
      </c>
      <c r="F928" s="1177" t="s">
        <v>22</v>
      </c>
      <c r="G928" s="1177" t="s">
        <v>1088</v>
      </c>
      <c r="H928" s="660" t="s">
        <v>22</v>
      </c>
      <c r="I928" s="660"/>
      <c r="J928" s="660"/>
      <c r="K928" s="660"/>
      <c r="L928" s="660"/>
      <c r="M928" s="660"/>
      <c r="N928" s="660"/>
      <c r="O928" s="660"/>
      <c r="P928" s="660"/>
      <c r="Q928" s="660"/>
      <c r="R928" s="661"/>
      <c r="S928" s="662"/>
      <c r="T928" s="727"/>
      <c r="U928" s="2383"/>
      <c r="V928" s="2383"/>
      <c r="W928" s="1169"/>
      <c r="X928" s="1169"/>
      <c r="Y928" s="1169"/>
      <c r="Z928" s="1169"/>
      <c r="AA928" s="1645"/>
      <c r="AB928" s="1169"/>
      <c r="AC928" s="2384"/>
      <c r="AD928" s="638"/>
      <c r="AE928" s="1169"/>
      <c r="AF928" s="1169"/>
      <c r="AG928" s="1645"/>
      <c r="AH928" s="1645"/>
      <c r="AI928" s="1645"/>
      <c r="AJ928" s="1645"/>
      <c r="AK928" s="1645"/>
      <c r="AL928" s="1645"/>
      <c r="AM928" s="1645"/>
      <c r="AN928" s="1645"/>
      <c r="AO928" s="1645"/>
      <c r="AP928" s="1645"/>
      <c r="AQ928" s="1645"/>
      <c r="AR928" s="1645"/>
      <c r="AS928" s="1645"/>
      <c r="AT928" s="1645"/>
      <c r="AU928" s="1645"/>
      <c r="AV928" s="1645"/>
      <c r="AW928" s="1645"/>
      <c r="AX928" s="1645"/>
      <c r="AY928" s="1645"/>
      <c r="AZ928" s="1645"/>
      <c r="BA928" s="1645"/>
      <c r="BB928" s="1645"/>
      <c r="BC928" s="1645"/>
      <c r="BD928" s="1645"/>
      <c r="BE928" s="1645"/>
      <c r="BF928" s="1645"/>
      <c r="BG928" s="1645"/>
      <c r="BH928" s="1645"/>
      <c r="BI928" s="1645"/>
      <c r="BJ928" s="1645"/>
      <c r="BK928" s="1645"/>
      <c r="BL928" s="1645"/>
      <c r="BM928" s="1645"/>
      <c r="BN928" s="1645"/>
      <c r="BO928" s="1645"/>
      <c r="BP928" s="1645"/>
      <c r="BQ928" s="1645"/>
      <c r="BR928" s="1645"/>
      <c r="BS928" s="1645"/>
      <c r="BT928" s="1645"/>
      <c r="BU928" s="1645"/>
      <c r="BV928" s="1169"/>
      <c r="BW928" s="1169"/>
      <c r="BX928" s="1169"/>
      <c r="BY928" s="1169"/>
      <c r="BZ928" s="1169"/>
      <c r="CA928" s="1169"/>
      <c r="CB928" s="1169"/>
      <c r="CC928" s="1169"/>
      <c r="CD928" s="1169"/>
      <c r="CE928" s="1169"/>
      <c r="CF928" s="1859"/>
    </row>
    <row customHeight="1" ht="5.25" hidden="1">
      <c r="A929" s="1802"/>
      <c r="B929" s="1645"/>
      <c r="C929" s="1645"/>
      <c r="D929" s="2588"/>
      <c r="E929" s="1048"/>
      <c r="F929" s="1048"/>
      <c r="G929" s="1048"/>
      <c r="H929" s="1048"/>
      <c r="I929" s="1048"/>
      <c r="J929" s="1048"/>
      <c r="K929" s="1048"/>
      <c r="L929" s="1048"/>
      <c r="M929" s="1048"/>
      <c r="N929" s="1048"/>
      <c r="O929" s="1048"/>
      <c r="P929" s="1048"/>
      <c r="Q929" s="1049"/>
      <c r="R929" s="1050"/>
      <c r="S929" s="1051"/>
      <c r="T929" s="726" t="s">
        <v>1085</v>
      </c>
      <c r="U929" s="2383">
        <v>1</v>
      </c>
      <c r="V929" s="2383" t="s">
        <v>1048</v>
      </c>
      <c r="W929" s="1645"/>
      <c r="X929" s="1645"/>
      <c r="Y929" s="1645"/>
      <c r="Z929" s="1645"/>
      <c r="AA929" s="1645"/>
      <c r="AB929" s="1645"/>
      <c r="AC929" s="1046"/>
      <c r="AD929" s="1047"/>
      <c r="AE929" s="1645"/>
      <c r="AF929" s="1645"/>
      <c r="AG929" s="1645"/>
      <c r="AH929" s="1645"/>
      <c r="AI929" s="1645"/>
      <c r="AJ929" s="1645"/>
      <c r="AK929" s="1645"/>
      <c r="AL929" s="1645"/>
      <c r="AM929" s="1645"/>
      <c r="AN929" s="1645"/>
      <c r="AO929" s="1645"/>
      <c r="AP929" s="1645"/>
      <c r="AQ929" s="1645"/>
      <c r="AR929" s="1645"/>
      <c r="AS929" s="1645"/>
      <c r="AT929" s="1645"/>
      <c r="AU929" s="1645"/>
      <c r="AV929" s="1645"/>
      <c r="AW929" s="1645"/>
      <c r="AX929" s="1645"/>
      <c r="AY929" s="1645"/>
      <c r="AZ929" s="1645"/>
      <c r="BA929" s="1645"/>
      <c r="BB929" s="1645"/>
      <c r="BC929" s="1645"/>
      <c r="BD929" s="1645"/>
      <c r="BE929" s="1645"/>
      <c r="BF929" s="1645"/>
      <c r="BG929" s="1645"/>
      <c r="BH929" s="1645"/>
      <c r="BI929" s="1645"/>
      <c r="BJ929" s="1645"/>
      <c r="BK929" s="1645"/>
      <c r="BL929" s="1645"/>
      <c r="BM929" s="1645"/>
      <c r="BN929" s="1645"/>
      <c r="BO929" s="1645"/>
      <c r="BP929" s="1645"/>
      <c r="BQ929" s="1645"/>
      <c r="BR929" s="1645"/>
      <c r="BS929" s="1645"/>
      <c r="BT929" s="1645"/>
      <c r="BU929" s="1645"/>
      <c r="BV929" s="1645"/>
      <c r="BW929" s="1645"/>
      <c r="BX929" s="1645"/>
      <c r="BY929" s="1645"/>
      <c r="BZ929" s="1645"/>
      <c r="CA929" s="1645"/>
      <c r="CB929" s="1645"/>
      <c r="CC929" s="1645"/>
      <c r="CD929" s="1645"/>
      <c r="CE929" s="1645"/>
      <c r="CF929" s="1325"/>
    </row>
    <row customHeight="1" ht="5.25" hidden="1">
      <c r="A930" s="1802"/>
      <c r="B930" s="1645"/>
      <c r="C930" s="1645"/>
      <c r="D930" s="2588"/>
      <c r="E930" s="644"/>
      <c r="F930" s="644"/>
      <c r="G930" s="644"/>
      <c r="H930" s="644"/>
      <c r="I930" s="644"/>
      <c r="J930" s="644"/>
      <c r="K930" s="644"/>
      <c r="L930" s="644"/>
      <c r="M930" s="644"/>
      <c r="N930" s="644"/>
      <c r="O930" s="644"/>
      <c r="P930" s="644"/>
      <c r="Q930" s="644"/>
      <c r="R930" s="644"/>
      <c r="S930" s="645"/>
      <c r="T930" s="727"/>
      <c r="U930" s="2383"/>
      <c r="V930" s="2383"/>
      <c r="W930" s="1645"/>
      <c r="X930" s="1645"/>
      <c r="Y930" s="1645"/>
      <c r="Z930" s="1645"/>
      <c r="AA930" s="1645"/>
      <c r="AB930" s="1645"/>
      <c r="AC930" s="1046"/>
      <c r="AD930" s="1047"/>
      <c r="AE930" s="1645"/>
      <c r="AF930" s="1645"/>
      <c r="AG930" s="1645"/>
      <c r="AH930" s="1645"/>
      <c r="AI930" s="1645"/>
      <c r="AJ930" s="1645"/>
      <c r="AK930" s="1645"/>
      <c r="AL930" s="1645"/>
      <c r="AM930" s="1645"/>
      <c r="AN930" s="1645"/>
      <c r="AO930" s="1645"/>
      <c r="AP930" s="1645"/>
      <c r="AQ930" s="1645"/>
      <c r="AR930" s="1645"/>
      <c r="AS930" s="1645"/>
      <c r="AT930" s="1645"/>
      <c r="AU930" s="1645"/>
      <c r="AV930" s="1645"/>
      <c r="AW930" s="1645"/>
      <c r="AX930" s="1645"/>
      <c r="AY930" s="1645"/>
      <c r="AZ930" s="1645"/>
      <c r="BA930" s="1645"/>
      <c r="BB930" s="1645"/>
      <c r="BC930" s="1645"/>
      <c r="BD930" s="1645"/>
      <c r="BE930" s="1645"/>
      <c r="BF930" s="1645"/>
      <c r="BG930" s="1645"/>
      <c r="BH930" s="1645"/>
      <c r="BI930" s="1645"/>
      <c r="BJ930" s="1645"/>
      <c r="BK930" s="1645"/>
      <c r="BL930" s="1645"/>
      <c r="BM930" s="1645"/>
      <c r="BN930" s="1645"/>
      <c r="BO930" s="1645"/>
      <c r="BP930" s="1645"/>
      <c r="BQ930" s="1645"/>
      <c r="BR930" s="1645"/>
      <c r="BS930" s="1645"/>
      <c r="BT930" s="1645"/>
      <c r="BU930" s="1645"/>
      <c r="BV930" s="1645"/>
      <c r="BW930" s="1645"/>
      <c r="BX930" s="1645"/>
      <c r="BY930" s="1645"/>
      <c r="BZ930" s="1645"/>
      <c r="CA930" s="1645"/>
      <c r="CB930" s="1645"/>
      <c r="CC930" s="1645"/>
      <c r="CD930" s="1645"/>
      <c r="CE930" s="1645"/>
      <c r="CF930" s="1325"/>
    </row>
    <row customHeight="1" ht="5.25" hidden="1">
      <c r="A931" s="1802"/>
      <c r="B931" s="1645"/>
      <c r="C931" s="1645"/>
      <c r="D931" s="2589"/>
      <c r="E931" s="1052"/>
      <c r="F931" s="1053"/>
      <c r="G931" s="1053"/>
      <c r="H931" s="1054"/>
      <c r="I931" s="1054"/>
      <c r="J931" s="1054"/>
      <c r="K931" s="1054"/>
      <c r="L931" s="1054"/>
      <c r="M931" s="1054"/>
      <c r="N931" s="1054"/>
      <c r="O931" s="1054"/>
      <c r="P931" s="1054"/>
      <c r="Q931" s="1054"/>
      <c r="R931" s="955"/>
      <c r="S931" s="1055"/>
      <c r="T931" s="727"/>
      <c r="U931" s="2383"/>
      <c r="V931" s="2383"/>
      <c r="W931" s="1645"/>
      <c r="X931" s="1645"/>
      <c r="Y931" s="1645"/>
      <c r="Z931" s="1645"/>
      <c r="AA931" s="1645"/>
      <c r="AB931" s="1645"/>
      <c r="AC931" s="1046"/>
      <c r="AD931" s="1047"/>
      <c r="AE931" s="1645"/>
      <c r="AF931" s="1645"/>
      <c r="AG931" s="1645"/>
      <c r="AH931" s="1645"/>
      <c r="AI931" s="1645"/>
      <c r="AJ931" s="1645"/>
      <c r="AK931" s="1645"/>
      <c r="AL931" s="1645"/>
      <c r="AM931" s="1645"/>
      <c r="AN931" s="1645"/>
      <c r="AO931" s="1645"/>
      <c r="AP931" s="1645"/>
      <c r="AQ931" s="1645"/>
      <c r="AR931" s="1645"/>
      <c r="AS931" s="1645"/>
      <c r="AT931" s="1645"/>
      <c r="AU931" s="1645"/>
      <c r="AV931" s="1645"/>
      <c r="AW931" s="1645"/>
      <c r="AX931" s="1645"/>
      <c r="AY931" s="1645"/>
      <c r="AZ931" s="1645"/>
      <c r="BA931" s="1645"/>
      <c r="BB931" s="1645"/>
      <c r="BC931" s="1645"/>
      <c r="BD931" s="1645"/>
      <c r="BE931" s="1645"/>
      <c r="BF931" s="1645"/>
      <c r="BG931" s="1645"/>
      <c r="BH931" s="1645"/>
      <c r="BI931" s="1645"/>
      <c r="BJ931" s="1645"/>
      <c r="BK931" s="1645"/>
      <c r="BL931" s="1645"/>
      <c r="BM931" s="1645"/>
      <c r="BN931" s="1645"/>
      <c r="BO931" s="1645"/>
      <c r="BP931" s="1645"/>
      <c r="BQ931" s="1645"/>
      <c r="BR931" s="1645"/>
      <c r="BS931" s="1645"/>
      <c r="BT931" s="1645"/>
      <c r="BU931" s="1645"/>
      <c r="BV931" s="1645"/>
      <c r="BW931" s="1645"/>
      <c r="BX931" s="1645"/>
      <c r="BY931" s="1645"/>
      <c r="BZ931" s="1645"/>
      <c r="CA931" s="1645"/>
      <c r="CB931" s="1645"/>
      <c r="CC931" s="1645"/>
      <c r="CD931" s="1645"/>
      <c r="CE931" s="1645"/>
      <c r="CF931" s="1325"/>
    </row>
    <row customHeight="1" ht="15" hidden="1">
      <c r="A932" s="632" t="s">
        <v>432</v>
      </c>
      <c r="B932" s="633"/>
      <c r="C932" s="633" t="s">
        <v>22</v>
      </c>
      <c r="D932" s="2587" t="s">
        <v>1189</v>
      </c>
      <c r="E932" s="2386" t="s">
        <v>196</v>
      </c>
      <c r="F932" s="2387"/>
      <c r="G932" s="2388"/>
      <c r="H932" s="2392" t="str">
        <f>IF(A932="","",INDEX(DIFFERENTIATION_UNMERGE_VD,MATCH(A932,DIFFERENTIATION_ID_DIFF,0)))</f>
        <v>Производство тепловой энергии. Некомбинированная выработка</v>
      </c>
      <c r="I932" s="2392"/>
      <c r="J932" s="2392"/>
      <c r="K932" s="2392"/>
      <c r="L932" s="2392"/>
      <c r="M932" s="2392"/>
      <c r="N932" s="2392"/>
      <c r="O932" s="2392"/>
      <c r="P932" s="2392"/>
      <c r="Q932" s="2392"/>
      <c r="R932" s="2392"/>
      <c r="S932" s="728"/>
      <c r="T932" s="725"/>
      <c r="U932" s="634"/>
      <c r="V932" s="634"/>
      <c r="W932" s="635"/>
      <c r="X932" s="635"/>
      <c r="Y932" s="635"/>
      <c r="Z932" s="635"/>
      <c r="AA932" s="636"/>
      <c r="AB932" s="637"/>
      <c r="AC932" s="2384"/>
      <c r="AD932" s="638"/>
      <c r="AE932" s="639" t="s">
        <v>22</v>
      </c>
      <c r="AF932" s="639"/>
      <c r="AG932" s="640" t="s">
        <v>1082</v>
      </c>
      <c r="AH932" s="641">
        <v>3</v>
      </c>
      <c r="AI932" s="634"/>
      <c r="AJ932" s="634"/>
      <c r="AK932" s="634"/>
      <c r="AL932" s="634"/>
      <c r="AM932" s="634"/>
      <c r="AN932" s="634"/>
      <c r="AO932" s="634"/>
      <c r="AP932" s="634"/>
      <c r="AQ932" s="634"/>
      <c r="AR932" s="634"/>
      <c r="AS932" s="634"/>
      <c r="AT932" s="634"/>
      <c r="AU932" s="634"/>
      <c r="AV932" s="634"/>
      <c r="AW932" s="634"/>
      <c r="AX932" s="634"/>
      <c r="AY932" s="634"/>
      <c r="AZ932" s="634"/>
      <c r="BA932" s="634"/>
      <c r="BB932" s="634"/>
      <c r="BC932" s="634"/>
      <c r="BD932" s="634"/>
      <c r="BE932" s="634"/>
      <c r="BF932" s="634"/>
      <c r="BG932" s="634"/>
      <c r="BH932" s="634"/>
      <c r="BI932" s="634"/>
      <c r="BJ932" s="634"/>
      <c r="BK932" s="634"/>
      <c r="BL932" s="634"/>
      <c r="BM932" s="634"/>
      <c r="BN932" s="634"/>
      <c r="BO932" s="634"/>
      <c r="BP932" s="634"/>
      <c r="BQ932" s="634"/>
      <c r="BR932" s="634"/>
      <c r="BS932" s="634"/>
      <c r="BT932" s="634"/>
      <c r="BU932" s="634"/>
      <c r="BV932" s="635"/>
      <c r="BW932" s="635"/>
      <c r="BX932" s="635"/>
      <c r="BY932" s="635"/>
      <c r="BZ932" s="635"/>
      <c r="CA932" s="635"/>
      <c r="CB932" s="635"/>
      <c r="CC932" s="635"/>
      <c r="CD932" s="635"/>
      <c r="CE932" s="635"/>
      <c r="CF932" s="1859"/>
    </row>
    <row customHeight="1" ht="15" hidden="1">
      <c r="A933" s="632"/>
      <c r="B933" s="633"/>
      <c r="C933" s="633"/>
      <c r="D933" s="2588"/>
      <c r="E933" s="2386" t="s">
        <v>1037</v>
      </c>
      <c r="F933" s="2387"/>
      <c r="G933" s="2388"/>
      <c r="H933" s="2392" t="str">
        <f>IF(A932="","",INDEX(DIFFERENTIATION_UNMERGE_AREA,MATCH(A932,DIFFERENTIATION_ID_DIFF,0)))</f>
        <v>Территория 9</v>
      </c>
      <c r="I933" s="2392"/>
      <c r="J933" s="2392"/>
      <c r="K933" s="2392"/>
      <c r="L933" s="2392"/>
      <c r="M933" s="2392"/>
      <c r="N933" s="2392"/>
      <c r="O933" s="2392"/>
      <c r="P933" s="2392"/>
      <c r="Q933" s="2392"/>
      <c r="R933" s="2392"/>
      <c r="S933" s="728"/>
      <c r="T933" s="725"/>
      <c r="U933" s="634"/>
      <c r="V933" s="634"/>
      <c r="W933" s="635"/>
      <c r="X933" s="635"/>
      <c r="Y933" s="635"/>
      <c r="Z933" s="635"/>
      <c r="AA933" s="636"/>
      <c r="AB933" s="637"/>
      <c r="AC933" s="2384"/>
      <c r="AD933" s="638"/>
      <c r="AE933" s="639"/>
      <c r="AF933" s="639"/>
      <c r="AG933" s="640"/>
      <c r="AH933" s="641"/>
      <c r="AI933" s="634"/>
      <c r="AJ933" s="634"/>
      <c r="AK933" s="634"/>
      <c r="AL933" s="634"/>
      <c r="AM933" s="634"/>
      <c r="AN933" s="634"/>
      <c r="AO933" s="634"/>
      <c r="AP933" s="634"/>
      <c r="AQ933" s="634"/>
      <c r="AR933" s="634"/>
      <c r="AS933" s="634"/>
      <c r="AT933" s="634"/>
      <c r="AU933" s="634"/>
      <c r="AV933" s="634"/>
      <c r="AW933" s="634"/>
      <c r="AX933" s="634"/>
      <c r="AY933" s="634"/>
      <c r="AZ933" s="634"/>
      <c r="BA933" s="634"/>
      <c r="BB933" s="634"/>
      <c r="BC933" s="634"/>
      <c r="BD933" s="634"/>
      <c r="BE933" s="634"/>
      <c r="BF933" s="634"/>
      <c r="BG933" s="634"/>
      <c r="BH933" s="634"/>
      <c r="BI933" s="634"/>
      <c r="BJ933" s="634"/>
      <c r="BK933" s="634"/>
      <c r="BL933" s="634"/>
      <c r="BM933" s="634"/>
      <c r="BN933" s="634"/>
      <c r="BO933" s="634"/>
      <c r="BP933" s="634"/>
      <c r="BQ933" s="634"/>
      <c r="BR933" s="634"/>
      <c r="BS933" s="634"/>
      <c r="BT933" s="634"/>
      <c r="BU933" s="634"/>
      <c r="BV933" s="635"/>
      <c r="BW933" s="635"/>
      <c r="BX933" s="635"/>
      <c r="BY933" s="635"/>
      <c r="BZ933" s="635"/>
      <c r="CA933" s="635"/>
      <c r="CB933" s="635"/>
      <c r="CC933" s="635"/>
      <c r="CD933" s="635"/>
      <c r="CE933" s="635"/>
      <c r="CF933" s="1859"/>
    </row>
    <row customHeight="1" ht="15" hidden="1">
      <c r="A934" s="632"/>
      <c r="B934" s="633"/>
      <c r="C934" s="633"/>
      <c r="D934" s="2588"/>
      <c r="E934" s="2386" t="s">
        <v>1038</v>
      </c>
      <c r="F934" s="2387"/>
      <c r="G934" s="2388"/>
      <c r="H934" s="2392" t="str">
        <f>IF(A932="","",INDEX(DIFFERENTIATION_UNMERGE_SYSTEM,MATCH(A932,DIFFERENTIATION_ID_DIFF,0)))</f>
        <v>с. Кротовка (ЛДПС) , ул. Нефтяников, 7, котельная № 6-20</v>
      </c>
      <c r="I934" s="2392"/>
      <c r="J934" s="2392"/>
      <c r="K934" s="2392"/>
      <c r="L934" s="2392"/>
      <c r="M934" s="2392"/>
      <c r="N934" s="2392"/>
      <c r="O934" s="2392"/>
      <c r="P934" s="2392"/>
      <c r="Q934" s="2392"/>
      <c r="R934" s="2392"/>
      <c r="S934" s="728"/>
      <c r="T934" s="725"/>
      <c r="U934" s="634"/>
      <c r="V934" s="634"/>
      <c r="W934" s="635"/>
      <c r="X934" s="635"/>
      <c r="Y934" s="635"/>
      <c r="Z934" s="635"/>
      <c r="AA934" s="636"/>
      <c r="AB934" s="637"/>
      <c r="AC934" s="2384"/>
      <c r="AD934" s="638"/>
      <c r="AE934" s="639"/>
      <c r="AF934" s="639"/>
      <c r="AG934" s="640"/>
      <c r="AH934" s="641"/>
      <c r="AI934" s="634"/>
      <c r="AJ934" s="634"/>
      <c r="AK934" s="634"/>
      <c r="AL934" s="634"/>
      <c r="AM934" s="634"/>
      <c r="AN934" s="634"/>
      <c r="AO934" s="634"/>
      <c r="AP934" s="634"/>
      <c r="AQ934" s="634"/>
      <c r="AR934" s="634"/>
      <c r="AS934" s="634"/>
      <c r="AT934" s="634"/>
      <c r="AU934" s="634"/>
      <c r="AV934" s="634"/>
      <c r="AW934" s="634"/>
      <c r="AX934" s="634"/>
      <c r="AY934" s="634"/>
      <c r="AZ934" s="634"/>
      <c r="BA934" s="634"/>
      <c r="BB934" s="634"/>
      <c r="BC934" s="634"/>
      <c r="BD934" s="634"/>
      <c r="BE934" s="634"/>
      <c r="BF934" s="634"/>
      <c r="BG934" s="634"/>
      <c r="BH934" s="634"/>
      <c r="BI934" s="634"/>
      <c r="BJ934" s="634"/>
      <c r="BK934" s="634"/>
      <c r="BL934" s="634"/>
      <c r="BM934" s="634"/>
      <c r="BN934" s="634"/>
      <c r="BO934" s="634"/>
      <c r="BP934" s="634"/>
      <c r="BQ934" s="634"/>
      <c r="BR934" s="634"/>
      <c r="BS934" s="634"/>
      <c r="BT934" s="634"/>
      <c r="BU934" s="634"/>
      <c r="BV934" s="635"/>
      <c r="BW934" s="635"/>
      <c r="BX934" s="635"/>
      <c r="BY934" s="635"/>
      <c r="BZ934" s="635"/>
      <c r="CA934" s="635"/>
      <c r="CB934" s="635"/>
      <c r="CC934" s="635"/>
      <c r="CD934" s="635"/>
      <c r="CE934" s="635"/>
      <c r="CF934" s="1859"/>
    </row>
    <row customHeight="1" ht="24.75" hidden="1">
      <c r="A935" s="1815"/>
      <c r="B935" s="1169"/>
      <c r="C935" s="421"/>
      <c r="D935" s="2588"/>
      <c r="E935" s="2385" t="s">
        <v>1083</v>
      </c>
      <c r="F935" s="2385"/>
      <c r="G935" s="2385"/>
      <c r="H935" s="2385"/>
      <c r="I935" s="2385"/>
      <c r="J935" s="2385"/>
      <c r="K935" s="2385"/>
      <c r="L935" s="2385"/>
      <c r="M935" s="2385"/>
      <c r="N935" s="2385"/>
      <c r="O935" s="2385"/>
      <c r="P935" s="2385"/>
      <c r="Q935" s="567">
        <f>SUMIF(T936:T937,"i",Q936:Q937)</f>
        <v>0</v>
      </c>
      <c r="R935" s="1026"/>
      <c r="S935" s="1807" t="s">
        <v>1084</v>
      </c>
      <c r="T935" s="726" t="s">
        <v>1085</v>
      </c>
      <c r="U935" s="2383">
        <v>1</v>
      </c>
      <c r="V935" s="2383" t="s">
        <v>1048</v>
      </c>
      <c r="W935" s="1169"/>
      <c r="X935" s="1169"/>
      <c r="Y935" s="1169"/>
      <c r="Z935" s="1169"/>
      <c r="AA935" s="1645"/>
      <c r="AB935" s="1169"/>
      <c r="AC935" s="2384"/>
      <c r="AD935" s="638"/>
      <c r="AE935" s="1169"/>
      <c r="AF935" s="1169"/>
      <c r="AG935" s="1645"/>
      <c r="AH935" s="1645"/>
      <c r="AI935" s="1645"/>
      <c r="AJ935" s="1645"/>
      <c r="AK935" s="1645"/>
      <c r="AL935" s="1645"/>
      <c r="AM935" s="1645"/>
      <c r="AN935" s="1645"/>
      <c r="AO935" s="1645"/>
      <c r="AP935" s="1645"/>
      <c r="AQ935" s="1645"/>
      <c r="AR935" s="1645"/>
      <c r="AS935" s="1645"/>
      <c r="AT935" s="1645"/>
      <c r="AU935" s="1645"/>
      <c r="AV935" s="1645"/>
      <c r="AW935" s="1645"/>
      <c r="AX935" s="1645"/>
      <c r="AY935" s="1645"/>
      <c r="AZ935" s="1645"/>
      <c r="BA935" s="1645"/>
      <c r="BB935" s="1645"/>
      <c r="BC935" s="1645"/>
      <c r="BD935" s="1645"/>
      <c r="BE935" s="1645"/>
      <c r="BF935" s="1645"/>
      <c r="BG935" s="1645"/>
      <c r="BH935" s="1645"/>
      <c r="BI935" s="1645"/>
      <c r="BJ935" s="1645"/>
      <c r="BK935" s="1645"/>
      <c r="BL935" s="1645"/>
      <c r="BM935" s="1645"/>
      <c r="BN935" s="1645"/>
      <c r="BO935" s="1645"/>
      <c r="BP935" s="1645"/>
      <c r="BQ935" s="1645"/>
      <c r="BR935" s="1645"/>
      <c r="BS935" s="1645"/>
      <c r="BT935" s="1645"/>
      <c r="BU935" s="1645"/>
      <c r="BV935" s="1169"/>
      <c r="BW935" s="1169"/>
      <c r="BX935" s="1169"/>
      <c r="BY935" s="1169"/>
      <c r="BZ935" s="1169"/>
      <c r="CA935" s="1169"/>
      <c r="CB935" s="1169"/>
      <c r="CC935" s="1169"/>
      <c r="CD935" s="1169"/>
      <c r="CE935" s="1169"/>
      <c r="CF935" s="1859"/>
    </row>
    <row customHeight="1" ht="11.25" hidden="1">
      <c r="A936" s="1802"/>
      <c r="B936" s="1645"/>
      <c r="C936" s="1645"/>
      <c r="D936" s="2588"/>
      <c r="E936" s="644"/>
      <c r="F936" s="644">
        <v>0</v>
      </c>
      <c r="G936" s="644"/>
      <c r="H936" s="644"/>
      <c r="I936" s="644"/>
      <c r="J936" s="644"/>
      <c r="K936" s="644"/>
      <c r="L936" s="644"/>
      <c r="M936" s="644"/>
      <c r="N936" s="644"/>
      <c r="O936" s="644"/>
      <c r="P936" s="644"/>
      <c r="Q936" s="644"/>
      <c r="R936" s="644"/>
      <c r="S936" s="645"/>
      <c r="T936" s="727"/>
      <c r="U936" s="2383"/>
      <c r="V936" s="2383"/>
      <c r="W936" s="1645"/>
      <c r="X936" s="1645"/>
      <c r="Y936" s="1645"/>
      <c r="Z936" s="1645"/>
      <c r="AA936" s="1645"/>
      <c r="AB936" s="1169"/>
      <c r="AC936" s="2384"/>
      <c r="AD936" s="638"/>
      <c r="AE936" s="1169"/>
      <c r="AF936" s="1169"/>
      <c r="AG936" s="1645"/>
      <c r="AH936" s="1645"/>
      <c r="AI936" s="1645"/>
      <c r="AJ936" s="1645"/>
      <c r="AK936" s="1645"/>
      <c r="AL936" s="1645"/>
      <c r="AM936" s="1645"/>
      <c r="AN936" s="1645"/>
      <c r="AO936" s="1645"/>
      <c r="AP936" s="1645"/>
      <c r="AQ936" s="1645"/>
      <c r="AR936" s="1645"/>
      <c r="AS936" s="1645"/>
      <c r="AT936" s="1645"/>
      <c r="AU936" s="1645"/>
      <c r="AV936" s="1645"/>
      <c r="AW936" s="1645"/>
      <c r="AX936" s="1645"/>
      <c r="AY936" s="1645"/>
      <c r="AZ936" s="1645"/>
      <c r="BA936" s="1645"/>
      <c r="BB936" s="1645"/>
      <c r="BC936" s="1645"/>
      <c r="BD936" s="1645"/>
      <c r="BE936" s="1645"/>
      <c r="BF936" s="1645"/>
      <c r="BG936" s="1645"/>
      <c r="BH936" s="1645"/>
      <c r="BI936" s="1645"/>
      <c r="BJ936" s="1645"/>
      <c r="BK936" s="1645"/>
      <c r="BL936" s="1645"/>
      <c r="BM936" s="1645"/>
      <c r="BN936" s="1645"/>
      <c r="BO936" s="1645"/>
      <c r="BP936" s="1645"/>
      <c r="BQ936" s="1645"/>
      <c r="BR936" s="1645"/>
      <c r="BS936" s="1645"/>
      <c r="BT936" s="1645"/>
      <c r="BU936" s="1645"/>
      <c r="BV936" s="1645"/>
      <c r="BW936" s="1645"/>
      <c r="BX936" s="1645"/>
      <c r="BY936" s="1645"/>
      <c r="BZ936" s="1645"/>
      <c r="CA936" s="1645"/>
      <c r="CB936" s="1645"/>
      <c r="CC936" s="1645"/>
      <c r="CD936" s="1645"/>
      <c r="CE936" s="1645"/>
      <c r="CF936" s="1859"/>
    </row>
    <row customHeight="1" ht="11.25" hidden="1">
      <c r="A937" s="1815"/>
      <c r="B937" s="1169"/>
      <c r="C937" s="421"/>
      <c r="D937" s="2588"/>
      <c r="E937" s="658" t="s">
        <v>22</v>
      </c>
      <c r="F937" s="1177" t="s">
        <v>22</v>
      </c>
      <c r="G937" s="1177" t="s">
        <v>1088</v>
      </c>
      <c r="H937" s="660" t="s">
        <v>22</v>
      </c>
      <c r="I937" s="660"/>
      <c r="J937" s="660"/>
      <c r="K937" s="660"/>
      <c r="L937" s="660"/>
      <c r="M937" s="660"/>
      <c r="N937" s="660"/>
      <c r="O937" s="660"/>
      <c r="P937" s="660"/>
      <c r="Q937" s="660"/>
      <c r="R937" s="661"/>
      <c r="S937" s="662"/>
      <c r="T937" s="727"/>
      <c r="U937" s="2383"/>
      <c r="V937" s="2383"/>
      <c r="W937" s="1169"/>
      <c r="X937" s="1169"/>
      <c r="Y937" s="1169"/>
      <c r="Z937" s="1169"/>
      <c r="AA937" s="1645"/>
      <c r="AB937" s="1169"/>
      <c r="AC937" s="2384"/>
      <c r="AD937" s="638"/>
      <c r="AE937" s="1169"/>
      <c r="AF937" s="1169"/>
      <c r="AG937" s="1645"/>
      <c r="AH937" s="1645"/>
      <c r="AI937" s="1645"/>
      <c r="AJ937" s="1645"/>
      <c r="AK937" s="1645"/>
      <c r="AL937" s="1645"/>
      <c r="AM937" s="1645"/>
      <c r="AN937" s="1645"/>
      <c r="AO937" s="1645"/>
      <c r="AP937" s="1645"/>
      <c r="AQ937" s="1645"/>
      <c r="AR937" s="1645"/>
      <c r="AS937" s="1645"/>
      <c r="AT937" s="1645"/>
      <c r="AU937" s="1645"/>
      <c r="AV937" s="1645"/>
      <c r="AW937" s="1645"/>
      <c r="AX937" s="1645"/>
      <c r="AY937" s="1645"/>
      <c r="AZ937" s="1645"/>
      <c r="BA937" s="1645"/>
      <c r="BB937" s="1645"/>
      <c r="BC937" s="1645"/>
      <c r="BD937" s="1645"/>
      <c r="BE937" s="1645"/>
      <c r="BF937" s="1645"/>
      <c r="BG937" s="1645"/>
      <c r="BH937" s="1645"/>
      <c r="BI937" s="1645"/>
      <c r="BJ937" s="1645"/>
      <c r="BK937" s="1645"/>
      <c r="BL937" s="1645"/>
      <c r="BM937" s="1645"/>
      <c r="BN937" s="1645"/>
      <c r="BO937" s="1645"/>
      <c r="BP937" s="1645"/>
      <c r="BQ937" s="1645"/>
      <c r="BR937" s="1645"/>
      <c r="BS937" s="1645"/>
      <c r="BT937" s="1645"/>
      <c r="BU937" s="1645"/>
      <c r="BV937" s="1169"/>
      <c r="BW937" s="1169"/>
      <c r="BX937" s="1169"/>
      <c r="BY937" s="1169"/>
      <c r="BZ937" s="1169"/>
      <c r="CA937" s="1169"/>
      <c r="CB937" s="1169"/>
      <c r="CC937" s="1169"/>
      <c r="CD937" s="1169"/>
      <c r="CE937" s="1169"/>
      <c r="CF937" s="1859"/>
    </row>
    <row customHeight="1" ht="5.25" hidden="1">
      <c r="A938" s="1802"/>
      <c r="B938" s="1645"/>
      <c r="C938" s="1645"/>
      <c r="D938" s="2588"/>
      <c r="E938" s="1048"/>
      <c r="F938" s="1048"/>
      <c r="G938" s="1048"/>
      <c r="H938" s="1048"/>
      <c r="I938" s="1048"/>
      <c r="J938" s="1048"/>
      <c r="K938" s="1048"/>
      <c r="L938" s="1048"/>
      <c r="M938" s="1048"/>
      <c r="N938" s="1048"/>
      <c r="O938" s="1048"/>
      <c r="P938" s="1048"/>
      <c r="Q938" s="1049"/>
      <c r="R938" s="1050"/>
      <c r="S938" s="1051"/>
      <c r="T938" s="726" t="s">
        <v>1085</v>
      </c>
      <c r="U938" s="2383">
        <v>1</v>
      </c>
      <c r="V938" s="2383" t="s">
        <v>1048</v>
      </c>
      <c r="W938" s="1645"/>
      <c r="X938" s="1645"/>
      <c r="Y938" s="1645"/>
      <c r="Z938" s="1645"/>
      <c r="AA938" s="1645"/>
      <c r="AB938" s="1645"/>
      <c r="AC938" s="1046"/>
      <c r="AD938" s="1047"/>
      <c r="AE938" s="1645"/>
      <c r="AF938" s="1645"/>
      <c r="AG938" s="1645"/>
      <c r="AH938" s="1645"/>
      <c r="AI938" s="1645"/>
      <c r="AJ938" s="1645"/>
      <c r="AK938" s="1645"/>
      <c r="AL938" s="1645"/>
      <c r="AM938" s="1645"/>
      <c r="AN938" s="1645"/>
      <c r="AO938" s="1645"/>
      <c r="AP938" s="1645"/>
      <c r="AQ938" s="1645"/>
      <c r="AR938" s="1645"/>
      <c r="AS938" s="1645"/>
      <c r="AT938" s="1645"/>
      <c r="AU938" s="1645"/>
      <c r="AV938" s="1645"/>
      <c r="AW938" s="1645"/>
      <c r="AX938" s="1645"/>
      <c r="AY938" s="1645"/>
      <c r="AZ938" s="1645"/>
      <c r="BA938" s="1645"/>
      <c r="BB938" s="1645"/>
      <c r="BC938" s="1645"/>
      <c r="BD938" s="1645"/>
      <c r="BE938" s="1645"/>
      <c r="BF938" s="1645"/>
      <c r="BG938" s="1645"/>
      <c r="BH938" s="1645"/>
      <c r="BI938" s="1645"/>
      <c r="BJ938" s="1645"/>
      <c r="BK938" s="1645"/>
      <c r="BL938" s="1645"/>
      <c r="BM938" s="1645"/>
      <c r="BN938" s="1645"/>
      <c r="BO938" s="1645"/>
      <c r="BP938" s="1645"/>
      <c r="BQ938" s="1645"/>
      <c r="BR938" s="1645"/>
      <c r="BS938" s="1645"/>
      <c r="BT938" s="1645"/>
      <c r="BU938" s="1645"/>
      <c r="BV938" s="1645"/>
      <c r="BW938" s="1645"/>
      <c r="BX938" s="1645"/>
      <c r="BY938" s="1645"/>
      <c r="BZ938" s="1645"/>
      <c r="CA938" s="1645"/>
      <c r="CB938" s="1645"/>
      <c r="CC938" s="1645"/>
      <c r="CD938" s="1645"/>
      <c r="CE938" s="1645"/>
      <c r="CF938" s="1325"/>
    </row>
    <row customHeight="1" ht="5.25" hidden="1">
      <c r="A939" s="1802"/>
      <c r="B939" s="1645"/>
      <c r="C939" s="1645"/>
      <c r="D939" s="2588"/>
      <c r="E939" s="644"/>
      <c r="F939" s="644"/>
      <c r="G939" s="644"/>
      <c r="H939" s="644"/>
      <c r="I939" s="644"/>
      <c r="J939" s="644"/>
      <c r="K939" s="644"/>
      <c r="L939" s="644"/>
      <c r="M939" s="644"/>
      <c r="N939" s="644"/>
      <c r="O939" s="644"/>
      <c r="P939" s="644"/>
      <c r="Q939" s="644"/>
      <c r="R939" s="644"/>
      <c r="S939" s="645"/>
      <c r="T939" s="727"/>
      <c r="U939" s="2383"/>
      <c r="V939" s="2383"/>
      <c r="W939" s="1645"/>
      <c r="X939" s="1645"/>
      <c r="Y939" s="1645"/>
      <c r="Z939" s="1645"/>
      <c r="AA939" s="1645"/>
      <c r="AB939" s="1645"/>
      <c r="AC939" s="1046"/>
      <c r="AD939" s="1047"/>
      <c r="AE939" s="1645"/>
      <c r="AF939" s="1645"/>
      <c r="AG939" s="1645"/>
      <c r="AH939" s="1645"/>
      <c r="AI939" s="1645"/>
      <c r="AJ939" s="1645"/>
      <c r="AK939" s="1645"/>
      <c r="AL939" s="1645"/>
      <c r="AM939" s="1645"/>
      <c r="AN939" s="1645"/>
      <c r="AO939" s="1645"/>
      <c r="AP939" s="1645"/>
      <c r="AQ939" s="1645"/>
      <c r="AR939" s="1645"/>
      <c r="AS939" s="1645"/>
      <c r="AT939" s="1645"/>
      <c r="AU939" s="1645"/>
      <c r="AV939" s="1645"/>
      <c r="AW939" s="1645"/>
      <c r="AX939" s="1645"/>
      <c r="AY939" s="1645"/>
      <c r="AZ939" s="1645"/>
      <c r="BA939" s="1645"/>
      <c r="BB939" s="1645"/>
      <c r="BC939" s="1645"/>
      <c r="BD939" s="1645"/>
      <c r="BE939" s="1645"/>
      <c r="BF939" s="1645"/>
      <c r="BG939" s="1645"/>
      <c r="BH939" s="1645"/>
      <c r="BI939" s="1645"/>
      <c r="BJ939" s="1645"/>
      <c r="BK939" s="1645"/>
      <c r="BL939" s="1645"/>
      <c r="BM939" s="1645"/>
      <c r="BN939" s="1645"/>
      <c r="BO939" s="1645"/>
      <c r="BP939" s="1645"/>
      <c r="BQ939" s="1645"/>
      <c r="BR939" s="1645"/>
      <c r="BS939" s="1645"/>
      <c r="BT939" s="1645"/>
      <c r="BU939" s="1645"/>
      <c r="BV939" s="1645"/>
      <c r="BW939" s="1645"/>
      <c r="BX939" s="1645"/>
      <c r="BY939" s="1645"/>
      <c r="BZ939" s="1645"/>
      <c r="CA939" s="1645"/>
      <c r="CB939" s="1645"/>
      <c r="CC939" s="1645"/>
      <c r="CD939" s="1645"/>
      <c r="CE939" s="1645"/>
      <c r="CF939" s="1325"/>
    </row>
    <row customHeight="1" ht="5.25" hidden="1">
      <c r="A940" s="1802"/>
      <c r="B940" s="1645"/>
      <c r="C940" s="1645"/>
      <c r="D940" s="2589"/>
      <c r="E940" s="1052"/>
      <c r="F940" s="1053"/>
      <c r="G940" s="1053"/>
      <c r="H940" s="1054"/>
      <c r="I940" s="1054"/>
      <c r="J940" s="1054"/>
      <c r="K940" s="1054"/>
      <c r="L940" s="1054"/>
      <c r="M940" s="1054"/>
      <c r="N940" s="1054"/>
      <c r="O940" s="1054"/>
      <c r="P940" s="1054"/>
      <c r="Q940" s="1054"/>
      <c r="R940" s="955"/>
      <c r="S940" s="1055"/>
      <c r="T940" s="727"/>
      <c r="U940" s="2383"/>
      <c r="V940" s="2383"/>
      <c r="W940" s="1645"/>
      <c r="X940" s="1645"/>
      <c r="Y940" s="1645"/>
      <c r="Z940" s="1645"/>
      <c r="AA940" s="1645"/>
      <c r="AB940" s="1645"/>
      <c r="AC940" s="1046"/>
      <c r="AD940" s="1047"/>
      <c r="AE940" s="1645"/>
      <c r="AF940" s="1645"/>
      <c r="AG940" s="1645"/>
      <c r="AH940" s="1645"/>
      <c r="AI940" s="1645"/>
      <c r="AJ940" s="1645"/>
      <c r="AK940" s="1645"/>
      <c r="AL940" s="1645"/>
      <c r="AM940" s="1645"/>
      <c r="AN940" s="1645"/>
      <c r="AO940" s="1645"/>
      <c r="AP940" s="1645"/>
      <c r="AQ940" s="1645"/>
      <c r="AR940" s="1645"/>
      <c r="AS940" s="1645"/>
      <c r="AT940" s="1645"/>
      <c r="AU940" s="1645"/>
      <c r="AV940" s="1645"/>
      <c r="AW940" s="1645"/>
      <c r="AX940" s="1645"/>
      <c r="AY940" s="1645"/>
      <c r="AZ940" s="1645"/>
      <c r="BA940" s="1645"/>
      <c r="BB940" s="1645"/>
      <c r="BC940" s="1645"/>
      <c r="BD940" s="1645"/>
      <c r="BE940" s="1645"/>
      <c r="BF940" s="1645"/>
      <c r="BG940" s="1645"/>
      <c r="BH940" s="1645"/>
      <c r="BI940" s="1645"/>
      <c r="BJ940" s="1645"/>
      <c r="BK940" s="1645"/>
      <c r="BL940" s="1645"/>
      <c r="BM940" s="1645"/>
      <c r="BN940" s="1645"/>
      <c r="BO940" s="1645"/>
      <c r="BP940" s="1645"/>
      <c r="BQ940" s="1645"/>
      <c r="BR940" s="1645"/>
      <c r="BS940" s="1645"/>
      <c r="BT940" s="1645"/>
      <c r="BU940" s="1645"/>
      <c r="BV940" s="1645"/>
      <c r="BW940" s="1645"/>
      <c r="BX940" s="1645"/>
      <c r="BY940" s="1645"/>
      <c r="BZ940" s="1645"/>
      <c r="CA940" s="1645"/>
      <c r="CB940" s="1645"/>
      <c r="CC940" s="1645"/>
      <c r="CD940" s="1645"/>
      <c r="CE940" s="1645"/>
      <c r="CF940" s="1325"/>
    </row>
    <row customHeight="1" ht="15" hidden="1">
      <c r="A941" s="632" t="s">
        <v>434</v>
      </c>
      <c r="B941" s="633"/>
      <c r="C941" s="633" t="s">
        <v>22</v>
      </c>
      <c r="D941" s="2587" t="s">
        <v>1190</v>
      </c>
      <c r="E941" s="2386" t="s">
        <v>196</v>
      </c>
      <c r="F941" s="2387"/>
      <c r="G941" s="2388"/>
      <c r="H941" s="2392" t="str">
        <f>IF(A941="","",INDEX(DIFFERENTIATION_UNMERGE_VD,MATCH(A941,DIFFERENTIATION_ID_DIFF,0)))</f>
        <v>Производство тепловой энергии. Некомбинированная выработка</v>
      </c>
      <c r="I941" s="2392"/>
      <c r="J941" s="2392"/>
      <c r="K941" s="2392"/>
      <c r="L941" s="2392"/>
      <c r="M941" s="2392"/>
      <c r="N941" s="2392"/>
      <c r="O941" s="2392"/>
      <c r="P941" s="2392"/>
      <c r="Q941" s="2392"/>
      <c r="R941" s="2392"/>
      <c r="S941" s="728"/>
      <c r="T941" s="725"/>
      <c r="U941" s="634"/>
      <c r="V941" s="634"/>
      <c r="W941" s="635"/>
      <c r="X941" s="635"/>
      <c r="Y941" s="635"/>
      <c r="Z941" s="635"/>
      <c r="AA941" s="636"/>
      <c r="AB941" s="637"/>
      <c r="AC941" s="2384"/>
      <c r="AD941" s="638"/>
      <c r="AE941" s="639" t="s">
        <v>22</v>
      </c>
      <c r="AF941" s="639"/>
      <c r="AG941" s="640" t="s">
        <v>1082</v>
      </c>
      <c r="AH941" s="641">
        <v>3</v>
      </c>
      <c r="AI941" s="634"/>
      <c r="AJ941" s="634"/>
      <c r="AK941" s="634"/>
      <c r="AL941" s="634"/>
      <c r="AM941" s="634"/>
      <c r="AN941" s="634"/>
      <c r="AO941" s="634"/>
      <c r="AP941" s="634"/>
      <c r="AQ941" s="634"/>
      <c r="AR941" s="634"/>
      <c r="AS941" s="634"/>
      <c r="AT941" s="634"/>
      <c r="AU941" s="634"/>
      <c r="AV941" s="634"/>
      <c r="AW941" s="634"/>
      <c r="AX941" s="634"/>
      <c r="AY941" s="634"/>
      <c r="AZ941" s="634"/>
      <c r="BA941" s="634"/>
      <c r="BB941" s="634"/>
      <c r="BC941" s="634"/>
      <c r="BD941" s="634"/>
      <c r="BE941" s="634"/>
      <c r="BF941" s="634"/>
      <c r="BG941" s="634"/>
      <c r="BH941" s="634"/>
      <c r="BI941" s="634"/>
      <c r="BJ941" s="634"/>
      <c r="BK941" s="634"/>
      <c r="BL941" s="634"/>
      <c r="BM941" s="634"/>
      <c r="BN941" s="634"/>
      <c r="BO941" s="634"/>
      <c r="BP941" s="634"/>
      <c r="BQ941" s="634"/>
      <c r="BR941" s="634"/>
      <c r="BS941" s="634"/>
      <c r="BT941" s="634"/>
      <c r="BU941" s="634"/>
      <c r="BV941" s="635"/>
      <c r="BW941" s="635"/>
      <c r="BX941" s="635"/>
      <c r="BY941" s="635"/>
      <c r="BZ941" s="635"/>
      <c r="CA941" s="635"/>
      <c r="CB941" s="635"/>
      <c r="CC941" s="635"/>
      <c r="CD941" s="635"/>
      <c r="CE941" s="635"/>
      <c r="CF941" s="1859"/>
    </row>
    <row customHeight="1" ht="15" hidden="1">
      <c r="A942" s="632"/>
      <c r="B942" s="633"/>
      <c r="C942" s="633"/>
      <c r="D942" s="2588"/>
      <c r="E942" s="2386" t="s">
        <v>1037</v>
      </c>
      <c r="F942" s="2387"/>
      <c r="G942" s="2388"/>
      <c r="H942" s="2392" t="str">
        <f>IF(A941="","",INDEX(DIFFERENTIATION_UNMERGE_AREA,MATCH(A941,DIFFERENTIATION_ID_DIFF,0)))</f>
        <v>Территория 9</v>
      </c>
      <c r="I942" s="2392"/>
      <c r="J942" s="2392"/>
      <c r="K942" s="2392"/>
      <c r="L942" s="2392"/>
      <c r="M942" s="2392"/>
      <c r="N942" s="2392"/>
      <c r="O942" s="2392"/>
      <c r="P942" s="2392"/>
      <c r="Q942" s="2392"/>
      <c r="R942" s="2392"/>
      <c r="S942" s="728"/>
      <c r="T942" s="725"/>
      <c r="U942" s="634"/>
      <c r="V942" s="634"/>
      <c r="W942" s="635"/>
      <c r="X942" s="635"/>
      <c r="Y942" s="635"/>
      <c r="Z942" s="635"/>
      <c r="AA942" s="636"/>
      <c r="AB942" s="637"/>
      <c r="AC942" s="2384"/>
      <c r="AD942" s="638"/>
      <c r="AE942" s="639"/>
      <c r="AF942" s="639"/>
      <c r="AG942" s="640"/>
      <c r="AH942" s="641"/>
      <c r="AI942" s="634"/>
      <c r="AJ942" s="634"/>
      <c r="AK942" s="634"/>
      <c r="AL942" s="634"/>
      <c r="AM942" s="634"/>
      <c r="AN942" s="634"/>
      <c r="AO942" s="634"/>
      <c r="AP942" s="634"/>
      <c r="AQ942" s="634"/>
      <c r="AR942" s="634"/>
      <c r="AS942" s="634"/>
      <c r="AT942" s="634"/>
      <c r="AU942" s="634"/>
      <c r="AV942" s="634"/>
      <c r="AW942" s="634"/>
      <c r="AX942" s="634"/>
      <c r="AY942" s="634"/>
      <c r="AZ942" s="634"/>
      <c r="BA942" s="634"/>
      <c r="BB942" s="634"/>
      <c r="BC942" s="634"/>
      <c r="BD942" s="634"/>
      <c r="BE942" s="634"/>
      <c r="BF942" s="634"/>
      <c r="BG942" s="634"/>
      <c r="BH942" s="634"/>
      <c r="BI942" s="634"/>
      <c r="BJ942" s="634"/>
      <c r="BK942" s="634"/>
      <c r="BL942" s="634"/>
      <c r="BM942" s="634"/>
      <c r="BN942" s="634"/>
      <c r="BO942" s="634"/>
      <c r="BP942" s="634"/>
      <c r="BQ942" s="634"/>
      <c r="BR942" s="634"/>
      <c r="BS942" s="634"/>
      <c r="BT942" s="634"/>
      <c r="BU942" s="634"/>
      <c r="BV942" s="635"/>
      <c r="BW942" s="635"/>
      <c r="BX942" s="635"/>
      <c r="BY942" s="635"/>
      <c r="BZ942" s="635"/>
      <c r="CA942" s="635"/>
      <c r="CB942" s="635"/>
      <c r="CC942" s="635"/>
      <c r="CD942" s="635"/>
      <c r="CE942" s="635"/>
      <c r="CF942" s="1859"/>
    </row>
    <row customHeight="1" ht="15" hidden="1">
      <c r="A943" s="632"/>
      <c r="B943" s="633"/>
      <c r="C943" s="633"/>
      <c r="D943" s="2588"/>
      <c r="E943" s="2386" t="s">
        <v>1038</v>
      </c>
      <c r="F943" s="2387"/>
      <c r="G943" s="2388"/>
      <c r="H943" s="2392" t="str">
        <f>IF(A941="","",INDEX(DIFFERENTIATION_UNMERGE_SYSTEM,MATCH(A941,DIFFERENTIATION_ID_DIFF,0)))</f>
        <v>с. Кротовка (больница) , ул. Мичуринская, 2А, котельная № 6-21</v>
      </c>
      <c r="I943" s="2392"/>
      <c r="J943" s="2392"/>
      <c r="K943" s="2392"/>
      <c r="L943" s="2392"/>
      <c r="M943" s="2392"/>
      <c r="N943" s="2392"/>
      <c r="O943" s="2392"/>
      <c r="P943" s="2392"/>
      <c r="Q943" s="2392"/>
      <c r="R943" s="2392"/>
      <c r="S943" s="728"/>
      <c r="T943" s="725"/>
      <c r="U943" s="634"/>
      <c r="V943" s="634"/>
      <c r="W943" s="635"/>
      <c r="X943" s="635"/>
      <c r="Y943" s="635"/>
      <c r="Z943" s="635"/>
      <c r="AA943" s="636"/>
      <c r="AB943" s="637"/>
      <c r="AC943" s="2384"/>
      <c r="AD943" s="638"/>
      <c r="AE943" s="639"/>
      <c r="AF943" s="639"/>
      <c r="AG943" s="640"/>
      <c r="AH943" s="641"/>
      <c r="AI943" s="634"/>
      <c r="AJ943" s="634"/>
      <c r="AK943" s="634"/>
      <c r="AL943" s="634"/>
      <c r="AM943" s="634"/>
      <c r="AN943" s="634"/>
      <c r="AO943" s="634"/>
      <c r="AP943" s="634"/>
      <c r="AQ943" s="634"/>
      <c r="AR943" s="634"/>
      <c r="AS943" s="634"/>
      <c r="AT943" s="634"/>
      <c r="AU943" s="634"/>
      <c r="AV943" s="634"/>
      <c r="AW943" s="634"/>
      <c r="AX943" s="634"/>
      <c r="AY943" s="634"/>
      <c r="AZ943" s="634"/>
      <c r="BA943" s="634"/>
      <c r="BB943" s="634"/>
      <c r="BC943" s="634"/>
      <c r="BD943" s="634"/>
      <c r="BE943" s="634"/>
      <c r="BF943" s="634"/>
      <c r="BG943" s="634"/>
      <c r="BH943" s="634"/>
      <c r="BI943" s="634"/>
      <c r="BJ943" s="634"/>
      <c r="BK943" s="634"/>
      <c r="BL943" s="634"/>
      <c r="BM943" s="634"/>
      <c r="BN943" s="634"/>
      <c r="BO943" s="634"/>
      <c r="BP943" s="634"/>
      <c r="BQ943" s="634"/>
      <c r="BR943" s="634"/>
      <c r="BS943" s="634"/>
      <c r="BT943" s="634"/>
      <c r="BU943" s="634"/>
      <c r="BV943" s="635"/>
      <c r="BW943" s="635"/>
      <c r="BX943" s="635"/>
      <c r="BY943" s="635"/>
      <c r="BZ943" s="635"/>
      <c r="CA943" s="635"/>
      <c r="CB943" s="635"/>
      <c r="CC943" s="635"/>
      <c r="CD943" s="635"/>
      <c r="CE943" s="635"/>
      <c r="CF943" s="1859"/>
    </row>
    <row customHeight="1" ht="24.75" hidden="1">
      <c r="A944" s="1815"/>
      <c r="B944" s="1169"/>
      <c r="C944" s="421"/>
      <c r="D944" s="2588"/>
      <c r="E944" s="2385" t="s">
        <v>1083</v>
      </c>
      <c r="F944" s="2385"/>
      <c r="G944" s="2385"/>
      <c r="H944" s="2385"/>
      <c r="I944" s="2385"/>
      <c r="J944" s="2385"/>
      <c r="K944" s="2385"/>
      <c r="L944" s="2385"/>
      <c r="M944" s="2385"/>
      <c r="N944" s="2385"/>
      <c r="O944" s="2385"/>
      <c r="P944" s="2385"/>
      <c r="Q944" s="567">
        <f>SUMIF(T945:T946,"i",Q945:Q946)</f>
        <v>0</v>
      </c>
      <c r="R944" s="1026"/>
      <c r="S944" s="1807" t="s">
        <v>1084</v>
      </c>
      <c r="T944" s="726" t="s">
        <v>1085</v>
      </c>
      <c r="U944" s="2383">
        <v>1</v>
      </c>
      <c r="V944" s="2383" t="s">
        <v>1048</v>
      </c>
      <c r="W944" s="1169"/>
      <c r="X944" s="1169"/>
      <c r="Y944" s="1169"/>
      <c r="Z944" s="1169"/>
      <c r="AA944" s="1645"/>
      <c r="AB944" s="1169"/>
      <c r="AC944" s="2384"/>
      <c r="AD944" s="638"/>
      <c r="AE944" s="1169"/>
      <c r="AF944" s="1169"/>
      <c r="AG944" s="1645"/>
      <c r="AH944" s="1645"/>
      <c r="AI944" s="1645"/>
      <c r="AJ944" s="1645"/>
      <c r="AK944" s="1645"/>
      <c r="AL944" s="1645"/>
      <c r="AM944" s="1645"/>
      <c r="AN944" s="1645"/>
      <c r="AO944" s="1645"/>
      <c r="AP944" s="1645"/>
      <c r="AQ944" s="1645"/>
      <c r="AR944" s="1645"/>
      <c r="AS944" s="1645"/>
      <c r="AT944" s="1645"/>
      <c r="AU944" s="1645"/>
      <c r="AV944" s="1645"/>
      <c r="AW944" s="1645"/>
      <c r="AX944" s="1645"/>
      <c r="AY944" s="1645"/>
      <c r="AZ944" s="1645"/>
      <c r="BA944" s="1645"/>
      <c r="BB944" s="1645"/>
      <c r="BC944" s="1645"/>
      <c r="BD944" s="1645"/>
      <c r="BE944" s="1645"/>
      <c r="BF944" s="1645"/>
      <c r="BG944" s="1645"/>
      <c r="BH944" s="1645"/>
      <c r="BI944" s="1645"/>
      <c r="BJ944" s="1645"/>
      <c r="BK944" s="1645"/>
      <c r="BL944" s="1645"/>
      <c r="BM944" s="1645"/>
      <c r="BN944" s="1645"/>
      <c r="BO944" s="1645"/>
      <c r="BP944" s="1645"/>
      <c r="BQ944" s="1645"/>
      <c r="BR944" s="1645"/>
      <c r="BS944" s="1645"/>
      <c r="BT944" s="1645"/>
      <c r="BU944" s="1645"/>
      <c r="BV944" s="1169"/>
      <c r="BW944" s="1169"/>
      <c r="BX944" s="1169"/>
      <c r="BY944" s="1169"/>
      <c r="BZ944" s="1169"/>
      <c r="CA944" s="1169"/>
      <c r="CB944" s="1169"/>
      <c r="CC944" s="1169"/>
      <c r="CD944" s="1169"/>
      <c r="CE944" s="1169"/>
      <c r="CF944" s="1859"/>
    </row>
    <row customHeight="1" ht="11.25" hidden="1">
      <c r="A945" s="1802"/>
      <c r="B945" s="1645"/>
      <c r="C945" s="1645"/>
      <c r="D945" s="2588"/>
      <c r="E945" s="644"/>
      <c r="F945" s="644">
        <v>0</v>
      </c>
      <c r="G945" s="644"/>
      <c r="H945" s="644"/>
      <c r="I945" s="644"/>
      <c r="J945" s="644"/>
      <c r="K945" s="644"/>
      <c r="L945" s="644"/>
      <c r="M945" s="644"/>
      <c r="N945" s="644"/>
      <c r="O945" s="644"/>
      <c r="P945" s="644"/>
      <c r="Q945" s="644"/>
      <c r="R945" s="644"/>
      <c r="S945" s="645"/>
      <c r="T945" s="727"/>
      <c r="U945" s="2383"/>
      <c r="V945" s="2383"/>
      <c r="W945" s="1645"/>
      <c r="X945" s="1645"/>
      <c r="Y945" s="1645"/>
      <c r="Z945" s="1645"/>
      <c r="AA945" s="1645"/>
      <c r="AB945" s="1169"/>
      <c r="AC945" s="2384"/>
      <c r="AD945" s="638"/>
      <c r="AE945" s="1169"/>
      <c r="AF945" s="1169"/>
      <c r="AG945" s="1645"/>
      <c r="AH945" s="1645"/>
      <c r="AI945" s="1645"/>
      <c r="AJ945" s="1645"/>
      <c r="AK945" s="1645"/>
      <c r="AL945" s="1645"/>
      <c r="AM945" s="1645"/>
      <c r="AN945" s="1645"/>
      <c r="AO945" s="1645"/>
      <c r="AP945" s="1645"/>
      <c r="AQ945" s="1645"/>
      <c r="AR945" s="1645"/>
      <c r="AS945" s="1645"/>
      <c r="AT945" s="1645"/>
      <c r="AU945" s="1645"/>
      <c r="AV945" s="1645"/>
      <c r="AW945" s="1645"/>
      <c r="AX945" s="1645"/>
      <c r="AY945" s="1645"/>
      <c r="AZ945" s="1645"/>
      <c r="BA945" s="1645"/>
      <c r="BB945" s="1645"/>
      <c r="BC945" s="1645"/>
      <c r="BD945" s="1645"/>
      <c r="BE945" s="1645"/>
      <c r="BF945" s="1645"/>
      <c r="BG945" s="1645"/>
      <c r="BH945" s="1645"/>
      <c r="BI945" s="1645"/>
      <c r="BJ945" s="1645"/>
      <c r="BK945" s="1645"/>
      <c r="BL945" s="1645"/>
      <c r="BM945" s="1645"/>
      <c r="BN945" s="1645"/>
      <c r="BO945" s="1645"/>
      <c r="BP945" s="1645"/>
      <c r="BQ945" s="1645"/>
      <c r="BR945" s="1645"/>
      <c r="BS945" s="1645"/>
      <c r="BT945" s="1645"/>
      <c r="BU945" s="1645"/>
      <c r="BV945" s="1645"/>
      <c r="BW945" s="1645"/>
      <c r="BX945" s="1645"/>
      <c r="BY945" s="1645"/>
      <c r="BZ945" s="1645"/>
      <c r="CA945" s="1645"/>
      <c r="CB945" s="1645"/>
      <c r="CC945" s="1645"/>
      <c r="CD945" s="1645"/>
      <c r="CE945" s="1645"/>
      <c r="CF945" s="1859"/>
    </row>
    <row customHeight="1" ht="11.25" hidden="1">
      <c r="A946" s="1815"/>
      <c r="B946" s="1169"/>
      <c r="C946" s="421"/>
      <c r="D946" s="2588"/>
      <c r="E946" s="658" t="s">
        <v>22</v>
      </c>
      <c r="F946" s="1177" t="s">
        <v>22</v>
      </c>
      <c r="G946" s="1177" t="s">
        <v>1088</v>
      </c>
      <c r="H946" s="660" t="s">
        <v>22</v>
      </c>
      <c r="I946" s="660"/>
      <c r="J946" s="660"/>
      <c r="K946" s="660"/>
      <c r="L946" s="660"/>
      <c r="M946" s="660"/>
      <c r="N946" s="660"/>
      <c r="O946" s="660"/>
      <c r="P946" s="660"/>
      <c r="Q946" s="660"/>
      <c r="R946" s="661"/>
      <c r="S946" s="662"/>
      <c r="T946" s="727"/>
      <c r="U946" s="2383"/>
      <c r="V946" s="2383"/>
      <c r="W946" s="1169"/>
      <c r="X946" s="1169"/>
      <c r="Y946" s="1169"/>
      <c r="Z946" s="1169"/>
      <c r="AA946" s="1645"/>
      <c r="AB946" s="1169"/>
      <c r="AC946" s="2384"/>
      <c r="AD946" s="638"/>
      <c r="AE946" s="1169"/>
      <c r="AF946" s="1169"/>
      <c r="AG946" s="1645"/>
      <c r="AH946" s="1645"/>
      <c r="AI946" s="1645"/>
      <c r="AJ946" s="1645"/>
      <c r="AK946" s="1645"/>
      <c r="AL946" s="1645"/>
      <c r="AM946" s="1645"/>
      <c r="AN946" s="1645"/>
      <c r="AO946" s="1645"/>
      <c r="AP946" s="1645"/>
      <c r="AQ946" s="1645"/>
      <c r="AR946" s="1645"/>
      <c r="AS946" s="1645"/>
      <c r="AT946" s="1645"/>
      <c r="AU946" s="1645"/>
      <c r="AV946" s="1645"/>
      <c r="AW946" s="1645"/>
      <c r="AX946" s="1645"/>
      <c r="AY946" s="1645"/>
      <c r="AZ946" s="1645"/>
      <c r="BA946" s="1645"/>
      <c r="BB946" s="1645"/>
      <c r="BC946" s="1645"/>
      <c r="BD946" s="1645"/>
      <c r="BE946" s="1645"/>
      <c r="BF946" s="1645"/>
      <c r="BG946" s="1645"/>
      <c r="BH946" s="1645"/>
      <c r="BI946" s="1645"/>
      <c r="BJ946" s="1645"/>
      <c r="BK946" s="1645"/>
      <c r="BL946" s="1645"/>
      <c r="BM946" s="1645"/>
      <c r="BN946" s="1645"/>
      <c r="BO946" s="1645"/>
      <c r="BP946" s="1645"/>
      <c r="BQ946" s="1645"/>
      <c r="BR946" s="1645"/>
      <c r="BS946" s="1645"/>
      <c r="BT946" s="1645"/>
      <c r="BU946" s="1645"/>
      <c r="BV946" s="1169"/>
      <c r="BW946" s="1169"/>
      <c r="BX946" s="1169"/>
      <c r="BY946" s="1169"/>
      <c r="BZ946" s="1169"/>
      <c r="CA946" s="1169"/>
      <c r="CB946" s="1169"/>
      <c r="CC946" s="1169"/>
      <c r="CD946" s="1169"/>
      <c r="CE946" s="1169"/>
      <c r="CF946" s="1859"/>
    </row>
    <row customHeight="1" ht="5.25" hidden="1">
      <c r="A947" s="1802"/>
      <c r="B947" s="1645"/>
      <c r="C947" s="1645"/>
      <c r="D947" s="2588"/>
      <c r="E947" s="1048"/>
      <c r="F947" s="1048"/>
      <c r="G947" s="1048"/>
      <c r="H947" s="1048"/>
      <c r="I947" s="1048"/>
      <c r="J947" s="1048"/>
      <c r="K947" s="1048"/>
      <c r="L947" s="1048"/>
      <c r="M947" s="1048"/>
      <c r="N947" s="1048"/>
      <c r="O947" s="1048"/>
      <c r="P947" s="1048"/>
      <c r="Q947" s="1049"/>
      <c r="R947" s="1050"/>
      <c r="S947" s="1051"/>
      <c r="T947" s="726" t="s">
        <v>1085</v>
      </c>
      <c r="U947" s="2383">
        <v>1</v>
      </c>
      <c r="V947" s="2383" t="s">
        <v>1048</v>
      </c>
      <c r="W947" s="1645"/>
      <c r="X947" s="1645"/>
      <c r="Y947" s="1645"/>
      <c r="Z947" s="1645"/>
      <c r="AA947" s="1645"/>
      <c r="AB947" s="1645"/>
      <c r="AC947" s="1046"/>
      <c r="AD947" s="1047"/>
      <c r="AE947" s="1645"/>
      <c r="AF947" s="1645"/>
      <c r="AG947" s="1645"/>
      <c r="AH947" s="1645"/>
      <c r="AI947" s="1645"/>
      <c r="AJ947" s="1645"/>
      <c r="AK947" s="1645"/>
      <c r="AL947" s="1645"/>
      <c r="AM947" s="1645"/>
      <c r="AN947" s="1645"/>
      <c r="AO947" s="1645"/>
      <c r="AP947" s="1645"/>
      <c r="AQ947" s="1645"/>
      <c r="AR947" s="1645"/>
      <c r="AS947" s="1645"/>
      <c r="AT947" s="1645"/>
      <c r="AU947" s="1645"/>
      <c r="AV947" s="1645"/>
      <c r="AW947" s="1645"/>
      <c r="AX947" s="1645"/>
      <c r="AY947" s="1645"/>
      <c r="AZ947" s="1645"/>
      <c r="BA947" s="1645"/>
      <c r="BB947" s="1645"/>
      <c r="BC947" s="1645"/>
      <c r="BD947" s="1645"/>
      <c r="BE947" s="1645"/>
      <c r="BF947" s="1645"/>
      <c r="BG947" s="1645"/>
      <c r="BH947" s="1645"/>
      <c r="BI947" s="1645"/>
      <c r="BJ947" s="1645"/>
      <c r="BK947" s="1645"/>
      <c r="BL947" s="1645"/>
      <c r="BM947" s="1645"/>
      <c r="BN947" s="1645"/>
      <c r="BO947" s="1645"/>
      <c r="BP947" s="1645"/>
      <c r="BQ947" s="1645"/>
      <c r="BR947" s="1645"/>
      <c r="BS947" s="1645"/>
      <c r="BT947" s="1645"/>
      <c r="BU947" s="1645"/>
      <c r="BV947" s="1645"/>
      <c r="BW947" s="1645"/>
      <c r="BX947" s="1645"/>
      <c r="BY947" s="1645"/>
      <c r="BZ947" s="1645"/>
      <c r="CA947" s="1645"/>
      <c r="CB947" s="1645"/>
      <c r="CC947" s="1645"/>
      <c r="CD947" s="1645"/>
      <c r="CE947" s="1645"/>
      <c r="CF947" s="1325"/>
    </row>
    <row customHeight="1" ht="5.25" hidden="1">
      <c r="A948" s="1802"/>
      <c r="B948" s="1645"/>
      <c r="C948" s="1645"/>
      <c r="D948" s="2588"/>
      <c r="E948" s="644"/>
      <c r="F948" s="644"/>
      <c r="G948" s="644"/>
      <c r="H948" s="644"/>
      <c r="I948" s="644"/>
      <c r="J948" s="644"/>
      <c r="K948" s="644"/>
      <c r="L948" s="644"/>
      <c r="M948" s="644"/>
      <c r="N948" s="644"/>
      <c r="O948" s="644"/>
      <c r="P948" s="644"/>
      <c r="Q948" s="644"/>
      <c r="R948" s="644"/>
      <c r="S948" s="645"/>
      <c r="T948" s="727"/>
      <c r="U948" s="2383"/>
      <c r="V948" s="2383"/>
      <c r="W948" s="1645"/>
      <c r="X948" s="1645"/>
      <c r="Y948" s="1645"/>
      <c r="Z948" s="1645"/>
      <c r="AA948" s="1645"/>
      <c r="AB948" s="1645"/>
      <c r="AC948" s="1046"/>
      <c r="AD948" s="1047"/>
      <c r="AE948" s="1645"/>
      <c r="AF948" s="1645"/>
      <c r="AG948" s="1645"/>
      <c r="AH948" s="1645"/>
      <c r="AI948" s="1645"/>
      <c r="AJ948" s="1645"/>
      <c r="AK948" s="1645"/>
      <c r="AL948" s="1645"/>
      <c r="AM948" s="1645"/>
      <c r="AN948" s="1645"/>
      <c r="AO948" s="1645"/>
      <c r="AP948" s="1645"/>
      <c r="AQ948" s="1645"/>
      <c r="AR948" s="1645"/>
      <c r="AS948" s="1645"/>
      <c r="AT948" s="1645"/>
      <c r="AU948" s="1645"/>
      <c r="AV948" s="1645"/>
      <c r="AW948" s="1645"/>
      <c r="AX948" s="1645"/>
      <c r="AY948" s="1645"/>
      <c r="AZ948" s="1645"/>
      <c r="BA948" s="1645"/>
      <c r="BB948" s="1645"/>
      <c r="BC948" s="1645"/>
      <c r="BD948" s="1645"/>
      <c r="BE948" s="1645"/>
      <c r="BF948" s="1645"/>
      <c r="BG948" s="1645"/>
      <c r="BH948" s="1645"/>
      <c r="BI948" s="1645"/>
      <c r="BJ948" s="1645"/>
      <c r="BK948" s="1645"/>
      <c r="BL948" s="1645"/>
      <c r="BM948" s="1645"/>
      <c r="BN948" s="1645"/>
      <c r="BO948" s="1645"/>
      <c r="BP948" s="1645"/>
      <c r="BQ948" s="1645"/>
      <c r="BR948" s="1645"/>
      <c r="BS948" s="1645"/>
      <c r="BT948" s="1645"/>
      <c r="BU948" s="1645"/>
      <c r="BV948" s="1645"/>
      <c r="BW948" s="1645"/>
      <c r="BX948" s="1645"/>
      <c r="BY948" s="1645"/>
      <c r="BZ948" s="1645"/>
      <c r="CA948" s="1645"/>
      <c r="CB948" s="1645"/>
      <c r="CC948" s="1645"/>
      <c r="CD948" s="1645"/>
      <c r="CE948" s="1645"/>
      <c r="CF948" s="1325"/>
    </row>
    <row customHeight="1" ht="5.25" hidden="1">
      <c r="A949" s="1802"/>
      <c r="B949" s="1645"/>
      <c r="C949" s="1645"/>
      <c r="D949" s="2589"/>
      <c r="E949" s="1052"/>
      <c r="F949" s="1053"/>
      <c r="G949" s="1053"/>
      <c r="H949" s="1054"/>
      <c r="I949" s="1054"/>
      <c r="J949" s="1054"/>
      <c r="K949" s="1054"/>
      <c r="L949" s="1054"/>
      <c r="M949" s="1054"/>
      <c r="N949" s="1054"/>
      <c r="O949" s="1054"/>
      <c r="P949" s="1054"/>
      <c r="Q949" s="1054"/>
      <c r="R949" s="955"/>
      <c r="S949" s="1055"/>
      <c r="T949" s="727"/>
      <c r="U949" s="2383"/>
      <c r="V949" s="2383"/>
      <c r="W949" s="1645"/>
      <c r="X949" s="1645"/>
      <c r="Y949" s="1645"/>
      <c r="Z949" s="1645"/>
      <c r="AA949" s="1645"/>
      <c r="AB949" s="1645"/>
      <c r="AC949" s="1046"/>
      <c r="AD949" s="1047"/>
      <c r="AE949" s="1645"/>
      <c r="AF949" s="1645"/>
      <c r="AG949" s="1645"/>
      <c r="AH949" s="1645"/>
      <c r="AI949" s="1645"/>
      <c r="AJ949" s="1645"/>
      <c r="AK949" s="1645"/>
      <c r="AL949" s="1645"/>
      <c r="AM949" s="1645"/>
      <c r="AN949" s="1645"/>
      <c r="AO949" s="1645"/>
      <c r="AP949" s="1645"/>
      <c r="AQ949" s="1645"/>
      <c r="AR949" s="1645"/>
      <c r="AS949" s="1645"/>
      <c r="AT949" s="1645"/>
      <c r="AU949" s="1645"/>
      <c r="AV949" s="1645"/>
      <c r="AW949" s="1645"/>
      <c r="AX949" s="1645"/>
      <c r="AY949" s="1645"/>
      <c r="AZ949" s="1645"/>
      <c r="BA949" s="1645"/>
      <c r="BB949" s="1645"/>
      <c r="BC949" s="1645"/>
      <c r="BD949" s="1645"/>
      <c r="BE949" s="1645"/>
      <c r="BF949" s="1645"/>
      <c r="BG949" s="1645"/>
      <c r="BH949" s="1645"/>
      <c r="BI949" s="1645"/>
      <c r="BJ949" s="1645"/>
      <c r="BK949" s="1645"/>
      <c r="BL949" s="1645"/>
      <c r="BM949" s="1645"/>
      <c r="BN949" s="1645"/>
      <c r="BO949" s="1645"/>
      <c r="BP949" s="1645"/>
      <c r="BQ949" s="1645"/>
      <c r="BR949" s="1645"/>
      <c r="BS949" s="1645"/>
      <c r="BT949" s="1645"/>
      <c r="BU949" s="1645"/>
      <c r="BV949" s="1645"/>
      <c r="BW949" s="1645"/>
      <c r="BX949" s="1645"/>
      <c r="BY949" s="1645"/>
      <c r="BZ949" s="1645"/>
      <c r="CA949" s="1645"/>
      <c r="CB949" s="1645"/>
      <c r="CC949" s="1645"/>
      <c r="CD949" s="1645"/>
      <c r="CE949" s="1645"/>
      <c r="CF949" s="1325"/>
    </row>
    <row customHeight="1" ht="15" hidden="1">
      <c r="A950" s="632" t="s">
        <v>436</v>
      </c>
      <c r="B950" s="633"/>
      <c r="C950" s="633" t="s">
        <v>22</v>
      </c>
      <c r="D950" s="2587" t="s">
        <v>1191</v>
      </c>
      <c r="E950" s="2386" t="s">
        <v>196</v>
      </c>
      <c r="F950" s="2387"/>
      <c r="G950" s="2388"/>
      <c r="H950" s="2392" t="str">
        <f>IF(A950="","",INDEX(DIFFERENTIATION_UNMERGE_VD,MATCH(A950,DIFFERENTIATION_ID_DIFF,0)))</f>
        <v>Производство тепловой энергии. Некомбинированная выработка</v>
      </c>
      <c r="I950" s="2392"/>
      <c r="J950" s="2392"/>
      <c r="K950" s="2392"/>
      <c r="L950" s="2392"/>
      <c r="M950" s="2392"/>
      <c r="N950" s="2392"/>
      <c r="O950" s="2392"/>
      <c r="P950" s="2392"/>
      <c r="Q950" s="2392"/>
      <c r="R950" s="2392"/>
      <c r="S950" s="728"/>
      <c r="T950" s="725"/>
      <c r="U950" s="634"/>
      <c r="V950" s="634"/>
      <c r="W950" s="635"/>
      <c r="X950" s="635"/>
      <c r="Y950" s="635"/>
      <c r="Z950" s="635"/>
      <c r="AA950" s="636"/>
      <c r="AB950" s="637"/>
      <c r="AC950" s="2384"/>
      <c r="AD950" s="638"/>
      <c r="AE950" s="639" t="s">
        <v>22</v>
      </c>
      <c r="AF950" s="639"/>
      <c r="AG950" s="640" t="s">
        <v>1082</v>
      </c>
      <c r="AH950" s="641">
        <v>3</v>
      </c>
      <c r="AI950" s="634"/>
      <c r="AJ950" s="634"/>
      <c r="AK950" s="634"/>
      <c r="AL950" s="634"/>
      <c r="AM950" s="634"/>
      <c r="AN950" s="634"/>
      <c r="AO950" s="634"/>
      <c r="AP950" s="634"/>
      <c r="AQ950" s="634"/>
      <c r="AR950" s="634"/>
      <c r="AS950" s="634"/>
      <c r="AT950" s="634"/>
      <c r="AU950" s="634"/>
      <c r="AV950" s="634"/>
      <c r="AW950" s="634"/>
      <c r="AX950" s="634"/>
      <c r="AY950" s="634"/>
      <c r="AZ950" s="634"/>
      <c r="BA950" s="634"/>
      <c r="BB950" s="634"/>
      <c r="BC950" s="634"/>
      <c r="BD950" s="634"/>
      <c r="BE950" s="634"/>
      <c r="BF950" s="634"/>
      <c r="BG950" s="634"/>
      <c r="BH950" s="634"/>
      <c r="BI950" s="634"/>
      <c r="BJ950" s="634"/>
      <c r="BK950" s="634"/>
      <c r="BL950" s="634"/>
      <c r="BM950" s="634"/>
      <c r="BN950" s="634"/>
      <c r="BO950" s="634"/>
      <c r="BP950" s="634"/>
      <c r="BQ950" s="634"/>
      <c r="BR950" s="634"/>
      <c r="BS950" s="634"/>
      <c r="BT950" s="634"/>
      <c r="BU950" s="634"/>
      <c r="BV950" s="635"/>
      <c r="BW950" s="635"/>
      <c r="BX950" s="635"/>
      <c r="BY950" s="635"/>
      <c r="BZ950" s="635"/>
      <c r="CA950" s="635"/>
      <c r="CB950" s="635"/>
      <c r="CC950" s="635"/>
      <c r="CD950" s="635"/>
      <c r="CE950" s="635"/>
      <c r="CF950" s="1859"/>
    </row>
    <row customHeight="1" ht="15" hidden="1">
      <c r="A951" s="632"/>
      <c r="B951" s="633"/>
      <c r="C951" s="633"/>
      <c r="D951" s="2588"/>
      <c r="E951" s="2386" t="s">
        <v>1037</v>
      </c>
      <c r="F951" s="2387"/>
      <c r="G951" s="2388"/>
      <c r="H951" s="2392" t="str">
        <f>IF(A950="","",INDEX(DIFFERENTIATION_UNMERGE_AREA,MATCH(A950,DIFFERENTIATION_ID_DIFF,0)))</f>
        <v>Территория 9</v>
      </c>
      <c r="I951" s="2392"/>
      <c r="J951" s="2392"/>
      <c r="K951" s="2392"/>
      <c r="L951" s="2392"/>
      <c r="M951" s="2392"/>
      <c r="N951" s="2392"/>
      <c r="O951" s="2392"/>
      <c r="P951" s="2392"/>
      <c r="Q951" s="2392"/>
      <c r="R951" s="2392"/>
      <c r="S951" s="728"/>
      <c r="T951" s="725"/>
      <c r="U951" s="634"/>
      <c r="V951" s="634"/>
      <c r="W951" s="635"/>
      <c r="X951" s="635"/>
      <c r="Y951" s="635"/>
      <c r="Z951" s="635"/>
      <c r="AA951" s="636"/>
      <c r="AB951" s="637"/>
      <c r="AC951" s="2384"/>
      <c r="AD951" s="638"/>
      <c r="AE951" s="639"/>
      <c r="AF951" s="639"/>
      <c r="AG951" s="640"/>
      <c r="AH951" s="641"/>
      <c r="AI951" s="634"/>
      <c r="AJ951" s="634"/>
      <c r="AK951" s="634"/>
      <c r="AL951" s="634"/>
      <c r="AM951" s="634"/>
      <c r="AN951" s="634"/>
      <c r="AO951" s="634"/>
      <c r="AP951" s="634"/>
      <c r="AQ951" s="634"/>
      <c r="AR951" s="634"/>
      <c r="AS951" s="634"/>
      <c r="AT951" s="634"/>
      <c r="AU951" s="634"/>
      <c r="AV951" s="634"/>
      <c r="AW951" s="634"/>
      <c r="AX951" s="634"/>
      <c r="AY951" s="634"/>
      <c r="AZ951" s="634"/>
      <c r="BA951" s="634"/>
      <c r="BB951" s="634"/>
      <c r="BC951" s="634"/>
      <c r="BD951" s="634"/>
      <c r="BE951" s="634"/>
      <c r="BF951" s="634"/>
      <c r="BG951" s="634"/>
      <c r="BH951" s="634"/>
      <c r="BI951" s="634"/>
      <c r="BJ951" s="634"/>
      <c r="BK951" s="634"/>
      <c r="BL951" s="634"/>
      <c r="BM951" s="634"/>
      <c r="BN951" s="634"/>
      <c r="BO951" s="634"/>
      <c r="BP951" s="634"/>
      <c r="BQ951" s="634"/>
      <c r="BR951" s="634"/>
      <c r="BS951" s="634"/>
      <c r="BT951" s="634"/>
      <c r="BU951" s="634"/>
      <c r="BV951" s="635"/>
      <c r="BW951" s="635"/>
      <c r="BX951" s="635"/>
      <c r="BY951" s="635"/>
      <c r="BZ951" s="635"/>
      <c r="CA951" s="635"/>
      <c r="CB951" s="635"/>
      <c r="CC951" s="635"/>
      <c r="CD951" s="635"/>
      <c r="CE951" s="635"/>
      <c r="CF951" s="1859"/>
    </row>
    <row customHeight="1" ht="15" hidden="1">
      <c r="A952" s="632"/>
      <c r="B952" s="633"/>
      <c r="C952" s="633"/>
      <c r="D952" s="2588"/>
      <c r="E952" s="2386" t="s">
        <v>1038</v>
      </c>
      <c r="F952" s="2387"/>
      <c r="G952" s="2388"/>
      <c r="H952" s="2392" t="str">
        <f>IF(A950="","",INDEX(DIFFERENTIATION_UNMERGE_SYSTEM,MATCH(A950,DIFFERENTIATION_ID_DIFF,0)))</f>
        <v>с. Александровка, ул. Спортивная, 8, котельная № 6-22</v>
      </c>
      <c r="I952" s="2392"/>
      <c r="J952" s="2392"/>
      <c r="K952" s="2392"/>
      <c r="L952" s="2392"/>
      <c r="M952" s="2392"/>
      <c r="N952" s="2392"/>
      <c r="O952" s="2392"/>
      <c r="P952" s="2392"/>
      <c r="Q952" s="2392"/>
      <c r="R952" s="2392"/>
      <c r="S952" s="728"/>
      <c r="T952" s="725"/>
      <c r="U952" s="634"/>
      <c r="V952" s="634"/>
      <c r="W952" s="635"/>
      <c r="X952" s="635"/>
      <c r="Y952" s="635"/>
      <c r="Z952" s="635"/>
      <c r="AA952" s="636"/>
      <c r="AB952" s="637"/>
      <c r="AC952" s="2384"/>
      <c r="AD952" s="638"/>
      <c r="AE952" s="639"/>
      <c r="AF952" s="639"/>
      <c r="AG952" s="640"/>
      <c r="AH952" s="641"/>
      <c r="AI952" s="634"/>
      <c r="AJ952" s="634"/>
      <c r="AK952" s="634"/>
      <c r="AL952" s="634"/>
      <c r="AM952" s="634"/>
      <c r="AN952" s="634"/>
      <c r="AO952" s="634"/>
      <c r="AP952" s="634"/>
      <c r="AQ952" s="634"/>
      <c r="AR952" s="634"/>
      <c r="AS952" s="634"/>
      <c r="AT952" s="634"/>
      <c r="AU952" s="634"/>
      <c r="AV952" s="634"/>
      <c r="AW952" s="634"/>
      <c r="AX952" s="634"/>
      <c r="AY952" s="634"/>
      <c r="AZ952" s="634"/>
      <c r="BA952" s="634"/>
      <c r="BB952" s="634"/>
      <c r="BC952" s="634"/>
      <c r="BD952" s="634"/>
      <c r="BE952" s="634"/>
      <c r="BF952" s="634"/>
      <c r="BG952" s="634"/>
      <c r="BH952" s="634"/>
      <c r="BI952" s="634"/>
      <c r="BJ952" s="634"/>
      <c r="BK952" s="634"/>
      <c r="BL952" s="634"/>
      <c r="BM952" s="634"/>
      <c r="BN952" s="634"/>
      <c r="BO952" s="634"/>
      <c r="BP952" s="634"/>
      <c r="BQ952" s="634"/>
      <c r="BR952" s="634"/>
      <c r="BS952" s="634"/>
      <c r="BT952" s="634"/>
      <c r="BU952" s="634"/>
      <c r="BV952" s="635"/>
      <c r="BW952" s="635"/>
      <c r="BX952" s="635"/>
      <c r="BY952" s="635"/>
      <c r="BZ952" s="635"/>
      <c r="CA952" s="635"/>
      <c r="CB952" s="635"/>
      <c r="CC952" s="635"/>
      <c r="CD952" s="635"/>
      <c r="CE952" s="635"/>
      <c r="CF952" s="1859"/>
    </row>
    <row customHeight="1" ht="24.75" hidden="1">
      <c r="A953" s="1815"/>
      <c r="B953" s="1169"/>
      <c r="C953" s="421"/>
      <c r="D953" s="2588"/>
      <c r="E953" s="2385" t="s">
        <v>1083</v>
      </c>
      <c r="F953" s="2385"/>
      <c r="G953" s="2385"/>
      <c r="H953" s="2385"/>
      <c r="I953" s="2385"/>
      <c r="J953" s="2385"/>
      <c r="K953" s="2385"/>
      <c r="L953" s="2385"/>
      <c r="M953" s="2385"/>
      <c r="N953" s="2385"/>
      <c r="O953" s="2385"/>
      <c r="P953" s="2385"/>
      <c r="Q953" s="567">
        <f>SUMIF(T954:T955,"i",Q954:Q955)</f>
        <v>0</v>
      </c>
      <c r="R953" s="1026"/>
      <c r="S953" s="1807" t="s">
        <v>1084</v>
      </c>
      <c r="T953" s="726" t="s">
        <v>1085</v>
      </c>
      <c r="U953" s="2383">
        <v>1</v>
      </c>
      <c r="V953" s="2383" t="s">
        <v>1048</v>
      </c>
      <c r="W953" s="1169"/>
      <c r="X953" s="1169"/>
      <c r="Y953" s="1169"/>
      <c r="Z953" s="1169"/>
      <c r="AA953" s="1645"/>
      <c r="AB953" s="1169"/>
      <c r="AC953" s="2384"/>
      <c r="AD953" s="638"/>
      <c r="AE953" s="1169"/>
      <c r="AF953" s="1169"/>
      <c r="AG953" s="1645"/>
      <c r="AH953" s="1645"/>
      <c r="AI953" s="1645"/>
      <c r="AJ953" s="1645"/>
      <c r="AK953" s="1645"/>
      <c r="AL953" s="1645"/>
      <c r="AM953" s="1645"/>
      <c r="AN953" s="1645"/>
      <c r="AO953" s="1645"/>
      <c r="AP953" s="1645"/>
      <c r="AQ953" s="1645"/>
      <c r="AR953" s="1645"/>
      <c r="AS953" s="1645"/>
      <c r="AT953" s="1645"/>
      <c r="AU953" s="1645"/>
      <c r="AV953" s="1645"/>
      <c r="AW953" s="1645"/>
      <c r="AX953" s="1645"/>
      <c r="AY953" s="1645"/>
      <c r="AZ953" s="1645"/>
      <c r="BA953" s="1645"/>
      <c r="BB953" s="1645"/>
      <c r="BC953" s="1645"/>
      <c r="BD953" s="1645"/>
      <c r="BE953" s="1645"/>
      <c r="BF953" s="1645"/>
      <c r="BG953" s="1645"/>
      <c r="BH953" s="1645"/>
      <c r="BI953" s="1645"/>
      <c r="BJ953" s="1645"/>
      <c r="BK953" s="1645"/>
      <c r="BL953" s="1645"/>
      <c r="BM953" s="1645"/>
      <c r="BN953" s="1645"/>
      <c r="BO953" s="1645"/>
      <c r="BP953" s="1645"/>
      <c r="BQ953" s="1645"/>
      <c r="BR953" s="1645"/>
      <c r="BS953" s="1645"/>
      <c r="BT953" s="1645"/>
      <c r="BU953" s="1645"/>
      <c r="BV953" s="1169"/>
      <c r="BW953" s="1169"/>
      <c r="BX953" s="1169"/>
      <c r="BY953" s="1169"/>
      <c r="BZ953" s="1169"/>
      <c r="CA953" s="1169"/>
      <c r="CB953" s="1169"/>
      <c r="CC953" s="1169"/>
      <c r="CD953" s="1169"/>
      <c r="CE953" s="1169"/>
      <c r="CF953" s="1859"/>
    </row>
    <row customHeight="1" ht="11.25" hidden="1">
      <c r="A954" s="1802"/>
      <c r="B954" s="1645"/>
      <c r="C954" s="1645"/>
      <c r="D954" s="2588"/>
      <c r="E954" s="644"/>
      <c r="F954" s="644">
        <v>0</v>
      </c>
      <c r="G954" s="644"/>
      <c r="H954" s="644"/>
      <c r="I954" s="644"/>
      <c r="J954" s="644"/>
      <c r="K954" s="644"/>
      <c r="L954" s="644"/>
      <c r="M954" s="644"/>
      <c r="N954" s="644"/>
      <c r="O954" s="644"/>
      <c r="P954" s="644"/>
      <c r="Q954" s="644"/>
      <c r="R954" s="644"/>
      <c r="S954" s="645"/>
      <c r="T954" s="727"/>
      <c r="U954" s="2383"/>
      <c r="V954" s="2383"/>
      <c r="W954" s="1645"/>
      <c r="X954" s="1645"/>
      <c r="Y954" s="1645"/>
      <c r="Z954" s="1645"/>
      <c r="AA954" s="1645"/>
      <c r="AB954" s="1169"/>
      <c r="AC954" s="2384"/>
      <c r="AD954" s="638"/>
      <c r="AE954" s="1169"/>
      <c r="AF954" s="1169"/>
      <c r="AG954" s="1645"/>
      <c r="AH954" s="1645"/>
      <c r="AI954" s="1645"/>
      <c r="AJ954" s="1645"/>
      <c r="AK954" s="1645"/>
      <c r="AL954" s="1645"/>
      <c r="AM954" s="1645"/>
      <c r="AN954" s="1645"/>
      <c r="AO954" s="1645"/>
      <c r="AP954" s="1645"/>
      <c r="AQ954" s="1645"/>
      <c r="AR954" s="1645"/>
      <c r="AS954" s="1645"/>
      <c r="AT954" s="1645"/>
      <c r="AU954" s="1645"/>
      <c r="AV954" s="1645"/>
      <c r="AW954" s="1645"/>
      <c r="AX954" s="1645"/>
      <c r="AY954" s="1645"/>
      <c r="AZ954" s="1645"/>
      <c r="BA954" s="1645"/>
      <c r="BB954" s="1645"/>
      <c r="BC954" s="1645"/>
      <c r="BD954" s="1645"/>
      <c r="BE954" s="1645"/>
      <c r="BF954" s="1645"/>
      <c r="BG954" s="1645"/>
      <c r="BH954" s="1645"/>
      <c r="BI954" s="1645"/>
      <c r="BJ954" s="1645"/>
      <c r="BK954" s="1645"/>
      <c r="BL954" s="1645"/>
      <c r="BM954" s="1645"/>
      <c r="BN954" s="1645"/>
      <c r="BO954" s="1645"/>
      <c r="BP954" s="1645"/>
      <c r="BQ954" s="1645"/>
      <c r="BR954" s="1645"/>
      <c r="BS954" s="1645"/>
      <c r="BT954" s="1645"/>
      <c r="BU954" s="1645"/>
      <c r="BV954" s="1645"/>
      <c r="BW954" s="1645"/>
      <c r="BX954" s="1645"/>
      <c r="BY954" s="1645"/>
      <c r="BZ954" s="1645"/>
      <c r="CA954" s="1645"/>
      <c r="CB954" s="1645"/>
      <c r="CC954" s="1645"/>
      <c r="CD954" s="1645"/>
      <c r="CE954" s="1645"/>
      <c r="CF954" s="1859"/>
    </row>
    <row customHeight="1" ht="11.25" hidden="1">
      <c r="A955" s="1815"/>
      <c r="B955" s="1169"/>
      <c r="C955" s="421"/>
      <c r="D955" s="2588"/>
      <c r="E955" s="658" t="s">
        <v>22</v>
      </c>
      <c r="F955" s="1177" t="s">
        <v>22</v>
      </c>
      <c r="G955" s="1177" t="s">
        <v>1088</v>
      </c>
      <c r="H955" s="660" t="s">
        <v>22</v>
      </c>
      <c r="I955" s="660"/>
      <c r="J955" s="660"/>
      <c r="K955" s="660"/>
      <c r="L955" s="660"/>
      <c r="M955" s="660"/>
      <c r="N955" s="660"/>
      <c r="O955" s="660"/>
      <c r="P955" s="660"/>
      <c r="Q955" s="660"/>
      <c r="R955" s="661"/>
      <c r="S955" s="662"/>
      <c r="T955" s="727"/>
      <c r="U955" s="2383"/>
      <c r="V955" s="2383"/>
      <c r="W955" s="1169"/>
      <c r="X955" s="1169"/>
      <c r="Y955" s="1169"/>
      <c r="Z955" s="1169"/>
      <c r="AA955" s="1645"/>
      <c r="AB955" s="1169"/>
      <c r="AC955" s="2384"/>
      <c r="AD955" s="638"/>
      <c r="AE955" s="1169"/>
      <c r="AF955" s="1169"/>
      <c r="AG955" s="1645"/>
      <c r="AH955" s="1645"/>
      <c r="AI955" s="1645"/>
      <c r="AJ955" s="1645"/>
      <c r="AK955" s="1645"/>
      <c r="AL955" s="1645"/>
      <c r="AM955" s="1645"/>
      <c r="AN955" s="1645"/>
      <c r="AO955" s="1645"/>
      <c r="AP955" s="1645"/>
      <c r="AQ955" s="1645"/>
      <c r="AR955" s="1645"/>
      <c r="AS955" s="1645"/>
      <c r="AT955" s="1645"/>
      <c r="AU955" s="1645"/>
      <c r="AV955" s="1645"/>
      <c r="AW955" s="1645"/>
      <c r="AX955" s="1645"/>
      <c r="AY955" s="1645"/>
      <c r="AZ955" s="1645"/>
      <c r="BA955" s="1645"/>
      <c r="BB955" s="1645"/>
      <c r="BC955" s="1645"/>
      <c r="BD955" s="1645"/>
      <c r="BE955" s="1645"/>
      <c r="BF955" s="1645"/>
      <c r="BG955" s="1645"/>
      <c r="BH955" s="1645"/>
      <c r="BI955" s="1645"/>
      <c r="BJ955" s="1645"/>
      <c r="BK955" s="1645"/>
      <c r="BL955" s="1645"/>
      <c r="BM955" s="1645"/>
      <c r="BN955" s="1645"/>
      <c r="BO955" s="1645"/>
      <c r="BP955" s="1645"/>
      <c r="BQ955" s="1645"/>
      <c r="BR955" s="1645"/>
      <c r="BS955" s="1645"/>
      <c r="BT955" s="1645"/>
      <c r="BU955" s="1645"/>
      <c r="BV955" s="1169"/>
      <c r="BW955" s="1169"/>
      <c r="BX955" s="1169"/>
      <c r="BY955" s="1169"/>
      <c r="BZ955" s="1169"/>
      <c r="CA955" s="1169"/>
      <c r="CB955" s="1169"/>
      <c r="CC955" s="1169"/>
      <c r="CD955" s="1169"/>
      <c r="CE955" s="1169"/>
      <c r="CF955" s="1859"/>
    </row>
    <row customHeight="1" ht="5.25" hidden="1">
      <c r="A956" s="1802"/>
      <c r="B956" s="1645"/>
      <c r="C956" s="1645"/>
      <c r="D956" s="2588"/>
      <c r="E956" s="1048"/>
      <c r="F956" s="1048"/>
      <c r="G956" s="1048"/>
      <c r="H956" s="1048"/>
      <c r="I956" s="1048"/>
      <c r="J956" s="1048"/>
      <c r="K956" s="1048"/>
      <c r="L956" s="1048"/>
      <c r="M956" s="1048"/>
      <c r="N956" s="1048"/>
      <c r="O956" s="1048"/>
      <c r="P956" s="1048"/>
      <c r="Q956" s="1049"/>
      <c r="R956" s="1050"/>
      <c r="S956" s="1051"/>
      <c r="T956" s="726" t="s">
        <v>1085</v>
      </c>
      <c r="U956" s="2383">
        <v>1</v>
      </c>
      <c r="V956" s="2383" t="s">
        <v>1048</v>
      </c>
      <c r="W956" s="1645"/>
      <c r="X956" s="1645"/>
      <c r="Y956" s="1645"/>
      <c r="Z956" s="1645"/>
      <c r="AA956" s="1645"/>
      <c r="AB956" s="1645"/>
      <c r="AC956" s="1046"/>
      <c r="AD956" s="1047"/>
      <c r="AE956" s="1645"/>
      <c r="AF956" s="1645"/>
      <c r="AG956" s="1645"/>
      <c r="AH956" s="1645"/>
      <c r="AI956" s="1645"/>
      <c r="AJ956" s="1645"/>
      <c r="AK956" s="1645"/>
      <c r="AL956" s="1645"/>
      <c r="AM956" s="1645"/>
      <c r="AN956" s="1645"/>
      <c r="AO956" s="1645"/>
      <c r="AP956" s="1645"/>
      <c r="AQ956" s="1645"/>
      <c r="AR956" s="1645"/>
      <c r="AS956" s="1645"/>
      <c r="AT956" s="1645"/>
      <c r="AU956" s="1645"/>
      <c r="AV956" s="1645"/>
      <c r="AW956" s="1645"/>
      <c r="AX956" s="1645"/>
      <c r="AY956" s="1645"/>
      <c r="AZ956" s="1645"/>
      <c r="BA956" s="1645"/>
      <c r="BB956" s="1645"/>
      <c r="BC956" s="1645"/>
      <c r="BD956" s="1645"/>
      <c r="BE956" s="1645"/>
      <c r="BF956" s="1645"/>
      <c r="BG956" s="1645"/>
      <c r="BH956" s="1645"/>
      <c r="BI956" s="1645"/>
      <c r="BJ956" s="1645"/>
      <c r="BK956" s="1645"/>
      <c r="BL956" s="1645"/>
      <c r="BM956" s="1645"/>
      <c r="BN956" s="1645"/>
      <c r="BO956" s="1645"/>
      <c r="BP956" s="1645"/>
      <c r="BQ956" s="1645"/>
      <c r="BR956" s="1645"/>
      <c r="BS956" s="1645"/>
      <c r="BT956" s="1645"/>
      <c r="BU956" s="1645"/>
      <c r="BV956" s="1645"/>
      <c r="BW956" s="1645"/>
      <c r="BX956" s="1645"/>
      <c r="BY956" s="1645"/>
      <c r="BZ956" s="1645"/>
      <c r="CA956" s="1645"/>
      <c r="CB956" s="1645"/>
      <c r="CC956" s="1645"/>
      <c r="CD956" s="1645"/>
      <c r="CE956" s="1645"/>
      <c r="CF956" s="1325"/>
    </row>
    <row customHeight="1" ht="5.25" hidden="1">
      <c r="A957" s="1802"/>
      <c r="B957" s="1645"/>
      <c r="C957" s="1645"/>
      <c r="D957" s="2588"/>
      <c r="E957" s="644"/>
      <c r="F957" s="644"/>
      <c r="G957" s="644"/>
      <c r="H957" s="644"/>
      <c r="I957" s="644"/>
      <c r="J957" s="644"/>
      <c r="K957" s="644"/>
      <c r="L957" s="644"/>
      <c r="M957" s="644"/>
      <c r="N957" s="644"/>
      <c r="O957" s="644"/>
      <c r="P957" s="644"/>
      <c r="Q957" s="644"/>
      <c r="R957" s="644"/>
      <c r="S957" s="645"/>
      <c r="T957" s="727"/>
      <c r="U957" s="2383"/>
      <c r="V957" s="2383"/>
      <c r="W957" s="1645"/>
      <c r="X957" s="1645"/>
      <c r="Y957" s="1645"/>
      <c r="Z957" s="1645"/>
      <c r="AA957" s="1645"/>
      <c r="AB957" s="1645"/>
      <c r="AC957" s="1046"/>
      <c r="AD957" s="1047"/>
      <c r="AE957" s="1645"/>
      <c r="AF957" s="1645"/>
      <c r="AG957" s="1645"/>
      <c r="AH957" s="1645"/>
      <c r="AI957" s="1645"/>
      <c r="AJ957" s="1645"/>
      <c r="AK957" s="1645"/>
      <c r="AL957" s="1645"/>
      <c r="AM957" s="1645"/>
      <c r="AN957" s="1645"/>
      <c r="AO957" s="1645"/>
      <c r="AP957" s="1645"/>
      <c r="AQ957" s="1645"/>
      <c r="AR957" s="1645"/>
      <c r="AS957" s="1645"/>
      <c r="AT957" s="1645"/>
      <c r="AU957" s="1645"/>
      <c r="AV957" s="1645"/>
      <c r="AW957" s="1645"/>
      <c r="AX957" s="1645"/>
      <c r="AY957" s="1645"/>
      <c r="AZ957" s="1645"/>
      <c r="BA957" s="1645"/>
      <c r="BB957" s="1645"/>
      <c r="BC957" s="1645"/>
      <c r="BD957" s="1645"/>
      <c r="BE957" s="1645"/>
      <c r="BF957" s="1645"/>
      <c r="BG957" s="1645"/>
      <c r="BH957" s="1645"/>
      <c r="BI957" s="1645"/>
      <c r="BJ957" s="1645"/>
      <c r="BK957" s="1645"/>
      <c r="BL957" s="1645"/>
      <c r="BM957" s="1645"/>
      <c r="BN957" s="1645"/>
      <c r="BO957" s="1645"/>
      <c r="BP957" s="1645"/>
      <c r="BQ957" s="1645"/>
      <c r="BR957" s="1645"/>
      <c r="BS957" s="1645"/>
      <c r="BT957" s="1645"/>
      <c r="BU957" s="1645"/>
      <c r="BV957" s="1645"/>
      <c r="BW957" s="1645"/>
      <c r="BX957" s="1645"/>
      <c r="BY957" s="1645"/>
      <c r="BZ957" s="1645"/>
      <c r="CA957" s="1645"/>
      <c r="CB957" s="1645"/>
      <c r="CC957" s="1645"/>
      <c r="CD957" s="1645"/>
      <c r="CE957" s="1645"/>
      <c r="CF957" s="1325"/>
    </row>
    <row customHeight="1" ht="5.25" hidden="1">
      <c r="A958" s="1802"/>
      <c r="B958" s="1645"/>
      <c r="C958" s="1645"/>
      <c r="D958" s="2589"/>
      <c r="E958" s="1052"/>
      <c r="F958" s="1053"/>
      <c r="G958" s="1053"/>
      <c r="H958" s="1054"/>
      <c r="I958" s="1054"/>
      <c r="J958" s="1054"/>
      <c r="K958" s="1054"/>
      <c r="L958" s="1054"/>
      <c r="M958" s="1054"/>
      <c r="N958" s="1054"/>
      <c r="O958" s="1054"/>
      <c r="P958" s="1054"/>
      <c r="Q958" s="1054"/>
      <c r="R958" s="955"/>
      <c r="S958" s="1055"/>
      <c r="T958" s="727"/>
      <c r="U958" s="2383"/>
      <c r="V958" s="2383"/>
      <c r="W958" s="1645"/>
      <c r="X958" s="1645"/>
      <c r="Y958" s="1645"/>
      <c r="Z958" s="1645"/>
      <c r="AA958" s="1645"/>
      <c r="AB958" s="1645"/>
      <c r="AC958" s="1046"/>
      <c r="AD958" s="1047"/>
      <c r="AE958" s="1645"/>
      <c r="AF958" s="1645"/>
      <c r="AG958" s="1645"/>
      <c r="AH958" s="1645"/>
      <c r="AI958" s="1645"/>
      <c r="AJ958" s="1645"/>
      <c r="AK958" s="1645"/>
      <c r="AL958" s="1645"/>
      <c r="AM958" s="1645"/>
      <c r="AN958" s="1645"/>
      <c r="AO958" s="1645"/>
      <c r="AP958" s="1645"/>
      <c r="AQ958" s="1645"/>
      <c r="AR958" s="1645"/>
      <c r="AS958" s="1645"/>
      <c r="AT958" s="1645"/>
      <c r="AU958" s="1645"/>
      <c r="AV958" s="1645"/>
      <c r="AW958" s="1645"/>
      <c r="AX958" s="1645"/>
      <c r="AY958" s="1645"/>
      <c r="AZ958" s="1645"/>
      <c r="BA958" s="1645"/>
      <c r="BB958" s="1645"/>
      <c r="BC958" s="1645"/>
      <c r="BD958" s="1645"/>
      <c r="BE958" s="1645"/>
      <c r="BF958" s="1645"/>
      <c r="BG958" s="1645"/>
      <c r="BH958" s="1645"/>
      <c r="BI958" s="1645"/>
      <c r="BJ958" s="1645"/>
      <c r="BK958" s="1645"/>
      <c r="BL958" s="1645"/>
      <c r="BM958" s="1645"/>
      <c r="BN958" s="1645"/>
      <c r="BO958" s="1645"/>
      <c r="BP958" s="1645"/>
      <c r="BQ958" s="1645"/>
      <c r="BR958" s="1645"/>
      <c r="BS958" s="1645"/>
      <c r="BT958" s="1645"/>
      <c r="BU958" s="1645"/>
      <c r="BV958" s="1645"/>
      <c r="BW958" s="1645"/>
      <c r="BX958" s="1645"/>
      <c r="BY958" s="1645"/>
      <c r="BZ958" s="1645"/>
      <c r="CA958" s="1645"/>
      <c r="CB958" s="1645"/>
      <c r="CC958" s="1645"/>
      <c r="CD958" s="1645"/>
      <c r="CE958" s="1645"/>
      <c r="CF958" s="1325"/>
    </row>
    <row customHeight="1" ht="15" hidden="1">
      <c r="A959" s="632" t="s">
        <v>438</v>
      </c>
      <c r="B959" s="633"/>
      <c r="C959" s="633" t="s">
        <v>22</v>
      </c>
      <c r="D959" s="2587" t="s">
        <v>1192</v>
      </c>
      <c r="E959" s="2386" t="s">
        <v>196</v>
      </c>
      <c r="F959" s="2387"/>
      <c r="G959" s="2388"/>
      <c r="H959" s="2392" t="str">
        <f>IF(A959="","",INDEX(DIFFERENTIATION_UNMERGE_VD,MATCH(A959,DIFFERENTIATION_ID_DIFF,0)))</f>
        <v>Производство тепловой энергии. Некомбинированная выработка</v>
      </c>
      <c r="I959" s="2392"/>
      <c r="J959" s="2392"/>
      <c r="K959" s="2392"/>
      <c r="L959" s="2392"/>
      <c r="M959" s="2392"/>
      <c r="N959" s="2392"/>
      <c r="O959" s="2392"/>
      <c r="P959" s="2392"/>
      <c r="Q959" s="2392"/>
      <c r="R959" s="2392"/>
      <c r="S959" s="728"/>
      <c r="T959" s="725"/>
      <c r="U959" s="634"/>
      <c r="V959" s="634"/>
      <c r="W959" s="635"/>
      <c r="X959" s="635"/>
      <c r="Y959" s="635"/>
      <c r="Z959" s="635"/>
      <c r="AA959" s="636"/>
      <c r="AB959" s="637"/>
      <c r="AC959" s="2384"/>
      <c r="AD959" s="638"/>
      <c r="AE959" s="639" t="s">
        <v>22</v>
      </c>
      <c r="AF959" s="639"/>
      <c r="AG959" s="640" t="s">
        <v>1082</v>
      </c>
      <c r="AH959" s="641">
        <v>3</v>
      </c>
      <c r="AI959" s="634"/>
      <c r="AJ959" s="634"/>
      <c r="AK959" s="634"/>
      <c r="AL959" s="634"/>
      <c r="AM959" s="634"/>
      <c r="AN959" s="634"/>
      <c r="AO959" s="634"/>
      <c r="AP959" s="634"/>
      <c r="AQ959" s="634"/>
      <c r="AR959" s="634"/>
      <c r="AS959" s="634"/>
      <c r="AT959" s="634"/>
      <c r="AU959" s="634"/>
      <c r="AV959" s="634"/>
      <c r="AW959" s="634"/>
      <c r="AX959" s="634"/>
      <c r="AY959" s="634"/>
      <c r="AZ959" s="634"/>
      <c r="BA959" s="634"/>
      <c r="BB959" s="634"/>
      <c r="BC959" s="634"/>
      <c r="BD959" s="634"/>
      <c r="BE959" s="634"/>
      <c r="BF959" s="634"/>
      <c r="BG959" s="634"/>
      <c r="BH959" s="634"/>
      <c r="BI959" s="634"/>
      <c r="BJ959" s="634"/>
      <c r="BK959" s="634"/>
      <c r="BL959" s="634"/>
      <c r="BM959" s="634"/>
      <c r="BN959" s="634"/>
      <c r="BO959" s="634"/>
      <c r="BP959" s="634"/>
      <c r="BQ959" s="634"/>
      <c r="BR959" s="634"/>
      <c r="BS959" s="634"/>
      <c r="BT959" s="634"/>
      <c r="BU959" s="634"/>
      <c r="BV959" s="635"/>
      <c r="BW959" s="635"/>
      <c r="BX959" s="635"/>
      <c r="BY959" s="635"/>
      <c r="BZ959" s="635"/>
      <c r="CA959" s="635"/>
      <c r="CB959" s="635"/>
      <c r="CC959" s="635"/>
      <c r="CD959" s="635"/>
      <c r="CE959" s="635"/>
      <c r="CF959" s="1859"/>
    </row>
    <row customHeight="1" ht="15" hidden="1">
      <c r="A960" s="632"/>
      <c r="B960" s="633"/>
      <c r="C960" s="633"/>
      <c r="D960" s="2588"/>
      <c r="E960" s="2386" t="s">
        <v>1037</v>
      </c>
      <c r="F960" s="2387"/>
      <c r="G960" s="2388"/>
      <c r="H960" s="2392" t="str">
        <f>IF(A959="","",INDEX(DIFFERENTIATION_UNMERGE_AREA,MATCH(A959,DIFFERENTIATION_ID_DIFF,0)))</f>
        <v>Территория 9</v>
      </c>
      <c r="I960" s="2392"/>
      <c r="J960" s="2392"/>
      <c r="K960" s="2392"/>
      <c r="L960" s="2392"/>
      <c r="M960" s="2392"/>
      <c r="N960" s="2392"/>
      <c r="O960" s="2392"/>
      <c r="P960" s="2392"/>
      <c r="Q960" s="2392"/>
      <c r="R960" s="2392"/>
      <c r="S960" s="728"/>
      <c r="T960" s="725"/>
      <c r="U960" s="634"/>
      <c r="V960" s="634"/>
      <c r="W960" s="635"/>
      <c r="X960" s="635"/>
      <c r="Y960" s="635"/>
      <c r="Z960" s="635"/>
      <c r="AA960" s="636"/>
      <c r="AB960" s="637"/>
      <c r="AC960" s="2384"/>
      <c r="AD960" s="638"/>
      <c r="AE960" s="639"/>
      <c r="AF960" s="639"/>
      <c r="AG960" s="640"/>
      <c r="AH960" s="641"/>
      <c r="AI960" s="634"/>
      <c r="AJ960" s="634"/>
      <c r="AK960" s="634"/>
      <c r="AL960" s="634"/>
      <c r="AM960" s="634"/>
      <c r="AN960" s="634"/>
      <c r="AO960" s="634"/>
      <c r="AP960" s="634"/>
      <c r="AQ960" s="634"/>
      <c r="AR960" s="634"/>
      <c r="AS960" s="634"/>
      <c r="AT960" s="634"/>
      <c r="AU960" s="634"/>
      <c r="AV960" s="634"/>
      <c r="AW960" s="634"/>
      <c r="AX960" s="634"/>
      <c r="AY960" s="634"/>
      <c r="AZ960" s="634"/>
      <c r="BA960" s="634"/>
      <c r="BB960" s="634"/>
      <c r="BC960" s="634"/>
      <c r="BD960" s="634"/>
      <c r="BE960" s="634"/>
      <c r="BF960" s="634"/>
      <c r="BG960" s="634"/>
      <c r="BH960" s="634"/>
      <c r="BI960" s="634"/>
      <c r="BJ960" s="634"/>
      <c r="BK960" s="634"/>
      <c r="BL960" s="634"/>
      <c r="BM960" s="634"/>
      <c r="BN960" s="634"/>
      <c r="BO960" s="634"/>
      <c r="BP960" s="634"/>
      <c r="BQ960" s="634"/>
      <c r="BR960" s="634"/>
      <c r="BS960" s="634"/>
      <c r="BT960" s="634"/>
      <c r="BU960" s="634"/>
      <c r="BV960" s="635"/>
      <c r="BW960" s="635"/>
      <c r="BX960" s="635"/>
      <c r="BY960" s="635"/>
      <c r="BZ960" s="635"/>
      <c r="CA960" s="635"/>
      <c r="CB960" s="635"/>
      <c r="CC960" s="635"/>
      <c r="CD960" s="635"/>
      <c r="CE960" s="635"/>
      <c r="CF960" s="1859"/>
    </row>
    <row customHeight="1" ht="15" hidden="1">
      <c r="A961" s="632"/>
      <c r="B961" s="633"/>
      <c r="C961" s="633"/>
      <c r="D961" s="2588"/>
      <c r="E961" s="2386" t="s">
        <v>1038</v>
      </c>
      <c r="F961" s="2387"/>
      <c r="G961" s="2388"/>
      <c r="H961" s="2392" t="str">
        <f>IF(A959="","",INDEX(DIFFERENTIATION_UNMERGE_SYSTEM,MATCH(A959,DIFFERENTIATION_ID_DIFF,0)))</f>
        <v>с. Б. Сарабай, ул. Черемушки, 2А, котельная № 6-23</v>
      </c>
      <c r="I961" s="2392"/>
      <c r="J961" s="2392"/>
      <c r="K961" s="2392"/>
      <c r="L961" s="2392"/>
      <c r="M961" s="2392"/>
      <c r="N961" s="2392"/>
      <c r="O961" s="2392"/>
      <c r="P961" s="2392"/>
      <c r="Q961" s="2392"/>
      <c r="R961" s="2392"/>
      <c r="S961" s="728"/>
      <c r="T961" s="725"/>
      <c r="U961" s="634"/>
      <c r="V961" s="634"/>
      <c r="W961" s="635"/>
      <c r="X961" s="635"/>
      <c r="Y961" s="635"/>
      <c r="Z961" s="635"/>
      <c r="AA961" s="636"/>
      <c r="AB961" s="637"/>
      <c r="AC961" s="2384"/>
      <c r="AD961" s="638"/>
      <c r="AE961" s="639"/>
      <c r="AF961" s="639"/>
      <c r="AG961" s="640"/>
      <c r="AH961" s="641"/>
      <c r="AI961" s="634"/>
      <c r="AJ961" s="634"/>
      <c r="AK961" s="634"/>
      <c r="AL961" s="634"/>
      <c r="AM961" s="634"/>
      <c r="AN961" s="634"/>
      <c r="AO961" s="634"/>
      <c r="AP961" s="634"/>
      <c r="AQ961" s="634"/>
      <c r="AR961" s="634"/>
      <c r="AS961" s="634"/>
      <c r="AT961" s="634"/>
      <c r="AU961" s="634"/>
      <c r="AV961" s="634"/>
      <c r="AW961" s="634"/>
      <c r="AX961" s="634"/>
      <c r="AY961" s="634"/>
      <c r="AZ961" s="634"/>
      <c r="BA961" s="634"/>
      <c r="BB961" s="634"/>
      <c r="BC961" s="634"/>
      <c r="BD961" s="634"/>
      <c r="BE961" s="634"/>
      <c r="BF961" s="634"/>
      <c r="BG961" s="634"/>
      <c r="BH961" s="634"/>
      <c r="BI961" s="634"/>
      <c r="BJ961" s="634"/>
      <c r="BK961" s="634"/>
      <c r="BL961" s="634"/>
      <c r="BM961" s="634"/>
      <c r="BN961" s="634"/>
      <c r="BO961" s="634"/>
      <c r="BP961" s="634"/>
      <c r="BQ961" s="634"/>
      <c r="BR961" s="634"/>
      <c r="BS961" s="634"/>
      <c r="BT961" s="634"/>
      <c r="BU961" s="634"/>
      <c r="BV961" s="635"/>
      <c r="BW961" s="635"/>
      <c r="BX961" s="635"/>
      <c r="BY961" s="635"/>
      <c r="BZ961" s="635"/>
      <c r="CA961" s="635"/>
      <c r="CB961" s="635"/>
      <c r="CC961" s="635"/>
      <c r="CD961" s="635"/>
      <c r="CE961" s="635"/>
      <c r="CF961" s="1859"/>
    </row>
    <row customHeight="1" ht="24.75" hidden="1">
      <c r="A962" s="1815"/>
      <c r="B962" s="1169"/>
      <c r="C962" s="421"/>
      <c r="D962" s="2588"/>
      <c r="E962" s="2385" t="s">
        <v>1083</v>
      </c>
      <c r="F962" s="2385"/>
      <c r="G962" s="2385"/>
      <c r="H962" s="2385"/>
      <c r="I962" s="2385"/>
      <c r="J962" s="2385"/>
      <c r="K962" s="2385"/>
      <c r="L962" s="2385"/>
      <c r="M962" s="2385"/>
      <c r="N962" s="2385"/>
      <c r="O962" s="2385"/>
      <c r="P962" s="2385"/>
      <c r="Q962" s="567">
        <f>SUMIF(T963:T964,"i",Q963:Q964)</f>
        <v>0</v>
      </c>
      <c r="R962" s="1026"/>
      <c r="S962" s="1807" t="s">
        <v>1084</v>
      </c>
      <c r="T962" s="726" t="s">
        <v>1085</v>
      </c>
      <c r="U962" s="2383">
        <v>1</v>
      </c>
      <c r="V962" s="2383" t="s">
        <v>1048</v>
      </c>
      <c r="W962" s="1169"/>
      <c r="X962" s="1169"/>
      <c r="Y962" s="1169"/>
      <c r="Z962" s="1169"/>
      <c r="AA962" s="1645"/>
      <c r="AB962" s="1169"/>
      <c r="AC962" s="2384"/>
      <c r="AD962" s="638"/>
      <c r="AE962" s="1169"/>
      <c r="AF962" s="1169"/>
      <c r="AG962" s="1645"/>
      <c r="AH962" s="1645"/>
      <c r="AI962" s="1645"/>
      <c r="AJ962" s="1645"/>
      <c r="AK962" s="1645"/>
      <c r="AL962" s="1645"/>
      <c r="AM962" s="1645"/>
      <c r="AN962" s="1645"/>
      <c r="AO962" s="1645"/>
      <c r="AP962" s="1645"/>
      <c r="AQ962" s="1645"/>
      <c r="AR962" s="1645"/>
      <c r="AS962" s="1645"/>
      <c r="AT962" s="1645"/>
      <c r="AU962" s="1645"/>
      <c r="AV962" s="1645"/>
      <c r="AW962" s="1645"/>
      <c r="AX962" s="1645"/>
      <c r="AY962" s="1645"/>
      <c r="AZ962" s="1645"/>
      <c r="BA962" s="1645"/>
      <c r="BB962" s="1645"/>
      <c r="BC962" s="1645"/>
      <c r="BD962" s="1645"/>
      <c r="BE962" s="1645"/>
      <c r="BF962" s="1645"/>
      <c r="BG962" s="1645"/>
      <c r="BH962" s="1645"/>
      <c r="BI962" s="1645"/>
      <c r="BJ962" s="1645"/>
      <c r="BK962" s="1645"/>
      <c r="BL962" s="1645"/>
      <c r="BM962" s="1645"/>
      <c r="BN962" s="1645"/>
      <c r="BO962" s="1645"/>
      <c r="BP962" s="1645"/>
      <c r="BQ962" s="1645"/>
      <c r="BR962" s="1645"/>
      <c r="BS962" s="1645"/>
      <c r="BT962" s="1645"/>
      <c r="BU962" s="1645"/>
      <c r="BV962" s="1169"/>
      <c r="BW962" s="1169"/>
      <c r="BX962" s="1169"/>
      <c r="BY962" s="1169"/>
      <c r="BZ962" s="1169"/>
      <c r="CA962" s="1169"/>
      <c r="CB962" s="1169"/>
      <c r="CC962" s="1169"/>
      <c r="CD962" s="1169"/>
      <c r="CE962" s="1169"/>
      <c r="CF962" s="1859"/>
    </row>
    <row customHeight="1" ht="11.25" hidden="1">
      <c r="A963" s="1802"/>
      <c r="B963" s="1645"/>
      <c r="C963" s="1645"/>
      <c r="D963" s="2588"/>
      <c r="E963" s="644"/>
      <c r="F963" s="644">
        <v>0</v>
      </c>
      <c r="G963" s="644"/>
      <c r="H963" s="644"/>
      <c r="I963" s="644"/>
      <c r="J963" s="644"/>
      <c r="K963" s="644"/>
      <c r="L963" s="644"/>
      <c r="M963" s="644"/>
      <c r="N963" s="644"/>
      <c r="O963" s="644"/>
      <c r="P963" s="644"/>
      <c r="Q963" s="644"/>
      <c r="R963" s="644"/>
      <c r="S963" s="645"/>
      <c r="T963" s="727"/>
      <c r="U963" s="2383"/>
      <c r="V963" s="2383"/>
      <c r="W963" s="1645"/>
      <c r="X963" s="1645"/>
      <c r="Y963" s="1645"/>
      <c r="Z963" s="1645"/>
      <c r="AA963" s="1645"/>
      <c r="AB963" s="1169"/>
      <c r="AC963" s="2384"/>
      <c r="AD963" s="638"/>
      <c r="AE963" s="1169"/>
      <c r="AF963" s="1169"/>
      <c r="AG963" s="1645"/>
      <c r="AH963" s="1645"/>
      <c r="AI963" s="1645"/>
      <c r="AJ963" s="1645"/>
      <c r="AK963" s="1645"/>
      <c r="AL963" s="1645"/>
      <c r="AM963" s="1645"/>
      <c r="AN963" s="1645"/>
      <c r="AO963" s="1645"/>
      <c r="AP963" s="1645"/>
      <c r="AQ963" s="1645"/>
      <c r="AR963" s="1645"/>
      <c r="AS963" s="1645"/>
      <c r="AT963" s="1645"/>
      <c r="AU963" s="1645"/>
      <c r="AV963" s="1645"/>
      <c r="AW963" s="1645"/>
      <c r="AX963" s="1645"/>
      <c r="AY963" s="1645"/>
      <c r="AZ963" s="1645"/>
      <c r="BA963" s="1645"/>
      <c r="BB963" s="1645"/>
      <c r="BC963" s="1645"/>
      <c r="BD963" s="1645"/>
      <c r="BE963" s="1645"/>
      <c r="BF963" s="1645"/>
      <c r="BG963" s="1645"/>
      <c r="BH963" s="1645"/>
      <c r="BI963" s="1645"/>
      <c r="BJ963" s="1645"/>
      <c r="BK963" s="1645"/>
      <c r="BL963" s="1645"/>
      <c r="BM963" s="1645"/>
      <c r="BN963" s="1645"/>
      <c r="BO963" s="1645"/>
      <c r="BP963" s="1645"/>
      <c r="BQ963" s="1645"/>
      <c r="BR963" s="1645"/>
      <c r="BS963" s="1645"/>
      <c r="BT963" s="1645"/>
      <c r="BU963" s="1645"/>
      <c r="BV963" s="1645"/>
      <c r="BW963" s="1645"/>
      <c r="BX963" s="1645"/>
      <c r="BY963" s="1645"/>
      <c r="BZ963" s="1645"/>
      <c r="CA963" s="1645"/>
      <c r="CB963" s="1645"/>
      <c r="CC963" s="1645"/>
      <c r="CD963" s="1645"/>
      <c r="CE963" s="1645"/>
      <c r="CF963" s="1859"/>
    </row>
    <row customHeight="1" ht="11.25" hidden="1">
      <c r="A964" s="1815"/>
      <c r="B964" s="1169"/>
      <c r="C964" s="421"/>
      <c r="D964" s="2588"/>
      <c r="E964" s="658" t="s">
        <v>22</v>
      </c>
      <c r="F964" s="1177" t="s">
        <v>22</v>
      </c>
      <c r="G964" s="1177" t="s">
        <v>1088</v>
      </c>
      <c r="H964" s="660" t="s">
        <v>22</v>
      </c>
      <c r="I964" s="660"/>
      <c r="J964" s="660"/>
      <c r="K964" s="660"/>
      <c r="L964" s="660"/>
      <c r="M964" s="660"/>
      <c r="N964" s="660"/>
      <c r="O964" s="660"/>
      <c r="P964" s="660"/>
      <c r="Q964" s="660"/>
      <c r="R964" s="661"/>
      <c r="S964" s="662"/>
      <c r="T964" s="727"/>
      <c r="U964" s="2383"/>
      <c r="V964" s="2383"/>
      <c r="W964" s="1169"/>
      <c r="X964" s="1169"/>
      <c r="Y964" s="1169"/>
      <c r="Z964" s="1169"/>
      <c r="AA964" s="1645"/>
      <c r="AB964" s="1169"/>
      <c r="AC964" s="2384"/>
      <c r="AD964" s="638"/>
      <c r="AE964" s="1169"/>
      <c r="AF964" s="1169"/>
      <c r="AG964" s="1645"/>
      <c r="AH964" s="1645"/>
      <c r="AI964" s="1645"/>
      <c r="AJ964" s="1645"/>
      <c r="AK964" s="1645"/>
      <c r="AL964" s="1645"/>
      <c r="AM964" s="1645"/>
      <c r="AN964" s="1645"/>
      <c r="AO964" s="1645"/>
      <c r="AP964" s="1645"/>
      <c r="AQ964" s="1645"/>
      <c r="AR964" s="1645"/>
      <c r="AS964" s="1645"/>
      <c r="AT964" s="1645"/>
      <c r="AU964" s="1645"/>
      <c r="AV964" s="1645"/>
      <c r="AW964" s="1645"/>
      <c r="AX964" s="1645"/>
      <c r="AY964" s="1645"/>
      <c r="AZ964" s="1645"/>
      <c r="BA964" s="1645"/>
      <c r="BB964" s="1645"/>
      <c r="BC964" s="1645"/>
      <c r="BD964" s="1645"/>
      <c r="BE964" s="1645"/>
      <c r="BF964" s="1645"/>
      <c r="BG964" s="1645"/>
      <c r="BH964" s="1645"/>
      <c r="BI964" s="1645"/>
      <c r="BJ964" s="1645"/>
      <c r="BK964" s="1645"/>
      <c r="BL964" s="1645"/>
      <c r="BM964" s="1645"/>
      <c r="BN964" s="1645"/>
      <c r="BO964" s="1645"/>
      <c r="BP964" s="1645"/>
      <c r="BQ964" s="1645"/>
      <c r="BR964" s="1645"/>
      <c r="BS964" s="1645"/>
      <c r="BT964" s="1645"/>
      <c r="BU964" s="1645"/>
      <c r="BV964" s="1169"/>
      <c r="BW964" s="1169"/>
      <c r="BX964" s="1169"/>
      <c r="BY964" s="1169"/>
      <c r="BZ964" s="1169"/>
      <c r="CA964" s="1169"/>
      <c r="CB964" s="1169"/>
      <c r="CC964" s="1169"/>
      <c r="CD964" s="1169"/>
      <c r="CE964" s="1169"/>
      <c r="CF964" s="1859"/>
    </row>
    <row customHeight="1" ht="5.25" hidden="1">
      <c r="A965" s="1802"/>
      <c r="B965" s="1645"/>
      <c r="C965" s="1645"/>
      <c r="D965" s="2588"/>
      <c r="E965" s="1048"/>
      <c r="F965" s="1048"/>
      <c r="G965" s="1048"/>
      <c r="H965" s="1048"/>
      <c r="I965" s="1048"/>
      <c r="J965" s="1048"/>
      <c r="K965" s="1048"/>
      <c r="L965" s="1048"/>
      <c r="M965" s="1048"/>
      <c r="N965" s="1048"/>
      <c r="O965" s="1048"/>
      <c r="P965" s="1048"/>
      <c r="Q965" s="1049"/>
      <c r="R965" s="1050"/>
      <c r="S965" s="1051"/>
      <c r="T965" s="726" t="s">
        <v>1085</v>
      </c>
      <c r="U965" s="2383">
        <v>1</v>
      </c>
      <c r="V965" s="2383" t="s">
        <v>1048</v>
      </c>
      <c r="W965" s="1645"/>
      <c r="X965" s="1645"/>
      <c r="Y965" s="1645"/>
      <c r="Z965" s="1645"/>
      <c r="AA965" s="1645"/>
      <c r="AB965" s="1645"/>
      <c r="AC965" s="1046"/>
      <c r="AD965" s="1047"/>
      <c r="AE965" s="1645"/>
      <c r="AF965" s="1645"/>
      <c r="AG965" s="1645"/>
      <c r="AH965" s="1645"/>
      <c r="AI965" s="1645"/>
      <c r="AJ965" s="1645"/>
      <c r="AK965" s="1645"/>
      <c r="AL965" s="1645"/>
      <c r="AM965" s="1645"/>
      <c r="AN965" s="1645"/>
      <c r="AO965" s="1645"/>
      <c r="AP965" s="1645"/>
      <c r="AQ965" s="1645"/>
      <c r="AR965" s="1645"/>
      <c r="AS965" s="1645"/>
      <c r="AT965" s="1645"/>
      <c r="AU965" s="1645"/>
      <c r="AV965" s="1645"/>
      <c r="AW965" s="1645"/>
      <c r="AX965" s="1645"/>
      <c r="AY965" s="1645"/>
      <c r="AZ965" s="1645"/>
      <c r="BA965" s="1645"/>
      <c r="BB965" s="1645"/>
      <c r="BC965" s="1645"/>
      <c r="BD965" s="1645"/>
      <c r="BE965" s="1645"/>
      <c r="BF965" s="1645"/>
      <c r="BG965" s="1645"/>
      <c r="BH965" s="1645"/>
      <c r="BI965" s="1645"/>
      <c r="BJ965" s="1645"/>
      <c r="BK965" s="1645"/>
      <c r="BL965" s="1645"/>
      <c r="BM965" s="1645"/>
      <c r="BN965" s="1645"/>
      <c r="BO965" s="1645"/>
      <c r="BP965" s="1645"/>
      <c r="BQ965" s="1645"/>
      <c r="BR965" s="1645"/>
      <c r="BS965" s="1645"/>
      <c r="BT965" s="1645"/>
      <c r="BU965" s="1645"/>
      <c r="BV965" s="1645"/>
      <c r="BW965" s="1645"/>
      <c r="BX965" s="1645"/>
      <c r="BY965" s="1645"/>
      <c r="BZ965" s="1645"/>
      <c r="CA965" s="1645"/>
      <c r="CB965" s="1645"/>
      <c r="CC965" s="1645"/>
      <c r="CD965" s="1645"/>
      <c r="CE965" s="1645"/>
      <c r="CF965" s="1325"/>
    </row>
    <row customHeight="1" ht="5.25" hidden="1">
      <c r="A966" s="1802"/>
      <c r="B966" s="1645"/>
      <c r="C966" s="1645"/>
      <c r="D966" s="2588"/>
      <c r="E966" s="644"/>
      <c r="F966" s="644"/>
      <c r="G966" s="644"/>
      <c r="H966" s="644"/>
      <c r="I966" s="644"/>
      <c r="J966" s="644"/>
      <c r="K966" s="644"/>
      <c r="L966" s="644"/>
      <c r="M966" s="644"/>
      <c r="N966" s="644"/>
      <c r="O966" s="644"/>
      <c r="P966" s="644"/>
      <c r="Q966" s="644"/>
      <c r="R966" s="644"/>
      <c r="S966" s="645"/>
      <c r="T966" s="727"/>
      <c r="U966" s="2383"/>
      <c r="V966" s="2383"/>
      <c r="W966" s="1645"/>
      <c r="X966" s="1645"/>
      <c r="Y966" s="1645"/>
      <c r="Z966" s="1645"/>
      <c r="AA966" s="1645"/>
      <c r="AB966" s="1645"/>
      <c r="AC966" s="1046"/>
      <c r="AD966" s="1047"/>
      <c r="AE966" s="1645"/>
      <c r="AF966" s="1645"/>
      <c r="AG966" s="1645"/>
      <c r="AH966" s="1645"/>
      <c r="AI966" s="1645"/>
      <c r="AJ966" s="1645"/>
      <c r="AK966" s="1645"/>
      <c r="AL966" s="1645"/>
      <c r="AM966" s="1645"/>
      <c r="AN966" s="1645"/>
      <c r="AO966" s="1645"/>
      <c r="AP966" s="1645"/>
      <c r="AQ966" s="1645"/>
      <c r="AR966" s="1645"/>
      <c r="AS966" s="1645"/>
      <c r="AT966" s="1645"/>
      <c r="AU966" s="1645"/>
      <c r="AV966" s="1645"/>
      <c r="AW966" s="1645"/>
      <c r="AX966" s="1645"/>
      <c r="AY966" s="1645"/>
      <c r="AZ966" s="1645"/>
      <c r="BA966" s="1645"/>
      <c r="BB966" s="1645"/>
      <c r="BC966" s="1645"/>
      <c r="BD966" s="1645"/>
      <c r="BE966" s="1645"/>
      <c r="BF966" s="1645"/>
      <c r="BG966" s="1645"/>
      <c r="BH966" s="1645"/>
      <c r="BI966" s="1645"/>
      <c r="BJ966" s="1645"/>
      <c r="BK966" s="1645"/>
      <c r="BL966" s="1645"/>
      <c r="BM966" s="1645"/>
      <c r="BN966" s="1645"/>
      <c r="BO966" s="1645"/>
      <c r="BP966" s="1645"/>
      <c r="BQ966" s="1645"/>
      <c r="BR966" s="1645"/>
      <c r="BS966" s="1645"/>
      <c r="BT966" s="1645"/>
      <c r="BU966" s="1645"/>
      <c r="BV966" s="1645"/>
      <c r="BW966" s="1645"/>
      <c r="BX966" s="1645"/>
      <c r="BY966" s="1645"/>
      <c r="BZ966" s="1645"/>
      <c r="CA966" s="1645"/>
      <c r="CB966" s="1645"/>
      <c r="CC966" s="1645"/>
      <c r="CD966" s="1645"/>
      <c r="CE966" s="1645"/>
      <c r="CF966" s="1325"/>
    </row>
    <row customHeight="1" ht="5.25" hidden="1">
      <c r="A967" s="1802"/>
      <c r="B967" s="1645"/>
      <c r="C967" s="1645"/>
      <c r="D967" s="2589"/>
      <c r="E967" s="1052"/>
      <c r="F967" s="1053"/>
      <c r="G967" s="1053"/>
      <c r="H967" s="1054"/>
      <c r="I967" s="1054"/>
      <c r="J967" s="1054"/>
      <c r="K967" s="1054"/>
      <c r="L967" s="1054"/>
      <c r="M967" s="1054"/>
      <c r="N967" s="1054"/>
      <c r="O967" s="1054"/>
      <c r="P967" s="1054"/>
      <c r="Q967" s="1054"/>
      <c r="R967" s="955"/>
      <c r="S967" s="1055"/>
      <c r="T967" s="727"/>
      <c r="U967" s="2383"/>
      <c r="V967" s="2383"/>
      <c r="W967" s="1645"/>
      <c r="X967" s="1645"/>
      <c r="Y967" s="1645"/>
      <c r="Z967" s="1645"/>
      <c r="AA967" s="1645"/>
      <c r="AB967" s="1645"/>
      <c r="AC967" s="1046"/>
      <c r="AD967" s="1047"/>
      <c r="AE967" s="1645"/>
      <c r="AF967" s="1645"/>
      <c r="AG967" s="1645"/>
      <c r="AH967" s="1645"/>
      <c r="AI967" s="1645"/>
      <c r="AJ967" s="1645"/>
      <c r="AK967" s="1645"/>
      <c r="AL967" s="1645"/>
      <c r="AM967" s="1645"/>
      <c r="AN967" s="1645"/>
      <c r="AO967" s="1645"/>
      <c r="AP967" s="1645"/>
      <c r="AQ967" s="1645"/>
      <c r="AR967" s="1645"/>
      <c r="AS967" s="1645"/>
      <c r="AT967" s="1645"/>
      <c r="AU967" s="1645"/>
      <c r="AV967" s="1645"/>
      <c r="AW967" s="1645"/>
      <c r="AX967" s="1645"/>
      <c r="AY967" s="1645"/>
      <c r="AZ967" s="1645"/>
      <c r="BA967" s="1645"/>
      <c r="BB967" s="1645"/>
      <c r="BC967" s="1645"/>
      <c r="BD967" s="1645"/>
      <c r="BE967" s="1645"/>
      <c r="BF967" s="1645"/>
      <c r="BG967" s="1645"/>
      <c r="BH967" s="1645"/>
      <c r="BI967" s="1645"/>
      <c r="BJ967" s="1645"/>
      <c r="BK967" s="1645"/>
      <c r="BL967" s="1645"/>
      <c r="BM967" s="1645"/>
      <c r="BN967" s="1645"/>
      <c r="BO967" s="1645"/>
      <c r="BP967" s="1645"/>
      <c r="BQ967" s="1645"/>
      <c r="BR967" s="1645"/>
      <c r="BS967" s="1645"/>
      <c r="BT967" s="1645"/>
      <c r="BU967" s="1645"/>
      <c r="BV967" s="1645"/>
      <c r="BW967" s="1645"/>
      <c r="BX967" s="1645"/>
      <c r="BY967" s="1645"/>
      <c r="BZ967" s="1645"/>
      <c r="CA967" s="1645"/>
      <c r="CB967" s="1645"/>
      <c r="CC967" s="1645"/>
      <c r="CD967" s="1645"/>
      <c r="CE967" s="1645"/>
      <c r="CF967" s="1325"/>
    </row>
    <row customHeight="1" ht="15" hidden="1">
      <c r="A968" s="632" t="s">
        <v>440</v>
      </c>
      <c r="B968" s="633"/>
      <c r="C968" s="633" t="s">
        <v>22</v>
      </c>
      <c r="D968" s="2587" t="s">
        <v>1193</v>
      </c>
      <c r="E968" s="2386" t="s">
        <v>196</v>
      </c>
      <c r="F968" s="2387"/>
      <c r="G968" s="2388"/>
      <c r="H968" s="2392" t="str">
        <f>IF(A968="","",INDEX(DIFFERENTIATION_UNMERGE_VD,MATCH(A968,DIFFERENTIATION_ID_DIFF,0)))</f>
        <v>Производство тепловой энергии. Некомбинированная выработка</v>
      </c>
      <c r="I968" s="2392"/>
      <c r="J968" s="2392"/>
      <c r="K968" s="2392"/>
      <c r="L968" s="2392"/>
      <c r="M968" s="2392"/>
      <c r="N968" s="2392"/>
      <c r="O968" s="2392"/>
      <c r="P968" s="2392"/>
      <c r="Q968" s="2392"/>
      <c r="R968" s="2392"/>
      <c r="S968" s="728"/>
      <c r="T968" s="725"/>
      <c r="U968" s="634"/>
      <c r="V968" s="634"/>
      <c r="W968" s="635"/>
      <c r="X968" s="635"/>
      <c r="Y968" s="635"/>
      <c r="Z968" s="635"/>
      <c r="AA968" s="636"/>
      <c r="AB968" s="637"/>
      <c r="AC968" s="2384"/>
      <c r="AD968" s="638"/>
      <c r="AE968" s="639" t="s">
        <v>22</v>
      </c>
      <c r="AF968" s="639"/>
      <c r="AG968" s="640" t="s">
        <v>1082</v>
      </c>
      <c r="AH968" s="641">
        <v>3</v>
      </c>
      <c r="AI968" s="634"/>
      <c r="AJ968" s="634"/>
      <c r="AK968" s="634"/>
      <c r="AL968" s="634"/>
      <c r="AM968" s="634"/>
      <c r="AN968" s="634"/>
      <c r="AO968" s="634"/>
      <c r="AP968" s="634"/>
      <c r="AQ968" s="634"/>
      <c r="AR968" s="634"/>
      <c r="AS968" s="634"/>
      <c r="AT968" s="634"/>
      <c r="AU968" s="634"/>
      <c r="AV968" s="634"/>
      <c r="AW968" s="634"/>
      <c r="AX968" s="634"/>
      <c r="AY968" s="634"/>
      <c r="AZ968" s="634"/>
      <c r="BA968" s="634"/>
      <c r="BB968" s="634"/>
      <c r="BC968" s="634"/>
      <c r="BD968" s="634"/>
      <c r="BE968" s="634"/>
      <c r="BF968" s="634"/>
      <c r="BG968" s="634"/>
      <c r="BH968" s="634"/>
      <c r="BI968" s="634"/>
      <c r="BJ968" s="634"/>
      <c r="BK968" s="634"/>
      <c r="BL968" s="634"/>
      <c r="BM968" s="634"/>
      <c r="BN968" s="634"/>
      <c r="BO968" s="634"/>
      <c r="BP968" s="634"/>
      <c r="BQ968" s="634"/>
      <c r="BR968" s="634"/>
      <c r="BS968" s="634"/>
      <c r="BT968" s="634"/>
      <c r="BU968" s="634"/>
      <c r="BV968" s="635"/>
      <c r="BW968" s="635"/>
      <c r="BX968" s="635"/>
      <c r="BY968" s="635"/>
      <c r="BZ968" s="635"/>
      <c r="CA968" s="635"/>
      <c r="CB968" s="635"/>
      <c r="CC968" s="635"/>
      <c r="CD968" s="635"/>
      <c r="CE968" s="635"/>
      <c r="CF968" s="1859"/>
    </row>
    <row customHeight="1" ht="15" hidden="1">
      <c r="A969" s="632"/>
      <c r="B969" s="633"/>
      <c r="C969" s="633"/>
      <c r="D969" s="2588"/>
      <c r="E969" s="2386" t="s">
        <v>1037</v>
      </c>
      <c r="F969" s="2387"/>
      <c r="G969" s="2388"/>
      <c r="H969" s="2392" t="str">
        <f>IF(A968="","",INDEX(DIFFERENTIATION_UNMERGE_AREA,MATCH(A968,DIFFERENTIATION_ID_DIFF,0)))</f>
        <v>Территория 9</v>
      </c>
      <c r="I969" s="2392"/>
      <c r="J969" s="2392"/>
      <c r="K969" s="2392"/>
      <c r="L969" s="2392"/>
      <c r="M969" s="2392"/>
      <c r="N969" s="2392"/>
      <c r="O969" s="2392"/>
      <c r="P969" s="2392"/>
      <c r="Q969" s="2392"/>
      <c r="R969" s="2392"/>
      <c r="S969" s="728"/>
      <c r="T969" s="725"/>
      <c r="U969" s="634"/>
      <c r="V969" s="634"/>
      <c r="W969" s="635"/>
      <c r="X969" s="635"/>
      <c r="Y969" s="635"/>
      <c r="Z969" s="635"/>
      <c r="AA969" s="636"/>
      <c r="AB969" s="637"/>
      <c r="AC969" s="2384"/>
      <c r="AD969" s="638"/>
      <c r="AE969" s="639"/>
      <c r="AF969" s="639"/>
      <c r="AG969" s="640"/>
      <c r="AH969" s="641"/>
      <c r="AI969" s="634"/>
      <c r="AJ969" s="634"/>
      <c r="AK969" s="634"/>
      <c r="AL969" s="634"/>
      <c r="AM969" s="634"/>
      <c r="AN969" s="634"/>
      <c r="AO969" s="634"/>
      <c r="AP969" s="634"/>
      <c r="AQ969" s="634"/>
      <c r="AR969" s="634"/>
      <c r="AS969" s="634"/>
      <c r="AT969" s="634"/>
      <c r="AU969" s="634"/>
      <c r="AV969" s="634"/>
      <c r="AW969" s="634"/>
      <c r="AX969" s="634"/>
      <c r="AY969" s="634"/>
      <c r="AZ969" s="634"/>
      <c r="BA969" s="634"/>
      <c r="BB969" s="634"/>
      <c r="BC969" s="634"/>
      <c r="BD969" s="634"/>
      <c r="BE969" s="634"/>
      <c r="BF969" s="634"/>
      <c r="BG969" s="634"/>
      <c r="BH969" s="634"/>
      <c r="BI969" s="634"/>
      <c r="BJ969" s="634"/>
      <c r="BK969" s="634"/>
      <c r="BL969" s="634"/>
      <c r="BM969" s="634"/>
      <c r="BN969" s="634"/>
      <c r="BO969" s="634"/>
      <c r="BP969" s="634"/>
      <c r="BQ969" s="634"/>
      <c r="BR969" s="634"/>
      <c r="BS969" s="634"/>
      <c r="BT969" s="634"/>
      <c r="BU969" s="634"/>
      <c r="BV969" s="635"/>
      <c r="BW969" s="635"/>
      <c r="BX969" s="635"/>
      <c r="BY969" s="635"/>
      <c r="BZ969" s="635"/>
      <c r="CA969" s="635"/>
      <c r="CB969" s="635"/>
      <c r="CC969" s="635"/>
      <c r="CD969" s="635"/>
      <c r="CE969" s="635"/>
      <c r="CF969" s="1859"/>
    </row>
    <row customHeight="1" ht="15" hidden="1">
      <c r="A970" s="632"/>
      <c r="B970" s="633"/>
      <c r="C970" s="633"/>
      <c r="D970" s="2588"/>
      <c r="E970" s="2386" t="s">
        <v>1038</v>
      </c>
      <c r="F970" s="2387"/>
      <c r="G970" s="2388"/>
      <c r="H970" s="2392" t="str">
        <f>IF(A968="","",INDEX(DIFFERENTIATION_UNMERGE_SYSTEM,MATCH(A968,DIFFERENTIATION_ID_DIFF,0)))</f>
        <v>с. Кабановка, ул. Крыгина, 1ж, котельная № 6-24</v>
      </c>
      <c r="I970" s="2392"/>
      <c r="J970" s="2392"/>
      <c r="K970" s="2392"/>
      <c r="L970" s="2392"/>
      <c r="M970" s="2392"/>
      <c r="N970" s="2392"/>
      <c r="O970" s="2392"/>
      <c r="P970" s="2392"/>
      <c r="Q970" s="2392"/>
      <c r="R970" s="2392"/>
      <c r="S970" s="728"/>
      <c r="T970" s="725"/>
      <c r="U970" s="634"/>
      <c r="V970" s="634"/>
      <c r="W970" s="635"/>
      <c r="X970" s="635"/>
      <c r="Y970" s="635"/>
      <c r="Z970" s="635"/>
      <c r="AA970" s="636"/>
      <c r="AB970" s="637"/>
      <c r="AC970" s="2384"/>
      <c r="AD970" s="638"/>
      <c r="AE970" s="639"/>
      <c r="AF970" s="639"/>
      <c r="AG970" s="640"/>
      <c r="AH970" s="641"/>
      <c r="AI970" s="634"/>
      <c r="AJ970" s="634"/>
      <c r="AK970" s="634"/>
      <c r="AL970" s="634"/>
      <c r="AM970" s="634"/>
      <c r="AN970" s="634"/>
      <c r="AO970" s="634"/>
      <c r="AP970" s="634"/>
      <c r="AQ970" s="634"/>
      <c r="AR970" s="634"/>
      <c r="AS970" s="634"/>
      <c r="AT970" s="634"/>
      <c r="AU970" s="634"/>
      <c r="AV970" s="634"/>
      <c r="AW970" s="634"/>
      <c r="AX970" s="634"/>
      <c r="AY970" s="634"/>
      <c r="AZ970" s="634"/>
      <c r="BA970" s="634"/>
      <c r="BB970" s="634"/>
      <c r="BC970" s="634"/>
      <c r="BD970" s="634"/>
      <c r="BE970" s="634"/>
      <c r="BF970" s="634"/>
      <c r="BG970" s="634"/>
      <c r="BH970" s="634"/>
      <c r="BI970" s="634"/>
      <c r="BJ970" s="634"/>
      <c r="BK970" s="634"/>
      <c r="BL970" s="634"/>
      <c r="BM970" s="634"/>
      <c r="BN970" s="634"/>
      <c r="BO970" s="634"/>
      <c r="BP970" s="634"/>
      <c r="BQ970" s="634"/>
      <c r="BR970" s="634"/>
      <c r="BS970" s="634"/>
      <c r="BT970" s="634"/>
      <c r="BU970" s="634"/>
      <c r="BV970" s="635"/>
      <c r="BW970" s="635"/>
      <c r="BX970" s="635"/>
      <c r="BY970" s="635"/>
      <c r="BZ970" s="635"/>
      <c r="CA970" s="635"/>
      <c r="CB970" s="635"/>
      <c r="CC970" s="635"/>
      <c r="CD970" s="635"/>
      <c r="CE970" s="635"/>
      <c r="CF970" s="1859"/>
    </row>
    <row customHeight="1" ht="24.75" hidden="1">
      <c r="A971" s="1815"/>
      <c r="B971" s="1169"/>
      <c r="C971" s="421"/>
      <c r="D971" s="2588"/>
      <c r="E971" s="2385" t="s">
        <v>1083</v>
      </c>
      <c r="F971" s="2385"/>
      <c r="G971" s="2385"/>
      <c r="H971" s="2385"/>
      <c r="I971" s="2385"/>
      <c r="J971" s="2385"/>
      <c r="K971" s="2385"/>
      <c r="L971" s="2385"/>
      <c r="M971" s="2385"/>
      <c r="N971" s="2385"/>
      <c r="O971" s="2385"/>
      <c r="P971" s="2385"/>
      <c r="Q971" s="567">
        <f>SUMIF(T972:T973,"i",Q972:Q973)</f>
        <v>0</v>
      </c>
      <c r="R971" s="1026"/>
      <c r="S971" s="1807" t="s">
        <v>1084</v>
      </c>
      <c r="T971" s="726" t="s">
        <v>1085</v>
      </c>
      <c r="U971" s="2383">
        <v>1</v>
      </c>
      <c r="V971" s="2383" t="s">
        <v>1048</v>
      </c>
      <c r="W971" s="1169"/>
      <c r="X971" s="1169"/>
      <c r="Y971" s="1169"/>
      <c r="Z971" s="1169"/>
      <c r="AA971" s="1645"/>
      <c r="AB971" s="1169"/>
      <c r="AC971" s="2384"/>
      <c r="AD971" s="638"/>
      <c r="AE971" s="1169"/>
      <c r="AF971" s="1169"/>
      <c r="AG971" s="1645"/>
      <c r="AH971" s="1645"/>
      <c r="AI971" s="1645"/>
      <c r="AJ971" s="1645"/>
      <c r="AK971" s="1645"/>
      <c r="AL971" s="1645"/>
      <c r="AM971" s="1645"/>
      <c r="AN971" s="1645"/>
      <c r="AO971" s="1645"/>
      <c r="AP971" s="1645"/>
      <c r="AQ971" s="1645"/>
      <c r="AR971" s="1645"/>
      <c r="AS971" s="1645"/>
      <c r="AT971" s="1645"/>
      <c r="AU971" s="1645"/>
      <c r="AV971" s="1645"/>
      <c r="AW971" s="1645"/>
      <c r="AX971" s="1645"/>
      <c r="AY971" s="1645"/>
      <c r="AZ971" s="1645"/>
      <c r="BA971" s="1645"/>
      <c r="BB971" s="1645"/>
      <c r="BC971" s="1645"/>
      <c r="BD971" s="1645"/>
      <c r="BE971" s="1645"/>
      <c r="BF971" s="1645"/>
      <c r="BG971" s="1645"/>
      <c r="BH971" s="1645"/>
      <c r="BI971" s="1645"/>
      <c r="BJ971" s="1645"/>
      <c r="BK971" s="1645"/>
      <c r="BL971" s="1645"/>
      <c r="BM971" s="1645"/>
      <c r="BN971" s="1645"/>
      <c r="BO971" s="1645"/>
      <c r="BP971" s="1645"/>
      <c r="BQ971" s="1645"/>
      <c r="BR971" s="1645"/>
      <c r="BS971" s="1645"/>
      <c r="BT971" s="1645"/>
      <c r="BU971" s="1645"/>
      <c r="BV971" s="1169"/>
      <c r="BW971" s="1169"/>
      <c r="BX971" s="1169"/>
      <c r="BY971" s="1169"/>
      <c r="BZ971" s="1169"/>
      <c r="CA971" s="1169"/>
      <c r="CB971" s="1169"/>
      <c r="CC971" s="1169"/>
      <c r="CD971" s="1169"/>
      <c r="CE971" s="1169"/>
      <c r="CF971" s="1859"/>
    </row>
    <row customHeight="1" ht="11.25" hidden="1">
      <c r="A972" s="1802"/>
      <c r="B972" s="1645"/>
      <c r="C972" s="1645"/>
      <c r="D972" s="2588"/>
      <c r="E972" s="644"/>
      <c r="F972" s="644">
        <v>0</v>
      </c>
      <c r="G972" s="644"/>
      <c r="H972" s="644"/>
      <c r="I972" s="644"/>
      <c r="J972" s="644"/>
      <c r="K972" s="644"/>
      <c r="L972" s="644"/>
      <c r="M972" s="644"/>
      <c r="N972" s="644"/>
      <c r="O972" s="644"/>
      <c r="P972" s="644"/>
      <c r="Q972" s="644"/>
      <c r="R972" s="644"/>
      <c r="S972" s="645"/>
      <c r="T972" s="727"/>
      <c r="U972" s="2383"/>
      <c r="V972" s="2383"/>
      <c r="W972" s="1645"/>
      <c r="X972" s="1645"/>
      <c r="Y972" s="1645"/>
      <c r="Z972" s="1645"/>
      <c r="AA972" s="1645"/>
      <c r="AB972" s="1169"/>
      <c r="AC972" s="2384"/>
      <c r="AD972" s="638"/>
      <c r="AE972" s="1169"/>
      <c r="AF972" s="1169"/>
      <c r="AG972" s="1645"/>
      <c r="AH972" s="1645"/>
      <c r="AI972" s="1645"/>
      <c r="AJ972" s="1645"/>
      <c r="AK972" s="1645"/>
      <c r="AL972" s="1645"/>
      <c r="AM972" s="1645"/>
      <c r="AN972" s="1645"/>
      <c r="AO972" s="1645"/>
      <c r="AP972" s="1645"/>
      <c r="AQ972" s="1645"/>
      <c r="AR972" s="1645"/>
      <c r="AS972" s="1645"/>
      <c r="AT972" s="1645"/>
      <c r="AU972" s="1645"/>
      <c r="AV972" s="1645"/>
      <c r="AW972" s="1645"/>
      <c r="AX972" s="1645"/>
      <c r="AY972" s="1645"/>
      <c r="AZ972" s="1645"/>
      <c r="BA972" s="1645"/>
      <c r="BB972" s="1645"/>
      <c r="BC972" s="1645"/>
      <c r="BD972" s="1645"/>
      <c r="BE972" s="1645"/>
      <c r="BF972" s="1645"/>
      <c r="BG972" s="1645"/>
      <c r="BH972" s="1645"/>
      <c r="BI972" s="1645"/>
      <c r="BJ972" s="1645"/>
      <c r="BK972" s="1645"/>
      <c r="BL972" s="1645"/>
      <c r="BM972" s="1645"/>
      <c r="BN972" s="1645"/>
      <c r="BO972" s="1645"/>
      <c r="BP972" s="1645"/>
      <c r="BQ972" s="1645"/>
      <c r="BR972" s="1645"/>
      <c r="BS972" s="1645"/>
      <c r="BT972" s="1645"/>
      <c r="BU972" s="1645"/>
      <c r="BV972" s="1645"/>
      <c r="BW972" s="1645"/>
      <c r="BX972" s="1645"/>
      <c r="BY972" s="1645"/>
      <c r="BZ972" s="1645"/>
      <c r="CA972" s="1645"/>
      <c r="CB972" s="1645"/>
      <c r="CC972" s="1645"/>
      <c r="CD972" s="1645"/>
      <c r="CE972" s="1645"/>
      <c r="CF972" s="1859"/>
    </row>
    <row customHeight="1" ht="11.25" hidden="1">
      <c r="A973" s="1815"/>
      <c r="B973" s="1169"/>
      <c r="C973" s="421"/>
      <c r="D973" s="2588"/>
      <c r="E973" s="658" t="s">
        <v>22</v>
      </c>
      <c r="F973" s="1177" t="s">
        <v>22</v>
      </c>
      <c r="G973" s="1177" t="s">
        <v>1088</v>
      </c>
      <c r="H973" s="660" t="s">
        <v>22</v>
      </c>
      <c r="I973" s="660"/>
      <c r="J973" s="660"/>
      <c r="K973" s="660"/>
      <c r="L973" s="660"/>
      <c r="M973" s="660"/>
      <c r="N973" s="660"/>
      <c r="O973" s="660"/>
      <c r="P973" s="660"/>
      <c r="Q973" s="660"/>
      <c r="R973" s="661"/>
      <c r="S973" s="662"/>
      <c r="T973" s="727"/>
      <c r="U973" s="2383"/>
      <c r="V973" s="2383"/>
      <c r="W973" s="1169"/>
      <c r="X973" s="1169"/>
      <c r="Y973" s="1169"/>
      <c r="Z973" s="1169"/>
      <c r="AA973" s="1645"/>
      <c r="AB973" s="1169"/>
      <c r="AC973" s="2384"/>
      <c r="AD973" s="638"/>
      <c r="AE973" s="1169"/>
      <c r="AF973" s="1169"/>
      <c r="AG973" s="1645"/>
      <c r="AH973" s="1645"/>
      <c r="AI973" s="1645"/>
      <c r="AJ973" s="1645"/>
      <c r="AK973" s="1645"/>
      <c r="AL973" s="1645"/>
      <c r="AM973" s="1645"/>
      <c r="AN973" s="1645"/>
      <c r="AO973" s="1645"/>
      <c r="AP973" s="1645"/>
      <c r="AQ973" s="1645"/>
      <c r="AR973" s="1645"/>
      <c r="AS973" s="1645"/>
      <c r="AT973" s="1645"/>
      <c r="AU973" s="1645"/>
      <c r="AV973" s="1645"/>
      <c r="AW973" s="1645"/>
      <c r="AX973" s="1645"/>
      <c r="AY973" s="1645"/>
      <c r="AZ973" s="1645"/>
      <c r="BA973" s="1645"/>
      <c r="BB973" s="1645"/>
      <c r="BC973" s="1645"/>
      <c r="BD973" s="1645"/>
      <c r="BE973" s="1645"/>
      <c r="BF973" s="1645"/>
      <c r="BG973" s="1645"/>
      <c r="BH973" s="1645"/>
      <c r="BI973" s="1645"/>
      <c r="BJ973" s="1645"/>
      <c r="BK973" s="1645"/>
      <c r="BL973" s="1645"/>
      <c r="BM973" s="1645"/>
      <c r="BN973" s="1645"/>
      <c r="BO973" s="1645"/>
      <c r="BP973" s="1645"/>
      <c r="BQ973" s="1645"/>
      <c r="BR973" s="1645"/>
      <c r="BS973" s="1645"/>
      <c r="BT973" s="1645"/>
      <c r="BU973" s="1645"/>
      <c r="BV973" s="1169"/>
      <c r="BW973" s="1169"/>
      <c r="BX973" s="1169"/>
      <c r="BY973" s="1169"/>
      <c r="BZ973" s="1169"/>
      <c r="CA973" s="1169"/>
      <c r="CB973" s="1169"/>
      <c r="CC973" s="1169"/>
      <c r="CD973" s="1169"/>
      <c r="CE973" s="1169"/>
      <c r="CF973" s="1859"/>
    </row>
    <row customHeight="1" ht="5.25" hidden="1">
      <c r="A974" s="1802"/>
      <c r="B974" s="1645"/>
      <c r="C974" s="1645"/>
      <c r="D974" s="2588"/>
      <c r="E974" s="1048"/>
      <c r="F974" s="1048"/>
      <c r="G974" s="1048"/>
      <c r="H974" s="1048"/>
      <c r="I974" s="1048"/>
      <c r="J974" s="1048"/>
      <c r="K974" s="1048"/>
      <c r="L974" s="1048"/>
      <c r="M974" s="1048"/>
      <c r="N974" s="1048"/>
      <c r="O974" s="1048"/>
      <c r="P974" s="1048"/>
      <c r="Q974" s="1049"/>
      <c r="R974" s="1050"/>
      <c r="S974" s="1051"/>
      <c r="T974" s="726" t="s">
        <v>1085</v>
      </c>
      <c r="U974" s="2383">
        <v>1</v>
      </c>
      <c r="V974" s="2383" t="s">
        <v>1048</v>
      </c>
      <c r="W974" s="1645"/>
      <c r="X974" s="1645"/>
      <c r="Y974" s="1645"/>
      <c r="Z974" s="1645"/>
      <c r="AA974" s="1645"/>
      <c r="AB974" s="1645"/>
      <c r="AC974" s="1046"/>
      <c r="AD974" s="1047"/>
      <c r="AE974" s="1645"/>
      <c r="AF974" s="1645"/>
      <c r="AG974" s="1645"/>
      <c r="AH974" s="1645"/>
      <c r="AI974" s="1645"/>
      <c r="AJ974" s="1645"/>
      <c r="AK974" s="1645"/>
      <c r="AL974" s="1645"/>
      <c r="AM974" s="1645"/>
      <c r="AN974" s="1645"/>
      <c r="AO974" s="1645"/>
      <c r="AP974" s="1645"/>
      <c r="AQ974" s="1645"/>
      <c r="AR974" s="1645"/>
      <c r="AS974" s="1645"/>
      <c r="AT974" s="1645"/>
      <c r="AU974" s="1645"/>
      <c r="AV974" s="1645"/>
      <c r="AW974" s="1645"/>
      <c r="AX974" s="1645"/>
      <c r="AY974" s="1645"/>
      <c r="AZ974" s="1645"/>
      <c r="BA974" s="1645"/>
      <c r="BB974" s="1645"/>
      <c r="BC974" s="1645"/>
      <c r="BD974" s="1645"/>
      <c r="BE974" s="1645"/>
      <c r="BF974" s="1645"/>
      <c r="BG974" s="1645"/>
      <c r="BH974" s="1645"/>
      <c r="BI974" s="1645"/>
      <c r="BJ974" s="1645"/>
      <c r="BK974" s="1645"/>
      <c r="BL974" s="1645"/>
      <c r="BM974" s="1645"/>
      <c r="BN974" s="1645"/>
      <c r="BO974" s="1645"/>
      <c r="BP974" s="1645"/>
      <c r="BQ974" s="1645"/>
      <c r="BR974" s="1645"/>
      <c r="BS974" s="1645"/>
      <c r="BT974" s="1645"/>
      <c r="BU974" s="1645"/>
      <c r="BV974" s="1645"/>
      <c r="BW974" s="1645"/>
      <c r="BX974" s="1645"/>
      <c r="BY974" s="1645"/>
      <c r="BZ974" s="1645"/>
      <c r="CA974" s="1645"/>
      <c r="CB974" s="1645"/>
      <c r="CC974" s="1645"/>
      <c r="CD974" s="1645"/>
      <c r="CE974" s="1645"/>
      <c r="CF974" s="1325"/>
    </row>
    <row customHeight="1" ht="5.25" hidden="1">
      <c r="A975" s="1802"/>
      <c r="B975" s="1645"/>
      <c r="C975" s="1645"/>
      <c r="D975" s="2588"/>
      <c r="E975" s="644"/>
      <c r="F975" s="644"/>
      <c r="G975" s="644"/>
      <c r="H975" s="644"/>
      <c r="I975" s="644"/>
      <c r="J975" s="644"/>
      <c r="K975" s="644"/>
      <c r="L975" s="644"/>
      <c r="M975" s="644"/>
      <c r="N975" s="644"/>
      <c r="O975" s="644"/>
      <c r="P975" s="644"/>
      <c r="Q975" s="644"/>
      <c r="R975" s="644"/>
      <c r="S975" s="645"/>
      <c r="T975" s="727"/>
      <c r="U975" s="2383"/>
      <c r="V975" s="2383"/>
      <c r="W975" s="1645"/>
      <c r="X975" s="1645"/>
      <c r="Y975" s="1645"/>
      <c r="Z975" s="1645"/>
      <c r="AA975" s="1645"/>
      <c r="AB975" s="1645"/>
      <c r="AC975" s="1046"/>
      <c r="AD975" s="1047"/>
      <c r="AE975" s="1645"/>
      <c r="AF975" s="1645"/>
      <c r="AG975" s="1645"/>
      <c r="AH975" s="1645"/>
      <c r="AI975" s="1645"/>
      <c r="AJ975" s="1645"/>
      <c r="AK975" s="1645"/>
      <c r="AL975" s="1645"/>
      <c r="AM975" s="1645"/>
      <c r="AN975" s="1645"/>
      <c r="AO975" s="1645"/>
      <c r="AP975" s="1645"/>
      <c r="AQ975" s="1645"/>
      <c r="AR975" s="1645"/>
      <c r="AS975" s="1645"/>
      <c r="AT975" s="1645"/>
      <c r="AU975" s="1645"/>
      <c r="AV975" s="1645"/>
      <c r="AW975" s="1645"/>
      <c r="AX975" s="1645"/>
      <c r="AY975" s="1645"/>
      <c r="AZ975" s="1645"/>
      <c r="BA975" s="1645"/>
      <c r="BB975" s="1645"/>
      <c r="BC975" s="1645"/>
      <c r="BD975" s="1645"/>
      <c r="BE975" s="1645"/>
      <c r="BF975" s="1645"/>
      <c r="BG975" s="1645"/>
      <c r="BH975" s="1645"/>
      <c r="BI975" s="1645"/>
      <c r="BJ975" s="1645"/>
      <c r="BK975" s="1645"/>
      <c r="BL975" s="1645"/>
      <c r="BM975" s="1645"/>
      <c r="BN975" s="1645"/>
      <c r="BO975" s="1645"/>
      <c r="BP975" s="1645"/>
      <c r="BQ975" s="1645"/>
      <c r="BR975" s="1645"/>
      <c r="BS975" s="1645"/>
      <c r="BT975" s="1645"/>
      <c r="BU975" s="1645"/>
      <c r="BV975" s="1645"/>
      <c r="BW975" s="1645"/>
      <c r="BX975" s="1645"/>
      <c r="BY975" s="1645"/>
      <c r="BZ975" s="1645"/>
      <c r="CA975" s="1645"/>
      <c r="CB975" s="1645"/>
      <c r="CC975" s="1645"/>
      <c r="CD975" s="1645"/>
      <c r="CE975" s="1645"/>
      <c r="CF975" s="1325"/>
    </row>
    <row customHeight="1" ht="5.25" hidden="1">
      <c r="A976" s="1802"/>
      <c r="B976" s="1645"/>
      <c r="C976" s="1645"/>
      <c r="D976" s="2589"/>
      <c r="E976" s="1052"/>
      <c r="F976" s="1053"/>
      <c r="G976" s="1053"/>
      <c r="H976" s="1054"/>
      <c r="I976" s="1054"/>
      <c r="J976" s="1054"/>
      <c r="K976" s="1054"/>
      <c r="L976" s="1054"/>
      <c r="M976" s="1054"/>
      <c r="N976" s="1054"/>
      <c r="O976" s="1054"/>
      <c r="P976" s="1054"/>
      <c r="Q976" s="1054"/>
      <c r="R976" s="955"/>
      <c r="S976" s="1055"/>
      <c r="T976" s="727"/>
      <c r="U976" s="2383"/>
      <c r="V976" s="2383"/>
      <c r="W976" s="1645"/>
      <c r="X976" s="1645"/>
      <c r="Y976" s="1645"/>
      <c r="Z976" s="1645"/>
      <c r="AA976" s="1645"/>
      <c r="AB976" s="1645"/>
      <c r="AC976" s="1046"/>
      <c r="AD976" s="1047"/>
      <c r="AE976" s="1645"/>
      <c r="AF976" s="1645"/>
      <c r="AG976" s="1645"/>
      <c r="AH976" s="1645"/>
      <c r="AI976" s="1645"/>
      <c r="AJ976" s="1645"/>
      <c r="AK976" s="1645"/>
      <c r="AL976" s="1645"/>
      <c r="AM976" s="1645"/>
      <c r="AN976" s="1645"/>
      <c r="AO976" s="1645"/>
      <c r="AP976" s="1645"/>
      <c r="AQ976" s="1645"/>
      <c r="AR976" s="1645"/>
      <c r="AS976" s="1645"/>
      <c r="AT976" s="1645"/>
      <c r="AU976" s="1645"/>
      <c r="AV976" s="1645"/>
      <c r="AW976" s="1645"/>
      <c r="AX976" s="1645"/>
      <c r="AY976" s="1645"/>
      <c r="AZ976" s="1645"/>
      <c r="BA976" s="1645"/>
      <c r="BB976" s="1645"/>
      <c r="BC976" s="1645"/>
      <c r="BD976" s="1645"/>
      <c r="BE976" s="1645"/>
      <c r="BF976" s="1645"/>
      <c r="BG976" s="1645"/>
      <c r="BH976" s="1645"/>
      <c r="BI976" s="1645"/>
      <c r="BJ976" s="1645"/>
      <c r="BK976" s="1645"/>
      <c r="BL976" s="1645"/>
      <c r="BM976" s="1645"/>
      <c r="BN976" s="1645"/>
      <c r="BO976" s="1645"/>
      <c r="BP976" s="1645"/>
      <c r="BQ976" s="1645"/>
      <c r="BR976" s="1645"/>
      <c r="BS976" s="1645"/>
      <c r="BT976" s="1645"/>
      <c r="BU976" s="1645"/>
      <c r="BV976" s="1645"/>
      <c r="BW976" s="1645"/>
      <c r="BX976" s="1645"/>
      <c r="BY976" s="1645"/>
      <c r="BZ976" s="1645"/>
      <c r="CA976" s="1645"/>
      <c r="CB976" s="1645"/>
      <c r="CC976" s="1645"/>
      <c r="CD976" s="1645"/>
      <c r="CE976" s="1645"/>
      <c r="CF976" s="1325"/>
    </row>
    <row customHeight="1" ht="15" hidden="1">
      <c r="A977" s="632" t="s">
        <v>442</v>
      </c>
      <c r="B977" s="633"/>
      <c r="C977" s="633" t="s">
        <v>22</v>
      </c>
      <c r="D977" s="2587" t="s">
        <v>1194</v>
      </c>
      <c r="E977" s="2386" t="s">
        <v>196</v>
      </c>
      <c r="F977" s="2387"/>
      <c r="G977" s="2388"/>
      <c r="H977" s="2392" t="str">
        <f>IF(A977="","",INDEX(DIFFERENTIATION_UNMERGE_VD,MATCH(A977,DIFFERENTIATION_ID_DIFF,0)))</f>
        <v>Производство тепловой энергии. Некомбинированная выработка</v>
      </c>
      <c r="I977" s="2392"/>
      <c r="J977" s="2392"/>
      <c r="K977" s="2392"/>
      <c r="L977" s="2392"/>
      <c r="M977" s="2392"/>
      <c r="N977" s="2392"/>
      <c r="O977" s="2392"/>
      <c r="P977" s="2392"/>
      <c r="Q977" s="2392"/>
      <c r="R977" s="2392"/>
      <c r="S977" s="728"/>
      <c r="T977" s="725"/>
      <c r="U977" s="634"/>
      <c r="V977" s="634"/>
      <c r="W977" s="635"/>
      <c r="X977" s="635"/>
      <c r="Y977" s="635"/>
      <c r="Z977" s="635"/>
      <c r="AA977" s="636"/>
      <c r="AB977" s="637"/>
      <c r="AC977" s="2384"/>
      <c r="AD977" s="638"/>
      <c r="AE977" s="639" t="s">
        <v>22</v>
      </c>
      <c r="AF977" s="639"/>
      <c r="AG977" s="640" t="s">
        <v>1082</v>
      </c>
      <c r="AH977" s="641">
        <v>3</v>
      </c>
      <c r="AI977" s="634"/>
      <c r="AJ977" s="634"/>
      <c r="AK977" s="634"/>
      <c r="AL977" s="634"/>
      <c r="AM977" s="634"/>
      <c r="AN977" s="634"/>
      <c r="AO977" s="634"/>
      <c r="AP977" s="634"/>
      <c r="AQ977" s="634"/>
      <c r="AR977" s="634"/>
      <c r="AS977" s="634"/>
      <c r="AT977" s="634"/>
      <c r="AU977" s="634"/>
      <c r="AV977" s="634"/>
      <c r="AW977" s="634"/>
      <c r="AX977" s="634"/>
      <c r="AY977" s="634"/>
      <c r="AZ977" s="634"/>
      <c r="BA977" s="634"/>
      <c r="BB977" s="634"/>
      <c r="BC977" s="634"/>
      <c r="BD977" s="634"/>
      <c r="BE977" s="634"/>
      <c r="BF977" s="634"/>
      <c r="BG977" s="634"/>
      <c r="BH977" s="634"/>
      <c r="BI977" s="634"/>
      <c r="BJ977" s="634"/>
      <c r="BK977" s="634"/>
      <c r="BL977" s="634"/>
      <c r="BM977" s="634"/>
      <c r="BN977" s="634"/>
      <c r="BO977" s="634"/>
      <c r="BP977" s="634"/>
      <c r="BQ977" s="634"/>
      <c r="BR977" s="634"/>
      <c r="BS977" s="634"/>
      <c r="BT977" s="634"/>
      <c r="BU977" s="634"/>
      <c r="BV977" s="635"/>
      <c r="BW977" s="635"/>
      <c r="BX977" s="635"/>
      <c r="BY977" s="635"/>
      <c r="BZ977" s="635"/>
      <c r="CA977" s="635"/>
      <c r="CB977" s="635"/>
      <c r="CC977" s="635"/>
      <c r="CD977" s="635"/>
      <c r="CE977" s="635"/>
      <c r="CF977" s="1859"/>
    </row>
    <row customHeight="1" ht="15" hidden="1">
      <c r="A978" s="632"/>
      <c r="B978" s="633"/>
      <c r="C978" s="633"/>
      <c r="D978" s="2588"/>
      <c r="E978" s="2386" t="s">
        <v>1037</v>
      </c>
      <c r="F978" s="2387"/>
      <c r="G978" s="2388"/>
      <c r="H978" s="2392" t="str">
        <f>IF(A977="","",INDEX(DIFFERENTIATION_UNMERGE_AREA,MATCH(A977,DIFFERENTIATION_ID_DIFF,0)))</f>
        <v>Территория 9</v>
      </c>
      <c r="I978" s="2392"/>
      <c r="J978" s="2392"/>
      <c r="K978" s="2392"/>
      <c r="L978" s="2392"/>
      <c r="M978" s="2392"/>
      <c r="N978" s="2392"/>
      <c r="O978" s="2392"/>
      <c r="P978" s="2392"/>
      <c r="Q978" s="2392"/>
      <c r="R978" s="2392"/>
      <c r="S978" s="728"/>
      <c r="T978" s="725"/>
      <c r="U978" s="634"/>
      <c r="V978" s="634"/>
      <c r="W978" s="635"/>
      <c r="X978" s="635"/>
      <c r="Y978" s="635"/>
      <c r="Z978" s="635"/>
      <c r="AA978" s="636"/>
      <c r="AB978" s="637"/>
      <c r="AC978" s="2384"/>
      <c r="AD978" s="638"/>
      <c r="AE978" s="639"/>
      <c r="AF978" s="639"/>
      <c r="AG978" s="640"/>
      <c r="AH978" s="641"/>
      <c r="AI978" s="634"/>
      <c r="AJ978" s="634"/>
      <c r="AK978" s="634"/>
      <c r="AL978" s="634"/>
      <c r="AM978" s="634"/>
      <c r="AN978" s="634"/>
      <c r="AO978" s="634"/>
      <c r="AP978" s="634"/>
      <c r="AQ978" s="634"/>
      <c r="AR978" s="634"/>
      <c r="AS978" s="634"/>
      <c r="AT978" s="634"/>
      <c r="AU978" s="634"/>
      <c r="AV978" s="634"/>
      <c r="AW978" s="634"/>
      <c r="AX978" s="634"/>
      <c r="AY978" s="634"/>
      <c r="AZ978" s="634"/>
      <c r="BA978" s="634"/>
      <c r="BB978" s="634"/>
      <c r="BC978" s="634"/>
      <c r="BD978" s="634"/>
      <c r="BE978" s="634"/>
      <c r="BF978" s="634"/>
      <c r="BG978" s="634"/>
      <c r="BH978" s="634"/>
      <c r="BI978" s="634"/>
      <c r="BJ978" s="634"/>
      <c r="BK978" s="634"/>
      <c r="BL978" s="634"/>
      <c r="BM978" s="634"/>
      <c r="BN978" s="634"/>
      <c r="BO978" s="634"/>
      <c r="BP978" s="634"/>
      <c r="BQ978" s="634"/>
      <c r="BR978" s="634"/>
      <c r="BS978" s="634"/>
      <c r="BT978" s="634"/>
      <c r="BU978" s="634"/>
      <c r="BV978" s="635"/>
      <c r="BW978" s="635"/>
      <c r="BX978" s="635"/>
      <c r="BY978" s="635"/>
      <c r="BZ978" s="635"/>
      <c r="CA978" s="635"/>
      <c r="CB978" s="635"/>
      <c r="CC978" s="635"/>
      <c r="CD978" s="635"/>
      <c r="CE978" s="635"/>
      <c r="CF978" s="1859"/>
    </row>
    <row customHeight="1" ht="15" hidden="1">
      <c r="A979" s="632"/>
      <c r="B979" s="633"/>
      <c r="C979" s="633"/>
      <c r="D979" s="2588"/>
      <c r="E979" s="2386" t="s">
        <v>1038</v>
      </c>
      <c r="F979" s="2387"/>
      <c r="G979" s="2388"/>
      <c r="H979" s="2392" t="str">
        <f>IF(A977="","",INDEX(DIFFERENTIATION_UNMERGE_SYSTEM,MATCH(A977,DIFFERENTIATION_ID_DIFF,0)))</f>
        <v>с. Богородское, ул. Молодежнаяа, 1а, котельная № 6-25</v>
      </c>
      <c r="I979" s="2392"/>
      <c r="J979" s="2392"/>
      <c r="K979" s="2392"/>
      <c r="L979" s="2392"/>
      <c r="M979" s="2392"/>
      <c r="N979" s="2392"/>
      <c r="O979" s="2392"/>
      <c r="P979" s="2392"/>
      <c r="Q979" s="2392"/>
      <c r="R979" s="2392"/>
      <c r="S979" s="728"/>
      <c r="T979" s="725"/>
      <c r="U979" s="634"/>
      <c r="V979" s="634"/>
      <c r="W979" s="635"/>
      <c r="X979" s="635"/>
      <c r="Y979" s="635"/>
      <c r="Z979" s="635"/>
      <c r="AA979" s="636"/>
      <c r="AB979" s="637"/>
      <c r="AC979" s="2384"/>
      <c r="AD979" s="638"/>
      <c r="AE979" s="639"/>
      <c r="AF979" s="639"/>
      <c r="AG979" s="640"/>
      <c r="AH979" s="641"/>
      <c r="AI979" s="634"/>
      <c r="AJ979" s="634"/>
      <c r="AK979" s="634"/>
      <c r="AL979" s="634"/>
      <c r="AM979" s="634"/>
      <c r="AN979" s="634"/>
      <c r="AO979" s="634"/>
      <c r="AP979" s="634"/>
      <c r="AQ979" s="634"/>
      <c r="AR979" s="634"/>
      <c r="AS979" s="634"/>
      <c r="AT979" s="634"/>
      <c r="AU979" s="634"/>
      <c r="AV979" s="634"/>
      <c r="AW979" s="634"/>
      <c r="AX979" s="634"/>
      <c r="AY979" s="634"/>
      <c r="AZ979" s="634"/>
      <c r="BA979" s="634"/>
      <c r="BB979" s="634"/>
      <c r="BC979" s="634"/>
      <c r="BD979" s="634"/>
      <c r="BE979" s="634"/>
      <c r="BF979" s="634"/>
      <c r="BG979" s="634"/>
      <c r="BH979" s="634"/>
      <c r="BI979" s="634"/>
      <c r="BJ979" s="634"/>
      <c r="BK979" s="634"/>
      <c r="BL979" s="634"/>
      <c r="BM979" s="634"/>
      <c r="BN979" s="634"/>
      <c r="BO979" s="634"/>
      <c r="BP979" s="634"/>
      <c r="BQ979" s="634"/>
      <c r="BR979" s="634"/>
      <c r="BS979" s="634"/>
      <c r="BT979" s="634"/>
      <c r="BU979" s="634"/>
      <c r="BV979" s="635"/>
      <c r="BW979" s="635"/>
      <c r="BX979" s="635"/>
      <c r="BY979" s="635"/>
      <c r="BZ979" s="635"/>
      <c r="CA979" s="635"/>
      <c r="CB979" s="635"/>
      <c r="CC979" s="635"/>
      <c r="CD979" s="635"/>
      <c r="CE979" s="635"/>
      <c r="CF979" s="1859"/>
    </row>
    <row customHeight="1" ht="24.75" hidden="1">
      <c r="A980" s="1815"/>
      <c r="B980" s="1169"/>
      <c r="C980" s="421"/>
      <c r="D980" s="2588"/>
      <c r="E980" s="2385" t="s">
        <v>1083</v>
      </c>
      <c r="F980" s="2385"/>
      <c r="G980" s="2385"/>
      <c r="H980" s="2385"/>
      <c r="I980" s="2385"/>
      <c r="J980" s="2385"/>
      <c r="K980" s="2385"/>
      <c r="L980" s="2385"/>
      <c r="M980" s="2385"/>
      <c r="N980" s="2385"/>
      <c r="O980" s="2385"/>
      <c r="P980" s="2385"/>
      <c r="Q980" s="567">
        <f>SUMIF(T981:T982,"i",Q981:Q982)</f>
        <v>0</v>
      </c>
      <c r="R980" s="1026"/>
      <c r="S980" s="1807" t="s">
        <v>1084</v>
      </c>
      <c r="T980" s="726" t="s">
        <v>1085</v>
      </c>
      <c r="U980" s="2383">
        <v>1</v>
      </c>
      <c r="V980" s="2383" t="s">
        <v>1048</v>
      </c>
      <c r="W980" s="1169"/>
      <c r="X980" s="1169"/>
      <c r="Y980" s="1169"/>
      <c r="Z980" s="1169"/>
      <c r="AA980" s="1645"/>
      <c r="AB980" s="1169"/>
      <c r="AC980" s="2384"/>
      <c r="AD980" s="638"/>
      <c r="AE980" s="1169"/>
      <c r="AF980" s="1169"/>
      <c r="AG980" s="1645"/>
      <c r="AH980" s="1645"/>
      <c r="AI980" s="1645"/>
      <c r="AJ980" s="1645"/>
      <c r="AK980" s="1645"/>
      <c r="AL980" s="1645"/>
      <c r="AM980" s="1645"/>
      <c r="AN980" s="1645"/>
      <c r="AO980" s="1645"/>
      <c r="AP980" s="1645"/>
      <c r="AQ980" s="1645"/>
      <c r="AR980" s="1645"/>
      <c r="AS980" s="1645"/>
      <c r="AT980" s="1645"/>
      <c r="AU980" s="1645"/>
      <c r="AV980" s="1645"/>
      <c r="AW980" s="1645"/>
      <c r="AX980" s="1645"/>
      <c r="AY980" s="1645"/>
      <c r="AZ980" s="1645"/>
      <c r="BA980" s="1645"/>
      <c r="BB980" s="1645"/>
      <c r="BC980" s="1645"/>
      <c r="BD980" s="1645"/>
      <c r="BE980" s="1645"/>
      <c r="BF980" s="1645"/>
      <c r="BG980" s="1645"/>
      <c r="BH980" s="1645"/>
      <c r="BI980" s="1645"/>
      <c r="BJ980" s="1645"/>
      <c r="BK980" s="1645"/>
      <c r="BL980" s="1645"/>
      <c r="BM980" s="1645"/>
      <c r="BN980" s="1645"/>
      <c r="BO980" s="1645"/>
      <c r="BP980" s="1645"/>
      <c r="BQ980" s="1645"/>
      <c r="BR980" s="1645"/>
      <c r="BS980" s="1645"/>
      <c r="BT980" s="1645"/>
      <c r="BU980" s="1645"/>
      <c r="BV980" s="1169"/>
      <c r="BW980" s="1169"/>
      <c r="BX980" s="1169"/>
      <c r="BY980" s="1169"/>
      <c r="BZ980" s="1169"/>
      <c r="CA980" s="1169"/>
      <c r="CB980" s="1169"/>
      <c r="CC980" s="1169"/>
      <c r="CD980" s="1169"/>
      <c r="CE980" s="1169"/>
      <c r="CF980" s="1859"/>
    </row>
    <row customHeight="1" ht="11.25" hidden="1">
      <c r="A981" s="1802"/>
      <c r="B981" s="1645"/>
      <c r="C981" s="1645"/>
      <c r="D981" s="2588"/>
      <c r="E981" s="644"/>
      <c r="F981" s="644">
        <v>0</v>
      </c>
      <c r="G981" s="644"/>
      <c r="H981" s="644"/>
      <c r="I981" s="644"/>
      <c r="J981" s="644"/>
      <c r="K981" s="644"/>
      <c r="L981" s="644"/>
      <c r="M981" s="644"/>
      <c r="N981" s="644"/>
      <c r="O981" s="644"/>
      <c r="P981" s="644"/>
      <c r="Q981" s="644"/>
      <c r="R981" s="644"/>
      <c r="S981" s="645"/>
      <c r="T981" s="727"/>
      <c r="U981" s="2383"/>
      <c r="V981" s="2383"/>
      <c r="W981" s="1645"/>
      <c r="X981" s="1645"/>
      <c r="Y981" s="1645"/>
      <c r="Z981" s="1645"/>
      <c r="AA981" s="1645"/>
      <c r="AB981" s="1169"/>
      <c r="AC981" s="2384"/>
      <c r="AD981" s="638"/>
      <c r="AE981" s="1169"/>
      <c r="AF981" s="1169"/>
      <c r="AG981" s="1645"/>
      <c r="AH981" s="1645"/>
      <c r="AI981" s="1645"/>
      <c r="AJ981" s="1645"/>
      <c r="AK981" s="1645"/>
      <c r="AL981" s="1645"/>
      <c r="AM981" s="1645"/>
      <c r="AN981" s="1645"/>
      <c r="AO981" s="1645"/>
      <c r="AP981" s="1645"/>
      <c r="AQ981" s="1645"/>
      <c r="AR981" s="1645"/>
      <c r="AS981" s="1645"/>
      <c r="AT981" s="1645"/>
      <c r="AU981" s="1645"/>
      <c r="AV981" s="1645"/>
      <c r="AW981" s="1645"/>
      <c r="AX981" s="1645"/>
      <c r="AY981" s="1645"/>
      <c r="AZ981" s="1645"/>
      <c r="BA981" s="1645"/>
      <c r="BB981" s="1645"/>
      <c r="BC981" s="1645"/>
      <c r="BD981" s="1645"/>
      <c r="BE981" s="1645"/>
      <c r="BF981" s="1645"/>
      <c r="BG981" s="1645"/>
      <c r="BH981" s="1645"/>
      <c r="BI981" s="1645"/>
      <c r="BJ981" s="1645"/>
      <c r="BK981" s="1645"/>
      <c r="BL981" s="1645"/>
      <c r="BM981" s="1645"/>
      <c r="BN981" s="1645"/>
      <c r="BO981" s="1645"/>
      <c r="BP981" s="1645"/>
      <c r="BQ981" s="1645"/>
      <c r="BR981" s="1645"/>
      <c r="BS981" s="1645"/>
      <c r="BT981" s="1645"/>
      <c r="BU981" s="1645"/>
      <c r="BV981" s="1645"/>
      <c r="BW981" s="1645"/>
      <c r="BX981" s="1645"/>
      <c r="BY981" s="1645"/>
      <c r="BZ981" s="1645"/>
      <c r="CA981" s="1645"/>
      <c r="CB981" s="1645"/>
      <c r="CC981" s="1645"/>
      <c r="CD981" s="1645"/>
      <c r="CE981" s="1645"/>
      <c r="CF981" s="1859"/>
    </row>
    <row customHeight="1" ht="11.25" hidden="1">
      <c r="A982" s="1815"/>
      <c r="B982" s="1169"/>
      <c r="C982" s="421"/>
      <c r="D982" s="2588"/>
      <c r="E982" s="658" t="s">
        <v>22</v>
      </c>
      <c r="F982" s="1177" t="s">
        <v>22</v>
      </c>
      <c r="G982" s="1177" t="s">
        <v>1088</v>
      </c>
      <c r="H982" s="660" t="s">
        <v>22</v>
      </c>
      <c r="I982" s="660"/>
      <c r="J982" s="660"/>
      <c r="K982" s="660"/>
      <c r="L982" s="660"/>
      <c r="M982" s="660"/>
      <c r="N982" s="660"/>
      <c r="O982" s="660"/>
      <c r="P982" s="660"/>
      <c r="Q982" s="660"/>
      <c r="R982" s="661"/>
      <c r="S982" s="662"/>
      <c r="T982" s="727"/>
      <c r="U982" s="2383"/>
      <c r="V982" s="2383"/>
      <c r="W982" s="1169"/>
      <c r="X982" s="1169"/>
      <c r="Y982" s="1169"/>
      <c r="Z982" s="1169"/>
      <c r="AA982" s="1645"/>
      <c r="AB982" s="1169"/>
      <c r="AC982" s="2384"/>
      <c r="AD982" s="638"/>
      <c r="AE982" s="1169"/>
      <c r="AF982" s="1169"/>
      <c r="AG982" s="1645"/>
      <c r="AH982" s="1645"/>
      <c r="AI982" s="1645"/>
      <c r="AJ982" s="1645"/>
      <c r="AK982" s="1645"/>
      <c r="AL982" s="1645"/>
      <c r="AM982" s="1645"/>
      <c r="AN982" s="1645"/>
      <c r="AO982" s="1645"/>
      <c r="AP982" s="1645"/>
      <c r="AQ982" s="1645"/>
      <c r="AR982" s="1645"/>
      <c r="AS982" s="1645"/>
      <c r="AT982" s="1645"/>
      <c r="AU982" s="1645"/>
      <c r="AV982" s="1645"/>
      <c r="AW982" s="1645"/>
      <c r="AX982" s="1645"/>
      <c r="AY982" s="1645"/>
      <c r="AZ982" s="1645"/>
      <c r="BA982" s="1645"/>
      <c r="BB982" s="1645"/>
      <c r="BC982" s="1645"/>
      <c r="BD982" s="1645"/>
      <c r="BE982" s="1645"/>
      <c r="BF982" s="1645"/>
      <c r="BG982" s="1645"/>
      <c r="BH982" s="1645"/>
      <c r="BI982" s="1645"/>
      <c r="BJ982" s="1645"/>
      <c r="BK982" s="1645"/>
      <c r="BL982" s="1645"/>
      <c r="BM982" s="1645"/>
      <c r="BN982" s="1645"/>
      <c r="BO982" s="1645"/>
      <c r="BP982" s="1645"/>
      <c r="BQ982" s="1645"/>
      <c r="BR982" s="1645"/>
      <c r="BS982" s="1645"/>
      <c r="BT982" s="1645"/>
      <c r="BU982" s="1645"/>
      <c r="BV982" s="1169"/>
      <c r="BW982" s="1169"/>
      <c r="BX982" s="1169"/>
      <c r="BY982" s="1169"/>
      <c r="BZ982" s="1169"/>
      <c r="CA982" s="1169"/>
      <c r="CB982" s="1169"/>
      <c r="CC982" s="1169"/>
      <c r="CD982" s="1169"/>
      <c r="CE982" s="1169"/>
      <c r="CF982" s="1859"/>
    </row>
    <row customHeight="1" ht="5.25" hidden="1">
      <c r="A983" s="1802"/>
      <c r="B983" s="1645"/>
      <c r="C983" s="1645"/>
      <c r="D983" s="2588"/>
      <c r="E983" s="1048"/>
      <c r="F983" s="1048"/>
      <c r="G983" s="1048"/>
      <c r="H983" s="1048"/>
      <c r="I983" s="1048"/>
      <c r="J983" s="1048"/>
      <c r="K983" s="1048"/>
      <c r="L983" s="1048"/>
      <c r="M983" s="1048"/>
      <c r="N983" s="1048"/>
      <c r="O983" s="1048"/>
      <c r="P983" s="1048"/>
      <c r="Q983" s="1049"/>
      <c r="R983" s="1050"/>
      <c r="S983" s="1051"/>
      <c r="T983" s="726" t="s">
        <v>1085</v>
      </c>
      <c r="U983" s="2383">
        <v>1</v>
      </c>
      <c r="V983" s="2383" t="s">
        <v>1048</v>
      </c>
      <c r="W983" s="1645"/>
      <c r="X983" s="1645"/>
      <c r="Y983" s="1645"/>
      <c r="Z983" s="1645"/>
      <c r="AA983" s="1645"/>
      <c r="AB983" s="1645"/>
      <c r="AC983" s="1046"/>
      <c r="AD983" s="1047"/>
      <c r="AE983" s="1645"/>
      <c r="AF983" s="1645"/>
      <c r="AG983" s="1645"/>
      <c r="AH983" s="1645"/>
      <c r="AI983" s="1645"/>
      <c r="AJ983" s="1645"/>
      <c r="AK983" s="1645"/>
      <c r="AL983" s="1645"/>
      <c r="AM983" s="1645"/>
      <c r="AN983" s="1645"/>
      <c r="AO983" s="1645"/>
      <c r="AP983" s="1645"/>
      <c r="AQ983" s="1645"/>
      <c r="AR983" s="1645"/>
      <c r="AS983" s="1645"/>
      <c r="AT983" s="1645"/>
      <c r="AU983" s="1645"/>
      <c r="AV983" s="1645"/>
      <c r="AW983" s="1645"/>
      <c r="AX983" s="1645"/>
      <c r="AY983" s="1645"/>
      <c r="AZ983" s="1645"/>
      <c r="BA983" s="1645"/>
      <c r="BB983" s="1645"/>
      <c r="BC983" s="1645"/>
      <c r="BD983" s="1645"/>
      <c r="BE983" s="1645"/>
      <c r="BF983" s="1645"/>
      <c r="BG983" s="1645"/>
      <c r="BH983" s="1645"/>
      <c r="BI983" s="1645"/>
      <c r="BJ983" s="1645"/>
      <c r="BK983" s="1645"/>
      <c r="BL983" s="1645"/>
      <c r="BM983" s="1645"/>
      <c r="BN983" s="1645"/>
      <c r="BO983" s="1645"/>
      <c r="BP983" s="1645"/>
      <c r="BQ983" s="1645"/>
      <c r="BR983" s="1645"/>
      <c r="BS983" s="1645"/>
      <c r="BT983" s="1645"/>
      <c r="BU983" s="1645"/>
      <c r="BV983" s="1645"/>
      <c r="BW983" s="1645"/>
      <c r="BX983" s="1645"/>
      <c r="BY983" s="1645"/>
      <c r="BZ983" s="1645"/>
      <c r="CA983" s="1645"/>
      <c r="CB983" s="1645"/>
      <c r="CC983" s="1645"/>
      <c r="CD983" s="1645"/>
      <c r="CE983" s="1645"/>
      <c r="CF983" s="1325"/>
    </row>
    <row customHeight="1" ht="5.25" hidden="1">
      <c r="A984" s="1802"/>
      <c r="B984" s="1645"/>
      <c r="C984" s="1645"/>
      <c r="D984" s="2588"/>
      <c r="E984" s="644"/>
      <c r="F984" s="644"/>
      <c r="G984" s="644"/>
      <c r="H984" s="644"/>
      <c r="I984" s="644"/>
      <c r="J984" s="644"/>
      <c r="K984" s="644"/>
      <c r="L984" s="644"/>
      <c r="M984" s="644"/>
      <c r="N984" s="644"/>
      <c r="O984" s="644"/>
      <c r="P984" s="644"/>
      <c r="Q984" s="644"/>
      <c r="R984" s="644"/>
      <c r="S984" s="645"/>
      <c r="T984" s="727"/>
      <c r="U984" s="2383"/>
      <c r="V984" s="2383"/>
      <c r="W984" s="1645"/>
      <c r="X984" s="1645"/>
      <c r="Y984" s="1645"/>
      <c r="Z984" s="1645"/>
      <c r="AA984" s="1645"/>
      <c r="AB984" s="1645"/>
      <c r="AC984" s="1046"/>
      <c r="AD984" s="1047"/>
      <c r="AE984" s="1645"/>
      <c r="AF984" s="1645"/>
      <c r="AG984" s="1645"/>
      <c r="AH984" s="1645"/>
      <c r="AI984" s="1645"/>
      <c r="AJ984" s="1645"/>
      <c r="AK984" s="1645"/>
      <c r="AL984" s="1645"/>
      <c r="AM984" s="1645"/>
      <c r="AN984" s="1645"/>
      <c r="AO984" s="1645"/>
      <c r="AP984" s="1645"/>
      <c r="AQ984" s="1645"/>
      <c r="AR984" s="1645"/>
      <c r="AS984" s="1645"/>
      <c r="AT984" s="1645"/>
      <c r="AU984" s="1645"/>
      <c r="AV984" s="1645"/>
      <c r="AW984" s="1645"/>
      <c r="AX984" s="1645"/>
      <c r="AY984" s="1645"/>
      <c r="AZ984" s="1645"/>
      <c r="BA984" s="1645"/>
      <c r="BB984" s="1645"/>
      <c r="BC984" s="1645"/>
      <c r="BD984" s="1645"/>
      <c r="BE984" s="1645"/>
      <c r="BF984" s="1645"/>
      <c r="BG984" s="1645"/>
      <c r="BH984" s="1645"/>
      <c r="BI984" s="1645"/>
      <c r="BJ984" s="1645"/>
      <c r="BK984" s="1645"/>
      <c r="BL984" s="1645"/>
      <c r="BM984" s="1645"/>
      <c r="BN984" s="1645"/>
      <c r="BO984" s="1645"/>
      <c r="BP984" s="1645"/>
      <c r="BQ984" s="1645"/>
      <c r="BR984" s="1645"/>
      <c r="BS984" s="1645"/>
      <c r="BT984" s="1645"/>
      <c r="BU984" s="1645"/>
      <c r="BV984" s="1645"/>
      <c r="BW984" s="1645"/>
      <c r="BX984" s="1645"/>
      <c r="BY984" s="1645"/>
      <c r="BZ984" s="1645"/>
      <c r="CA984" s="1645"/>
      <c r="CB984" s="1645"/>
      <c r="CC984" s="1645"/>
      <c r="CD984" s="1645"/>
      <c r="CE984" s="1645"/>
      <c r="CF984" s="1325"/>
    </row>
    <row customHeight="1" ht="5.25" hidden="1">
      <c r="A985" s="1802"/>
      <c r="B985" s="1645"/>
      <c r="C985" s="1645"/>
      <c r="D985" s="2589"/>
      <c r="E985" s="1052"/>
      <c r="F985" s="1053"/>
      <c r="G985" s="1053"/>
      <c r="H985" s="1054"/>
      <c r="I985" s="1054"/>
      <c r="J985" s="1054"/>
      <c r="K985" s="1054"/>
      <c r="L985" s="1054"/>
      <c r="M985" s="1054"/>
      <c r="N985" s="1054"/>
      <c r="O985" s="1054"/>
      <c r="P985" s="1054"/>
      <c r="Q985" s="1054"/>
      <c r="R985" s="955"/>
      <c r="S985" s="1055"/>
      <c r="T985" s="727"/>
      <c r="U985" s="2383"/>
      <c r="V985" s="2383"/>
      <c r="W985" s="1645"/>
      <c r="X985" s="1645"/>
      <c r="Y985" s="1645"/>
      <c r="Z985" s="1645"/>
      <c r="AA985" s="1645"/>
      <c r="AB985" s="1645"/>
      <c r="AC985" s="1046"/>
      <c r="AD985" s="1047"/>
      <c r="AE985" s="1645"/>
      <c r="AF985" s="1645"/>
      <c r="AG985" s="1645"/>
      <c r="AH985" s="1645"/>
      <c r="AI985" s="1645"/>
      <c r="AJ985" s="1645"/>
      <c r="AK985" s="1645"/>
      <c r="AL985" s="1645"/>
      <c r="AM985" s="1645"/>
      <c r="AN985" s="1645"/>
      <c r="AO985" s="1645"/>
      <c r="AP985" s="1645"/>
      <c r="AQ985" s="1645"/>
      <c r="AR985" s="1645"/>
      <c r="AS985" s="1645"/>
      <c r="AT985" s="1645"/>
      <c r="AU985" s="1645"/>
      <c r="AV985" s="1645"/>
      <c r="AW985" s="1645"/>
      <c r="AX985" s="1645"/>
      <c r="AY985" s="1645"/>
      <c r="AZ985" s="1645"/>
      <c r="BA985" s="1645"/>
      <c r="BB985" s="1645"/>
      <c r="BC985" s="1645"/>
      <c r="BD985" s="1645"/>
      <c r="BE985" s="1645"/>
      <c r="BF985" s="1645"/>
      <c r="BG985" s="1645"/>
      <c r="BH985" s="1645"/>
      <c r="BI985" s="1645"/>
      <c r="BJ985" s="1645"/>
      <c r="BK985" s="1645"/>
      <c r="BL985" s="1645"/>
      <c r="BM985" s="1645"/>
      <c r="BN985" s="1645"/>
      <c r="BO985" s="1645"/>
      <c r="BP985" s="1645"/>
      <c r="BQ985" s="1645"/>
      <c r="BR985" s="1645"/>
      <c r="BS985" s="1645"/>
      <c r="BT985" s="1645"/>
      <c r="BU985" s="1645"/>
      <c r="BV985" s="1645"/>
      <c r="BW985" s="1645"/>
      <c r="BX985" s="1645"/>
      <c r="BY985" s="1645"/>
      <c r="BZ985" s="1645"/>
      <c r="CA985" s="1645"/>
      <c r="CB985" s="1645"/>
      <c r="CC985" s="1645"/>
      <c r="CD985" s="1645"/>
      <c r="CE985" s="1645"/>
      <c r="CF985" s="1325"/>
    </row>
    <row customHeight="1" ht="15" hidden="1">
      <c r="A986" s="632" t="s">
        <v>444</v>
      </c>
      <c r="B986" s="633"/>
      <c r="C986" s="633" t="s">
        <v>22</v>
      </c>
      <c r="D986" s="2587" t="s">
        <v>1195</v>
      </c>
      <c r="E986" s="2386" t="s">
        <v>196</v>
      </c>
      <c r="F986" s="2387"/>
      <c r="G986" s="2388"/>
      <c r="H986" s="2392" t="str">
        <f>IF(A986="","",INDEX(DIFFERENTIATION_UNMERGE_VD,MATCH(A986,DIFFERENTIATION_ID_DIFF,0)))</f>
        <v>Производство тепловой энергии. Некомбинированная выработка</v>
      </c>
      <c r="I986" s="2392"/>
      <c r="J986" s="2392"/>
      <c r="K986" s="2392"/>
      <c r="L986" s="2392"/>
      <c r="M986" s="2392"/>
      <c r="N986" s="2392"/>
      <c r="O986" s="2392"/>
      <c r="P986" s="2392"/>
      <c r="Q986" s="2392"/>
      <c r="R986" s="2392"/>
      <c r="S986" s="728"/>
      <c r="T986" s="725"/>
      <c r="U986" s="634"/>
      <c r="V986" s="634"/>
      <c r="W986" s="635"/>
      <c r="X986" s="635"/>
      <c r="Y986" s="635"/>
      <c r="Z986" s="635"/>
      <c r="AA986" s="636"/>
      <c r="AB986" s="637"/>
      <c r="AC986" s="2384"/>
      <c r="AD986" s="638"/>
      <c r="AE986" s="639" t="s">
        <v>22</v>
      </c>
      <c r="AF986" s="639"/>
      <c r="AG986" s="640" t="s">
        <v>1082</v>
      </c>
      <c r="AH986" s="641">
        <v>3</v>
      </c>
      <c r="AI986" s="634"/>
      <c r="AJ986" s="634"/>
      <c r="AK986" s="634"/>
      <c r="AL986" s="634"/>
      <c r="AM986" s="634"/>
      <c r="AN986" s="634"/>
      <c r="AO986" s="634"/>
      <c r="AP986" s="634"/>
      <c r="AQ986" s="634"/>
      <c r="AR986" s="634"/>
      <c r="AS986" s="634"/>
      <c r="AT986" s="634"/>
      <c r="AU986" s="634"/>
      <c r="AV986" s="634"/>
      <c r="AW986" s="634"/>
      <c r="AX986" s="634"/>
      <c r="AY986" s="634"/>
      <c r="AZ986" s="634"/>
      <c r="BA986" s="634"/>
      <c r="BB986" s="634"/>
      <c r="BC986" s="634"/>
      <c r="BD986" s="634"/>
      <c r="BE986" s="634"/>
      <c r="BF986" s="634"/>
      <c r="BG986" s="634"/>
      <c r="BH986" s="634"/>
      <c r="BI986" s="634"/>
      <c r="BJ986" s="634"/>
      <c r="BK986" s="634"/>
      <c r="BL986" s="634"/>
      <c r="BM986" s="634"/>
      <c r="BN986" s="634"/>
      <c r="BO986" s="634"/>
      <c r="BP986" s="634"/>
      <c r="BQ986" s="634"/>
      <c r="BR986" s="634"/>
      <c r="BS986" s="634"/>
      <c r="BT986" s="634"/>
      <c r="BU986" s="634"/>
      <c r="BV986" s="635"/>
      <c r="BW986" s="635"/>
      <c r="BX986" s="635"/>
      <c r="BY986" s="635"/>
      <c r="BZ986" s="635"/>
      <c r="CA986" s="635"/>
      <c r="CB986" s="635"/>
      <c r="CC986" s="635"/>
      <c r="CD986" s="635"/>
      <c r="CE986" s="635"/>
      <c r="CF986" s="1859"/>
    </row>
    <row customHeight="1" ht="15" hidden="1">
      <c r="A987" s="632"/>
      <c r="B987" s="633"/>
      <c r="C987" s="633"/>
      <c r="D987" s="2588"/>
      <c r="E987" s="2386" t="s">
        <v>1037</v>
      </c>
      <c r="F987" s="2387"/>
      <c r="G987" s="2388"/>
      <c r="H987" s="2392" t="str">
        <f>IF(A986="","",INDEX(DIFFERENTIATION_UNMERGE_AREA,MATCH(A986,DIFFERENTIATION_ID_DIFF,0)))</f>
        <v>Территория 9</v>
      </c>
      <c r="I987" s="2392"/>
      <c r="J987" s="2392"/>
      <c r="K987" s="2392"/>
      <c r="L987" s="2392"/>
      <c r="M987" s="2392"/>
      <c r="N987" s="2392"/>
      <c r="O987" s="2392"/>
      <c r="P987" s="2392"/>
      <c r="Q987" s="2392"/>
      <c r="R987" s="2392"/>
      <c r="S987" s="728"/>
      <c r="T987" s="725"/>
      <c r="U987" s="634"/>
      <c r="V987" s="634"/>
      <c r="W987" s="635"/>
      <c r="X987" s="635"/>
      <c r="Y987" s="635"/>
      <c r="Z987" s="635"/>
      <c r="AA987" s="636"/>
      <c r="AB987" s="637"/>
      <c r="AC987" s="2384"/>
      <c r="AD987" s="638"/>
      <c r="AE987" s="639"/>
      <c r="AF987" s="639"/>
      <c r="AG987" s="640"/>
      <c r="AH987" s="641"/>
      <c r="AI987" s="634"/>
      <c r="AJ987" s="634"/>
      <c r="AK987" s="634"/>
      <c r="AL987" s="634"/>
      <c r="AM987" s="634"/>
      <c r="AN987" s="634"/>
      <c r="AO987" s="634"/>
      <c r="AP987" s="634"/>
      <c r="AQ987" s="634"/>
      <c r="AR987" s="634"/>
      <c r="AS987" s="634"/>
      <c r="AT987" s="634"/>
      <c r="AU987" s="634"/>
      <c r="AV987" s="634"/>
      <c r="AW987" s="634"/>
      <c r="AX987" s="634"/>
      <c r="AY987" s="634"/>
      <c r="AZ987" s="634"/>
      <c r="BA987" s="634"/>
      <c r="BB987" s="634"/>
      <c r="BC987" s="634"/>
      <c r="BD987" s="634"/>
      <c r="BE987" s="634"/>
      <c r="BF987" s="634"/>
      <c r="BG987" s="634"/>
      <c r="BH987" s="634"/>
      <c r="BI987" s="634"/>
      <c r="BJ987" s="634"/>
      <c r="BK987" s="634"/>
      <c r="BL987" s="634"/>
      <c r="BM987" s="634"/>
      <c r="BN987" s="634"/>
      <c r="BO987" s="634"/>
      <c r="BP987" s="634"/>
      <c r="BQ987" s="634"/>
      <c r="BR987" s="634"/>
      <c r="BS987" s="634"/>
      <c r="BT987" s="634"/>
      <c r="BU987" s="634"/>
      <c r="BV987" s="635"/>
      <c r="BW987" s="635"/>
      <c r="BX987" s="635"/>
      <c r="BY987" s="635"/>
      <c r="BZ987" s="635"/>
      <c r="CA987" s="635"/>
      <c r="CB987" s="635"/>
      <c r="CC987" s="635"/>
      <c r="CD987" s="635"/>
      <c r="CE987" s="635"/>
      <c r="CF987" s="1859"/>
    </row>
    <row customHeight="1" ht="15" hidden="1">
      <c r="A988" s="632"/>
      <c r="B988" s="633"/>
      <c r="C988" s="633"/>
      <c r="D988" s="2588"/>
      <c r="E988" s="2386" t="s">
        <v>1038</v>
      </c>
      <c r="F988" s="2387"/>
      <c r="G988" s="2388"/>
      <c r="H988" s="2392" t="str">
        <f>IF(A986="","",INDEX(DIFFERENTIATION_UNMERGE_SYSTEM,MATCH(A986,DIFFERENTIATION_ID_DIFF,0)))</f>
        <v>с. Богородское, ул. Центральная, 159а, котельная № 6-26</v>
      </c>
      <c r="I988" s="2392"/>
      <c r="J988" s="2392"/>
      <c r="K988" s="2392"/>
      <c r="L988" s="2392"/>
      <c r="M988" s="2392"/>
      <c r="N988" s="2392"/>
      <c r="O988" s="2392"/>
      <c r="P988" s="2392"/>
      <c r="Q988" s="2392"/>
      <c r="R988" s="2392"/>
      <c r="S988" s="728"/>
      <c r="T988" s="725"/>
      <c r="U988" s="634"/>
      <c r="V988" s="634"/>
      <c r="W988" s="635"/>
      <c r="X988" s="635"/>
      <c r="Y988" s="635"/>
      <c r="Z988" s="635"/>
      <c r="AA988" s="636"/>
      <c r="AB988" s="637"/>
      <c r="AC988" s="2384"/>
      <c r="AD988" s="638"/>
      <c r="AE988" s="639"/>
      <c r="AF988" s="639"/>
      <c r="AG988" s="640"/>
      <c r="AH988" s="641"/>
      <c r="AI988" s="634"/>
      <c r="AJ988" s="634"/>
      <c r="AK988" s="634"/>
      <c r="AL988" s="634"/>
      <c r="AM988" s="634"/>
      <c r="AN988" s="634"/>
      <c r="AO988" s="634"/>
      <c r="AP988" s="634"/>
      <c r="AQ988" s="634"/>
      <c r="AR988" s="634"/>
      <c r="AS988" s="634"/>
      <c r="AT988" s="634"/>
      <c r="AU988" s="634"/>
      <c r="AV988" s="634"/>
      <c r="AW988" s="634"/>
      <c r="AX988" s="634"/>
      <c r="AY988" s="634"/>
      <c r="AZ988" s="634"/>
      <c r="BA988" s="634"/>
      <c r="BB988" s="634"/>
      <c r="BC988" s="634"/>
      <c r="BD988" s="634"/>
      <c r="BE988" s="634"/>
      <c r="BF988" s="634"/>
      <c r="BG988" s="634"/>
      <c r="BH988" s="634"/>
      <c r="BI988" s="634"/>
      <c r="BJ988" s="634"/>
      <c r="BK988" s="634"/>
      <c r="BL988" s="634"/>
      <c r="BM988" s="634"/>
      <c r="BN988" s="634"/>
      <c r="BO988" s="634"/>
      <c r="BP988" s="634"/>
      <c r="BQ988" s="634"/>
      <c r="BR988" s="634"/>
      <c r="BS988" s="634"/>
      <c r="BT988" s="634"/>
      <c r="BU988" s="634"/>
      <c r="BV988" s="635"/>
      <c r="BW988" s="635"/>
      <c r="BX988" s="635"/>
      <c r="BY988" s="635"/>
      <c r="BZ988" s="635"/>
      <c r="CA988" s="635"/>
      <c r="CB988" s="635"/>
      <c r="CC988" s="635"/>
      <c r="CD988" s="635"/>
      <c r="CE988" s="635"/>
      <c r="CF988" s="1859"/>
    </row>
    <row customHeight="1" ht="24.75" hidden="1">
      <c r="A989" s="1815"/>
      <c r="B989" s="1169"/>
      <c r="C989" s="421"/>
      <c r="D989" s="2588"/>
      <c r="E989" s="2385" t="s">
        <v>1083</v>
      </c>
      <c r="F989" s="2385"/>
      <c r="G989" s="2385"/>
      <c r="H989" s="2385"/>
      <c r="I989" s="2385"/>
      <c r="J989" s="2385"/>
      <c r="K989" s="2385"/>
      <c r="L989" s="2385"/>
      <c r="M989" s="2385"/>
      <c r="N989" s="2385"/>
      <c r="O989" s="2385"/>
      <c r="P989" s="2385"/>
      <c r="Q989" s="567">
        <f>SUMIF(T990:T991,"i",Q990:Q991)</f>
        <v>0</v>
      </c>
      <c r="R989" s="1026"/>
      <c r="S989" s="1807" t="s">
        <v>1084</v>
      </c>
      <c r="T989" s="726" t="s">
        <v>1085</v>
      </c>
      <c r="U989" s="2383">
        <v>1</v>
      </c>
      <c r="V989" s="2383" t="s">
        <v>1048</v>
      </c>
      <c r="W989" s="1169"/>
      <c r="X989" s="1169"/>
      <c r="Y989" s="1169"/>
      <c r="Z989" s="1169"/>
      <c r="AA989" s="1645"/>
      <c r="AB989" s="1169"/>
      <c r="AC989" s="2384"/>
      <c r="AD989" s="638"/>
      <c r="AE989" s="1169"/>
      <c r="AF989" s="1169"/>
      <c r="AG989" s="1645"/>
      <c r="AH989" s="1645"/>
      <c r="AI989" s="1645"/>
      <c r="AJ989" s="1645"/>
      <c r="AK989" s="1645"/>
      <c r="AL989" s="1645"/>
      <c r="AM989" s="1645"/>
      <c r="AN989" s="1645"/>
      <c r="AO989" s="1645"/>
      <c r="AP989" s="1645"/>
      <c r="AQ989" s="1645"/>
      <c r="AR989" s="1645"/>
      <c r="AS989" s="1645"/>
      <c r="AT989" s="1645"/>
      <c r="AU989" s="1645"/>
      <c r="AV989" s="1645"/>
      <c r="AW989" s="1645"/>
      <c r="AX989" s="1645"/>
      <c r="AY989" s="1645"/>
      <c r="AZ989" s="1645"/>
      <c r="BA989" s="1645"/>
      <c r="BB989" s="1645"/>
      <c r="BC989" s="1645"/>
      <c r="BD989" s="1645"/>
      <c r="BE989" s="1645"/>
      <c r="BF989" s="1645"/>
      <c r="BG989" s="1645"/>
      <c r="BH989" s="1645"/>
      <c r="BI989" s="1645"/>
      <c r="BJ989" s="1645"/>
      <c r="BK989" s="1645"/>
      <c r="BL989" s="1645"/>
      <c r="BM989" s="1645"/>
      <c r="BN989" s="1645"/>
      <c r="BO989" s="1645"/>
      <c r="BP989" s="1645"/>
      <c r="BQ989" s="1645"/>
      <c r="BR989" s="1645"/>
      <c r="BS989" s="1645"/>
      <c r="BT989" s="1645"/>
      <c r="BU989" s="1645"/>
      <c r="BV989" s="1169"/>
      <c r="BW989" s="1169"/>
      <c r="BX989" s="1169"/>
      <c r="BY989" s="1169"/>
      <c r="BZ989" s="1169"/>
      <c r="CA989" s="1169"/>
      <c r="CB989" s="1169"/>
      <c r="CC989" s="1169"/>
      <c r="CD989" s="1169"/>
      <c r="CE989" s="1169"/>
      <c r="CF989" s="1859"/>
    </row>
    <row customHeight="1" ht="11.25" hidden="1">
      <c r="A990" s="1802"/>
      <c r="B990" s="1645"/>
      <c r="C990" s="1645"/>
      <c r="D990" s="2588"/>
      <c r="E990" s="644"/>
      <c r="F990" s="644">
        <v>0</v>
      </c>
      <c r="G990" s="644"/>
      <c r="H990" s="644"/>
      <c r="I990" s="644"/>
      <c r="J990" s="644"/>
      <c r="K990" s="644"/>
      <c r="L990" s="644"/>
      <c r="M990" s="644"/>
      <c r="N990" s="644"/>
      <c r="O990" s="644"/>
      <c r="P990" s="644"/>
      <c r="Q990" s="644"/>
      <c r="R990" s="644"/>
      <c r="S990" s="645"/>
      <c r="T990" s="727"/>
      <c r="U990" s="2383"/>
      <c r="V990" s="2383"/>
      <c r="W990" s="1645"/>
      <c r="X990" s="1645"/>
      <c r="Y990" s="1645"/>
      <c r="Z990" s="1645"/>
      <c r="AA990" s="1645"/>
      <c r="AB990" s="1169"/>
      <c r="AC990" s="2384"/>
      <c r="AD990" s="638"/>
      <c r="AE990" s="1169"/>
      <c r="AF990" s="1169"/>
      <c r="AG990" s="1645"/>
      <c r="AH990" s="1645"/>
      <c r="AI990" s="1645"/>
      <c r="AJ990" s="1645"/>
      <c r="AK990" s="1645"/>
      <c r="AL990" s="1645"/>
      <c r="AM990" s="1645"/>
      <c r="AN990" s="1645"/>
      <c r="AO990" s="1645"/>
      <c r="AP990" s="1645"/>
      <c r="AQ990" s="1645"/>
      <c r="AR990" s="1645"/>
      <c r="AS990" s="1645"/>
      <c r="AT990" s="1645"/>
      <c r="AU990" s="1645"/>
      <c r="AV990" s="1645"/>
      <c r="AW990" s="1645"/>
      <c r="AX990" s="1645"/>
      <c r="AY990" s="1645"/>
      <c r="AZ990" s="1645"/>
      <c r="BA990" s="1645"/>
      <c r="BB990" s="1645"/>
      <c r="BC990" s="1645"/>
      <c r="BD990" s="1645"/>
      <c r="BE990" s="1645"/>
      <c r="BF990" s="1645"/>
      <c r="BG990" s="1645"/>
      <c r="BH990" s="1645"/>
      <c r="BI990" s="1645"/>
      <c r="BJ990" s="1645"/>
      <c r="BK990" s="1645"/>
      <c r="BL990" s="1645"/>
      <c r="BM990" s="1645"/>
      <c r="BN990" s="1645"/>
      <c r="BO990" s="1645"/>
      <c r="BP990" s="1645"/>
      <c r="BQ990" s="1645"/>
      <c r="BR990" s="1645"/>
      <c r="BS990" s="1645"/>
      <c r="BT990" s="1645"/>
      <c r="BU990" s="1645"/>
      <c r="BV990" s="1645"/>
      <c r="BW990" s="1645"/>
      <c r="BX990" s="1645"/>
      <c r="BY990" s="1645"/>
      <c r="BZ990" s="1645"/>
      <c r="CA990" s="1645"/>
      <c r="CB990" s="1645"/>
      <c r="CC990" s="1645"/>
      <c r="CD990" s="1645"/>
      <c r="CE990" s="1645"/>
      <c r="CF990" s="1859"/>
    </row>
    <row customHeight="1" ht="11.25" hidden="1">
      <c r="A991" s="1815"/>
      <c r="B991" s="1169"/>
      <c r="C991" s="421"/>
      <c r="D991" s="2588"/>
      <c r="E991" s="658" t="s">
        <v>22</v>
      </c>
      <c r="F991" s="1177" t="s">
        <v>22</v>
      </c>
      <c r="G991" s="1177" t="s">
        <v>1088</v>
      </c>
      <c r="H991" s="660" t="s">
        <v>22</v>
      </c>
      <c r="I991" s="660"/>
      <c r="J991" s="660"/>
      <c r="K991" s="660"/>
      <c r="L991" s="660"/>
      <c r="M991" s="660"/>
      <c r="N991" s="660"/>
      <c r="O991" s="660"/>
      <c r="P991" s="660"/>
      <c r="Q991" s="660"/>
      <c r="R991" s="661"/>
      <c r="S991" s="662"/>
      <c r="T991" s="727"/>
      <c r="U991" s="2383"/>
      <c r="V991" s="2383"/>
      <c r="W991" s="1169"/>
      <c r="X991" s="1169"/>
      <c r="Y991" s="1169"/>
      <c r="Z991" s="1169"/>
      <c r="AA991" s="1645"/>
      <c r="AB991" s="1169"/>
      <c r="AC991" s="2384"/>
      <c r="AD991" s="638"/>
      <c r="AE991" s="1169"/>
      <c r="AF991" s="1169"/>
      <c r="AG991" s="1645"/>
      <c r="AH991" s="1645"/>
      <c r="AI991" s="1645"/>
      <c r="AJ991" s="1645"/>
      <c r="AK991" s="1645"/>
      <c r="AL991" s="1645"/>
      <c r="AM991" s="1645"/>
      <c r="AN991" s="1645"/>
      <c r="AO991" s="1645"/>
      <c r="AP991" s="1645"/>
      <c r="AQ991" s="1645"/>
      <c r="AR991" s="1645"/>
      <c r="AS991" s="1645"/>
      <c r="AT991" s="1645"/>
      <c r="AU991" s="1645"/>
      <c r="AV991" s="1645"/>
      <c r="AW991" s="1645"/>
      <c r="AX991" s="1645"/>
      <c r="AY991" s="1645"/>
      <c r="AZ991" s="1645"/>
      <c r="BA991" s="1645"/>
      <c r="BB991" s="1645"/>
      <c r="BC991" s="1645"/>
      <c r="BD991" s="1645"/>
      <c r="BE991" s="1645"/>
      <c r="BF991" s="1645"/>
      <c r="BG991" s="1645"/>
      <c r="BH991" s="1645"/>
      <c r="BI991" s="1645"/>
      <c r="BJ991" s="1645"/>
      <c r="BK991" s="1645"/>
      <c r="BL991" s="1645"/>
      <c r="BM991" s="1645"/>
      <c r="BN991" s="1645"/>
      <c r="BO991" s="1645"/>
      <c r="BP991" s="1645"/>
      <c r="BQ991" s="1645"/>
      <c r="BR991" s="1645"/>
      <c r="BS991" s="1645"/>
      <c r="BT991" s="1645"/>
      <c r="BU991" s="1645"/>
      <c r="BV991" s="1169"/>
      <c r="BW991" s="1169"/>
      <c r="BX991" s="1169"/>
      <c r="BY991" s="1169"/>
      <c r="BZ991" s="1169"/>
      <c r="CA991" s="1169"/>
      <c r="CB991" s="1169"/>
      <c r="CC991" s="1169"/>
      <c r="CD991" s="1169"/>
      <c r="CE991" s="1169"/>
      <c r="CF991" s="1859"/>
    </row>
    <row customHeight="1" ht="5.25" hidden="1">
      <c r="A992" s="1802"/>
      <c r="B992" s="1645"/>
      <c r="C992" s="1645"/>
      <c r="D992" s="2588"/>
      <c r="E992" s="1048"/>
      <c r="F992" s="1048"/>
      <c r="G992" s="1048"/>
      <c r="H992" s="1048"/>
      <c r="I992" s="1048"/>
      <c r="J992" s="1048"/>
      <c r="K992" s="1048"/>
      <c r="L992" s="1048"/>
      <c r="M992" s="1048"/>
      <c r="N992" s="1048"/>
      <c r="O992" s="1048"/>
      <c r="P992" s="1048"/>
      <c r="Q992" s="1049"/>
      <c r="R992" s="1050"/>
      <c r="S992" s="1051"/>
      <c r="T992" s="726" t="s">
        <v>1085</v>
      </c>
      <c r="U992" s="2383">
        <v>1</v>
      </c>
      <c r="V992" s="2383" t="s">
        <v>1048</v>
      </c>
      <c r="W992" s="1645"/>
      <c r="X992" s="1645"/>
      <c r="Y992" s="1645"/>
      <c r="Z992" s="1645"/>
      <c r="AA992" s="1645"/>
      <c r="AB992" s="1645"/>
      <c r="AC992" s="1046"/>
      <c r="AD992" s="1047"/>
      <c r="AE992" s="1645"/>
      <c r="AF992" s="1645"/>
      <c r="AG992" s="1645"/>
      <c r="AH992" s="1645"/>
      <c r="AI992" s="1645"/>
      <c r="AJ992" s="1645"/>
      <c r="AK992" s="1645"/>
      <c r="AL992" s="1645"/>
      <c r="AM992" s="1645"/>
      <c r="AN992" s="1645"/>
      <c r="AO992" s="1645"/>
      <c r="AP992" s="1645"/>
      <c r="AQ992" s="1645"/>
      <c r="AR992" s="1645"/>
      <c r="AS992" s="1645"/>
      <c r="AT992" s="1645"/>
      <c r="AU992" s="1645"/>
      <c r="AV992" s="1645"/>
      <c r="AW992" s="1645"/>
      <c r="AX992" s="1645"/>
      <c r="AY992" s="1645"/>
      <c r="AZ992" s="1645"/>
      <c r="BA992" s="1645"/>
      <c r="BB992" s="1645"/>
      <c r="BC992" s="1645"/>
      <c r="BD992" s="1645"/>
      <c r="BE992" s="1645"/>
      <c r="BF992" s="1645"/>
      <c r="BG992" s="1645"/>
      <c r="BH992" s="1645"/>
      <c r="BI992" s="1645"/>
      <c r="BJ992" s="1645"/>
      <c r="BK992" s="1645"/>
      <c r="BL992" s="1645"/>
      <c r="BM992" s="1645"/>
      <c r="BN992" s="1645"/>
      <c r="BO992" s="1645"/>
      <c r="BP992" s="1645"/>
      <c r="BQ992" s="1645"/>
      <c r="BR992" s="1645"/>
      <c r="BS992" s="1645"/>
      <c r="BT992" s="1645"/>
      <c r="BU992" s="1645"/>
      <c r="BV992" s="1645"/>
      <c r="BW992" s="1645"/>
      <c r="BX992" s="1645"/>
      <c r="BY992" s="1645"/>
      <c r="BZ992" s="1645"/>
      <c r="CA992" s="1645"/>
      <c r="CB992" s="1645"/>
      <c r="CC992" s="1645"/>
      <c r="CD992" s="1645"/>
      <c r="CE992" s="1645"/>
      <c r="CF992" s="1325"/>
    </row>
    <row customHeight="1" ht="5.25" hidden="1">
      <c r="A993" s="1802"/>
      <c r="B993" s="1645"/>
      <c r="C993" s="1645"/>
      <c r="D993" s="2588"/>
      <c r="E993" s="644"/>
      <c r="F993" s="644"/>
      <c r="G993" s="644"/>
      <c r="H993" s="644"/>
      <c r="I993" s="644"/>
      <c r="J993" s="644"/>
      <c r="K993" s="644"/>
      <c r="L993" s="644"/>
      <c r="M993" s="644"/>
      <c r="N993" s="644"/>
      <c r="O993" s="644"/>
      <c r="P993" s="644"/>
      <c r="Q993" s="644"/>
      <c r="R993" s="644"/>
      <c r="S993" s="645"/>
      <c r="T993" s="727"/>
      <c r="U993" s="2383"/>
      <c r="V993" s="2383"/>
      <c r="W993" s="1645"/>
      <c r="X993" s="1645"/>
      <c r="Y993" s="1645"/>
      <c r="Z993" s="1645"/>
      <c r="AA993" s="1645"/>
      <c r="AB993" s="1645"/>
      <c r="AC993" s="1046"/>
      <c r="AD993" s="1047"/>
      <c r="AE993" s="1645"/>
      <c r="AF993" s="1645"/>
      <c r="AG993" s="1645"/>
      <c r="AH993" s="1645"/>
      <c r="AI993" s="1645"/>
      <c r="AJ993" s="1645"/>
      <c r="AK993" s="1645"/>
      <c r="AL993" s="1645"/>
      <c r="AM993" s="1645"/>
      <c r="AN993" s="1645"/>
      <c r="AO993" s="1645"/>
      <c r="AP993" s="1645"/>
      <c r="AQ993" s="1645"/>
      <c r="AR993" s="1645"/>
      <c r="AS993" s="1645"/>
      <c r="AT993" s="1645"/>
      <c r="AU993" s="1645"/>
      <c r="AV993" s="1645"/>
      <c r="AW993" s="1645"/>
      <c r="AX993" s="1645"/>
      <c r="AY993" s="1645"/>
      <c r="AZ993" s="1645"/>
      <c r="BA993" s="1645"/>
      <c r="BB993" s="1645"/>
      <c r="BC993" s="1645"/>
      <c r="BD993" s="1645"/>
      <c r="BE993" s="1645"/>
      <c r="BF993" s="1645"/>
      <c r="BG993" s="1645"/>
      <c r="BH993" s="1645"/>
      <c r="BI993" s="1645"/>
      <c r="BJ993" s="1645"/>
      <c r="BK993" s="1645"/>
      <c r="BL993" s="1645"/>
      <c r="BM993" s="1645"/>
      <c r="BN993" s="1645"/>
      <c r="BO993" s="1645"/>
      <c r="BP993" s="1645"/>
      <c r="BQ993" s="1645"/>
      <c r="BR993" s="1645"/>
      <c r="BS993" s="1645"/>
      <c r="BT993" s="1645"/>
      <c r="BU993" s="1645"/>
      <c r="BV993" s="1645"/>
      <c r="BW993" s="1645"/>
      <c r="BX993" s="1645"/>
      <c r="BY993" s="1645"/>
      <c r="BZ993" s="1645"/>
      <c r="CA993" s="1645"/>
      <c r="CB993" s="1645"/>
      <c r="CC993" s="1645"/>
      <c r="CD993" s="1645"/>
      <c r="CE993" s="1645"/>
      <c r="CF993" s="1325"/>
    </row>
    <row customHeight="1" ht="5.25" hidden="1">
      <c r="A994" s="1802"/>
      <c r="B994" s="1645"/>
      <c r="C994" s="1645"/>
      <c r="D994" s="2589"/>
      <c r="E994" s="1052"/>
      <c r="F994" s="1053"/>
      <c r="G994" s="1053"/>
      <c r="H994" s="1054"/>
      <c r="I994" s="1054"/>
      <c r="J994" s="1054"/>
      <c r="K994" s="1054"/>
      <c r="L994" s="1054"/>
      <c r="M994" s="1054"/>
      <c r="N994" s="1054"/>
      <c r="O994" s="1054"/>
      <c r="P994" s="1054"/>
      <c r="Q994" s="1054"/>
      <c r="R994" s="955"/>
      <c r="S994" s="1055"/>
      <c r="T994" s="727"/>
      <c r="U994" s="2383"/>
      <c r="V994" s="2383"/>
      <c r="W994" s="1645"/>
      <c r="X994" s="1645"/>
      <c r="Y994" s="1645"/>
      <c r="Z994" s="1645"/>
      <c r="AA994" s="1645"/>
      <c r="AB994" s="1645"/>
      <c r="AC994" s="1046"/>
      <c r="AD994" s="1047"/>
      <c r="AE994" s="1645"/>
      <c r="AF994" s="1645"/>
      <c r="AG994" s="1645"/>
      <c r="AH994" s="1645"/>
      <c r="AI994" s="1645"/>
      <c r="AJ994" s="1645"/>
      <c r="AK994" s="1645"/>
      <c r="AL994" s="1645"/>
      <c r="AM994" s="1645"/>
      <c r="AN994" s="1645"/>
      <c r="AO994" s="1645"/>
      <c r="AP994" s="1645"/>
      <c r="AQ994" s="1645"/>
      <c r="AR994" s="1645"/>
      <c r="AS994" s="1645"/>
      <c r="AT994" s="1645"/>
      <c r="AU994" s="1645"/>
      <c r="AV994" s="1645"/>
      <c r="AW994" s="1645"/>
      <c r="AX994" s="1645"/>
      <c r="AY994" s="1645"/>
      <c r="AZ994" s="1645"/>
      <c r="BA994" s="1645"/>
      <c r="BB994" s="1645"/>
      <c r="BC994" s="1645"/>
      <c r="BD994" s="1645"/>
      <c r="BE994" s="1645"/>
      <c r="BF994" s="1645"/>
      <c r="BG994" s="1645"/>
      <c r="BH994" s="1645"/>
      <c r="BI994" s="1645"/>
      <c r="BJ994" s="1645"/>
      <c r="BK994" s="1645"/>
      <c r="BL994" s="1645"/>
      <c r="BM994" s="1645"/>
      <c r="BN994" s="1645"/>
      <c r="BO994" s="1645"/>
      <c r="BP994" s="1645"/>
      <c r="BQ994" s="1645"/>
      <c r="BR994" s="1645"/>
      <c r="BS994" s="1645"/>
      <c r="BT994" s="1645"/>
      <c r="BU994" s="1645"/>
      <c r="BV994" s="1645"/>
      <c r="BW994" s="1645"/>
      <c r="BX994" s="1645"/>
      <c r="BY994" s="1645"/>
      <c r="BZ994" s="1645"/>
      <c r="CA994" s="1645"/>
      <c r="CB994" s="1645"/>
      <c r="CC994" s="1645"/>
      <c r="CD994" s="1645"/>
      <c r="CE994" s="1645"/>
      <c r="CF994" s="1325"/>
    </row>
    <row customHeight="1" ht="15" hidden="1">
      <c r="A995" s="632" t="s">
        <v>446</v>
      </c>
      <c r="B995" s="633"/>
      <c r="C995" s="633" t="s">
        <v>22</v>
      </c>
      <c r="D995" s="2587" t="s">
        <v>1196</v>
      </c>
      <c r="E995" s="2386" t="s">
        <v>196</v>
      </c>
      <c r="F995" s="2387"/>
      <c r="G995" s="2388"/>
      <c r="H995" s="2392" t="str">
        <f>IF(A995="","",INDEX(DIFFERENTIATION_UNMERGE_VD,MATCH(A995,DIFFERENTIATION_ID_DIFF,0)))</f>
        <v>Производство тепловой энергии. Некомбинированная выработка</v>
      </c>
      <c r="I995" s="2392"/>
      <c r="J995" s="2392"/>
      <c r="K995" s="2392"/>
      <c r="L995" s="2392"/>
      <c r="M995" s="2392"/>
      <c r="N995" s="2392"/>
      <c r="O995" s="2392"/>
      <c r="P995" s="2392"/>
      <c r="Q995" s="2392"/>
      <c r="R995" s="2392"/>
      <c r="S995" s="728"/>
      <c r="T995" s="725"/>
      <c r="U995" s="634"/>
      <c r="V995" s="634"/>
      <c r="W995" s="635"/>
      <c r="X995" s="635"/>
      <c r="Y995" s="635"/>
      <c r="Z995" s="635"/>
      <c r="AA995" s="636"/>
      <c r="AB995" s="637"/>
      <c r="AC995" s="2384"/>
      <c r="AD995" s="638"/>
      <c r="AE995" s="639" t="s">
        <v>22</v>
      </c>
      <c r="AF995" s="639"/>
      <c r="AG995" s="640" t="s">
        <v>1082</v>
      </c>
      <c r="AH995" s="641">
        <v>3</v>
      </c>
      <c r="AI995" s="634"/>
      <c r="AJ995" s="634"/>
      <c r="AK995" s="634"/>
      <c r="AL995" s="634"/>
      <c r="AM995" s="634"/>
      <c r="AN995" s="634"/>
      <c r="AO995" s="634"/>
      <c r="AP995" s="634"/>
      <c r="AQ995" s="634"/>
      <c r="AR995" s="634"/>
      <c r="AS995" s="634"/>
      <c r="AT995" s="634"/>
      <c r="AU995" s="634"/>
      <c r="AV995" s="634"/>
      <c r="AW995" s="634"/>
      <c r="AX995" s="634"/>
      <c r="AY995" s="634"/>
      <c r="AZ995" s="634"/>
      <c r="BA995" s="634"/>
      <c r="BB995" s="634"/>
      <c r="BC995" s="634"/>
      <c r="BD995" s="634"/>
      <c r="BE995" s="634"/>
      <c r="BF995" s="634"/>
      <c r="BG995" s="634"/>
      <c r="BH995" s="634"/>
      <c r="BI995" s="634"/>
      <c r="BJ995" s="634"/>
      <c r="BK995" s="634"/>
      <c r="BL995" s="634"/>
      <c r="BM995" s="634"/>
      <c r="BN995" s="634"/>
      <c r="BO995" s="634"/>
      <c r="BP995" s="634"/>
      <c r="BQ995" s="634"/>
      <c r="BR995" s="634"/>
      <c r="BS995" s="634"/>
      <c r="BT995" s="634"/>
      <c r="BU995" s="634"/>
      <c r="BV995" s="635"/>
      <c r="BW995" s="635"/>
      <c r="BX995" s="635"/>
      <c r="BY995" s="635"/>
      <c r="BZ995" s="635"/>
      <c r="CA995" s="635"/>
      <c r="CB995" s="635"/>
      <c r="CC995" s="635"/>
      <c r="CD995" s="635"/>
      <c r="CE995" s="635"/>
      <c r="CF995" s="1859"/>
    </row>
    <row customHeight="1" ht="15" hidden="1">
      <c r="A996" s="632"/>
      <c r="B996" s="633"/>
      <c r="C996" s="633"/>
      <c r="D996" s="2588"/>
      <c r="E996" s="2386" t="s">
        <v>1037</v>
      </c>
      <c r="F996" s="2387"/>
      <c r="G996" s="2388"/>
      <c r="H996" s="2392" t="str">
        <f>IF(A995="","",INDEX(DIFFERENTIATION_UNMERGE_AREA,MATCH(A995,DIFFERENTIATION_ID_DIFF,0)))</f>
        <v>Территория 9</v>
      </c>
      <c r="I996" s="2392"/>
      <c r="J996" s="2392"/>
      <c r="K996" s="2392"/>
      <c r="L996" s="2392"/>
      <c r="M996" s="2392"/>
      <c r="N996" s="2392"/>
      <c r="O996" s="2392"/>
      <c r="P996" s="2392"/>
      <c r="Q996" s="2392"/>
      <c r="R996" s="2392"/>
      <c r="S996" s="728"/>
      <c r="T996" s="725"/>
      <c r="U996" s="634"/>
      <c r="V996" s="634"/>
      <c r="W996" s="635"/>
      <c r="X996" s="635"/>
      <c r="Y996" s="635"/>
      <c r="Z996" s="635"/>
      <c r="AA996" s="636"/>
      <c r="AB996" s="637"/>
      <c r="AC996" s="2384"/>
      <c r="AD996" s="638"/>
      <c r="AE996" s="639"/>
      <c r="AF996" s="639"/>
      <c r="AG996" s="640"/>
      <c r="AH996" s="641"/>
      <c r="AI996" s="634"/>
      <c r="AJ996" s="634"/>
      <c r="AK996" s="634"/>
      <c r="AL996" s="634"/>
      <c r="AM996" s="634"/>
      <c r="AN996" s="634"/>
      <c r="AO996" s="634"/>
      <c r="AP996" s="634"/>
      <c r="AQ996" s="634"/>
      <c r="AR996" s="634"/>
      <c r="AS996" s="634"/>
      <c r="AT996" s="634"/>
      <c r="AU996" s="634"/>
      <c r="AV996" s="634"/>
      <c r="AW996" s="634"/>
      <c r="AX996" s="634"/>
      <c r="AY996" s="634"/>
      <c r="AZ996" s="634"/>
      <c r="BA996" s="634"/>
      <c r="BB996" s="634"/>
      <c r="BC996" s="634"/>
      <c r="BD996" s="634"/>
      <c r="BE996" s="634"/>
      <c r="BF996" s="634"/>
      <c r="BG996" s="634"/>
      <c r="BH996" s="634"/>
      <c r="BI996" s="634"/>
      <c r="BJ996" s="634"/>
      <c r="BK996" s="634"/>
      <c r="BL996" s="634"/>
      <c r="BM996" s="634"/>
      <c r="BN996" s="634"/>
      <c r="BO996" s="634"/>
      <c r="BP996" s="634"/>
      <c r="BQ996" s="634"/>
      <c r="BR996" s="634"/>
      <c r="BS996" s="634"/>
      <c r="BT996" s="634"/>
      <c r="BU996" s="634"/>
      <c r="BV996" s="635"/>
      <c r="BW996" s="635"/>
      <c r="BX996" s="635"/>
      <c r="BY996" s="635"/>
      <c r="BZ996" s="635"/>
      <c r="CA996" s="635"/>
      <c r="CB996" s="635"/>
      <c r="CC996" s="635"/>
      <c r="CD996" s="635"/>
      <c r="CE996" s="635"/>
      <c r="CF996" s="1859"/>
    </row>
    <row customHeight="1" ht="15" hidden="1">
      <c r="A997" s="632"/>
      <c r="B997" s="633"/>
      <c r="C997" s="633"/>
      <c r="D997" s="2588"/>
      <c r="E997" s="2386" t="s">
        <v>1038</v>
      </c>
      <c r="F997" s="2387"/>
      <c r="G997" s="2388"/>
      <c r="H997" s="2392" t="str">
        <f>IF(A995="","",INDEX(DIFFERENTIATION_UNMERGE_SYSTEM,MATCH(A995,DIFFERENTIATION_ID_DIFF,0)))</f>
        <v>с. Лозовка, ул. Центральная, 4а, котельная № 6-27</v>
      </c>
      <c r="I997" s="2392"/>
      <c r="J997" s="2392"/>
      <c r="K997" s="2392"/>
      <c r="L997" s="2392"/>
      <c r="M997" s="2392"/>
      <c r="N997" s="2392"/>
      <c r="O997" s="2392"/>
      <c r="P997" s="2392"/>
      <c r="Q997" s="2392"/>
      <c r="R997" s="2392"/>
      <c r="S997" s="728"/>
      <c r="T997" s="725"/>
      <c r="U997" s="634"/>
      <c r="V997" s="634"/>
      <c r="W997" s="635"/>
      <c r="X997" s="635"/>
      <c r="Y997" s="635"/>
      <c r="Z997" s="635"/>
      <c r="AA997" s="636"/>
      <c r="AB997" s="637"/>
      <c r="AC997" s="2384"/>
      <c r="AD997" s="638"/>
      <c r="AE997" s="639"/>
      <c r="AF997" s="639"/>
      <c r="AG997" s="640"/>
      <c r="AH997" s="641"/>
      <c r="AI997" s="634"/>
      <c r="AJ997" s="634"/>
      <c r="AK997" s="634"/>
      <c r="AL997" s="634"/>
      <c r="AM997" s="634"/>
      <c r="AN997" s="634"/>
      <c r="AO997" s="634"/>
      <c r="AP997" s="634"/>
      <c r="AQ997" s="634"/>
      <c r="AR997" s="634"/>
      <c r="AS997" s="634"/>
      <c r="AT997" s="634"/>
      <c r="AU997" s="634"/>
      <c r="AV997" s="634"/>
      <c r="AW997" s="634"/>
      <c r="AX997" s="634"/>
      <c r="AY997" s="634"/>
      <c r="AZ997" s="634"/>
      <c r="BA997" s="634"/>
      <c r="BB997" s="634"/>
      <c r="BC997" s="634"/>
      <c r="BD997" s="634"/>
      <c r="BE997" s="634"/>
      <c r="BF997" s="634"/>
      <c r="BG997" s="634"/>
      <c r="BH997" s="634"/>
      <c r="BI997" s="634"/>
      <c r="BJ997" s="634"/>
      <c r="BK997" s="634"/>
      <c r="BL997" s="634"/>
      <c r="BM997" s="634"/>
      <c r="BN997" s="634"/>
      <c r="BO997" s="634"/>
      <c r="BP997" s="634"/>
      <c r="BQ997" s="634"/>
      <c r="BR997" s="634"/>
      <c r="BS997" s="634"/>
      <c r="BT997" s="634"/>
      <c r="BU997" s="634"/>
      <c r="BV997" s="635"/>
      <c r="BW997" s="635"/>
      <c r="BX997" s="635"/>
      <c r="BY997" s="635"/>
      <c r="BZ997" s="635"/>
      <c r="CA997" s="635"/>
      <c r="CB997" s="635"/>
      <c r="CC997" s="635"/>
      <c r="CD997" s="635"/>
      <c r="CE997" s="635"/>
      <c r="CF997" s="1859"/>
    </row>
    <row customHeight="1" ht="24.75" hidden="1">
      <c r="A998" s="1815"/>
      <c r="B998" s="1169"/>
      <c r="C998" s="421"/>
      <c r="D998" s="2588"/>
      <c r="E998" s="2385" t="s">
        <v>1083</v>
      </c>
      <c r="F998" s="2385"/>
      <c r="G998" s="2385"/>
      <c r="H998" s="2385"/>
      <c r="I998" s="2385"/>
      <c r="J998" s="2385"/>
      <c r="K998" s="2385"/>
      <c r="L998" s="2385"/>
      <c r="M998" s="2385"/>
      <c r="N998" s="2385"/>
      <c r="O998" s="2385"/>
      <c r="P998" s="2385"/>
      <c r="Q998" s="567">
        <f>SUMIF(T999:T1000,"i",Q999:Q1000)</f>
        <v>0</v>
      </c>
      <c r="R998" s="1026"/>
      <c r="S998" s="1807" t="s">
        <v>1084</v>
      </c>
      <c r="T998" s="726" t="s">
        <v>1085</v>
      </c>
      <c r="U998" s="2383">
        <v>1</v>
      </c>
      <c r="V998" s="2383" t="s">
        <v>1048</v>
      </c>
      <c r="W998" s="1169"/>
      <c r="X998" s="1169"/>
      <c r="Y998" s="1169"/>
      <c r="Z998" s="1169"/>
      <c r="AA998" s="1645"/>
      <c r="AB998" s="1169"/>
      <c r="AC998" s="2384"/>
      <c r="AD998" s="638"/>
      <c r="AE998" s="1169"/>
      <c r="AF998" s="1169"/>
      <c r="AG998" s="1645"/>
      <c r="AH998" s="1645"/>
      <c r="AI998" s="1645"/>
      <c r="AJ998" s="1645"/>
      <c r="AK998" s="1645"/>
      <c r="AL998" s="1645"/>
      <c r="AM998" s="1645"/>
      <c r="AN998" s="1645"/>
      <c r="AO998" s="1645"/>
      <c r="AP998" s="1645"/>
      <c r="AQ998" s="1645"/>
      <c r="AR998" s="1645"/>
      <c r="AS998" s="1645"/>
      <c r="AT998" s="1645"/>
      <c r="AU998" s="1645"/>
      <c r="AV998" s="1645"/>
      <c r="AW998" s="1645"/>
      <c r="AX998" s="1645"/>
      <c r="AY998" s="1645"/>
      <c r="AZ998" s="1645"/>
      <c r="BA998" s="1645"/>
      <c r="BB998" s="1645"/>
      <c r="BC998" s="1645"/>
      <c r="BD998" s="1645"/>
      <c r="BE998" s="1645"/>
      <c r="BF998" s="1645"/>
      <c r="BG998" s="1645"/>
      <c r="BH998" s="1645"/>
      <c r="BI998" s="1645"/>
      <c r="BJ998" s="1645"/>
      <c r="BK998" s="1645"/>
      <c r="BL998" s="1645"/>
      <c r="BM998" s="1645"/>
      <c r="BN998" s="1645"/>
      <c r="BO998" s="1645"/>
      <c r="BP998" s="1645"/>
      <c r="BQ998" s="1645"/>
      <c r="BR998" s="1645"/>
      <c r="BS998" s="1645"/>
      <c r="BT998" s="1645"/>
      <c r="BU998" s="1645"/>
      <c r="BV998" s="1169"/>
      <c r="BW998" s="1169"/>
      <c r="BX998" s="1169"/>
      <c r="BY998" s="1169"/>
      <c r="BZ998" s="1169"/>
      <c r="CA998" s="1169"/>
      <c r="CB998" s="1169"/>
      <c r="CC998" s="1169"/>
      <c r="CD998" s="1169"/>
      <c r="CE998" s="1169"/>
      <c r="CF998" s="1859"/>
    </row>
    <row customHeight="1" ht="11.25" hidden="1">
      <c r="A999" s="1802"/>
      <c r="B999" s="1645"/>
      <c r="C999" s="1645"/>
      <c r="D999" s="2588"/>
      <c r="E999" s="644"/>
      <c r="F999" s="644">
        <v>0</v>
      </c>
      <c r="G999" s="644"/>
      <c r="H999" s="644"/>
      <c r="I999" s="644"/>
      <c r="J999" s="644"/>
      <c r="K999" s="644"/>
      <c r="L999" s="644"/>
      <c r="M999" s="644"/>
      <c r="N999" s="644"/>
      <c r="O999" s="644"/>
      <c r="P999" s="644"/>
      <c r="Q999" s="644"/>
      <c r="R999" s="644"/>
      <c r="S999" s="645"/>
      <c r="T999" s="727"/>
      <c r="U999" s="2383"/>
      <c r="V999" s="2383"/>
      <c r="W999" s="1645"/>
      <c r="X999" s="1645"/>
      <c r="Y999" s="1645"/>
      <c r="Z999" s="1645"/>
      <c r="AA999" s="1645"/>
      <c r="AB999" s="1169"/>
      <c r="AC999" s="2384"/>
      <c r="AD999" s="638"/>
      <c r="AE999" s="1169"/>
      <c r="AF999" s="1169"/>
      <c r="AG999" s="1645"/>
      <c r="AH999" s="1645"/>
      <c r="AI999" s="1645"/>
      <c r="AJ999" s="1645"/>
      <c r="AK999" s="1645"/>
      <c r="AL999" s="1645"/>
      <c r="AM999" s="1645"/>
      <c r="AN999" s="1645"/>
      <c r="AO999" s="1645"/>
      <c r="AP999" s="1645"/>
      <c r="AQ999" s="1645"/>
      <c r="AR999" s="1645"/>
      <c r="AS999" s="1645"/>
      <c r="AT999" s="1645"/>
      <c r="AU999" s="1645"/>
      <c r="AV999" s="1645"/>
      <c r="AW999" s="1645"/>
      <c r="AX999" s="1645"/>
      <c r="AY999" s="1645"/>
      <c r="AZ999" s="1645"/>
      <c r="BA999" s="1645"/>
      <c r="BB999" s="1645"/>
      <c r="BC999" s="1645"/>
      <c r="BD999" s="1645"/>
      <c r="BE999" s="1645"/>
      <c r="BF999" s="1645"/>
      <c r="BG999" s="1645"/>
      <c r="BH999" s="1645"/>
      <c r="BI999" s="1645"/>
      <c r="BJ999" s="1645"/>
      <c r="BK999" s="1645"/>
      <c r="BL999" s="1645"/>
      <c r="BM999" s="1645"/>
      <c r="BN999" s="1645"/>
      <c r="BO999" s="1645"/>
      <c r="BP999" s="1645"/>
      <c r="BQ999" s="1645"/>
      <c r="BR999" s="1645"/>
      <c r="BS999" s="1645"/>
      <c r="BT999" s="1645"/>
      <c r="BU999" s="1645"/>
      <c r="BV999" s="1645"/>
      <c r="BW999" s="1645"/>
      <c r="BX999" s="1645"/>
      <c r="BY999" s="1645"/>
      <c r="BZ999" s="1645"/>
      <c r="CA999" s="1645"/>
      <c r="CB999" s="1645"/>
      <c r="CC999" s="1645"/>
      <c r="CD999" s="1645"/>
      <c r="CE999" s="1645"/>
      <c r="CF999" s="1859"/>
    </row>
    <row customHeight="1" ht="11.25" hidden="1">
      <c r="A1000" s="1815"/>
      <c r="B1000" s="1169"/>
      <c r="C1000" s="421"/>
      <c r="D1000" s="2588"/>
      <c r="E1000" s="658" t="s">
        <v>22</v>
      </c>
      <c r="F1000" s="1177" t="s">
        <v>22</v>
      </c>
      <c r="G1000" s="1177" t="s">
        <v>1088</v>
      </c>
      <c r="H1000" s="660" t="s">
        <v>22</v>
      </c>
      <c r="I1000" s="660"/>
      <c r="J1000" s="660"/>
      <c r="K1000" s="660"/>
      <c r="L1000" s="660"/>
      <c r="M1000" s="660"/>
      <c r="N1000" s="660"/>
      <c r="O1000" s="660"/>
      <c r="P1000" s="660"/>
      <c r="Q1000" s="660"/>
      <c r="R1000" s="661"/>
      <c r="S1000" s="662"/>
      <c r="T1000" s="727"/>
      <c r="U1000" s="2383"/>
      <c r="V1000" s="2383"/>
      <c r="W1000" s="1169"/>
      <c r="X1000" s="1169"/>
      <c r="Y1000" s="1169"/>
      <c r="Z1000" s="1169"/>
      <c r="AA1000" s="1645"/>
      <c r="AB1000" s="1169"/>
      <c r="AC1000" s="2384"/>
      <c r="AD1000" s="638"/>
      <c r="AE1000" s="1169"/>
      <c r="AF1000" s="1169"/>
      <c r="AG1000" s="1645"/>
      <c r="AH1000" s="1645"/>
      <c r="AI1000" s="1645"/>
      <c r="AJ1000" s="1645"/>
      <c r="AK1000" s="1645"/>
      <c r="AL1000" s="1645"/>
      <c r="AM1000" s="1645"/>
      <c r="AN1000" s="1645"/>
      <c r="AO1000" s="1645"/>
      <c r="AP1000" s="1645"/>
      <c r="AQ1000" s="1645"/>
      <c r="AR1000" s="1645"/>
      <c r="AS1000" s="1645"/>
      <c r="AT1000" s="1645"/>
      <c r="AU1000" s="1645"/>
      <c r="AV1000" s="1645"/>
      <c r="AW1000" s="1645"/>
      <c r="AX1000" s="1645"/>
      <c r="AY1000" s="1645"/>
      <c r="AZ1000" s="1645"/>
      <c r="BA1000" s="1645"/>
      <c r="BB1000" s="1645"/>
      <c r="BC1000" s="1645"/>
      <c r="BD1000" s="1645"/>
      <c r="BE1000" s="1645"/>
      <c r="BF1000" s="1645"/>
      <c r="BG1000" s="1645"/>
      <c r="BH1000" s="1645"/>
      <c r="BI1000" s="1645"/>
      <c r="BJ1000" s="1645"/>
      <c r="BK1000" s="1645"/>
      <c r="BL1000" s="1645"/>
      <c r="BM1000" s="1645"/>
      <c r="BN1000" s="1645"/>
      <c r="BO1000" s="1645"/>
      <c r="BP1000" s="1645"/>
      <c r="BQ1000" s="1645"/>
      <c r="BR1000" s="1645"/>
      <c r="BS1000" s="1645"/>
      <c r="BT1000" s="1645"/>
      <c r="BU1000" s="1645"/>
      <c r="BV1000" s="1169"/>
      <c r="BW1000" s="1169"/>
      <c r="BX1000" s="1169"/>
      <c r="BY1000" s="1169"/>
      <c r="BZ1000" s="1169"/>
      <c r="CA1000" s="1169"/>
      <c r="CB1000" s="1169"/>
      <c r="CC1000" s="1169"/>
      <c r="CD1000" s="1169"/>
      <c r="CE1000" s="1169"/>
      <c r="CF1000" s="1859"/>
    </row>
    <row customHeight="1" ht="5.25" hidden="1">
      <c r="A1001" s="1802"/>
      <c r="B1001" s="1645"/>
      <c r="C1001" s="1645"/>
      <c r="D1001" s="2588"/>
      <c r="E1001" s="1048"/>
      <c r="F1001" s="1048"/>
      <c r="G1001" s="1048"/>
      <c r="H1001" s="1048"/>
      <c r="I1001" s="1048"/>
      <c r="J1001" s="1048"/>
      <c r="K1001" s="1048"/>
      <c r="L1001" s="1048"/>
      <c r="M1001" s="1048"/>
      <c r="N1001" s="1048"/>
      <c r="O1001" s="1048"/>
      <c r="P1001" s="1048"/>
      <c r="Q1001" s="1049"/>
      <c r="R1001" s="1050"/>
      <c r="S1001" s="1051"/>
      <c r="T1001" s="726" t="s">
        <v>1085</v>
      </c>
      <c r="U1001" s="2383">
        <v>1</v>
      </c>
      <c r="V1001" s="2383" t="s">
        <v>1048</v>
      </c>
      <c r="W1001" s="1645"/>
      <c r="X1001" s="1645"/>
      <c r="Y1001" s="1645"/>
      <c r="Z1001" s="1645"/>
      <c r="AA1001" s="1645"/>
      <c r="AB1001" s="1645"/>
      <c r="AC1001" s="1046"/>
      <c r="AD1001" s="1047"/>
      <c r="AE1001" s="1645"/>
      <c r="AF1001" s="1645"/>
      <c r="AG1001" s="1645"/>
      <c r="AH1001" s="1645"/>
      <c r="AI1001" s="1645"/>
      <c r="AJ1001" s="1645"/>
      <c r="AK1001" s="1645"/>
      <c r="AL1001" s="1645"/>
      <c r="AM1001" s="1645"/>
      <c r="AN1001" s="1645"/>
      <c r="AO1001" s="1645"/>
      <c r="AP1001" s="1645"/>
      <c r="AQ1001" s="1645"/>
      <c r="AR1001" s="1645"/>
      <c r="AS1001" s="1645"/>
      <c r="AT1001" s="1645"/>
      <c r="AU1001" s="1645"/>
      <c r="AV1001" s="1645"/>
      <c r="AW1001" s="1645"/>
      <c r="AX1001" s="1645"/>
      <c r="AY1001" s="1645"/>
      <c r="AZ1001" s="1645"/>
      <c r="BA1001" s="1645"/>
      <c r="BB1001" s="1645"/>
      <c r="BC1001" s="1645"/>
      <c r="BD1001" s="1645"/>
      <c r="BE1001" s="1645"/>
      <c r="BF1001" s="1645"/>
      <c r="BG1001" s="1645"/>
      <c r="BH1001" s="1645"/>
      <c r="BI1001" s="1645"/>
      <c r="BJ1001" s="1645"/>
      <c r="BK1001" s="1645"/>
      <c r="BL1001" s="1645"/>
      <c r="BM1001" s="1645"/>
      <c r="BN1001" s="1645"/>
      <c r="BO1001" s="1645"/>
      <c r="BP1001" s="1645"/>
      <c r="BQ1001" s="1645"/>
      <c r="BR1001" s="1645"/>
      <c r="BS1001" s="1645"/>
      <c r="BT1001" s="1645"/>
      <c r="BU1001" s="1645"/>
      <c r="BV1001" s="1645"/>
      <c r="BW1001" s="1645"/>
      <c r="BX1001" s="1645"/>
      <c r="BY1001" s="1645"/>
      <c r="BZ1001" s="1645"/>
      <c r="CA1001" s="1645"/>
      <c r="CB1001" s="1645"/>
      <c r="CC1001" s="1645"/>
      <c r="CD1001" s="1645"/>
      <c r="CE1001" s="1645"/>
      <c r="CF1001" s="1325"/>
    </row>
    <row customHeight="1" ht="5.25" hidden="1">
      <c r="A1002" s="1802"/>
      <c r="B1002" s="1645"/>
      <c r="C1002" s="1645"/>
      <c r="D1002" s="2588"/>
      <c r="E1002" s="644"/>
      <c r="F1002" s="644"/>
      <c r="G1002" s="644"/>
      <c r="H1002" s="644"/>
      <c r="I1002" s="644"/>
      <c r="J1002" s="644"/>
      <c r="K1002" s="644"/>
      <c r="L1002" s="644"/>
      <c r="M1002" s="644"/>
      <c r="N1002" s="644"/>
      <c r="O1002" s="644"/>
      <c r="P1002" s="644"/>
      <c r="Q1002" s="644"/>
      <c r="R1002" s="644"/>
      <c r="S1002" s="645"/>
      <c r="T1002" s="727"/>
      <c r="U1002" s="2383"/>
      <c r="V1002" s="2383"/>
      <c r="W1002" s="1645"/>
      <c r="X1002" s="1645"/>
      <c r="Y1002" s="1645"/>
      <c r="Z1002" s="1645"/>
      <c r="AA1002" s="1645"/>
      <c r="AB1002" s="1645"/>
      <c r="AC1002" s="1046"/>
      <c r="AD1002" s="1047"/>
      <c r="AE1002" s="1645"/>
      <c r="AF1002" s="1645"/>
      <c r="AG1002" s="1645"/>
      <c r="AH1002" s="1645"/>
      <c r="AI1002" s="1645"/>
      <c r="AJ1002" s="1645"/>
      <c r="AK1002" s="1645"/>
      <c r="AL1002" s="1645"/>
      <c r="AM1002" s="1645"/>
      <c r="AN1002" s="1645"/>
      <c r="AO1002" s="1645"/>
      <c r="AP1002" s="1645"/>
      <c r="AQ1002" s="1645"/>
      <c r="AR1002" s="1645"/>
      <c r="AS1002" s="1645"/>
      <c r="AT1002" s="1645"/>
      <c r="AU1002" s="1645"/>
      <c r="AV1002" s="1645"/>
      <c r="AW1002" s="1645"/>
      <c r="AX1002" s="1645"/>
      <c r="AY1002" s="1645"/>
      <c r="AZ1002" s="1645"/>
      <c r="BA1002" s="1645"/>
      <c r="BB1002" s="1645"/>
      <c r="BC1002" s="1645"/>
      <c r="BD1002" s="1645"/>
      <c r="BE1002" s="1645"/>
      <c r="BF1002" s="1645"/>
      <c r="BG1002" s="1645"/>
      <c r="BH1002" s="1645"/>
      <c r="BI1002" s="1645"/>
      <c r="BJ1002" s="1645"/>
      <c r="BK1002" s="1645"/>
      <c r="BL1002" s="1645"/>
      <c r="BM1002" s="1645"/>
      <c r="BN1002" s="1645"/>
      <c r="BO1002" s="1645"/>
      <c r="BP1002" s="1645"/>
      <c r="BQ1002" s="1645"/>
      <c r="BR1002" s="1645"/>
      <c r="BS1002" s="1645"/>
      <c r="BT1002" s="1645"/>
      <c r="BU1002" s="1645"/>
      <c r="BV1002" s="1645"/>
      <c r="BW1002" s="1645"/>
      <c r="BX1002" s="1645"/>
      <c r="BY1002" s="1645"/>
      <c r="BZ1002" s="1645"/>
      <c r="CA1002" s="1645"/>
      <c r="CB1002" s="1645"/>
      <c r="CC1002" s="1645"/>
      <c r="CD1002" s="1645"/>
      <c r="CE1002" s="1645"/>
      <c r="CF1002" s="1325"/>
    </row>
    <row customHeight="1" ht="5.25" hidden="1">
      <c r="A1003" s="1802"/>
      <c r="B1003" s="1645"/>
      <c r="C1003" s="1645"/>
      <c r="D1003" s="2589"/>
      <c r="E1003" s="1052"/>
      <c r="F1003" s="1053"/>
      <c r="G1003" s="1053"/>
      <c r="H1003" s="1054"/>
      <c r="I1003" s="1054"/>
      <c r="J1003" s="1054"/>
      <c r="K1003" s="1054"/>
      <c r="L1003" s="1054"/>
      <c r="M1003" s="1054"/>
      <c r="N1003" s="1054"/>
      <c r="O1003" s="1054"/>
      <c r="P1003" s="1054"/>
      <c r="Q1003" s="1054"/>
      <c r="R1003" s="955"/>
      <c r="S1003" s="1055"/>
      <c r="T1003" s="727"/>
      <c r="U1003" s="2383"/>
      <c r="V1003" s="2383"/>
      <c r="W1003" s="1645"/>
      <c r="X1003" s="1645"/>
      <c r="Y1003" s="1645"/>
      <c r="Z1003" s="1645"/>
      <c r="AA1003" s="1645"/>
      <c r="AB1003" s="1645"/>
      <c r="AC1003" s="1046"/>
      <c r="AD1003" s="1047"/>
      <c r="AE1003" s="1645"/>
      <c r="AF1003" s="1645"/>
      <c r="AG1003" s="1645"/>
      <c r="AH1003" s="1645"/>
      <c r="AI1003" s="1645"/>
      <c r="AJ1003" s="1645"/>
      <c r="AK1003" s="1645"/>
      <c r="AL1003" s="1645"/>
      <c r="AM1003" s="1645"/>
      <c r="AN1003" s="1645"/>
      <c r="AO1003" s="1645"/>
      <c r="AP1003" s="1645"/>
      <c r="AQ1003" s="1645"/>
      <c r="AR1003" s="1645"/>
      <c r="AS1003" s="1645"/>
      <c r="AT1003" s="1645"/>
      <c r="AU1003" s="1645"/>
      <c r="AV1003" s="1645"/>
      <c r="AW1003" s="1645"/>
      <c r="AX1003" s="1645"/>
      <c r="AY1003" s="1645"/>
      <c r="AZ1003" s="1645"/>
      <c r="BA1003" s="1645"/>
      <c r="BB1003" s="1645"/>
      <c r="BC1003" s="1645"/>
      <c r="BD1003" s="1645"/>
      <c r="BE1003" s="1645"/>
      <c r="BF1003" s="1645"/>
      <c r="BG1003" s="1645"/>
      <c r="BH1003" s="1645"/>
      <c r="BI1003" s="1645"/>
      <c r="BJ1003" s="1645"/>
      <c r="BK1003" s="1645"/>
      <c r="BL1003" s="1645"/>
      <c r="BM1003" s="1645"/>
      <c r="BN1003" s="1645"/>
      <c r="BO1003" s="1645"/>
      <c r="BP1003" s="1645"/>
      <c r="BQ1003" s="1645"/>
      <c r="BR1003" s="1645"/>
      <c r="BS1003" s="1645"/>
      <c r="BT1003" s="1645"/>
      <c r="BU1003" s="1645"/>
      <c r="BV1003" s="1645"/>
      <c r="BW1003" s="1645"/>
      <c r="BX1003" s="1645"/>
      <c r="BY1003" s="1645"/>
      <c r="BZ1003" s="1645"/>
      <c r="CA1003" s="1645"/>
      <c r="CB1003" s="1645"/>
      <c r="CC1003" s="1645"/>
      <c r="CD1003" s="1645"/>
      <c r="CE1003" s="1645"/>
      <c r="CF1003" s="1325"/>
    </row>
    <row customHeight="1" ht="15" hidden="1">
      <c r="A1004" s="632" t="s">
        <v>448</v>
      </c>
      <c r="B1004" s="633"/>
      <c r="C1004" s="633" t="s">
        <v>22</v>
      </c>
      <c r="D1004" s="2587" t="s">
        <v>1197</v>
      </c>
      <c r="E1004" s="2386" t="s">
        <v>196</v>
      </c>
      <c r="F1004" s="2387"/>
      <c r="G1004" s="2388"/>
      <c r="H1004" s="2392" t="str">
        <f>IF(A1004="","",INDEX(DIFFERENTIATION_UNMERGE_VD,MATCH(A1004,DIFFERENTIATION_ID_DIFF,0)))</f>
        <v>Производство тепловой энергии. Некомбинированная выработка</v>
      </c>
      <c r="I1004" s="2392"/>
      <c r="J1004" s="2392"/>
      <c r="K1004" s="2392"/>
      <c r="L1004" s="2392"/>
      <c r="M1004" s="2392"/>
      <c r="N1004" s="2392"/>
      <c r="O1004" s="2392"/>
      <c r="P1004" s="2392"/>
      <c r="Q1004" s="2392"/>
      <c r="R1004" s="2392"/>
      <c r="S1004" s="728"/>
      <c r="T1004" s="725"/>
      <c r="U1004" s="634"/>
      <c r="V1004" s="634"/>
      <c r="W1004" s="635"/>
      <c r="X1004" s="635"/>
      <c r="Y1004" s="635"/>
      <c r="Z1004" s="635"/>
      <c r="AA1004" s="636"/>
      <c r="AB1004" s="637"/>
      <c r="AC1004" s="2384"/>
      <c r="AD1004" s="638"/>
      <c r="AE1004" s="639" t="s">
        <v>22</v>
      </c>
      <c r="AF1004" s="639"/>
      <c r="AG1004" s="640" t="s">
        <v>1082</v>
      </c>
      <c r="AH1004" s="641">
        <v>3</v>
      </c>
      <c r="AI1004" s="634"/>
      <c r="AJ1004" s="634"/>
      <c r="AK1004" s="634"/>
      <c r="AL1004" s="634"/>
      <c r="AM1004" s="634"/>
      <c r="AN1004" s="634"/>
      <c r="AO1004" s="634"/>
      <c r="AP1004" s="634"/>
      <c r="AQ1004" s="634"/>
      <c r="AR1004" s="634"/>
      <c r="AS1004" s="634"/>
      <c r="AT1004" s="634"/>
      <c r="AU1004" s="634"/>
      <c r="AV1004" s="634"/>
      <c r="AW1004" s="634"/>
      <c r="AX1004" s="634"/>
      <c r="AY1004" s="634"/>
      <c r="AZ1004" s="634"/>
      <c r="BA1004" s="634"/>
      <c r="BB1004" s="634"/>
      <c r="BC1004" s="634"/>
      <c r="BD1004" s="634"/>
      <c r="BE1004" s="634"/>
      <c r="BF1004" s="634"/>
      <c r="BG1004" s="634"/>
      <c r="BH1004" s="634"/>
      <c r="BI1004" s="634"/>
      <c r="BJ1004" s="634"/>
      <c r="BK1004" s="634"/>
      <c r="BL1004" s="634"/>
      <c r="BM1004" s="634"/>
      <c r="BN1004" s="634"/>
      <c r="BO1004" s="634"/>
      <c r="BP1004" s="634"/>
      <c r="BQ1004" s="634"/>
      <c r="BR1004" s="634"/>
      <c r="BS1004" s="634"/>
      <c r="BT1004" s="634"/>
      <c r="BU1004" s="634"/>
      <c r="BV1004" s="635"/>
      <c r="BW1004" s="635"/>
      <c r="BX1004" s="635"/>
      <c r="BY1004" s="635"/>
      <c r="BZ1004" s="635"/>
      <c r="CA1004" s="635"/>
      <c r="CB1004" s="635"/>
      <c r="CC1004" s="635"/>
      <c r="CD1004" s="635"/>
      <c r="CE1004" s="635"/>
      <c r="CF1004" s="1859"/>
    </row>
    <row customHeight="1" ht="15" hidden="1">
      <c r="A1005" s="632"/>
      <c r="B1005" s="633"/>
      <c r="C1005" s="633"/>
      <c r="D1005" s="2588"/>
      <c r="E1005" s="2386" t="s">
        <v>1037</v>
      </c>
      <c r="F1005" s="2387"/>
      <c r="G1005" s="2388"/>
      <c r="H1005" s="2392" t="str">
        <f>IF(A1004="","",INDEX(DIFFERENTIATION_UNMERGE_AREA,MATCH(A1004,DIFFERENTIATION_ID_DIFF,0)))</f>
        <v>Территория 9</v>
      </c>
      <c r="I1005" s="2392"/>
      <c r="J1005" s="2392"/>
      <c r="K1005" s="2392"/>
      <c r="L1005" s="2392"/>
      <c r="M1005" s="2392"/>
      <c r="N1005" s="2392"/>
      <c r="O1005" s="2392"/>
      <c r="P1005" s="2392"/>
      <c r="Q1005" s="2392"/>
      <c r="R1005" s="2392"/>
      <c r="S1005" s="728"/>
      <c r="T1005" s="725"/>
      <c r="U1005" s="634"/>
      <c r="V1005" s="634"/>
      <c r="W1005" s="635"/>
      <c r="X1005" s="635"/>
      <c r="Y1005" s="635"/>
      <c r="Z1005" s="635"/>
      <c r="AA1005" s="636"/>
      <c r="AB1005" s="637"/>
      <c r="AC1005" s="2384"/>
      <c r="AD1005" s="638"/>
      <c r="AE1005" s="639"/>
      <c r="AF1005" s="639"/>
      <c r="AG1005" s="640"/>
      <c r="AH1005" s="641"/>
      <c r="AI1005" s="634"/>
      <c r="AJ1005" s="634"/>
      <c r="AK1005" s="634"/>
      <c r="AL1005" s="634"/>
      <c r="AM1005" s="634"/>
      <c r="AN1005" s="634"/>
      <c r="AO1005" s="634"/>
      <c r="AP1005" s="634"/>
      <c r="AQ1005" s="634"/>
      <c r="AR1005" s="634"/>
      <c r="AS1005" s="634"/>
      <c r="AT1005" s="634"/>
      <c r="AU1005" s="634"/>
      <c r="AV1005" s="634"/>
      <c r="AW1005" s="634"/>
      <c r="AX1005" s="634"/>
      <c r="AY1005" s="634"/>
      <c r="AZ1005" s="634"/>
      <c r="BA1005" s="634"/>
      <c r="BB1005" s="634"/>
      <c r="BC1005" s="634"/>
      <c r="BD1005" s="634"/>
      <c r="BE1005" s="634"/>
      <c r="BF1005" s="634"/>
      <c r="BG1005" s="634"/>
      <c r="BH1005" s="634"/>
      <c r="BI1005" s="634"/>
      <c r="BJ1005" s="634"/>
      <c r="BK1005" s="634"/>
      <c r="BL1005" s="634"/>
      <c r="BM1005" s="634"/>
      <c r="BN1005" s="634"/>
      <c r="BO1005" s="634"/>
      <c r="BP1005" s="634"/>
      <c r="BQ1005" s="634"/>
      <c r="BR1005" s="634"/>
      <c r="BS1005" s="634"/>
      <c r="BT1005" s="634"/>
      <c r="BU1005" s="634"/>
      <c r="BV1005" s="635"/>
      <c r="BW1005" s="635"/>
      <c r="BX1005" s="635"/>
      <c r="BY1005" s="635"/>
      <c r="BZ1005" s="635"/>
      <c r="CA1005" s="635"/>
      <c r="CB1005" s="635"/>
      <c r="CC1005" s="635"/>
      <c r="CD1005" s="635"/>
      <c r="CE1005" s="635"/>
      <c r="CF1005" s="1859"/>
    </row>
    <row customHeight="1" ht="15" hidden="1">
      <c r="A1006" s="632"/>
      <c r="B1006" s="633"/>
      <c r="C1006" s="633"/>
      <c r="D1006" s="2588"/>
      <c r="E1006" s="2386" t="s">
        <v>1038</v>
      </c>
      <c r="F1006" s="2387"/>
      <c r="G1006" s="2388"/>
      <c r="H1006" s="2392" t="str">
        <f>IF(A1004="","",INDEX(DIFFERENTIATION_UNMERGE_SYSTEM,MATCH(A1004,DIFFERENTIATION_ID_DIFF,0)))</f>
        <v>с. Лозовка (клуб), ул. Центральная, 1а, котельная № 6-28</v>
      </c>
      <c r="I1006" s="2392"/>
      <c r="J1006" s="2392"/>
      <c r="K1006" s="2392"/>
      <c r="L1006" s="2392"/>
      <c r="M1006" s="2392"/>
      <c r="N1006" s="2392"/>
      <c r="O1006" s="2392"/>
      <c r="P1006" s="2392"/>
      <c r="Q1006" s="2392"/>
      <c r="R1006" s="2392"/>
      <c r="S1006" s="728"/>
      <c r="T1006" s="725"/>
      <c r="U1006" s="634"/>
      <c r="V1006" s="634"/>
      <c r="W1006" s="635"/>
      <c r="X1006" s="635"/>
      <c r="Y1006" s="635"/>
      <c r="Z1006" s="635"/>
      <c r="AA1006" s="636"/>
      <c r="AB1006" s="637"/>
      <c r="AC1006" s="2384"/>
      <c r="AD1006" s="638"/>
      <c r="AE1006" s="639"/>
      <c r="AF1006" s="639"/>
      <c r="AG1006" s="640"/>
      <c r="AH1006" s="641"/>
      <c r="AI1006" s="634"/>
      <c r="AJ1006" s="634"/>
      <c r="AK1006" s="634"/>
      <c r="AL1006" s="634"/>
      <c r="AM1006" s="634"/>
      <c r="AN1006" s="634"/>
      <c r="AO1006" s="634"/>
      <c r="AP1006" s="634"/>
      <c r="AQ1006" s="634"/>
      <c r="AR1006" s="634"/>
      <c r="AS1006" s="634"/>
      <c r="AT1006" s="634"/>
      <c r="AU1006" s="634"/>
      <c r="AV1006" s="634"/>
      <c r="AW1006" s="634"/>
      <c r="AX1006" s="634"/>
      <c r="AY1006" s="634"/>
      <c r="AZ1006" s="634"/>
      <c r="BA1006" s="634"/>
      <c r="BB1006" s="634"/>
      <c r="BC1006" s="634"/>
      <c r="BD1006" s="634"/>
      <c r="BE1006" s="634"/>
      <c r="BF1006" s="634"/>
      <c r="BG1006" s="634"/>
      <c r="BH1006" s="634"/>
      <c r="BI1006" s="634"/>
      <c r="BJ1006" s="634"/>
      <c r="BK1006" s="634"/>
      <c r="BL1006" s="634"/>
      <c r="BM1006" s="634"/>
      <c r="BN1006" s="634"/>
      <c r="BO1006" s="634"/>
      <c r="BP1006" s="634"/>
      <c r="BQ1006" s="634"/>
      <c r="BR1006" s="634"/>
      <c r="BS1006" s="634"/>
      <c r="BT1006" s="634"/>
      <c r="BU1006" s="634"/>
      <c r="BV1006" s="635"/>
      <c r="BW1006" s="635"/>
      <c r="BX1006" s="635"/>
      <c r="BY1006" s="635"/>
      <c r="BZ1006" s="635"/>
      <c r="CA1006" s="635"/>
      <c r="CB1006" s="635"/>
      <c r="CC1006" s="635"/>
      <c r="CD1006" s="635"/>
      <c r="CE1006" s="635"/>
      <c r="CF1006" s="1859"/>
    </row>
    <row customHeight="1" ht="24.75" hidden="1">
      <c r="A1007" s="1815"/>
      <c r="B1007" s="1169"/>
      <c r="C1007" s="421"/>
      <c r="D1007" s="2588"/>
      <c r="E1007" s="2385" t="s">
        <v>1083</v>
      </c>
      <c r="F1007" s="2385"/>
      <c r="G1007" s="2385"/>
      <c r="H1007" s="2385"/>
      <c r="I1007" s="2385"/>
      <c r="J1007" s="2385"/>
      <c r="K1007" s="2385"/>
      <c r="L1007" s="2385"/>
      <c r="M1007" s="2385"/>
      <c r="N1007" s="2385"/>
      <c r="O1007" s="2385"/>
      <c r="P1007" s="2385"/>
      <c r="Q1007" s="567">
        <f>SUMIF(T1008:T1009,"i",Q1008:Q1009)</f>
        <v>0</v>
      </c>
      <c r="R1007" s="1026"/>
      <c r="S1007" s="1807" t="s">
        <v>1084</v>
      </c>
      <c r="T1007" s="726" t="s">
        <v>1085</v>
      </c>
      <c r="U1007" s="2383">
        <v>1</v>
      </c>
      <c r="V1007" s="2383" t="s">
        <v>1048</v>
      </c>
      <c r="W1007" s="1169"/>
      <c r="X1007" s="1169"/>
      <c r="Y1007" s="1169"/>
      <c r="Z1007" s="1169"/>
      <c r="AA1007" s="1645"/>
      <c r="AB1007" s="1169"/>
      <c r="AC1007" s="2384"/>
      <c r="AD1007" s="638"/>
      <c r="AE1007" s="1169"/>
      <c r="AF1007" s="1169"/>
      <c r="AG1007" s="1645"/>
      <c r="AH1007" s="1645"/>
      <c r="AI1007" s="1645"/>
      <c r="AJ1007" s="1645"/>
      <c r="AK1007" s="1645"/>
      <c r="AL1007" s="1645"/>
      <c r="AM1007" s="1645"/>
      <c r="AN1007" s="1645"/>
      <c r="AO1007" s="1645"/>
      <c r="AP1007" s="1645"/>
      <c r="AQ1007" s="1645"/>
      <c r="AR1007" s="1645"/>
      <c r="AS1007" s="1645"/>
      <c r="AT1007" s="1645"/>
      <c r="AU1007" s="1645"/>
      <c r="AV1007" s="1645"/>
      <c r="AW1007" s="1645"/>
      <c r="AX1007" s="1645"/>
      <c r="AY1007" s="1645"/>
      <c r="AZ1007" s="1645"/>
      <c r="BA1007" s="1645"/>
      <c r="BB1007" s="1645"/>
      <c r="BC1007" s="1645"/>
      <c r="BD1007" s="1645"/>
      <c r="BE1007" s="1645"/>
      <c r="BF1007" s="1645"/>
      <c r="BG1007" s="1645"/>
      <c r="BH1007" s="1645"/>
      <c r="BI1007" s="1645"/>
      <c r="BJ1007" s="1645"/>
      <c r="BK1007" s="1645"/>
      <c r="BL1007" s="1645"/>
      <c r="BM1007" s="1645"/>
      <c r="BN1007" s="1645"/>
      <c r="BO1007" s="1645"/>
      <c r="BP1007" s="1645"/>
      <c r="BQ1007" s="1645"/>
      <c r="BR1007" s="1645"/>
      <c r="BS1007" s="1645"/>
      <c r="BT1007" s="1645"/>
      <c r="BU1007" s="1645"/>
      <c r="BV1007" s="1169"/>
      <c r="BW1007" s="1169"/>
      <c r="BX1007" s="1169"/>
      <c r="BY1007" s="1169"/>
      <c r="BZ1007" s="1169"/>
      <c r="CA1007" s="1169"/>
      <c r="CB1007" s="1169"/>
      <c r="CC1007" s="1169"/>
      <c r="CD1007" s="1169"/>
      <c r="CE1007" s="1169"/>
      <c r="CF1007" s="1859"/>
    </row>
    <row customHeight="1" ht="11.25" hidden="1">
      <c r="A1008" s="1802"/>
      <c r="B1008" s="1645"/>
      <c r="C1008" s="1645"/>
      <c r="D1008" s="2588"/>
      <c r="E1008" s="644"/>
      <c r="F1008" s="644">
        <v>0</v>
      </c>
      <c r="G1008" s="644"/>
      <c r="H1008" s="644"/>
      <c r="I1008" s="644"/>
      <c r="J1008" s="644"/>
      <c r="K1008" s="644"/>
      <c r="L1008" s="644"/>
      <c r="M1008" s="644"/>
      <c r="N1008" s="644"/>
      <c r="O1008" s="644"/>
      <c r="P1008" s="644"/>
      <c r="Q1008" s="644"/>
      <c r="R1008" s="644"/>
      <c r="S1008" s="645"/>
      <c r="T1008" s="727"/>
      <c r="U1008" s="2383"/>
      <c r="V1008" s="2383"/>
      <c r="W1008" s="1645"/>
      <c r="X1008" s="1645"/>
      <c r="Y1008" s="1645"/>
      <c r="Z1008" s="1645"/>
      <c r="AA1008" s="1645"/>
      <c r="AB1008" s="1169"/>
      <c r="AC1008" s="2384"/>
      <c r="AD1008" s="638"/>
      <c r="AE1008" s="1169"/>
      <c r="AF1008" s="1169"/>
      <c r="AG1008" s="1645"/>
      <c r="AH1008" s="1645"/>
      <c r="AI1008" s="1645"/>
      <c r="AJ1008" s="1645"/>
      <c r="AK1008" s="1645"/>
      <c r="AL1008" s="1645"/>
      <c r="AM1008" s="1645"/>
      <c r="AN1008" s="1645"/>
      <c r="AO1008" s="1645"/>
      <c r="AP1008" s="1645"/>
      <c r="AQ1008" s="1645"/>
      <c r="AR1008" s="1645"/>
      <c r="AS1008" s="1645"/>
      <c r="AT1008" s="1645"/>
      <c r="AU1008" s="1645"/>
      <c r="AV1008" s="1645"/>
      <c r="AW1008" s="1645"/>
      <c r="AX1008" s="1645"/>
      <c r="AY1008" s="1645"/>
      <c r="AZ1008" s="1645"/>
      <c r="BA1008" s="1645"/>
      <c r="BB1008" s="1645"/>
      <c r="BC1008" s="1645"/>
      <c r="BD1008" s="1645"/>
      <c r="BE1008" s="1645"/>
      <c r="BF1008" s="1645"/>
      <c r="BG1008" s="1645"/>
      <c r="BH1008" s="1645"/>
      <c r="BI1008" s="1645"/>
      <c r="BJ1008" s="1645"/>
      <c r="BK1008" s="1645"/>
      <c r="BL1008" s="1645"/>
      <c r="BM1008" s="1645"/>
      <c r="BN1008" s="1645"/>
      <c r="BO1008" s="1645"/>
      <c r="BP1008" s="1645"/>
      <c r="BQ1008" s="1645"/>
      <c r="BR1008" s="1645"/>
      <c r="BS1008" s="1645"/>
      <c r="BT1008" s="1645"/>
      <c r="BU1008" s="1645"/>
      <c r="BV1008" s="1645"/>
      <c r="BW1008" s="1645"/>
      <c r="BX1008" s="1645"/>
      <c r="BY1008" s="1645"/>
      <c r="BZ1008" s="1645"/>
      <c r="CA1008" s="1645"/>
      <c r="CB1008" s="1645"/>
      <c r="CC1008" s="1645"/>
      <c r="CD1008" s="1645"/>
      <c r="CE1008" s="1645"/>
      <c r="CF1008" s="1859"/>
    </row>
    <row customHeight="1" ht="11.25" hidden="1">
      <c r="A1009" s="1815"/>
      <c r="B1009" s="1169"/>
      <c r="C1009" s="421"/>
      <c r="D1009" s="2588"/>
      <c r="E1009" s="658" t="s">
        <v>22</v>
      </c>
      <c r="F1009" s="1177" t="s">
        <v>22</v>
      </c>
      <c r="G1009" s="1177" t="s">
        <v>1088</v>
      </c>
      <c r="H1009" s="660" t="s">
        <v>22</v>
      </c>
      <c r="I1009" s="660"/>
      <c r="J1009" s="660"/>
      <c r="K1009" s="660"/>
      <c r="L1009" s="660"/>
      <c r="M1009" s="660"/>
      <c r="N1009" s="660"/>
      <c r="O1009" s="660"/>
      <c r="P1009" s="660"/>
      <c r="Q1009" s="660"/>
      <c r="R1009" s="661"/>
      <c r="S1009" s="662"/>
      <c r="T1009" s="727"/>
      <c r="U1009" s="2383"/>
      <c r="V1009" s="2383"/>
      <c r="W1009" s="1169"/>
      <c r="X1009" s="1169"/>
      <c r="Y1009" s="1169"/>
      <c r="Z1009" s="1169"/>
      <c r="AA1009" s="1645"/>
      <c r="AB1009" s="1169"/>
      <c r="AC1009" s="2384"/>
      <c r="AD1009" s="638"/>
      <c r="AE1009" s="1169"/>
      <c r="AF1009" s="1169"/>
      <c r="AG1009" s="1645"/>
      <c r="AH1009" s="1645"/>
      <c r="AI1009" s="1645"/>
      <c r="AJ1009" s="1645"/>
      <c r="AK1009" s="1645"/>
      <c r="AL1009" s="1645"/>
      <c r="AM1009" s="1645"/>
      <c r="AN1009" s="1645"/>
      <c r="AO1009" s="1645"/>
      <c r="AP1009" s="1645"/>
      <c r="AQ1009" s="1645"/>
      <c r="AR1009" s="1645"/>
      <c r="AS1009" s="1645"/>
      <c r="AT1009" s="1645"/>
      <c r="AU1009" s="1645"/>
      <c r="AV1009" s="1645"/>
      <c r="AW1009" s="1645"/>
      <c r="AX1009" s="1645"/>
      <c r="AY1009" s="1645"/>
      <c r="AZ1009" s="1645"/>
      <c r="BA1009" s="1645"/>
      <c r="BB1009" s="1645"/>
      <c r="BC1009" s="1645"/>
      <c r="BD1009" s="1645"/>
      <c r="BE1009" s="1645"/>
      <c r="BF1009" s="1645"/>
      <c r="BG1009" s="1645"/>
      <c r="BH1009" s="1645"/>
      <c r="BI1009" s="1645"/>
      <c r="BJ1009" s="1645"/>
      <c r="BK1009" s="1645"/>
      <c r="BL1009" s="1645"/>
      <c r="BM1009" s="1645"/>
      <c r="BN1009" s="1645"/>
      <c r="BO1009" s="1645"/>
      <c r="BP1009" s="1645"/>
      <c r="BQ1009" s="1645"/>
      <c r="BR1009" s="1645"/>
      <c r="BS1009" s="1645"/>
      <c r="BT1009" s="1645"/>
      <c r="BU1009" s="1645"/>
      <c r="BV1009" s="1169"/>
      <c r="BW1009" s="1169"/>
      <c r="BX1009" s="1169"/>
      <c r="BY1009" s="1169"/>
      <c r="BZ1009" s="1169"/>
      <c r="CA1009" s="1169"/>
      <c r="CB1009" s="1169"/>
      <c r="CC1009" s="1169"/>
      <c r="CD1009" s="1169"/>
      <c r="CE1009" s="1169"/>
      <c r="CF1009" s="1859"/>
    </row>
    <row customHeight="1" ht="5.25" hidden="1">
      <c r="A1010" s="1802"/>
      <c r="B1010" s="1645"/>
      <c r="C1010" s="1645"/>
      <c r="D1010" s="2588"/>
      <c r="E1010" s="1048"/>
      <c r="F1010" s="1048"/>
      <c r="G1010" s="1048"/>
      <c r="H1010" s="1048"/>
      <c r="I1010" s="1048"/>
      <c r="J1010" s="1048"/>
      <c r="K1010" s="1048"/>
      <c r="L1010" s="1048"/>
      <c r="M1010" s="1048"/>
      <c r="N1010" s="1048"/>
      <c r="O1010" s="1048"/>
      <c r="P1010" s="1048"/>
      <c r="Q1010" s="1049"/>
      <c r="R1010" s="1050"/>
      <c r="S1010" s="1051"/>
      <c r="T1010" s="726" t="s">
        <v>1085</v>
      </c>
      <c r="U1010" s="2383">
        <v>1</v>
      </c>
      <c r="V1010" s="2383" t="s">
        <v>1048</v>
      </c>
      <c r="W1010" s="1645"/>
      <c r="X1010" s="1645"/>
      <c r="Y1010" s="1645"/>
      <c r="Z1010" s="1645"/>
      <c r="AA1010" s="1645"/>
      <c r="AB1010" s="1645"/>
      <c r="AC1010" s="1046"/>
      <c r="AD1010" s="1047"/>
      <c r="AE1010" s="1645"/>
      <c r="AF1010" s="1645"/>
      <c r="AG1010" s="1645"/>
      <c r="AH1010" s="1645"/>
      <c r="AI1010" s="1645"/>
      <c r="AJ1010" s="1645"/>
      <c r="AK1010" s="1645"/>
      <c r="AL1010" s="1645"/>
      <c r="AM1010" s="1645"/>
      <c r="AN1010" s="1645"/>
      <c r="AO1010" s="1645"/>
      <c r="AP1010" s="1645"/>
      <c r="AQ1010" s="1645"/>
      <c r="AR1010" s="1645"/>
      <c r="AS1010" s="1645"/>
      <c r="AT1010" s="1645"/>
      <c r="AU1010" s="1645"/>
      <c r="AV1010" s="1645"/>
      <c r="AW1010" s="1645"/>
      <c r="AX1010" s="1645"/>
      <c r="AY1010" s="1645"/>
      <c r="AZ1010" s="1645"/>
      <c r="BA1010" s="1645"/>
      <c r="BB1010" s="1645"/>
      <c r="BC1010" s="1645"/>
      <c r="BD1010" s="1645"/>
      <c r="BE1010" s="1645"/>
      <c r="BF1010" s="1645"/>
      <c r="BG1010" s="1645"/>
      <c r="BH1010" s="1645"/>
      <c r="BI1010" s="1645"/>
      <c r="BJ1010" s="1645"/>
      <c r="BK1010" s="1645"/>
      <c r="BL1010" s="1645"/>
      <c r="BM1010" s="1645"/>
      <c r="BN1010" s="1645"/>
      <c r="BO1010" s="1645"/>
      <c r="BP1010" s="1645"/>
      <c r="BQ1010" s="1645"/>
      <c r="BR1010" s="1645"/>
      <c r="BS1010" s="1645"/>
      <c r="BT1010" s="1645"/>
      <c r="BU1010" s="1645"/>
      <c r="BV1010" s="1645"/>
      <c r="BW1010" s="1645"/>
      <c r="BX1010" s="1645"/>
      <c r="BY1010" s="1645"/>
      <c r="BZ1010" s="1645"/>
      <c r="CA1010" s="1645"/>
      <c r="CB1010" s="1645"/>
      <c r="CC1010" s="1645"/>
      <c r="CD1010" s="1645"/>
      <c r="CE1010" s="1645"/>
      <c r="CF1010" s="1325"/>
    </row>
    <row customHeight="1" ht="5.25" hidden="1">
      <c r="A1011" s="1802"/>
      <c r="B1011" s="1645"/>
      <c r="C1011" s="1645"/>
      <c r="D1011" s="2588"/>
      <c r="E1011" s="644"/>
      <c r="F1011" s="644"/>
      <c r="G1011" s="644"/>
      <c r="H1011" s="644"/>
      <c r="I1011" s="644"/>
      <c r="J1011" s="644"/>
      <c r="K1011" s="644"/>
      <c r="L1011" s="644"/>
      <c r="M1011" s="644"/>
      <c r="N1011" s="644"/>
      <c r="O1011" s="644"/>
      <c r="P1011" s="644"/>
      <c r="Q1011" s="644"/>
      <c r="R1011" s="644"/>
      <c r="S1011" s="645"/>
      <c r="T1011" s="727"/>
      <c r="U1011" s="2383"/>
      <c r="V1011" s="2383"/>
      <c r="W1011" s="1645"/>
      <c r="X1011" s="1645"/>
      <c r="Y1011" s="1645"/>
      <c r="Z1011" s="1645"/>
      <c r="AA1011" s="1645"/>
      <c r="AB1011" s="1645"/>
      <c r="AC1011" s="1046"/>
      <c r="AD1011" s="1047"/>
      <c r="AE1011" s="1645"/>
      <c r="AF1011" s="1645"/>
      <c r="AG1011" s="1645"/>
      <c r="AH1011" s="1645"/>
      <c r="AI1011" s="1645"/>
      <c r="AJ1011" s="1645"/>
      <c r="AK1011" s="1645"/>
      <c r="AL1011" s="1645"/>
      <c r="AM1011" s="1645"/>
      <c r="AN1011" s="1645"/>
      <c r="AO1011" s="1645"/>
      <c r="AP1011" s="1645"/>
      <c r="AQ1011" s="1645"/>
      <c r="AR1011" s="1645"/>
      <c r="AS1011" s="1645"/>
      <c r="AT1011" s="1645"/>
      <c r="AU1011" s="1645"/>
      <c r="AV1011" s="1645"/>
      <c r="AW1011" s="1645"/>
      <c r="AX1011" s="1645"/>
      <c r="AY1011" s="1645"/>
      <c r="AZ1011" s="1645"/>
      <c r="BA1011" s="1645"/>
      <c r="BB1011" s="1645"/>
      <c r="BC1011" s="1645"/>
      <c r="BD1011" s="1645"/>
      <c r="BE1011" s="1645"/>
      <c r="BF1011" s="1645"/>
      <c r="BG1011" s="1645"/>
      <c r="BH1011" s="1645"/>
      <c r="BI1011" s="1645"/>
      <c r="BJ1011" s="1645"/>
      <c r="BK1011" s="1645"/>
      <c r="BL1011" s="1645"/>
      <c r="BM1011" s="1645"/>
      <c r="BN1011" s="1645"/>
      <c r="BO1011" s="1645"/>
      <c r="BP1011" s="1645"/>
      <c r="BQ1011" s="1645"/>
      <c r="BR1011" s="1645"/>
      <c r="BS1011" s="1645"/>
      <c r="BT1011" s="1645"/>
      <c r="BU1011" s="1645"/>
      <c r="BV1011" s="1645"/>
      <c r="BW1011" s="1645"/>
      <c r="BX1011" s="1645"/>
      <c r="BY1011" s="1645"/>
      <c r="BZ1011" s="1645"/>
      <c r="CA1011" s="1645"/>
      <c r="CB1011" s="1645"/>
      <c r="CC1011" s="1645"/>
      <c r="CD1011" s="1645"/>
      <c r="CE1011" s="1645"/>
      <c r="CF1011" s="1325"/>
    </row>
    <row customHeight="1" ht="5.25" hidden="1">
      <c r="A1012" s="1802"/>
      <c r="B1012" s="1645"/>
      <c r="C1012" s="1645"/>
      <c r="D1012" s="2589"/>
      <c r="E1012" s="1052"/>
      <c r="F1012" s="1053"/>
      <c r="G1012" s="1053"/>
      <c r="H1012" s="1054"/>
      <c r="I1012" s="1054"/>
      <c r="J1012" s="1054"/>
      <c r="K1012" s="1054"/>
      <c r="L1012" s="1054"/>
      <c r="M1012" s="1054"/>
      <c r="N1012" s="1054"/>
      <c r="O1012" s="1054"/>
      <c r="P1012" s="1054"/>
      <c r="Q1012" s="1054"/>
      <c r="R1012" s="955"/>
      <c r="S1012" s="1055"/>
      <c r="T1012" s="727"/>
      <c r="U1012" s="2383"/>
      <c r="V1012" s="2383"/>
      <c r="W1012" s="1645"/>
      <c r="X1012" s="1645"/>
      <c r="Y1012" s="1645"/>
      <c r="Z1012" s="1645"/>
      <c r="AA1012" s="1645"/>
      <c r="AB1012" s="1645"/>
      <c r="AC1012" s="1046"/>
      <c r="AD1012" s="1047"/>
      <c r="AE1012" s="1645"/>
      <c r="AF1012" s="1645"/>
      <c r="AG1012" s="1645"/>
      <c r="AH1012" s="1645"/>
      <c r="AI1012" s="1645"/>
      <c r="AJ1012" s="1645"/>
      <c r="AK1012" s="1645"/>
      <c r="AL1012" s="1645"/>
      <c r="AM1012" s="1645"/>
      <c r="AN1012" s="1645"/>
      <c r="AO1012" s="1645"/>
      <c r="AP1012" s="1645"/>
      <c r="AQ1012" s="1645"/>
      <c r="AR1012" s="1645"/>
      <c r="AS1012" s="1645"/>
      <c r="AT1012" s="1645"/>
      <c r="AU1012" s="1645"/>
      <c r="AV1012" s="1645"/>
      <c r="AW1012" s="1645"/>
      <c r="AX1012" s="1645"/>
      <c r="AY1012" s="1645"/>
      <c r="AZ1012" s="1645"/>
      <c r="BA1012" s="1645"/>
      <c r="BB1012" s="1645"/>
      <c r="BC1012" s="1645"/>
      <c r="BD1012" s="1645"/>
      <c r="BE1012" s="1645"/>
      <c r="BF1012" s="1645"/>
      <c r="BG1012" s="1645"/>
      <c r="BH1012" s="1645"/>
      <c r="BI1012" s="1645"/>
      <c r="BJ1012" s="1645"/>
      <c r="BK1012" s="1645"/>
      <c r="BL1012" s="1645"/>
      <c r="BM1012" s="1645"/>
      <c r="BN1012" s="1645"/>
      <c r="BO1012" s="1645"/>
      <c r="BP1012" s="1645"/>
      <c r="BQ1012" s="1645"/>
      <c r="BR1012" s="1645"/>
      <c r="BS1012" s="1645"/>
      <c r="BT1012" s="1645"/>
      <c r="BU1012" s="1645"/>
      <c r="BV1012" s="1645"/>
      <c r="BW1012" s="1645"/>
      <c r="BX1012" s="1645"/>
      <c r="BY1012" s="1645"/>
      <c r="BZ1012" s="1645"/>
      <c r="CA1012" s="1645"/>
      <c r="CB1012" s="1645"/>
      <c r="CC1012" s="1645"/>
      <c r="CD1012" s="1645"/>
      <c r="CE1012" s="1645"/>
      <c r="CF1012" s="1325"/>
    </row>
    <row customHeight="1" ht="15" hidden="1">
      <c r="A1013" s="632" t="s">
        <v>450</v>
      </c>
      <c r="B1013" s="633"/>
      <c r="C1013" s="633" t="s">
        <v>22</v>
      </c>
      <c r="D1013" s="2587" t="s">
        <v>1198</v>
      </c>
      <c r="E1013" s="2386" t="s">
        <v>196</v>
      </c>
      <c r="F1013" s="2387"/>
      <c r="G1013" s="2388"/>
      <c r="H1013" s="2392" t="str">
        <f>IF(A1013="","",INDEX(DIFFERENTIATION_UNMERGE_VD,MATCH(A1013,DIFFERENTIATION_ID_DIFF,0)))</f>
        <v>Производство тепловой энергии. Некомбинированная выработка</v>
      </c>
      <c r="I1013" s="2392"/>
      <c r="J1013" s="2392"/>
      <c r="K1013" s="2392"/>
      <c r="L1013" s="2392"/>
      <c r="M1013" s="2392"/>
      <c r="N1013" s="2392"/>
      <c r="O1013" s="2392"/>
      <c r="P1013" s="2392"/>
      <c r="Q1013" s="2392"/>
      <c r="R1013" s="2392"/>
      <c r="S1013" s="728"/>
      <c r="T1013" s="725"/>
      <c r="U1013" s="634"/>
      <c r="V1013" s="634"/>
      <c r="W1013" s="635"/>
      <c r="X1013" s="635"/>
      <c r="Y1013" s="635"/>
      <c r="Z1013" s="635"/>
      <c r="AA1013" s="636"/>
      <c r="AB1013" s="637"/>
      <c r="AC1013" s="2384"/>
      <c r="AD1013" s="638"/>
      <c r="AE1013" s="639" t="s">
        <v>22</v>
      </c>
      <c r="AF1013" s="639"/>
      <c r="AG1013" s="640" t="s">
        <v>1082</v>
      </c>
      <c r="AH1013" s="641">
        <v>3</v>
      </c>
      <c r="AI1013" s="634"/>
      <c r="AJ1013" s="634"/>
      <c r="AK1013" s="634"/>
      <c r="AL1013" s="634"/>
      <c r="AM1013" s="634"/>
      <c r="AN1013" s="634"/>
      <c r="AO1013" s="634"/>
      <c r="AP1013" s="634"/>
      <c r="AQ1013" s="634"/>
      <c r="AR1013" s="634"/>
      <c r="AS1013" s="634"/>
      <c r="AT1013" s="634"/>
      <c r="AU1013" s="634"/>
      <c r="AV1013" s="634"/>
      <c r="AW1013" s="634"/>
      <c r="AX1013" s="634"/>
      <c r="AY1013" s="634"/>
      <c r="AZ1013" s="634"/>
      <c r="BA1013" s="634"/>
      <c r="BB1013" s="634"/>
      <c r="BC1013" s="634"/>
      <c r="BD1013" s="634"/>
      <c r="BE1013" s="634"/>
      <c r="BF1013" s="634"/>
      <c r="BG1013" s="634"/>
      <c r="BH1013" s="634"/>
      <c r="BI1013" s="634"/>
      <c r="BJ1013" s="634"/>
      <c r="BK1013" s="634"/>
      <c r="BL1013" s="634"/>
      <c r="BM1013" s="634"/>
      <c r="BN1013" s="634"/>
      <c r="BO1013" s="634"/>
      <c r="BP1013" s="634"/>
      <c r="BQ1013" s="634"/>
      <c r="BR1013" s="634"/>
      <c r="BS1013" s="634"/>
      <c r="BT1013" s="634"/>
      <c r="BU1013" s="634"/>
      <c r="BV1013" s="635"/>
      <c r="BW1013" s="635"/>
      <c r="BX1013" s="635"/>
      <c r="BY1013" s="635"/>
      <c r="BZ1013" s="635"/>
      <c r="CA1013" s="635"/>
      <c r="CB1013" s="635"/>
      <c r="CC1013" s="635"/>
      <c r="CD1013" s="635"/>
      <c r="CE1013" s="635"/>
      <c r="CF1013" s="1859"/>
    </row>
    <row customHeight="1" ht="15" hidden="1">
      <c r="A1014" s="632"/>
      <c r="B1014" s="633"/>
      <c r="C1014" s="633"/>
      <c r="D1014" s="2588"/>
      <c r="E1014" s="2386" t="s">
        <v>1037</v>
      </c>
      <c r="F1014" s="2387"/>
      <c r="G1014" s="2388"/>
      <c r="H1014" s="2392" t="str">
        <f>IF(A1013="","",INDEX(DIFFERENTIATION_UNMERGE_AREA,MATCH(A1013,DIFFERENTIATION_ID_DIFF,0)))</f>
        <v>Территория 9</v>
      </c>
      <c r="I1014" s="2392"/>
      <c r="J1014" s="2392"/>
      <c r="K1014" s="2392"/>
      <c r="L1014" s="2392"/>
      <c r="M1014" s="2392"/>
      <c r="N1014" s="2392"/>
      <c r="O1014" s="2392"/>
      <c r="P1014" s="2392"/>
      <c r="Q1014" s="2392"/>
      <c r="R1014" s="2392"/>
      <c r="S1014" s="728"/>
      <c r="T1014" s="725"/>
      <c r="U1014" s="634"/>
      <c r="V1014" s="634"/>
      <c r="W1014" s="635"/>
      <c r="X1014" s="635"/>
      <c r="Y1014" s="635"/>
      <c r="Z1014" s="635"/>
      <c r="AA1014" s="636"/>
      <c r="AB1014" s="637"/>
      <c r="AC1014" s="2384"/>
      <c r="AD1014" s="638"/>
      <c r="AE1014" s="639"/>
      <c r="AF1014" s="639"/>
      <c r="AG1014" s="640"/>
      <c r="AH1014" s="641"/>
      <c r="AI1014" s="634"/>
      <c r="AJ1014" s="634"/>
      <c r="AK1014" s="634"/>
      <c r="AL1014" s="634"/>
      <c r="AM1014" s="634"/>
      <c r="AN1014" s="634"/>
      <c r="AO1014" s="634"/>
      <c r="AP1014" s="634"/>
      <c r="AQ1014" s="634"/>
      <c r="AR1014" s="634"/>
      <c r="AS1014" s="634"/>
      <c r="AT1014" s="634"/>
      <c r="AU1014" s="634"/>
      <c r="AV1014" s="634"/>
      <c r="AW1014" s="634"/>
      <c r="AX1014" s="634"/>
      <c r="AY1014" s="634"/>
      <c r="AZ1014" s="634"/>
      <c r="BA1014" s="634"/>
      <c r="BB1014" s="634"/>
      <c r="BC1014" s="634"/>
      <c r="BD1014" s="634"/>
      <c r="BE1014" s="634"/>
      <c r="BF1014" s="634"/>
      <c r="BG1014" s="634"/>
      <c r="BH1014" s="634"/>
      <c r="BI1014" s="634"/>
      <c r="BJ1014" s="634"/>
      <c r="BK1014" s="634"/>
      <c r="BL1014" s="634"/>
      <c r="BM1014" s="634"/>
      <c r="BN1014" s="634"/>
      <c r="BO1014" s="634"/>
      <c r="BP1014" s="634"/>
      <c r="BQ1014" s="634"/>
      <c r="BR1014" s="634"/>
      <c r="BS1014" s="634"/>
      <c r="BT1014" s="634"/>
      <c r="BU1014" s="634"/>
      <c r="BV1014" s="635"/>
      <c r="BW1014" s="635"/>
      <c r="BX1014" s="635"/>
      <c r="BY1014" s="635"/>
      <c r="BZ1014" s="635"/>
      <c r="CA1014" s="635"/>
      <c r="CB1014" s="635"/>
      <c r="CC1014" s="635"/>
      <c r="CD1014" s="635"/>
      <c r="CE1014" s="635"/>
      <c r="CF1014" s="1859"/>
    </row>
    <row customHeight="1" ht="15" hidden="1">
      <c r="A1015" s="632"/>
      <c r="B1015" s="633"/>
      <c r="C1015" s="633"/>
      <c r="D1015" s="2588"/>
      <c r="E1015" s="2386" t="s">
        <v>1038</v>
      </c>
      <c r="F1015" s="2387"/>
      <c r="G1015" s="2388"/>
      <c r="H1015" s="2392" t="str">
        <f>IF(A1013="","",INDEX(DIFFERENTIATION_UNMERGE_SYSTEM,MATCH(A1013,DIFFERENTIATION_ID_DIFF,0)))</f>
        <v>с. Новые Ключи(школа), ул. Советская, 38А, котельная № 6-29</v>
      </c>
      <c r="I1015" s="2392"/>
      <c r="J1015" s="2392"/>
      <c r="K1015" s="2392"/>
      <c r="L1015" s="2392"/>
      <c r="M1015" s="2392"/>
      <c r="N1015" s="2392"/>
      <c r="O1015" s="2392"/>
      <c r="P1015" s="2392"/>
      <c r="Q1015" s="2392"/>
      <c r="R1015" s="2392"/>
      <c r="S1015" s="728"/>
      <c r="T1015" s="725"/>
      <c r="U1015" s="634"/>
      <c r="V1015" s="634"/>
      <c r="W1015" s="635"/>
      <c r="X1015" s="635"/>
      <c r="Y1015" s="635"/>
      <c r="Z1015" s="635"/>
      <c r="AA1015" s="636"/>
      <c r="AB1015" s="637"/>
      <c r="AC1015" s="2384"/>
      <c r="AD1015" s="638"/>
      <c r="AE1015" s="639"/>
      <c r="AF1015" s="639"/>
      <c r="AG1015" s="640"/>
      <c r="AH1015" s="641"/>
      <c r="AI1015" s="634"/>
      <c r="AJ1015" s="634"/>
      <c r="AK1015" s="634"/>
      <c r="AL1015" s="634"/>
      <c r="AM1015" s="634"/>
      <c r="AN1015" s="634"/>
      <c r="AO1015" s="634"/>
      <c r="AP1015" s="634"/>
      <c r="AQ1015" s="634"/>
      <c r="AR1015" s="634"/>
      <c r="AS1015" s="634"/>
      <c r="AT1015" s="634"/>
      <c r="AU1015" s="634"/>
      <c r="AV1015" s="634"/>
      <c r="AW1015" s="634"/>
      <c r="AX1015" s="634"/>
      <c r="AY1015" s="634"/>
      <c r="AZ1015" s="634"/>
      <c r="BA1015" s="634"/>
      <c r="BB1015" s="634"/>
      <c r="BC1015" s="634"/>
      <c r="BD1015" s="634"/>
      <c r="BE1015" s="634"/>
      <c r="BF1015" s="634"/>
      <c r="BG1015" s="634"/>
      <c r="BH1015" s="634"/>
      <c r="BI1015" s="634"/>
      <c r="BJ1015" s="634"/>
      <c r="BK1015" s="634"/>
      <c r="BL1015" s="634"/>
      <c r="BM1015" s="634"/>
      <c r="BN1015" s="634"/>
      <c r="BO1015" s="634"/>
      <c r="BP1015" s="634"/>
      <c r="BQ1015" s="634"/>
      <c r="BR1015" s="634"/>
      <c r="BS1015" s="634"/>
      <c r="BT1015" s="634"/>
      <c r="BU1015" s="634"/>
      <c r="BV1015" s="635"/>
      <c r="BW1015" s="635"/>
      <c r="BX1015" s="635"/>
      <c r="BY1015" s="635"/>
      <c r="BZ1015" s="635"/>
      <c r="CA1015" s="635"/>
      <c r="CB1015" s="635"/>
      <c r="CC1015" s="635"/>
      <c r="CD1015" s="635"/>
      <c r="CE1015" s="635"/>
      <c r="CF1015" s="1859"/>
    </row>
    <row customHeight="1" ht="24.75" hidden="1">
      <c r="A1016" s="1815"/>
      <c r="B1016" s="1169"/>
      <c r="C1016" s="421"/>
      <c r="D1016" s="2588"/>
      <c r="E1016" s="2385" t="s">
        <v>1083</v>
      </c>
      <c r="F1016" s="2385"/>
      <c r="G1016" s="2385"/>
      <c r="H1016" s="2385"/>
      <c r="I1016" s="2385"/>
      <c r="J1016" s="2385"/>
      <c r="K1016" s="2385"/>
      <c r="L1016" s="2385"/>
      <c r="M1016" s="2385"/>
      <c r="N1016" s="2385"/>
      <c r="O1016" s="2385"/>
      <c r="P1016" s="2385"/>
      <c r="Q1016" s="567">
        <f>SUMIF(T1017:T1018,"i",Q1017:Q1018)</f>
        <v>0</v>
      </c>
      <c r="R1016" s="1026"/>
      <c r="S1016" s="1807" t="s">
        <v>1084</v>
      </c>
      <c r="T1016" s="726" t="s">
        <v>1085</v>
      </c>
      <c r="U1016" s="2383">
        <v>1</v>
      </c>
      <c r="V1016" s="2383" t="s">
        <v>1048</v>
      </c>
      <c r="W1016" s="1169"/>
      <c r="X1016" s="1169"/>
      <c r="Y1016" s="1169"/>
      <c r="Z1016" s="1169"/>
      <c r="AA1016" s="1645"/>
      <c r="AB1016" s="1169"/>
      <c r="AC1016" s="2384"/>
      <c r="AD1016" s="638"/>
      <c r="AE1016" s="1169"/>
      <c r="AF1016" s="1169"/>
      <c r="AG1016" s="1645"/>
      <c r="AH1016" s="1645"/>
      <c r="AI1016" s="1645"/>
      <c r="AJ1016" s="1645"/>
      <c r="AK1016" s="1645"/>
      <c r="AL1016" s="1645"/>
      <c r="AM1016" s="1645"/>
      <c r="AN1016" s="1645"/>
      <c r="AO1016" s="1645"/>
      <c r="AP1016" s="1645"/>
      <c r="AQ1016" s="1645"/>
      <c r="AR1016" s="1645"/>
      <c r="AS1016" s="1645"/>
      <c r="AT1016" s="1645"/>
      <c r="AU1016" s="1645"/>
      <c r="AV1016" s="1645"/>
      <c r="AW1016" s="1645"/>
      <c r="AX1016" s="1645"/>
      <c r="AY1016" s="1645"/>
      <c r="AZ1016" s="1645"/>
      <c r="BA1016" s="1645"/>
      <c r="BB1016" s="1645"/>
      <c r="BC1016" s="1645"/>
      <c r="BD1016" s="1645"/>
      <c r="BE1016" s="1645"/>
      <c r="BF1016" s="1645"/>
      <c r="BG1016" s="1645"/>
      <c r="BH1016" s="1645"/>
      <c r="BI1016" s="1645"/>
      <c r="BJ1016" s="1645"/>
      <c r="BK1016" s="1645"/>
      <c r="BL1016" s="1645"/>
      <c r="BM1016" s="1645"/>
      <c r="BN1016" s="1645"/>
      <c r="BO1016" s="1645"/>
      <c r="BP1016" s="1645"/>
      <c r="BQ1016" s="1645"/>
      <c r="BR1016" s="1645"/>
      <c r="BS1016" s="1645"/>
      <c r="BT1016" s="1645"/>
      <c r="BU1016" s="1645"/>
      <c r="BV1016" s="1169"/>
      <c r="BW1016" s="1169"/>
      <c r="BX1016" s="1169"/>
      <c r="BY1016" s="1169"/>
      <c r="BZ1016" s="1169"/>
      <c r="CA1016" s="1169"/>
      <c r="CB1016" s="1169"/>
      <c r="CC1016" s="1169"/>
      <c r="CD1016" s="1169"/>
      <c r="CE1016" s="1169"/>
      <c r="CF1016" s="1859"/>
    </row>
    <row customHeight="1" ht="11.25" hidden="1">
      <c r="A1017" s="1802"/>
      <c r="B1017" s="1645"/>
      <c r="C1017" s="1645"/>
      <c r="D1017" s="2588"/>
      <c r="E1017" s="644"/>
      <c r="F1017" s="644">
        <v>0</v>
      </c>
      <c r="G1017" s="644"/>
      <c r="H1017" s="644"/>
      <c r="I1017" s="644"/>
      <c r="J1017" s="644"/>
      <c r="K1017" s="644"/>
      <c r="L1017" s="644"/>
      <c r="M1017" s="644"/>
      <c r="N1017" s="644"/>
      <c r="O1017" s="644"/>
      <c r="P1017" s="644"/>
      <c r="Q1017" s="644"/>
      <c r="R1017" s="644"/>
      <c r="S1017" s="645"/>
      <c r="T1017" s="727"/>
      <c r="U1017" s="2383"/>
      <c r="V1017" s="2383"/>
      <c r="W1017" s="1645"/>
      <c r="X1017" s="1645"/>
      <c r="Y1017" s="1645"/>
      <c r="Z1017" s="1645"/>
      <c r="AA1017" s="1645"/>
      <c r="AB1017" s="1169"/>
      <c r="AC1017" s="2384"/>
      <c r="AD1017" s="638"/>
      <c r="AE1017" s="1169"/>
      <c r="AF1017" s="1169"/>
      <c r="AG1017" s="1645"/>
      <c r="AH1017" s="1645"/>
      <c r="AI1017" s="1645"/>
      <c r="AJ1017" s="1645"/>
      <c r="AK1017" s="1645"/>
      <c r="AL1017" s="1645"/>
      <c r="AM1017" s="1645"/>
      <c r="AN1017" s="1645"/>
      <c r="AO1017" s="1645"/>
      <c r="AP1017" s="1645"/>
      <c r="AQ1017" s="1645"/>
      <c r="AR1017" s="1645"/>
      <c r="AS1017" s="1645"/>
      <c r="AT1017" s="1645"/>
      <c r="AU1017" s="1645"/>
      <c r="AV1017" s="1645"/>
      <c r="AW1017" s="1645"/>
      <c r="AX1017" s="1645"/>
      <c r="AY1017" s="1645"/>
      <c r="AZ1017" s="1645"/>
      <c r="BA1017" s="1645"/>
      <c r="BB1017" s="1645"/>
      <c r="BC1017" s="1645"/>
      <c r="BD1017" s="1645"/>
      <c r="BE1017" s="1645"/>
      <c r="BF1017" s="1645"/>
      <c r="BG1017" s="1645"/>
      <c r="BH1017" s="1645"/>
      <c r="BI1017" s="1645"/>
      <c r="BJ1017" s="1645"/>
      <c r="BK1017" s="1645"/>
      <c r="BL1017" s="1645"/>
      <c r="BM1017" s="1645"/>
      <c r="BN1017" s="1645"/>
      <c r="BO1017" s="1645"/>
      <c r="BP1017" s="1645"/>
      <c r="BQ1017" s="1645"/>
      <c r="BR1017" s="1645"/>
      <c r="BS1017" s="1645"/>
      <c r="BT1017" s="1645"/>
      <c r="BU1017" s="1645"/>
      <c r="BV1017" s="1645"/>
      <c r="BW1017" s="1645"/>
      <c r="BX1017" s="1645"/>
      <c r="BY1017" s="1645"/>
      <c r="BZ1017" s="1645"/>
      <c r="CA1017" s="1645"/>
      <c r="CB1017" s="1645"/>
      <c r="CC1017" s="1645"/>
      <c r="CD1017" s="1645"/>
      <c r="CE1017" s="1645"/>
      <c r="CF1017" s="1859"/>
    </row>
    <row customHeight="1" ht="11.25" hidden="1">
      <c r="A1018" s="1815"/>
      <c r="B1018" s="1169"/>
      <c r="C1018" s="421"/>
      <c r="D1018" s="2588"/>
      <c r="E1018" s="658" t="s">
        <v>22</v>
      </c>
      <c r="F1018" s="1177" t="s">
        <v>22</v>
      </c>
      <c r="G1018" s="1177" t="s">
        <v>1088</v>
      </c>
      <c r="H1018" s="660" t="s">
        <v>22</v>
      </c>
      <c r="I1018" s="660"/>
      <c r="J1018" s="660"/>
      <c r="K1018" s="660"/>
      <c r="L1018" s="660"/>
      <c r="M1018" s="660"/>
      <c r="N1018" s="660"/>
      <c r="O1018" s="660"/>
      <c r="P1018" s="660"/>
      <c r="Q1018" s="660"/>
      <c r="R1018" s="661"/>
      <c r="S1018" s="662"/>
      <c r="T1018" s="727"/>
      <c r="U1018" s="2383"/>
      <c r="V1018" s="2383"/>
      <c r="W1018" s="1169"/>
      <c r="X1018" s="1169"/>
      <c r="Y1018" s="1169"/>
      <c r="Z1018" s="1169"/>
      <c r="AA1018" s="1645"/>
      <c r="AB1018" s="1169"/>
      <c r="AC1018" s="2384"/>
      <c r="AD1018" s="638"/>
      <c r="AE1018" s="1169"/>
      <c r="AF1018" s="1169"/>
      <c r="AG1018" s="1645"/>
      <c r="AH1018" s="1645"/>
      <c r="AI1018" s="1645"/>
      <c r="AJ1018" s="1645"/>
      <c r="AK1018" s="1645"/>
      <c r="AL1018" s="1645"/>
      <c r="AM1018" s="1645"/>
      <c r="AN1018" s="1645"/>
      <c r="AO1018" s="1645"/>
      <c r="AP1018" s="1645"/>
      <c r="AQ1018" s="1645"/>
      <c r="AR1018" s="1645"/>
      <c r="AS1018" s="1645"/>
      <c r="AT1018" s="1645"/>
      <c r="AU1018" s="1645"/>
      <c r="AV1018" s="1645"/>
      <c r="AW1018" s="1645"/>
      <c r="AX1018" s="1645"/>
      <c r="AY1018" s="1645"/>
      <c r="AZ1018" s="1645"/>
      <c r="BA1018" s="1645"/>
      <c r="BB1018" s="1645"/>
      <c r="BC1018" s="1645"/>
      <c r="BD1018" s="1645"/>
      <c r="BE1018" s="1645"/>
      <c r="BF1018" s="1645"/>
      <c r="BG1018" s="1645"/>
      <c r="BH1018" s="1645"/>
      <c r="BI1018" s="1645"/>
      <c r="BJ1018" s="1645"/>
      <c r="BK1018" s="1645"/>
      <c r="BL1018" s="1645"/>
      <c r="BM1018" s="1645"/>
      <c r="BN1018" s="1645"/>
      <c r="BO1018" s="1645"/>
      <c r="BP1018" s="1645"/>
      <c r="BQ1018" s="1645"/>
      <c r="BR1018" s="1645"/>
      <c r="BS1018" s="1645"/>
      <c r="BT1018" s="1645"/>
      <c r="BU1018" s="1645"/>
      <c r="BV1018" s="1169"/>
      <c r="BW1018" s="1169"/>
      <c r="BX1018" s="1169"/>
      <c r="BY1018" s="1169"/>
      <c r="BZ1018" s="1169"/>
      <c r="CA1018" s="1169"/>
      <c r="CB1018" s="1169"/>
      <c r="CC1018" s="1169"/>
      <c r="CD1018" s="1169"/>
      <c r="CE1018" s="1169"/>
      <c r="CF1018" s="1859"/>
    </row>
    <row customHeight="1" ht="5.25" hidden="1">
      <c r="A1019" s="1802"/>
      <c r="B1019" s="1645"/>
      <c r="C1019" s="1645"/>
      <c r="D1019" s="2588"/>
      <c r="E1019" s="1048"/>
      <c r="F1019" s="1048"/>
      <c r="G1019" s="1048"/>
      <c r="H1019" s="1048"/>
      <c r="I1019" s="1048"/>
      <c r="J1019" s="1048"/>
      <c r="K1019" s="1048"/>
      <c r="L1019" s="1048"/>
      <c r="M1019" s="1048"/>
      <c r="N1019" s="1048"/>
      <c r="O1019" s="1048"/>
      <c r="P1019" s="1048"/>
      <c r="Q1019" s="1049"/>
      <c r="R1019" s="1050"/>
      <c r="S1019" s="1051"/>
      <c r="T1019" s="726" t="s">
        <v>1085</v>
      </c>
      <c r="U1019" s="2383">
        <v>1</v>
      </c>
      <c r="V1019" s="2383" t="s">
        <v>1048</v>
      </c>
      <c r="W1019" s="1645"/>
      <c r="X1019" s="1645"/>
      <c r="Y1019" s="1645"/>
      <c r="Z1019" s="1645"/>
      <c r="AA1019" s="1645"/>
      <c r="AB1019" s="1645"/>
      <c r="AC1019" s="1046"/>
      <c r="AD1019" s="1047"/>
      <c r="AE1019" s="1645"/>
      <c r="AF1019" s="1645"/>
      <c r="AG1019" s="1645"/>
      <c r="AH1019" s="1645"/>
      <c r="AI1019" s="1645"/>
      <c r="AJ1019" s="1645"/>
      <c r="AK1019" s="1645"/>
      <c r="AL1019" s="1645"/>
      <c r="AM1019" s="1645"/>
      <c r="AN1019" s="1645"/>
      <c r="AO1019" s="1645"/>
      <c r="AP1019" s="1645"/>
      <c r="AQ1019" s="1645"/>
      <c r="AR1019" s="1645"/>
      <c r="AS1019" s="1645"/>
      <c r="AT1019" s="1645"/>
      <c r="AU1019" s="1645"/>
      <c r="AV1019" s="1645"/>
      <c r="AW1019" s="1645"/>
      <c r="AX1019" s="1645"/>
      <c r="AY1019" s="1645"/>
      <c r="AZ1019" s="1645"/>
      <c r="BA1019" s="1645"/>
      <c r="BB1019" s="1645"/>
      <c r="BC1019" s="1645"/>
      <c r="BD1019" s="1645"/>
      <c r="BE1019" s="1645"/>
      <c r="BF1019" s="1645"/>
      <c r="BG1019" s="1645"/>
      <c r="BH1019" s="1645"/>
      <c r="BI1019" s="1645"/>
      <c r="BJ1019" s="1645"/>
      <c r="BK1019" s="1645"/>
      <c r="BL1019" s="1645"/>
      <c r="BM1019" s="1645"/>
      <c r="BN1019" s="1645"/>
      <c r="BO1019" s="1645"/>
      <c r="BP1019" s="1645"/>
      <c r="BQ1019" s="1645"/>
      <c r="BR1019" s="1645"/>
      <c r="BS1019" s="1645"/>
      <c r="BT1019" s="1645"/>
      <c r="BU1019" s="1645"/>
      <c r="BV1019" s="1645"/>
      <c r="BW1019" s="1645"/>
      <c r="BX1019" s="1645"/>
      <c r="BY1019" s="1645"/>
      <c r="BZ1019" s="1645"/>
      <c r="CA1019" s="1645"/>
      <c r="CB1019" s="1645"/>
      <c r="CC1019" s="1645"/>
      <c r="CD1019" s="1645"/>
      <c r="CE1019" s="1645"/>
      <c r="CF1019" s="1325"/>
    </row>
    <row customHeight="1" ht="5.25" hidden="1">
      <c r="A1020" s="1802"/>
      <c r="B1020" s="1645"/>
      <c r="C1020" s="1645"/>
      <c r="D1020" s="2588"/>
      <c r="E1020" s="644"/>
      <c r="F1020" s="644"/>
      <c r="G1020" s="644"/>
      <c r="H1020" s="644"/>
      <c r="I1020" s="644"/>
      <c r="J1020" s="644"/>
      <c r="K1020" s="644"/>
      <c r="L1020" s="644"/>
      <c r="M1020" s="644"/>
      <c r="N1020" s="644"/>
      <c r="O1020" s="644"/>
      <c r="P1020" s="644"/>
      <c r="Q1020" s="644"/>
      <c r="R1020" s="644"/>
      <c r="S1020" s="645"/>
      <c r="T1020" s="727"/>
      <c r="U1020" s="2383"/>
      <c r="V1020" s="2383"/>
      <c r="W1020" s="1645"/>
      <c r="X1020" s="1645"/>
      <c r="Y1020" s="1645"/>
      <c r="Z1020" s="1645"/>
      <c r="AA1020" s="1645"/>
      <c r="AB1020" s="1645"/>
      <c r="AC1020" s="1046"/>
      <c r="AD1020" s="1047"/>
      <c r="AE1020" s="1645"/>
      <c r="AF1020" s="1645"/>
      <c r="AG1020" s="1645"/>
      <c r="AH1020" s="1645"/>
      <c r="AI1020" s="1645"/>
      <c r="AJ1020" s="1645"/>
      <c r="AK1020" s="1645"/>
      <c r="AL1020" s="1645"/>
      <c r="AM1020" s="1645"/>
      <c r="AN1020" s="1645"/>
      <c r="AO1020" s="1645"/>
      <c r="AP1020" s="1645"/>
      <c r="AQ1020" s="1645"/>
      <c r="AR1020" s="1645"/>
      <c r="AS1020" s="1645"/>
      <c r="AT1020" s="1645"/>
      <c r="AU1020" s="1645"/>
      <c r="AV1020" s="1645"/>
      <c r="AW1020" s="1645"/>
      <c r="AX1020" s="1645"/>
      <c r="AY1020" s="1645"/>
      <c r="AZ1020" s="1645"/>
      <c r="BA1020" s="1645"/>
      <c r="BB1020" s="1645"/>
      <c r="BC1020" s="1645"/>
      <c r="BD1020" s="1645"/>
      <c r="BE1020" s="1645"/>
      <c r="BF1020" s="1645"/>
      <c r="BG1020" s="1645"/>
      <c r="BH1020" s="1645"/>
      <c r="BI1020" s="1645"/>
      <c r="BJ1020" s="1645"/>
      <c r="BK1020" s="1645"/>
      <c r="BL1020" s="1645"/>
      <c r="BM1020" s="1645"/>
      <c r="BN1020" s="1645"/>
      <c r="BO1020" s="1645"/>
      <c r="BP1020" s="1645"/>
      <c r="BQ1020" s="1645"/>
      <c r="BR1020" s="1645"/>
      <c r="BS1020" s="1645"/>
      <c r="BT1020" s="1645"/>
      <c r="BU1020" s="1645"/>
      <c r="BV1020" s="1645"/>
      <c r="BW1020" s="1645"/>
      <c r="BX1020" s="1645"/>
      <c r="BY1020" s="1645"/>
      <c r="BZ1020" s="1645"/>
      <c r="CA1020" s="1645"/>
      <c r="CB1020" s="1645"/>
      <c r="CC1020" s="1645"/>
      <c r="CD1020" s="1645"/>
      <c r="CE1020" s="1645"/>
      <c r="CF1020" s="1325"/>
    </row>
    <row customHeight="1" ht="5.25" hidden="1">
      <c r="A1021" s="1802"/>
      <c r="B1021" s="1645"/>
      <c r="C1021" s="1645"/>
      <c r="D1021" s="2589"/>
      <c r="E1021" s="1052"/>
      <c r="F1021" s="1053"/>
      <c r="G1021" s="1053"/>
      <c r="H1021" s="1054"/>
      <c r="I1021" s="1054"/>
      <c r="J1021" s="1054"/>
      <c r="K1021" s="1054"/>
      <c r="L1021" s="1054"/>
      <c r="M1021" s="1054"/>
      <c r="N1021" s="1054"/>
      <c r="O1021" s="1054"/>
      <c r="P1021" s="1054"/>
      <c r="Q1021" s="1054"/>
      <c r="R1021" s="955"/>
      <c r="S1021" s="1055"/>
      <c r="T1021" s="727"/>
      <c r="U1021" s="2383"/>
      <c r="V1021" s="2383"/>
      <c r="W1021" s="1645"/>
      <c r="X1021" s="1645"/>
      <c r="Y1021" s="1645"/>
      <c r="Z1021" s="1645"/>
      <c r="AA1021" s="1645"/>
      <c r="AB1021" s="1645"/>
      <c r="AC1021" s="1046"/>
      <c r="AD1021" s="1047"/>
      <c r="AE1021" s="1645"/>
      <c r="AF1021" s="1645"/>
      <c r="AG1021" s="1645"/>
      <c r="AH1021" s="1645"/>
      <c r="AI1021" s="1645"/>
      <c r="AJ1021" s="1645"/>
      <c r="AK1021" s="1645"/>
      <c r="AL1021" s="1645"/>
      <c r="AM1021" s="1645"/>
      <c r="AN1021" s="1645"/>
      <c r="AO1021" s="1645"/>
      <c r="AP1021" s="1645"/>
      <c r="AQ1021" s="1645"/>
      <c r="AR1021" s="1645"/>
      <c r="AS1021" s="1645"/>
      <c r="AT1021" s="1645"/>
      <c r="AU1021" s="1645"/>
      <c r="AV1021" s="1645"/>
      <c r="AW1021" s="1645"/>
      <c r="AX1021" s="1645"/>
      <c r="AY1021" s="1645"/>
      <c r="AZ1021" s="1645"/>
      <c r="BA1021" s="1645"/>
      <c r="BB1021" s="1645"/>
      <c r="BC1021" s="1645"/>
      <c r="BD1021" s="1645"/>
      <c r="BE1021" s="1645"/>
      <c r="BF1021" s="1645"/>
      <c r="BG1021" s="1645"/>
      <c r="BH1021" s="1645"/>
      <c r="BI1021" s="1645"/>
      <c r="BJ1021" s="1645"/>
      <c r="BK1021" s="1645"/>
      <c r="BL1021" s="1645"/>
      <c r="BM1021" s="1645"/>
      <c r="BN1021" s="1645"/>
      <c r="BO1021" s="1645"/>
      <c r="BP1021" s="1645"/>
      <c r="BQ1021" s="1645"/>
      <c r="BR1021" s="1645"/>
      <c r="BS1021" s="1645"/>
      <c r="BT1021" s="1645"/>
      <c r="BU1021" s="1645"/>
      <c r="BV1021" s="1645"/>
      <c r="BW1021" s="1645"/>
      <c r="BX1021" s="1645"/>
      <c r="BY1021" s="1645"/>
      <c r="BZ1021" s="1645"/>
      <c r="CA1021" s="1645"/>
      <c r="CB1021" s="1645"/>
      <c r="CC1021" s="1645"/>
      <c r="CD1021" s="1645"/>
      <c r="CE1021" s="1645"/>
      <c r="CF1021" s="1325"/>
    </row>
    <row customHeight="1" ht="15" hidden="1">
      <c r="A1022" s="632" t="s">
        <v>452</v>
      </c>
      <c r="B1022" s="633"/>
      <c r="C1022" s="633" t="s">
        <v>22</v>
      </c>
      <c r="D1022" s="2587" t="s">
        <v>1199</v>
      </c>
      <c r="E1022" s="2386" t="s">
        <v>196</v>
      </c>
      <c r="F1022" s="2387"/>
      <c r="G1022" s="2388"/>
      <c r="H1022" s="2392" t="str">
        <f>IF(A1022="","",INDEX(DIFFERENTIATION_UNMERGE_VD,MATCH(A1022,DIFFERENTIATION_ID_DIFF,0)))</f>
        <v>Производство тепловой энергии. Некомбинированная выработка</v>
      </c>
      <c r="I1022" s="2392"/>
      <c r="J1022" s="2392"/>
      <c r="K1022" s="2392"/>
      <c r="L1022" s="2392"/>
      <c r="M1022" s="2392"/>
      <c r="N1022" s="2392"/>
      <c r="O1022" s="2392"/>
      <c r="P1022" s="2392"/>
      <c r="Q1022" s="2392"/>
      <c r="R1022" s="2392"/>
      <c r="S1022" s="728"/>
      <c r="T1022" s="725"/>
      <c r="U1022" s="634"/>
      <c r="V1022" s="634"/>
      <c r="W1022" s="635"/>
      <c r="X1022" s="635"/>
      <c r="Y1022" s="635"/>
      <c r="Z1022" s="635"/>
      <c r="AA1022" s="636"/>
      <c r="AB1022" s="637"/>
      <c r="AC1022" s="2384"/>
      <c r="AD1022" s="638"/>
      <c r="AE1022" s="639" t="s">
        <v>22</v>
      </c>
      <c r="AF1022" s="639"/>
      <c r="AG1022" s="640" t="s">
        <v>1082</v>
      </c>
      <c r="AH1022" s="641">
        <v>3</v>
      </c>
      <c r="AI1022" s="634"/>
      <c r="AJ1022" s="634"/>
      <c r="AK1022" s="634"/>
      <c r="AL1022" s="634"/>
      <c r="AM1022" s="634"/>
      <c r="AN1022" s="634"/>
      <c r="AO1022" s="634"/>
      <c r="AP1022" s="634"/>
      <c r="AQ1022" s="634"/>
      <c r="AR1022" s="634"/>
      <c r="AS1022" s="634"/>
      <c r="AT1022" s="634"/>
      <c r="AU1022" s="634"/>
      <c r="AV1022" s="634"/>
      <c r="AW1022" s="634"/>
      <c r="AX1022" s="634"/>
      <c r="AY1022" s="634"/>
      <c r="AZ1022" s="634"/>
      <c r="BA1022" s="634"/>
      <c r="BB1022" s="634"/>
      <c r="BC1022" s="634"/>
      <c r="BD1022" s="634"/>
      <c r="BE1022" s="634"/>
      <c r="BF1022" s="634"/>
      <c r="BG1022" s="634"/>
      <c r="BH1022" s="634"/>
      <c r="BI1022" s="634"/>
      <c r="BJ1022" s="634"/>
      <c r="BK1022" s="634"/>
      <c r="BL1022" s="634"/>
      <c r="BM1022" s="634"/>
      <c r="BN1022" s="634"/>
      <c r="BO1022" s="634"/>
      <c r="BP1022" s="634"/>
      <c r="BQ1022" s="634"/>
      <c r="BR1022" s="634"/>
      <c r="BS1022" s="634"/>
      <c r="BT1022" s="634"/>
      <c r="BU1022" s="634"/>
      <c r="BV1022" s="635"/>
      <c r="BW1022" s="635"/>
      <c r="BX1022" s="635"/>
      <c r="BY1022" s="635"/>
      <c r="BZ1022" s="635"/>
      <c r="CA1022" s="635"/>
      <c r="CB1022" s="635"/>
      <c r="CC1022" s="635"/>
      <c r="CD1022" s="635"/>
      <c r="CE1022" s="635"/>
      <c r="CF1022" s="1859"/>
    </row>
    <row customHeight="1" ht="15" hidden="1">
      <c r="A1023" s="632"/>
      <c r="B1023" s="633"/>
      <c r="C1023" s="633"/>
      <c r="D1023" s="2588"/>
      <c r="E1023" s="2386" t="s">
        <v>1037</v>
      </c>
      <c r="F1023" s="2387"/>
      <c r="G1023" s="2388"/>
      <c r="H1023" s="2392" t="str">
        <f>IF(A1022="","",INDEX(DIFFERENTIATION_UNMERGE_AREA,MATCH(A1022,DIFFERENTIATION_ID_DIFF,0)))</f>
        <v>Территория 9</v>
      </c>
      <c r="I1023" s="2392"/>
      <c r="J1023" s="2392"/>
      <c r="K1023" s="2392"/>
      <c r="L1023" s="2392"/>
      <c r="M1023" s="2392"/>
      <c r="N1023" s="2392"/>
      <c r="O1023" s="2392"/>
      <c r="P1023" s="2392"/>
      <c r="Q1023" s="2392"/>
      <c r="R1023" s="2392"/>
      <c r="S1023" s="728"/>
      <c r="T1023" s="725"/>
      <c r="U1023" s="634"/>
      <c r="V1023" s="634"/>
      <c r="W1023" s="635"/>
      <c r="X1023" s="635"/>
      <c r="Y1023" s="635"/>
      <c r="Z1023" s="635"/>
      <c r="AA1023" s="636"/>
      <c r="AB1023" s="637"/>
      <c r="AC1023" s="2384"/>
      <c r="AD1023" s="638"/>
      <c r="AE1023" s="639"/>
      <c r="AF1023" s="639"/>
      <c r="AG1023" s="640"/>
      <c r="AH1023" s="641"/>
      <c r="AI1023" s="634"/>
      <c r="AJ1023" s="634"/>
      <c r="AK1023" s="634"/>
      <c r="AL1023" s="634"/>
      <c r="AM1023" s="634"/>
      <c r="AN1023" s="634"/>
      <c r="AO1023" s="634"/>
      <c r="AP1023" s="634"/>
      <c r="AQ1023" s="634"/>
      <c r="AR1023" s="634"/>
      <c r="AS1023" s="634"/>
      <c r="AT1023" s="634"/>
      <c r="AU1023" s="634"/>
      <c r="AV1023" s="634"/>
      <c r="AW1023" s="634"/>
      <c r="AX1023" s="634"/>
      <c r="AY1023" s="634"/>
      <c r="AZ1023" s="634"/>
      <c r="BA1023" s="634"/>
      <c r="BB1023" s="634"/>
      <c r="BC1023" s="634"/>
      <c r="BD1023" s="634"/>
      <c r="BE1023" s="634"/>
      <c r="BF1023" s="634"/>
      <c r="BG1023" s="634"/>
      <c r="BH1023" s="634"/>
      <c r="BI1023" s="634"/>
      <c r="BJ1023" s="634"/>
      <c r="BK1023" s="634"/>
      <c r="BL1023" s="634"/>
      <c r="BM1023" s="634"/>
      <c r="BN1023" s="634"/>
      <c r="BO1023" s="634"/>
      <c r="BP1023" s="634"/>
      <c r="BQ1023" s="634"/>
      <c r="BR1023" s="634"/>
      <c r="BS1023" s="634"/>
      <c r="BT1023" s="634"/>
      <c r="BU1023" s="634"/>
      <c r="BV1023" s="635"/>
      <c r="BW1023" s="635"/>
      <c r="BX1023" s="635"/>
      <c r="BY1023" s="635"/>
      <c r="BZ1023" s="635"/>
      <c r="CA1023" s="635"/>
      <c r="CB1023" s="635"/>
      <c r="CC1023" s="635"/>
      <c r="CD1023" s="635"/>
      <c r="CE1023" s="635"/>
      <c r="CF1023" s="1859"/>
    </row>
    <row customHeight="1" ht="15" hidden="1">
      <c r="A1024" s="632"/>
      <c r="B1024" s="633"/>
      <c r="C1024" s="633"/>
      <c r="D1024" s="2588"/>
      <c r="E1024" s="2386" t="s">
        <v>1038</v>
      </c>
      <c r="F1024" s="2387"/>
      <c r="G1024" s="2388"/>
      <c r="H1024" s="2392" t="str">
        <f>IF(A1022="","",INDEX(DIFFERENTIATION_UNMERGE_SYSTEM,MATCH(A1022,DIFFERENTIATION_ID_DIFF,0)))</f>
        <v>с. Новые Ключи(клуб), ул. Советская, 38А, котельная № 6-30</v>
      </c>
      <c r="I1024" s="2392"/>
      <c r="J1024" s="2392"/>
      <c r="K1024" s="2392"/>
      <c r="L1024" s="2392"/>
      <c r="M1024" s="2392"/>
      <c r="N1024" s="2392"/>
      <c r="O1024" s="2392"/>
      <c r="P1024" s="2392"/>
      <c r="Q1024" s="2392"/>
      <c r="R1024" s="2392"/>
      <c r="S1024" s="728"/>
      <c r="T1024" s="725"/>
      <c r="U1024" s="634"/>
      <c r="V1024" s="634"/>
      <c r="W1024" s="635"/>
      <c r="X1024" s="635"/>
      <c r="Y1024" s="635"/>
      <c r="Z1024" s="635"/>
      <c r="AA1024" s="636"/>
      <c r="AB1024" s="637"/>
      <c r="AC1024" s="2384"/>
      <c r="AD1024" s="638"/>
      <c r="AE1024" s="639"/>
      <c r="AF1024" s="639"/>
      <c r="AG1024" s="640"/>
      <c r="AH1024" s="641"/>
      <c r="AI1024" s="634"/>
      <c r="AJ1024" s="634"/>
      <c r="AK1024" s="634"/>
      <c r="AL1024" s="634"/>
      <c r="AM1024" s="634"/>
      <c r="AN1024" s="634"/>
      <c r="AO1024" s="634"/>
      <c r="AP1024" s="634"/>
      <c r="AQ1024" s="634"/>
      <c r="AR1024" s="634"/>
      <c r="AS1024" s="634"/>
      <c r="AT1024" s="634"/>
      <c r="AU1024" s="634"/>
      <c r="AV1024" s="634"/>
      <c r="AW1024" s="634"/>
      <c r="AX1024" s="634"/>
      <c r="AY1024" s="634"/>
      <c r="AZ1024" s="634"/>
      <c r="BA1024" s="634"/>
      <c r="BB1024" s="634"/>
      <c r="BC1024" s="634"/>
      <c r="BD1024" s="634"/>
      <c r="BE1024" s="634"/>
      <c r="BF1024" s="634"/>
      <c r="BG1024" s="634"/>
      <c r="BH1024" s="634"/>
      <c r="BI1024" s="634"/>
      <c r="BJ1024" s="634"/>
      <c r="BK1024" s="634"/>
      <c r="BL1024" s="634"/>
      <c r="BM1024" s="634"/>
      <c r="BN1024" s="634"/>
      <c r="BO1024" s="634"/>
      <c r="BP1024" s="634"/>
      <c r="BQ1024" s="634"/>
      <c r="BR1024" s="634"/>
      <c r="BS1024" s="634"/>
      <c r="BT1024" s="634"/>
      <c r="BU1024" s="634"/>
      <c r="BV1024" s="635"/>
      <c r="BW1024" s="635"/>
      <c r="BX1024" s="635"/>
      <c r="BY1024" s="635"/>
      <c r="BZ1024" s="635"/>
      <c r="CA1024" s="635"/>
      <c r="CB1024" s="635"/>
      <c r="CC1024" s="635"/>
      <c r="CD1024" s="635"/>
      <c r="CE1024" s="635"/>
      <c r="CF1024" s="1859"/>
    </row>
    <row customHeight="1" ht="24.75" hidden="1">
      <c r="A1025" s="1815"/>
      <c r="B1025" s="1169"/>
      <c r="C1025" s="421"/>
      <c r="D1025" s="2588"/>
      <c r="E1025" s="2385" t="s">
        <v>1083</v>
      </c>
      <c r="F1025" s="2385"/>
      <c r="G1025" s="2385"/>
      <c r="H1025" s="2385"/>
      <c r="I1025" s="2385"/>
      <c r="J1025" s="2385"/>
      <c r="K1025" s="2385"/>
      <c r="L1025" s="2385"/>
      <c r="M1025" s="2385"/>
      <c r="N1025" s="2385"/>
      <c r="O1025" s="2385"/>
      <c r="P1025" s="2385"/>
      <c r="Q1025" s="567">
        <f>SUMIF(T1026:T1027,"i",Q1026:Q1027)</f>
        <v>0</v>
      </c>
      <c r="R1025" s="1026"/>
      <c r="S1025" s="1807" t="s">
        <v>1084</v>
      </c>
      <c r="T1025" s="726" t="s">
        <v>1085</v>
      </c>
      <c r="U1025" s="2383">
        <v>1</v>
      </c>
      <c r="V1025" s="2383" t="s">
        <v>1048</v>
      </c>
      <c r="W1025" s="1169"/>
      <c r="X1025" s="1169"/>
      <c r="Y1025" s="1169"/>
      <c r="Z1025" s="1169"/>
      <c r="AA1025" s="1645"/>
      <c r="AB1025" s="1169"/>
      <c r="AC1025" s="2384"/>
      <c r="AD1025" s="638"/>
      <c r="AE1025" s="1169"/>
      <c r="AF1025" s="1169"/>
      <c r="AG1025" s="1645"/>
      <c r="AH1025" s="1645"/>
      <c r="AI1025" s="1645"/>
      <c r="AJ1025" s="1645"/>
      <c r="AK1025" s="1645"/>
      <c r="AL1025" s="1645"/>
      <c r="AM1025" s="1645"/>
      <c r="AN1025" s="1645"/>
      <c r="AO1025" s="1645"/>
      <c r="AP1025" s="1645"/>
      <c r="AQ1025" s="1645"/>
      <c r="AR1025" s="1645"/>
      <c r="AS1025" s="1645"/>
      <c r="AT1025" s="1645"/>
      <c r="AU1025" s="1645"/>
      <c r="AV1025" s="1645"/>
      <c r="AW1025" s="1645"/>
      <c r="AX1025" s="1645"/>
      <c r="AY1025" s="1645"/>
      <c r="AZ1025" s="1645"/>
      <c r="BA1025" s="1645"/>
      <c r="BB1025" s="1645"/>
      <c r="BC1025" s="1645"/>
      <c r="BD1025" s="1645"/>
      <c r="BE1025" s="1645"/>
      <c r="BF1025" s="1645"/>
      <c r="BG1025" s="1645"/>
      <c r="BH1025" s="1645"/>
      <c r="BI1025" s="1645"/>
      <c r="BJ1025" s="1645"/>
      <c r="BK1025" s="1645"/>
      <c r="BL1025" s="1645"/>
      <c r="BM1025" s="1645"/>
      <c r="BN1025" s="1645"/>
      <c r="BO1025" s="1645"/>
      <c r="BP1025" s="1645"/>
      <c r="BQ1025" s="1645"/>
      <c r="BR1025" s="1645"/>
      <c r="BS1025" s="1645"/>
      <c r="BT1025" s="1645"/>
      <c r="BU1025" s="1645"/>
      <c r="BV1025" s="1169"/>
      <c r="BW1025" s="1169"/>
      <c r="BX1025" s="1169"/>
      <c r="BY1025" s="1169"/>
      <c r="BZ1025" s="1169"/>
      <c r="CA1025" s="1169"/>
      <c r="CB1025" s="1169"/>
      <c r="CC1025" s="1169"/>
      <c r="CD1025" s="1169"/>
      <c r="CE1025" s="1169"/>
      <c r="CF1025" s="1859"/>
    </row>
    <row customHeight="1" ht="11.25" hidden="1">
      <c r="A1026" s="1802"/>
      <c r="B1026" s="1645"/>
      <c r="C1026" s="1645"/>
      <c r="D1026" s="2588"/>
      <c r="E1026" s="644"/>
      <c r="F1026" s="644">
        <v>0</v>
      </c>
      <c r="G1026" s="644"/>
      <c r="H1026" s="644"/>
      <c r="I1026" s="644"/>
      <c r="J1026" s="644"/>
      <c r="K1026" s="644"/>
      <c r="L1026" s="644"/>
      <c r="M1026" s="644"/>
      <c r="N1026" s="644"/>
      <c r="O1026" s="644"/>
      <c r="P1026" s="644"/>
      <c r="Q1026" s="644"/>
      <c r="R1026" s="644"/>
      <c r="S1026" s="645"/>
      <c r="T1026" s="727"/>
      <c r="U1026" s="2383"/>
      <c r="V1026" s="2383"/>
      <c r="W1026" s="1645"/>
      <c r="X1026" s="1645"/>
      <c r="Y1026" s="1645"/>
      <c r="Z1026" s="1645"/>
      <c r="AA1026" s="1645"/>
      <c r="AB1026" s="1169"/>
      <c r="AC1026" s="2384"/>
      <c r="AD1026" s="638"/>
      <c r="AE1026" s="1169"/>
      <c r="AF1026" s="1169"/>
      <c r="AG1026" s="1645"/>
      <c r="AH1026" s="1645"/>
      <c r="AI1026" s="1645"/>
      <c r="AJ1026" s="1645"/>
      <c r="AK1026" s="1645"/>
      <c r="AL1026" s="1645"/>
      <c r="AM1026" s="1645"/>
      <c r="AN1026" s="1645"/>
      <c r="AO1026" s="1645"/>
      <c r="AP1026" s="1645"/>
      <c r="AQ1026" s="1645"/>
      <c r="AR1026" s="1645"/>
      <c r="AS1026" s="1645"/>
      <c r="AT1026" s="1645"/>
      <c r="AU1026" s="1645"/>
      <c r="AV1026" s="1645"/>
      <c r="AW1026" s="1645"/>
      <c r="AX1026" s="1645"/>
      <c r="AY1026" s="1645"/>
      <c r="AZ1026" s="1645"/>
      <c r="BA1026" s="1645"/>
      <c r="BB1026" s="1645"/>
      <c r="BC1026" s="1645"/>
      <c r="BD1026" s="1645"/>
      <c r="BE1026" s="1645"/>
      <c r="BF1026" s="1645"/>
      <c r="BG1026" s="1645"/>
      <c r="BH1026" s="1645"/>
      <c r="BI1026" s="1645"/>
      <c r="BJ1026" s="1645"/>
      <c r="BK1026" s="1645"/>
      <c r="BL1026" s="1645"/>
      <c r="BM1026" s="1645"/>
      <c r="BN1026" s="1645"/>
      <c r="BO1026" s="1645"/>
      <c r="BP1026" s="1645"/>
      <c r="BQ1026" s="1645"/>
      <c r="BR1026" s="1645"/>
      <c r="BS1026" s="1645"/>
      <c r="BT1026" s="1645"/>
      <c r="BU1026" s="1645"/>
      <c r="BV1026" s="1645"/>
      <c r="BW1026" s="1645"/>
      <c r="BX1026" s="1645"/>
      <c r="BY1026" s="1645"/>
      <c r="BZ1026" s="1645"/>
      <c r="CA1026" s="1645"/>
      <c r="CB1026" s="1645"/>
      <c r="CC1026" s="1645"/>
      <c r="CD1026" s="1645"/>
      <c r="CE1026" s="1645"/>
      <c r="CF1026" s="1859"/>
    </row>
    <row customHeight="1" ht="11.25" hidden="1">
      <c r="A1027" s="1815"/>
      <c r="B1027" s="1169"/>
      <c r="C1027" s="421"/>
      <c r="D1027" s="2588"/>
      <c r="E1027" s="658" t="s">
        <v>22</v>
      </c>
      <c r="F1027" s="1177" t="s">
        <v>22</v>
      </c>
      <c r="G1027" s="1177" t="s">
        <v>1088</v>
      </c>
      <c r="H1027" s="660" t="s">
        <v>22</v>
      </c>
      <c r="I1027" s="660"/>
      <c r="J1027" s="660"/>
      <c r="K1027" s="660"/>
      <c r="L1027" s="660"/>
      <c r="M1027" s="660"/>
      <c r="N1027" s="660"/>
      <c r="O1027" s="660"/>
      <c r="P1027" s="660"/>
      <c r="Q1027" s="660"/>
      <c r="R1027" s="661"/>
      <c r="S1027" s="662"/>
      <c r="T1027" s="727"/>
      <c r="U1027" s="2383"/>
      <c r="V1027" s="2383"/>
      <c r="W1027" s="1169"/>
      <c r="X1027" s="1169"/>
      <c r="Y1027" s="1169"/>
      <c r="Z1027" s="1169"/>
      <c r="AA1027" s="1645"/>
      <c r="AB1027" s="1169"/>
      <c r="AC1027" s="2384"/>
      <c r="AD1027" s="638"/>
      <c r="AE1027" s="1169"/>
      <c r="AF1027" s="1169"/>
      <c r="AG1027" s="1645"/>
      <c r="AH1027" s="1645"/>
      <c r="AI1027" s="1645"/>
      <c r="AJ1027" s="1645"/>
      <c r="AK1027" s="1645"/>
      <c r="AL1027" s="1645"/>
      <c r="AM1027" s="1645"/>
      <c r="AN1027" s="1645"/>
      <c r="AO1027" s="1645"/>
      <c r="AP1027" s="1645"/>
      <c r="AQ1027" s="1645"/>
      <c r="AR1027" s="1645"/>
      <c r="AS1027" s="1645"/>
      <c r="AT1027" s="1645"/>
      <c r="AU1027" s="1645"/>
      <c r="AV1027" s="1645"/>
      <c r="AW1027" s="1645"/>
      <c r="AX1027" s="1645"/>
      <c r="AY1027" s="1645"/>
      <c r="AZ1027" s="1645"/>
      <c r="BA1027" s="1645"/>
      <c r="BB1027" s="1645"/>
      <c r="BC1027" s="1645"/>
      <c r="BD1027" s="1645"/>
      <c r="BE1027" s="1645"/>
      <c r="BF1027" s="1645"/>
      <c r="BG1027" s="1645"/>
      <c r="BH1027" s="1645"/>
      <c r="BI1027" s="1645"/>
      <c r="BJ1027" s="1645"/>
      <c r="BK1027" s="1645"/>
      <c r="BL1027" s="1645"/>
      <c r="BM1027" s="1645"/>
      <c r="BN1027" s="1645"/>
      <c r="BO1027" s="1645"/>
      <c r="BP1027" s="1645"/>
      <c r="BQ1027" s="1645"/>
      <c r="BR1027" s="1645"/>
      <c r="BS1027" s="1645"/>
      <c r="BT1027" s="1645"/>
      <c r="BU1027" s="1645"/>
      <c r="BV1027" s="1169"/>
      <c r="BW1027" s="1169"/>
      <c r="BX1027" s="1169"/>
      <c r="BY1027" s="1169"/>
      <c r="BZ1027" s="1169"/>
      <c r="CA1027" s="1169"/>
      <c r="CB1027" s="1169"/>
      <c r="CC1027" s="1169"/>
      <c r="CD1027" s="1169"/>
      <c r="CE1027" s="1169"/>
      <c r="CF1027" s="1859"/>
    </row>
    <row customHeight="1" ht="5.25" hidden="1">
      <c r="A1028" s="1802"/>
      <c r="B1028" s="1645"/>
      <c r="C1028" s="1645"/>
      <c r="D1028" s="2588"/>
      <c r="E1028" s="1048"/>
      <c r="F1028" s="1048"/>
      <c r="G1028" s="1048"/>
      <c r="H1028" s="1048"/>
      <c r="I1028" s="1048"/>
      <c r="J1028" s="1048"/>
      <c r="K1028" s="1048"/>
      <c r="L1028" s="1048"/>
      <c r="M1028" s="1048"/>
      <c r="N1028" s="1048"/>
      <c r="O1028" s="1048"/>
      <c r="P1028" s="1048"/>
      <c r="Q1028" s="1049"/>
      <c r="R1028" s="1050"/>
      <c r="S1028" s="1051"/>
      <c r="T1028" s="726" t="s">
        <v>1085</v>
      </c>
      <c r="U1028" s="2383">
        <v>1</v>
      </c>
      <c r="V1028" s="2383" t="s">
        <v>1048</v>
      </c>
      <c r="W1028" s="1645"/>
      <c r="X1028" s="1645"/>
      <c r="Y1028" s="1645"/>
      <c r="Z1028" s="1645"/>
      <c r="AA1028" s="1645"/>
      <c r="AB1028" s="1645"/>
      <c r="AC1028" s="1046"/>
      <c r="AD1028" s="1047"/>
      <c r="AE1028" s="1645"/>
      <c r="AF1028" s="1645"/>
      <c r="AG1028" s="1645"/>
      <c r="AH1028" s="1645"/>
      <c r="AI1028" s="1645"/>
      <c r="AJ1028" s="1645"/>
      <c r="AK1028" s="1645"/>
      <c r="AL1028" s="1645"/>
      <c r="AM1028" s="1645"/>
      <c r="AN1028" s="1645"/>
      <c r="AO1028" s="1645"/>
      <c r="AP1028" s="1645"/>
      <c r="AQ1028" s="1645"/>
      <c r="AR1028" s="1645"/>
      <c r="AS1028" s="1645"/>
      <c r="AT1028" s="1645"/>
      <c r="AU1028" s="1645"/>
      <c r="AV1028" s="1645"/>
      <c r="AW1028" s="1645"/>
      <c r="AX1028" s="1645"/>
      <c r="AY1028" s="1645"/>
      <c r="AZ1028" s="1645"/>
      <c r="BA1028" s="1645"/>
      <c r="BB1028" s="1645"/>
      <c r="BC1028" s="1645"/>
      <c r="BD1028" s="1645"/>
      <c r="BE1028" s="1645"/>
      <c r="BF1028" s="1645"/>
      <c r="BG1028" s="1645"/>
      <c r="BH1028" s="1645"/>
      <c r="BI1028" s="1645"/>
      <c r="BJ1028" s="1645"/>
      <c r="BK1028" s="1645"/>
      <c r="BL1028" s="1645"/>
      <c r="BM1028" s="1645"/>
      <c r="BN1028" s="1645"/>
      <c r="BO1028" s="1645"/>
      <c r="BP1028" s="1645"/>
      <c r="BQ1028" s="1645"/>
      <c r="BR1028" s="1645"/>
      <c r="BS1028" s="1645"/>
      <c r="BT1028" s="1645"/>
      <c r="BU1028" s="1645"/>
      <c r="BV1028" s="1645"/>
      <c r="BW1028" s="1645"/>
      <c r="BX1028" s="1645"/>
      <c r="BY1028" s="1645"/>
      <c r="BZ1028" s="1645"/>
      <c r="CA1028" s="1645"/>
      <c r="CB1028" s="1645"/>
      <c r="CC1028" s="1645"/>
      <c r="CD1028" s="1645"/>
      <c r="CE1028" s="1645"/>
      <c r="CF1028" s="1325"/>
    </row>
    <row customHeight="1" ht="5.25" hidden="1">
      <c r="A1029" s="1802"/>
      <c r="B1029" s="1645"/>
      <c r="C1029" s="1645"/>
      <c r="D1029" s="2588"/>
      <c r="E1029" s="644"/>
      <c r="F1029" s="644"/>
      <c r="G1029" s="644"/>
      <c r="H1029" s="644"/>
      <c r="I1029" s="644"/>
      <c r="J1029" s="644"/>
      <c r="K1029" s="644"/>
      <c r="L1029" s="644"/>
      <c r="M1029" s="644"/>
      <c r="N1029" s="644"/>
      <c r="O1029" s="644"/>
      <c r="P1029" s="644"/>
      <c r="Q1029" s="644"/>
      <c r="R1029" s="644"/>
      <c r="S1029" s="645"/>
      <c r="T1029" s="727"/>
      <c r="U1029" s="2383"/>
      <c r="V1029" s="2383"/>
      <c r="W1029" s="1645"/>
      <c r="X1029" s="1645"/>
      <c r="Y1029" s="1645"/>
      <c r="Z1029" s="1645"/>
      <c r="AA1029" s="1645"/>
      <c r="AB1029" s="1645"/>
      <c r="AC1029" s="1046"/>
      <c r="AD1029" s="1047"/>
      <c r="AE1029" s="1645"/>
      <c r="AF1029" s="1645"/>
      <c r="AG1029" s="1645"/>
      <c r="AH1029" s="1645"/>
      <c r="AI1029" s="1645"/>
      <c r="AJ1029" s="1645"/>
      <c r="AK1029" s="1645"/>
      <c r="AL1029" s="1645"/>
      <c r="AM1029" s="1645"/>
      <c r="AN1029" s="1645"/>
      <c r="AO1029" s="1645"/>
      <c r="AP1029" s="1645"/>
      <c r="AQ1029" s="1645"/>
      <c r="AR1029" s="1645"/>
      <c r="AS1029" s="1645"/>
      <c r="AT1029" s="1645"/>
      <c r="AU1029" s="1645"/>
      <c r="AV1029" s="1645"/>
      <c r="AW1029" s="1645"/>
      <c r="AX1029" s="1645"/>
      <c r="AY1029" s="1645"/>
      <c r="AZ1029" s="1645"/>
      <c r="BA1029" s="1645"/>
      <c r="BB1029" s="1645"/>
      <c r="BC1029" s="1645"/>
      <c r="BD1029" s="1645"/>
      <c r="BE1029" s="1645"/>
      <c r="BF1029" s="1645"/>
      <c r="BG1029" s="1645"/>
      <c r="BH1029" s="1645"/>
      <c r="BI1029" s="1645"/>
      <c r="BJ1029" s="1645"/>
      <c r="BK1029" s="1645"/>
      <c r="BL1029" s="1645"/>
      <c r="BM1029" s="1645"/>
      <c r="BN1029" s="1645"/>
      <c r="BO1029" s="1645"/>
      <c r="BP1029" s="1645"/>
      <c r="BQ1029" s="1645"/>
      <c r="BR1029" s="1645"/>
      <c r="BS1029" s="1645"/>
      <c r="BT1029" s="1645"/>
      <c r="BU1029" s="1645"/>
      <c r="BV1029" s="1645"/>
      <c r="BW1029" s="1645"/>
      <c r="BX1029" s="1645"/>
      <c r="BY1029" s="1645"/>
      <c r="BZ1029" s="1645"/>
      <c r="CA1029" s="1645"/>
      <c r="CB1029" s="1645"/>
      <c r="CC1029" s="1645"/>
      <c r="CD1029" s="1645"/>
      <c r="CE1029" s="1645"/>
      <c r="CF1029" s="1325"/>
    </row>
    <row customHeight="1" ht="5.25" hidden="1">
      <c r="A1030" s="1802"/>
      <c r="B1030" s="1645"/>
      <c r="C1030" s="1645"/>
      <c r="D1030" s="2589"/>
      <c r="E1030" s="1052"/>
      <c r="F1030" s="1053"/>
      <c r="G1030" s="1053"/>
      <c r="H1030" s="1054"/>
      <c r="I1030" s="1054"/>
      <c r="J1030" s="1054"/>
      <c r="K1030" s="1054"/>
      <c r="L1030" s="1054"/>
      <c r="M1030" s="1054"/>
      <c r="N1030" s="1054"/>
      <c r="O1030" s="1054"/>
      <c r="P1030" s="1054"/>
      <c r="Q1030" s="1054"/>
      <c r="R1030" s="955"/>
      <c r="S1030" s="1055"/>
      <c r="T1030" s="727"/>
      <c r="U1030" s="2383"/>
      <c r="V1030" s="2383"/>
      <c r="W1030" s="1645"/>
      <c r="X1030" s="1645"/>
      <c r="Y1030" s="1645"/>
      <c r="Z1030" s="1645"/>
      <c r="AA1030" s="1645"/>
      <c r="AB1030" s="1645"/>
      <c r="AC1030" s="1046"/>
      <c r="AD1030" s="1047"/>
      <c r="AE1030" s="1645"/>
      <c r="AF1030" s="1645"/>
      <c r="AG1030" s="1645"/>
      <c r="AH1030" s="1645"/>
      <c r="AI1030" s="1645"/>
      <c r="AJ1030" s="1645"/>
      <c r="AK1030" s="1645"/>
      <c r="AL1030" s="1645"/>
      <c r="AM1030" s="1645"/>
      <c r="AN1030" s="1645"/>
      <c r="AO1030" s="1645"/>
      <c r="AP1030" s="1645"/>
      <c r="AQ1030" s="1645"/>
      <c r="AR1030" s="1645"/>
      <c r="AS1030" s="1645"/>
      <c r="AT1030" s="1645"/>
      <c r="AU1030" s="1645"/>
      <c r="AV1030" s="1645"/>
      <c r="AW1030" s="1645"/>
      <c r="AX1030" s="1645"/>
      <c r="AY1030" s="1645"/>
      <c r="AZ1030" s="1645"/>
      <c r="BA1030" s="1645"/>
      <c r="BB1030" s="1645"/>
      <c r="BC1030" s="1645"/>
      <c r="BD1030" s="1645"/>
      <c r="BE1030" s="1645"/>
      <c r="BF1030" s="1645"/>
      <c r="BG1030" s="1645"/>
      <c r="BH1030" s="1645"/>
      <c r="BI1030" s="1645"/>
      <c r="BJ1030" s="1645"/>
      <c r="BK1030" s="1645"/>
      <c r="BL1030" s="1645"/>
      <c r="BM1030" s="1645"/>
      <c r="BN1030" s="1645"/>
      <c r="BO1030" s="1645"/>
      <c r="BP1030" s="1645"/>
      <c r="BQ1030" s="1645"/>
      <c r="BR1030" s="1645"/>
      <c r="BS1030" s="1645"/>
      <c r="BT1030" s="1645"/>
      <c r="BU1030" s="1645"/>
      <c r="BV1030" s="1645"/>
      <c r="BW1030" s="1645"/>
      <c r="BX1030" s="1645"/>
      <c r="BY1030" s="1645"/>
      <c r="BZ1030" s="1645"/>
      <c r="CA1030" s="1645"/>
      <c r="CB1030" s="1645"/>
      <c r="CC1030" s="1645"/>
      <c r="CD1030" s="1645"/>
      <c r="CE1030" s="1645"/>
      <c r="CF1030" s="1325"/>
    </row>
    <row customHeight="1" ht="15" hidden="1">
      <c r="A1031" s="632" t="s">
        <v>454</v>
      </c>
      <c r="B1031" s="633"/>
      <c r="C1031" s="633" t="s">
        <v>22</v>
      </c>
      <c r="D1031" s="2587" t="s">
        <v>1200</v>
      </c>
      <c r="E1031" s="2386" t="s">
        <v>196</v>
      </c>
      <c r="F1031" s="2387"/>
      <c r="G1031" s="2388"/>
      <c r="H1031" s="2392" t="str">
        <f>IF(A1031="","",INDEX(DIFFERENTIATION_UNMERGE_VD,MATCH(A1031,DIFFERENTIATION_ID_DIFF,0)))</f>
        <v>Производство тепловой энергии. Некомбинированная выработка</v>
      </c>
      <c r="I1031" s="2392"/>
      <c r="J1031" s="2392"/>
      <c r="K1031" s="2392"/>
      <c r="L1031" s="2392"/>
      <c r="M1031" s="2392"/>
      <c r="N1031" s="2392"/>
      <c r="O1031" s="2392"/>
      <c r="P1031" s="2392"/>
      <c r="Q1031" s="2392"/>
      <c r="R1031" s="2392"/>
      <c r="S1031" s="728"/>
      <c r="T1031" s="725"/>
      <c r="U1031" s="634"/>
      <c r="V1031" s="634"/>
      <c r="W1031" s="635"/>
      <c r="X1031" s="635"/>
      <c r="Y1031" s="635"/>
      <c r="Z1031" s="635"/>
      <c r="AA1031" s="636"/>
      <c r="AB1031" s="637"/>
      <c r="AC1031" s="2384"/>
      <c r="AD1031" s="638"/>
      <c r="AE1031" s="639" t="s">
        <v>22</v>
      </c>
      <c r="AF1031" s="639"/>
      <c r="AG1031" s="640" t="s">
        <v>1082</v>
      </c>
      <c r="AH1031" s="641">
        <v>3</v>
      </c>
      <c r="AI1031" s="634"/>
      <c r="AJ1031" s="634"/>
      <c r="AK1031" s="634"/>
      <c r="AL1031" s="634"/>
      <c r="AM1031" s="634"/>
      <c r="AN1031" s="634"/>
      <c r="AO1031" s="634"/>
      <c r="AP1031" s="634"/>
      <c r="AQ1031" s="634"/>
      <c r="AR1031" s="634"/>
      <c r="AS1031" s="634"/>
      <c r="AT1031" s="634"/>
      <c r="AU1031" s="634"/>
      <c r="AV1031" s="634"/>
      <c r="AW1031" s="634"/>
      <c r="AX1031" s="634"/>
      <c r="AY1031" s="634"/>
      <c r="AZ1031" s="634"/>
      <c r="BA1031" s="634"/>
      <c r="BB1031" s="634"/>
      <c r="BC1031" s="634"/>
      <c r="BD1031" s="634"/>
      <c r="BE1031" s="634"/>
      <c r="BF1031" s="634"/>
      <c r="BG1031" s="634"/>
      <c r="BH1031" s="634"/>
      <c r="BI1031" s="634"/>
      <c r="BJ1031" s="634"/>
      <c r="BK1031" s="634"/>
      <c r="BL1031" s="634"/>
      <c r="BM1031" s="634"/>
      <c r="BN1031" s="634"/>
      <c r="BO1031" s="634"/>
      <c r="BP1031" s="634"/>
      <c r="BQ1031" s="634"/>
      <c r="BR1031" s="634"/>
      <c r="BS1031" s="634"/>
      <c r="BT1031" s="634"/>
      <c r="BU1031" s="634"/>
      <c r="BV1031" s="635"/>
      <c r="BW1031" s="635"/>
      <c r="BX1031" s="635"/>
      <c r="BY1031" s="635"/>
      <c r="BZ1031" s="635"/>
      <c r="CA1031" s="635"/>
      <c r="CB1031" s="635"/>
      <c r="CC1031" s="635"/>
      <c r="CD1031" s="635"/>
      <c r="CE1031" s="635"/>
      <c r="CF1031" s="1859"/>
    </row>
    <row customHeight="1" ht="15" hidden="1">
      <c r="A1032" s="632"/>
      <c r="B1032" s="633"/>
      <c r="C1032" s="633"/>
      <c r="D1032" s="2588"/>
      <c r="E1032" s="2386" t="s">
        <v>1037</v>
      </c>
      <c r="F1032" s="2387"/>
      <c r="G1032" s="2388"/>
      <c r="H1032" s="2392" t="str">
        <f>IF(A1031="","",INDEX(DIFFERENTIATION_UNMERGE_AREA,MATCH(A1031,DIFFERENTIATION_ID_DIFF,0)))</f>
        <v>Территория 9</v>
      </c>
      <c r="I1032" s="2392"/>
      <c r="J1032" s="2392"/>
      <c r="K1032" s="2392"/>
      <c r="L1032" s="2392"/>
      <c r="M1032" s="2392"/>
      <c r="N1032" s="2392"/>
      <c r="O1032" s="2392"/>
      <c r="P1032" s="2392"/>
      <c r="Q1032" s="2392"/>
      <c r="R1032" s="2392"/>
      <c r="S1032" s="728"/>
      <c r="T1032" s="725"/>
      <c r="U1032" s="634"/>
      <c r="V1032" s="634"/>
      <c r="W1032" s="635"/>
      <c r="X1032" s="635"/>
      <c r="Y1032" s="635"/>
      <c r="Z1032" s="635"/>
      <c r="AA1032" s="636"/>
      <c r="AB1032" s="637"/>
      <c r="AC1032" s="2384"/>
      <c r="AD1032" s="638"/>
      <c r="AE1032" s="639"/>
      <c r="AF1032" s="639"/>
      <c r="AG1032" s="640"/>
      <c r="AH1032" s="641"/>
      <c r="AI1032" s="634"/>
      <c r="AJ1032" s="634"/>
      <c r="AK1032" s="634"/>
      <c r="AL1032" s="634"/>
      <c r="AM1032" s="634"/>
      <c r="AN1032" s="634"/>
      <c r="AO1032" s="634"/>
      <c r="AP1032" s="634"/>
      <c r="AQ1032" s="634"/>
      <c r="AR1032" s="634"/>
      <c r="AS1032" s="634"/>
      <c r="AT1032" s="634"/>
      <c r="AU1032" s="634"/>
      <c r="AV1032" s="634"/>
      <c r="AW1032" s="634"/>
      <c r="AX1032" s="634"/>
      <c r="AY1032" s="634"/>
      <c r="AZ1032" s="634"/>
      <c r="BA1032" s="634"/>
      <c r="BB1032" s="634"/>
      <c r="BC1032" s="634"/>
      <c r="BD1032" s="634"/>
      <c r="BE1032" s="634"/>
      <c r="BF1032" s="634"/>
      <c r="BG1032" s="634"/>
      <c r="BH1032" s="634"/>
      <c r="BI1032" s="634"/>
      <c r="BJ1032" s="634"/>
      <c r="BK1032" s="634"/>
      <c r="BL1032" s="634"/>
      <c r="BM1032" s="634"/>
      <c r="BN1032" s="634"/>
      <c r="BO1032" s="634"/>
      <c r="BP1032" s="634"/>
      <c r="BQ1032" s="634"/>
      <c r="BR1032" s="634"/>
      <c r="BS1032" s="634"/>
      <c r="BT1032" s="634"/>
      <c r="BU1032" s="634"/>
      <c r="BV1032" s="635"/>
      <c r="BW1032" s="635"/>
      <c r="BX1032" s="635"/>
      <c r="BY1032" s="635"/>
      <c r="BZ1032" s="635"/>
      <c r="CA1032" s="635"/>
      <c r="CB1032" s="635"/>
      <c r="CC1032" s="635"/>
      <c r="CD1032" s="635"/>
      <c r="CE1032" s="635"/>
      <c r="CF1032" s="1859"/>
    </row>
    <row customHeight="1" ht="15" hidden="1">
      <c r="A1033" s="632"/>
      <c r="B1033" s="633"/>
      <c r="C1033" s="633"/>
      <c r="D1033" s="2588"/>
      <c r="E1033" s="2386" t="s">
        <v>1038</v>
      </c>
      <c r="F1033" s="2387"/>
      <c r="G1033" s="2388"/>
      <c r="H1033" s="2392" t="str">
        <f>IF(A1031="","",INDEX(DIFFERENTIATION_UNMERGE_SYSTEM,MATCH(A1031,DIFFERENTIATION_ID_DIFF,0)))</f>
        <v>п. Первомайский, ул. Садовая, 28, котельная № 6-31</v>
      </c>
      <c r="I1033" s="2392"/>
      <c r="J1033" s="2392"/>
      <c r="K1033" s="2392"/>
      <c r="L1033" s="2392"/>
      <c r="M1033" s="2392"/>
      <c r="N1033" s="2392"/>
      <c r="O1033" s="2392"/>
      <c r="P1033" s="2392"/>
      <c r="Q1033" s="2392"/>
      <c r="R1033" s="2392"/>
      <c r="S1033" s="728"/>
      <c r="T1033" s="725"/>
      <c r="U1033" s="634"/>
      <c r="V1033" s="634"/>
      <c r="W1033" s="635"/>
      <c r="X1033" s="635"/>
      <c r="Y1033" s="635"/>
      <c r="Z1033" s="635"/>
      <c r="AA1033" s="636"/>
      <c r="AB1033" s="637"/>
      <c r="AC1033" s="2384"/>
      <c r="AD1033" s="638"/>
      <c r="AE1033" s="639"/>
      <c r="AF1033" s="639"/>
      <c r="AG1033" s="640"/>
      <c r="AH1033" s="641"/>
      <c r="AI1033" s="634"/>
      <c r="AJ1033" s="634"/>
      <c r="AK1033" s="634"/>
      <c r="AL1033" s="634"/>
      <c r="AM1033" s="634"/>
      <c r="AN1033" s="634"/>
      <c r="AO1033" s="634"/>
      <c r="AP1033" s="634"/>
      <c r="AQ1033" s="634"/>
      <c r="AR1033" s="634"/>
      <c r="AS1033" s="634"/>
      <c r="AT1033" s="634"/>
      <c r="AU1033" s="634"/>
      <c r="AV1033" s="634"/>
      <c r="AW1033" s="634"/>
      <c r="AX1033" s="634"/>
      <c r="AY1033" s="634"/>
      <c r="AZ1033" s="634"/>
      <c r="BA1033" s="634"/>
      <c r="BB1033" s="634"/>
      <c r="BC1033" s="634"/>
      <c r="BD1033" s="634"/>
      <c r="BE1033" s="634"/>
      <c r="BF1033" s="634"/>
      <c r="BG1033" s="634"/>
      <c r="BH1033" s="634"/>
      <c r="BI1033" s="634"/>
      <c r="BJ1033" s="634"/>
      <c r="BK1033" s="634"/>
      <c r="BL1033" s="634"/>
      <c r="BM1033" s="634"/>
      <c r="BN1033" s="634"/>
      <c r="BO1033" s="634"/>
      <c r="BP1033" s="634"/>
      <c r="BQ1033" s="634"/>
      <c r="BR1033" s="634"/>
      <c r="BS1033" s="634"/>
      <c r="BT1033" s="634"/>
      <c r="BU1033" s="634"/>
      <c r="BV1033" s="635"/>
      <c r="BW1033" s="635"/>
      <c r="BX1033" s="635"/>
      <c r="BY1033" s="635"/>
      <c r="BZ1033" s="635"/>
      <c r="CA1033" s="635"/>
      <c r="CB1033" s="635"/>
      <c r="CC1033" s="635"/>
      <c r="CD1033" s="635"/>
      <c r="CE1033" s="635"/>
      <c r="CF1033" s="1859"/>
    </row>
    <row customHeight="1" ht="24.75" hidden="1">
      <c r="A1034" s="1815"/>
      <c r="B1034" s="1169"/>
      <c r="C1034" s="421"/>
      <c r="D1034" s="2588"/>
      <c r="E1034" s="2385" t="s">
        <v>1083</v>
      </c>
      <c r="F1034" s="2385"/>
      <c r="G1034" s="2385"/>
      <c r="H1034" s="2385"/>
      <c r="I1034" s="2385"/>
      <c r="J1034" s="2385"/>
      <c r="K1034" s="2385"/>
      <c r="L1034" s="2385"/>
      <c r="M1034" s="2385"/>
      <c r="N1034" s="2385"/>
      <c r="O1034" s="2385"/>
      <c r="P1034" s="2385"/>
      <c r="Q1034" s="567">
        <f>SUMIF(T1035:T1036,"i",Q1035:Q1036)</f>
        <v>0</v>
      </c>
      <c r="R1034" s="1026"/>
      <c r="S1034" s="1807" t="s">
        <v>1084</v>
      </c>
      <c r="T1034" s="726" t="s">
        <v>1085</v>
      </c>
      <c r="U1034" s="2383">
        <v>1</v>
      </c>
      <c r="V1034" s="2383" t="s">
        <v>1048</v>
      </c>
      <c r="W1034" s="1169"/>
      <c r="X1034" s="1169"/>
      <c r="Y1034" s="1169"/>
      <c r="Z1034" s="1169"/>
      <c r="AA1034" s="1645"/>
      <c r="AB1034" s="1169"/>
      <c r="AC1034" s="2384"/>
      <c r="AD1034" s="638"/>
      <c r="AE1034" s="1169"/>
      <c r="AF1034" s="1169"/>
      <c r="AG1034" s="1645"/>
      <c r="AH1034" s="1645"/>
      <c r="AI1034" s="1645"/>
      <c r="AJ1034" s="1645"/>
      <c r="AK1034" s="1645"/>
      <c r="AL1034" s="1645"/>
      <c r="AM1034" s="1645"/>
      <c r="AN1034" s="1645"/>
      <c r="AO1034" s="1645"/>
      <c r="AP1034" s="1645"/>
      <c r="AQ1034" s="1645"/>
      <c r="AR1034" s="1645"/>
      <c r="AS1034" s="1645"/>
      <c r="AT1034" s="1645"/>
      <c r="AU1034" s="1645"/>
      <c r="AV1034" s="1645"/>
      <c r="AW1034" s="1645"/>
      <c r="AX1034" s="1645"/>
      <c r="AY1034" s="1645"/>
      <c r="AZ1034" s="1645"/>
      <c r="BA1034" s="1645"/>
      <c r="BB1034" s="1645"/>
      <c r="BC1034" s="1645"/>
      <c r="BD1034" s="1645"/>
      <c r="BE1034" s="1645"/>
      <c r="BF1034" s="1645"/>
      <c r="BG1034" s="1645"/>
      <c r="BH1034" s="1645"/>
      <c r="BI1034" s="1645"/>
      <c r="BJ1034" s="1645"/>
      <c r="BK1034" s="1645"/>
      <c r="BL1034" s="1645"/>
      <c r="BM1034" s="1645"/>
      <c r="BN1034" s="1645"/>
      <c r="BO1034" s="1645"/>
      <c r="BP1034" s="1645"/>
      <c r="BQ1034" s="1645"/>
      <c r="BR1034" s="1645"/>
      <c r="BS1034" s="1645"/>
      <c r="BT1034" s="1645"/>
      <c r="BU1034" s="1645"/>
      <c r="BV1034" s="1169"/>
      <c r="BW1034" s="1169"/>
      <c r="BX1034" s="1169"/>
      <c r="BY1034" s="1169"/>
      <c r="BZ1034" s="1169"/>
      <c r="CA1034" s="1169"/>
      <c r="CB1034" s="1169"/>
      <c r="CC1034" s="1169"/>
      <c r="CD1034" s="1169"/>
      <c r="CE1034" s="1169"/>
      <c r="CF1034" s="1859"/>
    </row>
    <row customHeight="1" ht="11.25" hidden="1">
      <c r="A1035" s="1802"/>
      <c r="B1035" s="1645"/>
      <c r="C1035" s="1645"/>
      <c r="D1035" s="2588"/>
      <c r="E1035" s="644"/>
      <c r="F1035" s="644">
        <v>0</v>
      </c>
      <c r="G1035" s="644"/>
      <c r="H1035" s="644"/>
      <c r="I1035" s="644"/>
      <c r="J1035" s="644"/>
      <c r="K1035" s="644"/>
      <c r="L1035" s="644"/>
      <c r="M1035" s="644"/>
      <c r="N1035" s="644"/>
      <c r="O1035" s="644"/>
      <c r="P1035" s="644"/>
      <c r="Q1035" s="644"/>
      <c r="R1035" s="644"/>
      <c r="S1035" s="645"/>
      <c r="T1035" s="727"/>
      <c r="U1035" s="2383"/>
      <c r="V1035" s="2383"/>
      <c r="W1035" s="1645"/>
      <c r="X1035" s="1645"/>
      <c r="Y1035" s="1645"/>
      <c r="Z1035" s="1645"/>
      <c r="AA1035" s="1645"/>
      <c r="AB1035" s="1169"/>
      <c r="AC1035" s="2384"/>
      <c r="AD1035" s="638"/>
      <c r="AE1035" s="1169"/>
      <c r="AF1035" s="1169"/>
      <c r="AG1035" s="1645"/>
      <c r="AH1035" s="1645"/>
      <c r="AI1035" s="1645"/>
      <c r="AJ1035" s="1645"/>
      <c r="AK1035" s="1645"/>
      <c r="AL1035" s="1645"/>
      <c r="AM1035" s="1645"/>
      <c r="AN1035" s="1645"/>
      <c r="AO1035" s="1645"/>
      <c r="AP1035" s="1645"/>
      <c r="AQ1035" s="1645"/>
      <c r="AR1035" s="1645"/>
      <c r="AS1035" s="1645"/>
      <c r="AT1035" s="1645"/>
      <c r="AU1035" s="1645"/>
      <c r="AV1035" s="1645"/>
      <c r="AW1035" s="1645"/>
      <c r="AX1035" s="1645"/>
      <c r="AY1035" s="1645"/>
      <c r="AZ1035" s="1645"/>
      <c r="BA1035" s="1645"/>
      <c r="BB1035" s="1645"/>
      <c r="BC1035" s="1645"/>
      <c r="BD1035" s="1645"/>
      <c r="BE1035" s="1645"/>
      <c r="BF1035" s="1645"/>
      <c r="BG1035" s="1645"/>
      <c r="BH1035" s="1645"/>
      <c r="BI1035" s="1645"/>
      <c r="BJ1035" s="1645"/>
      <c r="BK1035" s="1645"/>
      <c r="BL1035" s="1645"/>
      <c r="BM1035" s="1645"/>
      <c r="BN1035" s="1645"/>
      <c r="BO1035" s="1645"/>
      <c r="BP1035" s="1645"/>
      <c r="BQ1035" s="1645"/>
      <c r="BR1035" s="1645"/>
      <c r="BS1035" s="1645"/>
      <c r="BT1035" s="1645"/>
      <c r="BU1035" s="1645"/>
      <c r="BV1035" s="1645"/>
      <c r="BW1035" s="1645"/>
      <c r="BX1035" s="1645"/>
      <c r="BY1035" s="1645"/>
      <c r="BZ1035" s="1645"/>
      <c r="CA1035" s="1645"/>
      <c r="CB1035" s="1645"/>
      <c r="CC1035" s="1645"/>
      <c r="CD1035" s="1645"/>
      <c r="CE1035" s="1645"/>
      <c r="CF1035" s="1859"/>
    </row>
    <row customHeight="1" ht="11.25" hidden="1">
      <c r="A1036" s="1815"/>
      <c r="B1036" s="1169"/>
      <c r="C1036" s="421"/>
      <c r="D1036" s="2588"/>
      <c r="E1036" s="658" t="s">
        <v>22</v>
      </c>
      <c r="F1036" s="1177" t="s">
        <v>22</v>
      </c>
      <c r="G1036" s="1177" t="s">
        <v>1088</v>
      </c>
      <c r="H1036" s="660" t="s">
        <v>22</v>
      </c>
      <c r="I1036" s="660"/>
      <c r="J1036" s="660"/>
      <c r="K1036" s="660"/>
      <c r="L1036" s="660"/>
      <c r="M1036" s="660"/>
      <c r="N1036" s="660"/>
      <c r="O1036" s="660"/>
      <c r="P1036" s="660"/>
      <c r="Q1036" s="660"/>
      <c r="R1036" s="661"/>
      <c r="S1036" s="662"/>
      <c r="T1036" s="727"/>
      <c r="U1036" s="2383"/>
      <c r="V1036" s="2383"/>
      <c r="W1036" s="1169"/>
      <c r="X1036" s="1169"/>
      <c r="Y1036" s="1169"/>
      <c r="Z1036" s="1169"/>
      <c r="AA1036" s="1645"/>
      <c r="AB1036" s="1169"/>
      <c r="AC1036" s="2384"/>
      <c r="AD1036" s="638"/>
      <c r="AE1036" s="1169"/>
      <c r="AF1036" s="1169"/>
      <c r="AG1036" s="1645"/>
      <c r="AH1036" s="1645"/>
      <c r="AI1036" s="1645"/>
      <c r="AJ1036" s="1645"/>
      <c r="AK1036" s="1645"/>
      <c r="AL1036" s="1645"/>
      <c r="AM1036" s="1645"/>
      <c r="AN1036" s="1645"/>
      <c r="AO1036" s="1645"/>
      <c r="AP1036" s="1645"/>
      <c r="AQ1036" s="1645"/>
      <c r="AR1036" s="1645"/>
      <c r="AS1036" s="1645"/>
      <c r="AT1036" s="1645"/>
      <c r="AU1036" s="1645"/>
      <c r="AV1036" s="1645"/>
      <c r="AW1036" s="1645"/>
      <c r="AX1036" s="1645"/>
      <c r="AY1036" s="1645"/>
      <c r="AZ1036" s="1645"/>
      <c r="BA1036" s="1645"/>
      <c r="BB1036" s="1645"/>
      <c r="BC1036" s="1645"/>
      <c r="BD1036" s="1645"/>
      <c r="BE1036" s="1645"/>
      <c r="BF1036" s="1645"/>
      <c r="BG1036" s="1645"/>
      <c r="BH1036" s="1645"/>
      <c r="BI1036" s="1645"/>
      <c r="BJ1036" s="1645"/>
      <c r="BK1036" s="1645"/>
      <c r="BL1036" s="1645"/>
      <c r="BM1036" s="1645"/>
      <c r="BN1036" s="1645"/>
      <c r="BO1036" s="1645"/>
      <c r="BP1036" s="1645"/>
      <c r="BQ1036" s="1645"/>
      <c r="BR1036" s="1645"/>
      <c r="BS1036" s="1645"/>
      <c r="BT1036" s="1645"/>
      <c r="BU1036" s="1645"/>
      <c r="BV1036" s="1169"/>
      <c r="BW1036" s="1169"/>
      <c r="BX1036" s="1169"/>
      <c r="BY1036" s="1169"/>
      <c r="BZ1036" s="1169"/>
      <c r="CA1036" s="1169"/>
      <c r="CB1036" s="1169"/>
      <c r="CC1036" s="1169"/>
      <c r="CD1036" s="1169"/>
      <c r="CE1036" s="1169"/>
      <c r="CF1036" s="1859"/>
    </row>
    <row customHeight="1" ht="5.25" hidden="1">
      <c r="A1037" s="1802"/>
      <c r="B1037" s="1645"/>
      <c r="C1037" s="1645"/>
      <c r="D1037" s="2588"/>
      <c r="E1037" s="1048"/>
      <c r="F1037" s="1048"/>
      <c r="G1037" s="1048"/>
      <c r="H1037" s="1048"/>
      <c r="I1037" s="1048"/>
      <c r="J1037" s="1048"/>
      <c r="K1037" s="1048"/>
      <c r="L1037" s="1048"/>
      <c r="M1037" s="1048"/>
      <c r="N1037" s="1048"/>
      <c r="O1037" s="1048"/>
      <c r="P1037" s="1048"/>
      <c r="Q1037" s="1049"/>
      <c r="R1037" s="1050"/>
      <c r="S1037" s="1051"/>
      <c r="T1037" s="726" t="s">
        <v>1085</v>
      </c>
      <c r="U1037" s="2383">
        <v>1</v>
      </c>
      <c r="V1037" s="2383" t="s">
        <v>1048</v>
      </c>
      <c r="W1037" s="1645"/>
      <c r="X1037" s="1645"/>
      <c r="Y1037" s="1645"/>
      <c r="Z1037" s="1645"/>
      <c r="AA1037" s="1645"/>
      <c r="AB1037" s="1645"/>
      <c r="AC1037" s="1046"/>
      <c r="AD1037" s="1047"/>
      <c r="AE1037" s="1645"/>
      <c r="AF1037" s="1645"/>
      <c r="AG1037" s="1645"/>
      <c r="AH1037" s="1645"/>
      <c r="AI1037" s="1645"/>
      <c r="AJ1037" s="1645"/>
      <c r="AK1037" s="1645"/>
      <c r="AL1037" s="1645"/>
      <c r="AM1037" s="1645"/>
      <c r="AN1037" s="1645"/>
      <c r="AO1037" s="1645"/>
      <c r="AP1037" s="1645"/>
      <c r="AQ1037" s="1645"/>
      <c r="AR1037" s="1645"/>
      <c r="AS1037" s="1645"/>
      <c r="AT1037" s="1645"/>
      <c r="AU1037" s="1645"/>
      <c r="AV1037" s="1645"/>
      <c r="AW1037" s="1645"/>
      <c r="AX1037" s="1645"/>
      <c r="AY1037" s="1645"/>
      <c r="AZ1037" s="1645"/>
      <c r="BA1037" s="1645"/>
      <c r="BB1037" s="1645"/>
      <c r="BC1037" s="1645"/>
      <c r="BD1037" s="1645"/>
      <c r="BE1037" s="1645"/>
      <c r="BF1037" s="1645"/>
      <c r="BG1037" s="1645"/>
      <c r="BH1037" s="1645"/>
      <c r="BI1037" s="1645"/>
      <c r="BJ1037" s="1645"/>
      <c r="BK1037" s="1645"/>
      <c r="BL1037" s="1645"/>
      <c r="BM1037" s="1645"/>
      <c r="BN1037" s="1645"/>
      <c r="BO1037" s="1645"/>
      <c r="BP1037" s="1645"/>
      <c r="BQ1037" s="1645"/>
      <c r="BR1037" s="1645"/>
      <c r="BS1037" s="1645"/>
      <c r="BT1037" s="1645"/>
      <c r="BU1037" s="1645"/>
      <c r="BV1037" s="1645"/>
      <c r="BW1037" s="1645"/>
      <c r="BX1037" s="1645"/>
      <c r="BY1037" s="1645"/>
      <c r="BZ1037" s="1645"/>
      <c r="CA1037" s="1645"/>
      <c r="CB1037" s="1645"/>
      <c r="CC1037" s="1645"/>
      <c r="CD1037" s="1645"/>
      <c r="CE1037" s="1645"/>
      <c r="CF1037" s="1325"/>
    </row>
    <row customHeight="1" ht="5.25" hidden="1">
      <c r="A1038" s="1802"/>
      <c r="B1038" s="1645"/>
      <c r="C1038" s="1645"/>
      <c r="D1038" s="2588"/>
      <c r="E1038" s="644"/>
      <c r="F1038" s="644"/>
      <c r="G1038" s="644"/>
      <c r="H1038" s="644"/>
      <c r="I1038" s="644"/>
      <c r="J1038" s="644"/>
      <c r="K1038" s="644"/>
      <c r="L1038" s="644"/>
      <c r="M1038" s="644"/>
      <c r="N1038" s="644"/>
      <c r="O1038" s="644"/>
      <c r="P1038" s="644"/>
      <c r="Q1038" s="644"/>
      <c r="R1038" s="644"/>
      <c r="S1038" s="645"/>
      <c r="T1038" s="727"/>
      <c r="U1038" s="2383"/>
      <c r="V1038" s="2383"/>
      <c r="W1038" s="1645"/>
      <c r="X1038" s="1645"/>
      <c r="Y1038" s="1645"/>
      <c r="Z1038" s="1645"/>
      <c r="AA1038" s="1645"/>
      <c r="AB1038" s="1645"/>
      <c r="AC1038" s="1046"/>
      <c r="AD1038" s="1047"/>
      <c r="AE1038" s="1645"/>
      <c r="AF1038" s="1645"/>
      <c r="AG1038" s="1645"/>
      <c r="AH1038" s="1645"/>
      <c r="AI1038" s="1645"/>
      <c r="AJ1038" s="1645"/>
      <c r="AK1038" s="1645"/>
      <c r="AL1038" s="1645"/>
      <c r="AM1038" s="1645"/>
      <c r="AN1038" s="1645"/>
      <c r="AO1038" s="1645"/>
      <c r="AP1038" s="1645"/>
      <c r="AQ1038" s="1645"/>
      <c r="AR1038" s="1645"/>
      <c r="AS1038" s="1645"/>
      <c r="AT1038" s="1645"/>
      <c r="AU1038" s="1645"/>
      <c r="AV1038" s="1645"/>
      <c r="AW1038" s="1645"/>
      <c r="AX1038" s="1645"/>
      <c r="AY1038" s="1645"/>
      <c r="AZ1038" s="1645"/>
      <c r="BA1038" s="1645"/>
      <c r="BB1038" s="1645"/>
      <c r="BC1038" s="1645"/>
      <c r="BD1038" s="1645"/>
      <c r="BE1038" s="1645"/>
      <c r="BF1038" s="1645"/>
      <c r="BG1038" s="1645"/>
      <c r="BH1038" s="1645"/>
      <c r="BI1038" s="1645"/>
      <c r="BJ1038" s="1645"/>
      <c r="BK1038" s="1645"/>
      <c r="BL1038" s="1645"/>
      <c r="BM1038" s="1645"/>
      <c r="BN1038" s="1645"/>
      <c r="BO1038" s="1645"/>
      <c r="BP1038" s="1645"/>
      <c r="BQ1038" s="1645"/>
      <c r="BR1038" s="1645"/>
      <c r="BS1038" s="1645"/>
      <c r="BT1038" s="1645"/>
      <c r="BU1038" s="1645"/>
      <c r="BV1038" s="1645"/>
      <c r="BW1038" s="1645"/>
      <c r="BX1038" s="1645"/>
      <c r="BY1038" s="1645"/>
      <c r="BZ1038" s="1645"/>
      <c r="CA1038" s="1645"/>
      <c r="CB1038" s="1645"/>
      <c r="CC1038" s="1645"/>
      <c r="CD1038" s="1645"/>
      <c r="CE1038" s="1645"/>
      <c r="CF1038" s="1325"/>
    </row>
    <row customHeight="1" ht="5.25" hidden="1">
      <c r="A1039" s="1802"/>
      <c r="B1039" s="1645"/>
      <c r="C1039" s="1645"/>
      <c r="D1039" s="2589"/>
      <c r="E1039" s="1052"/>
      <c r="F1039" s="1053"/>
      <c r="G1039" s="1053"/>
      <c r="H1039" s="1054"/>
      <c r="I1039" s="1054"/>
      <c r="J1039" s="1054"/>
      <c r="K1039" s="1054"/>
      <c r="L1039" s="1054"/>
      <c r="M1039" s="1054"/>
      <c r="N1039" s="1054"/>
      <c r="O1039" s="1054"/>
      <c r="P1039" s="1054"/>
      <c r="Q1039" s="1054"/>
      <c r="R1039" s="955"/>
      <c r="S1039" s="1055"/>
      <c r="T1039" s="727"/>
      <c r="U1039" s="2383"/>
      <c r="V1039" s="2383"/>
      <c r="W1039" s="1645"/>
      <c r="X1039" s="1645"/>
      <c r="Y1039" s="1645"/>
      <c r="Z1039" s="1645"/>
      <c r="AA1039" s="1645"/>
      <c r="AB1039" s="1645"/>
      <c r="AC1039" s="1046"/>
      <c r="AD1039" s="1047"/>
      <c r="AE1039" s="1645"/>
      <c r="AF1039" s="1645"/>
      <c r="AG1039" s="1645"/>
      <c r="AH1039" s="1645"/>
      <c r="AI1039" s="1645"/>
      <c r="AJ1039" s="1645"/>
      <c r="AK1039" s="1645"/>
      <c r="AL1039" s="1645"/>
      <c r="AM1039" s="1645"/>
      <c r="AN1039" s="1645"/>
      <c r="AO1039" s="1645"/>
      <c r="AP1039" s="1645"/>
      <c r="AQ1039" s="1645"/>
      <c r="AR1039" s="1645"/>
      <c r="AS1039" s="1645"/>
      <c r="AT1039" s="1645"/>
      <c r="AU1039" s="1645"/>
      <c r="AV1039" s="1645"/>
      <c r="AW1039" s="1645"/>
      <c r="AX1039" s="1645"/>
      <c r="AY1039" s="1645"/>
      <c r="AZ1039" s="1645"/>
      <c r="BA1039" s="1645"/>
      <c r="BB1039" s="1645"/>
      <c r="BC1039" s="1645"/>
      <c r="BD1039" s="1645"/>
      <c r="BE1039" s="1645"/>
      <c r="BF1039" s="1645"/>
      <c r="BG1039" s="1645"/>
      <c r="BH1039" s="1645"/>
      <c r="BI1039" s="1645"/>
      <c r="BJ1039" s="1645"/>
      <c r="BK1039" s="1645"/>
      <c r="BL1039" s="1645"/>
      <c r="BM1039" s="1645"/>
      <c r="BN1039" s="1645"/>
      <c r="BO1039" s="1645"/>
      <c r="BP1039" s="1645"/>
      <c r="BQ1039" s="1645"/>
      <c r="BR1039" s="1645"/>
      <c r="BS1039" s="1645"/>
      <c r="BT1039" s="1645"/>
      <c r="BU1039" s="1645"/>
      <c r="BV1039" s="1645"/>
      <c r="BW1039" s="1645"/>
      <c r="BX1039" s="1645"/>
      <c r="BY1039" s="1645"/>
      <c r="BZ1039" s="1645"/>
      <c r="CA1039" s="1645"/>
      <c r="CB1039" s="1645"/>
      <c r="CC1039" s="1645"/>
      <c r="CD1039" s="1645"/>
      <c r="CE1039" s="1645"/>
      <c r="CF1039" s="1325"/>
    </row>
    <row customHeight="1" ht="15" hidden="1">
      <c r="A1040" s="632" t="s">
        <v>456</v>
      </c>
      <c r="B1040" s="633"/>
      <c r="C1040" s="633" t="s">
        <v>22</v>
      </c>
      <c r="D1040" s="2587" t="s">
        <v>1201</v>
      </c>
      <c r="E1040" s="2386" t="s">
        <v>196</v>
      </c>
      <c r="F1040" s="2387"/>
      <c r="G1040" s="2388"/>
      <c r="H1040" s="2392" t="str">
        <f>IF(A1040="","",INDEX(DIFFERENTIATION_UNMERGE_VD,MATCH(A1040,DIFFERENTIATION_ID_DIFF,0)))</f>
        <v>Производство тепловой энергии. Некомбинированная выработка</v>
      </c>
      <c r="I1040" s="2392"/>
      <c r="J1040" s="2392"/>
      <c r="K1040" s="2392"/>
      <c r="L1040" s="2392"/>
      <c r="M1040" s="2392"/>
      <c r="N1040" s="2392"/>
      <c r="O1040" s="2392"/>
      <c r="P1040" s="2392"/>
      <c r="Q1040" s="2392"/>
      <c r="R1040" s="2392"/>
      <c r="S1040" s="728"/>
      <c r="T1040" s="725"/>
      <c r="U1040" s="634"/>
      <c r="V1040" s="634"/>
      <c r="W1040" s="635"/>
      <c r="X1040" s="635"/>
      <c r="Y1040" s="635"/>
      <c r="Z1040" s="635"/>
      <c r="AA1040" s="636"/>
      <c r="AB1040" s="637"/>
      <c r="AC1040" s="2384"/>
      <c r="AD1040" s="638"/>
      <c r="AE1040" s="639" t="s">
        <v>22</v>
      </c>
      <c r="AF1040" s="639"/>
      <c r="AG1040" s="640" t="s">
        <v>1082</v>
      </c>
      <c r="AH1040" s="641">
        <v>3</v>
      </c>
      <c r="AI1040" s="634"/>
      <c r="AJ1040" s="634"/>
      <c r="AK1040" s="634"/>
      <c r="AL1040" s="634"/>
      <c r="AM1040" s="634"/>
      <c r="AN1040" s="634"/>
      <c r="AO1040" s="634"/>
      <c r="AP1040" s="634"/>
      <c r="AQ1040" s="634"/>
      <c r="AR1040" s="634"/>
      <c r="AS1040" s="634"/>
      <c r="AT1040" s="634"/>
      <c r="AU1040" s="634"/>
      <c r="AV1040" s="634"/>
      <c r="AW1040" s="634"/>
      <c r="AX1040" s="634"/>
      <c r="AY1040" s="634"/>
      <c r="AZ1040" s="634"/>
      <c r="BA1040" s="634"/>
      <c r="BB1040" s="634"/>
      <c r="BC1040" s="634"/>
      <c r="BD1040" s="634"/>
      <c r="BE1040" s="634"/>
      <c r="BF1040" s="634"/>
      <c r="BG1040" s="634"/>
      <c r="BH1040" s="634"/>
      <c r="BI1040" s="634"/>
      <c r="BJ1040" s="634"/>
      <c r="BK1040" s="634"/>
      <c r="BL1040" s="634"/>
      <c r="BM1040" s="634"/>
      <c r="BN1040" s="634"/>
      <c r="BO1040" s="634"/>
      <c r="BP1040" s="634"/>
      <c r="BQ1040" s="634"/>
      <c r="BR1040" s="634"/>
      <c r="BS1040" s="634"/>
      <c r="BT1040" s="634"/>
      <c r="BU1040" s="634"/>
      <c r="BV1040" s="635"/>
      <c r="BW1040" s="635"/>
      <c r="BX1040" s="635"/>
      <c r="BY1040" s="635"/>
      <c r="BZ1040" s="635"/>
      <c r="CA1040" s="635"/>
      <c r="CB1040" s="635"/>
      <c r="CC1040" s="635"/>
      <c r="CD1040" s="635"/>
      <c r="CE1040" s="635"/>
      <c r="CF1040" s="1859"/>
    </row>
    <row customHeight="1" ht="15" hidden="1">
      <c r="A1041" s="632"/>
      <c r="B1041" s="633"/>
      <c r="C1041" s="633"/>
      <c r="D1041" s="2588"/>
      <c r="E1041" s="2386" t="s">
        <v>1037</v>
      </c>
      <c r="F1041" s="2387"/>
      <c r="G1041" s="2388"/>
      <c r="H1041" s="2392" t="str">
        <f>IF(A1040="","",INDEX(DIFFERENTIATION_UNMERGE_AREA,MATCH(A1040,DIFFERENTIATION_ID_DIFF,0)))</f>
        <v>Территория 9</v>
      </c>
      <c r="I1041" s="2392"/>
      <c r="J1041" s="2392"/>
      <c r="K1041" s="2392"/>
      <c r="L1041" s="2392"/>
      <c r="M1041" s="2392"/>
      <c r="N1041" s="2392"/>
      <c r="O1041" s="2392"/>
      <c r="P1041" s="2392"/>
      <c r="Q1041" s="2392"/>
      <c r="R1041" s="2392"/>
      <c r="S1041" s="728"/>
      <c r="T1041" s="725"/>
      <c r="U1041" s="634"/>
      <c r="V1041" s="634"/>
      <c r="W1041" s="635"/>
      <c r="X1041" s="635"/>
      <c r="Y1041" s="635"/>
      <c r="Z1041" s="635"/>
      <c r="AA1041" s="636"/>
      <c r="AB1041" s="637"/>
      <c r="AC1041" s="2384"/>
      <c r="AD1041" s="638"/>
      <c r="AE1041" s="639"/>
      <c r="AF1041" s="639"/>
      <c r="AG1041" s="640"/>
      <c r="AH1041" s="641"/>
      <c r="AI1041" s="634"/>
      <c r="AJ1041" s="634"/>
      <c r="AK1041" s="634"/>
      <c r="AL1041" s="634"/>
      <c r="AM1041" s="634"/>
      <c r="AN1041" s="634"/>
      <c r="AO1041" s="634"/>
      <c r="AP1041" s="634"/>
      <c r="AQ1041" s="634"/>
      <c r="AR1041" s="634"/>
      <c r="AS1041" s="634"/>
      <c r="AT1041" s="634"/>
      <c r="AU1041" s="634"/>
      <c r="AV1041" s="634"/>
      <c r="AW1041" s="634"/>
      <c r="AX1041" s="634"/>
      <c r="AY1041" s="634"/>
      <c r="AZ1041" s="634"/>
      <c r="BA1041" s="634"/>
      <c r="BB1041" s="634"/>
      <c r="BC1041" s="634"/>
      <c r="BD1041" s="634"/>
      <c r="BE1041" s="634"/>
      <c r="BF1041" s="634"/>
      <c r="BG1041" s="634"/>
      <c r="BH1041" s="634"/>
      <c r="BI1041" s="634"/>
      <c r="BJ1041" s="634"/>
      <c r="BK1041" s="634"/>
      <c r="BL1041" s="634"/>
      <c r="BM1041" s="634"/>
      <c r="BN1041" s="634"/>
      <c r="BO1041" s="634"/>
      <c r="BP1041" s="634"/>
      <c r="BQ1041" s="634"/>
      <c r="BR1041" s="634"/>
      <c r="BS1041" s="634"/>
      <c r="BT1041" s="634"/>
      <c r="BU1041" s="634"/>
      <c r="BV1041" s="635"/>
      <c r="BW1041" s="635"/>
      <c r="BX1041" s="635"/>
      <c r="BY1041" s="635"/>
      <c r="BZ1041" s="635"/>
      <c r="CA1041" s="635"/>
      <c r="CB1041" s="635"/>
      <c r="CC1041" s="635"/>
      <c r="CD1041" s="635"/>
      <c r="CE1041" s="635"/>
      <c r="CF1041" s="1859"/>
    </row>
    <row customHeight="1" ht="15" hidden="1">
      <c r="A1042" s="632"/>
      <c r="B1042" s="633"/>
      <c r="C1042" s="633"/>
      <c r="D1042" s="2588"/>
      <c r="E1042" s="2386" t="s">
        <v>1038</v>
      </c>
      <c r="F1042" s="2387"/>
      <c r="G1042" s="2388"/>
      <c r="H1042" s="2392" t="str">
        <f>IF(A1040="","",INDEX(DIFFERENTIATION_UNMERGE_SYSTEM,MATCH(A1040,DIFFERENTIATION_ID_DIFF,0)))</f>
        <v>с. Черновка, ул. Школьная, 33, котельная № 6-32</v>
      </c>
      <c r="I1042" s="2392"/>
      <c r="J1042" s="2392"/>
      <c r="K1042" s="2392"/>
      <c r="L1042" s="2392"/>
      <c r="M1042" s="2392"/>
      <c r="N1042" s="2392"/>
      <c r="O1042" s="2392"/>
      <c r="P1042" s="2392"/>
      <c r="Q1042" s="2392"/>
      <c r="R1042" s="2392"/>
      <c r="S1042" s="728"/>
      <c r="T1042" s="725"/>
      <c r="U1042" s="634"/>
      <c r="V1042" s="634"/>
      <c r="W1042" s="635"/>
      <c r="X1042" s="635"/>
      <c r="Y1042" s="635"/>
      <c r="Z1042" s="635"/>
      <c r="AA1042" s="636"/>
      <c r="AB1042" s="637"/>
      <c r="AC1042" s="2384"/>
      <c r="AD1042" s="638"/>
      <c r="AE1042" s="639"/>
      <c r="AF1042" s="639"/>
      <c r="AG1042" s="640"/>
      <c r="AH1042" s="641"/>
      <c r="AI1042" s="634"/>
      <c r="AJ1042" s="634"/>
      <c r="AK1042" s="634"/>
      <c r="AL1042" s="634"/>
      <c r="AM1042" s="634"/>
      <c r="AN1042" s="634"/>
      <c r="AO1042" s="634"/>
      <c r="AP1042" s="634"/>
      <c r="AQ1042" s="634"/>
      <c r="AR1042" s="634"/>
      <c r="AS1042" s="634"/>
      <c r="AT1042" s="634"/>
      <c r="AU1042" s="634"/>
      <c r="AV1042" s="634"/>
      <c r="AW1042" s="634"/>
      <c r="AX1042" s="634"/>
      <c r="AY1042" s="634"/>
      <c r="AZ1042" s="634"/>
      <c r="BA1042" s="634"/>
      <c r="BB1042" s="634"/>
      <c r="BC1042" s="634"/>
      <c r="BD1042" s="634"/>
      <c r="BE1042" s="634"/>
      <c r="BF1042" s="634"/>
      <c r="BG1042" s="634"/>
      <c r="BH1042" s="634"/>
      <c r="BI1042" s="634"/>
      <c r="BJ1042" s="634"/>
      <c r="BK1042" s="634"/>
      <c r="BL1042" s="634"/>
      <c r="BM1042" s="634"/>
      <c r="BN1042" s="634"/>
      <c r="BO1042" s="634"/>
      <c r="BP1042" s="634"/>
      <c r="BQ1042" s="634"/>
      <c r="BR1042" s="634"/>
      <c r="BS1042" s="634"/>
      <c r="BT1042" s="634"/>
      <c r="BU1042" s="634"/>
      <c r="BV1042" s="635"/>
      <c r="BW1042" s="635"/>
      <c r="BX1042" s="635"/>
      <c r="BY1042" s="635"/>
      <c r="BZ1042" s="635"/>
      <c r="CA1042" s="635"/>
      <c r="CB1042" s="635"/>
      <c r="CC1042" s="635"/>
      <c r="CD1042" s="635"/>
      <c r="CE1042" s="635"/>
      <c r="CF1042" s="1859"/>
    </row>
    <row customHeight="1" ht="24.75" hidden="1">
      <c r="A1043" s="1815"/>
      <c r="B1043" s="1169"/>
      <c r="C1043" s="421"/>
      <c r="D1043" s="2588"/>
      <c r="E1043" s="2385" t="s">
        <v>1083</v>
      </c>
      <c r="F1043" s="2385"/>
      <c r="G1043" s="2385"/>
      <c r="H1043" s="2385"/>
      <c r="I1043" s="2385"/>
      <c r="J1043" s="2385"/>
      <c r="K1043" s="2385"/>
      <c r="L1043" s="2385"/>
      <c r="M1043" s="2385"/>
      <c r="N1043" s="2385"/>
      <c r="O1043" s="2385"/>
      <c r="P1043" s="2385"/>
      <c r="Q1043" s="567">
        <f>SUMIF(T1044:T1045,"i",Q1044:Q1045)</f>
        <v>0</v>
      </c>
      <c r="R1043" s="1026"/>
      <c r="S1043" s="1807" t="s">
        <v>1084</v>
      </c>
      <c r="T1043" s="726" t="s">
        <v>1085</v>
      </c>
      <c r="U1043" s="2383">
        <v>1</v>
      </c>
      <c r="V1043" s="2383" t="s">
        <v>1048</v>
      </c>
      <c r="W1043" s="1169"/>
      <c r="X1043" s="1169"/>
      <c r="Y1043" s="1169"/>
      <c r="Z1043" s="1169"/>
      <c r="AA1043" s="1645"/>
      <c r="AB1043" s="1169"/>
      <c r="AC1043" s="2384"/>
      <c r="AD1043" s="638"/>
      <c r="AE1043" s="1169"/>
      <c r="AF1043" s="1169"/>
      <c r="AG1043" s="1645"/>
      <c r="AH1043" s="1645"/>
      <c r="AI1043" s="1645"/>
      <c r="AJ1043" s="1645"/>
      <c r="AK1043" s="1645"/>
      <c r="AL1043" s="1645"/>
      <c r="AM1043" s="1645"/>
      <c r="AN1043" s="1645"/>
      <c r="AO1043" s="1645"/>
      <c r="AP1043" s="1645"/>
      <c r="AQ1043" s="1645"/>
      <c r="AR1043" s="1645"/>
      <c r="AS1043" s="1645"/>
      <c r="AT1043" s="1645"/>
      <c r="AU1043" s="1645"/>
      <c r="AV1043" s="1645"/>
      <c r="AW1043" s="1645"/>
      <c r="AX1043" s="1645"/>
      <c r="AY1043" s="1645"/>
      <c r="AZ1043" s="1645"/>
      <c r="BA1043" s="1645"/>
      <c r="BB1043" s="1645"/>
      <c r="BC1043" s="1645"/>
      <c r="BD1043" s="1645"/>
      <c r="BE1043" s="1645"/>
      <c r="BF1043" s="1645"/>
      <c r="BG1043" s="1645"/>
      <c r="BH1043" s="1645"/>
      <c r="BI1043" s="1645"/>
      <c r="BJ1043" s="1645"/>
      <c r="BK1043" s="1645"/>
      <c r="BL1043" s="1645"/>
      <c r="BM1043" s="1645"/>
      <c r="BN1043" s="1645"/>
      <c r="BO1043" s="1645"/>
      <c r="BP1043" s="1645"/>
      <c r="BQ1043" s="1645"/>
      <c r="BR1043" s="1645"/>
      <c r="BS1043" s="1645"/>
      <c r="BT1043" s="1645"/>
      <c r="BU1043" s="1645"/>
      <c r="BV1043" s="1169"/>
      <c r="BW1043" s="1169"/>
      <c r="BX1043" s="1169"/>
      <c r="BY1043" s="1169"/>
      <c r="BZ1043" s="1169"/>
      <c r="CA1043" s="1169"/>
      <c r="CB1043" s="1169"/>
      <c r="CC1043" s="1169"/>
      <c r="CD1043" s="1169"/>
      <c r="CE1043" s="1169"/>
      <c r="CF1043" s="1859"/>
    </row>
    <row customHeight="1" ht="11.25" hidden="1">
      <c r="A1044" s="1802"/>
      <c r="B1044" s="1645"/>
      <c r="C1044" s="1645"/>
      <c r="D1044" s="2588"/>
      <c r="E1044" s="644"/>
      <c r="F1044" s="644">
        <v>0</v>
      </c>
      <c r="G1044" s="644"/>
      <c r="H1044" s="644"/>
      <c r="I1044" s="644"/>
      <c r="J1044" s="644"/>
      <c r="K1044" s="644"/>
      <c r="L1044" s="644"/>
      <c r="M1044" s="644"/>
      <c r="N1044" s="644"/>
      <c r="O1044" s="644"/>
      <c r="P1044" s="644"/>
      <c r="Q1044" s="644"/>
      <c r="R1044" s="644"/>
      <c r="S1044" s="645"/>
      <c r="T1044" s="727"/>
      <c r="U1044" s="2383"/>
      <c r="V1044" s="2383"/>
      <c r="W1044" s="1645"/>
      <c r="X1044" s="1645"/>
      <c r="Y1044" s="1645"/>
      <c r="Z1044" s="1645"/>
      <c r="AA1044" s="1645"/>
      <c r="AB1044" s="1169"/>
      <c r="AC1044" s="2384"/>
      <c r="AD1044" s="638"/>
      <c r="AE1044" s="1169"/>
      <c r="AF1044" s="1169"/>
      <c r="AG1044" s="1645"/>
      <c r="AH1044" s="1645"/>
      <c r="AI1044" s="1645"/>
      <c r="AJ1044" s="1645"/>
      <c r="AK1044" s="1645"/>
      <c r="AL1044" s="1645"/>
      <c r="AM1044" s="1645"/>
      <c r="AN1044" s="1645"/>
      <c r="AO1044" s="1645"/>
      <c r="AP1044" s="1645"/>
      <c r="AQ1044" s="1645"/>
      <c r="AR1044" s="1645"/>
      <c r="AS1044" s="1645"/>
      <c r="AT1044" s="1645"/>
      <c r="AU1044" s="1645"/>
      <c r="AV1044" s="1645"/>
      <c r="AW1044" s="1645"/>
      <c r="AX1044" s="1645"/>
      <c r="AY1044" s="1645"/>
      <c r="AZ1044" s="1645"/>
      <c r="BA1044" s="1645"/>
      <c r="BB1044" s="1645"/>
      <c r="BC1044" s="1645"/>
      <c r="BD1044" s="1645"/>
      <c r="BE1044" s="1645"/>
      <c r="BF1044" s="1645"/>
      <c r="BG1044" s="1645"/>
      <c r="BH1044" s="1645"/>
      <c r="BI1044" s="1645"/>
      <c r="BJ1044" s="1645"/>
      <c r="BK1044" s="1645"/>
      <c r="BL1044" s="1645"/>
      <c r="BM1044" s="1645"/>
      <c r="BN1044" s="1645"/>
      <c r="BO1044" s="1645"/>
      <c r="BP1044" s="1645"/>
      <c r="BQ1044" s="1645"/>
      <c r="BR1044" s="1645"/>
      <c r="BS1044" s="1645"/>
      <c r="BT1044" s="1645"/>
      <c r="BU1044" s="1645"/>
      <c r="BV1044" s="1645"/>
      <c r="BW1044" s="1645"/>
      <c r="BX1044" s="1645"/>
      <c r="BY1044" s="1645"/>
      <c r="BZ1044" s="1645"/>
      <c r="CA1044" s="1645"/>
      <c r="CB1044" s="1645"/>
      <c r="CC1044" s="1645"/>
      <c r="CD1044" s="1645"/>
      <c r="CE1044" s="1645"/>
      <c r="CF1044" s="1859"/>
    </row>
    <row customHeight="1" ht="11.25" hidden="1">
      <c r="A1045" s="1815"/>
      <c r="B1045" s="1169"/>
      <c r="C1045" s="421"/>
      <c r="D1045" s="2588"/>
      <c r="E1045" s="658" t="s">
        <v>22</v>
      </c>
      <c r="F1045" s="1177" t="s">
        <v>22</v>
      </c>
      <c r="G1045" s="1177" t="s">
        <v>1088</v>
      </c>
      <c r="H1045" s="660" t="s">
        <v>22</v>
      </c>
      <c r="I1045" s="660"/>
      <c r="J1045" s="660"/>
      <c r="K1045" s="660"/>
      <c r="L1045" s="660"/>
      <c r="M1045" s="660"/>
      <c r="N1045" s="660"/>
      <c r="O1045" s="660"/>
      <c r="P1045" s="660"/>
      <c r="Q1045" s="660"/>
      <c r="R1045" s="661"/>
      <c r="S1045" s="662"/>
      <c r="T1045" s="727"/>
      <c r="U1045" s="2383"/>
      <c r="V1045" s="2383"/>
      <c r="W1045" s="1169"/>
      <c r="X1045" s="1169"/>
      <c r="Y1045" s="1169"/>
      <c r="Z1045" s="1169"/>
      <c r="AA1045" s="1645"/>
      <c r="AB1045" s="1169"/>
      <c r="AC1045" s="2384"/>
      <c r="AD1045" s="638"/>
      <c r="AE1045" s="1169"/>
      <c r="AF1045" s="1169"/>
      <c r="AG1045" s="1645"/>
      <c r="AH1045" s="1645"/>
      <c r="AI1045" s="1645"/>
      <c r="AJ1045" s="1645"/>
      <c r="AK1045" s="1645"/>
      <c r="AL1045" s="1645"/>
      <c r="AM1045" s="1645"/>
      <c r="AN1045" s="1645"/>
      <c r="AO1045" s="1645"/>
      <c r="AP1045" s="1645"/>
      <c r="AQ1045" s="1645"/>
      <c r="AR1045" s="1645"/>
      <c r="AS1045" s="1645"/>
      <c r="AT1045" s="1645"/>
      <c r="AU1045" s="1645"/>
      <c r="AV1045" s="1645"/>
      <c r="AW1045" s="1645"/>
      <c r="AX1045" s="1645"/>
      <c r="AY1045" s="1645"/>
      <c r="AZ1045" s="1645"/>
      <c r="BA1045" s="1645"/>
      <c r="BB1045" s="1645"/>
      <c r="BC1045" s="1645"/>
      <c r="BD1045" s="1645"/>
      <c r="BE1045" s="1645"/>
      <c r="BF1045" s="1645"/>
      <c r="BG1045" s="1645"/>
      <c r="BH1045" s="1645"/>
      <c r="BI1045" s="1645"/>
      <c r="BJ1045" s="1645"/>
      <c r="BK1045" s="1645"/>
      <c r="BL1045" s="1645"/>
      <c r="BM1045" s="1645"/>
      <c r="BN1045" s="1645"/>
      <c r="BO1045" s="1645"/>
      <c r="BP1045" s="1645"/>
      <c r="BQ1045" s="1645"/>
      <c r="BR1045" s="1645"/>
      <c r="BS1045" s="1645"/>
      <c r="BT1045" s="1645"/>
      <c r="BU1045" s="1645"/>
      <c r="BV1045" s="1169"/>
      <c r="BW1045" s="1169"/>
      <c r="BX1045" s="1169"/>
      <c r="BY1045" s="1169"/>
      <c r="BZ1045" s="1169"/>
      <c r="CA1045" s="1169"/>
      <c r="CB1045" s="1169"/>
      <c r="CC1045" s="1169"/>
      <c r="CD1045" s="1169"/>
      <c r="CE1045" s="1169"/>
      <c r="CF1045" s="1859"/>
    </row>
    <row customHeight="1" ht="5.25" hidden="1">
      <c r="A1046" s="1802"/>
      <c r="B1046" s="1645"/>
      <c r="C1046" s="1645"/>
      <c r="D1046" s="2588"/>
      <c r="E1046" s="1048"/>
      <c r="F1046" s="1048"/>
      <c r="G1046" s="1048"/>
      <c r="H1046" s="1048"/>
      <c r="I1046" s="1048"/>
      <c r="J1046" s="1048"/>
      <c r="K1046" s="1048"/>
      <c r="L1046" s="1048"/>
      <c r="M1046" s="1048"/>
      <c r="N1046" s="1048"/>
      <c r="O1046" s="1048"/>
      <c r="P1046" s="1048"/>
      <c r="Q1046" s="1049"/>
      <c r="R1046" s="1050"/>
      <c r="S1046" s="1051"/>
      <c r="T1046" s="726" t="s">
        <v>1085</v>
      </c>
      <c r="U1046" s="2383">
        <v>1</v>
      </c>
      <c r="V1046" s="2383" t="s">
        <v>1048</v>
      </c>
      <c r="W1046" s="1645"/>
      <c r="X1046" s="1645"/>
      <c r="Y1046" s="1645"/>
      <c r="Z1046" s="1645"/>
      <c r="AA1046" s="1645"/>
      <c r="AB1046" s="1645"/>
      <c r="AC1046" s="1046"/>
      <c r="AD1046" s="1047"/>
      <c r="AE1046" s="1645"/>
      <c r="AF1046" s="1645"/>
      <c r="AG1046" s="1645"/>
      <c r="AH1046" s="1645"/>
      <c r="AI1046" s="1645"/>
      <c r="AJ1046" s="1645"/>
      <c r="AK1046" s="1645"/>
      <c r="AL1046" s="1645"/>
      <c r="AM1046" s="1645"/>
      <c r="AN1046" s="1645"/>
      <c r="AO1046" s="1645"/>
      <c r="AP1046" s="1645"/>
      <c r="AQ1046" s="1645"/>
      <c r="AR1046" s="1645"/>
      <c r="AS1046" s="1645"/>
      <c r="AT1046" s="1645"/>
      <c r="AU1046" s="1645"/>
      <c r="AV1046" s="1645"/>
      <c r="AW1046" s="1645"/>
      <c r="AX1046" s="1645"/>
      <c r="AY1046" s="1645"/>
      <c r="AZ1046" s="1645"/>
      <c r="BA1046" s="1645"/>
      <c r="BB1046" s="1645"/>
      <c r="BC1046" s="1645"/>
      <c r="BD1046" s="1645"/>
      <c r="BE1046" s="1645"/>
      <c r="BF1046" s="1645"/>
      <c r="BG1046" s="1645"/>
      <c r="BH1046" s="1645"/>
      <c r="BI1046" s="1645"/>
      <c r="BJ1046" s="1645"/>
      <c r="BK1046" s="1645"/>
      <c r="BL1046" s="1645"/>
      <c r="BM1046" s="1645"/>
      <c r="BN1046" s="1645"/>
      <c r="BO1046" s="1645"/>
      <c r="BP1046" s="1645"/>
      <c r="BQ1046" s="1645"/>
      <c r="BR1046" s="1645"/>
      <c r="BS1046" s="1645"/>
      <c r="BT1046" s="1645"/>
      <c r="BU1046" s="1645"/>
      <c r="BV1046" s="1645"/>
      <c r="BW1046" s="1645"/>
      <c r="BX1046" s="1645"/>
      <c r="BY1046" s="1645"/>
      <c r="BZ1046" s="1645"/>
      <c r="CA1046" s="1645"/>
      <c r="CB1046" s="1645"/>
      <c r="CC1046" s="1645"/>
      <c r="CD1046" s="1645"/>
      <c r="CE1046" s="1645"/>
      <c r="CF1046" s="1325"/>
    </row>
    <row customHeight="1" ht="5.25" hidden="1">
      <c r="A1047" s="1802"/>
      <c r="B1047" s="1645"/>
      <c r="C1047" s="1645"/>
      <c r="D1047" s="2588"/>
      <c r="E1047" s="644"/>
      <c r="F1047" s="644"/>
      <c r="G1047" s="644"/>
      <c r="H1047" s="644"/>
      <c r="I1047" s="644"/>
      <c r="J1047" s="644"/>
      <c r="K1047" s="644"/>
      <c r="L1047" s="644"/>
      <c r="M1047" s="644"/>
      <c r="N1047" s="644"/>
      <c r="O1047" s="644"/>
      <c r="P1047" s="644"/>
      <c r="Q1047" s="644"/>
      <c r="R1047" s="644"/>
      <c r="S1047" s="645"/>
      <c r="T1047" s="727"/>
      <c r="U1047" s="2383"/>
      <c r="V1047" s="2383"/>
      <c r="W1047" s="1645"/>
      <c r="X1047" s="1645"/>
      <c r="Y1047" s="1645"/>
      <c r="Z1047" s="1645"/>
      <c r="AA1047" s="1645"/>
      <c r="AB1047" s="1645"/>
      <c r="AC1047" s="1046"/>
      <c r="AD1047" s="1047"/>
      <c r="AE1047" s="1645"/>
      <c r="AF1047" s="1645"/>
      <c r="AG1047" s="1645"/>
      <c r="AH1047" s="1645"/>
      <c r="AI1047" s="1645"/>
      <c r="AJ1047" s="1645"/>
      <c r="AK1047" s="1645"/>
      <c r="AL1047" s="1645"/>
      <c r="AM1047" s="1645"/>
      <c r="AN1047" s="1645"/>
      <c r="AO1047" s="1645"/>
      <c r="AP1047" s="1645"/>
      <c r="AQ1047" s="1645"/>
      <c r="AR1047" s="1645"/>
      <c r="AS1047" s="1645"/>
      <c r="AT1047" s="1645"/>
      <c r="AU1047" s="1645"/>
      <c r="AV1047" s="1645"/>
      <c r="AW1047" s="1645"/>
      <c r="AX1047" s="1645"/>
      <c r="AY1047" s="1645"/>
      <c r="AZ1047" s="1645"/>
      <c r="BA1047" s="1645"/>
      <c r="BB1047" s="1645"/>
      <c r="BC1047" s="1645"/>
      <c r="BD1047" s="1645"/>
      <c r="BE1047" s="1645"/>
      <c r="BF1047" s="1645"/>
      <c r="BG1047" s="1645"/>
      <c r="BH1047" s="1645"/>
      <c r="BI1047" s="1645"/>
      <c r="BJ1047" s="1645"/>
      <c r="BK1047" s="1645"/>
      <c r="BL1047" s="1645"/>
      <c r="BM1047" s="1645"/>
      <c r="BN1047" s="1645"/>
      <c r="BO1047" s="1645"/>
      <c r="BP1047" s="1645"/>
      <c r="BQ1047" s="1645"/>
      <c r="BR1047" s="1645"/>
      <c r="BS1047" s="1645"/>
      <c r="BT1047" s="1645"/>
      <c r="BU1047" s="1645"/>
      <c r="BV1047" s="1645"/>
      <c r="BW1047" s="1645"/>
      <c r="BX1047" s="1645"/>
      <c r="BY1047" s="1645"/>
      <c r="BZ1047" s="1645"/>
      <c r="CA1047" s="1645"/>
      <c r="CB1047" s="1645"/>
      <c r="CC1047" s="1645"/>
      <c r="CD1047" s="1645"/>
      <c r="CE1047" s="1645"/>
      <c r="CF1047" s="1325"/>
    </row>
    <row customHeight="1" ht="5.25" hidden="1">
      <c r="A1048" s="1802"/>
      <c r="B1048" s="1645"/>
      <c r="C1048" s="1645"/>
      <c r="D1048" s="2589"/>
      <c r="E1048" s="1052"/>
      <c r="F1048" s="1053"/>
      <c r="G1048" s="1053"/>
      <c r="H1048" s="1054"/>
      <c r="I1048" s="1054"/>
      <c r="J1048" s="1054"/>
      <c r="K1048" s="1054"/>
      <c r="L1048" s="1054"/>
      <c r="M1048" s="1054"/>
      <c r="N1048" s="1054"/>
      <c r="O1048" s="1054"/>
      <c r="P1048" s="1054"/>
      <c r="Q1048" s="1054"/>
      <c r="R1048" s="955"/>
      <c r="S1048" s="1055"/>
      <c r="T1048" s="727"/>
      <c r="U1048" s="2383"/>
      <c r="V1048" s="2383"/>
      <c r="W1048" s="1645"/>
      <c r="X1048" s="1645"/>
      <c r="Y1048" s="1645"/>
      <c r="Z1048" s="1645"/>
      <c r="AA1048" s="1645"/>
      <c r="AB1048" s="1645"/>
      <c r="AC1048" s="1046"/>
      <c r="AD1048" s="1047"/>
      <c r="AE1048" s="1645"/>
      <c r="AF1048" s="1645"/>
      <c r="AG1048" s="1645"/>
      <c r="AH1048" s="1645"/>
      <c r="AI1048" s="1645"/>
      <c r="AJ1048" s="1645"/>
      <c r="AK1048" s="1645"/>
      <c r="AL1048" s="1645"/>
      <c r="AM1048" s="1645"/>
      <c r="AN1048" s="1645"/>
      <c r="AO1048" s="1645"/>
      <c r="AP1048" s="1645"/>
      <c r="AQ1048" s="1645"/>
      <c r="AR1048" s="1645"/>
      <c r="AS1048" s="1645"/>
      <c r="AT1048" s="1645"/>
      <c r="AU1048" s="1645"/>
      <c r="AV1048" s="1645"/>
      <c r="AW1048" s="1645"/>
      <c r="AX1048" s="1645"/>
      <c r="AY1048" s="1645"/>
      <c r="AZ1048" s="1645"/>
      <c r="BA1048" s="1645"/>
      <c r="BB1048" s="1645"/>
      <c r="BC1048" s="1645"/>
      <c r="BD1048" s="1645"/>
      <c r="BE1048" s="1645"/>
      <c r="BF1048" s="1645"/>
      <c r="BG1048" s="1645"/>
      <c r="BH1048" s="1645"/>
      <c r="BI1048" s="1645"/>
      <c r="BJ1048" s="1645"/>
      <c r="BK1048" s="1645"/>
      <c r="BL1048" s="1645"/>
      <c r="BM1048" s="1645"/>
      <c r="BN1048" s="1645"/>
      <c r="BO1048" s="1645"/>
      <c r="BP1048" s="1645"/>
      <c r="BQ1048" s="1645"/>
      <c r="BR1048" s="1645"/>
      <c r="BS1048" s="1645"/>
      <c r="BT1048" s="1645"/>
      <c r="BU1048" s="1645"/>
      <c r="BV1048" s="1645"/>
      <c r="BW1048" s="1645"/>
      <c r="BX1048" s="1645"/>
      <c r="BY1048" s="1645"/>
      <c r="BZ1048" s="1645"/>
      <c r="CA1048" s="1645"/>
      <c r="CB1048" s="1645"/>
      <c r="CC1048" s="1645"/>
      <c r="CD1048" s="1645"/>
      <c r="CE1048" s="1645"/>
      <c r="CF1048" s="1325"/>
    </row>
    <row customHeight="1" ht="15" hidden="1">
      <c r="A1049" s="632" t="s">
        <v>458</v>
      </c>
      <c r="B1049" s="633"/>
      <c r="C1049" s="633" t="s">
        <v>22</v>
      </c>
      <c r="D1049" s="2587" t="s">
        <v>1202</v>
      </c>
      <c r="E1049" s="2386" t="s">
        <v>196</v>
      </c>
      <c r="F1049" s="2387"/>
      <c r="G1049" s="2388"/>
      <c r="H1049" s="2392" t="str">
        <f>IF(A1049="","",INDEX(DIFFERENTIATION_UNMERGE_VD,MATCH(A1049,DIFFERENTIATION_ID_DIFF,0)))</f>
        <v>Производство тепловой энергии. Некомбинированная выработка</v>
      </c>
      <c r="I1049" s="2392"/>
      <c r="J1049" s="2392"/>
      <c r="K1049" s="2392"/>
      <c r="L1049" s="2392"/>
      <c r="M1049" s="2392"/>
      <c r="N1049" s="2392"/>
      <c r="O1049" s="2392"/>
      <c r="P1049" s="2392"/>
      <c r="Q1049" s="2392"/>
      <c r="R1049" s="2392"/>
      <c r="S1049" s="728"/>
      <c r="T1049" s="725"/>
      <c r="U1049" s="634"/>
      <c r="V1049" s="634"/>
      <c r="W1049" s="635"/>
      <c r="X1049" s="635"/>
      <c r="Y1049" s="635"/>
      <c r="Z1049" s="635"/>
      <c r="AA1049" s="636"/>
      <c r="AB1049" s="637"/>
      <c r="AC1049" s="2384"/>
      <c r="AD1049" s="638"/>
      <c r="AE1049" s="639" t="s">
        <v>22</v>
      </c>
      <c r="AF1049" s="639"/>
      <c r="AG1049" s="640" t="s">
        <v>1082</v>
      </c>
      <c r="AH1049" s="641">
        <v>3</v>
      </c>
      <c r="AI1049" s="634"/>
      <c r="AJ1049" s="634"/>
      <c r="AK1049" s="634"/>
      <c r="AL1049" s="634"/>
      <c r="AM1049" s="634"/>
      <c r="AN1049" s="634"/>
      <c r="AO1049" s="634"/>
      <c r="AP1049" s="634"/>
      <c r="AQ1049" s="634"/>
      <c r="AR1049" s="634"/>
      <c r="AS1049" s="634"/>
      <c r="AT1049" s="634"/>
      <c r="AU1049" s="634"/>
      <c r="AV1049" s="634"/>
      <c r="AW1049" s="634"/>
      <c r="AX1049" s="634"/>
      <c r="AY1049" s="634"/>
      <c r="AZ1049" s="634"/>
      <c r="BA1049" s="634"/>
      <c r="BB1049" s="634"/>
      <c r="BC1049" s="634"/>
      <c r="BD1049" s="634"/>
      <c r="BE1049" s="634"/>
      <c r="BF1049" s="634"/>
      <c r="BG1049" s="634"/>
      <c r="BH1049" s="634"/>
      <c r="BI1049" s="634"/>
      <c r="BJ1049" s="634"/>
      <c r="BK1049" s="634"/>
      <c r="BL1049" s="634"/>
      <c r="BM1049" s="634"/>
      <c r="BN1049" s="634"/>
      <c r="BO1049" s="634"/>
      <c r="BP1049" s="634"/>
      <c r="BQ1049" s="634"/>
      <c r="BR1049" s="634"/>
      <c r="BS1049" s="634"/>
      <c r="BT1049" s="634"/>
      <c r="BU1049" s="634"/>
      <c r="BV1049" s="635"/>
      <c r="BW1049" s="635"/>
      <c r="BX1049" s="635"/>
      <c r="BY1049" s="635"/>
      <c r="BZ1049" s="635"/>
      <c r="CA1049" s="635"/>
      <c r="CB1049" s="635"/>
      <c r="CC1049" s="635"/>
      <c r="CD1049" s="635"/>
      <c r="CE1049" s="635"/>
      <c r="CF1049" s="1859"/>
    </row>
    <row customHeight="1" ht="15" hidden="1">
      <c r="A1050" s="632"/>
      <c r="B1050" s="633"/>
      <c r="C1050" s="633"/>
      <c r="D1050" s="2588"/>
      <c r="E1050" s="2386" t="s">
        <v>1037</v>
      </c>
      <c r="F1050" s="2387"/>
      <c r="G1050" s="2388"/>
      <c r="H1050" s="2392" t="str">
        <f>IF(A1049="","",INDEX(DIFFERENTIATION_UNMERGE_AREA,MATCH(A1049,DIFFERENTIATION_ID_DIFF,0)))</f>
        <v>Территория 9</v>
      </c>
      <c r="I1050" s="2392"/>
      <c r="J1050" s="2392"/>
      <c r="K1050" s="2392"/>
      <c r="L1050" s="2392"/>
      <c r="M1050" s="2392"/>
      <c r="N1050" s="2392"/>
      <c r="O1050" s="2392"/>
      <c r="P1050" s="2392"/>
      <c r="Q1050" s="2392"/>
      <c r="R1050" s="2392"/>
      <c r="S1050" s="728"/>
      <c r="T1050" s="725"/>
      <c r="U1050" s="634"/>
      <c r="V1050" s="634"/>
      <c r="W1050" s="635"/>
      <c r="X1050" s="635"/>
      <c r="Y1050" s="635"/>
      <c r="Z1050" s="635"/>
      <c r="AA1050" s="636"/>
      <c r="AB1050" s="637"/>
      <c r="AC1050" s="2384"/>
      <c r="AD1050" s="638"/>
      <c r="AE1050" s="639"/>
      <c r="AF1050" s="639"/>
      <c r="AG1050" s="640"/>
      <c r="AH1050" s="641"/>
      <c r="AI1050" s="634"/>
      <c r="AJ1050" s="634"/>
      <c r="AK1050" s="634"/>
      <c r="AL1050" s="634"/>
      <c r="AM1050" s="634"/>
      <c r="AN1050" s="634"/>
      <c r="AO1050" s="634"/>
      <c r="AP1050" s="634"/>
      <c r="AQ1050" s="634"/>
      <c r="AR1050" s="634"/>
      <c r="AS1050" s="634"/>
      <c r="AT1050" s="634"/>
      <c r="AU1050" s="634"/>
      <c r="AV1050" s="634"/>
      <c r="AW1050" s="634"/>
      <c r="AX1050" s="634"/>
      <c r="AY1050" s="634"/>
      <c r="AZ1050" s="634"/>
      <c r="BA1050" s="634"/>
      <c r="BB1050" s="634"/>
      <c r="BC1050" s="634"/>
      <c r="BD1050" s="634"/>
      <c r="BE1050" s="634"/>
      <c r="BF1050" s="634"/>
      <c r="BG1050" s="634"/>
      <c r="BH1050" s="634"/>
      <c r="BI1050" s="634"/>
      <c r="BJ1050" s="634"/>
      <c r="BK1050" s="634"/>
      <c r="BL1050" s="634"/>
      <c r="BM1050" s="634"/>
      <c r="BN1050" s="634"/>
      <c r="BO1050" s="634"/>
      <c r="BP1050" s="634"/>
      <c r="BQ1050" s="634"/>
      <c r="BR1050" s="634"/>
      <c r="BS1050" s="634"/>
      <c r="BT1050" s="634"/>
      <c r="BU1050" s="634"/>
      <c r="BV1050" s="635"/>
      <c r="BW1050" s="635"/>
      <c r="BX1050" s="635"/>
      <c r="BY1050" s="635"/>
      <c r="BZ1050" s="635"/>
      <c r="CA1050" s="635"/>
      <c r="CB1050" s="635"/>
      <c r="CC1050" s="635"/>
      <c r="CD1050" s="635"/>
      <c r="CE1050" s="635"/>
      <c r="CF1050" s="1859"/>
    </row>
    <row customHeight="1" ht="15" hidden="1">
      <c r="A1051" s="632"/>
      <c r="B1051" s="633"/>
      <c r="C1051" s="633"/>
      <c r="D1051" s="2588"/>
      <c r="E1051" s="2386" t="s">
        <v>1038</v>
      </c>
      <c r="F1051" s="2387"/>
      <c r="G1051" s="2388"/>
      <c r="H1051" s="2392" t="str">
        <f>IF(A1049="","",INDEX(DIFFERENTIATION_UNMERGE_SYSTEM,MATCH(A1049,DIFFERENTIATION_ID_DIFF,0)))</f>
        <v>с. Кинель-Черкассы, ул. Механизаторов, 16А, котельная № 6-33</v>
      </c>
      <c r="I1051" s="2392"/>
      <c r="J1051" s="2392"/>
      <c r="K1051" s="2392"/>
      <c r="L1051" s="2392"/>
      <c r="M1051" s="2392"/>
      <c r="N1051" s="2392"/>
      <c r="O1051" s="2392"/>
      <c r="P1051" s="2392"/>
      <c r="Q1051" s="2392"/>
      <c r="R1051" s="2392"/>
      <c r="S1051" s="728"/>
      <c r="T1051" s="725"/>
      <c r="U1051" s="634"/>
      <c r="V1051" s="634"/>
      <c r="W1051" s="635"/>
      <c r="X1051" s="635"/>
      <c r="Y1051" s="635"/>
      <c r="Z1051" s="635"/>
      <c r="AA1051" s="636"/>
      <c r="AB1051" s="637"/>
      <c r="AC1051" s="2384"/>
      <c r="AD1051" s="638"/>
      <c r="AE1051" s="639"/>
      <c r="AF1051" s="639"/>
      <c r="AG1051" s="640"/>
      <c r="AH1051" s="641"/>
      <c r="AI1051" s="634"/>
      <c r="AJ1051" s="634"/>
      <c r="AK1051" s="634"/>
      <c r="AL1051" s="634"/>
      <c r="AM1051" s="634"/>
      <c r="AN1051" s="634"/>
      <c r="AO1051" s="634"/>
      <c r="AP1051" s="634"/>
      <c r="AQ1051" s="634"/>
      <c r="AR1051" s="634"/>
      <c r="AS1051" s="634"/>
      <c r="AT1051" s="634"/>
      <c r="AU1051" s="634"/>
      <c r="AV1051" s="634"/>
      <c r="AW1051" s="634"/>
      <c r="AX1051" s="634"/>
      <c r="AY1051" s="634"/>
      <c r="AZ1051" s="634"/>
      <c r="BA1051" s="634"/>
      <c r="BB1051" s="634"/>
      <c r="BC1051" s="634"/>
      <c r="BD1051" s="634"/>
      <c r="BE1051" s="634"/>
      <c r="BF1051" s="634"/>
      <c r="BG1051" s="634"/>
      <c r="BH1051" s="634"/>
      <c r="BI1051" s="634"/>
      <c r="BJ1051" s="634"/>
      <c r="BK1051" s="634"/>
      <c r="BL1051" s="634"/>
      <c r="BM1051" s="634"/>
      <c r="BN1051" s="634"/>
      <c r="BO1051" s="634"/>
      <c r="BP1051" s="634"/>
      <c r="BQ1051" s="634"/>
      <c r="BR1051" s="634"/>
      <c r="BS1051" s="634"/>
      <c r="BT1051" s="634"/>
      <c r="BU1051" s="634"/>
      <c r="BV1051" s="635"/>
      <c r="BW1051" s="635"/>
      <c r="BX1051" s="635"/>
      <c r="BY1051" s="635"/>
      <c r="BZ1051" s="635"/>
      <c r="CA1051" s="635"/>
      <c r="CB1051" s="635"/>
      <c r="CC1051" s="635"/>
      <c r="CD1051" s="635"/>
      <c r="CE1051" s="635"/>
      <c r="CF1051" s="1859"/>
    </row>
    <row customHeight="1" ht="24.75" hidden="1">
      <c r="A1052" s="1815"/>
      <c r="B1052" s="1169"/>
      <c r="C1052" s="421"/>
      <c r="D1052" s="2588"/>
      <c r="E1052" s="2385" t="s">
        <v>1083</v>
      </c>
      <c r="F1052" s="2385"/>
      <c r="G1052" s="2385"/>
      <c r="H1052" s="2385"/>
      <c r="I1052" s="2385"/>
      <c r="J1052" s="2385"/>
      <c r="K1052" s="2385"/>
      <c r="L1052" s="2385"/>
      <c r="M1052" s="2385"/>
      <c r="N1052" s="2385"/>
      <c r="O1052" s="2385"/>
      <c r="P1052" s="2385"/>
      <c r="Q1052" s="567">
        <f>SUMIF(T1053:T1054,"i",Q1053:Q1054)</f>
        <v>0</v>
      </c>
      <c r="R1052" s="1026"/>
      <c r="S1052" s="1807" t="s">
        <v>1084</v>
      </c>
      <c r="T1052" s="726" t="s">
        <v>1085</v>
      </c>
      <c r="U1052" s="2383">
        <v>1</v>
      </c>
      <c r="V1052" s="2383" t="s">
        <v>1048</v>
      </c>
      <c r="W1052" s="1169"/>
      <c r="X1052" s="1169"/>
      <c r="Y1052" s="1169"/>
      <c r="Z1052" s="1169"/>
      <c r="AA1052" s="1645"/>
      <c r="AB1052" s="1169"/>
      <c r="AC1052" s="2384"/>
      <c r="AD1052" s="638"/>
      <c r="AE1052" s="1169"/>
      <c r="AF1052" s="1169"/>
      <c r="AG1052" s="1645"/>
      <c r="AH1052" s="1645"/>
      <c r="AI1052" s="1645"/>
      <c r="AJ1052" s="1645"/>
      <c r="AK1052" s="1645"/>
      <c r="AL1052" s="1645"/>
      <c r="AM1052" s="1645"/>
      <c r="AN1052" s="1645"/>
      <c r="AO1052" s="1645"/>
      <c r="AP1052" s="1645"/>
      <c r="AQ1052" s="1645"/>
      <c r="AR1052" s="1645"/>
      <c r="AS1052" s="1645"/>
      <c r="AT1052" s="1645"/>
      <c r="AU1052" s="1645"/>
      <c r="AV1052" s="1645"/>
      <c r="AW1052" s="1645"/>
      <c r="AX1052" s="1645"/>
      <c r="AY1052" s="1645"/>
      <c r="AZ1052" s="1645"/>
      <c r="BA1052" s="1645"/>
      <c r="BB1052" s="1645"/>
      <c r="BC1052" s="1645"/>
      <c r="BD1052" s="1645"/>
      <c r="BE1052" s="1645"/>
      <c r="BF1052" s="1645"/>
      <c r="BG1052" s="1645"/>
      <c r="BH1052" s="1645"/>
      <c r="BI1052" s="1645"/>
      <c r="BJ1052" s="1645"/>
      <c r="BK1052" s="1645"/>
      <c r="BL1052" s="1645"/>
      <c r="BM1052" s="1645"/>
      <c r="BN1052" s="1645"/>
      <c r="BO1052" s="1645"/>
      <c r="BP1052" s="1645"/>
      <c r="BQ1052" s="1645"/>
      <c r="BR1052" s="1645"/>
      <c r="BS1052" s="1645"/>
      <c r="BT1052" s="1645"/>
      <c r="BU1052" s="1645"/>
      <c r="BV1052" s="1169"/>
      <c r="BW1052" s="1169"/>
      <c r="BX1052" s="1169"/>
      <c r="BY1052" s="1169"/>
      <c r="BZ1052" s="1169"/>
      <c r="CA1052" s="1169"/>
      <c r="CB1052" s="1169"/>
      <c r="CC1052" s="1169"/>
      <c r="CD1052" s="1169"/>
      <c r="CE1052" s="1169"/>
      <c r="CF1052" s="1859"/>
    </row>
    <row customHeight="1" ht="11.25" hidden="1">
      <c r="A1053" s="1802"/>
      <c r="B1053" s="1645"/>
      <c r="C1053" s="1645"/>
      <c r="D1053" s="2588"/>
      <c r="E1053" s="644"/>
      <c r="F1053" s="644">
        <v>0</v>
      </c>
      <c r="G1053" s="644"/>
      <c r="H1053" s="644"/>
      <c r="I1053" s="644"/>
      <c r="J1053" s="644"/>
      <c r="K1053" s="644"/>
      <c r="L1053" s="644"/>
      <c r="M1053" s="644"/>
      <c r="N1053" s="644"/>
      <c r="O1053" s="644"/>
      <c r="P1053" s="644"/>
      <c r="Q1053" s="644"/>
      <c r="R1053" s="644"/>
      <c r="S1053" s="645"/>
      <c r="T1053" s="727"/>
      <c r="U1053" s="2383"/>
      <c r="V1053" s="2383"/>
      <c r="W1053" s="1645"/>
      <c r="X1053" s="1645"/>
      <c r="Y1053" s="1645"/>
      <c r="Z1053" s="1645"/>
      <c r="AA1053" s="1645"/>
      <c r="AB1053" s="1169"/>
      <c r="AC1053" s="2384"/>
      <c r="AD1053" s="638"/>
      <c r="AE1053" s="1169"/>
      <c r="AF1053" s="1169"/>
      <c r="AG1053" s="1645"/>
      <c r="AH1053" s="1645"/>
      <c r="AI1053" s="1645"/>
      <c r="AJ1053" s="1645"/>
      <c r="AK1053" s="1645"/>
      <c r="AL1053" s="1645"/>
      <c r="AM1053" s="1645"/>
      <c r="AN1053" s="1645"/>
      <c r="AO1053" s="1645"/>
      <c r="AP1053" s="1645"/>
      <c r="AQ1053" s="1645"/>
      <c r="AR1053" s="1645"/>
      <c r="AS1053" s="1645"/>
      <c r="AT1053" s="1645"/>
      <c r="AU1053" s="1645"/>
      <c r="AV1053" s="1645"/>
      <c r="AW1053" s="1645"/>
      <c r="AX1053" s="1645"/>
      <c r="AY1053" s="1645"/>
      <c r="AZ1053" s="1645"/>
      <c r="BA1053" s="1645"/>
      <c r="BB1053" s="1645"/>
      <c r="BC1053" s="1645"/>
      <c r="BD1053" s="1645"/>
      <c r="BE1053" s="1645"/>
      <c r="BF1053" s="1645"/>
      <c r="BG1053" s="1645"/>
      <c r="BH1053" s="1645"/>
      <c r="BI1053" s="1645"/>
      <c r="BJ1053" s="1645"/>
      <c r="BK1053" s="1645"/>
      <c r="BL1053" s="1645"/>
      <c r="BM1053" s="1645"/>
      <c r="BN1053" s="1645"/>
      <c r="BO1053" s="1645"/>
      <c r="BP1053" s="1645"/>
      <c r="BQ1053" s="1645"/>
      <c r="BR1053" s="1645"/>
      <c r="BS1053" s="1645"/>
      <c r="BT1053" s="1645"/>
      <c r="BU1053" s="1645"/>
      <c r="BV1053" s="1645"/>
      <c r="BW1053" s="1645"/>
      <c r="BX1053" s="1645"/>
      <c r="BY1053" s="1645"/>
      <c r="BZ1053" s="1645"/>
      <c r="CA1053" s="1645"/>
      <c r="CB1053" s="1645"/>
      <c r="CC1053" s="1645"/>
      <c r="CD1053" s="1645"/>
      <c r="CE1053" s="1645"/>
      <c r="CF1053" s="1859"/>
    </row>
    <row customHeight="1" ht="11.25" hidden="1">
      <c r="A1054" s="1815"/>
      <c r="B1054" s="1169"/>
      <c r="C1054" s="421"/>
      <c r="D1054" s="2588"/>
      <c r="E1054" s="658" t="s">
        <v>22</v>
      </c>
      <c r="F1054" s="1177" t="s">
        <v>22</v>
      </c>
      <c r="G1054" s="1177" t="s">
        <v>1088</v>
      </c>
      <c r="H1054" s="660" t="s">
        <v>22</v>
      </c>
      <c r="I1054" s="660"/>
      <c r="J1054" s="660"/>
      <c r="K1054" s="660"/>
      <c r="L1054" s="660"/>
      <c r="M1054" s="660"/>
      <c r="N1054" s="660"/>
      <c r="O1054" s="660"/>
      <c r="P1054" s="660"/>
      <c r="Q1054" s="660"/>
      <c r="R1054" s="661"/>
      <c r="S1054" s="662"/>
      <c r="T1054" s="727"/>
      <c r="U1054" s="2383"/>
      <c r="V1054" s="2383"/>
      <c r="W1054" s="1169"/>
      <c r="X1054" s="1169"/>
      <c r="Y1054" s="1169"/>
      <c r="Z1054" s="1169"/>
      <c r="AA1054" s="1645"/>
      <c r="AB1054" s="1169"/>
      <c r="AC1054" s="2384"/>
      <c r="AD1054" s="638"/>
      <c r="AE1054" s="1169"/>
      <c r="AF1054" s="1169"/>
      <c r="AG1054" s="1645"/>
      <c r="AH1054" s="1645"/>
      <c r="AI1054" s="1645"/>
      <c r="AJ1054" s="1645"/>
      <c r="AK1054" s="1645"/>
      <c r="AL1054" s="1645"/>
      <c r="AM1054" s="1645"/>
      <c r="AN1054" s="1645"/>
      <c r="AO1054" s="1645"/>
      <c r="AP1054" s="1645"/>
      <c r="AQ1054" s="1645"/>
      <c r="AR1054" s="1645"/>
      <c r="AS1054" s="1645"/>
      <c r="AT1054" s="1645"/>
      <c r="AU1054" s="1645"/>
      <c r="AV1054" s="1645"/>
      <c r="AW1054" s="1645"/>
      <c r="AX1054" s="1645"/>
      <c r="AY1054" s="1645"/>
      <c r="AZ1054" s="1645"/>
      <c r="BA1054" s="1645"/>
      <c r="BB1054" s="1645"/>
      <c r="BC1054" s="1645"/>
      <c r="BD1054" s="1645"/>
      <c r="BE1054" s="1645"/>
      <c r="BF1054" s="1645"/>
      <c r="BG1054" s="1645"/>
      <c r="BH1054" s="1645"/>
      <c r="BI1054" s="1645"/>
      <c r="BJ1054" s="1645"/>
      <c r="BK1054" s="1645"/>
      <c r="BL1054" s="1645"/>
      <c r="BM1054" s="1645"/>
      <c r="BN1054" s="1645"/>
      <c r="BO1054" s="1645"/>
      <c r="BP1054" s="1645"/>
      <c r="BQ1054" s="1645"/>
      <c r="BR1054" s="1645"/>
      <c r="BS1054" s="1645"/>
      <c r="BT1054" s="1645"/>
      <c r="BU1054" s="1645"/>
      <c r="BV1054" s="1169"/>
      <c r="BW1054" s="1169"/>
      <c r="BX1054" s="1169"/>
      <c r="BY1054" s="1169"/>
      <c r="BZ1054" s="1169"/>
      <c r="CA1054" s="1169"/>
      <c r="CB1054" s="1169"/>
      <c r="CC1054" s="1169"/>
      <c r="CD1054" s="1169"/>
      <c r="CE1054" s="1169"/>
      <c r="CF1054" s="1859"/>
    </row>
    <row customHeight="1" ht="5.25" hidden="1">
      <c r="A1055" s="1802"/>
      <c r="B1055" s="1645"/>
      <c r="C1055" s="1645"/>
      <c r="D1055" s="2588"/>
      <c r="E1055" s="1048"/>
      <c r="F1055" s="1048"/>
      <c r="G1055" s="1048"/>
      <c r="H1055" s="1048"/>
      <c r="I1055" s="1048"/>
      <c r="J1055" s="1048"/>
      <c r="K1055" s="1048"/>
      <c r="L1055" s="1048"/>
      <c r="M1055" s="1048"/>
      <c r="N1055" s="1048"/>
      <c r="O1055" s="1048"/>
      <c r="P1055" s="1048"/>
      <c r="Q1055" s="1049"/>
      <c r="R1055" s="1050"/>
      <c r="S1055" s="1051"/>
      <c r="T1055" s="726" t="s">
        <v>1085</v>
      </c>
      <c r="U1055" s="2383">
        <v>1</v>
      </c>
      <c r="V1055" s="2383" t="s">
        <v>1048</v>
      </c>
      <c r="W1055" s="1645"/>
      <c r="X1055" s="1645"/>
      <c r="Y1055" s="1645"/>
      <c r="Z1055" s="1645"/>
      <c r="AA1055" s="1645"/>
      <c r="AB1055" s="1645"/>
      <c r="AC1055" s="1046"/>
      <c r="AD1055" s="1047"/>
      <c r="AE1055" s="1645"/>
      <c r="AF1055" s="1645"/>
      <c r="AG1055" s="1645"/>
      <c r="AH1055" s="1645"/>
      <c r="AI1055" s="1645"/>
      <c r="AJ1055" s="1645"/>
      <c r="AK1055" s="1645"/>
      <c r="AL1055" s="1645"/>
      <c r="AM1055" s="1645"/>
      <c r="AN1055" s="1645"/>
      <c r="AO1055" s="1645"/>
      <c r="AP1055" s="1645"/>
      <c r="AQ1055" s="1645"/>
      <c r="AR1055" s="1645"/>
      <c r="AS1055" s="1645"/>
      <c r="AT1055" s="1645"/>
      <c r="AU1055" s="1645"/>
      <c r="AV1055" s="1645"/>
      <c r="AW1055" s="1645"/>
      <c r="AX1055" s="1645"/>
      <c r="AY1055" s="1645"/>
      <c r="AZ1055" s="1645"/>
      <c r="BA1055" s="1645"/>
      <c r="BB1055" s="1645"/>
      <c r="BC1055" s="1645"/>
      <c r="BD1055" s="1645"/>
      <c r="BE1055" s="1645"/>
      <c r="BF1055" s="1645"/>
      <c r="BG1055" s="1645"/>
      <c r="BH1055" s="1645"/>
      <c r="BI1055" s="1645"/>
      <c r="BJ1055" s="1645"/>
      <c r="BK1055" s="1645"/>
      <c r="BL1055" s="1645"/>
      <c r="BM1055" s="1645"/>
      <c r="BN1055" s="1645"/>
      <c r="BO1055" s="1645"/>
      <c r="BP1055" s="1645"/>
      <c r="BQ1055" s="1645"/>
      <c r="BR1055" s="1645"/>
      <c r="BS1055" s="1645"/>
      <c r="BT1055" s="1645"/>
      <c r="BU1055" s="1645"/>
      <c r="BV1055" s="1645"/>
      <c r="BW1055" s="1645"/>
      <c r="BX1055" s="1645"/>
      <c r="BY1055" s="1645"/>
      <c r="BZ1055" s="1645"/>
      <c r="CA1055" s="1645"/>
      <c r="CB1055" s="1645"/>
      <c r="CC1055" s="1645"/>
      <c r="CD1055" s="1645"/>
      <c r="CE1055" s="1645"/>
      <c r="CF1055" s="1325"/>
    </row>
    <row customHeight="1" ht="5.25" hidden="1">
      <c r="A1056" s="1802"/>
      <c r="B1056" s="1645"/>
      <c r="C1056" s="1645"/>
      <c r="D1056" s="2588"/>
      <c r="E1056" s="644"/>
      <c r="F1056" s="644"/>
      <c r="G1056" s="644"/>
      <c r="H1056" s="644"/>
      <c r="I1056" s="644"/>
      <c r="J1056" s="644"/>
      <c r="K1056" s="644"/>
      <c r="L1056" s="644"/>
      <c r="M1056" s="644"/>
      <c r="N1056" s="644"/>
      <c r="O1056" s="644"/>
      <c r="P1056" s="644"/>
      <c r="Q1056" s="644"/>
      <c r="R1056" s="644"/>
      <c r="S1056" s="645"/>
      <c r="T1056" s="727"/>
      <c r="U1056" s="2383"/>
      <c r="V1056" s="2383"/>
      <c r="W1056" s="1645"/>
      <c r="X1056" s="1645"/>
      <c r="Y1056" s="1645"/>
      <c r="Z1056" s="1645"/>
      <c r="AA1056" s="1645"/>
      <c r="AB1056" s="1645"/>
      <c r="AC1056" s="1046"/>
      <c r="AD1056" s="1047"/>
      <c r="AE1056" s="1645"/>
      <c r="AF1056" s="1645"/>
      <c r="AG1056" s="1645"/>
      <c r="AH1056" s="1645"/>
      <c r="AI1056" s="1645"/>
      <c r="AJ1056" s="1645"/>
      <c r="AK1056" s="1645"/>
      <c r="AL1056" s="1645"/>
      <c r="AM1056" s="1645"/>
      <c r="AN1056" s="1645"/>
      <c r="AO1056" s="1645"/>
      <c r="AP1056" s="1645"/>
      <c r="AQ1056" s="1645"/>
      <c r="AR1056" s="1645"/>
      <c r="AS1056" s="1645"/>
      <c r="AT1056" s="1645"/>
      <c r="AU1056" s="1645"/>
      <c r="AV1056" s="1645"/>
      <c r="AW1056" s="1645"/>
      <c r="AX1056" s="1645"/>
      <c r="AY1056" s="1645"/>
      <c r="AZ1056" s="1645"/>
      <c r="BA1056" s="1645"/>
      <c r="BB1056" s="1645"/>
      <c r="BC1056" s="1645"/>
      <c r="BD1056" s="1645"/>
      <c r="BE1056" s="1645"/>
      <c r="BF1056" s="1645"/>
      <c r="BG1056" s="1645"/>
      <c r="BH1056" s="1645"/>
      <c r="BI1056" s="1645"/>
      <c r="BJ1056" s="1645"/>
      <c r="BK1056" s="1645"/>
      <c r="BL1056" s="1645"/>
      <c r="BM1056" s="1645"/>
      <c r="BN1056" s="1645"/>
      <c r="BO1056" s="1645"/>
      <c r="BP1056" s="1645"/>
      <c r="BQ1056" s="1645"/>
      <c r="BR1056" s="1645"/>
      <c r="BS1056" s="1645"/>
      <c r="BT1056" s="1645"/>
      <c r="BU1056" s="1645"/>
      <c r="BV1056" s="1645"/>
      <c r="BW1056" s="1645"/>
      <c r="BX1056" s="1645"/>
      <c r="BY1056" s="1645"/>
      <c r="BZ1056" s="1645"/>
      <c r="CA1056" s="1645"/>
      <c r="CB1056" s="1645"/>
      <c r="CC1056" s="1645"/>
      <c r="CD1056" s="1645"/>
      <c r="CE1056" s="1645"/>
      <c r="CF1056" s="1325"/>
    </row>
    <row customHeight="1" ht="5.25" hidden="1">
      <c r="A1057" s="1802"/>
      <c r="B1057" s="1645"/>
      <c r="C1057" s="1645"/>
      <c r="D1057" s="2589"/>
      <c r="E1057" s="1052"/>
      <c r="F1057" s="1053"/>
      <c r="G1057" s="1053"/>
      <c r="H1057" s="1054"/>
      <c r="I1057" s="1054"/>
      <c r="J1057" s="1054"/>
      <c r="K1057" s="1054"/>
      <c r="L1057" s="1054"/>
      <c r="M1057" s="1054"/>
      <c r="N1057" s="1054"/>
      <c r="O1057" s="1054"/>
      <c r="P1057" s="1054"/>
      <c r="Q1057" s="1054"/>
      <c r="R1057" s="955"/>
      <c r="S1057" s="1055"/>
      <c r="T1057" s="727"/>
      <c r="U1057" s="2383"/>
      <c r="V1057" s="2383"/>
      <c r="W1057" s="1645"/>
      <c r="X1057" s="1645"/>
      <c r="Y1057" s="1645"/>
      <c r="Z1057" s="1645"/>
      <c r="AA1057" s="1645"/>
      <c r="AB1057" s="1645"/>
      <c r="AC1057" s="1046"/>
      <c r="AD1057" s="1047"/>
      <c r="AE1057" s="1645"/>
      <c r="AF1057" s="1645"/>
      <c r="AG1057" s="1645"/>
      <c r="AH1057" s="1645"/>
      <c r="AI1057" s="1645"/>
      <c r="AJ1057" s="1645"/>
      <c r="AK1057" s="1645"/>
      <c r="AL1057" s="1645"/>
      <c r="AM1057" s="1645"/>
      <c r="AN1057" s="1645"/>
      <c r="AO1057" s="1645"/>
      <c r="AP1057" s="1645"/>
      <c r="AQ1057" s="1645"/>
      <c r="AR1057" s="1645"/>
      <c r="AS1057" s="1645"/>
      <c r="AT1057" s="1645"/>
      <c r="AU1057" s="1645"/>
      <c r="AV1057" s="1645"/>
      <c r="AW1057" s="1645"/>
      <c r="AX1057" s="1645"/>
      <c r="AY1057" s="1645"/>
      <c r="AZ1057" s="1645"/>
      <c r="BA1057" s="1645"/>
      <c r="BB1057" s="1645"/>
      <c r="BC1057" s="1645"/>
      <c r="BD1057" s="1645"/>
      <c r="BE1057" s="1645"/>
      <c r="BF1057" s="1645"/>
      <c r="BG1057" s="1645"/>
      <c r="BH1057" s="1645"/>
      <c r="BI1057" s="1645"/>
      <c r="BJ1057" s="1645"/>
      <c r="BK1057" s="1645"/>
      <c r="BL1057" s="1645"/>
      <c r="BM1057" s="1645"/>
      <c r="BN1057" s="1645"/>
      <c r="BO1057" s="1645"/>
      <c r="BP1057" s="1645"/>
      <c r="BQ1057" s="1645"/>
      <c r="BR1057" s="1645"/>
      <c r="BS1057" s="1645"/>
      <c r="BT1057" s="1645"/>
      <c r="BU1057" s="1645"/>
      <c r="BV1057" s="1645"/>
      <c r="BW1057" s="1645"/>
      <c r="BX1057" s="1645"/>
      <c r="BY1057" s="1645"/>
      <c r="BZ1057" s="1645"/>
      <c r="CA1057" s="1645"/>
      <c r="CB1057" s="1645"/>
      <c r="CC1057" s="1645"/>
      <c r="CD1057" s="1645"/>
      <c r="CE1057" s="1645"/>
      <c r="CF1057" s="1325"/>
    </row>
    <row customHeight="1" ht="15" hidden="1">
      <c r="A1058" s="632" t="s">
        <v>460</v>
      </c>
      <c r="B1058" s="633"/>
      <c r="C1058" s="633" t="s">
        <v>22</v>
      </c>
      <c r="D1058" s="2587" t="s">
        <v>1203</v>
      </c>
      <c r="E1058" s="2386" t="s">
        <v>196</v>
      </c>
      <c r="F1058" s="2387"/>
      <c r="G1058" s="2388"/>
      <c r="H1058" s="2392" t="str">
        <f>IF(A1058="","",INDEX(DIFFERENTIATION_UNMERGE_VD,MATCH(A1058,DIFFERENTIATION_ID_DIFF,0)))</f>
        <v>Производство тепловой энергии. Некомбинированная выработка</v>
      </c>
      <c r="I1058" s="2392"/>
      <c r="J1058" s="2392"/>
      <c r="K1058" s="2392"/>
      <c r="L1058" s="2392"/>
      <c r="M1058" s="2392"/>
      <c r="N1058" s="2392"/>
      <c r="O1058" s="2392"/>
      <c r="P1058" s="2392"/>
      <c r="Q1058" s="2392"/>
      <c r="R1058" s="2392"/>
      <c r="S1058" s="728"/>
      <c r="T1058" s="725"/>
      <c r="U1058" s="634"/>
      <c r="V1058" s="634"/>
      <c r="W1058" s="635"/>
      <c r="X1058" s="635"/>
      <c r="Y1058" s="635"/>
      <c r="Z1058" s="635"/>
      <c r="AA1058" s="636"/>
      <c r="AB1058" s="637"/>
      <c r="AC1058" s="2384"/>
      <c r="AD1058" s="638"/>
      <c r="AE1058" s="639" t="s">
        <v>22</v>
      </c>
      <c r="AF1058" s="639"/>
      <c r="AG1058" s="640" t="s">
        <v>1082</v>
      </c>
      <c r="AH1058" s="641">
        <v>3</v>
      </c>
      <c r="AI1058" s="634"/>
      <c r="AJ1058" s="634"/>
      <c r="AK1058" s="634"/>
      <c r="AL1058" s="634"/>
      <c r="AM1058" s="634"/>
      <c r="AN1058" s="634"/>
      <c r="AO1058" s="634"/>
      <c r="AP1058" s="634"/>
      <c r="AQ1058" s="634"/>
      <c r="AR1058" s="634"/>
      <c r="AS1058" s="634"/>
      <c r="AT1058" s="634"/>
      <c r="AU1058" s="634"/>
      <c r="AV1058" s="634"/>
      <c r="AW1058" s="634"/>
      <c r="AX1058" s="634"/>
      <c r="AY1058" s="634"/>
      <c r="AZ1058" s="634"/>
      <c r="BA1058" s="634"/>
      <c r="BB1058" s="634"/>
      <c r="BC1058" s="634"/>
      <c r="BD1058" s="634"/>
      <c r="BE1058" s="634"/>
      <c r="BF1058" s="634"/>
      <c r="BG1058" s="634"/>
      <c r="BH1058" s="634"/>
      <c r="BI1058" s="634"/>
      <c r="BJ1058" s="634"/>
      <c r="BK1058" s="634"/>
      <c r="BL1058" s="634"/>
      <c r="BM1058" s="634"/>
      <c r="BN1058" s="634"/>
      <c r="BO1058" s="634"/>
      <c r="BP1058" s="634"/>
      <c r="BQ1058" s="634"/>
      <c r="BR1058" s="634"/>
      <c r="BS1058" s="634"/>
      <c r="BT1058" s="634"/>
      <c r="BU1058" s="634"/>
      <c r="BV1058" s="635"/>
      <c r="BW1058" s="635"/>
      <c r="BX1058" s="635"/>
      <c r="BY1058" s="635"/>
      <c r="BZ1058" s="635"/>
      <c r="CA1058" s="635"/>
      <c r="CB1058" s="635"/>
      <c r="CC1058" s="635"/>
      <c r="CD1058" s="635"/>
      <c r="CE1058" s="635"/>
      <c r="CF1058" s="1859"/>
    </row>
    <row customHeight="1" ht="15" hidden="1">
      <c r="A1059" s="632"/>
      <c r="B1059" s="633"/>
      <c r="C1059" s="633"/>
      <c r="D1059" s="2588"/>
      <c r="E1059" s="2386" t="s">
        <v>1037</v>
      </c>
      <c r="F1059" s="2387"/>
      <c r="G1059" s="2388"/>
      <c r="H1059" s="2392" t="str">
        <f>IF(A1058="","",INDEX(DIFFERENTIATION_UNMERGE_AREA,MATCH(A1058,DIFFERENTIATION_ID_DIFF,0)))</f>
        <v>Территория 9</v>
      </c>
      <c r="I1059" s="2392"/>
      <c r="J1059" s="2392"/>
      <c r="K1059" s="2392"/>
      <c r="L1059" s="2392"/>
      <c r="M1059" s="2392"/>
      <c r="N1059" s="2392"/>
      <c r="O1059" s="2392"/>
      <c r="P1059" s="2392"/>
      <c r="Q1059" s="2392"/>
      <c r="R1059" s="2392"/>
      <c r="S1059" s="728"/>
      <c r="T1059" s="725"/>
      <c r="U1059" s="634"/>
      <c r="V1059" s="634"/>
      <c r="W1059" s="635"/>
      <c r="X1059" s="635"/>
      <c r="Y1059" s="635"/>
      <c r="Z1059" s="635"/>
      <c r="AA1059" s="636"/>
      <c r="AB1059" s="637"/>
      <c r="AC1059" s="2384"/>
      <c r="AD1059" s="638"/>
      <c r="AE1059" s="639"/>
      <c r="AF1059" s="639"/>
      <c r="AG1059" s="640"/>
      <c r="AH1059" s="641"/>
      <c r="AI1059" s="634"/>
      <c r="AJ1059" s="634"/>
      <c r="AK1059" s="634"/>
      <c r="AL1059" s="634"/>
      <c r="AM1059" s="634"/>
      <c r="AN1059" s="634"/>
      <c r="AO1059" s="634"/>
      <c r="AP1059" s="634"/>
      <c r="AQ1059" s="634"/>
      <c r="AR1059" s="634"/>
      <c r="AS1059" s="634"/>
      <c r="AT1059" s="634"/>
      <c r="AU1059" s="634"/>
      <c r="AV1059" s="634"/>
      <c r="AW1059" s="634"/>
      <c r="AX1059" s="634"/>
      <c r="AY1059" s="634"/>
      <c r="AZ1059" s="634"/>
      <c r="BA1059" s="634"/>
      <c r="BB1059" s="634"/>
      <c r="BC1059" s="634"/>
      <c r="BD1059" s="634"/>
      <c r="BE1059" s="634"/>
      <c r="BF1059" s="634"/>
      <c r="BG1059" s="634"/>
      <c r="BH1059" s="634"/>
      <c r="BI1059" s="634"/>
      <c r="BJ1059" s="634"/>
      <c r="BK1059" s="634"/>
      <c r="BL1059" s="634"/>
      <c r="BM1059" s="634"/>
      <c r="BN1059" s="634"/>
      <c r="BO1059" s="634"/>
      <c r="BP1059" s="634"/>
      <c r="BQ1059" s="634"/>
      <c r="BR1059" s="634"/>
      <c r="BS1059" s="634"/>
      <c r="BT1059" s="634"/>
      <c r="BU1059" s="634"/>
      <c r="BV1059" s="635"/>
      <c r="BW1059" s="635"/>
      <c r="BX1059" s="635"/>
      <c r="BY1059" s="635"/>
      <c r="BZ1059" s="635"/>
      <c r="CA1059" s="635"/>
      <c r="CB1059" s="635"/>
      <c r="CC1059" s="635"/>
      <c r="CD1059" s="635"/>
      <c r="CE1059" s="635"/>
      <c r="CF1059" s="1859"/>
    </row>
    <row customHeight="1" ht="15" hidden="1">
      <c r="A1060" s="632"/>
      <c r="B1060" s="633"/>
      <c r="C1060" s="633"/>
      <c r="D1060" s="2588"/>
      <c r="E1060" s="2386" t="s">
        <v>1038</v>
      </c>
      <c r="F1060" s="2387"/>
      <c r="G1060" s="2388"/>
      <c r="H1060" s="2392" t="str">
        <f>IF(A1058="","",INDEX(DIFFERENTIATION_UNMERGE_SYSTEM,MATCH(A1058,DIFFERENTIATION_ID_DIFF,0)))</f>
        <v>с.  Ерзовка, ул. Центральная, 66, котельная № 6-34</v>
      </c>
      <c r="I1060" s="2392"/>
      <c r="J1060" s="2392"/>
      <c r="K1060" s="2392"/>
      <c r="L1060" s="2392"/>
      <c r="M1060" s="2392"/>
      <c r="N1060" s="2392"/>
      <c r="O1060" s="2392"/>
      <c r="P1060" s="2392"/>
      <c r="Q1060" s="2392"/>
      <c r="R1060" s="2392"/>
      <c r="S1060" s="728"/>
      <c r="T1060" s="725"/>
      <c r="U1060" s="634"/>
      <c r="V1060" s="634"/>
      <c r="W1060" s="635"/>
      <c r="X1060" s="635"/>
      <c r="Y1060" s="635"/>
      <c r="Z1060" s="635"/>
      <c r="AA1060" s="636"/>
      <c r="AB1060" s="637"/>
      <c r="AC1060" s="2384"/>
      <c r="AD1060" s="638"/>
      <c r="AE1060" s="639"/>
      <c r="AF1060" s="639"/>
      <c r="AG1060" s="640"/>
      <c r="AH1060" s="641"/>
      <c r="AI1060" s="634"/>
      <c r="AJ1060" s="634"/>
      <c r="AK1060" s="634"/>
      <c r="AL1060" s="634"/>
      <c r="AM1060" s="634"/>
      <c r="AN1060" s="634"/>
      <c r="AO1060" s="634"/>
      <c r="AP1060" s="634"/>
      <c r="AQ1060" s="634"/>
      <c r="AR1060" s="634"/>
      <c r="AS1060" s="634"/>
      <c r="AT1060" s="634"/>
      <c r="AU1060" s="634"/>
      <c r="AV1060" s="634"/>
      <c r="AW1060" s="634"/>
      <c r="AX1060" s="634"/>
      <c r="AY1060" s="634"/>
      <c r="AZ1060" s="634"/>
      <c r="BA1060" s="634"/>
      <c r="BB1060" s="634"/>
      <c r="BC1060" s="634"/>
      <c r="BD1060" s="634"/>
      <c r="BE1060" s="634"/>
      <c r="BF1060" s="634"/>
      <c r="BG1060" s="634"/>
      <c r="BH1060" s="634"/>
      <c r="BI1060" s="634"/>
      <c r="BJ1060" s="634"/>
      <c r="BK1060" s="634"/>
      <c r="BL1060" s="634"/>
      <c r="BM1060" s="634"/>
      <c r="BN1060" s="634"/>
      <c r="BO1060" s="634"/>
      <c r="BP1060" s="634"/>
      <c r="BQ1060" s="634"/>
      <c r="BR1060" s="634"/>
      <c r="BS1060" s="634"/>
      <c r="BT1060" s="634"/>
      <c r="BU1060" s="634"/>
      <c r="BV1060" s="635"/>
      <c r="BW1060" s="635"/>
      <c r="BX1060" s="635"/>
      <c r="BY1060" s="635"/>
      <c r="BZ1060" s="635"/>
      <c r="CA1060" s="635"/>
      <c r="CB1060" s="635"/>
      <c r="CC1060" s="635"/>
      <c r="CD1060" s="635"/>
      <c r="CE1060" s="635"/>
      <c r="CF1060" s="1859"/>
    </row>
    <row customHeight="1" ht="24.75" hidden="1">
      <c r="A1061" s="1815"/>
      <c r="B1061" s="1169"/>
      <c r="C1061" s="421"/>
      <c r="D1061" s="2588"/>
      <c r="E1061" s="2385" t="s">
        <v>1083</v>
      </c>
      <c r="F1061" s="2385"/>
      <c r="G1061" s="2385"/>
      <c r="H1061" s="2385"/>
      <c r="I1061" s="2385"/>
      <c r="J1061" s="2385"/>
      <c r="K1061" s="2385"/>
      <c r="L1061" s="2385"/>
      <c r="M1061" s="2385"/>
      <c r="N1061" s="2385"/>
      <c r="O1061" s="2385"/>
      <c r="P1061" s="2385"/>
      <c r="Q1061" s="567">
        <f>SUMIF(T1062:T1063,"i",Q1062:Q1063)</f>
        <v>0</v>
      </c>
      <c r="R1061" s="1026"/>
      <c r="S1061" s="1807" t="s">
        <v>1084</v>
      </c>
      <c r="T1061" s="726" t="s">
        <v>1085</v>
      </c>
      <c r="U1061" s="2383">
        <v>1</v>
      </c>
      <c r="V1061" s="2383" t="s">
        <v>1048</v>
      </c>
      <c r="W1061" s="1169"/>
      <c r="X1061" s="1169"/>
      <c r="Y1061" s="1169"/>
      <c r="Z1061" s="1169"/>
      <c r="AA1061" s="1645"/>
      <c r="AB1061" s="1169"/>
      <c r="AC1061" s="2384"/>
      <c r="AD1061" s="638"/>
      <c r="AE1061" s="1169"/>
      <c r="AF1061" s="1169"/>
      <c r="AG1061" s="1645"/>
      <c r="AH1061" s="1645"/>
      <c r="AI1061" s="1645"/>
      <c r="AJ1061" s="1645"/>
      <c r="AK1061" s="1645"/>
      <c r="AL1061" s="1645"/>
      <c r="AM1061" s="1645"/>
      <c r="AN1061" s="1645"/>
      <c r="AO1061" s="1645"/>
      <c r="AP1061" s="1645"/>
      <c r="AQ1061" s="1645"/>
      <c r="AR1061" s="1645"/>
      <c r="AS1061" s="1645"/>
      <c r="AT1061" s="1645"/>
      <c r="AU1061" s="1645"/>
      <c r="AV1061" s="1645"/>
      <c r="AW1061" s="1645"/>
      <c r="AX1061" s="1645"/>
      <c r="AY1061" s="1645"/>
      <c r="AZ1061" s="1645"/>
      <c r="BA1061" s="1645"/>
      <c r="BB1061" s="1645"/>
      <c r="BC1061" s="1645"/>
      <c r="BD1061" s="1645"/>
      <c r="BE1061" s="1645"/>
      <c r="BF1061" s="1645"/>
      <c r="BG1061" s="1645"/>
      <c r="BH1061" s="1645"/>
      <c r="BI1061" s="1645"/>
      <c r="BJ1061" s="1645"/>
      <c r="BK1061" s="1645"/>
      <c r="BL1061" s="1645"/>
      <c r="BM1061" s="1645"/>
      <c r="BN1061" s="1645"/>
      <c r="BO1061" s="1645"/>
      <c r="BP1061" s="1645"/>
      <c r="BQ1061" s="1645"/>
      <c r="BR1061" s="1645"/>
      <c r="BS1061" s="1645"/>
      <c r="BT1061" s="1645"/>
      <c r="BU1061" s="1645"/>
      <c r="BV1061" s="1169"/>
      <c r="BW1061" s="1169"/>
      <c r="BX1061" s="1169"/>
      <c r="BY1061" s="1169"/>
      <c r="BZ1061" s="1169"/>
      <c r="CA1061" s="1169"/>
      <c r="CB1061" s="1169"/>
      <c r="CC1061" s="1169"/>
      <c r="CD1061" s="1169"/>
      <c r="CE1061" s="1169"/>
      <c r="CF1061" s="1859"/>
    </row>
    <row customHeight="1" ht="11.25" hidden="1">
      <c r="A1062" s="1802"/>
      <c r="B1062" s="1645"/>
      <c r="C1062" s="1645"/>
      <c r="D1062" s="2588"/>
      <c r="E1062" s="644"/>
      <c r="F1062" s="644">
        <v>0</v>
      </c>
      <c r="G1062" s="644"/>
      <c r="H1062" s="644"/>
      <c r="I1062" s="644"/>
      <c r="J1062" s="644"/>
      <c r="K1062" s="644"/>
      <c r="L1062" s="644"/>
      <c r="M1062" s="644"/>
      <c r="N1062" s="644"/>
      <c r="O1062" s="644"/>
      <c r="P1062" s="644"/>
      <c r="Q1062" s="644"/>
      <c r="R1062" s="644"/>
      <c r="S1062" s="645"/>
      <c r="T1062" s="727"/>
      <c r="U1062" s="2383"/>
      <c r="V1062" s="2383"/>
      <c r="W1062" s="1645"/>
      <c r="X1062" s="1645"/>
      <c r="Y1062" s="1645"/>
      <c r="Z1062" s="1645"/>
      <c r="AA1062" s="1645"/>
      <c r="AB1062" s="1169"/>
      <c r="AC1062" s="2384"/>
      <c r="AD1062" s="638"/>
      <c r="AE1062" s="1169"/>
      <c r="AF1062" s="1169"/>
      <c r="AG1062" s="1645"/>
      <c r="AH1062" s="1645"/>
      <c r="AI1062" s="1645"/>
      <c r="AJ1062" s="1645"/>
      <c r="AK1062" s="1645"/>
      <c r="AL1062" s="1645"/>
      <c r="AM1062" s="1645"/>
      <c r="AN1062" s="1645"/>
      <c r="AO1062" s="1645"/>
      <c r="AP1062" s="1645"/>
      <c r="AQ1062" s="1645"/>
      <c r="AR1062" s="1645"/>
      <c r="AS1062" s="1645"/>
      <c r="AT1062" s="1645"/>
      <c r="AU1062" s="1645"/>
      <c r="AV1062" s="1645"/>
      <c r="AW1062" s="1645"/>
      <c r="AX1062" s="1645"/>
      <c r="AY1062" s="1645"/>
      <c r="AZ1062" s="1645"/>
      <c r="BA1062" s="1645"/>
      <c r="BB1062" s="1645"/>
      <c r="BC1062" s="1645"/>
      <c r="BD1062" s="1645"/>
      <c r="BE1062" s="1645"/>
      <c r="BF1062" s="1645"/>
      <c r="BG1062" s="1645"/>
      <c r="BH1062" s="1645"/>
      <c r="BI1062" s="1645"/>
      <c r="BJ1062" s="1645"/>
      <c r="BK1062" s="1645"/>
      <c r="BL1062" s="1645"/>
      <c r="BM1062" s="1645"/>
      <c r="BN1062" s="1645"/>
      <c r="BO1062" s="1645"/>
      <c r="BP1062" s="1645"/>
      <c r="BQ1062" s="1645"/>
      <c r="BR1062" s="1645"/>
      <c r="BS1062" s="1645"/>
      <c r="BT1062" s="1645"/>
      <c r="BU1062" s="1645"/>
      <c r="BV1062" s="1645"/>
      <c r="BW1062" s="1645"/>
      <c r="BX1062" s="1645"/>
      <c r="BY1062" s="1645"/>
      <c r="BZ1062" s="1645"/>
      <c r="CA1062" s="1645"/>
      <c r="CB1062" s="1645"/>
      <c r="CC1062" s="1645"/>
      <c r="CD1062" s="1645"/>
      <c r="CE1062" s="1645"/>
      <c r="CF1062" s="1859"/>
    </row>
    <row customHeight="1" ht="11.25" hidden="1">
      <c r="A1063" s="1815"/>
      <c r="B1063" s="1169"/>
      <c r="C1063" s="421"/>
      <c r="D1063" s="2588"/>
      <c r="E1063" s="658" t="s">
        <v>22</v>
      </c>
      <c r="F1063" s="1177" t="s">
        <v>22</v>
      </c>
      <c r="G1063" s="1177" t="s">
        <v>1088</v>
      </c>
      <c r="H1063" s="660" t="s">
        <v>22</v>
      </c>
      <c r="I1063" s="660"/>
      <c r="J1063" s="660"/>
      <c r="K1063" s="660"/>
      <c r="L1063" s="660"/>
      <c r="M1063" s="660"/>
      <c r="N1063" s="660"/>
      <c r="O1063" s="660"/>
      <c r="P1063" s="660"/>
      <c r="Q1063" s="660"/>
      <c r="R1063" s="661"/>
      <c r="S1063" s="662"/>
      <c r="T1063" s="727"/>
      <c r="U1063" s="2383"/>
      <c r="V1063" s="2383"/>
      <c r="W1063" s="1169"/>
      <c r="X1063" s="1169"/>
      <c r="Y1063" s="1169"/>
      <c r="Z1063" s="1169"/>
      <c r="AA1063" s="1645"/>
      <c r="AB1063" s="1169"/>
      <c r="AC1063" s="2384"/>
      <c r="AD1063" s="638"/>
      <c r="AE1063" s="1169"/>
      <c r="AF1063" s="1169"/>
      <c r="AG1063" s="1645"/>
      <c r="AH1063" s="1645"/>
      <c r="AI1063" s="1645"/>
      <c r="AJ1063" s="1645"/>
      <c r="AK1063" s="1645"/>
      <c r="AL1063" s="1645"/>
      <c r="AM1063" s="1645"/>
      <c r="AN1063" s="1645"/>
      <c r="AO1063" s="1645"/>
      <c r="AP1063" s="1645"/>
      <c r="AQ1063" s="1645"/>
      <c r="AR1063" s="1645"/>
      <c r="AS1063" s="1645"/>
      <c r="AT1063" s="1645"/>
      <c r="AU1063" s="1645"/>
      <c r="AV1063" s="1645"/>
      <c r="AW1063" s="1645"/>
      <c r="AX1063" s="1645"/>
      <c r="AY1063" s="1645"/>
      <c r="AZ1063" s="1645"/>
      <c r="BA1063" s="1645"/>
      <c r="BB1063" s="1645"/>
      <c r="BC1063" s="1645"/>
      <c r="BD1063" s="1645"/>
      <c r="BE1063" s="1645"/>
      <c r="BF1063" s="1645"/>
      <c r="BG1063" s="1645"/>
      <c r="BH1063" s="1645"/>
      <c r="BI1063" s="1645"/>
      <c r="BJ1063" s="1645"/>
      <c r="BK1063" s="1645"/>
      <c r="BL1063" s="1645"/>
      <c r="BM1063" s="1645"/>
      <c r="BN1063" s="1645"/>
      <c r="BO1063" s="1645"/>
      <c r="BP1063" s="1645"/>
      <c r="BQ1063" s="1645"/>
      <c r="BR1063" s="1645"/>
      <c r="BS1063" s="1645"/>
      <c r="BT1063" s="1645"/>
      <c r="BU1063" s="1645"/>
      <c r="BV1063" s="1169"/>
      <c r="BW1063" s="1169"/>
      <c r="BX1063" s="1169"/>
      <c r="BY1063" s="1169"/>
      <c r="BZ1063" s="1169"/>
      <c r="CA1063" s="1169"/>
      <c r="CB1063" s="1169"/>
      <c r="CC1063" s="1169"/>
      <c r="CD1063" s="1169"/>
      <c r="CE1063" s="1169"/>
      <c r="CF1063" s="1859"/>
    </row>
    <row customHeight="1" ht="5.25" hidden="1">
      <c r="A1064" s="1802"/>
      <c r="B1064" s="1645"/>
      <c r="C1064" s="1645"/>
      <c r="D1064" s="2588"/>
      <c r="E1064" s="1048"/>
      <c r="F1064" s="1048"/>
      <c r="G1064" s="1048"/>
      <c r="H1064" s="1048"/>
      <c r="I1064" s="1048"/>
      <c r="J1064" s="1048"/>
      <c r="K1064" s="1048"/>
      <c r="L1064" s="1048"/>
      <c r="M1064" s="1048"/>
      <c r="N1064" s="1048"/>
      <c r="O1064" s="1048"/>
      <c r="P1064" s="1048"/>
      <c r="Q1064" s="1049"/>
      <c r="R1064" s="1050"/>
      <c r="S1064" s="1051"/>
      <c r="T1064" s="726" t="s">
        <v>1085</v>
      </c>
      <c r="U1064" s="2383">
        <v>1</v>
      </c>
      <c r="V1064" s="2383" t="s">
        <v>1048</v>
      </c>
      <c r="W1064" s="1645"/>
      <c r="X1064" s="1645"/>
      <c r="Y1064" s="1645"/>
      <c r="Z1064" s="1645"/>
      <c r="AA1064" s="1645"/>
      <c r="AB1064" s="1645"/>
      <c r="AC1064" s="1046"/>
      <c r="AD1064" s="1047"/>
      <c r="AE1064" s="1645"/>
      <c r="AF1064" s="1645"/>
      <c r="AG1064" s="1645"/>
      <c r="AH1064" s="1645"/>
      <c r="AI1064" s="1645"/>
      <c r="AJ1064" s="1645"/>
      <c r="AK1064" s="1645"/>
      <c r="AL1064" s="1645"/>
      <c r="AM1064" s="1645"/>
      <c r="AN1064" s="1645"/>
      <c r="AO1064" s="1645"/>
      <c r="AP1064" s="1645"/>
      <c r="AQ1064" s="1645"/>
      <c r="AR1064" s="1645"/>
      <c r="AS1064" s="1645"/>
      <c r="AT1064" s="1645"/>
      <c r="AU1064" s="1645"/>
      <c r="AV1064" s="1645"/>
      <c r="AW1064" s="1645"/>
      <c r="AX1064" s="1645"/>
      <c r="AY1064" s="1645"/>
      <c r="AZ1064" s="1645"/>
      <c r="BA1064" s="1645"/>
      <c r="BB1064" s="1645"/>
      <c r="BC1064" s="1645"/>
      <c r="BD1064" s="1645"/>
      <c r="BE1064" s="1645"/>
      <c r="BF1064" s="1645"/>
      <c r="BG1064" s="1645"/>
      <c r="BH1064" s="1645"/>
      <c r="BI1064" s="1645"/>
      <c r="BJ1064" s="1645"/>
      <c r="BK1064" s="1645"/>
      <c r="BL1064" s="1645"/>
      <c r="BM1064" s="1645"/>
      <c r="BN1064" s="1645"/>
      <c r="BO1064" s="1645"/>
      <c r="BP1064" s="1645"/>
      <c r="BQ1064" s="1645"/>
      <c r="BR1064" s="1645"/>
      <c r="BS1064" s="1645"/>
      <c r="BT1064" s="1645"/>
      <c r="BU1064" s="1645"/>
      <c r="BV1064" s="1645"/>
      <c r="BW1064" s="1645"/>
      <c r="BX1064" s="1645"/>
      <c r="BY1064" s="1645"/>
      <c r="BZ1064" s="1645"/>
      <c r="CA1064" s="1645"/>
      <c r="CB1064" s="1645"/>
      <c r="CC1064" s="1645"/>
      <c r="CD1064" s="1645"/>
      <c r="CE1064" s="1645"/>
      <c r="CF1064" s="1325"/>
    </row>
    <row customHeight="1" ht="5.25" hidden="1">
      <c r="A1065" s="1802"/>
      <c r="B1065" s="1645"/>
      <c r="C1065" s="1645"/>
      <c r="D1065" s="2588"/>
      <c r="E1065" s="644"/>
      <c r="F1065" s="644"/>
      <c r="G1065" s="644"/>
      <c r="H1065" s="644"/>
      <c r="I1065" s="644"/>
      <c r="J1065" s="644"/>
      <c r="K1065" s="644"/>
      <c r="L1065" s="644"/>
      <c r="M1065" s="644"/>
      <c r="N1065" s="644"/>
      <c r="O1065" s="644"/>
      <c r="P1065" s="644"/>
      <c r="Q1065" s="644"/>
      <c r="R1065" s="644"/>
      <c r="S1065" s="645"/>
      <c r="T1065" s="727"/>
      <c r="U1065" s="2383"/>
      <c r="V1065" s="2383"/>
      <c r="W1065" s="1645"/>
      <c r="X1065" s="1645"/>
      <c r="Y1065" s="1645"/>
      <c r="Z1065" s="1645"/>
      <c r="AA1065" s="1645"/>
      <c r="AB1065" s="1645"/>
      <c r="AC1065" s="1046"/>
      <c r="AD1065" s="1047"/>
      <c r="AE1065" s="1645"/>
      <c r="AF1065" s="1645"/>
      <c r="AG1065" s="1645"/>
      <c r="AH1065" s="1645"/>
      <c r="AI1065" s="1645"/>
      <c r="AJ1065" s="1645"/>
      <c r="AK1065" s="1645"/>
      <c r="AL1065" s="1645"/>
      <c r="AM1065" s="1645"/>
      <c r="AN1065" s="1645"/>
      <c r="AO1065" s="1645"/>
      <c r="AP1065" s="1645"/>
      <c r="AQ1065" s="1645"/>
      <c r="AR1065" s="1645"/>
      <c r="AS1065" s="1645"/>
      <c r="AT1065" s="1645"/>
      <c r="AU1065" s="1645"/>
      <c r="AV1065" s="1645"/>
      <c r="AW1065" s="1645"/>
      <c r="AX1065" s="1645"/>
      <c r="AY1065" s="1645"/>
      <c r="AZ1065" s="1645"/>
      <c r="BA1065" s="1645"/>
      <c r="BB1065" s="1645"/>
      <c r="BC1065" s="1645"/>
      <c r="BD1065" s="1645"/>
      <c r="BE1065" s="1645"/>
      <c r="BF1065" s="1645"/>
      <c r="BG1065" s="1645"/>
      <c r="BH1065" s="1645"/>
      <c r="BI1065" s="1645"/>
      <c r="BJ1065" s="1645"/>
      <c r="BK1065" s="1645"/>
      <c r="BL1065" s="1645"/>
      <c r="BM1065" s="1645"/>
      <c r="BN1065" s="1645"/>
      <c r="BO1065" s="1645"/>
      <c r="BP1065" s="1645"/>
      <c r="BQ1065" s="1645"/>
      <c r="BR1065" s="1645"/>
      <c r="BS1065" s="1645"/>
      <c r="BT1065" s="1645"/>
      <c r="BU1065" s="1645"/>
      <c r="BV1065" s="1645"/>
      <c r="BW1065" s="1645"/>
      <c r="BX1065" s="1645"/>
      <c r="BY1065" s="1645"/>
      <c r="BZ1065" s="1645"/>
      <c r="CA1065" s="1645"/>
      <c r="CB1065" s="1645"/>
      <c r="CC1065" s="1645"/>
      <c r="CD1065" s="1645"/>
      <c r="CE1065" s="1645"/>
      <c r="CF1065" s="1325"/>
    </row>
    <row customHeight="1" ht="5.25" hidden="1">
      <c r="A1066" s="1802"/>
      <c r="B1066" s="1645"/>
      <c r="C1066" s="1645"/>
      <c r="D1066" s="2589"/>
      <c r="E1066" s="1052"/>
      <c r="F1066" s="1053"/>
      <c r="G1066" s="1053"/>
      <c r="H1066" s="1054"/>
      <c r="I1066" s="1054"/>
      <c r="J1066" s="1054"/>
      <c r="K1066" s="1054"/>
      <c r="L1066" s="1054"/>
      <c r="M1066" s="1054"/>
      <c r="N1066" s="1054"/>
      <c r="O1066" s="1054"/>
      <c r="P1066" s="1054"/>
      <c r="Q1066" s="1054"/>
      <c r="R1066" s="955"/>
      <c r="S1066" s="1055"/>
      <c r="T1066" s="727"/>
      <c r="U1066" s="2383"/>
      <c r="V1066" s="2383"/>
      <c r="W1066" s="1645"/>
      <c r="X1066" s="1645"/>
      <c r="Y1066" s="1645"/>
      <c r="Z1066" s="1645"/>
      <c r="AA1066" s="1645"/>
      <c r="AB1066" s="1645"/>
      <c r="AC1066" s="1046"/>
      <c r="AD1066" s="1047"/>
      <c r="AE1066" s="1645"/>
      <c r="AF1066" s="1645"/>
      <c r="AG1066" s="1645"/>
      <c r="AH1066" s="1645"/>
      <c r="AI1066" s="1645"/>
      <c r="AJ1066" s="1645"/>
      <c r="AK1066" s="1645"/>
      <c r="AL1066" s="1645"/>
      <c r="AM1066" s="1645"/>
      <c r="AN1066" s="1645"/>
      <c r="AO1066" s="1645"/>
      <c r="AP1066" s="1645"/>
      <c r="AQ1066" s="1645"/>
      <c r="AR1066" s="1645"/>
      <c r="AS1066" s="1645"/>
      <c r="AT1066" s="1645"/>
      <c r="AU1066" s="1645"/>
      <c r="AV1066" s="1645"/>
      <c r="AW1066" s="1645"/>
      <c r="AX1066" s="1645"/>
      <c r="AY1066" s="1645"/>
      <c r="AZ1066" s="1645"/>
      <c r="BA1066" s="1645"/>
      <c r="BB1066" s="1645"/>
      <c r="BC1066" s="1645"/>
      <c r="BD1066" s="1645"/>
      <c r="BE1066" s="1645"/>
      <c r="BF1066" s="1645"/>
      <c r="BG1066" s="1645"/>
      <c r="BH1066" s="1645"/>
      <c r="BI1066" s="1645"/>
      <c r="BJ1066" s="1645"/>
      <c r="BK1066" s="1645"/>
      <c r="BL1066" s="1645"/>
      <c r="BM1066" s="1645"/>
      <c r="BN1066" s="1645"/>
      <c r="BO1066" s="1645"/>
      <c r="BP1066" s="1645"/>
      <c r="BQ1066" s="1645"/>
      <c r="BR1066" s="1645"/>
      <c r="BS1066" s="1645"/>
      <c r="BT1066" s="1645"/>
      <c r="BU1066" s="1645"/>
      <c r="BV1066" s="1645"/>
      <c r="BW1066" s="1645"/>
      <c r="BX1066" s="1645"/>
      <c r="BY1066" s="1645"/>
      <c r="BZ1066" s="1645"/>
      <c r="CA1066" s="1645"/>
      <c r="CB1066" s="1645"/>
      <c r="CC1066" s="1645"/>
      <c r="CD1066" s="1645"/>
      <c r="CE1066" s="1645"/>
      <c r="CF1066" s="1325"/>
    </row>
    <row customHeight="1" ht="15" hidden="1">
      <c r="A1067" s="632" t="s">
        <v>462</v>
      </c>
      <c r="B1067" s="633"/>
      <c r="C1067" s="633" t="s">
        <v>22</v>
      </c>
      <c r="D1067" s="2587" t="s">
        <v>1204</v>
      </c>
      <c r="E1067" s="2386" t="s">
        <v>196</v>
      </c>
      <c r="F1067" s="2387"/>
      <c r="G1067" s="2388"/>
      <c r="H1067" s="2392" t="str">
        <f>IF(A1067="","",INDEX(DIFFERENTIATION_UNMERGE_VD,MATCH(A1067,DIFFERENTIATION_ID_DIFF,0)))</f>
        <v>Производство тепловой энергии. Некомбинированная выработка</v>
      </c>
      <c r="I1067" s="2392"/>
      <c r="J1067" s="2392"/>
      <c r="K1067" s="2392"/>
      <c r="L1067" s="2392"/>
      <c r="M1067" s="2392"/>
      <c r="N1067" s="2392"/>
      <c r="O1067" s="2392"/>
      <c r="P1067" s="2392"/>
      <c r="Q1067" s="2392"/>
      <c r="R1067" s="2392"/>
      <c r="S1067" s="728"/>
      <c r="T1067" s="725"/>
      <c r="U1067" s="634"/>
      <c r="V1067" s="634"/>
      <c r="W1067" s="635"/>
      <c r="X1067" s="635"/>
      <c r="Y1067" s="635"/>
      <c r="Z1067" s="635"/>
      <c r="AA1067" s="636"/>
      <c r="AB1067" s="637"/>
      <c r="AC1067" s="2384"/>
      <c r="AD1067" s="638"/>
      <c r="AE1067" s="639" t="s">
        <v>22</v>
      </c>
      <c r="AF1067" s="639"/>
      <c r="AG1067" s="640" t="s">
        <v>1082</v>
      </c>
      <c r="AH1067" s="641">
        <v>3</v>
      </c>
      <c r="AI1067" s="634"/>
      <c r="AJ1067" s="634"/>
      <c r="AK1067" s="634"/>
      <c r="AL1067" s="634"/>
      <c r="AM1067" s="634"/>
      <c r="AN1067" s="634"/>
      <c r="AO1067" s="634"/>
      <c r="AP1067" s="634"/>
      <c r="AQ1067" s="634"/>
      <c r="AR1067" s="634"/>
      <c r="AS1067" s="634"/>
      <c r="AT1067" s="634"/>
      <c r="AU1067" s="634"/>
      <c r="AV1067" s="634"/>
      <c r="AW1067" s="634"/>
      <c r="AX1067" s="634"/>
      <c r="AY1067" s="634"/>
      <c r="AZ1067" s="634"/>
      <c r="BA1067" s="634"/>
      <c r="BB1067" s="634"/>
      <c r="BC1067" s="634"/>
      <c r="BD1067" s="634"/>
      <c r="BE1067" s="634"/>
      <c r="BF1067" s="634"/>
      <c r="BG1067" s="634"/>
      <c r="BH1067" s="634"/>
      <c r="BI1067" s="634"/>
      <c r="BJ1067" s="634"/>
      <c r="BK1067" s="634"/>
      <c r="BL1067" s="634"/>
      <c r="BM1067" s="634"/>
      <c r="BN1067" s="634"/>
      <c r="BO1067" s="634"/>
      <c r="BP1067" s="634"/>
      <c r="BQ1067" s="634"/>
      <c r="BR1067" s="634"/>
      <c r="BS1067" s="634"/>
      <c r="BT1067" s="634"/>
      <c r="BU1067" s="634"/>
      <c r="BV1067" s="635"/>
      <c r="BW1067" s="635"/>
      <c r="BX1067" s="635"/>
      <c r="BY1067" s="635"/>
      <c r="BZ1067" s="635"/>
      <c r="CA1067" s="635"/>
      <c r="CB1067" s="635"/>
      <c r="CC1067" s="635"/>
      <c r="CD1067" s="635"/>
      <c r="CE1067" s="635"/>
      <c r="CF1067" s="1859"/>
    </row>
    <row customHeight="1" ht="15" hidden="1">
      <c r="A1068" s="632"/>
      <c r="B1068" s="633"/>
      <c r="C1068" s="633"/>
      <c r="D1068" s="2588"/>
      <c r="E1068" s="2386" t="s">
        <v>1037</v>
      </c>
      <c r="F1068" s="2387"/>
      <c r="G1068" s="2388"/>
      <c r="H1068" s="2392" t="str">
        <f>IF(A1067="","",INDEX(DIFFERENTIATION_UNMERGE_AREA,MATCH(A1067,DIFFERENTIATION_ID_DIFF,0)))</f>
        <v>Территория 9</v>
      </c>
      <c r="I1068" s="2392"/>
      <c r="J1068" s="2392"/>
      <c r="K1068" s="2392"/>
      <c r="L1068" s="2392"/>
      <c r="M1068" s="2392"/>
      <c r="N1068" s="2392"/>
      <c r="O1068" s="2392"/>
      <c r="P1068" s="2392"/>
      <c r="Q1068" s="2392"/>
      <c r="R1068" s="2392"/>
      <c r="S1068" s="728"/>
      <c r="T1068" s="725"/>
      <c r="U1068" s="634"/>
      <c r="V1068" s="634"/>
      <c r="W1068" s="635"/>
      <c r="X1068" s="635"/>
      <c r="Y1068" s="635"/>
      <c r="Z1068" s="635"/>
      <c r="AA1068" s="636"/>
      <c r="AB1068" s="637"/>
      <c r="AC1068" s="2384"/>
      <c r="AD1068" s="638"/>
      <c r="AE1068" s="639"/>
      <c r="AF1068" s="639"/>
      <c r="AG1068" s="640"/>
      <c r="AH1068" s="641"/>
      <c r="AI1068" s="634"/>
      <c r="AJ1068" s="634"/>
      <c r="AK1068" s="634"/>
      <c r="AL1068" s="634"/>
      <c r="AM1068" s="634"/>
      <c r="AN1068" s="634"/>
      <c r="AO1068" s="634"/>
      <c r="AP1068" s="634"/>
      <c r="AQ1068" s="634"/>
      <c r="AR1068" s="634"/>
      <c r="AS1068" s="634"/>
      <c r="AT1068" s="634"/>
      <c r="AU1068" s="634"/>
      <c r="AV1068" s="634"/>
      <c r="AW1068" s="634"/>
      <c r="AX1068" s="634"/>
      <c r="AY1068" s="634"/>
      <c r="AZ1068" s="634"/>
      <c r="BA1068" s="634"/>
      <c r="BB1068" s="634"/>
      <c r="BC1068" s="634"/>
      <c r="BD1068" s="634"/>
      <c r="BE1068" s="634"/>
      <c r="BF1068" s="634"/>
      <c r="BG1068" s="634"/>
      <c r="BH1068" s="634"/>
      <c r="BI1068" s="634"/>
      <c r="BJ1068" s="634"/>
      <c r="BK1068" s="634"/>
      <c r="BL1068" s="634"/>
      <c r="BM1068" s="634"/>
      <c r="BN1068" s="634"/>
      <c r="BO1068" s="634"/>
      <c r="BP1068" s="634"/>
      <c r="BQ1068" s="634"/>
      <c r="BR1068" s="634"/>
      <c r="BS1068" s="634"/>
      <c r="BT1068" s="634"/>
      <c r="BU1068" s="634"/>
      <c r="BV1068" s="635"/>
      <c r="BW1068" s="635"/>
      <c r="BX1068" s="635"/>
      <c r="BY1068" s="635"/>
      <c r="BZ1068" s="635"/>
      <c r="CA1068" s="635"/>
      <c r="CB1068" s="635"/>
      <c r="CC1068" s="635"/>
      <c r="CD1068" s="635"/>
      <c r="CE1068" s="635"/>
      <c r="CF1068" s="1859"/>
    </row>
    <row customHeight="1" ht="15" hidden="1">
      <c r="A1069" s="632"/>
      <c r="B1069" s="633"/>
      <c r="C1069" s="633"/>
      <c r="D1069" s="2588"/>
      <c r="E1069" s="2386" t="s">
        <v>1038</v>
      </c>
      <c r="F1069" s="2387"/>
      <c r="G1069" s="2388"/>
      <c r="H1069" s="2392" t="str">
        <f>IF(A1067="","",INDEX(DIFFERENTIATION_UNMERGE_SYSTEM,MATCH(A1067,DIFFERENTIATION_ID_DIFF,0)))</f>
        <v>с.  Коханы (КДЦ), ул. Советская, 32А, котельная № 6-35</v>
      </c>
      <c r="I1069" s="2392"/>
      <c r="J1069" s="2392"/>
      <c r="K1069" s="2392"/>
      <c r="L1069" s="2392"/>
      <c r="M1069" s="2392"/>
      <c r="N1069" s="2392"/>
      <c r="O1069" s="2392"/>
      <c r="P1069" s="2392"/>
      <c r="Q1069" s="2392"/>
      <c r="R1069" s="2392"/>
      <c r="S1069" s="728"/>
      <c r="T1069" s="725"/>
      <c r="U1069" s="634"/>
      <c r="V1069" s="634"/>
      <c r="W1069" s="635"/>
      <c r="X1069" s="635"/>
      <c r="Y1069" s="635"/>
      <c r="Z1069" s="635"/>
      <c r="AA1069" s="636"/>
      <c r="AB1069" s="637"/>
      <c r="AC1069" s="2384"/>
      <c r="AD1069" s="638"/>
      <c r="AE1069" s="639"/>
      <c r="AF1069" s="639"/>
      <c r="AG1069" s="640"/>
      <c r="AH1069" s="641"/>
      <c r="AI1069" s="634"/>
      <c r="AJ1069" s="634"/>
      <c r="AK1069" s="634"/>
      <c r="AL1069" s="634"/>
      <c r="AM1069" s="634"/>
      <c r="AN1069" s="634"/>
      <c r="AO1069" s="634"/>
      <c r="AP1069" s="634"/>
      <c r="AQ1069" s="634"/>
      <c r="AR1069" s="634"/>
      <c r="AS1069" s="634"/>
      <c r="AT1069" s="634"/>
      <c r="AU1069" s="634"/>
      <c r="AV1069" s="634"/>
      <c r="AW1069" s="634"/>
      <c r="AX1069" s="634"/>
      <c r="AY1069" s="634"/>
      <c r="AZ1069" s="634"/>
      <c r="BA1069" s="634"/>
      <c r="BB1069" s="634"/>
      <c r="BC1069" s="634"/>
      <c r="BD1069" s="634"/>
      <c r="BE1069" s="634"/>
      <c r="BF1069" s="634"/>
      <c r="BG1069" s="634"/>
      <c r="BH1069" s="634"/>
      <c r="BI1069" s="634"/>
      <c r="BJ1069" s="634"/>
      <c r="BK1069" s="634"/>
      <c r="BL1069" s="634"/>
      <c r="BM1069" s="634"/>
      <c r="BN1069" s="634"/>
      <c r="BO1069" s="634"/>
      <c r="BP1069" s="634"/>
      <c r="BQ1069" s="634"/>
      <c r="BR1069" s="634"/>
      <c r="BS1069" s="634"/>
      <c r="BT1069" s="634"/>
      <c r="BU1069" s="634"/>
      <c r="BV1069" s="635"/>
      <c r="BW1069" s="635"/>
      <c r="BX1069" s="635"/>
      <c r="BY1069" s="635"/>
      <c r="BZ1069" s="635"/>
      <c r="CA1069" s="635"/>
      <c r="CB1069" s="635"/>
      <c r="CC1069" s="635"/>
      <c r="CD1069" s="635"/>
      <c r="CE1069" s="635"/>
      <c r="CF1069" s="1859"/>
    </row>
    <row customHeight="1" ht="24.75" hidden="1">
      <c r="A1070" s="1815"/>
      <c r="B1070" s="1169"/>
      <c r="C1070" s="421"/>
      <c r="D1070" s="2588"/>
      <c r="E1070" s="2385" t="s">
        <v>1083</v>
      </c>
      <c r="F1070" s="2385"/>
      <c r="G1070" s="2385"/>
      <c r="H1070" s="2385"/>
      <c r="I1070" s="2385"/>
      <c r="J1070" s="2385"/>
      <c r="K1070" s="2385"/>
      <c r="L1070" s="2385"/>
      <c r="M1070" s="2385"/>
      <c r="N1070" s="2385"/>
      <c r="O1070" s="2385"/>
      <c r="P1070" s="2385"/>
      <c r="Q1070" s="567">
        <f>SUMIF(T1071:T1072,"i",Q1071:Q1072)</f>
        <v>0</v>
      </c>
      <c r="R1070" s="1026"/>
      <c r="S1070" s="1807" t="s">
        <v>1084</v>
      </c>
      <c r="T1070" s="726" t="s">
        <v>1085</v>
      </c>
      <c r="U1070" s="2383">
        <v>1</v>
      </c>
      <c r="V1070" s="2383" t="s">
        <v>1048</v>
      </c>
      <c r="W1070" s="1169"/>
      <c r="X1070" s="1169"/>
      <c r="Y1070" s="1169"/>
      <c r="Z1070" s="1169"/>
      <c r="AA1070" s="1645"/>
      <c r="AB1070" s="1169"/>
      <c r="AC1070" s="2384"/>
      <c r="AD1070" s="638"/>
      <c r="AE1070" s="1169"/>
      <c r="AF1070" s="1169"/>
      <c r="AG1070" s="1645"/>
      <c r="AH1070" s="1645"/>
      <c r="AI1070" s="1645"/>
      <c r="AJ1070" s="1645"/>
      <c r="AK1070" s="1645"/>
      <c r="AL1070" s="1645"/>
      <c r="AM1070" s="1645"/>
      <c r="AN1070" s="1645"/>
      <c r="AO1070" s="1645"/>
      <c r="AP1070" s="1645"/>
      <c r="AQ1070" s="1645"/>
      <c r="AR1070" s="1645"/>
      <c r="AS1070" s="1645"/>
      <c r="AT1070" s="1645"/>
      <c r="AU1070" s="1645"/>
      <c r="AV1070" s="1645"/>
      <c r="AW1070" s="1645"/>
      <c r="AX1070" s="1645"/>
      <c r="AY1070" s="1645"/>
      <c r="AZ1070" s="1645"/>
      <c r="BA1070" s="1645"/>
      <c r="BB1070" s="1645"/>
      <c r="BC1070" s="1645"/>
      <c r="BD1070" s="1645"/>
      <c r="BE1070" s="1645"/>
      <c r="BF1070" s="1645"/>
      <c r="BG1070" s="1645"/>
      <c r="BH1070" s="1645"/>
      <c r="BI1070" s="1645"/>
      <c r="BJ1070" s="1645"/>
      <c r="BK1070" s="1645"/>
      <c r="BL1070" s="1645"/>
      <c r="BM1070" s="1645"/>
      <c r="BN1070" s="1645"/>
      <c r="BO1070" s="1645"/>
      <c r="BP1070" s="1645"/>
      <c r="BQ1070" s="1645"/>
      <c r="BR1070" s="1645"/>
      <c r="BS1070" s="1645"/>
      <c r="BT1070" s="1645"/>
      <c r="BU1070" s="1645"/>
      <c r="BV1070" s="1169"/>
      <c r="BW1070" s="1169"/>
      <c r="BX1070" s="1169"/>
      <c r="BY1070" s="1169"/>
      <c r="BZ1070" s="1169"/>
      <c r="CA1070" s="1169"/>
      <c r="CB1070" s="1169"/>
      <c r="CC1070" s="1169"/>
      <c r="CD1070" s="1169"/>
      <c r="CE1070" s="1169"/>
      <c r="CF1070" s="1859"/>
    </row>
    <row customHeight="1" ht="11.25" hidden="1">
      <c r="A1071" s="1802"/>
      <c r="B1071" s="1645"/>
      <c r="C1071" s="1645"/>
      <c r="D1071" s="2588"/>
      <c r="E1071" s="644"/>
      <c r="F1071" s="644">
        <v>0</v>
      </c>
      <c r="G1071" s="644"/>
      <c r="H1071" s="644"/>
      <c r="I1071" s="644"/>
      <c r="J1071" s="644"/>
      <c r="K1071" s="644"/>
      <c r="L1071" s="644"/>
      <c r="M1071" s="644"/>
      <c r="N1071" s="644"/>
      <c r="O1071" s="644"/>
      <c r="P1071" s="644"/>
      <c r="Q1071" s="644"/>
      <c r="R1071" s="644"/>
      <c r="S1071" s="645"/>
      <c r="T1071" s="727"/>
      <c r="U1071" s="2383"/>
      <c r="V1071" s="2383"/>
      <c r="W1071" s="1645"/>
      <c r="X1071" s="1645"/>
      <c r="Y1071" s="1645"/>
      <c r="Z1071" s="1645"/>
      <c r="AA1071" s="1645"/>
      <c r="AB1071" s="1169"/>
      <c r="AC1071" s="2384"/>
      <c r="AD1071" s="638"/>
      <c r="AE1071" s="1169"/>
      <c r="AF1071" s="1169"/>
      <c r="AG1071" s="1645"/>
      <c r="AH1071" s="1645"/>
      <c r="AI1071" s="1645"/>
      <c r="AJ1071" s="1645"/>
      <c r="AK1071" s="1645"/>
      <c r="AL1071" s="1645"/>
      <c r="AM1071" s="1645"/>
      <c r="AN1071" s="1645"/>
      <c r="AO1071" s="1645"/>
      <c r="AP1071" s="1645"/>
      <c r="AQ1071" s="1645"/>
      <c r="AR1071" s="1645"/>
      <c r="AS1071" s="1645"/>
      <c r="AT1071" s="1645"/>
      <c r="AU1071" s="1645"/>
      <c r="AV1071" s="1645"/>
      <c r="AW1071" s="1645"/>
      <c r="AX1071" s="1645"/>
      <c r="AY1071" s="1645"/>
      <c r="AZ1071" s="1645"/>
      <c r="BA1071" s="1645"/>
      <c r="BB1071" s="1645"/>
      <c r="BC1071" s="1645"/>
      <c r="BD1071" s="1645"/>
      <c r="BE1071" s="1645"/>
      <c r="BF1071" s="1645"/>
      <c r="BG1071" s="1645"/>
      <c r="BH1071" s="1645"/>
      <c r="BI1071" s="1645"/>
      <c r="BJ1071" s="1645"/>
      <c r="BK1071" s="1645"/>
      <c r="BL1071" s="1645"/>
      <c r="BM1071" s="1645"/>
      <c r="BN1071" s="1645"/>
      <c r="BO1071" s="1645"/>
      <c r="BP1071" s="1645"/>
      <c r="BQ1071" s="1645"/>
      <c r="BR1071" s="1645"/>
      <c r="BS1071" s="1645"/>
      <c r="BT1071" s="1645"/>
      <c r="BU1071" s="1645"/>
      <c r="BV1071" s="1645"/>
      <c r="BW1071" s="1645"/>
      <c r="BX1071" s="1645"/>
      <c r="BY1071" s="1645"/>
      <c r="BZ1071" s="1645"/>
      <c r="CA1071" s="1645"/>
      <c r="CB1071" s="1645"/>
      <c r="CC1071" s="1645"/>
      <c r="CD1071" s="1645"/>
      <c r="CE1071" s="1645"/>
      <c r="CF1071" s="1859"/>
    </row>
    <row customHeight="1" ht="11.25" hidden="1">
      <c r="A1072" s="1815"/>
      <c r="B1072" s="1169"/>
      <c r="C1072" s="421"/>
      <c r="D1072" s="2588"/>
      <c r="E1072" s="658" t="s">
        <v>22</v>
      </c>
      <c r="F1072" s="1177" t="s">
        <v>22</v>
      </c>
      <c r="G1072" s="1177" t="s">
        <v>1088</v>
      </c>
      <c r="H1072" s="660" t="s">
        <v>22</v>
      </c>
      <c r="I1072" s="660"/>
      <c r="J1072" s="660"/>
      <c r="K1072" s="660"/>
      <c r="L1072" s="660"/>
      <c r="M1072" s="660"/>
      <c r="N1072" s="660"/>
      <c r="O1072" s="660"/>
      <c r="P1072" s="660"/>
      <c r="Q1072" s="660"/>
      <c r="R1072" s="661"/>
      <c r="S1072" s="662"/>
      <c r="T1072" s="727"/>
      <c r="U1072" s="2383"/>
      <c r="V1072" s="2383"/>
      <c r="W1072" s="1169"/>
      <c r="X1072" s="1169"/>
      <c r="Y1072" s="1169"/>
      <c r="Z1072" s="1169"/>
      <c r="AA1072" s="1645"/>
      <c r="AB1072" s="1169"/>
      <c r="AC1072" s="2384"/>
      <c r="AD1072" s="638"/>
      <c r="AE1072" s="1169"/>
      <c r="AF1072" s="1169"/>
      <c r="AG1072" s="1645"/>
      <c r="AH1072" s="1645"/>
      <c r="AI1072" s="1645"/>
      <c r="AJ1072" s="1645"/>
      <c r="AK1072" s="1645"/>
      <c r="AL1072" s="1645"/>
      <c r="AM1072" s="1645"/>
      <c r="AN1072" s="1645"/>
      <c r="AO1072" s="1645"/>
      <c r="AP1072" s="1645"/>
      <c r="AQ1072" s="1645"/>
      <c r="AR1072" s="1645"/>
      <c r="AS1072" s="1645"/>
      <c r="AT1072" s="1645"/>
      <c r="AU1072" s="1645"/>
      <c r="AV1072" s="1645"/>
      <c r="AW1072" s="1645"/>
      <c r="AX1072" s="1645"/>
      <c r="AY1072" s="1645"/>
      <c r="AZ1072" s="1645"/>
      <c r="BA1072" s="1645"/>
      <c r="BB1072" s="1645"/>
      <c r="BC1072" s="1645"/>
      <c r="BD1072" s="1645"/>
      <c r="BE1072" s="1645"/>
      <c r="BF1072" s="1645"/>
      <c r="BG1072" s="1645"/>
      <c r="BH1072" s="1645"/>
      <c r="BI1072" s="1645"/>
      <c r="BJ1072" s="1645"/>
      <c r="BK1072" s="1645"/>
      <c r="BL1072" s="1645"/>
      <c r="BM1072" s="1645"/>
      <c r="BN1072" s="1645"/>
      <c r="BO1072" s="1645"/>
      <c r="BP1072" s="1645"/>
      <c r="BQ1072" s="1645"/>
      <c r="BR1072" s="1645"/>
      <c r="BS1072" s="1645"/>
      <c r="BT1072" s="1645"/>
      <c r="BU1072" s="1645"/>
      <c r="BV1072" s="1169"/>
      <c r="BW1072" s="1169"/>
      <c r="BX1072" s="1169"/>
      <c r="BY1072" s="1169"/>
      <c r="BZ1072" s="1169"/>
      <c r="CA1072" s="1169"/>
      <c r="CB1072" s="1169"/>
      <c r="CC1072" s="1169"/>
      <c r="CD1072" s="1169"/>
      <c r="CE1072" s="1169"/>
      <c r="CF1072" s="1859"/>
    </row>
    <row customHeight="1" ht="5.25" hidden="1">
      <c r="A1073" s="1802"/>
      <c r="B1073" s="1645"/>
      <c r="C1073" s="1645"/>
      <c r="D1073" s="2588"/>
      <c r="E1073" s="1048"/>
      <c r="F1073" s="1048"/>
      <c r="G1073" s="1048"/>
      <c r="H1073" s="1048"/>
      <c r="I1073" s="1048"/>
      <c r="J1073" s="1048"/>
      <c r="K1073" s="1048"/>
      <c r="L1073" s="1048"/>
      <c r="M1073" s="1048"/>
      <c r="N1073" s="1048"/>
      <c r="O1073" s="1048"/>
      <c r="P1073" s="1048"/>
      <c r="Q1073" s="1049"/>
      <c r="R1073" s="1050"/>
      <c r="S1073" s="1051"/>
      <c r="T1073" s="726" t="s">
        <v>1085</v>
      </c>
      <c r="U1073" s="2383">
        <v>1</v>
      </c>
      <c r="V1073" s="2383" t="s">
        <v>1048</v>
      </c>
      <c r="W1073" s="1645"/>
      <c r="X1073" s="1645"/>
      <c r="Y1073" s="1645"/>
      <c r="Z1073" s="1645"/>
      <c r="AA1073" s="1645"/>
      <c r="AB1073" s="1645"/>
      <c r="AC1073" s="1046"/>
      <c r="AD1073" s="1047"/>
      <c r="AE1073" s="1645"/>
      <c r="AF1073" s="1645"/>
      <c r="AG1073" s="1645"/>
      <c r="AH1073" s="1645"/>
      <c r="AI1073" s="1645"/>
      <c r="AJ1073" s="1645"/>
      <c r="AK1073" s="1645"/>
      <c r="AL1073" s="1645"/>
      <c r="AM1073" s="1645"/>
      <c r="AN1073" s="1645"/>
      <c r="AO1073" s="1645"/>
      <c r="AP1073" s="1645"/>
      <c r="AQ1073" s="1645"/>
      <c r="AR1073" s="1645"/>
      <c r="AS1073" s="1645"/>
      <c r="AT1073" s="1645"/>
      <c r="AU1073" s="1645"/>
      <c r="AV1073" s="1645"/>
      <c r="AW1073" s="1645"/>
      <c r="AX1073" s="1645"/>
      <c r="AY1073" s="1645"/>
      <c r="AZ1073" s="1645"/>
      <c r="BA1073" s="1645"/>
      <c r="BB1073" s="1645"/>
      <c r="BC1073" s="1645"/>
      <c r="BD1073" s="1645"/>
      <c r="BE1073" s="1645"/>
      <c r="BF1073" s="1645"/>
      <c r="BG1073" s="1645"/>
      <c r="BH1073" s="1645"/>
      <c r="BI1073" s="1645"/>
      <c r="BJ1073" s="1645"/>
      <c r="BK1073" s="1645"/>
      <c r="BL1073" s="1645"/>
      <c r="BM1073" s="1645"/>
      <c r="BN1073" s="1645"/>
      <c r="BO1073" s="1645"/>
      <c r="BP1073" s="1645"/>
      <c r="BQ1073" s="1645"/>
      <c r="BR1073" s="1645"/>
      <c r="BS1073" s="1645"/>
      <c r="BT1073" s="1645"/>
      <c r="BU1073" s="1645"/>
      <c r="BV1073" s="1645"/>
      <c r="BW1073" s="1645"/>
      <c r="BX1073" s="1645"/>
      <c r="BY1073" s="1645"/>
      <c r="BZ1073" s="1645"/>
      <c r="CA1073" s="1645"/>
      <c r="CB1073" s="1645"/>
      <c r="CC1073" s="1645"/>
      <c r="CD1073" s="1645"/>
      <c r="CE1073" s="1645"/>
      <c r="CF1073" s="1325"/>
    </row>
    <row customHeight="1" ht="5.25" hidden="1">
      <c r="A1074" s="1802"/>
      <c r="B1074" s="1645"/>
      <c r="C1074" s="1645"/>
      <c r="D1074" s="2588"/>
      <c r="E1074" s="644"/>
      <c r="F1074" s="644"/>
      <c r="G1074" s="644"/>
      <c r="H1074" s="644"/>
      <c r="I1074" s="644"/>
      <c r="J1074" s="644"/>
      <c r="K1074" s="644"/>
      <c r="L1074" s="644"/>
      <c r="M1074" s="644"/>
      <c r="N1074" s="644"/>
      <c r="O1074" s="644"/>
      <c r="P1074" s="644"/>
      <c r="Q1074" s="644"/>
      <c r="R1074" s="644"/>
      <c r="S1074" s="645"/>
      <c r="T1074" s="727"/>
      <c r="U1074" s="2383"/>
      <c r="V1074" s="2383"/>
      <c r="W1074" s="1645"/>
      <c r="X1074" s="1645"/>
      <c r="Y1074" s="1645"/>
      <c r="Z1074" s="1645"/>
      <c r="AA1074" s="1645"/>
      <c r="AB1074" s="1645"/>
      <c r="AC1074" s="1046"/>
      <c r="AD1074" s="1047"/>
      <c r="AE1074" s="1645"/>
      <c r="AF1074" s="1645"/>
      <c r="AG1074" s="1645"/>
      <c r="AH1074" s="1645"/>
      <c r="AI1074" s="1645"/>
      <c r="AJ1074" s="1645"/>
      <c r="AK1074" s="1645"/>
      <c r="AL1074" s="1645"/>
      <c r="AM1074" s="1645"/>
      <c r="AN1074" s="1645"/>
      <c r="AO1074" s="1645"/>
      <c r="AP1074" s="1645"/>
      <c r="AQ1074" s="1645"/>
      <c r="AR1074" s="1645"/>
      <c r="AS1074" s="1645"/>
      <c r="AT1074" s="1645"/>
      <c r="AU1074" s="1645"/>
      <c r="AV1074" s="1645"/>
      <c r="AW1074" s="1645"/>
      <c r="AX1074" s="1645"/>
      <c r="AY1074" s="1645"/>
      <c r="AZ1074" s="1645"/>
      <c r="BA1074" s="1645"/>
      <c r="BB1074" s="1645"/>
      <c r="BC1074" s="1645"/>
      <c r="BD1074" s="1645"/>
      <c r="BE1074" s="1645"/>
      <c r="BF1074" s="1645"/>
      <c r="BG1074" s="1645"/>
      <c r="BH1074" s="1645"/>
      <c r="BI1074" s="1645"/>
      <c r="BJ1074" s="1645"/>
      <c r="BK1074" s="1645"/>
      <c r="BL1074" s="1645"/>
      <c r="BM1074" s="1645"/>
      <c r="BN1074" s="1645"/>
      <c r="BO1074" s="1645"/>
      <c r="BP1074" s="1645"/>
      <c r="BQ1074" s="1645"/>
      <c r="BR1074" s="1645"/>
      <c r="BS1074" s="1645"/>
      <c r="BT1074" s="1645"/>
      <c r="BU1074" s="1645"/>
      <c r="BV1074" s="1645"/>
      <c r="BW1074" s="1645"/>
      <c r="BX1074" s="1645"/>
      <c r="BY1074" s="1645"/>
      <c r="BZ1074" s="1645"/>
      <c r="CA1074" s="1645"/>
      <c r="CB1074" s="1645"/>
      <c r="CC1074" s="1645"/>
      <c r="CD1074" s="1645"/>
      <c r="CE1074" s="1645"/>
      <c r="CF1074" s="1325"/>
    </row>
    <row customHeight="1" ht="5.25" hidden="1">
      <c r="A1075" s="1802"/>
      <c r="B1075" s="1645"/>
      <c r="C1075" s="1645"/>
      <c r="D1075" s="2589"/>
      <c r="E1075" s="1052"/>
      <c r="F1075" s="1053"/>
      <c r="G1075" s="1053"/>
      <c r="H1075" s="1054"/>
      <c r="I1075" s="1054"/>
      <c r="J1075" s="1054"/>
      <c r="K1075" s="1054"/>
      <c r="L1075" s="1054"/>
      <c r="M1075" s="1054"/>
      <c r="N1075" s="1054"/>
      <c r="O1075" s="1054"/>
      <c r="P1075" s="1054"/>
      <c r="Q1075" s="1054"/>
      <c r="R1075" s="955"/>
      <c r="S1075" s="1055"/>
      <c r="T1075" s="727"/>
      <c r="U1075" s="2383"/>
      <c r="V1075" s="2383"/>
      <c r="W1075" s="1645"/>
      <c r="X1075" s="1645"/>
      <c r="Y1075" s="1645"/>
      <c r="Z1075" s="1645"/>
      <c r="AA1075" s="1645"/>
      <c r="AB1075" s="1645"/>
      <c r="AC1075" s="1046"/>
      <c r="AD1075" s="1047"/>
      <c r="AE1075" s="1645"/>
      <c r="AF1075" s="1645"/>
      <c r="AG1075" s="1645"/>
      <c r="AH1075" s="1645"/>
      <c r="AI1075" s="1645"/>
      <c r="AJ1075" s="1645"/>
      <c r="AK1075" s="1645"/>
      <c r="AL1075" s="1645"/>
      <c r="AM1075" s="1645"/>
      <c r="AN1075" s="1645"/>
      <c r="AO1075" s="1645"/>
      <c r="AP1075" s="1645"/>
      <c r="AQ1075" s="1645"/>
      <c r="AR1075" s="1645"/>
      <c r="AS1075" s="1645"/>
      <c r="AT1075" s="1645"/>
      <c r="AU1075" s="1645"/>
      <c r="AV1075" s="1645"/>
      <c r="AW1075" s="1645"/>
      <c r="AX1075" s="1645"/>
      <c r="AY1075" s="1645"/>
      <c r="AZ1075" s="1645"/>
      <c r="BA1075" s="1645"/>
      <c r="BB1075" s="1645"/>
      <c r="BC1075" s="1645"/>
      <c r="BD1075" s="1645"/>
      <c r="BE1075" s="1645"/>
      <c r="BF1075" s="1645"/>
      <c r="BG1075" s="1645"/>
      <c r="BH1075" s="1645"/>
      <c r="BI1075" s="1645"/>
      <c r="BJ1075" s="1645"/>
      <c r="BK1075" s="1645"/>
      <c r="BL1075" s="1645"/>
      <c r="BM1075" s="1645"/>
      <c r="BN1075" s="1645"/>
      <c r="BO1075" s="1645"/>
      <c r="BP1075" s="1645"/>
      <c r="BQ1075" s="1645"/>
      <c r="BR1075" s="1645"/>
      <c r="BS1075" s="1645"/>
      <c r="BT1075" s="1645"/>
      <c r="BU1075" s="1645"/>
      <c r="BV1075" s="1645"/>
      <c r="BW1075" s="1645"/>
      <c r="BX1075" s="1645"/>
      <c r="BY1075" s="1645"/>
      <c r="BZ1075" s="1645"/>
      <c r="CA1075" s="1645"/>
      <c r="CB1075" s="1645"/>
      <c r="CC1075" s="1645"/>
      <c r="CD1075" s="1645"/>
      <c r="CE1075" s="1645"/>
      <c r="CF1075" s="1325"/>
    </row>
    <row customHeight="1" ht="15" hidden="1">
      <c r="A1076" s="632" t="s">
        <v>464</v>
      </c>
      <c r="B1076" s="633"/>
      <c r="C1076" s="633" t="s">
        <v>22</v>
      </c>
      <c r="D1076" s="2587" t="s">
        <v>1205</v>
      </c>
      <c r="E1076" s="2386" t="s">
        <v>196</v>
      </c>
      <c r="F1076" s="2387"/>
      <c r="G1076" s="2388"/>
      <c r="H1076" s="2392" t="str">
        <f>IF(A1076="","",INDEX(DIFFERENTIATION_UNMERGE_VD,MATCH(A1076,DIFFERENTIATION_ID_DIFF,0)))</f>
        <v>Производство тепловой энергии. Некомбинированная выработка</v>
      </c>
      <c r="I1076" s="2392"/>
      <c r="J1076" s="2392"/>
      <c r="K1076" s="2392"/>
      <c r="L1076" s="2392"/>
      <c r="M1076" s="2392"/>
      <c r="N1076" s="2392"/>
      <c r="O1076" s="2392"/>
      <c r="P1076" s="2392"/>
      <c r="Q1076" s="2392"/>
      <c r="R1076" s="2392"/>
      <c r="S1076" s="728"/>
      <c r="T1076" s="725"/>
      <c r="U1076" s="634"/>
      <c r="V1076" s="634"/>
      <c r="W1076" s="635"/>
      <c r="X1076" s="635"/>
      <c r="Y1076" s="635"/>
      <c r="Z1076" s="635"/>
      <c r="AA1076" s="636"/>
      <c r="AB1076" s="637"/>
      <c r="AC1076" s="2384"/>
      <c r="AD1076" s="638"/>
      <c r="AE1076" s="639" t="s">
        <v>22</v>
      </c>
      <c r="AF1076" s="639"/>
      <c r="AG1076" s="640" t="s">
        <v>1082</v>
      </c>
      <c r="AH1076" s="641">
        <v>3</v>
      </c>
      <c r="AI1076" s="634"/>
      <c r="AJ1076" s="634"/>
      <c r="AK1076" s="634"/>
      <c r="AL1076" s="634"/>
      <c r="AM1076" s="634"/>
      <c r="AN1076" s="634"/>
      <c r="AO1076" s="634"/>
      <c r="AP1076" s="634"/>
      <c r="AQ1076" s="634"/>
      <c r="AR1076" s="634"/>
      <c r="AS1076" s="634"/>
      <c r="AT1076" s="634"/>
      <c r="AU1076" s="634"/>
      <c r="AV1076" s="634"/>
      <c r="AW1076" s="634"/>
      <c r="AX1076" s="634"/>
      <c r="AY1076" s="634"/>
      <c r="AZ1076" s="634"/>
      <c r="BA1076" s="634"/>
      <c r="BB1076" s="634"/>
      <c r="BC1076" s="634"/>
      <c r="BD1076" s="634"/>
      <c r="BE1076" s="634"/>
      <c r="BF1076" s="634"/>
      <c r="BG1076" s="634"/>
      <c r="BH1076" s="634"/>
      <c r="BI1076" s="634"/>
      <c r="BJ1076" s="634"/>
      <c r="BK1076" s="634"/>
      <c r="BL1076" s="634"/>
      <c r="BM1076" s="634"/>
      <c r="BN1076" s="634"/>
      <c r="BO1076" s="634"/>
      <c r="BP1076" s="634"/>
      <c r="BQ1076" s="634"/>
      <c r="BR1076" s="634"/>
      <c r="BS1076" s="634"/>
      <c r="BT1076" s="634"/>
      <c r="BU1076" s="634"/>
      <c r="BV1076" s="635"/>
      <c r="BW1076" s="635"/>
      <c r="BX1076" s="635"/>
      <c r="BY1076" s="635"/>
      <c r="BZ1076" s="635"/>
      <c r="CA1076" s="635"/>
      <c r="CB1076" s="635"/>
      <c r="CC1076" s="635"/>
      <c r="CD1076" s="635"/>
      <c r="CE1076" s="635"/>
      <c r="CF1076" s="1859"/>
    </row>
    <row customHeight="1" ht="15" hidden="1">
      <c r="A1077" s="632"/>
      <c r="B1077" s="633"/>
      <c r="C1077" s="633"/>
      <c r="D1077" s="2588"/>
      <c r="E1077" s="2386" t="s">
        <v>1037</v>
      </c>
      <c r="F1077" s="2387"/>
      <c r="G1077" s="2388"/>
      <c r="H1077" s="2392" t="str">
        <f>IF(A1076="","",INDEX(DIFFERENTIATION_UNMERGE_AREA,MATCH(A1076,DIFFERENTIATION_ID_DIFF,0)))</f>
        <v>Территория 9</v>
      </c>
      <c r="I1077" s="2392"/>
      <c r="J1077" s="2392"/>
      <c r="K1077" s="2392"/>
      <c r="L1077" s="2392"/>
      <c r="M1077" s="2392"/>
      <c r="N1077" s="2392"/>
      <c r="O1077" s="2392"/>
      <c r="P1077" s="2392"/>
      <c r="Q1077" s="2392"/>
      <c r="R1077" s="2392"/>
      <c r="S1077" s="728"/>
      <c r="T1077" s="725"/>
      <c r="U1077" s="634"/>
      <c r="V1077" s="634"/>
      <c r="W1077" s="635"/>
      <c r="X1077" s="635"/>
      <c r="Y1077" s="635"/>
      <c r="Z1077" s="635"/>
      <c r="AA1077" s="636"/>
      <c r="AB1077" s="637"/>
      <c r="AC1077" s="2384"/>
      <c r="AD1077" s="638"/>
      <c r="AE1077" s="639"/>
      <c r="AF1077" s="639"/>
      <c r="AG1077" s="640"/>
      <c r="AH1077" s="641"/>
      <c r="AI1077" s="634"/>
      <c r="AJ1077" s="634"/>
      <c r="AK1077" s="634"/>
      <c r="AL1077" s="634"/>
      <c r="AM1077" s="634"/>
      <c r="AN1077" s="634"/>
      <c r="AO1077" s="634"/>
      <c r="AP1077" s="634"/>
      <c r="AQ1077" s="634"/>
      <c r="AR1077" s="634"/>
      <c r="AS1077" s="634"/>
      <c r="AT1077" s="634"/>
      <c r="AU1077" s="634"/>
      <c r="AV1077" s="634"/>
      <c r="AW1077" s="634"/>
      <c r="AX1077" s="634"/>
      <c r="AY1077" s="634"/>
      <c r="AZ1077" s="634"/>
      <c r="BA1077" s="634"/>
      <c r="BB1077" s="634"/>
      <c r="BC1077" s="634"/>
      <c r="BD1077" s="634"/>
      <c r="BE1077" s="634"/>
      <c r="BF1077" s="634"/>
      <c r="BG1077" s="634"/>
      <c r="BH1077" s="634"/>
      <c r="BI1077" s="634"/>
      <c r="BJ1077" s="634"/>
      <c r="BK1077" s="634"/>
      <c r="BL1077" s="634"/>
      <c r="BM1077" s="634"/>
      <c r="BN1077" s="634"/>
      <c r="BO1077" s="634"/>
      <c r="BP1077" s="634"/>
      <c r="BQ1077" s="634"/>
      <c r="BR1077" s="634"/>
      <c r="BS1077" s="634"/>
      <c r="BT1077" s="634"/>
      <c r="BU1077" s="634"/>
      <c r="BV1077" s="635"/>
      <c r="BW1077" s="635"/>
      <c r="BX1077" s="635"/>
      <c r="BY1077" s="635"/>
      <c r="BZ1077" s="635"/>
      <c r="CA1077" s="635"/>
      <c r="CB1077" s="635"/>
      <c r="CC1077" s="635"/>
      <c r="CD1077" s="635"/>
      <c r="CE1077" s="635"/>
      <c r="CF1077" s="1859"/>
    </row>
    <row customHeight="1" ht="15" hidden="1">
      <c r="A1078" s="632"/>
      <c r="B1078" s="633"/>
      <c r="C1078" s="633"/>
      <c r="D1078" s="2588"/>
      <c r="E1078" s="2386" t="s">
        <v>1038</v>
      </c>
      <c r="F1078" s="2387"/>
      <c r="G1078" s="2388"/>
      <c r="H1078" s="2392" t="str">
        <f>IF(A1076="","",INDEX(DIFFERENTIATION_UNMERGE_SYSTEM,MATCH(A1076,DIFFERENTIATION_ID_DIFF,0)))</f>
        <v>с.  Полудни (школа), ул. Солнечная, 92А, котельная № 6-36</v>
      </c>
      <c r="I1078" s="2392"/>
      <c r="J1078" s="2392"/>
      <c r="K1078" s="2392"/>
      <c r="L1078" s="2392"/>
      <c r="M1078" s="2392"/>
      <c r="N1078" s="2392"/>
      <c r="O1078" s="2392"/>
      <c r="P1078" s="2392"/>
      <c r="Q1078" s="2392"/>
      <c r="R1078" s="2392"/>
      <c r="S1078" s="728"/>
      <c r="T1078" s="725"/>
      <c r="U1078" s="634"/>
      <c r="V1078" s="634"/>
      <c r="W1078" s="635"/>
      <c r="X1078" s="635"/>
      <c r="Y1078" s="635"/>
      <c r="Z1078" s="635"/>
      <c r="AA1078" s="636"/>
      <c r="AB1078" s="637"/>
      <c r="AC1078" s="2384"/>
      <c r="AD1078" s="638"/>
      <c r="AE1078" s="639"/>
      <c r="AF1078" s="639"/>
      <c r="AG1078" s="640"/>
      <c r="AH1078" s="641"/>
      <c r="AI1078" s="634"/>
      <c r="AJ1078" s="634"/>
      <c r="AK1078" s="634"/>
      <c r="AL1078" s="634"/>
      <c r="AM1078" s="634"/>
      <c r="AN1078" s="634"/>
      <c r="AO1078" s="634"/>
      <c r="AP1078" s="634"/>
      <c r="AQ1078" s="634"/>
      <c r="AR1078" s="634"/>
      <c r="AS1078" s="634"/>
      <c r="AT1078" s="634"/>
      <c r="AU1078" s="634"/>
      <c r="AV1078" s="634"/>
      <c r="AW1078" s="634"/>
      <c r="AX1078" s="634"/>
      <c r="AY1078" s="634"/>
      <c r="AZ1078" s="634"/>
      <c r="BA1078" s="634"/>
      <c r="BB1078" s="634"/>
      <c r="BC1078" s="634"/>
      <c r="BD1078" s="634"/>
      <c r="BE1078" s="634"/>
      <c r="BF1078" s="634"/>
      <c r="BG1078" s="634"/>
      <c r="BH1078" s="634"/>
      <c r="BI1078" s="634"/>
      <c r="BJ1078" s="634"/>
      <c r="BK1078" s="634"/>
      <c r="BL1078" s="634"/>
      <c r="BM1078" s="634"/>
      <c r="BN1078" s="634"/>
      <c r="BO1078" s="634"/>
      <c r="BP1078" s="634"/>
      <c r="BQ1078" s="634"/>
      <c r="BR1078" s="634"/>
      <c r="BS1078" s="634"/>
      <c r="BT1078" s="634"/>
      <c r="BU1078" s="634"/>
      <c r="BV1078" s="635"/>
      <c r="BW1078" s="635"/>
      <c r="BX1078" s="635"/>
      <c r="BY1078" s="635"/>
      <c r="BZ1078" s="635"/>
      <c r="CA1078" s="635"/>
      <c r="CB1078" s="635"/>
      <c r="CC1078" s="635"/>
      <c r="CD1078" s="635"/>
      <c r="CE1078" s="635"/>
      <c r="CF1078" s="1859"/>
    </row>
    <row customHeight="1" ht="24.75" hidden="1">
      <c r="A1079" s="1815"/>
      <c r="B1079" s="1169"/>
      <c r="C1079" s="421"/>
      <c r="D1079" s="2588"/>
      <c r="E1079" s="2385" t="s">
        <v>1083</v>
      </c>
      <c r="F1079" s="2385"/>
      <c r="G1079" s="2385"/>
      <c r="H1079" s="2385"/>
      <c r="I1079" s="2385"/>
      <c r="J1079" s="2385"/>
      <c r="K1079" s="2385"/>
      <c r="L1079" s="2385"/>
      <c r="M1079" s="2385"/>
      <c r="N1079" s="2385"/>
      <c r="O1079" s="2385"/>
      <c r="P1079" s="2385"/>
      <c r="Q1079" s="567">
        <f>SUMIF(T1080:T1081,"i",Q1080:Q1081)</f>
        <v>0</v>
      </c>
      <c r="R1079" s="1026"/>
      <c r="S1079" s="1807" t="s">
        <v>1084</v>
      </c>
      <c r="T1079" s="726" t="s">
        <v>1085</v>
      </c>
      <c r="U1079" s="2383">
        <v>1</v>
      </c>
      <c r="V1079" s="2383" t="s">
        <v>1048</v>
      </c>
      <c r="W1079" s="1169"/>
      <c r="X1079" s="1169"/>
      <c r="Y1079" s="1169"/>
      <c r="Z1079" s="1169"/>
      <c r="AA1079" s="1645"/>
      <c r="AB1079" s="1169"/>
      <c r="AC1079" s="2384"/>
      <c r="AD1079" s="638"/>
      <c r="AE1079" s="1169"/>
      <c r="AF1079" s="1169"/>
      <c r="AG1079" s="1645"/>
      <c r="AH1079" s="1645"/>
      <c r="AI1079" s="1645"/>
      <c r="AJ1079" s="1645"/>
      <c r="AK1079" s="1645"/>
      <c r="AL1079" s="1645"/>
      <c r="AM1079" s="1645"/>
      <c r="AN1079" s="1645"/>
      <c r="AO1079" s="1645"/>
      <c r="AP1079" s="1645"/>
      <c r="AQ1079" s="1645"/>
      <c r="AR1079" s="1645"/>
      <c r="AS1079" s="1645"/>
      <c r="AT1079" s="1645"/>
      <c r="AU1079" s="1645"/>
      <c r="AV1079" s="1645"/>
      <c r="AW1079" s="1645"/>
      <c r="AX1079" s="1645"/>
      <c r="AY1079" s="1645"/>
      <c r="AZ1079" s="1645"/>
      <c r="BA1079" s="1645"/>
      <c r="BB1079" s="1645"/>
      <c r="BC1079" s="1645"/>
      <c r="BD1079" s="1645"/>
      <c r="BE1079" s="1645"/>
      <c r="BF1079" s="1645"/>
      <c r="BG1079" s="1645"/>
      <c r="BH1079" s="1645"/>
      <c r="BI1079" s="1645"/>
      <c r="BJ1079" s="1645"/>
      <c r="BK1079" s="1645"/>
      <c r="BL1079" s="1645"/>
      <c r="BM1079" s="1645"/>
      <c r="BN1079" s="1645"/>
      <c r="BO1079" s="1645"/>
      <c r="BP1079" s="1645"/>
      <c r="BQ1079" s="1645"/>
      <c r="BR1079" s="1645"/>
      <c r="BS1079" s="1645"/>
      <c r="BT1079" s="1645"/>
      <c r="BU1079" s="1645"/>
      <c r="BV1079" s="1169"/>
      <c r="BW1079" s="1169"/>
      <c r="BX1079" s="1169"/>
      <c r="BY1079" s="1169"/>
      <c r="BZ1079" s="1169"/>
      <c r="CA1079" s="1169"/>
      <c r="CB1079" s="1169"/>
      <c r="CC1079" s="1169"/>
      <c r="CD1079" s="1169"/>
      <c r="CE1079" s="1169"/>
      <c r="CF1079" s="1859"/>
    </row>
    <row customHeight="1" ht="11.25" hidden="1">
      <c r="A1080" s="1802"/>
      <c r="B1080" s="1645"/>
      <c r="C1080" s="1645"/>
      <c r="D1080" s="2588"/>
      <c r="E1080" s="644"/>
      <c r="F1080" s="644">
        <v>0</v>
      </c>
      <c r="G1080" s="644"/>
      <c r="H1080" s="644"/>
      <c r="I1080" s="644"/>
      <c r="J1080" s="644"/>
      <c r="K1080" s="644"/>
      <c r="L1080" s="644"/>
      <c r="M1080" s="644"/>
      <c r="N1080" s="644"/>
      <c r="O1080" s="644"/>
      <c r="P1080" s="644"/>
      <c r="Q1080" s="644"/>
      <c r="R1080" s="644"/>
      <c r="S1080" s="645"/>
      <c r="T1080" s="727"/>
      <c r="U1080" s="2383"/>
      <c r="V1080" s="2383"/>
      <c r="W1080" s="1645"/>
      <c r="X1080" s="1645"/>
      <c r="Y1080" s="1645"/>
      <c r="Z1080" s="1645"/>
      <c r="AA1080" s="1645"/>
      <c r="AB1080" s="1169"/>
      <c r="AC1080" s="2384"/>
      <c r="AD1080" s="638"/>
      <c r="AE1080" s="1169"/>
      <c r="AF1080" s="1169"/>
      <c r="AG1080" s="1645"/>
      <c r="AH1080" s="1645"/>
      <c r="AI1080" s="1645"/>
      <c r="AJ1080" s="1645"/>
      <c r="AK1080" s="1645"/>
      <c r="AL1080" s="1645"/>
      <c r="AM1080" s="1645"/>
      <c r="AN1080" s="1645"/>
      <c r="AO1080" s="1645"/>
      <c r="AP1080" s="1645"/>
      <c r="AQ1080" s="1645"/>
      <c r="AR1080" s="1645"/>
      <c r="AS1080" s="1645"/>
      <c r="AT1080" s="1645"/>
      <c r="AU1080" s="1645"/>
      <c r="AV1080" s="1645"/>
      <c r="AW1080" s="1645"/>
      <c r="AX1080" s="1645"/>
      <c r="AY1080" s="1645"/>
      <c r="AZ1080" s="1645"/>
      <c r="BA1080" s="1645"/>
      <c r="BB1080" s="1645"/>
      <c r="BC1080" s="1645"/>
      <c r="BD1080" s="1645"/>
      <c r="BE1080" s="1645"/>
      <c r="BF1080" s="1645"/>
      <c r="BG1080" s="1645"/>
      <c r="BH1080" s="1645"/>
      <c r="BI1080" s="1645"/>
      <c r="BJ1080" s="1645"/>
      <c r="BK1080" s="1645"/>
      <c r="BL1080" s="1645"/>
      <c r="BM1080" s="1645"/>
      <c r="BN1080" s="1645"/>
      <c r="BO1080" s="1645"/>
      <c r="BP1080" s="1645"/>
      <c r="BQ1080" s="1645"/>
      <c r="BR1080" s="1645"/>
      <c r="BS1080" s="1645"/>
      <c r="BT1080" s="1645"/>
      <c r="BU1080" s="1645"/>
      <c r="BV1080" s="1645"/>
      <c r="BW1080" s="1645"/>
      <c r="BX1080" s="1645"/>
      <c r="BY1080" s="1645"/>
      <c r="BZ1080" s="1645"/>
      <c r="CA1080" s="1645"/>
      <c r="CB1080" s="1645"/>
      <c r="CC1080" s="1645"/>
      <c r="CD1080" s="1645"/>
      <c r="CE1080" s="1645"/>
      <c r="CF1080" s="1859"/>
    </row>
    <row customHeight="1" ht="11.25" hidden="1">
      <c r="A1081" s="1815"/>
      <c r="B1081" s="1169"/>
      <c r="C1081" s="421"/>
      <c r="D1081" s="2588"/>
      <c r="E1081" s="658" t="s">
        <v>22</v>
      </c>
      <c r="F1081" s="1177" t="s">
        <v>22</v>
      </c>
      <c r="G1081" s="1177" t="s">
        <v>1088</v>
      </c>
      <c r="H1081" s="660" t="s">
        <v>22</v>
      </c>
      <c r="I1081" s="660"/>
      <c r="J1081" s="660"/>
      <c r="K1081" s="660"/>
      <c r="L1081" s="660"/>
      <c r="M1081" s="660"/>
      <c r="N1081" s="660"/>
      <c r="O1081" s="660"/>
      <c r="P1081" s="660"/>
      <c r="Q1081" s="660"/>
      <c r="R1081" s="661"/>
      <c r="S1081" s="662"/>
      <c r="T1081" s="727"/>
      <c r="U1081" s="2383"/>
      <c r="V1081" s="2383"/>
      <c r="W1081" s="1169"/>
      <c r="X1081" s="1169"/>
      <c r="Y1081" s="1169"/>
      <c r="Z1081" s="1169"/>
      <c r="AA1081" s="1645"/>
      <c r="AB1081" s="1169"/>
      <c r="AC1081" s="2384"/>
      <c r="AD1081" s="638"/>
      <c r="AE1081" s="1169"/>
      <c r="AF1081" s="1169"/>
      <c r="AG1081" s="1645"/>
      <c r="AH1081" s="1645"/>
      <c r="AI1081" s="1645"/>
      <c r="AJ1081" s="1645"/>
      <c r="AK1081" s="1645"/>
      <c r="AL1081" s="1645"/>
      <c r="AM1081" s="1645"/>
      <c r="AN1081" s="1645"/>
      <c r="AO1081" s="1645"/>
      <c r="AP1081" s="1645"/>
      <c r="AQ1081" s="1645"/>
      <c r="AR1081" s="1645"/>
      <c r="AS1081" s="1645"/>
      <c r="AT1081" s="1645"/>
      <c r="AU1081" s="1645"/>
      <c r="AV1081" s="1645"/>
      <c r="AW1081" s="1645"/>
      <c r="AX1081" s="1645"/>
      <c r="AY1081" s="1645"/>
      <c r="AZ1081" s="1645"/>
      <c r="BA1081" s="1645"/>
      <c r="BB1081" s="1645"/>
      <c r="BC1081" s="1645"/>
      <c r="BD1081" s="1645"/>
      <c r="BE1081" s="1645"/>
      <c r="BF1081" s="1645"/>
      <c r="BG1081" s="1645"/>
      <c r="BH1081" s="1645"/>
      <c r="BI1081" s="1645"/>
      <c r="BJ1081" s="1645"/>
      <c r="BK1081" s="1645"/>
      <c r="BL1081" s="1645"/>
      <c r="BM1081" s="1645"/>
      <c r="BN1081" s="1645"/>
      <c r="BO1081" s="1645"/>
      <c r="BP1081" s="1645"/>
      <c r="BQ1081" s="1645"/>
      <c r="BR1081" s="1645"/>
      <c r="BS1081" s="1645"/>
      <c r="BT1081" s="1645"/>
      <c r="BU1081" s="1645"/>
      <c r="BV1081" s="1169"/>
      <c r="BW1081" s="1169"/>
      <c r="BX1081" s="1169"/>
      <c r="BY1081" s="1169"/>
      <c r="BZ1081" s="1169"/>
      <c r="CA1081" s="1169"/>
      <c r="CB1081" s="1169"/>
      <c r="CC1081" s="1169"/>
      <c r="CD1081" s="1169"/>
      <c r="CE1081" s="1169"/>
      <c r="CF1081" s="1859"/>
    </row>
    <row customHeight="1" ht="5.25" hidden="1">
      <c r="A1082" s="1802"/>
      <c r="B1082" s="1645"/>
      <c r="C1082" s="1645"/>
      <c r="D1082" s="2588"/>
      <c r="E1082" s="1048"/>
      <c r="F1082" s="1048"/>
      <c r="G1082" s="1048"/>
      <c r="H1082" s="1048"/>
      <c r="I1082" s="1048"/>
      <c r="J1082" s="1048"/>
      <c r="K1082" s="1048"/>
      <c r="L1082" s="1048"/>
      <c r="M1082" s="1048"/>
      <c r="N1082" s="1048"/>
      <c r="O1082" s="1048"/>
      <c r="P1082" s="1048"/>
      <c r="Q1082" s="1049"/>
      <c r="R1082" s="1050"/>
      <c r="S1082" s="1051"/>
      <c r="T1082" s="726" t="s">
        <v>1085</v>
      </c>
      <c r="U1082" s="2383">
        <v>1</v>
      </c>
      <c r="V1082" s="2383" t="s">
        <v>1048</v>
      </c>
      <c r="W1082" s="1645"/>
      <c r="X1082" s="1645"/>
      <c r="Y1082" s="1645"/>
      <c r="Z1082" s="1645"/>
      <c r="AA1082" s="1645"/>
      <c r="AB1082" s="1645"/>
      <c r="AC1082" s="1046"/>
      <c r="AD1082" s="1047"/>
      <c r="AE1082" s="1645"/>
      <c r="AF1082" s="1645"/>
      <c r="AG1082" s="1645"/>
      <c r="AH1082" s="1645"/>
      <c r="AI1082" s="1645"/>
      <c r="AJ1082" s="1645"/>
      <c r="AK1082" s="1645"/>
      <c r="AL1082" s="1645"/>
      <c r="AM1082" s="1645"/>
      <c r="AN1082" s="1645"/>
      <c r="AO1082" s="1645"/>
      <c r="AP1082" s="1645"/>
      <c r="AQ1082" s="1645"/>
      <c r="AR1082" s="1645"/>
      <c r="AS1082" s="1645"/>
      <c r="AT1082" s="1645"/>
      <c r="AU1082" s="1645"/>
      <c r="AV1082" s="1645"/>
      <c r="AW1082" s="1645"/>
      <c r="AX1082" s="1645"/>
      <c r="AY1082" s="1645"/>
      <c r="AZ1082" s="1645"/>
      <c r="BA1082" s="1645"/>
      <c r="BB1082" s="1645"/>
      <c r="BC1082" s="1645"/>
      <c r="BD1082" s="1645"/>
      <c r="BE1082" s="1645"/>
      <c r="BF1082" s="1645"/>
      <c r="BG1082" s="1645"/>
      <c r="BH1082" s="1645"/>
      <c r="BI1082" s="1645"/>
      <c r="BJ1082" s="1645"/>
      <c r="BK1082" s="1645"/>
      <c r="BL1082" s="1645"/>
      <c r="BM1082" s="1645"/>
      <c r="BN1082" s="1645"/>
      <c r="BO1082" s="1645"/>
      <c r="BP1082" s="1645"/>
      <c r="BQ1082" s="1645"/>
      <c r="BR1082" s="1645"/>
      <c r="BS1082" s="1645"/>
      <c r="BT1082" s="1645"/>
      <c r="BU1082" s="1645"/>
      <c r="BV1082" s="1645"/>
      <c r="BW1082" s="1645"/>
      <c r="BX1082" s="1645"/>
      <c r="BY1082" s="1645"/>
      <c r="BZ1082" s="1645"/>
      <c r="CA1082" s="1645"/>
      <c r="CB1082" s="1645"/>
      <c r="CC1082" s="1645"/>
      <c r="CD1082" s="1645"/>
      <c r="CE1082" s="1645"/>
      <c r="CF1082" s="1325"/>
    </row>
    <row customHeight="1" ht="5.25" hidden="1">
      <c r="A1083" s="1802"/>
      <c r="B1083" s="1645"/>
      <c r="C1083" s="1645"/>
      <c r="D1083" s="2588"/>
      <c r="E1083" s="644"/>
      <c r="F1083" s="644"/>
      <c r="G1083" s="644"/>
      <c r="H1083" s="644"/>
      <c r="I1083" s="644"/>
      <c r="J1083" s="644"/>
      <c r="K1083" s="644"/>
      <c r="L1083" s="644"/>
      <c r="M1083" s="644"/>
      <c r="N1083" s="644"/>
      <c r="O1083" s="644"/>
      <c r="P1083" s="644"/>
      <c r="Q1083" s="644"/>
      <c r="R1083" s="644"/>
      <c r="S1083" s="645"/>
      <c r="T1083" s="727"/>
      <c r="U1083" s="2383"/>
      <c r="V1083" s="2383"/>
      <c r="W1083" s="1645"/>
      <c r="X1083" s="1645"/>
      <c r="Y1083" s="1645"/>
      <c r="Z1083" s="1645"/>
      <c r="AA1083" s="1645"/>
      <c r="AB1083" s="1645"/>
      <c r="AC1083" s="1046"/>
      <c r="AD1083" s="1047"/>
      <c r="AE1083" s="1645"/>
      <c r="AF1083" s="1645"/>
      <c r="AG1083" s="1645"/>
      <c r="AH1083" s="1645"/>
      <c r="AI1083" s="1645"/>
      <c r="AJ1083" s="1645"/>
      <c r="AK1083" s="1645"/>
      <c r="AL1083" s="1645"/>
      <c r="AM1083" s="1645"/>
      <c r="AN1083" s="1645"/>
      <c r="AO1083" s="1645"/>
      <c r="AP1083" s="1645"/>
      <c r="AQ1083" s="1645"/>
      <c r="AR1083" s="1645"/>
      <c r="AS1083" s="1645"/>
      <c r="AT1083" s="1645"/>
      <c r="AU1083" s="1645"/>
      <c r="AV1083" s="1645"/>
      <c r="AW1083" s="1645"/>
      <c r="AX1083" s="1645"/>
      <c r="AY1083" s="1645"/>
      <c r="AZ1083" s="1645"/>
      <c r="BA1083" s="1645"/>
      <c r="BB1083" s="1645"/>
      <c r="BC1083" s="1645"/>
      <c r="BD1083" s="1645"/>
      <c r="BE1083" s="1645"/>
      <c r="BF1083" s="1645"/>
      <c r="BG1083" s="1645"/>
      <c r="BH1083" s="1645"/>
      <c r="BI1083" s="1645"/>
      <c r="BJ1083" s="1645"/>
      <c r="BK1083" s="1645"/>
      <c r="BL1083" s="1645"/>
      <c r="BM1083" s="1645"/>
      <c r="BN1083" s="1645"/>
      <c r="BO1083" s="1645"/>
      <c r="BP1083" s="1645"/>
      <c r="BQ1083" s="1645"/>
      <c r="BR1083" s="1645"/>
      <c r="BS1083" s="1645"/>
      <c r="BT1083" s="1645"/>
      <c r="BU1083" s="1645"/>
      <c r="BV1083" s="1645"/>
      <c r="BW1083" s="1645"/>
      <c r="BX1083" s="1645"/>
      <c r="BY1083" s="1645"/>
      <c r="BZ1083" s="1645"/>
      <c r="CA1083" s="1645"/>
      <c r="CB1083" s="1645"/>
      <c r="CC1083" s="1645"/>
      <c r="CD1083" s="1645"/>
      <c r="CE1083" s="1645"/>
      <c r="CF1083" s="1325"/>
    </row>
    <row customHeight="1" ht="5.25" hidden="1">
      <c r="A1084" s="1802"/>
      <c r="B1084" s="1645"/>
      <c r="C1084" s="1645"/>
      <c r="D1084" s="2589"/>
      <c r="E1084" s="1052"/>
      <c r="F1084" s="1053"/>
      <c r="G1084" s="1053"/>
      <c r="H1084" s="1054"/>
      <c r="I1084" s="1054"/>
      <c r="J1084" s="1054"/>
      <c r="K1084" s="1054"/>
      <c r="L1084" s="1054"/>
      <c r="M1084" s="1054"/>
      <c r="N1084" s="1054"/>
      <c r="O1084" s="1054"/>
      <c r="P1084" s="1054"/>
      <c r="Q1084" s="1054"/>
      <c r="R1084" s="955"/>
      <c r="S1084" s="1055"/>
      <c r="T1084" s="727"/>
      <c r="U1084" s="2383"/>
      <c r="V1084" s="2383"/>
      <c r="W1084" s="1645"/>
      <c r="X1084" s="1645"/>
      <c r="Y1084" s="1645"/>
      <c r="Z1084" s="1645"/>
      <c r="AA1084" s="1645"/>
      <c r="AB1084" s="1645"/>
      <c r="AC1084" s="1046"/>
      <c r="AD1084" s="1047"/>
      <c r="AE1084" s="1645"/>
      <c r="AF1084" s="1645"/>
      <c r="AG1084" s="1645"/>
      <c r="AH1084" s="1645"/>
      <c r="AI1084" s="1645"/>
      <c r="AJ1084" s="1645"/>
      <c r="AK1084" s="1645"/>
      <c r="AL1084" s="1645"/>
      <c r="AM1084" s="1645"/>
      <c r="AN1084" s="1645"/>
      <c r="AO1084" s="1645"/>
      <c r="AP1084" s="1645"/>
      <c r="AQ1084" s="1645"/>
      <c r="AR1084" s="1645"/>
      <c r="AS1084" s="1645"/>
      <c r="AT1084" s="1645"/>
      <c r="AU1084" s="1645"/>
      <c r="AV1084" s="1645"/>
      <c r="AW1084" s="1645"/>
      <c r="AX1084" s="1645"/>
      <c r="AY1084" s="1645"/>
      <c r="AZ1084" s="1645"/>
      <c r="BA1084" s="1645"/>
      <c r="BB1084" s="1645"/>
      <c r="BC1084" s="1645"/>
      <c r="BD1084" s="1645"/>
      <c r="BE1084" s="1645"/>
      <c r="BF1084" s="1645"/>
      <c r="BG1084" s="1645"/>
      <c r="BH1084" s="1645"/>
      <c r="BI1084" s="1645"/>
      <c r="BJ1084" s="1645"/>
      <c r="BK1084" s="1645"/>
      <c r="BL1084" s="1645"/>
      <c r="BM1084" s="1645"/>
      <c r="BN1084" s="1645"/>
      <c r="BO1084" s="1645"/>
      <c r="BP1084" s="1645"/>
      <c r="BQ1084" s="1645"/>
      <c r="BR1084" s="1645"/>
      <c r="BS1084" s="1645"/>
      <c r="BT1084" s="1645"/>
      <c r="BU1084" s="1645"/>
      <c r="BV1084" s="1645"/>
      <c r="BW1084" s="1645"/>
      <c r="BX1084" s="1645"/>
      <c r="BY1084" s="1645"/>
      <c r="BZ1084" s="1645"/>
      <c r="CA1084" s="1645"/>
      <c r="CB1084" s="1645"/>
      <c r="CC1084" s="1645"/>
      <c r="CD1084" s="1645"/>
      <c r="CE1084" s="1645"/>
      <c r="CF1084" s="1325"/>
    </row>
    <row customHeight="1" ht="15" hidden="1">
      <c r="A1085" s="632" t="s">
        <v>466</v>
      </c>
      <c r="B1085" s="633"/>
      <c r="C1085" s="633" t="s">
        <v>22</v>
      </c>
      <c r="D1085" s="2587" t="s">
        <v>1206</v>
      </c>
      <c r="E1085" s="2386" t="s">
        <v>196</v>
      </c>
      <c r="F1085" s="2387"/>
      <c r="G1085" s="2388"/>
      <c r="H1085" s="2392" t="str">
        <f>IF(A1085="","",INDEX(DIFFERENTIATION_UNMERGE_VD,MATCH(A1085,DIFFERENTIATION_ID_DIFF,0)))</f>
        <v>Производство тепловой энергии. Некомбинированная выработка</v>
      </c>
      <c r="I1085" s="2392"/>
      <c r="J1085" s="2392"/>
      <c r="K1085" s="2392"/>
      <c r="L1085" s="2392"/>
      <c r="M1085" s="2392"/>
      <c r="N1085" s="2392"/>
      <c r="O1085" s="2392"/>
      <c r="P1085" s="2392"/>
      <c r="Q1085" s="2392"/>
      <c r="R1085" s="2392"/>
      <c r="S1085" s="728"/>
      <c r="T1085" s="725"/>
      <c r="U1085" s="634"/>
      <c r="V1085" s="634"/>
      <c r="W1085" s="635"/>
      <c r="X1085" s="635"/>
      <c r="Y1085" s="635"/>
      <c r="Z1085" s="635"/>
      <c r="AA1085" s="636"/>
      <c r="AB1085" s="637"/>
      <c r="AC1085" s="2384"/>
      <c r="AD1085" s="638"/>
      <c r="AE1085" s="639" t="s">
        <v>22</v>
      </c>
      <c r="AF1085" s="639"/>
      <c r="AG1085" s="640" t="s">
        <v>1082</v>
      </c>
      <c r="AH1085" s="641">
        <v>3</v>
      </c>
      <c r="AI1085" s="634"/>
      <c r="AJ1085" s="634"/>
      <c r="AK1085" s="634"/>
      <c r="AL1085" s="634"/>
      <c r="AM1085" s="634"/>
      <c r="AN1085" s="634"/>
      <c r="AO1085" s="634"/>
      <c r="AP1085" s="634"/>
      <c r="AQ1085" s="634"/>
      <c r="AR1085" s="634"/>
      <c r="AS1085" s="634"/>
      <c r="AT1085" s="634"/>
      <c r="AU1085" s="634"/>
      <c r="AV1085" s="634"/>
      <c r="AW1085" s="634"/>
      <c r="AX1085" s="634"/>
      <c r="AY1085" s="634"/>
      <c r="AZ1085" s="634"/>
      <c r="BA1085" s="634"/>
      <c r="BB1085" s="634"/>
      <c r="BC1085" s="634"/>
      <c r="BD1085" s="634"/>
      <c r="BE1085" s="634"/>
      <c r="BF1085" s="634"/>
      <c r="BG1085" s="634"/>
      <c r="BH1085" s="634"/>
      <c r="BI1085" s="634"/>
      <c r="BJ1085" s="634"/>
      <c r="BK1085" s="634"/>
      <c r="BL1085" s="634"/>
      <c r="BM1085" s="634"/>
      <c r="BN1085" s="634"/>
      <c r="BO1085" s="634"/>
      <c r="BP1085" s="634"/>
      <c r="BQ1085" s="634"/>
      <c r="BR1085" s="634"/>
      <c r="BS1085" s="634"/>
      <c r="BT1085" s="634"/>
      <c r="BU1085" s="634"/>
      <c r="BV1085" s="635"/>
      <c r="BW1085" s="635"/>
      <c r="BX1085" s="635"/>
      <c r="BY1085" s="635"/>
      <c r="BZ1085" s="635"/>
      <c r="CA1085" s="635"/>
      <c r="CB1085" s="635"/>
      <c r="CC1085" s="635"/>
      <c r="CD1085" s="635"/>
      <c r="CE1085" s="635"/>
      <c r="CF1085" s="1859"/>
    </row>
    <row customHeight="1" ht="15" hidden="1">
      <c r="A1086" s="632"/>
      <c r="B1086" s="633"/>
      <c r="C1086" s="633"/>
      <c r="D1086" s="2588"/>
      <c r="E1086" s="2386" t="s">
        <v>1037</v>
      </c>
      <c r="F1086" s="2387"/>
      <c r="G1086" s="2388"/>
      <c r="H1086" s="2392" t="str">
        <f>IF(A1085="","",INDEX(DIFFERENTIATION_UNMERGE_AREA,MATCH(A1085,DIFFERENTIATION_ID_DIFF,0)))</f>
        <v>Территория 9</v>
      </c>
      <c r="I1086" s="2392"/>
      <c r="J1086" s="2392"/>
      <c r="K1086" s="2392"/>
      <c r="L1086" s="2392"/>
      <c r="M1086" s="2392"/>
      <c r="N1086" s="2392"/>
      <c r="O1086" s="2392"/>
      <c r="P1086" s="2392"/>
      <c r="Q1086" s="2392"/>
      <c r="R1086" s="2392"/>
      <c r="S1086" s="728"/>
      <c r="T1086" s="725"/>
      <c r="U1086" s="634"/>
      <c r="V1086" s="634"/>
      <c r="W1086" s="635"/>
      <c r="X1086" s="635"/>
      <c r="Y1086" s="635"/>
      <c r="Z1086" s="635"/>
      <c r="AA1086" s="636"/>
      <c r="AB1086" s="637"/>
      <c r="AC1086" s="2384"/>
      <c r="AD1086" s="638"/>
      <c r="AE1086" s="639"/>
      <c r="AF1086" s="639"/>
      <c r="AG1086" s="640"/>
      <c r="AH1086" s="641"/>
      <c r="AI1086" s="634"/>
      <c r="AJ1086" s="634"/>
      <c r="AK1086" s="634"/>
      <c r="AL1086" s="634"/>
      <c r="AM1086" s="634"/>
      <c r="AN1086" s="634"/>
      <c r="AO1086" s="634"/>
      <c r="AP1086" s="634"/>
      <c r="AQ1086" s="634"/>
      <c r="AR1086" s="634"/>
      <c r="AS1086" s="634"/>
      <c r="AT1086" s="634"/>
      <c r="AU1086" s="634"/>
      <c r="AV1086" s="634"/>
      <c r="AW1086" s="634"/>
      <c r="AX1086" s="634"/>
      <c r="AY1086" s="634"/>
      <c r="AZ1086" s="634"/>
      <c r="BA1086" s="634"/>
      <c r="BB1086" s="634"/>
      <c r="BC1086" s="634"/>
      <c r="BD1086" s="634"/>
      <c r="BE1086" s="634"/>
      <c r="BF1086" s="634"/>
      <c r="BG1086" s="634"/>
      <c r="BH1086" s="634"/>
      <c r="BI1086" s="634"/>
      <c r="BJ1086" s="634"/>
      <c r="BK1086" s="634"/>
      <c r="BL1086" s="634"/>
      <c r="BM1086" s="634"/>
      <c r="BN1086" s="634"/>
      <c r="BO1086" s="634"/>
      <c r="BP1086" s="634"/>
      <c r="BQ1086" s="634"/>
      <c r="BR1086" s="634"/>
      <c r="BS1086" s="634"/>
      <c r="BT1086" s="634"/>
      <c r="BU1086" s="634"/>
      <c r="BV1086" s="635"/>
      <c r="BW1086" s="635"/>
      <c r="BX1086" s="635"/>
      <c r="BY1086" s="635"/>
      <c r="BZ1086" s="635"/>
      <c r="CA1086" s="635"/>
      <c r="CB1086" s="635"/>
      <c r="CC1086" s="635"/>
      <c r="CD1086" s="635"/>
      <c r="CE1086" s="635"/>
      <c r="CF1086" s="1859"/>
    </row>
    <row customHeight="1" ht="15" hidden="1">
      <c r="A1087" s="632"/>
      <c r="B1087" s="633"/>
      <c r="C1087" s="633"/>
      <c r="D1087" s="2588"/>
      <c r="E1087" s="2386" t="s">
        <v>1038</v>
      </c>
      <c r="F1087" s="2387"/>
      <c r="G1087" s="2388"/>
      <c r="H1087" s="2392" t="str">
        <f>IF(A1085="","",INDEX(DIFFERENTIATION_UNMERGE_SYSTEM,MATCH(A1085,DIFFERENTIATION_ID_DIFF,0)))</f>
        <v>с.  Вязники, ул. Школьная, 9А, котельная № 6-37</v>
      </c>
      <c r="I1087" s="2392"/>
      <c r="J1087" s="2392"/>
      <c r="K1087" s="2392"/>
      <c r="L1087" s="2392"/>
      <c r="M1087" s="2392"/>
      <c r="N1087" s="2392"/>
      <c r="O1087" s="2392"/>
      <c r="P1087" s="2392"/>
      <c r="Q1087" s="2392"/>
      <c r="R1087" s="2392"/>
      <c r="S1087" s="728"/>
      <c r="T1087" s="725"/>
      <c r="U1087" s="634"/>
      <c r="V1087" s="634"/>
      <c r="W1087" s="635"/>
      <c r="X1087" s="635"/>
      <c r="Y1087" s="635"/>
      <c r="Z1087" s="635"/>
      <c r="AA1087" s="636"/>
      <c r="AB1087" s="637"/>
      <c r="AC1087" s="2384"/>
      <c r="AD1087" s="638"/>
      <c r="AE1087" s="639"/>
      <c r="AF1087" s="639"/>
      <c r="AG1087" s="640"/>
      <c r="AH1087" s="641"/>
      <c r="AI1087" s="634"/>
      <c r="AJ1087" s="634"/>
      <c r="AK1087" s="634"/>
      <c r="AL1087" s="634"/>
      <c r="AM1087" s="634"/>
      <c r="AN1087" s="634"/>
      <c r="AO1087" s="634"/>
      <c r="AP1087" s="634"/>
      <c r="AQ1087" s="634"/>
      <c r="AR1087" s="634"/>
      <c r="AS1087" s="634"/>
      <c r="AT1087" s="634"/>
      <c r="AU1087" s="634"/>
      <c r="AV1087" s="634"/>
      <c r="AW1087" s="634"/>
      <c r="AX1087" s="634"/>
      <c r="AY1087" s="634"/>
      <c r="AZ1087" s="634"/>
      <c r="BA1087" s="634"/>
      <c r="BB1087" s="634"/>
      <c r="BC1087" s="634"/>
      <c r="BD1087" s="634"/>
      <c r="BE1087" s="634"/>
      <c r="BF1087" s="634"/>
      <c r="BG1087" s="634"/>
      <c r="BH1087" s="634"/>
      <c r="BI1087" s="634"/>
      <c r="BJ1087" s="634"/>
      <c r="BK1087" s="634"/>
      <c r="BL1087" s="634"/>
      <c r="BM1087" s="634"/>
      <c r="BN1087" s="634"/>
      <c r="BO1087" s="634"/>
      <c r="BP1087" s="634"/>
      <c r="BQ1087" s="634"/>
      <c r="BR1087" s="634"/>
      <c r="BS1087" s="634"/>
      <c r="BT1087" s="634"/>
      <c r="BU1087" s="634"/>
      <c r="BV1087" s="635"/>
      <c r="BW1087" s="635"/>
      <c r="BX1087" s="635"/>
      <c r="BY1087" s="635"/>
      <c r="BZ1087" s="635"/>
      <c r="CA1087" s="635"/>
      <c r="CB1087" s="635"/>
      <c r="CC1087" s="635"/>
      <c r="CD1087" s="635"/>
      <c r="CE1087" s="635"/>
      <c r="CF1087" s="1859"/>
    </row>
    <row customHeight="1" ht="24.75" hidden="1">
      <c r="A1088" s="1815"/>
      <c r="B1088" s="1169"/>
      <c r="C1088" s="421"/>
      <c r="D1088" s="2588"/>
      <c r="E1088" s="2385" t="s">
        <v>1083</v>
      </c>
      <c r="F1088" s="2385"/>
      <c r="G1088" s="2385"/>
      <c r="H1088" s="2385"/>
      <c r="I1088" s="2385"/>
      <c r="J1088" s="2385"/>
      <c r="K1088" s="2385"/>
      <c r="L1088" s="2385"/>
      <c r="M1088" s="2385"/>
      <c r="N1088" s="2385"/>
      <c r="O1088" s="2385"/>
      <c r="P1088" s="2385"/>
      <c r="Q1088" s="567">
        <f>SUMIF(T1089:T1090,"i",Q1089:Q1090)</f>
        <v>0</v>
      </c>
      <c r="R1088" s="1026"/>
      <c r="S1088" s="1807" t="s">
        <v>1084</v>
      </c>
      <c r="T1088" s="726" t="s">
        <v>1085</v>
      </c>
      <c r="U1088" s="2383">
        <v>1</v>
      </c>
      <c r="V1088" s="2383" t="s">
        <v>1048</v>
      </c>
      <c r="W1088" s="1169"/>
      <c r="X1088" s="1169"/>
      <c r="Y1088" s="1169"/>
      <c r="Z1088" s="1169"/>
      <c r="AA1088" s="1645"/>
      <c r="AB1088" s="1169"/>
      <c r="AC1088" s="2384"/>
      <c r="AD1088" s="638"/>
      <c r="AE1088" s="1169"/>
      <c r="AF1088" s="1169"/>
      <c r="AG1088" s="1645"/>
      <c r="AH1088" s="1645"/>
      <c r="AI1088" s="1645"/>
      <c r="AJ1088" s="1645"/>
      <c r="AK1088" s="1645"/>
      <c r="AL1088" s="1645"/>
      <c r="AM1088" s="1645"/>
      <c r="AN1088" s="1645"/>
      <c r="AO1088" s="1645"/>
      <c r="AP1088" s="1645"/>
      <c r="AQ1088" s="1645"/>
      <c r="AR1088" s="1645"/>
      <c r="AS1088" s="1645"/>
      <c r="AT1088" s="1645"/>
      <c r="AU1088" s="1645"/>
      <c r="AV1088" s="1645"/>
      <c r="AW1088" s="1645"/>
      <c r="AX1088" s="1645"/>
      <c r="AY1088" s="1645"/>
      <c r="AZ1088" s="1645"/>
      <c r="BA1088" s="1645"/>
      <c r="BB1088" s="1645"/>
      <c r="BC1088" s="1645"/>
      <c r="BD1088" s="1645"/>
      <c r="BE1088" s="1645"/>
      <c r="BF1088" s="1645"/>
      <c r="BG1088" s="1645"/>
      <c r="BH1088" s="1645"/>
      <c r="BI1088" s="1645"/>
      <c r="BJ1088" s="1645"/>
      <c r="BK1088" s="1645"/>
      <c r="BL1088" s="1645"/>
      <c r="BM1088" s="1645"/>
      <c r="BN1088" s="1645"/>
      <c r="BO1088" s="1645"/>
      <c r="BP1088" s="1645"/>
      <c r="BQ1088" s="1645"/>
      <c r="BR1088" s="1645"/>
      <c r="BS1088" s="1645"/>
      <c r="BT1088" s="1645"/>
      <c r="BU1088" s="1645"/>
      <c r="BV1088" s="1169"/>
      <c r="BW1088" s="1169"/>
      <c r="BX1088" s="1169"/>
      <c r="BY1088" s="1169"/>
      <c r="BZ1088" s="1169"/>
      <c r="CA1088" s="1169"/>
      <c r="CB1088" s="1169"/>
      <c r="CC1088" s="1169"/>
      <c r="CD1088" s="1169"/>
      <c r="CE1088" s="1169"/>
      <c r="CF1088" s="1859"/>
    </row>
    <row customHeight="1" ht="11.25" hidden="1">
      <c r="A1089" s="1802"/>
      <c r="B1089" s="1645"/>
      <c r="C1089" s="1645"/>
      <c r="D1089" s="2588"/>
      <c r="E1089" s="644"/>
      <c r="F1089" s="644">
        <v>0</v>
      </c>
      <c r="G1089" s="644"/>
      <c r="H1089" s="644"/>
      <c r="I1089" s="644"/>
      <c r="J1089" s="644"/>
      <c r="K1089" s="644"/>
      <c r="L1089" s="644"/>
      <c r="M1089" s="644"/>
      <c r="N1089" s="644"/>
      <c r="O1089" s="644"/>
      <c r="P1089" s="644"/>
      <c r="Q1089" s="644"/>
      <c r="R1089" s="644"/>
      <c r="S1089" s="645"/>
      <c r="T1089" s="727"/>
      <c r="U1089" s="2383"/>
      <c r="V1089" s="2383"/>
      <c r="W1089" s="1645"/>
      <c r="X1089" s="1645"/>
      <c r="Y1089" s="1645"/>
      <c r="Z1089" s="1645"/>
      <c r="AA1089" s="1645"/>
      <c r="AB1089" s="1169"/>
      <c r="AC1089" s="2384"/>
      <c r="AD1089" s="638"/>
      <c r="AE1089" s="1169"/>
      <c r="AF1089" s="1169"/>
      <c r="AG1089" s="1645"/>
      <c r="AH1089" s="1645"/>
      <c r="AI1089" s="1645"/>
      <c r="AJ1089" s="1645"/>
      <c r="AK1089" s="1645"/>
      <c r="AL1089" s="1645"/>
      <c r="AM1089" s="1645"/>
      <c r="AN1089" s="1645"/>
      <c r="AO1089" s="1645"/>
      <c r="AP1089" s="1645"/>
      <c r="AQ1089" s="1645"/>
      <c r="AR1089" s="1645"/>
      <c r="AS1089" s="1645"/>
      <c r="AT1089" s="1645"/>
      <c r="AU1089" s="1645"/>
      <c r="AV1089" s="1645"/>
      <c r="AW1089" s="1645"/>
      <c r="AX1089" s="1645"/>
      <c r="AY1089" s="1645"/>
      <c r="AZ1089" s="1645"/>
      <c r="BA1089" s="1645"/>
      <c r="BB1089" s="1645"/>
      <c r="BC1089" s="1645"/>
      <c r="BD1089" s="1645"/>
      <c r="BE1089" s="1645"/>
      <c r="BF1089" s="1645"/>
      <c r="BG1089" s="1645"/>
      <c r="BH1089" s="1645"/>
      <c r="BI1089" s="1645"/>
      <c r="BJ1089" s="1645"/>
      <c r="BK1089" s="1645"/>
      <c r="BL1089" s="1645"/>
      <c r="BM1089" s="1645"/>
      <c r="BN1089" s="1645"/>
      <c r="BO1089" s="1645"/>
      <c r="BP1089" s="1645"/>
      <c r="BQ1089" s="1645"/>
      <c r="BR1089" s="1645"/>
      <c r="BS1089" s="1645"/>
      <c r="BT1089" s="1645"/>
      <c r="BU1089" s="1645"/>
      <c r="BV1089" s="1645"/>
      <c r="BW1089" s="1645"/>
      <c r="BX1089" s="1645"/>
      <c r="BY1089" s="1645"/>
      <c r="BZ1089" s="1645"/>
      <c r="CA1089" s="1645"/>
      <c r="CB1089" s="1645"/>
      <c r="CC1089" s="1645"/>
      <c r="CD1089" s="1645"/>
      <c r="CE1089" s="1645"/>
      <c r="CF1089" s="1859"/>
    </row>
    <row customHeight="1" ht="11.25" hidden="1">
      <c r="A1090" s="1815"/>
      <c r="B1090" s="1169"/>
      <c r="C1090" s="421"/>
      <c r="D1090" s="2588"/>
      <c r="E1090" s="658" t="s">
        <v>22</v>
      </c>
      <c r="F1090" s="1177" t="s">
        <v>22</v>
      </c>
      <c r="G1090" s="1177" t="s">
        <v>1088</v>
      </c>
      <c r="H1090" s="660" t="s">
        <v>22</v>
      </c>
      <c r="I1090" s="660"/>
      <c r="J1090" s="660"/>
      <c r="K1090" s="660"/>
      <c r="L1090" s="660"/>
      <c r="M1090" s="660"/>
      <c r="N1090" s="660"/>
      <c r="O1090" s="660"/>
      <c r="P1090" s="660"/>
      <c r="Q1090" s="660"/>
      <c r="R1090" s="661"/>
      <c r="S1090" s="662"/>
      <c r="T1090" s="727"/>
      <c r="U1090" s="2383"/>
      <c r="V1090" s="2383"/>
      <c r="W1090" s="1169"/>
      <c r="X1090" s="1169"/>
      <c r="Y1090" s="1169"/>
      <c r="Z1090" s="1169"/>
      <c r="AA1090" s="1645"/>
      <c r="AB1090" s="1169"/>
      <c r="AC1090" s="2384"/>
      <c r="AD1090" s="638"/>
      <c r="AE1090" s="1169"/>
      <c r="AF1090" s="1169"/>
      <c r="AG1090" s="1645"/>
      <c r="AH1090" s="1645"/>
      <c r="AI1090" s="1645"/>
      <c r="AJ1090" s="1645"/>
      <c r="AK1090" s="1645"/>
      <c r="AL1090" s="1645"/>
      <c r="AM1090" s="1645"/>
      <c r="AN1090" s="1645"/>
      <c r="AO1090" s="1645"/>
      <c r="AP1090" s="1645"/>
      <c r="AQ1090" s="1645"/>
      <c r="AR1090" s="1645"/>
      <c r="AS1090" s="1645"/>
      <c r="AT1090" s="1645"/>
      <c r="AU1090" s="1645"/>
      <c r="AV1090" s="1645"/>
      <c r="AW1090" s="1645"/>
      <c r="AX1090" s="1645"/>
      <c r="AY1090" s="1645"/>
      <c r="AZ1090" s="1645"/>
      <c r="BA1090" s="1645"/>
      <c r="BB1090" s="1645"/>
      <c r="BC1090" s="1645"/>
      <c r="BD1090" s="1645"/>
      <c r="BE1090" s="1645"/>
      <c r="BF1090" s="1645"/>
      <c r="BG1090" s="1645"/>
      <c r="BH1090" s="1645"/>
      <c r="BI1090" s="1645"/>
      <c r="BJ1090" s="1645"/>
      <c r="BK1090" s="1645"/>
      <c r="BL1090" s="1645"/>
      <c r="BM1090" s="1645"/>
      <c r="BN1090" s="1645"/>
      <c r="BO1090" s="1645"/>
      <c r="BP1090" s="1645"/>
      <c r="BQ1090" s="1645"/>
      <c r="BR1090" s="1645"/>
      <c r="BS1090" s="1645"/>
      <c r="BT1090" s="1645"/>
      <c r="BU1090" s="1645"/>
      <c r="BV1090" s="1169"/>
      <c r="BW1090" s="1169"/>
      <c r="BX1090" s="1169"/>
      <c r="BY1090" s="1169"/>
      <c r="BZ1090" s="1169"/>
      <c r="CA1090" s="1169"/>
      <c r="CB1090" s="1169"/>
      <c r="CC1090" s="1169"/>
      <c r="CD1090" s="1169"/>
      <c r="CE1090" s="1169"/>
      <c r="CF1090" s="1859"/>
    </row>
    <row customHeight="1" ht="5.25" hidden="1">
      <c r="A1091" s="1802"/>
      <c r="B1091" s="1645"/>
      <c r="C1091" s="1645"/>
      <c r="D1091" s="2588"/>
      <c r="E1091" s="1048"/>
      <c r="F1091" s="1048"/>
      <c r="G1091" s="1048"/>
      <c r="H1091" s="1048"/>
      <c r="I1091" s="1048"/>
      <c r="J1091" s="1048"/>
      <c r="K1091" s="1048"/>
      <c r="L1091" s="1048"/>
      <c r="M1091" s="1048"/>
      <c r="N1091" s="1048"/>
      <c r="O1091" s="1048"/>
      <c r="P1091" s="1048"/>
      <c r="Q1091" s="1049"/>
      <c r="R1091" s="1050"/>
      <c r="S1091" s="1051"/>
      <c r="T1091" s="726" t="s">
        <v>1085</v>
      </c>
      <c r="U1091" s="2383">
        <v>1</v>
      </c>
      <c r="V1091" s="2383" t="s">
        <v>1048</v>
      </c>
      <c r="W1091" s="1645"/>
      <c r="X1091" s="1645"/>
      <c r="Y1091" s="1645"/>
      <c r="Z1091" s="1645"/>
      <c r="AA1091" s="1645"/>
      <c r="AB1091" s="1645"/>
      <c r="AC1091" s="1046"/>
      <c r="AD1091" s="1047"/>
      <c r="AE1091" s="1645"/>
      <c r="AF1091" s="1645"/>
      <c r="AG1091" s="1645"/>
      <c r="AH1091" s="1645"/>
      <c r="AI1091" s="1645"/>
      <c r="AJ1091" s="1645"/>
      <c r="AK1091" s="1645"/>
      <c r="AL1091" s="1645"/>
      <c r="AM1091" s="1645"/>
      <c r="AN1091" s="1645"/>
      <c r="AO1091" s="1645"/>
      <c r="AP1091" s="1645"/>
      <c r="AQ1091" s="1645"/>
      <c r="AR1091" s="1645"/>
      <c r="AS1091" s="1645"/>
      <c r="AT1091" s="1645"/>
      <c r="AU1091" s="1645"/>
      <c r="AV1091" s="1645"/>
      <c r="AW1091" s="1645"/>
      <c r="AX1091" s="1645"/>
      <c r="AY1091" s="1645"/>
      <c r="AZ1091" s="1645"/>
      <c r="BA1091" s="1645"/>
      <c r="BB1091" s="1645"/>
      <c r="BC1091" s="1645"/>
      <c r="BD1091" s="1645"/>
      <c r="BE1091" s="1645"/>
      <c r="BF1091" s="1645"/>
      <c r="BG1091" s="1645"/>
      <c r="BH1091" s="1645"/>
      <c r="BI1091" s="1645"/>
      <c r="BJ1091" s="1645"/>
      <c r="BK1091" s="1645"/>
      <c r="BL1091" s="1645"/>
      <c r="BM1091" s="1645"/>
      <c r="BN1091" s="1645"/>
      <c r="BO1091" s="1645"/>
      <c r="BP1091" s="1645"/>
      <c r="BQ1091" s="1645"/>
      <c r="BR1091" s="1645"/>
      <c r="BS1091" s="1645"/>
      <c r="BT1091" s="1645"/>
      <c r="BU1091" s="1645"/>
      <c r="BV1091" s="1645"/>
      <c r="BW1091" s="1645"/>
      <c r="BX1091" s="1645"/>
      <c r="BY1091" s="1645"/>
      <c r="BZ1091" s="1645"/>
      <c r="CA1091" s="1645"/>
      <c r="CB1091" s="1645"/>
      <c r="CC1091" s="1645"/>
      <c r="CD1091" s="1645"/>
      <c r="CE1091" s="1645"/>
      <c r="CF1091" s="1325"/>
    </row>
    <row customHeight="1" ht="5.25" hidden="1">
      <c r="A1092" s="1802"/>
      <c r="B1092" s="1645"/>
      <c r="C1092" s="1645"/>
      <c r="D1092" s="2588"/>
      <c r="E1092" s="644"/>
      <c r="F1092" s="644"/>
      <c r="G1092" s="644"/>
      <c r="H1092" s="644"/>
      <c r="I1092" s="644"/>
      <c r="J1092" s="644"/>
      <c r="K1092" s="644"/>
      <c r="L1092" s="644"/>
      <c r="M1092" s="644"/>
      <c r="N1092" s="644"/>
      <c r="O1092" s="644"/>
      <c r="P1092" s="644"/>
      <c r="Q1092" s="644"/>
      <c r="R1092" s="644"/>
      <c r="S1092" s="645"/>
      <c r="T1092" s="727"/>
      <c r="U1092" s="2383"/>
      <c r="V1092" s="2383"/>
      <c r="W1092" s="1645"/>
      <c r="X1092" s="1645"/>
      <c r="Y1092" s="1645"/>
      <c r="Z1092" s="1645"/>
      <c r="AA1092" s="1645"/>
      <c r="AB1092" s="1645"/>
      <c r="AC1092" s="1046"/>
      <c r="AD1092" s="1047"/>
      <c r="AE1092" s="1645"/>
      <c r="AF1092" s="1645"/>
      <c r="AG1092" s="1645"/>
      <c r="AH1092" s="1645"/>
      <c r="AI1092" s="1645"/>
      <c r="AJ1092" s="1645"/>
      <c r="AK1092" s="1645"/>
      <c r="AL1092" s="1645"/>
      <c r="AM1092" s="1645"/>
      <c r="AN1092" s="1645"/>
      <c r="AO1092" s="1645"/>
      <c r="AP1092" s="1645"/>
      <c r="AQ1092" s="1645"/>
      <c r="AR1092" s="1645"/>
      <c r="AS1092" s="1645"/>
      <c r="AT1092" s="1645"/>
      <c r="AU1092" s="1645"/>
      <c r="AV1092" s="1645"/>
      <c r="AW1092" s="1645"/>
      <c r="AX1092" s="1645"/>
      <c r="AY1092" s="1645"/>
      <c r="AZ1092" s="1645"/>
      <c r="BA1092" s="1645"/>
      <c r="BB1092" s="1645"/>
      <c r="BC1092" s="1645"/>
      <c r="BD1092" s="1645"/>
      <c r="BE1092" s="1645"/>
      <c r="BF1092" s="1645"/>
      <c r="BG1092" s="1645"/>
      <c r="BH1092" s="1645"/>
      <c r="BI1092" s="1645"/>
      <c r="BJ1092" s="1645"/>
      <c r="BK1092" s="1645"/>
      <c r="BL1092" s="1645"/>
      <c r="BM1092" s="1645"/>
      <c r="BN1092" s="1645"/>
      <c r="BO1092" s="1645"/>
      <c r="BP1092" s="1645"/>
      <c r="BQ1092" s="1645"/>
      <c r="BR1092" s="1645"/>
      <c r="BS1092" s="1645"/>
      <c r="BT1092" s="1645"/>
      <c r="BU1092" s="1645"/>
      <c r="BV1092" s="1645"/>
      <c r="BW1092" s="1645"/>
      <c r="BX1092" s="1645"/>
      <c r="BY1092" s="1645"/>
      <c r="BZ1092" s="1645"/>
      <c r="CA1092" s="1645"/>
      <c r="CB1092" s="1645"/>
      <c r="CC1092" s="1645"/>
      <c r="CD1092" s="1645"/>
      <c r="CE1092" s="1645"/>
      <c r="CF1092" s="1325"/>
    </row>
    <row customHeight="1" ht="5.25" hidden="1">
      <c r="A1093" s="1802"/>
      <c r="B1093" s="1645"/>
      <c r="C1093" s="1645"/>
      <c r="D1093" s="2589"/>
      <c r="E1093" s="1052"/>
      <c r="F1093" s="1053"/>
      <c r="G1093" s="1053"/>
      <c r="H1093" s="1054"/>
      <c r="I1093" s="1054"/>
      <c r="J1093" s="1054"/>
      <c r="K1093" s="1054"/>
      <c r="L1093" s="1054"/>
      <c r="M1093" s="1054"/>
      <c r="N1093" s="1054"/>
      <c r="O1093" s="1054"/>
      <c r="P1093" s="1054"/>
      <c r="Q1093" s="1054"/>
      <c r="R1093" s="955"/>
      <c r="S1093" s="1055"/>
      <c r="T1093" s="727"/>
      <c r="U1093" s="2383"/>
      <c r="V1093" s="2383"/>
      <c r="W1093" s="1645"/>
      <c r="X1093" s="1645"/>
      <c r="Y1093" s="1645"/>
      <c r="Z1093" s="1645"/>
      <c r="AA1093" s="1645"/>
      <c r="AB1093" s="1645"/>
      <c r="AC1093" s="1046"/>
      <c r="AD1093" s="1047"/>
      <c r="AE1093" s="1645"/>
      <c r="AF1093" s="1645"/>
      <c r="AG1093" s="1645"/>
      <c r="AH1093" s="1645"/>
      <c r="AI1093" s="1645"/>
      <c r="AJ1093" s="1645"/>
      <c r="AK1093" s="1645"/>
      <c r="AL1093" s="1645"/>
      <c r="AM1093" s="1645"/>
      <c r="AN1093" s="1645"/>
      <c r="AO1093" s="1645"/>
      <c r="AP1093" s="1645"/>
      <c r="AQ1093" s="1645"/>
      <c r="AR1093" s="1645"/>
      <c r="AS1093" s="1645"/>
      <c r="AT1093" s="1645"/>
      <c r="AU1093" s="1645"/>
      <c r="AV1093" s="1645"/>
      <c r="AW1093" s="1645"/>
      <c r="AX1093" s="1645"/>
      <c r="AY1093" s="1645"/>
      <c r="AZ1093" s="1645"/>
      <c r="BA1093" s="1645"/>
      <c r="BB1093" s="1645"/>
      <c r="BC1093" s="1645"/>
      <c r="BD1093" s="1645"/>
      <c r="BE1093" s="1645"/>
      <c r="BF1093" s="1645"/>
      <c r="BG1093" s="1645"/>
      <c r="BH1093" s="1645"/>
      <c r="BI1093" s="1645"/>
      <c r="BJ1093" s="1645"/>
      <c r="BK1093" s="1645"/>
      <c r="BL1093" s="1645"/>
      <c r="BM1093" s="1645"/>
      <c r="BN1093" s="1645"/>
      <c r="BO1093" s="1645"/>
      <c r="BP1093" s="1645"/>
      <c r="BQ1093" s="1645"/>
      <c r="BR1093" s="1645"/>
      <c r="BS1093" s="1645"/>
      <c r="BT1093" s="1645"/>
      <c r="BU1093" s="1645"/>
      <c r="BV1093" s="1645"/>
      <c r="BW1093" s="1645"/>
      <c r="BX1093" s="1645"/>
      <c r="BY1093" s="1645"/>
      <c r="BZ1093" s="1645"/>
      <c r="CA1093" s="1645"/>
      <c r="CB1093" s="1645"/>
      <c r="CC1093" s="1645"/>
      <c r="CD1093" s="1645"/>
      <c r="CE1093" s="1645"/>
      <c r="CF1093" s="1325"/>
    </row>
    <row customHeight="1" ht="15" hidden="1">
      <c r="A1094" s="632" t="s">
        <v>468</v>
      </c>
      <c r="B1094" s="633"/>
      <c r="C1094" s="633" t="s">
        <v>22</v>
      </c>
      <c r="D1094" s="2587" t="s">
        <v>1207</v>
      </c>
      <c r="E1094" s="2386" t="s">
        <v>196</v>
      </c>
      <c r="F1094" s="2387"/>
      <c r="G1094" s="2388"/>
      <c r="H1094" s="2392" t="str">
        <f>IF(A1094="","",INDEX(DIFFERENTIATION_UNMERGE_VD,MATCH(A1094,DIFFERENTIATION_ID_DIFF,0)))</f>
        <v>Производство тепловой энергии. Некомбинированная выработка</v>
      </c>
      <c r="I1094" s="2392"/>
      <c r="J1094" s="2392"/>
      <c r="K1094" s="2392"/>
      <c r="L1094" s="2392"/>
      <c r="M1094" s="2392"/>
      <c r="N1094" s="2392"/>
      <c r="O1094" s="2392"/>
      <c r="P1094" s="2392"/>
      <c r="Q1094" s="2392"/>
      <c r="R1094" s="2392"/>
      <c r="S1094" s="728"/>
      <c r="T1094" s="725"/>
      <c r="U1094" s="634"/>
      <c r="V1094" s="634"/>
      <c r="W1094" s="635"/>
      <c r="X1094" s="635"/>
      <c r="Y1094" s="635"/>
      <c r="Z1094" s="635"/>
      <c r="AA1094" s="636"/>
      <c r="AB1094" s="637"/>
      <c r="AC1094" s="2384"/>
      <c r="AD1094" s="638"/>
      <c r="AE1094" s="639" t="s">
        <v>22</v>
      </c>
      <c r="AF1094" s="639"/>
      <c r="AG1094" s="640" t="s">
        <v>1082</v>
      </c>
      <c r="AH1094" s="641">
        <v>3</v>
      </c>
      <c r="AI1094" s="634"/>
      <c r="AJ1094" s="634"/>
      <c r="AK1094" s="634"/>
      <c r="AL1094" s="634"/>
      <c r="AM1094" s="634"/>
      <c r="AN1094" s="634"/>
      <c r="AO1094" s="634"/>
      <c r="AP1094" s="634"/>
      <c r="AQ1094" s="634"/>
      <c r="AR1094" s="634"/>
      <c r="AS1094" s="634"/>
      <c r="AT1094" s="634"/>
      <c r="AU1094" s="634"/>
      <c r="AV1094" s="634"/>
      <c r="AW1094" s="634"/>
      <c r="AX1094" s="634"/>
      <c r="AY1094" s="634"/>
      <c r="AZ1094" s="634"/>
      <c r="BA1094" s="634"/>
      <c r="BB1094" s="634"/>
      <c r="BC1094" s="634"/>
      <c r="BD1094" s="634"/>
      <c r="BE1094" s="634"/>
      <c r="BF1094" s="634"/>
      <c r="BG1094" s="634"/>
      <c r="BH1094" s="634"/>
      <c r="BI1094" s="634"/>
      <c r="BJ1094" s="634"/>
      <c r="BK1094" s="634"/>
      <c r="BL1094" s="634"/>
      <c r="BM1094" s="634"/>
      <c r="BN1094" s="634"/>
      <c r="BO1094" s="634"/>
      <c r="BP1094" s="634"/>
      <c r="BQ1094" s="634"/>
      <c r="BR1094" s="634"/>
      <c r="BS1094" s="634"/>
      <c r="BT1094" s="634"/>
      <c r="BU1094" s="634"/>
      <c r="BV1094" s="635"/>
      <c r="BW1094" s="635"/>
      <c r="BX1094" s="635"/>
      <c r="BY1094" s="635"/>
      <c r="BZ1094" s="635"/>
      <c r="CA1094" s="635"/>
      <c r="CB1094" s="635"/>
      <c r="CC1094" s="635"/>
      <c r="CD1094" s="635"/>
      <c r="CE1094" s="635"/>
      <c r="CF1094" s="1859"/>
    </row>
    <row customHeight="1" ht="15" hidden="1">
      <c r="A1095" s="632"/>
      <c r="B1095" s="633"/>
      <c r="C1095" s="633"/>
      <c r="D1095" s="2588"/>
      <c r="E1095" s="2386" t="s">
        <v>1037</v>
      </c>
      <c r="F1095" s="2387"/>
      <c r="G1095" s="2388"/>
      <c r="H1095" s="2392" t="str">
        <f>IF(A1094="","",INDEX(DIFFERENTIATION_UNMERGE_AREA,MATCH(A1094,DIFFERENTIATION_ID_DIFF,0)))</f>
        <v>Территория 10</v>
      </c>
      <c r="I1095" s="2392"/>
      <c r="J1095" s="2392"/>
      <c r="K1095" s="2392"/>
      <c r="L1095" s="2392"/>
      <c r="M1095" s="2392"/>
      <c r="N1095" s="2392"/>
      <c r="O1095" s="2392"/>
      <c r="P1095" s="2392"/>
      <c r="Q1095" s="2392"/>
      <c r="R1095" s="2392"/>
      <c r="S1095" s="728"/>
      <c r="T1095" s="725"/>
      <c r="U1095" s="634"/>
      <c r="V1095" s="634"/>
      <c r="W1095" s="635"/>
      <c r="X1095" s="635"/>
      <c r="Y1095" s="635"/>
      <c r="Z1095" s="635"/>
      <c r="AA1095" s="636"/>
      <c r="AB1095" s="637"/>
      <c r="AC1095" s="2384"/>
      <c r="AD1095" s="638"/>
      <c r="AE1095" s="639"/>
      <c r="AF1095" s="639"/>
      <c r="AG1095" s="640"/>
      <c r="AH1095" s="641"/>
      <c r="AI1095" s="634"/>
      <c r="AJ1095" s="634"/>
      <c r="AK1095" s="634"/>
      <c r="AL1095" s="634"/>
      <c r="AM1095" s="634"/>
      <c r="AN1095" s="634"/>
      <c r="AO1095" s="634"/>
      <c r="AP1095" s="634"/>
      <c r="AQ1095" s="634"/>
      <c r="AR1095" s="634"/>
      <c r="AS1095" s="634"/>
      <c r="AT1095" s="634"/>
      <c r="AU1095" s="634"/>
      <c r="AV1095" s="634"/>
      <c r="AW1095" s="634"/>
      <c r="AX1095" s="634"/>
      <c r="AY1095" s="634"/>
      <c r="AZ1095" s="634"/>
      <c r="BA1095" s="634"/>
      <c r="BB1095" s="634"/>
      <c r="BC1095" s="634"/>
      <c r="BD1095" s="634"/>
      <c r="BE1095" s="634"/>
      <c r="BF1095" s="634"/>
      <c r="BG1095" s="634"/>
      <c r="BH1095" s="634"/>
      <c r="BI1095" s="634"/>
      <c r="BJ1095" s="634"/>
      <c r="BK1095" s="634"/>
      <c r="BL1095" s="634"/>
      <c r="BM1095" s="634"/>
      <c r="BN1095" s="634"/>
      <c r="BO1095" s="634"/>
      <c r="BP1095" s="634"/>
      <c r="BQ1095" s="634"/>
      <c r="BR1095" s="634"/>
      <c r="BS1095" s="634"/>
      <c r="BT1095" s="634"/>
      <c r="BU1095" s="634"/>
      <c r="BV1095" s="635"/>
      <c r="BW1095" s="635"/>
      <c r="BX1095" s="635"/>
      <c r="BY1095" s="635"/>
      <c r="BZ1095" s="635"/>
      <c r="CA1095" s="635"/>
      <c r="CB1095" s="635"/>
      <c r="CC1095" s="635"/>
      <c r="CD1095" s="635"/>
      <c r="CE1095" s="635"/>
      <c r="CF1095" s="1859"/>
    </row>
    <row customHeight="1" ht="15" hidden="1">
      <c r="A1096" s="632"/>
      <c r="B1096" s="633"/>
      <c r="C1096" s="633"/>
      <c r="D1096" s="2588"/>
      <c r="E1096" s="2386" t="s">
        <v>1038</v>
      </c>
      <c r="F1096" s="2387"/>
      <c r="G1096" s="2388"/>
      <c r="H1096" s="2392" t="str">
        <f>IF(A1094="","",INDEX(DIFFERENTIATION_UNMERGE_SYSTEM,MATCH(A1094,DIFFERENTIATION_ID_DIFF,0)))</f>
        <v>с. Среднее Аверкино, ул. Школьная, 13А, котельная № 6-38</v>
      </c>
      <c r="I1096" s="2392"/>
      <c r="J1096" s="2392"/>
      <c r="K1096" s="2392"/>
      <c r="L1096" s="2392"/>
      <c r="M1096" s="2392"/>
      <c r="N1096" s="2392"/>
      <c r="O1096" s="2392"/>
      <c r="P1096" s="2392"/>
      <c r="Q1096" s="2392"/>
      <c r="R1096" s="2392"/>
      <c r="S1096" s="728"/>
      <c r="T1096" s="725"/>
      <c r="U1096" s="634"/>
      <c r="V1096" s="634"/>
      <c r="W1096" s="635"/>
      <c r="X1096" s="635"/>
      <c r="Y1096" s="635"/>
      <c r="Z1096" s="635"/>
      <c r="AA1096" s="636"/>
      <c r="AB1096" s="637"/>
      <c r="AC1096" s="2384"/>
      <c r="AD1096" s="638"/>
      <c r="AE1096" s="639"/>
      <c r="AF1096" s="639"/>
      <c r="AG1096" s="640"/>
      <c r="AH1096" s="641"/>
      <c r="AI1096" s="634"/>
      <c r="AJ1096" s="634"/>
      <c r="AK1096" s="634"/>
      <c r="AL1096" s="634"/>
      <c r="AM1096" s="634"/>
      <c r="AN1096" s="634"/>
      <c r="AO1096" s="634"/>
      <c r="AP1096" s="634"/>
      <c r="AQ1096" s="634"/>
      <c r="AR1096" s="634"/>
      <c r="AS1096" s="634"/>
      <c r="AT1096" s="634"/>
      <c r="AU1096" s="634"/>
      <c r="AV1096" s="634"/>
      <c r="AW1096" s="634"/>
      <c r="AX1096" s="634"/>
      <c r="AY1096" s="634"/>
      <c r="AZ1096" s="634"/>
      <c r="BA1096" s="634"/>
      <c r="BB1096" s="634"/>
      <c r="BC1096" s="634"/>
      <c r="BD1096" s="634"/>
      <c r="BE1096" s="634"/>
      <c r="BF1096" s="634"/>
      <c r="BG1096" s="634"/>
      <c r="BH1096" s="634"/>
      <c r="BI1096" s="634"/>
      <c r="BJ1096" s="634"/>
      <c r="BK1096" s="634"/>
      <c r="BL1096" s="634"/>
      <c r="BM1096" s="634"/>
      <c r="BN1096" s="634"/>
      <c r="BO1096" s="634"/>
      <c r="BP1096" s="634"/>
      <c r="BQ1096" s="634"/>
      <c r="BR1096" s="634"/>
      <c r="BS1096" s="634"/>
      <c r="BT1096" s="634"/>
      <c r="BU1096" s="634"/>
      <c r="BV1096" s="635"/>
      <c r="BW1096" s="635"/>
      <c r="BX1096" s="635"/>
      <c r="BY1096" s="635"/>
      <c r="BZ1096" s="635"/>
      <c r="CA1096" s="635"/>
      <c r="CB1096" s="635"/>
      <c r="CC1096" s="635"/>
      <c r="CD1096" s="635"/>
      <c r="CE1096" s="635"/>
      <c r="CF1096" s="1859"/>
    </row>
    <row customHeight="1" ht="24.75" hidden="1">
      <c r="A1097" s="1815"/>
      <c r="B1097" s="1169"/>
      <c r="C1097" s="421"/>
      <c r="D1097" s="2588"/>
      <c r="E1097" s="2385" t="s">
        <v>1083</v>
      </c>
      <c r="F1097" s="2385"/>
      <c r="G1097" s="2385"/>
      <c r="H1097" s="2385"/>
      <c r="I1097" s="2385"/>
      <c r="J1097" s="2385"/>
      <c r="K1097" s="2385"/>
      <c r="L1097" s="2385"/>
      <c r="M1097" s="2385"/>
      <c r="N1097" s="2385"/>
      <c r="O1097" s="2385"/>
      <c r="P1097" s="2385"/>
      <c r="Q1097" s="567">
        <f>SUMIF(T1098:T1099,"i",Q1098:Q1099)</f>
        <v>0</v>
      </c>
      <c r="R1097" s="1026"/>
      <c r="S1097" s="1807" t="s">
        <v>1084</v>
      </c>
      <c r="T1097" s="726" t="s">
        <v>1085</v>
      </c>
      <c r="U1097" s="2383">
        <v>1</v>
      </c>
      <c r="V1097" s="2383" t="s">
        <v>1048</v>
      </c>
      <c r="W1097" s="1169"/>
      <c r="X1097" s="1169"/>
      <c r="Y1097" s="1169"/>
      <c r="Z1097" s="1169"/>
      <c r="AA1097" s="1645"/>
      <c r="AB1097" s="1169"/>
      <c r="AC1097" s="2384"/>
      <c r="AD1097" s="638"/>
      <c r="AE1097" s="1169"/>
      <c r="AF1097" s="1169"/>
      <c r="AG1097" s="1645"/>
      <c r="AH1097" s="1645"/>
      <c r="AI1097" s="1645"/>
      <c r="AJ1097" s="1645"/>
      <c r="AK1097" s="1645"/>
      <c r="AL1097" s="1645"/>
      <c r="AM1097" s="1645"/>
      <c r="AN1097" s="1645"/>
      <c r="AO1097" s="1645"/>
      <c r="AP1097" s="1645"/>
      <c r="AQ1097" s="1645"/>
      <c r="AR1097" s="1645"/>
      <c r="AS1097" s="1645"/>
      <c r="AT1097" s="1645"/>
      <c r="AU1097" s="1645"/>
      <c r="AV1097" s="1645"/>
      <c r="AW1097" s="1645"/>
      <c r="AX1097" s="1645"/>
      <c r="AY1097" s="1645"/>
      <c r="AZ1097" s="1645"/>
      <c r="BA1097" s="1645"/>
      <c r="BB1097" s="1645"/>
      <c r="BC1097" s="1645"/>
      <c r="BD1097" s="1645"/>
      <c r="BE1097" s="1645"/>
      <c r="BF1097" s="1645"/>
      <c r="BG1097" s="1645"/>
      <c r="BH1097" s="1645"/>
      <c r="BI1097" s="1645"/>
      <c r="BJ1097" s="1645"/>
      <c r="BK1097" s="1645"/>
      <c r="BL1097" s="1645"/>
      <c r="BM1097" s="1645"/>
      <c r="BN1097" s="1645"/>
      <c r="BO1097" s="1645"/>
      <c r="BP1097" s="1645"/>
      <c r="BQ1097" s="1645"/>
      <c r="BR1097" s="1645"/>
      <c r="BS1097" s="1645"/>
      <c r="BT1097" s="1645"/>
      <c r="BU1097" s="1645"/>
      <c r="BV1097" s="1169"/>
      <c r="BW1097" s="1169"/>
      <c r="BX1097" s="1169"/>
      <c r="BY1097" s="1169"/>
      <c r="BZ1097" s="1169"/>
      <c r="CA1097" s="1169"/>
      <c r="CB1097" s="1169"/>
      <c r="CC1097" s="1169"/>
      <c r="CD1097" s="1169"/>
      <c r="CE1097" s="1169"/>
      <c r="CF1097" s="1859"/>
    </row>
    <row customHeight="1" ht="11.25" hidden="1">
      <c r="A1098" s="1802"/>
      <c r="B1098" s="1645"/>
      <c r="C1098" s="1645"/>
      <c r="D1098" s="2588"/>
      <c r="E1098" s="644"/>
      <c r="F1098" s="644">
        <v>0</v>
      </c>
      <c r="G1098" s="644"/>
      <c r="H1098" s="644"/>
      <c r="I1098" s="644"/>
      <c r="J1098" s="644"/>
      <c r="K1098" s="644"/>
      <c r="L1098" s="644"/>
      <c r="M1098" s="644"/>
      <c r="N1098" s="644"/>
      <c r="O1098" s="644"/>
      <c r="P1098" s="644"/>
      <c r="Q1098" s="644"/>
      <c r="R1098" s="644"/>
      <c r="S1098" s="645"/>
      <c r="T1098" s="727"/>
      <c r="U1098" s="2383"/>
      <c r="V1098" s="2383"/>
      <c r="W1098" s="1645"/>
      <c r="X1098" s="1645"/>
      <c r="Y1098" s="1645"/>
      <c r="Z1098" s="1645"/>
      <c r="AA1098" s="1645"/>
      <c r="AB1098" s="1169"/>
      <c r="AC1098" s="2384"/>
      <c r="AD1098" s="638"/>
      <c r="AE1098" s="1169"/>
      <c r="AF1098" s="1169"/>
      <c r="AG1098" s="1645"/>
      <c r="AH1098" s="1645"/>
      <c r="AI1098" s="1645"/>
      <c r="AJ1098" s="1645"/>
      <c r="AK1098" s="1645"/>
      <c r="AL1098" s="1645"/>
      <c r="AM1098" s="1645"/>
      <c r="AN1098" s="1645"/>
      <c r="AO1098" s="1645"/>
      <c r="AP1098" s="1645"/>
      <c r="AQ1098" s="1645"/>
      <c r="AR1098" s="1645"/>
      <c r="AS1098" s="1645"/>
      <c r="AT1098" s="1645"/>
      <c r="AU1098" s="1645"/>
      <c r="AV1098" s="1645"/>
      <c r="AW1098" s="1645"/>
      <c r="AX1098" s="1645"/>
      <c r="AY1098" s="1645"/>
      <c r="AZ1098" s="1645"/>
      <c r="BA1098" s="1645"/>
      <c r="BB1098" s="1645"/>
      <c r="BC1098" s="1645"/>
      <c r="BD1098" s="1645"/>
      <c r="BE1098" s="1645"/>
      <c r="BF1098" s="1645"/>
      <c r="BG1098" s="1645"/>
      <c r="BH1098" s="1645"/>
      <c r="BI1098" s="1645"/>
      <c r="BJ1098" s="1645"/>
      <c r="BK1098" s="1645"/>
      <c r="BL1098" s="1645"/>
      <c r="BM1098" s="1645"/>
      <c r="BN1098" s="1645"/>
      <c r="BO1098" s="1645"/>
      <c r="BP1098" s="1645"/>
      <c r="BQ1098" s="1645"/>
      <c r="BR1098" s="1645"/>
      <c r="BS1098" s="1645"/>
      <c r="BT1098" s="1645"/>
      <c r="BU1098" s="1645"/>
      <c r="BV1098" s="1645"/>
      <c r="BW1098" s="1645"/>
      <c r="BX1098" s="1645"/>
      <c r="BY1098" s="1645"/>
      <c r="BZ1098" s="1645"/>
      <c r="CA1098" s="1645"/>
      <c r="CB1098" s="1645"/>
      <c r="CC1098" s="1645"/>
      <c r="CD1098" s="1645"/>
      <c r="CE1098" s="1645"/>
      <c r="CF1098" s="1859"/>
    </row>
    <row customHeight="1" ht="11.25" hidden="1">
      <c r="A1099" s="1815"/>
      <c r="B1099" s="1169"/>
      <c r="C1099" s="421"/>
      <c r="D1099" s="2588"/>
      <c r="E1099" s="658" t="s">
        <v>22</v>
      </c>
      <c r="F1099" s="1177" t="s">
        <v>22</v>
      </c>
      <c r="G1099" s="1177" t="s">
        <v>1088</v>
      </c>
      <c r="H1099" s="660" t="s">
        <v>22</v>
      </c>
      <c r="I1099" s="660"/>
      <c r="J1099" s="660"/>
      <c r="K1099" s="660"/>
      <c r="L1099" s="660"/>
      <c r="M1099" s="660"/>
      <c r="N1099" s="660"/>
      <c r="O1099" s="660"/>
      <c r="P1099" s="660"/>
      <c r="Q1099" s="660"/>
      <c r="R1099" s="661"/>
      <c r="S1099" s="662"/>
      <c r="T1099" s="727"/>
      <c r="U1099" s="2383"/>
      <c r="V1099" s="2383"/>
      <c r="W1099" s="1169"/>
      <c r="X1099" s="1169"/>
      <c r="Y1099" s="1169"/>
      <c r="Z1099" s="1169"/>
      <c r="AA1099" s="1645"/>
      <c r="AB1099" s="1169"/>
      <c r="AC1099" s="2384"/>
      <c r="AD1099" s="638"/>
      <c r="AE1099" s="1169"/>
      <c r="AF1099" s="1169"/>
      <c r="AG1099" s="1645"/>
      <c r="AH1099" s="1645"/>
      <c r="AI1099" s="1645"/>
      <c r="AJ1099" s="1645"/>
      <c r="AK1099" s="1645"/>
      <c r="AL1099" s="1645"/>
      <c r="AM1099" s="1645"/>
      <c r="AN1099" s="1645"/>
      <c r="AO1099" s="1645"/>
      <c r="AP1099" s="1645"/>
      <c r="AQ1099" s="1645"/>
      <c r="AR1099" s="1645"/>
      <c r="AS1099" s="1645"/>
      <c r="AT1099" s="1645"/>
      <c r="AU1099" s="1645"/>
      <c r="AV1099" s="1645"/>
      <c r="AW1099" s="1645"/>
      <c r="AX1099" s="1645"/>
      <c r="AY1099" s="1645"/>
      <c r="AZ1099" s="1645"/>
      <c r="BA1099" s="1645"/>
      <c r="BB1099" s="1645"/>
      <c r="BC1099" s="1645"/>
      <c r="BD1099" s="1645"/>
      <c r="BE1099" s="1645"/>
      <c r="BF1099" s="1645"/>
      <c r="BG1099" s="1645"/>
      <c r="BH1099" s="1645"/>
      <c r="BI1099" s="1645"/>
      <c r="BJ1099" s="1645"/>
      <c r="BK1099" s="1645"/>
      <c r="BL1099" s="1645"/>
      <c r="BM1099" s="1645"/>
      <c r="BN1099" s="1645"/>
      <c r="BO1099" s="1645"/>
      <c r="BP1099" s="1645"/>
      <c r="BQ1099" s="1645"/>
      <c r="BR1099" s="1645"/>
      <c r="BS1099" s="1645"/>
      <c r="BT1099" s="1645"/>
      <c r="BU1099" s="1645"/>
      <c r="BV1099" s="1169"/>
      <c r="BW1099" s="1169"/>
      <c r="BX1099" s="1169"/>
      <c r="BY1099" s="1169"/>
      <c r="BZ1099" s="1169"/>
      <c r="CA1099" s="1169"/>
      <c r="CB1099" s="1169"/>
      <c r="CC1099" s="1169"/>
      <c r="CD1099" s="1169"/>
      <c r="CE1099" s="1169"/>
      <c r="CF1099" s="1859"/>
    </row>
    <row customHeight="1" ht="5.25" hidden="1">
      <c r="A1100" s="1802"/>
      <c r="B1100" s="1645"/>
      <c r="C1100" s="1645"/>
      <c r="D1100" s="2588"/>
      <c r="E1100" s="1048"/>
      <c r="F1100" s="1048"/>
      <c r="G1100" s="1048"/>
      <c r="H1100" s="1048"/>
      <c r="I1100" s="1048"/>
      <c r="J1100" s="1048"/>
      <c r="K1100" s="1048"/>
      <c r="L1100" s="1048"/>
      <c r="M1100" s="1048"/>
      <c r="N1100" s="1048"/>
      <c r="O1100" s="1048"/>
      <c r="P1100" s="1048"/>
      <c r="Q1100" s="1049"/>
      <c r="R1100" s="1050"/>
      <c r="S1100" s="1051"/>
      <c r="T1100" s="726" t="s">
        <v>1085</v>
      </c>
      <c r="U1100" s="2383">
        <v>1</v>
      </c>
      <c r="V1100" s="2383" t="s">
        <v>1048</v>
      </c>
      <c r="W1100" s="1645"/>
      <c r="X1100" s="1645"/>
      <c r="Y1100" s="1645"/>
      <c r="Z1100" s="1645"/>
      <c r="AA1100" s="1645"/>
      <c r="AB1100" s="1645"/>
      <c r="AC1100" s="1046"/>
      <c r="AD1100" s="1047"/>
      <c r="AE1100" s="1645"/>
      <c r="AF1100" s="1645"/>
      <c r="AG1100" s="1645"/>
      <c r="AH1100" s="1645"/>
      <c r="AI1100" s="1645"/>
      <c r="AJ1100" s="1645"/>
      <c r="AK1100" s="1645"/>
      <c r="AL1100" s="1645"/>
      <c r="AM1100" s="1645"/>
      <c r="AN1100" s="1645"/>
      <c r="AO1100" s="1645"/>
      <c r="AP1100" s="1645"/>
      <c r="AQ1100" s="1645"/>
      <c r="AR1100" s="1645"/>
      <c r="AS1100" s="1645"/>
      <c r="AT1100" s="1645"/>
      <c r="AU1100" s="1645"/>
      <c r="AV1100" s="1645"/>
      <c r="AW1100" s="1645"/>
      <c r="AX1100" s="1645"/>
      <c r="AY1100" s="1645"/>
      <c r="AZ1100" s="1645"/>
      <c r="BA1100" s="1645"/>
      <c r="BB1100" s="1645"/>
      <c r="BC1100" s="1645"/>
      <c r="BD1100" s="1645"/>
      <c r="BE1100" s="1645"/>
      <c r="BF1100" s="1645"/>
      <c r="BG1100" s="1645"/>
      <c r="BH1100" s="1645"/>
      <c r="BI1100" s="1645"/>
      <c r="BJ1100" s="1645"/>
      <c r="BK1100" s="1645"/>
      <c r="BL1100" s="1645"/>
      <c r="BM1100" s="1645"/>
      <c r="BN1100" s="1645"/>
      <c r="BO1100" s="1645"/>
      <c r="BP1100" s="1645"/>
      <c r="BQ1100" s="1645"/>
      <c r="BR1100" s="1645"/>
      <c r="BS1100" s="1645"/>
      <c r="BT1100" s="1645"/>
      <c r="BU1100" s="1645"/>
      <c r="BV1100" s="1645"/>
      <c r="BW1100" s="1645"/>
      <c r="BX1100" s="1645"/>
      <c r="BY1100" s="1645"/>
      <c r="BZ1100" s="1645"/>
      <c r="CA1100" s="1645"/>
      <c r="CB1100" s="1645"/>
      <c r="CC1100" s="1645"/>
      <c r="CD1100" s="1645"/>
      <c r="CE1100" s="1645"/>
      <c r="CF1100" s="1325"/>
    </row>
    <row customHeight="1" ht="5.25" hidden="1">
      <c r="A1101" s="1802"/>
      <c r="B1101" s="1645"/>
      <c r="C1101" s="1645"/>
      <c r="D1101" s="2588"/>
      <c r="E1101" s="644"/>
      <c r="F1101" s="644"/>
      <c r="G1101" s="644"/>
      <c r="H1101" s="644"/>
      <c r="I1101" s="644"/>
      <c r="J1101" s="644"/>
      <c r="K1101" s="644"/>
      <c r="L1101" s="644"/>
      <c r="M1101" s="644"/>
      <c r="N1101" s="644"/>
      <c r="O1101" s="644"/>
      <c r="P1101" s="644"/>
      <c r="Q1101" s="644"/>
      <c r="R1101" s="644"/>
      <c r="S1101" s="645"/>
      <c r="T1101" s="727"/>
      <c r="U1101" s="2383"/>
      <c r="V1101" s="2383"/>
      <c r="W1101" s="1645"/>
      <c r="X1101" s="1645"/>
      <c r="Y1101" s="1645"/>
      <c r="Z1101" s="1645"/>
      <c r="AA1101" s="1645"/>
      <c r="AB1101" s="1645"/>
      <c r="AC1101" s="1046"/>
      <c r="AD1101" s="1047"/>
      <c r="AE1101" s="1645"/>
      <c r="AF1101" s="1645"/>
      <c r="AG1101" s="1645"/>
      <c r="AH1101" s="1645"/>
      <c r="AI1101" s="1645"/>
      <c r="AJ1101" s="1645"/>
      <c r="AK1101" s="1645"/>
      <c r="AL1101" s="1645"/>
      <c r="AM1101" s="1645"/>
      <c r="AN1101" s="1645"/>
      <c r="AO1101" s="1645"/>
      <c r="AP1101" s="1645"/>
      <c r="AQ1101" s="1645"/>
      <c r="AR1101" s="1645"/>
      <c r="AS1101" s="1645"/>
      <c r="AT1101" s="1645"/>
      <c r="AU1101" s="1645"/>
      <c r="AV1101" s="1645"/>
      <c r="AW1101" s="1645"/>
      <c r="AX1101" s="1645"/>
      <c r="AY1101" s="1645"/>
      <c r="AZ1101" s="1645"/>
      <c r="BA1101" s="1645"/>
      <c r="BB1101" s="1645"/>
      <c r="BC1101" s="1645"/>
      <c r="BD1101" s="1645"/>
      <c r="BE1101" s="1645"/>
      <c r="BF1101" s="1645"/>
      <c r="BG1101" s="1645"/>
      <c r="BH1101" s="1645"/>
      <c r="BI1101" s="1645"/>
      <c r="BJ1101" s="1645"/>
      <c r="BK1101" s="1645"/>
      <c r="BL1101" s="1645"/>
      <c r="BM1101" s="1645"/>
      <c r="BN1101" s="1645"/>
      <c r="BO1101" s="1645"/>
      <c r="BP1101" s="1645"/>
      <c r="BQ1101" s="1645"/>
      <c r="BR1101" s="1645"/>
      <c r="BS1101" s="1645"/>
      <c r="BT1101" s="1645"/>
      <c r="BU1101" s="1645"/>
      <c r="BV1101" s="1645"/>
      <c r="BW1101" s="1645"/>
      <c r="BX1101" s="1645"/>
      <c r="BY1101" s="1645"/>
      <c r="BZ1101" s="1645"/>
      <c r="CA1101" s="1645"/>
      <c r="CB1101" s="1645"/>
      <c r="CC1101" s="1645"/>
      <c r="CD1101" s="1645"/>
      <c r="CE1101" s="1645"/>
      <c r="CF1101" s="1325"/>
    </row>
    <row customHeight="1" ht="5.25" hidden="1">
      <c r="A1102" s="1802"/>
      <c r="B1102" s="1645"/>
      <c r="C1102" s="1645"/>
      <c r="D1102" s="2589"/>
      <c r="E1102" s="1052"/>
      <c r="F1102" s="1053"/>
      <c r="G1102" s="1053"/>
      <c r="H1102" s="1054"/>
      <c r="I1102" s="1054"/>
      <c r="J1102" s="1054"/>
      <c r="K1102" s="1054"/>
      <c r="L1102" s="1054"/>
      <c r="M1102" s="1054"/>
      <c r="N1102" s="1054"/>
      <c r="O1102" s="1054"/>
      <c r="P1102" s="1054"/>
      <c r="Q1102" s="1054"/>
      <c r="R1102" s="955"/>
      <c r="S1102" s="1055"/>
      <c r="T1102" s="727"/>
      <c r="U1102" s="2383"/>
      <c r="V1102" s="2383"/>
      <c r="W1102" s="1645"/>
      <c r="X1102" s="1645"/>
      <c r="Y1102" s="1645"/>
      <c r="Z1102" s="1645"/>
      <c r="AA1102" s="1645"/>
      <c r="AB1102" s="1645"/>
      <c r="AC1102" s="1046"/>
      <c r="AD1102" s="1047"/>
      <c r="AE1102" s="1645"/>
      <c r="AF1102" s="1645"/>
      <c r="AG1102" s="1645"/>
      <c r="AH1102" s="1645"/>
      <c r="AI1102" s="1645"/>
      <c r="AJ1102" s="1645"/>
      <c r="AK1102" s="1645"/>
      <c r="AL1102" s="1645"/>
      <c r="AM1102" s="1645"/>
      <c r="AN1102" s="1645"/>
      <c r="AO1102" s="1645"/>
      <c r="AP1102" s="1645"/>
      <c r="AQ1102" s="1645"/>
      <c r="AR1102" s="1645"/>
      <c r="AS1102" s="1645"/>
      <c r="AT1102" s="1645"/>
      <c r="AU1102" s="1645"/>
      <c r="AV1102" s="1645"/>
      <c r="AW1102" s="1645"/>
      <c r="AX1102" s="1645"/>
      <c r="AY1102" s="1645"/>
      <c r="AZ1102" s="1645"/>
      <c r="BA1102" s="1645"/>
      <c r="BB1102" s="1645"/>
      <c r="BC1102" s="1645"/>
      <c r="BD1102" s="1645"/>
      <c r="BE1102" s="1645"/>
      <c r="BF1102" s="1645"/>
      <c r="BG1102" s="1645"/>
      <c r="BH1102" s="1645"/>
      <c r="BI1102" s="1645"/>
      <c r="BJ1102" s="1645"/>
      <c r="BK1102" s="1645"/>
      <c r="BL1102" s="1645"/>
      <c r="BM1102" s="1645"/>
      <c r="BN1102" s="1645"/>
      <c r="BO1102" s="1645"/>
      <c r="BP1102" s="1645"/>
      <c r="BQ1102" s="1645"/>
      <c r="BR1102" s="1645"/>
      <c r="BS1102" s="1645"/>
      <c r="BT1102" s="1645"/>
      <c r="BU1102" s="1645"/>
      <c r="BV1102" s="1645"/>
      <c r="BW1102" s="1645"/>
      <c r="BX1102" s="1645"/>
      <c r="BY1102" s="1645"/>
      <c r="BZ1102" s="1645"/>
      <c r="CA1102" s="1645"/>
      <c r="CB1102" s="1645"/>
      <c r="CC1102" s="1645"/>
      <c r="CD1102" s="1645"/>
      <c r="CE1102" s="1645"/>
      <c r="CF1102" s="1325"/>
    </row>
    <row customHeight="1" ht="15" hidden="1">
      <c r="A1103" s="632" t="s">
        <v>470</v>
      </c>
      <c r="B1103" s="633"/>
      <c r="C1103" s="633" t="s">
        <v>22</v>
      </c>
      <c r="D1103" s="2587" t="s">
        <v>1208</v>
      </c>
      <c r="E1103" s="2386" t="s">
        <v>196</v>
      </c>
      <c r="F1103" s="2387"/>
      <c r="G1103" s="2388"/>
      <c r="H1103" s="2392" t="str">
        <f>IF(A1103="","",INDEX(DIFFERENTIATION_UNMERGE_VD,MATCH(A1103,DIFFERENTIATION_ID_DIFF,0)))</f>
        <v>Производство тепловой энергии. Некомбинированная выработка</v>
      </c>
      <c r="I1103" s="2392"/>
      <c r="J1103" s="2392"/>
      <c r="K1103" s="2392"/>
      <c r="L1103" s="2392"/>
      <c r="M1103" s="2392"/>
      <c r="N1103" s="2392"/>
      <c r="O1103" s="2392"/>
      <c r="P1103" s="2392"/>
      <c r="Q1103" s="2392"/>
      <c r="R1103" s="2392"/>
      <c r="S1103" s="728"/>
      <c r="T1103" s="725"/>
      <c r="U1103" s="634"/>
      <c r="V1103" s="634"/>
      <c r="W1103" s="635"/>
      <c r="X1103" s="635"/>
      <c r="Y1103" s="635"/>
      <c r="Z1103" s="635"/>
      <c r="AA1103" s="636"/>
      <c r="AB1103" s="637"/>
      <c r="AC1103" s="2384"/>
      <c r="AD1103" s="638"/>
      <c r="AE1103" s="639" t="s">
        <v>22</v>
      </c>
      <c r="AF1103" s="639"/>
      <c r="AG1103" s="640" t="s">
        <v>1082</v>
      </c>
      <c r="AH1103" s="641">
        <v>3</v>
      </c>
      <c r="AI1103" s="634"/>
      <c r="AJ1103" s="634"/>
      <c r="AK1103" s="634"/>
      <c r="AL1103" s="634"/>
      <c r="AM1103" s="634"/>
      <c r="AN1103" s="634"/>
      <c r="AO1103" s="634"/>
      <c r="AP1103" s="634"/>
      <c r="AQ1103" s="634"/>
      <c r="AR1103" s="634"/>
      <c r="AS1103" s="634"/>
      <c r="AT1103" s="634"/>
      <c r="AU1103" s="634"/>
      <c r="AV1103" s="634"/>
      <c r="AW1103" s="634"/>
      <c r="AX1103" s="634"/>
      <c r="AY1103" s="634"/>
      <c r="AZ1103" s="634"/>
      <c r="BA1103" s="634"/>
      <c r="BB1103" s="634"/>
      <c r="BC1103" s="634"/>
      <c r="BD1103" s="634"/>
      <c r="BE1103" s="634"/>
      <c r="BF1103" s="634"/>
      <c r="BG1103" s="634"/>
      <c r="BH1103" s="634"/>
      <c r="BI1103" s="634"/>
      <c r="BJ1103" s="634"/>
      <c r="BK1103" s="634"/>
      <c r="BL1103" s="634"/>
      <c r="BM1103" s="634"/>
      <c r="BN1103" s="634"/>
      <c r="BO1103" s="634"/>
      <c r="BP1103" s="634"/>
      <c r="BQ1103" s="634"/>
      <c r="BR1103" s="634"/>
      <c r="BS1103" s="634"/>
      <c r="BT1103" s="634"/>
      <c r="BU1103" s="634"/>
      <c r="BV1103" s="635"/>
      <c r="BW1103" s="635"/>
      <c r="BX1103" s="635"/>
      <c r="BY1103" s="635"/>
      <c r="BZ1103" s="635"/>
      <c r="CA1103" s="635"/>
      <c r="CB1103" s="635"/>
      <c r="CC1103" s="635"/>
      <c r="CD1103" s="635"/>
      <c r="CE1103" s="635"/>
      <c r="CF1103" s="1859"/>
    </row>
    <row customHeight="1" ht="15" hidden="1">
      <c r="A1104" s="632"/>
      <c r="B1104" s="633"/>
      <c r="C1104" s="633"/>
      <c r="D1104" s="2588"/>
      <c r="E1104" s="2386" t="s">
        <v>1037</v>
      </c>
      <c r="F1104" s="2387"/>
      <c r="G1104" s="2388"/>
      <c r="H1104" s="2392" t="str">
        <f>IF(A1103="","",INDEX(DIFFERENTIATION_UNMERGE_AREA,MATCH(A1103,DIFFERENTIATION_ID_DIFF,0)))</f>
        <v>Территория 10</v>
      </c>
      <c r="I1104" s="2392"/>
      <c r="J1104" s="2392"/>
      <c r="K1104" s="2392"/>
      <c r="L1104" s="2392"/>
      <c r="M1104" s="2392"/>
      <c r="N1104" s="2392"/>
      <c r="O1104" s="2392"/>
      <c r="P1104" s="2392"/>
      <c r="Q1104" s="2392"/>
      <c r="R1104" s="2392"/>
      <c r="S1104" s="728"/>
      <c r="T1104" s="725"/>
      <c r="U1104" s="634"/>
      <c r="V1104" s="634"/>
      <c r="W1104" s="635"/>
      <c r="X1104" s="635"/>
      <c r="Y1104" s="635"/>
      <c r="Z1104" s="635"/>
      <c r="AA1104" s="636"/>
      <c r="AB1104" s="637"/>
      <c r="AC1104" s="2384"/>
      <c r="AD1104" s="638"/>
      <c r="AE1104" s="639"/>
      <c r="AF1104" s="639"/>
      <c r="AG1104" s="640"/>
      <c r="AH1104" s="641"/>
      <c r="AI1104" s="634"/>
      <c r="AJ1104" s="634"/>
      <c r="AK1104" s="634"/>
      <c r="AL1104" s="634"/>
      <c r="AM1104" s="634"/>
      <c r="AN1104" s="634"/>
      <c r="AO1104" s="634"/>
      <c r="AP1104" s="634"/>
      <c r="AQ1104" s="634"/>
      <c r="AR1104" s="634"/>
      <c r="AS1104" s="634"/>
      <c r="AT1104" s="634"/>
      <c r="AU1104" s="634"/>
      <c r="AV1104" s="634"/>
      <c r="AW1104" s="634"/>
      <c r="AX1104" s="634"/>
      <c r="AY1104" s="634"/>
      <c r="AZ1104" s="634"/>
      <c r="BA1104" s="634"/>
      <c r="BB1104" s="634"/>
      <c r="BC1104" s="634"/>
      <c r="BD1104" s="634"/>
      <c r="BE1104" s="634"/>
      <c r="BF1104" s="634"/>
      <c r="BG1104" s="634"/>
      <c r="BH1104" s="634"/>
      <c r="BI1104" s="634"/>
      <c r="BJ1104" s="634"/>
      <c r="BK1104" s="634"/>
      <c r="BL1104" s="634"/>
      <c r="BM1104" s="634"/>
      <c r="BN1104" s="634"/>
      <c r="BO1104" s="634"/>
      <c r="BP1104" s="634"/>
      <c r="BQ1104" s="634"/>
      <c r="BR1104" s="634"/>
      <c r="BS1104" s="634"/>
      <c r="BT1104" s="634"/>
      <c r="BU1104" s="634"/>
      <c r="BV1104" s="635"/>
      <c r="BW1104" s="635"/>
      <c r="BX1104" s="635"/>
      <c r="BY1104" s="635"/>
      <c r="BZ1104" s="635"/>
      <c r="CA1104" s="635"/>
      <c r="CB1104" s="635"/>
      <c r="CC1104" s="635"/>
      <c r="CD1104" s="635"/>
      <c r="CE1104" s="635"/>
      <c r="CF1104" s="1859"/>
    </row>
    <row customHeight="1" ht="15" hidden="1">
      <c r="A1105" s="632"/>
      <c r="B1105" s="633"/>
      <c r="C1105" s="633"/>
      <c r="D1105" s="2588"/>
      <c r="E1105" s="2386" t="s">
        <v>1038</v>
      </c>
      <c r="F1105" s="2387"/>
      <c r="G1105" s="2388"/>
      <c r="H1105" s="2392" t="str">
        <f>IF(A1103="","",INDEX(DIFFERENTIATION_UNMERGE_SYSTEM,MATCH(A1103,DIFFERENTIATION_ID_DIFF,0)))</f>
        <v>с. Среднее Аверкино, ул. Школьная, 64Б, котельная № 6-39</v>
      </c>
      <c r="I1105" s="2392"/>
      <c r="J1105" s="2392"/>
      <c r="K1105" s="2392"/>
      <c r="L1105" s="2392"/>
      <c r="M1105" s="2392"/>
      <c r="N1105" s="2392"/>
      <c r="O1105" s="2392"/>
      <c r="P1105" s="2392"/>
      <c r="Q1105" s="2392"/>
      <c r="R1105" s="2392"/>
      <c r="S1105" s="728"/>
      <c r="T1105" s="725"/>
      <c r="U1105" s="634"/>
      <c r="V1105" s="634"/>
      <c r="W1105" s="635"/>
      <c r="X1105" s="635"/>
      <c r="Y1105" s="635"/>
      <c r="Z1105" s="635"/>
      <c r="AA1105" s="636"/>
      <c r="AB1105" s="637"/>
      <c r="AC1105" s="2384"/>
      <c r="AD1105" s="638"/>
      <c r="AE1105" s="639"/>
      <c r="AF1105" s="639"/>
      <c r="AG1105" s="640"/>
      <c r="AH1105" s="641"/>
      <c r="AI1105" s="634"/>
      <c r="AJ1105" s="634"/>
      <c r="AK1105" s="634"/>
      <c r="AL1105" s="634"/>
      <c r="AM1105" s="634"/>
      <c r="AN1105" s="634"/>
      <c r="AO1105" s="634"/>
      <c r="AP1105" s="634"/>
      <c r="AQ1105" s="634"/>
      <c r="AR1105" s="634"/>
      <c r="AS1105" s="634"/>
      <c r="AT1105" s="634"/>
      <c r="AU1105" s="634"/>
      <c r="AV1105" s="634"/>
      <c r="AW1105" s="634"/>
      <c r="AX1105" s="634"/>
      <c r="AY1105" s="634"/>
      <c r="AZ1105" s="634"/>
      <c r="BA1105" s="634"/>
      <c r="BB1105" s="634"/>
      <c r="BC1105" s="634"/>
      <c r="BD1105" s="634"/>
      <c r="BE1105" s="634"/>
      <c r="BF1105" s="634"/>
      <c r="BG1105" s="634"/>
      <c r="BH1105" s="634"/>
      <c r="BI1105" s="634"/>
      <c r="BJ1105" s="634"/>
      <c r="BK1105" s="634"/>
      <c r="BL1105" s="634"/>
      <c r="BM1105" s="634"/>
      <c r="BN1105" s="634"/>
      <c r="BO1105" s="634"/>
      <c r="BP1105" s="634"/>
      <c r="BQ1105" s="634"/>
      <c r="BR1105" s="634"/>
      <c r="BS1105" s="634"/>
      <c r="BT1105" s="634"/>
      <c r="BU1105" s="634"/>
      <c r="BV1105" s="635"/>
      <c r="BW1105" s="635"/>
      <c r="BX1105" s="635"/>
      <c r="BY1105" s="635"/>
      <c r="BZ1105" s="635"/>
      <c r="CA1105" s="635"/>
      <c r="CB1105" s="635"/>
      <c r="CC1105" s="635"/>
      <c r="CD1105" s="635"/>
      <c r="CE1105" s="635"/>
      <c r="CF1105" s="1859"/>
    </row>
    <row customHeight="1" ht="24.75" hidden="1">
      <c r="A1106" s="1815"/>
      <c r="B1106" s="1169"/>
      <c r="C1106" s="421"/>
      <c r="D1106" s="2588"/>
      <c r="E1106" s="2385" t="s">
        <v>1083</v>
      </c>
      <c r="F1106" s="2385"/>
      <c r="G1106" s="2385"/>
      <c r="H1106" s="2385"/>
      <c r="I1106" s="2385"/>
      <c r="J1106" s="2385"/>
      <c r="K1106" s="2385"/>
      <c r="L1106" s="2385"/>
      <c r="M1106" s="2385"/>
      <c r="N1106" s="2385"/>
      <c r="O1106" s="2385"/>
      <c r="P1106" s="2385"/>
      <c r="Q1106" s="567">
        <f>SUMIF(T1107:T1108,"i",Q1107:Q1108)</f>
        <v>0</v>
      </c>
      <c r="R1106" s="1026"/>
      <c r="S1106" s="1807" t="s">
        <v>1084</v>
      </c>
      <c r="T1106" s="726" t="s">
        <v>1085</v>
      </c>
      <c r="U1106" s="2383">
        <v>1</v>
      </c>
      <c r="V1106" s="2383" t="s">
        <v>1048</v>
      </c>
      <c r="W1106" s="1169"/>
      <c r="X1106" s="1169"/>
      <c r="Y1106" s="1169"/>
      <c r="Z1106" s="1169"/>
      <c r="AA1106" s="1645"/>
      <c r="AB1106" s="1169"/>
      <c r="AC1106" s="2384"/>
      <c r="AD1106" s="638"/>
      <c r="AE1106" s="1169"/>
      <c r="AF1106" s="1169"/>
      <c r="AG1106" s="1645"/>
      <c r="AH1106" s="1645"/>
      <c r="AI1106" s="1645"/>
      <c r="AJ1106" s="1645"/>
      <c r="AK1106" s="1645"/>
      <c r="AL1106" s="1645"/>
      <c r="AM1106" s="1645"/>
      <c r="AN1106" s="1645"/>
      <c r="AO1106" s="1645"/>
      <c r="AP1106" s="1645"/>
      <c r="AQ1106" s="1645"/>
      <c r="AR1106" s="1645"/>
      <c r="AS1106" s="1645"/>
      <c r="AT1106" s="1645"/>
      <c r="AU1106" s="1645"/>
      <c r="AV1106" s="1645"/>
      <c r="AW1106" s="1645"/>
      <c r="AX1106" s="1645"/>
      <c r="AY1106" s="1645"/>
      <c r="AZ1106" s="1645"/>
      <c r="BA1106" s="1645"/>
      <c r="BB1106" s="1645"/>
      <c r="BC1106" s="1645"/>
      <c r="BD1106" s="1645"/>
      <c r="BE1106" s="1645"/>
      <c r="BF1106" s="1645"/>
      <c r="BG1106" s="1645"/>
      <c r="BH1106" s="1645"/>
      <c r="BI1106" s="1645"/>
      <c r="BJ1106" s="1645"/>
      <c r="BK1106" s="1645"/>
      <c r="BL1106" s="1645"/>
      <c r="BM1106" s="1645"/>
      <c r="BN1106" s="1645"/>
      <c r="BO1106" s="1645"/>
      <c r="BP1106" s="1645"/>
      <c r="BQ1106" s="1645"/>
      <c r="BR1106" s="1645"/>
      <c r="BS1106" s="1645"/>
      <c r="BT1106" s="1645"/>
      <c r="BU1106" s="1645"/>
      <c r="BV1106" s="1169"/>
      <c r="BW1106" s="1169"/>
      <c r="BX1106" s="1169"/>
      <c r="BY1106" s="1169"/>
      <c r="BZ1106" s="1169"/>
      <c r="CA1106" s="1169"/>
      <c r="CB1106" s="1169"/>
      <c r="CC1106" s="1169"/>
      <c r="CD1106" s="1169"/>
      <c r="CE1106" s="1169"/>
      <c r="CF1106" s="1859"/>
    </row>
    <row customHeight="1" ht="11.25" hidden="1">
      <c r="A1107" s="1802"/>
      <c r="B1107" s="1645"/>
      <c r="C1107" s="1645"/>
      <c r="D1107" s="2588"/>
      <c r="E1107" s="644"/>
      <c r="F1107" s="644">
        <v>0</v>
      </c>
      <c r="G1107" s="644"/>
      <c r="H1107" s="644"/>
      <c r="I1107" s="644"/>
      <c r="J1107" s="644"/>
      <c r="K1107" s="644"/>
      <c r="L1107" s="644"/>
      <c r="M1107" s="644"/>
      <c r="N1107" s="644"/>
      <c r="O1107" s="644"/>
      <c r="P1107" s="644"/>
      <c r="Q1107" s="644"/>
      <c r="R1107" s="644"/>
      <c r="S1107" s="645"/>
      <c r="T1107" s="727"/>
      <c r="U1107" s="2383"/>
      <c r="V1107" s="2383"/>
      <c r="W1107" s="1645"/>
      <c r="X1107" s="1645"/>
      <c r="Y1107" s="1645"/>
      <c r="Z1107" s="1645"/>
      <c r="AA1107" s="1645"/>
      <c r="AB1107" s="1169"/>
      <c r="AC1107" s="2384"/>
      <c r="AD1107" s="638"/>
      <c r="AE1107" s="1169"/>
      <c r="AF1107" s="1169"/>
      <c r="AG1107" s="1645"/>
      <c r="AH1107" s="1645"/>
      <c r="AI1107" s="1645"/>
      <c r="AJ1107" s="1645"/>
      <c r="AK1107" s="1645"/>
      <c r="AL1107" s="1645"/>
      <c r="AM1107" s="1645"/>
      <c r="AN1107" s="1645"/>
      <c r="AO1107" s="1645"/>
      <c r="AP1107" s="1645"/>
      <c r="AQ1107" s="1645"/>
      <c r="AR1107" s="1645"/>
      <c r="AS1107" s="1645"/>
      <c r="AT1107" s="1645"/>
      <c r="AU1107" s="1645"/>
      <c r="AV1107" s="1645"/>
      <c r="AW1107" s="1645"/>
      <c r="AX1107" s="1645"/>
      <c r="AY1107" s="1645"/>
      <c r="AZ1107" s="1645"/>
      <c r="BA1107" s="1645"/>
      <c r="BB1107" s="1645"/>
      <c r="BC1107" s="1645"/>
      <c r="BD1107" s="1645"/>
      <c r="BE1107" s="1645"/>
      <c r="BF1107" s="1645"/>
      <c r="BG1107" s="1645"/>
      <c r="BH1107" s="1645"/>
      <c r="BI1107" s="1645"/>
      <c r="BJ1107" s="1645"/>
      <c r="BK1107" s="1645"/>
      <c r="BL1107" s="1645"/>
      <c r="BM1107" s="1645"/>
      <c r="BN1107" s="1645"/>
      <c r="BO1107" s="1645"/>
      <c r="BP1107" s="1645"/>
      <c r="BQ1107" s="1645"/>
      <c r="BR1107" s="1645"/>
      <c r="BS1107" s="1645"/>
      <c r="BT1107" s="1645"/>
      <c r="BU1107" s="1645"/>
      <c r="BV1107" s="1645"/>
      <c r="BW1107" s="1645"/>
      <c r="BX1107" s="1645"/>
      <c r="BY1107" s="1645"/>
      <c r="BZ1107" s="1645"/>
      <c r="CA1107" s="1645"/>
      <c r="CB1107" s="1645"/>
      <c r="CC1107" s="1645"/>
      <c r="CD1107" s="1645"/>
      <c r="CE1107" s="1645"/>
      <c r="CF1107" s="1859"/>
    </row>
    <row customHeight="1" ht="11.25" hidden="1">
      <c r="A1108" s="1815"/>
      <c r="B1108" s="1169"/>
      <c r="C1108" s="421"/>
      <c r="D1108" s="2588"/>
      <c r="E1108" s="658" t="s">
        <v>22</v>
      </c>
      <c r="F1108" s="1177" t="s">
        <v>22</v>
      </c>
      <c r="G1108" s="1177" t="s">
        <v>1088</v>
      </c>
      <c r="H1108" s="660" t="s">
        <v>22</v>
      </c>
      <c r="I1108" s="660"/>
      <c r="J1108" s="660"/>
      <c r="K1108" s="660"/>
      <c r="L1108" s="660"/>
      <c r="M1108" s="660"/>
      <c r="N1108" s="660"/>
      <c r="O1108" s="660"/>
      <c r="P1108" s="660"/>
      <c r="Q1108" s="660"/>
      <c r="R1108" s="661"/>
      <c r="S1108" s="662"/>
      <c r="T1108" s="727"/>
      <c r="U1108" s="2383"/>
      <c r="V1108" s="2383"/>
      <c r="W1108" s="1169"/>
      <c r="X1108" s="1169"/>
      <c r="Y1108" s="1169"/>
      <c r="Z1108" s="1169"/>
      <c r="AA1108" s="1645"/>
      <c r="AB1108" s="1169"/>
      <c r="AC1108" s="2384"/>
      <c r="AD1108" s="638"/>
      <c r="AE1108" s="1169"/>
      <c r="AF1108" s="1169"/>
      <c r="AG1108" s="1645"/>
      <c r="AH1108" s="1645"/>
      <c r="AI1108" s="1645"/>
      <c r="AJ1108" s="1645"/>
      <c r="AK1108" s="1645"/>
      <c r="AL1108" s="1645"/>
      <c r="AM1108" s="1645"/>
      <c r="AN1108" s="1645"/>
      <c r="AO1108" s="1645"/>
      <c r="AP1108" s="1645"/>
      <c r="AQ1108" s="1645"/>
      <c r="AR1108" s="1645"/>
      <c r="AS1108" s="1645"/>
      <c r="AT1108" s="1645"/>
      <c r="AU1108" s="1645"/>
      <c r="AV1108" s="1645"/>
      <c r="AW1108" s="1645"/>
      <c r="AX1108" s="1645"/>
      <c r="AY1108" s="1645"/>
      <c r="AZ1108" s="1645"/>
      <c r="BA1108" s="1645"/>
      <c r="BB1108" s="1645"/>
      <c r="BC1108" s="1645"/>
      <c r="BD1108" s="1645"/>
      <c r="BE1108" s="1645"/>
      <c r="BF1108" s="1645"/>
      <c r="BG1108" s="1645"/>
      <c r="BH1108" s="1645"/>
      <c r="BI1108" s="1645"/>
      <c r="BJ1108" s="1645"/>
      <c r="BK1108" s="1645"/>
      <c r="BL1108" s="1645"/>
      <c r="BM1108" s="1645"/>
      <c r="BN1108" s="1645"/>
      <c r="BO1108" s="1645"/>
      <c r="BP1108" s="1645"/>
      <c r="BQ1108" s="1645"/>
      <c r="BR1108" s="1645"/>
      <c r="BS1108" s="1645"/>
      <c r="BT1108" s="1645"/>
      <c r="BU1108" s="1645"/>
      <c r="BV1108" s="1169"/>
      <c r="BW1108" s="1169"/>
      <c r="BX1108" s="1169"/>
      <c r="BY1108" s="1169"/>
      <c r="BZ1108" s="1169"/>
      <c r="CA1108" s="1169"/>
      <c r="CB1108" s="1169"/>
      <c r="CC1108" s="1169"/>
      <c r="CD1108" s="1169"/>
      <c r="CE1108" s="1169"/>
      <c r="CF1108" s="1859"/>
    </row>
    <row customHeight="1" ht="5.25" hidden="1">
      <c r="A1109" s="1802"/>
      <c r="B1109" s="1645"/>
      <c r="C1109" s="1645"/>
      <c r="D1109" s="2588"/>
      <c r="E1109" s="1048"/>
      <c r="F1109" s="1048"/>
      <c r="G1109" s="1048"/>
      <c r="H1109" s="1048"/>
      <c r="I1109" s="1048"/>
      <c r="J1109" s="1048"/>
      <c r="K1109" s="1048"/>
      <c r="L1109" s="1048"/>
      <c r="M1109" s="1048"/>
      <c r="N1109" s="1048"/>
      <c r="O1109" s="1048"/>
      <c r="P1109" s="1048"/>
      <c r="Q1109" s="1049"/>
      <c r="R1109" s="1050"/>
      <c r="S1109" s="1051"/>
      <c r="T1109" s="726" t="s">
        <v>1085</v>
      </c>
      <c r="U1109" s="2383">
        <v>1</v>
      </c>
      <c r="V1109" s="2383" t="s">
        <v>1048</v>
      </c>
      <c r="W1109" s="1645"/>
      <c r="X1109" s="1645"/>
      <c r="Y1109" s="1645"/>
      <c r="Z1109" s="1645"/>
      <c r="AA1109" s="1645"/>
      <c r="AB1109" s="1645"/>
      <c r="AC1109" s="1046"/>
      <c r="AD1109" s="1047"/>
      <c r="AE1109" s="1645"/>
      <c r="AF1109" s="1645"/>
      <c r="AG1109" s="1645"/>
      <c r="AH1109" s="1645"/>
      <c r="AI1109" s="1645"/>
      <c r="AJ1109" s="1645"/>
      <c r="AK1109" s="1645"/>
      <c r="AL1109" s="1645"/>
      <c r="AM1109" s="1645"/>
      <c r="AN1109" s="1645"/>
      <c r="AO1109" s="1645"/>
      <c r="AP1109" s="1645"/>
      <c r="AQ1109" s="1645"/>
      <c r="AR1109" s="1645"/>
      <c r="AS1109" s="1645"/>
      <c r="AT1109" s="1645"/>
      <c r="AU1109" s="1645"/>
      <c r="AV1109" s="1645"/>
      <c r="AW1109" s="1645"/>
      <c r="AX1109" s="1645"/>
      <c r="AY1109" s="1645"/>
      <c r="AZ1109" s="1645"/>
      <c r="BA1109" s="1645"/>
      <c r="BB1109" s="1645"/>
      <c r="BC1109" s="1645"/>
      <c r="BD1109" s="1645"/>
      <c r="BE1109" s="1645"/>
      <c r="BF1109" s="1645"/>
      <c r="BG1109" s="1645"/>
      <c r="BH1109" s="1645"/>
      <c r="BI1109" s="1645"/>
      <c r="BJ1109" s="1645"/>
      <c r="BK1109" s="1645"/>
      <c r="BL1109" s="1645"/>
      <c r="BM1109" s="1645"/>
      <c r="BN1109" s="1645"/>
      <c r="BO1109" s="1645"/>
      <c r="BP1109" s="1645"/>
      <c r="BQ1109" s="1645"/>
      <c r="BR1109" s="1645"/>
      <c r="BS1109" s="1645"/>
      <c r="BT1109" s="1645"/>
      <c r="BU1109" s="1645"/>
      <c r="BV1109" s="1645"/>
      <c r="BW1109" s="1645"/>
      <c r="BX1109" s="1645"/>
      <c r="BY1109" s="1645"/>
      <c r="BZ1109" s="1645"/>
      <c r="CA1109" s="1645"/>
      <c r="CB1109" s="1645"/>
      <c r="CC1109" s="1645"/>
      <c r="CD1109" s="1645"/>
      <c r="CE1109" s="1645"/>
      <c r="CF1109" s="1325"/>
    </row>
    <row customHeight="1" ht="5.25" hidden="1">
      <c r="A1110" s="1802"/>
      <c r="B1110" s="1645"/>
      <c r="C1110" s="1645"/>
      <c r="D1110" s="2588"/>
      <c r="E1110" s="644"/>
      <c r="F1110" s="644"/>
      <c r="G1110" s="644"/>
      <c r="H1110" s="644"/>
      <c r="I1110" s="644"/>
      <c r="J1110" s="644"/>
      <c r="K1110" s="644"/>
      <c r="L1110" s="644"/>
      <c r="M1110" s="644"/>
      <c r="N1110" s="644"/>
      <c r="O1110" s="644"/>
      <c r="P1110" s="644"/>
      <c r="Q1110" s="644"/>
      <c r="R1110" s="644"/>
      <c r="S1110" s="645"/>
      <c r="T1110" s="727"/>
      <c r="U1110" s="2383"/>
      <c r="V1110" s="2383"/>
      <c r="W1110" s="1645"/>
      <c r="X1110" s="1645"/>
      <c r="Y1110" s="1645"/>
      <c r="Z1110" s="1645"/>
      <c r="AA1110" s="1645"/>
      <c r="AB1110" s="1645"/>
      <c r="AC1110" s="1046"/>
      <c r="AD1110" s="1047"/>
      <c r="AE1110" s="1645"/>
      <c r="AF1110" s="1645"/>
      <c r="AG1110" s="1645"/>
      <c r="AH1110" s="1645"/>
      <c r="AI1110" s="1645"/>
      <c r="AJ1110" s="1645"/>
      <c r="AK1110" s="1645"/>
      <c r="AL1110" s="1645"/>
      <c r="AM1110" s="1645"/>
      <c r="AN1110" s="1645"/>
      <c r="AO1110" s="1645"/>
      <c r="AP1110" s="1645"/>
      <c r="AQ1110" s="1645"/>
      <c r="AR1110" s="1645"/>
      <c r="AS1110" s="1645"/>
      <c r="AT1110" s="1645"/>
      <c r="AU1110" s="1645"/>
      <c r="AV1110" s="1645"/>
      <c r="AW1110" s="1645"/>
      <c r="AX1110" s="1645"/>
      <c r="AY1110" s="1645"/>
      <c r="AZ1110" s="1645"/>
      <c r="BA1110" s="1645"/>
      <c r="BB1110" s="1645"/>
      <c r="BC1110" s="1645"/>
      <c r="BD1110" s="1645"/>
      <c r="BE1110" s="1645"/>
      <c r="BF1110" s="1645"/>
      <c r="BG1110" s="1645"/>
      <c r="BH1110" s="1645"/>
      <c r="BI1110" s="1645"/>
      <c r="BJ1110" s="1645"/>
      <c r="BK1110" s="1645"/>
      <c r="BL1110" s="1645"/>
      <c r="BM1110" s="1645"/>
      <c r="BN1110" s="1645"/>
      <c r="BO1110" s="1645"/>
      <c r="BP1110" s="1645"/>
      <c r="BQ1110" s="1645"/>
      <c r="BR1110" s="1645"/>
      <c r="BS1110" s="1645"/>
      <c r="BT1110" s="1645"/>
      <c r="BU1110" s="1645"/>
      <c r="BV1110" s="1645"/>
      <c r="BW1110" s="1645"/>
      <c r="BX1110" s="1645"/>
      <c r="BY1110" s="1645"/>
      <c r="BZ1110" s="1645"/>
      <c r="CA1110" s="1645"/>
      <c r="CB1110" s="1645"/>
      <c r="CC1110" s="1645"/>
      <c r="CD1110" s="1645"/>
      <c r="CE1110" s="1645"/>
      <c r="CF1110" s="1325"/>
    </row>
    <row customHeight="1" ht="5.25" hidden="1">
      <c r="A1111" s="1802"/>
      <c r="B1111" s="1645"/>
      <c r="C1111" s="1645"/>
      <c r="D1111" s="2589"/>
      <c r="E1111" s="1052"/>
      <c r="F1111" s="1053"/>
      <c r="G1111" s="1053"/>
      <c r="H1111" s="1054"/>
      <c r="I1111" s="1054"/>
      <c r="J1111" s="1054"/>
      <c r="K1111" s="1054"/>
      <c r="L1111" s="1054"/>
      <c r="M1111" s="1054"/>
      <c r="N1111" s="1054"/>
      <c r="O1111" s="1054"/>
      <c r="P1111" s="1054"/>
      <c r="Q1111" s="1054"/>
      <c r="R1111" s="955"/>
      <c r="S1111" s="1055"/>
      <c r="T1111" s="727"/>
      <c r="U1111" s="2383"/>
      <c r="V1111" s="2383"/>
      <c r="W1111" s="1645"/>
      <c r="X1111" s="1645"/>
      <c r="Y1111" s="1645"/>
      <c r="Z1111" s="1645"/>
      <c r="AA1111" s="1645"/>
      <c r="AB1111" s="1645"/>
      <c r="AC1111" s="1046"/>
      <c r="AD1111" s="1047"/>
      <c r="AE1111" s="1645"/>
      <c r="AF1111" s="1645"/>
      <c r="AG1111" s="1645"/>
      <c r="AH1111" s="1645"/>
      <c r="AI1111" s="1645"/>
      <c r="AJ1111" s="1645"/>
      <c r="AK1111" s="1645"/>
      <c r="AL1111" s="1645"/>
      <c r="AM1111" s="1645"/>
      <c r="AN1111" s="1645"/>
      <c r="AO1111" s="1645"/>
      <c r="AP1111" s="1645"/>
      <c r="AQ1111" s="1645"/>
      <c r="AR1111" s="1645"/>
      <c r="AS1111" s="1645"/>
      <c r="AT1111" s="1645"/>
      <c r="AU1111" s="1645"/>
      <c r="AV1111" s="1645"/>
      <c r="AW1111" s="1645"/>
      <c r="AX1111" s="1645"/>
      <c r="AY1111" s="1645"/>
      <c r="AZ1111" s="1645"/>
      <c r="BA1111" s="1645"/>
      <c r="BB1111" s="1645"/>
      <c r="BC1111" s="1645"/>
      <c r="BD1111" s="1645"/>
      <c r="BE1111" s="1645"/>
      <c r="BF1111" s="1645"/>
      <c r="BG1111" s="1645"/>
      <c r="BH1111" s="1645"/>
      <c r="BI1111" s="1645"/>
      <c r="BJ1111" s="1645"/>
      <c r="BK1111" s="1645"/>
      <c r="BL1111" s="1645"/>
      <c r="BM1111" s="1645"/>
      <c r="BN1111" s="1645"/>
      <c r="BO1111" s="1645"/>
      <c r="BP1111" s="1645"/>
      <c r="BQ1111" s="1645"/>
      <c r="BR1111" s="1645"/>
      <c r="BS1111" s="1645"/>
      <c r="BT1111" s="1645"/>
      <c r="BU1111" s="1645"/>
      <c r="BV1111" s="1645"/>
      <c r="BW1111" s="1645"/>
      <c r="BX1111" s="1645"/>
      <c r="BY1111" s="1645"/>
      <c r="BZ1111" s="1645"/>
      <c r="CA1111" s="1645"/>
      <c r="CB1111" s="1645"/>
      <c r="CC1111" s="1645"/>
      <c r="CD1111" s="1645"/>
      <c r="CE1111" s="1645"/>
      <c r="CF1111" s="1325"/>
    </row>
    <row customHeight="1" ht="15" hidden="1">
      <c r="A1112" s="632" t="s">
        <v>472</v>
      </c>
      <c r="B1112" s="633"/>
      <c r="C1112" s="633" t="s">
        <v>22</v>
      </c>
      <c r="D1112" s="2587" t="s">
        <v>1209</v>
      </c>
      <c r="E1112" s="2386" t="s">
        <v>196</v>
      </c>
      <c r="F1112" s="2387"/>
      <c r="G1112" s="2388"/>
      <c r="H1112" s="2392" t="str">
        <f>IF(A1112="","",INDEX(DIFFERENTIATION_UNMERGE_VD,MATCH(A1112,DIFFERENTIATION_ID_DIFF,0)))</f>
        <v>Производство тепловой энергии. Некомбинированная выработка</v>
      </c>
      <c r="I1112" s="2392"/>
      <c r="J1112" s="2392"/>
      <c r="K1112" s="2392"/>
      <c r="L1112" s="2392"/>
      <c r="M1112" s="2392"/>
      <c r="N1112" s="2392"/>
      <c r="O1112" s="2392"/>
      <c r="P1112" s="2392"/>
      <c r="Q1112" s="2392"/>
      <c r="R1112" s="2392"/>
      <c r="S1112" s="728"/>
      <c r="T1112" s="725"/>
      <c r="U1112" s="634"/>
      <c r="V1112" s="634"/>
      <c r="W1112" s="635"/>
      <c r="X1112" s="635"/>
      <c r="Y1112" s="635"/>
      <c r="Z1112" s="635"/>
      <c r="AA1112" s="636"/>
      <c r="AB1112" s="637"/>
      <c r="AC1112" s="2384"/>
      <c r="AD1112" s="638"/>
      <c r="AE1112" s="639" t="s">
        <v>22</v>
      </c>
      <c r="AF1112" s="639"/>
      <c r="AG1112" s="640" t="s">
        <v>1082</v>
      </c>
      <c r="AH1112" s="641">
        <v>3</v>
      </c>
      <c r="AI1112" s="634"/>
      <c r="AJ1112" s="634"/>
      <c r="AK1112" s="634"/>
      <c r="AL1112" s="634"/>
      <c r="AM1112" s="634"/>
      <c r="AN1112" s="634"/>
      <c r="AO1112" s="634"/>
      <c r="AP1112" s="634"/>
      <c r="AQ1112" s="634"/>
      <c r="AR1112" s="634"/>
      <c r="AS1112" s="634"/>
      <c r="AT1112" s="634"/>
      <c r="AU1112" s="634"/>
      <c r="AV1112" s="634"/>
      <c r="AW1112" s="634"/>
      <c r="AX1112" s="634"/>
      <c r="AY1112" s="634"/>
      <c r="AZ1112" s="634"/>
      <c r="BA1112" s="634"/>
      <c r="BB1112" s="634"/>
      <c r="BC1112" s="634"/>
      <c r="BD1112" s="634"/>
      <c r="BE1112" s="634"/>
      <c r="BF1112" s="634"/>
      <c r="BG1112" s="634"/>
      <c r="BH1112" s="634"/>
      <c r="BI1112" s="634"/>
      <c r="BJ1112" s="634"/>
      <c r="BK1112" s="634"/>
      <c r="BL1112" s="634"/>
      <c r="BM1112" s="634"/>
      <c r="BN1112" s="634"/>
      <c r="BO1112" s="634"/>
      <c r="BP1112" s="634"/>
      <c r="BQ1112" s="634"/>
      <c r="BR1112" s="634"/>
      <c r="BS1112" s="634"/>
      <c r="BT1112" s="634"/>
      <c r="BU1112" s="634"/>
      <c r="BV1112" s="635"/>
      <c r="BW1112" s="635"/>
      <c r="BX1112" s="635"/>
      <c r="BY1112" s="635"/>
      <c r="BZ1112" s="635"/>
      <c r="CA1112" s="635"/>
      <c r="CB1112" s="635"/>
      <c r="CC1112" s="635"/>
      <c r="CD1112" s="635"/>
      <c r="CE1112" s="635"/>
      <c r="CF1112" s="1859"/>
    </row>
    <row customHeight="1" ht="15" hidden="1">
      <c r="A1113" s="632"/>
      <c r="B1113" s="633"/>
      <c r="C1113" s="633"/>
      <c r="D1113" s="2588"/>
      <c r="E1113" s="2386" t="s">
        <v>1037</v>
      </c>
      <c r="F1113" s="2387"/>
      <c r="G1113" s="2388"/>
      <c r="H1113" s="2392" t="str">
        <f>IF(A1112="","",INDEX(DIFFERENTIATION_UNMERGE_AREA,MATCH(A1112,DIFFERENTIATION_ID_DIFF,0)))</f>
        <v>Территория 10</v>
      </c>
      <c r="I1113" s="2392"/>
      <c r="J1113" s="2392"/>
      <c r="K1113" s="2392"/>
      <c r="L1113" s="2392"/>
      <c r="M1113" s="2392"/>
      <c r="N1113" s="2392"/>
      <c r="O1113" s="2392"/>
      <c r="P1113" s="2392"/>
      <c r="Q1113" s="2392"/>
      <c r="R1113" s="2392"/>
      <c r="S1113" s="728"/>
      <c r="T1113" s="725"/>
      <c r="U1113" s="634"/>
      <c r="V1113" s="634"/>
      <c r="W1113" s="635"/>
      <c r="X1113" s="635"/>
      <c r="Y1113" s="635"/>
      <c r="Z1113" s="635"/>
      <c r="AA1113" s="636"/>
      <c r="AB1113" s="637"/>
      <c r="AC1113" s="2384"/>
      <c r="AD1113" s="638"/>
      <c r="AE1113" s="639"/>
      <c r="AF1113" s="639"/>
      <c r="AG1113" s="640"/>
      <c r="AH1113" s="641"/>
      <c r="AI1113" s="634"/>
      <c r="AJ1113" s="634"/>
      <c r="AK1113" s="634"/>
      <c r="AL1113" s="634"/>
      <c r="AM1113" s="634"/>
      <c r="AN1113" s="634"/>
      <c r="AO1113" s="634"/>
      <c r="AP1113" s="634"/>
      <c r="AQ1113" s="634"/>
      <c r="AR1113" s="634"/>
      <c r="AS1113" s="634"/>
      <c r="AT1113" s="634"/>
      <c r="AU1113" s="634"/>
      <c r="AV1113" s="634"/>
      <c r="AW1113" s="634"/>
      <c r="AX1113" s="634"/>
      <c r="AY1113" s="634"/>
      <c r="AZ1113" s="634"/>
      <c r="BA1113" s="634"/>
      <c r="BB1113" s="634"/>
      <c r="BC1113" s="634"/>
      <c r="BD1113" s="634"/>
      <c r="BE1113" s="634"/>
      <c r="BF1113" s="634"/>
      <c r="BG1113" s="634"/>
      <c r="BH1113" s="634"/>
      <c r="BI1113" s="634"/>
      <c r="BJ1113" s="634"/>
      <c r="BK1113" s="634"/>
      <c r="BL1113" s="634"/>
      <c r="BM1113" s="634"/>
      <c r="BN1113" s="634"/>
      <c r="BO1113" s="634"/>
      <c r="BP1113" s="634"/>
      <c r="BQ1113" s="634"/>
      <c r="BR1113" s="634"/>
      <c r="BS1113" s="634"/>
      <c r="BT1113" s="634"/>
      <c r="BU1113" s="634"/>
      <c r="BV1113" s="635"/>
      <c r="BW1113" s="635"/>
      <c r="BX1113" s="635"/>
      <c r="BY1113" s="635"/>
      <c r="BZ1113" s="635"/>
      <c r="CA1113" s="635"/>
      <c r="CB1113" s="635"/>
      <c r="CC1113" s="635"/>
      <c r="CD1113" s="635"/>
      <c r="CE1113" s="635"/>
      <c r="CF1113" s="1859"/>
    </row>
    <row customHeight="1" ht="15" hidden="1">
      <c r="A1114" s="632"/>
      <c r="B1114" s="633"/>
      <c r="C1114" s="633"/>
      <c r="D1114" s="2588"/>
      <c r="E1114" s="2386" t="s">
        <v>1038</v>
      </c>
      <c r="F1114" s="2387"/>
      <c r="G1114" s="2388"/>
      <c r="H1114" s="2392" t="str">
        <f>IF(A1112="","",INDEX(DIFFERENTIATION_UNMERGE_SYSTEM,MATCH(A1112,DIFFERENTIATION_ID_DIFF,0)))</f>
        <v>с. Красные Ключи, ул. Школьная, 14Б, котельная № 6-40</v>
      </c>
      <c r="I1114" s="2392"/>
      <c r="J1114" s="2392"/>
      <c r="K1114" s="2392"/>
      <c r="L1114" s="2392"/>
      <c r="M1114" s="2392"/>
      <c r="N1114" s="2392"/>
      <c r="O1114" s="2392"/>
      <c r="P1114" s="2392"/>
      <c r="Q1114" s="2392"/>
      <c r="R1114" s="2392"/>
      <c r="S1114" s="728"/>
      <c r="T1114" s="725"/>
      <c r="U1114" s="634"/>
      <c r="V1114" s="634"/>
      <c r="W1114" s="635"/>
      <c r="X1114" s="635"/>
      <c r="Y1114" s="635"/>
      <c r="Z1114" s="635"/>
      <c r="AA1114" s="636"/>
      <c r="AB1114" s="637"/>
      <c r="AC1114" s="2384"/>
      <c r="AD1114" s="638"/>
      <c r="AE1114" s="639"/>
      <c r="AF1114" s="639"/>
      <c r="AG1114" s="640"/>
      <c r="AH1114" s="641"/>
      <c r="AI1114" s="634"/>
      <c r="AJ1114" s="634"/>
      <c r="AK1114" s="634"/>
      <c r="AL1114" s="634"/>
      <c r="AM1114" s="634"/>
      <c r="AN1114" s="634"/>
      <c r="AO1114" s="634"/>
      <c r="AP1114" s="634"/>
      <c r="AQ1114" s="634"/>
      <c r="AR1114" s="634"/>
      <c r="AS1114" s="634"/>
      <c r="AT1114" s="634"/>
      <c r="AU1114" s="634"/>
      <c r="AV1114" s="634"/>
      <c r="AW1114" s="634"/>
      <c r="AX1114" s="634"/>
      <c r="AY1114" s="634"/>
      <c r="AZ1114" s="634"/>
      <c r="BA1114" s="634"/>
      <c r="BB1114" s="634"/>
      <c r="BC1114" s="634"/>
      <c r="BD1114" s="634"/>
      <c r="BE1114" s="634"/>
      <c r="BF1114" s="634"/>
      <c r="BG1114" s="634"/>
      <c r="BH1114" s="634"/>
      <c r="BI1114" s="634"/>
      <c r="BJ1114" s="634"/>
      <c r="BK1114" s="634"/>
      <c r="BL1114" s="634"/>
      <c r="BM1114" s="634"/>
      <c r="BN1114" s="634"/>
      <c r="BO1114" s="634"/>
      <c r="BP1114" s="634"/>
      <c r="BQ1114" s="634"/>
      <c r="BR1114" s="634"/>
      <c r="BS1114" s="634"/>
      <c r="BT1114" s="634"/>
      <c r="BU1114" s="634"/>
      <c r="BV1114" s="635"/>
      <c r="BW1114" s="635"/>
      <c r="BX1114" s="635"/>
      <c r="BY1114" s="635"/>
      <c r="BZ1114" s="635"/>
      <c r="CA1114" s="635"/>
      <c r="CB1114" s="635"/>
      <c r="CC1114" s="635"/>
      <c r="CD1114" s="635"/>
      <c r="CE1114" s="635"/>
      <c r="CF1114" s="1859"/>
    </row>
    <row customHeight="1" ht="24.75" hidden="1">
      <c r="A1115" s="1815"/>
      <c r="B1115" s="1169"/>
      <c r="C1115" s="421"/>
      <c r="D1115" s="2588"/>
      <c r="E1115" s="2385" t="s">
        <v>1083</v>
      </c>
      <c r="F1115" s="2385"/>
      <c r="G1115" s="2385"/>
      <c r="H1115" s="2385"/>
      <c r="I1115" s="2385"/>
      <c r="J1115" s="2385"/>
      <c r="K1115" s="2385"/>
      <c r="L1115" s="2385"/>
      <c r="M1115" s="2385"/>
      <c r="N1115" s="2385"/>
      <c r="O1115" s="2385"/>
      <c r="P1115" s="2385"/>
      <c r="Q1115" s="567">
        <f>SUMIF(T1116:T1117,"i",Q1116:Q1117)</f>
        <v>0</v>
      </c>
      <c r="R1115" s="1026"/>
      <c r="S1115" s="1807" t="s">
        <v>1084</v>
      </c>
      <c r="T1115" s="726" t="s">
        <v>1085</v>
      </c>
      <c r="U1115" s="2383">
        <v>1</v>
      </c>
      <c r="V1115" s="2383" t="s">
        <v>1048</v>
      </c>
      <c r="W1115" s="1169"/>
      <c r="X1115" s="1169"/>
      <c r="Y1115" s="1169"/>
      <c r="Z1115" s="1169"/>
      <c r="AA1115" s="1645"/>
      <c r="AB1115" s="1169"/>
      <c r="AC1115" s="2384"/>
      <c r="AD1115" s="638"/>
      <c r="AE1115" s="1169"/>
      <c r="AF1115" s="1169"/>
      <c r="AG1115" s="1645"/>
      <c r="AH1115" s="1645"/>
      <c r="AI1115" s="1645"/>
      <c r="AJ1115" s="1645"/>
      <c r="AK1115" s="1645"/>
      <c r="AL1115" s="1645"/>
      <c r="AM1115" s="1645"/>
      <c r="AN1115" s="1645"/>
      <c r="AO1115" s="1645"/>
      <c r="AP1115" s="1645"/>
      <c r="AQ1115" s="1645"/>
      <c r="AR1115" s="1645"/>
      <c r="AS1115" s="1645"/>
      <c r="AT1115" s="1645"/>
      <c r="AU1115" s="1645"/>
      <c r="AV1115" s="1645"/>
      <c r="AW1115" s="1645"/>
      <c r="AX1115" s="1645"/>
      <c r="AY1115" s="1645"/>
      <c r="AZ1115" s="1645"/>
      <c r="BA1115" s="1645"/>
      <c r="BB1115" s="1645"/>
      <c r="BC1115" s="1645"/>
      <c r="BD1115" s="1645"/>
      <c r="BE1115" s="1645"/>
      <c r="BF1115" s="1645"/>
      <c r="BG1115" s="1645"/>
      <c r="BH1115" s="1645"/>
      <c r="BI1115" s="1645"/>
      <c r="BJ1115" s="1645"/>
      <c r="BK1115" s="1645"/>
      <c r="BL1115" s="1645"/>
      <c r="BM1115" s="1645"/>
      <c r="BN1115" s="1645"/>
      <c r="BO1115" s="1645"/>
      <c r="BP1115" s="1645"/>
      <c r="BQ1115" s="1645"/>
      <c r="BR1115" s="1645"/>
      <c r="BS1115" s="1645"/>
      <c r="BT1115" s="1645"/>
      <c r="BU1115" s="1645"/>
      <c r="BV1115" s="1169"/>
      <c r="BW1115" s="1169"/>
      <c r="BX1115" s="1169"/>
      <c r="BY1115" s="1169"/>
      <c r="BZ1115" s="1169"/>
      <c r="CA1115" s="1169"/>
      <c r="CB1115" s="1169"/>
      <c r="CC1115" s="1169"/>
      <c r="CD1115" s="1169"/>
      <c r="CE1115" s="1169"/>
      <c r="CF1115" s="1859"/>
    </row>
    <row customHeight="1" ht="11.25" hidden="1">
      <c r="A1116" s="1802"/>
      <c r="B1116" s="1645"/>
      <c r="C1116" s="1645"/>
      <c r="D1116" s="2588"/>
      <c r="E1116" s="644"/>
      <c r="F1116" s="644">
        <v>0</v>
      </c>
      <c r="G1116" s="644"/>
      <c r="H1116" s="644"/>
      <c r="I1116" s="644"/>
      <c r="J1116" s="644"/>
      <c r="K1116" s="644"/>
      <c r="L1116" s="644"/>
      <c r="M1116" s="644"/>
      <c r="N1116" s="644"/>
      <c r="O1116" s="644"/>
      <c r="P1116" s="644"/>
      <c r="Q1116" s="644"/>
      <c r="R1116" s="644"/>
      <c r="S1116" s="645"/>
      <c r="T1116" s="727"/>
      <c r="U1116" s="2383"/>
      <c r="V1116" s="2383"/>
      <c r="W1116" s="1645"/>
      <c r="X1116" s="1645"/>
      <c r="Y1116" s="1645"/>
      <c r="Z1116" s="1645"/>
      <c r="AA1116" s="1645"/>
      <c r="AB1116" s="1169"/>
      <c r="AC1116" s="2384"/>
      <c r="AD1116" s="638"/>
      <c r="AE1116" s="1169"/>
      <c r="AF1116" s="1169"/>
      <c r="AG1116" s="1645"/>
      <c r="AH1116" s="1645"/>
      <c r="AI1116" s="1645"/>
      <c r="AJ1116" s="1645"/>
      <c r="AK1116" s="1645"/>
      <c r="AL1116" s="1645"/>
      <c r="AM1116" s="1645"/>
      <c r="AN1116" s="1645"/>
      <c r="AO1116" s="1645"/>
      <c r="AP1116" s="1645"/>
      <c r="AQ1116" s="1645"/>
      <c r="AR1116" s="1645"/>
      <c r="AS1116" s="1645"/>
      <c r="AT1116" s="1645"/>
      <c r="AU1116" s="1645"/>
      <c r="AV1116" s="1645"/>
      <c r="AW1116" s="1645"/>
      <c r="AX1116" s="1645"/>
      <c r="AY1116" s="1645"/>
      <c r="AZ1116" s="1645"/>
      <c r="BA1116" s="1645"/>
      <c r="BB1116" s="1645"/>
      <c r="BC1116" s="1645"/>
      <c r="BD1116" s="1645"/>
      <c r="BE1116" s="1645"/>
      <c r="BF1116" s="1645"/>
      <c r="BG1116" s="1645"/>
      <c r="BH1116" s="1645"/>
      <c r="BI1116" s="1645"/>
      <c r="BJ1116" s="1645"/>
      <c r="BK1116" s="1645"/>
      <c r="BL1116" s="1645"/>
      <c r="BM1116" s="1645"/>
      <c r="BN1116" s="1645"/>
      <c r="BO1116" s="1645"/>
      <c r="BP1116" s="1645"/>
      <c r="BQ1116" s="1645"/>
      <c r="BR1116" s="1645"/>
      <c r="BS1116" s="1645"/>
      <c r="BT1116" s="1645"/>
      <c r="BU1116" s="1645"/>
      <c r="BV1116" s="1645"/>
      <c r="BW1116" s="1645"/>
      <c r="BX1116" s="1645"/>
      <c r="BY1116" s="1645"/>
      <c r="BZ1116" s="1645"/>
      <c r="CA1116" s="1645"/>
      <c r="CB1116" s="1645"/>
      <c r="CC1116" s="1645"/>
      <c r="CD1116" s="1645"/>
      <c r="CE1116" s="1645"/>
      <c r="CF1116" s="1859"/>
    </row>
    <row customHeight="1" ht="11.25" hidden="1">
      <c r="A1117" s="1815"/>
      <c r="B1117" s="1169"/>
      <c r="C1117" s="421"/>
      <c r="D1117" s="2588"/>
      <c r="E1117" s="658" t="s">
        <v>22</v>
      </c>
      <c r="F1117" s="1177" t="s">
        <v>22</v>
      </c>
      <c r="G1117" s="1177" t="s">
        <v>1088</v>
      </c>
      <c r="H1117" s="660" t="s">
        <v>22</v>
      </c>
      <c r="I1117" s="660"/>
      <c r="J1117" s="660"/>
      <c r="K1117" s="660"/>
      <c r="L1117" s="660"/>
      <c r="M1117" s="660"/>
      <c r="N1117" s="660"/>
      <c r="O1117" s="660"/>
      <c r="P1117" s="660"/>
      <c r="Q1117" s="660"/>
      <c r="R1117" s="661"/>
      <c r="S1117" s="662"/>
      <c r="T1117" s="727"/>
      <c r="U1117" s="2383"/>
      <c r="V1117" s="2383"/>
      <c r="W1117" s="1169"/>
      <c r="X1117" s="1169"/>
      <c r="Y1117" s="1169"/>
      <c r="Z1117" s="1169"/>
      <c r="AA1117" s="1645"/>
      <c r="AB1117" s="1169"/>
      <c r="AC1117" s="2384"/>
      <c r="AD1117" s="638"/>
      <c r="AE1117" s="1169"/>
      <c r="AF1117" s="1169"/>
      <c r="AG1117" s="1645"/>
      <c r="AH1117" s="1645"/>
      <c r="AI1117" s="1645"/>
      <c r="AJ1117" s="1645"/>
      <c r="AK1117" s="1645"/>
      <c r="AL1117" s="1645"/>
      <c r="AM1117" s="1645"/>
      <c r="AN1117" s="1645"/>
      <c r="AO1117" s="1645"/>
      <c r="AP1117" s="1645"/>
      <c r="AQ1117" s="1645"/>
      <c r="AR1117" s="1645"/>
      <c r="AS1117" s="1645"/>
      <c r="AT1117" s="1645"/>
      <c r="AU1117" s="1645"/>
      <c r="AV1117" s="1645"/>
      <c r="AW1117" s="1645"/>
      <c r="AX1117" s="1645"/>
      <c r="AY1117" s="1645"/>
      <c r="AZ1117" s="1645"/>
      <c r="BA1117" s="1645"/>
      <c r="BB1117" s="1645"/>
      <c r="BC1117" s="1645"/>
      <c r="BD1117" s="1645"/>
      <c r="BE1117" s="1645"/>
      <c r="BF1117" s="1645"/>
      <c r="BG1117" s="1645"/>
      <c r="BH1117" s="1645"/>
      <c r="BI1117" s="1645"/>
      <c r="BJ1117" s="1645"/>
      <c r="BK1117" s="1645"/>
      <c r="BL1117" s="1645"/>
      <c r="BM1117" s="1645"/>
      <c r="BN1117" s="1645"/>
      <c r="BO1117" s="1645"/>
      <c r="BP1117" s="1645"/>
      <c r="BQ1117" s="1645"/>
      <c r="BR1117" s="1645"/>
      <c r="BS1117" s="1645"/>
      <c r="BT1117" s="1645"/>
      <c r="BU1117" s="1645"/>
      <c r="BV1117" s="1169"/>
      <c r="BW1117" s="1169"/>
      <c r="BX1117" s="1169"/>
      <c r="BY1117" s="1169"/>
      <c r="BZ1117" s="1169"/>
      <c r="CA1117" s="1169"/>
      <c r="CB1117" s="1169"/>
      <c r="CC1117" s="1169"/>
      <c r="CD1117" s="1169"/>
      <c r="CE1117" s="1169"/>
      <c r="CF1117" s="1859"/>
    </row>
    <row customHeight="1" ht="5.25" hidden="1">
      <c r="A1118" s="1802"/>
      <c r="B1118" s="1645"/>
      <c r="C1118" s="1645"/>
      <c r="D1118" s="2588"/>
      <c r="E1118" s="1048"/>
      <c r="F1118" s="1048"/>
      <c r="G1118" s="1048"/>
      <c r="H1118" s="1048"/>
      <c r="I1118" s="1048"/>
      <c r="J1118" s="1048"/>
      <c r="K1118" s="1048"/>
      <c r="L1118" s="1048"/>
      <c r="M1118" s="1048"/>
      <c r="N1118" s="1048"/>
      <c r="O1118" s="1048"/>
      <c r="P1118" s="1048"/>
      <c r="Q1118" s="1049"/>
      <c r="R1118" s="1050"/>
      <c r="S1118" s="1051"/>
      <c r="T1118" s="726" t="s">
        <v>1085</v>
      </c>
      <c r="U1118" s="2383">
        <v>1</v>
      </c>
      <c r="V1118" s="2383" t="s">
        <v>1048</v>
      </c>
      <c r="W1118" s="1645"/>
      <c r="X1118" s="1645"/>
      <c r="Y1118" s="1645"/>
      <c r="Z1118" s="1645"/>
      <c r="AA1118" s="1645"/>
      <c r="AB1118" s="1645"/>
      <c r="AC1118" s="1046"/>
      <c r="AD1118" s="1047"/>
      <c r="AE1118" s="1645"/>
      <c r="AF1118" s="1645"/>
      <c r="AG1118" s="1645"/>
      <c r="AH1118" s="1645"/>
      <c r="AI1118" s="1645"/>
      <c r="AJ1118" s="1645"/>
      <c r="AK1118" s="1645"/>
      <c r="AL1118" s="1645"/>
      <c r="AM1118" s="1645"/>
      <c r="AN1118" s="1645"/>
      <c r="AO1118" s="1645"/>
      <c r="AP1118" s="1645"/>
      <c r="AQ1118" s="1645"/>
      <c r="AR1118" s="1645"/>
      <c r="AS1118" s="1645"/>
      <c r="AT1118" s="1645"/>
      <c r="AU1118" s="1645"/>
      <c r="AV1118" s="1645"/>
      <c r="AW1118" s="1645"/>
      <c r="AX1118" s="1645"/>
      <c r="AY1118" s="1645"/>
      <c r="AZ1118" s="1645"/>
      <c r="BA1118" s="1645"/>
      <c r="BB1118" s="1645"/>
      <c r="BC1118" s="1645"/>
      <c r="BD1118" s="1645"/>
      <c r="BE1118" s="1645"/>
      <c r="BF1118" s="1645"/>
      <c r="BG1118" s="1645"/>
      <c r="BH1118" s="1645"/>
      <c r="BI1118" s="1645"/>
      <c r="BJ1118" s="1645"/>
      <c r="BK1118" s="1645"/>
      <c r="BL1118" s="1645"/>
      <c r="BM1118" s="1645"/>
      <c r="BN1118" s="1645"/>
      <c r="BO1118" s="1645"/>
      <c r="BP1118" s="1645"/>
      <c r="BQ1118" s="1645"/>
      <c r="BR1118" s="1645"/>
      <c r="BS1118" s="1645"/>
      <c r="BT1118" s="1645"/>
      <c r="BU1118" s="1645"/>
      <c r="BV1118" s="1645"/>
      <c r="BW1118" s="1645"/>
      <c r="BX1118" s="1645"/>
      <c r="BY1118" s="1645"/>
      <c r="BZ1118" s="1645"/>
      <c r="CA1118" s="1645"/>
      <c r="CB1118" s="1645"/>
      <c r="CC1118" s="1645"/>
      <c r="CD1118" s="1645"/>
      <c r="CE1118" s="1645"/>
      <c r="CF1118" s="1325"/>
    </row>
    <row customHeight="1" ht="5.25" hidden="1">
      <c r="A1119" s="1802"/>
      <c r="B1119" s="1645"/>
      <c r="C1119" s="1645"/>
      <c r="D1119" s="2588"/>
      <c r="E1119" s="644"/>
      <c r="F1119" s="644"/>
      <c r="G1119" s="644"/>
      <c r="H1119" s="644"/>
      <c r="I1119" s="644"/>
      <c r="J1119" s="644"/>
      <c r="K1119" s="644"/>
      <c r="L1119" s="644"/>
      <c r="M1119" s="644"/>
      <c r="N1119" s="644"/>
      <c r="O1119" s="644"/>
      <c r="P1119" s="644"/>
      <c r="Q1119" s="644"/>
      <c r="R1119" s="644"/>
      <c r="S1119" s="645"/>
      <c r="T1119" s="727"/>
      <c r="U1119" s="2383"/>
      <c r="V1119" s="2383"/>
      <c r="W1119" s="1645"/>
      <c r="X1119" s="1645"/>
      <c r="Y1119" s="1645"/>
      <c r="Z1119" s="1645"/>
      <c r="AA1119" s="1645"/>
      <c r="AB1119" s="1645"/>
      <c r="AC1119" s="1046"/>
      <c r="AD1119" s="1047"/>
      <c r="AE1119" s="1645"/>
      <c r="AF1119" s="1645"/>
      <c r="AG1119" s="1645"/>
      <c r="AH1119" s="1645"/>
      <c r="AI1119" s="1645"/>
      <c r="AJ1119" s="1645"/>
      <c r="AK1119" s="1645"/>
      <c r="AL1119" s="1645"/>
      <c r="AM1119" s="1645"/>
      <c r="AN1119" s="1645"/>
      <c r="AO1119" s="1645"/>
      <c r="AP1119" s="1645"/>
      <c r="AQ1119" s="1645"/>
      <c r="AR1119" s="1645"/>
      <c r="AS1119" s="1645"/>
      <c r="AT1119" s="1645"/>
      <c r="AU1119" s="1645"/>
      <c r="AV1119" s="1645"/>
      <c r="AW1119" s="1645"/>
      <c r="AX1119" s="1645"/>
      <c r="AY1119" s="1645"/>
      <c r="AZ1119" s="1645"/>
      <c r="BA1119" s="1645"/>
      <c r="BB1119" s="1645"/>
      <c r="BC1119" s="1645"/>
      <c r="BD1119" s="1645"/>
      <c r="BE1119" s="1645"/>
      <c r="BF1119" s="1645"/>
      <c r="BG1119" s="1645"/>
      <c r="BH1119" s="1645"/>
      <c r="BI1119" s="1645"/>
      <c r="BJ1119" s="1645"/>
      <c r="BK1119" s="1645"/>
      <c r="BL1119" s="1645"/>
      <c r="BM1119" s="1645"/>
      <c r="BN1119" s="1645"/>
      <c r="BO1119" s="1645"/>
      <c r="BP1119" s="1645"/>
      <c r="BQ1119" s="1645"/>
      <c r="BR1119" s="1645"/>
      <c r="BS1119" s="1645"/>
      <c r="BT1119" s="1645"/>
      <c r="BU1119" s="1645"/>
      <c r="BV1119" s="1645"/>
      <c r="BW1119" s="1645"/>
      <c r="BX1119" s="1645"/>
      <c r="BY1119" s="1645"/>
      <c r="BZ1119" s="1645"/>
      <c r="CA1119" s="1645"/>
      <c r="CB1119" s="1645"/>
      <c r="CC1119" s="1645"/>
      <c r="CD1119" s="1645"/>
      <c r="CE1119" s="1645"/>
      <c r="CF1119" s="1325"/>
    </row>
    <row customHeight="1" ht="5.25" hidden="1">
      <c r="A1120" s="1802"/>
      <c r="B1120" s="1645"/>
      <c r="C1120" s="1645"/>
      <c r="D1120" s="2589"/>
      <c r="E1120" s="1052"/>
      <c r="F1120" s="1053"/>
      <c r="G1120" s="1053"/>
      <c r="H1120" s="1054"/>
      <c r="I1120" s="1054"/>
      <c r="J1120" s="1054"/>
      <c r="K1120" s="1054"/>
      <c r="L1120" s="1054"/>
      <c r="M1120" s="1054"/>
      <c r="N1120" s="1054"/>
      <c r="O1120" s="1054"/>
      <c r="P1120" s="1054"/>
      <c r="Q1120" s="1054"/>
      <c r="R1120" s="955"/>
      <c r="S1120" s="1055"/>
      <c r="T1120" s="727"/>
      <c r="U1120" s="2383"/>
      <c r="V1120" s="2383"/>
      <c r="W1120" s="1645"/>
      <c r="X1120" s="1645"/>
      <c r="Y1120" s="1645"/>
      <c r="Z1120" s="1645"/>
      <c r="AA1120" s="1645"/>
      <c r="AB1120" s="1645"/>
      <c r="AC1120" s="1046"/>
      <c r="AD1120" s="1047"/>
      <c r="AE1120" s="1645"/>
      <c r="AF1120" s="1645"/>
      <c r="AG1120" s="1645"/>
      <c r="AH1120" s="1645"/>
      <c r="AI1120" s="1645"/>
      <c r="AJ1120" s="1645"/>
      <c r="AK1120" s="1645"/>
      <c r="AL1120" s="1645"/>
      <c r="AM1120" s="1645"/>
      <c r="AN1120" s="1645"/>
      <c r="AO1120" s="1645"/>
      <c r="AP1120" s="1645"/>
      <c r="AQ1120" s="1645"/>
      <c r="AR1120" s="1645"/>
      <c r="AS1120" s="1645"/>
      <c r="AT1120" s="1645"/>
      <c r="AU1120" s="1645"/>
      <c r="AV1120" s="1645"/>
      <c r="AW1120" s="1645"/>
      <c r="AX1120" s="1645"/>
      <c r="AY1120" s="1645"/>
      <c r="AZ1120" s="1645"/>
      <c r="BA1120" s="1645"/>
      <c r="BB1120" s="1645"/>
      <c r="BC1120" s="1645"/>
      <c r="BD1120" s="1645"/>
      <c r="BE1120" s="1645"/>
      <c r="BF1120" s="1645"/>
      <c r="BG1120" s="1645"/>
      <c r="BH1120" s="1645"/>
      <c r="BI1120" s="1645"/>
      <c r="BJ1120" s="1645"/>
      <c r="BK1120" s="1645"/>
      <c r="BL1120" s="1645"/>
      <c r="BM1120" s="1645"/>
      <c r="BN1120" s="1645"/>
      <c r="BO1120" s="1645"/>
      <c r="BP1120" s="1645"/>
      <c r="BQ1120" s="1645"/>
      <c r="BR1120" s="1645"/>
      <c r="BS1120" s="1645"/>
      <c r="BT1120" s="1645"/>
      <c r="BU1120" s="1645"/>
      <c r="BV1120" s="1645"/>
      <c r="BW1120" s="1645"/>
      <c r="BX1120" s="1645"/>
      <c r="BY1120" s="1645"/>
      <c r="BZ1120" s="1645"/>
      <c r="CA1120" s="1645"/>
      <c r="CB1120" s="1645"/>
      <c r="CC1120" s="1645"/>
      <c r="CD1120" s="1645"/>
      <c r="CE1120" s="1645"/>
      <c r="CF1120" s="1325"/>
    </row>
    <row customHeight="1" ht="15" hidden="1">
      <c r="A1121" s="632" t="s">
        <v>474</v>
      </c>
      <c r="B1121" s="633"/>
      <c r="C1121" s="633" t="s">
        <v>22</v>
      </c>
      <c r="D1121" s="2587" t="s">
        <v>1210</v>
      </c>
      <c r="E1121" s="2386" t="s">
        <v>196</v>
      </c>
      <c r="F1121" s="2387"/>
      <c r="G1121" s="2388"/>
      <c r="H1121" s="2392" t="str">
        <f>IF(A1121="","",INDEX(DIFFERENTIATION_UNMERGE_VD,MATCH(A1121,DIFFERENTIATION_ID_DIFF,0)))</f>
        <v>Производство тепловой энергии. Некомбинированная выработка</v>
      </c>
      <c r="I1121" s="2392"/>
      <c r="J1121" s="2392"/>
      <c r="K1121" s="2392"/>
      <c r="L1121" s="2392"/>
      <c r="M1121" s="2392"/>
      <c r="N1121" s="2392"/>
      <c r="O1121" s="2392"/>
      <c r="P1121" s="2392"/>
      <c r="Q1121" s="2392"/>
      <c r="R1121" s="2392"/>
      <c r="S1121" s="728"/>
      <c r="T1121" s="725"/>
      <c r="U1121" s="634"/>
      <c r="V1121" s="634"/>
      <c r="W1121" s="635"/>
      <c r="X1121" s="635"/>
      <c r="Y1121" s="635"/>
      <c r="Z1121" s="635"/>
      <c r="AA1121" s="636"/>
      <c r="AB1121" s="637"/>
      <c r="AC1121" s="2384"/>
      <c r="AD1121" s="638"/>
      <c r="AE1121" s="639" t="s">
        <v>22</v>
      </c>
      <c r="AF1121" s="639"/>
      <c r="AG1121" s="640" t="s">
        <v>1082</v>
      </c>
      <c r="AH1121" s="641">
        <v>3</v>
      </c>
      <c r="AI1121" s="634"/>
      <c r="AJ1121" s="634"/>
      <c r="AK1121" s="634"/>
      <c r="AL1121" s="634"/>
      <c r="AM1121" s="634"/>
      <c r="AN1121" s="634"/>
      <c r="AO1121" s="634"/>
      <c r="AP1121" s="634"/>
      <c r="AQ1121" s="634"/>
      <c r="AR1121" s="634"/>
      <c r="AS1121" s="634"/>
      <c r="AT1121" s="634"/>
      <c r="AU1121" s="634"/>
      <c r="AV1121" s="634"/>
      <c r="AW1121" s="634"/>
      <c r="AX1121" s="634"/>
      <c r="AY1121" s="634"/>
      <c r="AZ1121" s="634"/>
      <c r="BA1121" s="634"/>
      <c r="BB1121" s="634"/>
      <c r="BC1121" s="634"/>
      <c r="BD1121" s="634"/>
      <c r="BE1121" s="634"/>
      <c r="BF1121" s="634"/>
      <c r="BG1121" s="634"/>
      <c r="BH1121" s="634"/>
      <c r="BI1121" s="634"/>
      <c r="BJ1121" s="634"/>
      <c r="BK1121" s="634"/>
      <c r="BL1121" s="634"/>
      <c r="BM1121" s="634"/>
      <c r="BN1121" s="634"/>
      <c r="BO1121" s="634"/>
      <c r="BP1121" s="634"/>
      <c r="BQ1121" s="634"/>
      <c r="BR1121" s="634"/>
      <c r="BS1121" s="634"/>
      <c r="BT1121" s="634"/>
      <c r="BU1121" s="634"/>
      <c r="BV1121" s="635"/>
      <c r="BW1121" s="635"/>
      <c r="BX1121" s="635"/>
      <c r="BY1121" s="635"/>
      <c r="BZ1121" s="635"/>
      <c r="CA1121" s="635"/>
      <c r="CB1121" s="635"/>
      <c r="CC1121" s="635"/>
      <c r="CD1121" s="635"/>
      <c r="CE1121" s="635"/>
      <c r="CF1121" s="1859"/>
    </row>
    <row customHeight="1" ht="15" hidden="1">
      <c r="A1122" s="632"/>
      <c r="B1122" s="633"/>
      <c r="C1122" s="633"/>
      <c r="D1122" s="2588"/>
      <c r="E1122" s="2386" t="s">
        <v>1037</v>
      </c>
      <c r="F1122" s="2387"/>
      <c r="G1122" s="2388"/>
      <c r="H1122" s="2392" t="str">
        <f>IF(A1121="","",INDEX(DIFFERENTIATION_UNMERGE_AREA,MATCH(A1121,DIFFERENTIATION_ID_DIFF,0)))</f>
        <v>Территория 10</v>
      </c>
      <c r="I1122" s="2392"/>
      <c r="J1122" s="2392"/>
      <c r="K1122" s="2392"/>
      <c r="L1122" s="2392"/>
      <c r="M1122" s="2392"/>
      <c r="N1122" s="2392"/>
      <c r="O1122" s="2392"/>
      <c r="P1122" s="2392"/>
      <c r="Q1122" s="2392"/>
      <c r="R1122" s="2392"/>
      <c r="S1122" s="728"/>
      <c r="T1122" s="725"/>
      <c r="U1122" s="634"/>
      <c r="V1122" s="634"/>
      <c r="W1122" s="635"/>
      <c r="X1122" s="635"/>
      <c r="Y1122" s="635"/>
      <c r="Z1122" s="635"/>
      <c r="AA1122" s="636"/>
      <c r="AB1122" s="637"/>
      <c r="AC1122" s="2384"/>
      <c r="AD1122" s="638"/>
      <c r="AE1122" s="639"/>
      <c r="AF1122" s="639"/>
      <c r="AG1122" s="640"/>
      <c r="AH1122" s="641"/>
      <c r="AI1122" s="634"/>
      <c r="AJ1122" s="634"/>
      <c r="AK1122" s="634"/>
      <c r="AL1122" s="634"/>
      <c r="AM1122" s="634"/>
      <c r="AN1122" s="634"/>
      <c r="AO1122" s="634"/>
      <c r="AP1122" s="634"/>
      <c r="AQ1122" s="634"/>
      <c r="AR1122" s="634"/>
      <c r="AS1122" s="634"/>
      <c r="AT1122" s="634"/>
      <c r="AU1122" s="634"/>
      <c r="AV1122" s="634"/>
      <c r="AW1122" s="634"/>
      <c r="AX1122" s="634"/>
      <c r="AY1122" s="634"/>
      <c r="AZ1122" s="634"/>
      <c r="BA1122" s="634"/>
      <c r="BB1122" s="634"/>
      <c r="BC1122" s="634"/>
      <c r="BD1122" s="634"/>
      <c r="BE1122" s="634"/>
      <c r="BF1122" s="634"/>
      <c r="BG1122" s="634"/>
      <c r="BH1122" s="634"/>
      <c r="BI1122" s="634"/>
      <c r="BJ1122" s="634"/>
      <c r="BK1122" s="634"/>
      <c r="BL1122" s="634"/>
      <c r="BM1122" s="634"/>
      <c r="BN1122" s="634"/>
      <c r="BO1122" s="634"/>
      <c r="BP1122" s="634"/>
      <c r="BQ1122" s="634"/>
      <c r="BR1122" s="634"/>
      <c r="BS1122" s="634"/>
      <c r="BT1122" s="634"/>
      <c r="BU1122" s="634"/>
      <c r="BV1122" s="635"/>
      <c r="BW1122" s="635"/>
      <c r="BX1122" s="635"/>
      <c r="BY1122" s="635"/>
      <c r="BZ1122" s="635"/>
      <c r="CA1122" s="635"/>
      <c r="CB1122" s="635"/>
      <c r="CC1122" s="635"/>
      <c r="CD1122" s="635"/>
      <c r="CE1122" s="635"/>
      <c r="CF1122" s="1859"/>
    </row>
    <row customHeight="1" ht="15" hidden="1">
      <c r="A1123" s="632"/>
      <c r="B1123" s="633"/>
      <c r="C1123" s="633"/>
      <c r="D1123" s="2588"/>
      <c r="E1123" s="2386" t="s">
        <v>1038</v>
      </c>
      <c r="F1123" s="2387"/>
      <c r="G1123" s="2388"/>
      <c r="H1123" s="2392" t="str">
        <f>IF(A1121="","",INDEX(DIFFERENTIATION_UNMERGE_SYSTEM,MATCH(A1121,DIFFERENTIATION_ID_DIFF,0)))</f>
        <v>с. Кротково, ул. Ленина, 46Б, котельная № 6-41</v>
      </c>
      <c r="I1123" s="2392"/>
      <c r="J1123" s="2392"/>
      <c r="K1123" s="2392"/>
      <c r="L1123" s="2392"/>
      <c r="M1123" s="2392"/>
      <c r="N1123" s="2392"/>
      <c r="O1123" s="2392"/>
      <c r="P1123" s="2392"/>
      <c r="Q1123" s="2392"/>
      <c r="R1123" s="2392"/>
      <c r="S1123" s="728"/>
      <c r="T1123" s="725"/>
      <c r="U1123" s="634"/>
      <c r="V1123" s="634"/>
      <c r="W1123" s="635"/>
      <c r="X1123" s="635"/>
      <c r="Y1123" s="635"/>
      <c r="Z1123" s="635"/>
      <c r="AA1123" s="636"/>
      <c r="AB1123" s="637"/>
      <c r="AC1123" s="2384"/>
      <c r="AD1123" s="638"/>
      <c r="AE1123" s="639"/>
      <c r="AF1123" s="639"/>
      <c r="AG1123" s="640"/>
      <c r="AH1123" s="641"/>
      <c r="AI1123" s="634"/>
      <c r="AJ1123" s="634"/>
      <c r="AK1123" s="634"/>
      <c r="AL1123" s="634"/>
      <c r="AM1123" s="634"/>
      <c r="AN1123" s="634"/>
      <c r="AO1123" s="634"/>
      <c r="AP1123" s="634"/>
      <c r="AQ1123" s="634"/>
      <c r="AR1123" s="634"/>
      <c r="AS1123" s="634"/>
      <c r="AT1123" s="634"/>
      <c r="AU1123" s="634"/>
      <c r="AV1123" s="634"/>
      <c r="AW1123" s="634"/>
      <c r="AX1123" s="634"/>
      <c r="AY1123" s="634"/>
      <c r="AZ1123" s="634"/>
      <c r="BA1123" s="634"/>
      <c r="BB1123" s="634"/>
      <c r="BC1123" s="634"/>
      <c r="BD1123" s="634"/>
      <c r="BE1123" s="634"/>
      <c r="BF1123" s="634"/>
      <c r="BG1123" s="634"/>
      <c r="BH1123" s="634"/>
      <c r="BI1123" s="634"/>
      <c r="BJ1123" s="634"/>
      <c r="BK1123" s="634"/>
      <c r="BL1123" s="634"/>
      <c r="BM1123" s="634"/>
      <c r="BN1123" s="634"/>
      <c r="BO1123" s="634"/>
      <c r="BP1123" s="634"/>
      <c r="BQ1123" s="634"/>
      <c r="BR1123" s="634"/>
      <c r="BS1123" s="634"/>
      <c r="BT1123" s="634"/>
      <c r="BU1123" s="634"/>
      <c r="BV1123" s="635"/>
      <c r="BW1123" s="635"/>
      <c r="BX1123" s="635"/>
      <c r="BY1123" s="635"/>
      <c r="BZ1123" s="635"/>
      <c r="CA1123" s="635"/>
      <c r="CB1123" s="635"/>
      <c r="CC1123" s="635"/>
      <c r="CD1123" s="635"/>
      <c r="CE1123" s="635"/>
      <c r="CF1123" s="1859"/>
    </row>
    <row customHeight="1" ht="24.75" hidden="1">
      <c r="A1124" s="1815"/>
      <c r="B1124" s="1169"/>
      <c r="C1124" s="421"/>
      <c r="D1124" s="2588"/>
      <c r="E1124" s="2385" t="s">
        <v>1083</v>
      </c>
      <c r="F1124" s="2385"/>
      <c r="G1124" s="2385"/>
      <c r="H1124" s="2385"/>
      <c r="I1124" s="2385"/>
      <c r="J1124" s="2385"/>
      <c r="K1124" s="2385"/>
      <c r="L1124" s="2385"/>
      <c r="M1124" s="2385"/>
      <c r="N1124" s="2385"/>
      <c r="O1124" s="2385"/>
      <c r="P1124" s="2385"/>
      <c r="Q1124" s="567">
        <f>SUMIF(T1125:T1126,"i",Q1125:Q1126)</f>
        <v>0</v>
      </c>
      <c r="R1124" s="1026"/>
      <c r="S1124" s="1807" t="s">
        <v>1084</v>
      </c>
      <c r="T1124" s="726" t="s">
        <v>1085</v>
      </c>
      <c r="U1124" s="2383">
        <v>1</v>
      </c>
      <c r="V1124" s="2383" t="s">
        <v>1048</v>
      </c>
      <c r="W1124" s="1169"/>
      <c r="X1124" s="1169"/>
      <c r="Y1124" s="1169"/>
      <c r="Z1124" s="1169"/>
      <c r="AA1124" s="1645"/>
      <c r="AB1124" s="1169"/>
      <c r="AC1124" s="2384"/>
      <c r="AD1124" s="638"/>
      <c r="AE1124" s="1169"/>
      <c r="AF1124" s="1169"/>
      <c r="AG1124" s="1645"/>
      <c r="AH1124" s="1645"/>
      <c r="AI1124" s="1645"/>
      <c r="AJ1124" s="1645"/>
      <c r="AK1124" s="1645"/>
      <c r="AL1124" s="1645"/>
      <c r="AM1124" s="1645"/>
      <c r="AN1124" s="1645"/>
      <c r="AO1124" s="1645"/>
      <c r="AP1124" s="1645"/>
      <c r="AQ1124" s="1645"/>
      <c r="AR1124" s="1645"/>
      <c r="AS1124" s="1645"/>
      <c r="AT1124" s="1645"/>
      <c r="AU1124" s="1645"/>
      <c r="AV1124" s="1645"/>
      <c r="AW1124" s="1645"/>
      <c r="AX1124" s="1645"/>
      <c r="AY1124" s="1645"/>
      <c r="AZ1124" s="1645"/>
      <c r="BA1124" s="1645"/>
      <c r="BB1124" s="1645"/>
      <c r="BC1124" s="1645"/>
      <c r="BD1124" s="1645"/>
      <c r="BE1124" s="1645"/>
      <c r="BF1124" s="1645"/>
      <c r="BG1124" s="1645"/>
      <c r="BH1124" s="1645"/>
      <c r="BI1124" s="1645"/>
      <c r="BJ1124" s="1645"/>
      <c r="BK1124" s="1645"/>
      <c r="BL1124" s="1645"/>
      <c r="BM1124" s="1645"/>
      <c r="BN1124" s="1645"/>
      <c r="BO1124" s="1645"/>
      <c r="BP1124" s="1645"/>
      <c r="BQ1124" s="1645"/>
      <c r="BR1124" s="1645"/>
      <c r="BS1124" s="1645"/>
      <c r="BT1124" s="1645"/>
      <c r="BU1124" s="1645"/>
      <c r="BV1124" s="1169"/>
      <c r="BW1124" s="1169"/>
      <c r="BX1124" s="1169"/>
      <c r="BY1124" s="1169"/>
      <c r="BZ1124" s="1169"/>
      <c r="CA1124" s="1169"/>
      <c r="CB1124" s="1169"/>
      <c r="CC1124" s="1169"/>
      <c r="CD1124" s="1169"/>
      <c r="CE1124" s="1169"/>
      <c r="CF1124" s="1859"/>
    </row>
    <row customHeight="1" ht="11.25" hidden="1">
      <c r="A1125" s="1802"/>
      <c r="B1125" s="1645"/>
      <c r="C1125" s="1645"/>
      <c r="D1125" s="2588"/>
      <c r="E1125" s="644"/>
      <c r="F1125" s="644">
        <v>0</v>
      </c>
      <c r="G1125" s="644"/>
      <c r="H1125" s="644"/>
      <c r="I1125" s="644"/>
      <c r="J1125" s="644"/>
      <c r="K1125" s="644"/>
      <c r="L1125" s="644"/>
      <c r="M1125" s="644"/>
      <c r="N1125" s="644"/>
      <c r="O1125" s="644"/>
      <c r="P1125" s="644"/>
      <c r="Q1125" s="644"/>
      <c r="R1125" s="644"/>
      <c r="S1125" s="645"/>
      <c r="T1125" s="727"/>
      <c r="U1125" s="2383"/>
      <c r="V1125" s="2383"/>
      <c r="W1125" s="1645"/>
      <c r="X1125" s="1645"/>
      <c r="Y1125" s="1645"/>
      <c r="Z1125" s="1645"/>
      <c r="AA1125" s="1645"/>
      <c r="AB1125" s="1169"/>
      <c r="AC1125" s="2384"/>
      <c r="AD1125" s="638"/>
      <c r="AE1125" s="1169"/>
      <c r="AF1125" s="1169"/>
      <c r="AG1125" s="1645"/>
      <c r="AH1125" s="1645"/>
      <c r="AI1125" s="1645"/>
      <c r="AJ1125" s="1645"/>
      <c r="AK1125" s="1645"/>
      <c r="AL1125" s="1645"/>
      <c r="AM1125" s="1645"/>
      <c r="AN1125" s="1645"/>
      <c r="AO1125" s="1645"/>
      <c r="AP1125" s="1645"/>
      <c r="AQ1125" s="1645"/>
      <c r="AR1125" s="1645"/>
      <c r="AS1125" s="1645"/>
      <c r="AT1125" s="1645"/>
      <c r="AU1125" s="1645"/>
      <c r="AV1125" s="1645"/>
      <c r="AW1125" s="1645"/>
      <c r="AX1125" s="1645"/>
      <c r="AY1125" s="1645"/>
      <c r="AZ1125" s="1645"/>
      <c r="BA1125" s="1645"/>
      <c r="BB1125" s="1645"/>
      <c r="BC1125" s="1645"/>
      <c r="BD1125" s="1645"/>
      <c r="BE1125" s="1645"/>
      <c r="BF1125" s="1645"/>
      <c r="BG1125" s="1645"/>
      <c r="BH1125" s="1645"/>
      <c r="BI1125" s="1645"/>
      <c r="BJ1125" s="1645"/>
      <c r="BK1125" s="1645"/>
      <c r="BL1125" s="1645"/>
      <c r="BM1125" s="1645"/>
      <c r="BN1125" s="1645"/>
      <c r="BO1125" s="1645"/>
      <c r="BP1125" s="1645"/>
      <c r="BQ1125" s="1645"/>
      <c r="BR1125" s="1645"/>
      <c r="BS1125" s="1645"/>
      <c r="BT1125" s="1645"/>
      <c r="BU1125" s="1645"/>
      <c r="BV1125" s="1645"/>
      <c r="BW1125" s="1645"/>
      <c r="BX1125" s="1645"/>
      <c r="BY1125" s="1645"/>
      <c r="BZ1125" s="1645"/>
      <c r="CA1125" s="1645"/>
      <c r="CB1125" s="1645"/>
      <c r="CC1125" s="1645"/>
      <c r="CD1125" s="1645"/>
      <c r="CE1125" s="1645"/>
      <c r="CF1125" s="1859"/>
    </row>
    <row customHeight="1" ht="11.25" hidden="1">
      <c r="A1126" s="1815"/>
      <c r="B1126" s="1169"/>
      <c r="C1126" s="421"/>
      <c r="D1126" s="2588"/>
      <c r="E1126" s="658" t="s">
        <v>22</v>
      </c>
      <c r="F1126" s="1177" t="s">
        <v>22</v>
      </c>
      <c r="G1126" s="1177" t="s">
        <v>1088</v>
      </c>
      <c r="H1126" s="660" t="s">
        <v>22</v>
      </c>
      <c r="I1126" s="660"/>
      <c r="J1126" s="660"/>
      <c r="K1126" s="660"/>
      <c r="L1126" s="660"/>
      <c r="M1126" s="660"/>
      <c r="N1126" s="660"/>
      <c r="O1126" s="660"/>
      <c r="P1126" s="660"/>
      <c r="Q1126" s="660"/>
      <c r="R1126" s="661"/>
      <c r="S1126" s="662"/>
      <c r="T1126" s="727"/>
      <c r="U1126" s="2383"/>
      <c r="V1126" s="2383"/>
      <c r="W1126" s="1169"/>
      <c r="X1126" s="1169"/>
      <c r="Y1126" s="1169"/>
      <c r="Z1126" s="1169"/>
      <c r="AA1126" s="1645"/>
      <c r="AB1126" s="1169"/>
      <c r="AC1126" s="2384"/>
      <c r="AD1126" s="638"/>
      <c r="AE1126" s="1169"/>
      <c r="AF1126" s="1169"/>
      <c r="AG1126" s="1645"/>
      <c r="AH1126" s="1645"/>
      <c r="AI1126" s="1645"/>
      <c r="AJ1126" s="1645"/>
      <c r="AK1126" s="1645"/>
      <c r="AL1126" s="1645"/>
      <c r="AM1126" s="1645"/>
      <c r="AN1126" s="1645"/>
      <c r="AO1126" s="1645"/>
      <c r="AP1126" s="1645"/>
      <c r="AQ1126" s="1645"/>
      <c r="AR1126" s="1645"/>
      <c r="AS1126" s="1645"/>
      <c r="AT1126" s="1645"/>
      <c r="AU1126" s="1645"/>
      <c r="AV1126" s="1645"/>
      <c r="AW1126" s="1645"/>
      <c r="AX1126" s="1645"/>
      <c r="AY1126" s="1645"/>
      <c r="AZ1126" s="1645"/>
      <c r="BA1126" s="1645"/>
      <c r="BB1126" s="1645"/>
      <c r="BC1126" s="1645"/>
      <c r="BD1126" s="1645"/>
      <c r="BE1126" s="1645"/>
      <c r="BF1126" s="1645"/>
      <c r="BG1126" s="1645"/>
      <c r="BH1126" s="1645"/>
      <c r="BI1126" s="1645"/>
      <c r="BJ1126" s="1645"/>
      <c r="BK1126" s="1645"/>
      <c r="BL1126" s="1645"/>
      <c r="BM1126" s="1645"/>
      <c r="BN1126" s="1645"/>
      <c r="BO1126" s="1645"/>
      <c r="BP1126" s="1645"/>
      <c r="BQ1126" s="1645"/>
      <c r="BR1126" s="1645"/>
      <c r="BS1126" s="1645"/>
      <c r="BT1126" s="1645"/>
      <c r="BU1126" s="1645"/>
      <c r="BV1126" s="1169"/>
      <c r="BW1126" s="1169"/>
      <c r="BX1126" s="1169"/>
      <c r="BY1126" s="1169"/>
      <c r="BZ1126" s="1169"/>
      <c r="CA1126" s="1169"/>
      <c r="CB1126" s="1169"/>
      <c r="CC1126" s="1169"/>
      <c r="CD1126" s="1169"/>
      <c r="CE1126" s="1169"/>
      <c r="CF1126" s="1859"/>
    </row>
    <row customHeight="1" ht="5.25" hidden="1">
      <c r="A1127" s="1802"/>
      <c r="B1127" s="1645"/>
      <c r="C1127" s="1645"/>
      <c r="D1127" s="2588"/>
      <c r="E1127" s="1048"/>
      <c r="F1127" s="1048"/>
      <c r="G1127" s="1048"/>
      <c r="H1127" s="1048"/>
      <c r="I1127" s="1048"/>
      <c r="J1127" s="1048"/>
      <c r="K1127" s="1048"/>
      <c r="L1127" s="1048"/>
      <c r="M1127" s="1048"/>
      <c r="N1127" s="1048"/>
      <c r="O1127" s="1048"/>
      <c r="P1127" s="1048"/>
      <c r="Q1127" s="1049"/>
      <c r="R1127" s="1050"/>
      <c r="S1127" s="1051"/>
      <c r="T1127" s="726" t="s">
        <v>1085</v>
      </c>
      <c r="U1127" s="2383">
        <v>1</v>
      </c>
      <c r="V1127" s="2383" t="s">
        <v>1048</v>
      </c>
      <c r="W1127" s="1645"/>
      <c r="X1127" s="1645"/>
      <c r="Y1127" s="1645"/>
      <c r="Z1127" s="1645"/>
      <c r="AA1127" s="1645"/>
      <c r="AB1127" s="1645"/>
      <c r="AC1127" s="1046"/>
      <c r="AD1127" s="1047"/>
      <c r="AE1127" s="1645"/>
      <c r="AF1127" s="1645"/>
      <c r="AG1127" s="1645"/>
      <c r="AH1127" s="1645"/>
      <c r="AI1127" s="1645"/>
      <c r="AJ1127" s="1645"/>
      <c r="AK1127" s="1645"/>
      <c r="AL1127" s="1645"/>
      <c r="AM1127" s="1645"/>
      <c r="AN1127" s="1645"/>
      <c r="AO1127" s="1645"/>
      <c r="AP1127" s="1645"/>
      <c r="AQ1127" s="1645"/>
      <c r="AR1127" s="1645"/>
      <c r="AS1127" s="1645"/>
      <c r="AT1127" s="1645"/>
      <c r="AU1127" s="1645"/>
      <c r="AV1127" s="1645"/>
      <c r="AW1127" s="1645"/>
      <c r="AX1127" s="1645"/>
      <c r="AY1127" s="1645"/>
      <c r="AZ1127" s="1645"/>
      <c r="BA1127" s="1645"/>
      <c r="BB1127" s="1645"/>
      <c r="BC1127" s="1645"/>
      <c r="BD1127" s="1645"/>
      <c r="BE1127" s="1645"/>
      <c r="BF1127" s="1645"/>
      <c r="BG1127" s="1645"/>
      <c r="BH1127" s="1645"/>
      <c r="BI1127" s="1645"/>
      <c r="BJ1127" s="1645"/>
      <c r="BK1127" s="1645"/>
      <c r="BL1127" s="1645"/>
      <c r="BM1127" s="1645"/>
      <c r="BN1127" s="1645"/>
      <c r="BO1127" s="1645"/>
      <c r="BP1127" s="1645"/>
      <c r="BQ1127" s="1645"/>
      <c r="BR1127" s="1645"/>
      <c r="BS1127" s="1645"/>
      <c r="BT1127" s="1645"/>
      <c r="BU1127" s="1645"/>
      <c r="BV1127" s="1645"/>
      <c r="BW1127" s="1645"/>
      <c r="BX1127" s="1645"/>
      <c r="BY1127" s="1645"/>
      <c r="BZ1127" s="1645"/>
      <c r="CA1127" s="1645"/>
      <c r="CB1127" s="1645"/>
      <c r="CC1127" s="1645"/>
      <c r="CD1127" s="1645"/>
      <c r="CE1127" s="1645"/>
      <c r="CF1127" s="1325"/>
    </row>
    <row customHeight="1" ht="5.25" hidden="1">
      <c r="A1128" s="1802"/>
      <c r="B1128" s="1645"/>
      <c r="C1128" s="1645"/>
      <c r="D1128" s="2588"/>
      <c r="E1128" s="644"/>
      <c r="F1128" s="644"/>
      <c r="G1128" s="644"/>
      <c r="H1128" s="644"/>
      <c r="I1128" s="644"/>
      <c r="J1128" s="644"/>
      <c r="K1128" s="644"/>
      <c r="L1128" s="644"/>
      <c r="M1128" s="644"/>
      <c r="N1128" s="644"/>
      <c r="O1128" s="644"/>
      <c r="P1128" s="644"/>
      <c r="Q1128" s="644"/>
      <c r="R1128" s="644"/>
      <c r="S1128" s="645"/>
      <c r="T1128" s="727"/>
      <c r="U1128" s="2383"/>
      <c r="V1128" s="2383"/>
      <c r="W1128" s="1645"/>
      <c r="X1128" s="1645"/>
      <c r="Y1128" s="1645"/>
      <c r="Z1128" s="1645"/>
      <c r="AA1128" s="1645"/>
      <c r="AB1128" s="1645"/>
      <c r="AC1128" s="1046"/>
      <c r="AD1128" s="1047"/>
      <c r="AE1128" s="1645"/>
      <c r="AF1128" s="1645"/>
      <c r="AG1128" s="1645"/>
      <c r="AH1128" s="1645"/>
      <c r="AI1128" s="1645"/>
      <c r="AJ1128" s="1645"/>
      <c r="AK1128" s="1645"/>
      <c r="AL1128" s="1645"/>
      <c r="AM1128" s="1645"/>
      <c r="AN1128" s="1645"/>
      <c r="AO1128" s="1645"/>
      <c r="AP1128" s="1645"/>
      <c r="AQ1128" s="1645"/>
      <c r="AR1128" s="1645"/>
      <c r="AS1128" s="1645"/>
      <c r="AT1128" s="1645"/>
      <c r="AU1128" s="1645"/>
      <c r="AV1128" s="1645"/>
      <c r="AW1128" s="1645"/>
      <c r="AX1128" s="1645"/>
      <c r="AY1128" s="1645"/>
      <c r="AZ1128" s="1645"/>
      <c r="BA1128" s="1645"/>
      <c r="BB1128" s="1645"/>
      <c r="BC1128" s="1645"/>
      <c r="BD1128" s="1645"/>
      <c r="BE1128" s="1645"/>
      <c r="BF1128" s="1645"/>
      <c r="BG1128" s="1645"/>
      <c r="BH1128" s="1645"/>
      <c r="BI1128" s="1645"/>
      <c r="BJ1128" s="1645"/>
      <c r="BK1128" s="1645"/>
      <c r="BL1128" s="1645"/>
      <c r="BM1128" s="1645"/>
      <c r="BN1128" s="1645"/>
      <c r="BO1128" s="1645"/>
      <c r="BP1128" s="1645"/>
      <c r="BQ1128" s="1645"/>
      <c r="BR1128" s="1645"/>
      <c r="BS1128" s="1645"/>
      <c r="BT1128" s="1645"/>
      <c r="BU1128" s="1645"/>
      <c r="BV1128" s="1645"/>
      <c r="BW1128" s="1645"/>
      <c r="BX1128" s="1645"/>
      <c r="BY1128" s="1645"/>
      <c r="BZ1128" s="1645"/>
      <c r="CA1128" s="1645"/>
      <c r="CB1128" s="1645"/>
      <c r="CC1128" s="1645"/>
      <c r="CD1128" s="1645"/>
      <c r="CE1128" s="1645"/>
      <c r="CF1128" s="1325"/>
    </row>
    <row customHeight="1" ht="5.25" hidden="1">
      <c r="A1129" s="1802"/>
      <c r="B1129" s="1645"/>
      <c r="C1129" s="1645"/>
      <c r="D1129" s="2589"/>
      <c r="E1129" s="1052"/>
      <c r="F1129" s="1053"/>
      <c r="G1129" s="1053"/>
      <c r="H1129" s="1054"/>
      <c r="I1129" s="1054"/>
      <c r="J1129" s="1054"/>
      <c r="K1129" s="1054"/>
      <c r="L1129" s="1054"/>
      <c r="M1129" s="1054"/>
      <c r="N1129" s="1054"/>
      <c r="O1129" s="1054"/>
      <c r="P1129" s="1054"/>
      <c r="Q1129" s="1054"/>
      <c r="R1129" s="955"/>
      <c r="S1129" s="1055"/>
      <c r="T1129" s="727"/>
      <c r="U1129" s="2383"/>
      <c r="V1129" s="2383"/>
      <c r="W1129" s="1645"/>
      <c r="X1129" s="1645"/>
      <c r="Y1129" s="1645"/>
      <c r="Z1129" s="1645"/>
      <c r="AA1129" s="1645"/>
      <c r="AB1129" s="1645"/>
      <c r="AC1129" s="1046"/>
      <c r="AD1129" s="1047"/>
      <c r="AE1129" s="1645"/>
      <c r="AF1129" s="1645"/>
      <c r="AG1129" s="1645"/>
      <c r="AH1129" s="1645"/>
      <c r="AI1129" s="1645"/>
      <c r="AJ1129" s="1645"/>
      <c r="AK1129" s="1645"/>
      <c r="AL1129" s="1645"/>
      <c r="AM1129" s="1645"/>
      <c r="AN1129" s="1645"/>
      <c r="AO1129" s="1645"/>
      <c r="AP1129" s="1645"/>
      <c r="AQ1129" s="1645"/>
      <c r="AR1129" s="1645"/>
      <c r="AS1129" s="1645"/>
      <c r="AT1129" s="1645"/>
      <c r="AU1129" s="1645"/>
      <c r="AV1129" s="1645"/>
      <c r="AW1129" s="1645"/>
      <c r="AX1129" s="1645"/>
      <c r="AY1129" s="1645"/>
      <c r="AZ1129" s="1645"/>
      <c r="BA1129" s="1645"/>
      <c r="BB1129" s="1645"/>
      <c r="BC1129" s="1645"/>
      <c r="BD1129" s="1645"/>
      <c r="BE1129" s="1645"/>
      <c r="BF1129" s="1645"/>
      <c r="BG1129" s="1645"/>
      <c r="BH1129" s="1645"/>
      <c r="BI1129" s="1645"/>
      <c r="BJ1129" s="1645"/>
      <c r="BK1129" s="1645"/>
      <c r="BL1129" s="1645"/>
      <c r="BM1129" s="1645"/>
      <c r="BN1129" s="1645"/>
      <c r="BO1129" s="1645"/>
      <c r="BP1129" s="1645"/>
      <c r="BQ1129" s="1645"/>
      <c r="BR1129" s="1645"/>
      <c r="BS1129" s="1645"/>
      <c r="BT1129" s="1645"/>
      <c r="BU1129" s="1645"/>
      <c r="BV1129" s="1645"/>
      <c r="BW1129" s="1645"/>
      <c r="BX1129" s="1645"/>
      <c r="BY1129" s="1645"/>
      <c r="BZ1129" s="1645"/>
      <c r="CA1129" s="1645"/>
      <c r="CB1129" s="1645"/>
      <c r="CC1129" s="1645"/>
      <c r="CD1129" s="1645"/>
      <c r="CE1129" s="1645"/>
      <c r="CF1129" s="1325"/>
    </row>
    <row customHeight="1" ht="15" hidden="1">
      <c r="A1130" s="632" t="s">
        <v>476</v>
      </c>
      <c r="B1130" s="633"/>
      <c r="C1130" s="633" t="s">
        <v>22</v>
      </c>
      <c r="D1130" s="2587" t="s">
        <v>1211</v>
      </c>
      <c r="E1130" s="2386" t="s">
        <v>196</v>
      </c>
      <c r="F1130" s="2387"/>
      <c r="G1130" s="2388"/>
      <c r="H1130" s="2392" t="str">
        <f>IF(A1130="","",INDEX(DIFFERENTIATION_UNMERGE_VD,MATCH(A1130,DIFFERENTIATION_ID_DIFF,0)))</f>
        <v>Производство тепловой энергии. Некомбинированная выработка</v>
      </c>
      <c r="I1130" s="2392"/>
      <c r="J1130" s="2392"/>
      <c r="K1130" s="2392"/>
      <c r="L1130" s="2392"/>
      <c r="M1130" s="2392"/>
      <c r="N1130" s="2392"/>
      <c r="O1130" s="2392"/>
      <c r="P1130" s="2392"/>
      <c r="Q1130" s="2392"/>
      <c r="R1130" s="2392"/>
      <c r="S1130" s="728"/>
      <c r="T1130" s="725"/>
      <c r="U1130" s="634"/>
      <c r="V1130" s="634"/>
      <c r="W1130" s="635"/>
      <c r="X1130" s="635"/>
      <c r="Y1130" s="635"/>
      <c r="Z1130" s="635"/>
      <c r="AA1130" s="636"/>
      <c r="AB1130" s="637"/>
      <c r="AC1130" s="2384"/>
      <c r="AD1130" s="638"/>
      <c r="AE1130" s="639" t="s">
        <v>22</v>
      </c>
      <c r="AF1130" s="639"/>
      <c r="AG1130" s="640" t="s">
        <v>1082</v>
      </c>
      <c r="AH1130" s="641">
        <v>3</v>
      </c>
      <c r="AI1130" s="634"/>
      <c r="AJ1130" s="634"/>
      <c r="AK1130" s="634"/>
      <c r="AL1130" s="634"/>
      <c r="AM1130" s="634"/>
      <c r="AN1130" s="634"/>
      <c r="AO1130" s="634"/>
      <c r="AP1130" s="634"/>
      <c r="AQ1130" s="634"/>
      <c r="AR1130" s="634"/>
      <c r="AS1130" s="634"/>
      <c r="AT1130" s="634"/>
      <c r="AU1130" s="634"/>
      <c r="AV1130" s="634"/>
      <c r="AW1130" s="634"/>
      <c r="AX1130" s="634"/>
      <c r="AY1130" s="634"/>
      <c r="AZ1130" s="634"/>
      <c r="BA1130" s="634"/>
      <c r="BB1130" s="634"/>
      <c r="BC1130" s="634"/>
      <c r="BD1130" s="634"/>
      <c r="BE1130" s="634"/>
      <c r="BF1130" s="634"/>
      <c r="BG1130" s="634"/>
      <c r="BH1130" s="634"/>
      <c r="BI1130" s="634"/>
      <c r="BJ1130" s="634"/>
      <c r="BK1130" s="634"/>
      <c r="BL1130" s="634"/>
      <c r="BM1130" s="634"/>
      <c r="BN1130" s="634"/>
      <c r="BO1130" s="634"/>
      <c r="BP1130" s="634"/>
      <c r="BQ1130" s="634"/>
      <c r="BR1130" s="634"/>
      <c r="BS1130" s="634"/>
      <c r="BT1130" s="634"/>
      <c r="BU1130" s="634"/>
      <c r="BV1130" s="635"/>
      <c r="BW1130" s="635"/>
      <c r="BX1130" s="635"/>
      <c r="BY1130" s="635"/>
      <c r="BZ1130" s="635"/>
      <c r="CA1130" s="635"/>
      <c r="CB1130" s="635"/>
      <c r="CC1130" s="635"/>
      <c r="CD1130" s="635"/>
      <c r="CE1130" s="635"/>
      <c r="CF1130" s="1859"/>
    </row>
    <row customHeight="1" ht="15" hidden="1">
      <c r="A1131" s="632"/>
      <c r="B1131" s="633"/>
      <c r="C1131" s="633"/>
      <c r="D1131" s="2588"/>
      <c r="E1131" s="2386" t="s">
        <v>1037</v>
      </c>
      <c r="F1131" s="2387"/>
      <c r="G1131" s="2388"/>
      <c r="H1131" s="2392" t="str">
        <f>IF(A1130="","",INDEX(DIFFERENTIATION_UNMERGE_AREA,MATCH(A1130,DIFFERENTIATION_ID_DIFF,0)))</f>
        <v>Территория 10</v>
      </c>
      <c r="I1131" s="2392"/>
      <c r="J1131" s="2392"/>
      <c r="K1131" s="2392"/>
      <c r="L1131" s="2392"/>
      <c r="M1131" s="2392"/>
      <c r="N1131" s="2392"/>
      <c r="O1131" s="2392"/>
      <c r="P1131" s="2392"/>
      <c r="Q1131" s="2392"/>
      <c r="R1131" s="2392"/>
      <c r="S1131" s="728"/>
      <c r="T1131" s="725"/>
      <c r="U1131" s="634"/>
      <c r="V1131" s="634"/>
      <c r="W1131" s="635"/>
      <c r="X1131" s="635"/>
      <c r="Y1131" s="635"/>
      <c r="Z1131" s="635"/>
      <c r="AA1131" s="636"/>
      <c r="AB1131" s="637"/>
      <c r="AC1131" s="2384"/>
      <c r="AD1131" s="638"/>
      <c r="AE1131" s="639"/>
      <c r="AF1131" s="639"/>
      <c r="AG1131" s="640"/>
      <c r="AH1131" s="641"/>
      <c r="AI1131" s="634"/>
      <c r="AJ1131" s="634"/>
      <c r="AK1131" s="634"/>
      <c r="AL1131" s="634"/>
      <c r="AM1131" s="634"/>
      <c r="AN1131" s="634"/>
      <c r="AO1131" s="634"/>
      <c r="AP1131" s="634"/>
      <c r="AQ1131" s="634"/>
      <c r="AR1131" s="634"/>
      <c r="AS1131" s="634"/>
      <c r="AT1131" s="634"/>
      <c r="AU1131" s="634"/>
      <c r="AV1131" s="634"/>
      <c r="AW1131" s="634"/>
      <c r="AX1131" s="634"/>
      <c r="AY1131" s="634"/>
      <c r="AZ1131" s="634"/>
      <c r="BA1131" s="634"/>
      <c r="BB1131" s="634"/>
      <c r="BC1131" s="634"/>
      <c r="BD1131" s="634"/>
      <c r="BE1131" s="634"/>
      <c r="BF1131" s="634"/>
      <c r="BG1131" s="634"/>
      <c r="BH1131" s="634"/>
      <c r="BI1131" s="634"/>
      <c r="BJ1131" s="634"/>
      <c r="BK1131" s="634"/>
      <c r="BL1131" s="634"/>
      <c r="BM1131" s="634"/>
      <c r="BN1131" s="634"/>
      <c r="BO1131" s="634"/>
      <c r="BP1131" s="634"/>
      <c r="BQ1131" s="634"/>
      <c r="BR1131" s="634"/>
      <c r="BS1131" s="634"/>
      <c r="BT1131" s="634"/>
      <c r="BU1131" s="634"/>
      <c r="BV1131" s="635"/>
      <c r="BW1131" s="635"/>
      <c r="BX1131" s="635"/>
      <c r="BY1131" s="635"/>
      <c r="BZ1131" s="635"/>
      <c r="CA1131" s="635"/>
      <c r="CB1131" s="635"/>
      <c r="CC1131" s="635"/>
      <c r="CD1131" s="635"/>
      <c r="CE1131" s="635"/>
      <c r="CF1131" s="1859"/>
    </row>
    <row customHeight="1" ht="15" hidden="1">
      <c r="A1132" s="632"/>
      <c r="B1132" s="633"/>
      <c r="C1132" s="633"/>
      <c r="D1132" s="2588"/>
      <c r="E1132" s="2386" t="s">
        <v>1038</v>
      </c>
      <c r="F1132" s="2387"/>
      <c r="G1132" s="2388"/>
      <c r="H1132" s="2392" t="str">
        <f>IF(A1130="","",INDEX(DIFFERENTIATION_UNMERGE_SYSTEM,MATCH(A1130,DIFFERENTIATION_ID_DIFF,0)))</f>
        <v>с. Первомайск, ул. Первомайская, 46Б, котельная № 6-42</v>
      </c>
      <c r="I1132" s="2392"/>
      <c r="J1132" s="2392"/>
      <c r="K1132" s="2392"/>
      <c r="L1132" s="2392"/>
      <c r="M1132" s="2392"/>
      <c r="N1132" s="2392"/>
      <c r="O1132" s="2392"/>
      <c r="P1132" s="2392"/>
      <c r="Q1132" s="2392"/>
      <c r="R1132" s="2392"/>
      <c r="S1132" s="728"/>
      <c r="T1132" s="725"/>
      <c r="U1132" s="634"/>
      <c r="V1132" s="634"/>
      <c r="W1132" s="635"/>
      <c r="X1132" s="635"/>
      <c r="Y1132" s="635"/>
      <c r="Z1132" s="635"/>
      <c r="AA1132" s="636"/>
      <c r="AB1132" s="637"/>
      <c r="AC1132" s="2384"/>
      <c r="AD1132" s="638"/>
      <c r="AE1132" s="639"/>
      <c r="AF1132" s="639"/>
      <c r="AG1132" s="640"/>
      <c r="AH1132" s="641"/>
      <c r="AI1132" s="634"/>
      <c r="AJ1132" s="634"/>
      <c r="AK1132" s="634"/>
      <c r="AL1132" s="634"/>
      <c r="AM1132" s="634"/>
      <c r="AN1132" s="634"/>
      <c r="AO1132" s="634"/>
      <c r="AP1132" s="634"/>
      <c r="AQ1132" s="634"/>
      <c r="AR1132" s="634"/>
      <c r="AS1132" s="634"/>
      <c r="AT1132" s="634"/>
      <c r="AU1132" s="634"/>
      <c r="AV1132" s="634"/>
      <c r="AW1132" s="634"/>
      <c r="AX1132" s="634"/>
      <c r="AY1132" s="634"/>
      <c r="AZ1132" s="634"/>
      <c r="BA1132" s="634"/>
      <c r="BB1132" s="634"/>
      <c r="BC1132" s="634"/>
      <c r="BD1132" s="634"/>
      <c r="BE1132" s="634"/>
      <c r="BF1132" s="634"/>
      <c r="BG1132" s="634"/>
      <c r="BH1132" s="634"/>
      <c r="BI1132" s="634"/>
      <c r="BJ1132" s="634"/>
      <c r="BK1132" s="634"/>
      <c r="BL1132" s="634"/>
      <c r="BM1132" s="634"/>
      <c r="BN1132" s="634"/>
      <c r="BO1132" s="634"/>
      <c r="BP1132" s="634"/>
      <c r="BQ1132" s="634"/>
      <c r="BR1132" s="634"/>
      <c r="BS1132" s="634"/>
      <c r="BT1132" s="634"/>
      <c r="BU1132" s="634"/>
      <c r="BV1132" s="635"/>
      <c r="BW1132" s="635"/>
      <c r="BX1132" s="635"/>
      <c r="BY1132" s="635"/>
      <c r="BZ1132" s="635"/>
      <c r="CA1132" s="635"/>
      <c r="CB1132" s="635"/>
      <c r="CC1132" s="635"/>
      <c r="CD1132" s="635"/>
      <c r="CE1132" s="635"/>
      <c r="CF1132" s="1859"/>
    </row>
    <row customHeight="1" ht="24.75" hidden="1">
      <c r="A1133" s="1815"/>
      <c r="B1133" s="1169"/>
      <c r="C1133" s="421"/>
      <c r="D1133" s="2588"/>
      <c r="E1133" s="2385" t="s">
        <v>1083</v>
      </c>
      <c r="F1133" s="2385"/>
      <c r="G1133" s="2385"/>
      <c r="H1133" s="2385"/>
      <c r="I1133" s="2385"/>
      <c r="J1133" s="2385"/>
      <c r="K1133" s="2385"/>
      <c r="L1133" s="2385"/>
      <c r="M1133" s="2385"/>
      <c r="N1133" s="2385"/>
      <c r="O1133" s="2385"/>
      <c r="P1133" s="2385"/>
      <c r="Q1133" s="567">
        <f>SUMIF(T1134:T1135,"i",Q1134:Q1135)</f>
        <v>0</v>
      </c>
      <c r="R1133" s="1026"/>
      <c r="S1133" s="1807" t="s">
        <v>1084</v>
      </c>
      <c r="T1133" s="726" t="s">
        <v>1085</v>
      </c>
      <c r="U1133" s="2383">
        <v>1</v>
      </c>
      <c r="V1133" s="2383" t="s">
        <v>1048</v>
      </c>
      <c r="W1133" s="1169"/>
      <c r="X1133" s="1169"/>
      <c r="Y1133" s="1169"/>
      <c r="Z1133" s="1169"/>
      <c r="AA1133" s="1645"/>
      <c r="AB1133" s="1169"/>
      <c r="AC1133" s="2384"/>
      <c r="AD1133" s="638"/>
      <c r="AE1133" s="1169"/>
      <c r="AF1133" s="1169"/>
      <c r="AG1133" s="1645"/>
      <c r="AH1133" s="1645"/>
      <c r="AI1133" s="1645"/>
      <c r="AJ1133" s="1645"/>
      <c r="AK1133" s="1645"/>
      <c r="AL1133" s="1645"/>
      <c r="AM1133" s="1645"/>
      <c r="AN1133" s="1645"/>
      <c r="AO1133" s="1645"/>
      <c r="AP1133" s="1645"/>
      <c r="AQ1133" s="1645"/>
      <c r="AR1133" s="1645"/>
      <c r="AS1133" s="1645"/>
      <c r="AT1133" s="1645"/>
      <c r="AU1133" s="1645"/>
      <c r="AV1133" s="1645"/>
      <c r="AW1133" s="1645"/>
      <c r="AX1133" s="1645"/>
      <c r="AY1133" s="1645"/>
      <c r="AZ1133" s="1645"/>
      <c r="BA1133" s="1645"/>
      <c r="BB1133" s="1645"/>
      <c r="BC1133" s="1645"/>
      <c r="BD1133" s="1645"/>
      <c r="BE1133" s="1645"/>
      <c r="BF1133" s="1645"/>
      <c r="BG1133" s="1645"/>
      <c r="BH1133" s="1645"/>
      <c r="BI1133" s="1645"/>
      <c r="BJ1133" s="1645"/>
      <c r="BK1133" s="1645"/>
      <c r="BL1133" s="1645"/>
      <c r="BM1133" s="1645"/>
      <c r="BN1133" s="1645"/>
      <c r="BO1133" s="1645"/>
      <c r="BP1133" s="1645"/>
      <c r="BQ1133" s="1645"/>
      <c r="BR1133" s="1645"/>
      <c r="BS1133" s="1645"/>
      <c r="BT1133" s="1645"/>
      <c r="BU1133" s="1645"/>
      <c r="BV1133" s="1169"/>
      <c r="BW1133" s="1169"/>
      <c r="BX1133" s="1169"/>
      <c r="BY1133" s="1169"/>
      <c r="BZ1133" s="1169"/>
      <c r="CA1133" s="1169"/>
      <c r="CB1133" s="1169"/>
      <c r="CC1133" s="1169"/>
      <c r="CD1133" s="1169"/>
      <c r="CE1133" s="1169"/>
      <c r="CF1133" s="1859"/>
    </row>
    <row customHeight="1" ht="11.25" hidden="1">
      <c r="A1134" s="1802"/>
      <c r="B1134" s="1645"/>
      <c r="C1134" s="1645"/>
      <c r="D1134" s="2588"/>
      <c r="E1134" s="644"/>
      <c r="F1134" s="644">
        <v>0</v>
      </c>
      <c r="G1134" s="644"/>
      <c r="H1134" s="644"/>
      <c r="I1134" s="644"/>
      <c r="J1134" s="644"/>
      <c r="K1134" s="644"/>
      <c r="L1134" s="644"/>
      <c r="M1134" s="644"/>
      <c r="N1134" s="644"/>
      <c r="O1134" s="644"/>
      <c r="P1134" s="644"/>
      <c r="Q1134" s="644"/>
      <c r="R1134" s="644"/>
      <c r="S1134" s="645"/>
      <c r="T1134" s="727"/>
      <c r="U1134" s="2383"/>
      <c r="V1134" s="2383"/>
      <c r="W1134" s="1645"/>
      <c r="X1134" s="1645"/>
      <c r="Y1134" s="1645"/>
      <c r="Z1134" s="1645"/>
      <c r="AA1134" s="1645"/>
      <c r="AB1134" s="1169"/>
      <c r="AC1134" s="2384"/>
      <c r="AD1134" s="638"/>
      <c r="AE1134" s="1169"/>
      <c r="AF1134" s="1169"/>
      <c r="AG1134" s="1645"/>
      <c r="AH1134" s="1645"/>
      <c r="AI1134" s="1645"/>
      <c r="AJ1134" s="1645"/>
      <c r="AK1134" s="1645"/>
      <c r="AL1134" s="1645"/>
      <c r="AM1134" s="1645"/>
      <c r="AN1134" s="1645"/>
      <c r="AO1134" s="1645"/>
      <c r="AP1134" s="1645"/>
      <c r="AQ1134" s="1645"/>
      <c r="AR1134" s="1645"/>
      <c r="AS1134" s="1645"/>
      <c r="AT1134" s="1645"/>
      <c r="AU1134" s="1645"/>
      <c r="AV1134" s="1645"/>
      <c r="AW1134" s="1645"/>
      <c r="AX1134" s="1645"/>
      <c r="AY1134" s="1645"/>
      <c r="AZ1134" s="1645"/>
      <c r="BA1134" s="1645"/>
      <c r="BB1134" s="1645"/>
      <c r="BC1134" s="1645"/>
      <c r="BD1134" s="1645"/>
      <c r="BE1134" s="1645"/>
      <c r="BF1134" s="1645"/>
      <c r="BG1134" s="1645"/>
      <c r="BH1134" s="1645"/>
      <c r="BI1134" s="1645"/>
      <c r="BJ1134" s="1645"/>
      <c r="BK1134" s="1645"/>
      <c r="BL1134" s="1645"/>
      <c r="BM1134" s="1645"/>
      <c r="BN1134" s="1645"/>
      <c r="BO1134" s="1645"/>
      <c r="BP1134" s="1645"/>
      <c r="BQ1134" s="1645"/>
      <c r="BR1134" s="1645"/>
      <c r="BS1134" s="1645"/>
      <c r="BT1134" s="1645"/>
      <c r="BU1134" s="1645"/>
      <c r="BV1134" s="1645"/>
      <c r="BW1134" s="1645"/>
      <c r="BX1134" s="1645"/>
      <c r="BY1134" s="1645"/>
      <c r="BZ1134" s="1645"/>
      <c r="CA1134" s="1645"/>
      <c r="CB1134" s="1645"/>
      <c r="CC1134" s="1645"/>
      <c r="CD1134" s="1645"/>
      <c r="CE1134" s="1645"/>
      <c r="CF1134" s="1859"/>
    </row>
    <row customHeight="1" ht="11.25" hidden="1">
      <c r="A1135" s="1815"/>
      <c r="B1135" s="1169"/>
      <c r="C1135" s="421"/>
      <c r="D1135" s="2588"/>
      <c r="E1135" s="658" t="s">
        <v>22</v>
      </c>
      <c r="F1135" s="1177" t="s">
        <v>22</v>
      </c>
      <c r="G1135" s="1177" t="s">
        <v>1088</v>
      </c>
      <c r="H1135" s="660" t="s">
        <v>22</v>
      </c>
      <c r="I1135" s="660"/>
      <c r="J1135" s="660"/>
      <c r="K1135" s="660"/>
      <c r="L1135" s="660"/>
      <c r="M1135" s="660"/>
      <c r="N1135" s="660"/>
      <c r="O1135" s="660"/>
      <c r="P1135" s="660"/>
      <c r="Q1135" s="660"/>
      <c r="R1135" s="661"/>
      <c r="S1135" s="662"/>
      <c r="T1135" s="727"/>
      <c r="U1135" s="2383"/>
      <c r="V1135" s="2383"/>
      <c r="W1135" s="1169"/>
      <c r="X1135" s="1169"/>
      <c r="Y1135" s="1169"/>
      <c r="Z1135" s="1169"/>
      <c r="AA1135" s="1645"/>
      <c r="AB1135" s="1169"/>
      <c r="AC1135" s="2384"/>
      <c r="AD1135" s="638"/>
      <c r="AE1135" s="1169"/>
      <c r="AF1135" s="1169"/>
      <c r="AG1135" s="1645"/>
      <c r="AH1135" s="1645"/>
      <c r="AI1135" s="1645"/>
      <c r="AJ1135" s="1645"/>
      <c r="AK1135" s="1645"/>
      <c r="AL1135" s="1645"/>
      <c r="AM1135" s="1645"/>
      <c r="AN1135" s="1645"/>
      <c r="AO1135" s="1645"/>
      <c r="AP1135" s="1645"/>
      <c r="AQ1135" s="1645"/>
      <c r="AR1135" s="1645"/>
      <c r="AS1135" s="1645"/>
      <c r="AT1135" s="1645"/>
      <c r="AU1135" s="1645"/>
      <c r="AV1135" s="1645"/>
      <c r="AW1135" s="1645"/>
      <c r="AX1135" s="1645"/>
      <c r="AY1135" s="1645"/>
      <c r="AZ1135" s="1645"/>
      <c r="BA1135" s="1645"/>
      <c r="BB1135" s="1645"/>
      <c r="BC1135" s="1645"/>
      <c r="BD1135" s="1645"/>
      <c r="BE1135" s="1645"/>
      <c r="BF1135" s="1645"/>
      <c r="BG1135" s="1645"/>
      <c r="BH1135" s="1645"/>
      <c r="BI1135" s="1645"/>
      <c r="BJ1135" s="1645"/>
      <c r="BK1135" s="1645"/>
      <c r="BL1135" s="1645"/>
      <c r="BM1135" s="1645"/>
      <c r="BN1135" s="1645"/>
      <c r="BO1135" s="1645"/>
      <c r="BP1135" s="1645"/>
      <c r="BQ1135" s="1645"/>
      <c r="BR1135" s="1645"/>
      <c r="BS1135" s="1645"/>
      <c r="BT1135" s="1645"/>
      <c r="BU1135" s="1645"/>
      <c r="BV1135" s="1169"/>
      <c r="BW1135" s="1169"/>
      <c r="BX1135" s="1169"/>
      <c r="BY1135" s="1169"/>
      <c r="BZ1135" s="1169"/>
      <c r="CA1135" s="1169"/>
      <c r="CB1135" s="1169"/>
      <c r="CC1135" s="1169"/>
      <c r="CD1135" s="1169"/>
      <c r="CE1135" s="1169"/>
      <c r="CF1135" s="1859"/>
    </row>
    <row customHeight="1" ht="5.25" hidden="1">
      <c r="A1136" s="1802"/>
      <c r="B1136" s="1645"/>
      <c r="C1136" s="1645"/>
      <c r="D1136" s="2588"/>
      <c r="E1136" s="1048"/>
      <c r="F1136" s="1048"/>
      <c r="G1136" s="1048"/>
      <c r="H1136" s="1048"/>
      <c r="I1136" s="1048"/>
      <c r="J1136" s="1048"/>
      <c r="K1136" s="1048"/>
      <c r="L1136" s="1048"/>
      <c r="M1136" s="1048"/>
      <c r="N1136" s="1048"/>
      <c r="O1136" s="1048"/>
      <c r="P1136" s="1048"/>
      <c r="Q1136" s="1049"/>
      <c r="R1136" s="1050"/>
      <c r="S1136" s="1051"/>
      <c r="T1136" s="726" t="s">
        <v>1085</v>
      </c>
      <c r="U1136" s="2383">
        <v>1</v>
      </c>
      <c r="V1136" s="2383" t="s">
        <v>1048</v>
      </c>
      <c r="W1136" s="1645"/>
      <c r="X1136" s="1645"/>
      <c r="Y1136" s="1645"/>
      <c r="Z1136" s="1645"/>
      <c r="AA1136" s="1645"/>
      <c r="AB1136" s="1645"/>
      <c r="AC1136" s="1046"/>
      <c r="AD1136" s="1047"/>
      <c r="AE1136" s="1645"/>
      <c r="AF1136" s="1645"/>
      <c r="AG1136" s="1645"/>
      <c r="AH1136" s="1645"/>
      <c r="AI1136" s="1645"/>
      <c r="AJ1136" s="1645"/>
      <c r="AK1136" s="1645"/>
      <c r="AL1136" s="1645"/>
      <c r="AM1136" s="1645"/>
      <c r="AN1136" s="1645"/>
      <c r="AO1136" s="1645"/>
      <c r="AP1136" s="1645"/>
      <c r="AQ1136" s="1645"/>
      <c r="AR1136" s="1645"/>
      <c r="AS1136" s="1645"/>
      <c r="AT1136" s="1645"/>
      <c r="AU1136" s="1645"/>
      <c r="AV1136" s="1645"/>
      <c r="AW1136" s="1645"/>
      <c r="AX1136" s="1645"/>
      <c r="AY1136" s="1645"/>
      <c r="AZ1136" s="1645"/>
      <c r="BA1136" s="1645"/>
      <c r="BB1136" s="1645"/>
      <c r="BC1136" s="1645"/>
      <c r="BD1136" s="1645"/>
      <c r="BE1136" s="1645"/>
      <c r="BF1136" s="1645"/>
      <c r="BG1136" s="1645"/>
      <c r="BH1136" s="1645"/>
      <c r="BI1136" s="1645"/>
      <c r="BJ1136" s="1645"/>
      <c r="BK1136" s="1645"/>
      <c r="BL1136" s="1645"/>
      <c r="BM1136" s="1645"/>
      <c r="BN1136" s="1645"/>
      <c r="BO1136" s="1645"/>
      <c r="BP1136" s="1645"/>
      <c r="BQ1136" s="1645"/>
      <c r="BR1136" s="1645"/>
      <c r="BS1136" s="1645"/>
      <c r="BT1136" s="1645"/>
      <c r="BU1136" s="1645"/>
      <c r="BV1136" s="1645"/>
      <c r="BW1136" s="1645"/>
      <c r="BX1136" s="1645"/>
      <c r="BY1136" s="1645"/>
      <c r="BZ1136" s="1645"/>
      <c r="CA1136" s="1645"/>
      <c r="CB1136" s="1645"/>
      <c r="CC1136" s="1645"/>
      <c r="CD1136" s="1645"/>
      <c r="CE1136" s="1645"/>
      <c r="CF1136" s="1325"/>
    </row>
    <row customHeight="1" ht="5.25" hidden="1">
      <c r="A1137" s="1802"/>
      <c r="B1137" s="1645"/>
      <c r="C1137" s="1645"/>
      <c r="D1137" s="2588"/>
      <c r="E1137" s="644"/>
      <c r="F1137" s="644"/>
      <c r="G1137" s="644"/>
      <c r="H1137" s="644"/>
      <c r="I1137" s="644"/>
      <c r="J1137" s="644"/>
      <c r="K1137" s="644"/>
      <c r="L1137" s="644"/>
      <c r="M1137" s="644"/>
      <c r="N1137" s="644"/>
      <c r="O1137" s="644"/>
      <c r="P1137" s="644"/>
      <c r="Q1137" s="644"/>
      <c r="R1137" s="644"/>
      <c r="S1137" s="645"/>
      <c r="T1137" s="727"/>
      <c r="U1137" s="2383"/>
      <c r="V1137" s="2383"/>
      <c r="W1137" s="1645"/>
      <c r="X1137" s="1645"/>
      <c r="Y1137" s="1645"/>
      <c r="Z1137" s="1645"/>
      <c r="AA1137" s="1645"/>
      <c r="AB1137" s="1645"/>
      <c r="AC1137" s="1046"/>
      <c r="AD1137" s="1047"/>
      <c r="AE1137" s="1645"/>
      <c r="AF1137" s="1645"/>
      <c r="AG1137" s="1645"/>
      <c r="AH1137" s="1645"/>
      <c r="AI1137" s="1645"/>
      <c r="AJ1137" s="1645"/>
      <c r="AK1137" s="1645"/>
      <c r="AL1137" s="1645"/>
      <c r="AM1137" s="1645"/>
      <c r="AN1137" s="1645"/>
      <c r="AO1137" s="1645"/>
      <c r="AP1137" s="1645"/>
      <c r="AQ1137" s="1645"/>
      <c r="AR1137" s="1645"/>
      <c r="AS1137" s="1645"/>
      <c r="AT1137" s="1645"/>
      <c r="AU1137" s="1645"/>
      <c r="AV1137" s="1645"/>
      <c r="AW1137" s="1645"/>
      <c r="AX1137" s="1645"/>
      <c r="AY1137" s="1645"/>
      <c r="AZ1137" s="1645"/>
      <c r="BA1137" s="1645"/>
      <c r="BB1137" s="1645"/>
      <c r="BC1137" s="1645"/>
      <c r="BD1137" s="1645"/>
      <c r="BE1137" s="1645"/>
      <c r="BF1137" s="1645"/>
      <c r="BG1137" s="1645"/>
      <c r="BH1137" s="1645"/>
      <c r="BI1137" s="1645"/>
      <c r="BJ1137" s="1645"/>
      <c r="BK1137" s="1645"/>
      <c r="BL1137" s="1645"/>
      <c r="BM1137" s="1645"/>
      <c r="BN1137" s="1645"/>
      <c r="BO1137" s="1645"/>
      <c r="BP1137" s="1645"/>
      <c r="BQ1137" s="1645"/>
      <c r="BR1137" s="1645"/>
      <c r="BS1137" s="1645"/>
      <c r="BT1137" s="1645"/>
      <c r="BU1137" s="1645"/>
      <c r="BV1137" s="1645"/>
      <c r="BW1137" s="1645"/>
      <c r="BX1137" s="1645"/>
      <c r="BY1137" s="1645"/>
      <c r="BZ1137" s="1645"/>
      <c r="CA1137" s="1645"/>
      <c r="CB1137" s="1645"/>
      <c r="CC1137" s="1645"/>
      <c r="CD1137" s="1645"/>
      <c r="CE1137" s="1645"/>
      <c r="CF1137" s="1325"/>
    </row>
    <row customHeight="1" ht="5.25" hidden="1">
      <c r="A1138" s="1802"/>
      <c r="B1138" s="1645"/>
      <c r="C1138" s="1645"/>
      <c r="D1138" s="2589"/>
      <c r="E1138" s="1052"/>
      <c r="F1138" s="1053"/>
      <c r="G1138" s="1053"/>
      <c r="H1138" s="1054"/>
      <c r="I1138" s="1054"/>
      <c r="J1138" s="1054"/>
      <c r="K1138" s="1054"/>
      <c r="L1138" s="1054"/>
      <c r="M1138" s="1054"/>
      <c r="N1138" s="1054"/>
      <c r="O1138" s="1054"/>
      <c r="P1138" s="1054"/>
      <c r="Q1138" s="1054"/>
      <c r="R1138" s="955"/>
      <c r="S1138" s="1055"/>
      <c r="T1138" s="727"/>
      <c r="U1138" s="2383"/>
      <c r="V1138" s="2383"/>
      <c r="W1138" s="1645"/>
      <c r="X1138" s="1645"/>
      <c r="Y1138" s="1645"/>
      <c r="Z1138" s="1645"/>
      <c r="AA1138" s="1645"/>
      <c r="AB1138" s="1645"/>
      <c r="AC1138" s="1046"/>
      <c r="AD1138" s="1047"/>
      <c r="AE1138" s="1645"/>
      <c r="AF1138" s="1645"/>
      <c r="AG1138" s="1645"/>
      <c r="AH1138" s="1645"/>
      <c r="AI1138" s="1645"/>
      <c r="AJ1138" s="1645"/>
      <c r="AK1138" s="1645"/>
      <c r="AL1138" s="1645"/>
      <c r="AM1138" s="1645"/>
      <c r="AN1138" s="1645"/>
      <c r="AO1138" s="1645"/>
      <c r="AP1138" s="1645"/>
      <c r="AQ1138" s="1645"/>
      <c r="AR1138" s="1645"/>
      <c r="AS1138" s="1645"/>
      <c r="AT1138" s="1645"/>
      <c r="AU1138" s="1645"/>
      <c r="AV1138" s="1645"/>
      <c r="AW1138" s="1645"/>
      <c r="AX1138" s="1645"/>
      <c r="AY1138" s="1645"/>
      <c r="AZ1138" s="1645"/>
      <c r="BA1138" s="1645"/>
      <c r="BB1138" s="1645"/>
      <c r="BC1138" s="1645"/>
      <c r="BD1138" s="1645"/>
      <c r="BE1138" s="1645"/>
      <c r="BF1138" s="1645"/>
      <c r="BG1138" s="1645"/>
      <c r="BH1138" s="1645"/>
      <c r="BI1138" s="1645"/>
      <c r="BJ1138" s="1645"/>
      <c r="BK1138" s="1645"/>
      <c r="BL1138" s="1645"/>
      <c r="BM1138" s="1645"/>
      <c r="BN1138" s="1645"/>
      <c r="BO1138" s="1645"/>
      <c r="BP1138" s="1645"/>
      <c r="BQ1138" s="1645"/>
      <c r="BR1138" s="1645"/>
      <c r="BS1138" s="1645"/>
      <c r="BT1138" s="1645"/>
      <c r="BU1138" s="1645"/>
      <c r="BV1138" s="1645"/>
      <c r="BW1138" s="1645"/>
      <c r="BX1138" s="1645"/>
      <c r="BY1138" s="1645"/>
      <c r="BZ1138" s="1645"/>
      <c r="CA1138" s="1645"/>
      <c r="CB1138" s="1645"/>
      <c r="CC1138" s="1645"/>
      <c r="CD1138" s="1645"/>
      <c r="CE1138" s="1645"/>
      <c r="CF1138" s="1325"/>
    </row>
    <row customHeight="1" ht="15" hidden="1">
      <c r="A1139" s="632" t="s">
        <v>478</v>
      </c>
      <c r="B1139" s="633"/>
      <c r="C1139" s="633" t="s">
        <v>22</v>
      </c>
      <c r="D1139" s="2587" t="s">
        <v>1212</v>
      </c>
      <c r="E1139" s="2386" t="s">
        <v>196</v>
      </c>
      <c r="F1139" s="2387"/>
      <c r="G1139" s="2388"/>
      <c r="H1139" s="2392" t="str">
        <f>IF(A1139="","",INDEX(DIFFERENTIATION_UNMERGE_VD,MATCH(A1139,DIFFERENTIATION_ID_DIFF,0)))</f>
        <v>Производство тепловой энергии. Некомбинированная выработка</v>
      </c>
      <c r="I1139" s="2392"/>
      <c r="J1139" s="2392"/>
      <c r="K1139" s="2392"/>
      <c r="L1139" s="2392"/>
      <c r="M1139" s="2392"/>
      <c r="N1139" s="2392"/>
      <c r="O1139" s="2392"/>
      <c r="P1139" s="2392"/>
      <c r="Q1139" s="2392"/>
      <c r="R1139" s="2392"/>
      <c r="S1139" s="728"/>
      <c r="T1139" s="725"/>
      <c r="U1139" s="634"/>
      <c r="V1139" s="634"/>
      <c r="W1139" s="635"/>
      <c r="X1139" s="635"/>
      <c r="Y1139" s="635"/>
      <c r="Z1139" s="635"/>
      <c r="AA1139" s="636"/>
      <c r="AB1139" s="637"/>
      <c r="AC1139" s="2384"/>
      <c r="AD1139" s="638"/>
      <c r="AE1139" s="639" t="s">
        <v>22</v>
      </c>
      <c r="AF1139" s="639"/>
      <c r="AG1139" s="640" t="s">
        <v>1082</v>
      </c>
      <c r="AH1139" s="641">
        <v>3</v>
      </c>
      <c r="AI1139" s="634"/>
      <c r="AJ1139" s="634"/>
      <c r="AK1139" s="634"/>
      <c r="AL1139" s="634"/>
      <c r="AM1139" s="634"/>
      <c r="AN1139" s="634"/>
      <c r="AO1139" s="634"/>
      <c r="AP1139" s="634"/>
      <c r="AQ1139" s="634"/>
      <c r="AR1139" s="634"/>
      <c r="AS1139" s="634"/>
      <c r="AT1139" s="634"/>
      <c r="AU1139" s="634"/>
      <c r="AV1139" s="634"/>
      <c r="AW1139" s="634"/>
      <c r="AX1139" s="634"/>
      <c r="AY1139" s="634"/>
      <c r="AZ1139" s="634"/>
      <c r="BA1139" s="634"/>
      <c r="BB1139" s="634"/>
      <c r="BC1139" s="634"/>
      <c r="BD1139" s="634"/>
      <c r="BE1139" s="634"/>
      <c r="BF1139" s="634"/>
      <c r="BG1139" s="634"/>
      <c r="BH1139" s="634"/>
      <c r="BI1139" s="634"/>
      <c r="BJ1139" s="634"/>
      <c r="BK1139" s="634"/>
      <c r="BL1139" s="634"/>
      <c r="BM1139" s="634"/>
      <c r="BN1139" s="634"/>
      <c r="BO1139" s="634"/>
      <c r="BP1139" s="634"/>
      <c r="BQ1139" s="634"/>
      <c r="BR1139" s="634"/>
      <c r="BS1139" s="634"/>
      <c r="BT1139" s="634"/>
      <c r="BU1139" s="634"/>
      <c r="BV1139" s="635"/>
      <c r="BW1139" s="635"/>
      <c r="BX1139" s="635"/>
      <c r="BY1139" s="635"/>
      <c r="BZ1139" s="635"/>
      <c r="CA1139" s="635"/>
      <c r="CB1139" s="635"/>
      <c r="CC1139" s="635"/>
      <c r="CD1139" s="635"/>
      <c r="CE1139" s="635"/>
      <c r="CF1139" s="1859"/>
    </row>
    <row customHeight="1" ht="15" hidden="1">
      <c r="A1140" s="632"/>
      <c r="B1140" s="633"/>
      <c r="C1140" s="633"/>
      <c r="D1140" s="2588"/>
      <c r="E1140" s="2386" t="s">
        <v>1037</v>
      </c>
      <c r="F1140" s="2387"/>
      <c r="G1140" s="2388"/>
      <c r="H1140" s="2392" t="str">
        <f>IF(A1139="","",INDEX(DIFFERENTIATION_UNMERGE_AREA,MATCH(A1139,DIFFERENTIATION_ID_DIFF,0)))</f>
        <v>Территория 11</v>
      </c>
      <c r="I1140" s="2392"/>
      <c r="J1140" s="2392"/>
      <c r="K1140" s="2392"/>
      <c r="L1140" s="2392"/>
      <c r="M1140" s="2392"/>
      <c r="N1140" s="2392"/>
      <c r="O1140" s="2392"/>
      <c r="P1140" s="2392"/>
      <c r="Q1140" s="2392"/>
      <c r="R1140" s="2392"/>
      <c r="S1140" s="728"/>
      <c r="T1140" s="725"/>
      <c r="U1140" s="634"/>
      <c r="V1140" s="634"/>
      <c r="W1140" s="635"/>
      <c r="X1140" s="635"/>
      <c r="Y1140" s="635"/>
      <c r="Z1140" s="635"/>
      <c r="AA1140" s="636"/>
      <c r="AB1140" s="637"/>
      <c r="AC1140" s="2384"/>
      <c r="AD1140" s="638"/>
      <c r="AE1140" s="639"/>
      <c r="AF1140" s="639"/>
      <c r="AG1140" s="640"/>
      <c r="AH1140" s="641"/>
      <c r="AI1140" s="634"/>
      <c r="AJ1140" s="634"/>
      <c r="AK1140" s="634"/>
      <c r="AL1140" s="634"/>
      <c r="AM1140" s="634"/>
      <c r="AN1140" s="634"/>
      <c r="AO1140" s="634"/>
      <c r="AP1140" s="634"/>
      <c r="AQ1140" s="634"/>
      <c r="AR1140" s="634"/>
      <c r="AS1140" s="634"/>
      <c r="AT1140" s="634"/>
      <c r="AU1140" s="634"/>
      <c r="AV1140" s="634"/>
      <c r="AW1140" s="634"/>
      <c r="AX1140" s="634"/>
      <c r="AY1140" s="634"/>
      <c r="AZ1140" s="634"/>
      <c r="BA1140" s="634"/>
      <c r="BB1140" s="634"/>
      <c r="BC1140" s="634"/>
      <c r="BD1140" s="634"/>
      <c r="BE1140" s="634"/>
      <c r="BF1140" s="634"/>
      <c r="BG1140" s="634"/>
      <c r="BH1140" s="634"/>
      <c r="BI1140" s="634"/>
      <c r="BJ1140" s="634"/>
      <c r="BK1140" s="634"/>
      <c r="BL1140" s="634"/>
      <c r="BM1140" s="634"/>
      <c r="BN1140" s="634"/>
      <c r="BO1140" s="634"/>
      <c r="BP1140" s="634"/>
      <c r="BQ1140" s="634"/>
      <c r="BR1140" s="634"/>
      <c r="BS1140" s="634"/>
      <c r="BT1140" s="634"/>
      <c r="BU1140" s="634"/>
      <c r="BV1140" s="635"/>
      <c r="BW1140" s="635"/>
      <c r="BX1140" s="635"/>
      <c r="BY1140" s="635"/>
      <c r="BZ1140" s="635"/>
      <c r="CA1140" s="635"/>
      <c r="CB1140" s="635"/>
      <c r="CC1140" s="635"/>
      <c r="CD1140" s="635"/>
      <c r="CE1140" s="635"/>
      <c r="CF1140" s="1859"/>
    </row>
    <row customHeight="1" ht="15" hidden="1">
      <c r="A1141" s="632"/>
      <c r="B1141" s="633"/>
      <c r="C1141" s="633"/>
      <c r="D1141" s="2588"/>
      <c r="E1141" s="2386" t="s">
        <v>1038</v>
      </c>
      <c r="F1141" s="2387"/>
      <c r="G1141" s="2388"/>
      <c r="H1141" s="2392" t="str">
        <f>IF(A1139="","",INDEX(DIFFERENTIATION_UNMERGE_SYSTEM,MATCH(A1139,DIFFERENTIATION_ID_DIFF,0)))</f>
        <v>п. Венера, ул. Центральная, 1А, котельная № 6-43</v>
      </c>
      <c r="I1141" s="2392"/>
      <c r="J1141" s="2392"/>
      <c r="K1141" s="2392"/>
      <c r="L1141" s="2392"/>
      <c r="M1141" s="2392"/>
      <c r="N1141" s="2392"/>
      <c r="O1141" s="2392"/>
      <c r="P1141" s="2392"/>
      <c r="Q1141" s="2392"/>
      <c r="R1141" s="2392"/>
      <c r="S1141" s="728"/>
      <c r="T1141" s="725"/>
      <c r="U1141" s="634"/>
      <c r="V1141" s="634"/>
      <c r="W1141" s="635"/>
      <c r="X1141" s="635"/>
      <c r="Y1141" s="635"/>
      <c r="Z1141" s="635"/>
      <c r="AA1141" s="636"/>
      <c r="AB1141" s="637"/>
      <c r="AC1141" s="2384"/>
      <c r="AD1141" s="638"/>
      <c r="AE1141" s="639"/>
      <c r="AF1141" s="639"/>
      <c r="AG1141" s="640"/>
      <c r="AH1141" s="641"/>
      <c r="AI1141" s="634"/>
      <c r="AJ1141" s="634"/>
      <c r="AK1141" s="634"/>
      <c r="AL1141" s="634"/>
      <c r="AM1141" s="634"/>
      <c r="AN1141" s="634"/>
      <c r="AO1141" s="634"/>
      <c r="AP1141" s="634"/>
      <c r="AQ1141" s="634"/>
      <c r="AR1141" s="634"/>
      <c r="AS1141" s="634"/>
      <c r="AT1141" s="634"/>
      <c r="AU1141" s="634"/>
      <c r="AV1141" s="634"/>
      <c r="AW1141" s="634"/>
      <c r="AX1141" s="634"/>
      <c r="AY1141" s="634"/>
      <c r="AZ1141" s="634"/>
      <c r="BA1141" s="634"/>
      <c r="BB1141" s="634"/>
      <c r="BC1141" s="634"/>
      <c r="BD1141" s="634"/>
      <c r="BE1141" s="634"/>
      <c r="BF1141" s="634"/>
      <c r="BG1141" s="634"/>
      <c r="BH1141" s="634"/>
      <c r="BI1141" s="634"/>
      <c r="BJ1141" s="634"/>
      <c r="BK1141" s="634"/>
      <c r="BL1141" s="634"/>
      <c r="BM1141" s="634"/>
      <c r="BN1141" s="634"/>
      <c r="BO1141" s="634"/>
      <c r="BP1141" s="634"/>
      <c r="BQ1141" s="634"/>
      <c r="BR1141" s="634"/>
      <c r="BS1141" s="634"/>
      <c r="BT1141" s="634"/>
      <c r="BU1141" s="634"/>
      <c r="BV1141" s="635"/>
      <c r="BW1141" s="635"/>
      <c r="BX1141" s="635"/>
      <c r="BY1141" s="635"/>
      <c r="BZ1141" s="635"/>
      <c r="CA1141" s="635"/>
      <c r="CB1141" s="635"/>
      <c r="CC1141" s="635"/>
      <c r="CD1141" s="635"/>
      <c r="CE1141" s="635"/>
      <c r="CF1141" s="1859"/>
    </row>
    <row customHeight="1" ht="24.75" hidden="1">
      <c r="A1142" s="1815"/>
      <c r="B1142" s="1169"/>
      <c r="C1142" s="421"/>
      <c r="D1142" s="2588"/>
      <c r="E1142" s="2385" t="s">
        <v>1083</v>
      </c>
      <c r="F1142" s="2385"/>
      <c r="G1142" s="2385"/>
      <c r="H1142" s="2385"/>
      <c r="I1142" s="2385"/>
      <c r="J1142" s="2385"/>
      <c r="K1142" s="2385"/>
      <c r="L1142" s="2385"/>
      <c r="M1142" s="2385"/>
      <c r="N1142" s="2385"/>
      <c r="O1142" s="2385"/>
      <c r="P1142" s="2385"/>
      <c r="Q1142" s="567">
        <f>SUMIF(T1143:T1144,"i",Q1143:Q1144)</f>
        <v>0</v>
      </c>
      <c r="R1142" s="1026"/>
      <c r="S1142" s="1807" t="s">
        <v>1084</v>
      </c>
      <c r="T1142" s="726" t="s">
        <v>1085</v>
      </c>
      <c r="U1142" s="2383">
        <v>1</v>
      </c>
      <c r="V1142" s="2383" t="s">
        <v>1048</v>
      </c>
      <c r="W1142" s="1169"/>
      <c r="X1142" s="1169"/>
      <c r="Y1142" s="1169"/>
      <c r="Z1142" s="1169"/>
      <c r="AA1142" s="1645"/>
      <c r="AB1142" s="1169"/>
      <c r="AC1142" s="2384"/>
      <c r="AD1142" s="638"/>
      <c r="AE1142" s="1169"/>
      <c r="AF1142" s="1169"/>
      <c r="AG1142" s="1645"/>
      <c r="AH1142" s="1645"/>
      <c r="AI1142" s="1645"/>
      <c r="AJ1142" s="1645"/>
      <c r="AK1142" s="1645"/>
      <c r="AL1142" s="1645"/>
      <c r="AM1142" s="1645"/>
      <c r="AN1142" s="1645"/>
      <c r="AO1142" s="1645"/>
      <c r="AP1142" s="1645"/>
      <c r="AQ1142" s="1645"/>
      <c r="AR1142" s="1645"/>
      <c r="AS1142" s="1645"/>
      <c r="AT1142" s="1645"/>
      <c r="AU1142" s="1645"/>
      <c r="AV1142" s="1645"/>
      <c r="AW1142" s="1645"/>
      <c r="AX1142" s="1645"/>
      <c r="AY1142" s="1645"/>
      <c r="AZ1142" s="1645"/>
      <c r="BA1142" s="1645"/>
      <c r="BB1142" s="1645"/>
      <c r="BC1142" s="1645"/>
      <c r="BD1142" s="1645"/>
      <c r="BE1142" s="1645"/>
      <c r="BF1142" s="1645"/>
      <c r="BG1142" s="1645"/>
      <c r="BH1142" s="1645"/>
      <c r="BI1142" s="1645"/>
      <c r="BJ1142" s="1645"/>
      <c r="BK1142" s="1645"/>
      <c r="BL1142" s="1645"/>
      <c r="BM1142" s="1645"/>
      <c r="BN1142" s="1645"/>
      <c r="BO1142" s="1645"/>
      <c r="BP1142" s="1645"/>
      <c r="BQ1142" s="1645"/>
      <c r="BR1142" s="1645"/>
      <c r="BS1142" s="1645"/>
      <c r="BT1142" s="1645"/>
      <c r="BU1142" s="1645"/>
      <c r="BV1142" s="1169"/>
      <c r="BW1142" s="1169"/>
      <c r="BX1142" s="1169"/>
      <c r="BY1142" s="1169"/>
      <c r="BZ1142" s="1169"/>
      <c r="CA1142" s="1169"/>
      <c r="CB1142" s="1169"/>
      <c r="CC1142" s="1169"/>
      <c r="CD1142" s="1169"/>
      <c r="CE1142" s="1169"/>
      <c r="CF1142" s="1859"/>
    </row>
    <row customHeight="1" ht="11.25" hidden="1">
      <c r="A1143" s="1802"/>
      <c r="B1143" s="1645"/>
      <c r="C1143" s="1645"/>
      <c r="D1143" s="2588"/>
      <c r="E1143" s="644"/>
      <c r="F1143" s="644">
        <v>0</v>
      </c>
      <c r="G1143" s="644"/>
      <c r="H1143" s="644"/>
      <c r="I1143" s="644"/>
      <c r="J1143" s="644"/>
      <c r="K1143" s="644"/>
      <c r="L1143" s="644"/>
      <c r="M1143" s="644"/>
      <c r="N1143" s="644"/>
      <c r="O1143" s="644"/>
      <c r="P1143" s="644"/>
      <c r="Q1143" s="644"/>
      <c r="R1143" s="644"/>
      <c r="S1143" s="645"/>
      <c r="T1143" s="727"/>
      <c r="U1143" s="2383"/>
      <c r="V1143" s="2383"/>
      <c r="W1143" s="1645"/>
      <c r="X1143" s="1645"/>
      <c r="Y1143" s="1645"/>
      <c r="Z1143" s="1645"/>
      <c r="AA1143" s="1645"/>
      <c r="AB1143" s="1169"/>
      <c r="AC1143" s="2384"/>
      <c r="AD1143" s="638"/>
      <c r="AE1143" s="1169"/>
      <c r="AF1143" s="1169"/>
      <c r="AG1143" s="1645"/>
      <c r="AH1143" s="1645"/>
      <c r="AI1143" s="1645"/>
      <c r="AJ1143" s="1645"/>
      <c r="AK1143" s="1645"/>
      <c r="AL1143" s="1645"/>
      <c r="AM1143" s="1645"/>
      <c r="AN1143" s="1645"/>
      <c r="AO1143" s="1645"/>
      <c r="AP1143" s="1645"/>
      <c r="AQ1143" s="1645"/>
      <c r="AR1143" s="1645"/>
      <c r="AS1143" s="1645"/>
      <c r="AT1143" s="1645"/>
      <c r="AU1143" s="1645"/>
      <c r="AV1143" s="1645"/>
      <c r="AW1143" s="1645"/>
      <c r="AX1143" s="1645"/>
      <c r="AY1143" s="1645"/>
      <c r="AZ1143" s="1645"/>
      <c r="BA1143" s="1645"/>
      <c r="BB1143" s="1645"/>
      <c r="BC1143" s="1645"/>
      <c r="BD1143" s="1645"/>
      <c r="BE1143" s="1645"/>
      <c r="BF1143" s="1645"/>
      <c r="BG1143" s="1645"/>
      <c r="BH1143" s="1645"/>
      <c r="BI1143" s="1645"/>
      <c r="BJ1143" s="1645"/>
      <c r="BK1143" s="1645"/>
      <c r="BL1143" s="1645"/>
      <c r="BM1143" s="1645"/>
      <c r="BN1143" s="1645"/>
      <c r="BO1143" s="1645"/>
      <c r="BP1143" s="1645"/>
      <c r="BQ1143" s="1645"/>
      <c r="BR1143" s="1645"/>
      <c r="BS1143" s="1645"/>
      <c r="BT1143" s="1645"/>
      <c r="BU1143" s="1645"/>
      <c r="BV1143" s="1645"/>
      <c r="BW1143" s="1645"/>
      <c r="BX1143" s="1645"/>
      <c r="BY1143" s="1645"/>
      <c r="BZ1143" s="1645"/>
      <c r="CA1143" s="1645"/>
      <c r="CB1143" s="1645"/>
      <c r="CC1143" s="1645"/>
      <c r="CD1143" s="1645"/>
      <c r="CE1143" s="1645"/>
      <c r="CF1143" s="1859"/>
    </row>
    <row customHeight="1" ht="11.25" hidden="1">
      <c r="A1144" s="1815"/>
      <c r="B1144" s="1169"/>
      <c r="C1144" s="421"/>
      <c r="D1144" s="2588"/>
      <c r="E1144" s="658" t="s">
        <v>22</v>
      </c>
      <c r="F1144" s="1177" t="s">
        <v>22</v>
      </c>
      <c r="G1144" s="1177" t="s">
        <v>1088</v>
      </c>
      <c r="H1144" s="660" t="s">
        <v>22</v>
      </c>
      <c r="I1144" s="660"/>
      <c r="J1144" s="660"/>
      <c r="K1144" s="660"/>
      <c r="L1144" s="660"/>
      <c r="M1144" s="660"/>
      <c r="N1144" s="660"/>
      <c r="O1144" s="660"/>
      <c r="P1144" s="660"/>
      <c r="Q1144" s="660"/>
      <c r="R1144" s="661"/>
      <c r="S1144" s="662"/>
      <c r="T1144" s="727"/>
      <c r="U1144" s="2383"/>
      <c r="V1144" s="2383"/>
      <c r="W1144" s="1169"/>
      <c r="X1144" s="1169"/>
      <c r="Y1144" s="1169"/>
      <c r="Z1144" s="1169"/>
      <c r="AA1144" s="1645"/>
      <c r="AB1144" s="1169"/>
      <c r="AC1144" s="2384"/>
      <c r="AD1144" s="638"/>
      <c r="AE1144" s="1169"/>
      <c r="AF1144" s="1169"/>
      <c r="AG1144" s="1645"/>
      <c r="AH1144" s="1645"/>
      <c r="AI1144" s="1645"/>
      <c r="AJ1144" s="1645"/>
      <c r="AK1144" s="1645"/>
      <c r="AL1144" s="1645"/>
      <c r="AM1144" s="1645"/>
      <c r="AN1144" s="1645"/>
      <c r="AO1144" s="1645"/>
      <c r="AP1144" s="1645"/>
      <c r="AQ1144" s="1645"/>
      <c r="AR1144" s="1645"/>
      <c r="AS1144" s="1645"/>
      <c r="AT1144" s="1645"/>
      <c r="AU1144" s="1645"/>
      <c r="AV1144" s="1645"/>
      <c r="AW1144" s="1645"/>
      <c r="AX1144" s="1645"/>
      <c r="AY1144" s="1645"/>
      <c r="AZ1144" s="1645"/>
      <c r="BA1144" s="1645"/>
      <c r="BB1144" s="1645"/>
      <c r="BC1144" s="1645"/>
      <c r="BD1144" s="1645"/>
      <c r="BE1144" s="1645"/>
      <c r="BF1144" s="1645"/>
      <c r="BG1144" s="1645"/>
      <c r="BH1144" s="1645"/>
      <c r="BI1144" s="1645"/>
      <c r="BJ1144" s="1645"/>
      <c r="BK1144" s="1645"/>
      <c r="BL1144" s="1645"/>
      <c r="BM1144" s="1645"/>
      <c r="BN1144" s="1645"/>
      <c r="BO1144" s="1645"/>
      <c r="BP1144" s="1645"/>
      <c r="BQ1144" s="1645"/>
      <c r="BR1144" s="1645"/>
      <c r="BS1144" s="1645"/>
      <c r="BT1144" s="1645"/>
      <c r="BU1144" s="1645"/>
      <c r="BV1144" s="1169"/>
      <c r="BW1144" s="1169"/>
      <c r="BX1144" s="1169"/>
      <c r="BY1144" s="1169"/>
      <c r="BZ1144" s="1169"/>
      <c r="CA1144" s="1169"/>
      <c r="CB1144" s="1169"/>
      <c r="CC1144" s="1169"/>
      <c r="CD1144" s="1169"/>
      <c r="CE1144" s="1169"/>
      <c r="CF1144" s="1859"/>
    </row>
    <row customHeight="1" ht="5.25" hidden="1">
      <c r="A1145" s="1802"/>
      <c r="B1145" s="1645"/>
      <c r="C1145" s="1645"/>
      <c r="D1145" s="2588"/>
      <c r="E1145" s="1048"/>
      <c r="F1145" s="1048"/>
      <c r="G1145" s="1048"/>
      <c r="H1145" s="1048"/>
      <c r="I1145" s="1048"/>
      <c r="J1145" s="1048"/>
      <c r="K1145" s="1048"/>
      <c r="L1145" s="1048"/>
      <c r="M1145" s="1048"/>
      <c r="N1145" s="1048"/>
      <c r="O1145" s="1048"/>
      <c r="P1145" s="1048"/>
      <c r="Q1145" s="1049"/>
      <c r="R1145" s="1050"/>
      <c r="S1145" s="1051"/>
      <c r="T1145" s="726" t="s">
        <v>1085</v>
      </c>
      <c r="U1145" s="2383">
        <v>1</v>
      </c>
      <c r="V1145" s="2383" t="s">
        <v>1048</v>
      </c>
      <c r="W1145" s="1645"/>
      <c r="X1145" s="1645"/>
      <c r="Y1145" s="1645"/>
      <c r="Z1145" s="1645"/>
      <c r="AA1145" s="1645"/>
      <c r="AB1145" s="1645"/>
      <c r="AC1145" s="1046"/>
      <c r="AD1145" s="1047"/>
      <c r="AE1145" s="1645"/>
      <c r="AF1145" s="1645"/>
      <c r="AG1145" s="1645"/>
      <c r="AH1145" s="1645"/>
      <c r="AI1145" s="1645"/>
      <c r="AJ1145" s="1645"/>
      <c r="AK1145" s="1645"/>
      <c r="AL1145" s="1645"/>
      <c r="AM1145" s="1645"/>
      <c r="AN1145" s="1645"/>
      <c r="AO1145" s="1645"/>
      <c r="AP1145" s="1645"/>
      <c r="AQ1145" s="1645"/>
      <c r="AR1145" s="1645"/>
      <c r="AS1145" s="1645"/>
      <c r="AT1145" s="1645"/>
      <c r="AU1145" s="1645"/>
      <c r="AV1145" s="1645"/>
      <c r="AW1145" s="1645"/>
      <c r="AX1145" s="1645"/>
      <c r="AY1145" s="1645"/>
      <c r="AZ1145" s="1645"/>
      <c r="BA1145" s="1645"/>
      <c r="BB1145" s="1645"/>
      <c r="BC1145" s="1645"/>
      <c r="BD1145" s="1645"/>
      <c r="BE1145" s="1645"/>
      <c r="BF1145" s="1645"/>
      <c r="BG1145" s="1645"/>
      <c r="BH1145" s="1645"/>
      <c r="BI1145" s="1645"/>
      <c r="BJ1145" s="1645"/>
      <c r="BK1145" s="1645"/>
      <c r="BL1145" s="1645"/>
      <c r="BM1145" s="1645"/>
      <c r="BN1145" s="1645"/>
      <c r="BO1145" s="1645"/>
      <c r="BP1145" s="1645"/>
      <c r="BQ1145" s="1645"/>
      <c r="BR1145" s="1645"/>
      <c r="BS1145" s="1645"/>
      <c r="BT1145" s="1645"/>
      <c r="BU1145" s="1645"/>
      <c r="BV1145" s="1645"/>
      <c r="BW1145" s="1645"/>
      <c r="BX1145" s="1645"/>
      <c r="BY1145" s="1645"/>
      <c r="BZ1145" s="1645"/>
      <c r="CA1145" s="1645"/>
      <c r="CB1145" s="1645"/>
      <c r="CC1145" s="1645"/>
      <c r="CD1145" s="1645"/>
      <c r="CE1145" s="1645"/>
      <c r="CF1145" s="1325"/>
    </row>
    <row customHeight="1" ht="5.25" hidden="1">
      <c r="A1146" s="1802"/>
      <c r="B1146" s="1645"/>
      <c r="C1146" s="1645"/>
      <c r="D1146" s="2588"/>
      <c r="E1146" s="644"/>
      <c r="F1146" s="644"/>
      <c r="G1146" s="644"/>
      <c r="H1146" s="644"/>
      <c r="I1146" s="644"/>
      <c r="J1146" s="644"/>
      <c r="K1146" s="644"/>
      <c r="L1146" s="644"/>
      <c r="M1146" s="644"/>
      <c r="N1146" s="644"/>
      <c r="O1146" s="644"/>
      <c r="P1146" s="644"/>
      <c r="Q1146" s="644"/>
      <c r="R1146" s="644"/>
      <c r="S1146" s="645"/>
      <c r="T1146" s="727"/>
      <c r="U1146" s="2383"/>
      <c r="V1146" s="2383"/>
      <c r="W1146" s="1645"/>
      <c r="X1146" s="1645"/>
      <c r="Y1146" s="1645"/>
      <c r="Z1146" s="1645"/>
      <c r="AA1146" s="1645"/>
      <c r="AB1146" s="1645"/>
      <c r="AC1146" s="1046"/>
      <c r="AD1146" s="1047"/>
      <c r="AE1146" s="1645"/>
      <c r="AF1146" s="1645"/>
      <c r="AG1146" s="1645"/>
      <c r="AH1146" s="1645"/>
      <c r="AI1146" s="1645"/>
      <c r="AJ1146" s="1645"/>
      <c r="AK1146" s="1645"/>
      <c r="AL1146" s="1645"/>
      <c r="AM1146" s="1645"/>
      <c r="AN1146" s="1645"/>
      <c r="AO1146" s="1645"/>
      <c r="AP1146" s="1645"/>
      <c r="AQ1146" s="1645"/>
      <c r="AR1146" s="1645"/>
      <c r="AS1146" s="1645"/>
      <c r="AT1146" s="1645"/>
      <c r="AU1146" s="1645"/>
      <c r="AV1146" s="1645"/>
      <c r="AW1146" s="1645"/>
      <c r="AX1146" s="1645"/>
      <c r="AY1146" s="1645"/>
      <c r="AZ1146" s="1645"/>
      <c r="BA1146" s="1645"/>
      <c r="BB1146" s="1645"/>
      <c r="BC1146" s="1645"/>
      <c r="BD1146" s="1645"/>
      <c r="BE1146" s="1645"/>
      <c r="BF1146" s="1645"/>
      <c r="BG1146" s="1645"/>
      <c r="BH1146" s="1645"/>
      <c r="BI1146" s="1645"/>
      <c r="BJ1146" s="1645"/>
      <c r="BK1146" s="1645"/>
      <c r="BL1146" s="1645"/>
      <c r="BM1146" s="1645"/>
      <c r="BN1146" s="1645"/>
      <c r="BO1146" s="1645"/>
      <c r="BP1146" s="1645"/>
      <c r="BQ1146" s="1645"/>
      <c r="BR1146" s="1645"/>
      <c r="BS1146" s="1645"/>
      <c r="BT1146" s="1645"/>
      <c r="BU1146" s="1645"/>
      <c r="BV1146" s="1645"/>
      <c r="BW1146" s="1645"/>
      <c r="BX1146" s="1645"/>
      <c r="BY1146" s="1645"/>
      <c r="BZ1146" s="1645"/>
      <c r="CA1146" s="1645"/>
      <c r="CB1146" s="1645"/>
      <c r="CC1146" s="1645"/>
      <c r="CD1146" s="1645"/>
      <c r="CE1146" s="1645"/>
      <c r="CF1146" s="1325"/>
    </row>
    <row customHeight="1" ht="5.25" hidden="1">
      <c r="A1147" s="1802"/>
      <c r="B1147" s="1645"/>
      <c r="C1147" s="1645"/>
      <c r="D1147" s="2589"/>
      <c r="E1147" s="1052"/>
      <c r="F1147" s="1053"/>
      <c r="G1147" s="1053"/>
      <c r="H1147" s="1054"/>
      <c r="I1147" s="1054"/>
      <c r="J1147" s="1054"/>
      <c r="K1147" s="1054"/>
      <c r="L1147" s="1054"/>
      <c r="M1147" s="1054"/>
      <c r="N1147" s="1054"/>
      <c r="O1147" s="1054"/>
      <c r="P1147" s="1054"/>
      <c r="Q1147" s="1054"/>
      <c r="R1147" s="955"/>
      <c r="S1147" s="1055"/>
      <c r="T1147" s="727"/>
      <c r="U1147" s="2383"/>
      <c r="V1147" s="2383"/>
      <c r="W1147" s="1645"/>
      <c r="X1147" s="1645"/>
      <c r="Y1147" s="1645"/>
      <c r="Z1147" s="1645"/>
      <c r="AA1147" s="1645"/>
      <c r="AB1147" s="1645"/>
      <c r="AC1147" s="1046"/>
      <c r="AD1147" s="1047"/>
      <c r="AE1147" s="1645"/>
      <c r="AF1147" s="1645"/>
      <c r="AG1147" s="1645"/>
      <c r="AH1147" s="1645"/>
      <c r="AI1147" s="1645"/>
      <c r="AJ1147" s="1645"/>
      <c r="AK1147" s="1645"/>
      <c r="AL1147" s="1645"/>
      <c r="AM1147" s="1645"/>
      <c r="AN1147" s="1645"/>
      <c r="AO1147" s="1645"/>
      <c r="AP1147" s="1645"/>
      <c r="AQ1147" s="1645"/>
      <c r="AR1147" s="1645"/>
      <c r="AS1147" s="1645"/>
      <c r="AT1147" s="1645"/>
      <c r="AU1147" s="1645"/>
      <c r="AV1147" s="1645"/>
      <c r="AW1147" s="1645"/>
      <c r="AX1147" s="1645"/>
      <c r="AY1147" s="1645"/>
      <c r="AZ1147" s="1645"/>
      <c r="BA1147" s="1645"/>
      <c r="BB1147" s="1645"/>
      <c r="BC1147" s="1645"/>
      <c r="BD1147" s="1645"/>
      <c r="BE1147" s="1645"/>
      <c r="BF1147" s="1645"/>
      <c r="BG1147" s="1645"/>
      <c r="BH1147" s="1645"/>
      <c r="BI1147" s="1645"/>
      <c r="BJ1147" s="1645"/>
      <c r="BK1147" s="1645"/>
      <c r="BL1147" s="1645"/>
      <c r="BM1147" s="1645"/>
      <c r="BN1147" s="1645"/>
      <c r="BO1147" s="1645"/>
      <c r="BP1147" s="1645"/>
      <c r="BQ1147" s="1645"/>
      <c r="BR1147" s="1645"/>
      <c r="BS1147" s="1645"/>
      <c r="BT1147" s="1645"/>
      <c r="BU1147" s="1645"/>
      <c r="BV1147" s="1645"/>
      <c r="BW1147" s="1645"/>
      <c r="BX1147" s="1645"/>
      <c r="BY1147" s="1645"/>
      <c r="BZ1147" s="1645"/>
      <c r="CA1147" s="1645"/>
      <c r="CB1147" s="1645"/>
      <c r="CC1147" s="1645"/>
      <c r="CD1147" s="1645"/>
      <c r="CE1147" s="1645"/>
      <c r="CF1147" s="1325"/>
    </row>
    <row customHeight="1" ht="15" hidden="1">
      <c r="A1148" s="632" t="s">
        <v>480</v>
      </c>
      <c r="B1148" s="633"/>
      <c r="C1148" s="633" t="s">
        <v>22</v>
      </c>
      <c r="D1148" s="2587" t="s">
        <v>1213</v>
      </c>
      <c r="E1148" s="2386" t="s">
        <v>196</v>
      </c>
      <c r="F1148" s="2387"/>
      <c r="G1148" s="2388"/>
      <c r="H1148" s="2392" t="str">
        <f>IF(A1148="","",INDEX(DIFFERENTIATION_UNMERGE_VD,MATCH(A1148,DIFFERENTIATION_ID_DIFF,0)))</f>
        <v>Производство тепловой энергии. Некомбинированная выработка</v>
      </c>
      <c r="I1148" s="2392"/>
      <c r="J1148" s="2392"/>
      <c r="K1148" s="2392"/>
      <c r="L1148" s="2392"/>
      <c r="M1148" s="2392"/>
      <c r="N1148" s="2392"/>
      <c r="O1148" s="2392"/>
      <c r="P1148" s="2392"/>
      <c r="Q1148" s="2392"/>
      <c r="R1148" s="2392"/>
      <c r="S1148" s="728"/>
      <c r="T1148" s="725"/>
      <c r="U1148" s="634"/>
      <c r="V1148" s="634"/>
      <c r="W1148" s="635"/>
      <c r="X1148" s="635"/>
      <c r="Y1148" s="635"/>
      <c r="Z1148" s="635"/>
      <c r="AA1148" s="636"/>
      <c r="AB1148" s="637"/>
      <c r="AC1148" s="2384"/>
      <c r="AD1148" s="638"/>
      <c r="AE1148" s="639" t="s">
        <v>22</v>
      </c>
      <c r="AF1148" s="639"/>
      <c r="AG1148" s="640" t="s">
        <v>1082</v>
      </c>
      <c r="AH1148" s="641">
        <v>3</v>
      </c>
      <c r="AI1148" s="634"/>
      <c r="AJ1148" s="634"/>
      <c r="AK1148" s="634"/>
      <c r="AL1148" s="634"/>
      <c r="AM1148" s="634"/>
      <c r="AN1148" s="634"/>
      <c r="AO1148" s="634"/>
      <c r="AP1148" s="634"/>
      <c r="AQ1148" s="634"/>
      <c r="AR1148" s="634"/>
      <c r="AS1148" s="634"/>
      <c r="AT1148" s="634"/>
      <c r="AU1148" s="634"/>
      <c r="AV1148" s="634"/>
      <c r="AW1148" s="634"/>
      <c r="AX1148" s="634"/>
      <c r="AY1148" s="634"/>
      <c r="AZ1148" s="634"/>
      <c r="BA1148" s="634"/>
      <c r="BB1148" s="634"/>
      <c r="BC1148" s="634"/>
      <c r="BD1148" s="634"/>
      <c r="BE1148" s="634"/>
      <c r="BF1148" s="634"/>
      <c r="BG1148" s="634"/>
      <c r="BH1148" s="634"/>
      <c r="BI1148" s="634"/>
      <c r="BJ1148" s="634"/>
      <c r="BK1148" s="634"/>
      <c r="BL1148" s="634"/>
      <c r="BM1148" s="634"/>
      <c r="BN1148" s="634"/>
      <c r="BO1148" s="634"/>
      <c r="BP1148" s="634"/>
      <c r="BQ1148" s="634"/>
      <c r="BR1148" s="634"/>
      <c r="BS1148" s="634"/>
      <c r="BT1148" s="634"/>
      <c r="BU1148" s="634"/>
      <c r="BV1148" s="635"/>
      <c r="BW1148" s="635"/>
      <c r="BX1148" s="635"/>
      <c r="BY1148" s="635"/>
      <c r="BZ1148" s="635"/>
      <c r="CA1148" s="635"/>
      <c r="CB1148" s="635"/>
      <c r="CC1148" s="635"/>
      <c r="CD1148" s="635"/>
      <c r="CE1148" s="635"/>
      <c r="CF1148" s="1859"/>
    </row>
    <row customHeight="1" ht="15" hidden="1">
      <c r="A1149" s="632"/>
      <c r="B1149" s="633"/>
      <c r="C1149" s="633"/>
      <c r="D1149" s="2588"/>
      <c r="E1149" s="2386" t="s">
        <v>1037</v>
      </c>
      <c r="F1149" s="2387"/>
      <c r="G1149" s="2388"/>
      <c r="H1149" s="2392" t="str">
        <f>IF(A1148="","",INDEX(DIFFERENTIATION_UNMERGE_AREA,MATCH(A1148,DIFFERENTIATION_ID_DIFF,0)))</f>
        <v>Территория 12</v>
      </c>
      <c r="I1149" s="2392"/>
      <c r="J1149" s="2392"/>
      <c r="K1149" s="2392"/>
      <c r="L1149" s="2392"/>
      <c r="M1149" s="2392"/>
      <c r="N1149" s="2392"/>
      <c r="O1149" s="2392"/>
      <c r="P1149" s="2392"/>
      <c r="Q1149" s="2392"/>
      <c r="R1149" s="2392"/>
      <c r="S1149" s="728"/>
      <c r="T1149" s="725"/>
      <c r="U1149" s="634"/>
      <c r="V1149" s="634"/>
      <c r="W1149" s="635"/>
      <c r="X1149" s="635"/>
      <c r="Y1149" s="635"/>
      <c r="Z1149" s="635"/>
      <c r="AA1149" s="636"/>
      <c r="AB1149" s="637"/>
      <c r="AC1149" s="2384"/>
      <c r="AD1149" s="638"/>
      <c r="AE1149" s="639"/>
      <c r="AF1149" s="639"/>
      <c r="AG1149" s="640"/>
      <c r="AH1149" s="641"/>
      <c r="AI1149" s="634"/>
      <c r="AJ1149" s="634"/>
      <c r="AK1149" s="634"/>
      <c r="AL1149" s="634"/>
      <c r="AM1149" s="634"/>
      <c r="AN1149" s="634"/>
      <c r="AO1149" s="634"/>
      <c r="AP1149" s="634"/>
      <c r="AQ1149" s="634"/>
      <c r="AR1149" s="634"/>
      <c r="AS1149" s="634"/>
      <c r="AT1149" s="634"/>
      <c r="AU1149" s="634"/>
      <c r="AV1149" s="634"/>
      <c r="AW1149" s="634"/>
      <c r="AX1149" s="634"/>
      <c r="AY1149" s="634"/>
      <c r="AZ1149" s="634"/>
      <c r="BA1149" s="634"/>
      <c r="BB1149" s="634"/>
      <c r="BC1149" s="634"/>
      <c r="BD1149" s="634"/>
      <c r="BE1149" s="634"/>
      <c r="BF1149" s="634"/>
      <c r="BG1149" s="634"/>
      <c r="BH1149" s="634"/>
      <c r="BI1149" s="634"/>
      <c r="BJ1149" s="634"/>
      <c r="BK1149" s="634"/>
      <c r="BL1149" s="634"/>
      <c r="BM1149" s="634"/>
      <c r="BN1149" s="634"/>
      <c r="BO1149" s="634"/>
      <c r="BP1149" s="634"/>
      <c r="BQ1149" s="634"/>
      <c r="BR1149" s="634"/>
      <c r="BS1149" s="634"/>
      <c r="BT1149" s="634"/>
      <c r="BU1149" s="634"/>
      <c r="BV1149" s="635"/>
      <c r="BW1149" s="635"/>
      <c r="BX1149" s="635"/>
      <c r="BY1149" s="635"/>
      <c r="BZ1149" s="635"/>
      <c r="CA1149" s="635"/>
      <c r="CB1149" s="635"/>
      <c r="CC1149" s="635"/>
      <c r="CD1149" s="635"/>
      <c r="CE1149" s="635"/>
      <c r="CF1149" s="1859"/>
    </row>
    <row customHeight="1" ht="15" hidden="1">
      <c r="A1150" s="632"/>
      <c r="B1150" s="633"/>
      <c r="C1150" s="633"/>
      <c r="D1150" s="2588"/>
      <c r="E1150" s="2386" t="s">
        <v>1038</v>
      </c>
      <c r="F1150" s="2387"/>
      <c r="G1150" s="2388"/>
      <c r="H1150" s="2392" t="str">
        <f>IF(A1148="","",INDEX(DIFFERENTIATION_UNMERGE_SYSTEM,MATCH(A1148,DIFFERENTIATION_ID_DIFF,0)))</f>
        <v>г.о. Отрадный, ЦЗН, ул. Молодогвардейская, 16А, котельная № 6-44</v>
      </c>
      <c r="I1150" s="2392"/>
      <c r="J1150" s="2392"/>
      <c r="K1150" s="2392"/>
      <c r="L1150" s="2392"/>
      <c r="M1150" s="2392"/>
      <c r="N1150" s="2392"/>
      <c r="O1150" s="2392"/>
      <c r="P1150" s="2392"/>
      <c r="Q1150" s="2392"/>
      <c r="R1150" s="2392"/>
      <c r="S1150" s="728"/>
      <c r="T1150" s="725"/>
      <c r="U1150" s="634"/>
      <c r="V1150" s="634"/>
      <c r="W1150" s="635"/>
      <c r="X1150" s="635"/>
      <c r="Y1150" s="635"/>
      <c r="Z1150" s="635"/>
      <c r="AA1150" s="636"/>
      <c r="AB1150" s="637"/>
      <c r="AC1150" s="2384"/>
      <c r="AD1150" s="638"/>
      <c r="AE1150" s="639"/>
      <c r="AF1150" s="639"/>
      <c r="AG1150" s="640"/>
      <c r="AH1150" s="641"/>
      <c r="AI1150" s="634"/>
      <c r="AJ1150" s="634"/>
      <c r="AK1150" s="634"/>
      <c r="AL1150" s="634"/>
      <c r="AM1150" s="634"/>
      <c r="AN1150" s="634"/>
      <c r="AO1150" s="634"/>
      <c r="AP1150" s="634"/>
      <c r="AQ1150" s="634"/>
      <c r="AR1150" s="634"/>
      <c r="AS1150" s="634"/>
      <c r="AT1150" s="634"/>
      <c r="AU1150" s="634"/>
      <c r="AV1150" s="634"/>
      <c r="AW1150" s="634"/>
      <c r="AX1150" s="634"/>
      <c r="AY1150" s="634"/>
      <c r="AZ1150" s="634"/>
      <c r="BA1150" s="634"/>
      <c r="BB1150" s="634"/>
      <c r="BC1150" s="634"/>
      <c r="BD1150" s="634"/>
      <c r="BE1150" s="634"/>
      <c r="BF1150" s="634"/>
      <c r="BG1150" s="634"/>
      <c r="BH1150" s="634"/>
      <c r="BI1150" s="634"/>
      <c r="BJ1150" s="634"/>
      <c r="BK1150" s="634"/>
      <c r="BL1150" s="634"/>
      <c r="BM1150" s="634"/>
      <c r="BN1150" s="634"/>
      <c r="BO1150" s="634"/>
      <c r="BP1150" s="634"/>
      <c r="BQ1150" s="634"/>
      <c r="BR1150" s="634"/>
      <c r="BS1150" s="634"/>
      <c r="BT1150" s="634"/>
      <c r="BU1150" s="634"/>
      <c r="BV1150" s="635"/>
      <c r="BW1150" s="635"/>
      <c r="BX1150" s="635"/>
      <c r="BY1150" s="635"/>
      <c r="BZ1150" s="635"/>
      <c r="CA1150" s="635"/>
      <c r="CB1150" s="635"/>
      <c r="CC1150" s="635"/>
      <c r="CD1150" s="635"/>
      <c r="CE1150" s="635"/>
      <c r="CF1150" s="1859"/>
    </row>
    <row customHeight="1" ht="24.75" hidden="1">
      <c r="A1151" s="1815"/>
      <c r="B1151" s="1169"/>
      <c r="C1151" s="421"/>
      <c r="D1151" s="2588"/>
      <c r="E1151" s="2385" t="s">
        <v>1083</v>
      </c>
      <c r="F1151" s="2385"/>
      <c r="G1151" s="2385"/>
      <c r="H1151" s="2385"/>
      <c r="I1151" s="2385"/>
      <c r="J1151" s="2385"/>
      <c r="K1151" s="2385"/>
      <c r="L1151" s="2385"/>
      <c r="M1151" s="2385"/>
      <c r="N1151" s="2385"/>
      <c r="O1151" s="2385"/>
      <c r="P1151" s="2385"/>
      <c r="Q1151" s="567">
        <f>SUMIF(T1152:T1153,"i",Q1152:Q1153)</f>
        <v>0</v>
      </c>
      <c r="R1151" s="1026"/>
      <c r="S1151" s="1807" t="s">
        <v>1084</v>
      </c>
      <c r="T1151" s="726" t="s">
        <v>1085</v>
      </c>
      <c r="U1151" s="2383">
        <v>1</v>
      </c>
      <c r="V1151" s="2383" t="s">
        <v>1048</v>
      </c>
      <c r="W1151" s="1169"/>
      <c r="X1151" s="1169"/>
      <c r="Y1151" s="1169"/>
      <c r="Z1151" s="1169"/>
      <c r="AA1151" s="1645"/>
      <c r="AB1151" s="1169"/>
      <c r="AC1151" s="2384"/>
      <c r="AD1151" s="638"/>
      <c r="AE1151" s="1169"/>
      <c r="AF1151" s="1169"/>
      <c r="AG1151" s="1645"/>
      <c r="AH1151" s="1645"/>
      <c r="AI1151" s="1645"/>
      <c r="AJ1151" s="1645"/>
      <c r="AK1151" s="1645"/>
      <c r="AL1151" s="1645"/>
      <c r="AM1151" s="1645"/>
      <c r="AN1151" s="1645"/>
      <c r="AO1151" s="1645"/>
      <c r="AP1151" s="1645"/>
      <c r="AQ1151" s="1645"/>
      <c r="AR1151" s="1645"/>
      <c r="AS1151" s="1645"/>
      <c r="AT1151" s="1645"/>
      <c r="AU1151" s="1645"/>
      <c r="AV1151" s="1645"/>
      <c r="AW1151" s="1645"/>
      <c r="AX1151" s="1645"/>
      <c r="AY1151" s="1645"/>
      <c r="AZ1151" s="1645"/>
      <c r="BA1151" s="1645"/>
      <c r="BB1151" s="1645"/>
      <c r="BC1151" s="1645"/>
      <c r="BD1151" s="1645"/>
      <c r="BE1151" s="1645"/>
      <c r="BF1151" s="1645"/>
      <c r="BG1151" s="1645"/>
      <c r="BH1151" s="1645"/>
      <c r="BI1151" s="1645"/>
      <c r="BJ1151" s="1645"/>
      <c r="BK1151" s="1645"/>
      <c r="BL1151" s="1645"/>
      <c r="BM1151" s="1645"/>
      <c r="BN1151" s="1645"/>
      <c r="BO1151" s="1645"/>
      <c r="BP1151" s="1645"/>
      <c r="BQ1151" s="1645"/>
      <c r="BR1151" s="1645"/>
      <c r="BS1151" s="1645"/>
      <c r="BT1151" s="1645"/>
      <c r="BU1151" s="1645"/>
      <c r="BV1151" s="1169"/>
      <c r="BW1151" s="1169"/>
      <c r="BX1151" s="1169"/>
      <c r="BY1151" s="1169"/>
      <c r="BZ1151" s="1169"/>
      <c r="CA1151" s="1169"/>
      <c r="CB1151" s="1169"/>
      <c r="CC1151" s="1169"/>
      <c r="CD1151" s="1169"/>
      <c r="CE1151" s="1169"/>
      <c r="CF1151" s="1859"/>
    </row>
    <row customHeight="1" ht="11.25" hidden="1">
      <c r="A1152" s="1802"/>
      <c r="B1152" s="1645"/>
      <c r="C1152" s="1645"/>
      <c r="D1152" s="2588"/>
      <c r="E1152" s="644"/>
      <c r="F1152" s="644">
        <v>0</v>
      </c>
      <c r="G1152" s="644"/>
      <c r="H1152" s="644"/>
      <c r="I1152" s="644"/>
      <c r="J1152" s="644"/>
      <c r="K1152" s="644"/>
      <c r="L1152" s="644"/>
      <c r="M1152" s="644"/>
      <c r="N1152" s="644"/>
      <c r="O1152" s="644"/>
      <c r="P1152" s="644"/>
      <c r="Q1152" s="644"/>
      <c r="R1152" s="644"/>
      <c r="S1152" s="645"/>
      <c r="T1152" s="727"/>
      <c r="U1152" s="2383"/>
      <c r="V1152" s="2383"/>
      <c r="W1152" s="1645"/>
      <c r="X1152" s="1645"/>
      <c r="Y1152" s="1645"/>
      <c r="Z1152" s="1645"/>
      <c r="AA1152" s="1645"/>
      <c r="AB1152" s="1169"/>
      <c r="AC1152" s="2384"/>
      <c r="AD1152" s="638"/>
      <c r="AE1152" s="1169"/>
      <c r="AF1152" s="1169"/>
      <c r="AG1152" s="1645"/>
      <c r="AH1152" s="1645"/>
      <c r="AI1152" s="1645"/>
      <c r="AJ1152" s="1645"/>
      <c r="AK1152" s="1645"/>
      <c r="AL1152" s="1645"/>
      <c r="AM1152" s="1645"/>
      <c r="AN1152" s="1645"/>
      <c r="AO1152" s="1645"/>
      <c r="AP1152" s="1645"/>
      <c r="AQ1152" s="1645"/>
      <c r="AR1152" s="1645"/>
      <c r="AS1152" s="1645"/>
      <c r="AT1152" s="1645"/>
      <c r="AU1152" s="1645"/>
      <c r="AV1152" s="1645"/>
      <c r="AW1152" s="1645"/>
      <c r="AX1152" s="1645"/>
      <c r="AY1152" s="1645"/>
      <c r="AZ1152" s="1645"/>
      <c r="BA1152" s="1645"/>
      <c r="BB1152" s="1645"/>
      <c r="BC1152" s="1645"/>
      <c r="BD1152" s="1645"/>
      <c r="BE1152" s="1645"/>
      <c r="BF1152" s="1645"/>
      <c r="BG1152" s="1645"/>
      <c r="BH1152" s="1645"/>
      <c r="BI1152" s="1645"/>
      <c r="BJ1152" s="1645"/>
      <c r="BK1152" s="1645"/>
      <c r="BL1152" s="1645"/>
      <c r="BM1152" s="1645"/>
      <c r="BN1152" s="1645"/>
      <c r="BO1152" s="1645"/>
      <c r="BP1152" s="1645"/>
      <c r="BQ1152" s="1645"/>
      <c r="BR1152" s="1645"/>
      <c r="BS1152" s="1645"/>
      <c r="BT1152" s="1645"/>
      <c r="BU1152" s="1645"/>
      <c r="BV1152" s="1645"/>
      <c r="BW1152" s="1645"/>
      <c r="BX1152" s="1645"/>
      <c r="BY1152" s="1645"/>
      <c r="BZ1152" s="1645"/>
      <c r="CA1152" s="1645"/>
      <c r="CB1152" s="1645"/>
      <c r="CC1152" s="1645"/>
      <c r="CD1152" s="1645"/>
      <c r="CE1152" s="1645"/>
      <c r="CF1152" s="1859"/>
    </row>
    <row customHeight="1" ht="11.25" hidden="1">
      <c r="A1153" s="1815"/>
      <c r="B1153" s="1169"/>
      <c r="C1153" s="421"/>
      <c r="D1153" s="2588"/>
      <c r="E1153" s="658" t="s">
        <v>22</v>
      </c>
      <c r="F1153" s="1177" t="s">
        <v>22</v>
      </c>
      <c r="G1153" s="1177" t="s">
        <v>1088</v>
      </c>
      <c r="H1153" s="660" t="s">
        <v>22</v>
      </c>
      <c r="I1153" s="660"/>
      <c r="J1153" s="660"/>
      <c r="K1153" s="660"/>
      <c r="L1153" s="660"/>
      <c r="M1153" s="660"/>
      <c r="N1153" s="660"/>
      <c r="O1153" s="660"/>
      <c r="P1153" s="660"/>
      <c r="Q1153" s="660"/>
      <c r="R1153" s="661"/>
      <c r="S1153" s="662"/>
      <c r="T1153" s="727"/>
      <c r="U1153" s="2383"/>
      <c r="V1153" s="2383"/>
      <c r="W1153" s="1169"/>
      <c r="X1153" s="1169"/>
      <c r="Y1153" s="1169"/>
      <c r="Z1153" s="1169"/>
      <c r="AA1153" s="1645"/>
      <c r="AB1153" s="1169"/>
      <c r="AC1153" s="2384"/>
      <c r="AD1153" s="638"/>
      <c r="AE1153" s="1169"/>
      <c r="AF1153" s="1169"/>
      <c r="AG1153" s="1645"/>
      <c r="AH1153" s="1645"/>
      <c r="AI1153" s="1645"/>
      <c r="AJ1153" s="1645"/>
      <c r="AK1153" s="1645"/>
      <c r="AL1153" s="1645"/>
      <c r="AM1153" s="1645"/>
      <c r="AN1153" s="1645"/>
      <c r="AO1153" s="1645"/>
      <c r="AP1153" s="1645"/>
      <c r="AQ1153" s="1645"/>
      <c r="AR1153" s="1645"/>
      <c r="AS1153" s="1645"/>
      <c r="AT1153" s="1645"/>
      <c r="AU1153" s="1645"/>
      <c r="AV1153" s="1645"/>
      <c r="AW1153" s="1645"/>
      <c r="AX1153" s="1645"/>
      <c r="AY1153" s="1645"/>
      <c r="AZ1153" s="1645"/>
      <c r="BA1153" s="1645"/>
      <c r="BB1153" s="1645"/>
      <c r="BC1153" s="1645"/>
      <c r="BD1153" s="1645"/>
      <c r="BE1153" s="1645"/>
      <c r="BF1153" s="1645"/>
      <c r="BG1153" s="1645"/>
      <c r="BH1153" s="1645"/>
      <c r="BI1153" s="1645"/>
      <c r="BJ1153" s="1645"/>
      <c r="BK1153" s="1645"/>
      <c r="BL1153" s="1645"/>
      <c r="BM1153" s="1645"/>
      <c r="BN1153" s="1645"/>
      <c r="BO1153" s="1645"/>
      <c r="BP1153" s="1645"/>
      <c r="BQ1153" s="1645"/>
      <c r="BR1153" s="1645"/>
      <c r="BS1153" s="1645"/>
      <c r="BT1153" s="1645"/>
      <c r="BU1153" s="1645"/>
      <c r="BV1153" s="1169"/>
      <c r="BW1153" s="1169"/>
      <c r="BX1153" s="1169"/>
      <c r="BY1153" s="1169"/>
      <c r="BZ1153" s="1169"/>
      <c r="CA1153" s="1169"/>
      <c r="CB1153" s="1169"/>
      <c r="CC1153" s="1169"/>
      <c r="CD1153" s="1169"/>
      <c r="CE1153" s="1169"/>
      <c r="CF1153" s="1859"/>
    </row>
    <row customHeight="1" ht="5.25" hidden="1">
      <c r="A1154" s="1802"/>
      <c r="B1154" s="1645"/>
      <c r="C1154" s="1645"/>
      <c r="D1154" s="2588"/>
      <c r="E1154" s="1048"/>
      <c r="F1154" s="1048"/>
      <c r="G1154" s="1048"/>
      <c r="H1154" s="1048"/>
      <c r="I1154" s="1048"/>
      <c r="J1154" s="1048"/>
      <c r="K1154" s="1048"/>
      <c r="L1154" s="1048"/>
      <c r="M1154" s="1048"/>
      <c r="N1154" s="1048"/>
      <c r="O1154" s="1048"/>
      <c r="P1154" s="1048"/>
      <c r="Q1154" s="1049"/>
      <c r="R1154" s="1050"/>
      <c r="S1154" s="1051"/>
      <c r="T1154" s="726" t="s">
        <v>1085</v>
      </c>
      <c r="U1154" s="2383">
        <v>1</v>
      </c>
      <c r="V1154" s="2383" t="s">
        <v>1048</v>
      </c>
      <c r="W1154" s="1645"/>
      <c r="X1154" s="1645"/>
      <c r="Y1154" s="1645"/>
      <c r="Z1154" s="1645"/>
      <c r="AA1154" s="1645"/>
      <c r="AB1154" s="1645"/>
      <c r="AC1154" s="1046"/>
      <c r="AD1154" s="1047"/>
      <c r="AE1154" s="1645"/>
      <c r="AF1154" s="1645"/>
      <c r="AG1154" s="1645"/>
      <c r="AH1154" s="1645"/>
      <c r="AI1154" s="1645"/>
      <c r="AJ1154" s="1645"/>
      <c r="AK1154" s="1645"/>
      <c r="AL1154" s="1645"/>
      <c r="AM1154" s="1645"/>
      <c r="AN1154" s="1645"/>
      <c r="AO1154" s="1645"/>
      <c r="AP1154" s="1645"/>
      <c r="AQ1154" s="1645"/>
      <c r="AR1154" s="1645"/>
      <c r="AS1154" s="1645"/>
      <c r="AT1154" s="1645"/>
      <c r="AU1154" s="1645"/>
      <c r="AV1154" s="1645"/>
      <c r="AW1154" s="1645"/>
      <c r="AX1154" s="1645"/>
      <c r="AY1154" s="1645"/>
      <c r="AZ1154" s="1645"/>
      <c r="BA1154" s="1645"/>
      <c r="BB1154" s="1645"/>
      <c r="BC1154" s="1645"/>
      <c r="BD1154" s="1645"/>
      <c r="BE1154" s="1645"/>
      <c r="BF1154" s="1645"/>
      <c r="BG1154" s="1645"/>
      <c r="BH1154" s="1645"/>
      <c r="BI1154" s="1645"/>
      <c r="BJ1154" s="1645"/>
      <c r="BK1154" s="1645"/>
      <c r="BL1154" s="1645"/>
      <c r="BM1154" s="1645"/>
      <c r="BN1154" s="1645"/>
      <c r="BO1154" s="1645"/>
      <c r="BP1154" s="1645"/>
      <c r="BQ1154" s="1645"/>
      <c r="BR1154" s="1645"/>
      <c r="BS1154" s="1645"/>
      <c r="BT1154" s="1645"/>
      <c r="BU1154" s="1645"/>
      <c r="BV1154" s="1645"/>
      <c r="BW1154" s="1645"/>
      <c r="BX1154" s="1645"/>
      <c r="BY1154" s="1645"/>
      <c r="BZ1154" s="1645"/>
      <c r="CA1154" s="1645"/>
      <c r="CB1154" s="1645"/>
      <c r="CC1154" s="1645"/>
      <c r="CD1154" s="1645"/>
      <c r="CE1154" s="1645"/>
      <c r="CF1154" s="1325"/>
    </row>
    <row customHeight="1" ht="5.25" hidden="1">
      <c r="A1155" s="1802"/>
      <c r="B1155" s="1645"/>
      <c r="C1155" s="1645"/>
      <c r="D1155" s="2588"/>
      <c r="E1155" s="644"/>
      <c r="F1155" s="644"/>
      <c r="G1155" s="644"/>
      <c r="H1155" s="644"/>
      <c r="I1155" s="644"/>
      <c r="J1155" s="644"/>
      <c r="K1155" s="644"/>
      <c r="L1155" s="644"/>
      <c r="M1155" s="644"/>
      <c r="N1155" s="644"/>
      <c r="O1155" s="644"/>
      <c r="P1155" s="644"/>
      <c r="Q1155" s="644"/>
      <c r="R1155" s="644"/>
      <c r="S1155" s="645"/>
      <c r="T1155" s="727"/>
      <c r="U1155" s="2383"/>
      <c r="V1155" s="2383"/>
      <c r="W1155" s="1645"/>
      <c r="X1155" s="1645"/>
      <c r="Y1155" s="1645"/>
      <c r="Z1155" s="1645"/>
      <c r="AA1155" s="1645"/>
      <c r="AB1155" s="1645"/>
      <c r="AC1155" s="1046"/>
      <c r="AD1155" s="1047"/>
      <c r="AE1155" s="1645"/>
      <c r="AF1155" s="1645"/>
      <c r="AG1155" s="1645"/>
      <c r="AH1155" s="1645"/>
      <c r="AI1155" s="1645"/>
      <c r="AJ1155" s="1645"/>
      <c r="AK1155" s="1645"/>
      <c r="AL1155" s="1645"/>
      <c r="AM1155" s="1645"/>
      <c r="AN1155" s="1645"/>
      <c r="AO1155" s="1645"/>
      <c r="AP1155" s="1645"/>
      <c r="AQ1155" s="1645"/>
      <c r="AR1155" s="1645"/>
      <c r="AS1155" s="1645"/>
      <c r="AT1155" s="1645"/>
      <c r="AU1155" s="1645"/>
      <c r="AV1155" s="1645"/>
      <c r="AW1155" s="1645"/>
      <c r="AX1155" s="1645"/>
      <c r="AY1155" s="1645"/>
      <c r="AZ1155" s="1645"/>
      <c r="BA1155" s="1645"/>
      <c r="BB1155" s="1645"/>
      <c r="BC1155" s="1645"/>
      <c r="BD1155" s="1645"/>
      <c r="BE1155" s="1645"/>
      <c r="BF1155" s="1645"/>
      <c r="BG1155" s="1645"/>
      <c r="BH1155" s="1645"/>
      <c r="BI1155" s="1645"/>
      <c r="BJ1155" s="1645"/>
      <c r="BK1155" s="1645"/>
      <c r="BL1155" s="1645"/>
      <c r="BM1155" s="1645"/>
      <c r="BN1155" s="1645"/>
      <c r="BO1155" s="1645"/>
      <c r="BP1155" s="1645"/>
      <c r="BQ1155" s="1645"/>
      <c r="BR1155" s="1645"/>
      <c r="BS1155" s="1645"/>
      <c r="BT1155" s="1645"/>
      <c r="BU1155" s="1645"/>
      <c r="BV1155" s="1645"/>
      <c r="BW1155" s="1645"/>
      <c r="BX1155" s="1645"/>
      <c r="BY1155" s="1645"/>
      <c r="BZ1155" s="1645"/>
      <c r="CA1155" s="1645"/>
      <c r="CB1155" s="1645"/>
      <c r="CC1155" s="1645"/>
      <c r="CD1155" s="1645"/>
      <c r="CE1155" s="1645"/>
      <c r="CF1155" s="1325"/>
    </row>
    <row customHeight="1" ht="5.25" hidden="1">
      <c r="A1156" s="1802"/>
      <c r="B1156" s="1645"/>
      <c r="C1156" s="1645"/>
      <c r="D1156" s="2589"/>
      <c r="E1156" s="1052"/>
      <c r="F1156" s="1053"/>
      <c r="G1156" s="1053"/>
      <c r="H1156" s="1054"/>
      <c r="I1156" s="1054"/>
      <c r="J1156" s="1054"/>
      <c r="K1156" s="1054"/>
      <c r="L1156" s="1054"/>
      <c r="M1156" s="1054"/>
      <c r="N1156" s="1054"/>
      <c r="O1156" s="1054"/>
      <c r="P1156" s="1054"/>
      <c r="Q1156" s="1054"/>
      <c r="R1156" s="955"/>
      <c r="S1156" s="1055"/>
      <c r="T1156" s="727"/>
      <c r="U1156" s="2383"/>
      <c r="V1156" s="2383"/>
      <c r="W1156" s="1645"/>
      <c r="X1156" s="1645"/>
      <c r="Y1156" s="1645"/>
      <c r="Z1156" s="1645"/>
      <c r="AA1156" s="1645"/>
      <c r="AB1156" s="1645"/>
      <c r="AC1156" s="1046"/>
      <c r="AD1156" s="1047"/>
      <c r="AE1156" s="1645"/>
      <c r="AF1156" s="1645"/>
      <c r="AG1156" s="1645"/>
      <c r="AH1156" s="1645"/>
      <c r="AI1156" s="1645"/>
      <c r="AJ1156" s="1645"/>
      <c r="AK1156" s="1645"/>
      <c r="AL1156" s="1645"/>
      <c r="AM1156" s="1645"/>
      <c r="AN1156" s="1645"/>
      <c r="AO1156" s="1645"/>
      <c r="AP1156" s="1645"/>
      <c r="AQ1156" s="1645"/>
      <c r="AR1156" s="1645"/>
      <c r="AS1156" s="1645"/>
      <c r="AT1156" s="1645"/>
      <c r="AU1156" s="1645"/>
      <c r="AV1156" s="1645"/>
      <c r="AW1156" s="1645"/>
      <c r="AX1156" s="1645"/>
      <c r="AY1156" s="1645"/>
      <c r="AZ1156" s="1645"/>
      <c r="BA1156" s="1645"/>
      <c r="BB1156" s="1645"/>
      <c r="BC1156" s="1645"/>
      <c r="BD1156" s="1645"/>
      <c r="BE1156" s="1645"/>
      <c r="BF1156" s="1645"/>
      <c r="BG1156" s="1645"/>
      <c r="BH1156" s="1645"/>
      <c r="BI1156" s="1645"/>
      <c r="BJ1156" s="1645"/>
      <c r="BK1156" s="1645"/>
      <c r="BL1156" s="1645"/>
      <c r="BM1156" s="1645"/>
      <c r="BN1156" s="1645"/>
      <c r="BO1156" s="1645"/>
      <c r="BP1156" s="1645"/>
      <c r="BQ1156" s="1645"/>
      <c r="BR1156" s="1645"/>
      <c r="BS1156" s="1645"/>
      <c r="BT1156" s="1645"/>
      <c r="BU1156" s="1645"/>
      <c r="BV1156" s="1645"/>
      <c r="BW1156" s="1645"/>
      <c r="BX1156" s="1645"/>
      <c r="BY1156" s="1645"/>
      <c r="BZ1156" s="1645"/>
      <c r="CA1156" s="1645"/>
      <c r="CB1156" s="1645"/>
      <c r="CC1156" s="1645"/>
      <c r="CD1156" s="1645"/>
      <c r="CE1156" s="1645"/>
      <c r="CF1156" s="1325"/>
    </row>
    <row customHeight="1" ht="15" hidden="1">
      <c r="A1157" s="632" t="s">
        <v>482</v>
      </c>
      <c r="B1157" s="633"/>
      <c r="C1157" s="633" t="s">
        <v>22</v>
      </c>
      <c r="D1157" s="2587" t="s">
        <v>1214</v>
      </c>
      <c r="E1157" s="2386" t="s">
        <v>196</v>
      </c>
      <c r="F1157" s="2387"/>
      <c r="G1157" s="2388"/>
      <c r="H1157" s="2392" t="str">
        <f>IF(A1157="","",INDEX(DIFFERENTIATION_UNMERGE_VD,MATCH(A1157,DIFFERENTIATION_ID_DIFF,0)))</f>
        <v>Производство тепловой энергии. Некомбинированная выработка</v>
      </c>
      <c r="I1157" s="2392"/>
      <c r="J1157" s="2392"/>
      <c r="K1157" s="2392"/>
      <c r="L1157" s="2392"/>
      <c r="M1157" s="2392"/>
      <c r="N1157" s="2392"/>
      <c r="O1157" s="2392"/>
      <c r="P1157" s="2392"/>
      <c r="Q1157" s="2392"/>
      <c r="R1157" s="2392"/>
      <c r="S1157" s="728"/>
      <c r="T1157" s="725"/>
      <c r="U1157" s="634"/>
      <c r="V1157" s="634"/>
      <c r="W1157" s="635"/>
      <c r="X1157" s="635"/>
      <c r="Y1157" s="635"/>
      <c r="Z1157" s="635"/>
      <c r="AA1157" s="636"/>
      <c r="AB1157" s="637"/>
      <c r="AC1157" s="2384"/>
      <c r="AD1157" s="638"/>
      <c r="AE1157" s="639" t="s">
        <v>22</v>
      </c>
      <c r="AF1157" s="639"/>
      <c r="AG1157" s="640" t="s">
        <v>1082</v>
      </c>
      <c r="AH1157" s="641">
        <v>3</v>
      </c>
      <c r="AI1157" s="634"/>
      <c r="AJ1157" s="634"/>
      <c r="AK1157" s="634"/>
      <c r="AL1157" s="634"/>
      <c r="AM1157" s="634"/>
      <c r="AN1157" s="634"/>
      <c r="AO1157" s="634"/>
      <c r="AP1157" s="634"/>
      <c r="AQ1157" s="634"/>
      <c r="AR1157" s="634"/>
      <c r="AS1157" s="634"/>
      <c r="AT1157" s="634"/>
      <c r="AU1157" s="634"/>
      <c r="AV1157" s="634"/>
      <c r="AW1157" s="634"/>
      <c r="AX1157" s="634"/>
      <c r="AY1157" s="634"/>
      <c r="AZ1157" s="634"/>
      <c r="BA1157" s="634"/>
      <c r="BB1157" s="634"/>
      <c r="BC1157" s="634"/>
      <c r="BD1157" s="634"/>
      <c r="BE1157" s="634"/>
      <c r="BF1157" s="634"/>
      <c r="BG1157" s="634"/>
      <c r="BH1157" s="634"/>
      <c r="BI1157" s="634"/>
      <c r="BJ1157" s="634"/>
      <c r="BK1157" s="634"/>
      <c r="BL1157" s="634"/>
      <c r="BM1157" s="634"/>
      <c r="BN1157" s="634"/>
      <c r="BO1157" s="634"/>
      <c r="BP1157" s="634"/>
      <c r="BQ1157" s="634"/>
      <c r="BR1157" s="634"/>
      <c r="BS1157" s="634"/>
      <c r="BT1157" s="634"/>
      <c r="BU1157" s="634"/>
      <c r="BV1157" s="635"/>
      <c r="BW1157" s="635"/>
      <c r="BX1157" s="635"/>
      <c r="BY1157" s="635"/>
      <c r="BZ1157" s="635"/>
      <c r="CA1157" s="635"/>
      <c r="CB1157" s="635"/>
      <c r="CC1157" s="635"/>
      <c r="CD1157" s="635"/>
      <c r="CE1157" s="635"/>
      <c r="CF1157" s="1859"/>
    </row>
    <row customHeight="1" ht="15" hidden="1">
      <c r="A1158" s="632"/>
      <c r="B1158" s="633"/>
      <c r="C1158" s="633"/>
      <c r="D1158" s="2588"/>
      <c r="E1158" s="2386" t="s">
        <v>1037</v>
      </c>
      <c r="F1158" s="2387"/>
      <c r="G1158" s="2388"/>
      <c r="H1158" s="2392" t="str">
        <f>IF(A1157="","",INDEX(DIFFERENTIATION_UNMERGE_AREA,MATCH(A1157,DIFFERENTIATION_ID_DIFF,0)))</f>
        <v>Территория 13</v>
      </c>
      <c r="I1158" s="2392"/>
      <c r="J1158" s="2392"/>
      <c r="K1158" s="2392"/>
      <c r="L1158" s="2392"/>
      <c r="M1158" s="2392"/>
      <c r="N1158" s="2392"/>
      <c r="O1158" s="2392"/>
      <c r="P1158" s="2392"/>
      <c r="Q1158" s="2392"/>
      <c r="R1158" s="2392"/>
      <c r="S1158" s="728"/>
      <c r="T1158" s="725"/>
      <c r="U1158" s="634"/>
      <c r="V1158" s="634"/>
      <c r="W1158" s="635"/>
      <c r="X1158" s="635"/>
      <c r="Y1158" s="635"/>
      <c r="Z1158" s="635"/>
      <c r="AA1158" s="636"/>
      <c r="AB1158" s="637"/>
      <c r="AC1158" s="2384"/>
      <c r="AD1158" s="638"/>
      <c r="AE1158" s="639"/>
      <c r="AF1158" s="639"/>
      <c r="AG1158" s="640"/>
      <c r="AH1158" s="641"/>
      <c r="AI1158" s="634"/>
      <c r="AJ1158" s="634"/>
      <c r="AK1158" s="634"/>
      <c r="AL1158" s="634"/>
      <c r="AM1158" s="634"/>
      <c r="AN1158" s="634"/>
      <c r="AO1158" s="634"/>
      <c r="AP1158" s="634"/>
      <c r="AQ1158" s="634"/>
      <c r="AR1158" s="634"/>
      <c r="AS1158" s="634"/>
      <c r="AT1158" s="634"/>
      <c r="AU1158" s="634"/>
      <c r="AV1158" s="634"/>
      <c r="AW1158" s="634"/>
      <c r="AX1158" s="634"/>
      <c r="AY1158" s="634"/>
      <c r="AZ1158" s="634"/>
      <c r="BA1158" s="634"/>
      <c r="BB1158" s="634"/>
      <c r="BC1158" s="634"/>
      <c r="BD1158" s="634"/>
      <c r="BE1158" s="634"/>
      <c r="BF1158" s="634"/>
      <c r="BG1158" s="634"/>
      <c r="BH1158" s="634"/>
      <c r="BI1158" s="634"/>
      <c r="BJ1158" s="634"/>
      <c r="BK1158" s="634"/>
      <c r="BL1158" s="634"/>
      <c r="BM1158" s="634"/>
      <c r="BN1158" s="634"/>
      <c r="BO1158" s="634"/>
      <c r="BP1158" s="634"/>
      <c r="BQ1158" s="634"/>
      <c r="BR1158" s="634"/>
      <c r="BS1158" s="634"/>
      <c r="BT1158" s="634"/>
      <c r="BU1158" s="634"/>
      <c r="BV1158" s="635"/>
      <c r="BW1158" s="635"/>
      <c r="BX1158" s="635"/>
      <c r="BY1158" s="635"/>
      <c r="BZ1158" s="635"/>
      <c r="CA1158" s="635"/>
      <c r="CB1158" s="635"/>
      <c r="CC1158" s="635"/>
      <c r="CD1158" s="635"/>
      <c r="CE1158" s="635"/>
      <c r="CF1158" s="1859"/>
    </row>
    <row customHeight="1" ht="15" hidden="1">
      <c r="A1159" s="632"/>
      <c r="B1159" s="633"/>
      <c r="C1159" s="633"/>
      <c r="D1159" s="2588"/>
      <c r="E1159" s="2386" t="s">
        <v>1038</v>
      </c>
      <c r="F1159" s="2387"/>
      <c r="G1159" s="2388"/>
      <c r="H1159" s="2392" t="str">
        <f>IF(A1157="","",INDEX(DIFFERENTIATION_UNMERGE_SYSTEM,MATCH(A1157,DIFFERENTIATION_ID_DIFF,0)))</f>
        <v>п. Приволжье, ул. Парковая, котельная № 7-1</v>
      </c>
      <c r="I1159" s="2392"/>
      <c r="J1159" s="2392"/>
      <c r="K1159" s="2392"/>
      <c r="L1159" s="2392"/>
      <c r="M1159" s="2392"/>
      <c r="N1159" s="2392"/>
      <c r="O1159" s="2392"/>
      <c r="P1159" s="2392"/>
      <c r="Q1159" s="2392"/>
      <c r="R1159" s="2392"/>
      <c r="S1159" s="728"/>
      <c r="T1159" s="725"/>
      <c r="U1159" s="634"/>
      <c r="V1159" s="634"/>
      <c r="W1159" s="635"/>
      <c r="X1159" s="635"/>
      <c r="Y1159" s="635"/>
      <c r="Z1159" s="635"/>
      <c r="AA1159" s="636"/>
      <c r="AB1159" s="637"/>
      <c r="AC1159" s="2384"/>
      <c r="AD1159" s="638"/>
      <c r="AE1159" s="639"/>
      <c r="AF1159" s="639"/>
      <c r="AG1159" s="640"/>
      <c r="AH1159" s="641"/>
      <c r="AI1159" s="634"/>
      <c r="AJ1159" s="634"/>
      <c r="AK1159" s="634"/>
      <c r="AL1159" s="634"/>
      <c r="AM1159" s="634"/>
      <c r="AN1159" s="634"/>
      <c r="AO1159" s="634"/>
      <c r="AP1159" s="634"/>
      <c r="AQ1159" s="634"/>
      <c r="AR1159" s="634"/>
      <c r="AS1159" s="634"/>
      <c r="AT1159" s="634"/>
      <c r="AU1159" s="634"/>
      <c r="AV1159" s="634"/>
      <c r="AW1159" s="634"/>
      <c r="AX1159" s="634"/>
      <c r="AY1159" s="634"/>
      <c r="AZ1159" s="634"/>
      <c r="BA1159" s="634"/>
      <c r="BB1159" s="634"/>
      <c r="BC1159" s="634"/>
      <c r="BD1159" s="634"/>
      <c r="BE1159" s="634"/>
      <c r="BF1159" s="634"/>
      <c r="BG1159" s="634"/>
      <c r="BH1159" s="634"/>
      <c r="BI1159" s="634"/>
      <c r="BJ1159" s="634"/>
      <c r="BK1159" s="634"/>
      <c r="BL1159" s="634"/>
      <c r="BM1159" s="634"/>
      <c r="BN1159" s="634"/>
      <c r="BO1159" s="634"/>
      <c r="BP1159" s="634"/>
      <c r="BQ1159" s="634"/>
      <c r="BR1159" s="634"/>
      <c r="BS1159" s="634"/>
      <c r="BT1159" s="634"/>
      <c r="BU1159" s="634"/>
      <c r="BV1159" s="635"/>
      <c r="BW1159" s="635"/>
      <c r="BX1159" s="635"/>
      <c r="BY1159" s="635"/>
      <c r="BZ1159" s="635"/>
      <c r="CA1159" s="635"/>
      <c r="CB1159" s="635"/>
      <c r="CC1159" s="635"/>
      <c r="CD1159" s="635"/>
      <c r="CE1159" s="635"/>
      <c r="CF1159" s="1859"/>
    </row>
    <row customHeight="1" ht="24.75" hidden="1">
      <c r="A1160" s="1815"/>
      <c r="B1160" s="1169"/>
      <c r="C1160" s="421"/>
      <c r="D1160" s="2588"/>
      <c r="E1160" s="2385" t="s">
        <v>1083</v>
      </c>
      <c r="F1160" s="2385"/>
      <c r="G1160" s="2385"/>
      <c r="H1160" s="2385"/>
      <c r="I1160" s="2385"/>
      <c r="J1160" s="2385"/>
      <c r="K1160" s="2385"/>
      <c r="L1160" s="2385"/>
      <c r="M1160" s="2385"/>
      <c r="N1160" s="2385"/>
      <c r="O1160" s="2385"/>
      <c r="P1160" s="2385"/>
      <c r="Q1160" s="567">
        <f>SUMIF(T1161:T1162,"i",Q1161:Q1162)</f>
        <v>0</v>
      </c>
      <c r="R1160" s="1026"/>
      <c r="S1160" s="1807" t="s">
        <v>1084</v>
      </c>
      <c r="T1160" s="726" t="s">
        <v>1085</v>
      </c>
      <c r="U1160" s="2383">
        <v>1</v>
      </c>
      <c r="V1160" s="2383" t="s">
        <v>1048</v>
      </c>
      <c r="W1160" s="1169"/>
      <c r="X1160" s="1169"/>
      <c r="Y1160" s="1169"/>
      <c r="Z1160" s="1169"/>
      <c r="AA1160" s="1645"/>
      <c r="AB1160" s="1169"/>
      <c r="AC1160" s="2384"/>
      <c r="AD1160" s="638"/>
      <c r="AE1160" s="1169"/>
      <c r="AF1160" s="1169"/>
      <c r="AG1160" s="1645"/>
      <c r="AH1160" s="1645"/>
      <c r="AI1160" s="1645"/>
      <c r="AJ1160" s="1645"/>
      <c r="AK1160" s="1645"/>
      <c r="AL1160" s="1645"/>
      <c r="AM1160" s="1645"/>
      <c r="AN1160" s="1645"/>
      <c r="AO1160" s="1645"/>
      <c r="AP1160" s="1645"/>
      <c r="AQ1160" s="1645"/>
      <c r="AR1160" s="1645"/>
      <c r="AS1160" s="1645"/>
      <c r="AT1160" s="1645"/>
      <c r="AU1160" s="1645"/>
      <c r="AV1160" s="1645"/>
      <c r="AW1160" s="1645"/>
      <c r="AX1160" s="1645"/>
      <c r="AY1160" s="1645"/>
      <c r="AZ1160" s="1645"/>
      <c r="BA1160" s="1645"/>
      <c r="BB1160" s="1645"/>
      <c r="BC1160" s="1645"/>
      <c r="BD1160" s="1645"/>
      <c r="BE1160" s="1645"/>
      <c r="BF1160" s="1645"/>
      <c r="BG1160" s="1645"/>
      <c r="BH1160" s="1645"/>
      <c r="BI1160" s="1645"/>
      <c r="BJ1160" s="1645"/>
      <c r="BK1160" s="1645"/>
      <c r="BL1160" s="1645"/>
      <c r="BM1160" s="1645"/>
      <c r="BN1160" s="1645"/>
      <c r="BO1160" s="1645"/>
      <c r="BP1160" s="1645"/>
      <c r="BQ1160" s="1645"/>
      <c r="BR1160" s="1645"/>
      <c r="BS1160" s="1645"/>
      <c r="BT1160" s="1645"/>
      <c r="BU1160" s="1645"/>
      <c r="BV1160" s="1169"/>
      <c r="BW1160" s="1169"/>
      <c r="BX1160" s="1169"/>
      <c r="BY1160" s="1169"/>
      <c r="BZ1160" s="1169"/>
      <c r="CA1160" s="1169"/>
      <c r="CB1160" s="1169"/>
      <c r="CC1160" s="1169"/>
      <c r="CD1160" s="1169"/>
      <c r="CE1160" s="1169"/>
      <c r="CF1160" s="1859"/>
    </row>
    <row customHeight="1" ht="11.25" hidden="1">
      <c r="A1161" s="1802"/>
      <c r="B1161" s="1645"/>
      <c r="C1161" s="1645"/>
      <c r="D1161" s="2588"/>
      <c r="E1161" s="644"/>
      <c r="F1161" s="644">
        <v>0</v>
      </c>
      <c r="G1161" s="644"/>
      <c r="H1161" s="644"/>
      <c r="I1161" s="644"/>
      <c r="J1161" s="644"/>
      <c r="K1161" s="644"/>
      <c r="L1161" s="644"/>
      <c r="M1161" s="644"/>
      <c r="N1161" s="644"/>
      <c r="O1161" s="644"/>
      <c r="P1161" s="644"/>
      <c r="Q1161" s="644"/>
      <c r="R1161" s="644"/>
      <c r="S1161" s="645"/>
      <c r="T1161" s="727"/>
      <c r="U1161" s="2383"/>
      <c r="V1161" s="2383"/>
      <c r="W1161" s="1645"/>
      <c r="X1161" s="1645"/>
      <c r="Y1161" s="1645"/>
      <c r="Z1161" s="1645"/>
      <c r="AA1161" s="1645"/>
      <c r="AB1161" s="1169"/>
      <c r="AC1161" s="2384"/>
      <c r="AD1161" s="638"/>
      <c r="AE1161" s="1169"/>
      <c r="AF1161" s="1169"/>
      <c r="AG1161" s="1645"/>
      <c r="AH1161" s="1645"/>
      <c r="AI1161" s="1645"/>
      <c r="AJ1161" s="1645"/>
      <c r="AK1161" s="1645"/>
      <c r="AL1161" s="1645"/>
      <c r="AM1161" s="1645"/>
      <c r="AN1161" s="1645"/>
      <c r="AO1161" s="1645"/>
      <c r="AP1161" s="1645"/>
      <c r="AQ1161" s="1645"/>
      <c r="AR1161" s="1645"/>
      <c r="AS1161" s="1645"/>
      <c r="AT1161" s="1645"/>
      <c r="AU1161" s="1645"/>
      <c r="AV1161" s="1645"/>
      <c r="AW1161" s="1645"/>
      <c r="AX1161" s="1645"/>
      <c r="AY1161" s="1645"/>
      <c r="AZ1161" s="1645"/>
      <c r="BA1161" s="1645"/>
      <c r="BB1161" s="1645"/>
      <c r="BC1161" s="1645"/>
      <c r="BD1161" s="1645"/>
      <c r="BE1161" s="1645"/>
      <c r="BF1161" s="1645"/>
      <c r="BG1161" s="1645"/>
      <c r="BH1161" s="1645"/>
      <c r="BI1161" s="1645"/>
      <c r="BJ1161" s="1645"/>
      <c r="BK1161" s="1645"/>
      <c r="BL1161" s="1645"/>
      <c r="BM1161" s="1645"/>
      <c r="BN1161" s="1645"/>
      <c r="BO1161" s="1645"/>
      <c r="BP1161" s="1645"/>
      <c r="BQ1161" s="1645"/>
      <c r="BR1161" s="1645"/>
      <c r="BS1161" s="1645"/>
      <c r="BT1161" s="1645"/>
      <c r="BU1161" s="1645"/>
      <c r="BV1161" s="1645"/>
      <c r="BW1161" s="1645"/>
      <c r="BX1161" s="1645"/>
      <c r="BY1161" s="1645"/>
      <c r="BZ1161" s="1645"/>
      <c r="CA1161" s="1645"/>
      <c r="CB1161" s="1645"/>
      <c r="CC1161" s="1645"/>
      <c r="CD1161" s="1645"/>
      <c r="CE1161" s="1645"/>
      <c r="CF1161" s="1859"/>
    </row>
    <row customHeight="1" ht="11.25" hidden="1">
      <c r="A1162" s="1815"/>
      <c r="B1162" s="1169"/>
      <c r="C1162" s="421"/>
      <c r="D1162" s="2588"/>
      <c r="E1162" s="658" t="s">
        <v>22</v>
      </c>
      <c r="F1162" s="1177" t="s">
        <v>22</v>
      </c>
      <c r="G1162" s="1177" t="s">
        <v>1088</v>
      </c>
      <c r="H1162" s="660" t="s">
        <v>22</v>
      </c>
      <c r="I1162" s="660"/>
      <c r="J1162" s="660"/>
      <c r="K1162" s="660"/>
      <c r="L1162" s="660"/>
      <c r="M1162" s="660"/>
      <c r="N1162" s="660"/>
      <c r="O1162" s="660"/>
      <c r="P1162" s="660"/>
      <c r="Q1162" s="660"/>
      <c r="R1162" s="661"/>
      <c r="S1162" s="662"/>
      <c r="T1162" s="727"/>
      <c r="U1162" s="2383"/>
      <c r="V1162" s="2383"/>
      <c r="W1162" s="1169"/>
      <c r="X1162" s="1169"/>
      <c r="Y1162" s="1169"/>
      <c r="Z1162" s="1169"/>
      <c r="AA1162" s="1645"/>
      <c r="AB1162" s="1169"/>
      <c r="AC1162" s="2384"/>
      <c r="AD1162" s="638"/>
      <c r="AE1162" s="1169"/>
      <c r="AF1162" s="1169"/>
      <c r="AG1162" s="1645"/>
      <c r="AH1162" s="1645"/>
      <c r="AI1162" s="1645"/>
      <c r="AJ1162" s="1645"/>
      <c r="AK1162" s="1645"/>
      <c r="AL1162" s="1645"/>
      <c r="AM1162" s="1645"/>
      <c r="AN1162" s="1645"/>
      <c r="AO1162" s="1645"/>
      <c r="AP1162" s="1645"/>
      <c r="AQ1162" s="1645"/>
      <c r="AR1162" s="1645"/>
      <c r="AS1162" s="1645"/>
      <c r="AT1162" s="1645"/>
      <c r="AU1162" s="1645"/>
      <c r="AV1162" s="1645"/>
      <c r="AW1162" s="1645"/>
      <c r="AX1162" s="1645"/>
      <c r="AY1162" s="1645"/>
      <c r="AZ1162" s="1645"/>
      <c r="BA1162" s="1645"/>
      <c r="BB1162" s="1645"/>
      <c r="BC1162" s="1645"/>
      <c r="BD1162" s="1645"/>
      <c r="BE1162" s="1645"/>
      <c r="BF1162" s="1645"/>
      <c r="BG1162" s="1645"/>
      <c r="BH1162" s="1645"/>
      <c r="BI1162" s="1645"/>
      <c r="BJ1162" s="1645"/>
      <c r="BK1162" s="1645"/>
      <c r="BL1162" s="1645"/>
      <c r="BM1162" s="1645"/>
      <c r="BN1162" s="1645"/>
      <c r="BO1162" s="1645"/>
      <c r="BP1162" s="1645"/>
      <c r="BQ1162" s="1645"/>
      <c r="BR1162" s="1645"/>
      <c r="BS1162" s="1645"/>
      <c r="BT1162" s="1645"/>
      <c r="BU1162" s="1645"/>
      <c r="BV1162" s="1169"/>
      <c r="BW1162" s="1169"/>
      <c r="BX1162" s="1169"/>
      <c r="BY1162" s="1169"/>
      <c r="BZ1162" s="1169"/>
      <c r="CA1162" s="1169"/>
      <c r="CB1162" s="1169"/>
      <c r="CC1162" s="1169"/>
      <c r="CD1162" s="1169"/>
      <c r="CE1162" s="1169"/>
      <c r="CF1162" s="1859"/>
    </row>
    <row customHeight="1" ht="5.25" hidden="1">
      <c r="A1163" s="1802"/>
      <c r="B1163" s="1645"/>
      <c r="C1163" s="1645"/>
      <c r="D1163" s="2588"/>
      <c r="E1163" s="1048"/>
      <c r="F1163" s="1048"/>
      <c r="G1163" s="1048"/>
      <c r="H1163" s="1048"/>
      <c r="I1163" s="1048"/>
      <c r="J1163" s="1048"/>
      <c r="K1163" s="1048"/>
      <c r="L1163" s="1048"/>
      <c r="M1163" s="1048"/>
      <c r="N1163" s="1048"/>
      <c r="O1163" s="1048"/>
      <c r="P1163" s="1048"/>
      <c r="Q1163" s="1049"/>
      <c r="R1163" s="1050"/>
      <c r="S1163" s="1051"/>
      <c r="T1163" s="726" t="s">
        <v>1085</v>
      </c>
      <c r="U1163" s="2383">
        <v>1</v>
      </c>
      <c r="V1163" s="2383" t="s">
        <v>1048</v>
      </c>
      <c r="W1163" s="1645"/>
      <c r="X1163" s="1645"/>
      <c r="Y1163" s="1645"/>
      <c r="Z1163" s="1645"/>
      <c r="AA1163" s="1645"/>
      <c r="AB1163" s="1645"/>
      <c r="AC1163" s="1046"/>
      <c r="AD1163" s="1047"/>
      <c r="AE1163" s="1645"/>
      <c r="AF1163" s="1645"/>
      <c r="AG1163" s="1645"/>
      <c r="AH1163" s="1645"/>
      <c r="AI1163" s="1645"/>
      <c r="AJ1163" s="1645"/>
      <c r="AK1163" s="1645"/>
      <c r="AL1163" s="1645"/>
      <c r="AM1163" s="1645"/>
      <c r="AN1163" s="1645"/>
      <c r="AO1163" s="1645"/>
      <c r="AP1163" s="1645"/>
      <c r="AQ1163" s="1645"/>
      <c r="AR1163" s="1645"/>
      <c r="AS1163" s="1645"/>
      <c r="AT1163" s="1645"/>
      <c r="AU1163" s="1645"/>
      <c r="AV1163" s="1645"/>
      <c r="AW1163" s="1645"/>
      <c r="AX1163" s="1645"/>
      <c r="AY1163" s="1645"/>
      <c r="AZ1163" s="1645"/>
      <c r="BA1163" s="1645"/>
      <c r="BB1163" s="1645"/>
      <c r="BC1163" s="1645"/>
      <c r="BD1163" s="1645"/>
      <c r="BE1163" s="1645"/>
      <c r="BF1163" s="1645"/>
      <c r="BG1163" s="1645"/>
      <c r="BH1163" s="1645"/>
      <c r="BI1163" s="1645"/>
      <c r="BJ1163" s="1645"/>
      <c r="BK1163" s="1645"/>
      <c r="BL1163" s="1645"/>
      <c r="BM1163" s="1645"/>
      <c r="BN1163" s="1645"/>
      <c r="BO1163" s="1645"/>
      <c r="BP1163" s="1645"/>
      <c r="BQ1163" s="1645"/>
      <c r="BR1163" s="1645"/>
      <c r="BS1163" s="1645"/>
      <c r="BT1163" s="1645"/>
      <c r="BU1163" s="1645"/>
      <c r="BV1163" s="1645"/>
      <c r="BW1163" s="1645"/>
      <c r="BX1163" s="1645"/>
      <c r="BY1163" s="1645"/>
      <c r="BZ1163" s="1645"/>
      <c r="CA1163" s="1645"/>
      <c r="CB1163" s="1645"/>
      <c r="CC1163" s="1645"/>
      <c r="CD1163" s="1645"/>
      <c r="CE1163" s="1645"/>
      <c r="CF1163" s="1325"/>
    </row>
    <row customHeight="1" ht="5.25" hidden="1">
      <c r="A1164" s="1802"/>
      <c r="B1164" s="1645"/>
      <c r="C1164" s="1645"/>
      <c r="D1164" s="2588"/>
      <c r="E1164" s="644"/>
      <c r="F1164" s="644"/>
      <c r="G1164" s="644"/>
      <c r="H1164" s="644"/>
      <c r="I1164" s="644"/>
      <c r="J1164" s="644"/>
      <c r="K1164" s="644"/>
      <c r="L1164" s="644"/>
      <c r="M1164" s="644"/>
      <c r="N1164" s="644"/>
      <c r="O1164" s="644"/>
      <c r="P1164" s="644"/>
      <c r="Q1164" s="644"/>
      <c r="R1164" s="644"/>
      <c r="S1164" s="645"/>
      <c r="T1164" s="727"/>
      <c r="U1164" s="2383"/>
      <c r="V1164" s="2383"/>
      <c r="W1164" s="1645"/>
      <c r="X1164" s="1645"/>
      <c r="Y1164" s="1645"/>
      <c r="Z1164" s="1645"/>
      <c r="AA1164" s="1645"/>
      <c r="AB1164" s="1645"/>
      <c r="AC1164" s="1046"/>
      <c r="AD1164" s="1047"/>
      <c r="AE1164" s="1645"/>
      <c r="AF1164" s="1645"/>
      <c r="AG1164" s="1645"/>
      <c r="AH1164" s="1645"/>
      <c r="AI1164" s="1645"/>
      <c r="AJ1164" s="1645"/>
      <c r="AK1164" s="1645"/>
      <c r="AL1164" s="1645"/>
      <c r="AM1164" s="1645"/>
      <c r="AN1164" s="1645"/>
      <c r="AO1164" s="1645"/>
      <c r="AP1164" s="1645"/>
      <c r="AQ1164" s="1645"/>
      <c r="AR1164" s="1645"/>
      <c r="AS1164" s="1645"/>
      <c r="AT1164" s="1645"/>
      <c r="AU1164" s="1645"/>
      <c r="AV1164" s="1645"/>
      <c r="AW1164" s="1645"/>
      <c r="AX1164" s="1645"/>
      <c r="AY1164" s="1645"/>
      <c r="AZ1164" s="1645"/>
      <c r="BA1164" s="1645"/>
      <c r="BB1164" s="1645"/>
      <c r="BC1164" s="1645"/>
      <c r="BD1164" s="1645"/>
      <c r="BE1164" s="1645"/>
      <c r="BF1164" s="1645"/>
      <c r="BG1164" s="1645"/>
      <c r="BH1164" s="1645"/>
      <c r="BI1164" s="1645"/>
      <c r="BJ1164" s="1645"/>
      <c r="BK1164" s="1645"/>
      <c r="BL1164" s="1645"/>
      <c r="BM1164" s="1645"/>
      <c r="BN1164" s="1645"/>
      <c r="BO1164" s="1645"/>
      <c r="BP1164" s="1645"/>
      <c r="BQ1164" s="1645"/>
      <c r="BR1164" s="1645"/>
      <c r="BS1164" s="1645"/>
      <c r="BT1164" s="1645"/>
      <c r="BU1164" s="1645"/>
      <c r="BV1164" s="1645"/>
      <c r="BW1164" s="1645"/>
      <c r="BX1164" s="1645"/>
      <c r="BY1164" s="1645"/>
      <c r="BZ1164" s="1645"/>
      <c r="CA1164" s="1645"/>
      <c r="CB1164" s="1645"/>
      <c r="CC1164" s="1645"/>
      <c r="CD1164" s="1645"/>
      <c r="CE1164" s="1645"/>
      <c r="CF1164" s="1325"/>
    </row>
    <row customHeight="1" ht="5.25" hidden="1">
      <c r="A1165" s="1802"/>
      <c r="B1165" s="1645"/>
      <c r="C1165" s="1645"/>
      <c r="D1165" s="2589"/>
      <c r="E1165" s="1052"/>
      <c r="F1165" s="1053"/>
      <c r="G1165" s="1053"/>
      <c r="H1165" s="1054"/>
      <c r="I1165" s="1054"/>
      <c r="J1165" s="1054"/>
      <c r="K1165" s="1054"/>
      <c r="L1165" s="1054"/>
      <c r="M1165" s="1054"/>
      <c r="N1165" s="1054"/>
      <c r="O1165" s="1054"/>
      <c r="P1165" s="1054"/>
      <c r="Q1165" s="1054"/>
      <c r="R1165" s="955"/>
      <c r="S1165" s="1055"/>
      <c r="T1165" s="727"/>
      <c r="U1165" s="2383"/>
      <c r="V1165" s="2383"/>
      <c r="W1165" s="1645"/>
      <c r="X1165" s="1645"/>
      <c r="Y1165" s="1645"/>
      <c r="Z1165" s="1645"/>
      <c r="AA1165" s="1645"/>
      <c r="AB1165" s="1645"/>
      <c r="AC1165" s="1046"/>
      <c r="AD1165" s="1047"/>
      <c r="AE1165" s="1645"/>
      <c r="AF1165" s="1645"/>
      <c r="AG1165" s="1645"/>
      <c r="AH1165" s="1645"/>
      <c r="AI1165" s="1645"/>
      <c r="AJ1165" s="1645"/>
      <c r="AK1165" s="1645"/>
      <c r="AL1165" s="1645"/>
      <c r="AM1165" s="1645"/>
      <c r="AN1165" s="1645"/>
      <c r="AO1165" s="1645"/>
      <c r="AP1165" s="1645"/>
      <c r="AQ1165" s="1645"/>
      <c r="AR1165" s="1645"/>
      <c r="AS1165" s="1645"/>
      <c r="AT1165" s="1645"/>
      <c r="AU1165" s="1645"/>
      <c r="AV1165" s="1645"/>
      <c r="AW1165" s="1645"/>
      <c r="AX1165" s="1645"/>
      <c r="AY1165" s="1645"/>
      <c r="AZ1165" s="1645"/>
      <c r="BA1165" s="1645"/>
      <c r="BB1165" s="1645"/>
      <c r="BC1165" s="1645"/>
      <c r="BD1165" s="1645"/>
      <c r="BE1165" s="1645"/>
      <c r="BF1165" s="1645"/>
      <c r="BG1165" s="1645"/>
      <c r="BH1165" s="1645"/>
      <c r="BI1165" s="1645"/>
      <c r="BJ1165" s="1645"/>
      <c r="BK1165" s="1645"/>
      <c r="BL1165" s="1645"/>
      <c r="BM1165" s="1645"/>
      <c r="BN1165" s="1645"/>
      <c r="BO1165" s="1645"/>
      <c r="BP1165" s="1645"/>
      <c r="BQ1165" s="1645"/>
      <c r="BR1165" s="1645"/>
      <c r="BS1165" s="1645"/>
      <c r="BT1165" s="1645"/>
      <c r="BU1165" s="1645"/>
      <c r="BV1165" s="1645"/>
      <c r="BW1165" s="1645"/>
      <c r="BX1165" s="1645"/>
      <c r="BY1165" s="1645"/>
      <c r="BZ1165" s="1645"/>
      <c r="CA1165" s="1645"/>
      <c r="CB1165" s="1645"/>
      <c r="CC1165" s="1645"/>
      <c r="CD1165" s="1645"/>
      <c r="CE1165" s="1645"/>
      <c r="CF1165" s="1325"/>
    </row>
    <row customHeight="1" ht="15" hidden="1">
      <c r="A1166" s="632" t="s">
        <v>484</v>
      </c>
      <c r="B1166" s="633"/>
      <c r="C1166" s="633" t="s">
        <v>22</v>
      </c>
      <c r="D1166" s="2587" t="s">
        <v>1215</v>
      </c>
      <c r="E1166" s="2386" t="s">
        <v>196</v>
      </c>
      <c r="F1166" s="2387"/>
      <c r="G1166" s="2388"/>
      <c r="H1166" s="2392" t="str">
        <f>IF(A1166="","",INDEX(DIFFERENTIATION_UNMERGE_VD,MATCH(A1166,DIFFERENTIATION_ID_DIFF,0)))</f>
        <v>Производство тепловой энергии. Некомбинированная выработка</v>
      </c>
      <c r="I1166" s="2392"/>
      <c r="J1166" s="2392"/>
      <c r="K1166" s="2392"/>
      <c r="L1166" s="2392"/>
      <c r="M1166" s="2392"/>
      <c r="N1166" s="2392"/>
      <c r="O1166" s="2392"/>
      <c r="P1166" s="2392"/>
      <c r="Q1166" s="2392"/>
      <c r="R1166" s="2392"/>
      <c r="S1166" s="728"/>
      <c r="T1166" s="725"/>
      <c r="U1166" s="634"/>
      <c r="V1166" s="634"/>
      <c r="W1166" s="635"/>
      <c r="X1166" s="635"/>
      <c r="Y1166" s="635"/>
      <c r="Z1166" s="635"/>
      <c r="AA1166" s="636"/>
      <c r="AB1166" s="637"/>
      <c r="AC1166" s="2384"/>
      <c r="AD1166" s="638"/>
      <c r="AE1166" s="639" t="s">
        <v>22</v>
      </c>
      <c r="AF1166" s="639"/>
      <c r="AG1166" s="640" t="s">
        <v>1082</v>
      </c>
      <c r="AH1166" s="641">
        <v>3</v>
      </c>
      <c r="AI1166" s="634"/>
      <c r="AJ1166" s="634"/>
      <c r="AK1166" s="634"/>
      <c r="AL1166" s="634"/>
      <c r="AM1166" s="634"/>
      <c r="AN1166" s="634"/>
      <c r="AO1166" s="634"/>
      <c r="AP1166" s="634"/>
      <c r="AQ1166" s="634"/>
      <c r="AR1166" s="634"/>
      <c r="AS1166" s="634"/>
      <c r="AT1166" s="634"/>
      <c r="AU1166" s="634"/>
      <c r="AV1166" s="634"/>
      <c r="AW1166" s="634"/>
      <c r="AX1166" s="634"/>
      <c r="AY1166" s="634"/>
      <c r="AZ1166" s="634"/>
      <c r="BA1166" s="634"/>
      <c r="BB1166" s="634"/>
      <c r="BC1166" s="634"/>
      <c r="BD1166" s="634"/>
      <c r="BE1166" s="634"/>
      <c r="BF1166" s="634"/>
      <c r="BG1166" s="634"/>
      <c r="BH1166" s="634"/>
      <c r="BI1166" s="634"/>
      <c r="BJ1166" s="634"/>
      <c r="BK1166" s="634"/>
      <c r="BL1166" s="634"/>
      <c r="BM1166" s="634"/>
      <c r="BN1166" s="634"/>
      <c r="BO1166" s="634"/>
      <c r="BP1166" s="634"/>
      <c r="BQ1166" s="634"/>
      <c r="BR1166" s="634"/>
      <c r="BS1166" s="634"/>
      <c r="BT1166" s="634"/>
      <c r="BU1166" s="634"/>
      <c r="BV1166" s="635"/>
      <c r="BW1166" s="635"/>
      <c r="BX1166" s="635"/>
      <c r="BY1166" s="635"/>
      <c r="BZ1166" s="635"/>
      <c r="CA1166" s="635"/>
      <c r="CB1166" s="635"/>
      <c r="CC1166" s="635"/>
      <c r="CD1166" s="635"/>
      <c r="CE1166" s="635"/>
      <c r="CF1166" s="1859"/>
    </row>
    <row customHeight="1" ht="15" hidden="1">
      <c r="A1167" s="632"/>
      <c r="B1167" s="633"/>
      <c r="C1167" s="633"/>
      <c r="D1167" s="2588"/>
      <c r="E1167" s="2386" t="s">
        <v>1037</v>
      </c>
      <c r="F1167" s="2387"/>
      <c r="G1167" s="2388"/>
      <c r="H1167" s="2392" t="str">
        <f>IF(A1166="","",INDEX(DIFFERENTIATION_UNMERGE_AREA,MATCH(A1166,DIFFERENTIATION_ID_DIFF,0)))</f>
        <v>Территория 13</v>
      </c>
      <c r="I1167" s="2392"/>
      <c r="J1167" s="2392"/>
      <c r="K1167" s="2392"/>
      <c r="L1167" s="2392"/>
      <c r="M1167" s="2392"/>
      <c r="N1167" s="2392"/>
      <c r="O1167" s="2392"/>
      <c r="P1167" s="2392"/>
      <c r="Q1167" s="2392"/>
      <c r="R1167" s="2392"/>
      <c r="S1167" s="728"/>
      <c r="T1167" s="725"/>
      <c r="U1167" s="634"/>
      <c r="V1167" s="634"/>
      <c r="W1167" s="635"/>
      <c r="X1167" s="635"/>
      <c r="Y1167" s="635"/>
      <c r="Z1167" s="635"/>
      <c r="AA1167" s="636"/>
      <c r="AB1167" s="637"/>
      <c r="AC1167" s="2384"/>
      <c r="AD1167" s="638"/>
      <c r="AE1167" s="639"/>
      <c r="AF1167" s="639"/>
      <c r="AG1167" s="640"/>
      <c r="AH1167" s="641"/>
      <c r="AI1167" s="634"/>
      <c r="AJ1167" s="634"/>
      <c r="AK1167" s="634"/>
      <c r="AL1167" s="634"/>
      <c r="AM1167" s="634"/>
      <c r="AN1167" s="634"/>
      <c r="AO1167" s="634"/>
      <c r="AP1167" s="634"/>
      <c r="AQ1167" s="634"/>
      <c r="AR1167" s="634"/>
      <c r="AS1167" s="634"/>
      <c r="AT1167" s="634"/>
      <c r="AU1167" s="634"/>
      <c r="AV1167" s="634"/>
      <c r="AW1167" s="634"/>
      <c r="AX1167" s="634"/>
      <c r="AY1167" s="634"/>
      <c r="AZ1167" s="634"/>
      <c r="BA1167" s="634"/>
      <c r="BB1167" s="634"/>
      <c r="BC1167" s="634"/>
      <c r="BD1167" s="634"/>
      <c r="BE1167" s="634"/>
      <c r="BF1167" s="634"/>
      <c r="BG1167" s="634"/>
      <c r="BH1167" s="634"/>
      <c r="BI1167" s="634"/>
      <c r="BJ1167" s="634"/>
      <c r="BK1167" s="634"/>
      <c r="BL1167" s="634"/>
      <c r="BM1167" s="634"/>
      <c r="BN1167" s="634"/>
      <c r="BO1167" s="634"/>
      <c r="BP1167" s="634"/>
      <c r="BQ1167" s="634"/>
      <c r="BR1167" s="634"/>
      <c r="BS1167" s="634"/>
      <c r="BT1167" s="634"/>
      <c r="BU1167" s="634"/>
      <c r="BV1167" s="635"/>
      <c r="BW1167" s="635"/>
      <c r="BX1167" s="635"/>
      <c r="BY1167" s="635"/>
      <c r="BZ1167" s="635"/>
      <c r="CA1167" s="635"/>
      <c r="CB1167" s="635"/>
      <c r="CC1167" s="635"/>
      <c r="CD1167" s="635"/>
      <c r="CE1167" s="635"/>
      <c r="CF1167" s="1859"/>
    </row>
    <row customHeight="1" ht="15" hidden="1">
      <c r="A1168" s="632"/>
      <c r="B1168" s="633"/>
      <c r="C1168" s="633"/>
      <c r="D1168" s="2588"/>
      <c r="E1168" s="2386" t="s">
        <v>1038</v>
      </c>
      <c r="F1168" s="2387"/>
      <c r="G1168" s="2388"/>
      <c r="H1168" s="2392" t="str">
        <f>IF(A1166="","",INDEX(DIFFERENTIATION_UNMERGE_SYSTEM,MATCH(A1166,DIFFERENTIATION_ID_DIFF,0)))</f>
        <v>п. Приволжье, ул.Комарова, котельная № 7-2</v>
      </c>
      <c r="I1168" s="2392"/>
      <c r="J1168" s="2392"/>
      <c r="K1168" s="2392"/>
      <c r="L1168" s="2392"/>
      <c r="M1168" s="2392"/>
      <c r="N1168" s="2392"/>
      <c r="O1168" s="2392"/>
      <c r="P1168" s="2392"/>
      <c r="Q1168" s="2392"/>
      <c r="R1168" s="2392"/>
      <c r="S1168" s="728"/>
      <c r="T1168" s="725"/>
      <c r="U1168" s="634"/>
      <c r="V1168" s="634"/>
      <c r="W1168" s="635"/>
      <c r="X1168" s="635"/>
      <c r="Y1168" s="635"/>
      <c r="Z1168" s="635"/>
      <c r="AA1168" s="636"/>
      <c r="AB1168" s="637"/>
      <c r="AC1168" s="2384"/>
      <c r="AD1168" s="638"/>
      <c r="AE1168" s="639"/>
      <c r="AF1168" s="639"/>
      <c r="AG1168" s="640"/>
      <c r="AH1168" s="641"/>
      <c r="AI1168" s="634"/>
      <c r="AJ1168" s="634"/>
      <c r="AK1168" s="634"/>
      <c r="AL1168" s="634"/>
      <c r="AM1168" s="634"/>
      <c r="AN1168" s="634"/>
      <c r="AO1168" s="634"/>
      <c r="AP1168" s="634"/>
      <c r="AQ1168" s="634"/>
      <c r="AR1168" s="634"/>
      <c r="AS1168" s="634"/>
      <c r="AT1168" s="634"/>
      <c r="AU1168" s="634"/>
      <c r="AV1168" s="634"/>
      <c r="AW1168" s="634"/>
      <c r="AX1168" s="634"/>
      <c r="AY1168" s="634"/>
      <c r="AZ1168" s="634"/>
      <c r="BA1168" s="634"/>
      <c r="BB1168" s="634"/>
      <c r="BC1168" s="634"/>
      <c r="BD1168" s="634"/>
      <c r="BE1168" s="634"/>
      <c r="BF1168" s="634"/>
      <c r="BG1168" s="634"/>
      <c r="BH1168" s="634"/>
      <c r="BI1168" s="634"/>
      <c r="BJ1168" s="634"/>
      <c r="BK1168" s="634"/>
      <c r="BL1168" s="634"/>
      <c r="BM1168" s="634"/>
      <c r="BN1168" s="634"/>
      <c r="BO1168" s="634"/>
      <c r="BP1168" s="634"/>
      <c r="BQ1168" s="634"/>
      <c r="BR1168" s="634"/>
      <c r="BS1168" s="634"/>
      <c r="BT1168" s="634"/>
      <c r="BU1168" s="634"/>
      <c r="BV1168" s="635"/>
      <c r="BW1168" s="635"/>
      <c r="BX1168" s="635"/>
      <c r="BY1168" s="635"/>
      <c r="BZ1168" s="635"/>
      <c r="CA1168" s="635"/>
      <c r="CB1168" s="635"/>
      <c r="CC1168" s="635"/>
      <c r="CD1168" s="635"/>
      <c r="CE1168" s="635"/>
      <c r="CF1168" s="1859"/>
    </row>
    <row customHeight="1" ht="24.75" hidden="1">
      <c r="A1169" s="1815"/>
      <c r="B1169" s="1169"/>
      <c r="C1169" s="421"/>
      <c r="D1169" s="2588"/>
      <c r="E1169" s="2385" t="s">
        <v>1083</v>
      </c>
      <c r="F1169" s="2385"/>
      <c r="G1169" s="2385"/>
      <c r="H1169" s="2385"/>
      <c r="I1169" s="2385"/>
      <c r="J1169" s="2385"/>
      <c r="K1169" s="2385"/>
      <c r="L1169" s="2385"/>
      <c r="M1169" s="2385"/>
      <c r="N1169" s="2385"/>
      <c r="O1169" s="2385"/>
      <c r="P1169" s="2385"/>
      <c r="Q1169" s="567">
        <f>SUMIF(T1170:T1171,"i",Q1170:Q1171)</f>
        <v>0</v>
      </c>
      <c r="R1169" s="1026"/>
      <c r="S1169" s="1807" t="s">
        <v>1084</v>
      </c>
      <c r="T1169" s="726" t="s">
        <v>1085</v>
      </c>
      <c r="U1169" s="2383">
        <v>1</v>
      </c>
      <c r="V1169" s="2383" t="s">
        <v>1048</v>
      </c>
      <c r="W1169" s="1169"/>
      <c r="X1169" s="1169"/>
      <c r="Y1169" s="1169"/>
      <c r="Z1169" s="1169"/>
      <c r="AA1169" s="1645"/>
      <c r="AB1169" s="1169"/>
      <c r="AC1169" s="2384"/>
      <c r="AD1169" s="638"/>
      <c r="AE1169" s="1169"/>
      <c r="AF1169" s="1169"/>
      <c r="AG1169" s="1645"/>
      <c r="AH1169" s="1645"/>
      <c r="AI1169" s="1645"/>
      <c r="AJ1169" s="1645"/>
      <c r="AK1169" s="1645"/>
      <c r="AL1169" s="1645"/>
      <c r="AM1169" s="1645"/>
      <c r="AN1169" s="1645"/>
      <c r="AO1169" s="1645"/>
      <c r="AP1169" s="1645"/>
      <c r="AQ1169" s="1645"/>
      <c r="AR1169" s="1645"/>
      <c r="AS1169" s="1645"/>
      <c r="AT1169" s="1645"/>
      <c r="AU1169" s="1645"/>
      <c r="AV1169" s="1645"/>
      <c r="AW1169" s="1645"/>
      <c r="AX1169" s="1645"/>
      <c r="AY1169" s="1645"/>
      <c r="AZ1169" s="1645"/>
      <c r="BA1169" s="1645"/>
      <c r="BB1169" s="1645"/>
      <c r="BC1169" s="1645"/>
      <c r="BD1169" s="1645"/>
      <c r="BE1169" s="1645"/>
      <c r="BF1169" s="1645"/>
      <c r="BG1169" s="1645"/>
      <c r="BH1169" s="1645"/>
      <c r="BI1169" s="1645"/>
      <c r="BJ1169" s="1645"/>
      <c r="BK1169" s="1645"/>
      <c r="BL1169" s="1645"/>
      <c r="BM1169" s="1645"/>
      <c r="BN1169" s="1645"/>
      <c r="BO1169" s="1645"/>
      <c r="BP1169" s="1645"/>
      <c r="BQ1169" s="1645"/>
      <c r="BR1169" s="1645"/>
      <c r="BS1169" s="1645"/>
      <c r="BT1169" s="1645"/>
      <c r="BU1169" s="1645"/>
      <c r="BV1169" s="1169"/>
      <c r="BW1169" s="1169"/>
      <c r="BX1169" s="1169"/>
      <c r="BY1169" s="1169"/>
      <c r="BZ1169" s="1169"/>
      <c r="CA1169" s="1169"/>
      <c r="CB1169" s="1169"/>
      <c r="CC1169" s="1169"/>
      <c r="CD1169" s="1169"/>
      <c r="CE1169" s="1169"/>
      <c r="CF1169" s="1859"/>
    </row>
    <row customHeight="1" ht="11.25" hidden="1">
      <c r="A1170" s="1802"/>
      <c r="B1170" s="1645"/>
      <c r="C1170" s="1645"/>
      <c r="D1170" s="2588"/>
      <c r="E1170" s="644"/>
      <c r="F1170" s="644">
        <v>0</v>
      </c>
      <c r="G1170" s="644"/>
      <c r="H1170" s="644"/>
      <c r="I1170" s="644"/>
      <c r="J1170" s="644"/>
      <c r="K1170" s="644"/>
      <c r="L1170" s="644"/>
      <c r="M1170" s="644"/>
      <c r="N1170" s="644"/>
      <c r="O1170" s="644"/>
      <c r="P1170" s="644"/>
      <c r="Q1170" s="644"/>
      <c r="R1170" s="644"/>
      <c r="S1170" s="645"/>
      <c r="T1170" s="727"/>
      <c r="U1170" s="2383"/>
      <c r="V1170" s="2383"/>
      <c r="W1170" s="1645"/>
      <c r="X1170" s="1645"/>
      <c r="Y1170" s="1645"/>
      <c r="Z1170" s="1645"/>
      <c r="AA1170" s="1645"/>
      <c r="AB1170" s="1169"/>
      <c r="AC1170" s="2384"/>
      <c r="AD1170" s="638"/>
      <c r="AE1170" s="1169"/>
      <c r="AF1170" s="1169"/>
      <c r="AG1170" s="1645"/>
      <c r="AH1170" s="1645"/>
      <c r="AI1170" s="1645"/>
      <c r="AJ1170" s="1645"/>
      <c r="AK1170" s="1645"/>
      <c r="AL1170" s="1645"/>
      <c r="AM1170" s="1645"/>
      <c r="AN1170" s="1645"/>
      <c r="AO1170" s="1645"/>
      <c r="AP1170" s="1645"/>
      <c r="AQ1170" s="1645"/>
      <c r="AR1170" s="1645"/>
      <c r="AS1170" s="1645"/>
      <c r="AT1170" s="1645"/>
      <c r="AU1170" s="1645"/>
      <c r="AV1170" s="1645"/>
      <c r="AW1170" s="1645"/>
      <c r="AX1170" s="1645"/>
      <c r="AY1170" s="1645"/>
      <c r="AZ1170" s="1645"/>
      <c r="BA1170" s="1645"/>
      <c r="BB1170" s="1645"/>
      <c r="BC1170" s="1645"/>
      <c r="BD1170" s="1645"/>
      <c r="BE1170" s="1645"/>
      <c r="BF1170" s="1645"/>
      <c r="BG1170" s="1645"/>
      <c r="BH1170" s="1645"/>
      <c r="BI1170" s="1645"/>
      <c r="BJ1170" s="1645"/>
      <c r="BK1170" s="1645"/>
      <c r="BL1170" s="1645"/>
      <c r="BM1170" s="1645"/>
      <c r="BN1170" s="1645"/>
      <c r="BO1170" s="1645"/>
      <c r="BP1170" s="1645"/>
      <c r="BQ1170" s="1645"/>
      <c r="BR1170" s="1645"/>
      <c r="BS1170" s="1645"/>
      <c r="BT1170" s="1645"/>
      <c r="BU1170" s="1645"/>
      <c r="BV1170" s="1645"/>
      <c r="BW1170" s="1645"/>
      <c r="BX1170" s="1645"/>
      <c r="BY1170" s="1645"/>
      <c r="BZ1170" s="1645"/>
      <c r="CA1170" s="1645"/>
      <c r="CB1170" s="1645"/>
      <c r="CC1170" s="1645"/>
      <c r="CD1170" s="1645"/>
      <c r="CE1170" s="1645"/>
      <c r="CF1170" s="1859"/>
    </row>
    <row customHeight="1" ht="11.25" hidden="1">
      <c r="A1171" s="1815"/>
      <c r="B1171" s="1169"/>
      <c r="C1171" s="421"/>
      <c r="D1171" s="2588"/>
      <c r="E1171" s="658" t="s">
        <v>22</v>
      </c>
      <c r="F1171" s="1177" t="s">
        <v>22</v>
      </c>
      <c r="G1171" s="1177" t="s">
        <v>1088</v>
      </c>
      <c r="H1171" s="660" t="s">
        <v>22</v>
      </c>
      <c r="I1171" s="660"/>
      <c r="J1171" s="660"/>
      <c r="K1171" s="660"/>
      <c r="L1171" s="660"/>
      <c r="M1171" s="660"/>
      <c r="N1171" s="660"/>
      <c r="O1171" s="660"/>
      <c r="P1171" s="660"/>
      <c r="Q1171" s="660"/>
      <c r="R1171" s="661"/>
      <c r="S1171" s="662"/>
      <c r="T1171" s="727"/>
      <c r="U1171" s="2383"/>
      <c r="V1171" s="2383"/>
      <c r="W1171" s="1169"/>
      <c r="X1171" s="1169"/>
      <c r="Y1171" s="1169"/>
      <c r="Z1171" s="1169"/>
      <c r="AA1171" s="1645"/>
      <c r="AB1171" s="1169"/>
      <c r="AC1171" s="2384"/>
      <c r="AD1171" s="638"/>
      <c r="AE1171" s="1169"/>
      <c r="AF1171" s="1169"/>
      <c r="AG1171" s="1645"/>
      <c r="AH1171" s="1645"/>
      <c r="AI1171" s="1645"/>
      <c r="AJ1171" s="1645"/>
      <c r="AK1171" s="1645"/>
      <c r="AL1171" s="1645"/>
      <c r="AM1171" s="1645"/>
      <c r="AN1171" s="1645"/>
      <c r="AO1171" s="1645"/>
      <c r="AP1171" s="1645"/>
      <c r="AQ1171" s="1645"/>
      <c r="AR1171" s="1645"/>
      <c r="AS1171" s="1645"/>
      <c r="AT1171" s="1645"/>
      <c r="AU1171" s="1645"/>
      <c r="AV1171" s="1645"/>
      <c r="AW1171" s="1645"/>
      <c r="AX1171" s="1645"/>
      <c r="AY1171" s="1645"/>
      <c r="AZ1171" s="1645"/>
      <c r="BA1171" s="1645"/>
      <c r="BB1171" s="1645"/>
      <c r="BC1171" s="1645"/>
      <c r="BD1171" s="1645"/>
      <c r="BE1171" s="1645"/>
      <c r="BF1171" s="1645"/>
      <c r="BG1171" s="1645"/>
      <c r="BH1171" s="1645"/>
      <c r="BI1171" s="1645"/>
      <c r="BJ1171" s="1645"/>
      <c r="BK1171" s="1645"/>
      <c r="BL1171" s="1645"/>
      <c r="BM1171" s="1645"/>
      <c r="BN1171" s="1645"/>
      <c r="BO1171" s="1645"/>
      <c r="BP1171" s="1645"/>
      <c r="BQ1171" s="1645"/>
      <c r="BR1171" s="1645"/>
      <c r="BS1171" s="1645"/>
      <c r="BT1171" s="1645"/>
      <c r="BU1171" s="1645"/>
      <c r="BV1171" s="1169"/>
      <c r="BW1171" s="1169"/>
      <c r="BX1171" s="1169"/>
      <c r="BY1171" s="1169"/>
      <c r="BZ1171" s="1169"/>
      <c r="CA1171" s="1169"/>
      <c r="CB1171" s="1169"/>
      <c r="CC1171" s="1169"/>
      <c r="CD1171" s="1169"/>
      <c r="CE1171" s="1169"/>
      <c r="CF1171" s="1859"/>
    </row>
    <row customHeight="1" ht="5.25" hidden="1">
      <c r="A1172" s="1802"/>
      <c r="B1172" s="1645"/>
      <c r="C1172" s="1645"/>
      <c r="D1172" s="2588"/>
      <c r="E1172" s="1048"/>
      <c r="F1172" s="1048"/>
      <c r="G1172" s="1048"/>
      <c r="H1172" s="1048"/>
      <c r="I1172" s="1048"/>
      <c r="J1172" s="1048"/>
      <c r="K1172" s="1048"/>
      <c r="L1172" s="1048"/>
      <c r="M1172" s="1048"/>
      <c r="N1172" s="1048"/>
      <c r="O1172" s="1048"/>
      <c r="P1172" s="1048"/>
      <c r="Q1172" s="1049"/>
      <c r="R1172" s="1050"/>
      <c r="S1172" s="1051"/>
      <c r="T1172" s="726" t="s">
        <v>1085</v>
      </c>
      <c r="U1172" s="2383">
        <v>1</v>
      </c>
      <c r="V1172" s="2383" t="s">
        <v>1048</v>
      </c>
      <c r="W1172" s="1645"/>
      <c r="X1172" s="1645"/>
      <c r="Y1172" s="1645"/>
      <c r="Z1172" s="1645"/>
      <c r="AA1172" s="1645"/>
      <c r="AB1172" s="1645"/>
      <c r="AC1172" s="1046"/>
      <c r="AD1172" s="1047"/>
      <c r="AE1172" s="1645"/>
      <c r="AF1172" s="1645"/>
      <c r="AG1172" s="1645"/>
      <c r="AH1172" s="1645"/>
      <c r="AI1172" s="1645"/>
      <c r="AJ1172" s="1645"/>
      <c r="AK1172" s="1645"/>
      <c r="AL1172" s="1645"/>
      <c r="AM1172" s="1645"/>
      <c r="AN1172" s="1645"/>
      <c r="AO1172" s="1645"/>
      <c r="AP1172" s="1645"/>
      <c r="AQ1172" s="1645"/>
      <c r="AR1172" s="1645"/>
      <c r="AS1172" s="1645"/>
      <c r="AT1172" s="1645"/>
      <c r="AU1172" s="1645"/>
      <c r="AV1172" s="1645"/>
      <c r="AW1172" s="1645"/>
      <c r="AX1172" s="1645"/>
      <c r="AY1172" s="1645"/>
      <c r="AZ1172" s="1645"/>
      <c r="BA1172" s="1645"/>
      <c r="BB1172" s="1645"/>
      <c r="BC1172" s="1645"/>
      <c r="BD1172" s="1645"/>
      <c r="BE1172" s="1645"/>
      <c r="BF1172" s="1645"/>
      <c r="BG1172" s="1645"/>
      <c r="BH1172" s="1645"/>
      <c r="BI1172" s="1645"/>
      <c r="BJ1172" s="1645"/>
      <c r="BK1172" s="1645"/>
      <c r="BL1172" s="1645"/>
      <c r="BM1172" s="1645"/>
      <c r="BN1172" s="1645"/>
      <c r="BO1172" s="1645"/>
      <c r="BP1172" s="1645"/>
      <c r="BQ1172" s="1645"/>
      <c r="BR1172" s="1645"/>
      <c r="BS1172" s="1645"/>
      <c r="BT1172" s="1645"/>
      <c r="BU1172" s="1645"/>
      <c r="BV1172" s="1645"/>
      <c r="BW1172" s="1645"/>
      <c r="BX1172" s="1645"/>
      <c r="BY1172" s="1645"/>
      <c r="BZ1172" s="1645"/>
      <c r="CA1172" s="1645"/>
      <c r="CB1172" s="1645"/>
      <c r="CC1172" s="1645"/>
      <c r="CD1172" s="1645"/>
      <c r="CE1172" s="1645"/>
      <c r="CF1172" s="1325"/>
    </row>
    <row customHeight="1" ht="5.25" hidden="1">
      <c r="A1173" s="1802"/>
      <c r="B1173" s="1645"/>
      <c r="C1173" s="1645"/>
      <c r="D1173" s="2588"/>
      <c r="E1173" s="644"/>
      <c r="F1173" s="644"/>
      <c r="G1173" s="644"/>
      <c r="H1173" s="644"/>
      <c r="I1173" s="644"/>
      <c r="J1173" s="644"/>
      <c r="K1173" s="644"/>
      <c r="L1173" s="644"/>
      <c r="M1173" s="644"/>
      <c r="N1173" s="644"/>
      <c r="O1173" s="644"/>
      <c r="P1173" s="644"/>
      <c r="Q1173" s="644"/>
      <c r="R1173" s="644"/>
      <c r="S1173" s="645"/>
      <c r="T1173" s="727"/>
      <c r="U1173" s="2383"/>
      <c r="V1173" s="2383"/>
      <c r="W1173" s="1645"/>
      <c r="X1173" s="1645"/>
      <c r="Y1173" s="1645"/>
      <c r="Z1173" s="1645"/>
      <c r="AA1173" s="1645"/>
      <c r="AB1173" s="1645"/>
      <c r="AC1173" s="1046"/>
      <c r="AD1173" s="1047"/>
      <c r="AE1173" s="1645"/>
      <c r="AF1173" s="1645"/>
      <c r="AG1173" s="1645"/>
      <c r="AH1173" s="1645"/>
      <c r="AI1173" s="1645"/>
      <c r="AJ1173" s="1645"/>
      <c r="AK1173" s="1645"/>
      <c r="AL1173" s="1645"/>
      <c r="AM1173" s="1645"/>
      <c r="AN1173" s="1645"/>
      <c r="AO1173" s="1645"/>
      <c r="AP1173" s="1645"/>
      <c r="AQ1173" s="1645"/>
      <c r="AR1173" s="1645"/>
      <c r="AS1173" s="1645"/>
      <c r="AT1173" s="1645"/>
      <c r="AU1173" s="1645"/>
      <c r="AV1173" s="1645"/>
      <c r="AW1173" s="1645"/>
      <c r="AX1173" s="1645"/>
      <c r="AY1173" s="1645"/>
      <c r="AZ1173" s="1645"/>
      <c r="BA1173" s="1645"/>
      <c r="BB1173" s="1645"/>
      <c r="BC1173" s="1645"/>
      <c r="BD1173" s="1645"/>
      <c r="BE1173" s="1645"/>
      <c r="BF1173" s="1645"/>
      <c r="BG1173" s="1645"/>
      <c r="BH1173" s="1645"/>
      <c r="BI1173" s="1645"/>
      <c r="BJ1173" s="1645"/>
      <c r="BK1173" s="1645"/>
      <c r="BL1173" s="1645"/>
      <c r="BM1173" s="1645"/>
      <c r="BN1173" s="1645"/>
      <c r="BO1173" s="1645"/>
      <c r="BP1173" s="1645"/>
      <c r="BQ1173" s="1645"/>
      <c r="BR1173" s="1645"/>
      <c r="BS1173" s="1645"/>
      <c r="BT1173" s="1645"/>
      <c r="BU1173" s="1645"/>
      <c r="BV1173" s="1645"/>
      <c r="BW1173" s="1645"/>
      <c r="BX1173" s="1645"/>
      <c r="BY1173" s="1645"/>
      <c r="BZ1173" s="1645"/>
      <c r="CA1173" s="1645"/>
      <c r="CB1173" s="1645"/>
      <c r="CC1173" s="1645"/>
      <c r="CD1173" s="1645"/>
      <c r="CE1173" s="1645"/>
      <c r="CF1173" s="1325"/>
    </row>
    <row customHeight="1" ht="5.25" hidden="1">
      <c r="A1174" s="1802"/>
      <c r="B1174" s="1645"/>
      <c r="C1174" s="1645"/>
      <c r="D1174" s="2589"/>
      <c r="E1174" s="1052"/>
      <c r="F1174" s="1053"/>
      <c r="G1174" s="1053"/>
      <c r="H1174" s="1054"/>
      <c r="I1174" s="1054"/>
      <c r="J1174" s="1054"/>
      <c r="K1174" s="1054"/>
      <c r="L1174" s="1054"/>
      <c r="M1174" s="1054"/>
      <c r="N1174" s="1054"/>
      <c r="O1174" s="1054"/>
      <c r="P1174" s="1054"/>
      <c r="Q1174" s="1054"/>
      <c r="R1174" s="955"/>
      <c r="S1174" s="1055"/>
      <c r="T1174" s="727"/>
      <c r="U1174" s="2383"/>
      <c r="V1174" s="2383"/>
      <c r="W1174" s="1645"/>
      <c r="X1174" s="1645"/>
      <c r="Y1174" s="1645"/>
      <c r="Z1174" s="1645"/>
      <c r="AA1174" s="1645"/>
      <c r="AB1174" s="1645"/>
      <c r="AC1174" s="1046"/>
      <c r="AD1174" s="1047"/>
      <c r="AE1174" s="1645"/>
      <c r="AF1174" s="1645"/>
      <c r="AG1174" s="1645"/>
      <c r="AH1174" s="1645"/>
      <c r="AI1174" s="1645"/>
      <c r="AJ1174" s="1645"/>
      <c r="AK1174" s="1645"/>
      <c r="AL1174" s="1645"/>
      <c r="AM1174" s="1645"/>
      <c r="AN1174" s="1645"/>
      <c r="AO1174" s="1645"/>
      <c r="AP1174" s="1645"/>
      <c r="AQ1174" s="1645"/>
      <c r="AR1174" s="1645"/>
      <c r="AS1174" s="1645"/>
      <c r="AT1174" s="1645"/>
      <c r="AU1174" s="1645"/>
      <c r="AV1174" s="1645"/>
      <c r="AW1174" s="1645"/>
      <c r="AX1174" s="1645"/>
      <c r="AY1174" s="1645"/>
      <c r="AZ1174" s="1645"/>
      <c r="BA1174" s="1645"/>
      <c r="BB1174" s="1645"/>
      <c r="BC1174" s="1645"/>
      <c r="BD1174" s="1645"/>
      <c r="BE1174" s="1645"/>
      <c r="BF1174" s="1645"/>
      <c r="BG1174" s="1645"/>
      <c r="BH1174" s="1645"/>
      <c r="BI1174" s="1645"/>
      <c r="BJ1174" s="1645"/>
      <c r="BK1174" s="1645"/>
      <c r="BL1174" s="1645"/>
      <c r="BM1174" s="1645"/>
      <c r="BN1174" s="1645"/>
      <c r="BO1174" s="1645"/>
      <c r="BP1174" s="1645"/>
      <c r="BQ1174" s="1645"/>
      <c r="BR1174" s="1645"/>
      <c r="BS1174" s="1645"/>
      <c r="BT1174" s="1645"/>
      <c r="BU1174" s="1645"/>
      <c r="BV1174" s="1645"/>
      <c r="BW1174" s="1645"/>
      <c r="BX1174" s="1645"/>
      <c r="BY1174" s="1645"/>
      <c r="BZ1174" s="1645"/>
      <c r="CA1174" s="1645"/>
      <c r="CB1174" s="1645"/>
      <c r="CC1174" s="1645"/>
      <c r="CD1174" s="1645"/>
      <c r="CE1174" s="1645"/>
      <c r="CF1174" s="1325"/>
    </row>
    <row customHeight="1" ht="15" hidden="1">
      <c r="A1175" s="632" t="s">
        <v>486</v>
      </c>
      <c r="B1175" s="633"/>
      <c r="C1175" s="633" t="s">
        <v>22</v>
      </c>
      <c r="D1175" s="2587" t="s">
        <v>1216</v>
      </c>
      <c r="E1175" s="2386" t="s">
        <v>196</v>
      </c>
      <c r="F1175" s="2387"/>
      <c r="G1175" s="2388"/>
      <c r="H1175" s="2392" t="str">
        <f>IF(A1175="","",INDEX(DIFFERENTIATION_UNMERGE_VD,MATCH(A1175,DIFFERENTIATION_ID_DIFF,0)))</f>
        <v>Производство тепловой энергии. Некомбинированная выработка</v>
      </c>
      <c r="I1175" s="2392"/>
      <c r="J1175" s="2392"/>
      <c r="K1175" s="2392"/>
      <c r="L1175" s="2392"/>
      <c r="M1175" s="2392"/>
      <c r="N1175" s="2392"/>
      <c r="O1175" s="2392"/>
      <c r="P1175" s="2392"/>
      <c r="Q1175" s="2392"/>
      <c r="R1175" s="2392"/>
      <c r="S1175" s="728"/>
      <c r="T1175" s="725"/>
      <c r="U1175" s="634"/>
      <c r="V1175" s="634"/>
      <c r="W1175" s="635"/>
      <c r="X1175" s="635"/>
      <c r="Y1175" s="635"/>
      <c r="Z1175" s="635"/>
      <c r="AA1175" s="636"/>
      <c r="AB1175" s="637"/>
      <c r="AC1175" s="2384"/>
      <c r="AD1175" s="638"/>
      <c r="AE1175" s="639" t="s">
        <v>22</v>
      </c>
      <c r="AF1175" s="639"/>
      <c r="AG1175" s="640" t="s">
        <v>1082</v>
      </c>
      <c r="AH1175" s="641">
        <v>3</v>
      </c>
      <c r="AI1175" s="634"/>
      <c r="AJ1175" s="634"/>
      <c r="AK1175" s="634"/>
      <c r="AL1175" s="634"/>
      <c r="AM1175" s="634"/>
      <c r="AN1175" s="634"/>
      <c r="AO1175" s="634"/>
      <c r="AP1175" s="634"/>
      <c r="AQ1175" s="634"/>
      <c r="AR1175" s="634"/>
      <c r="AS1175" s="634"/>
      <c r="AT1175" s="634"/>
      <c r="AU1175" s="634"/>
      <c r="AV1175" s="634"/>
      <c r="AW1175" s="634"/>
      <c r="AX1175" s="634"/>
      <c r="AY1175" s="634"/>
      <c r="AZ1175" s="634"/>
      <c r="BA1175" s="634"/>
      <c r="BB1175" s="634"/>
      <c r="BC1175" s="634"/>
      <c r="BD1175" s="634"/>
      <c r="BE1175" s="634"/>
      <c r="BF1175" s="634"/>
      <c r="BG1175" s="634"/>
      <c r="BH1175" s="634"/>
      <c r="BI1175" s="634"/>
      <c r="BJ1175" s="634"/>
      <c r="BK1175" s="634"/>
      <c r="BL1175" s="634"/>
      <c r="BM1175" s="634"/>
      <c r="BN1175" s="634"/>
      <c r="BO1175" s="634"/>
      <c r="BP1175" s="634"/>
      <c r="BQ1175" s="634"/>
      <c r="BR1175" s="634"/>
      <c r="BS1175" s="634"/>
      <c r="BT1175" s="634"/>
      <c r="BU1175" s="634"/>
      <c r="BV1175" s="635"/>
      <c r="BW1175" s="635"/>
      <c r="BX1175" s="635"/>
      <c r="BY1175" s="635"/>
      <c r="BZ1175" s="635"/>
      <c r="CA1175" s="635"/>
      <c r="CB1175" s="635"/>
      <c r="CC1175" s="635"/>
      <c r="CD1175" s="635"/>
      <c r="CE1175" s="635"/>
      <c r="CF1175" s="1859"/>
    </row>
    <row customHeight="1" ht="15" hidden="1">
      <c r="A1176" s="632"/>
      <c r="B1176" s="633"/>
      <c r="C1176" s="633"/>
      <c r="D1176" s="2588"/>
      <c r="E1176" s="2386" t="s">
        <v>1037</v>
      </c>
      <c r="F1176" s="2387"/>
      <c r="G1176" s="2388"/>
      <c r="H1176" s="2392" t="str">
        <f>IF(A1175="","",INDEX(DIFFERENTIATION_UNMERGE_AREA,MATCH(A1175,DIFFERENTIATION_ID_DIFF,0)))</f>
        <v>Территория 13</v>
      </c>
      <c r="I1176" s="2392"/>
      <c r="J1176" s="2392"/>
      <c r="K1176" s="2392"/>
      <c r="L1176" s="2392"/>
      <c r="M1176" s="2392"/>
      <c r="N1176" s="2392"/>
      <c r="O1176" s="2392"/>
      <c r="P1176" s="2392"/>
      <c r="Q1176" s="2392"/>
      <c r="R1176" s="2392"/>
      <c r="S1176" s="728"/>
      <c r="T1176" s="725"/>
      <c r="U1176" s="634"/>
      <c r="V1176" s="634"/>
      <c r="W1176" s="635"/>
      <c r="X1176" s="635"/>
      <c r="Y1176" s="635"/>
      <c r="Z1176" s="635"/>
      <c r="AA1176" s="636"/>
      <c r="AB1176" s="637"/>
      <c r="AC1176" s="2384"/>
      <c r="AD1176" s="638"/>
      <c r="AE1176" s="639"/>
      <c r="AF1176" s="639"/>
      <c r="AG1176" s="640"/>
      <c r="AH1176" s="641"/>
      <c r="AI1176" s="634"/>
      <c r="AJ1176" s="634"/>
      <c r="AK1176" s="634"/>
      <c r="AL1176" s="634"/>
      <c r="AM1176" s="634"/>
      <c r="AN1176" s="634"/>
      <c r="AO1176" s="634"/>
      <c r="AP1176" s="634"/>
      <c r="AQ1176" s="634"/>
      <c r="AR1176" s="634"/>
      <c r="AS1176" s="634"/>
      <c r="AT1176" s="634"/>
      <c r="AU1176" s="634"/>
      <c r="AV1176" s="634"/>
      <c r="AW1176" s="634"/>
      <c r="AX1176" s="634"/>
      <c r="AY1176" s="634"/>
      <c r="AZ1176" s="634"/>
      <c r="BA1176" s="634"/>
      <c r="BB1176" s="634"/>
      <c r="BC1176" s="634"/>
      <c r="BD1176" s="634"/>
      <c r="BE1176" s="634"/>
      <c r="BF1176" s="634"/>
      <c r="BG1176" s="634"/>
      <c r="BH1176" s="634"/>
      <c r="BI1176" s="634"/>
      <c r="BJ1176" s="634"/>
      <c r="BK1176" s="634"/>
      <c r="BL1176" s="634"/>
      <c r="BM1176" s="634"/>
      <c r="BN1176" s="634"/>
      <c r="BO1176" s="634"/>
      <c r="BP1176" s="634"/>
      <c r="BQ1176" s="634"/>
      <c r="BR1176" s="634"/>
      <c r="BS1176" s="634"/>
      <c r="BT1176" s="634"/>
      <c r="BU1176" s="634"/>
      <c r="BV1176" s="635"/>
      <c r="BW1176" s="635"/>
      <c r="BX1176" s="635"/>
      <c r="BY1176" s="635"/>
      <c r="BZ1176" s="635"/>
      <c r="CA1176" s="635"/>
      <c r="CB1176" s="635"/>
      <c r="CC1176" s="635"/>
      <c r="CD1176" s="635"/>
      <c r="CE1176" s="635"/>
      <c r="CF1176" s="1859"/>
    </row>
    <row customHeight="1" ht="15" hidden="1">
      <c r="A1177" s="632"/>
      <c r="B1177" s="633"/>
      <c r="C1177" s="633"/>
      <c r="D1177" s="2588"/>
      <c r="E1177" s="2386" t="s">
        <v>1038</v>
      </c>
      <c r="F1177" s="2387"/>
      <c r="G1177" s="2388"/>
      <c r="H1177" s="2392" t="str">
        <f>IF(A1175="","",INDEX(DIFFERENTIATION_UNMERGE_SYSTEM,MATCH(A1175,DIFFERENTIATION_ID_DIFF,0)))</f>
        <v>п. Приволжье, ул. Молодежная, котельная № 7-3</v>
      </c>
      <c r="I1177" s="2392"/>
      <c r="J1177" s="2392"/>
      <c r="K1177" s="2392"/>
      <c r="L1177" s="2392"/>
      <c r="M1177" s="2392"/>
      <c r="N1177" s="2392"/>
      <c r="O1177" s="2392"/>
      <c r="P1177" s="2392"/>
      <c r="Q1177" s="2392"/>
      <c r="R1177" s="2392"/>
      <c r="S1177" s="728"/>
      <c r="T1177" s="725"/>
      <c r="U1177" s="634"/>
      <c r="V1177" s="634"/>
      <c r="W1177" s="635"/>
      <c r="X1177" s="635"/>
      <c r="Y1177" s="635"/>
      <c r="Z1177" s="635"/>
      <c r="AA1177" s="636"/>
      <c r="AB1177" s="637"/>
      <c r="AC1177" s="2384"/>
      <c r="AD1177" s="638"/>
      <c r="AE1177" s="639"/>
      <c r="AF1177" s="639"/>
      <c r="AG1177" s="640"/>
      <c r="AH1177" s="641"/>
      <c r="AI1177" s="634"/>
      <c r="AJ1177" s="634"/>
      <c r="AK1177" s="634"/>
      <c r="AL1177" s="634"/>
      <c r="AM1177" s="634"/>
      <c r="AN1177" s="634"/>
      <c r="AO1177" s="634"/>
      <c r="AP1177" s="634"/>
      <c r="AQ1177" s="634"/>
      <c r="AR1177" s="634"/>
      <c r="AS1177" s="634"/>
      <c r="AT1177" s="634"/>
      <c r="AU1177" s="634"/>
      <c r="AV1177" s="634"/>
      <c r="AW1177" s="634"/>
      <c r="AX1177" s="634"/>
      <c r="AY1177" s="634"/>
      <c r="AZ1177" s="634"/>
      <c r="BA1177" s="634"/>
      <c r="BB1177" s="634"/>
      <c r="BC1177" s="634"/>
      <c r="BD1177" s="634"/>
      <c r="BE1177" s="634"/>
      <c r="BF1177" s="634"/>
      <c r="BG1177" s="634"/>
      <c r="BH1177" s="634"/>
      <c r="BI1177" s="634"/>
      <c r="BJ1177" s="634"/>
      <c r="BK1177" s="634"/>
      <c r="BL1177" s="634"/>
      <c r="BM1177" s="634"/>
      <c r="BN1177" s="634"/>
      <c r="BO1177" s="634"/>
      <c r="BP1177" s="634"/>
      <c r="BQ1177" s="634"/>
      <c r="BR1177" s="634"/>
      <c r="BS1177" s="634"/>
      <c r="BT1177" s="634"/>
      <c r="BU1177" s="634"/>
      <c r="BV1177" s="635"/>
      <c r="BW1177" s="635"/>
      <c r="BX1177" s="635"/>
      <c r="BY1177" s="635"/>
      <c r="BZ1177" s="635"/>
      <c r="CA1177" s="635"/>
      <c r="CB1177" s="635"/>
      <c r="CC1177" s="635"/>
      <c r="CD1177" s="635"/>
      <c r="CE1177" s="635"/>
      <c r="CF1177" s="1859"/>
    </row>
    <row customHeight="1" ht="24.75" hidden="1">
      <c r="A1178" s="1815"/>
      <c r="B1178" s="1169"/>
      <c r="C1178" s="421"/>
      <c r="D1178" s="2588"/>
      <c r="E1178" s="2385" t="s">
        <v>1083</v>
      </c>
      <c r="F1178" s="2385"/>
      <c r="G1178" s="2385"/>
      <c r="H1178" s="2385"/>
      <c r="I1178" s="2385"/>
      <c r="J1178" s="2385"/>
      <c r="K1178" s="2385"/>
      <c r="L1178" s="2385"/>
      <c r="M1178" s="2385"/>
      <c r="N1178" s="2385"/>
      <c r="O1178" s="2385"/>
      <c r="P1178" s="2385"/>
      <c r="Q1178" s="567">
        <f>SUMIF(T1179:T1180,"i",Q1179:Q1180)</f>
        <v>0</v>
      </c>
      <c r="R1178" s="1026"/>
      <c r="S1178" s="1807" t="s">
        <v>1084</v>
      </c>
      <c r="T1178" s="726" t="s">
        <v>1085</v>
      </c>
      <c r="U1178" s="2383">
        <v>1</v>
      </c>
      <c r="V1178" s="2383" t="s">
        <v>1048</v>
      </c>
      <c r="W1178" s="1169"/>
      <c r="X1178" s="1169"/>
      <c r="Y1178" s="1169"/>
      <c r="Z1178" s="1169"/>
      <c r="AA1178" s="1645"/>
      <c r="AB1178" s="1169"/>
      <c r="AC1178" s="2384"/>
      <c r="AD1178" s="638"/>
      <c r="AE1178" s="1169"/>
      <c r="AF1178" s="1169"/>
      <c r="AG1178" s="1645"/>
      <c r="AH1178" s="1645"/>
      <c r="AI1178" s="1645"/>
      <c r="AJ1178" s="1645"/>
      <c r="AK1178" s="1645"/>
      <c r="AL1178" s="1645"/>
      <c r="AM1178" s="1645"/>
      <c r="AN1178" s="1645"/>
      <c r="AO1178" s="1645"/>
      <c r="AP1178" s="1645"/>
      <c r="AQ1178" s="1645"/>
      <c r="AR1178" s="1645"/>
      <c r="AS1178" s="1645"/>
      <c r="AT1178" s="1645"/>
      <c r="AU1178" s="1645"/>
      <c r="AV1178" s="1645"/>
      <c r="AW1178" s="1645"/>
      <c r="AX1178" s="1645"/>
      <c r="AY1178" s="1645"/>
      <c r="AZ1178" s="1645"/>
      <c r="BA1178" s="1645"/>
      <c r="BB1178" s="1645"/>
      <c r="BC1178" s="1645"/>
      <c r="BD1178" s="1645"/>
      <c r="BE1178" s="1645"/>
      <c r="BF1178" s="1645"/>
      <c r="BG1178" s="1645"/>
      <c r="BH1178" s="1645"/>
      <c r="BI1178" s="1645"/>
      <c r="BJ1178" s="1645"/>
      <c r="BK1178" s="1645"/>
      <c r="BL1178" s="1645"/>
      <c r="BM1178" s="1645"/>
      <c r="BN1178" s="1645"/>
      <c r="BO1178" s="1645"/>
      <c r="BP1178" s="1645"/>
      <c r="BQ1178" s="1645"/>
      <c r="BR1178" s="1645"/>
      <c r="BS1178" s="1645"/>
      <c r="BT1178" s="1645"/>
      <c r="BU1178" s="1645"/>
      <c r="BV1178" s="1169"/>
      <c r="BW1178" s="1169"/>
      <c r="BX1178" s="1169"/>
      <c r="BY1178" s="1169"/>
      <c r="BZ1178" s="1169"/>
      <c r="CA1178" s="1169"/>
      <c r="CB1178" s="1169"/>
      <c r="CC1178" s="1169"/>
      <c r="CD1178" s="1169"/>
      <c r="CE1178" s="1169"/>
      <c r="CF1178" s="1859"/>
    </row>
    <row customHeight="1" ht="11.25" hidden="1">
      <c r="A1179" s="1802"/>
      <c r="B1179" s="1645"/>
      <c r="C1179" s="1645"/>
      <c r="D1179" s="2588"/>
      <c r="E1179" s="644"/>
      <c r="F1179" s="644">
        <v>0</v>
      </c>
      <c r="G1179" s="644"/>
      <c r="H1179" s="644"/>
      <c r="I1179" s="644"/>
      <c r="J1179" s="644"/>
      <c r="K1179" s="644"/>
      <c r="L1179" s="644"/>
      <c r="M1179" s="644"/>
      <c r="N1179" s="644"/>
      <c r="O1179" s="644"/>
      <c r="P1179" s="644"/>
      <c r="Q1179" s="644"/>
      <c r="R1179" s="644"/>
      <c r="S1179" s="645"/>
      <c r="T1179" s="727"/>
      <c r="U1179" s="2383"/>
      <c r="V1179" s="2383"/>
      <c r="W1179" s="1645"/>
      <c r="X1179" s="1645"/>
      <c r="Y1179" s="1645"/>
      <c r="Z1179" s="1645"/>
      <c r="AA1179" s="1645"/>
      <c r="AB1179" s="1169"/>
      <c r="AC1179" s="2384"/>
      <c r="AD1179" s="638"/>
      <c r="AE1179" s="1169"/>
      <c r="AF1179" s="1169"/>
      <c r="AG1179" s="1645"/>
      <c r="AH1179" s="1645"/>
      <c r="AI1179" s="1645"/>
      <c r="AJ1179" s="1645"/>
      <c r="AK1179" s="1645"/>
      <c r="AL1179" s="1645"/>
      <c r="AM1179" s="1645"/>
      <c r="AN1179" s="1645"/>
      <c r="AO1179" s="1645"/>
      <c r="AP1179" s="1645"/>
      <c r="AQ1179" s="1645"/>
      <c r="AR1179" s="1645"/>
      <c r="AS1179" s="1645"/>
      <c r="AT1179" s="1645"/>
      <c r="AU1179" s="1645"/>
      <c r="AV1179" s="1645"/>
      <c r="AW1179" s="1645"/>
      <c r="AX1179" s="1645"/>
      <c r="AY1179" s="1645"/>
      <c r="AZ1179" s="1645"/>
      <c r="BA1179" s="1645"/>
      <c r="BB1179" s="1645"/>
      <c r="BC1179" s="1645"/>
      <c r="BD1179" s="1645"/>
      <c r="BE1179" s="1645"/>
      <c r="BF1179" s="1645"/>
      <c r="BG1179" s="1645"/>
      <c r="BH1179" s="1645"/>
      <c r="BI1179" s="1645"/>
      <c r="BJ1179" s="1645"/>
      <c r="BK1179" s="1645"/>
      <c r="BL1179" s="1645"/>
      <c r="BM1179" s="1645"/>
      <c r="BN1179" s="1645"/>
      <c r="BO1179" s="1645"/>
      <c r="BP1179" s="1645"/>
      <c r="BQ1179" s="1645"/>
      <c r="BR1179" s="1645"/>
      <c r="BS1179" s="1645"/>
      <c r="BT1179" s="1645"/>
      <c r="BU1179" s="1645"/>
      <c r="BV1179" s="1645"/>
      <c r="BW1179" s="1645"/>
      <c r="BX1179" s="1645"/>
      <c r="BY1179" s="1645"/>
      <c r="BZ1179" s="1645"/>
      <c r="CA1179" s="1645"/>
      <c r="CB1179" s="1645"/>
      <c r="CC1179" s="1645"/>
      <c r="CD1179" s="1645"/>
      <c r="CE1179" s="1645"/>
      <c r="CF1179" s="1859"/>
    </row>
    <row customHeight="1" ht="11.25" hidden="1">
      <c r="A1180" s="1815"/>
      <c r="B1180" s="1169"/>
      <c r="C1180" s="421"/>
      <c r="D1180" s="2588"/>
      <c r="E1180" s="658" t="s">
        <v>22</v>
      </c>
      <c r="F1180" s="1177" t="s">
        <v>22</v>
      </c>
      <c r="G1180" s="1177" t="s">
        <v>1088</v>
      </c>
      <c r="H1180" s="660" t="s">
        <v>22</v>
      </c>
      <c r="I1180" s="660"/>
      <c r="J1180" s="660"/>
      <c r="K1180" s="660"/>
      <c r="L1180" s="660"/>
      <c r="M1180" s="660"/>
      <c r="N1180" s="660"/>
      <c r="O1180" s="660"/>
      <c r="P1180" s="660"/>
      <c r="Q1180" s="660"/>
      <c r="R1180" s="661"/>
      <c r="S1180" s="662"/>
      <c r="T1180" s="727"/>
      <c r="U1180" s="2383"/>
      <c r="V1180" s="2383"/>
      <c r="W1180" s="1169"/>
      <c r="X1180" s="1169"/>
      <c r="Y1180" s="1169"/>
      <c r="Z1180" s="1169"/>
      <c r="AA1180" s="1645"/>
      <c r="AB1180" s="1169"/>
      <c r="AC1180" s="2384"/>
      <c r="AD1180" s="638"/>
      <c r="AE1180" s="1169"/>
      <c r="AF1180" s="1169"/>
      <c r="AG1180" s="1645"/>
      <c r="AH1180" s="1645"/>
      <c r="AI1180" s="1645"/>
      <c r="AJ1180" s="1645"/>
      <c r="AK1180" s="1645"/>
      <c r="AL1180" s="1645"/>
      <c r="AM1180" s="1645"/>
      <c r="AN1180" s="1645"/>
      <c r="AO1180" s="1645"/>
      <c r="AP1180" s="1645"/>
      <c r="AQ1180" s="1645"/>
      <c r="AR1180" s="1645"/>
      <c r="AS1180" s="1645"/>
      <c r="AT1180" s="1645"/>
      <c r="AU1180" s="1645"/>
      <c r="AV1180" s="1645"/>
      <c r="AW1180" s="1645"/>
      <c r="AX1180" s="1645"/>
      <c r="AY1180" s="1645"/>
      <c r="AZ1180" s="1645"/>
      <c r="BA1180" s="1645"/>
      <c r="BB1180" s="1645"/>
      <c r="BC1180" s="1645"/>
      <c r="BD1180" s="1645"/>
      <c r="BE1180" s="1645"/>
      <c r="BF1180" s="1645"/>
      <c r="BG1180" s="1645"/>
      <c r="BH1180" s="1645"/>
      <c r="BI1180" s="1645"/>
      <c r="BJ1180" s="1645"/>
      <c r="BK1180" s="1645"/>
      <c r="BL1180" s="1645"/>
      <c r="BM1180" s="1645"/>
      <c r="BN1180" s="1645"/>
      <c r="BO1180" s="1645"/>
      <c r="BP1180" s="1645"/>
      <c r="BQ1180" s="1645"/>
      <c r="BR1180" s="1645"/>
      <c r="BS1180" s="1645"/>
      <c r="BT1180" s="1645"/>
      <c r="BU1180" s="1645"/>
      <c r="BV1180" s="1169"/>
      <c r="BW1180" s="1169"/>
      <c r="BX1180" s="1169"/>
      <c r="BY1180" s="1169"/>
      <c r="BZ1180" s="1169"/>
      <c r="CA1180" s="1169"/>
      <c r="CB1180" s="1169"/>
      <c r="CC1180" s="1169"/>
      <c r="CD1180" s="1169"/>
      <c r="CE1180" s="1169"/>
      <c r="CF1180" s="1859"/>
    </row>
    <row customHeight="1" ht="5.25" hidden="1">
      <c r="A1181" s="1802"/>
      <c r="B1181" s="1645"/>
      <c r="C1181" s="1645"/>
      <c r="D1181" s="2588"/>
      <c r="E1181" s="1048"/>
      <c r="F1181" s="1048"/>
      <c r="G1181" s="1048"/>
      <c r="H1181" s="1048"/>
      <c r="I1181" s="1048"/>
      <c r="J1181" s="1048"/>
      <c r="K1181" s="1048"/>
      <c r="L1181" s="1048"/>
      <c r="M1181" s="1048"/>
      <c r="N1181" s="1048"/>
      <c r="O1181" s="1048"/>
      <c r="P1181" s="1048"/>
      <c r="Q1181" s="1049"/>
      <c r="R1181" s="1050"/>
      <c r="S1181" s="1051"/>
      <c r="T1181" s="726" t="s">
        <v>1085</v>
      </c>
      <c r="U1181" s="2383">
        <v>1</v>
      </c>
      <c r="V1181" s="2383" t="s">
        <v>1048</v>
      </c>
      <c r="W1181" s="1645"/>
      <c r="X1181" s="1645"/>
      <c r="Y1181" s="1645"/>
      <c r="Z1181" s="1645"/>
      <c r="AA1181" s="1645"/>
      <c r="AB1181" s="1645"/>
      <c r="AC1181" s="1046"/>
      <c r="AD1181" s="1047"/>
      <c r="AE1181" s="1645"/>
      <c r="AF1181" s="1645"/>
      <c r="AG1181" s="1645"/>
      <c r="AH1181" s="1645"/>
      <c r="AI1181" s="1645"/>
      <c r="AJ1181" s="1645"/>
      <c r="AK1181" s="1645"/>
      <c r="AL1181" s="1645"/>
      <c r="AM1181" s="1645"/>
      <c r="AN1181" s="1645"/>
      <c r="AO1181" s="1645"/>
      <c r="AP1181" s="1645"/>
      <c r="AQ1181" s="1645"/>
      <c r="AR1181" s="1645"/>
      <c r="AS1181" s="1645"/>
      <c r="AT1181" s="1645"/>
      <c r="AU1181" s="1645"/>
      <c r="AV1181" s="1645"/>
      <c r="AW1181" s="1645"/>
      <c r="AX1181" s="1645"/>
      <c r="AY1181" s="1645"/>
      <c r="AZ1181" s="1645"/>
      <c r="BA1181" s="1645"/>
      <c r="BB1181" s="1645"/>
      <c r="BC1181" s="1645"/>
      <c r="BD1181" s="1645"/>
      <c r="BE1181" s="1645"/>
      <c r="BF1181" s="1645"/>
      <c r="BG1181" s="1645"/>
      <c r="BH1181" s="1645"/>
      <c r="BI1181" s="1645"/>
      <c r="BJ1181" s="1645"/>
      <c r="BK1181" s="1645"/>
      <c r="BL1181" s="1645"/>
      <c r="BM1181" s="1645"/>
      <c r="BN1181" s="1645"/>
      <c r="BO1181" s="1645"/>
      <c r="BP1181" s="1645"/>
      <c r="BQ1181" s="1645"/>
      <c r="BR1181" s="1645"/>
      <c r="BS1181" s="1645"/>
      <c r="BT1181" s="1645"/>
      <c r="BU1181" s="1645"/>
      <c r="BV1181" s="1645"/>
      <c r="BW1181" s="1645"/>
      <c r="BX1181" s="1645"/>
      <c r="BY1181" s="1645"/>
      <c r="BZ1181" s="1645"/>
      <c r="CA1181" s="1645"/>
      <c r="CB1181" s="1645"/>
      <c r="CC1181" s="1645"/>
      <c r="CD1181" s="1645"/>
      <c r="CE1181" s="1645"/>
      <c r="CF1181" s="1325"/>
    </row>
    <row customHeight="1" ht="5.25" hidden="1">
      <c r="A1182" s="1802"/>
      <c r="B1182" s="1645"/>
      <c r="C1182" s="1645"/>
      <c r="D1182" s="2588"/>
      <c r="E1182" s="644"/>
      <c r="F1182" s="644"/>
      <c r="G1182" s="644"/>
      <c r="H1182" s="644"/>
      <c r="I1182" s="644"/>
      <c r="J1182" s="644"/>
      <c r="K1182" s="644"/>
      <c r="L1182" s="644"/>
      <c r="M1182" s="644"/>
      <c r="N1182" s="644"/>
      <c r="O1182" s="644"/>
      <c r="P1182" s="644"/>
      <c r="Q1182" s="644"/>
      <c r="R1182" s="644"/>
      <c r="S1182" s="645"/>
      <c r="T1182" s="727"/>
      <c r="U1182" s="2383"/>
      <c r="V1182" s="2383"/>
      <c r="W1182" s="1645"/>
      <c r="X1182" s="1645"/>
      <c r="Y1182" s="1645"/>
      <c r="Z1182" s="1645"/>
      <c r="AA1182" s="1645"/>
      <c r="AB1182" s="1645"/>
      <c r="AC1182" s="1046"/>
      <c r="AD1182" s="1047"/>
      <c r="AE1182" s="1645"/>
      <c r="AF1182" s="1645"/>
      <c r="AG1182" s="1645"/>
      <c r="AH1182" s="1645"/>
      <c r="AI1182" s="1645"/>
      <c r="AJ1182" s="1645"/>
      <c r="AK1182" s="1645"/>
      <c r="AL1182" s="1645"/>
      <c r="AM1182" s="1645"/>
      <c r="AN1182" s="1645"/>
      <c r="AO1182" s="1645"/>
      <c r="AP1182" s="1645"/>
      <c r="AQ1182" s="1645"/>
      <c r="AR1182" s="1645"/>
      <c r="AS1182" s="1645"/>
      <c r="AT1182" s="1645"/>
      <c r="AU1182" s="1645"/>
      <c r="AV1182" s="1645"/>
      <c r="AW1182" s="1645"/>
      <c r="AX1182" s="1645"/>
      <c r="AY1182" s="1645"/>
      <c r="AZ1182" s="1645"/>
      <c r="BA1182" s="1645"/>
      <c r="BB1182" s="1645"/>
      <c r="BC1182" s="1645"/>
      <c r="BD1182" s="1645"/>
      <c r="BE1182" s="1645"/>
      <c r="BF1182" s="1645"/>
      <c r="BG1182" s="1645"/>
      <c r="BH1182" s="1645"/>
      <c r="BI1182" s="1645"/>
      <c r="BJ1182" s="1645"/>
      <c r="BK1182" s="1645"/>
      <c r="BL1182" s="1645"/>
      <c r="BM1182" s="1645"/>
      <c r="BN1182" s="1645"/>
      <c r="BO1182" s="1645"/>
      <c r="BP1182" s="1645"/>
      <c r="BQ1182" s="1645"/>
      <c r="BR1182" s="1645"/>
      <c r="BS1182" s="1645"/>
      <c r="BT1182" s="1645"/>
      <c r="BU1182" s="1645"/>
      <c r="BV1182" s="1645"/>
      <c r="BW1182" s="1645"/>
      <c r="BX1182" s="1645"/>
      <c r="BY1182" s="1645"/>
      <c r="BZ1182" s="1645"/>
      <c r="CA1182" s="1645"/>
      <c r="CB1182" s="1645"/>
      <c r="CC1182" s="1645"/>
      <c r="CD1182" s="1645"/>
      <c r="CE1182" s="1645"/>
      <c r="CF1182" s="1325"/>
    </row>
    <row customHeight="1" ht="5.25" hidden="1">
      <c r="A1183" s="1802"/>
      <c r="B1183" s="1645"/>
      <c r="C1183" s="1645"/>
      <c r="D1183" s="2589"/>
      <c r="E1183" s="1052"/>
      <c r="F1183" s="1053"/>
      <c r="G1183" s="1053"/>
      <c r="H1183" s="1054"/>
      <c r="I1183" s="1054"/>
      <c r="J1183" s="1054"/>
      <c r="K1183" s="1054"/>
      <c r="L1183" s="1054"/>
      <c r="M1183" s="1054"/>
      <c r="N1183" s="1054"/>
      <c r="O1183" s="1054"/>
      <c r="P1183" s="1054"/>
      <c r="Q1183" s="1054"/>
      <c r="R1183" s="955"/>
      <c r="S1183" s="1055"/>
      <c r="T1183" s="727"/>
      <c r="U1183" s="2383"/>
      <c r="V1183" s="2383"/>
      <c r="W1183" s="1645"/>
      <c r="X1183" s="1645"/>
      <c r="Y1183" s="1645"/>
      <c r="Z1183" s="1645"/>
      <c r="AA1183" s="1645"/>
      <c r="AB1183" s="1645"/>
      <c r="AC1183" s="1046"/>
      <c r="AD1183" s="1047"/>
      <c r="AE1183" s="1645"/>
      <c r="AF1183" s="1645"/>
      <c r="AG1183" s="1645"/>
      <c r="AH1183" s="1645"/>
      <c r="AI1183" s="1645"/>
      <c r="AJ1183" s="1645"/>
      <c r="AK1183" s="1645"/>
      <c r="AL1183" s="1645"/>
      <c r="AM1183" s="1645"/>
      <c r="AN1183" s="1645"/>
      <c r="AO1183" s="1645"/>
      <c r="AP1183" s="1645"/>
      <c r="AQ1183" s="1645"/>
      <c r="AR1183" s="1645"/>
      <c r="AS1183" s="1645"/>
      <c r="AT1183" s="1645"/>
      <c r="AU1183" s="1645"/>
      <c r="AV1183" s="1645"/>
      <c r="AW1183" s="1645"/>
      <c r="AX1183" s="1645"/>
      <c r="AY1183" s="1645"/>
      <c r="AZ1183" s="1645"/>
      <c r="BA1183" s="1645"/>
      <c r="BB1183" s="1645"/>
      <c r="BC1183" s="1645"/>
      <c r="BD1183" s="1645"/>
      <c r="BE1183" s="1645"/>
      <c r="BF1183" s="1645"/>
      <c r="BG1183" s="1645"/>
      <c r="BH1183" s="1645"/>
      <c r="BI1183" s="1645"/>
      <c r="BJ1183" s="1645"/>
      <c r="BK1183" s="1645"/>
      <c r="BL1183" s="1645"/>
      <c r="BM1183" s="1645"/>
      <c r="BN1183" s="1645"/>
      <c r="BO1183" s="1645"/>
      <c r="BP1183" s="1645"/>
      <c r="BQ1183" s="1645"/>
      <c r="BR1183" s="1645"/>
      <c r="BS1183" s="1645"/>
      <c r="BT1183" s="1645"/>
      <c r="BU1183" s="1645"/>
      <c r="BV1183" s="1645"/>
      <c r="BW1183" s="1645"/>
      <c r="BX1183" s="1645"/>
      <c r="BY1183" s="1645"/>
      <c r="BZ1183" s="1645"/>
      <c r="CA1183" s="1645"/>
      <c r="CB1183" s="1645"/>
      <c r="CC1183" s="1645"/>
      <c r="CD1183" s="1645"/>
      <c r="CE1183" s="1645"/>
      <c r="CF1183" s="1325"/>
    </row>
    <row customHeight="1" ht="15" hidden="1">
      <c r="A1184" s="632" t="s">
        <v>488</v>
      </c>
      <c r="B1184" s="633"/>
      <c r="C1184" s="633" t="s">
        <v>22</v>
      </c>
      <c r="D1184" s="2587" t="s">
        <v>1217</v>
      </c>
      <c r="E1184" s="2386" t="s">
        <v>196</v>
      </c>
      <c r="F1184" s="2387"/>
      <c r="G1184" s="2388"/>
      <c r="H1184" s="2392" t="str">
        <f>IF(A1184="","",INDEX(DIFFERENTIATION_UNMERGE_VD,MATCH(A1184,DIFFERENTIATION_ID_DIFF,0)))</f>
        <v>Производство тепловой энергии. Некомбинированная выработка</v>
      </c>
      <c r="I1184" s="2392"/>
      <c r="J1184" s="2392"/>
      <c r="K1184" s="2392"/>
      <c r="L1184" s="2392"/>
      <c r="M1184" s="2392"/>
      <c r="N1184" s="2392"/>
      <c r="O1184" s="2392"/>
      <c r="P1184" s="2392"/>
      <c r="Q1184" s="2392"/>
      <c r="R1184" s="2392"/>
      <c r="S1184" s="728"/>
      <c r="T1184" s="725"/>
      <c r="U1184" s="634"/>
      <c r="V1184" s="634"/>
      <c r="W1184" s="635"/>
      <c r="X1184" s="635"/>
      <c r="Y1184" s="635"/>
      <c r="Z1184" s="635"/>
      <c r="AA1184" s="636"/>
      <c r="AB1184" s="637"/>
      <c r="AC1184" s="2384"/>
      <c r="AD1184" s="638"/>
      <c r="AE1184" s="639" t="s">
        <v>22</v>
      </c>
      <c r="AF1184" s="639"/>
      <c r="AG1184" s="640" t="s">
        <v>1082</v>
      </c>
      <c r="AH1184" s="641">
        <v>3</v>
      </c>
      <c r="AI1184" s="634"/>
      <c r="AJ1184" s="634"/>
      <c r="AK1184" s="634"/>
      <c r="AL1184" s="634"/>
      <c r="AM1184" s="634"/>
      <c r="AN1184" s="634"/>
      <c r="AO1184" s="634"/>
      <c r="AP1184" s="634"/>
      <c r="AQ1184" s="634"/>
      <c r="AR1184" s="634"/>
      <c r="AS1184" s="634"/>
      <c r="AT1184" s="634"/>
      <c r="AU1184" s="634"/>
      <c r="AV1184" s="634"/>
      <c r="AW1184" s="634"/>
      <c r="AX1184" s="634"/>
      <c r="AY1184" s="634"/>
      <c r="AZ1184" s="634"/>
      <c r="BA1184" s="634"/>
      <c r="BB1184" s="634"/>
      <c r="BC1184" s="634"/>
      <c r="BD1184" s="634"/>
      <c r="BE1184" s="634"/>
      <c r="BF1184" s="634"/>
      <c r="BG1184" s="634"/>
      <c r="BH1184" s="634"/>
      <c r="BI1184" s="634"/>
      <c r="BJ1184" s="634"/>
      <c r="BK1184" s="634"/>
      <c r="BL1184" s="634"/>
      <c r="BM1184" s="634"/>
      <c r="BN1184" s="634"/>
      <c r="BO1184" s="634"/>
      <c r="BP1184" s="634"/>
      <c r="BQ1184" s="634"/>
      <c r="BR1184" s="634"/>
      <c r="BS1184" s="634"/>
      <c r="BT1184" s="634"/>
      <c r="BU1184" s="634"/>
      <c r="BV1184" s="635"/>
      <c r="BW1184" s="635"/>
      <c r="BX1184" s="635"/>
      <c r="BY1184" s="635"/>
      <c r="BZ1184" s="635"/>
      <c r="CA1184" s="635"/>
      <c r="CB1184" s="635"/>
      <c r="CC1184" s="635"/>
      <c r="CD1184" s="635"/>
      <c r="CE1184" s="635"/>
      <c r="CF1184" s="1859"/>
    </row>
    <row customHeight="1" ht="15" hidden="1">
      <c r="A1185" s="632"/>
      <c r="B1185" s="633"/>
      <c r="C1185" s="633"/>
      <c r="D1185" s="2588"/>
      <c r="E1185" s="2386" t="s">
        <v>1037</v>
      </c>
      <c r="F1185" s="2387"/>
      <c r="G1185" s="2388"/>
      <c r="H1185" s="2392" t="str">
        <f>IF(A1184="","",INDEX(DIFFERENTIATION_UNMERGE_AREA,MATCH(A1184,DIFFERENTIATION_ID_DIFF,0)))</f>
        <v>Территория 13</v>
      </c>
      <c r="I1185" s="2392"/>
      <c r="J1185" s="2392"/>
      <c r="K1185" s="2392"/>
      <c r="L1185" s="2392"/>
      <c r="M1185" s="2392"/>
      <c r="N1185" s="2392"/>
      <c r="O1185" s="2392"/>
      <c r="P1185" s="2392"/>
      <c r="Q1185" s="2392"/>
      <c r="R1185" s="2392"/>
      <c r="S1185" s="728"/>
      <c r="T1185" s="725"/>
      <c r="U1185" s="634"/>
      <c r="V1185" s="634"/>
      <c r="W1185" s="635"/>
      <c r="X1185" s="635"/>
      <c r="Y1185" s="635"/>
      <c r="Z1185" s="635"/>
      <c r="AA1185" s="636"/>
      <c r="AB1185" s="637"/>
      <c r="AC1185" s="2384"/>
      <c r="AD1185" s="638"/>
      <c r="AE1185" s="639"/>
      <c r="AF1185" s="639"/>
      <c r="AG1185" s="640"/>
      <c r="AH1185" s="641"/>
      <c r="AI1185" s="634"/>
      <c r="AJ1185" s="634"/>
      <c r="AK1185" s="634"/>
      <c r="AL1185" s="634"/>
      <c r="AM1185" s="634"/>
      <c r="AN1185" s="634"/>
      <c r="AO1185" s="634"/>
      <c r="AP1185" s="634"/>
      <c r="AQ1185" s="634"/>
      <c r="AR1185" s="634"/>
      <c r="AS1185" s="634"/>
      <c r="AT1185" s="634"/>
      <c r="AU1185" s="634"/>
      <c r="AV1185" s="634"/>
      <c r="AW1185" s="634"/>
      <c r="AX1185" s="634"/>
      <c r="AY1185" s="634"/>
      <c r="AZ1185" s="634"/>
      <c r="BA1185" s="634"/>
      <c r="BB1185" s="634"/>
      <c r="BC1185" s="634"/>
      <c r="BD1185" s="634"/>
      <c r="BE1185" s="634"/>
      <c r="BF1185" s="634"/>
      <c r="BG1185" s="634"/>
      <c r="BH1185" s="634"/>
      <c r="BI1185" s="634"/>
      <c r="BJ1185" s="634"/>
      <c r="BK1185" s="634"/>
      <c r="BL1185" s="634"/>
      <c r="BM1185" s="634"/>
      <c r="BN1185" s="634"/>
      <c r="BO1185" s="634"/>
      <c r="BP1185" s="634"/>
      <c r="BQ1185" s="634"/>
      <c r="BR1185" s="634"/>
      <c r="BS1185" s="634"/>
      <c r="BT1185" s="634"/>
      <c r="BU1185" s="634"/>
      <c r="BV1185" s="635"/>
      <c r="BW1185" s="635"/>
      <c r="BX1185" s="635"/>
      <c r="BY1185" s="635"/>
      <c r="BZ1185" s="635"/>
      <c r="CA1185" s="635"/>
      <c r="CB1185" s="635"/>
      <c r="CC1185" s="635"/>
      <c r="CD1185" s="635"/>
      <c r="CE1185" s="635"/>
      <c r="CF1185" s="1859"/>
    </row>
    <row customHeight="1" ht="15" hidden="1">
      <c r="A1186" s="632"/>
      <c r="B1186" s="633"/>
      <c r="C1186" s="633"/>
      <c r="D1186" s="2588"/>
      <c r="E1186" s="2386" t="s">
        <v>1038</v>
      </c>
      <c r="F1186" s="2387"/>
      <c r="G1186" s="2388"/>
      <c r="H1186" s="2392" t="str">
        <f>IF(A1184="","",INDEX(DIFFERENTIATION_UNMERGE_SYSTEM,MATCH(A1184,DIFFERENTIATION_ID_DIFF,0)))</f>
        <v>п. Приволжье, ул. Советская, котельная № 7-4</v>
      </c>
      <c r="I1186" s="2392"/>
      <c r="J1186" s="2392"/>
      <c r="K1186" s="2392"/>
      <c r="L1186" s="2392"/>
      <c r="M1186" s="2392"/>
      <c r="N1186" s="2392"/>
      <c r="O1186" s="2392"/>
      <c r="P1186" s="2392"/>
      <c r="Q1186" s="2392"/>
      <c r="R1186" s="2392"/>
      <c r="S1186" s="728"/>
      <c r="T1186" s="725"/>
      <c r="U1186" s="634"/>
      <c r="V1186" s="634"/>
      <c r="W1186" s="635"/>
      <c r="X1186" s="635"/>
      <c r="Y1186" s="635"/>
      <c r="Z1186" s="635"/>
      <c r="AA1186" s="636"/>
      <c r="AB1186" s="637"/>
      <c r="AC1186" s="2384"/>
      <c r="AD1186" s="638"/>
      <c r="AE1186" s="639"/>
      <c r="AF1186" s="639"/>
      <c r="AG1186" s="640"/>
      <c r="AH1186" s="641"/>
      <c r="AI1186" s="634"/>
      <c r="AJ1186" s="634"/>
      <c r="AK1186" s="634"/>
      <c r="AL1186" s="634"/>
      <c r="AM1186" s="634"/>
      <c r="AN1186" s="634"/>
      <c r="AO1186" s="634"/>
      <c r="AP1186" s="634"/>
      <c r="AQ1186" s="634"/>
      <c r="AR1186" s="634"/>
      <c r="AS1186" s="634"/>
      <c r="AT1186" s="634"/>
      <c r="AU1186" s="634"/>
      <c r="AV1186" s="634"/>
      <c r="AW1186" s="634"/>
      <c r="AX1186" s="634"/>
      <c r="AY1186" s="634"/>
      <c r="AZ1186" s="634"/>
      <c r="BA1186" s="634"/>
      <c r="BB1186" s="634"/>
      <c r="BC1186" s="634"/>
      <c r="BD1186" s="634"/>
      <c r="BE1186" s="634"/>
      <c r="BF1186" s="634"/>
      <c r="BG1186" s="634"/>
      <c r="BH1186" s="634"/>
      <c r="BI1186" s="634"/>
      <c r="BJ1186" s="634"/>
      <c r="BK1186" s="634"/>
      <c r="BL1186" s="634"/>
      <c r="BM1186" s="634"/>
      <c r="BN1186" s="634"/>
      <c r="BO1186" s="634"/>
      <c r="BP1186" s="634"/>
      <c r="BQ1186" s="634"/>
      <c r="BR1186" s="634"/>
      <c r="BS1186" s="634"/>
      <c r="BT1186" s="634"/>
      <c r="BU1186" s="634"/>
      <c r="BV1186" s="635"/>
      <c r="BW1186" s="635"/>
      <c r="BX1186" s="635"/>
      <c r="BY1186" s="635"/>
      <c r="BZ1186" s="635"/>
      <c r="CA1186" s="635"/>
      <c r="CB1186" s="635"/>
      <c r="CC1186" s="635"/>
      <c r="CD1186" s="635"/>
      <c r="CE1186" s="635"/>
      <c r="CF1186" s="1859"/>
    </row>
    <row customHeight="1" ht="24.75" hidden="1">
      <c r="A1187" s="1815"/>
      <c r="B1187" s="1169"/>
      <c r="C1187" s="421"/>
      <c r="D1187" s="2588"/>
      <c r="E1187" s="2385" t="s">
        <v>1083</v>
      </c>
      <c r="F1187" s="2385"/>
      <c r="G1187" s="2385"/>
      <c r="H1187" s="2385"/>
      <c r="I1187" s="2385"/>
      <c r="J1187" s="2385"/>
      <c r="K1187" s="2385"/>
      <c r="L1187" s="2385"/>
      <c r="M1187" s="2385"/>
      <c r="N1187" s="2385"/>
      <c r="O1187" s="2385"/>
      <c r="P1187" s="2385"/>
      <c r="Q1187" s="567">
        <f>SUMIF(T1188:T1189,"i",Q1188:Q1189)</f>
        <v>0</v>
      </c>
      <c r="R1187" s="1026"/>
      <c r="S1187" s="1807" t="s">
        <v>1084</v>
      </c>
      <c r="T1187" s="726" t="s">
        <v>1085</v>
      </c>
      <c r="U1187" s="2383">
        <v>1</v>
      </c>
      <c r="V1187" s="2383" t="s">
        <v>1048</v>
      </c>
      <c r="W1187" s="1169"/>
      <c r="X1187" s="1169"/>
      <c r="Y1187" s="1169"/>
      <c r="Z1187" s="1169"/>
      <c r="AA1187" s="1645"/>
      <c r="AB1187" s="1169"/>
      <c r="AC1187" s="2384"/>
      <c r="AD1187" s="638"/>
      <c r="AE1187" s="1169"/>
      <c r="AF1187" s="1169"/>
      <c r="AG1187" s="1645"/>
      <c r="AH1187" s="1645"/>
      <c r="AI1187" s="1645"/>
      <c r="AJ1187" s="1645"/>
      <c r="AK1187" s="1645"/>
      <c r="AL1187" s="1645"/>
      <c r="AM1187" s="1645"/>
      <c r="AN1187" s="1645"/>
      <c r="AO1187" s="1645"/>
      <c r="AP1187" s="1645"/>
      <c r="AQ1187" s="1645"/>
      <c r="AR1187" s="1645"/>
      <c r="AS1187" s="1645"/>
      <c r="AT1187" s="1645"/>
      <c r="AU1187" s="1645"/>
      <c r="AV1187" s="1645"/>
      <c r="AW1187" s="1645"/>
      <c r="AX1187" s="1645"/>
      <c r="AY1187" s="1645"/>
      <c r="AZ1187" s="1645"/>
      <c r="BA1187" s="1645"/>
      <c r="BB1187" s="1645"/>
      <c r="BC1187" s="1645"/>
      <c r="BD1187" s="1645"/>
      <c r="BE1187" s="1645"/>
      <c r="BF1187" s="1645"/>
      <c r="BG1187" s="1645"/>
      <c r="BH1187" s="1645"/>
      <c r="BI1187" s="1645"/>
      <c r="BJ1187" s="1645"/>
      <c r="BK1187" s="1645"/>
      <c r="BL1187" s="1645"/>
      <c r="BM1187" s="1645"/>
      <c r="BN1187" s="1645"/>
      <c r="BO1187" s="1645"/>
      <c r="BP1187" s="1645"/>
      <c r="BQ1187" s="1645"/>
      <c r="BR1187" s="1645"/>
      <c r="BS1187" s="1645"/>
      <c r="BT1187" s="1645"/>
      <c r="BU1187" s="1645"/>
      <c r="BV1187" s="1169"/>
      <c r="BW1187" s="1169"/>
      <c r="BX1187" s="1169"/>
      <c r="BY1187" s="1169"/>
      <c r="BZ1187" s="1169"/>
      <c r="CA1187" s="1169"/>
      <c r="CB1187" s="1169"/>
      <c r="CC1187" s="1169"/>
      <c r="CD1187" s="1169"/>
      <c r="CE1187" s="1169"/>
      <c r="CF1187" s="1859"/>
    </row>
    <row customHeight="1" ht="11.25" hidden="1">
      <c r="A1188" s="1802"/>
      <c r="B1188" s="1645"/>
      <c r="C1188" s="1645"/>
      <c r="D1188" s="2588"/>
      <c r="E1188" s="644"/>
      <c r="F1188" s="644">
        <v>0</v>
      </c>
      <c r="G1188" s="644"/>
      <c r="H1188" s="644"/>
      <c r="I1188" s="644"/>
      <c r="J1188" s="644"/>
      <c r="K1188" s="644"/>
      <c r="L1188" s="644"/>
      <c r="M1188" s="644"/>
      <c r="N1188" s="644"/>
      <c r="O1188" s="644"/>
      <c r="P1188" s="644"/>
      <c r="Q1188" s="644"/>
      <c r="R1188" s="644"/>
      <c r="S1188" s="645"/>
      <c r="T1188" s="727"/>
      <c r="U1188" s="2383"/>
      <c r="V1188" s="2383"/>
      <c r="W1188" s="1645"/>
      <c r="X1188" s="1645"/>
      <c r="Y1188" s="1645"/>
      <c r="Z1188" s="1645"/>
      <c r="AA1188" s="1645"/>
      <c r="AB1188" s="1169"/>
      <c r="AC1188" s="2384"/>
      <c r="AD1188" s="638"/>
      <c r="AE1188" s="1169"/>
      <c r="AF1188" s="1169"/>
      <c r="AG1188" s="1645"/>
      <c r="AH1188" s="1645"/>
      <c r="AI1188" s="1645"/>
      <c r="AJ1188" s="1645"/>
      <c r="AK1188" s="1645"/>
      <c r="AL1188" s="1645"/>
      <c r="AM1188" s="1645"/>
      <c r="AN1188" s="1645"/>
      <c r="AO1188" s="1645"/>
      <c r="AP1188" s="1645"/>
      <c r="AQ1188" s="1645"/>
      <c r="AR1188" s="1645"/>
      <c r="AS1188" s="1645"/>
      <c r="AT1188" s="1645"/>
      <c r="AU1188" s="1645"/>
      <c r="AV1188" s="1645"/>
      <c r="AW1188" s="1645"/>
      <c r="AX1188" s="1645"/>
      <c r="AY1188" s="1645"/>
      <c r="AZ1188" s="1645"/>
      <c r="BA1188" s="1645"/>
      <c r="BB1188" s="1645"/>
      <c r="BC1188" s="1645"/>
      <c r="BD1188" s="1645"/>
      <c r="BE1188" s="1645"/>
      <c r="BF1188" s="1645"/>
      <c r="BG1188" s="1645"/>
      <c r="BH1188" s="1645"/>
      <c r="BI1188" s="1645"/>
      <c r="BJ1188" s="1645"/>
      <c r="BK1188" s="1645"/>
      <c r="BL1188" s="1645"/>
      <c r="BM1188" s="1645"/>
      <c r="BN1188" s="1645"/>
      <c r="BO1188" s="1645"/>
      <c r="BP1188" s="1645"/>
      <c r="BQ1188" s="1645"/>
      <c r="BR1188" s="1645"/>
      <c r="BS1188" s="1645"/>
      <c r="BT1188" s="1645"/>
      <c r="BU1188" s="1645"/>
      <c r="BV1188" s="1645"/>
      <c r="BW1188" s="1645"/>
      <c r="BX1188" s="1645"/>
      <c r="BY1188" s="1645"/>
      <c r="BZ1188" s="1645"/>
      <c r="CA1188" s="1645"/>
      <c r="CB1188" s="1645"/>
      <c r="CC1188" s="1645"/>
      <c r="CD1188" s="1645"/>
      <c r="CE1188" s="1645"/>
      <c r="CF1188" s="1859"/>
    </row>
    <row customHeight="1" ht="11.25" hidden="1">
      <c r="A1189" s="1815"/>
      <c r="B1189" s="1169"/>
      <c r="C1189" s="421"/>
      <c r="D1189" s="2588"/>
      <c r="E1189" s="658" t="s">
        <v>22</v>
      </c>
      <c r="F1189" s="1177" t="s">
        <v>22</v>
      </c>
      <c r="G1189" s="1177" t="s">
        <v>1088</v>
      </c>
      <c r="H1189" s="660" t="s">
        <v>22</v>
      </c>
      <c r="I1189" s="660"/>
      <c r="J1189" s="660"/>
      <c r="K1189" s="660"/>
      <c r="L1189" s="660"/>
      <c r="M1189" s="660"/>
      <c r="N1189" s="660"/>
      <c r="O1189" s="660"/>
      <c r="P1189" s="660"/>
      <c r="Q1189" s="660"/>
      <c r="R1189" s="661"/>
      <c r="S1189" s="662"/>
      <c r="T1189" s="727"/>
      <c r="U1189" s="2383"/>
      <c r="V1189" s="2383"/>
      <c r="W1189" s="1169"/>
      <c r="X1189" s="1169"/>
      <c r="Y1189" s="1169"/>
      <c r="Z1189" s="1169"/>
      <c r="AA1189" s="1645"/>
      <c r="AB1189" s="1169"/>
      <c r="AC1189" s="2384"/>
      <c r="AD1189" s="638"/>
      <c r="AE1189" s="1169"/>
      <c r="AF1189" s="1169"/>
      <c r="AG1189" s="1645"/>
      <c r="AH1189" s="1645"/>
      <c r="AI1189" s="1645"/>
      <c r="AJ1189" s="1645"/>
      <c r="AK1189" s="1645"/>
      <c r="AL1189" s="1645"/>
      <c r="AM1189" s="1645"/>
      <c r="AN1189" s="1645"/>
      <c r="AO1189" s="1645"/>
      <c r="AP1189" s="1645"/>
      <c r="AQ1189" s="1645"/>
      <c r="AR1189" s="1645"/>
      <c r="AS1189" s="1645"/>
      <c r="AT1189" s="1645"/>
      <c r="AU1189" s="1645"/>
      <c r="AV1189" s="1645"/>
      <c r="AW1189" s="1645"/>
      <c r="AX1189" s="1645"/>
      <c r="AY1189" s="1645"/>
      <c r="AZ1189" s="1645"/>
      <c r="BA1189" s="1645"/>
      <c r="BB1189" s="1645"/>
      <c r="BC1189" s="1645"/>
      <c r="BD1189" s="1645"/>
      <c r="BE1189" s="1645"/>
      <c r="BF1189" s="1645"/>
      <c r="BG1189" s="1645"/>
      <c r="BH1189" s="1645"/>
      <c r="BI1189" s="1645"/>
      <c r="BJ1189" s="1645"/>
      <c r="BK1189" s="1645"/>
      <c r="BL1189" s="1645"/>
      <c r="BM1189" s="1645"/>
      <c r="BN1189" s="1645"/>
      <c r="BO1189" s="1645"/>
      <c r="BP1189" s="1645"/>
      <c r="BQ1189" s="1645"/>
      <c r="BR1189" s="1645"/>
      <c r="BS1189" s="1645"/>
      <c r="BT1189" s="1645"/>
      <c r="BU1189" s="1645"/>
      <c r="BV1189" s="1169"/>
      <c r="BW1189" s="1169"/>
      <c r="BX1189" s="1169"/>
      <c r="BY1189" s="1169"/>
      <c r="BZ1189" s="1169"/>
      <c r="CA1189" s="1169"/>
      <c r="CB1189" s="1169"/>
      <c r="CC1189" s="1169"/>
      <c r="CD1189" s="1169"/>
      <c r="CE1189" s="1169"/>
      <c r="CF1189" s="1859"/>
    </row>
    <row customHeight="1" ht="5.25" hidden="1">
      <c r="A1190" s="1802"/>
      <c r="B1190" s="1645"/>
      <c r="C1190" s="1645"/>
      <c r="D1190" s="2588"/>
      <c r="E1190" s="1048"/>
      <c r="F1190" s="1048"/>
      <c r="G1190" s="1048"/>
      <c r="H1190" s="1048"/>
      <c r="I1190" s="1048"/>
      <c r="J1190" s="1048"/>
      <c r="K1190" s="1048"/>
      <c r="L1190" s="1048"/>
      <c r="M1190" s="1048"/>
      <c r="N1190" s="1048"/>
      <c r="O1190" s="1048"/>
      <c r="P1190" s="1048"/>
      <c r="Q1190" s="1049"/>
      <c r="R1190" s="1050"/>
      <c r="S1190" s="1051"/>
      <c r="T1190" s="726" t="s">
        <v>1085</v>
      </c>
      <c r="U1190" s="2383">
        <v>1</v>
      </c>
      <c r="V1190" s="2383" t="s">
        <v>1048</v>
      </c>
      <c r="W1190" s="1645"/>
      <c r="X1190" s="1645"/>
      <c r="Y1190" s="1645"/>
      <c r="Z1190" s="1645"/>
      <c r="AA1190" s="1645"/>
      <c r="AB1190" s="1645"/>
      <c r="AC1190" s="1046"/>
      <c r="AD1190" s="1047"/>
      <c r="AE1190" s="1645"/>
      <c r="AF1190" s="1645"/>
      <c r="AG1190" s="1645"/>
      <c r="AH1190" s="1645"/>
      <c r="AI1190" s="1645"/>
      <c r="AJ1190" s="1645"/>
      <c r="AK1190" s="1645"/>
      <c r="AL1190" s="1645"/>
      <c r="AM1190" s="1645"/>
      <c r="AN1190" s="1645"/>
      <c r="AO1190" s="1645"/>
      <c r="AP1190" s="1645"/>
      <c r="AQ1190" s="1645"/>
      <c r="AR1190" s="1645"/>
      <c r="AS1190" s="1645"/>
      <c r="AT1190" s="1645"/>
      <c r="AU1190" s="1645"/>
      <c r="AV1190" s="1645"/>
      <c r="AW1190" s="1645"/>
      <c r="AX1190" s="1645"/>
      <c r="AY1190" s="1645"/>
      <c r="AZ1190" s="1645"/>
      <c r="BA1190" s="1645"/>
      <c r="BB1190" s="1645"/>
      <c r="BC1190" s="1645"/>
      <c r="BD1190" s="1645"/>
      <c r="BE1190" s="1645"/>
      <c r="BF1190" s="1645"/>
      <c r="BG1190" s="1645"/>
      <c r="BH1190" s="1645"/>
      <c r="BI1190" s="1645"/>
      <c r="BJ1190" s="1645"/>
      <c r="BK1190" s="1645"/>
      <c r="BL1190" s="1645"/>
      <c r="BM1190" s="1645"/>
      <c r="BN1190" s="1645"/>
      <c r="BO1190" s="1645"/>
      <c r="BP1190" s="1645"/>
      <c r="BQ1190" s="1645"/>
      <c r="BR1190" s="1645"/>
      <c r="BS1190" s="1645"/>
      <c r="BT1190" s="1645"/>
      <c r="BU1190" s="1645"/>
      <c r="BV1190" s="1645"/>
      <c r="BW1190" s="1645"/>
      <c r="BX1190" s="1645"/>
      <c r="BY1190" s="1645"/>
      <c r="BZ1190" s="1645"/>
      <c r="CA1190" s="1645"/>
      <c r="CB1190" s="1645"/>
      <c r="CC1190" s="1645"/>
      <c r="CD1190" s="1645"/>
      <c r="CE1190" s="1645"/>
      <c r="CF1190" s="1325"/>
    </row>
    <row customHeight="1" ht="5.25" hidden="1">
      <c r="A1191" s="1802"/>
      <c r="B1191" s="1645"/>
      <c r="C1191" s="1645"/>
      <c r="D1191" s="2588"/>
      <c r="E1191" s="644"/>
      <c r="F1191" s="644"/>
      <c r="G1191" s="644"/>
      <c r="H1191" s="644"/>
      <c r="I1191" s="644"/>
      <c r="J1191" s="644"/>
      <c r="K1191" s="644"/>
      <c r="L1191" s="644"/>
      <c r="M1191" s="644"/>
      <c r="N1191" s="644"/>
      <c r="O1191" s="644"/>
      <c r="P1191" s="644"/>
      <c r="Q1191" s="644"/>
      <c r="R1191" s="644"/>
      <c r="S1191" s="645"/>
      <c r="T1191" s="727"/>
      <c r="U1191" s="2383"/>
      <c r="V1191" s="2383"/>
      <c r="W1191" s="1645"/>
      <c r="X1191" s="1645"/>
      <c r="Y1191" s="1645"/>
      <c r="Z1191" s="1645"/>
      <c r="AA1191" s="1645"/>
      <c r="AB1191" s="1645"/>
      <c r="AC1191" s="1046"/>
      <c r="AD1191" s="1047"/>
      <c r="AE1191" s="1645"/>
      <c r="AF1191" s="1645"/>
      <c r="AG1191" s="1645"/>
      <c r="AH1191" s="1645"/>
      <c r="AI1191" s="1645"/>
      <c r="AJ1191" s="1645"/>
      <c r="AK1191" s="1645"/>
      <c r="AL1191" s="1645"/>
      <c r="AM1191" s="1645"/>
      <c r="AN1191" s="1645"/>
      <c r="AO1191" s="1645"/>
      <c r="AP1191" s="1645"/>
      <c r="AQ1191" s="1645"/>
      <c r="AR1191" s="1645"/>
      <c r="AS1191" s="1645"/>
      <c r="AT1191" s="1645"/>
      <c r="AU1191" s="1645"/>
      <c r="AV1191" s="1645"/>
      <c r="AW1191" s="1645"/>
      <c r="AX1191" s="1645"/>
      <c r="AY1191" s="1645"/>
      <c r="AZ1191" s="1645"/>
      <c r="BA1191" s="1645"/>
      <c r="BB1191" s="1645"/>
      <c r="BC1191" s="1645"/>
      <c r="BD1191" s="1645"/>
      <c r="BE1191" s="1645"/>
      <c r="BF1191" s="1645"/>
      <c r="BG1191" s="1645"/>
      <c r="BH1191" s="1645"/>
      <c r="BI1191" s="1645"/>
      <c r="BJ1191" s="1645"/>
      <c r="BK1191" s="1645"/>
      <c r="BL1191" s="1645"/>
      <c r="BM1191" s="1645"/>
      <c r="BN1191" s="1645"/>
      <c r="BO1191" s="1645"/>
      <c r="BP1191" s="1645"/>
      <c r="BQ1191" s="1645"/>
      <c r="BR1191" s="1645"/>
      <c r="BS1191" s="1645"/>
      <c r="BT1191" s="1645"/>
      <c r="BU1191" s="1645"/>
      <c r="BV1191" s="1645"/>
      <c r="BW1191" s="1645"/>
      <c r="BX1191" s="1645"/>
      <c r="BY1191" s="1645"/>
      <c r="BZ1191" s="1645"/>
      <c r="CA1191" s="1645"/>
      <c r="CB1191" s="1645"/>
      <c r="CC1191" s="1645"/>
      <c r="CD1191" s="1645"/>
      <c r="CE1191" s="1645"/>
      <c r="CF1191" s="1325"/>
    </row>
    <row customHeight="1" ht="5.25" hidden="1">
      <c r="A1192" s="1802"/>
      <c r="B1192" s="1645"/>
      <c r="C1192" s="1645"/>
      <c r="D1192" s="2589"/>
      <c r="E1192" s="1052"/>
      <c r="F1192" s="1053"/>
      <c r="G1192" s="1053"/>
      <c r="H1192" s="1054"/>
      <c r="I1192" s="1054"/>
      <c r="J1192" s="1054"/>
      <c r="K1192" s="1054"/>
      <c r="L1192" s="1054"/>
      <c r="M1192" s="1054"/>
      <c r="N1192" s="1054"/>
      <c r="O1192" s="1054"/>
      <c r="P1192" s="1054"/>
      <c r="Q1192" s="1054"/>
      <c r="R1192" s="955"/>
      <c r="S1192" s="1055"/>
      <c r="T1192" s="727"/>
      <c r="U1192" s="2383"/>
      <c r="V1192" s="2383"/>
      <c r="W1192" s="1645"/>
      <c r="X1192" s="1645"/>
      <c r="Y1192" s="1645"/>
      <c r="Z1192" s="1645"/>
      <c r="AA1192" s="1645"/>
      <c r="AB1192" s="1645"/>
      <c r="AC1192" s="1046"/>
      <c r="AD1192" s="1047"/>
      <c r="AE1192" s="1645"/>
      <c r="AF1192" s="1645"/>
      <c r="AG1192" s="1645"/>
      <c r="AH1192" s="1645"/>
      <c r="AI1192" s="1645"/>
      <c r="AJ1192" s="1645"/>
      <c r="AK1192" s="1645"/>
      <c r="AL1192" s="1645"/>
      <c r="AM1192" s="1645"/>
      <c r="AN1192" s="1645"/>
      <c r="AO1192" s="1645"/>
      <c r="AP1192" s="1645"/>
      <c r="AQ1192" s="1645"/>
      <c r="AR1192" s="1645"/>
      <c r="AS1192" s="1645"/>
      <c r="AT1192" s="1645"/>
      <c r="AU1192" s="1645"/>
      <c r="AV1192" s="1645"/>
      <c r="AW1192" s="1645"/>
      <c r="AX1192" s="1645"/>
      <c r="AY1192" s="1645"/>
      <c r="AZ1192" s="1645"/>
      <c r="BA1192" s="1645"/>
      <c r="BB1192" s="1645"/>
      <c r="BC1192" s="1645"/>
      <c r="BD1192" s="1645"/>
      <c r="BE1192" s="1645"/>
      <c r="BF1192" s="1645"/>
      <c r="BG1192" s="1645"/>
      <c r="BH1192" s="1645"/>
      <c r="BI1192" s="1645"/>
      <c r="BJ1192" s="1645"/>
      <c r="BK1192" s="1645"/>
      <c r="BL1192" s="1645"/>
      <c r="BM1192" s="1645"/>
      <c r="BN1192" s="1645"/>
      <c r="BO1192" s="1645"/>
      <c r="BP1192" s="1645"/>
      <c r="BQ1192" s="1645"/>
      <c r="BR1192" s="1645"/>
      <c r="BS1192" s="1645"/>
      <c r="BT1192" s="1645"/>
      <c r="BU1192" s="1645"/>
      <c r="BV1192" s="1645"/>
      <c r="BW1192" s="1645"/>
      <c r="BX1192" s="1645"/>
      <c r="BY1192" s="1645"/>
      <c r="BZ1192" s="1645"/>
      <c r="CA1192" s="1645"/>
      <c r="CB1192" s="1645"/>
      <c r="CC1192" s="1645"/>
      <c r="CD1192" s="1645"/>
      <c r="CE1192" s="1645"/>
      <c r="CF1192" s="1325"/>
    </row>
    <row customHeight="1" ht="15" hidden="1">
      <c r="A1193" s="632" t="s">
        <v>490</v>
      </c>
      <c r="B1193" s="633"/>
      <c r="C1193" s="633" t="s">
        <v>22</v>
      </c>
      <c r="D1193" s="2587" t="s">
        <v>1218</v>
      </c>
      <c r="E1193" s="2386" t="s">
        <v>196</v>
      </c>
      <c r="F1193" s="2387"/>
      <c r="G1193" s="2388"/>
      <c r="H1193" s="2392" t="str">
        <f>IF(A1193="","",INDEX(DIFFERENTIATION_UNMERGE_VD,MATCH(A1193,DIFFERENTIATION_ID_DIFF,0)))</f>
        <v>Производство тепловой энергии. Некомбинированная выработка</v>
      </c>
      <c r="I1193" s="2392"/>
      <c r="J1193" s="2392"/>
      <c r="K1193" s="2392"/>
      <c r="L1193" s="2392"/>
      <c r="M1193" s="2392"/>
      <c r="N1193" s="2392"/>
      <c r="O1193" s="2392"/>
      <c r="P1193" s="2392"/>
      <c r="Q1193" s="2392"/>
      <c r="R1193" s="2392"/>
      <c r="S1193" s="728"/>
      <c r="T1193" s="725"/>
      <c r="U1193" s="634"/>
      <c r="V1193" s="634"/>
      <c r="W1193" s="635"/>
      <c r="X1193" s="635"/>
      <c r="Y1193" s="635"/>
      <c r="Z1193" s="635"/>
      <c r="AA1193" s="636"/>
      <c r="AB1193" s="637"/>
      <c r="AC1193" s="2384"/>
      <c r="AD1193" s="638"/>
      <c r="AE1193" s="639" t="s">
        <v>22</v>
      </c>
      <c r="AF1193" s="639"/>
      <c r="AG1193" s="640" t="s">
        <v>1082</v>
      </c>
      <c r="AH1193" s="641">
        <v>3</v>
      </c>
      <c r="AI1193" s="634"/>
      <c r="AJ1193" s="634"/>
      <c r="AK1193" s="634"/>
      <c r="AL1193" s="634"/>
      <c r="AM1193" s="634"/>
      <c r="AN1193" s="634"/>
      <c r="AO1193" s="634"/>
      <c r="AP1193" s="634"/>
      <c r="AQ1193" s="634"/>
      <c r="AR1193" s="634"/>
      <c r="AS1193" s="634"/>
      <c r="AT1193" s="634"/>
      <c r="AU1193" s="634"/>
      <c r="AV1193" s="634"/>
      <c r="AW1193" s="634"/>
      <c r="AX1193" s="634"/>
      <c r="AY1193" s="634"/>
      <c r="AZ1193" s="634"/>
      <c r="BA1193" s="634"/>
      <c r="BB1193" s="634"/>
      <c r="BC1193" s="634"/>
      <c r="BD1193" s="634"/>
      <c r="BE1193" s="634"/>
      <c r="BF1193" s="634"/>
      <c r="BG1193" s="634"/>
      <c r="BH1193" s="634"/>
      <c r="BI1193" s="634"/>
      <c r="BJ1193" s="634"/>
      <c r="BK1193" s="634"/>
      <c r="BL1193" s="634"/>
      <c r="BM1193" s="634"/>
      <c r="BN1193" s="634"/>
      <c r="BO1193" s="634"/>
      <c r="BP1193" s="634"/>
      <c r="BQ1193" s="634"/>
      <c r="BR1193" s="634"/>
      <c r="BS1193" s="634"/>
      <c r="BT1193" s="634"/>
      <c r="BU1193" s="634"/>
      <c r="BV1193" s="635"/>
      <c r="BW1193" s="635"/>
      <c r="BX1193" s="635"/>
      <c r="BY1193" s="635"/>
      <c r="BZ1193" s="635"/>
      <c r="CA1193" s="635"/>
      <c r="CB1193" s="635"/>
      <c r="CC1193" s="635"/>
      <c r="CD1193" s="635"/>
      <c r="CE1193" s="635"/>
      <c r="CF1193" s="1859"/>
    </row>
    <row customHeight="1" ht="15" hidden="1">
      <c r="A1194" s="632"/>
      <c r="B1194" s="633"/>
      <c r="C1194" s="633"/>
      <c r="D1194" s="2588"/>
      <c r="E1194" s="2386" t="s">
        <v>1037</v>
      </c>
      <c r="F1194" s="2387"/>
      <c r="G1194" s="2388"/>
      <c r="H1194" s="2392" t="str">
        <f>IF(A1193="","",INDEX(DIFFERENTIATION_UNMERGE_AREA,MATCH(A1193,DIFFERENTIATION_ID_DIFF,0)))</f>
        <v>Территория 13</v>
      </c>
      <c r="I1194" s="2392"/>
      <c r="J1194" s="2392"/>
      <c r="K1194" s="2392"/>
      <c r="L1194" s="2392"/>
      <c r="M1194" s="2392"/>
      <c r="N1194" s="2392"/>
      <c r="O1194" s="2392"/>
      <c r="P1194" s="2392"/>
      <c r="Q1194" s="2392"/>
      <c r="R1194" s="2392"/>
      <c r="S1194" s="728"/>
      <c r="T1194" s="725"/>
      <c r="U1194" s="634"/>
      <c r="V1194" s="634"/>
      <c r="W1194" s="635"/>
      <c r="X1194" s="635"/>
      <c r="Y1194" s="635"/>
      <c r="Z1194" s="635"/>
      <c r="AA1194" s="636"/>
      <c r="AB1194" s="637"/>
      <c r="AC1194" s="2384"/>
      <c r="AD1194" s="638"/>
      <c r="AE1194" s="639"/>
      <c r="AF1194" s="639"/>
      <c r="AG1194" s="640"/>
      <c r="AH1194" s="641"/>
      <c r="AI1194" s="634"/>
      <c r="AJ1194" s="634"/>
      <c r="AK1194" s="634"/>
      <c r="AL1194" s="634"/>
      <c r="AM1194" s="634"/>
      <c r="AN1194" s="634"/>
      <c r="AO1194" s="634"/>
      <c r="AP1194" s="634"/>
      <c r="AQ1194" s="634"/>
      <c r="AR1194" s="634"/>
      <c r="AS1194" s="634"/>
      <c r="AT1194" s="634"/>
      <c r="AU1194" s="634"/>
      <c r="AV1194" s="634"/>
      <c r="AW1194" s="634"/>
      <c r="AX1194" s="634"/>
      <c r="AY1194" s="634"/>
      <c r="AZ1194" s="634"/>
      <c r="BA1194" s="634"/>
      <c r="BB1194" s="634"/>
      <c r="BC1194" s="634"/>
      <c r="BD1194" s="634"/>
      <c r="BE1194" s="634"/>
      <c r="BF1194" s="634"/>
      <c r="BG1194" s="634"/>
      <c r="BH1194" s="634"/>
      <c r="BI1194" s="634"/>
      <c r="BJ1194" s="634"/>
      <c r="BK1194" s="634"/>
      <c r="BL1194" s="634"/>
      <c r="BM1194" s="634"/>
      <c r="BN1194" s="634"/>
      <c r="BO1194" s="634"/>
      <c r="BP1194" s="634"/>
      <c r="BQ1194" s="634"/>
      <c r="BR1194" s="634"/>
      <c r="BS1194" s="634"/>
      <c r="BT1194" s="634"/>
      <c r="BU1194" s="634"/>
      <c r="BV1194" s="635"/>
      <c r="BW1194" s="635"/>
      <c r="BX1194" s="635"/>
      <c r="BY1194" s="635"/>
      <c r="BZ1194" s="635"/>
      <c r="CA1194" s="635"/>
      <c r="CB1194" s="635"/>
      <c r="CC1194" s="635"/>
      <c r="CD1194" s="635"/>
      <c r="CE1194" s="635"/>
      <c r="CF1194" s="1859"/>
    </row>
    <row customHeight="1" ht="15" hidden="1">
      <c r="A1195" s="632"/>
      <c r="B1195" s="633"/>
      <c r="C1195" s="633"/>
      <c r="D1195" s="2588"/>
      <c r="E1195" s="2386" t="s">
        <v>1038</v>
      </c>
      <c r="F1195" s="2387"/>
      <c r="G1195" s="2388"/>
      <c r="H1195" s="2392" t="str">
        <f>IF(A1193="","",INDEX(DIFFERENTIATION_UNMERGE_SYSTEM,MATCH(A1193,DIFFERENTIATION_ID_DIFF,0)))</f>
        <v>п. Ильмень, ул. Молодежная, котельная № 7-5</v>
      </c>
      <c r="I1195" s="2392"/>
      <c r="J1195" s="2392"/>
      <c r="K1195" s="2392"/>
      <c r="L1195" s="2392"/>
      <c r="M1195" s="2392"/>
      <c r="N1195" s="2392"/>
      <c r="O1195" s="2392"/>
      <c r="P1195" s="2392"/>
      <c r="Q1195" s="2392"/>
      <c r="R1195" s="2392"/>
      <c r="S1195" s="728"/>
      <c r="T1195" s="725"/>
      <c r="U1195" s="634"/>
      <c r="V1195" s="634"/>
      <c r="W1195" s="635"/>
      <c r="X1195" s="635"/>
      <c r="Y1195" s="635"/>
      <c r="Z1195" s="635"/>
      <c r="AA1195" s="636"/>
      <c r="AB1195" s="637"/>
      <c r="AC1195" s="2384"/>
      <c r="AD1195" s="638"/>
      <c r="AE1195" s="639"/>
      <c r="AF1195" s="639"/>
      <c r="AG1195" s="640"/>
      <c r="AH1195" s="641"/>
      <c r="AI1195" s="634"/>
      <c r="AJ1195" s="634"/>
      <c r="AK1195" s="634"/>
      <c r="AL1195" s="634"/>
      <c r="AM1195" s="634"/>
      <c r="AN1195" s="634"/>
      <c r="AO1195" s="634"/>
      <c r="AP1195" s="634"/>
      <c r="AQ1195" s="634"/>
      <c r="AR1195" s="634"/>
      <c r="AS1195" s="634"/>
      <c r="AT1195" s="634"/>
      <c r="AU1195" s="634"/>
      <c r="AV1195" s="634"/>
      <c r="AW1195" s="634"/>
      <c r="AX1195" s="634"/>
      <c r="AY1195" s="634"/>
      <c r="AZ1195" s="634"/>
      <c r="BA1195" s="634"/>
      <c r="BB1195" s="634"/>
      <c r="BC1195" s="634"/>
      <c r="BD1195" s="634"/>
      <c r="BE1195" s="634"/>
      <c r="BF1195" s="634"/>
      <c r="BG1195" s="634"/>
      <c r="BH1195" s="634"/>
      <c r="BI1195" s="634"/>
      <c r="BJ1195" s="634"/>
      <c r="BK1195" s="634"/>
      <c r="BL1195" s="634"/>
      <c r="BM1195" s="634"/>
      <c r="BN1195" s="634"/>
      <c r="BO1195" s="634"/>
      <c r="BP1195" s="634"/>
      <c r="BQ1195" s="634"/>
      <c r="BR1195" s="634"/>
      <c r="BS1195" s="634"/>
      <c r="BT1195" s="634"/>
      <c r="BU1195" s="634"/>
      <c r="BV1195" s="635"/>
      <c r="BW1195" s="635"/>
      <c r="BX1195" s="635"/>
      <c r="BY1195" s="635"/>
      <c r="BZ1195" s="635"/>
      <c r="CA1195" s="635"/>
      <c r="CB1195" s="635"/>
      <c r="CC1195" s="635"/>
      <c r="CD1195" s="635"/>
      <c r="CE1195" s="635"/>
      <c r="CF1195" s="1859"/>
    </row>
    <row customHeight="1" ht="24.75" hidden="1">
      <c r="A1196" s="1815"/>
      <c r="B1196" s="1169"/>
      <c r="C1196" s="421"/>
      <c r="D1196" s="2588"/>
      <c r="E1196" s="2385" t="s">
        <v>1083</v>
      </c>
      <c r="F1196" s="2385"/>
      <c r="G1196" s="2385"/>
      <c r="H1196" s="2385"/>
      <c r="I1196" s="2385"/>
      <c r="J1196" s="2385"/>
      <c r="K1196" s="2385"/>
      <c r="L1196" s="2385"/>
      <c r="M1196" s="2385"/>
      <c r="N1196" s="2385"/>
      <c r="O1196" s="2385"/>
      <c r="P1196" s="2385"/>
      <c r="Q1196" s="567">
        <f>SUMIF(T1197:T1198,"i",Q1197:Q1198)</f>
        <v>0</v>
      </c>
      <c r="R1196" s="1026"/>
      <c r="S1196" s="1807" t="s">
        <v>1084</v>
      </c>
      <c r="T1196" s="726" t="s">
        <v>1085</v>
      </c>
      <c r="U1196" s="2383">
        <v>1</v>
      </c>
      <c r="V1196" s="2383" t="s">
        <v>1048</v>
      </c>
      <c r="W1196" s="1169"/>
      <c r="X1196" s="1169"/>
      <c r="Y1196" s="1169"/>
      <c r="Z1196" s="1169"/>
      <c r="AA1196" s="1645"/>
      <c r="AB1196" s="1169"/>
      <c r="AC1196" s="2384"/>
      <c r="AD1196" s="638"/>
      <c r="AE1196" s="1169"/>
      <c r="AF1196" s="1169"/>
      <c r="AG1196" s="1645"/>
      <c r="AH1196" s="1645"/>
      <c r="AI1196" s="1645"/>
      <c r="AJ1196" s="1645"/>
      <c r="AK1196" s="1645"/>
      <c r="AL1196" s="1645"/>
      <c r="AM1196" s="1645"/>
      <c r="AN1196" s="1645"/>
      <c r="AO1196" s="1645"/>
      <c r="AP1196" s="1645"/>
      <c r="AQ1196" s="1645"/>
      <c r="AR1196" s="1645"/>
      <c r="AS1196" s="1645"/>
      <c r="AT1196" s="1645"/>
      <c r="AU1196" s="1645"/>
      <c r="AV1196" s="1645"/>
      <c r="AW1196" s="1645"/>
      <c r="AX1196" s="1645"/>
      <c r="AY1196" s="1645"/>
      <c r="AZ1196" s="1645"/>
      <c r="BA1196" s="1645"/>
      <c r="BB1196" s="1645"/>
      <c r="BC1196" s="1645"/>
      <c r="BD1196" s="1645"/>
      <c r="BE1196" s="1645"/>
      <c r="BF1196" s="1645"/>
      <c r="BG1196" s="1645"/>
      <c r="BH1196" s="1645"/>
      <c r="BI1196" s="1645"/>
      <c r="BJ1196" s="1645"/>
      <c r="BK1196" s="1645"/>
      <c r="BL1196" s="1645"/>
      <c r="BM1196" s="1645"/>
      <c r="BN1196" s="1645"/>
      <c r="BO1196" s="1645"/>
      <c r="BP1196" s="1645"/>
      <c r="BQ1196" s="1645"/>
      <c r="BR1196" s="1645"/>
      <c r="BS1196" s="1645"/>
      <c r="BT1196" s="1645"/>
      <c r="BU1196" s="1645"/>
      <c r="BV1196" s="1169"/>
      <c r="BW1196" s="1169"/>
      <c r="BX1196" s="1169"/>
      <c r="BY1196" s="1169"/>
      <c r="BZ1196" s="1169"/>
      <c r="CA1196" s="1169"/>
      <c r="CB1196" s="1169"/>
      <c r="CC1196" s="1169"/>
      <c r="CD1196" s="1169"/>
      <c r="CE1196" s="1169"/>
      <c r="CF1196" s="1859"/>
    </row>
    <row customHeight="1" ht="11.25" hidden="1">
      <c r="A1197" s="1802"/>
      <c r="B1197" s="1645"/>
      <c r="C1197" s="1645"/>
      <c r="D1197" s="2588"/>
      <c r="E1197" s="644"/>
      <c r="F1197" s="644">
        <v>0</v>
      </c>
      <c r="G1197" s="644"/>
      <c r="H1197" s="644"/>
      <c r="I1197" s="644"/>
      <c r="J1197" s="644"/>
      <c r="K1197" s="644"/>
      <c r="L1197" s="644"/>
      <c r="M1197" s="644"/>
      <c r="N1197" s="644"/>
      <c r="O1197" s="644"/>
      <c r="P1197" s="644"/>
      <c r="Q1197" s="644"/>
      <c r="R1197" s="644"/>
      <c r="S1197" s="645"/>
      <c r="T1197" s="727"/>
      <c r="U1197" s="2383"/>
      <c r="V1197" s="2383"/>
      <c r="W1197" s="1645"/>
      <c r="X1197" s="1645"/>
      <c r="Y1197" s="1645"/>
      <c r="Z1197" s="1645"/>
      <c r="AA1197" s="1645"/>
      <c r="AB1197" s="1169"/>
      <c r="AC1197" s="2384"/>
      <c r="AD1197" s="638"/>
      <c r="AE1197" s="1169"/>
      <c r="AF1197" s="1169"/>
      <c r="AG1197" s="1645"/>
      <c r="AH1197" s="1645"/>
      <c r="AI1197" s="1645"/>
      <c r="AJ1197" s="1645"/>
      <c r="AK1197" s="1645"/>
      <c r="AL1197" s="1645"/>
      <c r="AM1197" s="1645"/>
      <c r="AN1197" s="1645"/>
      <c r="AO1197" s="1645"/>
      <c r="AP1197" s="1645"/>
      <c r="AQ1197" s="1645"/>
      <c r="AR1197" s="1645"/>
      <c r="AS1197" s="1645"/>
      <c r="AT1197" s="1645"/>
      <c r="AU1197" s="1645"/>
      <c r="AV1197" s="1645"/>
      <c r="AW1197" s="1645"/>
      <c r="AX1197" s="1645"/>
      <c r="AY1197" s="1645"/>
      <c r="AZ1197" s="1645"/>
      <c r="BA1197" s="1645"/>
      <c r="BB1197" s="1645"/>
      <c r="BC1197" s="1645"/>
      <c r="BD1197" s="1645"/>
      <c r="BE1197" s="1645"/>
      <c r="BF1197" s="1645"/>
      <c r="BG1197" s="1645"/>
      <c r="BH1197" s="1645"/>
      <c r="BI1197" s="1645"/>
      <c r="BJ1197" s="1645"/>
      <c r="BK1197" s="1645"/>
      <c r="BL1197" s="1645"/>
      <c r="BM1197" s="1645"/>
      <c r="BN1197" s="1645"/>
      <c r="BO1197" s="1645"/>
      <c r="BP1197" s="1645"/>
      <c r="BQ1197" s="1645"/>
      <c r="BR1197" s="1645"/>
      <c r="BS1197" s="1645"/>
      <c r="BT1197" s="1645"/>
      <c r="BU1197" s="1645"/>
      <c r="BV1197" s="1645"/>
      <c r="BW1197" s="1645"/>
      <c r="BX1197" s="1645"/>
      <c r="BY1197" s="1645"/>
      <c r="BZ1197" s="1645"/>
      <c r="CA1197" s="1645"/>
      <c r="CB1197" s="1645"/>
      <c r="CC1197" s="1645"/>
      <c r="CD1197" s="1645"/>
      <c r="CE1197" s="1645"/>
      <c r="CF1197" s="1859"/>
    </row>
    <row customHeight="1" ht="11.25" hidden="1">
      <c r="A1198" s="1815"/>
      <c r="B1198" s="1169"/>
      <c r="C1198" s="421"/>
      <c r="D1198" s="2588"/>
      <c r="E1198" s="658" t="s">
        <v>22</v>
      </c>
      <c r="F1198" s="1177" t="s">
        <v>22</v>
      </c>
      <c r="G1198" s="1177" t="s">
        <v>1088</v>
      </c>
      <c r="H1198" s="660" t="s">
        <v>22</v>
      </c>
      <c r="I1198" s="660"/>
      <c r="J1198" s="660"/>
      <c r="K1198" s="660"/>
      <c r="L1198" s="660"/>
      <c r="M1198" s="660"/>
      <c r="N1198" s="660"/>
      <c r="O1198" s="660"/>
      <c r="P1198" s="660"/>
      <c r="Q1198" s="660"/>
      <c r="R1198" s="661"/>
      <c r="S1198" s="662"/>
      <c r="T1198" s="727"/>
      <c r="U1198" s="2383"/>
      <c r="V1198" s="2383"/>
      <c r="W1198" s="1169"/>
      <c r="X1198" s="1169"/>
      <c r="Y1198" s="1169"/>
      <c r="Z1198" s="1169"/>
      <c r="AA1198" s="1645"/>
      <c r="AB1198" s="1169"/>
      <c r="AC1198" s="2384"/>
      <c r="AD1198" s="638"/>
      <c r="AE1198" s="1169"/>
      <c r="AF1198" s="1169"/>
      <c r="AG1198" s="1645"/>
      <c r="AH1198" s="1645"/>
      <c r="AI1198" s="1645"/>
      <c r="AJ1198" s="1645"/>
      <c r="AK1198" s="1645"/>
      <c r="AL1198" s="1645"/>
      <c r="AM1198" s="1645"/>
      <c r="AN1198" s="1645"/>
      <c r="AO1198" s="1645"/>
      <c r="AP1198" s="1645"/>
      <c r="AQ1198" s="1645"/>
      <c r="AR1198" s="1645"/>
      <c r="AS1198" s="1645"/>
      <c r="AT1198" s="1645"/>
      <c r="AU1198" s="1645"/>
      <c r="AV1198" s="1645"/>
      <c r="AW1198" s="1645"/>
      <c r="AX1198" s="1645"/>
      <c r="AY1198" s="1645"/>
      <c r="AZ1198" s="1645"/>
      <c r="BA1198" s="1645"/>
      <c r="BB1198" s="1645"/>
      <c r="BC1198" s="1645"/>
      <c r="BD1198" s="1645"/>
      <c r="BE1198" s="1645"/>
      <c r="BF1198" s="1645"/>
      <c r="BG1198" s="1645"/>
      <c r="BH1198" s="1645"/>
      <c r="BI1198" s="1645"/>
      <c r="BJ1198" s="1645"/>
      <c r="BK1198" s="1645"/>
      <c r="BL1198" s="1645"/>
      <c r="BM1198" s="1645"/>
      <c r="BN1198" s="1645"/>
      <c r="BO1198" s="1645"/>
      <c r="BP1198" s="1645"/>
      <c r="BQ1198" s="1645"/>
      <c r="BR1198" s="1645"/>
      <c r="BS1198" s="1645"/>
      <c r="BT1198" s="1645"/>
      <c r="BU1198" s="1645"/>
      <c r="BV1198" s="1169"/>
      <c r="BW1198" s="1169"/>
      <c r="BX1198" s="1169"/>
      <c r="BY1198" s="1169"/>
      <c r="BZ1198" s="1169"/>
      <c r="CA1198" s="1169"/>
      <c r="CB1198" s="1169"/>
      <c r="CC1198" s="1169"/>
      <c r="CD1198" s="1169"/>
      <c r="CE1198" s="1169"/>
      <c r="CF1198" s="1859"/>
    </row>
    <row customHeight="1" ht="5.25" hidden="1">
      <c r="A1199" s="1802"/>
      <c r="B1199" s="1645"/>
      <c r="C1199" s="1645"/>
      <c r="D1199" s="2588"/>
      <c r="E1199" s="1048"/>
      <c r="F1199" s="1048"/>
      <c r="G1199" s="1048"/>
      <c r="H1199" s="1048"/>
      <c r="I1199" s="1048"/>
      <c r="J1199" s="1048"/>
      <c r="K1199" s="1048"/>
      <c r="L1199" s="1048"/>
      <c r="M1199" s="1048"/>
      <c r="N1199" s="1048"/>
      <c r="O1199" s="1048"/>
      <c r="P1199" s="1048"/>
      <c r="Q1199" s="1049"/>
      <c r="R1199" s="1050"/>
      <c r="S1199" s="1051"/>
      <c r="T1199" s="726" t="s">
        <v>1085</v>
      </c>
      <c r="U1199" s="2383">
        <v>1</v>
      </c>
      <c r="V1199" s="2383" t="s">
        <v>1048</v>
      </c>
      <c r="W1199" s="1645"/>
      <c r="X1199" s="1645"/>
      <c r="Y1199" s="1645"/>
      <c r="Z1199" s="1645"/>
      <c r="AA1199" s="1645"/>
      <c r="AB1199" s="1645"/>
      <c r="AC1199" s="1046"/>
      <c r="AD1199" s="1047"/>
      <c r="AE1199" s="1645"/>
      <c r="AF1199" s="1645"/>
      <c r="AG1199" s="1645"/>
      <c r="AH1199" s="1645"/>
      <c r="AI1199" s="1645"/>
      <c r="AJ1199" s="1645"/>
      <c r="AK1199" s="1645"/>
      <c r="AL1199" s="1645"/>
      <c r="AM1199" s="1645"/>
      <c r="AN1199" s="1645"/>
      <c r="AO1199" s="1645"/>
      <c r="AP1199" s="1645"/>
      <c r="AQ1199" s="1645"/>
      <c r="AR1199" s="1645"/>
      <c r="AS1199" s="1645"/>
      <c r="AT1199" s="1645"/>
      <c r="AU1199" s="1645"/>
      <c r="AV1199" s="1645"/>
      <c r="AW1199" s="1645"/>
      <c r="AX1199" s="1645"/>
      <c r="AY1199" s="1645"/>
      <c r="AZ1199" s="1645"/>
      <c r="BA1199" s="1645"/>
      <c r="BB1199" s="1645"/>
      <c r="BC1199" s="1645"/>
      <c r="BD1199" s="1645"/>
      <c r="BE1199" s="1645"/>
      <c r="BF1199" s="1645"/>
      <c r="BG1199" s="1645"/>
      <c r="BH1199" s="1645"/>
      <c r="BI1199" s="1645"/>
      <c r="BJ1199" s="1645"/>
      <c r="BK1199" s="1645"/>
      <c r="BL1199" s="1645"/>
      <c r="BM1199" s="1645"/>
      <c r="BN1199" s="1645"/>
      <c r="BO1199" s="1645"/>
      <c r="BP1199" s="1645"/>
      <c r="BQ1199" s="1645"/>
      <c r="BR1199" s="1645"/>
      <c r="BS1199" s="1645"/>
      <c r="BT1199" s="1645"/>
      <c r="BU1199" s="1645"/>
      <c r="BV1199" s="1645"/>
      <c r="BW1199" s="1645"/>
      <c r="BX1199" s="1645"/>
      <c r="BY1199" s="1645"/>
      <c r="BZ1199" s="1645"/>
      <c r="CA1199" s="1645"/>
      <c r="CB1199" s="1645"/>
      <c r="CC1199" s="1645"/>
      <c r="CD1199" s="1645"/>
      <c r="CE1199" s="1645"/>
      <c r="CF1199" s="1325"/>
    </row>
    <row customHeight="1" ht="5.25" hidden="1">
      <c r="A1200" s="1802"/>
      <c r="B1200" s="1645"/>
      <c r="C1200" s="1645"/>
      <c r="D1200" s="2588"/>
      <c r="E1200" s="644"/>
      <c r="F1200" s="644"/>
      <c r="G1200" s="644"/>
      <c r="H1200" s="644"/>
      <c r="I1200" s="644"/>
      <c r="J1200" s="644"/>
      <c r="K1200" s="644"/>
      <c r="L1200" s="644"/>
      <c r="M1200" s="644"/>
      <c r="N1200" s="644"/>
      <c r="O1200" s="644"/>
      <c r="P1200" s="644"/>
      <c r="Q1200" s="644"/>
      <c r="R1200" s="644"/>
      <c r="S1200" s="645"/>
      <c r="T1200" s="727"/>
      <c r="U1200" s="2383"/>
      <c r="V1200" s="2383"/>
      <c r="W1200" s="1645"/>
      <c r="X1200" s="1645"/>
      <c r="Y1200" s="1645"/>
      <c r="Z1200" s="1645"/>
      <c r="AA1200" s="1645"/>
      <c r="AB1200" s="1645"/>
      <c r="AC1200" s="1046"/>
      <c r="AD1200" s="1047"/>
      <c r="AE1200" s="1645"/>
      <c r="AF1200" s="1645"/>
      <c r="AG1200" s="1645"/>
      <c r="AH1200" s="1645"/>
      <c r="AI1200" s="1645"/>
      <c r="AJ1200" s="1645"/>
      <c r="AK1200" s="1645"/>
      <c r="AL1200" s="1645"/>
      <c r="AM1200" s="1645"/>
      <c r="AN1200" s="1645"/>
      <c r="AO1200" s="1645"/>
      <c r="AP1200" s="1645"/>
      <c r="AQ1200" s="1645"/>
      <c r="AR1200" s="1645"/>
      <c r="AS1200" s="1645"/>
      <c r="AT1200" s="1645"/>
      <c r="AU1200" s="1645"/>
      <c r="AV1200" s="1645"/>
      <c r="AW1200" s="1645"/>
      <c r="AX1200" s="1645"/>
      <c r="AY1200" s="1645"/>
      <c r="AZ1200" s="1645"/>
      <c r="BA1200" s="1645"/>
      <c r="BB1200" s="1645"/>
      <c r="BC1200" s="1645"/>
      <c r="BD1200" s="1645"/>
      <c r="BE1200" s="1645"/>
      <c r="BF1200" s="1645"/>
      <c r="BG1200" s="1645"/>
      <c r="BH1200" s="1645"/>
      <c r="BI1200" s="1645"/>
      <c r="BJ1200" s="1645"/>
      <c r="BK1200" s="1645"/>
      <c r="BL1200" s="1645"/>
      <c r="BM1200" s="1645"/>
      <c r="BN1200" s="1645"/>
      <c r="BO1200" s="1645"/>
      <c r="BP1200" s="1645"/>
      <c r="BQ1200" s="1645"/>
      <c r="BR1200" s="1645"/>
      <c r="BS1200" s="1645"/>
      <c r="BT1200" s="1645"/>
      <c r="BU1200" s="1645"/>
      <c r="BV1200" s="1645"/>
      <c r="BW1200" s="1645"/>
      <c r="BX1200" s="1645"/>
      <c r="BY1200" s="1645"/>
      <c r="BZ1200" s="1645"/>
      <c r="CA1200" s="1645"/>
      <c r="CB1200" s="1645"/>
      <c r="CC1200" s="1645"/>
      <c r="CD1200" s="1645"/>
      <c r="CE1200" s="1645"/>
      <c r="CF1200" s="1325"/>
    </row>
    <row customHeight="1" ht="5.25" hidden="1">
      <c r="A1201" s="1802"/>
      <c r="B1201" s="1645"/>
      <c r="C1201" s="1645"/>
      <c r="D1201" s="2589"/>
      <c r="E1201" s="1052"/>
      <c r="F1201" s="1053"/>
      <c r="G1201" s="1053"/>
      <c r="H1201" s="1054"/>
      <c r="I1201" s="1054"/>
      <c r="J1201" s="1054"/>
      <c r="K1201" s="1054"/>
      <c r="L1201" s="1054"/>
      <c r="M1201" s="1054"/>
      <c r="N1201" s="1054"/>
      <c r="O1201" s="1054"/>
      <c r="P1201" s="1054"/>
      <c r="Q1201" s="1054"/>
      <c r="R1201" s="955"/>
      <c r="S1201" s="1055"/>
      <c r="T1201" s="727"/>
      <c r="U1201" s="2383"/>
      <c r="V1201" s="2383"/>
      <c r="W1201" s="1645"/>
      <c r="X1201" s="1645"/>
      <c r="Y1201" s="1645"/>
      <c r="Z1201" s="1645"/>
      <c r="AA1201" s="1645"/>
      <c r="AB1201" s="1645"/>
      <c r="AC1201" s="1046"/>
      <c r="AD1201" s="1047"/>
      <c r="AE1201" s="1645"/>
      <c r="AF1201" s="1645"/>
      <c r="AG1201" s="1645"/>
      <c r="AH1201" s="1645"/>
      <c r="AI1201" s="1645"/>
      <c r="AJ1201" s="1645"/>
      <c r="AK1201" s="1645"/>
      <c r="AL1201" s="1645"/>
      <c r="AM1201" s="1645"/>
      <c r="AN1201" s="1645"/>
      <c r="AO1201" s="1645"/>
      <c r="AP1201" s="1645"/>
      <c r="AQ1201" s="1645"/>
      <c r="AR1201" s="1645"/>
      <c r="AS1201" s="1645"/>
      <c r="AT1201" s="1645"/>
      <c r="AU1201" s="1645"/>
      <c r="AV1201" s="1645"/>
      <c r="AW1201" s="1645"/>
      <c r="AX1201" s="1645"/>
      <c r="AY1201" s="1645"/>
      <c r="AZ1201" s="1645"/>
      <c r="BA1201" s="1645"/>
      <c r="BB1201" s="1645"/>
      <c r="BC1201" s="1645"/>
      <c r="BD1201" s="1645"/>
      <c r="BE1201" s="1645"/>
      <c r="BF1201" s="1645"/>
      <c r="BG1201" s="1645"/>
      <c r="BH1201" s="1645"/>
      <c r="BI1201" s="1645"/>
      <c r="BJ1201" s="1645"/>
      <c r="BK1201" s="1645"/>
      <c r="BL1201" s="1645"/>
      <c r="BM1201" s="1645"/>
      <c r="BN1201" s="1645"/>
      <c r="BO1201" s="1645"/>
      <c r="BP1201" s="1645"/>
      <c r="BQ1201" s="1645"/>
      <c r="BR1201" s="1645"/>
      <c r="BS1201" s="1645"/>
      <c r="BT1201" s="1645"/>
      <c r="BU1201" s="1645"/>
      <c r="BV1201" s="1645"/>
      <c r="BW1201" s="1645"/>
      <c r="BX1201" s="1645"/>
      <c r="BY1201" s="1645"/>
      <c r="BZ1201" s="1645"/>
      <c r="CA1201" s="1645"/>
      <c r="CB1201" s="1645"/>
      <c r="CC1201" s="1645"/>
      <c r="CD1201" s="1645"/>
      <c r="CE1201" s="1645"/>
      <c r="CF1201" s="1325"/>
    </row>
    <row customHeight="1" ht="15" hidden="1">
      <c r="A1202" s="632" t="s">
        <v>492</v>
      </c>
      <c r="B1202" s="633"/>
      <c r="C1202" s="633" t="s">
        <v>22</v>
      </c>
      <c r="D1202" s="2587" t="s">
        <v>1219</v>
      </c>
      <c r="E1202" s="2386" t="s">
        <v>196</v>
      </c>
      <c r="F1202" s="2387"/>
      <c r="G1202" s="2388"/>
      <c r="H1202" s="2392" t="str">
        <f>IF(A1202="","",INDEX(DIFFERENTIATION_UNMERGE_VD,MATCH(A1202,DIFFERENTIATION_ID_DIFF,0)))</f>
        <v>Производство тепловой энергии. Некомбинированная выработка</v>
      </c>
      <c r="I1202" s="2392"/>
      <c r="J1202" s="2392"/>
      <c r="K1202" s="2392"/>
      <c r="L1202" s="2392"/>
      <c r="M1202" s="2392"/>
      <c r="N1202" s="2392"/>
      <c r="O1202" s="2392"/>
      <c r="P1202" s="2392"/>
      <c r="Q1202" s="2392"/>
      <c r="R1202" s="2392"/>
      <c r="S1202" s="728"/>
      <c r="T1202" s="725"/>
      <c r="U1202" s="634"/>
      <c r="V1202" s="634"/>
      <c r="W1202" s="635"/>
      <c r="X1202" s="635"/>
      <c r="Y1202" s="635"/>
      <c r="Z1202" s="635"/>
      <c r="AA1202" s="636"/>
      <c r="AB1202" s="637"/>
      <c r="AC1202" s="2384"/>
      <c r="AD1202" s="638"/>
      <c r="AE1202" s="639" t="s">
        <v>22</v>
      </c>
      <c r="AF1202" s="639"/>
      <c r="AG1202" s="640" t="s">
        <v>1082</v>
      </c>
      <c r="AH1202" s="641">
        <v>3</v>
      </c>
      <c r="AI1202" s="634"/>
      <c r="AJ1202" s="634"/>
      <c r="AK1202" s="634"/>
      <c r="AL1202" s="634"/>
      <c r="AM1202" s="634"/>
      <c r="AN1202" s="634"/>
      <c r="AO1202" s="634"/>
      <c r="AP1202" s="634"/>
      <c r="AQ1202" s="634"/>
      <c r="AR1202" s="634"/>
      <c r="AS1202" s="634"/>
      <c r="AT1202" s="634"/>
      <c r="AU1202" s="634"/>
      <c r="AV1202" s="634"/>
      <c r="AW1202" s="634"/>
      <c r="AX1202" s="634"/>
      <c r="AY1202" s="634"/>
      <c r="AZ1202" s="634"/>
      <c r="BA1202" s="634"/>
      <c r="BB1202" s="634"/>
      <c r="BC1202" s="634"/>
      <c r="BD1202" s="634"/>
      <c r="BE1202" s="634"/>
      <c r="BF1202" s="634"/>
      <c r="BG1202" s="634"/>
      <c r="BH1202" s="634"/>
      <c r="BI1202" s="634"/>
      <c r="BJ1202" s="634"/>
      <c r="BK1202" s="634"/>
      <c r="BL1202" s="634"/>
      <c r="BM1202" s="634"/>
      <c r="BN1202" s="634"/>
      <c r="BO1202" s="634"/>
      <c r="BP1202" s="634"/>
      <c r="BQ1202" s="634"/>
      <c r="BR1202" s="634"/>
      <c r="BS1202" s="634"/>
      <c r="BT1202" s="634"/>
      <c r="BU1202" s="634"/>
      <c r="BV1202" s="635"/>
      <c r="BW1202" s="635"/>
      <c r="BX1202" s="635"/>
      <c r="BY1202" s="635"/>
      <c r="BZ1202" s="635"/>
      <c r="CA1202" s="635"/>
      <c r="CB1202" s="635"/>
      <c r="CC1202" s="635"/>
      <c r="CD1202" s="635"/>
      <c r="CE1202" s="635"/>
      <c r="CF1202" s="1859"/>
    </row>
    <row customHeight="1" ht="15" hidden="1">
      <c r="A1203" s="632"/>
      <c r="B1203" s="633"/>
      <c r="C1203" s="633"/>
      <c r="D1203" s="2588"/>
      <c r="E1203" s="2386" t="s">
        <v>1037</v>
      </c>
      <c r="F1203" s="2387"/>
      <c r="G1203" s="2388"/>
      <c r="H1203" s="2392" t="str">
        <f>IF(A1202="","",INDEX(DIFFERENTIATION_UNMERGE_AREA,MATCH(A1202,DIFFERENTIATION_ID_DIFF,0)))</f>
        <v>Территория 13</v>
      </c>
      <c r="I1203" s="2392"/>
      <c r="J1203" s="2392"/>
      <c r="K1203" s="2392"/>
      <c r="L1203" s="2392"/>
      <c r="M1203" s="2392"/>
      <c r="N1203" s="2392"/>
      <c r="O1203" s="2392"/>
      <c r="P1203" s="2392"/>
      <c r="Q1203" s="2392"/>
      <c r="R1203" s="2392"/>
      <c r="S1203" s="728"/>
      <c r="T1203" s="725"/>
      <c r="U1203" s="634"/>
      <c r="V1203" s="634"/>
      <c r="W1203" s="635"/>
      <c r="X1203" s="635"/>
      <c r="Y1203" s="635"/>
      <c r="Z1203" s="635"/>
      <c r="AA1203" s="636"/>
      <c r="AB1203" s="637"/>
      <c r="AC1203" s="2384"/>
      <c r="AD1203" s="638"/>
      <c r="AE1203" s="639"/>
      <c r="AF1203" s="639"/>
      <c r="AG1203" s="640"/>
      <c r="AH1203" s="641"/>
      <c r="AI1203" s="634"/>
      <c r="AJ1203" s="634"/>
      <c r="AK1203" s="634"/>
      <c r="AL1203" s="634"/>
      <c r="AM1203" s="634"/>
      <c r="AN1203" s="634"/>
      <c r="AO1203" s="634"/>
      <c r="AP1203" s="634"/>
      <c r="AQ1203" s="634"/>
      <c r="AR1203" s="634"/>
      <c r="AS1203" s="634"/>
      <c r="AT1203" s="634"/>
      <c r="AU1203" s="634"/>
      <c r="AV1203" s="634"/>
      <c r="AW1203" s="634"/>
      <c r="AX1203" s="634"/>
      <c r="AY1203" s="634"/>
      <c r="AZ1203" s="634"/>
      <c r="BA1203" s="634"/>
      <c r="BB1203" s="634"/>
      <c r="BC1203" s="634"/>
      <c r="BD1203" s="634"/>
      <c r="BE1203" s="634"/>
      <c r="BF1203" s="634"/>
      <c r="BG1203" s="634"/>
      <c r="BH1203" s="634"/>
      <c r="BI1203" s="634"/>
      <c r="BJ1203" s="634"/>
      <c r="BK1203" s="634"/>
      <c r="BL1203" s="634"/>
      <c r="BM1203" s="634"/>
      <c r="BN1203" s="634"/>
      <c r="BO1203" s="634"/>
      <c r="BP1203" s="634"/>
      <c r="BQ1203" s="634"/>
      <c r="BR1203" s="634"/>
      <c r="BS1203" s="634"/>
      <c r="BT1203" s="634"/>
      <c r="BU1203" s="634"/>
      <c r="BV1203" s="635"/>
      <c r="BW1203" s="635"/>
      <c r="BX1203" s="635"/>
      <c r="BY1203" s="635"/>
      <c r="BZ1203" s="635"/>
      <c r="CA1203" s="635"/>
      <c r="CB1203" s="635"/>
      <c r="CC1203" s="635"/>
      <c r="CD1203" s="635"/>
      <c r="CE1203" s="635"/>
      <c r="CF1203" s="1859"/>
    </row>
    <row customHeight="1" ht="15" hidden="1">
      <c r="A1204" s="632"/>
      <c r="B1204" s="633"/>
      <c r="C1204" s="633"/>
      <c r="D1204" s="2588"/>
      <c r="E1204" s="2386" t="s">
        <v>1038</v>
      </c>
      <c r="F1204" s="2387"/>
      <c r="G1204" s="2388"/>
      <c r="H1204" s="2392" t="str">
        <f>IF(A1202="","",INDEX(DIFFERENTIATION_UNMERGE_SYSTEM,MATCH(A1202,DIFFERENTIATION_ID_DIFF,0)))</f>
        <v>п. Ильмень, ул. Почтовая, котельная № 7-6</v>
      </c>
      <c r="I1204" s="2392"/>
      <c r="J1204" s="2392"/>
      <c r="K1204" s="2392"/>
      <c r="L1204" s="2392"/>
      <c r="M1204" s="2392"/>
      <c r="N1204" s="2392"/>
      <c r="O1204" s="2392"/>
      <c r="P1204" s="2392"/>
      <c r="Q1204" s="2392"/>
      <c r="R1204" s="2392"/>
      <c r="S1204" s="728"/>
      <c r="T1204" s="725"/>
      <c r="U1204" s="634"/>
      <c r="V1204" s="634"/>
      <c r="W1204" s="635"/>
      <c r="X1204" s="635"/>
      <c r="Y1204" s="635"/>
      <c r="Z1204" s="635"/>
      <c r="AA1204" s="636"/>
      <c r="AB1204" s="637"/>
      <c r="AC1204" s="2384"/>
      <c r="AD1204" s="638"/>
      <c r="AE1204" s="639"/>
      <c r="AF1204" s="639"/>
      <c r="AG1204" s="640"/>
      <c r="AH1204" s="641"/>
      <c r="AI1204" s="634"/>
      <c r="AJ1204" s="634"/>
      <c r="AK1204" s="634"/>
      <c r="AL1204" s="634"/>
      <c r="AM1204" s="634"/>
      <c r="AN1204" s="634"/>
      <c r="AO1204" s="634"/>
      <c r="AP1204" s="634"/>
      <c r="AQ1204" s="634"/>
      <c r="AR1204" s="634"/>
      <c r="AS1204" s="634"/>
      <c r="AT1204" s="634"/>
      <c r="AU1204" s="634"/>
      <c r="AV1204" s="634"/>
      <c r="AW1204" s="634"/>
      <c r="AX1204" s="634"/>
      <c r="AY1204" s="634"/>
      <c r="AZ1204" s="634"/>
      <c r="BA1204" s="634"/>
      <c r="BB1204" s="634"/>
      <c r="BC1204" s="634"/>
      <c r="BD1204" s="634"/>
      <c r="BE1204" s="634"/>
      <c r="BF1204" s="634"/>
      <c r="BG1204" s="634"/>
      <c r="BH1204" s="634"/>
      <c r="BI1204" s="634"/>
      <c r="BJ1204" s="634"/>
      <c r="BK1204" s="634"/>
      <c r="BL1204" s="634"/>
      <c r="BM1204" s="634"/>
      <c r="BN1204" s="634"/>
      <c r="BO1204" s="634"/>
      <c r="BP1204" s="634"/>
      <c r="BQ1204" s="634"/>
      <c r="BR1204" s="634"/>
      <c r="BS1204" s="634"/>
      <c r="BT1204" s="634"/>
      <c r="BU1204" s="634"/>
      <c r="BV1204" s="635"/>
      <c r="BW1204" s="635"/>
      <c r="BX1204" s="635"/>
      <c r="BY1204" s="635"/>
      <c r="BZ1204" s="635"/>
      <c r="CA1204" s="635"/>
      <c r="CB1204" s="635"/>
      <c r="CC1204" s="635"/>
      <c r="CD1204" s="635"/>
      <c r="CE1204" s="635"/>
      <c r="CF1204" s="1859"/>
    </row>
    <row customHeight="1" ht="24.75" hidden="1">
      <c r="A1205" s="1815"/>
      <c r="B1205" s="1169"/>
      <c r="C1205" s="421"/>
      <c r="D1205" s="2588"/>
      <c r="E1205" s="2385" t="s">
        <v>1083</v>
      </c>
      <c r="F1205" s="2385"/>
      <c r="G1205" s="2385"/>
      <c r="H1205" s="2385"/>
      <c r="I1205" s="2385"/>
      <c r="J1205" s="2385"/>
      <c r="K1205" s="2385"/>
      <c r="L1205" s="2385"/>
      <c r="M1205" s="2385"/>
      <c r="N1205" s="2385"/>
      <c r="O1205" s="2385"/>
      <c r="P1205" s="2385"/>
      <c r="Q1205" s="567">
        <f>SUMIF(T1206:T1207,"i",Q1206:Q1207)</f>
        <v>0</v>
      </c>
      <c r="R1205" s="1026"/>
      <c r="S1205" s="1807" t="s">
        <v>1084</v>
      </c>
      <c r="T1205" s="726" t="s">
        <v>1085</v>
      </c>
      <c r="U1205" s="2383">
        <v>1</v>
      </c>
      <c r="V1205" s="2383" t="s">
        <v>1048</v>
      </c>
      <c r="W1205" s="1169"/>
      <c r="X1205" s="1169"/>
      <c r="Y1205" s="1169"/>
      <c r="Z1205" s="1169"/>
      <c r="AA1205" s="1645"/>
      <c r="AB1205" s="1169"/>
      <c r="AC1205" s="2384"/>
      <c r="AD1205" s="638"/>
      <c r="AE1205" s="1169"/>
      <c r="AF1205" s="1169"/>
      <c r="AG1205" s="1645"/>
      <c r="AH1205" s="1645"/>
      <c r="AI1205" s="1645"/>
      <c r="AJ1205" s="1645"/>
      <c r="AK1205" s="1645"/>
      <c r="AL1205" s="1645"/>
      <c r="AM1205" s="1645"/>
      <c r="AN1205" s="1645"/>
      <c r="AO1205" s="1645"/>
      <c r="AP1205" s="1645"/>
      <c r="AQ1205" s="1645"/>
      <c r="AR1205" s="1645"/>
      <c r="AS1205" s="1645"/>
      <c r="AT1205" s="1645"/>
      <c r="AU1205" s="1645"/>
      <c r="AV1205" s="1645"/>
      <c r="AW1205" s="1645"/>
      <c r="AX1205" s="1645"/>
      <c r="AY1205" s="1645"/>
      <c r="AZ1205" s="1645"/>
      <c r="BA1205" s="1645"/>
      <c r="BB1205" s="1645"/>
      <c r="BC1205" s="1645"/>
      <c r="BD1205" s="1645"/>
      <c r="BE1205" s="1645"/>
      <c r="BF1205" s="1645"/>
      <c r="BG1205" s="1645"/>
      <c r="BH1205" s="1645"/>
      <c r="BI1205" s="1645"/>
      <c r="BJ1205" s="1645"/>
      <c r="BK1205" s="1645"/>
      <c r="BL1205" s="1645"/>
      <c r="BM1205" s="1645"/>
      <c r="BN1205" s="1645"/>
      <c r="BO1205" s="1645"/>
      <c r="BP1205" s="1645"/>
      <c r="BQ1205" s="1645"/>
      <c r="BR1205" s="1645"/>
      <c r="BS1205" s="1645"/>
      <c r="BT1205" s="1645"/>
      <c r="BU1205" s="1645"/>
      <c r="BV1205" s="1169"/>
      <c r="BW1205" s="1169"/>
      <c r="BX1205" s="1169"/>
      <c r="BY1205" s="1169"/>
      <c r="BZ1205" s="1169"/>
      <c r="CA1205" s="1169"/>
      <c r="CB1205" s="1169"/>
      <c r="CC1205" s="1169"/>
      <c r="CD1205" s="1169"/>
      <c r="CE1205" s="1169"/>
      <c r="CF1205" s="1859"/>
    </row>
    <row customHeight="1" ht="11.25" hidden="1">
      <c r="A1206" s="1802"/>
      <c r="B1206" s="1645"/>
      <c r="C1206" s="1645"/>
      <c r="D1206" s="2588"/>
      <c r="E1206" s="644"/>
      <c r="F1206" s="644">
        <v>0</v>
      </c>
      <c r="G1206" s="644"/>
      <c r="H1206" s="644"/>
      <c r="I1206" s="644"/>
      <c r="J1206" s="644"/>
      <c r="K1206" s="644"/>
      <c r="L1206" s="644"/>
      <c r="M1206" s="644"/>
      <c r="N1206" s="644"/>
      <c r="O1206" s="644"/>
      <c r="P1206" s="644"/>
      <c r="Q1206" s="644"/>
      <c r="R1206" s="644"/>
      <c r="S1206" s="645"/>
      <c r="T1206" s="727"/>
      <c r="U1206" s="2383"/>
      <c r="V1206" s="2383"/>
      <c r="W1206" s="1645"/>
      <c r="X1206" s="1645"/>
      <c r="Y1206" s="1645"/>
      <c r="Z1206" s="1645"/>
      <c r="AA1206" s="1645"/>
      <c r="AB1206" s="1169"/>
      <c r="AC1206" s="2384"/>
      <c r="AD1206" s="638"/>
      <c r="AE1206" s="1169"/>
      <c r="AF1206" s="1169"/>
      <c r="AG1206" s="1645"/>
      <c r="AH1206" s="1645"/>
      <c r="AI1206" s="1645"/>
      <c r="AJ1206" s="1645"/>
      <c r="AK1206" s="1645"/>
      <c r="AL1206" s="1645"/>
      <c r="AM1206" s="1645"/>
      <c r="AN1206" s="1645"/>
      <c r="AO1206" s="1645"/>
      <c r="AP1206" s="1645"/>
      <c r="AQ1206" s="1645"/>
      <c r="AR1206" s="1645"/>
      <c r="AS1206" s="1645"/>
      <c r="AT1206" s="1645"/>
      <c r="AU1206" s="1645"/>
      <c r="AV1206" s="1645"/>
      <c r="AW1206" s="1645"/>
      <c r="AX1206" s="1645"/>
      <c r="AY1206" s="1645"/>
      <c r="AZ1206" s="1645"/>
      <c r="BA1206" s="1645"/>
      <c r="BB1206" s="1645"/>
      <c r="BC1206" s="1645"/>
      <c r="BD1206" s="1645"/>
      <c r="BE1206" s="1645"/>
      <c r="BF1206" s="1645"/>
      <c r="BG1206" s="1645"/>
      <c r="BH1206" s="1645"/>
      <c r="BI1206" s="1645"/>
      <c r="BJ1206" s="1645"/>
      <c r="BK1206" s="1645"/>
      <c r="BL1206" s="1645"/>
      <c r="BM1206" s="1645"/>
      <c r="BN1206" s="1645"/>
      <c r="BO1206" s="1645"/>
      <c r="BP1206" s="1645"/>
      <c r="BQ1206" s="1645"/>
      <c r="BR1206" s="1645"/>
      <c r="BS1206" s="1645"/>
      <c r="BT1206" s="1645"/>
      <c r="BU1206" s="1645"/>
      <c r="BV1206" s="1645"/>
      <c r="BW1206" s="1645"/>
      <c r="BX1206" s="1645"/>
      <c r="BY1206" s="1645"/>
      <c r="BZ1206" s="1645"/>
      <c r="CA1206" s="1645"/>
      <c r="CB1206" s="1645"/>
      <c r="CC1206" s="1645"/>
      <c r="CD1206" s="1645"/>
      <c r="CE1206" s="1645"/>
      <c r="CF1206" s="1859"/>
    </row>
    <row customHeight="1" ht="11.25" hidden="1">
      <c r="A1207" s="1815"/>
      <c r="B1207" s="1169"/>
      <c r="C1207" s="421"/>
      <c r="D1207" s="2588"/>
      <c r="E1207" s="658" t="s">
        <v>22</v>
      </c>
      <c r="F1207" s="1177" t="s">
        <v>22</v>
      </c>
      <c r="G1207" s="1177" t="s">
        <v>1088</v>
      </c>
      <c r="H1207" s="660" t="s">
        <v>22</v>
      </c>
      <c r="I1207" s="660"/>
      <c r="J1207" s="660"/>
      <c r="K1207" s="660"/>
      <c r="L1207" s="660"/>
      <c r="M1207" s="660"/>
      <c r="N1207" s="660"/>
      <c r="O1207" s="660"/>
      <c r="P1207" s="660"/>
      <c r="Q1207" s="660"/>
      <c r="R1207" s="661"/>
      <c r="S1207" s="662"/>
      <c r="T1207" s="727"/>
      <c r="U1207" s="2383"/>
      <c r="V1207" s="2383"/>
      <c r="W1207" s="1169"/>
      <c r="X1207" s="1169"/>
      <c r="Y1207" s="1169"/>
      <c r="Z1207" s="1169"/>
      <c r="AA1207" s="1645"/>
      <c r="AB1207" s="1169"/>
      <c r="AC1207" s="2384"/>
      <c r="AD1207" s="638"/>
      <c r="AE1207" s="1169"/>
      <c r="AF1207" s="1169"/>
      <c r="AG1207" s="1645"/>
      <c r="AH1207" s="1645"/>
      <c r="AI1207" s="1645"/>
      <c r="AJ1207" s="1645"/>
      <c r="AK1207" s="1645"/>
      <c r="AL1207" s="1645"/>
      <c r="AM1207" s="1645"/>
      <c r="AN1207" s="1645"/>
      <c r="AO1207" s="1645"/>
      <c r="AP1207" s="1645"/>
      <c r="AQ1207" s="1645"/>
      <c r="AR1207" s="1645"/>
      <c r="AS1207" s="1645"/>
      <c r="AT1207" s="1645"/>
      <c r="AU1207" s="1645"/>
      <c r="AV1207" s="1645"/>
      <c r="AW1207" s="1645"/>
      <c r="AX1207" s="1645"/>
      <c r="AY1207" s="1645"/>
      <c r="AZ1207" s="1645"/>
      <c r="BA1207" s="1645"/>
      <c r="BB1207" s="1645"/>
      <c r="BC1207" s="1645"/>
      <c r="BD1207" s="1645"/>
      <c r="BE1207" s="1645"/>
      <c r="BF1207" s="1645"/>
      <c r="BG1207" s="1645"/>
      <c r="BH1207" s="1645"/>
      <c r="BI1207" s="1645"/>
      <c r="BJ1207" s="1645"/>
      <c r="BK1207" s="1645"/>
      <c r="BL1207" s="1645"/>
      <c r="BM1207" s="1645"/>
      <c r="BN1207" s="1645"/>
      <c r="BO1207" s="1645"/>
      <c r="BP1207" s="1645"/>
      <c r="BQ1207" s="1645"/>
      <c r="BR1207" s="1645"/>
      <c r="BS1207" s="1645"/>
      <c r="BT1207" s="1645"/>
      <c r="BU1207" s="1645"/>
      <c r="BV1207" s="1169"/>
      <c r="BW1207" s="1169"/>
      <c r="BX1207" s="1169"/>
      <c r="BY1207" s="1169"/>
      <c r="BZ1207" s="1169"/>
      <c r="CA1207" s="1169"/>
      <c r="CB1207" s="1169"/>
      <c r="CC1207" s="1169"/>
      <c r="CD1207" s="1169"/>
      <c r="CE1207" s="1169"/>
      <c r="CF1207" s="1859"/>
    </row>
    <row customHeight="1" ht="5.25" hidden="1">
      <c r="A1208" s="1802"/>
      <c r="B1208" s="1645"/>
      <c r="C1208" s="1645"/>
      <c r="D1208" s="2588"/>
      <c r="E1208" s="1048"/>
      <c r="F1208" s="1048"/>
      <c r="G1208" s="1048"/>
      <c r="H1208" s="1048"/>
      <c r="I1208" s="1048"/>
      <c r="J1208" s="1048"/>
      <c r="K1208" s="1048"/>
      <c r="L1208" s="1048"/>
      <c r="M1208" s="1048"/>
      <c r="N1208" s="1048"/>
      <c r="O1208" s="1048"/>
      <c r="P1208" s="1048"/>
      <c r="Q1208" s="1049"/>
      <c r="R1208" s="1050"/>
      <c r="S1208" s="1051"/>
      <c r="T1208" s="726" t="s">
        <v>1085</v>
      </c>
      <c r="U1208" s="2383">
        <v>1</v>
      </c>
      <c r="V1208" s="2383" t="s">
        <v>1048</v>
      </c>
      <c r="W1208" s="1645"/>
      <c r="X1208" s="1645"/>
      <c r="Y1208" s="1645"/>
      <c r="Z1208" s="1645"/>
      <c r="AA1208" s="1645"/>
      <c r="AB1208" s="1645"/>
      <c r="AC1208" s="1046"/>
      <c r="AD1208" s="1047"/>
      <c r="AE1208" s="1645"/>
      <c r="AF1208" s="1645"/>
      <c r="AG1208" s="1645"/>
      <c r="AH1208" s="1645"/>
      <c r="AI1208" s="1645"/>
      <c r="AJ1208" s="1645"/>
      <c r="AK1208" s="1645"/>
      <c r="AL1208" s="1645"/>
      <c r="AM1208" s="1645"/>
      <c r="AN1208" s="1645"/>
      <c r="AO1208" s="1645"/>
      <c r="AP1208" s="1645"/>
      <c r="AQ1208" s="1645"/>
      <c r="AR1208" s="1645"/>
      <c r="AS1208" s="1645"/>
      <c r="AT1208" s="1645"/>
      <c r="AU1208" s="1645"/>
      <c r="AV1208" s="1645"/>
      <c r="AW1208" s="1645"/>
      <c r="AX1208" s="1645"/>
      <c r="AY1208" s="1645"/>
      <c r="AZ1208" s="1645"/>
      <c r="BA1208" s="1645"/>
      <c r="BB1208" s="1645"/>
      <c r="BC1208" s="1645"/>
      <c r="BD1208" s="1645"/>
      <c r="BE1208" s="1645"/>
      <c r="BF1208" s="1645"/>
      <c r="BG1208" s="1645"/>
      <c r="BH1208" s="1645"/>
      <c r="BI1208" s="1645"/>
      <c r="BJ1208" s="1645"/>
      <c r="BK1208" s="1645"/>
      <c r="BL1208" s="1645"/>
      <c r="BM1208" s="1645"/>
      <c r="BN1208" s="1645"/>
      <c r="BO1208" s="1645"/>
      <c r="BP1208" s="1645"/>
      <c r="BQ1208" s="1645"/>
      <c r="BR1208" s="1645"/>
      <c r="BS1208" s="1645"/>
      <c r="BT1208" s="1645"/>
      <c r="BU1208" s="1645"/>
      <c r="BV1208" s="1645"/>
      <c r="BW1208" s="1645"/>
      <c r="BX1208" s="1645"/>
      <c r="BY1208" s="1645"/>
      <c r="BZ1208" s="1645"/>
      <c r="CA1208" s="1645"/>
      <c r="CB1208" s="1645"/>
      <c r="CC1208" s="1645"/>
      <c r="CD1208" s="1645"/>
      <c r="CE1208" s="1645"/>
      <c r="CF1208" s="1325"/>
    </row>
    <row customHeight="1" ht="5.25" hidden="1">
      <c r="A1209" s="1802"/>
      <c r="B1209" s="1645"/>
      <c r="C1209" s="1645"/>
      <c r="D1209" s="2588"/>
      <c r="E1209" s="644"/>
      <c r="F1209" s="644"/>
      <c r="G1209" s="644"/>
      <c r="H1209" s="644"/>
      <c r="I1209" s="644"/>
      <c r="J1209" s="644"/>
      <c r="K1209" s="644"/>
      <c r="L1209" s="644"/>
      <c r="M1209" s="644"/>
      <c r="N1209" s="644"/>
      <c r="O1209" s="644"/>
      <c r="P1209" s="644"/>
      <c r="Q1209" s="644"/>
      <c r="R1209" s="644"/>
      <c r="S1209" s="645"/>
      <c r="T1209" s="727"/>
      <c r="U1209" s="2383"/>
      <c r="V1209" s="2383"/>
      <c r="W1209" s="1645"/>
      <c r="X1209" s="1645"/>
      <c r="Y1209" s="1645"/>
      <c r="Z1209" s="1645"/>
      <c r="AA1209" s="1645"/>
      <c r="AB1209" s="1645"/>
      <c r="AC1209" s="1046"/>
      <c r="AD1209" s="1047"/>
      <c r="AE1209" s="1645"/>
      <c r="AF1209" s="1645"/>
      <c r="AG1209" s="1645"/>
      <c r="AH1209" s="1645"/>
      <c r="AI1209" s="1645"/>
      <c r="AJ1209" s="1645"/>
      <c r="AK1209" s="1645"/>
      <c r="AL1209" s="1645"/>
      <c r="AM1209" s="1645"/>
      <c r="AN1209" s="1645"/>
      <c r="AO1209" s="1645"/>
      <c r="AP1209" s="1645"/>
      <c r="AQ1209" s="1645"/>
      <c r="AR1209" s="1645"/>
      <c r="AS1209" s="1645"/>
      <c r="AT1209" s="1645"/>
      <c r="AU1209" s="1645"/>
      <c r="AV1209" s="1645"/>
      <c r="AW1209" s="1645"/>
      <c r="AX1209" s="1645"/>
      <c r="AY1209" s="1645"/>
      <c r="AZ1209" s="1645"/>
      <c r="BA1209" s="1645"/>
      <c r="BB1209" s="1645"/>
      <c r="BC1209" s="1645"/>
      <c r="BD1209" s="1645"/>
      <c r="BE1209" s="1645"/>
      <c r="BF1209" s="1645"/>
      <c r="BG1209" s="1645"/>
      <c r="BH1209" s="1645"/>
      <c r="BI1209" s="1645"/>
      <c r="BJ1209" s="1645"/>
      <c r="BK1209" s="1645"/>
      <c r="BL1209" s="1645"/>
      <c r="BM1209" s="1645"/>
      <c r="BN1209" s="1645"/>
      <c r="BO1209" s="1645"/>
      <c r="BP1209" s="1645"/>
      <c r="BQ1209" s="1645"/>
      <c r="BR1209" s="1645"/>
      <c r="BS1209" s="1645"/>
      <c r="BT1209" s="1645"/>
      <c r="BU1209" s="1645"/>
      <c r="BV1209" s="1645"/>
      <c r="BW1209" s="1645"/>
      <c r="BX1209" s="1645"/>
      <c r="BY1209" s="1645"/>
      <c r="BZ1209" s="1645"/>
      <c r="CA1209" s="1645"/>
      <c r="CB1209" s="1645"/>
      <c r="CC1209" s="1645"/>
      <c r="CD1209" s="1645"/>
      <c r="CE1209" s="1645"/>
      <c r="CF1209" s="1325"/>
    </row>
    <row customHeight="1" ht="5.25" hidden="1">
      <c r="A1210" s="1802"/>
      <c r="B1210" s="1645"/>
      <c r="C1210" s="1645"/>
      <c r="D1210" s="2589"/>
      <c r="E1210" s="1052"/>
      <c r="F1210" s="1053"/>
      <c r="G1210" s="1053"/>
      <c r="H1210" s="1054"/>
      <c r="I1210" s="1054"/>
      <c r="J1210" s="1054"/>
      <c r="K1210" s="1054"/>
      <c r="L1210" s="1054"/>
      <c r="M1210" s="1054"/>
      <c r="N1210" s="1054"/>
      <c r="O1210" s="1054"/>
      <c r="P1210" s="1054"/>
      <c r="Q1210" s="1054"/>
      <c r="R1210" s="955"/>
      <c r="S1210" s="1055"/>
      <c r="T1210" s="727"/>
      <c r="U1210" s="2383"/>
      <c r="V1210" s="2383"/>
      <c r="W1210" s="1645"/>
      <c r="X1210" s="1645"/>
      <c r="Y1210" s="1645"/>
      <c r="Z1210" s="1645"/>
      <c r="AA1210" s="1645"/>
      <c r="AB1210" s="1645"/>
      <c r="AC1210" s="1046"/>
      <c r="AD1210" s="1047"/>
      <c r="AE1210" s="1645"/>
      <c r="AF1210" s="1645"/>
      <c r="AG1210" s="1645"/>
      <c r="AH1210" s="1645"/>
      <c r="AI1210" s="1645"/>
      <c r="AJ1210" s="1645"/>
      <c r="AK1210" s="1645"/>
      <c r="AL1210" s="1645"/>
      <c r="AM1210" s="1645"/>
      <c r="AN1210" s="1645"/>
      <c r="AO1210" s="1645"/>
      <c r="AP1210" s="1645"/>
      <c r="AQ1210" s="1645"/>
      <c r="AR1210" s="1645"/>
      <c r="AS1210" s="1645"/>
      <c r="AT1210" s="1645"/>
      <c r="AU1210" s="1645"/>
      <c r="AV1210" s="1645"/>
      <c r="AW1210" s="1645"/>
      <c r="AX1210" s="1645"/>
      <c r="AY1210" s="1645"/>
      <c r="AZ1210" s="1645"/>
      <c r="BA1210" s="1645"/>
      <c r="BB1210" s="1645"/>
      <c r="BC1210" s="1645"/>
      <c r="BD1210" s="1645"/>
      <c r="BE1210" s="1645"/>
      <c r="BF1210" s="1645"/>
      <c r="BG1210" s="1645"/>
      <c r="BH1210" s="1645"/>
      <c r="BI1210" s="1645"/>
      <c r="BJ1210" s="1645"/>
      <c r="BK1210" s="1645"/>
      <c r="BL1210" s="1645"/>
      <c r="BM1210" s="1645"/>
      <c r="BN1210" s="1645"/>
      <c r="BO1210" s="1645"/>
      <c r="BP1210" s="1645"/>
      <c r="BQ1210" s="1645"/>
      <c r="BR1210" s="1645"/>
      <c r="BS1210" s="1645"/>
      <c r="BT1210" s="1645"/>
      <c r="BU1210" s="1645"/>
      <c r="BV1210" s="1645"/>
      <c r="BW1210" s="1645"/>
      <c r="BX1210" s="1645"/>
      <c r="BY1210" s="1645"/>
      <c r="BZ1210" s="1645"/>
      <c r="CA1210" s="1645"/>
      <c r="CB1210" s="1645"/>
      <c r="CC1210" s="1645"/>
      <c r="CD1210" s="1645"/>
      <c r="CE1210" s="1645"/>
      <c r="CF1210" s="1325"/>
    </row>
    <row customHeight="1" ht="15" hidden="1">
      <c r="A1211" s="632" t="s">
        <v>494</v>
      </c>
      <c r="B1211" s="633"/>
      <c r="C1211" s="633" t="s">
        <v>22</v>
      </c>
      <c r="D1211" s="2587" t="s">
        <v>1220</v>
      </c>
      <c r="E1211" s="2386" t="s">
        <v>196</v>
      </c>
      <c r="F1211" s="2387"/>
      <c r="G1211" s="2388"/>
      <c r="H1211" s="2392" t="str">
        <f>IF(A1211="","",INDEX(DIFFERENTIATION_UNMERGE_VD,MATCH(A1211,DIFFERENTIATION_ID_DIFF,0)))</f>
        <v>Производство тепловой энергии. Некомбинированная выработка</v>
      </c>
      <c r="I1211" s="2392"/>
      <c r="J1211" s="2392"/>
      <c r="K1211" s="2392"/>
      <c r="L1211" s="2392"/>
      <c r="M1211" s="2392"/>
      <c r="N1211" s="2392"/>
      <c r="O1211" s="2392"/>
      <c r="P1211" s="2392"/>
      <c r="Q1211" s="2392"/>
      <c r="R1211" s="2392"/>
      <c r="S1211" s="728"/>
      <c r="T1211" s="725"/>
      <c r="U1211" s="634"/>
      <c r="V1211" s="634"/>
      <c r="W1211" s="635"/>
      <c r="X1211" s="635"/>
      <c r="Y1211" s="635"/>
      <c r="Z1211" s="635"/>
      <c r="AA1211" s="636"/>
      <c r="AB1211" s="637"/>
      <c r="AC1211" s="2384"/>
      <c r="AD1211" s="638"/>
      <c r="AE1211" s="639" t="s">
        <v>22</v>
      </c>
      <c r="AF1211" s="639"/>
      <c r="AG1211" s="640" t="s">
        <v>1082</v>
      </c>
      <c r="AH1211" s="641">
        <v>3</v>
      </c>
      <c r="AI1211" s="634"/>
      <c r="AJ1211" s="634"/>
      <c r="AK1211" s="634"/>
      <c r="AL1211" s="634"/>
      <c r="AM1211" s="634"/>
      <c r="AN1211" s="634"/>
      <c r="AO1211" s="634"/>
      <c r="AP1211" s="634"/>
      <c r="AQ1211" s="634"/>
      <c r="AR1211" s="634"/>
      <c r="AS1211" s="634"/>
      <c r="AT1211" s="634"/>
      <c r="AU1211" s="634"/>
      <c r="AV1211" s="634"/>
      <c r="AW1211" s="634"/>
      <c r="AX1211" s="634"/>
      <c r="AY1211" s="634"/>
      <c r="AZ1211" s="634"/>
      <c r="BA1211" s="634"/>
      <c r="BB1211" s="634"/>
      <c r="BC1211" s="634"/>
      <c r="BD1211" s="634"/>
      <c r="BE1211" s="634"/>
      <c r="BF1211" s="634"/>
      <c r="BG1211" s="634"/>
      <c r="BH1211" s="634"/>
      <c r="BI1211" s="634"/>
      <c r="BJ1211" s="634"/>
      <c r="BK1211" s="634"/>
      <c r="BL1211" s="634"/>
      <c r="BM1211" s="634"/>
      <c r="BN1211" s="634"/>
      <c r="BO1211" s="634"/>
      <c r="BP1211" s="634"/>
      <c r="BQ1211" s="634"/>
      <c r="BR1211" s="634"/>
      <c r="BS1211" s="634"/>
      <c r="BT1211" s="634"/>
      <c r="BU1211" s="634"/>
      <c r="BV1211" s="635"/>
      <c r="BW1211" s="635"/>
      <c r="BX1211" s="635"/>
      <c r="BY1211" s="635"/>
      <c r="BZ1211" s="635"/>
      <c r="CA1211" s="635"/>
      <c r="CB1211" s="635"/>
      <c r="CC1211" s="635"/>
      <c r="CD1211" s="635"/>
      <c r="CE1211" s="635"/>
      <c r="CF1211" s="1859"/>
    </row>
    <row customHeight="1" ht="15" hidden="1">
      <c r="A1212" s="632"/>
      <c r="B1212" s="633"/>
      <c r="C1212" s="633"/>
      <c r="D1212" s="2588"/>
      <c r="E1212" s="2386" t="s">
        <v>1037</v>
      </c>
      <c r="F1212" s="2387"/>
      <c r="G1212" s="2388"/>
      <c r="H1212" s="2392" t="str">
        <f>IF(A1211="","",INDEX(DIFFERENTIATION_UNMERGE_AREA,MATCH(A1211,DIFFERENTIATION_ID_DIFF,0)))</f>
        <v>Территория 13</v>
      </c>
      <c r="I1212" s="2392"/>
      <c r="J1212" s="2392"/>
      <c r="K1212" s="2392"/>
      <c r="L1212" s="2392"/>
      <c r="M1212" s="2392"/>
      <c r="N1212" s="2392"/>
      <c r="O1212" s="2392"/>
      <c r="P1212" s="2392"/>
      <c r="Q1212" s="2392"/>
      <c r="R1212" s="2392"/>
      <c r="S1212" s="728"/>
      <c r="T1212" s="725"/>
      <c r="U1212" s="634"/>
      <c r="V1212" s="634"/>
      <c r="W1212" s="635"/>
      <c r="X1212" s="635"/>
      <c r="Y1212" s="635"/>
      <c r="Z1212" s="635"/>
      <c r="AA1212" s="636"/>
      <c r="AB1212" s="637"/>
      <c r="AC1212" s="2384"/>
      <c r="AD1212" s="638"/>
      <c r="AE1212" s="639"/>
      <c r="AF1212" s="639"/>
      <c r="AG1212" s="640"/>
      <c r="AH1212" s="641"/>
      <c r="AI1212" s="634"/>
      <c r="AJ1212" s="634"/>
      <c r="AK1212" s="634"/>
      <c r="AL1212" s="634"/>
      <c r="AM1212" s="634"/>
      <c r="AN1212" s="634"/>
      <c r="AO1212" s="634"/>
      <c r="AP1212" s="634"/>
      <c r="AQ1212" s="634"/>
      <c r="AR1212" s="634"/>
      <c r="AS1212" s="634"/>
      <c r="AT1212" s="634"/>
      <c r="AU1212" s="634"/>
      <c r="AV1212" s="634"/>
      <c r="AW1212" s="634"/>
      <c r="AX1212" s="634"/>
      <c r="AY1212" s="634"/>
      <c r="AZ1212" s="634"/>
      <c r="BA1212" s="634"/>
      <c r="BB1212" s="634"/>
      <c r="BC1212" s="634"/>
      <c r="BD1212" s="634"/>
      <c r="BE1212" s="634"/>
      <c r="BF1212" s="634"/>
      <c r="BG1212" s="634"/>
      <c r="BH1212" s="634"/>
      <c r="BI1212" s="634"/>
      <c r="BJ1212" s="634"/>
      <c r="BK1212" s="634"/>
      <c r="BL1212" s="634"/>
      <c r="BM1212" s="634"/>
      <c r="BN1212" s="634"/>
      <c r="BO1212" s="634"/>
      <c r="BP1212" s="634"/>
      <c r="BQ1212" s="634"/>
      <c r="BR1212" s="634"/>
      <c r="BS1212" s="634"/>
      <c r="BT1212" s="634"/>
      <c r="BU1212" s="634"/>
      <c r="BV1212" s="635"/>
      <c r="BW1212" s="635"/>
      <c r="BX1212" s="635"/>
      <c r="BY1212" s="635"/>
      <c r="BZ1212" s="635"/>
      <c r="CA1212" s="635"/>
      <c r="CB1212" s="635"/>
      <c r="CC1212" s="635"/>
      <c r="CD1212" s="635"/>
      <c r="CE1212" s="635"/>
      <c r="CF1212" s="1859"/>
    </row>
    <row customHeight="1" ht="15" hidden="1">
      <c r="A1213" s="632"/>
      <c r="B1213" s="633"/>
      <c r="C1213" s="633"/>
      <c r="D1213" s="2588"/>
      <c r="E1213" s="2386" t="s">
        <v>1038</v>
      </c>
      <c r="F1213" s="2387"/>
      <c r="G1213" s="2388"/>
      <c r="H1213" s="2392" t="str">
        <f>IF(A1211="","",INDEX(DIFFERENTIATION_UNMERGE_SYSTEM,MATCH(A1211,DIFFERENTIATION_ID_DIFF,0)))</f>
        <v>п. Ильмень, ул. Школьная, котельная № 7-7</v>
      </c>
      <c r="I1213" s="2392"/>
      <c r="J1213" s="2392"/>
      <c r="K1213" s="2392"/>
      <c r="L1213" s="2392"/>
      <c r="M1213" s="2392"/>
      <c r="N1213" s="2392"/>
      <c r="O1213" s="2392"/>
      <c r="P1213" s="2392"/>
      <c r="Q1213" s="2392"/>
      <c r="R1213" s="2392"/>
      <c r="S1213" s="728"/>
      <c r="T1213" s="725"/>
      <c r="U1213" s="634"/>
      <c r="V1213" s="634"/>
      <c r="W1213" s="635"/>
      <c r="X1213" s="635"/>
      <c r="Y1213" s="635"/>
      <c r="Z1213" s="635"/>
      <c r="AA1213" s="636"/>
      <c r="AB1213" s="637"/>
      <c r="AC1213" s="2384"/>
      <c r="AD1213" s="638"/>
      <c r="AE1213" s="639"/>
      <c r="AF1213" s="639"/>
      <c r="AG1213" s="640"/>
      <c r="AH1213" s="641"/>
      <c r="AI1213" s="634"/>
      <c r="AJ1213" s="634"/>
      <c r="AK1213" s="634"/>
      <c r="AL1213" s="634"/>
      <c r="AM1213" s="634"/>
      <c r="AN1213" s="634"/>
      <c r="AO1213" s="634"/>
      <c r="AP1213" s="634"/>
      <c r="AQ1213" s="634"/>
      <c r="AR1213" s="634"/>
      <c r="AS1213" s="634"/>
      <c r="AT1213" s="634"/>
      <c r="AU1213" s="634"/>
      <c r="AV1213" s="634"/>
      <c r="AW1213" s="634"/>
      <c r="AX1213" s="634"/>
      <c r="AY1213" s="634"/>
      <c r="AZ1213" s="634"/>
      <c r="BA1213" s="634"/>
      <c r="BB1213" s="634"/>
      <c r="BC1213" s="634"/>
      <c r="BD1213" s="634"/>
      <c r="BE1213" s="634"/>
      <c r="BF1213" s="634"/>
      <c r="BG1213" s="634"/>
      <c r="BH1213" s="634"/>
      <c r="BI1213" s="634"/>
      <c r="BJ1213" s="634"/>
      <c r="BK1213" s="634"/>
      <c r="BL1213" s="634"/>
      <c r="BM1213" s="634"/>
      <c r="BN1213" s="634"/>
      <c r="BO1213" s="634"/>
      <c r="BP1213" s="634"/>
      <c r="BQ1213" s="634"/>
      <c r="BR1213" s="634"/>
      <c r="BS1213" s="634"/>
      <c r="BT1213" s="634"/>
      <c r="BU1213" s="634"/>
      <c r="BV1213" s="635"/>
      <c r="BW1213" s="635"/>
      <c r="BX1213" s="635"/>
      <c r="BY1213" s="635"/>
      <c r="BZ1213" s="635"/>
      <c r="CA1213" s="635"/>
      <c r="CB1213" s="635"/>
      <c r="CC1213" s="635"/>
      <c r="CD1213" s="635"/>
      <c r="CE1213" s="635"/>
      <c r="CF1213" s="1859"/>
    </row>
    <row customHeight="1" ht="24.75" hidden="1">
      <c r="A1214" s="1815"/>
      <c r="B1214" s="1169"/>
      <c r="C1214" s="421"/>
      <c r="D1214" s="2588"/>
      <c r="E1214" s="2385" t="s">
        <v>1083</v>
      </c>
      <c r="F1214" s="2385"/>
      <c r="G1214" s="2385"/>
      <c r="H1214" s="2385"/>
      <c r="I1214" s="2385"/>
      <c r="J1214" s="2385"/>
      <c r="K1214" s="2385"/>
      <c r="L1214" s="2385"/>
      <c r="M1214" s="2385"/>
      <c r="N1214" s="2385"/>
      <c r="O1214" s="2385"/>
      <c r="P1214" s="2385"/>
      <c r="Q1214" s="567">
        <f>SUMIF(T1215:T1216,"i",Q1215:Q1216)</f>
        <v>0</v>
      </c>
      <c r="R1214" s="1026"/>
      <c r="S1214" s="1807" t="s">
        <v>1084</v>
      </c>
      <c r="T1214" s="726" t="s">
        <v>1085</v>
      </c>
      <c r="U1214" s="2383">
        <v>1</v>
      </c>
      <c r="V1214" s="2383" t="s">
        <v>1048</v>
      </c>
      <c r="W1214" s="1169"/>
      <c r="X1214" s="1169"/>
      <c r="Y1214" s="1169"/>
      <c r="Z1214" s="1169"/>
      <c r="AA1214" s="1645"/>
      <c r="AB1214" s="1169"/>
      <c r="AC1214" s="2384"/>
      <c r="AD1214" s="638"/>
      <c r="AE1214" s="1169"/>
      <c r="AF1214" s="1169"/>
      <c r="AG1214" s="1645"/>
      <c r="AH1214" s="1645"/>
      <c r="AI1214" s="1645"/>
      <c r="AJ1214" s="1645"/>
      <c r="AK1214" s="1645"/>
      <c r="AL1214" s="1645"/>
      <c r="AM1214" s="1645"/>
      <c r="AN1214" s="1645"/>
      <c r="AO1214" s="1645"/>
      <c r="AP1214" s="1645"/>
      <c r="AQ1214" s="1645"/>
      <c r="AR1214" s="1645"/>
      <c r="AS1214" s="1645"/>
      <c r="AT1214" s="1645"/>
      <c r="AU1214" s="1645"/>
      <c r="AV1214" s="1645"/>
      <c r="AW1214" s="1645"/>
      <c r="AX1214" s="1645"/>
      <c r="AY1214" s="1645"/>
      <c r="AZ1214" s="1645"/>
      <c r="BA1214" s="1645"/>
      <c r="BB1214" s="1645"/>
      <c r="BC1214" s="1645"/>
      <c r="BD1214" s="1645"/>
      <c r="BE1214" s="1645"/>
      <c r="BF1214" s="1645"/>
      <c r="BG1214" s="1645"/>
      <c r="BH1214" s="1645"/>
      <c r="BI1214" s="1645"/>
      <c r="BJ1214" s="1645"/>
      <c r="BK1214" s="1645"/>
      <c r="BL1214" s="1645"/>
      <c r="BM1214" s="1645"/>
      <c r="BN1214" s="1645"/>
      <c r="BO1214" s="1645"/>
      <c r="BP1214" s="1645"/>
      <c r="BQ1214" s="1645"/>
      <c r="BR1214" s="1645"/>
      <c r="BS1214" s="1645"/>
      <c r="BT1214" s="1645"/>
      <c r="BU1214" s="1645"/>
      <c r="BV1214" s="1169"/>
      <c r="BW1214" s="1169"/>
      <c r="BX1214" s="1169"/>
      <c r="BY1214" s="1169"/>
      <c r="BZ1214" s="1169"/>
      <c r="CA1214" s="1169"/>
      <c r="CB1214" s="1169"/>
      <c r="CC1214" s="1169"/>
      <c r="CD1214" s="1169"/>
      <c r="CE1214" s="1169"/>
      <c r="CF1214" s="1859"/>
    </row>
    <row customHeight="1" ht="11.25" hidden="1">
      <c r="A1215" s="1802"/>
      <c r="B1215" s="1645"/>
      <c r="C1215" s="1645"/>
      <c r="D1215" s="2588"/>
      <c r="E1215" s="644"/>
      <c r="F1215" s="644">
        <v>0</v>
      </c>
      <c r="G1215" s="644"/>
      <c r="H1215" s="644"/>
      <c r="I1215" s="644"/>
      <c r="J1215" s="644"/>
      <c r="K1215" s="644"/>
      <c r="L1215" s="644"/>
      <c r="M1215" s="644"/>
      <c r="N1215" s="644"/>
      <c r="O1215" s="644"/>
      <c r="P1215" s="644"/>
      <c r="Q1215" s="644"/>
      <c r="R1215" s="644"/>
      <c r="S1215" s="645"/>
      <c r="T1215" s="727"/>
      <c r="U1215" s="2383"/>
      <c r="V1215" s="2383"/>
      <c r="W1215" s="1645"/>
      <c r="X1215" s="1645"/>
      <c r="Y1215" s="1645"/>
      <c r="Z1215" s="1645"/>
      <c r="AA1215" s="1645"/>
      <c r="AB1215" s="1169"/>
      <c r="AC1215" s="2384"/>
      <c r="AD1215" s="638"/>
      <c r="AE1215" s="1169"/>
      <c r="AF1215" s="1169"/>
      <c r="AG1215" s="1645"/>
      <c r="AH1215" s="1645"/>
      <c r="AI1215" s="1645"/>
      <c r="AJ1215" s="1645"/>
      <c r="AK1215" s="1645"/>
      <c r="AL1215" s="1645"/>
      <c r="AM1215" s="1645"/>
      <c r="AN1215" s="1645"/>
      <c r="AO1215" s="1645"/>
      <c r="AP1215" s="1645"/>
      <c r="AQ1215" s="1645"/>
      <c r="AR1215" s="1645"/>
      <c r="AS1215" s="1645"/>
      <c r="AT1215" s="1645"/>
      <c r="AU1215" s="1645"/>
      <c r="AV1215" s="1645"/>
      <c r="AW1215" s="1645"/>
      <c r="AX1215" s="1645"/>
      <c r="AY1215" s="1645"/>
      <c r="AZ1215" s="1645"/>
      <c r="BA1215" s="1645"/>
      <c r="BB1215" s="1645"/>
      <c r="BC1215" s="1645"/>
      <c r="BD1215" s="1645"/>
      <c r="BE1215" s="1645"/>
      <c r="BF1215" s="1645"/>
      <c r="BG1215" s="1645"/>
      <c r="BH1215" s="1645"/>
      <c r="BI1215" s="1645"/>
      <c r="BJ1215" s="1645"/>
      <c r="BK1215" s="1645"/>
      <c r="BL1215" s="1645"/>
      <c r="BM1215" s="1645"/>
      <c r="BN1215" s="1645"/>
      <c r="BO1215" s="1645"/>
      <c r="BP1215" s="1645"/>
      <c r="BQ1215" s="1645"/>
      <c r="BR1215" s="1645"/>
      <c r="BS1215" s="1645"/>
      <c r="BT1215" s="1645"/>
      <c r="BU1215" s="1645"/>
      <c r="BV1215" s="1645"/>
      <c r="BW1215" s="1645"/>
      <c r="BX1215" s="1645"/>
      <c r="BY1215" s="1645"/>
      <c r="BZ1215" s="1645"/>
      <c r="CA1215" s="1645"/>
      <c r="CB1215" s="1645"/>
      <c r="CC1215" s="1645"/>
      <c r="CD1215" s="1645"/>
      <c r="CE1215" s="1645"/>
      <c r="CF1215" s="1859"/>
    </row>
    <row customHeight="1" ht="11.25" hidden="1">
      <c r="A1216" s="1815"/>
      <c r="B1216" s="1169"/>
      <c r="C1216" s="421"/>
      <c r="D1216" s="2588"/>
      <c r="E1216" s="658" t="s">
        <v>22</v>
      </c>
      <c r="F1216" s="1177" t="s">
        <v>22</v>
      </c>
      <c r="G1216" s="1177" t="s">
        <v>1088</v>
      </c>
      <c r="H1216" s="660" t="s">
        <v>22</v>
      </c>
      <c r="I1216" s="660"/>
      <c r="J1216" s="660"/>
      <c r="K1216" s="660"/>
      <c r="L1216" s="660"/>
      <c r="M1216" s="660"/>
      <c r="N1216" s="660"/>
      <c r="O1216" s="660"/>
      <c r="P1216" s="660"/>
      <c r="Q1216" s="660"/>
      <c r="R1216" s="661"/>
      <c r="S1216" s="662"/>
      <c r="T1216" s="727"/>
      <c r="U1216" s="2383"/>
      <c r="V1216" s="2383"/>
      <c r="W1216" s="1169"/>
      <c r="X1216" s="1169"/>
      <c r="Y1216" s="1169"/>
      <c r="Z1216" s="1169"/>
      <c r="AA1216" s="1645"/>
      <c r="AB1216" s="1169"/>
      <c r="AC1216" s="2384"/>
      <c r="AD1216" s="638"/>
      <c r="AE1216" s="1169"/>
      <c r="AF1216" s="1169"/>
      <c r="AG1216" s="1645"/>
      <c r="AH1216" s="1645"/>
      <c r="AI1216" s="1645"/>
      <c r="AJ1216" s="1645"/>
      <c r="AK1216" s="1645"/>
      <c r="AL1216" s="1645"/>
      <c r="AM1216" s="1645"/>
      <c r="AN1216" s="1645"/>
      <c r="AO1216" s="1645"/>
      <c r="AP1216" s="1645"/>
      <c r="AQ1216" s="1645"/>
      <c r="AR1216" s="1645"/>
      <c r="AS1216" s="1645"/>
      <c r="AT1216" s="1645"/>
      <c r="AU1216" s="1645"/>
      <c r="AV1216" s="1645"/>
      <c r="AW1216" s="1645"/>
      <c r="AX1216" s="1645"/>
      <c r="AY1216" s="1645"/>
      <c r="AZ1216" s="1645"/>
      <c r="BA1216" s="1645"/>
      <c r="BB1216" s="1645"/>
      <c r="BC1216" s="1645"/>
      <c r="BD1216" s="1645"/>
      <c r="BE1216" s="1645"/>
      <c r="BF1216" s="1645"/>
      <c r="BG1216" s="1645"/>
      <c r="BH1216" s="1645"/>
      <c r="BI1216" s="1645"/>
      <c r="BJ1216" s="1645"/>
      <c r="BK1216" s="1645"/>
      <c r="BL1216" s="1645"/>
      <c r="BM1216" s="1645"/>
      <c r="BN1216" s="1645"/>
      <c r="BO1216" s="1645"/>
      <c r="BP1216" s="1645"/>
      <c r="BQ1216" s="1645"/>
      <c r="BR1216" s="1645"/>
      <c r="BS1216" s="1645"/>
      <c r="BT1216" s="1645"/>
      <c r="BU1216" s="1645"/>
      <c r="BV1216" s="1169"/>
      <c r="BW1216" s="1169"/>
      <c r="BX1216" s="1169"/>
      <c r="BY1216" s="1169"/>
      <c r="BZ1216" s="1169"/>
      <c r="CA1216" s="1169"/>
      <c r="CB1216" s="1169"/>
      <c r="CC1216" s="1169"/>
      <c r="CD1216" s="1169"/>
      <c r="CE1216" s="1169"/>
      <c r="CF1216" s="1859"/>
    </row>
    <row customHeight="1" ht="5.25" hidden="1">
      <c r="A1217" s="1802"/>
      <c r="B1217" s="1645"/>
      <c r="C1217" s="1645"/>
      <c r="D1217" s="2588"/>
      <c r="E1217" s="1048"/>
      <c r="F1217" s="1048"/>
      <c r="G1217" s="1048"/>
      <c r="H1217" s="1048"/>
      <c r="I1217" s="1048"/>
      <c r="J1217" s="1048"/>
      <c r="K1217" s="1048"/>
      <c r="L1217" s="1048"/>
      <c r="M1217" s="1048"/>
      <c r="N1217" s="1048"/>
      <c r="O1217" s="1048"/>
      <c r="P1217" s="1048"/>
      <c r="Q1217" s="1049"/>
      <c r="R1217" s="1050"/>
      <c r="S1217" s="1051"/>
      <c r="T1217" s="726" t="s">
        <v>1085</v>
      </c>
      <c r="U1217" s="2383">
        <v>1</v>
      </c>
      <c r="V1217" s="2383" t="s">
        <v>1048</v>
      </c>
      <c r="W1217" s="1645"/>
      <c r="X1217" s="1645"/>
      <c r="Y1217" s="1645"/>
      <c r="Z1217" s="1645"/>
      <c r="AA1217" s="1645"/>
      <c r="AB1217" s="1645"/>
      <c r="AC1217" s="1046"/>
      <c r="AD1217" s="1047"/>
      <c r="AE1217" s="1645"/>
      <c r="AF1217" s="1645"/>
      <c r="AG1217" s="1645"/>
      <c r="AH1217" s="1645"/>
      <c r="AI1217" s="1645"/>
      <c r="AJ1217" s="1645"/>
      <c r="AK1217" s="1645"/>
      <c r="AL1217" s="1645"/>
      <c r="AM1217" s="1645"/>
      <c r="AN1217" s="1645"/>
      <c r="AO1217" s="1645"/>
      <c r="AP1217" s="1645"/>
      <c r="AQ1217" s="1645"/>
      <c r="AR1217" s="1645"/>
      <c r="AS1217" s="1645"/>
      <c r="AT1217" s="1645"/>
      <c r="AU1217" s="1645"/>
      <c r="AV1217" s="1645"/>
      <c r="AW1217" s="1645"/>
      <c r="AX1217" s="1645"/>
      <c r="AY1217" s="1645"/>
      <c r="AZ1217" s="1645"/>
      <c r="BA1217" s="1645"/>
      <c r="BB1217" s="1645"/>
      <c r="BC1217" s="1645"/>
      <c r="BD1217" s="1645"/>
      <c r="BE1217" s="1645"/>
      <c r="BF1217" s="1645"/>
      <c r="BG1217" s="1645"/>
      <c r="BH1217" s="1645"/>
      <c r="BI1217" s="1645"/>
      <c r="BJ1217" s="1645"/>
      <c r="BK1217" s="1645"/>
      <c r="BL1217" s="1645"/>
      <c r="BM1217" s="1645"/>
      <c r="BN1217" s="1645"/>
      <c r="BO1217" s="1645"/>
      <c r="BP1217" s="1645"/>
      <c r="BQ1217" s="1645"/>
      <c r="BR1217" s="1645"/>
      <c r="BS1217" s="1645"/>
      <c r="BT1217" s="1645"/>
      <c r="BU1217" s="1645"/>
      <c r="BV1217" s="1645"/>
      <c r="BW1217" s="1645"/>
      <c r="BX1217" s="1645"/>
      <c r="BY1217" s="1645"/>
      <c r="BZ1217" s="1645"/>
      <c r="CA1217" s="1645"/>
      <c r="CB1217" s="1645"/>
      <c r="CC1217" s="1645"/>
      <c r="CD1217" s="1645"/>
      <c r="CE1217" s="1645"/>
      <c r="CF1217" s="1325"/>
    </row>
    <row customHeight="1" ht="5.25" hidden="1">
      <c r="A1218" s="1802"/>
      <c r="B1218" s="1645"/>
      <c r="C1218" s="1645"/>
      <c r="D1218" s="2588"/>
      <c r="E1218" s="644"/>
      <c r="F1218" s="644"/>
      <c r="G1218" s="644"/>
      <c r="H1218" s="644"/>
      <c r="I1218" s="644"/>
      <c r="J1218" s="644"/>
      <c r="K1218" s="644"/>
      <c r="L1218" s="644"/>
      <c r="M1218" s="644"/>
      <c r="N1218" s="644"/>
      <c r="O1218" s="644"/>
      <c r="P1218" s="644"/>
      <c r="Q1218" s="644"/>
      <c r="R1218" s="644"/>
      <c r="S1218" s="645"/>
      <c r="T1218" s="727"/>
      <c r="U1218" s="2383"/>
      <c r="V1218" s="2383"/>
      <c r="W1218" s="1645"/>
      <c r="X1218" s="1645"/>
      <c r="Y1218" s="1645"/>
      <c r="Z1218" s="1645"/>
      <c r="AA1218" s="1645"/>
      <c r="AB1218" s="1645"/>
      <c r="AC1218" s="1046"/>
      <c r="AD1218" s="1047"/>
      <c r="AE1218" s="1645"/>
      <c r="AF1218" s="1645"/>
      <c r="AG1218" s="1645"/>
      <c r="AH1218" s="1645"/>
      <c r="AI1218" s="1645"/>
      <c r="AJ1218" s="1645"/>
      <c r="AK1218" s="1645"/>
      <c r="AL1218" s="1645"/>
      <c r="AM1218" s="1645"/>
      <c r="AN1218" s="1645"/>
      <c r="AO1218" s="1645"/>
      <c r="AP1218" s="1645"/>
      <c r="AQ1218" s="1645"/>
      <c r="AR1218" s="1645"/>
      <c r="AS1218" s="1645"/>
      <c r="AT1218" s="1645"/>
      <c r="AU1218" s="1645"/>
      <c r="AV1218" s="1645"/>
      <c r="AW1218" s="1645"/>
      <c r="AX1218" s="1645"/>
      <c r="AY1218" s="1645"/>
      <c r="AZ1218" s="1645"/>
      <c r="BA1218" s="1645"/>
      <c r="BB1218" s="1645"/>
      <c r="BC1218" s="1645"/>
      <c r="BD1218" s="1645"/>
      <c r="BE1218" s="1645"/>
      <c r="BF1218" s="1645"/>
      <c r="BG1218" s="1645"/>
      <c r="BH1218" s="1645"/>
      <c r="BI1218" s="1645"/>
      <c r="BJ1218" s="1645"/>
      <c r="BK1218" s="1645"/>
      <c r="BL1218" s="1645"/>
      <c r="BM1218" s="1645"/>
      <c r="BN1218" s="1645"/>
      <c r="BO1218" s="1645"/>
      <c r="BP1218" s="1645"/>
      <c r="BQ1218" s="1645"/>
      <c r="BR1218" s="1645"/>
      <c r="BS1218" s="1645"/>
      <c r="BT1218" s="1645"/>
      <c r="BU1218" s="1645"/>
      <c r="BV1218" s="1645"/>
      <c r="BW1218" s="1645"/>
      <c r="BX1218" s="1645"/>
      <c r="BY1218" s="1645"/>
      <c r="BZ1218" s="1645"/>
      <c r="CA1218" s="1645"/>
      <c r="CB1218" s="1645"/>
      <c r="CC1218" s="1645"/>
      <c r="CD1218" s="1645"/>
      <c r="CE1218" s="1645"/>
      <c r="CF1218" s="1325"/>
    </row>
    <row customHeight="1" ht="5.25" hidden="1">
      <c r="A1219" s="1802"/>
      <c r="B1219" s="1645"/>
      <c r="C1219" s="1645"/>
      <c r="D1219" s="2589"/>
      <c r="E1219" s="1052"/>
      <c r="F1219" s="1053"/>
      <c r="G1219" s="1053"/>
      <c r="H1219" s="1054"/>
      <c r="I1219" s="1054"/>
      <c r="J1219" s="1054"/>
      <c r="K1219" s="1054"/>
      <c r="L1219" s="1054"/>
      <c r="M1219" s="1054"/>
      <c r="N1219" s="1054"/>
      <c r="O1219" s="1054"/>
      <c r="P1219" s="1054"/>
      <c r="Q1219" s="1054"/>
      <c r="R1219" s="955"/>
      <c r="S1219" s="1055"/>
      <c r="T1219" s="727"/>
      <c r="U1219" s="2383"/>
      <c r="V1219" s="2383"/>
      <c r="W1219" s="1645"/>
      <c r="X1219" s="1645"/>
      <c r="Y1219" s="1645"/>
      <c r="Z1219" s="1645"/>
      <c r="AA1219" s="1645"/>
      <c r="AB1219" s="1645"/>
      <c r="AC1219" s="1046"/>
      <c r="AD1219" s="1047"/>
      <c r="AE1219" s="1645"/>
      <c r="AF1219" s="1645"/>
      <c r="AG1219" s="1645"/>
      <c r="AH1219" s="1645"/>
      <c r="AI1219" s="1645"/>
      <c r="AJ1219" s="1645"/>
      <c r="AK1219" s="1645"/>
      <c r="AL1219" s="1645"/>
      <c r="AM1219" s="1645"/>
      <c r="AN1219" s="1645"/>
      <c r="AO1219" s="1645"/>
      <c r="AP1219" s="1645"/>
      <c r="AQ1219" s="1645"/>
      <c r="AR1219" s="1645"/>
      <c r="AS1219" s="1645"/>
      <c r="AT1219" s="1645"/>
      <c r="AU1219" s="1645"/>
      <c r="AV1219" s="1645"/>
      <c r="AW1219" s="1645"/>
      <c r="AX1219" s="1645"/>
      <c r="AY1219" s="1645"/>
      <c r="AZ1219" s="1645"/>
      <c r="BA1219" s="1645"/>
      <c r="BB1219" s="1645"/>
      <c r="BC1219" s="1645"/>
      <c r="BD1219" s="1645"/>
      <c r="BE1219" s="1645"/>
      <c r="BF1219" s="1645"/>
      <c r="BG1219" s="1645"/>
      <c r="BH1219" s="1645"/>
      <c r="BI1219" s="1645"/>
      <c r="BJ1219" s="1645"/>
      <c r="BK1219" s="1645"/>
      <c r="BL1219" s="1645"/>
      <c r="BM1219" s="1645"/>
      <c r="BN1219" s="1645"/>
      <c r="BO1219" s="1645"/>
      <c r="BP1219" s="1645"/>
      <c r="BQ1219" s="1645"/>
      <c r="BR1219" s="1645"/>
      <c r="BS1219" s="1645"/>
      <c r="BT1219" s="1645"/>
      <c r="BU1219" s="1645"/>
      <c r="BV1219" s="1645"/>
      <c r="BW1219" s="1645"/>
      <c r="BX1219" s="1645"/>
      <c r="BY1219" s="1645"/>
      <c r="BZ1219" s="1645"/>
      <c r="CA1219" s="1645"/>
      <c r="CB1219" s="1645"/>
      <c r="CC1219" s="1645"/>
      <c r="CD1219" s="1645"/>
      <c r="CE1219" s="1645"/>
      <c r="CF1219" s="1325"/>
    </row>
    <row customHeight="1" ht="15" hidden="1">
      <c r="A1220" s="632" t="s">
        <v>496</v>
      </c>
      <c r="B1220" s="633"/>
      <c r="C1220" s="633" t="s">
        <v>22</v>
      </c>
      <c r="D1220" s="2587" t="s">
        <v>1221</v>
      </c>
      <c r="E1220" s="2386" t="s">
        <v>196</v>
      </c>
      <c r="F1220" s="2387"/>
      <c r="G1220" s="2388"/>
      <c r="H1220" s="2392" t="str">
        <f>IF(A1220="","",INDEX(DIFFERENTIATION_UNMERGE_VD,MATCH(A1220,DIFFERENTIATION_ID_DIFF,0)))</f>
        <v>Производство тепловой энергии. Некомбинированная выработка</v>
      </c>
      <c r="I1220" s="2392"/>
      <c r="J1220" s="2392"/>
      <c r="K1220" s="2392"/>
      <c r="L1220" s="2392"/>
      <c r="M1220" s="2392"/>
      <c r="N1220" s="2392"/>
      <c r="O1220" s="2392"/>
      <c r="P1220" s="2392"/>
      <c r="Q1220" s="2392"/>
      <c r="R1220" s="2392"/>
      <c r="S1220" s="728"/>
      <c r="T1220" s="725"/>
      <c r="U1220" s="634"/>
      <c r="V1220" s="634"/>
      <c r="W1220" s="635"/>
      <c r="X1220" s="635"/>
      <c r="Y1220" s="635"/>
      <c r="Z1220" s="635"/>
      <c r="AA1220" s="636"/>
      <c r="AB1220" s="637"/>
      <c r="AC1220" s="2384"/>
      <c r="AD1220" s="638"/>
      <c r="AE1220" s="639" t="s">
        <v>22</v>
      </c>
      <c r="AF1220" s="639"/>
      <c r="AG1220" s="640" t="s">
        <v>1082</v>
      </c>
      <c r="AH1220" s="641">
        <v>3</v>
      </c>
      <c r="AI1220" s="634"/>
      <c r="AJ1220" s="634"/>
      <c r="AK1220" s="634"/>
      <c r="AL1220" s="634"/>
      <c r="AM1220" s="634"/>
      <c r="AN1220" s="634"/>
      <c r="AO1220" s="634"/>
      <c r="AP1220" s="634"/>
      <c r="AQ1220" s="634"/>
      <c r="AR1220" s="634"/>
      <c r="AS1220" s="634"/>
      <c r="AT1220" s="634"/>
      <c r="AU1220" s="634"/>
      <c r="AV1220" s="634"/>
      <c r="AW1220" s="634"/>
      <c r="AX1220" s="634"/>
      <c r="AY1220" s="634"/>
      <c r="AZ1220" s="634"/>
      <c r="BA1220" s="634"/>
      <c r="BB1220" s="634"/>
      <c r="BC1220" s="634"/>
      <c r="BD1220" s="634"/>
      <c r="BE1220" s="634"/>
      <c r="BF1220" s="634"/>
      <c r="BG1220" s="634"/>
      <c r="BH1220" s="634"/>
      <c r="BI1220" s="634"/>
      <c r="BJ1220" s="634"/>
      <c r="BK1220" s="634"/>
      <c r="BL1220" s="634"/>
      <c r="BM1220" s="634"/>
      <c r="BN1220" s="634"/>
      <c r="BO1220" s="634"/>
      <c r="BP1220" s="634"/>
      <c r="BQ1220" s="634"/>
      <c r="BR1220" s="634"/>
      <c r="BS1220" s="634"/>
      <c r="BT1220" s="634"/>
      <c r="BU1220" s="634"/>
      <c r="BV1220" s="635"/>
      <c r="BW1220" s="635"/>
      <c r="BX1220" s="635"/>
      <c r="BY1220" s="635"/>
      <c r="BZ1220" s="635"/>
      <c r="CA1220" s="635"/>
      <c r="CB1220" s="635"/>
      <c r="CC1220" s="635"/>
      <c r="CD1220" s="635"/>
      <c r="CE1220" s="635"/>
      <c r="CF1220" s="1859"/>
    </row>
    <row customHeight="1" ht="15" hidden="1">
      <c r="A1221" s="632"/>
      <c r="B1221" s="633"/>
      <c r="C1221" s="633"/>
      <c r="D1221" s="2588"/>
      <c r="E1221" s="2386" t="s">
        <v>1037</v>
      </c>
      <c r="F1221" s="2387"/>
      <c r="G1221" s="2388"/>
      <c r="H1221" s="2392" t="str">
        <f>IF(A1220="","",INDEX(DIFFERENTIATION_UNMERGE_AREA,MATCH(A1220,DIFFERENTIATION_ID_DIFF,0)))</f>
        <v>Территория 13</v>
      </c>
      <c r="I1221" s="2392"/>
      <c r="J1221" s="2392"/>
      <c r="K1221" s="2392"/>
      <c r="L1221" s="2392"/>
      <c r="M1221" s="2392"/>
      <c r="N1221" s="2392"/>
      <c r="O1221" s="2392"/>
      <c r="P1221" s="2392"/>
      <c r="Q1221" s="2392"/>
      <c r="R1221" s="2392"/>
      <c r="S1221" s="728"/>
      <c r="T1221" s="725"/>
      <c r="U1221" s="634"/>
      <c r="V1221" s="634"/>
      <c r="W1221" s="635"/>
      <c r="X1221" s="635"/>
      <c r="Y1221" s="635"/>
      <c r="Z1221" s="635"/>
      <c r="AA1221" s="636"/>
      <c r="AB1221" s="637"/>
      <c r="AC1221" s="2384"/>
      <c r="AD1221" s="638"/>
      <c r="AE1221" s="639"/>
      <c r="AF1221" s="639"/>
      <c r="AG1221" s="640"/>
      <c r="AH1221" s="641"/>
      <c r="AI1221" s="634"/>
      <c r="AJ1221" s="634"/>
      <c r="AK1221" s="634"/>
      <c r="AL1221" s="634"/>
      <c r="AM1221" s="634"/>
      <c r="AN1221" s="634"/>
      <c r="AO1221" s="634"/>
      <c r="AP1221" s="634"/>
      <c r="AQ1221" s="634"/>
      <c r="AR1221" s="634"/>
      <c r="AS1221" s="634"/>
      <c r="AT1221" s="634"/>
      <c r="AU1221" s="634"/>
      <c r="AV1221" s="634"/>
      <c r="AW1221" s="634"/>
      <c r="AX1221" s="634"/>
      <c r="AY1221" s="634"/>
      <c r="AZ1221" s="634"/>
      <c r="BA1221" s="634"/>
      <c r="BB1221" s="634"/>
      <c r="BC1221" s="634"/>
      <c r="BD1221" s="634"/>
      <c r="BE1221" s="634"/>
      <c r="BF1221" s="634"/>
      <c r="BG1221" s="634"/>
      <c r="BH1221" s="634"/>
      <c r="BI1221" s="634"/>
      <c r="BJ1221" s="634"/>
      <c r="BK1221" s="634"/>
      <c r="BL1221" s="634"/>
      <c r="BM1221" s="634"/>
      <c r="BN1221" s="634"/>
      <c r="BO1221" s="634"/>
      <c r="BP1221" s="634"/>
      <c r="BQ1221" s="634"/>
      <c r="BR1221" s="634"/>
      <c r="BS1221" s="634"/>
      <c r="BT1221" s="634"/>
      <c r="BU1221" s="634"/>
      <c r="BV1221" s="635"/>
      <c r="BW1221" s="635"/>
      <c r="BX1221" s="635"/>
      <c r="BY1221" s="635"/>
      <c r="BZ1221" s="635"/>
      <c r="CA1221" s="635"/>
      <c r="CB1221" s="635"/>
      <c r="CC1221" s="635"/>
      <c r="CD1221" s="635"/>
      <c r="CE1221" s="635"/>
      <c r="CF1221" s="1859"/>
    </row>
    <row customHeight="1" ht="15" hidden="1">
      <c r="A1222" s="632"/>
      <c r="B1222" s="633"/>
      <c r="C1222" s="633"/>
      <c r="D1222" s="2588"/>
      <c r="E1222" s="2386" t="s">
        <v>1038</v>
      </c>
      <c r="F1222" s="2387"/>
      <c r="G1222" s="2388"/>
      <c r="H1222" s="2392" t="str">
        <f>IF(A1220="","",INDEX(DIFFERENTIATION_UNMERGE_SYSTEM,MATCH(A1220,DIFFERENTIATION_ID_DIFF,0)))</f>
        <v>п. Новоспасский, ул. Мира, котельная № 7-8</v>
      </c>
      <c r="I1222" s="2392"/>
      <c r="J1222" s="2392"/>
      <c r="K1222" s="2392"/>
      <c r="L1222" s="2392"/>
      <c r="M1222" s="2392"/>
      <c r="N1222" s="2392"/>
      <c r="O1222" s="2392"/>
      <c r="P1222" s="2392"/>
      <c r="Q1222" s="2392"/>
      <c r="R1222" s="2392"/>
      <c r="S1222" s="728"/>
      <c r="T1222" s="725"/>
      <c r="U1222" s="634"/>
      <c r="V1222" s="634"/>
      <c r="W1222" s="635"/>
      <c r="X1222" s="635"/>
      <c r="Y1222" s="635"/>
      <c r="Z1222" s="635"/>
      <c r="AA1222" s="636"/>
      <c r="AB1222" s="637"/>
      <c r="AC1222" s="2384"/>
      <c r="AD1222" s="638"/>
      <c r="AE1222" s="639"/>
      <c r="AF1222" s="639"/>
      <c r="AG1222" s="640"/>
      <c r="AH1222" s="641"/>
      <c r="AI1222" s="634"/>
      <c r="AJ1222" s="634"/>
      <c r="AK1222" s="634"/>
      <c r="AL1222" s="634"/>
      <c r="AM1222" s="634"/>
      <c r="AN1222" s="634"/>
      <c r="AO1222" s="634"/>
      <c r="AP1222" s="634"/>
      <c r="AQ1222" s="634"/>
      <c r="AR1222" s="634"/>
      <c r="AS1222" s="634"/>
      <c r="AT1222" s="634"/>
      <c r="AU1222" s="634"/>
      <c r="AV1222" s="634"/>
      <c r="AW1222" s="634"/>
      <c r="AX1222" s="634"/>
      <c r="AY1222" s="634"/>
      <c r="AZ1222" s="634"/>
      <c r="BA1222" s="634"/>
      <c r="BB1222" s="634"/>
      <c r="BC1222" s="634"/>
      <c r="BD1222" s="634"/>
      <c r="BE1222" s="634"/>
      <c r="BF1222" s="634"/>
      <c r="BG1222" s="634"/>
      <c r="BH1222" s="634"/>
      <c r="BI1222" s="634"/>
      <c r="BJ1222" s="634"/>
      <c r="BK1222" s="634"/>
      <c r="BL1222" s="634"/>
      <c r="BM1222" s="634"/>
      <c r="BN1222" s="634"/>
      <c r="BO1222" s="634"/>
      <c r="BP1222" s="634"/>
      <c r="BQ1222" s="634"/>
      <c r="BR1222" s="634"/>
      <c r="BS1222" s="634"/>
      <c r="BT1222" s="634"/>
      <c r="BU1222" s="634"/>
      <c r="BV1222" s="635"/>
      <c r="BW1222" s="635"/>
      <c r="BX1222" s="635"/>
      <c r="BY1222" s="635"/>
      <c r="BZ1222" s="635"/>
      <c r="CA1222" s="635"/>
      <c r="CB1222" s="635"/>
      <c r="CC1222" s="635"/>
      <c r="CD1222" s="635"/>
      <c r="CE1222" s="635"/>
      <c r="CF1222" s="1859"/>
    </row>
    <row customHeight="1" ht="24.75" hidden="1">
      <c r="A1223" s="1815"/>
      <c r="B1223" s="1169"/>
      <c r="C1223" s="421"/>
      <c r="D1223" s="2588"/>
      <c r="E1223" s="2385" t="s">
        <v>1083</v>
      </c>
      <c r="F1223" s="2385"/>
      <c r="G1223" s="2385"/>
      <c r="H1223" s="2385"/>
      <c r="I1223" s="2385"/>
      <c r="J1223" s="2385"/>
      <c r="K1223" s="2385"/>
      <c r="L1223" s="2385"/>
      <c r="M1223" s="2385"/>
      <c r="N1223" s="2385"/>
      <c r="O1223" s="2385"/>
      <c r="P1223" s="2385"/>
      <c r="Q1223" s="567">
        <f>SUMIF(T1224:T1225,"i",Q1224:Q1225)</f>
        <v>0</v>
      </c>
      <c r="R1223" s="1026"/>
      <c r="S1223" s="1807" t="s">
        <v>1084</v>
      </c>
      <c r="T1223" s="726" t="s">
        <v>1085</v>
      </c>
      <c r="U1223" s="2383">
        <v>1</v>
      </c>
      <c r="V1223" s="2383" t="s">
        <v>1048</v>
      </c>
      <c r="W1223" s="1169"/>
      <c r="X1223" s="1169"/>
      <c r="Y1223" s="1169"/>
      <c r="Z1223" s="1169"/>
      <c r="AA1223" s="1645"/>
      <c r="AB1223" s="1169"/>
      <c r="AC1223" s="2384"/>
      <c r="AD1223" s="638"/>
      <c r="AE1223" s="1169"/>
      <c r="AF1223" s="1169"/>
      <c r="AG1223" s="1645"/>
      <c r="AH1223" s="1645"/>
      <c r="AI1223" s="1645"/>
      <c r="AJ1223" s="1645"/>
      <c r="AK1223" s="1645"/>
      <c r="AL1223" s="1645"/>
      <c r="AM1223" s="1645"/>
      <c r="AN1223" s="1645"/>
      <c r="AO1223" s="1645"/>
      <c r="AP1223" s="1645"/>
      <c r="AQ1223" s="1645"/>
      <c r="AR1223" s="1645"/>
      <c r="AS1223" s="1645"/>
      <c r="AT1223" s="1645"/>
      <c r="AU1223" s="1645"/>
      <c r="AV1223" s="1645"/>
      <c r="AW1223" s="1645"/>
      <c r="AX1223" s="1645"/>
      <c r="AY1223" s="1645"/>
      <c r="AZ1223" s="1645"/>
      <c r="BA1223" s="1645"/>
      <c r="BB1223" s="1645"/>
      <c r="BC1223" s="1645"/>
      <c r="BD1223" s="1645"/>
      <c r="BE1223" s="1645"/>
      <c r="BF1223" s="1645"/>
      <c r="BG1223" s="1645"/>
      <c r="BH1223" s="1645"/>
      <c r="BI1223" s="1645"/>
      <c r="BJ1223" s="1645"/>
      <c r="BK1223" s="1645"/>
      <c r="BL1223" s="1645"/>
      <c r="BM1223" s="1645"/>
      <c r="BN1223" s="1645"/>
      <c r="BO1223" s="1645"/>
      <c r="BP1223" s="1645"/>
      <c r="BQ1223" s="1645"/>
      <c r="BR1223" s="1645"/>
      <c r="BS1223" s="1645"/>
      <c r="BT1223" s="1645"/>
      <c r="BU1223" s="1645"/>
      <c r="BV1223" s="1169"/>
      <c r="BW1223" s="1169"/>
      <c r="BX1223" s="1169"/>
      <c r="BY1223" s="1169"/>
      <c r="BZ1223" s="1169"/>
      <c r="CA1223" s="1169"/>
      <c r="CB1223" s="1169"/>
      <c r="CC1223" s="1169"/>
      <c r="CD1223" s="1169"/>
      <c r="CE1223" s="1169"/>
      <c r="CF1223" s="1859"/>
    </row>
    <row customHeight="1" ht="11.25" hidden="1">
      <c r="A1224" s="1802"/>
      <c r="B1224" s="1645"/>
      <c r="C1224" s="1645"/>
      <c r="D1224" s="2588"/>
      <c r="E1224" s="644"/>
      <c r="F1224" s="644">
        <v>0</v>
      </c>
      <c r="G1224" s="644"/>
      <c r="H1224" s="644"/>
      <c r="I1224" s="644"/>
      <c r="J1224" s="644"/>
      <c r="K1224" s="644"/>
      <c r="L1224" s="644"/>
      <c r="M1224" s="644"/>
      <c r="N1224" s="644"/>
      <c r="O1224" s="644"/>
      <c r="P1224" s="644"/>
      <c r="Q1224" s="644"/>
      <c r="R1224" s="644"/>
      <c r="S1224" s="645"/>
      <c r="T1224" s="727"/>
      <c r="U1224" s="2383"/>
      <c r="V1224" s="2383"/>
      <c r="W1224" s="1645"/>
      <c r="X1224" s="1645"/>
      <c r="Y1224" s="1645"/>
      <c r="Z1224" s="1645"/>
      <c r="AA1224" s="1645"/>
      <c r="AB1224" s="1169"/>
      <c r="AC1224" s="2384"/>
      <c r="AD1224" s="638"/>
      <c r="AE1224" s="1169"/>
      <c r="AF1224" s="1169"/>
      <c r="AG1224" s="1645"/>
      <c r="AH1224" s="1645"/>
      <c r="AI1224" s="1645"/>
      <c r="AJ1224" s="1645"/>
      <c r="AK1224" s="1645"/>
      <c r="AL1224" s="1645"/>
      <c r="AM1224" s="1645"/>
      <c r="AN1224" s="1645"/>
      <c r="AO1224" s="1645"/>
      <c r="AP1224" s="1645"/>
      <c r="AQ1224" s="1645"/>
      <c r="AR1224" s="1645"/>
      <c r="AS1224" s="1645"/>
      <c r="AT1224" s="1645"/>
      <c r="AU1224" s="1645"/>
      <c r="AV1224" s="1645"/>
      <c r="AW1224" s="1645"/>
      <c r="AX1224" s="1645"/>
      <c r="AY1224" s="1645"/>
      <c r="AZ1224" s="1645"/>
      <c r="BA1224" s="1645"/>
      <c r="BB1224" s="1645"/>
      <c r="BC1224" s="1645"/>
      <c r="BD1224" s="1645"/>
      <c r="BE1224" s="1645"/>
      <c r="BF1224" s="1645"/>
      <c r="BG1224" s="1645"/>
      <c r="BH1224" s="1645"/>
      <c r="BI1224" s="1645"/>
      <c r="BJ1224" s="1645"/>
      <c r="BK1224" s="1645"/>
      <c r="BL1224" s="1645"/>
      <c r="BM1224" s="1645"/>
      <c r="BN1224" s="1645"/>
      <c r="BO1224" s="1645"/>
      <c r="BP1224" s="1645"/>
      <c r="BQ1224" s="1645"/>
      <c r="BR1224" s="1645"/>
      <c r="BS1224" s="1645"/>
      <c r="BT1224" s="1645"/>
      <c r="BU1224" s="1645"/>
      <c r="BV1224" s="1645"/>
      <c r="BW1224" s="1645"/>
      <c r="BX1224" s="1645"/>
      <c r="BY1224" s="1645"/>
      <c r="BZ1224" s="1645"/>
      <c r="CA1224" s="1645"/>
      <c r="CB1224" s="1645"/>
      <c r="CC1224" s="1645"/>
      <c r="CD1224" s="1645"/>
      <c r="CE1224" s="1645"/>
      <c r="CF1224" s="1859"/>
    </row>
    <row customHeight="1" ht="11.25" hidden="1">
      <c r="A1225" s="1815"/>
      <c r="B1225" s="1169"/>
      <c r="C1225" s="421"/>
      <c r="D1225" s="2588"/>
      <c r="E1225" s="658" t="s">
        <v>22</v>
      </c>
      <c r="F1225" s="1177" t="s">
        <v>22</v>
      </c>
      <c r="G1225" s="1177" t="s">
        <v>1088</v>
      </c>
      <c r="H1225" s="660" t="s">
        <v>22</v>
      </c>
      <c r="I1225" s="660"/>
      <c r="J1225" s="660"/>
      <c r="K1225" s="660"/>
      <c r="L1225" s="660"/>
      <c r="M1225" s="660"/>
      <c r="N1225" s="660"/>
      <c r="O1225" s="660"/>
      <c r="P1225" s="660"/>
      <c r="Q1225" s="660"/>
      <c r="R1225" s="661"/>
      <c r="S1225" s="662"/>
      <c r="T1225" s="727"/>
      <c r="U1225" s="2383"/>
      <c r="V1225" s="2383"/>
      <c r="W1225" s="1169"/>
      <c r="X1225" s="1169"/>
      <c r="Y1225" s="1169"/>
      <c r="Z1225" s="1169"/>
      <c r="AA1225" s="1645"/>
      <c r="AB1225" s="1169"/>
      <c r="AC1225" s="2384"/>
      <c r="AD1225" s="638"/>
      <c r="AE1225" s="1169"/>
      <c r="AF1225" s="1169"/>
      <c r="AG1225" s="1645"/>
      <c r="AH1225" s="1645"/>
      <c r="AI1225" s="1645"/>
      <c r="AJ1225" s="1645"/>
      <c r="AK1225" s="1645"/>
      <c r="AL1225" s="1645"/>
      <c r="AM1225" s="1645"/>
      <c r="AN1225" s="1645"/>
      <c r="AO1225" s="1645"/>
      <c r="AP1225" s="1645"/>
      <c r="AQ1225" s="1645"/>
      <c r="AR1225" s="1645"/>
      <c r="AS1225" s="1645"/>
      <c r="AT1225" s="1645"/>
      <c r="AU1225" s="1645"/>
      <c r="AV1225" s="1645"/>
      <c r="AW1225" s="1645"/>
      <c r="AX1225" s="1645"/>
      <c r="AY1225" s="1645"/>
      <c r="AZ1225" s="1645"/>
      <c r="BA1225" s="1645"/>
      <c r="BB1225" s="1645"/>
      <c r="BC1225" s="1645"/>
      <c r="BD1225" s="1645"/>
      <c r="BE1225" s="1645"/>
      <c r="BF1225" s="1645"/>
      <c r="BG1225" s="1645"/>
      <c r="BH1225" s="1645"/>
      <c r="BI1225" s="1645"/>
      <c r="BJ1225" s="1645"/>
      <c r="BK1225" s="1645"/>
      <c r="BL1225" s="1645"/>
      <c r="BM1225" s="1645"/>
      <c r="BN1225" s="1645"/>
      <c r="BO1225" s="1645"/>
      <c r="BP1225" s="1645"/>
      <c r="BQ1225" s="1645"/>
      <c r="BR1225" s="1645"/>
      <c r="BS1225" s="1645"/>
      <c r="BT1225" s="1645"/>
      <c r="BU1225" s="1645"/>
      <c r="BV1225" s="1169"/>
      <c r="BW1225" s="1169"/>
      <c r="BX1225" s="1169"/>
      <c r="BY1225" s="1169"/>
      <c r="BZ1225" s="1169"/>
      <c r="CA1225" s="1169"/>
      <c r="CB1225" s="1169"/>
      <c r="CC1225" s="1169"/>
      <c r="CD1225" s="1169"/>
      <c r="CE1225" s="1169"/>
      <c r="CF1225" s="1859"/>
    </row>
    <row customHeight="1" ht="5.25" hidden="1">
      <c r="A1226" s="1802"/>
      <c r="B1226" s="1645"/>
      <c r="C1226" s="1645"/>
      <c r="D1226" s="2588"/>
      <c r="E1226" s="1048"/>
      <c r="F1226" s="1048"/>
      <c r="G1226" s="1048"/>
      <c r="H1226" s="1048"/>
      <c r="I1226" s="1048"/>
      <c r="J1226" s="1048"/>
      <c r="K1226" s="1048"/>
      <c r="L1226" s="1048"/>
      <c r="M1226" s="1048"/>
      <c r="N1226" s="1048"/>
      <c r="O1226" s="1048"/>
      <c r="P1226" s="1048"/>
      <c r="Q1226" s="1049"/>
      <c r="R1226" s="1050"/>
      <c r="S1226" s="1051"/>
      <c r="T1226" s="726" t="s">
        <v>1085</v>
      </c>
      <c r="U1226" s="2383">
        <v>1</v>
      </c>
      <c r="V1226" s="2383" t="s">
        <v>1048</v>
      </c>
      <c r="W1226" s="1645"/>
      <c r="X1226" s="1645"/>
      <c r="Y1226" s="1645"/>
      <c r="Z1226" s="1645"/>
      <c r="AA1226" s="1645"/>
      <c r="AB1226" s="1645"/>
      <c r="AC1226" s="1046"/>
      <c r="AD1226" s="1047"/>
      <c r="AE1226" s="1645"/>
      <c r="AF1226" s="1645"/>
      <c r="AG1226" s="1645"/>
      <c r="AH1226" s="1645"/>
      <c r="AI1226" s="1645"/>
      <c r="AJ1226" s="1645"/>
      <c r="AK1226" s="1645"/>
      <c r="AL1226" s="1645"/>
      <c r="AM1226" s="1645"/>
      <c r="AN1226" s="1645"/>
      <c r="AO1226" s="1645"/>
      <c r="AP1226" s="1645"/>
      <c r="AQ1226" s="1645"/>
      <c r="AR1226" s="1645"/>
      <c r="AS1226" s="1645"/>
      <c r="AT1226" s="1645"/>
      <c r="AU1226" s="1645"/>
      <c r="AV1226" s="1645"/>
      <c r="AW1226" s="1645"/>
      <c r="AX1226" s="1645"/>
      <c r="AY1226" s="1645"/>
      <c r="AZ1226" s="1645"/>
      <c r="BA1226" s="1645"/>
      <c r="BB1226" s="1645"/>
      <c r="BC1226" s="1645"/>
      <c r="BD1226" s="1645"/>
      <c r="BE1226" s="1645"/>
      <c r="BF1226" s="1645"/>
      <c r="BG1226" s="1645"/>
      <c r="BH1226" s="1645"/>
      <c r="BI1226" s="1645"/>
      <c r="BJ1226" s="1645"/>
      <c r="BK1226" s="1645"/>
      <c r="BL1226" s="1645"/>
      <c r="BM1226" s="1645"/>
      <c r="BN1226" s="1645"/>
      <c r="BO1226" s="1645"/>
      <c r="BP1226" s="1645"/>
      <c r="BQ1226" s="1645"/>
      <c r="BR1226" s="1645"/>
      <c r="BS1226" s="1645"/>
      <c r="BT1226" s="1645"/>
      <c r="BU1226" s="1645"/>
      <c r="BV1226" s="1645"/>
      <c r="BW1226" s="1645"/>
      <c r="BX1226" s="1645"/>
      <c r="BY1226" s="1645"/>
      <c r="BZ1226" s="1645"/>
      <c r="CA1226" s="1645"/>
      <c r="CB1226" s="1645"/>
      <c r="CC1226" s="1645"/>
      <c r="CD1226" s="1645"/>
      <c r="CE1226" s="1645"/>
      <c r="CF1226" s="1325"/>
    </row>
    <row customHeight="1" ht="5.25" hidden="1">
      <c r="A1227" s="1802"/>
      <c r="B1227" s="1645"/>
      <c r="C1227" s="1645"/>
      <c r="D1227" s="2588"/>
      <c r="E1227" s="644"/>
      <c r="F1227" s="644"/>
      <c r="G1227" s="644"/>
      <c r="H1227" s="644"/>
      <c r="I1227" s="644"/>
      <c r="J1227" s="644"/>
      <c r="K1227" s="644"/>
      <c r="L1227" s="644"/>
      <c r="M1227" s="644"/>
      <c r="N1227" s="644"/>
      <c r="O1227" s="644"/>
      <c r="P1227" s="644"/>
      <c r="Q1227" s="644"/>
      <c r="R1227" s="644"/>
      <c r="S1227" s="645"/>
      <c r="T1227" s="727"/>
      <c r="U1227" s="2383"/>
      <c r="V1227" s="2383"/>
      <c r="W1227" s="1645"/>
      <c r="X1227" s="1645"/>
      <c r="Y1227" s="1645"/>
      <c r="Z1227" s="1645"/>
      <c r="AA1227" s="1645"/>
      <c r="AB1227" s="1645"/>
      <c r="AC1227" s="1046"/>
      <c r="AD1227" s="1047"/>
      <c r="AE1227" s="1645"/>
      <c r="AF1227" s="1645"/>
      <c r="AG1227" s="1645"/>
      <c r="AH1227" s="1645"/>
      <c r="AI1227" s="1645"/>
      <c r="AJ1227" s="1645"/>
      <c r="AK1227" s="1645"/>
      <c r="AL1227" s="1645"/>
      <c r="AM1227" s="1645"/>
      <c r="AN1227" s="1645"/>
      <c r="AO1227" s="1645"/>
      <c r="AP1227" s="1645"/>
      <c r="AQ1227" s="1645"/>
      <c r="AR1227" s="1645"/>
      <c r="AS1227" s="1645"/>
      <c r="AT1227" s="1645"/>
      <c r="AU1227" s="1645"/>
      <c r="AV1227" s="1645"/>
      <c r="AW1227" s="1645"/>
      <c r="AX1227" s="1645"/>
      <c r="AY1227" s="1645"/>
      <c r="AZ1227" s="1645"/>
      <c r="BA1227" s="1645"/>
      <c r="BB1227" s="1645"/>
      <c r="BC1227" s="1645"/>
      <c r="BD1227" s="1645"/>
      <c r="BE1227" s="1645"/>
      <c r="BF1227" s="1645"/>
      <c r="BG1227" s="1645"/>
      <c r="BH1227" s="1645"/>
      <c r="BI1227" s="1645"/>
      <c r="BJ1227" s="1645"/>
      <c r="BK1227" s="1645"/>
      <c r="BL1227" s="1645"/>
      <c r="BM1227" s="1645"/>
      <c r="BN1227" s="1645"/>
      <c r="BO1227" s="1645"/>
      <c r="BP1227" s="1645"/>
      <c r="BQ1227" s="1645"/>
      <c r="BR1227" s="1645"/>
      <c r="BS1227" s="1645"/>
      <c r="BT1227" s="1645"/>
      <c r="BU1227" s="1645"/>
      <c r="BV1227" s="1645"/>
      <c r="BW1227" s="1645"/>
      <c r="BX1227" s="1645"/>
      <c r="BY1227" s="1645"/>
      <c r="BZ1227" s="1645"/>
      <c r="CA1227" s="1645"/>
      <c r="CB1227" s="1645"/>
      <c r="CC1227" s="1645"/>
      <c r="CD1227" s="1645"/>
      <c r="CE1227" s="1645"/>
      <c r="CF1227" s="1325"/>
    </row>
    <row customHeight="1" ht="5.25" hidden="1">
      <c r="A1228" s="1802"/>
      <c r="B1228" s="1645"/>
      <c r="C1228" s="1645"/>
      <c r="D1228" s="2589"/>
      <c r="E1228" s="1052"/>
      <c r="F1228" s="1053"/>
      <c r="G1228" s="1053"/>
      <c r="H1228" s="1054"/>
      <c r="I1228" s="1054"/>
      <c r="J1228" s="1054"/>
      <c r="K1228" s="1054"/>
      <c r="L1228" s="1054"/>
      <c r="M1228" s="1054"/>
      <c r="N1228" s="1054"/>
      <c r="O1228" s="1054"/>
      <c r="P1228" s="1054"/>
      <c r="Q1228" s="1054"/>
      <c r="R1228" s="955"/>
      <c r="S1228" s="1055"/>
      <c r="T1228" s="727"/>
      <c r="U1228" s="2383"/>
      <c r="V1228" s="2383"/>
      <c r="W1228" s="1645"/>
      <c r="X1228" s="1645"/>
      <c r="Y1228" s="1645"/>
      <c r="Z1228" s="1645"/>
      <c r="AA1228" s="1645"/>
      <c r="AB1228" s="1645"/>
      <c r="AC1228" s="1046"/>
      <c r="AD1228" s="1047"/>
      <c r="AE1228" s="1645"/>
      <c r="AF1228" s="1645"/>
      <c r="AG1228" s="1645"/>
      <c r="AH1228" s="1645"/>
      <c r="AI1228" s="1645"/>
      <c r="AJ1228" s="1645"/>
      <c r="AK1228" s="1645"/>
      <c r="AL1228" s="1645"/>
      <c r="AM1228" s="1645"/>
      <c r="AN1228" s="1645"/>
      <c r="AO1228" s="1645"/>
      <c r="AP1228" s="1645"/>
      <c r="AQ1228" s="1645"/>
      <c r="AR1228" s="1645"/>
      <c r="AS1228" s="1645"/>
      <c r="AT1228" s="1645"/>
      <c r="AU1228" s="1645"/>
      <c r="AV1228" s="1645"/>
      <c r="AW1228" s="1645"/>
      <c r="AX1228" s="1645"/>
      <c r="AY1228" s="1645"/>
      <c r="AZ1228" s="1645"/>
      <c r="BA1228" s="1645"/>
      <c r="BB1228" s="1645"/>
      <c r="BC1228" s="1645"/>
      <c r="BD1228" s="1645"/>
      <c r="BE1228" s="1645"/>
      <c r="BF1228" s="1645"/>
      <c r="BG1228" s="1645"/>
      <c r="BH1228" s="1645"/>
      <c r="BI1228" s="1645"/>
      <c r="BJ1228" s="1645"/>
      <c r="BK1228" s="1645"/>
      <c r="BL1228" s="1645"/>
      <c r="BM1228" s="1645"/>
      <c r="BN1228" s="1645"/>
      <c r="BO1228" s="1645"/>
      <c r="BP1228" s="1645"/>
      <c r="BQ1228" s="1645"/>
      <c r="BR1228" s="1645"/>
      <c r="BS1228" s="1645"/>
      <c r="BT1228" s="1645"/>
      <c r="BU1228" s="1645"/>
      <c r="BV1228" s="1645"/>
      <c r="BW1228" s="1645"/>
      <c r="BX1228" s="1645"/>
      <c r="BY1228" s="1645"/>
      <c r="BZ1228" s="1645"/>
      <c r="CA1228" s="1645"/>
      <c r="CB1228" s="1645"/>
      <c r="CC1228" s="1645"/>
      <c r="CD1228" s="1645"/>
      <c r="CE1228" s="1645"/>
      <c r="CF1228" s="1325"/>
    </row>
    <row customHeight="1" ht="15" hidden="1">
      <c r="A1229" s="632" t="s">
        <v>498</v>
      </c>
      <c r="B1229" s="633"/>
      <c r="C1229" s="633" t="s">
        <v>22</v>
      </c>
      <c r="D1229" s="2587" t="s">
        <v>1222</v>
      </c>
      <c r="E1229" s="2386" t="s">
        <v>196</v>
      </c>
      <c r="F1229" s="2387"/>
      <c r="G1229" s="2388"/>
      <c r="H1229" s="2392" t="str">
        <f>IF(A1229="","",INDEX(DIFFERENTIATION_UNMERGE_VD,MATCH(A1229,DIFFERENTIATION_ID_DIFF,0)))</f>
        <v>Производство тепловой энергии. Некомбинированная выработка</v>
      </c>
      <c r="I1229" s="2392"/>
      <c r="J1229" s="2392"/>
      <c r="K1229" s="2392"/>
      <c r="L1229" s="2392"/>
      <c r="M1229" s="2392"/>
      <c r="N1229" s="2392"/>
      <c r="O1229" s="2392"/>
      <c r="P1229" s="2392"/>
      <c r="Q1229" s="2392"/>
      <c r="R1229" s="2392"/>
      <c r="S1229" s="728"/>
      <c r="T1229" s="725"/>
      <c r="U1229" s="634"/>
      <c r="V1229" s="634"/>
      <c r="W1229" s="635"/>
      <c r="X1229" s="635"/>
      <c r="Y1229" s="635"/>
      <c r="Z1229" s="635"/>
      <c r="AA1229" s="636"/>
      <c r="AB1229" s="637"/>
      <c r="AC1229" s="2384"/>
      <c r="AD1229" s="638"/>
      <c r="AE1229" s="639" t="s">
        <v>22</v>
      </c>
      <c r="AF1229" s="639"/>
      <c r="AG1229" s="640" t="s">
        <v>1082</v>
      </c>
      <c r="AH1229" s="641">
        <v>3</v>
      </c>
      <c r="AI1229" s="634"/>
      <c r="AJ1229" s="634"/>
      <c r="AK1229" s="634"/>
      <c r="AL1229" s="634"/>
      <c r="AM1229" s="634"/>
      <c r="AN1229" s="634"/>
      <c r="AO1229" s="634"/>
      <c r="AP1229" s="634"/>
      <c r="AQ1229" s="634"/>
      <c r="AR1229" s="634"/>
      <c r="AS1229" s="634"/>
      <c r="AT1229" s="634"/>
      <c r="AU1229" s="634"/>
      <c r="AV1229" s="634"/>
      <c r="AW1229" s="634"/>
      <c r="AX1229" s="634"/>
      <c r="AY1229" s="634"/>
      <c r="AZ1229" s="634"/>
      <c r="BA1229" s="634"/>
      <c r="BB1229" s="634"/>
      <c r="BC1229" s="634"/>
      <c r="BD1229" s="634"/>
      <c r="BE1229" s="634"/>
      <c r="BF1229" s="634"/>
      <c r="BG1229" s="634"/>
      <c r="BH1229" s="634"/>
      <c r="BI1229" s="634"/>
      <c r="BJ1229" s="634"/>
      <c r="BK1229" s="634"/>
      <c r="BL1229" s="634"/>
      <c r="BM1229" s="634"/>
      <c r="BN1229" s="634"/>
      <c r="BO1229" s="634"/>
      <c r="BP1229" s="634"/>
      <c r="BQ1229" s="634"/>
      <c r="BR1229" s="634"/>
      <c r="BS1229" s="634"/>
      <c r="BT1229" s="634"/>
      <c r="BU1229" s="634"/>
      <c r="BV1229" s="635"/>
      <c r="BW1229" s="635"/>
      <c r="BX1229" s="635"/>
      <c r="BY1229" s="635"/>
      <c r="BZ1229" s="635"/>
      <c r="CA1229" s="635"/>
      <c r="CB1229" s="635"/>
      <c r="CC1229" s="635"/>
      <c r="CD1229" s="635"/>
      <c r="CE1229" s="635"/>
      <c r="CF1229" s="1859"/>
    </row>
    <row customHeight="1" ht="15" hidden="1">
      <c r="A1230" s="632"/>
      <c r="B1230" s="633"/>
      <c r="C1230" s="633"/>
      <c r="D1230" s="2588"/>
      <c r="E1230" s="2386" t="s">
        <v>1037</v>
      </c>
      <c r="F1230" s="2387"/>
      <c r="G1230" s="2388"/>
      <c r="H1230" s="2392" t="str">
        <f>IF(A1229="","",INDEX(DIFFERENTIATION_UNMERGE_AREA,MATCH(A1229,DIFFERENTIATION_ID_DIFF,0)))</f>
        <v>Территория 13</v>
      </c>
      <c r="I1230" s="2392"/>
      <c r="J1230" s="2392"/>
      <c r="K1230" s="2392"/>
      <c r="L1230" s="2392"/>
      <c r="M1230" s="2392"/>
      <c r="N1230" s="2392"/>
      <c r="O1230" s="2392"/>
      <c r="P1230" s="2392"/>
      <c r="Q1230" s="2392"/>
      <c r="R1230" s="2392"/>
      <c r="S1230" s="728"/>
      <c r="T1230" s="725"/>
      <c r="U1230" s="634"/>
      <c r="V1230" s="634"/>
      <c r="W1230" s="635"/>
      <c r="X1230" s="635"/>
      <c r="Y1230" s="635"/>
      <c r="Z1230" s="635"/>
      <c r="AA1230" s="636"/>
      <c r="AB1230" s="637"/>
      <c r="AC1230" s="2384"/>
      <c r="AD1230" s="638"/>
      <c r="AE1230" s="639"/>
      <c r="AF1230" s="639"/>
      <c r="AG1230" s="640"/>
      <c r="AH1230" s="641"/>
      <c r="AI1230" s="634"/>
      <c r="AJ1230" s="634"/>
      <c r="AK1230" s="634"/>
      <c r="AL1230" s="634"/>
      <c r="AM1230" s="634"/>
      <c r="AN1230" s="634"/>
      <c r="AO1230" s="634"/>
      <c r="AP1230" s="634"/>
      <c r="AQ1230" s="634"/>
      <c r="AR1230" s="634"/>
      <c r="AS1230" s="634"/>
      <c r="AT1230" s="634"/>
      <c r="AU1230" s="634"/>
      <c r="AV1230" s="634"/>
      <c r="AW1230" s="634"/>
      <c r="AX1230" s="634"/>
      <c r="AY1230" s="634"/>
      <c r="AZ1230" s="634"/>
      <c r="BA1230" s="634"/>
      <c r="BB1230" s="634"/>
      <c r="BC1230" s="634"/>
      <c r="BD1230" s="634"/>
      <c r="BE1230" s="634"/>
      <c r="BF1230" s="634"/>
      <c r="BG1230" s="634"/>
      <c r="BH1230" s="634"/>
      <c r="BI1230" s="634"/>
      <c r="BJ1230" s="634"/>
      <c r="BK1230" s="634"/>
      <c r="BL1230" s="634"/>
      <c r="BM1230" s="634"/>
      <c r="BN1230" s="634"/>
      <c r="BO1230" s="634"/>
      <c r="BP1230" s="634"/>
      <c r="BQ1230" s="634"/>
      <c r="BR1230" s="634"/>
      <c r="BS1230" s="634"/>
      <c r="BT1230" s="634"/>
      <c r="BU1230" s="634"/>
      <c r="BV1230" s="635"/>
      <c r="BW1230" s="635"/>
      <c r="BX1230" s="635"/>
      <c r="BY1230" s="635"/>
      <c r="BZ1230" s="635"/>
      <c r="CA1230" s="635"/>
      <c r="CB1230" s="635"/>
      <c r="CC1230" s="635"/>
      <c r="CD1230" s="635"/>
      <c r="CE1230" s="635"/>
      <c r="CF1230" s="1859"/>
    </row>
    <row customHeight="1" ht="15" hidden="1">
      <c r="A1231" s="632"/>
      <c r="B1231" s="633"/>
      <c r="C1231" s="633"/>
      <c r="D1231" s="2588"/>
      <c r="E1231" s="2386" t="s">
        <v>1038</v>
      </c>
      <c r="F1231" s="2387"/>
      <c r="G1231" s="2388"/>
      <c r="H1231" s="2392" t="str">
        <f>IF(A1229="","",INDEX(DIFFERENTIATION_UNMERGE_SYSTEM,MATCH(A1229,DIFFERENTIATION_ID_DIFF,0)))</f>
        <v>п. Новоспасский, ул. Магистральная, котельная № 7-9</v>
      </c>
      <c r="I1231" s="2392"/>
      <c r="J1231" s="2392"/>
      <c r="K1231" s="2392"/>
      <c r="L1231" s="2392"/>
      <c r="M1231" s="2392"/>
      <c r="N1231" s="2392"/>
      <c r="O1231" s="2392"/>
      <c r="P1231" s="2392"/>
      <c r="Q1231" s="2392"/>
      <c r="R1231" s="2392"/>
      <c r="S1231" s="728"/>
      <c r="T1231" s="725"/>
      <c r="U1231" s="634"/>
      <c r="V1231" s="634"/>
      <c r="W1231" s="635"/>
      <c r="X1231" s="635"/>
      <c r="Y1231" s="635"/>
      <c r="Z1231" s="635"/>
      <c r="AA1231" s="636"/>
      <c r="AB1231" s="637"/>
      <c r="AC1231" s="2384"/>
      <c r="AD1231" s="638"/>
      <c r="AE1231" s="639"/>
      <c r="AF1231" s="639"/>
      <c r="AG1231" s="640"/>
      <c r="AH1231" s="641"/>
      <c r="AI1231" s="634"/>
      <c r="AJ1231" s="634"/>
      <c r="AK1231" s="634"/>
      <c r="AL1231" s="634"/>
      <c r="AM1231" s="634"/>
      <c r="AN1231" s="634"/>
      <c r="AO1231" s="634"/>
      <c r="AP1231" s="634"/>
      <c r="AQ1231" s="634"/>
      <c r="AR1231" s="634"/>
      <c r="AS1231" s="634"/>
      <c r="AT1231" s="634"/>
      <c r="AU1231" s="634"/>
      <c r="AV1231" s="634"/>
      <c r="AW1231" s="634"/>
      <c r="AX1231" s="634"/>
      <c r="AY1231" s="634"/>
      <c r="AZ1231" s="634"/>
      <c r="BA1231" s="634"/>
      <c r="BB1231" s="634"/>
      <c r="BC1231" s="634"/>
      <c r="BD1231" s="634"/>
      <c r="BE1231" s="634"/>
      <c r="BF1231" s="634"/>
      <c r="BG1231" s="634"/>
      <c r="BH1231" s="634"/>
      <c r="BI1231" s="634"/>
      <c r="BJ1231" s="634"/>
      <c r="BK1231" s="634"/>
      <c r="BL1231" s="634"/>
      <c r="BM1231" s="634"/>
      <c r="BN1231" s="634"/>
      <c r="BO1231" s="634"/>
      <c r="BP1231" s="634"/>
      <c r="BQ1231" s="634"/>
      <c r="BR1231" s="634"/>
      <c r="BS1231" s="634"/>
      <c r="BT1231" s="634"/>
      <c r="BU1231" s="634"/>
      <c r="BV1231" s="635"/>
      <c r="BW1231" s="635"/>
      <c r="BX1231" s="635"/>
      <c r="BY1231" s="635"/>
      <c r="BZ1231" s="635"/>
      <c r="CA1231" s="635"/>
      <c r="CB1231" s="635"/>
      <c r="CC1231" s="635"/>
      <c r="CD1231" s="635"/>
      <c r="CE1231" s="635"/>
      <c r="CF1231" s="1859"/>
    </row>
    <row customHeight="1" ht="24.75" hidden="1">
      <c r="A1232" s="1815"/>
      <c r="B1232" s="1169"/>
      <c r="C1232" s="421"/>
      <c r="D1232" s="2588"/>
      <c r="E1232" s="2385" t="s">
        <v>1083</v>
      </c>
      <c r="F1232" s="2385"/>
      <c r="G1232" s="2385"/>
      <c r="H1232" s="2385"/>
      <c r="I1232" s="2385"/>
      <c r="J1232" s="2385"/>
      <c r="K1232" s="2385"/>
      <c r="L1232" s="2385"/>
      <c r="M1232" s="2385"/>
      <c r="N1232" s="2385"/>
      <c r="O1232" s="2385"/>
      <c r="P1232" s="2385"/>
      <c r="Q1232" s="567">
        <f>SUMIF(T1233:T1234,"i",Q1233:Q1234)</f>
        <v>0</v>
      </c>
      <c r="R1232" s="1026"/>
      <c r="S1232" s="1807" t="s">
        <v>1084</v>
      </c>
      <c r="T1232" s="726" t="s">
        <v>1085</v>
      </c>
      <c r="U1232" s="2383">
        <v>1</v>
      </c>
      <c r="V1232" s="2383" t="s">
        <v>1048</v>
      </c>
      <c r="W1232" s="1169"/>
      <c r="X1232" s="1169"/>
      <c r="Y1232" s="1169"/>
      <c r="Z1232" s="1169"/>
      <c r="AA1232" s="1645"/>
      <c r="AB1232" s="1169"/>
      <c r="AC1232" s="2384"/>
      <c r="AD1232" s="638"/>
      <c r="AE1232" s="1169"/>
      <c r="AF1232" s="1169"/>
      <c r="AG1232" s="1645"/>
      <c r="AH1232" s="1645"/>
      <c r="AI1232" s="1645"/>
      <c r="AJ1232" s="1645"/>
      <c r="AK1232" s="1645"/>
      <c r="AL1232" s="1645"/>
      <c r="AM1232" s="1645"/>
      <c r="AN1232" s="1645"/>
      <c r="AO1232" s="1645"/>
      <c r="AP1232" s="1645"/>
      <c r="AQ1232" s="1645"/>
      <c r="AR1232" s="1645"/>
      <c r="AS1232" s="1645"/>
      <c r="AT1232" s="1645"/>
      <c r="AU1232" s="1645"/>
      <c r="AV1232" s="1645"/>
      <c r="AW1232" s="1645"/>
      <c r="AX1232" s="1645"/>
      <c r="AY1232" s="1645"/>
      <c r="AZ1232" s="1645"/>
      <c r="BA1232" s="1645"/>
      <c r="BB1232" s="1645"/>
      <c r="BC1232" s="1645"/>
      <c r="BD1232" s="1645"/>
      <c r="BE1232" s="1645"/>
      <c r="BF1232" s="1645"/>
      <c r="BG1232" s="1645"/>
      <c r="BH1232" s="1645"/>
      <c r="BI1232" s="1645"/>
      <c r="BJ1232" s="1645"/>
      <c r="BK1232" s="1645"/>
      <c r="BL1232" s="1645"/>
      <c r="BM1232" s="1645"/>
      <c r="BN1232" s="1645"/>
      <c r="BO1232" s="1645"/>
      <c r="BP1232" s="1645"/>
      <c r="BQ1232" s="1645"/>
      <c r="BR1232" s="1645"/>
      <c r="BS1232" s="1645"/>
      <c r="BT1232" s="1645"/>
      <c r="BU1232" s="1645"/>
      <c r="BV1232" s="1169"/>
      <c r="BW1232" s="1169"/>
      <c r="BX1232" s="1169"/>
      <c r="BY1232" s="1169"/>
      <c r="BZ1232" s="1169"/>
      <c r="CA1232" s="1169"/>
      <c r="CB1232" s="1169"/>
      <c r="CC1232" s="1169"/>
      <c r="CD1232" s="1169"/>
      <c r="CE1232" s="1169"/>
      <c r="CF1232" s="1859"/>
    </row>
    <row customHeight="1" ht="11.25" hidden="1">
      <c r="A1233" s="1802"/>
      <c r="B1233" s="1645"/>
      <c r="C1233" s="1645"/>
      <c r="D1233" s="2588"/>
      <c r="E1233" s="644"/>
      <c r="F1233" s="644">
        <v>0</v>
      </c>
      <c r="G1233" s="644"/>
      <c r="H1233" s="644"/>
      <c r="I1233" s="644"/>
      <c r="J1233" s="644"/>
      <c r="K1233" s="644"/>
      <c r="L1233" s="644"/>
      <c r="M1233" s="644"/>
      <c r="N1233" s="644"/>
      <c r="O1233" s="644"/>
      <c r="P1233" s="644"/>
      <c r="Q1233" s="644"/>
      <c r="R1233" s="644"/>
      <c r="S1233" s="645"/>
      <c r="T1233" s="727"/>
      <c r="U1233" s="2383"/>
      <c r="V1233" s="2383"/>
      <c r="W1233" s="1645"/>
      <c r="X1233" s="1645"/>
      <c r="Y1233" s="1645"/>
      <c r="Z1233" s="1645"/>
      <c r="AA1233" s="1645"/>
      <c r="AB1233" s="1169"/>
      <c r="AC1233" s="2384"/>
      <c r="AD1233" s="638"/>
      <c r="AE1233" s="1169"/>
      <c r="AF1233" s="1169"/>
      <c r="AG1233" s="1645"/>
      <c r="AH1233" s="1645"/>
      <c r="AI1233" s="1645"/>
      <c r="AJ1233" s="1645"/>
      <c r="AK1233" s="1645"/>
      <c r="AL1233" s="1645"/>
      <c r="AM1233" s="1645"/>
      <c r="AN1233" s="1645"/>
      <c r="AO1233" s="1645"/>
      <c r="AP1233" s="1645"/>
      <c r="AQ1233" s="1645"/>
      <c r="AR1233" s="1645"/>
      <c r="AS1233" s="1645"/>
      <c r="AT1233" s="1645"/>
      <c r="AU1233" s="1645"/>
      <c r="AV1233" s="1645"/>
      <c r="AW1233" s="1645"/>
      <c r="AX1233" s="1645"/>
      <c r="AY1233" s="1645"/>
      <c r="AZ1233" s="1645"/>
      <c r="BA1233" s="1645"/>
      <c r="BB1233" s="1645"/>
      <c r="BC1233" s="1645"/>
      <c r="BD1233" s="1645"/>
      <c r="BE1233" s="1645"/>
      <c r="BF1233" s="1645"/>
      <c r="BG1233" s="1645"/>
      <c r="BH1233" s="1645"/>
      <c r="BI1233" s="1645"/>
      <c r="BJ1233" s="1645"/>
      <c r="BK1233" s="1645"/>
      <c r="BL1233" s="1645"/>
      <c r="BM1233" s="1645"/>
      <c r="BN1233" s="1645"/>
      <c r="BO1233" s="1645"/>
      <c r="BP1233" s="1645"/>
      <c r="BQ1233" s="1645"/>
      <c r="BR1233" s="1645"/>
      <c r="BS1233" s="1645"/>
      <c r="BT1233" s="1645"/>
      <c r="BU1233" s="1645"/>
      <c r="BV1233" s="1645"/>
      <c r="BW1233" s="1645"/>
      <c r="BX1233" s="1645"/>
      <c r="BY1233" s="1645"/>
      <c r="BZ1233" s="1645"/>
      <c r="CA1233" s="1645"/>
      <c r="CB1233" s="1645"/>
      <c r="CC1233" s="1645"/>
      <c r="CD1233" s="1645"/>
      <c r="CE1233" s="1645"/>
      <c r="CF1233" s="1859"/>
    </row>
    <row customHeight="1" ht="11.25" hidden="1">
      <c r="A1234" s="1815"/>
      <c r="B1234" s="1169"/>
      <c r="C1234" s="421"/>
      <c r="D1234" s="2588"/>
      <c r="E1234" s="658" t="s">
        <v>22</v>
      </c>
      <c r="F1234" s="1177" t="s">
        <v>22</v>
      </c>
      <c r="G1234" s="1177" t="s">
        <v>1088</v>
      </c>
      <c r="H1234" s="660" t="s">
        <v>22</v>
      </c>
      <c r="I1234" s="660"/>
      <c r="J1234" s="660"/>
      <c r="K1234" s="660"/>
      <c r="L1234" s="660"/>
      <c r="M1234" s="660"/>
      <c r="N1234" s="660"/>
      <c r="O1234" s="660"/>
      <c r="P1234" s="660"/>
      <c r="Q1234" s="660"/>
      <c r="R1234" s="661"/>
      <c r="S1234" s="662"/>
      <c r="T1234" s="727"/>
      <c r="U1234" s="2383"/>
      <c r="V1234" s="2383"/>
      <c r="W1234" s="1169"/>
      <c r="X1234" s="1169"/>
      <c r="Y1234" s="1169"/>
      <c r="Z1234" s="1169"/>
      <c r="AA1234" s="1645"/>
      <c r="AB1234" s="1169"/>
      <c r="AC1234" s="2384"/>
      <c r="AD1234" s="638"/>
      <c r="AE1234" s="1169"/>
      <c r="AF1234" s="1169"/>
      <c r="AG1234" s="1645"/>
      <c r="AH1234" s="1645"/>
      <c r="AI1234" s="1645"/>
      <c r="AJ1234" s="1645"/>
      <c r="AK1234" s="1645"/>
      <c r="AL1234" s="1645"/>
      <c r="AM1234" s="1645"/>
      <c r="AN1234" s="1645"/>
      <c r="AO1234" s="1645"/>
      <c r="AP1234" s="1645"/>
      <c r="AQ1234" s="1645"/>
      <c r="AR1234" s="1645"/>
      <c r="AS1234" s="1645"/>
      <c r="AT1234" s="1645"/>
      <c r="AU1234" s="1645"/>
      <c r="AV1234" s="1645"/>
      <c r="AW1234" s="1645"/>
      <c r="AX1234" s="1645"/>
      <c r="AY1234" s="1645"/>
      <c r="AZ1234" s="1645"/>
      <c r="BA1234" s="1645"/>
      <c r="BB1234" s="1645"/>
      <c r="BC1234" s="1645"/>
      <c r="BD1234" s="1645"/>
      <c r="BE1234" s="1645"/>
      <c r="BF1234" s="1645"/>
      <c r="BG1234" s="1645"/>
      <c r="BH1234" s="1645"/>
      <c r="BI1234" s="1645"/>
      <c r="BJ1234" s="1645"/>
      <c r="BK1234" s="1645"/>
      <c r="BL1234" s="1645"/>
      <c r="BM1234" s="1645"/>
      <c r="BN1234" s="1645"/>
      <c r="BO1234" s="1645"/>
      <c r="BP1234" s="1645"/>
      <c r="BQ1234" s="1645"/>
      <c r="BR1234" s="1645"/>
      <c r="BS1234" s="1645"/>
      <c r="BT1234" s="1645"/>
      <c r="BU1234" s="1645"/>
      <c r="BV1234" s="1169"/>
      <c r="BW1234" s="1169"/>
      <c r="BX1234" s="1169"/>
      <c r="BY1234" s="1169"/>
      <c r="BZ1234" s="1169"/>
      <c r="CA1234" s="1169"/>
      <c r="CB1234" s="1169"/>
      <c r="CC1234" s="1169"/>
      <c r="CD1234" s="1169"/>
      <c r="CE1234" s="1169"/>
      <c r="CF1234" s="1859"/>
    </row>
    <row customHeight="1" ht="5.25" hidden="1">
      <c r="A1235" s="1802"/>
      <c r="B1235" s="1645"/>
      <c r="C1235" s="1645"/>
      <c r="D1235" s="2588"/>
      <c r="E1235" s="1048"/>
      <c r="F1235" s="1048"/>
      <c r="G1235" s="1048"/>
      <c r="H1235" s="1048"/>
      <c r="I1235" s="1048"/>
      <c r="J1235" s="1048"/>
      <c r="K1235" s="1048"/>
      <c r="L1235" s="1048"/>
      <c r="M1235" s="1048"/>
      <c r="N1235" s="1048"/>
      <c r="O1235" s="1048"/>
      <c r="P1235" s="1048"/>
      <c r="Q1235" s="1049"/>
      <c r="R1235" s="1050"/>
      <c r="S1235" s="1051"/>
      <c r="T1235" s="726" t="s">
        <v>1085</v>
      </c>
      <c r="U1235" s="2383">
        <v>1</v>
      </c>
      <c r="V1235" s="2383" t="s">
        <v>1048</v>
      </c>
      <c r="W1235" s="1645"/>
      <c r="X1235" s="1645"/>
      <c r="Y1235" s="1645"/>
      <c r="Z1235" s="1645"/>
      <c r="AA1235" s="1645"/>
      <c r="AB1235" s="1645"/>
      <c r="AC1235" s="1046"/>
      <c r="AD1235" s="1047"/>
      <c r="AE1235" s="1645"/>
      <c r="AF1235" s="1645"/>
      <c r="AG1235" s="1645"/>
      <c r="AH1235" s="1645"/>
      <c r="AI1235" s="1645"/>
      <c r="AJ1235" s="1645"/>
      <c r="AK1235" s="1645"/>
      <c r="AL1235" s="1645"/>
      <c r="AM1235" s="1645"/>
      <c r="AN1235" s="1645"/>
      <c r="AO1235" s="1645"/>
      <c r="AP1235" s="1645"/>
      <c r="AQ1235" s="1645"/>
      <c r="AR1235" s="1645"/>
      <c r="AS1235" s="1645"/>
      <c r="AT1235" s="1645"/>
      <c r="AU1235" s="1645"/>
      <c r="AV1235" s="1645"/>
      <c r="AW1235" s="1645"/>
      <c r="AX1235" s="1645"/>
      <c r="AY1235" s="1645"/>
      <c r="AZ1235" s="1645"/>
      <c r="BA1235" s="1645"/>
      <c r="BB1235" s="1645"/>
      <c r="BC1235" s="1645"/>
      <c r="BD1235" s="1645"/>
      <c r="BE1235" s="1645"/>
      <c r="BF1235" s="1645"/>
      <c r="BG1235" s="1645"/>
      <c r="BH1235" s="1645"/>
      <c r="BI1235" s="1645"/>
      <c r="BJ1235" s="1645"/>
      <c r="BK1235" s="1645"/>
      <c r="BL1235" s="1645"/>
      <c r="BM1235" s="1645"/>
      <c r="BN1235" s="1645"/>
      <c r="BO1235" s="1645"/>
      <c r="BP1235" s="1645"/>
      <c r="BQ1235" s="1645"/>
      <c r="BR1235" s="1645"/>
      <c r="BS1235" s="1645"/>
      <c r="BT1235" s="1645"/>
      <c r="BU1235" s="1645"/>
      <c r="BV1235" s="1645"/>
      <c r="BW1235" s="1645"/>
      <c r="BX1235" s="1645"/>
      <c r="BY1235" s="1645"/>
      <c r="BZ1235" s="1645"/>
      <c r="CA1235" s="1645"/>
      <c r="CB1235" s="1645"/>
      <c r="CC1235" s="1645"/>
      <c r="CD1235" s="1645"/>
      <c r="CE1235" s="1645"/>
      <c r="CF1235" s="1325"/>
    </row>
    <row customHeight="1" ht="5.25" hidden="1">
      <c r="A1236" s="1802"/>
      <c r="B1236" s="1645"/>
      <c r="C1236" s="1645"/>
      <c r="D1236" s="2588"/>
      <c r="E1236" s="644"/>
      <c r="F1236" s="644"/>
      <c r="G1236" s="644"/>
      <c r="H1236" s="644"/>
      <c r="I1236" s="644"/>
      <c r="J1236" s="644"/>
      <c r="K1236" s="644"/>
      <c r="L1236" s="644"/>
      <c r="M1236" s="644"/>
      <c r="N1236" s="644"/>
      <c r="O1236" s="644"/>
      <c r="P1236" s="644"/>
      <c r="Q1236" s="644"/>
      <c r="R1236" s="644"/>
      <c r="S1236" s="645"/>
      <c r="T1236" s="727"/>
      <c r="U1236" s="2383"/>
      <c r="V1236" s="2383"/>
      <c r="W1236" s="1645"/>
      <c r="X1236" s="1645"/>
      <c r="Y1236" s="1645"/>
      <c r="Z1236" s="1645"/>
      <c r="AA1236" s="1645"/>
      <c r="AB1236" s="1645"/>
      <c r="AC1236" s="1046"/>
      <c r="AD1236" s="1047"/>
      <c r="AE1236" s="1645"/>
      <c r="AF1236" s="1645"/>
      <c r="AG1236" s="1645"/>
      <c r="AH1236" s="1645"/>
      <c r="AI1236" s="1645"/>
      <c r="AJ1236" s="1645"/>
      <c r="AK1236" s="1645"/>
      <c r="AL1236" s="1645"/>
      <c r="AM1236" s="1645"/>
      <c r="AN1236" s="1645"/>
      <c r="AO1236" s="1645"/>
      <c r="AP1236" s="1645"/>
      <c r="AQ1236" s="1645"/>
      <c r="AR1236" s="1645"/>
      <c r="AS1236" s="1645"/>
      <c r="AT1236" s="1645"/>
      <c r="AU1236" s="1645"/>
      <c r="AV1236" s="1645"/>
      <c r="AW1236" s="1645"/>
      <c r="AX1236" s="1645"/>
      <c r="AY1236" s="1645"/>
      <c r="AZ1236" s="1645"/>
      <c r="BA1236" s="1645"/>
      <c r="BB1236" s="1645"/>
      <c r="BC1236" s="1645"/>
      <c r="BD1236" s="1645"/>
      <c r="BE1236" s="1645"/>
      <c r="BF1236" s="1645"/>
      <c r="BG1236" s="1645"/>
      <c r="BH1236" s="1645"/>
      <c r="BI1236" s="1645"/>
      <c r="BJ1236" s="1645"/>
      <c r="BK1236" s="1645"/>
      <c r="BL1236" s="1645"/>
      <c r="BM1236" s="1645"/>
      <c r="BN1236" s="1645"/>
      <c r="BO1236" s="1645"/>
      <c r="BP1236" s="1645"/>
      <c r="BQ1236" s="1645"/>
      <c r="BR1236" s="1645"/>
      <c r="BS1236" s="1645"/>
      <c r="BT1236" s="1645"/>
      <c r="BU1236" s="1645"/>
      <c r="BV1236" s="1645"/>
      <c r="BW1236" s="1645"/>
      <c r="BX1236" s="1645"/>
      <c r="BY1236" s="1645"/>
      <c r="BZ1236" s="1645"/>
      <c r="CA1236" s="1645"/>
      <c r="CB1236" s="1645"/>
      <c r="CC1236" s="1645"/>
      <c r="CD1236" s="1645"/>
      <c r="CE1236" s="1645"/>
      <c r="CF1236" s="1325"/>
    </row>
    <row customHeight="1" ht="5.25" hidden="1">
      <c r="A1237" s="1802"/>
      <c r="B1237" s="1645"/>
      <c r="C1237" s="1645"/>
      <c r="D1237" s="2589"/>
      <c r="E1237" s="1052"/>
      <c r="F1237" s="1053"/>
      <c r="G1237" s="1053"/>
      <c r="H1237" s="1054"/>
      <c r="I1237" s="1054"/>
      <c r="J1237" s="1054"/>
      <c r="K1237" s="1054"/>
      <c r="L1237" s="1054"/>
      <c r="M1237" s="1054"/>
      <c r="N1237" s="1054"/>
      <c r="O1237" s="1054"/>
      <c r="P1237" s="1054"/>
      <c r="Q1237" s="1054"/>
      <c r="R1237" s="955"/>
      <c r="S1237" s="1055"/>
      <c r="T1237" s="727"/>
      <c r="U1237" s="2383"/>
      <c r="V1237" s="2383"/>
      <c r="W1237" s="1645"/>
      <c r="X1237" s="1645"/>
      <c r="Y1237" s="1645"/>
      <c r="Z1237" s="1645"/>
      <c r="AA1237" s="1645"/>
      <c r="AB1237" s="1645"/>
      <c r="AC1237" s="1046"/>
      <c r="AD1237" s="1047"/>
      <c r="AE1237" s="1645"/>
      <c r="AF1237" s="1645"/>
      <c r="AG1237" s="1645"/>
      <c r="AH1237" s="1645"/>
      <c r="AI1237" s="1645"/>
      <c r="AJ1237" s="1645"/>
      <c r="AK1237" s="1645"/>
      <c r="AL1237" s="1645"/>
      <c r="AM1237" s="1645"/>
      <c r="AN1237" s="1645"/>
      <c r="AO1237" s="1645"/>
      <c r="AP1237" s="1645"/>
      <c r="AQ1237" s="1645"/>
      <c r="AR1237" s="1645"/>
      <c r="AS1237" s="1645"/>
      <c r="AT1237" s="1645"/>
      <c r="AU1237" s="1645"/>
      <c r="AV1237" s="1645"/>
      <c r="AW1237" s="1645"/>
      <c r="AX1237" s="1645"/>
      <c r="AY1237" s="1645"/>
      <c r="AZ1237" s="1645"/>
      <c r="BA1237" s="1645"/>
      <c r="BB1237" s="1645"/>
      <c r="BC1237" s="1645"/>
      <c r="BD1237" s="1645"/>
      <c r="BE1237" s="1645"/>
      <c r="BF1237" s="1645"/>
      <c r="BG1237" s="1645"/>
      <c r="BH1237" s="1645"/>
      <c r="BI1237" s="1645"/>
      <c r="BJ1237" s="1645"/>
      <c r="BK1237" s="1645"/>
      <c r="BL1237" s="1645"/>
      <c r="BM1237" s="1645"/>
      <c r="BN1237" s="1645"/>
      <c r="BO1237" s="1645"/>
      <c r="BP1237" s="1645"/>
      <c r="BQ1237" s="1645"/>
      <c r="BR1237" s="1645"/>
      <c r="BS1237" s="1645"/>
      <c r="BT1237" s="1645"/>
      <c r="BU1237" s="1645"/>
      <c r="BV1237" s="1645"/>
      <c r="BW1237" s="1645"/>
      <c r="BX1237" s="1645"/>
      <c r="BY1237" s="1645"/>
      <c r="BZ1237" s="1645"/>
      <c r="CA1237" s="1645"/>
      <c r="CB1237" s="1645"/>
      <c r="CC1237" s="1645"/>
      <c r="CD1237" s="1645"/>
      <c r="CE1237" s="1645"/>
      <c r="CF1237" s="1325"/>
    </row>
    <row customHeight="1" ht="15" hidden="1">
      <c r="A1238" s="632" t="s">
        <v>500</v>
      </c>
      <c r="B1238" s="633"/>
      <c r="C1238" s="633" t="s">
        <v>22</v>
      </c>
      <c r="D1238" s="2587" t="s">
        <v>1223</v>
      </c>
      <c r="E1238" s="2386" t="s">
        <v>196</v>
      </c>
      <c r="F1238" s="2387"/>
      <c r="G1238" s="2388"/>
      <c r="H1238" s="2392" t="str">
        <f>IF(A1238="","",INDEX(DIFFERENTIATION_UNMERGE_VD,MATCH(A1238,DIFFERENTIATION_ID_DIFF,0)))</f>
        <v>Производство тепловой энергии. Некомбинированная выработка</v>
      </c>
      <c r="I1238" s="2392"/>
      <c r="J1238" s="2392"/>
      <c r="K1238" s="2392"/>
      <c r="L1238" s="2392"/>
      <c r="M1238" s="2392"/>
      <c r="N1238" s="2392"/>
      <c r="O1238" s="2392"/>
      <c r="P1238" s="2392"/>
      <c r="Q1238" s="2392"/>
      <c r="R1238" s="2392"/>
      <c r="S1238" s="728"/>
      <c r="T1238" s="725"/>
      <c r="U1238" s="634"/>
      <c r="V1238" s="634"/>
      <c r="W1238" s="635"/>
      <c r="X1238" s="635"/>
      <c r="Y1238" s="635"/>
      <c r="Z1238" s="635"/>
      <c r="AA1238" s="636"/>
      <c r="AB1238" s="637"/>
      <c r="AC1238" s="2384"/>
      <c r="AD1238" s="638"/>
      <c r="AE1238" s="639" t="s">
        <v>22</v>
      </c>
      <c r="AF1238" s="639"/>
      <c r="AG1238" s="640" t="s">
        <v>1082</v>
      </c>
      <c r="AH1238" s="641">
        <v>3</v>
      </c>
      <c r="AI1238" s="634"/>
      <c r="AJ1238" s="634"/>
      <c r="AK1238" s="634"/>
      <c r="AL1238" s="634"/>
      <c r="AM1238" s="634"/>
      <c r="AN1238" s="634"/>
      <c r="AO1238" s="634"/>
      <c r="AP1238" s="634"/>
      <c r="AQ1238" s="634"/>
      <c r="AR1238" s="634"/>
      <c r="AS1238" s="634"/>
      <c r="AT1238" s="634"/>
      <c r="AU1238" s="634"/>
      <c r="AV1238" s="634"/>
      <c r="AW1238" s="634"/>
      <c r="AX1238" s="634"/>
      <c r="AY1238" s="634"/>
      <c r="AZ1238" s="634"/>
      <c r="BA1238" s="634"/>
      <c r="BB1238" s="634"/>
      <c r="BC1238" s="634"/>
      <c r="BD1238" s="634"/>
      <c r="BE1238" s="634"/>
      <c r="BF1238" s="634"/>
      <c r="BG1238" s="634"/>
      <c r="BH1238" s="634"/>
      <c r="BI1238" s="634"/>
      <c r="BJ1238" s="634"/>
      <c r="BK1238" s="634"/>
      <c r="BL1238" s="634"/>
      <c r="BM1238" s="634"/>
      <c r="BN1238" s="634"/>
      <c r="BO1238" s="634"/>
      <c r="BP1238" s="634"/>
      <c r="BQ1238" s="634"/>
      <c r="BR1238" s="634"/>
      <c r="BS1238" s="634"/>
      <c r="BT1238" s="634"/>
      <c r="BU1238" s="634"/>
      <c r="BV1238" s="635"/>
      <c r="BW1238" s="635"/>
      <c r="BX1238" s="635"/>
      <c r="BY1238" s="635"/>
      <c r="BZ1238" s="635"/>
      <c r="CA1238" s="635"/>
      <c r="CB1238" s="635"/>
      <c r="CC1238" s="635"/>
      <c r="CD1238" s="635"/>
      <c r="CE1238" s="635"/>
      <c r="CF1238" s="1859"/>
    </row>
    <row customHeight="1" ht="15" hidden="1">
      <c r="A1239" s="632"/>
      <c r="B1239" s="633"/>
      <c r="C1239" s="633"/>
      <c r="D1239" s="2588"/>
      <c r="E1239" s="2386" t="s">
        <v>1037</v>
      </c>
      <c r="F1239" s="2387"/>
      <c r="G1239" s="2388"/>
      <c r="H1239" s="2392" t="str">
        <f>IF(A1238="","",INDEX(DIFFERENTIATION_UNMERGE_AREA,MATCH(A1238,DIFFERENTIATION_ID_DIFF,0)))</f>
        <v>Территория 13</v>
      </c>
      <c r="I1239" s="2392"/>
      <c r="J1239" s="2392"/>
      <c r="K1239" s="2392"/>
      <c r="L1239" s="2392"/>
      <c r="M1239" s="2392"/>
      <c r="N1239" s="2392"/>
      <c r="O1239" s="2392"/>
      <c r="P1239" s="2392"/>
      <c r="Q1239" s="2392"/>
      <c r="R1239" s="2392"/>
      <c r="S1239" s="728"/>
      <c r="T1239" s="725"/>
      <c r="U1239" s="634"/>
      <c r="V1239" s="634"/>
      <c r="W1239" s="635"/>
      <c r="X1239" s="635"/>
      <c r="Y1239" s="635"/>
      <c r="Z1239" s="635"/>
      <c r="AA1239" s="636"/>
      <c r="AB1239" s="637"/>
      <c r="AC1239" s="2384"/>
      <c r="AD1239" s="638"/>
      <c r="AE1239" s="639"/>
      <c r="AF1239" s="639"/>
      <c r="AG1239" s="640"/>
      <c r="AH1239" s="641"/>
      <c r="AI1239" s="634"/>
      <c r="AJ1239" s="634"/>
      <c r="AK1239" s="634"/>
      <c r="AL1239" s="634"/>
      <c r="AM1239" s="634"/>
      <c r="AN1239" s="634"/>
      <c r="AO1239" s="634"/>
      <c r="AP1239" s="634"/>
      <c r="AQ1239" s="634"/>
      <c r="AR1239" s="634"/>
      <c r="AS1239" s="634"/>
      <c r="AT1239" s="634"/>
      <c r="AU1239" s="634"/>
      <c r="AV1239" s="634"/>
      <c r="AW1239" s="634"/>
      <c r="AX1239" s="634"/>
      <c r="AY1239" s="634"/>
      <c r="AZ1239" s="634"/>
      <c r="BA1239" s="634"/>
      <c r="BB1239" s="634"/>
      <c r="BC1239" s="634"/>
      <c r="BD1239" s="634"/>
      <c r="BE1239" s="634"/>
      <c r="BF1239" s="634"/>
      <c r="BG1239" s="634"/>
      <c r="BH1239" s="634"/>
      <c r="BI1239" s="634"/>
      <c r="BJ1239" s="634"/>
      <c r="BK1239" s="634"/>
      <c r="BL1239" s="634"/>
      <c r="BM1239" s="634"/>
      <c r="BN1239" s="634"/>
      <c r="BO1239" s="634"/>
      <c r="BP1239" s="634"/>
      <c r="BQ1239" s="634"/>
      <c r="BR1239" s="634"/>
      <c r="BS1239" s="634"/>
      <c r="BT1239" s="634"/>
      <c r="BU1239" s="634"/>
      <c r="BV1239" s="635"/>
      <c r="BW1239" s="635"/>
      <c r="BX1239" s="635"/>
      <c r="BY1239" s="635"/>
      <c r="BZ1239" s="635"/>
      <c r="CA1239" s="635"/>
      <c r="CB1239" s="635"/>
      <c r="CC1239" s="635"/>
      <c r="CD1239" s="635"/>
      <c r="CE1239" s="635"/>
      <c r="CF1239" s="1859"/>
    </row>
    <row customHeight="1" ht="15" hidden="1">
      <c r="A1240" s="632"/>
      <c r="B1240" s="633"/>
      <c r="C1240" s="633"/>
      <c r="D1240" s="2588"/>
      <c r="E1240" s="2386" t="s">
        <v>1038</v>
      </c>
      <c r="F1240" s="2387"/>
      <c r="G1240" s="2388"/>
      <c r="H1240" s="2392" t="str">
        <f>IF(A1238="","",INDEX(DIFFERENTIATION_UNMERGE_SYSTEM,MATCH(A1238,DIFFERENTIATION_ID_DIFF,0)))</f>
        <v>п. Новоспасский, пер. Пугачева, котельная № 7-10</v>
      </c>
      <c r="I1240" s="2392"/>
      <c r="J1240" s="2392"/>
      <c r="K1240" s="2392"/>
      <c r="L1240" s="2392"/>
      <c r="M1240" s="2392"/>
      <c r="N1240" s="2392"/>
      <c r="O1240" s="2392"/>
      <c r="P1240" s="2392"/>
      <c r="Q1240" s="2392"/>
      <c r="R1240" s="2392"/>
      <c r="S1240" s="728"/>
      <c r="T1240" s="725"/>
      <c r="U1240" s="634"/>
      <c r="V1240" s="634"/>
      <c r="W1240" s="635"/>
      <c r="X1240" s="635"/>
      <c r="Y1240" s="635"/>
      <c r="Z1240" s="635"/>
      <c r="AA1240" s="636"/>
      <c r="AB1240" s="637"/>
      <c r="AC1240" s="2384"/>
      <c r="AD1240" s="638"/>
      <c r="AE1240" s="639"/>
      <c r="AF1240" s="639"/>
      <c r="AG1240" s="640"/>
      <c r="AH1240" s="641"/>
      <c r="AI1240" s="634"/>
      <c r="AJ1240" s="634"/>
      <c r="AK1240" s="634"/>
      <c r="AL1240" s="634"/>
      <c r="AM1240" s="634"/>
      <c r="AN1240" s="634"/>
      <c r="AO1240" s="634"/>
      <c r="AP1240" s="634"/>
      <c r="AQ1240" s="634"/>
      <c r="AR1240" s="634"/>
      <c r="AS1240" s="634"/>
      <c r="AT1240" s="634"/>
      <c r="AU1240" s="634"/>
      <c r="AV1240" s="634"/>
      <c r="AW1240" s="634"/>
      <c r="AX1240" s="634"/>
      <c r="AY1240" s="634"/>
      <c r="AZ1240" s="634"/>
      <c r="BA1240" s="634"/>
      <c r="BB1240" s="634"/>
      <c r="BC1240" s="634"/>
      <c r="BD1240" s="634"/>
      <c r="BE1240" s="634"/>
      <c r="BF1240" s="634"/>
      <c r="BG1240" s="634"/>
      <c r="BH1240" s="634"/>
      <c r="BI1240" s="634"/>
      <c r="BJ1240" s="634"/>
      <c r="BK1240" s="634"/>
      <c r="BL1240" s="634"/>
      <c r="BM1240" s="634"/>
      <c r="BN1240" s="634"/>
      <c r="BO1240" s="634"/>
      <c r="BP1240" s="634"/>
      <c r="BQ1240" s="634"/>
      <c r="BR1240" s="634"/>
      <c r="BS1240" s="634"/>
      <c r="BT1240" s="634"/>
      <c r="BU1240" s="634"/>
      <c r="BV1240" s="635"/>
      <c r="BW1240" s="635"/>
      <c r="BX1240" s="635"/>
      <c r="BY1240" s="635"/>
      <c r="BZ1240" s="635"/>
      <c r="CA1240" s="635"/>
      <c r="CB1240" s="635"/>
      <c r="CC1240" s="635"/>
      <c r="CD1240" s="635"/>
      <c r="CE1240" s="635"/>
      <c r="CF1240" s="1859"/>
    </row>
    <row customHeight="1" ht="24.75" hidden="1">
      <c r="A1241" s="1815"/>
      <c r="B1241" s="1169"/>
      <c r="C1241" s="421"/>
      <c r="D1241" s="2588"/>
      <c r="E1241" s="2385" t="s">
        <v>1083</v>
      </c>
      <c r="F1241" s="2385"/>
      <c r="G1241" s="2385"/>
      <c r="H1241" s="2385"/>
      <c r="I1241" s="2385"/>
      <c r="J1241" s="2385"/>
      <c r="K1241" s="2385"/>
      <c r="L1241" s="2385"/>
      <c r="M1241" s="2385"/>
      <c r="N1241" s="2385"/>
      <c r="O1241" s="2385"/>
      <c r="P1241" s="2385"/>
      <c r="Q1241" s="567">
        <f>SUMIF(T1242:T1243,"i",Q1242:Q1243)</f>
        <v>0</v>
      </c>
      <c r="R1241" s="1026"/>
      <c r="S1241" s="1807" t="s">
        <v>1084</v>
      </c>
      <c r="T1241" s="726" t="s">
        <v>1085</v>
      </c>
      <c r="U1241" s="2383">
        <v>1</v>
      </c>
      <c r="V1241" s="2383" t="s">
        <v>1048</v>
      </c>
      <c r="W1241" s="1169"/>
      <c r="X1241" s="1169"/>
      <c r="Y1241" s="1169"/>
      <c r="Z1241" s="1169"/>
      <c r="AA1241" s="1645"/>
      <c r="AB1241" s="1169"/>
      <c r="AC1241" s="2384"/>
      <c r="AD1241" s="638"/>
      <c r="AE1241" s="1169"/>
      <c r="AF1241" s="1169"/>
      <c r="AG1241" s="1645"/>
      <c r="AH1241" s="1645"/>
      <c r="AI1241" s="1645"/>
      <c r="AJ1241" s="1645"/>
      <c r="AK1241" s="1645"/>
      <c r="AL1241" s="1645"/>
      <c r="AM1241" s="1645"/>
      <c r="AN1241" s="1645"/>
      <c r="AO1241" s="1645"/>
      <c r="AP1241" s="1645"/>
      <c r="AQ1241" s="1645"/>
      <c r="AR1241" s="1645"/>
      <c r="AS1241" s="1645"/>
      <c r="AT1241" s="1645"/>
      <c r="AU1241" s="1645"/>
      <c r="AV1241" s="1645"/>
      <c r="AW1241" s="1645"/>
      <c r="AX1241" s="1645"/>
      <c r="AY1241" s="1645"/>
      <c r="AZ1241" s="1645"/>
      <c r="BA1241" s="1645"/>
      <c r="BB1241" s="1645"/>
      <c r="BC1241" s="1645"/>
      <c r="BD1241" s="1645"/>
      <c r="BE1241" s="1645"/>
      <c r="BF1241" s="1645"/>
      <c r="BG1241" s="1645"/>
      <c r="BH1241" s="1645"/>
      <c r="BI1241" s="1645"/>
      <c r="BJ1241" s="1645"/>
      <c r="BK1241" s="1645"/>
      <c r="BL1241" s="1645"/>
      <c r="BM1241" s="1645"/>
      <c r="BN1241" s="1645"/>
      <c r="BO1241" s="1645"/>
      <c r="BP1241" s="1645"/>
      <c r="BQ1241" s="1645"/>
      <c r="BR1241" s="1645"/>
      <c r="BS1241" s="1645"/>
      <c r="BT1241" s="1645"/>
      <c r="BU1241" s="1645"/>
      <c r="BV1241" s="1169"/>
      <c r="BW1241" s="1169"/>
      <c r="BX1241" s="1169"/>
      <c r="BY1241" s="1169"/>
      <c r="BZ1241" s="1169"/>
      <c r="CA1241" s="1169"/>
      <c r="CB1241" s="1169"/>
      <c r="CC1241" s="1169"/>
      <c r="CD1241" s="1169"/>
      <c r="CE1241" s="1169"/>
      <c r="CF1241" s="1859"/>
    </row>
    <row customHeight="1" ht="11.25" hidden="1">
      <c r="A1242" s="1802"/>
      <c r="B1242" s="1645"/>
      <c r="C1242" s="1645"/>
      <c r="D1242" s="2588"/>
      <c r="E1242" s="644"/>
      <c r="F1242" s="644">
        <v>0</v>
      </c>
      <c r="G1242" s="644"/>
      <c r="H1242" s="644"/>
      <c r="I1242" s="644"/>
      <c r="J1242" s="644"/>
      <c r="K1242" s="644"/>
      <c r="L1242" s="644"/>
      <c r="M1242" s="644"/>
      <c r="N1242" s="644"/>
      <c r="O1242" s="644"/>
      <c r="P1242" s="644"/>
      <c r="Q1242" s="644"/>
      <c r="R1242" s="644"/>
      <c r="S1242" s="645"/>
      <c r="T1242" s="727"/>
      <c r="U1242" s="2383"/>
      <c r="V1242" s="2383"/>
      <c r="W1242" s="1645"/>
      <c r="X1242" s="1645"/>
      <c r="Y1242" s="1645"/>
      <c r="Z1242" s="1645"/>
      <c r="AA1242" s="1645"/>
      <c r="AB1242" s="1169"/>
      <c r="AC1242" s="2384"/>
      <c r="AD1242" s="638"/>
      <c r="AE1242" s="1169"/>
      <c r="AF1242" s="1169"/>
      <c r="AG1242" s="1645"/>
      <c r="AH1242" s="1645"/>
      <c r="AI1242" s="1645"/>
      <c r="AJ1242" s="1645"/>
      <c r="AK1242" s="1645"/>
      <c r="AL1242" s="1645"/>
      <c r="AM1242" s="1645"/>
      <c r="AN1242" s="1645"/>
      <c r="AO1242" s="1645"/>
      <c r="AP1242" s="1645"/>
      <c r="AQ1242" s="1645"/>
      <c r="AR1242" s="1645"/>
      <c r="AS1242" s="1645"/>
      <c r="AT1242" s="1645"/>
      <c r="AU1242" s="1645"/>
      <c r="AV1242" s="1645"/>
      <c r="AW1242" s="1645"/>
      <c r="AX1242" s="1645"/>
      <c r="AY1242" s="1645"/>
      <c r="AZ1242" s="1645"/>
      <c r="BA1242" s="1645"/>
      <c r="BB1242" s="1645"/>
      <c r="BC1242" s="1645"/>
      <c r="BD1242" s="1645"/>
      <c r="BE1242" s="1645"/>
      <c r="BF1242" s="1645"/>
      <c r="BG1242" s="1645"/>
      <c r="BH1242" s="1645"/>
      <c r="BI1242" s="1645"/>
      <c r="BJ1242" s="1645"/>
      <c r="BK1242" s="1645"/>
      <c r="BL1242" s="1645"/>
      <c r="BM1242" s="1645"/>
      <c r="BN1242" s="1645"/>
      <c r="BO1242" s="1645"/>
      <c r="BP1242" s="1645"/>
      <c r="BQ1242" s="1645"/>
      <c r="BR1242" s="1645"/>
      <c r="BS1242" s="1645"/>
      <c r="BT1242" s="1645"/>
      <c r="BU1242" s="1645"/>
      <c r="BV1242" s="1645"/>
      <c r="BW1242" s="1645"/>
      <c r="BX1242" s="1645"/>
      <c r="BY1242" s="1645"/>
      <c r="BZ1242" s="1645"/>
      <c r="CA1242" s="1645"/>
      <c r="CB1242" s="1645"/>
      <c r="CC1242" s="1645"/>
      <c r="CD1242" s="1645"/>
      <c r="CE1242" s="1645"/>
      <c r="CF1242" s="1859"/>
    </row>
    <row customHeight="1" ht="11.25" hidden="1">
      <c r="A1243" s="1815"/>
      <c r="B1243" s="1169"/>
      <c r="C1243" s="421"/>
      <c r="D1243" s="2588"/>
      <c r="E1243" s="658" t="s">
        <v>22</v>
      </c>
      <c r="F1243" s="1177" t="s">
        <v>22</v>
      </c>
      <c r="G1243" s="1177" t="s">
        <v>1088</v>
      </c>
      <c r="H1243" s="660" t="s">
        <v>22</v>
      </c>
      <c r="I1243" s="660"/>
      <c r="J1243" s="660"/>
      <c r="K1243" s="660"/>
      <c r="L1243" s="660"/>
      <c r="M1243" s="660"/>
      <c r="N1243" s="660"/>
      <c r="O1243" s="660"/>
      <c r="P1243" s="660"/>
      <c r="Q1243" s="660"/>
      <c r="R1243" s="661"/>
      <c r="S1243" s="662"/>
      <c r="T1243" s="727"/>
      <c r="U1243" s="2383"/>
      <c r="V1243" s="2383"/>
      <c r="W1243" s="1169"/>
      <c r="X1243" s="1169"/>
      <c r="Y1243" s="1169"/>
      <c r="Z1243" s="1169"/>
      <c r="AA1243" s="1645"/>
      <c r="AB1243" s="1169"/>
      <c r="AC1243" s="2384"/>
      <c r="AD1243" s="638"/>
      <c r="AE1243" s="1169"/>
      <c r="AF1243" s="1169"/>
      <c r="AG1243" s="1645"/>
      <c r="AH1243" s="1645"/>
      <c r="AI1243" s="1645"/>
      <c r="AJ1243" s="1645"/>
      <c r="AK1243" s="1645"/>
      <c r="AL1243" s="1645"/>
      <c r="AM1243" s="1645"/>
      <c r="AN1243" s="1645"/>
      <c r="AO1243" s="1645"/>
      <c r="AP1243" s="1645"/>
      <c r="AQ1243" s="1645"/>
      <c r="AR1243" s="1645"/>
      <c r="AS1243" s="1645"/>
      <c r="AT1243" s="1645"/>
      <c r="AU1243" s="1645"/>
      <c r="AV1243" s="1645"/>
      <c r="AW1243" s="1645"/>
      <c r="AX1243" s="1645"/>
      <c r="AY1243" s="1645"/>
      <c r="AZ1243" s="1645"/>
      <c r="BA1243" s="1645"/>
      <c r="BB1243" s="1645"/>
      <c r="BC1243" s="1645"/>
      <c r="BD1243" s="1645"/>
      <c r="BE1243" s="1645"/>
      <c r="BF1243" s="1645"/>
      <c r="BG1243" s="1645"/>
      <c r="BH1243" s="1645"/>
      <c r="BI1243" s="1645"/>
      <c r="BJ1243" s="1645"/>
      <c r="BK1243" s="1645"/>
      <c r="BL1243" s="1645"/>
      <c r="BM1243" s="1645"/>
      <c r="BN1243" s="1645"/>
      <c r="BO1243" s="1645"/>
      <c r="BP1243" s="1645"/>
      <c r="BQ1243" s="1645"/>
      <c r="BR1243" s="1645"/>
      <c r="BS1243" s="1645"/>
      <c r="BT1243" s="1645"/>
      <c r="BU1243" s="1645"/>
      <c r="BV1243" s="1169"/>
      <c r="BW1243" s="1169"/>
      <c r="BX1243" s="1169"/>
      <c r="BY1243" s="1169"/>
      <c r="BZ1243" s="1169"/>
      <c r="CA1243" s="1169"/>
      <c r="CB1243" s="1169"/>
      <c r="CC1243" s="1169"/>
      <c r="CD1243" s="1169"/>
      <c r="CE1243" s="1169"/>
      <c r="CF1243" s="1859"/>
    </row>
    <row customHeight="1" ht="5.25" hidden="1">
      <c r="A1244" s="1802"/>
      <c r="B1244" s="1645"/>
      <c r="C1244" s="1645"/>
      <c r="D1244" s="2588"/>
      <c r="E1244" s="1048"/>
      <c r="F1244" s="1048"/>
      <c r="G1244" s="1048"/>
      <c r="H1244" s="1048"/>
      <c r="I1244" s="1048"/>
      <c r="J1244" s="1048"/>
      <c r="K1244" s="1048"/>
      <c r="L1244" s="1048"/>
      <c r="M1244" s="1048"/>
      <c r="N1244" s="1048"/>
      <c r="O1244" s="1048"/>
      <c r="P1244" s="1048"/>
      <c r="Q1244" s="1049"/>
      <c r="R1244" s="1050"/>
      <c r="S1244" s="1051"/>
      <c r="T1244" s="726" t="s">
        <v>1085</v>
      </c>
      <c r="U1244" s="2383">
        <v>1</v>
      </c>
      <c r="V1244" s="2383" t="s">
        <v>1048</v>
      </c>
      <c r="W1244" s="1645"/>
      <c r="X1244" s="1645"/>
      <c r="Y1244" s="1645"/>
      <c r="Z1244" s="1645"/>
      <c r="AA1244" s="1645"/>
      <c r="AB1244" s="1645"/>
      <c r="AC1244" s="1046"/>
      <c r="AD1244" s="1047"/>
      <c r="AE1244" s="1645"/>
      <c r="AF1244" s="1645"/>
      <c r="AG1244" s="1645"/>
      <c r="AH1244" s="1645"/>
      <c r="AI1244" s="1645"/>
      <c r="AJ1244" s="1645"/>
      <c r="AK1244" s="1645"/>
      <c r="AL1244" s="1645"/>
      <c r="AM1244" s="1645"/>
      <c r="AN1244" s="1645"/>
      <c r="AO1244" s="1645"/>
      <c r="AP1244" s="1645"/>
      <c r="AQ1244" s="1645"/>
      <c r="AR1244" s="1645"/>
      <c r="AS1244" s="1645"/>
      <c r="AT1244" s="1645"/>
      <c r="AU1244" s="1645"/>
      <c r="AV1244" s="1645"/>
      <c r="AW1244" s="1645"/>
      <c r="AX1244" s="1645"/>
      <c r="AY1244" s="1645"/>
      <c r="AZ1244" s="1645"/>
      <c r="BA1244" s="1645"/>
      <c r="BB1244" s="1645"/>
      <c r="BC1244" s="1645"/>
      <c r="BD1244" s="1645"/>
      <c r="BE1244" s="1645"/>
      <c r="BF1244" s="1645"/>
      <c r="BG1244" s="1645"/>
      <c r="BH1244" s="1645"/>
      <c r="BI1244" s="1645"/>
      <c r="BJ1244" s="1645"/>
      <c r="BK1244" s="1645"/>
      <c r="BL1244" s="1645"/>
      <c r="BM1244" s="1645"/>
      <c r="BN1244" s="1645"/>
      <c r="BO1244" s="1645"/>
      <c r="BP1244" s="1645"/>
      <c r="BQ1244" s="1645"/>
      <c r="BR1244" s="1645"/>
      <c r="BS1244" s="1645"/>
      <c r="BT1244" s="1645"/>
      <c r="BU1244" s="1645"/>
      <c r="BV1244" s="1645"/>
      <c r="BW1244" s="1645"/>
      <c r="BX1244" s="1645"/>
      <c r="BY1244" s="1645"/>
      <c r="BZ1244" s="1645"/>
      <c r="CA1244" s="1645"/>
      <c r="CB1244" s="1645"/>
      <c r="CC1244" s="1645"/>
      <c r="CD1244" s="1645"/>
      <c r="CE1244" s="1645"/>
      <c r="CF1244" s="1325"/>
    </row>
    <row customHeight="1" ht="5.25" hidden="1">
      <c r="A1245" s="1802"/>
      <c r="B1245" s="1645"/>
      <c r="C1245" s="1645"/>
      <c r="D1245" s="2588"/>
      <c r="E1245" s="644"/>
      <c r="F1245" s="644"/>
      <c r="G1245" s="644"/>
      <c r="H1245" s="644"/>
      <c r="I1245" s="644"/>
      <c r="J1245" s="644"/>
      <c r="K1245" s="644"/>
      <c r="L1245" s="644"/>
      <c r="M1245" s="644"/>
      <c r="N1245" s="644"/>
      <c r="O1245" s="644"/>
      <c r="P1245" s="644"/>
      <c r="Q1245" s="644"/>
      <c r="R1245" s="644"/>
      <c r="S1245" s="645"/>
      <c r="T1245" s="727"/>
      <c r="U1245" s="2383"/>
      <c r="V1245" s="2383"/>
      <c r="W1245" s="1645"/>
      <c r="X1245" s="1645"/>
      <c r="Y1245" s="1645"/>
      <c r="Z1245" s="1645"/>
      <c r="AA1245" s="1645"/>
      <c r="AB1245" s="1645"/>
      <c r="AC1245" s="1046"/>
      <c r="AD1245" s="1047"/>
      <c r="AE1245" s="1645"/>
      <c r="AF1245" s="1645"/>
      <c r="AG1245" s="1645"/>
      <c r="AH1245" s="1645"/>
      <c r="AI1245" s="1645"/>
      <c r="AJ1245" s="1645"/>
      <c r="AK1245" s="1645"/>
      <c r="AL1245" s="1645"/>
      <c r="AM1245" s="1645"/>
      <c r="AN1245" s="1645"/>
      <c r="AO1245" s="1645"/>
      <c r="AP1245" s="1645"/>
      <c r="AQ1245" s="1645"/>
      <c r="AR1245" s="1645"/>
      <c r="AS1245" s="1645"/>
      <c r="AT1245" s="1645"/>
      <c r="AU1245" s="1645"/>
      <c r="AV1245" s="1645"/>
      <c r="AW1245" s="1645"/>
      <c r="AX1245" s="1645"/>
      <c r="AY1245" s="1645"/>
      <c r="AZ1245" s="1645"/>
      <c r="BA1245" s="1645"/>
      <c r="BB1245" s="1645"/>
      <c r="BC1245" s="1645"/>
      <c r="BD1245" s="1645"/>
      <c r="BE1245" s="1645"/>
      <c r="BF1245" s="1645"/>
      <c r="BG1245" s="1645"/>
      <c r="BH1245" s="1645"/>
      <c r="BI1245" s="1645"/>
      <c r="BJ1245" s="1645"/>
      <c r="BK1245" s="1645"/>
      <c r="BL1245" s="1645"/>
      <c r="BM1245" s="1645"/>
      <c r="BN1245" s="1645"/>
      <c r="BO1245" s="1645"/>
      <c r="BP1245" s="1645"/>
      <c r="BQ1245" s="1645"/>
      <c r="BR1245" s="1645"/>
      <c r="BS1245" s="1645"/>
      <c r="BT1245" s="1645"/>
      <c r="BU1245" s="1645"/>
      <c r="BV1245" s="1645"/>
      <c r="BW1245" s="1645"/>
      <c r="BX1245" s="1645"/>
      <c r="BY1245" s="1645"/>
      <c r="BZ1245" s="1645"/>
      <c r="CA1245" s="1645"/>
      <c r="CB1245" s="1645"/>
      <c r="CC1245" s="1645"/>
      <c r="CD1245" s="1645"/>
      <c r="CE1245" s="1645"/>
      <c r="CF1245" s="1325"/>
    </row>
    <row customHeight="1" ht="5.25" hidden="1">
      <c r="A1246" s="1802"/>
      <c r="B1246" s="1645"/>
      <c r="C1246" s="1645"/>
      <c r="D1246" s="2589"/>
      <c r="E1246" s="1052"/>
      <c r="F1246" s="1053"/>
      <c r="G1246" s="1053"/>
      <c r="H1246" s="1054"/>
      <c r="I1246" s="1054"/>
      <c r="J1246" s="1054"/>
      <c r="K1246" s="1054"/>
      <c r="L1246" s="1054"/>
      <c r="M1246" s="1054"/>
      <c r="N1246" s="1054"/>
      <c r="O1246" s="1054"/>
      <c r="P1246" s="1054"/>
      <c r="Q1246" s="1054"/>
      <c r="R1246" s="955"/>
      <c r="S1246" s="1055"/>
      <c r="T1246" s="727"/>
      <c r="U1246" s="2383"/>
      <c r="V1246" s="2383"/>
      <c r="W1246" s="1645"/>
      <c r="X1246" s="1645"/>
      <c r="Y1246" s="1645"/>
      <c r="Z1246" s="1645"/>
      <c r="AA1246" s="1645"/>
      <c r="AB1246" s="1645"/>
      <c r="AC1246" s="1046"/>
      <c r="AD1246" s="1047"/>
      <c r="AE1246" s="1645"/>
      <c r="AF1246" s="1645"/>
      <c r="AG1246" s="1645"/>
      <c r="AH1246" s="1645"/>
      <c r="AI1246" s="1645"/>
      <c r="AJ1246" s="1645"/>
      <c r="AK1246" s="1645"/>
      <c r="AL1246" s="1645"/>
      <c r="AM1246" s="1645"/>
      <c r="AN1246" s="1645"/>
      <c r="AO1246" s="1645"/>
      <c r="AP1246" s="1645"/>
      <c r="AQ1246" s="1645"/>
      <c r="AR1246" s="1645"/>
      <c r="AS1246" s="1645"/>
      <c r="AT1246" s="1645"/>
      <c r="AU1246" s="1645"/>
      <c r="AV1246" s="1645"/>
      <c r="AW1246" s="1645"/>
      <c r="AX1246" s="1645"/>
      <c r="AY1246" s="1645"/>
      <c r="AZ1246" s="1645"/>
      <c r="BA1246" s="1645"/>
      <c r="BB1246" s="1645"/>
      <c r="BC1246" s="1645"/>
      <c r="BD1246" s="1645"/>
      <c r="BE1246" s="1645"/>
      <c r="BF1246" s="1645"/>
      <c r="BG1246" s="1645"/>
      <c r="BH1246" s="1645"/>
      <c r="BI1246" s="1645"/>
      <c r="BJ1246" s="1645"/>
      <c r="BK1246" s="1645"/>
      <c r="BL1246" s="1645"/>
      <c r="BM1246" s="1645"/>
      <c r="BN1246" s="1645"/>
      <c r="BO1246" s="1645"/>
      <c r="BP1246" s="1645"/>
      <c r="BQ1246" s="1645"/>
      <c r="BR1246" s="1645"/>
      <c r="BS1246" s="1645"/>
      <c r="BT1246" s="1645"/>
      <c r="BU1246" s="1645"/>
      <c r="BV1246" s="1645"/>
      <c r="BW1246" s="1645"/>
      <c r="BX1246" s="1645"/>
      <c r="BY1246" s="1645"/>
      <c r="BZ1246" s="1645"/>
      <c r="CA1246" s="1645"/>
      <c r="CB1246" s="1645"/>
      <c r="CC1246" s="1645"/>
      <c r="CD1246" s="1645"/>
      <c r="CE1246" s="1645"/>
      <c r="CF1246" s="1325"/>
    </row>
    <row customHeight="1" ht="15" hidden="1">
      <c r="A1247" s="632" t="s">
        <v>502</v>
      </c>
      <c r="B1247" s="633"/>
      <c r="C1247" s="633" t="s">
        <v>22</v>
      </c>
      <c r="D1247" s="2587" t="s">
        <v>1224</v>
      </c>
      <c r="E1247" s="2386" t="s">
        <v>196</v>
      </c>
      <c r="F1247" s="2387"/>
      <c r="G1247" s="2388"/>
      <c r="H1247" s="2392" t="str">
        <f>IF(A1247="","",INDEX(DIFFERENTIATION_UNMERGE_VD,MATCH(A1247,DIFFERENTIATION_ID_DIFF,0)))</f>
        <v>Производство тепловой энергии. Некомбинированная выработка</v>
      </c>
      <c r="I1247" s="2392"/>
      <c r="J1247" s="2392"/>
      <c r="K1247" s="2392"/>
      <c r="L1247" s="2392"/>
      <c r="M1247" s="2392"/>
      <c r="N1247" s="2392"/>
      <c r="O1247" s="2392"/>
      <c r="P1247" s="2392"/>
      <c r="Q1247" s="2392"/>
      <c r="R1247" s="2392"/>
      <c r="S1247" s="728"/>
      <c r="T1247" s="725"/>
      <c r="U1247" s="634"/>
      <c r="V1247" s="634"/>
      <c r="W1247" s="635"/>
      <c r="X1247" s="635"/>
      <c r="Y1247" s="635"/>
      <c r="Z1247" s="635"/>
      <c r="AA1247" s="636"/>
      <c r="AB1247" s="637"/>
      <c r="AC1247" s="2384"/>
      <c r="AD1247" s="638"/>
      <c r="AE1247" s="639" t="s">
        <v>22</v>
      </c>
      <c r="AF1247" s="639"/>
      <c r="AG1247" s="640" t="s">
        <v>1082</v>
      </c>
      <c r="AH1247" s="641">
        <v>3</v>
      </c>
      <c r="AI1247" s="634"/>
      <c r="AJ1247" s="634"/>
      <c r="AK1247" s="634"/>
      <c r="AL1247" s="634"/>
      <c r="AM1247" s="634"/>
      <c r="AN1247" s="634"/>
      <c r="AO1247" s="634"/>
      <c r="AP1247" s="634"/>
      <c r="AQ1247" s="634"/>
      <c r="AR1247" s="634"/>
      <c r="AS1247" s="634"/>
      <c r="AT1247" s="634"/>
      <c r="AU1247" s="634"/>
      <c r="AV1247" s="634"/>
      <c r="AW1247" s="634"/>
      <c r="AX1247" s="634"/>
      <c r="AY1247" s="634"/>
      <c r="AZ1247" s="634"/>
      <c r="BA1247" s="634"/>
      <c r="BB1247" s="634"/>
      <c r="BC1247" s="634"/>
      <c r="BD1247" s="634"/>
      <c r="BE1247" s="634"/>
      <c r="BF1247" s="634"/>
      <c r="BG1247" s="634"/>
      <c r="BH1247" s="634"/>
      <c r="BI1247" s="634"/>
      <c r="BJ1247" s="634"/>
      <c r="BK1247" s="634"/>
      <c r="BL1247" s="634"/>
      <c r="BM1247" s="634"/>
      <c r="BN1247" s="634"/>
      <c r="BO1247" s="634"/>
      <c r="BP1247" s="634"/>
      <c r="BQ1247" s="634"/>
      <c r="BR1247" s="634"/>
      <c r="BS1247" s="634"/>
      <c r="BT1247" s="634"/>
      <c r="BU1247" s="634"/>
      <c r="BV1247" s="635"/>
      <c r="BW1247" s="635"/>
      <c r="BX1247" s="635"/>
      <c r="BY1247" s="635"/>
      <c r="BZ1247" s="635"/>
      <c r="CA1247" s="635"/>
      <c r="CB1247" s="635"/>
      <c r="CC1247" s="635"/>
      <c r="CD1247" s="635"/>
      <c r="CE1247" s="635"/>
      <c r="CF1247" s="1859"/>
    </row>
    <row customHeight="1" ht="15" hidden="1">
      <c r="A1248" s="632"/>
      <c r="B1248" s="633"/>
      <c r="C1248" s="633"/>
      <c r="D1248" s="2588"/>
      <c r="E1248" s="2386" t="s">
        <v>1037</v>
      </c>
      <c r="F1248" s="2387"/>
      <c r="G1248" s="2388"/>
      <c r="H1248" s="2392" t="str">
        <f>IF(A1247="","",INDEX(DIFFERENTIATION_UNMERGE_AREA,MATCH(A1247,DIFFERENTIATION_ID_DIFF,0)))</f>
        <v>Территория 13</v>
      </c>
      <c r="I1248" s="2392"/>
      <c r="J1248" s="2392"/>
      <c r="K1248" s="2392"/>
      <c r="L1248" s="2392"/>
      <c r="M1248" s="2392"/>
      <c r="N1248" s="2392"/>
      <c r="O1248" s="2392"/>
      <c r="P1248" s="2392"/>
      <c r="Q1248" s="2392"/>
      <c r="R1248" s="2392"/>
      <c r="S1248" s="728"/>
      <c r="T1248" s="725"/>
      <c r="U1248" s="634"/>
      <c r="V1248" s="634"/>
      <c r="W1248" s="635"/>
      <c r="X1248" s="635"/>
      <c r="Y1248" s="635"/>
      <c r="Z1248" s="635"/>
      <c r="AA1248" s="636"/>
      <c r="AB1248" s="637"/>
      <c r="AC1248" s="2384"/>
      <c r="AD1248" s="638"/>
      <c r="AE1248" s="639"/>
      <c r="AF1248" s="639"/>
      <c r="AG1248" s="640"/>
      <c r="AH1248" s="641"/>
      <c r="AI1248" s="634"/>
      <c r="AJ1248" s="634"/>
      <c r="AK1248" s="634"/>
      <c r="AL1248" s="634"/>
      <c r="AM1248" s="634"/>
      <c r="AN1248" s="634"/>
      <c r="AO1248" s="634"/>
      <c r="AP1248" s="634"/>
      <c r="AQ1248" s="634"/>
      <c r="AR1248" s="634"/>
      <c r="AS1248" s="634"/>
      <c r="AT1248" s="634"/>
      <c r="AU1248" s="634"/>
      <c r="AV1248" s="634"/>
      <c r="AW1248" s="634"/>
      <c r="AX1248" s="634"/>
      <c r="AY1248" s="634"/>
      <c r="AZ1248" s="634"/>
      <c r="BA1248" s="634"/>
      <c r="BB1248" s="634"/>
      <c r="BC1248" s="634"/>
      <c r="BD1248" s="634"/>
      <c r="BE1248" s="634"/>
      <c r="BF1248" s="634"/>
      <c r="BG1248" s="634"/>
      <c r="BH1248" s="634"/>
      <c r="BI1248" s="634"/>
      <c r="BJ1248" s="634"/>
      <c r="BK1248" s="634"/>
      <c r="BL1248" s="634"/>
      <c r="BM1248" s="634"/>
      <c r="BN1248" s="634"/>
      <c r="BO1248" s="634"/>
      <c r="BP1248" s="634"/>
      <c r="BQ1248" s="634"/>
      <c r="BR1248" s="634"/>
      <c r="BS1248" s="634"/>
      <c r="BT1248" s="634"/>
      <c r="BU1248" s="634"/>
      <c r="BV1248" s="635"/>
      <c r="BW1248" s="635"/>
      <c r="BX1248" s="635"/>
      <c r="BY1248" s="635"/>
      <c r="BZ1248" s="635"/>
      <c r="CA1248" s="635"/>
      <c r="CB1248" s="635"/>
      <c r="CC1248" s="635"/>
      <c r="CD1248" s="635"/>
      <c r="CE1248" s="635"/>
      <c r="CF1248" s="1859"/>
    </row>
    <row customHeight="1" ht="15" hidden="1">
      <c r="A1249" s="632"/>
      <c r="B1249" s="633"/>
      <c r="C1249" s="633"/>
      <c r="D1249" s="2588"/>
      <c r="E1249" s="2386" t="s">
        <v>1038</v>
      </c>
      <c r="F1249" s="2387"/>
      <c r="G1249" s="2388"/>
      <c r="H1249" s="2392" t="str">
        <f>IF(A1247="","",INDEX(DIFFERENTIATION_UNMERGE_SYSTEM,MATCH(A1247,DIFFERENTIATION_ID_DIFF,0)))</f>
        <v>п. Новоспасский, ул. Школьная, котельная № 7-11</v>
      </c>
      <c r="I1249" s="2392"/>
      <c r="J1249" s="2392"/>
      <c r="K1249" s="2392"/>
      <c r="L1249" s="2392"/>
      <c r="M1249" s="2392"/>
      <c r="N1249" s="2392"/>
      <c r="O1249" s="2392"/>
      <c r="P1249" s="2392"/>
      <c r="Q1249" s="2392"/>
      <c r="R1249" s="2392"/>
      <c r="S1249" s="728"/>
      <c r="T1249" s="725"/>
      <c r="U1249" s="634"/>
      <c r="V1249" s="634"/>
      <c r="W1249" s="635"/>
      <c r="X1249" s="635"/>
      <c r="Y1249" s="635"/>
      <c r="Z1249" s="635"/>
      <c r="AA1249" s="636"/>
      <c r="AB1249" s="637"/>
      <c r="AC1249" s="2384"/>
      <c r="AD1249" s="638"/>
      <c r="AE1249" s="639"/>
      <c r="AF1249" s="639"/>
      <c r="AG1249" s="640"/>
      <c r="AH1249" s="641"/>
      <c r="AI1249" s="634"/>
      <c r="AJ1249" s="634"/>
      <c r="AK1249" s="634"/>
      <c r="AL1249" s="634"/>
      <c r="AM1249" s="634"/>
      <c r="AN1249" s="634"/>
      <c r="AO1249" s="634"/>
      <c r="AP1249" s="634"/>
      <c r="AQ1249" s="634"/>
      <c r="AR1249" s="634"/>
      <c r="AS1249" s="634"/>
      <c r="AT1249" s="634"/>
      <c r="AU1249" s="634"/>
      <c r="AV1249" s="634"/>
      <c r="AW1249" s="634"/>
      <c r="AX1249" s="634"/>
      <c r="AY1249" s="634"/>
      <c r="AZ1249" s="634"/>
      <c r="BA1249" s="634"/>
      <c r="BB1249" s="634"/>
      <c r="BC1249" s="634"/>
      <c r="BD1249" s="634"/>
      <c r="BE1249" s="634"/>
      <c r="BF1249" s="634"/>
      <c r="BG1249" s="634"/>
      <c r="BH1249" s="634"/>
      <c r="BI1249" s="634"/>
      <c r="BJ1249" s="634"/>
      <c r="BK1249" s="634"/>
      <c r="BL1249" s="634"/>
      <c r="BM1249" s="634"/>
      <c r="BN1249" s="634"/>
      <c r="BO1249" s="634"/>
      <c r="BP1249" s="634"/>
      <c r="BQ1249" s="634"/>
      <c r="BR1249" s="634"/>
      <c r="BS1249" s="634"/>
      <c r="BT1249" s="634"/>
      <c r="BU1249" s="634"/>
      <c r="BV1249" s="635"/>
      <c r="BW1249" s="635"/>
      <c r="BX1249" s="635"/>
      <c r="BY1249" s="635"/>
      <c r="BZ1249" s="635"/>
      <c r="CA1249" s="635"/>
      <c r="CB1249" s="635"/>
      <c r="CC1249" s="635"/>
      <c r="CD1249" s="635"/>
      <c r="CE1249" s="635"/>
      <c r="CF1249" s="1859"/>
    </row>
    <row customHeight="1" ht="24.75" hidden="1">
      <c r="A1250" s="1815"/>
      <c r="B1250" s="1169"/>
      <c r="C1250" s="421"/>
      <c r="D1250" s="2588"/>
      <c r="E1250" s="2385" t="s">
        <v>1083</v>
      </c>
      <c r="F1250" s="2385"/>
      <c r="G1250" s="2385"/>
      <c r="H1250" s="2385"/>
      <c r="I1250" s="2385"/>
      <c r="J1250" s="2385"/>
      <c r="K1250" s="2385"/>
      <c r="L1250" s="2385"/>
      <c r="M1250" s="2385"/>
      <c r="N1250" s="2385"/>
      <c r="O1250" s="2385"/>
      <c r="P1250" s="2385"/>
      <c r="Q1250" s="567">
        <f>SUMIF(T1251:T1252,"i",Q1251:Q1252)</f>
        <v>0</v>
      </c>
      <c r="R1250" s="1026"/>
      <c r="S1250" s="1807" t="s">
        <v>1084</v>
      </c>
      <c r="T1250" s="726" t="s">
        <v>1085</v>
      </c>
      <c r="U1250" s="2383">
        <v>1</v>
      </c>
      <c r="V1250" s="2383" t="s">
        <v>1048</v>
      </c>
      <c r="W1250" s="1169"/>
      <c r="X1250" s="1169"/>
      <c r="Y1250" s="1169"/>
      <c r="Z1250" s="1169"/>
      <c r="AA1250" s="1645"/>
      <c r="AB1250" s="1169"/>
      <c r="AC1250" s="2384"/>
      <c r="AD1250" s="638"/>
      <c r="AE1250" s="1169"/>
      <c r="AF1250" s="1169"/>
      <c r="AG1250" s="1645"/>
      <c r="AH1250" s="1645"/>
      <c r="AI1250" s="1645"/>
      <c r="AJ1250" s="1645"/>
      <c r="AK1250" s="1645"/>
      <c r="AL1250" s="1645"/>
      <c r="AM1250" s="1645"/>
      <c r="AN1250" s="1645"/>
      <c r="AO1250" s="1645"/>
      <c r="AP1250" s="1645"/>
      <c r="AQ1250" s="1645"/>
      <c r="AR1250" s="1645"/>
      <c r="AS1250" s="1645"/>
      <c r="AT1250" s="1645"/>
      <c r="AU1250" s="1645"/>
      <c r="AV1250" s="1645"/>
      <c r="AW1250" s="1645"/>
      <c r="AX1250" s="1645"/>
      <c r="AY1250" s="1645"/>
      <c r="AZ1250" s="1645"/>
      <c r="BA1250" s="1645"/>
      <c r="BB1250" s="1645"/>
      <c r="BC1250" s="1645"/>
      <c r="BD1250" s="1645"/>
      <c r="BE1250" s="1645"/>
      <c r="BF1250" s="1645"/>
      <c r="BG1250" s="1645"/>
      <c r="BH1250" s="1645"/>
      <c r="BI1250" s="1645"/>
      <c r="BJ1250" s="1645"/>
      <c r="BK1250" s="1645"/>
      <c r="BL1250" s="1645"/>
      <c r="BM1250" s="1645"/>
      <c r="BN1250" s="1645"/>
      <c r="BO1250" s="1645"/>
      <c r="BP1250" s="1645"/>
      <c r="BQ1250" s="1645"/>
      <c r="BR1250" s="1645"/>
      <c r="BS1250" s="1645"/>
      <c r="BT1250" s="1645"/>
      <c r="BU1250" s="1645"/>
      <c r="BV1250" s="1169"/>
      <c r="BW1250" s="1169"/>
      <c r="BX1250" s="1169"/>
      <c r="BY1250" s="1169"/>
      <c r="BZ1250" s="1169"/>
      <c r="CA1250" s="1169"/>
      <c r="CB1250" s="1169"/>
      <c r="CC1250" s="1169"/>
      <c r="CD1250" s="1169"/>
      <c r="CE1250" s="1169"/>
      <c r="CF1250" s="1859"/>
    </row>
    <row customHeight="1" ht="11.25" hidden="1">
      <c r="A1251" s="1802"/>
      <c r="B1251" s="1645"/>
      <c r="C1251" s="1645"/>
      <c r="D1251" s="2588"/>
      <c r="E1251" s="644"/>
      <c r="F1251" s="644">
        <v>0</v>
      </c>
      <c r="G1251" s="644"/>
      <c r="H1251" s="644"/>
      <c r="I1251" s="644"/>
      <c r="J1251" s="644"/>
      <c r="K1251" s="644"/>
      <c r="L1251" s="644"/>
      <c r="M1251" s="644"/>
      <c r="N1251" s="644"/>
      <c r="O1251" s="644"/>
      <c r="P1251" s="644"/>
      <c r="Q1251" s="644"/>
      <c r="R1251" s="644"/>
      <c r="S1251" s="645"/>
      <c r="T1251" s="727"/>
      <c r="U1251" s="2383"/>
      <c r="V1251" s="2383"/>
      <c r="W1251" s="1645"/>
      <c r="X1251" s="1645"/>
      <c r="Y1251" s="1645"/>
      <c r="Z1251" s="1645"/>
      <c r="AA1251" s="1645"/>
      <c r="AB1251" s="1169"/>
      <c r="AC1251" s="2384"/>
      <c r="AD1251" s="638"/>
      <c r="AE1251" s="1169"/>
      <c r="AF1251" s="1169"/>
      <c r="AG1251" s="1645"/>
      <c r="AH1251" s="1645"/>
      <c r="AI1251" s="1645"/>
      <c r="AJ1251" s="1645"/>
      <c r="AK1251" s="1645"/>
      <c r="AL1251" s="1645"/>
      <c r="AM1251" s="1645"/>
      <c r="AN1251" s="1645"/>
      <c r="AO1251" s="1645"/>
      <c r="AP1251" s="1645"/>
      <c r="AQ1251" s="1645"/>
      <c r="AR1251" s="1645"/>
      <c r="AS1251" s="1645"/>
      <c r="AT1251" s="1645"/>
      <c r="AU1251" s="1645"/>
      <c r="AV1251" s="1645"/>
      <c r="AW1251" s="1645"/>
      <c r="AX1251" s="1645"/>
      <c r="AY1251" s="1645"/>
      <c r="AZ1251" s="1645"/>
      <c r="BA1251" s="1645"/>
      <c r="BB1251" s="1645"/>
      <c r="BC1251" s="1645"/>
      <c r="BD1251" s="1645"/>
      <c r="BE1251" s="1645"/>
      <c r="BF1251" s="1645"/>
      <c r="BG1251" s="1645"/>
      <c r="BH1251" s="1645"/>
      <c r="BI1251" s="1645"/>
      <c r="BJ1251" s="1645"/>
      <c r="BK1251" s="1645"/>
      <c r="BL1251" s="1645"/>
      <c r="BM1251" s="1645"/>
      <c r="BN1251" s="1645"/>
      <c r="BO1251" s="1645"/>
      <c r="BP1251" s="1645"/>
      <c r="BQ1251" s="1645"/>
      <c r="BR1251" s="1645"/>
      <c r="BS1251" s="1645"/>
      <c r="BT1251" s="1645"/>
      <c r="BU1251" s="1645"/>
      <c r="BV1251" s="1645"/>
      <c r="BW1251" s="1645"/>
      <c r="BX1251" s="1645"/>
      <c r="BY1251" s="1645"/>
      <c r="BZ1251" s="1645"/>
      <c r="CA1251" s="1645"/>
      <c r="CB1251" s="1645"/>
      <c r="CC1251" s="1645"/>
      <c r="CD1251" s="1645"/>
      <c r="CE1251" s="1645"/>
      <c r="CF1251" s="1859"/>
    </row>
    <row customHeight="1" ht="11.25" hidden="1">
      <c r="A1252" s="1815"/>
      <c r="B1252" s="1169"/>
      <c r="C1252" s="421"/>
      <c r="D1252" s="2588"/>
      <c r="E1252" s="658" t="s">
        <v>22</v>
      </c>
      <c r="F1252" s="1177" t="s">
        <v>22</v>
      </c>
      <c r="G1252" s="1177" t="s">
        <v>1088</v>
      </c>
      <c r="H1252" s="660" t="s">
        <v>22</v>
      </c>
      <c r="I1252" s="660"/>
      <c r="J1252" s="660"/>
      <c r="K1252" s="660"/>
      <c r="L1252" s="660"/>
      <c r="M1252" s="660"/>
      <c r="N1252" s="660"/>
      <c r="O1252" s="660"/>
      <c r="P1252" s="660"/>
      <c r="Q1252" s="660"/>
      <c r="R1252" s="661"/>
      <c r="S1252" s="662"/>
      <c r="T1252" s="727"/>
      <c r="U1252" s="2383"/>
      <c r="V1252" s="2383"/>
      <c r="W1252" s="1169"/>
      <c r="X1252" s="1169"/>
      <c r="Y1252" s="1169"/>
      <c r="Z1252" s="1169"/>
      <c r="AA1252" s="1645"/>
      <c r="AB1252" s="1169"/>
      <c r="AC1252" s="2384"/>
      <c r="AD1252" s="638"/>
      <c r="AE1252" s="1169"/>
      <c r="AF1252" s="1169"/>
      <c r="AG1252" s="1645"/>
      <c r="AH1252" s="1645"/>
      <c r="AI1252" s="1645"/>
      <c r="AJ1252" s="1645"/>
      <c r="AK1252" s="1645"/>
      <c r="AL1252" s="1645"/>
      <c r="AM1252" s="1645"/>
      <c r="AN1252" s="1645"/>
      <c r="AO1252" s="1645"/>
      <c r="AP1252" s="1645"/>
      <c r="AQ1252" s="1645"/>
      <c r="AR1252" s="1645"/>
      <c r="AS1252" s="1645"/>
      <c r="AT1252" s="1645"/>
      <c r="AU1252" s="1645"/>
      <c r="AV1252" s="1645"/>
      <c r="AW1252" s="1645"/>
      <c r="AX1252" s="1645"/>
      <c r="AY1252" s="1645"/>
      <c r="AZ1252" s="1645"/>
      <c r="BA1252" s="1645"/>
      <c r="BB1252" s="1645"/>
      <c r="BC1252" s="1645"/>
      <c r="BD1252" s="1645"/>
      <c r="BE1252" s="1645"/>
      <c r="BF1252" s="1645"/>
      <c r="BG1252" s="1645"/>
      <c r="BH1252" s="1645"/>
      <c r="BI1252" s="1645"/>
      <c r="BJ1252" s="1645"/>
      <c r="BK1252" s="1645"/>
      <c r="BL1252" s="1645"/>
      <c r="BM1252" s="1645"/>
      <c r="BN1252" s="1645"/>
      <c r="BO1252" s="1645"/>
      <c r="BP1252" s="1645"/>
      <c r="BQ1252" s="1645"/>
      <c r="BR1252" s="1645"/>
      <c r="BS1252" s="1645"/>
      <c r="BT1252" s="1645"/>
      <c r="BU1252" s="1645"/>
      <c r="BV1252" s="1169"/>
      <c r="BW1252" s="1169"/>
      <c r="BX1252" s="1169"/>
      <c r="BY1252" s="1169"/>
      <c r="BZ1252" s="1169"/>
      <c r="CA1252" s="1169"/>
      <c r="CB1252" s="1169"/>
      <c r="CC1252" s="1169"/>
      <c r="CD1252" s="1169"/>
      <c r="CE1252" s="1169"/>
      <c r="CF1252" s="1859"/>
    </row>
    <row customHeight="1" ht="5.25" hidden="1">
      <c r="A1253" s="1802"/>
      <c r="B1253" s="1645"/>
      <c r="C1253" s="1645"/>
      <c r="D1253" s="2588"/>
      <c r="E1253" s="1048"/>
      <c r="F1253" s="1048"/>
      <c r="G1253" s="1048"/>
      <c r="H1253" s="1048"/>
      <c r="I1253" s="1048"/>
      <c r="J1253" s="1048"/>
      <c r="K1253" s="1048"/>
      <c r="L1253" s="1048"/>
      <c r="M1253" s="1048"/>
      <c r="N1253" s="1048"/>
      <c r="O1253" s="1048"/>
      <c r="P1253" s="1048"/>
      <c r="Q1253" s="1049"/>
      <c r="R1253" s="1050"/>
      <c r="S1253" s="1051"/>
      <c r="T1253" s="726" t="s">
        <v>1085</v>
      </c>
      <c r="U1253" s="2383">
        <v>1</v>
      </c>
      <c r="V1253" s="2383" t="s">
        <v>1048</v>
      </c>
      <c r="W1253" s="1645"/>
      <c r="X1253" s="1645"/>
      <c r="Y1253" s="1645"/>
      <c r="Z1253" s="1645"/>
      <c r="AA1253" s="1645"/>
      <c r="AB1253" s="1645"/>
      <c r="AC1253" s="1046"/>
      <c r="AD1253" s="1047"/>
      <c r="AE1253" s="1645"/>
      <c r="AF1253" s="1645"/>
      <c r="AG1253" s="1645"/>
      <c r="AH1253" s="1645"/>
      <c r="AI1253" s="1645"/>
      <c r="AJ1253" s="1645"/>
      <c r="AK1253" s="1645"/>
      <c r="AL1253" s="1645"/>
      <c r="AM1253" s="1645"/>
      <c r="AN1253" s="1645"/>
      <c r="AO1253" s="1645"/>
      <c r="AP1253" s="1645"/>
      <c r="AQ1253" s="1645"/>
      <c r="AR1253" s="1645"/>
      <c r="AS1253" s="1645"/>
      <c r="AT1253" s="1645"/>
      <c r="AU1253" s="1645"/>
      <c r="AV1253" s="1645"/>
      <c r="AW1253" s="1645"/>
      <c r="AX1253" s="1645"/>
      <c r="AY1253" s="1645"/>
      <c r="AZ1253" s="1645"/>
      <c r="BA1253" s="1645"/>
      <c r="BB1253" s="1645"/>
      <c r="BC1253" s="1645"/>
      <c r="BD1253" s="1645"/>
      <c r="BE1253" s="1645"/>
      <c r="BF1253" s="1645"/>
      <c r="BG1253" s="1645"/>
      <c r="BH1253" s="1645"/>
      <c r="BI1253" s="1645"/>
      <c r="BJ1253" s="1645"/>
      <c r="BK1253" s="1645"/>
      <c r="BL1253" s="1645"/>
      <c r="BM1253" s="1645"/>
      <c r="BN1253" s="1645"/>
      <c r="BO1253" s="1645"/>
      <c r="BP1253" s="1645"/>
      <c r="BQ1253" s="1645"/>
      <c r="BR1253" s="1645"/>
      <c r="BS1253" s="1645"/>
      <c r="BT1253" s="1645"/>
      <c r="BU1253" s="1645"/>
      <c r="BV1253" s="1645"/>
      <c r="BW1253" s="1645"/>
      <c r="BX1253" s="1645"/>
      <c r="BY1253" s="1645"/>
      <c r="BZ1253" s="1645"/>
      <c r="CA1253" s="1645"/>
      <c r="CB1253" s="1645"/>
      <c r="CC1253" s="1645"/>
      <c r="CD1253" s="1645"/>
      <c r="CE1253" s="1645"/>
      <c r="CF1253" s="1325"/>
    </row>
    <row customHeight="1" ht="5.25" hidden="1">
      <c r="A1254" s="1802"/>
      <c r="B1254" s="1645"/>
      <c r="C1254" s="1645"/>
      <c r="D1254" s="2588"/>
      <c r="E1254" s="644"/>
      <c r="F1254" s="644"/>
      <c r="G1254" s="644"/>
      <c r="H1254" s="644"/>
      <c r="I1254" s="644"/>
      <c r="J1254" s="644"/>
      <c r="K1254" s="644"/>
      <c r="L1254" s="644"/>
      <c r="M1254" s="644"/>
      <c r="N1254" s="644"/>
      <c r="O1254" s="644"/>
      <c r="P1254" s="644"/>
      <c r="Q1254" s="644"/>
      <c r="R1254" s="644"/>
      <c r="S1254" s="645"/>
      <c r="T1254" s="727"/>
      <c r="U1254" s="2383"/>
      <c r="V1254" s="2383"/>
      <c r="W1254" s="1645"/>
      <c r="X1254" s="1645"/>
      <c r="Y1254" s="1645"/>
      <c r="Z1254" s="1645"/>
      <c r="AA1254" s="1645"/>
      <c r="AB1254" s="1645"/>
      <c r="AC1254" s="1046"/>
      <c r="AD1254" s="1047"/>
      <c r="AE1254" s="1645"/>
      <c r="AF1254" s="1645"/>
      <c r="AG1254" s="1645"/>
      <c r="AH1254" s="1645"/>
      <c r="AI1254" s="1645"/>
      <c r="AJ1254" s="1645"/>
      <c r="AK1254" s="1645"/>
      <c r="AL1254" s="1645"/>
      <c r="AM1254" s="1645"/>
      <c r="AN1254" s="1645"/>
      <c r="AO1254" s="1645"/>
      <c r="AP1254" s="1645"/>
      <c r="AQ1254" s="1645"/>
      <c r="AR1254" s="1645"/>
      <c r="AS1254" s="1645"/>
      <c r="AT1254" s="1645"/>
      <c r="AU1254" s="1645"/>
      <c r="AV1254" s="1645"/>
      <c r="AW1254" s="1645"/>
      <c r="AX1254" s="1645"/>
      <c r="AY1254" s="1645"/>
      <c r="AZ1254" s="1645"/>
      <c r="BA1254" s="1645"/>
      <c r="BB1254" s="1645"/>
      <c r="BC1254" s="1645"/>
      <c r="BD1254" s="1645"/>
      <c r="BE1254" s="1645"/>
      <c r="BF1254" s="1645"/>
      <c r="BG1254" s="1645"/>
      <c r="BH1254" s="1645"/>
      <c r="BI1254" s="1645"/>
      <c r="BJ1254" s="1645"/>
      <c r="BK1254" s="1645"/>
      <c r="BL1254" s="1645"/>
      <c r="BM1254" s="1645"/>
      <c r="BN1254" s="1645"/>
      <c r="BO1254" s="1645"/>
      <c r="BP1254" s="1645"/>
      <c r="BQ1254" s="1645"/>
      <c r="BR1254" s="1645"/>
      <c r="BS1254" s="1645"/>
      <c r="BT1254" s="1645"/>
      <c r="BU1254" s="1645"/>
      <c r="BV1254" s="1645"/>
      <c r="BW1254" s="1645"/>
      <c r="BX1254" s="1645"/>
      <c r="BY1254" s="1645"/>
      <c r="BZ1254" s="1645"/>
      <c r="CA1254" s="1645"/>
      <c r="CB1254" s="1645"/>
      <c r="CC1254" s="1645"/>
      <c r="CD1254" s="1645"/>
      <c r="CE1254" s="1645"/>
      <c r="CF1254" s="1325"/>
    </row>
    <row customHeight="1" ht="5.25" hidden="1">
      <c r="A1255" s="1802"/>
      <c r="B1255" s="1645"/>
      <c r="C1255" s="1645"/>
      <c r="D1255" s="2589"/>
      <c r="E1255" s="1052"/>
      <c r="F1255" s="1053"/>
      <c r="G1255" s="1053"/>
      <c r="H1255" s="1054"/>
      <c r="I1255" s="1054"/>
      <c r="J1255" s="1054"/>
      <c r="K1255" s="1054"/>
      <c r="L1255" s="1054"/>
      <c r="M1255" s="1054"/>
      <c r="N1255" s="1054"/>
      <c r="O1255" s="1054"/>
      <c r="P1255" s="1054"/>
      <c r="Q1255" s="1054"/>
      <c r="R1255" s="955"/>
      <c r="S1255" s="1055"/>
      <c r="T1255" s="727"/>
      <c r="U1255" s="2383"/>
      <c r="V1255" s="2383"/>
      <c r="W1255" s="1645"/>
      <c r="X1255" s="1645"/>
      <c r="Y1255" s="1645"/>
      <c r="Z1255" s="1645"/>
      <c r="AA1255" s="1645"/>
      <c r="AB1255" s="1645"/>
      <c r="AC1255" s="1046"/>
      <c r="AD1255" s="1047"/>
      <c r="AE1255" s="1645"/>
      <c r="AF1255" s="1645"/>
      <c r="AG1255" s="1645"/>
      <c r="AH1255" s="1645"/>
      <c r="AI1255" s="1645"/>
      <c r="AJ1255" s="1645"/>
      <c r="AK1255" s="1645"/>
      <c r="AL1255" s="1645"/>
      <c r="AM1255" s="1645"/>
      <c r="AN1255" s="1645"/>
      <c r="AO1255" s="1645"/>
      <c r="AP1255" s="1645"/>
      <c r="AQ1255" s="1645"/>
      <c r="AR1255" s="1645"/>
      <c r="AS1255" s="1645"/>
      <c r="AT1255" s="1645"/>
      <c r="AU1255" s="1645"/>
      <c r="AV1255" s="1645"/>
      <c r="AW1255" s="1645"/>
      <c r="AX1255" s="1645"/>
      <c r="AY1255" s="1645"/>
      <c r="AZ1255" s="1645"/>
      <c r="BA1255" s="1645"/>
      <c r="BB1255" s="1645"/>
      <c r="BC1255" s="1645"/>
      <c r="BD1255" s="1645"/>
      <c r="BE1255" s="1645"/>
      <c r="BF1255" s="1645"/>
      <c r="BG1255" s="1645"/>
      <c r="BH1255" s="1645"/>
      <c r="BI1255" s="1645"/>
      <c r="BJ1255" s="1645"/>
      <c r="BK1255" s="1645"/>
      <c r="BL1255" s="1645"/>
      <c r="BM1255" s="1645"/>
      <c r="BN1255" s="1645"/>
      <c r="BO1255" s="1645"/>
      <c r="BP1255" s="1645"/>
      <c r="BQ1255" s="1645"/>
      <c r="BR1255" s="1645"/>
      <c r="BS1255" s="1645"/>
      <c r="BT1255" s="1645"/>
      <c r="BU1255" s="1645"/>
      <c r="BV1255" s="1645"/>
      <c r="BW1255" s="1645"/>
      <c r="BX1255" s="1645"/>
      <c r="BY1255" s="1645"/>
      <c r="BZ1255" s="1645"/>
      <c r="CA1255" s="1645"/>
      <c r="CB1255" s="1645"/>
      <c r="CC1255" s="1645"/>
      <c r="CD1255" s="1645"/>
      <c r="CE1255" s="1645"/>
      <c r="CF1255" s="1325"/>
    </row>
    <row customHeight="1" ht="15" hidden="1">
      <c r="A1256" s="632" t="s">
        <v>504</v>
      </c>
      <c r="B1256" s="633"/>
      <c r="C1256" s="633" t="s">
        <v>22</v>
      </c>
      <c r="D1256" s="2587" t="s">
        <v>1225</v>
      </c>
      <c r="E1256" s="2386" t="s">
        <v>196</v>
      </c>
      <c r="F1256" s="2387"/>
      <c r="G1256" s="2388"/>
      <c r="H1256" s="2392" t="str">
        <f>IF(A1256="","",INDEX(DIFFERENTIATION_UNMERGE_VD,MATCH(A1256,DIFFERENTIATION_ID_DIFF,0)))</f>
        <v>Производство тепловой энергии. Некомбинированная выработка</v>
      </c>
      <c r="I1256" s="2392"/>
      <c r="J1256" s="2392"/>
      <c r="K1256" s="2392"/>
      <c r="L1256" s="2392"/>
      <c r="M1256" s="2392"/>
      <c r="N1256" s="2392"/>
      <c r="O1256" s="2392"/>
      <c r="P1256" s="2392"/>
      <c r="Q1256" s="2392"/>
      <c r="R1256" s="2392"/>
      <c r="S1256" s="728"/>
      <c r="T1256" s="725"/>
      <c r="U1256" s="634"/>
      <c r="V1256" s="634"/>
      <c r="W1256" s="635"/>
      <c r="X1256" s="635"/>
      <c r="Y1256" s="635"/>
      <c r="Z1256" s="635"/>
      <c r="AA1256" s="636"/>
      <c r="AB1256" s="637"/>
      <c r="AC1256" s="2384"/>
      <c r="AD1256" s="638"/>
      <c r="AE1256" s="639" t="s">
        <v>22</v>
      </c>
      <c r="AF1256" s="639"/>
      <c r="AG1256" s="640" t="s">
        <v>1082</v>
      </c>
      <c r="AH1256" s="641">
        <v>3</v>
      </c>
      <c r="AI1256" s="634"/>
      <c r="AJ1256" s="634"/>
      <c r="AK1256" s="634"/>
      <c r="AL1256" s="634"/>
      <c r="AM1256" s="634"/>
      <c r="AN1256" s="634"/>
      <c r="AO1256" s="634"/>
      <c r="AP1256" s="634"/>
      <c r="AQ1256" s="634"/>
      <c r="AR1256" s="634"/>
      <c r="AS1256" s="634"/>
      <c r="AT1256" s="634"/>
      <c r="AU1256" s="634"/>
      <c r="AV1256" s="634"/>
      <c r="AW1256" s="634"/>
      <c r="AX1256" s="634"/>
      <c r="AY1256" s="634"/>
      <c r="AZ1256" s="634"/>
      <c r="BA1256" s="634"/>
      <c r="BB1256" s="634"/>
      <c r="BC1256" s="634"/>
      <c r="BD1256" s="634"/>
      <c r="BE1256" s="634"/>
      <c r="BF1256" s="634"/>
      <c r="BG1256" s="634"/>
      <c r="BH1256" s="634"/>
      <c r="BI1256" s="634"/>
      <c r="BJ1256" s="634"/>
      <c r="BK1256" s="634"/>
      <c r="BL1256" s="634"/>
      <c r="BM1256" s="634"/>
      <c r="BN1256" s="634"/>
      <c r="BO1256" s="634"/>
      <c r="BP1256" s="634"/>
      <c r="BQ1256" s="634"/>
      <c r="BR1256" s="634"/>
      <c r="BS1256" s="634"/>
      <c r="BT1256" s="634"/>
      <c r="BU1256" s="634"/>
      <c r="BV1256" s="635"/>
      <c r="BW1256" s="635"/>
      <c r="BX1256" s="635"/>
      <c r="BY1256" s="635"/>
      <c r="BZ1256" s="635"/>
      <c r="CA1256" s="635"/>
      <c r="CB1256" s="635"/>
      <c r="CC1256" s="635"/>
      <c r="CD1256" s="635"/>
      <c r="CE1256" s="635"/>
      <c r="CF1256" s="1859"/>
    </row>
    <row customHeight="1" ht="15" hidden="1">
      <c r="A1257" s="632"/>
      <c r="B1257" s="633"/>
      <c r="C1257" s="633"/>
      <c r="D1257" s="2588"/>
      <c r="E1257" s="2386" t="s">
        <v>1037</v>
      </c>
      <c r="F1257" s="2387"/>
      <c r="G1257" s="2388"/>
      <c r="H1257" s="2392" t="str">
        <f>IF(A1256="","",INDEX(DIFFERENTIATION_UNMERGE_AREA,MATCH(A1256,DIFFERENTIATION_ID_DIFF,0)))</f>
        <v>Территория 13</v>
      </c>
      <c r="I1257" s="2392"/>
      <c r="J1257" s="2392"/>
      <c r="K1257" s="2392"/>
      <c r="L1257" s="2392"/>
      <c r="M1257" s="2392"/>
      <c r="N1257" s="2392"/>
      <c r="O1257" s="2392"/>
      <c r="P1257" s="2392"/>
      <c r="Q1257" s="2392"/>
      <c r="R1257" s="2392"/>
      <c r="S1257" s="728"/>
      <c r="T1257" s="725"/>
      <c r="U1257" s="634"/>
      <c r="V1257" s="634"/>
      <c r="W1257" s="635"/>
      <c r="X1257" s="635"/>
      <c r="Y1257" s="635"/>
      <c r="Z1257" s="635"/>
      <c r="AA1257" s="636"/>
      <c r="AB1257" s="637"/>
      <c r="AC1257" s="2384"/>
      <c r="AD1257" s="638"/>
      <c r="AE1257" s="639"/>
      <c r="AF1257" s="639"/>
      <c r="AG1257" s="640"/>
      <c r="AH1257" s="641"/>
      <c r="AI1257" s="634"/>
      <c r="AJ1257" s="634"/>
      <c r="AK1257" s="634"/>
      <c r="AL1257" s="634"/>
      <c r="AM1257" s="634"/>
      <c r="AN1257" s="634"/>
      <c r="AO1257" s="634"/>
      <c r="AP1257" s="634"/>
      <c r="AQ1257" s="634"/>
      <c r="AR1257" s="634"/>
      <c r="AS1257" s="634"/>
      <c r="AT1257" s="634"/>
      <c r="AU1257" s="634"/>
      <c r="AV1257" s="634"/>
      <c r="AW1257" s="634"/>
      <c r="AX1257" s="634"/>
      <c r="AY1257" s="634"/>
      <c r="AZ1257" s="634"/>
      <c r="BA1257" s="634"/>
      <c r="BB1257" s="634"/>
      <c r="BC1257" s="634"/>
      <c r="BD1257" s="634"/>
      <c r="BE1257" s="634"/>
      <c r="BF1257" s="634"/>
      <c r="BG1257" s="634"/>
      <c r="BH1257" s="634"/>
      <c r="BI1257" s="634"/>
      <c r="BJ1257" s="634"/>
      <c r="BK1257" s="634"/>
      <c r="BL1257" s="634"/>
      <c r="BM1257" s="634"/>
      <c r="BN1257" s="634"/>
      <c r="BO1257" s="634"/>
      <c r="BP1257" s="634"/>
      <c r="BQ1257" s="634"/>
      <c r="BR1257" s="634"/>
      <c r="BS1257" s="634"/>
      <c r="BT1257" s="634"/>
      <c r="BU1257" s="634"/>
      <c r="BV1257" s="635"/>
      <c r="BW1257" s="635"/>
      <c r="BX1257" s="635"/>
      <c r="BY1257" s="635"/>
      <c r="BZ1257" s="635"/>
      <c r="CA1257" s="635"/>
      <c r="CB1257" s="635"/>
      <c r="CC1257" s="635"/>
      <c r="CD1257" s="635"/>
      <c r="CE1257" s="635"/>
      <c r="CF1257" s="1859"/>
    </row>
    <row customHeight="1" ht="15" hidden="1">
      <c r="A1258" s="632"/>
      <c r="B1258" s="633"/>
      <c r="C1258" s="633"/>
      <c r="D1258" s="2588"/>
      <c r="E1258" s="2386" t="s">
        <v>1038</v>
      </c>
      <c r="F1258" s="2387"/>
      <c r="G1258" s="2388"/>
      <c r="H1258" s="2392" t="str">
        <f>IF(A1256="","",INDEX(DIFFERENTIATION_UNMERGE_SYSTEM,MATCH(A1256,DIFFERENTIATION_ID_DIFF,0)))</f>
        <v>п. Новоспасский, ул. Ленина, котельная № 7-12</v>
      </c>
      <c r="I1258" s="2392"/>
      <c r="J1258" s="2392"/>
      <c r="K1258" s="2392"/>
      <c r="L1258" s="2392"/>
      <c r="M1258" s="2392"/>
      <c r="N1258" s="2392"/>
      <c r="O1258" s="2392"/>
      <c r="P1258" s="2392"/>
      <c r="Q1258" s="2392"/>
      <c r="R1258" s="2392"/>
      <c r="S1258" s="728"/>
      <c r="T1258" s="725"/>
      <c r="U1258" s="634"/>
      <c r="V1258" s="634"/>
      <c r="W1258" s="635"/>
      <c r="X1258" s="635"/>
      <c r="Y1258" s="635"/>
      <c r="Z1258" s="635"/>
      <c r="AA1258" s="636"/>
      <c r="AB1258" s="637"/>
      <c r="AC1258" s="2384"/>
      <c r="AD1258" s="638"/>
      <c r="AE1258" s="639"/>
      <c r="AF1258" s="639"/>
      <c r="AG1258" s="640"/>
      <c r="AH1258" s="641"/>
      <c r="AI1258" s="634"/>
      <c r="AJ1258" s="634"/>
      <c r="AK1258" s="634"/>
      <c r="AL1258" s="634"/>
      <c r="AM1258" s="634"/>
      <c r="AN1258" s="634"/>
      <c r="AO1258" s="634"/>
      <c r="AP1258" s="634"/>
      <c r="AQ1258" s="634"/>
      <c r="AR1258" s="634"/>
      <c r="AS1258" s="634"/>
      <c r="AT1258" s="634"/>
      <c r="AU1258" s="634"/>
      <c r="AV1258" s="634"/>
      <c r="AW1258" s="634"/>
      <c r="AX1258" s="634"/>
      <c r="AY1258" s="634"/>
      <c r="AZ1258" s="634"/>
      <c r="BA1258" s="634"/>
      <c r="BB1258" s="634"/>
      <c r="BC1258" s="634"/>
      <c r="BD1258" s="634"/>
      <c r="BE1258" s="634"/>
      <c r="BF1258" s="634"/>
      <c r="BG1258" s="634"/>
      <c r="BH1258" s="634"/>
      <c r="BI1258" s="634"/>
      <c r="BJ1258" s="634"/>
      <c r="BK1258" s="634"/>
      <c r="BL1258" s="634"/>
      <c r="BM1258" s="634"/>
      <c r="BN1258" s="634"/>
      <c r="BO1258" s="634"/>
      <c r="BP1258" s="634"/>
      <c r="BQ1258" s="634"/>
      <c r="BR1258" s="634"/>
      <c r="BS1258" s="634"/>
      <c r="BT1258" s="634"/>
      <c r="BU1258" s="634"/>
      <c r="BV1258" s="635"/>
      <c r="BW1258" s="635"/>
      <c r="BX1258" s="635"/>
      <c r="BY1258" s="635"/>
      <c r="BZ1258" s="635"/>
      <c r="CA1258" s="635"/>
      <c r="CB1258" s="635"/>
      <c r="CC1258" s="635"/>
      <c r="CD1258" s="635"/>
      <c r="CE1258" s="635"/>
      <c r="CF1258" s="1859"/>
    </row>
    <row customHeight="1" ht="24.75" hidden="1">
      <c r="A1259" s="1815"/>
      <c r="B1259" s="1169"/>
      <c r="C1259" s="421"/>
      <c r="D1259" s="2588"/>
      <c r="E1259" s="2385" t="s">
        <v>1083</v>
      </c>
      <c r="F1259" s="2385"/>
      <c r="G1259" s="2385"/>
      <c r="H1259" s="2385"/>
      <c r="I1259" s="2385"/>
      <c r="J1259" s="2385"/>
      <c r="K1259" s="2385"/>
      <c r="L1259" s="2385"/>
      <c r="M1259" s="2385"/>
      <c r="N1259" s="2385"/>
      <c r="O1259" s="2385"/>
      <c r="P1259" s="2385"/>
      <c r="Q1259" s="567">
        <f>SUMIF(T1260:T1261,"i",Q1260:Q1261)</f>
        <v>0</v>
      </c>
      <c r="R1259" s="1026"/>
      <c r="S1259" s="1807" t="s">
        <v>1084</v>
      </c>
      <c r="T1259" s="726" t="s">
        <v>1085</v>
      </c>
      <c r="U1259" s="2383">
        <v>1</v>
      </c>
      <c r="V1259" s="2383" t="s">
        <v>1048</v>
      </c>
      <c r="W1259" s="1169"/>
      <c r="X1259" s="1169"/>
      <c r="Y1259" s="1169"/>
      <c r="Z1259" s="1169"/>
      <c r="AA1259" s="1645"/>
      <c r="AB1259" s="1169"/>
      <c r="AC1259" s="2384"/>
      <c r="AD1259" s="638"/>
      <c r="AE1259" s="1169"/>
      <c r="AF1259" s="1169"/>
      <c r="AG1259" s="1645"/>
      <c r="AH1259" s="1645"/>
      <c r="AI1259" s="1645"/>
      <c r="AJ1259" s="1645"/>
      <c r="AK1259" s="1645"/>
      <c r="AL1259" s="1645"/>
      <c r="AM1259" s="1645"/>
      <c r="AN1259" s="1645"/>
      <c r="AO1259" s="1645"/>
      <c r="AP1259" s="1645"/>
      <c r="AQ1259" s="1645"/>
      <c r="AR1259" s="1645"/>
      <c r="AS1259" s="1645"/>
      <c r="AT1259" s="1645"/>
      <c r="AU1259" s="1645"/>
      <c r="AV1259" s="1645"/>
      <c r="AW1259" s="1645"/>
      <c r="AX1259" s="1645"/>
      <c r="AY1259" s="1645"/>
      <c r="AZ1259" s="1645"/>
      <c r="BA1259" s="1645"/>
      <c r="BB1259" s="1645"/>
      <c r="BC1259" s="1645"/>
      <c r="BD1259" s="1645"/>
      <c r="BE1259" s="1645"/>
      <c r="BF1259" s="1645"/>
      <c r="BG1259" s="1645"/>
      <c r="BH1259" s="1645"/>
      <c r="BI1259" s="1645"/>
      <c r="BJ1259" s="1645"/>
      <c r="BK1259" s="1645"/>
      <c r="BL1259" s="1645"/>
      <c r="BM1259" s="1645"/>
      <c r="BN1259" s="1645"/>
      <c r="BO1259" s="1645"/>
      <c r="BP1259" s="1645"/>
      <c r="BQ1259" s="1645"/>
      <c r="BR1259" s="1645"/>
      <c r="BS1259" s="1645"/>
      <c r="BT1259" s="1645"/>
      <c r="BU1259" s="1645"/>
      <c r="BV1259" s="1169"/>
      <c r="BW1259" s="1169"/>
      <c r="BX1259" s="1169"/>
      <c r="BY1259" s="1169"/>
      <c r="BZ1259" s="1169"/>
      <c r="CA1259" s="1169"/>
      <c r="CB1259" s="1169"/>
      <c r="CC1259" s="1169"/>
      <c r="CD1259" s="1169"/>
      <c r="CE1259" s="1169"/>
      <c r="CF1259" s="1859"/>
    </row>
    <row customHeight="1" ht="11.25" hidden="1">
      <c r="A1260" s="1802"/>
      <c r="B1260" s="1645"/>
      <c r="C1260" s="1645"/>
      <c r="D1260" s="2588"/>
      <c r="E1260" s="644"/>
      <c r="F1260" s="644">
        <v>0</v>
      </c>
      <c r="G1260" s="644"/>
      <c r="H1260" s="644"/>
      <c r="I1260" s="644"/>
      <c r="J1260" s="644"/>
      <c r="K1260" s="644"/>
      <c r="L1260" s="644"/>
      <c r="M1260" s="644"/>
      <c r="N1260" s="644"/>
      <c r="O1260" s="644"/>
      <c r="P1260" s="644"/>
      <c r="Q1260" s="644"/>
      <c r="R1260" s="644"/>
      <c r="S1260" s="645"/>
      <c r="T1260" s="727"/>
      <c r="U1260" s="2383"/>
      <c r="V1260" s="2383"/>
      <c r="W1260" s="1645"/>
      <c r="X1260" s="1645"/>
      <c r="Y1260" s="1645"/>
      <c r="Z1260" s="1645"/>
      <c r="AA1260" s="1645"/>
      <c r="AB1260" s="1169"/>
      <c r="AC1260" s="2384"/>
      <c r="AD1260" s="638"/>
      <c r="AE1260" s="1169"/>
      <c r="AF1260" s="1169"/>
      <c r="AG1260" s="1645"/>
      <c r="AH1260" s="1645"/>
      <c r="AI1260" s="1645"/>
      <c r="AJ1260" s="1645"/>
      <c r="AK1260" s="1645"/>
      <c r="AL1260" s="1645"/>
      <c r="AM1260" s="1645"/>
      <c r="AN1260" s="1645"/>
      <c r="AO1260" s="1645"/>
      <c r="AP1260" s="1645"/>
      <c r="AQ1260" s="1645"/>
      <c r="AR1260" s="1645"/>
      <c r="AS1260" s="1645"/>
      <c r="AT1260" s="1645"/>
      <c r="AU1260" s="1645"/>
      <c r="AV1260" s="1645"/>
      <c r="AW1260" s="1645"/>
      <c r="AX1260" s="1645"/>
      <c r="AY1260" s="1645"/>
      <c r="AZ1260" s="1645"/>
      <c r="BA1260" s="1645"/>
      <c r="BB1260" s="1645"/>
      <c r="BC1260" s="1645"/>
      <c r="BD1260" s="1645"/>
      <c r="BE1260" s="1645"/>
      <c r="BF1260" s="1645"/>
      <c r="BG1260" s="1645"/>
      <c r="BH1260" s="1645"/>
      <c r="BI1260" s="1645"/>
      <c r="BJ1260" s="1645"/>
      <c r="BK1260" s="1645"/>
      <c r="BL1260" s="1645"/>
      <c r="BM1260" s="1645"/>
      <c r="BN1260" s="1645"/>
      <c r="BO1260" s="1645"/>
      <c r="BP1260" s="1645"/>
      <c r="BQ1260" s="1645"/>
      <c r="BR1260" s="1645"/>
      <c r="BS1260" s="1645"/>
      <c r="BT1260" s="1645"/>
      <c r="BU1260" s="1645"/>
      <c r="BV1260" s="1645"/>
      <c r="BW1260" s="1645"/>
      <c r="BX1260" s="1645"/>
      <c r="BY1260" s="1645"/>
      <c r="BZ1260" s="1645"/>
      <c r="CA1260" s="1645"/>
      <c r="CB1260" s="1645"/>
      <c r="CC1260" s="1645"/>
      <c r="CD1260" s="1645"/>
      <c r="CE1260" s="1645"/>
      <c r="CF1260" s="1859"/>
    </row>
    <row customHeight="1" ht="11.25" hidden="1">
      <c r="A1261" s="1815"/>
      <c r="B1261" s="1169"/>
      <c r="C1261" s="421"/>
      <c r="D1261" s="2588"/>
      <c r="E1261" s="658" t="s">
        <v>22</v>
      </c>
      <c r="F1261" s="1177" t="s">
        <v>22</v>
      </c>
      <c r="G1261" s="1177" t="s">
        <v>1088</v>
      </c>
      <c r="H1261" s="660" t="s">
        <v>22</v>
      </c>
      <c r="I1261" s="660"/>
      <c r="J1261" s="660"/>
      <c r="K1261" s="660"/>
      <c r="L1261" s="660"/>
      <c r="M1261" s="660"/>
      <c r="N1261" s="660"/>
      <c r="O1261" s="660"/>
      <c r="P1261" s="660"/>
      <c r="Q1261" s="660"/>
      <c r="R1261" s="661"/>
      <c r="S1261" s="662"/>
      <c r="T1261" s="727"/>
      <c r="U1261" s="2383"/>
      <c r="V1261" s="2383"/>
      <c r="W1261" s="1169"/>
      <c r="X1261" s="1169"/>
      <c r="Y1261" s="1169"/>
      <c r="Z1261" s="1169"/>
      <c r="AA1261" s="1645"/>
      <c r="AB1261" s="1169"/>
      <c r="AC1261" s="2384"/>
      <c r="AD1261" s="638"/>
      <c r="AE1261" s="1169"/>
      <c r="AF1261" s="1169"/>
      <c r="AG1261" s="1645"/>
      <c r="AH1261" s="1645"/>
      <c r="AI1261" s="1645"/>
      <c r="AJ1261" s="1645"/>
      <c r="AK1261" s="1645"/>
      <c r="AL1261" s="1645"/>
      <c r="AM1261" s="1645"/>
      <c r="AN1261" s="1645"/>
      <c r="AO1261" s="1645"/>
      <c r="AP1261" s="1645"/>
      <c r="AQ1261" s="1645"/>
      <c r="AR1261" s="1645"/>
      <c r="AS1261" s="1645"/>
      <c r="AT1261" s="1645"/>
      <c r="AU1261" s="1645"/>
      <c r="AV1261" s="1645"/>
      <c r="AW1261" s="1645"/>
      <c r="AX1261" s="1645"/>
      <c r="AY1261" s="1645"/>
      <c r="AZ1261" s="1645"/>
      <c r="BA1261" s="1645"/>
      <c r="BB1261" s="1645"/>
      <c r="BC1261" s="1645"/>
      <c r="BD1261" s="1645"/>
      <c r="BE1261" s="1645"/>
      <c r="BF1261" s="1645"/>
      <c r="BG1261" s="1645"/>
      <c r="BH1261" s="1645"/>
      <c r="BI1261" s="1645"/>
      <c r="BJ1261" s="1645"/>
      <c r="BK1261" s="1645"/>
      <c r="BL1261" s="1645"/>
      <c r="BM1261" s="1645"/>
      <c r="BN1261" s="1645"/>
      <c r="BO1261" s="1645"/>
      <c r="BP1261" s="1645"/>
      <c r="BQ1261" s="1645"/>
      <c r="BR1261" s="1645"/>
      <c r="BS1261" s="1645"/>
      <c r="BT1261" s="1645"/>
      <c r="BU1261" s="1645"/>
      <c r="BV1261" s="1169"/>
      <c r="BW1261" s="1169"/>
      <c r="BX1261" s="1169"/>
      <c r="BY1261" s="1169"/>
      <c r="BZ1261" s="1169"/>
      <c r="CA1261" s="1169"/>
      <c r="CB1261" s="1169"/>
      <c r="CC1261" s="1169"/>
      <c r="CD1261" s="1169"/>
      <c r="CE1261" s="1169"/>
      <c r="CF1261" s="1859"/>
    </row>
    <row customHeight="1" ht="5.25" hidden="1">
      <c r="A1262" s="1802"/>
      <c r="B1262" s="1645"/>
      <c r="C1262" s="1645"/>
      <c r="D1262" s="2588"/>
      <c r="E1262" s="1048"/>
      <c r="F1262" s="1048"/>
      <c r="G1262" s="1048"/>
      <c r="H1262" s="1048"/>
      <c r="I1262" s="1048"/>
      <c r="J1262" s="1048"/>
      <c r="K1262" s="1048"/>
      <c r="L1262" s="1048"/>
      <c r="M1262" s="1048"/>
      <c r="N1262" s="1048"/>
      <c r="O1262" s="1048"/>
      <c r="P1262" s="1048"/>
      <c r="Q1262" s="1049"/>
      <c r="R1262" s="1050"/>
      <c r="S1262" s="1051"/>
      <c r="T1262" s="726" t="s">
        <v>1085</v>
      </c>
      <c r="U1262" s="2383">
        <v>1</v>
      </c>
      <c r="V1262" s="2383" t="s">
        <v>1048</v>
      </c>
      <c r="W1262" s="1645"/>
      <c r="X1262" s="1645"/>
      <c r="Y1262" s="1645"/>
      <c r="Z1262" s="1645"/>
      <c r="AA1262" s="1645"/>
      <c r="AB1262" s="1645"/>
      <c r="AC1262" s="1046"/>
      <c r="AD1262" s="1047"/>
      <c r="AE1262" s="1645"/>
      <c r="AF1262" s="1645"/>
      <c r="AG1262" s="1645"/>
      <c r="AH1262" s="1645"/>
      <c r="AI1262" s="1645"/>
      <c r="AJ1262" s="1645"/>
      <c r="AK1262" s="1645"/>
      <c r="AL1262" s="1645"/>
      <c r="AM1262" s="1645"/>
      <c r="AN1262" s="1645"/>
      <c r="AO1262" s="1645"/>
      <c r="AP1262" s="1645"/>
      <c r="AQ1262" s="1645"/>
      <c r="AR1262" s="1645"/>
      <c r="AS1262" s="1645"/>
      <c r="AT1262" s="1645"/>
      <c r="AU1262" s="1645"/>
      <c r="AV1262" s="1645"/>
      <c r="AW1262" s="1645"/>
      <c r="AX1262" s="1645"/>
      <c r="AY1262" s="1645"/>
      <c r="AZ1262" s="1645"/>
      <c r="BA1262" s="1645"/>
      <c r="BB1262" s="1645"/>
      <c r="BC1262" s="1645"/>
      <c r="BD1262" s="1645"/>
      <c r="BE1262" s="1645"/>
      <c r="BF1262" s="1645"/>
      <c r="BG1262" s="1645"/>
      <c r="BH1262" s="1645"/>
      <c r="BI1262" s="1645"/>
      <c r="BJ1262" s="1645"/>
      <c r="BK1262" s="1645"/>
      <c r="BL1262" s="1645"/>
      <c r="BM1262" s="1645"/>
      <c r="BN1262" s="1645"/>
      <c r="BO1262" s="1645"/>
      <c r="BP1262" s="1645"/>
      <c r="BQ1262" s="1645"/>
      <c r="BR1262" s="1645"/>
      <c r="BS1262" s="1645"/>
      <c r="BT1262" s="1645"/>
      <c r="BU1262" s="1645"/>
      <c r="BV1262" s="1645"/>
      <c r="BW1262" s="1645"/>
      <c r="BX1262" s="1645"/>
      <c r="BY1262" s="1645"/>
      <c r="BZ1262" s="1645"/>
      <c r="CA1262" s="1645"/>
      <c r="CB1262" s="1645"/>
      <c r="CC1262" s="1645"/>
      <c r="CD1262" s="1645"/>
      <c r="CE1262" s="1645"/>
      <c r="CF1262" s="1325"/>
    </row>
    <row customHeight="1" ht="5.25" hidden="1">
      <c r="A1263" s="1802"/>
      <c r="B1263" s="1645"/>
      <c r="C1263" s="1645"/>
      <c r="D1263" s="2588"/>
      <c r="E1263" s="644"/>
      <c r="F1263" s="644"/>
      <c r="G1263" s="644"/>
      <c r="H1263" s="644"/>
      <c r="I1263" s="644"/>
      <c r="J1263" s="644"/>
      <c r="K1263" s="644"/>
      <c r="L1263" s="644"/>
      <c r="M1263" s="644"/>
      <c r="N1263" s="644"/>
      <c r="O1263" s="644"/>
      <c r="P1263" s="644"/>
      <c r="Q1263" s="644"/>
      <c r="R1263" s="644"/>
      <c r="S1263" s="645"/>
      <c r="T1263" s="727"/>
      <c r="U1263" s="2383"/>
      <c r="V1263" s="2383"/>
      <c r="W1263" s="1645"/>
      <c r="X1263" s="1645"/>
      <c r="Y1263" s="1645"/>
      <c r="Z1263" s="1645"/>
      <c r="AA1263" s="1645"/>
      <c r="AB1263" s="1645"/>
      <c r="AC1263" s="1046"/>
      <c r="AD1263" s="1047"/>
      <c r="AE1263" s="1645"/>
      <c r="AF1263" s="1645"/>
      <c r="AG1263" s="1645"/>
      <c r="AH1263" s="1645"/>
      <c r="AI1263" s="1645"/>
      <c r="AJ1263" s="1645"/>
      <c r="AK1263" s="1645"/>
      <c r="AL1263" s="1645"/>
      <c r="AM1263" s="1645"/>
      <c r="AN1263" s="1645"/>
      <c r="AO1263" s="1645"/>
      <c r="AP1263" s="1645"/>
      <c r="AQ1263" s="1645"/>
      <c r="AR1263" s="1645"/>
      <c r="AS1263" s="1645"/>
      <c r="AT1263" s="1645"/>
      <c r="AU1263" s="1645"/>
      <c r="AV1263" s="1645"/>
      <c r="AW1263" s="1645"/>
      <c r="AX1263" s="1645"/>
      <c r="AY1263" s="1645"/>
      <c r="AZ1263" s="1645"/>
      <c r="BA1263" s="1645"/>
      <c r="BB1263" s="1645"/>
      <c r="BC1263" s="1645"/>
      <c r="BD1263" s="1645"/>
      <c r="BE1263" s="1645"/>
      <c r="BF1263" s="1645"/>
      <c r="BG1263" s="1645"/>
      <c r="BH1263" s="1645"/>
      <c r="BI1263" s="1645"/>
      <c r="BJ1263" s="1645"/>
      <c r="BK1263" s="1645"/>
      <c r="BL1263" s="1645"/>
      <c r="BM1263" s="1645"/>
      <c r="BN1263" s="1645"/>
      <c r="BO1263" s="1645"/>
      <c r="BP1263" s="1645"/>
      <c r="BQ1263" s="1645"/>
      <c r="BR1263" s="1645"/>
      <c r="BS1263" s="1645"/>
      <c r="BT1263" s="1645"/>
      <c r="BU1263" s="1645"/>
      <c r="BV1263" s="1645"/>
      <c r="BW1263" s="1645"/>
      <c r="BX1263" s="1645"/>
      <c r="BY1263" s="1645"/>
      <c r="BZ1263" s="1645"/>
      <c r="CA1263" s="1645"/>
      <c r="CB1263" s="1645"/>
      <c r="CC1263" s="1645"/>
      <c r="CD1263" s="1645"/>
      <c r="CE1263" s="1645"/>
      <c r="CF1263" s="1325"/>
    </row>
    <row customHeight="1" ht="5.25" hidden="1">
      <c r="A1264" s="1802"/>
      <c r="B1264" s="1645"/>
      <c r="C1264" s="1645"/>
      <c r="D1264" s="2589"/>
      <c r="E1264" s="1052"/>
      <c r="F1264" s="1053"/>
      <c r="G1264" s="1053"/>
      <c r="H1264" s="1054"/>
      <c r="I1264" s="1054"/>
      <c r="J1264" s="1054"/>
      <c r="K1264" s="1054"/>
      <c r="L1264" s="1054"/>
      <c r="M1264" s="1054"/>
      <c r="N1264" s="1054"/>
      <c r="O1264" s="1054"/>
      <c r="P1264" s="1054"/>
      <c r="Q1264" s="1054"/>
      <c r="R1264" s="955"/>
      <c r="S1264" s="1055"/>
      <c r="T1264" s="727"/>
      <c r="U1264" s="2383"/>
      <c r="V1264" s="2383"/>
      <c r="W1264" s="1645"/>
      <c r="X1264" s="1645"/>
      <c r="Y1264" s="1645"/>
      <c r="Z1264" s="1645"/>
      <c r="AA1264" s="1645"/>
      <c r="AB1264" s="1645"/>
      <c r="AC1264" s="1046"/>
      <c r="AD1264" s="1047"/>
      <c r="AE1264" s="1645"/>
      <c r="AF1264" s="1645"/>
      <c r="AG1264" s="1645"/>
      <c r="AH1264" s="1645"/>
      <c r="AI1264" s="1645"/>
      <c r="AJ1264" s="1645"/>
      <c r="AK1264" s="1645"/>
      <c r="AL1264" s="1645"/>
      <c r="AM1264" s="1645"/>
      <c r="AN1264" s="1645"/>
      <c r="AO1264" s="1645"/>
      <c r="AP1264" s="1645"/>
      <c r="AQ1264" s="1645"/>
      <c r="AR1264" s="1645"/>
      <c r="AS1264" s="1645"/>
      <c r="AT1264" s="1645"/>
      <c r="AU1264" s="1645"/>
      <c r="AV1264" s="1645"/>
      <c r="AW1264" s="1645"/>
      <c r="AX1264" s="1645"/>
      <c r="AY1264" s="1645"/>
      <c r="AZ1264" s="1645"/>
      <c r="BA1264" s="1645"/>
      <c r="BB1264" s="1645"/>
      <c r="BC1264" s="1645"/>
      <c r="BD1264" s="1645"/>
      <c r="BE1264" s="1645"/>
      <c r="BF1264" s="1645"/>
      <c r="BG1264" s="1645"/>
      <c r="BH1264" s="1645"/>
      <c r="BI1264" s="1645"/>
      <c r="BJ1264" s="1645"/>
      <c r="BK1264" s="1645"/>
      <c r="BL1264" s="1645"/>
      <c r="BM1264" s="1645"/>
      <c r="BN1264" s="1645"/>
      <c r="BO1264" s="1645"/>
      <c r="BP1264" s="1645"/>
      <c r="BQ1264" s="1645"/>
      <c r="BR1264" s="1645"/>
      <c r="BS1264" s="1645"/>
      <c r="BT1264" s="1645"/>
      <c r="BU1264" s="1645"/>
      <c r="BV1264" s="1645"/>
      <c r="BW1264" s="1645"/>
      <c r="BX1264" s="1645"/>
      <c r="BY1264" s="1645"/>
      <c r="BZ1264" s="1645"/>
      <c r="CA1264" s="1645"/>
      <c r="CB1264" s="1645"/>
      <c r="CC1264" s="1645"/>
      <c r="CD1264" s="1645"/>
      <c r="CE1264" s="1645"/>
      <c r="CF1264" s="1325"/>
    </row>
    <row customHeight="1" ht="15" hidden="1">
      <c r="A1265" s="632" t="s">
        <v>506</v>
      </c>
      <c r="B1265" s="633"/>
      <c r="C1265" s="633" t="s">
        <v>22</v>
      </c>
      <c r="D1265" s="2587" t="s">
        <v>1226</v>
      </c>
      <c r="E1265" s="2386" t="s">
        <v>196</v>
      </c>
      <c r="F1265" s="2387"/>
      <c r="G1265" s="2388"/>
      <c r="H1265" s="2392" t="str">
        <f>IF(A1265="","",INDEX(DIFFERENTIATION_UNMERGE_VD,MATCH(A1265,DIFFERENTIATION_ID_DIFF,0)))</f>
        <v>Производство тепловой энергии. Некомбинированная выработка</v>
      </c>
      <c r="I1265" s="2392"/>
      <c r="J1265" s="2392"/>
      <c r="K1265" s="2392"/>
      <c r="L1265" s="2392"/>
      <c r="M1265" s="2392"/>
      <c r="N1265" s="2392"/>
      <c r="O1265" s="2392"/>
      <c r="P1265" s="2392"/>
      <c r="Q1265" s="2392"/>
      <c r="R1265" s="2392"/>
      <c r="S1265" s="728"/>
      <c r="T1265" s="725"/>
      <c r="U1265" s="634"/>
      <c r="V1265" s="634"/>
      <c r="W1265" s="635"/>
      <c r="X1265" s="635"/>
      <c r="Y1265" s="635"/>
      <c r="Z1265" s="635"/>
      <c r="AA1265" s="636"/>
      <c r="AB1265" s="637"/>
      <c r="AC1265" s="2384"/>
      <c r="AD1265" s="638"/>
      <c r="AE1265" s="639" t="s">
        <v>22</v>
      </c>
      <c r="AF1265" s="639"/>
      <c r="AG1265" s="640" t="s">
        <v>1082</v>
      </c>
      <c r="AH1265" s="641">
        <v>3</v>
      </c>
      <c r="AI1265" s="634"/>
      <c r="AJ1265" s="634"/>
      <c r="AK1265" s="634"/>
      <c r="AL1265" s="634"/>
      <c r="AM1265" s="634"/>
      <c r="AN1265" s="634"/>
      <c r="AO1265" s="634"/>
      <c r="AP1265" s="634"/>
      <c r="AQ1265" s="634"/>
      <c r="AR1265" s="634"/>
      <c r="AS1265" s="634"/>
      <c r="AT1265" s="634"/>
      <c r="AU1265" s="634"/>
      <c r="AV1265" s="634"/>
      <c r="AW1265" s="634"/>
      <c r="AX1265" s="634"/>
      <c r="AY1265" s="634"/>
      <c r="AZ1265" s="634"/>
      <c r="BA1265" s="634"/>
      <c r="BB1265" s="634"/>
      <c r="BC1265" s="634"/>
      <c r="BD1265" s="634"/>
      <c r="BE1265" s="634"/>
      <c r="BF1265" s="634"/>
      <c r="BG1265" s="634"/>
      <c r="BH1265" s="634"/>
      <c r="BI1265" s="634"/>
      <c r="BJ1265" s="634"/>
      <c r="BK1265" s="634"/>
      <c r="BL1265" s="634"/>
      <c r="BM1265" s="634"/>
      <c r="BN1265" s="634"/>
      <c r="BO1265" s="634"/>
      <c r="BP1265" s="634"/>
      <c r="BQ1265" s="634"/>
      <c r="BR1265" s="634"/>
      <c r="BS1265" s="634"/>
      <c r="BT1265" s="634"/>
      <c r="BU1265" s="634"/>
      <c r="BV1265" s="635"/>
      <c r="BW1265" s="635"/>
      <c r="BX1265" s="635"/>
      <c r="BY1265" s="635"/>
      <c r="BZ1265" s="635"/>
      <c r="CA1265" s="635"/>
      <c r="CB1265" s="635"/>
      <c r="CC1265" s="635"/>
      <c r="CD1265" s="635"/>
      <c r="CE1265" s="635"/>
      <c r="CF1265" s="1859"/>
    </row>
    <row customHeight="1" ht="15" hidden="1">
      <c r="A1266" s="632"/>
      <c r="B1266" s="633"/>
      <c r="C1266" s="633"/>
      <c r="D1266" s="2588"/>
      <c r="E1266" s="2386" t="s">
        <v>1037</v>
      </c>
      <c r="F1266" s="2387"/>
      <c r="G1266" s="2388"/>
      <c r="H1266" s="2392" t="str">
        <f>IF(A1265="","",INDEX(DIFFERENTIATION_UNMERGE_AREA,MATCH(A1265,DIFFERENTIATION_ID_DIFF,0)))</f>
        <v>Территория 13</v>
      </c>
      <c r="I1266" s="2392"/>
      <c r="J1266" s="2392"/>
      <c r="K1266" s="2392"/>
      <c r="L1266" s="2392"/>
      <c r="M1266" s="2392"/>
      <c r="N1266" s="2392"/>
      <c r="O1266" s="2392"/>
      <c r="P1266" s="2392"/>
      <c r="Q1266" s="2392"/>
      <c r="R1266" s="2392"/>
      <c r="S1266" s="728"/>
      <c r="T1266" s="725"/>
      <c r="U1266" s="634"/>
      <c r="V1266" s="634"/>
      <c r="W1266" s="635"/>
      <c r="X1266" s="635"/>
      <c r="Y1266" s="635"/>
      <c r="Z1266" s="635"/>
      <c r="AA1266" s="636"/>
      <c r="AB1266" s="637"/>
      <c r="AC1266" s="2384"/>
      <c r="AD1266" s="638"/>
      <c r="AE1266" s="639"/>
      <c r="AF1266" s="639"/>
      <c r="AG1266" s="640"/>
      <c r="AH1266" s="641"/>
      <c r="AI1266" s="634"/>
      <c r="AJ1266" s="634"/>
      <c r="AK1266" s="634"/>
      <c r="AL1266" s="634"/>
      <c r="AM1266" s="634"/>
      <c r="AN1266" s="634"/>
      <c r="AO1266" s="634"/>
      <c r="AP1266" s="634"/>
      <c r="AQ1266" s="634"/>
      <c r="AR1266" s="634"/>
      <c r="AS1266" s="634"/>
      <c r="AT1266" s="634"/>
      <c r="AU1266" s="634"/>
      <c r="AV1266" s="634"/>
      <c r="AW1266" s="634"/>
      <c r="AX1266" s="634"/>
      <c r="AY1266" s="634"/>
      <c r="AZ1266" s="634"/>
      <c r="BA1266" s="634"/>
      <c r="BB1266" s="634"/>
      <c r="BC1266" s="634"/>
      <c r="BD1266" s="634"/>
      <c r="BE1266" s="634"/>
      <c r="BF1266" s="634"/>
      <c r="BG1266" s="634"/>
      <c r="BH1266" s="634"/>
      <c r="BI1266" s="634"/>
      <c r="BJ1266" s="634"/>
      <c r="BK1266" s="634"/>
      <c r="BL1266" s="634"/>
      <c r="BM1266" s="634"/>
      <c r="BN1266" s="634"/>
      <c r="BO1266" s="634"/>
      <c r="BP1266" s="634"/>
      <c r="BQ1266" s="634"/>
      <c r="BR1266" s="634"/>
      <c r="BS1266" s="634"/>
      <c r="BT1266" s="634"/>
      <c r="BU1266" s="634"/>
      <c r="BV1266" s="635"/>
      <c r="BW1266" s="635"/>
      <c r="BX1266" s="635"/>
      <c r="BY1266" s="635"/>
      <c r="BZ1266" s="635"/>
      <c r="CA1266" s="635"/>
      <c r="CB1266" s="635"/>
      <c r="CC1266" s="635"/>
      <c r="CD1266" s="635"/>
      <c r="CE1266" s="635"/>
      <c r="CF1266" s="1859"/>
    </row>
    <row customHeight="1" ht="15" hidden="1">
      <c r="A1267" s="632"/>
      <c r="B1267" s="633"/>
      <c r="C1267" s="633"/>
      <c r="D1267" s="2588"/>
      <c r="E1267" s="2386" t="s">
        <v>1038</v>
      </c>
      <c r="F1267" s="2387"/>
      <c r="G1267" s="2388"/>
      <c r="H1267" s="2392" t="str">
        <f>IF(A1265="","",INDEX(DIFFERENTIATION_UNMERGE_SYSTEM,MATCH(A1265,DIFFERENTIATION_ID_DIFF,0)))</f>
        <v>п. Обшаровка, ул. Лычева, котельная № 7-13</v>
      </c>
      <c r="I1267" s="2392"/>
      <c r="J1267" s="2392"/>
      <c r="K1267" s="2392"/>
      <c r="L1267" s="2392"/>
      <c r="M1267" s="2392"/>
      <c r="N1267" s="2392"/>
      <c r="O1267" s="2392"/>
      <c r="P1267" s="2392"/>
      <c r="Q1267" s="2392"/>
      <c r="R1267" s="2392"/>
      <c r="S1267" s="728"/>
      <c r="T1267" s="725"/>
      <c r="U1267" s="634"/>
      <c r="V1267" s="634"/>
      <c r="W1267" s="635"/>
      <c r="X1267" s="635"/>
      <c r="Y1267" s="635"/>
      <c r="Z1267" s="635"/>
      <c r="AA1267" s="636"/>
      <c r="AB1267" s="637"/>
      <c r="AC1267" s="2384"/>
      <c r="AD1267" s="638"/>
      <c r="AE1267" s="639"/>
      <c r="AF1267" s="639"/>
      <c r="AG1267" s="640"/>
      <c r="AH1267" s="641"/>
      <c r="AI1267" s="634"/>
      <c r="AJ1267" s="634"/>
      <c r="AK1267" s="634"/>
      <c r="AL1267" s="634"/>
      <c r="AM1267" s="634"/>
      <c r="AN1267" s="634"/>
      <c r="AO1267" s="634"/>
      <c r="AP1267" s="634"/>
      <c r="AQ1267" s="634"/>
      <c r="AR1267" s="634"/>
      <c r="AS1267" s="634"/>
      <c r="AT1267" s="634"/>
      <c r="AU1267" s="634"/>
      <c r="AV1267" s="634"/>
      <c r="AW1267" s="634"/>
      <c r="AX1267" s="634"/>
      <c r="AY1267" s="634"/>
      <c r="AZ1267" s="634"/>
      <c r="BA1267" s="634"/>
      <c r="BB1267" s="634"/>
      <c r="BC1267" s="634"/>
      <c r="BD1267" s="634"/>
      <c r="BE1267" s="634"/>
      <c r="BF1267" s="634"/>
      <c r="BG1267" s="634"/>
      <c r="BH1267" s="634"/>
      <c r="BI1267" s="634"/>
      <c r="BJ1267" s="634"/>
      <c r="BK1267" s="634"/>
      <c r="BL1267" s="634"/>
      <c r="BM1267" s="634"/>
      <c r="BN1267" s="634"/>
      <c r="BO1267" s="634"/>
      <c r="BP1267" s="634"/>
      <c r="BQ1267" s="634"/>
      <c r="BR1267" s="634"/>
      <c r="BS1267" s="634"/>
      <c r="BT1267" s="634"/>
      <c r="BU1267" s="634"/>
      <c r="BV1267" s="635"/>
      <c r="BW1267" s="635"/>
      <c r="BX1267" s="635"/>
      <c r="BY1267" s="635"/>
      <c r="BZ1267" s="635"/>
      <c r="CA1267" s="635"/>
      <c r="CB1267" s="635"/>
      <c r="CC1267" s="635"/>
      <c r="CD1267" s="635"/>
      <c r="CE1267" s="635"/>
      <c r="CF1267" s="1859"/>
    </row>
    <row customHeight="1" ht="24.75" hidden="1">
      <c r="A1268" s="1815"/>
      <c r="B1268" s="1169"/>
      <c r="C1268" s="421"/>
      <c r="D1268" s="2588"/>
      <c r="E1268" s="2385" t="s">
        <v>1083</v>
      </c>
      <c r="F1268" s="2385"/>
      <c r="G1268" s="2385"/>
      <c r="H1268" s="2385"/>
      <c r="I1268" s="2385"/>
      <c r="J1268" s="2385"/>
      <c r="K1268" s="2385"/>
      <c r="L1268" s="2385"/>
      <c r="M1268" s="2385"/>
      <c r="N1268" s="2385"/>
      <c r="O1268" s="2385"/>
      <c r="P1268" s="2385"/>
      <c r="Q1268" s="567">
        <f>SUMIF(T1269:T1270,"i",Q1269:Q1270)</f>
        <v>0</v>
      </c>
      <c r="R1268" s="1026"/>
      <c r="S1268" s="1807" t="s">
        <v>1084</v>
      </c>
      <c r="T1268" s="726" t="s">
        <v>1085</v>
      </c>
      <c r="U1268" s="2383">
        <v>1</v>
      </c>
      <c r="V1268" s="2383" t="s">
        <v>1048</v>
      </c>
      <c r="W1268" s="1169"/>
      <c r="X1268" s="1169"/>
      <c r="Y1268" s="1169"/>
      <c r="Z1268" s="1169"/>
      <c r="AA1268" s="1645"/>
      <c r="AB1268" s="1169"/>
      <c r="AC1268" s="2384"/>
      <c r="AD1268" s="638"/>
      <c r="AE1268" s="1169"/>
      <c r="AF1268" s="1169"/>
      <c r="AG1268" s="1645"/>
      <c r="AH1268" s="1645"/>
      <c r="AI1268" s="1645"/>
      <c r="AJ1268" s="1645"/>
      <c r="AK1268" s="1645"/>
      <c r="AL1268" s="1645"/>
      <c r="AM1268" s="1645"/>
      <c r="AN1268" s="1645"/>
      <c r="AO1268" s="1645"/>
      <c r="AP1268" s="1645"/>
      <c r="AQ1268" s="1645"/>
      <c r="AR1268" s="1645"/>
      <c r="AS1268" s="1645"/>
      <c r="AT1268" s="1645"/>
      <c r="AU1268" s="1645"/>
      <c r="AV1268" s="1645"/>
      <c r="AW1268" s="1645"/>
      <c r="AX1268" s="1645"/>
      <c r="AY1268" s="1645"/>
      <c r="AZ1268" s="1645"/>
      <c r="BA1268" s="1645"/>
      <c r="BB1268" s="1645"/>
      <c r="BC1268" s="1645"/>
      <c r="BD1268" s="1645"/>
      <c r="BE1268" s="1645"/>
      <c r="BF1268" s="1645"/>
      <c r="BG1268" s="1645"/>
      <c r="BH1268" s="1645"/>
      <c r="BI1268" s="1645"/>
      <c r="BJ1268" s="1645"/>
      <c r="BK1268" s="1645"/>
      <c r="BL1268" s="1645"/>
      <c r="BM1268" s="1645"/>
      <c r="BN1268" s="1645"/>
      <c r="BO1268" s="1645"/>
      <c r="BP1268" s="1645"/>
      <c r="BQ1268" s="1645"/>
      <c r="BR1268" s="1645"/>
      <c r="BS1268" s="1645"/>
      <c r="BT1268" s="1645"/>
      <c r="BU1268" s="1645"/>
      <c r="BV1268" s="1169"/>
      <c r="BW1268" s="1169"/>
      <c r="BX1268" s="1169"/>
      <c r="BY1268" s="1169"/>
      <c r="BZ1268" s="1169"/>
      <c r="CA1268" s="1169"/>
      <c r="CB1268" s="1169"/>
      <c r="CC1268" s="1169"/>
      <c r="CD1268" s="1169"/>
      <c r="CE1268" s="1169"/>
      <c r="CF1268" s="1859"/>
    </row>
    <row customHeight="1" ht="11.25" hidden="1">
      <c r="A1269" s="1802"/>
      <c r="B1269" s="1645"/>
      <c r="C1269" s="1645"/>
      <c r="D1269" s="2588"/>
      <c r="E1269" s="644"/>
      <c r="F1269" s="644">
        <v>0</v>
      </c>
      <c r="G1269" s="644"/>
      <c r="H1269" s="644"/>
      <c r="I1269" s="644"/>
      <c r="J1269" s="644"/>
      <c r="K1269" s="644"/>
      <c r="L1269" s="644"/>
      <c r="M1269" s="644"/>
      <c r="N1269" s="644"/>
      <c r="O1269" s="644"/>
      <c r="P1269" s="644"/>
      <c r="Q1269" s="644"/>
      <c r="R1269" s="644"/>
      <c r="S1269" s="645"/>
      <c r="T1269" s="727"/>
      <c r="U1269" s="2383"/>
      <c r="V1269" s="2383"/>
      <c r="W1269" s="1645"/>
      <c r="X1269" s="1645"/>
      <c r="Y1269" s="1645"/>
      <c r="Z1269" s="1645"/>
      <c r="AA1269" s="1645"/>
      <c r="AB1269" s="1169"/>
      <c r="AC1269" s="2384"/>
      <c r="AD1269" s="638"/>
      <c r="AE1269" s="1169"/>
      <c r="AF1269" s="1169"/>
      <c r="AG1269" s="1645"/>
      <c r="AH1269" s="1645"/>
      <c r="AI1269" s="1645"/>
      <c r="AJ1269" s="1645"/>
      <c r="AK1269" s="1645"/>
      <c r="AL1269" s="1645"/>
      <c r="AM1269" s="1645"/>
      <c r="AN1269" s="1645"/>
      <c r="AO1269" s="1645"/>
      <c r="AP1269" s="1645"/>
      <c r="AQ1269" s="1645"/>
      <c r="AR1269" s="1645"/>
      <c r="AS1269" s="1645"/>
      <c r="AT1269" s="1645"/>
      <c r="AU1269" s="1645"/>
      <c r="AV1269" s="1645"/>
      <c r="AW1269" s="1645"/>
      <c r="AX1269" s="1645"/>
      <c r="AY1269" s="1645"/>
      <c r="AZ1269" s="1645"/>
      <c r="BA1269" s="1645"/>
      <c r="BB1269" s="1645"/>
      <c r="BC1269" s="1645"/>
      <c r="BD1269" s="1645"/>
      <c r="BE1269" s="1645"/>
      <c r="BF1269" s="1645"/>
      <c r="BG1269" s="1645"/>
      <c r="BH1269" s="1645"/>
      <c r="BI1269" s="1645"/>
      <c r="BJ1269" s="1645"/>
      <c r="BK1269" s="1645"/>
      <c r="BL1269" s="1645"/>
      <c r="BM1269" s="1645"/>
      <c r="BN1269" s="1645"/>
      <c r="BO1269" s="1645"/>
      <c r="BP1269" s="1645"/>
      <c r="BQ1269" s="1645"/>
      <c r="BR1269" s="1645"/>
      <c r="BS1269" s="1645"/>
      <c r="BT1269" s="1645"/>
      <c r="BU1269" s="1645"/>
      <c r="BV1269" s="1645"/>
      <c r="BW1269" s="1645"/>
      <c r="BX1269" s="1645"/>
      <c r="BY1269" s="1645"/>
      <c r="BZ1269" s="1645"/>
      <c r="CA1269" s="1645"/>
      <c r="CB1269" s="1645"/>
      <c r="CC1269" s="1645"/>
      <c r="CD1269" s="1645"/>
      <c r="CE1269" s="1645"/>
      <c r="CF1269" s="1859"/>
    </row>
    <row customHeight="1" ht="11.25" hidden="1">
      <c r="A1270" s="1815"/>
      <c r="B1270" s="1169"/>
      <c r="C1270" s="421"/>
      <c r="D1270" s="2588"/>
      <c r="E1270" s="658" t="s">
        <v>22</v>
      </c>
      <c r="F1270" s="1177" t="s">
        <v>22</v>
      </c>
      <c r="G1270" s="1177" t="s">
        <v>1088</v>
      </c>
      <c r="H1270" s="660" t="s">
        <v>22</v>
      </c>
      <c r="I1270" s="660"/>
      <c r="J1270" s="660"/>
      <c r="K1270" s="660"/>
      <c r="L1270" s="660"/>
      <c r="M1270" s="660"/>
      <c r="N1270" s="660"/>
      <c r="O1270" s="660"/>
      <c r="P1270" s="660"/>
      <c r="Q1270" s="660"/>
      <c r="R1270" s="661"/>
      <c r="S1270" s="662"/>
      <c r="T1270" s="727"/>
      <c r="U1270" s="2383"/>
      <c r="V1270" s="2383"/>
      <c r="W1270" s="1169"/>
      <c r="X1270" s="1169"/>
      <c r="Y1270" s="1169"/>
      <c r="Z1270" s="1169"/>
      <c r="AA1270" s="1645"/>
      <c r="AB1270" s="1169"/>
      <c r="AC1270" s="2384"/>
      <c r="AD1270" s="638"/>
      <c r="AE1270" s="1169"/>
      <c r="AF1270" s="1169"/>
      <c r="AG1270" s="1645"/>
      <c r="AH1270" s="1645"/>
      <c r="AI1270" s="1645"/>
      <c r="AJ1270" s="1645"/>
      <c r="AK1270" s="1645"/>
      <c r="AL1270" s="1645"/>
      <c r="AM1270" s="1645"/>
      <c r="AN1270" s="1645"/>
      <c r="AO1270" s="1645"/>
      <c r="AP1270" s="1645"/>
      <c r="AQ1270" s="1645"/>
      <c r="AR1270" s="1645"/>
      <c r="AS1270" s="1645"/>
      <c r="AT1270" s="1645"/>
      <c r="AU1270" s="1645"/>
      <c r="AV1270" s="1645"/>
      <c r="AW1270" s="1645"/>
      <c r="AX1270" s="1645"/>
      <c r="AY1270" s="1645"/>
      <c r="AZ1270" s="1645"/>
      <c r="BA1270" s="1645"/>
      <c r="BB1270" s="1645"/>
      <c r="BC1270" s="1645"/>
      <c r="BD1270" s="1645"/>
      <c r="BE1270" s="1645"/>
      <c r="BF1270" s="1645"/>
      <c r="BG1270" s="1645"/>
      <c r="BH1270" s="1645"/>
      <c r="BI1270" s="1645"/>
      <c r="BJ1270" s="1645"/>
      <c r="BK1270" s="1645"/>
      <c r="BL1270" s="1645"/>
      <c r="BM1270" s="1645"/>
      <c r="BN1270" s="1645"/>
      <c r="BO1270" s="1645"/>
      <c r="BP1270" s="1645"/>
      <c r="BQ1270" s="1645"/>
      <c r="BR1270" s="1645"/>
      <c r="BS1270" s="1645"/>
      <c r="BT1270" s="1645"/>
      <c r="BU1270" s="1645"/>
      <c r="BV1270" s="1169"/>
      <c r="BW1270" s="1169"/>
      <c r="BX1270" s="1169"/>
      <c r="BY1270" s="1169"/>
      <c r="BZ1270" s="1169"/>
      <c r="CA1270" s="1169"/>
      <c r="CB1270" s="1169"/>
      <c r="CC1270" s="1169"/>
      <c r="CD1270" s="1169"/>
      <c r="CE1270" s="1169"/>
      <c r="CF1270" s="1859"/>
    </row>
    <row customHeight="1" ht="5.25" hidden="1">
      <c r="A1271" s="1802"/>
      <c r="B1271" s="1645"/>
      <c r="C1271" s="1645"/>
      <c r="D1271" s="2588"/>
      <c r="E1271" s="1048"/>
      <c r="F1271" s="1048"/>
      <c r="G1271" s="1048"/>
      <c r="H1271" s="1048"/>
      <c r="I1271" s="1048"/>
      <c r="J1271" s="1048"/>
      <c r="K1271" s="1048"/>
      <c r="L1271" s="1048"/>
      <c r="M1271" s="1048"/>
      <c r="N1271" s="1048"/>
      <c r="O1271" s="1048"/>
      <c r="P1271" s="1048"/>
      <c r="Q1271" s="1049"/>
      <c r="R1271" s="1050"/>
      <c r="S1271" s="1051"/>
      <c r="T1271" s="726" t="s">
        <v>1085</v>
      </c>
      <c r="U1271" s="2383">
        <v>1</v>
      </c>
      <c r="V1271" s="2383" t="s">
        <v>1048</v>
      </c>
      <c r="W1271" s="1645"/>
      <c r="X1271" s="1645"/>
      <c r="Y1271" s="1645"/>
      <c r="Z1271" s="1645"/>
      <c r="AA1271" s="1645"/>
      <c r="AB1271" s="1645"/>
      <c r="AC1271" s="1046"/>
      <c r="AD1271" s="1047"/>
      <c r="AE1271" s="1645"/>
      <c r="AF1271" s="1645"/>
      <c r="AG1271" s="1645"/>
      <c r="AH1271" s="1645"/>
      <c r="AI1271" s="1645"/>
      <c r="AJ1271" s="1645"/>
      <c r="AK1271" s="1645"/>
      <c r="AL1271" s="1645"/>
      <c r="AM1271" s="1645"/>
      <c r="AN1271" s="1645"/>
      <c r="AO1271" s="1645"/>
      <c r="AP1271" s="1645"/>
      <c r="AQ1271" s="1645"/>
      <c r="AR1271" s="1645"/>
      <c r="AS1271" s="1645"/>
      <c r="AT1271" s="1645"/>
      <c r="AU1271" s="1645"/>
      <c r="AV1271" s="1645"/>
      <c r="AW1271" s="1645"/>
      <c r="AX1271" s="1645"/>
      <c r="AY1271" s="1645"/>
      <c r="AZ1271" s="1645"/>
      <c r="BA1271" s="1645"/>
      <c r="BB1271" s="1645"/>
      <c r="BC1271" s="1645"/>
      <c r="BD1271" s="1645"/>
      <c r="BE1271" s="1645"/>
      <c r="BF1271" s="1645"/>
      <c r="BG1271" s="1645"/>
      <c r="BH1271" s="1645"/>
      <c r="BI1271" s="1645"/>
      <c r="BJ1271" s="1645"/>
      <c r="BK1271" s="1645"/>
      <c r="BL1271" s="1645"/>
      <c r="BM1271" s="1645"/>
      <c r="BN1271" s="1645"/>
      <c r="BO1271" s="1645"/>
      <c r="BP1271" s="1645"/>
      <c r="BQ1271" s="1645"/>
      <c r="BR1271" s="1645"/>
      <c r="BS1271" s="1645"/>
      <c r="BT1271" s="1645"/>
      <c r="BU1271" s="1645"/>
      <c r="BV1271" s="1645"/>
      <c r="BW1271" s="1645"/>
      <c r="BX1271" s="1645"/>
      <c r="BY1271" s="1645"/>
      <c r="BZ1271" s="1645"/>
      <c r="CA1271" s="1645"/>
      <c r="CB1271" s="1645"/>
      <c r="CC1271" s="1645"/>
      <c r="CD1271" s="1645"/>
      <c r="CE1271" s="1645"/>
      <c r="CF1271" s="1325"/>
    </row>
    <row customHeight="1" ht="5.25" hidden="1">
      <c r="A1272" s="1802"/>
      <c r="B1272" s="1645"/>
      <c r="C1272" s="1645"/>
      <c r="D1272" s="2588"/>
      <c r="E1272" s="644"/>
      <c r="F1272" s="644"/>
      <c r="G1272" s="644"/>
      <c r="H1272" s="644"/>
      <c r="I1272" s="644"/>
      <c r="J1272" s="644"/>
      <c r="K1272" s="644"/>
      <c r="L1272" s="644"/>
      <c r="M1272" s="644"/>
      <c r="N1272" s="644"/>
      <c r="O1272" s="644"/>
      <c r="P1272" s="644"/>
      <c r="Q1272" s="644"/>
      <c r="R1272" s="644"/>
      <c r="S1272" s="645"/>
      <c r="T1272" s="727"/>
      <c r="U1272" s="2383"/>
      <c r="V1272" s="2383"/>
      <c r="W1272" s="1645"/>
      <c r="X1272" s="1645"/>
      <c r="Y1272" s="1645"/>
      <c r="Z1272" s="1645"/>
      <c r="AA1272" s="1645"/>
      <c r="AB1272" s="1645"/>
      <c r="AC1272" s="1046"/>
      <c r="AD1272" s="1047"/>
      <c r="AE1272" s="1645"/>
      <c r="AF1272" s="1645"/>
      <c r="AG1272" s="1645"/>
      <c r="AH1272" s="1645"/>
      <c r="AI1272" s="1645"/>
      <c r="AJ1272" s="1645"/>
      <c r="AK1272" s="1645"/>
      <c r="AL1272" s="1645"/>
      <c r="AM1272" s="1645"/>
      <c r="AN1272" s="1645"/>
      <c r="AO1272" s="1645"/>
      <c r="AP1272" s="1645"/>
      <c r="AQ1272" s="1645"/>
      <c r="AR1272" s="1645"/>
      <c r="AS1272" s="1645"/>
      <c r="AT1272" s="1645"/>
      <c r="AU1272" s="1645"/>
      <c r="AV1272" s="1645"/>
      <c r="AW1272" s="1645"/>
      <c r="AX1272" s="1645"/>
      <c r="AY1272" s="1645"/>
      <c r="AZ1272" s="1645"/>
      <c r="BA1272" s="1645"/>
      <c r="BB1272" s="1645"/>
      <c r="BC1272" s="1645"/>
      <c r="BD1272" s="1645"/>
      <c r="BE1272" s="1645"/>
      <c r="BF1272" s="1645"/>
      <c r="BG1272" s="1645"/>
      <c r="BH1272" s="1645"/>
      <c r="BI1272" s="1645"/>
      <c r="BJ1272" s="1645"/>
      <c r="BK1272" s="1645"/>
      <c r="BL1272" s="1645"/>
      <c r="BM1272" s="1645"/>
      <c r="BN1272" s="1645"/>
      <c r="BO1272" s="1645"/>
      <c r="BP1272" s="1645"/>
      <c r="BQ1272" s="1645"/>
      <c r="BR1272" s="1645"/>
      <c r="BS1272" s="1645"/>
      <c r="BT1272" s="1645"/>
      <c r="BU1272" s="1645"/>
      <c r="BV1272" s="1645"/>
      <c r="BW1272" s="1645"/>
      <c r="BX1272" s="1645"/>
      <c r="BY1272" s="1645"/>
      <c r="BZ1272" s="1645"/>
      <c r="CA1272" s="1645"/>
      <c r="CB1272" s="1645"/>
      <c r="CC1272" s="1645"/>
      <c r="CD1272" s="1645"/>
      <c r="CE1272" s="1645"/>
      <c r="CF1272" s="1325"/>
    </row>
    <row customHeight="1" ht="5.25" hidden="1">
      <c r="A1273" s="1802"/>
      <c r="B1273" s="1645"/>
      <c r="C1273" s="1645"/>
      <c r="D1273" s="2589"/>
      <c r="E1273" s="1052"/>
      <c r="F1273" s="1053"/>
      <c r="G1273" s="1053"/>
      <c r="H1273" s="1054"/>
      <c r="I1273" s="1054"/>
      <c r="J1273" s="1054"/>
      <c r="K1273" s="1054"/>
      <c r="L1273" s="1054"/>
      <c r="M1273" s="1054"/>
      <c r="N1273" s="1054"/>
      <c r="O1273" s="1054"/>
      <c r="P1273" s="1054"/>
      <c r="Q1273" s="1054"/>
      <c r="R1273" s="955"/>
      <c r="S1273" s="1055"/>
      <c r="T1273" s="727"/>
      <c r="U1273" s="2383"/>
      <c r="V1273" s="2383"/>
      <c r="W1273" s="1645"/>
      <c r="X1273" s="1645"/>
      <c r="Y1273" s="1645"/>
      <c r="Z1273" s="1645"/>
      <c r="AA1273" s="1645"/>
      <c r="AB1273" s="1645"/>
      <c r="AC1273" s="1046"/>
      <c r="AD1273" s="1047"/>
      <c r="AE1273" s="1645"/>
      <c r="AF1273" s="1645"/>
      <c r="AG1273" s="1645"/>
      <c r="AH1273" s="1645"/>
      <c r="AI1273" s="1645"/>
      <c r="AJ1273" s="1645"/>
      <c r="AK1273" s="1645"/>
      <c r="AL1273" s="1645"/>
      <c r="AM1273" s="1645"/>
      <c r="AN1273" s="1645"/>
      <c r="AO1273" s="1645"/>
      <c r="AP1273" s="1645"/>
      <c r="AQ1273" s="1645"/>
      <c r="AR1273" s="1645"/>
      <c r="AS1273" s="1645"/>
      <c r="AT1273" s="1645"/>
      <c r="AU1273" s="1645"/>
      <c r="AV1273" s="1645"/>
      <c r="AW1273" s="1645"/>
      <c r="AX1273" s="1645"/>
      <c r="AY1273" s="1645"/>
      <c r="AZ1273" s="1645"/>
      <c r="BA1273" s="1645"/>
      <c r="BB1273" s="1645"/>
      <c r="BC1273" s="1645"/>
      <c r="BD1273" s="1645"/>
      <c r="BE1273" s="1645"/>
      <c r="BF1273" s="1645"/>
      <c r="BG1273" s="1645"/>
      <c r="BH1273" s="1645"/>
      <c r="BI1273" s="1645"/>
      <c r="BJ1273" s="1645"/>
      <c r="BK1273" s="1645"/>
      <c r="BL1273" s="1645"/>
      <c r="BM1273" s="1645"/>
      <c r="BN1273" s="1645"/>
      <c r="BO1273" s="1645"/>
      <c r="BP1273" s="1645"/>
      <c r="BQ1273" s="1645"/>
      <c r="BR1273" s="1645"/>
      <c r="BS1273" s="1645"/>
      <c r="BT1273" s="1645"/>
      <c r="BU1273" s="1645"/>
      <c r="BV1273" s="1645"/>
      <c r="BW1273" s="1645"/>
      <c r="BX1273" s="1645"/>
      <c r="BY1273" s="1645"/>
      <c r="BZ1273" s="1645"/>
      <c r="CA1273" s="1645"/>
      <c r="CB1273" s="1645"/>
      <c r="CC1273" s="1645"/>
      <c r="CD1273" s="1645"/>
      <c r="CE1273" s="1645"/>
      <c r="CF1273" s="1325"/>
    </row>
    <row customHeight="1" ht="15" hidden="1">
      <c r="A1274" s="632" t="s">
        <v>508</v>
      </c>
      <c r="B1274" s="633"/>
      <c r="C1274" s="633" t="s">
        <v>22</v>
      </c>
      <c r="D1274" s="2587" t="s">
        <v>1227</v>
      </c>
      <c r="E1274" s="2386" t="s">
        <v>196</v>
      </c>
      <c r="F1274" s="2387"/>
      <c r="G1274" s="2388"/>
      <c r="H1274" s="2392" t="str">
        <f>IF(A1274="","",INDEX(DIFFERENTIATION_UNMERGE_VD,MATCH(A1274,DIFFERENTIATION_ID_DIFF,0)))</f>
        <v>Производство тепловой энергии. Некомбинированная выработка</v>
      </c>
      <c r="I1274" s="2392"/>
      <c r="J1274" s="2392"/>
      <c r="K1274" s="2392"/>
      <c r="L1274" s="2392"/>
      <c r="M1274" s="2392"/>
      <c r="N1274" s="2392"/>
      <c r="O1274" s="2392"/>
      <c r="P1274" s="2392"/>
      <c r="Q1274" s="2392"/>
      <c r="R1274" s="2392"/>
      <c r="S1274" s="728"/>
      <c r="T1274" s="725"/>
      <c r="U1274" s="634"/>
      <c r="V1274" s="634"/>
      <c r="W1274" s="635"/>
      <c r="X1274" s="635"/>
      <c r="Y1274" s="635"/>
      <c r="Z1274" s="635"/>
      <c r="AA1274" s="636"/>
      <c r="AB1274" s="637"/>
      <c r="AC1274" s="2384"/>
      <c r="AD1274" s="638"/>
      <c r="AE1274" s="639" t="s">
        <v>22</v>
      </c>
      <c r="AF1274" s="639"/>
      <c r="AG1274" s="640" t="s">
        <v>1082</v>
      </c>
      <c r="AH1274" s="641">
        <v>3</v>
      </c>
      <c r="AI1274" s="634"/>
      <c r="AJ1274" s="634"/>
      <c r="AK1274" s="634"/>
      <c r="AL1274" s="634"/>
      <c r="AM1274" s="634"/>
      <c r="AN1274" s="634"/>
      <c r="AO1274" s="634"/>
      <c r="AP1274" s="634"/>
      <c r="AQ1274" s="634"/>
      <c r="AR1274" s="634"/>
      <c r="AS1274" s="634"/>
      <c r="AT1274" s="634"/>
      <c r="AU1274" s="634"/>
      <c r="AV1274" s="634"/>
      <c r="AW1274" s="634"/>
      <c r="AX1274" s="634"/>
      <c r="AY1274" s="634"/>
      <c r="AZ1274" s="634"/>
      <c r="BA1274" s="634"/>
      <c r="BB1274" s="634"/>
      <c r="BC1274" s="634"/>
      <c r="BD1274" s="634"/>
      <c r="BE1274" s="634"/>
      <c r="BF1274" s="634"/>
      <c r="BG1274" s="634"/>
      <c r="BH1274" s="634"/>
      <c r="BI1274" s="634"/>
      <c r="BJ1274" s="634"/>
      <c r="BK1274" s="634"/>
      <c r="BL1274" s="634"/>
      <c r="BM1274" s="634"/>
      <c r="BN1274" s="634"/>
      <c r="BO1274" s="634"/>
      <c r="BP1274" s="634"/>
      <c r="BQ1274" s="634"/>
      <c r="BR1274" s="634"/>
      <c r="BS1274" s="634"/>
      <c r="BT1274" s="634"/>
      <c r="BU1274" s="634"/>
      <c r="BV1274" s="635"/>
      <c r="BW1274" s="635"/>
      <c r="BX1274" s="635"/>
      <c r="BY1274" s="635"/>
      <c r="BZ1274" s="635"/>
      <c r="CA1274" s="635"/>
      <c r="CB1274" s="635"/>
      <c r="CC1274" s="635"/>
      <c r="CD1274" s="635"/>
      <c r="CE1274" s="635"/>
      <c r="CF1274" s="1859"/>
    </row>
    <row customHeight="1" ht="15" hidden="1">
      <c r="A1275" s="632"/>
      <c r="B1275" s="633"/>
      <c r="C1275" s="633"/>
      <c r="D1275" s="2588"/>
      <c r="E1275" s="2386" t="s">
        <v>1037</v>
      </c>
      <c r="F1275" s="2387"/>
      <c r="G1275" s="2388"/>
      <c r="H1275" s="2392" t="str">
        <f>IF(A1274="","",INDEX(DIFFERENTIATION_UNMERGE_AREA,MATCH(A1274,DIFFERENTIATION_ID_DIFF,0)))</f>
        <v>Территория 13</v>
      </c>
      <c r="I1275" s="2392"/>
      <c r="J1275" s="2392"/>
      <c r="K1275" s="2392"/>
      <c r="L1275" s="2392"/>
      <c r="M1275" s="2392"/>
      <c r="N1275" s="2392"/>
      <c r="O1275" s="2392"/>
      <c r="P1275" s="2392"/>
      <c r="Q1275" s="2392"/>
      <c r="R1275" s="2392"/>
      <c r="S1275" s="728"/>
      <c r="T1275" s="725"/>
      <c r="U1275" s="634"/>
      <c r="V1275" s="634"/>
      <c r="W1275" s="635"/>
      <c r="X1275" s="635"/>
      <c r="Y1275" s="635"/>
      <c r="Z1275" s="635"/>
      <c r="AA1275" s="636"/>
      <c r="AB1275" s="637"/>
      <c r="AC1275" s="2384"/>
      <c r="AD1275" s="638"/>
      <c r="AE1275" s="639"/>
      <c r="AF1275" s="639"/>
      <c r="AG1275" s="640"/>
      <c r="AH1275" s="641"/>
      <c r="AI1275" s="634"/>
      <c r="AJ1275" s="634"/>
      <c r="AK1275" s="634"/>
      <c r="AL1275" s="634"/>
      <c r="AM1275" s="634"/>
      <c r="AN1275" s="634"/>
      <c r="AO1275" s="634"/>
      <c r="AP1275" s="634"/>
      <c r="AQ1275" s="634"/>
      <c r="AR1275" s="634"/>
      <c r="AS1275" s="634"/>
      <c r="AT1275" s="634"/>
      <c r="AU1275" s="634"/>
      <c r="AV1275" s="634"/>
      <c r="AW1275" s="634"/>
      <c r="AX1275" s="634"/>
      <c r="AY1275" s="634"/>
      <c r="AZ1275" s="634"/>
      <c r="BA1275" s="634"/>
      <c r="BB1275" s="634"/>
      <c r="BC1275" s="634"/>
      <c r="BD1275" s="634"/>
      <c r="BE1275" s="634"/>
      <c r="BF1275" s="634"/>
      <c r="BG1275" s="634"/>
      <c r="BH1275" s="634"/>
      <c r="BI1275" s="634"/>
      <c r="BJ1275" s="634"/>
      <c r="BK1275" s="634"/>
      <c r="BL1275" s="634"/>
      <c r="BM1275" s="634"/>
      <c r="BN1275" s="634"/>
      <c r="BO1275" s="634"/>
      <c r="BP1275" s="634"/>
      <c r="BQ1275" s="634"/>
      <c r="BR1275" s="634"/>
      <c r="BS1275" s="634"/>
      <c r="BT1275" s="634"/>
      <c r="BU1275" s="634"/>
      <c r="BV1275" s="635"/>
      <c r="BW1275" s="635"/>
      <c r="BX1275" s="635"/>
      <c r="BY1275" s="635"/>
      <c r="BZ1275" s="635"/>
      <c r="CA1275" s="635"/>
      <c r="CB1275" s="635"/>
      <c r="CC1275" s="635"/>
      <c r="CD1275" s="635"/>
      <c r="CE1275" s="635"/>
      <c r="CF1275" s="1859"/>
    </row>
    <row customHeight="1" ht="15" hidden="1">
      <c r="A1276" s="632"/>
      <c r="B1276" s="633"/>
      <c r="C1276" s="633"/>
      <c r="D1276" s="2588"/>
      <c r="E1276" s="2386" t="s">
        <v>1038</v>
      </c>
      <c r="F1276" s="2387"/>
      <c r="G1276" s="2388"/>
      <c r="H1276" s="2392" t="str">
        <f>IF(A1274="","",INDEX(DIFFERENTIATION_UNMERGE_SYSTEM,MATCH(A1274,DIFFERENTIATION_ID_DIFF,0)))</f>
        <v>п. Обшаровка, ул. Терешковой, котельная № 7-14</v>
      </c>
      <c r="I1276" s="2392"/>
      <c r="J1276" s="2392"/>
      <c r="K1276" s="2392"/>
      <c r="L1276" s="2392"/>
      <c r="M1276" s="2392"/>
      <c r="N1276" s="2392"/>
      <c r="O1276" s="2392"/>
      <c r="P1276" s="2392"/>
      <c r="Q1276" s="2392"/>
      <c r="R1276" s="2392"/>
      <c r="S1276" s="728"/>
      <c r="T1276" s="725"/>
      <c r="U1276" s="634"/>
      <c r="V1276" s="634"/>
      <c r="W1276" s="635"/>
      <c r="X1276" s="635"/>
      <c r="Y1276" s="635"/>
      <c r="Z1276" s="635"/>
      <c r="AA1276" s="636"/>
      <c r="AB1276" s="637"/>
      <c r="AC1276" s="2384"/>
      <c r="AD1276" s="638"/>
      <c r="AE1276" s="639"/>
      <c r="AF1276" s="639"/>
      <c r="AG1276" s="640"/>
      <c r="AH1276" s="641"/>
      <c r="AI1276" s="634"/>
      <c r="AJ1276" s="634"/>
      <c r="AK1276" s="634"/>
      <c r="AL1276" s="634"/>
      <c r="AM1276" s="634"/>
      <c r="AN1276" s="634"/>
      <c r="AO1276" s="634"/>
      <c r="AP1276" s="634"/>
      <c r="AQ1276" s="634"/>
      <c r="AR1276" s="634"/>
      <c r="AS1276" s="634"/>
      <c r="AT1276" s="634"/>
      <c r="AU1276" s="634"/>
      <c r="AV1276" s="634"/>
      <c r="AW1276" s="634"/>
      <c r="AX1276" s="634"/>
      <c r="AY1276" s="634"/>
      <c r="AZ1276" s="634"/>
      <c r="BA1276" s="634"/>
      <c r="BB1276" s="634"/>
      <c r="BC1276" s="634"/>
      <c r="BD1276" s="634"/>
      <c r="BE1276" s="634"/>
      <c r="BF1276" s="634"/>
      <c r="BG1276" s="634"/>
      <c r="BH1276" s="634"/>
      <c r="BI1276" s="634"/>
      <c r="BJ1276" s="634"/>
      <c r="BK1276" s="634"/>
      <c r="BL1276" s="634"/>
      <c r="BM1276" s="634"/>
      <c r="BN1276" s="634"/>
      <c r="BO1276" s="634"/>
      <c r="BP1276" s="634"/>
      <c r="BQ1276" s="634"/>
      <c r="BR1276" s="634"/>
      <c r="BS1276" s="634"/>
      <c r="BT1276" s="634"/>
      <c r="BU1276" s="634"/>
      <c r="BV1276" s="635"/>
      <c r="BW1276" s="635"/>
      <c r="BX1276" s="635"/>
      <c r="BY1276" s="635"/>
      <c r="BZ1276" s="635"/>
      <c r="CA1276" s="635"/>
      <c r="CB1276" s="635"/>
      <c r="CC1276" s="635"/>
      <c r="CD1276" s="635"/>
      <c r="CE1276" s="635"/>
      <c r="CF1276" s="1859"/>
    </row>
    <row customHeight="1" ht="24.75" hidden="1">
      <c r="A1277" s="1815"/>
      <c r="B1277" s="1169"/>
      <c r="C1277" s="421"/>
      <c r="D1277" s="2588"/>
      <c r="E1277" s="2385" t="s">
        <v>1083</v>
      </c>
      <c r="F1277" s="2385"/>
      <c r="G1277" s="2385"/>
      <c r="H1277" s="2385"/>
      <c r="I1277" s="2385"/>
      <c r="J1277" s="2385"/>
      <c r="K1277" s="2385"/>
      <c r="L1277" s="2385"/>
      <c r="M1277" s="2385"/>
      <c r="N1277" s="2385"/>
      <c r="O1277" s="2385"/>
      <c r="P1277" s="2385"/>
      <c r="Q1277" s="567">
        <f>SUMIF(T1278:T1279,"i",Q1278:Q1279)</f>
        <v>0</v>
      </c>
      <c r="R1277" s="1026"/>
      <c r="S1277" s="1807" t="s">
        <v>1084</v>
      </c>
      <c r="T1277" s="726" t="s">
        <v>1085</v>
      </c>
      <c r="U1277" s="2383">
        <v>1</v>
      </c>
      <c r="V1277" s="2383" t="s">
        <v>1048</v>
      </c>
      <c r="W1277" s="1169"/>
      <c r="X1277" s="1169"/>
      <c r="Y1277" s="1169"/>
      <c r="Z1277" s="1169"/>
      <c r="AA1277" s="1645"/>
      <c r="AB1277" s="1169"/>
      <c r="AC1277" s="2384"/>
      <c r="AD1277" s="638"/>
      <c r="AE1277" s="1169"/>
      <c r="AF1277" s="1169"/>
      <c r="AG1277" s="1645"/>
      <c r="AH1277" s="1645"/>
      <c r="AI1277" s="1645"/>
      <c r="AJ1277" s="1645"/>
      <c r="AK1277" s="1645"/>
      <c r="AL1277" s="1645"/>
      <c r="AM1277" s="1645"/>
      <c r="AN1277" s="1645"/>
      <c r="AO1277" s="1645"/>
      <c r="AP1277" s="1645"/>
      <c r="AQ1277" s="1645"/>
      <c r="AR1277" s="1645"/>
      <c r="AS1277" s="1645"/>
      <c r="AT1277" s="1645"/>
      <c r="AU1277" s="1645"/>
      <c r="AV1277" s="1645"/>
      <c r="AW1277" s="1645"/>
      <c r="AX1277" s="1645"/>
      <c r="AY1277" s="1645"/>
      <c r="AZ1277" s="1645"/>
      <c r="BA1277" s="1645"/>
      <c r="BB1277" s="1645"/>
      <c r="BC1277" s="1645"/>
      <c r="BD1277" s="1645"/>
      <c r="BE1277" s="1645"/>
      <c r="BF1277" s="1645"/>
      <c r="BG1277" s="1645"/>
      <c r="BH1277" s="1645"/>
      <c r="BI1277" s="1645"/>
      <c r="BJ1277" s="1645"/>
      <c r="BK1277" s="1645"/>
      <c r="BL1277" s="1645"/>
      <c r="BM1277" s="1645"/>
      <c r="BN1277" s="1645"/>
      <c r="BO1277" s="1645"/>
      <c r="BP1277" s="1645"/>
      <c r="BQ1277" s="1645"/>
      <c r="BR1277" s="1645"/>
      <c r="BS1277" s="1645"/>
      <c r="BT1277" s="1645"/>
      <c r="BU1277" s="1645"/>
      <c r="BV1277" s="1169"/>
      <c r="BW1277" s="1169"/>
      <c r="BX1277" s="1169"/>
      <c r="BY1277" s="1169"/>
      <c r="BZ1277" s="1169"/>
      <c r="CA1277" s="1169"/>
      <c r="CB1277" s="1169"/>
      <c r="CC1277" s="1169"/>
      <c r="CD1277" s="1169"/>
      <c r="CE1277" s="1169"/>
      <c r="CF1277" s="1859"/>
    </row>
    <row customHeight="1" ht="11.25" hidden="1">
      <c r="A1278" s="1802"/>
      <c r="B1278" s="1645"/>
      <c r="C1278" s="1645"/>
      <c r="D1278" s="2588"/>
      <c r="E1278" s="644"/>
      <c r="F1278" s="644">
        <v>0</v>
      </c>
      <c r="G1278" s="644"/>
      <c r="H1278" s="644"/>
      <c r="I1278" s="644"/>
      <c r="J1278" s="644"/>
      <c r="K1278" s="644"/>
      <c r="L1278" s="644"/>
      <c r="M1278" s="644"/>
      <c r="N1278" s="644"/>
      <c r="O1278" s="644"/>
      <c r="P1278" s="644"/>
      <c r="Q1278" s="644"/>
      <c r="R1278" s="644"/>
      <c r="S1278" s="645"/>
      <c r="T1278" s="727"/>
      <c r="U1278" s="2383"/>
      <c r="V1278" s="2383"/>
      <c r="W1278" s="1645"/>
      <c r="X1278" s="1645"/>
      <c r="Y1278" s="1645"/>
      <c r="Z1278" s="1645"/>
      <c r="AA1278" s="1645"/>
      <c r="AB1278" s="1169"/>
      <c r="AC1278" s="2384"/>
      <c r="AD1278" s="638"/>
      <c r="AE1278" s="1169"/>
      <c r="AF1278" s="1169"/>
      <c r="AG1278" s="1645"/>
      <c r="AH1278" s="1645"/>
      <c r="AI1278" s="1645"/>
      <c r="AJ1278" s="1645"/>
      <c r="AK1278" s="1645"/>
      <c r="AL1278" s="1645"/>
      <c r="AM1278" s="1645"/>
      <c r="AN1278" s="1645"/>
      <c r="AO1278" s="1645"/>
      <c r="AP1278" s="1645"/>
      <c r="AQ1278" s="1645"/>
      <c r="AR1278" s="1645"/>
      <c r="AS1278" s="1645"/>
      <c r="AT1278" s="1645"/>
      <c r="AU1278" s="1645"/>
      <c r="AV1278" s="1645"/>
      <c r="AW1278" s="1645"/>
      <c r="AX1278" s="1645"/>
      <c r="AY1278" s="1645"/>
      <c r="AZ1278" s="1645"/>
      <c r="BA1278" s="1645"/>
      <c r="BB1278" s="1645"/>
      <c r="BC1278" s="1645"/>
      <c r="BD1278" s="1645"/>
      <c r="BE1278" s="1645"/>
      <c r="BF1278" s="1645"/>
      <c r="BG1278" s="1645"/>
      <c r="BH1278" s="1645"/>
      <c r="BI1278" s="1645"/>
      <c r="BJ1278" s="1645"/>
      <c r="BK1278" s="1645"/>
      <c r="BL1278" s="1645"/>
      <c r="BM1278" s="1645"/>
      <c r="BN1278" s="1645"/>
      <c r="BO1278" s="1645"/>
      <c r="BP1278" s="1645"/>
      <c r="BQ1278" s="1645"/>
      <c r="BR1278" s="1645"/>
      <c r="BS1278" s="1645"/>
      <c r="BT1278" s="1645"/>
      <c r="BU1278" s="1645"/>
      <c r="BV1278" s="1645"/>
      <c r="BW1278" s="1645"/>
      <c r="BX1278" s="1645"/>
      <c r="BY1278" s="1645"/>
      <c r="BZ1278" s="1645"/>
      <c r="CA1278" s="1645"/>
      <c r="CB1278" s="1645"/>
      <c r="CC1278" s="1645"/>
      <c r="CD1278" s="1645"/>
      <c r="CE1278" s="1645"/>
      <c r="CF1278" s="1859"/>
    </row>
    <row customHeight="1" ht="11.25" hidden="1">
      <c r="A1279" s="1815"/>
      <c r="B1279" s="1169"/>
      <c r="C1279" s="421"/>
      <c r="D1279" s="2588"/>
      <c r="E1279" s="658" t="s">
        <v>22</v>
      </c>
      <c r="F1279" s="1177" t="s">
        <v>22</v>
      </c>
      <c r="G1279" s="1177" t="s">
        <v>1088</v>
      </c>
      <c r="H1279" s="660" t="s">
        <v>22</v>
      </c>
      <c r="I1279" s="660"/>
      <c r="J1279" s="660"/>
      <c r="K1279" s="660"/>
      <c r="L1279" s="660"/>
      <c r="M1279" s="660"/>
      <c r="N1279" s="660"/>
      <c r="O1279" s="660"/>
      <c r="P1279" s="660"/>
      <c r="Q1279" s="660"/>
      <c r="R1279" s="661"/>
      <c r="S1279" s="662"/>
      <c r="T1279" s="727"/>
      <c r="U1279" s="2383"/>
      <c r="V1279" s="2383"/>
      <c r="W1279" s="1169"/>
      <c r="X1279" s="1169"/>
      <c r="Y1279" s="1169"/>
      <c r="Z1279" s="1169"/>
      <c r="AA1279" s="1645"/>
      <c r="AB1279" s="1169"/>
      <c r="AC1279" s="2384"/>
      <c r="AD1279" s="638"/>
      <c r="AE1279" s="1169"/>
      <c r="AF1279" s="1169"/>
      <c r="AG1279" s="1645"/>
      <c r="AH1279" s="1645"/>
      <c r="AI1279" s="1645"/>
      <c r="AJ1279" s="1645"/>
      <c r="AK1279" s="1645"/>
      <c r="AL1279" s="1645"/>
      <c r="AM1279" s="1645"/>
      <c r="AN1279" s="1645"/>
      <c r="AO1279" s="1645"/>
      <c r="AP1279" s="1645"/>
      <c r="AQ1279" s="1645"/>
      <c r="AR1279" s="1645"/>
      <c r="AS1279" s="1645"/>
      <c r="AT1279" s="1645"/>
      <c r="AU1279" s="1645"/>
      <c r="AV1279" s="1645"/>
      <c r="AW1279" s="1645"/>
      <c r="AX1279" s="1645"/>
      <c r="AY1279" s="1645"/>
      <c r="AZ1279" s="1645"/>
      <c r="BA1279" s="1645"/>
      <c r="BB1279" s="1645"/>
      <c r="BC1279" s="1645"/>
      <c r="BD1279" s="1645"/>
      <c r="BE1279" s="1645"/>
      <c r="BF1279" s="1645"/>
      <c r="BG1279" s="1645"/>
      <c r="BH1279" s="1645"/>
      <c r="BI1279" s="1645"/>
      <c r="BJ1279" s="1645"/>
      <c r="BK1279" s="1645"/>
      <c r="BL1279" s="1645"/>
      <c r="BM1279" s="1645"/>
      <c r="BN1279" s="1645"/>
      <c r="BO1279" s="1645"/>
      <c r="BP1279" s="1645"/>
      <c r="BQ1279" s="1645"/>
      <c r="BR1279" s="1645"/>
      <c r="BS1279" s="1645"/>
      <c r="BT1279" s="1645"/>
      <c r="BU1279" s="1645"/>
      <c r="BV1279" s="1169"/>
      <c r="BW1279" s="1169"/>
      <c r="BX1279" s="1169"/>
      <c r="BY1279" s="1169"/>
      <c r="BZ1279" s="1169"/>
      <c r="CA1279" s="1169"/>
      <c r="CB1279" s="1169"/>
      <c r="CC1279" s="1169"/>
      <c r="CD1279" s="1169"/>
      <c r="CE1279" s="1169"/>
      <c r="CF1279" s="1859"/>
    </row>
    <row customHeight="1" ht="5.25" hidden="1">
      <c r="A1280" s="1802"/>
      <c r="B1280" s="1645"/>
      <c r="C1280" s="1645"/>
      <c r="D1280" s="2588"/>
      <c r="E1280" s="1048"/>
      <c r="F1280" s="1048"/>
      <c r="G1280" s="1048"/>
      <c r="H1280" s="1048"/>
      <c r="I1280" s="1048"/>
      <c r="J1280" s="1048"/>
      <c r="K1280" s="1048"/>
      <c r="L1280" s="1048"/>
      <c r="M1280" s="1048"/>
      <c r="N1280" s="1048"/>
      <c r="O1280" s="1048"/>
      <c r="P1280" s="1048"/>
      <c r="Q1280" s="1049"/>
      <c r="R1280" s="1050"/>
      <c r="S1280" s="1051"/>
      <c r="T1280" s="726" t="s">
        <v>1085</v>
      </c>
      <c r="U1280" s="2383">
        <v>1</v>
      </c>
      <c r="V1280" s="2383" t="s">
        <v>1048</v>
      </c>
      <c r="W1280" s="1645"/>
      <c r="X1280" s="1645"/>
      <c r="Y1280" s="1645"/>
      <c r="Z1280" s="1645"/>
      <c r="AA1280" s="1645"/>
      <c r="AB1280" s="1645"/>
      <c r="AC1280" s="1046"/>
      <c r="AD1280" s="1047"/>
      <c r="AE1280" s="1645"/>
      <c r="AF1280" s="1645"/>
      <c r="AG1280" s="1645"/>
      <c r="AH1280" s="1645"/>
      <c r="AI1280" s="1645"/>
      <c r="AJ1280" s="1645"/>
      <c r="AK1280" s="1645"/>
      <c r="AL1280" s="1645"/>
      <c r="AM1280" s="1645"/>
      <c r="AN1280" s="1645"/>
      <c r="AO1280" s="1645"/>
      <c r="AP1280" s="1645"/>
      <c r="AQ1280" s="1645"/>
      <c r="AR1280" s="1645"/>
      <c r="AS1280" s="1645"/>
      <c r="AT1280" s="1645"/>
      <c r="AU1280" s="1645"/>
      <c r="AV1280" s="1645"/>
      <c r="AW1280" s="1645"/>
      <c r="AX1280" s="1645"/>
      <c r="AY1280" s="1645"/>
      <c r="AZ1280" s="1645"/>
      <c r="BA1280" s="1645"/>
      <c r="BB1280" s="1645"/>
      <c r="BC1280" s="1645"/>
      <c r="BD1280" s="1645"/>
      <c r="BE1280" s="1645"/>
      <c r="BF1280" s="1645"/>
      <c r="BG1280" s="1645"/>
      <c r="BH1280" s="1645"/>
      <c r="BI1280" s="1645"/>
      <c r="BJ1280" s="1645"/>
      <c r="BK1280" s="1645"/>
      <c r="BL1280" s="1645"/>
      <c r="BM1280" s="1645"/>
      <c r="BN1280" s="1645"/>
      <c r="BO1280" s="1645"/>
      <c r="BP1280" s="1645"/>
      <c r="BQ1280" s="1645"/>
      <c r="BR1280" s="1645"/>
      <c r="BS1280" s="1645"/>
      <c r="BT1280" s="1645"/>
      <c r="BU1280" s="1645"/>
      <c r="BV1280" s="1645"/>
      <c r="BW1280" s="1645"/>
      <c r="BX1280" s="1645"/>
      <c r="BY1280" s="1645"/>
      <c r="BZ1280" s="1645"/>
      <c r="CA1280" s="1645"/>
      <c r="CB1280" s="1645"/>
      <c r="CC1280" s="1645"/>
      <c r="CD1280" s="1645"/>
      <c r="CE1280" s="1645"/>
      <c r="CF1280" s="1325"/>
    </row>
    <row customHeight="1" ht="5.25" hidden="1">
      <c r="A1281" s="1802"/>
      <c r="B1281" s="1645"/>
      <c r="C1281" s="1645"/>
      <c r="D1281" s="2588"/>
      <c r="E1281" s="644"/>
      <c r="F1281" s="644"/>
      <c r="G1281" s="644"/>
      <c r="H1281" s="644"/>
      <c r="I1281" s="644"/>
      <c r="J1281" s="644"/>
      <c r="K1281" s="644"/>
      <c r="L1281" s="644"/>
      <c r="M1281" s="644"/>
      <c r="N1281" s="644"/>
      <c r="O1281" s="644"/>
      <c r="P1281" s="644"/>
      <c r="Q1281" s="644"/>
      <c r="R1281" s="644"/>
      <c r="S1281" s="645"/>
      <c r="T1281" s="727"/>
      <c r="U1281" s="2383"/>
      <c r="V1281" s="2383"/>
      <c r="W1281" s="1645"/>
      <c r="X1281" s="1645"/>
      <c r="Y1281" s="1645"/>
      <c r="Z1281" s="1645"/>
      <c r="AA1281" s="1645"/>
      <c r="AB1281" s="1645"/>
      <c r="AC1281" s="1046"/>
      <c r="AD1281" s="1047"/>
      <c r="AE1281" s="1645"/>
      <c r="AF1281" s="1645"/>
      <c r="AG1281" s="1645"/>
      <c r="AH1281" s="1645"/>
      <c r="AI1281" s="1645"/>
      <c r="AJ1281" s="1645"/>
      <c r="AK1281" s="1645"/>
      <c r="AL1281" s="1645"/>
      <c r="AM1281" s="1645"/>
      <c r="AN1281" s="1645"/>
      <c r="AO1281" s="1645"/>
      <c r="AP1281" s="1645"/>
      <c r="AQ1281" s="1645"/>
      <c r="AR1281" s="1645"/>
      <c r="AS1281" s="1645"/>
      <c r="AT1281" s="1645"/>
      <c r="AU1281" s="1645"/>
      <c r="AV1281" s="1645"/>
      <c r="AW1281" s="1645"/>
      <c r="AX1281" s="1645"/>
      <c r="AY1281" s="1645"/>
      <c r="AZ1281" s="1645"/>
      <c r="BA1281" s="1645"/>
      <c r="BB1281" s="1645"/>
      <c r="BC1281" s="1645"/>
      <c r="BD1281" s="1645"/>
      <c r="BE1281" s="1645"/>
      <c r="BF1281" s="1645"/>
      <c r="BG1281" s="1645"/>
      <c r="BH1281" s="1645"/>
      <c r="BI1281" s="1645"/>
      <c r="BJ1281" s="1645"/>
      <c r="BK1281" s="1645"/>
      <c r="BL1281" s="1645"/>
      <c r="BM1281" s="1645"/>
      <c r="BN1281" s="1645"/>
      <c r="BO1281" s="1645"/>
      <c r="BP1281" s="1645"/>
      <c r="BQ1281" s="1645"/>
      <c r="BR1281" s="1645"/>
      <c r="BS1281" s="1645"/>
      <c r="BT1281" s="1645"/>
      <c r="BU1281" s="1645"/>
      <c r="BV1281" s="1645"/>
      <c r="BW1281" s="1645"/>
      <c r="BX1281" s="1645"/>
      <c r="BY1281" s="1645"/>
      <c r="BZ1281" s="1645"/>
      <c r="CA1281" s="1645"/>
      <c r="CB1281" s="1645"/>
      <c r="CC1281" s="1645"/>
      <c r="CD1281" s="1645"/>
      <c r="CE1281" s="1645"/>
      <c r="CF1281" s="1325"/>
    </row>
    <row customHeight="1" ht="5.25" hidden="1">
      <c r="A1282" s="1802"/>
      <c r="B1282" s="1645"/>
      <c r="C1282" s="1645"/>
      <c r="D1282" s="2589"/>
      <c r="E1282" s="1052"/>
      <c r="F1282" s="1053"/>
      <c r="G1282" s="1053"/>
      <c r="H1282" s="1054"/>
      <c r="I1282" s="1054"/>
      <c r="J1282" s="1054"/>
      <c r="K1282" s="1054"/>
      <c r="L1282" s="1054"/>
      <c r="M1282" s="1054"/>
      <c r="N1282" s="1054"/>
      <c r="O1282" s="1054"/>
      <c r="P1282" s="1054"/>
      <c r="Q1282" s="1054"/>
      <c r="R1282" s="955"/>
      <c r="S1282" s="1055"/>
      <c r="T1282" s="727"/>
      <c r="U1282" s="2383"/>
      <c r="V1282" s="2383"/>
      <c r="W1282" s="1645"/>
      <c r="X1282" s="1645"/>
      <c r="Y1282" s="1645"/>
      <c r="Z1282" s="1645"/>
      <c r="AA1282" s="1645"/>
      <c r="AB1282" s="1645"/>
      <c r="AC1282" s="1046"/>
      <c r="AD1282" s="1047"/>
      <c r="AE1282" s="1645"/>
      <c r="AF1282" s="1645"/>
      <c r="AG1282" s="1645"/>
      <c r="AH1282" s="1645"/>
      <c r="AI1282" s="1645"/>
      <c r="AJ1282" s="1645"/>
      <c r="AK1282" s="1645"/>
      <c r="AL1282" s="1645"/>
      <c r="AM1282" s="1645"/>
      <c r="AN1282" s="1645"/>
      <c r="AO1282" s="1645"/>
      <c r="AP1282" s="1645"/>
      <c r="AQ1282" s="1645"/>
      <c r="AR1282" s="1645"/>
      <c r="AS1282" s="1645"/>
      <c r="AT1282" s="1645"/>
      <c r="AU1282" s="1645"/>
      <c r="AV1282" s="1645"/>
      <c r="AW1282" s="1645"/>
      <c r="AX1282" s="1645"/>
      <c r="AY1282" s="1645"/>
      <c r="AZ1282" s="1645"/>
      <c r="BA1282" s="1645"/>
      <c r="BB1282" s="1645"/>
      <c r="BC1282" s="1645"/>
      <c r="BD1282" s="1645"/>
      <c r="BE1282" s="1645"/>
      <c r="BF1282" s="1645"/>
      <c r="BG1282" s="1645"/>
      <c r="BH1282" s="1645"/>
      <c r="BI1282" s="1645"/>
      <c r="BJ1282" s="1645"/>
      <c r="BK1282" s="1645"/>
      <c r="BL1282" s="1645"/>
      <c r="BM1282" s="1645"/>
      <c r="BN1282" s="1645"/>
      <c r="BO1282" s="1645"/>
      <c r="BP1282" s="1645"/>
      <c r="BQ1282" s="1645"/>
      <c r="BR1282" s="1645"/>
      <c r="BS1282" s="1645"/>
      <c r="BT1282" s="1645"/>
      <c r="BU1282" s="1645"/>
      <c r="BV1282" s="1645"/>
      <c r="BW1282" s="1645"/>
      <c r="BX1282" s="1645"/>
      <c r="BY1282" s="1645"/>
      <c r="BZ1282" s="1645"/>
      <c r="CA1282" s="1645"/>
      <c r="CB1282" s="1645"/>
      <c r="CC1282" s="1645"/>
      <c r="CD1282" s="1645"/>
      <c r="CE1282" s="1645"/>
      <c r="CF1282" s="1325"/>
    </row>
    <row customHeight="1" ht="15" hidden="1">
      <c r="A1283" s="632" t="s">
        <v>510</v>
      </c>
      <c r="B1283" s="633"/>
      <c r="C1283" s="633" t="s">
        <v>22</v>
      </c>
      <c r="D1283" s="2587" t="s">
        <v>1228</v>
      </c>
      <c r="E1283" s="2386" t="s">
        <v>196</v>
      </c>
      <c r="F1283" s="2387"/>
      <c r="G1283" s="2388"/>
      <c r="H1283" s="2392" t="str">
        <f>IF(A1283="","",INDEX(DIFFERENTIATION_UNMERGE_VD,MATCH(A1283,DIFFERENTIATION_ID_DIFF,0)))</f>
        <v>Производство тепловой энергии. Некомбинированная выработка</v>
      </c>
      <c r="I1283" s="2392"/>
      <c r="J1283" s="2392"/>
      <c r="K1283" s="2392"/>
      <c r="L1283" s="2392"/>
      <c r="M1283" s="2392"/>
      <c r="N1283" s="2392"/>
      <c r="O1283" s="2392"/>
      <c r="P1283" s="2392"/>
      <c r="Q1283" s="2392"/>
      <c r="R1283" s="2392"/>
      <c r="S1283" s="728"/>
      <c r="T1283" s="725"/>
      <c r="U1283" s="634"/>
      <c r="V1283" s="634"/>
      <c r="W1283" s="635"/>
      <c r="X1283" s="635"/>
      <c r="Y1283" s="635"/>
      <c r="Z1283" s="635"/>
      <c r="AA1283" s="636"/>
      <c r="AB1283" s="637"/>
      <c r="AC1283" s="2384"/>
      <c r="AD1283" s="638"/>
      <c r="AE1283" s="639" t="s">
        <v>22</v>
      </c>
      <c r="AF1283" s="639"/>
      <c r="AG1283" s="640" t="s">
        <v>1082</v>
      </c>
      <c r="AH1283" s="641">
        <v>3</v>
      </c>
      <c r="AI1283" s="634"/>
      <c r="AJ1283" s="634"/>
      <c r="AK1283" s="634"/>
      <c r="AL1283" s="634"/>
      <c r="AM1283" s="634"/>
      <c r="AN1283" s="634"/>
      <c r="AO1283" s="634"/>
      <c r="AP1283" s="634"/>
      <c r="AQ1283" s="634"/>
      <c r="AR1283" s="634"/>
      <c r="AS1283" s="634"/>
      <c r="AT1283" s="634"/>
      <c r="AU1283" s="634"/>
      <c r="AV1283" s="634"/>
      <c r="AW1283" s="634"/>
      <c r="AX1283" s="634"/>
      <c r="AY1283" s="634"/>
      <c r="AZ1283" s="634"/>
      <c r="BA1283" s="634"/>
      <c r="BB1283" s="634"/>
      <c r="BC1283" s="634"/>
      <c r="BD1283" s="634"/>
      <c r="BE1283" s="634"/>
      <c r="BF1283" s="634"/>
      <c r="BG1283" s="634"/>
      <c r="BH1283" s="634"/>
      <c r="BI1283" s="634"/>
      <c r="BJ1283" s="634"/>
      <c r="BK1283" s="634"/>
      <c r="BL1283" s="634"/>
      <c r="BM1283" s="634"/>
      <c r="BN1283" s="634"/>
      <c r="BO1283" s="634"/>
      <c r="BP1283" s="634"/>
      <c r="BQ1283" s="634"/>
      <c r="BR1283" s="634"/>
      <c r="BS1283" s="634"/>
      <c r="BT1283" s="634"/>
      <c r="BU1283" s="634"/>
      <c r="BV1283" s="635"/>
      <c r="BW1283" s="635"/>
      <c r="BX1283" s="635"/>
      <c r="BY1283" s="635"/>
      <c r="BZ1283" s="635"/>
      <c r="CA1283" s="635"/>
      <c r="CB1283" s="635"/>
      <c r="CC1283" s="635"/>
      <c r="CD1283" s="635"/>
      <c r="CE1283" s="635"/>
      <c r="CF1283" s="1859"/>
    </row>
    <row customHeight="1" ht="15" hidden="1">
      <c r="A1284" s="632"/>
      <c r="B1284" s="633"/>
      <c r="C1284" s="633"/>
      <c r="D1284" s="2588"/>
      <c r="E1284" s="2386" t="s">
        <v>1037</v>
      </c>
      <c r="F1284" s="2387"/>
      <c r="G1284" s="2388"/>
      <c r="H1284" s="2392" t="str">
        <f>IF(A1283="","",INDEX(DIFFERENTIATION_UNMERGE_AREA,MATCH(A1283,DIFFERENTIATION_ID_DIFF,0)))</f>
        <v>Территория 13</v>
      </c>
      <c r="I1284" s="2392"/>
      <c r="J1284" s="2392"/>
      <c r="K1284" s="2392"/>
      <c r="L1284" s="2392"/>
      <c r="M1284" s="2392"/>
      <c r="N1284" s="2392"/>
      <c r="O1284" s="2392"/>
      <c r="P1284" s="2392"/>
      <c r="Q1284" s="2392"/>
      <c r="R1284" s="2392"/>
      <c r="S1284" s="728"/>
      <c r="T1284" s="725"/>
      <c r="U1284" s="634"/>
      <c r="V1284" s="634"/>
      <c r="W1284" s="635"/>
      <c r="X1284" s="635"/>
      <c r="Y1284" s="635"/>
      <c r="Z1284" s="635"/>
      <c r="AA1284" s="636"/>
      <c r="AB1284" s="637"/>
      <c r="AC1284" s="2384"/>
      <c r="AD1284" s="638"/>
      <c r="AE1284" s="639"/>
      <c r="AF1284" s="639"/>
      <c r="AG1284" s="640"/>
      <c r="AH1284" s="641"/>
      <c r="AI1284" s="634"/>
      <c r="AJ1284" s="634"/>
      <c r="AK1284" s="634"/>
      <c r="AL1284" s="634"/>
      <c r="AM1284" s="634"/>
      <c r="AN1284" s="634"/>
      <c r="AO1284" s="634"/>
      <c r="AP1284" s="634"/>
      <c r="AQ1284" s="634"/>
      <c r="AR1284" s="634"/>
      <c r="AS1284" s="634"/>
      <c r="AT1284" s="634"/>
      <c r="AU1284" s="634"/>
      <c r="AV1284" s="634"/>
      <c r="AW1284" s="634"/>
      <c r="AX1284" s="634"/>
      <c r="AY1284" s="634"/>
      <c r="AZ1284" s="634"/>
      <c r="BA1284" s="634"/>
      <c r="BB1284" s="634"/>
      <c r="BC1284" s="634"/>
      <c r="BD1284" s="634"/>
      <c r="BE1284" s="634"/>
      <c r="BF1284" s="634"/>
      <c r="BG1284" s="634"/>
      <c r="BH1284" s="634"/>
      <c r="BI1284" s="634"/>
      <c r="BJ1284" s="634"/>
      <c r="BK1284" s="634"/>
      <c r="BL1284" s="634"/>
      <c r="BM1284" s="634"/>
      <c r="BN1284" s="634"/>
      <c r="BO1284" s="634"/>
      <c r="BP1284" s="634"/>
      <c r="BQ1284" s="634"/>
      <c r="BR1284" s="634"/>
      <c r="BS1284" s="634"/>
      <c r="BT1284" s="634"/>
      <c r="BU1284" s="634"/>
      <c r="BV1284" s="635"/>
      <c r="BW1284" s="635"/>
      <c r="BX1284" s="635"/>
      <c r="BY1284" s="635"/>
      <c r="BZ1284" s="635"/>
      <c r="CA1284" s="635"/>
      <c r="CB1284" s="635"/>
      <c r="CC1284" s="635"/>
      <c r="CD1284" s="635"/>
      <c r="CE1284" s="635"/>
      <c r="CF1284" s="1859"/>
    </row>
    <row customHeight="1" ht="15" hidden="1">
      <c r="A1285" s="632"/>
      <c r="B1285" s="633"/>
      <c r="C1285" s="633"/>
      <c r="D1285" s="2588"/>
      <c r="E1285" s="2386" t="s">
        <v>1038</v>
      </c>
      <c r="F1285" s="2387"/>
      <c r="G1285" s="2388"/>
      <c r="H1285" s="2392" t="str">
        <f>IF(A1283="","",INDEX(DIFFERENTIATION_UNMERGE_SYSTEM,MATCH(A1283,DIFFERENTIATION_ID_DIFF,0)))</f>
        <v>п. Обшаровка, ул. Спортивная, котельная № 7-15</v>
      </c>
      <c r="I1285" s="2392"/>
      <c r="J1285" s="2392"/>
      <c r="K1285" s="2392"/>
      <c r="L1285" s="2392"/>
      <c r="M1285" s="2392"/>
      <c r="N1285" s="2392"/>
      <c r="O1285" s="2392"/>
      <c r="P1285" s="2392"/>
      <c r="Q1285" s="2392"/>
      <c r="R1285" s="2392"/>
      <c r="S1285" s="728"/>
      <c r="T1285" s="725"/>
      <c r="U1285" s="634"/>
      <c r="V1285" s="634"/>
      <c r="W1285" s="635"/>
      <c r="X1285" s="635"/>
      <c r="Y1285" s="635"/>
      <c r="Z1285" s="635"/>
      <c r="AA1285" s="636"/>
      <c r="AB1285" s="637"/>
      <c r="AC1285" s="2384"/>
      <c r="AD1285" s="638"/>
      <c r="AE1285" s="639"/>
      <c r="AF1285" s="639"/>
      <c r="AG1285" s="640"/>
      <c r="AH1285" s="641"/>
      <c r="AI1285" s="634"/>
      <c r="AJ1285" s="634"/>
      <c r="AK1285" s="634"/>
      <c r="AL1285" s="634"/>
      <c r="AM1285" s="634"/>
      <c r="AN1285" s="634"/>
      <c r="AO1285" s="634"/>
      <c r="AP1285" s="634"/>
      <c r="AQ1285" s="634"/>
      <c r="AR1285" s="634"/>
      <c r="AS1285" s="634"/>
      <c r="AT1285" s="634"/>
      <c r="AU1285" s="634"/>
      <c r="AV1285" s="634"/>
      <c r="AW1285" s="634"/>
      <c r="AX1285" s="634"/>
      <c r="AY1285" s="634"/>
      <c r="AZ1285" s="634"/>
      <c r="BA1285" s="634"/>
      <c r="BB1285" s="634"/>
      <c r="BC1285" s="634"/>
      <c r="BD1285" s="634"/>
      <c r="BE1285" s="634"/>
      <c r="BF1285" s="634"/>
      <c r="BG1285" s="634"/>
      <c r="BH1285" s="634"/>
      <c r="BI1285" s="634"/>
      <c r="BJ1285" s="634"/>
      <c r="BK1285" s="634"/>
      <c r="BL1285" s="634"/>
      <c r="BM1285" s="634"/>
      <c r="BN1285" s="634"/>
      <c r="BO1285" s="634"/>
      <c r="BP1285" s="634"/>
      <c r="BQ1285" s="634"/>
      <c r="BR1285" s="634"/>
      <c r="BS1285" s="634"/>
      <c r="BT1285" s="634"/>
      <c r="BU1285" s="634"/>
      <c r="BV1285" s="635"/>
      <c r="BW1285" s="635"/>
      <c r="BX1285" s="635"/>
      <c r="BY1285" s="635"/>
      <c r="BZ1285" s="635"/>
      <c r="CA1285" s="635"/>
      <c r="CB1285" s="635"/>
      <c r="CC1285" s="635"/>
      <c r="CD1285" s="635"/>
      <c r="CE1285" s="635"/>
      <c r="CF1285" s="1859"/>
    </row>
    <row customHeight="1" ht="24.75" hidden="1">
      <c r="A1286" s="1815"/>
      <c r="B1286" s="1169"/>
      <c r="C1286" s="421"/>
      <c r="D1286" s="2588"/>
      <c r="E1286" s="2385" t="s">
        <v>1083</v>
      </c>
      <c r="F1286" s="2385"/>
      <c r="G1286" s="2385"/>
      <c r="H1286" s="2385"/>
      <c r="I1286" s="2385"/>
      <c r="J1286" s="2385"/>
      <c r="K1286" s="2385"/>
      <c r="L1286" s="2385"/>
      <c r="M1286" s="2385"/>
      <c r="N1286" s="2385"/>
      <c r="O1286" s="2385"/>
      <c r="P1286" s="2385"/>
      <c r="Q1286" s="567">
        <f>SUMIF(T1287:T1288,"i",Q1287:Q1288)</f>
        <v>0</v>
      </c>
      <c r="R1286" s="1026"/>
      <c r="S1286" s="1807" t="s">
        <v>1084</v>
      </c>
      <c r="T1286" s="726" t="s">
        <v>1085</v>
      </c>
      <c r="U1286" s="2383">
        <v>1</v>
      </c>
      <c r="V1286" s="2383" t="s">
        <v>1048</v>
      </c>
      <c r="W1286" s="1169"/>
      <c r="X1286" s="1169"/>
      <c r="Y1286" s="1169"/>
      <c r="Z1286" s="1169"/>
      <c r="AA1286" s="1645"/>
      <c r="AB1286" s="1169"/>
      <c r="AC1286" s="2384"/>
      <c r="AD1286" s="638"/>
      <c r="AE1286" s="1169"/>
      <c r="AF1286" s="1169"/>
      <c r="AG1286" s="1645"/>
      <c r="AH1286" s="1645"/>
      <c r="AI1286" s="1645"/>
      <c r="AJ1286" s="1645"/>
      <c r="AK1286" s="1645"/>
      <c r="AL1286" s="1645"/>
      <c r="AM1286" s="1645"/>
      <c r="AN1286" s="1645"/>
      <c r="AO1286" s="1645"/>
      <c r="AP1286" s="1645"/>
      <c r="AQ1286" s="1645"/>
      <c r="AR1286" s="1645"/>
      <c r="AS1286" s="1645"/>
      <c r="AT1286" s="1645"/>
      <c r="AU1286" s="1645"/>
      <c r="AV1286" s="1645"/>
      <c r="AW1286" s="1645"/>
      <c r="AX1286" s="1645"/>
      <c r="AY1286" s="1645"/>
      <c r="AZ1286" s="1645"/>
      <c r="BA1286" s="1645"/>
      <c r="BB1286" s="1645"/>
      <c r="BC1286" s="1645"/>
      <c r="BD1286" s="1645"/>
      <c r="BE1286" s="1645"/>
      <c r="BF1286" s="1645"/>
      <c r="BG1286" s="1645"/>
      <c r="BH1286" s="1645"/>
      <c r="BI1286" s="1645"/>
      <c r="BJ1286" s="1645"/>
      <c r="BK1286" s="1645"/>
      <c r="BL1286" s="1645"/>
      <c r="BM1286" s="1645"/>
      <c r="BN1286" s="1645"/>
      <c r="BO1286" s="1645"/>
      <c r="BP1286" s="1645"/>
      <c r="BQ1286" s="1645"/>
      <c r="BR1286" s="1645"/>
      <c r="BS1286" s="1645"/>
      <c r="BT1286" s="1645"/>
      <c r="BU1286" s="1645"/>
      <c r="BV1286" s="1169"/>
      <c r="BW1286" s="1169"/>
      <c r="BX1286" s="1169"/>
      <c r="BY1286" s="1169"/>
      <c r="BZ1286" s="1169"/>
      <c r="CA1286" s="1169"/>
      <c r="CB1286" s="1169"/>
      <c r="CC1286" s="1169"/>
      <c r="CD1286" s="1169"/>
      <c r="CE1286" s="1169"/>
      <c r="CF1286" s="1859"/>
    </row>
    <row customHeight="1" ht="11.25" hidden="1">
      <c r="A1287" s="1802"/>
      <c r="B1287" s="1645"/>
      <c r="C1287" s="1645"/>
      <c r="D1287" s="2588"/>
      <c r="E1287" s="644"/>
      <c r="F1287" s="644">
        <v>0</v>
      </c>
      <c r="G1287" s="644"/>
      <c r="H1287" s="644"/>
      <c r="I1287" s="644"/>
      <c r="J1287" s="644"/>
      <c r="K1287" s="644"/>
      <c r="L1287" s="644"/>
      <c r="M1287" s="644"/>
      <c r="N1287" s="644"/>
      <c r="O1287" s="644"/>
      <c r="P1287" s="644"/>
      <c r="Q1287" s="644"/>
      <c r="R1287" s="644"/>
      <c r="S1287" s="645"/>
      <c r="T1287" s="727"/>
      <c r="U1287" s="2383"/>
      <c r="V1287" s="2383"/>
      <c r="W1287" s="1645"/>
      <c r="X1287" s="1645"/>
      <c r="Y1287" s="1645"/>
      <c r="Z1287" s="1645"/>
      <c r="AA1287" s="1645"/>
      <c r="AB1287" s="1169"/>
      <c r="AC1287" s="2384"/>
      <c r="AD1287" s="638"/>
      <c r="AE1287" s="1169"/>
      <c r="AF1287" s="1169"/>
      <c r="AG1287" s="1645"/>
      <c r="AH1287" s="1645"/>
      <c r="AI1287" s="1645"/>
      <c r="AJ1287" s="1645"/>
      <c r="AK1287" s="1645"/>
      <c r="AL1287" s="1645"/>
      <c r="AM1287" s="1645"/>
      <c r="AN1287" s="1645"/>
      <c r="AO1287" s="1645"/>
      <c r="AP1287" s="1645"/>
      <c r="AQ1287" s="1645"/>
      <c r="AR1287" s="1645"/>
      <c r="AS1287" s="1645"/>
      <c r="AT1287" s="1645"/>
      <c r="AU1287" s="1645"/>
      <c r="AV1287" s="1645"/>
      <c r="AW1287" s="1645"/>
      <c r="AX1287" s="1645"/>
      <c r="AY1287" s="1645"/>
      <c r="AZ1287" s="1645"/>
      <c r="BA1287" s="1645"/>
      <c r="BB1287" s="1645"/>
      <c r="BC1287" s="1645"/>
      <c r="BD1287" s="1645"/>
      <c r="BE1287" s="1645"/>
      <c r="BF1287" s="1645"/>
      <c r="BG1287" s="1645"/>
      <c r="BH1287" s="1645"/>
      <c r="BI1287" s="1645"/>
      <c r="BJ1287" s="1645"/>
      <c r="BK1287" s="1645"/>
      <c r="BL1287" s="1645"/>
      <c r="BM1287" s="1645"/>
      <c r="BN1287" s="1645"/>
      <c r="BO1287" s="1645"/>
      <c r="BP1287" s="1645"/>
      <c r="BQ1287" s="1645"/>
      <c r="BR1287" s="1645"/>
      <c r="BS1287" s="1645"/>
      <c r="BT1287" s="1645"/>
      <c r="BU1287" s="1645"/>
      <c r="BV1287" s="1645"/>
      <c r="BW1287" s="1645"/>
      <c r="BX1287" s="1645"/>
      <c r="BY1287" s="1645"/>
      <c r="BZ1287" s="1645"/>
      <c r="CA1287" s="1645"/>
      <c r="CB1287" s="1645"/>
      <c r="CC1287" s="1645"/>
      <c r="CD1287" s="1645"/>
      <c r="CE1287" s="1645"/>
      <c r="CF1287" s="1859"/>
    </row>
    <row customHeight="1" ht="11.25" hidden="1">
      <c r="A1288" s="1815"/>
      <c r="B1288" s="1169"/>
      <c r="C1288" s="421"/>
      <c r="D1288" s="2588"/>
      <c r="E1288" s="658" t="s">
        <v>22</v>
      </c>
      <c r="F1288" s="1177" t="s">
        <v>22</v>
      </c>
      <c r="G1288" s="1177" t="s">
        <v>1088</v>
      </c>
      <c r="H1288" s="660" t="s">
        <v>22</v>
      </c>
      <c r="I1288" s="660"/>
      <c r="J1288" s="660"/>
      <c r="K1288" s="660"/>
      <c r="L1288" s="660"/>
      <c r="M1288" s="660"/>
      <c r="N1288" s="660"/>
      <c r="O1288" s="660"/>
      <c r="P1288" s="660"/>
      <c r="Q1288" s="660"/>
      <c r="R1288" s="661"/>
      <c r="S1288" s="662"/>
      <c r="T1288" s="727"/>
      <c r="U1288" s="2383"/>
      <c r="V1288" s="2383"/>
      <c r="W1288" s="1169"/>
      <c r="X1288" s="1169"/>
      <c r="Y1288" s="1169"/>
      <c r="Z1288" s="1169"/>
      <c r="AA1288" s="1645"/>
      <c r="AB1288" s="1169"/>
      <c r="AC1288" s="2384"/>
      <c r="AD1288" s="638"/>
      <c r="AE1288" s="1169"/>
      <c r="AF1288" s="1169"/>
      <c r="AG1288" s="1645"/>
      <c r="AH1288" s="1645"/>
      <c r="AI1288" s="1645"/>
      <c r="AJ1288" s="1645"/>
      <c r="AK1288" s="1645"/>
      <c r="AL1288" s="1645"/>
      <c r="AM1288" s="1645"/>
      <c r="AN1288" s="1645"/>
      <c r="AO1288" s="1645"/>
      <c r="AP1288" s="1645"/>
      <c r="AQ1288" s="1645"/>
      <c r="AR1288" s="1645"/>
      <c r="AS1288" s="1645"/>
      <c r="AT1288" s="1645"/>
      <c r="AU1288" s="1645"/>
      <c r="AV1288" s="1645"/>
      <c r="AW1288" s="1645"/>
      <c r="AX1288" s="1645"/>
      <c r="AY1288" s="1645"/>
      <c r="AZ1288" s="1645"/>
      <c r="BA1288" s="1645"/>
      <c r="BB1288" s="1645"/>
      <c r="BC1288" s="1645"/>
      <c r="BD1288" s="1645"/>
      <c r="BE1288" s="1645"/>
      <c r="BF1288" s="1645"/>
      <c r="BG1288" s="1645"/>
      <c r="BH1288" s="1645"/>
      <c r="BI1288" s="1645"/>
      <c r="BJ1288" s="1645"/>
      <c r="BK1288" s="1645"/>
      <c r="BL1288" s="1645"/>
      <c r="BM1288" s="1645"/>
      <c r="BN1288" s="1645"/>
      <c r="BO1288" s="1645"/>
      <c r="BP1288" s="1645"/>
      <c r="BQ1288" s="1645"/>
      <c r="BR1288" s="1645"/>
      <c r="BS1288" s="1645"/>
      <c r="BT1288" s="1645"/>
      <c r="BU1288" s="1645"/>
      <c r="BV1288" s="1169"/>
      <c r="BW1288" s="1169"/>
      <c r="BX1288" s="1169"/>
      <c r="BY1288" s="1169"/>
      <c r="BZ1288" s="1169"/>
      <c r="CA1288" s="1169"/>
      <c r="CB1288" s="1169"/>
      <c r="CC1288" s="1169"/>
      <c r="CD1288" s="1169"/>
      <c r="CE1288" s="1169"/>
      <c r="CF1288" s="1859"/>
    </row>
    <row customHeight="1" ht="5.25" hidden="1">
      <c r="A1289" s="1802"/>
      <c r="B1289" s="1645"/>
      <c r="C1289" s="1645"/>
      <c r="D1289" s="2588"/>
      <c r="E1289" s="1048"/>
      <c r="F1289" s="1048"/>
      <c r="G1289" s="1048"/>
      <c r="H1289" s="1048"/>
      <c r="I1289" s="1048"/>
      <c r="J1289" s="1048"/>
      <c r="K1289" s="1048"/>
      <c r="L1289" s="1048"/>
      <c r="M1289" s="1048"/>
      <c r="N1289" s="1048"/>
      <c r="O1289" s="1048"/>
      <c r="P1289" s="1048"/>
      <c r="Q1289" s="1049"/>
      <c r="R1289" s="1050"/>
      <c r="S1289" s="1051"/>
      <c r="T1289" s="726" t="s">
        <v>1085</v>
      </c>
      <c r="U1289" s="2383">
        <v>1</v>
      </c>
      <c r="V1289" s="2383" t="s">
        <v>1048</v>
      </c>
      <c r="W1289" s="1645"/>
      <c r="X1289" s="1645"/>
      <c r="Y1289" s="1645"/>
      <c r="Z1289" s="1645"/>
      <c r="AA1289" s="1645"/>
      <c r="AB1289" s="1645"/>
      <c r="AC1289" s="1046"/>
      <c r="AD1289" s="1047"/>
      <c r="AE1289" s="1645"/>
      <c r="AF1289" s="1645"/>
      <c r="AG1289" s="1645"/>
      <c r="AH1289" s="1645"/>
      <c r="AI1289" s="1645"/>
      <c r="AJ1289" s="1645"/>
      <c r="AK1289" s="1645"/>
      <c r="AL1289" s="1645"/>
      <c r="AM1289" s="1645"/>
      <c r="AN1289" s="1645"/>
      <c r="AO1289" s="1645"/>
      <c r="AP1289" s="1645"/>
      <c r="AQ1289" s="1645"/>
      <c r="AR1289" s="1645"/>
      <c r="AS1289" s="1645"/>
      <c r="AT1289" s="1645"/>
      <c r="AU1289" s="1645"/>
      <c r="AV1289" s="1645"/>
      <c r="AW1289" s="1645"/>
      <c r="AX1289" s="1645"/>
      <c r="AY1289" s="1645"/>
      <c r="AZ1289" s="1645"/>
      <c r="BA1289" s="1645"/>
      <c r="BB1289" s="1645"/>
      <c r="BC1289" s="1645"/>
      <c r="BD1289" s="1645"/>
      <c r="BE1289" s="1645"/>
      <c r="BF1289" s="1645"/>
      <c r="BG1289" s="1645"/>
      <c r="BH1289" s="1645"/>
      <c r="BI1289" s="1645"/>
      <c r="BJ1289" s="1645"/>
      <c r="BK1289" s="1645"/>
      <c r="BL1289" s="1645"/>
      <c r="BM1289" s="1645"/>
      <c r="BN1289" s="1645"/>
      <c r="BO1289" s="1645"/>
      <c r="BP1289" s="1645"/>
      <c r="BQ1289" s="1645"/>
      <c r="BR1289" s="1645"/>
      <c r="BS1289" s="1645"/>
      <c r="BT1289" s="1645"/>
      <c r="BU1289" s="1645"/>
      <c r="BV1289" s="1645"/>
      <c r="BW1289" s="1645"/>
      <c r="BX1289" s="1645"/>
      <c r="BY1289" s="1645"/>
      <c r="BZ1289" s="1645"/>
      <c r="CA1289" s="1645"/>
      <c r="CB1289" s="1645"/>
      <c r="CC1289" s="1645"/>
      <c r="CD1289" s="1645"/>
      <c r="CE1289" s="1645"/>
      <c r="CF1289" s="1325"/>
    </row>
    <row customHeight="1" ht="5.25" hidden="1">
      <c r="A1290" s="1802"/>
      <c r="B1290" s="1645"/>
      <c r="C1290" s="1645"/>
      <c r="D1290" s="2588"/>
      <c r="E1290" s="644"/>
      <c r="F1290" s="644"/>
      <c r="G1290" s="644"/>
      <c r="H1290" s="644"/>
      <c r="I1290" s="644"/>
      <c r="J1290" s="644"/>
      <c r="K1290" s="644"/>
      <c r="L1290" s="644"/>
      <c r="M1290" s="644"/>
      <c r="N1290" s="644"/>
      <c r="O1290" s="644"/>
      <c r="P1290" s="644"/>
      <c r="Q1290" s="644"/>
      <c r="R1290" s="644"/>
      <c r="S1290" s="645"/>
      <c r="T1290" s="727"/>
      <c r="U1290" s="2383"/>
      <c r="V1290" s="2383"/>
      <c r="W1290" s="1645"/>
      <c r="X1290" s="1645"/>
      <c r="Y1290" s="1645"/>
      <c r="Z1290" s="1645"/>
      <c r="AA1290" s="1645"/>
      <c r="AB1290" s="1645"/>
      <c r="AC1290" s="1046"/>
      <c r="AD1290" s="1047"/>
      <c r="AE1290" s="1645"/>
      <c r="AF1290" s="1645"/>
      <c r="AG1290" s="1645"/>
      <c r="AH1290" s="1645"/>
      <c r="AI1290" s="1645"/>
      <c r="AJ1290" s="1645"/>
      <c r="AK1290" s="1645"/>
      <c r="AL1290" s="1645"/>
      <c r="AM1290" s="1645"/>
      <c r="AN1290" s="1645"/>
      <c r="AO1290" s="1645"/>
      <c r="AP1290" s="1645"/>
      <c r="AQ1290" s="1645"/>
      <c r="AR1290" s="1645"/>
      <c r="AS1290" s="1645"/>
      <c r="AT1290" s="1645"/>
      <c r="AU1290" s="1645"/>
      <c r="AV1290" s="1645"/>
      <c r="AW1290" s="1645"/>
      <c r="AX1290" s="1645"/>
      <c r="AY1290" s="1645"/>
      <c r="AZ1290" s="1645"/>
      <c r="BA1290" s="1645"/>
      <c r="BB1290" s="1645"/>
      <c r="BC1290" s="1645"/>
      <c r="BD1290" s="1645"/>
      <c r="BE1290" s="1645"/>
      <c r="BF1290" s="1645"/>
      <c r="BG1290" s="1645"/>
      <c r="BH1290" s="1645"/>
      <c r="BI1290" s="1645"/>
      <c r="BJ1290" s="1645"/>
      <c r="BK1290" s="1645"/>
      <c r="BL1290" s="1645"/>
      <c r="BM1290" s="1645"/>
      <c r="BN1290" s="1645"/>
      <c r="BO1290" s="1645"/>
      <c r="BP1290" s="1645"/>
      <c r="BQ1290" s="1645"/>
      <c r="BR1290" s="1645"/>
      <c r="BS1290" s="1645"/>
      <c r="BT1290" s="1645"/>
      <c r="BU1290" s="1645"/>
      <c r="BV1290" s="1645"/>
      <c r="BW1290" s="1645"/>
      <c r="BX1290" s="1645"/>
      <c r="BY1290" s="1645"/>
      <c r="BZ1290" s="1645"/>
      <c r="CA1290" s="1645"/>
      <c r="CB1290" s="1645"/>
      <c r="CC1290" s="1645"/>
      <c r="CD1290" s="1645"/>
      <c r="CE1290" s="1645"/>
      <c r="CF1290" s="1325"/>
    </row>
    <row customHeight="1" ht="5.25" hidden="1">
      <c r="A1291" s="1802"/>
      <c r="B1291" s="1645"/>
      <c r="C1291" s="1645"/>
      <c r="D1291" s="2589"/>
      <c r="E1291" s="1052"/>
      <c r="F1291" s="1053"/>
      <c r="G1291" s="1053"/>
      <c r="H1291" s="1054"/>
      <c r="I1291" s="1054"/>
      <c r="J1291" s="1054"/>
      <c r="K1291" s="1054"/>
      <c r="L1291" s="1054"/>
      <c r="M1291" s="1054"/>
      <c r="N1291" s="1054"/>
      <c r="O1291" s="1054"/>
      <c r="P1291" s="1054"/>
      <c r="Q1291" s="1054"/>
      <c r="R1291" s="955"/>
      <c r="S1291" s="1055"/>
      <c r="T1291" s="727"/>
      <c r="U1291" s="2383"/>
      <c r="V1291" s="2383"/>
      <c r="W1291" s="1645"/>
      <c r="X1291" s="1645"/>
      <c r="Y1291" s="1645"/>
      <c r="Z1291" s="1645"/>
      <c r="AA1291" s="1645"/>
      <c r="AB1291" s="1645"/>
      <c r="AC1291" s="1046"/>
      <c r="AD1291" s="1047"/>
      <c r="AE1291" s="1645"/>
      <c r="AF1291" s="1645"/>
      <c r="AG1291" s="1645"/>
      <c r="AH1291" s="1645"/>
      <c r="AI1291" s="1645"/>
      <c r="AJ1291" s="1645"/>
      <c r="AK1291" s="1645"/>
      <c r="AL1291" s="1645"/>
      <c r="AM1291" s="1645"/>
      <c r="AN1291" s="1645"/>
      <c r="AO1291" s="1645"/>
      <c r="AP1291" s="1645"/>
      <c r="AQ1291" s="1645"/>
      <c r="AR1291" s="1645"/>
      <c r="AS1291" s="1645"/>
      <c r="AT1291" s="1645"/>
      <c r="AU1291" s="1645"/>
      <c r="AV1291" s="1645"/>
      <c r="AW1291" s="1645"/>
      <c r="AX1291" s="1645"/>
      <c r="AY1291" s="1645"/>
      <c r="AZ1291" s="1645"/>
      <c r="BA1291" s="1645"/>
      <c r="BB1291" s="1645"/>
      <c r="BC1291" s="1645"/>
      <c r="BD1291" s="1645"/>
      <c r="BE1291" s="1645"/>
      <c r="BF1291" s="1645"/>
      <c r="BG1291" s="1645"/>
      <c r="BH1291" s="1645"/>
      <c r="BI1291" s="1645"/>
      <c r="BJ1291" s="1645"/>
      <c r="BK1291" s="1645"/>
      <c r="BL1291" s="1645"/>
      <c r="BM1291" s="1645"/>
      <c r="BN1291" s="1645"/>
      <c r="BO1291" s="1645"/>
      <c r="BP1291" s="1645"/>
      <c r="BQ1291" s="1645"/>
      <c r="BR1291" s="1645"/>
      <c r="BS1291" s="1645"/>
      <c r="BT1291" s="1645"/>
      <c r="BU1291" s="1645"/>
      <c r="BV1291" s="1645"/>
      <c r="BW1291" s="1645"/>
      <c r="BX1291" s="1645"/>
      <c r="BY1291" s="1645"/>
      <c r="BZ1291" s="1645"/>
      <c r="CA1291" s="1645"/>
      <c r="CB1291" s="1645"/>
      <c r="CC1291" s="1645"/>
      <c r="CD1291" s="1645"/>
      <c r="CE1291" s="1645"/>
      <c r="CF1291" s="1325"/>
    </row>
    <row customHeight="1" ht="15" hidden="1">
      <c r="A1292" s="632" t="s">
        <v>512</v>
      </c>
      <c r="B1292" s="633"/>
      <c r="C1292" s="633" t="s">
        <v>22</v>
      </c>
      <c r="D1292" s="2587" t="s">
        <v>1229</v>
      </c>
      <c r="E1292" s="2386" t="s">
        <v>196</v>
      </c>
      <c r="F1292" s="2387"/>
      <c r="G1292" s="2388"/>
      <c r="H1292" s="2392" t="str">
        <f>IF(A1292="","",INDEX(DIFFERENTIATION_UNMERGE_VD,MATCH(A1292,DIFFERENTIATION_ID_DIFF,0)))</f>
        <v>Производство тепловой энергии. Некомбинированная выработка</v>
      </c>
      <c r="I1292" s="2392"/>
      <c r="J1292" s="2392"/>
      <c r="K1292" s="2392"/>
      <c r="L1292" s="2392"/>
      <c r="M1292" s="2392"/>
      <c r="N1292" s="2392"/>
      <c r="O1292" s="2392"/>
      <c r="P1292" s="2392"/>
      <c r="Q1292" s="2392"/>
      <c r="R1292" s="2392"/>
      <c r="S1292" s="728"/>
      <c r="T1292" s="725"/>
      <c r="U1292" s="634"/>
      <c r="V1292" s="634"/>
      <c r="W1292" s="635"/>
      <c r="X1292" s="635"/>
      <c r="Y1292" s="635"/>
      <c r="Z1292" s="635"/>
      <c r="AA1292" s="636"/>
      <c r="AB1292" s="637"/>
      <c r="AC1292" s="2384"/>
      <c r="AD1292" s="638"/>
      <c r="AE1292" s="639" t="s">
        <v>22</v>
      </c>
      <c r="AF1292" s="639"/>
      <c r="AG1292" s="640" t="s">
        <v>1082</v>
      </c>
      <c r="AH1292" s="641">
        <v>3</v>
      </c>
      <c r="AI1292" s="634"/>
      <c r="AJ1292" s="634"/>
      <c r="AK1292" s="634"/>
      <c r="AL1292" s="634"/>
      <c r="AM1292" s="634"/>
      <c r="AN1292" s="634"/>
      <c r="AO1292" s="634"/>
      <c r="AP1292" s="634"/>
      <c r="AQ1292" s="634"/>
      <c r="AR1292" s="634"/>
      <c r="AS1292" s="634"/>
      <c r="AT1292" s="634"/>
      <c r="AU1292" s="634"/>
      <c r="AV1292" s="634"/>
      <c r="AW1292" s="634"/>
      <c r="AX1292" s="634"/>
      <c r="AY1292" s="634"/>
      <c r="AZ1292" s="634"/>
      <c r="BA1292" s="634"/>
      <c r="BB1292" s="634"/>
      <c r="BC1292" s="634"/>
      <c r="BD1292" s="634"/>
      <c r="BE1292" s="634"/>
      <c r="BF1292" s="634"/>
      <c r="BG1292" s="634"/>
      <c r="BH1292" s="634"/>
      <c r="BI1292" s="634"/>
      <c r="BJ1292" s="634"/>
      <c r="BK1292" s="634"/>
      <c r="BL1292" s="634"/>
      <c r="BM1292" s="634"/>
      <c r="BN1292" s="634"/>
      <c r="BO1292" s="634"/>
      <c r="BP1292" s="634"/>
      <c r="BQ1292" s="634"/>
      <c r="BR1292" s="634"/>
      <c r="BS1292" s="634"/>
      <c r="BT1292" s="634"/>
      <c r="BU1292" s="634"/>
      <c r="BV1292" s="635"/>
      <c r="BW1292" s="635"/>
      <c r="BX1292" s="635"/>
      <c r="BY1292" s="635"/>
      <c r="BZ1292" s="635"/>
      <c r="CA1292" s="635"/>
      <c r="CB1292" s="635"/>
      <c r="CC1292" s="635"/>
      <c r="CD1292" s="635"/>
      <c r="CE1292" s="635"/>
      <c r="CF1292" s="1859"/>
    </row>
    <row customHeight="1" ht="15" hidden="1">
      <c r="A1293" s="632"/>
      <c r="B1293" s="633"/>
      <c r="C1293" s="633"/>
      <c r="D1293" s="2588"/>
      <c r="E1293" s="2386" t="s">
        <v>1037</v>
      </c>
      <c r="F1293" s="2387"/>
      <c r="G1293" s="2388"/>
      <c r="H1293" s="2392" t="str">
        <f>IF(A1292="","",INDEX(DIFFERENTIATION_UNMERGE_AREA,MATCH(A1292,DIFFERENTIATION_ID_DIFF,0)))</f>
        <v>Территория 13</v>
      </c>
      <c r="I1293" s="2392"/>
      <c r="J1293" s="2392"/>
      <c r="K1293" s="2392"/>
      <c r="L1293" s="2392"/>
      <c r="M1293" s="2392"/>
      <c r="N1293" s="2392"/>
      <c r="O1293" s="2392"/>
      <c r="P1293" s="2392"/>
      <c r="Q1293" s="2392"/>
      <c r="R1293" s="2392"/>
      <c r="S1293" s="728"/>
      <c r="T1293" s="725"/>
      <c r="U1293" s="634"/>
      <c r="V1293" s="634"/>
      <c r="W1293" s="635"/>
      <c r="X1293" s="635"/>
      <c r="Y1293" s="635"/>
      <c r="Z1293" s="635"/>
      <c r="AA1293" s="636"/>
      <c r="AB1293" s="637"/>
      <c r="AC1293" s="2384"/>
      <c r="AD1293" s="638"/>
      <c r="AE1293" s="639"/>
      <c r="AF1293" s="639"/>
      <c r="AG1293" s="640"/>
      <c r="AH1293" s="641"/>
      <c r="AI1293" s="634"/>
      <c r="AJ1293" s="634"/>
      <c r="AK1293" s="634"/>
      <c r="AL1293" s="634"/>
      <c r="AM1293" s="634"/>
      <c r="AN1293" s="634"/>
      <c r="AO1293" s="634"/>
      <c r="AP1293" s="634"/>
      <c r="AQ1293" s="634"/>
      <c r="AR1293" s="634"/>
      <c r="AS1293" s="634"/>
      <c r="AT1293" s="634"/>
      <c r="AU1293" s="634"/>
      <c r="AV1293" s="634"/>
      <c r="AW1293" s="634"/>
      <c r="AX1293" s="634"/>
      <c r="AY1293" s="634"/>
      <c r="AZ1293" s="634"/>
      <c r="BA1293" s="634"/>
      <c r="BB1293" s="634"/>
      <c r="BC1293" s="634"/>
      <c r="BD1293" s="634"/>
      <c r="BE1293" s="634"/>
      <c r="BF1293" s="634"/>
      <c r="BG1293" s="634"/>
      <c r="BH1293" s="634"/>
      <c r="BI1293" s="634"/>
      <c r="BJ1293" s="634"/>
      <c r="BK1293" s="634"/>
      <c r="BL1293" s="634"/>
      <c r="BM1293" s="634"/>
      <c r="BN1293" s="634"/>
      <c r="BO1293" s="634"/>
      <c r="BP1293" s="634"/>
      <c r="BQ1293" s="634"/>
      <c r="BR1293" s="634"/>
      <c r="BS1293" s="634"/>
      <c r="BT1293" s="634"/>
      <c r="BU1293" s="634"/>
      <c r="BV1293" s="635"/>
      <c r="BW1293" s="635"/>
      <c r="BX1293" s="635"/>
      <c r="BY1293" s="635"/>
      <c r="BZ1293" s="635"/>
      <c r="CA1293" s="635"/>
      <c r="CB1293" s="635"/>
      <c r="CC1293" s="635"/>
      <c r="CD1293" s="635"/>
      <c r="CE1293" s="635"/>
      <c r="CF1293" s="1859"/>
    </row>
    <row customHeight="1" ht="15" hidden="1">
      <c r="A1294" s="632"/>
      <c r="B1294" s="633"/>
      <c r="C1294" s="633"/>
      <c r="D1294" s="2588"/>
      <c r="E1294" s="2386" t="s">
        <v>1038</v>
      </c>
      <c r="F1294" s="2387"/>
      <c r="G1294" s="2388"/>
      <c r="H1294" s="2392" t="str">
        <f>IF(A1292="","",INDEX(DIFFERENTIATION_UNMERGE_SYSTEM,MATCH(A1292,DIFFERENTIATION_ID_DIFF,0)))</f>
        <v>п. Обшаровка, ул. Строителей, котельная № 7-16</v>
      </c>
      <c r="I1294" s="2392"/>
      <c r="J1294" s="2392"/>
      <c r="K1294" s="2392"/>
      <c r="L1294" s="2392"/>
      <c r="M1294" s="2392"/>
      <c r="N1294" s="2392"/>
      <c r="O1294" s="2392"/>
      <c r="P1294" s="2392"/>
      <c r="Q1294" s="2392"/>
      <c r="R1294" s="2392"/>
      <c r="S1294" s="728"/>
      <c r="T1294" s="725"/>
      <c r="U1294" s="634"/>
      <c r="V1294" s="634"/>
      <c r="W1294" s="635"/>
      <c r="X1294" s="635"/>
      <c r="Y1294" s="635"/>
      <c r="Z1294" s="635"/>
      <c r="AA1294" s="636"/>
      <c r="AB1294" s="637"/>
      <c r="AC1294" s="2384"/>
      <c r="AD1294" s="638"/>
      <c r="AE1294" s="639"/>
      <c r="AF1294" s="639"/>
      <c r="AG1294" s="640"/>
      <c r="AH1294" s="641"/>
      <c r="AI1294" s="634"/>
      <c r="AJ1294" s="634"/>
      <c r="AK1294" s="634"/>
      <c r="AL1294" s="634"/>
      <c r="AM1294" s="634"/>
      <c r="AN1294" s="634"/>
      <c r="AO1294" s="634"/>
      <c r="AP1294" s="634"/>
      <c r="AQ1294" s="634"/>
      <c r="AR1294" s="634"/>
      <c r="AS1294" s="634"/>
      <c r="AT1294" s="634"/>
      <c r="AU1294" s="634"/>
      <c r="AV1294" s="634"/>
      <c r="AW1294" s="634"/>
      <c r="AX1294" s="634"/>
      <c r="AY1294" s="634"/>
      <c r="AZ1294" s="634"/>
      <c r="BA1294" s="634"/>
      <c r="BB1294" s="634"/>
      <c r="BC1294" s="634"/>
      <c r="BD1294" s="634"/>
      <c r="BE1294" s="634"/>
      <c r="BF1294" s="634"/>
      <c r="BG1294" s="634"/>
      <c r="BH1294" s="634"/>
      <c r="BI1294" s="634"/>
      <c r="BJ1294" s="634"/>
      <c r="BK1294" s="634"/>
      <c r="BL1294" s="634"/>
      <c r="BM1294" s="634"/>
      <c r="BN1294" s="634"/>
      <c r="BO1294" s="634"/>
      <c r="BP1294" s="634"/>
      <c r="BQ1294" s="634"/>
      <c r="BR1294" s="634"/>
      <c r="BS1294" s="634"/>
      <c r="BT1294" s="634"/>
      <c r="BU1294" s="634"/>
      <c r="BV1294" s="635"/>
      <c r="BW1294" s="635"/>
      <c r="BX1294" s="635"/>
      <c r="BY1294" s="635"/>
      <c r="BZ1294" s="635"/>
      <c r="CA1294" s="635"/>
      <c r="CB1294" s="635"/>
      <c r="CC1294" s="635"/>
      <c r="CD1294" s="635"/>
      <c r="CE1294" s="635"/>
      <c r="CF1294" s="1859"/>
    </row>
    <row customHeight="1" ht="24.75" hidden="1">
      <c r="A1295" s="1815"/>
      <c r="B1295" s="1169"/>
      <c r="C1295" s="421"/>
      <c r="D1295" s="2588"/>
      <c r="E1295" s="2385" t="s">
        <v>1083</v>
      </c>
      <c r="F1295" s="2385"/>
      <c r="G1295" s="2385"/>
      <c r="H1295" s="2385"/>
      <c r="I1295" s="2385"/>
      <c r="J1295" s="2385"/>
      <c r="K1295" s="2385"/>
      <c r="L1295" s="2385"/>
      <c r="M1295" s="2385"/>
      <c r="N1295" s="2385"/>
      <c r="O1295" s="2385"/>
      <c r="P1295" s="2385"/>
      <c r="Q1295" s="567">
        <f>SUMIF(T1296:T1297,"i",Q1296:Q1297)</f>
        <v>0</v>
      </c>
      <c r="R1295" s="1026"/>
      <c r="S1295" s="1807" t="s">
        <v>1084</v>
      </c>
      <c r="T1295" s="726" t="s">
        <v>1085</v>
      </c>
      <c r="U1295" s="2383">
        <v>1</v>
      </c>
      <c r="V1295" s="2383" t="s">
        <v>1048</v>
      </c>
      <c r="W1295" s="1169"/>
      <c r="X1295" s="1169"/>
      <c r="Y1295" s="1169"/>
      <c r="Z1295" s="1169"/>
      <c r="AA1295" s="1645"/>
      <c r="AB1295" s="1169"/>
      <c r="AC1295" s="2384"/>
      <c r="AD1295" s="638"/>
      <c r="AE1295" s="1169"/>
      <c r="AF1295" s="1169"/>
      <c r="AG1295" s="1645"/>
      <c r="AH1295" s="1645"/>
      <c r="AI1295" s="1645"/>
      <c r="AJ1295" s="1645"/>
      <c r="AK1295" s="1645"/>
      <c r="AL1295" s="1645"/>
      <c r="AM1295" s="1645"/>
      <c r="AN1295" s="1645"/>
      <c r="AO1295" s="1645"/>
      <c r="AP1295" s="1645"/>
      <c r="AQ1295" s="1645"/>
      <c r="AR1295" s="1645"/>
      <c r="AS1295" s="1645"/>
      <c r="AT1295" s="1645"/>
      <c r="AU1295" s="1645"/>
      <c r="AV1295" s="1645"/>
      <c r="AW1295" s="1645"/>
      <c r="AX1295" s="1645"/>
      <c r="AY1295" s="1645"/>
      <c r="AZ1295" s="1645"/>
      <c r="BA1295" s="1645"/>
      <c r="BB1295" s="1645"/>
      <c r="BC1295" s="1645"/>
      <c r="BD1295" s="1645"/>
      <c r="BE1295" s="1645"/>
      <c r="BF1295" s="1645"/>
      <c r="BG1295" s="1645"/>
      <c r="BH1295" s="1645"/>
      <c r="BI1295" s="1645"/>
      <c r="BJ1295" s="1645"/>
      <c r="BK1295" s="1645"/>
      <c r="BL1295" s="1645"/>
      <c r="BM1295" s="1645"/>
      <c r="BN1295" s="1645"/>
      <c r="BO1295" s="1645"/>
      <c r="BP1295" s="1645"/>
      <c r="BQ1295" s="1645"/>
      <c r="BR1295" s="1645"/>
      <c r="BS1295" s="1645"/>
      <c r="BT1295" s="1645"/>
      <c r="BU1295" s="1645"/>
      <c r="BV1295" s="1169"/>
      <c r="BW1295" s="1169"/>
      <c r="BX1295" s="1169"/>
      <c r="BY1295" s="1169"/>
      <c r="BZ1295" s="1169"/>
      <c r="CA1295" s="1169"/>
      <c r="CB1295" s="1169"/>
      <c r="CC1295" s="1169"/>
      <c r="CD1295" s="1169"/>
      <c r="CE1295" s="1169"/>
      <c r="CF1295" s="1859"/>
    </row>
    <row customHeight="1" ht="11.25" hidden="1">
      <c r="A1296" s="1802"/>
      <c r="B1296" s="1645"/>
      <c r="C1296" s="1645"/>
      <c r="D1296" s="2588"/>
      <c r="E1296" s="644"/>
      <c r="F1296" s="644">
        <v>0</v>
      </c>
      <c r="G1296" s="644"/>
      <c r="H1296" s="644"/>
      <c r="I1296" s="644"/>
      <c r="J1296" s="644"/>
      <c r="K1296" s="644"/>
      <c r="L1296" s="644"/>
      <c r="M1296" s="644"/>
      <c r="N1296" s="644"/>
      <c r="O1296" s="644"/>
      <c r="P1296" s="644"/>
      <c r="Q1296" s="644"/>
      <c r="R1296" s="644"/>
      <c r="S1296" s="645"/>
      <c r="T1296" s="727"/>
      <c r="U1296" s="2383"/>
      <c r="V1296" s="2383"/>
      <c r="W1296" s="1645"/>
      <c r="X1296" s="1645"/>
      <c r="Y1296" s="1645"/>
      <c r="Z1296" s="1645"/>
      <c r="AA1296" s="1645"/>
      <c r="AB1296" s="1169"/>
      <c r="AC1296" s="2384"/>
      <c r="AD1296" s="638"/>
      <c r="AE1296" s="1169"/>
      <c r="AF1296" s="1169"/>
      <c r="AG1296" s="1645"/>
      <c r="AH1296" s="1645"/>
      <c r="AI1296" s="1645"/>
      <c r="AJ1296" s="1645"/>
      <c r="AK1296" s="1645"/>
      <c r="AL1296" s="1645"/>
      <c r="AM1296" s="1645"/>
      <c r="AN1296" s="1645"/>
      <c r="AO1296" s="1645"/>
      <c r="AP1296" s="1645"/>
      <c r="AQ1296" s="1645"/>
      <c r="AR1296" s="1645"/>
      <c r="AS1296" s="1645"/>
      <c r="AT1296" s="1645"/>
      <c r="AU1296" s="1645"/>
      <c r="AV1296" s="1645"/>
      <c r="AW1296" s="1645"/>
      <c r="AX1296" s="1645"/>
      <c r="AY1296" s="1645"/>
      <c r="AZ1296" s="1645"/>
      <c r="BA1296" s="1645"/>
      <c r="BB1296" s="1645"/>
      <c r="BC1296" s="1645"/>
      <c r="BD1296" s="1645"/>
      <c r="BE1296" s="1645"/>
      <c r="BF1296" s="1645"/>
      <c r="BG1296" s="1645"/>
      <c r="BH1296" s="1645"/>
      <c r="BI1296" s="1645"/>
      <c r="BJ1296" s="1645"/>
      <c r="BK1296" s="1645"/>
      <c r="BL1296" s="1645"/>
      <c r="BM1296" s="1645"/>
      <c r="BN1296" s="1645"/>
      <c r="BO1296" s="1645"/>
      <c r="BP1296" s="1645"/>
      <c r="BQ1296" s="1645"/>
      <c r="BR1296" s="1645"/>
      <c r="BS1296" s="1645"/>
      <c r="BT1296" s="1645"/>
      <c r="BU1296" s="1645"/>
      <c r="BV1296" s="1645"/>
      <c r="BW1296" s="1645"/>
      <c r="BX1296" s="1645"/>
      <c r="BY1296" s="1645"/>
      <c r="BZ1296" s="1645"/>
      <c r="CA1296" s="1645"/>
      <c r="CB1296" s="1645"/>
      <c r="CC1296" s="1645"/>
      <c r="CD1296" s="1645"/>
      <c r="CE1296" s="1645"/>
      <c r="CF1296" s="1859"/>
    </row>
    <row customHeight="1" ht="11.25" hidden="1">
      <c r="A1297" s="1815"/>
      <c r="B1297" s="1169"/>
      <c r="C1297" s="421"/>
      <c r="D1297" s="2588"/>
      <c r="E1297" s="658" t="s">
        <v>22</v>
      </c>
      <c r="F1297" s="1177" t="s">
        <v>22</v>
      </c>
      <c r="G1297" s="1177" t="s">
        <v>1088</v>
      </c>
      <c r="H1297" s="660" t="s">
        <v>22</v>
      </c>
      <c r="I1297" s="660"/>
      <c r="J1297" s="660"/>
      <c r="K1297" s="660"/>
      <c r="L1297" s="660"/>
      <c r="M1297" s="660"/>
      <c r="N1297" s="660"/>
      <c r="O1297" s="660"/>
      <c r="P1297" s="660"/>
      <c r="Q1297" s="660"/>
      <c r="R1297" s="661"/>
      <c r="S1297" s="662"/>
      <c r="T1297" s="727"/>
      <c r="U1297" s="2383"/>
      <c r="V1297" s="2383"/>
      <c r="W1297" s="1169"/>
      <c r="X1297" s="1169"/>
      <c r="Y1297" s="1169"/>
      <c r="Z1297" s="1169"/>
      <c r="AA1297" s="1645"/>
      <c r="AB1297" s="1169"/>
      <c r="AC1297" s="2384"/>
      <c r="AD1297" s="638"/>
      <c r="AE1297" s="1169"/>
      <c r="AF1297" s="1169"/>
      <c r="AG1297" s="1645"/>
      <c r="AH1297" s="1645"/>
      <c r="AI1297" s="1645"/>
      <c r="AJ1297" s="1645"/>
      <c r="AK1297" s="1645"/>
      <c r="AL1297" s="1645"/>
      <c r="AM1297" s="1645"/>
      <c r="AN1297" s="1645"/>
      <c r="AO1297" s="1645"/>
      <c r="AP1297" s="1645"/>
      <c r="AQ1297" s="1645"/>
      <c r="AR1297" s="1645"/>
      <c r="AS1297" s="1645"/>
      <c r="AT1297" s="1645"/>
      <c r="AU1297" s="1645"/>
      <c r="AV1297" s="1645"/>
      <c r="AW1297" s="1645"/>
      <c r="AX1297" s="1645"/>
      <c r="AY1297" s="1645"/>
      <c r="AZ1297" s="1645"/>
      <c r="BA1297" s="1645"/>
      <c r="BB1297" s="1645"/>
      <c r="BC1297" s="1645"/>
      <c r="BD1297" s="1645"/>
      <c r="BE1297" s="1645"/>
      <c r="BF1297" s="1645"/>
      <c r="BG1297" s="1645"/>
      <c r="BH1297" s="1645"/>
      <c r="BI1297" s="1645"/>
      <c r="BJ1297" s="1645"/>
      <c r="BK1297" s="1645"/>
      <c r="BL1297" s="1645"/>
      <c r="BM1297" s="1645"/>
      <c r="BN1297" s="1645"/>
      <c r="BO1297" s="1645"/>
      <c r="BP1297" s="1645"/>
      <c r="BQ1297" s="1645"/>
      <c r="BR1297" s="1645"/>
      <c r="BS1297" s="1645"/>
      <c r="BT1297" s="1645"/>
      <c r="BU1297" s="1645"/>
      <c r="BV1297" s="1169"/>
      <c r="BW1297" s="1169"/>
      <c r="BX1297" s="1169"/>
      <c r="BY1297" s="1169"/>
      <c r="BZ1297" s="1169"/>
      <c r="CA1297" s="1169"/>
      <c r="CB1297" s="1169"/>
      <c r="CC1297" s="1169"/>
      <c r="CD1297" s="1169"/>
      <c r="CE1297" s="1169"/>
      <c r="CF1297" s="1859"/>
    </row>
    <row customHeight="1" ht="5.25" hidden="1">
      <c r="A1298" s="1802"/>
      <c r="B1298" s="1645"/>
      <c r="C1298" s="1645"/>
      <c r="D1298" s="2588"/>
      <c r="E1298" s="1048"/>
      <c r="F1298" s="1048"/>
      <c r="G1298" s="1048"/>
      <c r="H1298" s="1048"/>
      <c r="I1298" s="1048"/>
      <c r="J1298" s="1048"/>
      <c r="K1298" s="1048"/>
      <c r="L1298" s="1048"/>
      <c r="M1298" s="1048"/>
      <c r="N1298" s="1048"/>
      <c r="O1298" s="1048"/>
      <c r="P1298" s="1048"/>
      <c r="Q1298" s="1049"/>
      <c r="R1298" s="1050"/>
      <c r="S1298" s="1051"/>
      <c r="T1298" s="726" t="s">
        <v>1085</v>
      </c>
      <c r="U1298" s="2383">
        <v>1</v>
      </c>
      <c r="V1298" s="2383" t="s">
        <v>1048</v>
      </c>
      <c r="W1298" s="1645"/>
      <c r="X1298" s="1645"/>
      <c r="Y1298" s="1645"/>
      <c r="Z1298" s="1645"/>
      <c r="AA1298" s="1645"/>
      <c r="AB1298" s="1645"/>
      <c r="AC1298" s="1046"/>
      <c r="AD1298" s="1047"/>
      <c r="AE1298" s="1645"/>
      <c r="AF1298" s="1645"/>
      <c r="AG1298" s="1645"/>
      <c r="AH1298" s="1645"/>
      <c r="AI1298" s="1645"/>
      <c r="AJ1298" s="1645"/>
      <c r="AK1298" s="1645"/>
      <c r="AL1298" s="1645"/>
      <c r="AM1298" s="1645"/>
      <c r="AN1298" s="1645"/>
      <c r="AO1298" s="1645"/>
      <c r="AP1298" s="1645"/>
      <c r="AQ1298" s="1645"/>
      <c r="AR1298" s="1645"/>
      <c r="AS1298" s="1645"/>
      <c r="AT1298" s="1645"/>
      <c r="AU1298" s="1645"/>
      <c r="AV1298" s="1645"/>
      <c r="AW1298" s="1645"/>
      <c r="AX1298" s="1645"/>
      <c r="AY1298" s="1645"/>
      <c r="AZ1298" s="1645"/>
      <c r="BA1298" s="1645"/>
      <c r="BB1298" s="1645"/>
      <c r="BC1298" s="1645"/>
      <c r="BD1298" s="1645"/>
      <c r="BE1298" s="1645"/>
      <c r="BF1298" s="1645"/>
      <c r="BG1298" s="1645"/>
      <c r="BH1298" s="1645"/>
      <c r="BI1298" s="1645"/>
      <c r="BJ1298" s="1645"/>
      <c r="BK1298" s="1645"/>
      <c r="BL1298" s="1645"/>
      <c r="BM1298" s="1645"/>
      <c r="BN1298" s="1645"/>
      <c r="BO1298" s="1645"/>
      <c r="BP1298" s="1645"/>
      <c r="BQ1298" s="1645"/>
      <c r="BR1298" s="1645"/>
      <c r="BS1298" s="1645"/>
      <c r="BT1298" s="1645"/>
      <c r="BU1298" s="1645"/>
      <c r="BV1298" s="1645"/>
      <c r="BW1298" s="1645"/>
      <c r="BX1298" s="1645"/>
      <c r="BY1298" s="1645"/>
      <c r="BZ1298" s="1645"/>
      <c r="CA1298" s="1645"/>
      <c r="CB1298" s="1645"/>
      <c r="CC1298" s="1645"/>
      <c r="CD1298" s="1645"/>
      <c r="CE1298" s="1645"/>
      <c r="CF1298" s="1325"/>
    </row>
    <row customHeight="1" ht="5.25" hidden="1">
      <c r="A1299" s="1802"/>
      <c r="B1299" s="1645"/>
      <c r="C1299" s="1645"/>
      <c r="D1299" s="2588"/>
      <c r="E1299" s="644"/>
      <c r="F1299" s="644"/>
      <c r="G1299" s="644"/>
      <c r="H1299" s="644"/>
      <c r="I1299" s="644"/>
      <c r="J1299" s="644"/>
      <c r="K1299" s="644"/>
      <c r="L1299" s="644"/>
      <c r="M1299" s="644"/>
      <c r="N1299" s="644"/>
      <c r="O1299" s="644"/>
      <c r="P1299" s="644"/>
      <c r="Q1299" s="644"/>
      <c r="R1299" s="644"/>
      <c r="S1299" s="645"/>
      <c r="T1299" s="727"/>
      <c r="U1299" s="2383"/>
      <c r="V1299" s="2383"/>
      <c r="W1299" s="1645"/>
      <c r="X1299" s="1645"/>
      <c r="Y1299" s="1645"/>
      <c r="Z1299" s="1645"/>
      <c r="AA1299" s="1645"/>
      <c r="AB1299" s="1645"/>
      <c r="AC1299" s="1046"/>
      <c r="AD1299" s="1047"/>
      <c r="AE1299" s="1645"/>
      <c r="AF1299" s="1645"/>
      <c r="AG1299" s="1645"/>
      <c r="AH1299" s="1645"/>
      <c r="AI1299" s="1645"/>
      <c r="AJ1299" s="1645"/>
      <c r="AK1299" s="1645"/>
      <c r="AL1299" s="1645"/>
      <c r="AM1299" s="1645"/>
      <c r="AN1299" s="1645"/>
      <c r="AO1299" s="1645"/>
      <c r="AP1299" s="1645"/>
      <c r="AQ1299" s="1645"/>
      <c r="AR1299" s="1645"/>
      <c r="AS1299" s="1645"/>
      <c r="AT1299" s="1645"/>
      <c r="AU1299" s="1645"/>
      <c r="AV1299" s="1645"/>
      <c r="AW1299" s="1645"/>
      <c r="AX1299" s="1645"/>
      <c r="AY1299" s="1645"/>
      <c r="AZ1299" s="1645"/>
      <c r="BA1299" s="1645"/>
      <c r="BB1299" s="1645"/>
      <c r="BC1299" s="1645"/>
      <c r="BD1299" s="1645"/>
      <c r="BE1299" s="1645"/>
      <c r="BF1299" s="1645"/>
      <c r="BG1299" s="1645"/>
      <c r="BH1299" s="1645"/>
      <c r="BI1299" s="1645"/>
      <c r="BJ1299" s="1645"/>
      <c r="BK1299" s="1645"/>
      <c r="BL1299" s="1645"/>
      <c r="BM1299" s="1645"/>
      <c r="BN1299" s="1645"/>
      <c r="BO1299" s="1645"/>
      <c r="BP1299" s="1645"/>
      <c r="BQ1299" s="1645"/>
      <c r="BR1299" s="1645"/>
      <c r="BS1299" s="1645"/>
      <c r="BT1299" s="1645"/>
      <c r="BU1299" s="1645"/>
      <c r="BV1299" s="1645"/>
      <c r="BW1299" s="1645"/>
      <c r="BX1299" s="1645"/>
      <c r="BY1299" s="1645"/>
      <c r="BZ1299" s="1645"/>
      <c r="CA1299" s="1645"/>
      <c r="CB1299" s="1645"/>
      <c r="CC1299" s="1645"/>
      <c r="CD1299" s="1645"/>
      <c r="CE1299" s="1645"/>
      <c r="CF1299" s="1325"/>
    </row>
    <row customHeight="1" ht="5.25" hidden="1">
      <c r="A1300" s="1802"/>
      <c r="B1300" s="1645"/>
      <c r="C1300" s="1645"/>
      <c r="D1300" s="2589"/>
      <c r="E1300" s="1052"/>
      <c r="F1300" s="1053"/>
      <c r="G1300" s="1053"/>
      <c r="H1300" s="1054"/>
      <c r="I1300" s="1054"/>
      <c r="J1300" s="1054"/>
      <c r="K1300" s="1054"/>
      <c r="L1300" s="1054"/>
      <c r="M1300" s="1054"/>
      <c r="N1300" s="1054"/>
      <c r="O1300" s="1054"/>
      <c r="P1300" s="1054"/>
      <c r="Q1300" s="1054"/>
      <c r="R1300" s="955"/>
      <c r="S1300" s="1055"/>
      <c r="T1300" s="727"/>
      <c r="U1300" s="2383"/>
      <c r="V1300" s="2383"/>
      <c r="W1300" s="1645"/>
      <c r="X1300" s="1645"/>
      <c r="Y1300" s="1645"/>
      <c r="Z1300" s="1645"/>
      <c r="AA1300" s="1645"/>
      <c r="AB1300" s="1645"/>
      <c r="AC1300" s="1046"/>
      <c r="AD1300" s="1047"/>
      <c r="AE1300" s="1645"/>
      <c r="AF1300" s="1645"/>
      <c r="AG1300" s="1645"/>
      <c r="AH1300" s="1645"/>
      <c r="AI1300" s="1645"/>
      <c r="AJ1300" s="1645"/>
      <c r="AK1300" s="1645"/>
      <c r="AL1300" s="1645"/>
      <c r="AM1300" s="1645"/>
      <c r="AN1300" s="1645"/>
      <c r="AO1300" s="1645"/>
      <c r="AP1300" s="1645"/>
      <c r="AQ1300" s="1645"/>
      <c r="AR1300" s="1645"/>
      <c r="AS1300" s="1645"/>
      <c r="AT1300" s="1645"/>
      <c r="AU1300" s="1645"/>
      <c r="AV1300" s="1645"/>
      <c r="AW1300" s="1645"/>
      <c r="AX1300" s="1645"/>
      <c r="AY1300" s="1645"/>
      <c r="AZ1300" s="1645"/>
      <c r="BA1300" s="1645"/>
      <c r="BB1300" s="1645"/>
      <c r="BC1300" s="1645"/>
      <c r="BD1300" s="1645"/>
      <c r="BE1300" s="1645"/>
      <c r="BF1300" s="1645"/>
      <c r="BG1300" s="1645"/>
      <c r="BH1300" s="1645"/>
      <c r="BI1300" s="1645"/>
      <c r="BJ1300" s="1645"/>
      <c r="BK1300" s="1645"/>
      <c r="BL1300" s="1645"/>
      <c r="BM1300" s="1645"/>
      <c r="BN1300" s="1645"/>
      <c r="BO1300" s="1645"/>
      <c r="BP1300" s="1645"/>
      <c r="BQ1300" s="1645"/>
      <c r="BR1300" s="1645"/>
      <c r="BS1300" s="1645"/>
      <c r="BT1300" s="1645"/>
      <c r="BU1300" s="1645"/>
      <c r="BV1300" s="1645"/>
      <c r="BW1300" s="1645"/>
      <c r="BX1300" s="1645"/>
      <c r="BY1300" s="1645"/>
      <c r="BZ1300" s="1645"/>
      <c r="CA1300" s="1645"/>
      <c r="CB1300" s="1645"/>
      <c r="CC1300" s="1645"/>
      <c r="CD1300" s="1645"/>
      <c r="CE1300" s="1645"/>
      <c r="CF1300" s="1325"/>
    </row>
    <row customHeight="1" ht="15" hidden="1">
      <c r="A1301" s="632" t="s">
        <v>514</v>
      </c>
      <c r="B1301" s="633"/>
      <c r="C1301" s="633" t="s">
        <v>22</v>
      </c>
      <c r="D1301" s="2587" t="s">
        <v>1230</v>
      </c>
      <c r="E1301" s="2386" t="s">
        <v>196</v>
      </c>
      <c r="F1301" s="2387"/>
      <c r="G1301" s="2388"/>
      <c r="H1301" s="2392" t="str">
        <f>IF(A1301="","",INDEX(DIFFERENTIATION_UNMERGE_VD,MATCH(A1301,DIFFERENTIATION_ID_DIFF,0)))</f>
        <v>Производство тепловой энергии. Некомбинированная выработка</v>
      </c>
      <c r="I1301" s="2392"/>
      <c r="J1301" s="2392"/>
      <c r="K1301" s="2392"/>
      <c r="L1301" s="2392"/>
      <c r="M1301" s="2392"/>
      <c r="N1301" s="2392"/>
      <c r="O1301" s="2392"/>
      <c r="P1301" s="2392"/>
      <c r="Q1301" s="2392"/>
      <c r="R1301" s="2392"/>
      <c r="S1301" s="728"/>
      <c r="T1301" s="725"/>
      <c r="U1301" s="634"/>
      <c r="V1301" s="634"/>
      <c r="W1301" s="635"/>
      <c r="X1301" s="635"/>
      <c r="Y1301" s="635"/>
      <c r="Z1301" s="635"/>
      <c r="AA1301" s="636"/>
      <c r="AB1301" s="637"/>
      <c r="AC1301" s="2384"/>
      <c r="AD1301" s="638"/>
      <c r="AE1301" s="639" t="s">
        <v>22</v>
      </c>
      <c r="AF1301" s="639"/>
      <c r="AG1301" s="640" t="s">
        <v>1082</v>
      </c>
      <c r="AH1301" s="641">
        <v>3</v>
      </c>
      <c r="AI1301" s="634"/>
      <c r="AJ1301" s="634"/>
      <c r="AK1301" s="634"/>
      <c r="AL1301" s="634"/>
      <c r="AM1301" s="634"/>
      <c r="AN1301" s="634"/>
      <c r="AO1301" s="634"/>
      <c r="AP1301" s="634"/>
      <c r="AQ1301" s="634"/>
      <c r="AR1301" s="634"/>
      <c r="AS1301" s="634"/>
      <c r="AT1301" s="634"/>
      <c r="AU1301" s="634"/>
      <c r="AV1301" s="634"/>
      <c r="AW1301" s="634"/>
      <c r="AX1301" s="634"/>
      <c r="AY1301" s="634"/>
      <c r="AZ1301" s="634"/>
      <c r="BA1301" s="634"/>
      <c r="BB1301" s="634"/>
      <c r="BC1301" s="634"/>
      <c r="BD1301" s="634"/>
      <c r="BE1301" s="634"/>
      <c r="BF1301" s="634"/>
      <c r="BG1301" s="634"/>
      <c r="BH1301" s="634"/>
      <c r="BI1301" s="634"/>
      <c r="BJ1301" s="634"/>
      <c r="BK1301" s="634"/>
      <c r="BL1301" s="634"/>
      <c r="BM1301" s="634"/>
      <c r="BN1301" s="634"/>
      <c r="BO1301" s="634"/>
      <c r="BP1301" s="634"/>
      <c r="BQ1301" s="634"/>
      <c r="BR1301" s="634"/>
      <c r="BS1301" s="634"/>
      <c r="BT1301" s="634"/>
      <c r="BU1301" s="634"/>
      <c r="BV1301" s="635"/>
      <c r="BW1301" s="635"/>
      <c r="BX1301" s="635"/>
      <c r="BY1301" s="635"/>
      <c r="BZ1301" s="635"/>
      <c r="CA1301" s="635"/>
      <c r="CB1301" s="635"/>
      <c r="CC1301" s="635"/>
      <c r="CD1301" s="635"/>
      <c r="CE1301" s="635"/>
      <c r="CF1301" s="1859"/>
    </row>
    <row customHeight="1" ht="15" hidden="1">
      <c r="A1302" s="632"/>
      <c r="B1302" s="633"/>
      <c r="C1302" s="633"/>
      <c r="D1302" s="2588"/>
      <c r="E1302" s="2386" t="s">
        <v>1037</v>
      </c>
      <c r="F1302" s="2387"/>
      <c r="G1302" s="2388"/>
      <c r="H1302" s="2392" t="str">
        <f>IF(A1301="","",INDEX(DIFFERENTIATION_UNMERGE_AREA,MATCH(A1301,DIFFERENTIATION_ID_DIFF,0)))</f>
        <v>Территория 13</v>
      </c>
      <c r="I1302" s="2392"/>
      <c r="J1302" s="2392"/>
      <c r="K1302" s="2392"/>
      <c r="L1302" s="2392"/>
      <c r="M1302" s="2392"/>
      <c r="N1302" s="2392"/>
      <c r="O1302" s="2392"/>
      <c r="P1302" s="2392"/>
      <c r="Q1302" s="2392"/>
      <c r="R1302" s="2392"/>
      <c r="S1302" s="728"/>
      <c r="T1302" s="725"/>
      <c r="U1302" s="634"/>
      <c r="V1302" s="634"/>
      <c r="W1302" s="635"/>
      <c r="X1302" s="635"/>
      <c r="Y1302" s="635"/>
      <c r="Z1302" s="635"/>
      <c r="AA1302" s="636"/>
      <c r="AB1302" s="637"/>
      <c r="AC1302" s="2384"/>
      <c r="AD1302" s="638"/>
      <c r="AE1302" s="639"/>
      <c r="AF1302" s="639"/>
      <c r="AG1302" s="640"/>
      <c r="AH1302" s="641"/>
      <c r="AI1302" s="634"/>
      <c r="AJ1302" s="634"/>
      <c r="AK1302" s="634"/>
      <c r="AL1302" s="634"/>
      <c r="AM1302" s="634"/>
      <c r="AN1302" s="634"/>
      <c r="AO1302" s="634"/>
      <c r="AP1302" s="634"/>
      <c r="AQ1302" s="634"/>
      <c r="AR1302" s="634"/>
      <c r="AS1302" s="634"/>
      <c r="AT1302" s="634"/>
      <c r="AU1302" s="634"/>
      <c r="AV1302" s="634"/>
      <c r="AW1302" s="634"/>
      <c r="AX1302" s="634"/>
      <c r="AY1302" s="634"/>
      <c r="AZ1302" s="634"/>
      <c r="BA1302" s="634"/>
      <c r="BB1302" s="634"/>
      <c r="BC1302" s="634"/>
      <c r="BD1302" s="634"/>
      <c r="BE1302" s="634"/>
      <c r="BF1302" s="634"/>
      <c r="BG1302" s="634"/>
      <c r="BH1302" s="634"/>
      <c r="BI1302" s="634"/>
      <c r="BJ1302" s="634"/>
      <c r="BK1302" s="634"/>
      <c r="BL1302" s="634"/>
      <c r="BM1302" s="634"/>
      <c r="BN1302" s="634"/>
      <c r="BO1302" s="634"/>
      <c r="BP1302" s="634"/>
      <c r="BQ1302" s="634"/>
      <c r="BR1302" s="634"/>
      <c r="BS1302" s="634"/>
      <c r="BT1302" s="634"/>
      <c r="BU1302" s="634"/>
      <c r="BV1302" s="635"/>
      <c r="BW1302" s="635"/>
      <c r="BX1302" s="635"/>
      <c r="BY1302" s="635"/>
      <c r="BZ1302" s="635"/>
      <c r="CA1302" s="635"/>
      <c r="CB1302" s="635"/>
      <c r="CC1302" s="635"/>
      <c r="CD1302" s="635"/>
      <c r="CE1302" s="635"/>
      <c r="CF1302" s="1859"/>
    </row>
    <row customHeight="1" ht="15" hidden="1">
      <c r="A1303" s="632"/>
      <c r="B1303" s="633"/>
      <c r="C1303" s="633"/>
      <c r="D1303" s="2588"/>
      <c r="E1303" s="2386" t="s">
        <v>1038</v>
      </c>
      <c r="F1303" s="2387"/>
      <c r="G1303" s="2388"/>
      <c r="H1303" s="2392" t="str">
        <f>IF(A1301="","",INDEX(DIFFERENTIATION_UNMERGE_SYSTEM,MATCH(A1301,DIFFERENTIATION_ID_DIFF,0)))</f>
        <v>п. Обшаровка, ул. Советская, котельная № 7-17</v>
      </c>
      <c r="I1303" s="2392"/>
      <c r="J1303" s="2392"/>
      <c r="K1303" s="2392"/>
      <c r="L1303" s="2392"/>
      <c r="M1303" s="2392"/>
      <c r="N1303" s="2392"/>
      <c r="O1303" s="2392"/>
      <c r="P1303" s="2392"/>
      <c r="Q1303" s="2392"/>
      <c r="R1303" s="2392"/>
      <c r="S1303" s="728"/>
      <c r="T1303" s="725"/>
      <c r="U1303" s="634"/>
      <c r="V1303" s="634"/>
      <c r="W1303" s="635"/>
      <c r="X1303" s="635"/>
      <c r="Y1303" s="635"/>
      <c r="Z1303" s="635"/>
      <c r="AA1303" s="636"/>
      <c r="AB1303" s="637"/>
      <c r="AC1303" s="2384"/>
      <c r="AD1303" s="638"/>
      <c r="AE1303" s="639"/>
      <c r="AF1303" s="639"/>
      <c r="AG1303" s="640"/>
      <c r="AH1303" s="641"/>
      <c r="AI1303" s="634"/>
      <c r="AJ1303" s="634"/>
      <c r="AK1303" s="634"/>
      <c r="AL1303" s="634"/>
      <c r="AM1303" s="634"/>
      <c r="AN1303" s="634"/>
      <c r="AO1303" s="634"/>
      <c r="AP1303" s="634"/>
      <c r="AQ1303" s="634"/>
      <c r="AR1303" s="634"/>
      <c r="AS1303" s="634"/>
      <c r="AT1303" s="634"/>
      <c r="AU1303" s="634"/>
      <c r="AV1303" s="634"/>
      <c r="AW1303" s="634"/>
      <c r="AX1303" s="634"/>
      <c r="AY1303" s="634"/>
      <c r="AZ1303" s="634"/>
      <c r="BA1303" s="634"/>
      <c r="BB1303" s="634"/>
      <c r="BC1303" s="634"/>
      <c r="BD1303" s="634"/>
      <c r="BE1303" s="634"/>
      <c r="BF1303" s="634"/>
      <c r="BG1303" s="634"/>
      <c r="BH1303" s="634"/>
      <c r="BI1303" s="634"/>
      <c r="BJ1303" s="634"/>
      <c r="BK1303" s="634"/>
      <c r="BL1303" s="634"/>
      <c r="BM1303" s="634"/>
      <c r="BN1303" s="634"/>
      <c r="BO1303" s="634"/>
      <c r="BP1303" s="634"/>
      <c r="BQ1303" s="634"/>
      <c r="BR1303" s="634"/>
      <c r="BS1303" s="634"/>
      <c r="BT1303" s="634"/>
      <c r="BU1303" s="634"/>
      <c r="BV1303" s="635"/>
      <c r="BW1303" s="635"/>
      <c r="BX1303" s="635"/>
      <c r="BY1303" s="635"/>
      <c r="BZ1303" s="635"/>
      <c r="CA1303" s="635"/>
      <c r="CB1303" s="635"/>
      <c r="CC1303" s="635"/>
      <c r="CD1303" s="635"/>
      <c r="CE1303" s="635"/>
      <c r="CF1303" s="1859"/>
    </row>
    <row customHeight="1" ht="24.75" hidden="1">
      <c r="A1304" s="1815"/>
      <c r="B1304" s="1169"/>
      <c r="C1304" s="421"/>
      <c r="D1304" s="2588"/>
      <c r="E1304" s="2385" t="s">
        <v>1083</v>
      </c>
      <c r="F1304" s="2385"/>
      <c r="G1304" s="2385"/>
      <c r="H1304" s="2385"/>
      <c r="I1304" s="2385"/>
      <c r="J1304" s="2385"/>
      <c r="K1304" s="2385"/>
      <c r="L1304" s="2385"/>
      <c r="M1304" s="2385"/>
      <c r="N1304" s="2385"/>
      <c r="O1304" s="2385"/>
      <c r="P1304" s="2385"/>
      <c r="Q1304" s="567">
        <f>SUMIF(T1305:T1306,"i",Q1305:Q1306)</f>
        <v>0</v>
      </c>
      <c r="R1304" s="1026"/>
      <c r="S1304" s="1807" t="s">
        <v>1084</v>
      </c>
      <c r="T1304" s="726" t="s">
        <v>1085</v>
      </c>
      <c r="U1304" s="2383">
        <v>1</v>
      </c>
      <c r="V1304" s="2383" t="s">
        <v>1048</v>
      </c>
      <c r="W1304" s="1169"/>
      <c r="X1304" s="1169"/>
      <c r="Y1304" s="1169"/>
      <c r="Z1304" s="1169"/>
      <c r="AA1304" s="1645"/>
      <c r="AB1304" s="1169"/>
      <c r="AC1304" s="2384"/>
      <c r="AD1304" s="638"/>
      <c r="AE1304" s="1169"/>
      <c r="AF1304" s="1169"/>
      <c r="AG1304" s="1645"/>
      <c r="AH1304" s="1645"/>
      <c r="AI1304" s="1645"/>
      <c r="AJ1304" s="1645"/>
      <c r="AK1304" s="1645"/>
      <c r="AL1304" s="1645"/>
      <c r="AM1304" s="1645"/>
      <c r="AN1304" s="1645"/>
      <c r="AO1304" s="1645"/>
      <c r="AP1304" s="1645"/>
      <c r="AQ1304" s="1645"/>
      <c r="AR1304" s="1645"/>
      <c r="AS1304" s="1645"/>
      <c r="AT1304" s="1645"/>
      <c r="AU1304" s="1645"/>
      <c r="AV1304" s="1645"/>
      <c r="AW1304" s="1645"/>
      <c r="AX1304" s="1645"/>
      <c r="AY1304" s="1645"/>
      <c r="AZ1304" s="1645"/>
      <c r="BA1304" s="1645"/>
      <c r="BB1304" s="1645"/>
      <c r="BC1304" s="1645"/>
      <c r="BD1304" s="1645"/>
      <c r="BE1304" s="1645"/>
      <c r="BF1304" s="1645"/>
      <c r="BG1304" s="1645"/>
      <c r="BH1304" s="1645"/>
      <c r="BI1304" s="1645"/>
      <c r="BJ1304" s="1645"/>
      <c r="BK1304" s="1645"/>
      <c r="BL1304" s="1645"/>
      <c r="BM1304" s="1645"/>
      <c r="BN1304" s="1645"/>
      <c r="BO1304" s="1645"/>
      <c r="BP1304" s="1645"/>
      <c r="BQ1304" s="1645"/>
      <c r="BR1304" s="1645"/>
      <c r="BS1304" s="1645"/>
      <c r="BT1304" s="1645"/>
      <c r="BU1304" s="1645"/>
      <c r="BV1304" s="1169"/>
      <c r="BW1304" s="1169"/>
      <c r="BX1304" s="1169"/>
      <c r="BY1304" s="1169"/>
      <c r="BZ1304" s="1169"/>
      <c r="CA1304" s="1169"/>
      <c r="CB1304" s="1169"/>
      <c r="CC1304" s="1169"/>
      <c r="CD1304" s="1169"/>
      <c r="CE1304" s="1169"/>
      <c r="CF1304" s="1859"/>
    </row>
    <row customHeight="1" ht="11.25" hidden="1">
      <c r="A1305" s="1802"/>
      <c r="B1305" s="1645"/>
      <c r="C1305" s="1645"/>
      <c r="D1305" s="2588"/>
      <c r="E1305" s="644"/>
      <c r="F1305" s="644">
        <v>0</v>
      </c>
      <c r="G1305" s="644"/>
      <c r="H1305" s="644"/>
      <c r="I1305" s="644"/>
      <c r="J1305" s="644"/>
      <c r="K1305" s="644"/>
      <c r="L1305" s="644"/>
      <c r="M1305" s="644"/>
      <c r="N1305" s="644"/>
      <c r="O1305" s="644"/>
      <c r="P1305" s="644"/>
      <c r="Q1305" s="644"/>
      <c r="R1305" s="644"/>
      <c r="S1305" s="645"/>
      <c r="T1305" s="727"/>
      <c r="U1305" s="2383"/>
      <c r="V1305" s="2383"/>
      <c r="W1305" s="1645"/>
      <c r="X1305" s="1645"/>
      <c r="Y1305" s="1645"/>
      <c r="Z1305" s="1645"/>
      <c r="AA1305" s="1645"/>
      <c r="AB1305" s="1169"/>
      <c r="AC1305" s="2384"/>
      <c r="AD1305" s="638"/>
      <c r="AE1305" s="1169"/>
      <c r="AF1305" s="1169"/>
      <c r="AG1305" s="1645"/>
      <c r="AH1305" s="1645"/>
      <c r="AI1305" s="1645"/>
      <c r="AJ1305" s="1645"/>
      <c r="AK1305" s="1645"/>
      <c r="AL1305" s="1645"/>
      <c r="AM1305" s="1645"/>
      <c r="AN1305" s="1645"/>
      <c r="AO1305" s="1645"/>
      <c r="AP1305" s="1645"/>
      <c r="AQ1305" s="1645"/>
      <c r="AR1305" s="1645"/>
      <c r="AS1305" s="1645"/>
      <c r="AT1305" s="1645"/>
      <c r="AU1305" s="1645"/>
      <c r="AV1305" s="1645"/>
      <c r="AW1305" s="1645"/>
      <c r="AX1305" s="1645"/>
      <c r="AY1305" s="1645"/>
      <c r="AZ1305" s="1645"/>
      <c r="BA1305" s="1645"/>
      <c r="BB1305" s="1645"/>
      <c r="BC1305" s="1645"/>
      <c r="BD1305" s="1645"/>
      <c r="BE1305" s="1645"/>
      <c r="BF1305" s="1645"/>
      <c r="BG1305" s="1645"/>
      <c r="BH1305" s="1645"/>
      <c r="BI1305" s="1645"/>
      <c r="BJ1305" s="1645"/>
      <c r="BK1305" s="1645"/>
      <c r="BL1305" s="1645"/>
      <c r="BM1305" s="1645"/>
      <c r="BN1305" s="1645"/>
      <c r="BO1305" s="1645"/>
      <c r="BP1305" s="1645"/>
      <c r="BQ1305" s="1645"/>
      <c r="BR1305" s="1645"/>
      <c r="BS1305" s="1645"/>
      <c r="BT1305" s="1645"/>
      <c r="BU1305" s="1645"/>
      <c r="BV1305" s="1645"/>
      <c r="BW1305" s="1645"/>
      <c r="BX1305" s="1645"/>
      <c r="BY1305" s="1645"/>
      <c r="BZ1305" s="1645"/>
      <c r="CA1305" s="1645"/>
      <c r="CB1305" s="1645"/>
      <c r="CC1305" s="1645"/>
      <c r="CD1305" s="1645"/>
      <c r="CE1305" s="1645"/>
      <c r="CF1305" s="1859"/>
    </row>
    <row customHeight="1" ht="11.25" hidden="1">
      <c r="A1306" s="1815"/>
      <c r="B1306" s="1169"/>
      <c r="C1306" s="421"/>
      <c r="D1306" s="2588"/>
      <c r="E1306" s="658" t="s">
        <v>22</v>
      </c>
      <c r="F1306" s="1177" t="s">
        <v>22</v>
      </c>
      <c r="G1306" s="1177" t="s">
        <v>1088</v>
      </c>
      <c r="H1306" s="660" t="s">
        <v>22</v>
      </c>
      <c r="I1306" s="660"/>
      <c r="J1306" s="660"/>
      <c r="K1306" s="660"/>
      <c r="L1306" s="660"/>
      <c r="M1306" s="660"/>
      <c r="N1306" s="660"/>
      <c r="O1306" s="660"/>
      <c r="P1306" s="660"/>
      <c r="Q1306" s="660"/>
      <c r="R1306" s="661"/>
      <c r="S1306" s="662"/>
      <c r="T1306" s="727"/>
      <c r="U1306" s="2383"/>
      <c r="V1306" s="2383"/>
      <c r="W1306" s="1169"/>
      <c r="X1306" s="1169"/>
      <c r="Y1306" s="1169"/>
      <c r="Z1306" s="1169"/>
      <c r="AA1306" s="1645"/>
      <c r="AB1306" s="1169"/>
      <c r="AC1306" s="2384"/>
      <c r="AD1306" s="638"/>
      <c r="AE1306" s="1169"/>
      <c r="AF1306" s="1169"/>
      <c r="AG1306" s="1645"/>
      <c r="AH1306" s="1645"/>
      <c r="AI1306" s="1645"/>
      <c r="AJ1306" s="1645"/>
      <c r="AK1306" s="1645"/>
      <c r="AL1306" s="1645"/>
      <c r="AM1306" s="1645"/>
      <c r="AN1306" s="1645"/>
      <c r="AO1306" s="1645"/>
      <c r="AP1306" s="1645"/>
      <c r="AQ1306" s="1645"/>
      <c r="AR1306" s="1645"/>
      <c r="AS1306" s="1645"/>
      <c r="AT1306" s="1645"/>
      <c r="AU1306" s="1645"/>
      <c r="AV1306" s="1645"/>
      <c r="AW1306" s="1645"/>
      <c r="AX1306" s="1645"/>
      <c r="AY1306" s="1645"/>
      <c r="AZ1306" s="1645"/>
      <c r="BA1306" s="1645"/>
      <c r="BB1306" s="1645"/>
      <c r="BC1306" s="1645"/>
      <c r="BD1306" s="1645"/>
      <c r="BE1306" s="1645"/>
      <c r="BF1306" s="1645"/>
      <c r="BG1306" s="1645"/>
      <c r="BH1306" s="1645"/>
      <c r="BI1306" s="1645"/>
      <c r="BJ1306" s="1645"/>
      <c r="BK1306" s="1645"/>
      <c r="BL1306" s="1645"/>
      <c r="BM1306" s="1645"/>
      <c r="BN1306" s="1645"/>
      <c r="BO1306" s="1645"/>
      <c r="BP1306" s="1645"/>
      <c r="BQ1306" s="1645"/>
      <c r="BR1306" s="1645"/>
      <c r="BS1306" s="1645"/>
      <c r="BT1306" s="1645"/>
      <c r="BU1306" s="1645"/>
      <c r="BV1306" s="1169"/>
      <c r="BW1306" s="1169"/>
      <c r="BX1306" s="1169"/>
      <c r="BY1306" s="1169"/>
      <c r="BZ1306" s="1169"/>
      <c r="CA1306" s="1169"/>
      <c r="CB1306" s="1169"/>
      <c r="CC1306" s="1169"/>
      <c r="CD1306" s="1169"/>
      <c r="CE1306" s="1169"/>
      <c r="CF1306" s="1859"/>
    </row>
    <row customHeight="1" ht="5.25" hidden="1">
      <c r="A1307" s="1802"/>
      <c r="B1307" s="1645"/>
      <c r="C1307" s="1645"/>
      <c r="D1307" s="2588"/>
      <c r="E1307" s="1048"/>
      <c r="F1307" s="1048"/>
      <c r="G1307" s="1048"/>
      <c r="H1307" s="1048"/>
      <c r="I1307" s="1048"/>
      <c r="J1307" s="1048"/>
      <c r="K1307" s="1048"/>
      <c r="L1307" s="1048"/>
      <c r="M1307" s="1048"/>
      <c r="N1307" s="1048"/>
      <c r="O1307" s="1048"/>
      <c r="P1307" s="1048"/>
      <c r="Q1307" s="1049"/>
      <c r="R1307" s="1050"/>
      <c r="S1307" s="1051"/>
      <c r="T1307" s="726" t="s">
        <v>1085</v>
      </c>
      <c r="U1307" s="2383">
        <v>1</v>
      </c>
      <c r="V1307" s="2383" t="s">
        <v>1048</v>
      </c>
      <c r="W1307" s="1645"/>
      <c r="X1307" s="1645"/>
      <c r="Y1307" s="1645"/>
      <c r="Z1307" s="1645"/>
      <c r="AA1307" s="1645"/>
      <c r="AB1307" s="1645"/>
      <c r="AC1307" s="1046"/>
      <c r="AD1307" s="1047"/>
      <c r="AE1307" s="1645"/>
      <c r="AF1307" s="1645"/>
      <c r="AG1307" s="1645"/>
      <c r="AH1307" s="1645"/>
      <c r="AI1307" s="1645"/>
      <c r="AJ1307" s="1645"/>
      <c r="AK1307" s="1645"/>
      <c r="AL1307" s="1645"/>
      <c r="AM1307" s="1645"/>
      <c r="AN1307" s="1645"/>
      <c r="AO1307" s="1645"/>
      <c r="AP1307" s="1645"/>
      <c r="AQ1307" s="1645"/>
      <c r="AR1307" s="1645"/>
      <c r="AS1307" s="1645"/>
      <c r="AT1307" s="1645"/>
      <c r="AU1307" s="1645"/>
      <c r="AV1307" s="1645"/>
      <c r="AW1307" s="1645"/>
      <c r="AX1307" s="1645"/>
      <c r="AY1307" s="1645"/>
      <c r="AZ1307" s="1645"/>
      <c r="BA1307" s="1645"/>
      <c r="BB1307" s="1645"/>
      <c r="BC1307" s="1645"/>
      <c r="BD1307" s="1645"/>
      <c r="BE1307" s="1645"/>
      <c r="BF1307" s="1645"/>
      <c r="BG1307" s="1645"/>
      <c r="BH1307" s="1645"/>
      <c r="BI1307" s="1645"/>
      <c r="BJ1307" s="1645"/>
      <c r="BK1307" s="1645"/>
      <c r="BL1307" s="1645"/>
      <c r="BM1307" s="1645"/>
      <c r="BN1307" s="1645"/>
      <c r="BO1307" s="1645"/>
      <c r="BP1307" s="1645"/>
      <c r="BQ1307" s="1645"/>
      <c r="BR1307" s="1645"/>
      <c r="BS1307" s="1645"/>
      <c r="BT1307" s="1645"/>
      <c r="BU1307" s="1645"/>
      <c r="BV1307" s="1645"/>
      <c r="BW1307" s="1645"/>
      <c r="BX1307" s="1645"/>
      <c r="BY1307" s="1645"/>
      <c r="BZ1307" s="1645"/>
      <c r="CA1307" s="1645"/>
      <c r="CB1307" s="1645"/>
      <c r="CC1307" s="1645"/>
      <c r="CD1307" s="1645"/>
      <c r="CE1307" s="1645"/>
      <c r="CF1307" s="1325"/>
    </row>
    <row customHeight="1" ht="5.25" hidden="1">
      <c r="A1308" s="1802"/>
      <c r="B1308" s="1645"/>
      <c r="C1308" s="1645"/>
      <c r="D1308" s="2588"/>
      <c r="E1308" s="644"/>
      <c r="F1308" s="644"/>
      <c r="G1308" s="644"/>
      <c r="H1308" s="644"/>
      <c r="I1308" s="644"/>
      <c r="J1308" s="644"/>
      <c r="K1308" s="644"/>
      <c r="L1308" s="644"/>
      <c r="M1308" s="644"/>
      <c r="N1308" s="644"/>
      <c r="O1308" s="644"/>
      <c r="P1308" s="644"/>
      <c r="Q1308" s="644"/>
      <c r="R1308" s="644"/>
      <c r="S1308" s="645"/>
      <c r="T1308" s="727"/>
      <c r="U1308" s="2383"/>
      <c r="V1308" s="2383"/>
      <c r="W1308" s="1645"/>
      <c r="X1308" s="1645"/>
      <c r="Y1308" s="1645"/>
      <c r="Z1308" s="1645"/>
      <c r="AA1308" s="1645"/>
      <c r="AB1308" s="1645"/>
      <c r="AC1308" s="1046"/>
      <c r="AD1308" s="1047"/>
      <c r="AE1308" s="1645"/>
      <c r="AF1308" s="1645"/>
      <c r="AG1308" s="1645"/>
      <c r="AH1308" s="1645"/>
      <c r="AI1308" s="1645"/>
      <c r="AJ1308" s="1645"/>
      <c r="AK1308" s="1645"/>
      <c r="AL1308" s="1645"/>
      <c r="AM1308" s="1645"/>
      <c r="AN1308" s="1645"/>
      <c r="AO1308" s="1645"/>
      <c r="AP1308" s="1645"/>
      <c r="AQ1308" s="1645"/>
      <c r="AR1308" s="1645"/>
      <c r="AS1308" s="1645"/>
      <c r="AT1308" s="1645"/>
      <c r="AU1308" s="1645"/>
      <c r="AV1308" s="1645"/>
      <c r="AW1308" s="1645"/>
      <c r="AX1308" s="1645"/>
      <c r="AY1308" s="1645"/>
      <c r="AZ1308" s="1645"/>
      <c r="BA1308" s="1645"/>
      <c r="BB1308" s="1645"/>
      <c r="BC1308" s="1645"/>
      <c r="BD1308" s="1645"/>
      <c r="BE1308" s="1645"/>
      <c r="BF1308" s="1645"/>
      <c r="BG1308" s="1645"/>
      <c r="BH1308" s="1645"/>
      <c r="BI1308" s="1645"/>
      <c r="BJ1308" s="1645"/>
      <c r="BK1308" s="1645"/>
      <c r="BL1308" s="1645"/>
      <c r="BM1308" s="1645"/>
      <c r="BN1308" s="1645"/>
      <c r="BO1308" s="1645"/>
      <c r="BP1308" s="1645"/>
      <c r="BQ1308" s="1645"/>
      <c r="BR1308" s="1645"/>
      <c r="BS1308" s="1645"/>
      <c r="BT1308" s="1645"/>
      <c r="BU1308" s="1645"/>
      <c r="BV1308" s="1645"/>
      <c r="BW1308" s="1645"/>
      <c r="BX1308" s="1645"/>
      <c r="BY1308" s="1645"/>
      <c r="BZ1308" s="1645"/>
      <c r="CA1308" s="1645"/>
      <c r="CB1308" s="1645"/>
      <c r="CC1308" s="1645"/>
      <c r="CD1308" s="1645"/>
      <c r="CE1308" s="1645"/>
      <c r="CF1308" s="1325"/>
    </row>
    <row customHeight="1" ht="5.25" hidden="1">
      <c r="A1309" s="1802"/>
      <c r="B1309" s="1645"/>
      <c r="C1309" s="1645"/>
      <c r="D1309" s="2589"/>
      <c r="E1309" s="1052"/>
      <c r="F1309" s="1053"/>
      <c r="G1309" s="1053"/>
      <c r="H1309" s="1054"/>
      <c r="I1309" s="1054"/>
      <c r="J1309" s="1054"/>
      <c r="K1309" s="1054"/>
      <c r="L1309" s="1054"/>
      <c r="M1309" s="1054"/>
      <c r="N1309" s="1054"/>
      <c r="O1309" s="1054"/>
      <c r="P1309" s="1054"/>
      <c r="Q1309" s="1054"/>
      <c r="R1309" s="955"/>
      <c r="S1309" s="1055"/>
      <c r="T1309" s="727"/>
      <c r="U1309" s="2383"/>
      <c r="V1309" s="2383"/>
      <c r="W1309" s="1645"/>
      <c r="X1309" s="1645"/>
      <c r="Y1309" s="1645"/>
      <c r="Z1309" s="1645"/>
      <c r="AA1309" s="1645"/>
      <c r="AB1309" s="1645"/>
      <c r="AC1309" s="1046"/>
      <c r="AD1309" s="1047"/>
      <c r="AE1309" s="1645"/>
      <c r="AF1309" s="1645"/>
      <c r="AG1309" s="1645"/>
      <c r="AH1309" s="1645"/>
      <c r="AI1309" s="1645"/>
      <c r="AJ1309" s="1645"/>
      <c r="AK1309" s="1645"/>
      <c r="AL1309" s="1645"/>
      <c r="AM1309" s="1645"/>
      <c r="AN1309" s="1645"/>
      <c r="AO1309" s="1645"/>
      <c r="AP1309" s="1645"/>
      <c r="AQ1309" s="1645"/>
      <c r="AR1309" s="1645"/>
      <c r="AS1309" s="1645"/>
      <c r="AT1309" s="1645"/>
      <c r="AU1309" s="1645"/>
      <c r="AV1309" s="1645"/>
      <c r="AW1309" s="1645"/>
      <c r="AX1309" s="1645"/>
      <c r="AY1309" s="1645"/>
      <c r="AZ1309" s="1645"/>
      <c r="BA1309" s="1645"/>
      <c r="BB1309" s="1645"/>
      <c r="BC1309" s="1645"/>
      <c r="BD1309" s="1645"/>
      <c r="BE1309" s="1645"/>
      <c r="BF1309" s="1645"/>
      <c r="BG1309" s="1645"/>
      <c r="BH1309" s="1645"/>
      <c r="BI1309" s="1645"/>
      <c r="BJ1309" s="1645"/>
      <c r="BK1309" s="1645"/>
      <c r="BL1309" s="1645"/>
      <c r="BM1309" s="1645"/>
      <c r="BN1309" s="1645"/>
      <c r="BO1309" s="1645"/>
      <c r="BP1309" s="1645"/>
      <c r="BQ1309" s="1645"/>
      <c r="BR1309" s="1645"/>
      <c r="BS1309" s="1645"/>
      <c r="BT1309" s="1645"/>
      <c r="BU1309" s="1645"/>
      <c r="BV1309" s="1645"/>
      <c r="BW1309" s="1645"/>
      <c r="BX1309" s="1645"/>
      <c r="BY1309" s="1645"/>
      <c r="BZ1309" s="1645"/>
      <c r="CA1309" s="1645"/>
      <c r="CB1309" s="1645"/>
      <c r="CC1309" s="1645"/>
      <c r="CD1309" s="1645"/>
      <c r="CE1309" s="1645"/>
      <c r="CF1309" s="1325"/>
    </row>
    <row customHeight="1" ht="15" hidden="1">
      <c r="A1310" s="632" t="s">
        <v>516</v>
      </c>
      <c r="B1310" s="633"/>
      <c r="C1310" s="633" t="s">
        <v>22</v>
      </c>
      <c r="D1310" s="2587" t="s">
        <v>1231</v>
      </c>
      <c r="E1310" s="2386" t="s">
        <v>196</v>
      </c>
      <c r="F1310" s="2387"/>
      <c r="G1310" s="2388"/>
      <c r="H1310" s="2392" t="str">
        <f>IF(A1310="","",INDEX(DIFFERENTIATION_UNMERGE_VD,MATCH(A1310,DIFFERENTIATION_ID_DIFF,0)))</f>
        <v>Производство тепловой энергии. Некомбинированная выработка</v>
      </c>
      <c r="I1310" s="2392"/>
      <c r="J1310" s="2392"/>
      <c r="K1310" s="2392"/>
      <c r="L1310" s="2392"/>
      <c r="M1310" s="2392"/>
      <c r="N1310" s="2392"/>
      <c r="O1310" s="2392"/>
      <c r="P1310" s="2392"/>
      <c r="Q1310" s="2392"/>
      <c r="R1310" s="2392"/>
      <c r="S1310" s="728"/>
      <c r="T1310" s="725"/>
      <c r="U1310" s="634"/>
      <c r="V1310" s="634"/>
      <c r="W1310" s="635"/>
      <c r="X1310" s="635"/>
      <c r="Y1310" s="635"/>
      <c r="Z1310" s="635"/>
      <c r="AA1310" s="636"/>
      <c r="AB1310" s="637"/>
      <c r="AC1310" s="2384"/>
      <c r="AD1310" s="638"/>
      <c r="AE1310" s="639" t="s">
        <v>22</v>
      </c>
      <c r="AF1310" s="639"/>
      <c r="AG1310" s="640" t="s">
        <v>1082</v>
      </c>
      <c r="AH1310" s="641">
        <v>3</v>
      </c>
      <c r="AI1310" s="634"/>
      <c r="AJ1310" s="634"/>
      <c r="AK1310" s="634"/>
      <c r="AL1310" s="634"/>
      <c r="AM1310" s="634"/>
      <c r="AN1310" s="634"/>
      <c r="AO1310" s="634"/>
      <c r="AP1310" s="634"/>
      <c r="AQ1310" s="634"/>
      <c r="AR1310" s="634"/>
      <c r="AS1310" s="634"/>
      <c r="AT1310" s="634"/>
      <c r="AU1310" s="634"/>
      <c r="AV1310" s="634"/>
      <c r="AW1310" s="634"/>
      <c r="AX1310" s="634"/>
      <c r="AY1310" s="634"/>
      <c r="AZ1310" s="634"/>
      <c r="BA1310" s="634"/>
      <c r="BB1310" s="634"/>
      <c r="BC1310" s="634"/>
      <c r="BD1310" s="634"/>
      <c r="BE1310" s="634"/>
      <c r="BF1310" s="634"/>
      <c r="BG1310" s="634"/>
      <c r="BH1310" s="634"/>
      <c r="BI1310" s="634"/>
      <c r="BJ1310" s="634"/>
      <c r="BK1310" s="634"/>
      <c r="BL1310" s="634"/>
      <c r="BM1310" s="634"/>
      <c r="BN1310" s="634"/>
      <c r="BO1310" s="634"/>
      <c r="BP1310" s="634"/>
      <c r="BQ1310" s="634"/>
      <c r="BR1310" s="634"/>
      <c r="BS1310" s="634"/>
      <c r="BT1310" s="634"/>
      <c r="BU1310" s="634"/>
      <c r="BV1310" s="635"/>
      <c r="BW1310" s="635"/>
      <c r="BX1310" s="635"/>
      <c r="BY1310" s="635"/>
      <c r="BZ1310" s="635"/>
      <c r="CA1310" s="635"/>
      <c r="CB1310" s="635"/>
      <c r="CC1310" s="635"/>
      <c r="CD1310" s="635"/>
      <c r="CE1310" s="635"/>
      <c r="CF1310" s="1859"/>
    </row>
    <row customHeight="1" ht="15" hidden="1">
      <c r="A1311" s="632"/>
      <c r="B1311" s="633"/>
      <c r="C1311" s="633"/>
      <c r="D1311" s="2588"/>
      <c r="E1311" s="2386" t="s">
        <v>1037</v>
      </c>
      <c r="F1311" s="2387"/>
      <c r="G1311" s="2388"/>
      <c r="H1311" s="2392" t="str">
        <f>IF(A1310="","",INDEX(DIFFERENTIATION_UNMERGE_AREA,MATCH(A1310,DIFFERENTIATION_ID_DIFF,0)))</f>
        <v>Территория 13</v>
      </c>
      <c r="I1311" s="2392"/>
      <c r="J1311" s="2392"/>
      <c r="K1311" s="2392"/>
      <c r="L1311" s="2392"/>
      <c r="M1311" s="2392"/>
      <c r="N1311" s="2392"/>
      <c r="O1311" s="2392"/>
      <c r="P1311" s="2392"/>
      <c r="Q1311" s="2392"/>
      <c r="R1311" s="2392"/>
      <c r="S1311" s="728"/>
      <c r="T1311" s="725"/>
      <c r="U1311" s="634"/>
      <c r="V1311" s="634"/>
      <c r="W1311" s="635"/>
      <c r="X1311" s="635"/>
      <c r="Y1311" s="635"/>
      <c r="Z1311" s="635"/>
      <c r="AA1311" s="636"/>
      <c r="AB1311" s="637"/>
      <c r="AC1311" s="2384"/>
      <c r="AD1311" s="638"/>
      <c r="AE1311" s="639"/>
      <c r="AF1311" s="639"/>
      <c r="AG1311" s="640"/>
      <c r="AH1311" s="641"/>
      <c r="AI1311" s="634"/>
      <c r="AJ1311" s="634"/>
      <c r="AK1311" s="634"/>
      <c r="AL1311" s="634"/>
      <c r="AM1311" s="634"/>
      <c r="AN1311" s="634"/>
      <c r="AO1311" s="634"/>
      <c r="AP1311" s="634"/>
      <c r="AQ1311" s="634"/>
      <c r="AR1311" s="634"/>
      <c r="AS1311" s="634"/>
      <c r="AT1311" s="634"/>
      <c r="AU1311" s="634"/>
      <c r="AV1311" s="634"/>
      <c r="AW1311" s="634"/>
      <c r="AX1311" s="634"/>
      <c r="AY1311" s="634"/>
      <c r="AZ1311" s="634"/>
      <c r="BA1311" s="634"/>
      <c r="BB1311" s="634"/>
      <c r="BC1311" s="634"/>
      <c r="BD1311" s="634"/>
      <c r="BE1311" s="634"/>
      <c r="BF1311" s="634"/>
      <c r="BG1311" s="634"/>
      <c r="BH1311" s="634"/>
      <c r="BI1311" s="634"/>
      <c r="BJ1311" s="634"/>
      <c r="BK1311" s="634"/>
      <c r="BL1311" s="634"/>
      <c r="BM1311" s="634"/>
      <c r="BN1311" s="634"/>
      <c r="BO1311" s="634"/>
      <c r="BP1311" s="634"/>
      <c r="BQ1311" s="634"/>
      <c r="BR1311" s="634"/>
      <c r="BS1311" s="634"/>
      <c r="BT1311" s="634"/>
      <c r="BU1311" s="634"/>
      <c r="BV1311" s="635"/>
      <c r="BW1311" s="635"/>
      <c r="BX1311" s="635"/>
      <c r="BY1311" s="635"/>
      <c r="BZ1311" s="635"/>
      <c r="CA1311" s="635"/>
      <c r="CB1311" s="635"/>
      <c r="CC1311" s="635"/>
      <c r="CD1311" s="635"/>
      <c r="CE1311" s="635"/>
      <c r="CF1311" s="1859"/>
    </row>
    <row customHeight="1" ht="15" hidden="1">
      <c r="A1312" s="632"/>
      <c r="B1312" s="633"/>
      <c r="C1312" s="633"/>
      <c r="D1312" s="2588"/>
      <c r="E1312" s="2386" t="s">
        <v>1038</v>
      </c>
      <c r="F1312" s="2387"/>
      <c r="G1312" s="2388"/>
      <c r="H1312" s="2392" t="str">
        <f>IF(A1310="","",INDEX(DIFFERENTIATION_UNMERGE_SYSTEM,MATCH(A1310,DIFFERENTIATION_ID_DIFF,0)))</f>
        <v>п. Обшаровка, ул. Щорса, котельная № 7-18</v>
      </c>
      <c r="I1312" s="2392"/>
      <c r="J1312" s="2392"/>
      <c r="K1312" s="2392"/>
      <c r="L1312" s="2392"/>
      <c r="M1312" s="2392"/>
      <c r="N1312" s="2392"/>
      <c r="O1312" s="2392"/>
      <c r="P1312" s="2392"/>
      <c r="Q1312" s="2392"/>
      <c r="R1312" s="2392"/>
      <c r="S1312" s="728"/>
      <c r="T1312" s="725"/>
      <c r="U1312" s="634"/>
      <c r="V1312" s="634"/>
      <c r="W1312" s="635"/>
      <c r="X1312" s="635"/>
      <c r="Y1312" s="635"/>
      <c r="Z1312" s="635"/>
      <c r="AA1312" s="636"/>
      <c r="AB1312" s="637"/>
      <c r="AC1312" s="2384"/>
      <c r="AD1312" s="638"/>
      <c r="AE1312" s="639"/>
      <c r="AF1312" s="639"/>
      <c r="AG1312" s="640"/>
      <c r="AH1312" s="641"/>
      <c r="AI1312" s="634"/>
      <c r="AJ1312" s="634"/>
      <c r="AK1312" s="634"/>
      <c r="AL1312" s="634"/>
      <c r="AM1312" s="634"/>
      <c r="AN1312" s="634"/>
      <c r="AO1312" s="634"/>
      <c r="AP1312" s="634"/>
      <c r="AQ1312" s="634"/>
      <c r="AR1312" s="634"/>
      <c r="AS1312" s="634"/>
      <c r="AT1312" s="634"/>
      <c r="AU1312" s="634"/>
      <c r="AV1312" s="634"/>
      <c r="AW1312" s="634"/>
      <c r="AX1312" s="634"/>
      <c r="AY1312" s="634"/>
      <c r="AZ1312" s="634"/>
      <c r="BA1312" s="634"/>
      <c r="BB1312" s="634"/>
      <c r="BC1312" s="634"/>
      <c r="BD1312" s="634"/>
      <c r="BE1312" s="634"/>
      <c r="BF1312" s="634"/>
      <c r="BG1312" s="634"/>
      <c r="BH1312" s="634"/>
      <c r="BI1312" s="634"/>
      <c r="BJ1312" s="634"/>
      <c r="BK1312" s="634"/>
      <c r="BL1312" s="634"/>
      <c r="BM1312" s="634"/>
      <c r="BN1312" s="634"/>
      <c r="BO1312" s="634"/>
      <c r="BP1312" s="634"/>
      <c r="BQ1312" s="634"/>
      <c r="BR1312" s="634"/>
      <c r="BS1312" s="634"/>
      <c r="BT1312" s="634"/>
      <c r="BU1312" s="634"/>
      <c r="BV1312" s="635"/>
      <c r="BW1312" s="635"/>
      <c r="BX1312" s="635"/>
      <c r="BY1312" s="635"/>
      <c r="BZ1312" s="635"/>
      <c r="CA1312" s="635"/>
      <c r="CB1312" s="635"/>
      <c r="CC1312" s="635"/>
      <c r="CD1312" s="635"/>
      <c r="CE1312" s="635"/>
      <c r="CF1312" s="1859"/>
    </row>
    <row customHeight="1" ht="24.75" hidden="1">
      <c r="A1313" s="1815"/>
      <c r="B1313" s="1169"/>
      <c r="C1313" s="421"/>
      <c r="D1313" s="2588"/>
      <c r="E1313" s="2385" t="s">
        <v>1083</v>
      </c>
      <c r="F1313" s="2385"/>
      <c r="G1313" s="2385"/>
      <c r="H1313" s="2385"/>
      <c r="I1313" s="2385"/>
      <c r="J1313" s="2385"/>
      <c r="K1313" s="2385"/>
      <c r="L1313" s="2385"/>
      <c r="M1313" s="2385"/>
      <c r="N1313" s="2385"/>
      <c r="O1313" s="2385"/>
      <c r="P1313" s="2385"/>
      <c r="Q1313" s="567">
        <f>SUMIF(T1314:T1315,"i",Q1314:Q1315)</f>
        <v>0</v>
      </c>
      <c r="R1313" s="1026"/>
      <c r="S1313" s="1807" t="s">
        <v>1084</v>
      </c>
      <c r="T1313" s="726" t="s">
        <v>1085</v>
      </c>
      <c r="U1313" s="2383">
        <v>1</v>
      </c>
      <c r="V1313" s="2383" t="s">
        <v>1048</v>
      </c>
      <c r="W1313" s="1169"/>
      <c r="X1313" s="1169"/>
      <c r="Y1313" s="1169"/>
      <c r="Z1313" s="1169"/>
      <c r="AA1313" s="1645"/>
      <c r="AB1313" s="1169"/>
      <c r="AC1313" s="2384"/>
      <c r="AD1313" s="638"/>
      <c r="AE1313" s="1169"/>
      <c r="AF1313" s="1169"/>
      <c r="AG1313" s="1645"/>
      <c r="AH1313" s="1645"/>
      <c r="AI1313" s="1645"/>
      <c r="AJ1313" s="1645"/>
      <c r="AK1313" s="1645"/>
      <c r="AL1313" s="1645"/>
      <c r="AM1313" s="1645"/>
      <c r="AN1313" s="1645"/>
      <c r="AO1313" s="1645"/>
      <c r="AP1313" s="1645"/>
      <c r="AQ1313" s="1645"/>
      <c r="AR1313" s="1645"/>
      <c r="AS1313" s="1645"/>
      <c r="AT1313" s="1645"/>
      <c r="AU1313" s="1645"/>
      <c r="AV1313" s="1645"/>
      <c r="AW1313" s="1645"/>
      <c r="AX1313" s="1645"/>
      <c r="AY1313" s="1645"/>
      <c r="AZ1313" s="1645"/>
      <c r="BA1313" s="1645"/>
      <c r="BB1313" s="1645"/>
      <c r="BC1313" s="1645"/>
      <c r="BD1313" s="1645"/>
      <c r="BE1313" s="1645"/>
      <c r="BF1313" s="1645"/>
      <c r="BG1313" s="1645"/>
      <c r="BH1313" s="1645"/>
      <c r="BI1313" s="1645"/>
      <c r="BJ1313" s="1645"/>
      <c r="BK1313" s="1645"/>
      <c r="BL1313" s="1645"/>
      <c r="BM1313" s="1645"/>
      <c r="BN1313" s="1645"/>
      <c r="BO1313" s="1645"/>
      <c r="BP1313" s="1645"/>
      <c r="BQ1313" s="1645"/>
      <c r="BR1313" s="1645"/>
      <c r="BS1313" s="1645"/>
      <c r="BT1313" s="1645"/>
      <c r="BU1313" s="1645"/>
      <c r="BV1313" s="1169"/>
      <c r="BW1313" s="1169"/>
      <c r="BX1313" s="1169"/>
      <c r="BY1313" s="1169"/>
      <c r="BZ1313" s="1169"/>
      <c r="CA1313" s="1169"/>
      <c r="CB1313" s="1169"/>
      <c r="CC1313" s="1169"/>
      <c r="CD1313" s="1169"/>
      <c r="CE1313" s="1169"/>
      <c r="CF1313" s="1859"/>
    </row>
    <row customHeight="1" ht="11.25" hidden="1">
      <c r="A1314" s="1802"/>
      <c r="B1314" s="1645"/>
      <c r="C1314" s="1645"/>
      <c r="D1314" s="2588"/>
      <c r="E1314" s="644"/>
      <c r="F1314" s="644">
        <v>0</v>
      </c>
      <c r="G1314" s="644"/>
      <c r="H1314" s="644"/>
      <c r="I1314" s="644"/>
      <c r="J1314" s="644"/>
      <c r="K1314" s="644"/>
      <c r="L1314" s="644"/>
      <c r="M1314" s="644"/>
      <c r="N1314" s="644"/>
      <c r="O1314" s="644"/>
      <c r="P1314" s="644"/>
      <c r="Q1314" s="644"/>
      <c r="R1314" s="644"/>
      <c r="S1314" s="645"/>
      <c r="T1314" s="727"/>
      <c r="U1314" s="2383"/>
      <c r="V1314" s="2383"/>
      <c r="W1314" s="1645"/>
      <c r="X1314" s="1645"/>
      <c r="Y1314" s="1645"/>
      <c r="Z1314" s="1645"/>
      <c r="AA1314" s="1645"/>
      <c r="AB1314" s="1169"/>
      <c r="AC1314" s="2384"/>
      <c r="AD1314" s="638"/>
      <c r="AE1314" s="1169"/>
      <c r="AF1314" s="1169"/>
      <c r="AG1314" s="1645"/>
      <c r="AH1314" s="1645"/>
      <c r="AI1314" s="1645"/>
      <c r="AJ1314" s="1645"/>
      <c r="AK1314" s="1645"/>
      <c r="AL1314" s="1645"/>
      <c r="AM1314" s="1645"/>
      <c r="AN1314" s="1645"/>
      <c r="AO1314" s="1645"/>
      <c r="AP1314" s="1645"/>
      <c r="AQ1314" s="1645"/>
      <c r="AR1314" s="1645"/>
      <c r="AS1314" s="1645"/>
      <c r="AT1314" s="1645"/>
      <c r="AU1314" s="1645"/>
      <c r="AV1314" s="1645"/>
      <c r="AW1314" s="1645"/>
      <c r="AX1314" s="1645"/>
      <c r="AY1314" s="1645"/>
      <c r="AZ1314" s="1645"/>
      <c r="BA1314" s="1645"/>
      <c r="BB1314" s="1645"/>
      <c r="BC1314" s="1645"/>
      <c r="BD1314" s="1645"/>
      <c r="BE1314" s="1645"/>
      <c r="BF1314" s="1645"/>
      <c r="BG1314" s="1645"/>
      <c r="BH1314" s="1645"/>
      <c r="BI1314" s="1645"/>
      <c r="BJ1314" s="1645"/>
      <c r="BK1314" s="1645"/>
      <c r="BL1314" s="1645"/>
      <c r="BM1314" s="1645"/>
      <c r="BN1314" s="1645"/>
      <c r="BO1314" s="1645"/>
      <c r="BP1314" s="1645"/>
      <c r="BQ1314" s="1645"/>
      <c r="BR1314" s="1645"/>
      <c r="BS1314" s="1645"/>
      <c r="BT1314" s="1645"/>
      <c r="BU1314" s="1645"/>
      <c r="BV1314" s="1645"/>
      <c r="BW1314" s="1645"/>
      <c r="BX1314" s="1645"/>
      <c r="BY1314" s="1645"/>
      <c r="BZ1314" s="1645"/>
      <c r="CA1314" s="1645"/>
      <c r="CB1314" s="1645"/>
      <c r="CC1314" s="1645"/>
      <c r="CD1314" s="1645"/>
      <c r="CE1314" s="1645"/>
      <c r="CF1314" s="1859"/>
    </row>
    <row customHeight="1" ht="11.25" hidden="1">
      <c r="A1315" s="1815"/>
      <c r="B1315" s="1169"/>
      <c r="C1315" s="421"/>
      <c r="D1315" s="2588"/>
      <c r="E1315" s="658" t="s">
        <v>22</v>
      </c>
      <c r="F1315" s="1177" t="s">
        <v>22</v>
      </c>
      <c r="G1315" s="1177" t="s">
        <v>1088</v>
      </c>
      <c r="H1315" s="660" t="s">
        <v>22</v>
      </c>
      <c r="I1315" s="660"/>
      <c r="J1315" s="660"/>
      <c r="K1315" s="660"/>
      <c r="L1315" s="660"/>
      <c r="M1315" s="660"/>
      <c r="N1315" s="660"/>
      <c r="O1315" s="660"/>
      <c r="P1315" s="660"/>
      <c r="Q1315" s="660"/>
      <c r="R1315" s="661"/>
      <c r="S1315" s="662"/>
      <c r="T1315" s="727"/>
      <c r="U1315" s="2383"/>
      <c r="V1315" s="2383"/>
      <c r="W1315" s="1169"/>
      <c r="X1315" s="1169"/>
      <c r="Y1315" s="1169"/>
      <c r="Z1315" s="1169"/>
      <c r="AA1315" s="1645"/>
      <c r="AB1315" s="1169"/>
      <c r="AC1315" s="2384"/>
      <c r="AD1315" s="638"/>
      <c r="AE1315" s="1169"/>
      <c r="AF1315" s="1169"/>
      <c r="AG1315" s="1645"/>
      <c r="AH1315" s="1645"/>
      <c r="AI1315" s="1645"/>
      <c r="AJ1315" s="1645"/>
      <c r="AK1315" s="1645"/>
      <c r="AL1315" s="1645"/>
      <c r="AM1315" s="1645"/>
      <c r="AN1315" s="1645"/>
      <c r="AO1315" s="1645"/>
      <c r="AP1315" s="1645"/>
      <c r="AQ1315" s="1645"/>
      <c r="AR1315" s="1645"/>
      <c r="AS1315" s="1645"/>
      <c r="AT1315" s="1645"/>
      <c r="AU1315" s="1645"/>
      <c r="AV1315" s="1645"/>
      <c r="AW1315" s="1645"/>
      <c r="AX1315" s="1645"/>
      <c r="AY1315" s="1645"/>
      <c r="AZ1315" s="1645"/>
      <c r="BA1315" s="1645"/>
      <c r="BB1315" s="1645"/>
      <c r="BC1315" s="1645"/>
      <c r="BD1315" s="1645"/>
      <c r="BE1315" s="1645"/>
      <c r="BF1315" s="1645"/>
      <c r="BG1315" s="1645"/>
      <c r="BH1315" s="1645"/>
      <c r="BI1315" s="1645"/>
      <c r="BJ1315" s="1645"/>
      <c r="BK1315" s="1645"/>
      <c r="BL1315" s="1645"/>
      <c r="BM1315" s="1645"/>
      <c r="BN1315" s="1645"/>
      <c r="BO1315" s="1645"/>
      <c r="BP1315" s="1645"/>
      <c r="BQ1315" s="1645"/>
      <c r="BR1315" s="1645"/>
      <c r="BS1315" s="1645"/>
      <c r="BT1315" s="1645"/>
      <c r="BU1315" s="1645"/>
      <c r="BV1315" s="1169"/>
      <c r="BW1315" s="1169"/>
      <c r="BX1315" s="1169"/>
      <c r="BY1315" s="1169"/>
      <c r="BZ1315" s="1169"/>
      <c r="CA1315" s="1169"/>
      <c r="CB1315" s="1169"/>
      <c r="CC1315" s="1169"/>
      <c r="CD1315" s="1169"/>
      <c r="CE1315" s="1169"/>
      <c r="CF1315" s="1859"/>
    </row>
    <row customHeight="1" ht="5.25" hidden="1">
      <c r="A1316" s="1802"/>
      <c r="B1316" s="1645"/>
      <c r="C1316" s="1645"/>
      <c r="D1316" s="2588"/>
      <c r="E1316" s="1048"/>
      <c r="F1316" s="1048"/>
      <c r="G1316" s="1048"/>
      <c r="H1316" s="1048"/>
      <c r="I1316" s="1048"/>
      <c r="J1316" s="1048"/>
      <c r="K1316" s="1048"/>
      <c r="L1316" s="1048"/>
      <c r="M1316" s="1048"/>
      <c r="N1316" s="1048"/>
      <c r="O1316" s="1048"/>
      <c r="P1316" s="1048"/>
      <c r="Q1316" s="1049"/>
      <c r="R1316" s="1050"/>
      <c r="S1316" s="1051"/>
      <c r="T1316" s="726" t="s">
        <v>1085</v>
      </c>
      <c r="U1316" s="2383">
        <v>1</v>
      </c>
      <c r="V1316" s="2383" t="s">
        <v>1048</v>
      </c>
      <c r="W1316" s="1645"/>
      <c r="X1316" s="1645"/>
      <c r="Y1316" s="1645"/>
      <c r="Z1316" s="1645"/>
      <c r="AA1316" s="1645"/>
      <c r="AB1316" s="1645"/>
      <c r="AC1316" s="1046"/>
      <c r="AD1316" s="1047"/>
      <c r="AE1316" s="1645"/>
      <c r="AF1316" s="1645"/>
      <c r="AG1316" s="1645"/>
      <c r="AH1316" s="1645"/>
      <c r="AI1316" s="1645"/>
      <c r="AJ1316" s="1645"/>
      <c r="AK1316" s="1645"/>
      <c r="AL1316" s="1645"/>
      <c r="AM1316" s="1645"/>
      <c r="AN1316" s="1645"/>
      <c r="AO1316" s="1645"/>
      <c r="AP1316" s="1645"/>
      <c r="AQ1316" s="1645"/>
      <c r="AR1316" s="1645"/>
      <c r="AS1316" s="1645"/>
      <c r="AT1316" s="1645"/>
      <c r="AU1316" s="1645"/>
      <c r="AV1316" s="1645"/>
      <c r="AW1316" s="1645"/>
      <c r="AX1316" s="1645"/>
      <c r="AY1316" s="1645"/>
      <c r="AZ1316" s="1645"/>
      <c r="BA1316" s="1645"/>
      <c r="BB1316" s="1645"/>
      <c r="BC1316" s="1645"/>
      <c r="BD1316" s="1645"/>
      <c r="BE1316" s="1645"/>
      <c r="BF1316" s="1645"/>
      <c r="BG1316" s="1645"/>
      <c r="BH1316" s="1645"/>
      <c r="BI1316" s="1645"/>
      <c r="BJ1316" s="1645"/>
      <c r="BK1316" s="1645"/>
      <c r="BL1316" s="1645"/>
      <c r="BM1316" s="1645"/>
      <c r="BN1316" s="1645"/>
      <c r="BO1316" s="1645"/>
      <c r="BP1316" s="1645"/>
      <c r="BQ1316" s="1645"/>
      <c r="BR1316" s="1645"/>
      <c r="BS1316" s="1645"/>
      <c r="BT1316" s="1645"/>
      <c r="BU1316" s="1645"/>
      <c r="BV1316" s="1645"/>
      <c r="BW1316" s="1645"/>
      <c r="BX1316" s="1645"/>
      <c r="BY1316" s="1645"/>
      <c r="BZ1316" s="1645"/>
      <c r="CA1316" s="1645"/>
      <c r="CB1316" s="1645"/>
      <c r="CC1316" s="1645"/>
      <c r="CD1316" s="1645"/>
      <c r="CE1316" s="1645"/>
      <c r="CF1316" s="1325"/>
    </row>
    <row customHeight="1" ht="5.25" hidden="1">
      <c r="A1317" s="1802"/>
      <c r="B1317" s="1645"/>
      <c r="C1317" s="1645"/>
      <c r="D1317" s="2588"/>
      <c r="E1317" s="644"/>
      <c r="F1317" s="644"/>
      <c r="G1317" s="644"/>
      <c r="H1317" s="644"/>
      <c r="I1317" s="644"/>
      <c r="J1317" s="644"/>
      <c r="K1317" s="644"/>
      <c r="L1317" s="644"/>
      <c r="M1317" s="644"/>
      <c r="N1317" s="644"/>
      <c r="O1317" s="644"/>
      <c r="P1317" s="644"/>
      <c r="Q1317" s="644"/>
      <c r="R1317" s="644"/>
      <c r="S1317" s="645"/>
      <c r="T1317" s="727"/>
      <c r="U1317" s="2383"/>
      <c r="V1317" s="2383"/>
      <c r="W1317" s="1645"/>
      <c r="X1317" s="1645"/>
      <c r="Y1317" s="1645"/>
      <c r="Z1317" s="1645"/>
      <c r="AA1317" s="1645"/>
      <c r="AB1317" s="1645"/>
      <c r="AC1317" s="1046"/>
      <c r="AD1317" s="1047"/>
      <c r="AE1317" s="1645"/>
      <c r="AF1317" s="1645"/>
      <c r="AG1317" s="1645"/>
      <c r="AH1317" s="1645"/>
      <c r="AI1317" s="1645"/>
      <c r="AJ1317" s="1645"/>
      <c r="AK1317" s="1645"/>
      <c r="AL1317" s="1645"/>
      <c r="AM1317" s="1645"/>
      <c r="AN1317" s="1645"/>
      <c r="AO1317" s="1645"/>
      <c r="AP1317" s="1645"/>
      <c r="AQ1317" s="1645"/>
      <c r="AR1317" s="1645"/>
      <c r="AS1317" s="1645"/>
      <c r="AT1317" s="1645"/>
      <c r="AU1317" s="1645"/>
      <c r="AV1317" s="1645"/>
      <c r="AW1317" s="1645"/>
      <c r="AX1317" s="1645"/>
      <c r="AY1317" s="1645"/>
      <c r="AZ1317" s="1645"/>
      <c r="BA1317" s="1645"/>
      <c r="BB1317" s="1645"/>
      <c r="BC1317" s="1645"/>
      <c r="BD1317" s="1645"/>
      <c r="BE1317" s="1645"/>
      <c r="BF1317" s="1645"/>
      <c r="BG1317" s="1645"/>
      <c r="BH1317" s="1645"/>
      <c r="BI1317" s="1645"/>
      <c r="BJ1317" s="1645"/>
      <c r="BK1317" s="1645"/>
      <c r="BL1317" s="1645"/>
      <c r="BM1317" s="1645"/>
      <c r="BN1317" s="1645"/>
      <c r="BO1317" s="1645"/>
      <c r="BP1317" s="1645"/>
      <c r="BQ1317" s="1645"/>
      <c r="BR1317" s="1645"/>
      <c r="BS1317" s="1645"/>
      <c r="BT1317" s="1645"/>
      <c r="BU1317" s="1645"/>
      <c r="BV1317" s="1645"/>
      <c r="BW1317" s="1645"/>
      <c r="BX1317" s="1645"/>
      <c r="BY1317" s="1645"/>
      <c r="BZ1317" s="1645"/>
      <c r="CA1317" s="1645"/>
      <c r="CB1317" s="1645"/>
      <c r="CC1317" s="1645"/>
      <c r="CD1317" s="1645"/>
      <c r="CE1317" s="1645"/>
      <c r="CF1317" s="1325"/>
    </row>
    <row customHeight="1" ht="5.25" hidden="1">
      <c r="A1318" s="1802"/>
      <c r="B1318" s="1645"/>
      <c r="C1318" s="1645"/>
      <c r="D1318" s="2589"/>
      <c r="E1318" s="1052"/>
      <c r="F1318" s="1053"/>
      <c r="G1318" s="1053"/>
      <c r="H1318" s="1054"/>
      <c r="I1318" s="1054"/>
      <c r="J1318" s="1054"/>
      <c r="K1318" s="1054"/>
      <c r="L1318" s="1054"/>
      <c r="M1318" s="1054"/>
      <c r="N1318" s="1054"/>
      <c r="O1318" s="1054"/>
      <c r="P1318" s="1054"/>
      <c r="Q1318" s="1054"/>
      <c r="R1318" s="955"/>
      <c r="S1318" s="1055"/>
      <c r="T1318" s="727"/>
      <c r="U1318" s="2383"/>
      <c r="V1318" s="2383"/>
      <c r="W1318" s="1645"/>
      <c r="X1318" s="1645"/>
      <c r="Y1318" s="1645"/>
      <c r="Z1318" s="1645"/>
      <c r="AA1318" s="1645"/>
      <c r="AB1318" s="1645"/>
      <c r="AC1318" s="1046"/>
      <c r="AD1318" s="1047"/>
      <c r="AE1318" s="1645"/>
      <c r="AF1318" s="1645"/>
      <c r="AG1318" s="1645"/>
      <c r="AH1318" s="1645"/>
      <c r="AI1318" s="1645"/>
      <c r="AJ1318" s="1645"/>
      <c r="AK1318" s="1645"/>
      <c r="AL1318" s="1645"/>
      <c r="AM1318" s="1645"/>
      <c r="AN1318" s="1645"/>
      <c r="AO1318" s="1645"/>
      <c r="AP1318" s="1645"/>
      <c r="AQ1318" s="1645"/>
      <c r="AR1318" s="1645"/>
      <c r="AS1318" s="1645"/>
      <c r="AT1318" s="1645"/>
      <c r="AU1318" s="1645"/>
      <c r="AV1318" s="1645"/>
      <c r="AW1318" s="1645"/>
      <c r="AX1318" s="1645"/>
      <c r="AY1318" s="1645"/>
      <c r="AZ1318" s="1645"/>
      <c r="BA1318" s="1645"/>
      <c r="BB1318" s="1645"/>
      <c r="BC1318" s="1645"/>
      <c r="BD1318" s="1645"/>
      <c r="BE1318" s="1645"/>
      <c r="BF1318" s="1645"/>
      <c r="BG1318" s="1645"/>
      <c r="BH1318" s="1645"/>
      <c r="BI1318" s="1645"/>
      <c r="BJ1318" s="1645"/>
      <c r="BK1318" s="1645"/>
      <c r="BL1318" s="1645"/>
      <c r="BM1318" s="1645"/>
      <c r="BN1318" s="1645"/>
      <c r="BO1318" s="1645"/>
      <c r="BP1318" s="1645"/>
      <c r="BQ1318" s="1645"/>
      <c r="BR1318" s="1645"/>
      <c r="BS1318" s="1645"/>
      <c r="BT1318" s="1645"/>
      <c r="BU1318" s="1645"/>
      <c r="BV1318" s="1645"/>
      <c r="BW1318" s="1645"/>
      <c r="BX1318" s="1645"/>
      <c r="BY1318" s="1645"/>
      <c r="BZ1318" s="1645"/>
      <c r="CA1318" s="1645"/>
      <c r="CB1318" s="1645"/>
      <c r="CC1318" s="1645"/>
      <c r="CD1318" s="1645"/>
      <c r="CE1318" s="1645"/>
      <c r="CF1318" s="1325"/>
    </row>
    <row customHeight="1" ht="15" hidden="1">
      <c r="A1319" s="632" t="s">
        <v>518</v>
      </c>
      <c r="B1319" s="633"/>
      <c r="C1319" s="633" t="s">
        <v>22</v>
      </c>
      <c r="D1319" s="2587" t="s">
        <v>1232</v>
      </c>
      <c r="E1319" s="2386" t="s">
        <v>196</v>
      </c>
      <c r="F1319" s="2387"/>
      <c r="G1319" s="2388"/>
      <c r="H1319" s="2392" t="str">
        <f>IF(A1319="","",INDEX(DIFFERENTIATION_UNMERGE_VD,MATCH(A1319,DIFFERENTIATION_ID_DIFF,0)))</f>
        <v>Производство тепловой энергии. Некомбинированная выработка</v>
      </c>
      <c r="I1319" s="2392"/>
      <c r="J1319" s="2392"/>
      <c r="K1319" s="2392"/>
      <c r="L1319" s="2392"/>
      <c r="M1319" s="2392"/>
      <c r="N1319" s="2392"/>
      <c r="O1319" s="2392"/>
      <c r="P1319" s="2392"/>
      <c r="Q1319" s="2392"/>
      <c r="R1319" s="2392"/>
      <c r="S1319" s="728"/>
      <c r="T1319" s="725"/>
      <c r="U1319" s="634"/>
      <c r="V1319" s="634"/>
      <c r="W1319" s="635"/>
      <c r="X1319" s="635"/>
      <c r="Y1319" s="635"/>
      <c r="Z1319" s="635"/>
      <c r="AA1319" s="636"/>
      <c r="AB1319" s="637"/>
      <c r="AC1319" s="2384"/>
      <c r="AD1319" s="638"/>
      <c r="AE1319" s="639" t="s">
        <v>22</v>
      </c>
      <c r="AF1319" s="639"/>
      <c r="AG1319" s="640" t="s">
        <v>1082</v>
      </c>
      <c r="AH1319" s="641">
        <v>3</v>
      </c>
      <c r="AI1319" s="634"/>
      <c r="AJ1319" s="634"/>
      <c r="AK1319" s="634"/>
      <c r="AL1319" s="634"/>
      <c r="AM1319" s="634"/>
      <c r="AN1319" s="634"/>
      <c r="AO1319" s="634"/>
      <c r="AP1319" s="634"/>
      <c r="AQ1319" s="634"/>
      <c r="AR1319" s="634"/>
      <c r="AS1319" s="634"/>
      <c r="AT1319" s="634"/>
      <c r="AU1319" s="634"/>
      <c r="AV1319" s="634"/>
      <c r="AW1319" s="634"/>
      <c r="AX1319" s="634"/>
      <c r="AY1319" s="634"/>
      <c r="AZ1319" s="634"/>
      <c r="BA1319" s="634"/>
      <c r="BB1319" s="634"/>
      <c r="BC1319" s="634"/>
      <c r="BD1319" s="634"/>
      <c r="BE1319" s="634"/>
      <c r="BF1319" s="634"/>
      <c r="BG1319" s="634"/>
      <c r="BH1319" s="634"/>
      <c r="BI1319" s="634"/>
      <c r="BJ1319" s="634"/>
      <c r="BK1319" s="634"/>
      <c r="BL1319" s="634"/>
      <c r="BM1319" s="634"/>
      <c r="BN1319" s="634"/>
      <c r="BO1319" s="634"/>
      <c r="BP1319" s="634"/>
      <c r="BQ1319" s="634"/>
      <c r="BR1319" s="634"/>
      <c r="BS1319" s="634"/>
      <c r="BT1319" s="634"/>
      <c r="BU1319" s="634"/>
      <c r="BV1319" s="635"/>
      <c r="BW1319" s="635"/>
      <c r="BX1319" s="635"/>
      <c r="BY1319" s="635"/>
      <c r="BZ1319" s="635"/>
      <c r="CA1319" s="635"/>
      <c r="CB1319" s="635"/>
      <c r="CC1319" s="635"/>
      <c r="CD1319" s="635"/>
      <c r="CE1319" s="635"/>
      <c r="CF1319" s="1859"/>
    </row>
    <row customHeight="1" ht="15" hidden="1">
      <c r="A1320" s="632"/>
      <c r="B1320" s="633"/>
      <c r="C1320" s="633"/>
      <c r="D1320" s="2588"/>
      <c r="E1320" s="2386" t="s">
        <v>1037</v>
      </c>
      <c r="F1320" s="2387"/>
      <c r="G1320" s="2388"/>
      <c r="H1320" s="2392" t="str">
        <f>IF(A1319="","",INDEX(DIFFERENTIATION_UNMERGE_AREA,MATCH(A1319,DIFFERENTIATION_ID_DIFF,0)))</f>
        <v>Территория 14</v>
      </c>
      <c r="I1320" s="2392"/>
      <c r="J1320" s="2392"/>
      <c r="K1320" s="2392"/>
      <c r="L1320" s="2392"/>
      <c r="M1320" s="2392"/>
      <c r="N1320" s="2392"/>
      <c r="O1320" s="2392"/>
      <c r="P1320" s="2392"/>
      <c r="Q1320" s="2392"/>
      <c r="R1320" s="2392"/>
      <c r="S1320" s="728"/>
      <c r="T1320" s="725"/>
      <c r="U1320" s="634"/>
      <c r="V1320" s="634"/>
      <c r="W1320" s="635"/>
      <c r="X1320" s="635"/>
      <c r="Y1320" s="635"/>
      <c r="Z1320" s="635"/>
      <c r="AA1320" s="636"/>
      <c r="AB1320" s="637"/>
      <c r="AC1320" s="2384"/>
      <c r="AD1320" s="638"/>
      <c r="AE1320" s="639"/>
      <c r="AF1320" s="639"/>
      <c r="AG1320" s="640"/>
      <c r="AH1320" s="641"/>
      <c r="AI1320" s="634"/>
      <c r="AJ1320" s="634"/>
      <c r="AK1320" s="634"/>
      <c r="AL1320" s="634"/>
      <c r="AM1320" s="634"/>
      <c r="AN1320" s="634"/>
      <c r="AO1320" s="634"/>
      <c r="AP1320" s="634"/>
      <c r="AQ1320" s="634"/>
      <c r="AR1320" s="634"/>
      <c r="AS1320" s="634"/>
      <c r="AT1320" s="634"/>
      <c r="AU1320" s="634"/>
      <c r="AV1320" s="634"/>
      <c r="AW1320" s="634"/>
      <c r="AX1320" s="634"/>
      <c r="AY1320" s="634"/>
      <c r="AZ1320" s="634"/>
      <c r="BA1320" s="634"/>
      <c r="BB1320" s="634"/>
      <c r="BC1320" s="634"/>
      <c r="BD1320" s="634"/>
      <c r="BE1320" s="634"/>
      <c r="BF1320" s="634"/>
      <c r="BG1320" s="634"/>
      <c r="BH1320" s="634"/>
      <c r="BI1320" s="634"/>
      <c r="BJ1320" s="634"/>
      <c r="BK1320" s="634"/>
      <c r="BL1320" s="634"/>
      <c r="BM1320" s="634"/>
      <c r="BN1320" s="634"/>
      <c r="BO1320" s="634"/>
      <c r="BP1320" s="634"/>
      <c r="BQ1320" s="634"/>
      <c r="BR1320" s="634"/>
      <c r="BS1320" s="634"/>
      <c r="BT1320" s="634"/>
      <c r="BU1320" s="634"/>
      <c r="BV1320" s="635"/>
      <c r="BW1320" s="635"/>
      <c r="BX1320" s="635"/>
      <c r="BY1320" s="635"/>
      <c r="BZ1320" s="635"/>
      <c r="CA1320" s="635"/>
      <c r="CB1320" s="635"/>
      <c r="CC1320" s="635"/>
      <c r="CD1320" s="635"/>
      <c r="CE1320" s="635"/>
      <c r="CF1320" s="1859"/>
    </row>
    <row customHeight="1" ht="15" hidden="1">
      <c r="A1321" s="632"/>
      <c r="B1321" s="633"/>
      <c r="C1321" s="633"/>
      <c r="D1321" s="2588"/>
      <c r="E1321" s="2386" t="s">
        <v>1038</v>
      </c>
      <c r="F1321" s="2387"/>
      <c r="G1321" s="2388"/>
      <c r="H1321" s="2392" t="str">
        <f>IF(A1319="","",INDEX(DIFFERENTIATION_UNMERGE_SYSTEM,MATCH(A1319,DIFFERENTIATION_ID_DIFF,0)))</f>
        <v>г. Чапаевск, ул. С.Лазо, котельная № 8-1</v>
      </c>
      <c r="I1321" s="2392"/>
      <c r="J1321" s="2392"/>
      <c r="K1321" s="2392"/>
      <c r="L1321" s="2392"/>
      <c r="M1321" s="2392"/>
      <c r="N1321" s="2392"/>
      <c r="O1321" s="2392"/>
      <c r="P1321" s="2392"/>
      <c r="Q1321" s="2392"/>
      <c r="R1321" s="2392"/>
      <c r="S1321" s="728"/>
      <c r="T1321" s="725"/>
      <c r="U1321" s="634"/>
      <c r="V1321" s="634"/>
      <c r="W1321" s="635"/>
      <c r="X1321" s="635"/>
      <c r="Y1321" s="635"/>
      <c r="Z1321" s="635"/>
      <c r="AA1321" s="636"/>
      <c r="AB1321" s="637"/>
      <c r="AC1321" s="2384"/>
      <c r="AD1321" s="638"/>
      <c r="AE1321" s="639"/>
      <c r="AF1321" s="639"/>
      <c r="AG1321" s="640"/>
      <c r="AH1321" s="641"/>
      <c r="AI1321" s="634"/>
      <c r="AJ1321" s="634"/>
      <c r="AK1321" s="634"/>
      <c r="AL1321" s="634"/>
      <c r="AM1321" s="634"/>
      <c r="AN1321" s="634"/>
      <c r="AO1321" s="634"/>
      <c r="AP1321" s="634"/>
      <c r="AQ1321" s="634"/>
      <c r="AR1321" s="634"/>
      <c r="AS1321" s="634"/>
      <c r="AT1321" s="634"/>
      <c r="AU1321" s="634"/>
      <c r="AV1321" s="634"/>
      <c r="AW1321" s="634"/>
      <c r="AX1321" s="634"/>
      <c r="AY1321" s="634"/>
      <c r="AZ1321" s="634"/>
      <c r="BA1321" s="634"/>
      <c r="BB1321" s="634"/>
      <c r="BC1321" s="634"/>
      <c r="BD1321" s="634"/>
      <c r="BE1321" s="634"/>
      <c r="BF1321" s="634"/>
      <c r="BG1321" s="634"/>
      <c r="BH1321" s="634"/>
      <c r="BI1321" s="634"/>
      <c r="BJ1321" s="634"/>
      <c r="BK1321" s="634"/>
      <c r="BL1321" s="634"/>
      <c r="BM1321" s="634"/>
      <c r="BN1321" s="634"/>
      <c r="BO1321" s="634"/>
      <c r="BP1321" s="634"/>
      <c r="BQ1321" s="634"/>
      <c r="BR1321" s="634"/>
      <c r="BS1321" s="634"/>
      <c r="BT1321" s="634"/>
      <c r="BU1321" s="634"/>
      <c r="BV1321" s="635"/>
      <c r="BW1321" s="635"/>
      <c r="BX1321" s="635"/>
      <c r="BY1321" s="635"/>
      <c r="BZ1321" s="635"/>
      <c r="CA1321" s="635"/>
      <c r="CB1321" s="635"/>
      <c r="CC1321" s="635"/>
      <c r="CD1321" s="635"/>
      <c r="CE1321" s="635"/>
      <c r="CF1321" s="1859"/>
    </row>
    <row customHeight="1" ht="24.75" hidden="1">
      <c r="A1322" s="1815"/>
      <c r="B1322" s="1169"/>
      <c r="C1322" s="421"/>
      <c r="D1322" s="2588"/>
      <c r="E1322" s="2385" t="s">
        <v>1083</v>
      </c>
      <c r="F1322" s="2385"/>
      <c r="G1322" s="2385"/>
      <c r="H1322" s="2385"/>
      <c r="I1322" s="2385"/>
      <c r="J1322" s="2385"/>
      <c r="K1322" s="2385"/>
      <c r="L1322" s="2385"/>
      <c r="M1322" s="2385"/>
      <c r="N1322" s="2385"/>
      <c r="O1322" s="2385"/>
      <c r="P1322" s="2385"/>
      <c r="Q1322" s="567">
        <f>SUMIF(T1323:T1324,"i",Q1323:Q1324)</f>
        <v>0</v>
      </c>
      <c r="R1322" s="1026"/>
      <c r="S1322" s="1807" t="s">
        <v>1084</v>
      </c>
      <c r="T1322" s="726" t="s">
        <v>1085</v>
      </c>
      <c r="U1322" s="2383">
        <v>1</v>
      </c>
      <c r="V1322" s="2383" t="s">
        <v>1048</v>
      </c>
      <c r="W1322" s="1169"/>
      <c r="X1322" s="1169"/>
      <c r="Y1322" s="1169"/>
      <c r="Z1322" s="1169"/>
      <c r="AA1322" s="1645"/>
      <c r="AB1322" s="1169"/>
      <c r="AC1322" s="2384"/>
      <c r="AD1322" s="638"/>
      <c r="AE1322" s="1169"/>
      <c r="AF1322" s="1169"/>
      <c r="AG1322" s="1645"/>
      <c r="AH1322" s="1645"/>
      <c r="AI1322" s="1645"/>
      <c r="AJ1322" s="1645"/>
      <c r="AK1322" s="1645"/>
      <c r="AL1322" s="1645"/>
      <c r="AM1322" s="1645"/>
      <c r="AN1322" s="1645"/>
      <c r="AO1322" s="1645"/>
      <c r="AP1322" s="1645"/>
      <c r="AQ1322" s="1645"/>
      <c r="AR1322" s="1645"/>
      <c r="AS1322" s="1645"/>
      <c r="AT1322" s="1645"/>
      <c r="AU1322" s="1645"/>
      <c r="AV1322" s="1645"/>
      <c r="AW1322" s="1645"/>
      <c r="AX1322" s="1645"/>
      <c r="AY1322" s="1645"/>
      <c r="AZ1322" s="1645"/>
      <c r="BA1322" s="1645"/>
      <c r="BB1322" s="1645"/>
      <c r="BC1322" s="1645"/>
      <c r="BD1322" s="1645"/>
      <c r="BE1322" s="1645"/>
      <c r="BF1322" s="1645"/>
      <c r="BG1322" s="1645"/>
      <c r="BH1322" s="1645"/>
      <c r="BI1322" s="1645"/>
      <c r="BJ1322" s="1645"/>
      <c r="BK1322" s="1645"/>
      <c r="BL1322" s="1645"/>
      <c r="BM1322" s="1645"/>
      <c r="BN1322" s="1645"/>
      <c r="BO1322" s="1645"/>
      <c r="BP1322" s="1645"/>
      <c r="BQ1322" s="1645"/>
      <c r="BR1322" s="1645"/>
      <c r="BS1322" s="1645"/>
      <c r="BT1322" s="1645"/>
      <c r="BU1322" s="1645"/>
      <c r="BV1322" s="1169"/>
      <c r="BW1322" s="1169"/>
      <c r="BX1322" s="1169"/>
      <c r="BY1322" s="1169"/>
      <c r="BZ1322" s="1169"/>
      <c r="CA1322" s="1169"/>
      <c r="CB1322" s="1169"/>
      <c r="CC1322" s="1169"/>
      <c r="CD1322" s="1169"/>
      <c r="CE1322" s="1169"/>
      <c r="CF1322" s="1859"/>
    </row>
    <row customHeight="1" ht="11.25" hidden="1">
      <c r="A1323" s="1802"/>
      <c r="B1323" s="1645"/>
      <c r="C1323" s="1645"/>
      <c r="D1323" s="2588"/>
      <c r="E1323" s="644"/>
      <c r="F1323" s="644">
        <v>0</v>
      </c>
      <c r="G1323" s="644"/>
      <c r="H1323" s="644"/>
      <c r="I1323" s="644"/>
      <c r="J1323" s="644"/>
      <c r="K1323" s="644"/>
      <c r="L1323" s="644"/>
      <c r="M1323" s="644"/>
      <c r="N1323" s="644"/>
      <c r="O1323" s="644"/>
      <c r="P1323" s="644"/>
      <c r="Q1323" s="644"/>
      <c r="R1323" s="644"/>
      <c r="S1323" s="645"/>
      <c r="T1323" s="727"/>
      <c r="U1323" s="2383"/>
      <c r="V1323" s="2383"/>
      <c r="W1323" s="1645"/>
      <c r="X1323" s="1645"/>
      <c r="Y1323" s="1645"/>
      <c r="Z1323" s="1645"/>
      <c r="AA1323" s="1645"/>
      <c r="AB1323" s="1169"/>
      <c r="AC1323" s="2384"/>
      <c r="AD1323" s="638"/>
      <c r="AE1323" s="1169"/>
      <c r="AF1323" s="1169"/>
      <c r="AG1323" s="1645"/>
      <c r="AH1323" s="1645"/>
      <c r="AI1323" s="1645"/>
      <c r="AJ1323" s="1645"/>
      <c r="AK1323" s="1645"/>
      <c r="AL1323" s="1645"/>
      <c r="AM1323" s="1645"/>
      <c r="AN1323" s="1645"/>
      <c r="AO1323" s="1645"/>
      <c r="AP1323" s="1645"/>
      <c r="AQ1323" s="1645"/>
      <c r="AR1323" s="1645"/>
      <c r="AS1323" s="1645"/>
      <c r="AT1323" s="1645"/>
      <c r="AU1323" s="1645"/>
      <c r="AV1323" s="1645"/>
      <c r="AW1323" s="1645"/>
      <c r="AX1323" s="1645"/>
      <c r="AY1323" s="1645"/>
      <c r="AZ1323" s="1645"/>
      <c r="BA1323" s="1645"/>
      <c r="BB1323" s="1645"/>
      <c r="BC1323" s="1645"/>
      <c r="BD1323" s="1645"/>
      <c r="BE1323" s="1645"/>
      <c r="BF1323" s="1645"/>
      <c r="BG1323" s="1645"/>
      <c r="BH1323" s="1645"/>
      <c r="BI1323" s="1645"/>
      <c r="BJ1323" s="1645"/>
      <c r="BK1323" s="1645"/>
      <c r="BL1323" s="1645"/>
      <c r="BM1323" s="1645"/>
      <c r="BN1323" s="1645"/>
      <c r="BO1323" s="1645"/>
      <c r="BP1323" s="1645"/>
      <c r="BQ1323" s="1645"/>
      <c r="BR1323" s="1645"/>
      <c r="BS1323" s="1645"/>
      <c r="BT1323" s="1645"/>
      <c r="BU1323" s="1645"/>
      <c r="BV1323" s="1645"/>
      <c r="BW1323" s="1645"/>
      <c r="BX1323" s="1645"/>
      <c r="BY1323" s="1645"/>
      <c r="BZ1323" s="1645"/>
      <c r="CA1323" s="1645"/>
      <c r="CB1323" s="1645"/>
      <c r="CC1323" s="1645"/>
      <c r="CD1323" s="1645"/>
      <c r="CE1323" s="1645"/>
      <c r="CF1323" s="1859"/>
    </row>
    <row customHeight="1" ht="11.25" hidden="1">
      <c r="A1324" s="1815"/>
      <c r="B1324" s="1169"/>
      <c r="C1324" s="421"/>
      <c r="D1324" s="2588"/>
      <c r="E1324" s="658" t="s">
        <v>22</v>
      </c>
      <c r="F1324" s="1177" t="s">
        <v>22</v>
      </c>
      <c r="G1324" s="1177" t="s">
        <v>1088</v>
      </c>
      <c r="H1324" s="660" t="s">
        <v>22</v>
      </c>
      <c r="I1324" s="660"/>
      <c r="J1324" s="660"/>
      <c r="K1324" s="660"/>
      <c r="L1324" s="660"/>
      <c r="M1324" s="660"/>
      <c r="N1324" s="660"/>
      <c r="O1324" s="660"/>
      <c r="P1324" s="660"/>
      <c r="Q1324" s="660"/>
      <c r="R1324" s="661"/>
      <c r="S1324" s="662"/>
      <c r="T1324" s="727"/>
      <c r="U1324" s="2383"/>
      <c r="V1324" s="2383"/>
      <c r="W1324" s="1169"/>
      <c r="X1324" s="1169"/>
      <c r="Y1324" s="1169"/>
      <c r="Z1324" s="1169"/>
      <c r="AA1324" s="1645"/>
      <c r="AB1324" s="1169"/>
      <c r="AC1324" s="2384"/>
      <c r="AD1324" s="638"/>
      <c r="AE1324" s="1169"/>
      <c r="AF1324" s="1169"/>
      <c r="AG1324" s="1645"/>
      <c r="AH1324" s="1645"/>
      <c r="AI1324" s="1645"/>
      <c r="AJ1324" s="1645"/>
      <c r="AK1324" s="1645"/>
      <c r="AL1324" s="1645"/>
      <c r="AM1324" s="1645"/>
      <c r="AN1324" s="1645"/>
      <c r="AO1324" s="1645"/>
      <c r="AP1324" s="1645"/>
      <c r="AQ1324" s="1645"/>
      <c r="AR1324" s="1645"/>
      <c r="AS1324" s="1645"/>
      <c r="AT1324" s="1645"/>
      <c r="AU1324" s="1645"/>
      <c r="AV1324" s="1645"/>
      <c r="AW1324" s="1645"/>
      <c r="AX1324" s="1645"/>
      <c r="AY1324" s="1645"/>
      <c r="AZ1324" s="1645"/>
      <c r="BA1324" s="1645"/>
      <c r="BB1324" s="1645"/>
      <c r="BC1324" s="1645"/>
      <c r="BD1324" s="1645"/>
      <c r="BE1324" s="1645"/>
      <c r="BF1324" s="1645"/>
      <c r="BG1324" s="1645"/>
      <c r="BH1324" s="1645"/>
      <c r="BI1324" s="1645"/>
      <c r="BJ1324" s="1645"/>
      <c r="BK1324" s="1645"/>
      <c r="BL1324" s="1645"/>
      <c r="BM1324" s="1645"/>
      <c r="BN1324" s="1645"/>
      <c r="BO1324" s="1645"/>
      <c r="BP1324" s="1645"/>
      <c r="BQ1324" s="1645"/>
      <c r="BR1324" s="1645"/>
      <c r="BS1324" s="1645"/>
      <c r="BT1324" s="1645"/>
      <c r="BU1324" s="1645"/>
      <c r="BV1324" s="1169"/>
      <c r="BW1324" s="1169"/>
      <c r="BX1324" s="1169"/>
      <c r="BY1324" s="1169"/>
      <c r="BZ1324" s="1169"/>
      <c r="CA1324" s="1169"/>
      <c r="CB1324" s="1169"/>
      <c r="CC1324" s="1169"/>
      <c r="CD1324" s="1169"/>
      <c r="CE1324" s="1169"/>
      <c r="CF1324" s="1859"/>
    </row>
    <row customHeight="1" ht="5.25" hidden="1">
      <c r="A1325" s="1802"/>
      <c r="B1325" s="1645"/>
      <c r="C1325" s="1645"/>
      <c r="D1325" s="2588"/>
      <c r="E1325" s="1048"/>
      <c r="F1325" s="1048"/>
      <c r="G1325" s="1048"/>
      <c r="H1325" s="1048"/>
      <c r="I1325" s="1048"/>
      <c r="J1325" s="1048"/>
      <c r="K1325" s="1048"/>
      <c r="L1325" s="1048"/>
      <c r="M1325" s="1048"/>
      <c r="N1325" s="1048"/>
      <c r="O1325" s="1048"/>
      <c r="P1325" s="1048"/>
      <c r="Q1325" s="1049"/>
      <c r="R1325" s="1050"/>
      <c r="S1325" s="1051"/>
      <c r="T1325" s="726" t="s">
        <v>1085</v>
      </c>
      <c r="U1325" s="2383">
        <v>1</v>
      </c>
      <c r="V1325" s="2383" t="s">
        <v>1048</v>
      </c>
      <c r="W1325" s="1645"/>
      <c r="X1325" s="1645"/>
      <c r="Y1325" s="1645"/>
      <c r="Z1325" s="1645"/>
      <c r="AA1325" s="1645"/>
      <c r="AB1325" s="1645"/>
      <c r="AC1325" s="1046"/>
      <c r="AD1325" s="1047"/>
      <c r="AE1325" s="1645"/>
      <c r="AF1325" s="1645"/>
      <c r="AG1325" s="1645"/>
      <c r="AH1325" s="1645"/>
      <c r="AI1325" s="1645"/>
      <c r="AJ1325" s="1645"/>
      <c r="AK1325" s="1645"/>
      <c r="AL1325" s="1645"/>
      <c r="AM1325" s="1645"/>
      <c r="AN1325" s="1645"/>
      <c r="AO1325" s="1645"/>
      <c r="AP1325" s="1645"/>
      <c r="AQ1325" s="1645"/>
      <c r="AR1325" s="1645"/>
      <c r="AS1325" s="1645"/>
      <c r="AT1325" s="1645"/>
      <c r="AU1325" s="1645"/>
      <c r="AV1325" s="1645"/>
      <c r="AW1325" s="1645"/>
      <c r="AX1325" s="1645"/>
      <c r="AY1325" s="1645"/>
      <c r="AZ1325" s="1645"/>
      <c r="BA1325" s="1645"/>
      <c r="BB1325" s="1645"/>
      <c r="BC1325" s="1645"/>
      <c r="BD1325" s="1645"/>
      <c r="BE1325" s="1645"/>
      <c r="BF1325" s="1645"/>
      <c r="BG1325" s="1645"/>
      <c r="BH1325" s="1645"/>
      <c r="BI1325" s="1645"/>
      <c r="BJ1325" s="1645"/>
      <c r="BK1325" s="1645"/>
      <c r="BL1325" s="1645"/>
      <c r="BM1325" s="1645"/>
      <c r="BN1325" s="1645"/>
      <c r="BO1325" s="1645"/>
      <c r="BP1325" s="1645"/>
      <c r="BQ1325" s="1645"/>
      <c r="BR1325" s="1645"/>
      <c r="BS1325" s="1645"/>
      <c r="BT1325" s="1645"/>
      <c r="BU1325" s="1645"/>
      <c r="BV1325" s="1645"/>
      <c r="BW1325" s="1645"/>
      <c r="BX1325" s="1645"/>
      <c r="BY1325" s="1645"/>
      <c r="BZ1325" s="1645"/>
      <c r="CA1325" s="1645"/>
      <c r="CB1325" s="1645"/>
      <c r="CC1325" s="1645"/>
      <c r="CD1325" s="1645"/>
      <c r="CE1325" s="1645"/>
      <c r="CF1325" s="1325"/>
    </row>
    <row customHeight="1" ht="5.25" hidden="1">
      <c r="A1326" s="1802"/>
      <c r="B1326" s="1645"/>
      <c r="C1326" s="1645"/>
      <c r="D1326" s="2588"/>
      <c r="E1326" s="644"/>
      <c r="F1326" s="644"/>
      <c r="G1326" s="644"/>
      <c r="H1326" s="644"/>
      <c r="I1326" s="644"/>
      <c r="J1326" s="644"/>
      <c r="K1326" s="644"/>
      <c r="L1326" s="644"/>
      <c r="M1326" s="644"/>
      <c r="N1326" s="644"/>
      <c r="O1326" s="644"/>
      <c r="P1326" s="644"/>
      <c r="Q1326" s="644"/>
      <c r="R1326" s="644"/>
      <c r="S1326" s="645"/>
      <c r="T1326" s="727"/>
      <c r="U1326" s="2383"/>
      <c r="V1326" s="2383"/>
      <c r="W1326" s="1645"/>
      <c r="X1326" s="1645"/>
      <c r="Y1326" s="1645"/>
      <c r="Z1326" s="1645"/>
      <c r="AA1326" s="1645"/>
      <c r="AB1326" s="1645"/>
      <c r="AC1326" s="1046"/>
      <c r="AD1326" s="1047"/>
      <c r="AE1326" s="1645"/>
      <c r="AF1326" s="1645"/>
      <c r="AG1326" s="1645"/>
      <c r="AH1326" s="1645"/>
      <c r="AI1326" s="1645"/>
      <c r="AJ1326" s="1645"/>
      <c r="AK1326" s="1645"/>
      <c r="AL1326" s="1645"/>
      <c r="AM1326" s="1645"/>
      <c r="AN1326" s="1645"/>
      <c r="AO1326" s="1645"/>
      <c r="AP1326" s="1645"/>
      <c r="AQ1326" s="1645"/>
      <c r="AR1326" s="1645"/>
      <c r="AS1326" s="1645"/>
      <c r="AT1326" s="1645"/>
      <c r="AU1326" s="1645"/>
      <c r="AV1326" s="1645"/>
      <c r="AW1326" s="1645"/>
      <c r="AX1326" s="1645"/>
      <c r="AY1326" s="1645"/>
      <c r="AZ1326" s="1645"/>
      <c r="BA1326" s="1645"/>
      <c r="BB1326" s="1645"/>
      <c r="BC1326" s="1645"/>
      <c r="BD1326" s="1645"/>
      <c r="BE1326" s="1645"/>
      <c r="BF1326" s="1645"/>
      <c r="BG1326" s="1645"/>
      <c r="BH1326" s="1645"/>
      <c r="BI1326" s="1645"/>
      <c r="BJ1326" s="1645"/>
      <c r="BK1326" s="1645"/>
      <c r="BL1326" s="1645"/>
      <c r="BM1326" s="1645"/>
      <c r="BN1326" s="1645"/>
      <c r="BO1326" s="1645"/>
      <c r="BP1326" s="1645"/>
      <c r="BQ1326" s="1645"/>
      <c r="BR1326" s="1645"/>
      <c r="BS1326" s="1645"/>
      <c r="BT1326" s="1645"/>
      <c r="BU1326" s="1645"/>
      <c r="BV1326" s="1645"/>
      <c r="BW1326" s="1645"/>
      <c r="BX1326" s="1645"/>
      <c r="BY1326" s="1645"/>
      <c r="BZ1326" s="1645"/>
      <c r="CA1326" s="1645"/>
      <c r="CB1326" s="1645"/>
      <c r="CC1326" s="1645"/>
      <c r="CD1326" s="1645"/>
      <c r="CE1326" s="1645"/>
      <c r="CF1326" s="1325"/>
    </row>
    <row customHeight="1" ht="5.25" hidden="1">
      <c r="A1327" s="1802"/>
      <c r="B1327" s="1645"/>
      <c r="C1327" s="1645"/>
      <c r="D1327" s="2589"/>
      <c r="E1327" s="1052"/>
      <c r="F1327" s="1053"/>
      <c r="G1327" s="1053"/>
      <c r="H1327" s="1054"/>
      <c r="I1327" s="1054"/>
      <c r="J1327" s="1054"/>
      <c r="K1327" s="1054"/>
      <c r="L1327" s="1054"/>
      <c r="M1327" s="1054"/>
      <c r="N1327" s="1054"/>
      <c r="O1327" s="1054"/>
      <c r="P1327" s="1054"/>
      <c r="Q1327" s="1054"/>
      <c r="R1327" s="955"/>
      <c r="S1327" s="1055"/>
      <c r="T1327" s="727"/>
      <c r="U1327" s="2383"/>
      <c r="V1327" s="2383"/>
      <c r="W1327" s="1645"/>
      <c r="X1327" s="1645"/>
      <c r="Y1327" s="1645"/>
      <c r="Z1327" s="1645"/>
      <c r="AA1327" s="1645"/>
      <c r="AB1327" s="1645"/>
      <c r="AC1327" s="1046"/>
      <c r="AD1327" s="1047"/>
      <c r="AE1327" s="1645"/>
      <c r="AF1327" s="1645"/>
      <c r="AG1327" s="1645"/>
      <c r="AH1327" s="1645"/>
      <c r="AI1327" s="1645"/>
      <c r="AJ1327" s="1645"/>
      <c r="AK1327" s="1645"/>
      <c r="AL1327" s="1645"/>
      <c r="AM1327" s="1645"/>
      <c r="AN1327" s="1645"/>
      <c r="AO1327" s="1645"/>
      <c r="AP1327" s="1645"/>
      <c r="AQ1327" s="1645"/>
      <c r="AR1327" s="1645"/>
      <c r="AS1327" s="1645"/>
      <c r="AT1327" s="1645"/>
      <c r="AU1327" s="1645"/>
      <c r="AV1327" s="1645"/>
      <c r="AW1327" s="1645"/>
      <c r="AX1327" s="1645"/>
      <c r="AY1327" s="1645"/>
      <c r="AZ1327" s="1645"/>
      <c r="BA1327" s="1645"/>
      <c r="BB1327" s="1645"/>
      <c r="BC1327" s="1645"/>
      <c r="BD1327" s="1645"/>
      <c r="BE1327" s="1645"/>
      <c r="BF1327" s="1645"/>
      <c r="BG1327" s="1645"/>
      <c r="BH1327" s="1645"/>
      <c r="BI1327" s="1645"/>
      <c r="BJ1327" s="1645"/>
      <c r="BK1327" s="1645"/>
      <c r="BL1327" s="1645"/>
      <c r="BM1327" s="1645"/>
      <c r="BN1327" s="1645"/>
      <c r="BO1327" s="1645"/>
      <c r="BP1327" s="1645"/>
      <c r="BQ1327" s="1645"/>
      <c r="BR1327" s="1645"/>
      <c r="BS1327" s="1645"/>
      <c r="BT1327" s="1645"/>
      <c r="BU1327" s="1645"/>
      <c r="BV1327" s="1645"/>
      <c r="BW1327" s="1645"/>
      <c r="BX1327" s="1645"/>
      <c r="BY1327" s="1645"/>
      <c r="BZ1327" s="1645"/>
      <c r="CA1327" s="1645"/>
      <c r="CB1327" s="1645"/>
      <c r="CC1327" s="1645"/>
      <c r="CD1327" s="1645"/>
      <c r="CE1327" s="1645"/>
      <c r="CF1327" s="1325"/>
    </row>
    <row customHeight="1" ht="15" hidden="1">
      <c r="A1328" s="632" t="s">
        <v>520</v>
      </c>
      <c r="B1328" s="633"/>
      <c r="C1328" s="633" t="s">
        <v>22</v>
      </c>
      <c r="D1328" s="2587" t="s">
        <v>1233</v>
      </c>
      <c r="E1328" s="2386" t="s">
        <v>196</v>
      </c>
      <c r="F1328" s="2387"/>
      <c r="G1328" s="2388"/>
      <c r="H1328" s="2392" t="str">
        <f>IF(A1328="","",INDEX(DIFFERENTIATION_UNMERGE_VD,MATCH(A1328,DIFFERENTIATION_ID_DIFF,0)))</f>
        <v>Производство тепловой энергии. Некомбинированная выработка</v>
      </c>
      <c r="I1328" s="2392"/>
      <c r="J1328" s="2392"/>
      <c r="K1328" s="2392"/>
      <c r="L1328" s="2392"/>
      <c r="M1328" s="2392"/>
      <c r="N1328" s="2392"/>
      <c r="O1328" s="2392"/>
      <c r="P1328" s="2392"/>
      <c r="Q1328" s="2392"/>
      <c r="R1328" s="2392"/>
      <c r="S1328" s="728"/>
      <c r="T1328" s="725"/>
      <c r="U1328" s="634"/>
      <c r="V1328" s="634"/>
      <c r="W1328" s="635"/>
      <c r="X1328" s="635"/>
      <c r="Y1328" s="635"/>
      <c r="Z1328" s="635"/>
      <c r="AA1328" s="636"/>
      <c r="AB1328" s="637"/>
      <c r="AC1328" s="2384"/>
      <c r="AD1328" s="638"/>
      <c r="AE1328" s="639" t="s">
        <v>22</v>
      </c>
      <c r="AF1328" s="639"/>
      <c r="AG1328" s="640" t="s">
        <v>1082</v>
      </c>
      <c r="AH1328" s="641">
        <v>3</v>
      </c>
      <c r="AI1328" s="634"/>
      <c r="AJ1328" s="634"/>
      <c r="AK1328" s="634"/>
      <c r="AL1328" s="634"/>
      <c r="AM1328" s="634"/>
      <c r="AN1328" s="634"/>
      <c r="AO1328" s="634"/>
      <c r="AP1328" s="634"/>
      <c r="AQ1328" s="634"/>
      <c r="AR1328" s="634"/>
      <c r="AS1328" s="634"/>
      <c r="AT1328" s="634"/>
      <c r="AU1328" s="634"/>
      <c r="AV1328" s="634"/>
      <c r="AW1328" s="634"/>
      <c r="AX1328" s="634"/>
      <c r="AY1328" s="634"/>
      <c r="AZ1328" s="634"/>
      <c r="BA1328" s="634"/>
      <c r="BB1328" s="634"/>
      <c r="BC1328" s="634"/>
      <c r="BD1328" s="634"/>
      <c r="BE1328" s="634"/>
      <c r="BF1328" s="634"/>
      <c r="BG1328" s="634"/>
      <c r="BH1328" s="634"/>
      <c r="BI1328" s="634"/>
      <c r="BJ1328" s="634"/>
      <c r="BK1328" s="634"/>
      <c r="BL1328" s="634"/>
      <c r="BM1328" s="634"/>
      <c r="BN1328" s="634"/>
      <c r="BO1328" s="634"/>
      <c r="BP1328" s="634"/>
      <c r="BQ1328" s="634"/>
      <c r="BR1328" s="634"/>
      <c r="BS1328" s="634"/>
      <c r="BT1328" s="634"/>
      <c r="BU1328" s="634"/>
      <c r="BV1328" s="635"/>
      <c r="BW1328" s="635"/>
      <c r="BX1328" s="635"/>
      <c r="BY1328" s="635"/>
      <c r="BZ1328" s="635"/>
      <c r="CA1328" s="635"/>
      <c r="CB1328" s="635"/>
      <c r="CC1328" s="635"/>
      <c r="CD1328" s="635"/>
      <c r="CE1328" s="635"/>
      <c r="CF1328" s="1859"/>
    </row>
    <row customHeight="1" ht="15" hidden="1">
      <c r="A1329" s="632"/>
      <c r="B1329" s="633"/>
      <c r="C1329" s="633"/>
      <c r="D1329" s="2588"/>
      <c r="E1329" s="2386" t="s">
        <v>1037</v>
      </c>
      <c r="F1329" s="2387"/>
      <c r="G1329" s="2388"/>
      <c r="H1329" s="2392" t="str">
        <f>IF(A1328="","",INDEX(DIFFERENTIATION_UNMERGE_AREA,MATCH(A1328,DIFFERENTIATION_ID_DIFF,0)))</f>
        <v>Территория 15</v>
      </c>
      <c r="I1329" s="2392"/>
      <c r="J1329" s="2392"/>
      <c r="K1329" s="2392"/>
      <c r="L1329" s="2392"/>
      <c r="M1329" s="2392"/>
      <c r="N1329" s="2392"/>
      <c r="O1329" s="2392"/>
      <c r="P1329" s="2392"/>
      <c r="Q1329" s="2392"/>
      <c r="R1329" s="2392"/>
      <c r="S1329" s="728"/>
      <c r="T1329" s="725"/>
      <c r="U1329" s="634"/>
      <c r="V1329" s="634"/>
      <c r="W1329" s="635"/>
      <c r="X1329" s="635"/>
      <c r="Y1329" s="635"/>
      <c r="Z1329" s="635"/>
      <c r="AA1329" s="636"/>
      <c r="AB1329" s="637"/>
      <c r="AC1329" s="2384"/>
      <c r="AD1329" s="638"/>
      <c r="AE1329" s="639"/>
      <c r="AF1329" s="639"/>
      <c r="AG1329" s="640"/>
      <c r="AH1329" s="641"/>
      <c r="AI1329" s="634"/>
      <c r="AJ1329" s="634"/>
      <c r="AK1329" s="634"/>
      <c r="AL1329" s="634"/>
      <c r="AM1329" s="634"/>
      <c r="AN1329" s="634"/>
      <c r="AO1329" s="634"/>
      <c r="AP1329" s="634"/>
      <c r="AQ1329" s="634"/>
      <c r="AR1329" s="634"/>
      <c r="AS1329" s="634"/>
      <c r="AT1329" s="634"/>
      <c r="AU1329" s="634"/>
      <c r="AV1329" s="634"/>
      <c r="AW1329" s="634"/>
      <c r="AX1329" s="634"/>
      <c r="AY1329" s="634"/>
      <c r="AZ1329" s="634"/>
      <c r="BA1329" s="634"/>
      <c r="BB1329" s="634"/>
      <c r="BC1329" s="634"/>
      <c r="BD1329" s="634"/>
      <c r="BE1329" s="634"/>
      <c r="BF1329" s="634"/>
      <c r="BG1329" s="634"/>
      <c r="BH1329" s="634"/>
      <c r="BI1329" s="634"/>
      <c r="BJ1329" s="634"/>
      <c r="BK1329" s="634"/>
      <c r="BL1329" s="634"/>
      <c r="BM1329" s="634"/>
      <c r="BN1329" s="634"/>
      <c r="BO1329" s="634"/>
      <c r="BP1329" s="634"/>
      <c r="BQ1329" s="634"/>
      <c r="BR1329" s="634"/>
      <c r="BS1329" s="634"/>
      <c r="BT1329" s="634"/>
      <c r="BU1329" s="634"/>
      <c r="BV1329" s="635"/>
      <c r="BW1329" s="635"/>
      <c r="BX1329" s="635"/>
      <c r="BY1329" s="635"/>
      <c r="BZ1329" s="635"/>
      <c r="CA1329" s="635"/>
      <c r="CB1329" s="635"/>
      <c r="CC1329" s="635"/>
      <c r="CD1329" s="635"/>
      <c r="CE1329" s="635"/>
      <c r="CF1329" s="1859"/>
    </row>
    <row customHeight="1" ht="15" hidden="1">
      <c r="A1330" s="632"/>
      <c r="B1330" s="633"/>
      <c r="C1330" s="633"/>
      <c r="D1330" s="2588"/>
      <c r="E1330" s="2386" t="s">
        <v>1038</v>
      </c>
      <c r="F1330" s="2387"/>
      <c r="G1330" s="2388"/>
      <c r="H1330" s="2392" t="str">
        <f>IF(A1328="","",INDEX(DIFFERENTIATION_UNMERGE_SYSTEM,MATCH(A1328,DIFFERENTIATION_ID_DIFF,0)))</f>
        <v>пос. Маяк, ул. Дорожная,1а, котельная № 8-2</v>
      </c>
      <c r="I1330" s="2392"/>
      <c r="J1330" s="2392"/>
      <c r="K1330" s="2392"/>
      <c r="L1330" s="2392"/>
      <c r="M1330" s="2392"/>
      <c r="N1330" s="2392"/>
      <c r="O1330" s="2392"/>
      <c r="P1330" s="2392"/>
      <c r="Q1330" s="2392"/>
      <c r="R1330" s="2392"/>
      <c r="S1330" s="728"/>
      <c r="T1330" s="725"/>
      <c r="U1330" s="634"/>
      <c r="V1330" s="634"/>
      <c r="W1330" s="635"/>
      <c r="X1330" s="635"/>
      <c r="Y1330" s="635"/>
      <c r="Z1330" s="635"/>
      <c r="AA1330" s="636"/>
      <c r="AB1330" s="637"/>
      <c r="AC1330" s="2384"/>
      <c r="AD1330" s="638"/>
      <c r="AE1330" s="639"/>
      <c r="AF1330" s="639"/>
      <c r="AG1330" s="640"/>
      <c r="AH1330" s="641"/>
      <c r="AI1330" s="634"/>
      <c r="AJ1330" s="634"/>
      <c r="AK1330" s="634"/>
      <c r="AL1330" s="634"/>
      <c r="AM1330" s="634"/>
      <c r="AN1330" s="634"/>
      <c r="AO1330" s="634"/>
      <c r="AP1330" s="634"/>
      <c r="AQ1330" s="634"/>
      <c r="AR1330" s="634"/>
      <c r="AS1330" s="634"/>
      <c r="AT1330" s="634"/>
      <c r="AU1330" s="634"/>
      <c r="AV1330" s="634"/>
      <c r="AW1330" s="634"/>
      <c r="AX1330" s="634"/>
      <c r="AY1330" s="634"/>
      <c r="AZ1330" s="634"/>
      <c r="BA1330" s="634"/>
      <c r="BB1330" s="634"/>
      <c r="BC1330" s="634"/>
      <c r="BD1330" s="634"/>
      <c r="BE1330" s="634"/>
      <c r="BF1330" s="634"/>
      <c r="BG1330" s="634"/>
      <c r="BH1330" s="634"/>
      <c r="BI1330" s="634"/>
      <c r="BJ1330" s="634"/>
      <c r="BK1330" s="634"/>
      <c r="BL1330" s="634"/>
      <c r="BM1330" s="634"/>
      <c r="BN1330" s="634"/>
      <c r="BO1330" s="634"/>
      <c r="BP1330" s="634"/>
      <c r="BQ1330" s="634"/>
      <c r="BR1330" s="634"/>
      <c r="BS1330" s="634"/>
      <c r="BT1330" s="634"/>
      <c r="BU1330" s="634"/>
      <c r="BV1330" s="635"/>
      <c r="BW1330" s="635"/>
      <c r="BX1330" s="635"/>
      <c r="BY1330" s="635"/>
      <c r="BZ1330" s="635"/>
      <c r="CA1330" s="635"/>
      <c r="CB1330" s="635"/>
      <c r="CC1330" s="635"/>
      <c r="CD1330" s="635"/>
      <c r="CE1330" s="635"/>
      <c r="CF1330" s="1859"/>
    </row>
    <row customHeight="1" ht="24.75" hidden="1">
      <c r="A1331" s="1815"/>
      <c r="B1331" s="1169"/>
      <c r="C1331" s="421"/>
      <c r="D1331" s="2588"/>
      <c r="E1331" s="2385" t="s">
        <v>1083</v>
      </c>
      <c r="F1331" s="2385"/>
      <c r="G1331" s="2385"/>
      <c r="H1331" s="2385"/>
      <c r="I1331" s="2385"/>
      <c r="J1331" s="2385"/>
      <c r="K1331" s="2385"/>
      <c r="L1331" s="2385"/>
      <c r="M1331" s="2385"/>
      <c r="N1331" s="2385"/>
      <c r="O1331" s="2385"/>
      <c r="P1331" s="2385"/>
      <c r="Q1331" s="567">
        <f>SUMIF(T1332:T1333,"i",Q1332:Q1333)</f>
        <v>0</v>
      </c>
      <c r="R1331" s="1026"/>
      <c r="S1331" s="1807" t="s">
        <v>1084</v>
      </c>
      <c r="T1331" s="726" t="s">
        <v>1085</v>
      </c>
      <c r="U1331" s="2383">
        <v>1</v>
      </c>
      <c r="V1331" s="2383" t="s">
        <v>1048</v>
      </c>
      <c r="W1331" s="1169"/>
      <c r="X1331" s="1169"/>
      <c r="Y1331" s="1169"/>
      <c r="Z1331" s="1169"/>
      <c r="AA1331" s="1645"/>
      <c r="AB1331" s="1169"/>
      <c r="AC1331" s="2384"/>
      <c r="AD1331" s="638"/>
      <c r="AE1331" s="1169"/>
      <c r="AF1331" s="1169"/>
      <c r="AG1331" s="1645"/>
      <c r="AH1331" s="1645"/>
      <c r="AI1331" s="1645"/>
      <c r="AJ1331" s="1645"/>
      <c r="AK1331" s="1645"/>
      <c r="AL1331" s="1645"/>
      <c r="AM1331" s="1645"/>
      <c r="AN1331" s="1645"/>
      <c r="AO1331" s="1645"/>
      <c r="AP1331" s="1645"/>
      <c r="AQ1331" s="1645"/>
      <c r="AR1331" s="1645"/>
      <c r="AS1331" s="1645"/>
      <c r="AT1331" s="1645"/>
      <c r="AU1331" s="1645"/>
      <c r="AV1331" s="1645"/>
      <c r="AW1331" s="1645"/>
      <c r="AX1331" s="1645"/>
      <c r="AY1331" s="1645"/>
      <c r="AZ1331" s="1645"/>
      <c r="BA1331" s="1645"/>
      <c r="BB1331" s="1645"/>
      <c r="BC1331" s="1645"/>
      <c r="BD1331" s="1645"/>
      <c r="BE1331" s="1645"/>
      <c r="BF1331" s="1645"/>
      <c r="BG1331" s="1645"/>
      <c r="BH1331" s="1645"/>
      <c r="BI1331" s="1645"/>
      <c r="BJ1331" s="1645"/>
      <c r="BK1331" s="1645"/>
      <c r="BL1331" s="1645"/>
      <c r="BM1331" s="1645"/>
      <c r="BN1331" s="1645"/>
      <c r="BO1331" s="1645"/>
      <c r="BP1331" s="1645"/>
      <c r="BQ1331" s="1645"/>
      <c r="BR1331" s="1645"/>
      <c r="BS1331" s="1645"/>
      <c r="BT1331" s="1645"/>
      <c r="BU1331" s="1645"/>
      <c r="BV1331" s="1169"/>
      <c r="BW1331" s="1169"/>
      <c r="BX1331" s="1169"/>
      <c r="BY1331" s="1169"/>
      <c r="BZ1331" s="1169"/>
      <c r="CA1331" s="1169"/>
      <c r="CB1331" s="1169"/>
      <c r="CC1331" s="1169"/>
      <c r="CD1331" s="1169"/>
      <c r="CE1331" s="1169"/>
      <c r="CF1331" s="1859"/>
    </row>
    <row customHeight="1" ht="11.25" hidden="1">
      <c r="A1332" s="1802"/>
      <c r="B1332" s="1645"/>
      <c r="C1332" s="1645"/>
      <c r="D1332" s="2588"/>
      <c r="E1332" s="644"/>
      <c r="F1332" s="644">
        <v>0</v>
      </c>
      <c r="G1332" s="644"/>
      <c r="H1332" s="644"/>
      <c r="I1332" s="644"/>
      <c r="J1332" s="644"/>
      <c r="K1332" s="644"/>
      <c r="L1332" s="644"/>
      <c r="M1332" s="644"/>
      <c r="N1332" s="644"/>
      <c r="O1332" s="644"/>
      <c r="P1332" s="644"/>
      <c r="Q1332" s="644"/>
      <c r="R1332" s="644"/>
      <c r="S1332" s="645"/>
      <c r="T1332" s="727"/>
      <c r="U1332" s="2383"/>
      <c r="V1332" s="2383"/>
      <c r="W1332" s="1645"/>
      <c r="X1332" s="1645"/>
      <c r="Y1332" s="1645"/>
      <c r="Z1332" s="1645"/>
      <c r="AA1332" s="1645"/>
      <c r="AB1332" s="1169"/>
      <c r="AC1332" s="2384"/>
      <c r="AD1332" s="638"/>
      <c r="AE1332" s="1169"/>
      <c r="AF1332" s="1169"/>
      <c r="AG1332" s="1645"/>
      <c r="AH1332" s="1645"/>
      <c r="AI1332" s="1645"/>
      <c r="AJ1332" s="1645"/>
      <c r="AK1332" s="1645"/>
      <c r="AL1332" s="1645"/>
      <c r="AM1332" s="1645"/>
      <c r="AN1332" s="1645"/>
      <c r="AO1332" s="1645"/>
      <c r="AP1332" s="1645"/>
      <c r="AQ1332" s="1645"/>
      <c r="AR1332" s="1645"/>
      <c r="AS1332" s="1645"/>
      <c r="AT1332" s="1645"/>
      <c r="AU1332" s="1645"/>
      <c r="AV1332" s="1645"/>
      <c r="AW1332" s="1645"/>
      <c r="AX1332" s="1645"/>
      <c r="AY1332" s="1645"/>
      <c r="AZ1332" s="1645"/>
      <c r="BA1332" s="1645"/>
      <c r="BB1332" s="1645"/>
      <c r="BC1332" s="1645"/>
      <c r="BD1332" s="1645"/>
      <c r="BE1332" s="1645"/>
      <c r="BF1332" s="1645"/>
      <c r="BG1332" s="1645"/>
      <c r="BH1332" s="1645"/>
      <c r="BI1332" s="1645"/>
      <c r="BJ1332" s="1645"/>
      <c r="BK1332" s="1645"/>
      <c r="BL1332" s="1645"/>
      <c r="BM1332" s="1645"/>
      <c r="BN1332" s="1645"/>
      <c r="BO1332" s="1645"/>
      <c r="BP1332" s="1645"/>
      <c r="BQ1332" s="1645"/>
      <c r="BR1332" s="1645"/>
      <c r="BS1332" s="1645"/>
      <c r="BT1332" s="1645"/>
      <c r="BU1332" s="1645"/>
      <c r="BV1332" s="1645"/>
      <c r="BW1332" s="1645"/>
      <c r="BX1332" s="1645"/>
      <c r="BY1332" s="1645"/>
      <c r="BZ1332" s="1645"/>
      <c r="CA1332" s="1645"/>
      <c r="CB1332" s="1645"/>
      <c r="CC1332" s="1645"/>
      <c r="CD1332" s="1645"/>
      <c r="CE1332" s="1645"/>
      <c r="CF1332" s="1859"/>
    </row>
    <row customHeight="1" ht="11.25" hidden="1">
      <c r="A1333" s="1815"/>
      <c r="B1333" s="1169"/>
      <c r="C1333" s="421"/>
      <c r="D1333" s="2588"/>
      <c r="E1333" s="658" t="s">
        <v>22</v>
      </c>
      <c r="F1333" s="1177" t="s">
        <v>22</v>
      </c>
      <c r="G1333" s="1177" t="s">
        <v>1088</v>
      </c>
      <c r="H1333" s="660" t="s">
        <v>22</v>
      </c>
      <c r="I1333" s="660"/>
      <c r="J1333" s="660"/>
      <c r="K1333" s="660"/>
      <c r="L1333" s="660"/>
      <c r="M1333" s="660"/>
      <c r="N1333" s="660"/>
      <c r="O1333" s="660"/>
      <c r="P1333" s="660"/>
      <c r="Q1333" s="660"/>
      <c r="R1333" s="661"/>
      <c r="S1333" s="662"/>
      <c r="T1333" s="727"/>
      <c r="U1333" s="2383"/>
      <c r="V1333" s="2383"/>
      <c r="W1333" s="1169"/>
      <c r="X1333" s="1169"/>
      <c r="Y1333" s="1169"/>
      <c r="Z1333" s="1169"/>
      <c r="AA1333" s="1645"/>
      <c r="AB1333" s="1169"/>
      <c r="AC1333" s="2384"/>
      <c r="AD1333" s="638"/>
      <c r="AE1333" s="1169"/>
      <c r="AF1333" s="1169"/>
      <c r="AG1333" s="1645"/>
      <c r="AH1333" s="1645"/>
      <c r="AI1333" s="1645"/>
      <c r="AJ1333" s="1645"/>
      <c r="AK1333" s="1645"/>
      <c r="AL1333" s="1645"/>
      <c r="AM1333" s="1645"/>
      <c r="AN1333" s="1645"/>
      <c r="AO1333" s="1645"/>
      <c r="AP1333" s="1645"/>
      <c r="AQ1333" s="1645"/>
      <c r="AR1333" s="1645"/>
      <c r="AS1333" s="1645"/>
      <c r="AT1333" s="1645"/>
      <c r="AU1333" s="1645"/>
      <c r="AV1333" s="1645"/>
      <c r="AW1333" s="1645"/>
      <c r="AX1333" s="1645"/>
      <c r="AY1333" s="1645"/>
      <c r="AZ1333" s="1645"/>
      <c r="BA1333" s="1645"/>
      <c r="BB1333" s="1645"/>
      <c r="BC1333" s="1645"/>
      <c r="BD1333" s="1645"/>
      <c r="BE1333" s="1645"/>
      <c r="BF1333" s="1645"/>
      <c r="BG1333" s="1645"/>
      <c r="BH1333" s="1645"/>
      <c r="BI1333" s="1645"/>
      <c r="BJ1333" s="1645"/>
      <c r="BK1333" s="1645"/>
      <c r="BL1333" s="1645"/>
      <c r="BM1333" s="1645"/>
      <c r="BN1333" s="1645"/>
      <c r="BO1333" s="1645"/>
      <c r="BP1333" s="1645"/>
      <c r="BQ1333" s="1645"/>
      <c r="BR1333" s="1645"/>
      <c r="BS1333" s="1645"/>
      <c r="BT1333" s="1645"/>
      <c r="BU1333" s="1645"/>
      <c r="BV1333" s="1169"/>
      <c r="BW1333" s="1169"/>
      <c r="BX1333" s="1169"/>
      <c r="BY1333" s="1169"/>
      <c r="BZ1333" s="1169"/>
      <c r="CA1333" s="1169"/>
      <c r="CB1333" s="1169"/>
      <c r="CC1333" s="1169"/>
      <c r="CD1333" s="1169"/>
      <c r="CE1333" s="1169"/>
      <c r="CF1333" s="1859"/>
    </row>
    <row customHeight="1" ht="5.25" hidden="1">
      <c r="A1334" s="1802"/>
      <c r="B1334" s="1645"/>
      <c r="C1334" s="1645"/>
      <c r="D1334" s="2588"/>
      <c r="E1334" s="1048"/>
      <c r="F1334" s="1048"/>
      <c r="G1334" s="1048"/>
      <c r="H1334" s="1048"/>
      <c r="I1334" s="1048"/>
      <c r="J1334" s="1048"/>
      <c r="K1334" s="1048"/>
      <c r="L1334" s="1048"/>
      <c r="M1334" s="1048"/>
      <c r="N1334" s="1048"/>
      <c r="O1334" s="1048"/>
      <c r="P1334" s="1048"/>
      <c r="Q1334" s="1049"/>
      <c r="R1334" s="1050"/>
      <c r="S1334" s="1051"/>
      <c r="T1334" s="726" t="s">
        <v>1085</v>
      </c>
      <c r="U1334" s="2383">
        <v>1</v>
      </c>
      <c r="V1334" s="2383" t="s">
        <v>1048</v>
      </c>
      <c r="W1334" s="1645"/>
      <c r="X1334" s="1645"/>
      <c r="Y1334" s="1645"/>
      <c r="Z1334" s="1645"/>
      <c r="AA1334" s="1645"/>
      <c r="AB1334" s="1645"/>
      <c r="AC1334" s="1046"/>
      <c r="AD1334" s="1047"/>
      <c r="AE1334" s="1645"/>
      <c r="AF1334" s="1645"/>
      <c r="AG1334" s="1645"/>
      <c r="AH1334" s="1645"/>
      <c r="AI1334" s="1645"/>
      <c r="AJ1334" s="1645"/>
      <c r="AK1334" s="1645"/>
      <c r="AL1334" s="1645"/>
      <c r="AM1334" s="1645"/>
      <c r="AN1334" s="1645"/>
      <c r="AO1334" s="1645"/>
      <c r="AP1334" s="1645"/>
      <c r="AQ1334" s="1645"/>
      <c r="AR1334" s="1645"/>
      <c r="AS1334" s="1645"/>
      <c r="AT1334" s="1645"/>
      <c r="AU1334" s="1645"/>
      <c r="AV1334" s="1645"/>
      <c r="AW1334" s="1645"/>
      <c r="AX1334" s="1645"/>
      <c r="AY1334" s="1645"/>
      <c r="AZ1334" s="1645"/>
      <c r="BA1334" s="1645"/>
      <c r="BB1334" s="1645"/>
      <c r="BC1334" s="1645"/>
      <c r="BD1334" s="1645"/>
      <c r="BE1334" s="1645"/>
      <c r="BF1334" s="1645"/>
      <c r="BG1334" s="1645"/>
      <c r="BH1334" s="1645"/>
      <c r="BI1334" s="1645"/>
      <c r="BJ1334" s="1645"/>
      <c r="BK1334" s="1645"/>
      <c r="BL1334" s="1645"/>
      <c r="BM1334" s="1645"/>
      <c r="BN1334" s="1645"/>
      <c r="BO1334" s="1645"/>
      <c r="BP1334" s="1645"/>
      <c r="BQ1334" s="1645"/>
      <c r="BR1334" s="1645"/>
      <c r="BS1334" s="1645"/>
      <c r="BT1334" s="1645"/>
      <c r="BU1334" s="1645"/>
      <c r="BV1334" s="1645"/>
      <c r="BW1334" s="1645"/>
      <c r="BX1334" s="1645"/>
      <c r="BY1334" s="1645"/>
      <c r="BZ1334" s="1645"/>
      <c r="CA1334" s="1645"/>
      <c r="CB1334" s="1645"/>
      <c r="CC1334" s="1645"/>
      <c r="CD1334" s="1645"/>
      <c r="CE1334" s="1645"/>
      <c r="CF1334" s="1325"/>
    </row>
    <row customHeight="1" ht="5.25" hidden="1">
      <c r="A1335" s="1802"/>
      <c r="B1335" s="1645"/>
      <c r="C1335" s="1645"/>
      <c r="D1335" s="2588"/>
      <c r="E1335" s="644"/>
      <c r="F1335" s="644"/>
      <c r="G1335" s="644"/>
      <c r="H1335" s="644"/>
      <c r="I1335" s="644"/>
      <c r="J1335" s="644"/>
      <c r="K1335" s="644"/>
      <c r="L1335" s="644"/>
      <c r="M1335" s="644"/>
      <c r="N1335" s="644"/>
      <c r="O1335" s="644"/>
      <c r="P1335" s="644"/>
      <c r="Q1335" s="644"/>
      <c r="R1335" s="644"/>
      <c r="S1335" s="645"/>
      <c r="T1335" s="727"/>
      <c r="U1335" s="2383"/>
      <c r="V1335" s="2383"/>
      <c r="W1335" s="1645"/>
      <c r="X1335" s="1645"/>
      <c r="Y1335" s="1645"/>
      <c r="Z1335" s="1645"/>
      <c r="AA1335" s="1645"/>
      <c r="AB1335" s="1645"/>
      <c r="AC1335" s="1046"/>
      <c r="AD1335" s="1047"/>
      <c r="AE1335" s="1645"/>
      <c r="AF1335" s="1645"/>
      <c r="AG1335" s="1645"/>
      <c r="AH1335" s="1645"/>
      <c r="AI1335" s="1645"/>
      <c r="AJ1335" s="1645"/>
      <c r="AK1335" s="1645"/>
      <c r="AL1335" s="1645"/>
      <c r="AM1335" s="1645"/>
      <c r="AN1335" s="1645"/>
      <c r="AO1335" s="1645"/>
      <c r="AP1335" s="1645"/>
      <c r="AQ1335" s="1645"/>
      <c r="AR1335" s="1645"/>
      <c r="AS1335" s="1645"/>
      <c r="AT1335" s="1645"/>
      <c r="AU1335" s="1645"/>
      <c r="AV1335" s="1645"/>
      <c r="AW1335" s="1645"/>
      <c r="AX1335" s="1645"/>
      <c r="AY1335" s="1645"/>
      <c r="AZ1335" s="1645"/>
      <c r="BA1335" s="1645"/>
      <c r="BB1335" s="1645"/>
      <c r="BC1335" s="1645"/>
      <c r="BD1335" s="1645"/>
      <c r="BE1335" s="1645"/>
      <c r="BF1335" s="1645"/>
      <c r="BG1335" s="1645"/>
      <c r="BH1335" s="1645"/>
      <c r="BI1335" s="1645"/>
      <c r="BJ1335" s="1645"/>
      <c r="BK1335" s="1645"/>
      <c r="BL1335" s="1645"/>
      <c r="BM1335" s="1645"/>
      <c r="BN1335" s="1645"/>
      <c r="BO1335" s="1645"/>
      <c r="BP1335" s="1645"/>
      <c r="BQ1335" s="1645"/>
      <c r="BR1335" s="1645"/>
      <c r="BS1335" s="1645"/>
      <c r="BT1335" s="1645"/>
      <c r="BU1335" s="1645"/>
      <c r="BV1335" s="1645"/>
      <c r="BW1335" s="1645"/>
      <c r="BX1335" s="1645"/>
      <c r="BY1335" s="1645"/>
      <c r="BZ1335" s="1645"/>
      <c r="CA1335" s="1645"/>
      <c r="CB1335" s="1645"/>
      <c r="CC1335" s="1645"/>
      <c r="CD1335" s="1645"/>
      <c r="CE1335" s="1645"/>
      <c r="CF1335" s="1325"/>
    </row>
    <row customHeight="1" ht="5.25" hidden="1">
      <c r="A1336" s="1802"/>
      <c r="B1336" s="1645"/>
      <c r="C1336" s="1645"/>
      <c r="D1336" s="2589"/>
      <c r="E1336" s="1052"/>
      <c r="F1336" s="1053"/>
      <c r="G1336" s="1053"/>
      <c r="H1336" s="1054"/>
      <c r="I1336" s="1054"/>
      <c r="J1336" s="1054"/>
      <c r="K1336" s="1054"/>
      <c r="L1336" s="1054"/>
      <c r="M1336" s="1054"/>
      <c r="N1336" s="1054"/>
      <c r="O1336" s="1054"/>
      <c r="P1336" s="1054"/>
      <c r="Q1336" s="1054"/>
      <c r="R1336" s="955"/>
      <c r="S1336" s="1055"/>
      <c r="T1336" s="727"/>
      <c r="U1336" s="2383"/>
      <c r="V1336" s="2383"/>
      <c r="W1336" s="1645"/>
      <c r="X1336" s="1645"/>
      <c r="Y1336" s="1645"/>
      <c r="Z1336" s="1645"/>
      <c r="AA1336" s="1645"/>
      <c r="AB1336" s="1645"/>
      <c r="AC1336" s="1046"/>
      <c r="AD1336" s="1047"/>
      <c r="AE1336" s="1645"/>
      <c r="AF1336" s="1645"/>
      <c r="AG1336" s="1645"/>
      <c r="AH1336" s="1645"/>
      <c r="AI1336" s="1645"/>
      <c r="AJ1336" s="1645"/>
      <c r="AK1336" s="1645"/>
      <c r="AL1336" s="1645"/>
      <c r="AM1336" s="1645"/>
      <c r="AN1336" s="1645"/>
      <c r="AO1336" s="1645"/>
      <c r="AP1336" s="1645"/>
      <c r="AQ1336" s="1645"/>
      <c r="AR1336" s="1645"/>
      <c r="AS1336" s="1645"/>
      <c r="AT1336" s="1645"/>
      <c r="AU1336" s="1645"/>
      <c r="AV1336" s="1645"/>
      <c r="AW1336" s="1645"/>
      <c r="AX1336" s="1645"/>
      <c r="AY1336" s="1645"/>
      <c r="AZ1336" s="1645"/>
      <c r="BA1336" s="1645"/>
      <c r="BB1336" s="1645"/>
      <c r="BC1336" s="1645"/>
      <c r="BD1336" s="1645"/>
      <c r="BE1336" s="1645"/>
      <c r="BF1336" s="1645"/>
      <c r="BG1336" s="1645"/>
      <c r="BH1336" s="1645"/>
      <c r="BI1336" s="1645"/>
      <c r="BJ1336" s="1645"/>
      <c r="BK1336" s="1645"/>
      <c r="BL1336" s="1645"/>
      <c r="BM1336" s="1645"/>
      <c r="BN1336" s="1645"/>
      <c r="BO1336" s="1645"/>
      <c r="BP1336" s="1645"/>
      <c r="BQ1336" s="1645"/>
      <c r="BR1336" s="1645"/>
      <c r="BS1336" s="1645"/>
      <c r="BT1336" s="1645"/>
      <c r="BU1336" s="1645"/>
      <c r="BV1336" s="1645"/>
      <c r="BW1336" s="1645"/>
      <c r="BX1336" s="1645"/>
      <c r="BY1336" s="1645"/>
      <c r="BZ1336" s="1645"/>
      <c r="CA1336" s="1645"/>
      <c r="CB1336" s="1645"/>
      <c r="CC1336" s="1645"/>
      <c r="CD1336" s="1645"/>
      <c r="CE1336" s="1645"/>
      <c r="CF1336" s="1325"/>
    </row>
    <row customHeight="1" ht="15" hidden="1">
      <c r="A1337" s="632" t="s">
        <v>522</v>
      </c>
      <c r="B1337" s="633"/>
      <c r="C1337" s="633" t="s">
        <v>22</v>
      </c>
      <c r="D1337" s="2587" t="s">
        <v>1234</v>
      </c>
      <c r="E1337" s="2386" t="s">
        <v>196</v>
      </c>
      <c r="F1337" s="2387"/>
      <c r="G1337" s="2388"/>
      <c r="H1337" s="2392" t="str">
        <f>IF(A1337="","",INDEX(DIFFERENTIATION_UNMERGE_VD,MATCH(A1337,DIFFERENTIATION_ID_DIFF,0)))</f>
        <v>Производство тепловой энергии. Некомбинированная выработка</v>
      </c>
      <c r="I1337" s="2392"/>
      <c r="J1337" s="2392"/>
      <c r="K1337" s="2392"/>
      <c r="L1337" s="2392"/>
      <c r="M1337" s="2392"/>
      <c r="N1337" s="2392"/>
      <c r="O1337" s="2392"/>
      <c r="P1337" s="2392"/>
      <c r="Q1337" s="2392"/>
      <c r="R1337" s="2392"/>
      <c r="S1337" s="728"/>
      <c r="T1337" s="725"/>
      <c r="U1337" s="634"/>
      <c r="V1337" s="634"/>
      <c r="W1337" s="635"/>
      <c r="X1337" s="635"/>
      <c r="Y1337" s="635"/>
      <c r="Z1337" s="635"/>
      <c r="AA1337" s="636"/>
      <c r="AB1337" s="637"/>
      <c r="AC1337" s="2384"/>
      <c r="AD1337" s="638"/>
      <c r="AE1337" s="639" t="s">
        <v>22</v>
      </c>
      <c r="AF1337" s="639"/>
      <c r="AG1337" s="640" t="s">
        <v>1082</v>
      </c>
      <c r="AH1337" s="641">
        <v>3</v>
      </c>
      <c r="AI1337" s="634"/>
      <c r="AJ1337" s="634"/>
      <c r="AK1337" s="634"/>
      <c r="AL1337" s="634"/>
      <c r="AM1337" s="634"/>
      <c r="AN1337" s="634"/>
      <c r="AO1337" s="634"/>
      <c r="AP1337" s="634"/>
      <c r="AQ1337" s="634"/>
      <c r="AR1337" s="634"/>
      <c r="AS1337" s="634"/>
      <c r="AT1337" s="634"/>
      <c r="AU1337" s="634"/>
      <c r="AV1337" s="634"/>
      <c r="AW1337" s="634"/>
      <c r="AX1337" s="634"/>
      <c r="AY1337" s="634"/>
      <c r="AZ1337" s="634"/>
      <c r="BA1337" s="634"/>
      <c r="BB1337" s="634"/>
      <c r="BC1337" s="634"/>
      <c r="BD1337" s="634"/>
      <c r="BE1337" s="634"/>
      <c r="BF1337" s="634"/>
      <c r="BG1337" s="634"/>
      <c r="BH1337" s="634"/>
      <c r="BI1337" s="634"/>
      <c r="BJ1337" s="634"/>
      <c r="BK1337" s="634"/>
      <c r="BL1337" s="634"/>
      <c r="BM1337" s="634"/>
      <c r="BN1337" s="634"/>
      <c r="BO1337" s="634"/>
      <c r="BP1337" s="634"/>
      <c r="BQ1337" s="634"/>
      <c r="BR1337" s="634"/>
      <c r="BS1337" s="634"/>
      <c r="BT1337" s="634"/>
      <c r="BU1337" s="634"/>
      <c r="BV1337" s="635"/>
      <c r="BW1337" s="635"/>
      <c r="BX1337" s="635"/>
      <c r="BY1337" s="635"/>
      <c r="BZ1337" s="635"/>
      <c r="CA1337" s="635"/>
      <c r="CB1337" s="635"/>
      <c r="CC1337" s="635"/>
      <c r="CD1337" s="635"/>
      <c r="CE1337" s="635"/>
      <c r="CF1337" s="1859"/>
    </row>
    <row customHeight="1" ht="15" hidden="1">
      <c r="A1338" s="632"/>
      <c r="B1338" s="633"/>
      <c r="C1338" s="633"/>
      <c r="D1338" s="2588"/>
      <c r="E1338" s="2386" t="s">
        <v>1037</v>
      </c>
      <c r="F1338" s="2387"/>
      <c r="G1338" s="2388"/>
      <c r="H1338" s="2392" t="str">
        <f>IF(A1337="","",INDEX(DIFFERENTIATION_UNMERGE_AREA,MATCH(A1337,DIFFERENTIATION_ID_DIFF,0)))</f>
        <v>Территория 15</v>
      </c>
      <c r="I1338" s="2392"/>
      <c r="J1338" s="2392"/>
      <c r="K1338" s="2392"/>
      <c r="L1338" s="2392"/>
      <c r="M1338" s="2392"/>
      <c r="N1338" s="2392"/>
      <c r="O1338" s="2392"/>
      <c r="P1338" s="2392"/>
      <c r="Q1338" s="2392"/>
      <c r="R1338" s="2392"/>
      <c r="S1338" s="728"/>
      <c r="T1338" s="725"/>
      <c r="U1338" s="634"/>
      <c r="V1338" s="634"/>
      <c r="W1338" s="635"/>
      <c r="X1338" s="635"/>
      <c r="Y1338" s="635"/>
      <c r="Z1338" s="635"/>
      <c r="AA1338" s="636"/>
      <c r="AB1338" s="637"/>
      <c r="AC1338" s="2384"/>
      <c r="AD1338" s="638"/>
      <c r="AE1338" s="639"/>
      <c r="AF1338" s="639"/>
      <c r="AG1338" s="640"/>
      <c r="AH1338" s="641"/>
      <c r="AI1338" s="634"/>
      <c r="AJ1338" s="634"/>
      <c r="AK1338" s="634"/>
      <c r="AL1338" s="634"/>
      <c r="AM1338" s="634"/>
      <c r="AN1338" s="634"/>
      <c r="AO1338" s="634"/>
      <c r="AP1338" s="634"/>
      <c r="AQ1338" s="634"/>
      <c r="AR1338" s="634"/>
      <c r="AS1338" s="634"/>
      <c r="AT1338" s="634"/>
      <c r="AU1338" s="634"/>
      <c r="AV1338" s="634"/>
      <c r="AW1338" s="634"/>
      <c r="AX1338" s="634"/>
      <c r="AY1338" s="634"/>
      <c r="AZ1338" s="634"/>
      <c r="BA1338" s="634"/>
      <c r="BB1338" s="634"/>
      <c r="BC1338" s="634"/>
      <c r="BD1338" s="634"/>
      <c r="BE1338" s="634"/>
      <c r="BF1338" s="634"/>
      <c r="BG1338" s="634"/>
      <c r="BH1338" s="634"/>
      <c r="BI1338" s="634"/>
      <c r="BJ1338" s="634"/>
      <c r="BK1338" s="634"/>
      <c r="BL1338" s="634"/>
      <c r="BM1338" s="634"/>
      <c r="BN1338" s="634"/>
      <c r="BO1338" s="634"/>
      <c r="BP1338" s="634"/>
      <c r="BQ1338" s="634"/>
      <c r="BR1338" s="634"/>
      <c r="BS1338" s="634"/>
      <c r="BT1338" s="634"/>
      <c r="BU1338" s="634"/>
      <c r="BV1338" s="635"/>
      <c r="BW1338" s="635"/>
      <c r="BX1338" s="635"/>
      <c r="BY1338" s="635"/>
      <c r="BZ1338" s="635"/>
      <c r="CA1338" s="635"/>
      <c r="CB1338" s="635"/>
      <c r="CC1338" s="635"/>
      <c r="CD1338" s="635"/>
      <c r="CE1338" s="635"/>
      <c r="CF1338" s="1859"/>
    </row>
    <row customHeight="1" ht="15" hidden="1">
      <c r="A1339" s="632"/>
      <c r="B1339" s="633"/>
      <c r="C1339" s="633"/>
      <c r="D1339" s="2588"/>
      <c r="E1339" s="2386" t="s">
        <v>1038</v>
      </c>
      <c r="F1339" s="2387"/>
      <c r="G1339" s="2388"/>
      <c r="H1339" s="2392" t="str">
        <f>IF(A1337="","",INDEX(DIFFERENTIATION_UNMERGE_SYSTEM,MATCH(A1337,DIFFERENTIATION_ID_DIFF,0)))</f>
        <v>пос. Шмидта, ул. Школьная, 4Б, котельная № 8-3</v>
      </c>
      <c r="I1339" s="2392"/>
      <c r="J1339" s="2392"/>
      <c r="K1339" s="2392"/>
      <c r="L1339" s="2392"/>
      <c r="M1339" s="2392"/>
      <c r="N1339" s="2392"/>
      <c r="O1339" s="2392"/>
      <c r="P1339" s="2392"/>
      <c r="Q1339" s="2392"/>
      <c r="R1339" s="2392"/>
      <c r="S1339" s="728"/>
      <c r="T1339" s="725"/>
      <c r="U1339" s="634"/>
      <c r="V1339" s="634"/>
      <c r="W1339" s="635"/>
      <c r="X1339" s="635"/>
      <c r="Y1339" s="635"/>
      <c r="Z1339" s="635"/>
      <c r="AA1339" s="636"/>
      <c r="AB1339" s="637"/>
      <c r="AC1339" s="2384"/>
      <c r="AD1339" s="638"/>
      <c r="AE1339" s="639"/>
      <c r="AF1339" s="639"/>
      <c r="AG1339" s="640"/>
      <c r="AH1339" s="641"/>
      <c r="AI1339" s="634"/>
      <c r="AJ1339" s="634"/>
      <c r="AK1339" s="634"/>
      <c r="AL1339" s="634"/>
      <c r="AM1339" s="634"/>
      <c r="AN1339" s="634"/>
      <c r="AO1339" s="634"/>
      <c r="AP1339" s="634"/>
      <c r="AQ1339" s="634"/>
      <c r="AR1339" s="634"/>
      <c r="AS1339" s="634"/>
      <c r="AT1339" s="634"/>
      <c r="AU1339" s="634"/>
      <c r="AV1339" s="634"/>
      <c r="AW1339" s="634"/>
      <c r="AX1339" s="634"/>
      <c r="AY1339" s="634"/>
      <c r="AZ1339" s="634"/>
      <c r="BA1339" s="634"/>
      <c r="BB1339" s="634"/>
      <c r="BC1339" s="634"/>
      <c r="BD1339" s="634"/>
      <c r="BE1339" s="634"/>
      <c r="BF1339" s="634"/>
      <c r="BG1339" s="634"/>
      <c r="BH1339" s="634"/>
      <c r="BI1339" s="634"/>
      <c r="BJ1339" s="634"/>
      <c r="BK1339" s="634"/>
      <c r="BL1339" s="634"/>
      <c r="BM1339" s="634"/>
      <c r="BN1339" s="634"/>
      <c r="BO1339" s="634"/>
      <c r="BP1339" s="634"/>
      <c r="BQ1339" s="634"/>
      <c r="BR1339" s="634"/>
      <c r="BS1339" s="634"/>
      <c r="BT1339" s="634"/>
      <c r="BU1339" s="634"/>
      <c r="BV1339" s="635"/>
      <c r="BW1339" s="635"/>
      <c r="BX1339" s="635"/>
      <c r="BY1339" s="635"/>
      <c r="BZ1339" s="635"/>
      <c r="CA1339" s="635"/>
      <c r="CB1339" s="635"/>
      <c r="CC1339" s="635"/>
      <c r="CD1339" s="635"/>
      <c r="CE1339" s="635"/>
      <c r="CF1339" s="1859"/>
    </row>
    <row customHeight="1" ht="24.75" hidden="1">
      <c r="A1340" s="1815"/>
      <c r="B1340" s="1169"/>
      <c r="C1340" s="421"/>
      <c r="D1340" s="2588"/>
      <c r="E1340" s="2385" t="s">
        <v>1083</v>
      </c>
      <c r="F1340" s="2385"/>
      <c r="G1340" s="2385"/>
      <c r="H1340" s="2385"/>
      <c r="I1340" s="2385"/>
      <c r="J1340" s="2385"/>
      <c r="K1340" s="2385"/>
      <c r="L1340" s="2385"/>
      <c r="M1340" s="2385"/>
      <c r="N1340" s="2385"/>
      <c r="O1340" s="2385"/>
      <c r="P1340" s="2385"/>
      <c r="Q1340" s="567">
        <f>SUMIF(T1341:T1342,"i",Q1341:Q1342)</f>
        <v>0</v>
      </c>
      <c r="R1340" s="1026"/>
      <c r="S1340" s="1807" t="s">
        <v>1084</v>
      </c>
      <c r="T1340" s="726" t="s">
        <v>1085</v>
      </c>
      <c r="U1340" s="2383">
        <v>1</v>
      </c>
      <c r="V1340" s="2383" t="s">
        <v>1048</v>
      </c>
      <c r="W1340" s="1169"/>
      <c r="X1340" s="1169"/>
      <c r="Y1340" s="1169"/>
      <c r="Z1340" s="1169"/>
      <c r="AA1340" s="1645"/>
      <c r="AB1340" s="1169"/>
      <c r="AC1340" s="2384"/>
      <c r="AD1340" s="638"/>
      <c r="AE1340" s="1169"/>
      <c r="AF1340" s="1169"/>
      <c r="AG1340" s="1645"/>
      <c r="AH1340" s="1645"/>
      <c r="AI1340" s="1645"/>
      <c r="AJ1340" s="1645"/>
      <c r="AK1340" s="1645"/>
      <c r="AL1340" s="1645"/>
      <c r="AM1340" s="1645"/>
      <c r="AN1340" s="1645"/>
      <c r="AO1340" s="1645"/>
      <c r="AP1340" s="1645"/>
      <c r="AQ1340" s="1645"/>
      <c r="AR1340" s="1645"/>
      <c r="AS1340" s="1645"/>
      <c r="AT1340" s="1645"/>
      <c r="AU1340" s="1645"/>
      <c r="AV1340" s="1645"/>
      <c r="AW1340" s="1645"/>
      <c r="AX1340" s="1645"/>
      <c r="AY1340" s="1645"/>
      <c r="AZ1340" s="1645"/>
      <c r="BA1340" s="1645"/>
      <c r="BB1340" s="1645"/>
      <c r="BC1340" s="1645"/>
      <c r="BD1340" s="1645"/>
      <c r="BE1340" s="1645"/>
      <c r="BF1340" s="1645"/>
      <c r="BG1340" s="1645"/>
      <c r="BH1340" s="1645"/>
      <c r="BI1340" s="1645"/>
      <c r="BJ1340" s="1645"/>
      <c r="BK1340" s="1645"/>
      <c r="BL1340" s="1645"/>
      <c r="BM1340" s="1645"/>
      <c r="BN1340" s="1645"/>
      <c r="BO1340" s="1645"/>
      <c r="BP1340" s="1645"/>
      <c r="BQ1340" s="1645"/>
      <c r="BR1340" s="1645"/>
      <c r="BS1340" s="1645"/>
      <c r="BT1340" s="1645"/>
      <c r="BU1340" s="1645"/>
      <c r="BV1340" s="1169"/>
      <c r="BW1340" s="1169"/>
      <c r="BX1340" s="1169"/>
      <c r="BY1340" s="1169"/>
      <c r="BZ1340" s="1169"/>
      <c r="CA1340" s="1169"/>
      <c r="CB1340" s="1169"/>
      <c r="CC1340" s="1169"/>
      <c r="CD1340" s="1169"/>
      <c r="CE1340" s="1169"/>
      <c r="CF1340" s="1859"/>
    </row>
    <row customHeight="1" ht="11.25" hidden="1">
      <c r="A1341" s="1802"/>
      <c r="B1341" s="1645"/>
      <c r="C1341" s="1645"/>
      <c r="D1341" s="2588"/>
      <c r="E1341" s="644"/>
      <c r="F1341" s="644">
        <v>0</v>
      </c>
      <c r="G1341" s="644"/>
      <c r="H1341" s="644"/>
      <c r="I1341" s="644"/>
      <c r="J1341" s="644"/>
      <c r="K1341" s="644"/>
      <c r="L1341" s="644"/>
      <c r="M1341" s="644"/>
      <c r="N1341" s="644"/>
      <c r="O1341" s="644"/>
      <c r="P1341" s="644"/>
      <c r="Q1341" s="644"/>
      <c r="R1341" s="644"/>
      <c r="S1341" s="645"/>
      <c r="T1341" s="727"/>
      <c r="U1341" s="2383"/>
      <c r="V1341" s="2383"/>
      <c r="W1341" s="1645"/>
      <c r="X1341" s="1645"/>
      <c r="Y1341" s="1645"/>
      <c r="Z1341" s="1645"/>
      <c r="AA1341" s="1645"/>
      <c r="AB1341" s="1169"/>
      <c r="AC1341" s="2384"/>
      <c r="AD1341" s="638"/>
      <c r="AE1341" s="1169"/>
      <c r="AF1341" s="1169"/>
      <c r="AG1341" s="1645"/>
      <c r="AH1341" s="1645"/>
      <c r="AI1341" s="1645"/>
      <c r="AJ1341" s="1645"/>
      <c r="AK1341" s="1645"/>
      <c r="AL1341" s="1645"/>
      <c r="AM1341" s="1645"/>
      <c r="AN1341" s="1645"/>
      <c r="AO1341" s="1645"/>
      <c r="AP1341" s="1645"/>
      <c r="AQ1341" s="1645"/>
      <c r="AR1341" s="1645"/>
      <c r="AS1341" s="1645"/>
      <c r="AT1341" s="1645"/>
      <c r="AU1341" s="1645"/>
      <c r="AV1341" s="1645"/>
      <c r="AW1341" s="1645"/>
      <c r="AX1341" s="1645"/>
      <c r="AY1341" s="1645"/>
      <c r="AZ1341" s="1645"/>
      <c r="BA1341" s="1645"/>
      <c r="BB1341" s="1645"/>
      <c r="BC1341" s="1645"/>
      <c r="BD1341" s="1645"/>
      <c r="BE1341" s="1645"/>
      <c r="BF1341" s="1645"/>
      <c r="BG1341" s="1645"/>
      <c r="BH1341" s="1645"/>
      <c r="BI1341" s="1645"/>
      <c r="BJ1341" s="1645"/>
      <c r="BK1341" s="1645"/>
      <c r="BL1341" s="1645"/>
      <c r="BM1341" s="1645"/>
      <c r="BN1341" s="1645"/>
      <c r="BO1341" s="1645"/>
      <c r="BP1341" s="1645"/>
      <c r="BQ1341" s="1645"/>
      <c r="BR1341" s="1645"/>
      <c r="BS1341" s="1645"/>
      <c r="BT1341" s="1645"/>
      <c r="BU1341" s="1645"/>
      <c r="BV1341" s="1645"/>
      <c r="BW1341" s="1645"/>
      <c r="BX1341" s="1645"/>
      <c r="BY1341" s="1645"/>
      <c r="BZ1341" s="1645"/>
      <c r="CA1341" s="1645"/>
      <c r="CB1341" s="1645"/>
      <c r="CC1341" s="1645"/>
      <c r="CD1341" s="1645"/>
      <c r="CE1341" s="1645"/>
      <c r="CF1341" s="1859"/>
    </row>
    <row customHeight="1" ht="11.25" hidden="1">
      <c r="A1342" s="1815"/>
      <c r="B1342" s="1169"/>
      <c r="C1342" s="421"/>
      <c r="D1342" s="2588"/>
      <c r="E1342" s="658" t="s">
        <v>22</v>
      </c>
      <c r="F1342" s="1177" t="s">
        <v>22</v>
      </c>
      <c r="G1342" s="1177" t="s">
        <v>1088</v>
      </c>
      <c r="H1342" s="660" t="s">
        <v>22</v>
      </c>
      <c r="I1342" s="660"/>
      <c r="J1342" s="660"/>
      <c r="K1342" s="660"/>
      <c r="L1342" s="660"/>
      <c r="M1342" s="660"/>
      <c r="N1342" s="660"/>
      <c r="O1342" s="660"/>
      <c r="P1342" s="660"/>
      <c r="Q1342" s="660"/>
      <c r="R1342" s="661"/>
      <c r="S1342" s="662"/>
      <c r="T1342" s="727"/>
      <c r="U1342" s="2383"/>
      <c r="V1342" s="2383"/>
      <c r="W1342" s="1169"/>
      <c r="X1342" s="1169"/>
      <c r="Y1342" s="1169"/>
      <c r="Z1342" s="1169"/>
      <c r="AA1342" s="1645"/>
      <c r="AB1342" s="1169"/>
      <c r="AC1342" s="2384"/>
      <c r="AD1342" s="638"/>
      <c r="AE1342" s="1169"/>
      <c r="AF1342" s="1169"/>
      <c r="AG1342" s="1645"/>
      <c r="AH1342" s="1645"/>
      <c r="AI1342" s="1645"/>
      <c r="AJ1342" s="1645"/>
      <c r="AK1342" s="1645"/>
      <c r="AL1342" s="1645"/>
      <c r="AM1342" s="1645"/>
      <c r="AN1342" s="1645"/>
      <c r="AO1342" s="1645"/>
      <c r="AP1342" s="1645"/>
      <c r="AQ1342" s="1645"/>
      <c r="AR1342" s="1645"/>
      <c r="AS1342" s="1645"/>
      <c r="AT1342" s="1645"/>
      <c r="AU1342" s="1645"/>
      <c r="AV1342" s="1645"/>
      <c r="AW1342" s="1645"/>
      <c r="AX1342" s="1645"/>
      <c r="AY1342" s="1645"/>
      <c r="AZ1342" s="1645"/>
      <c r="BA1342" s="1645"/>
      <c r="BB1342" s="1645"/>
      <c r="BC1342" s="1645"/>
      <c r="BD1342" s="1645"/>
      <c r="BE1342" s="1645"/>
      <c r="BF1342" s="1645"/>
      <c r="BG1342" s="1645"/>
      <c r="BH1342" s="1645"/>
      <c r="BI1342" s="1645"/>
      <c r="BJ1342" s="1645"/>
      <c r="BK1342" s="1645"/>
      <c r="BL1342" s="1645"/>
      <c r="BM1342" s="1645"/>
      <c r="BN1342" s="1645"/>
      <c r="BO1342" s="1645"/>
      <c r="BP1342" s="1645"/>
      <c r="BQ1342" s="1645"/>
      <c r="BR1342" s="1645"/>
      <c r="BS1342" s="1645"/>
      <c r="BT1342" s="1645"/>
      <c r="BU1342" s="1645"/>
      <c r="BV1342" s="1169"/>
      <c r="BW1342" s="1169"/>
      <c r="BX1342" s="1169"/>
      <c r="BY1342" s="1169"/>
      <c r="BZ1342" s="1169"/>
      <c r="CA1342" s="1169"/>
      <c r="CB1342" s="1169"/>
      <c r="CC1342" s="1169"/>
      <c r="CD1342" s="1169"/>
      <c r="CE1342" s="1169"/>
      <c r="CF1342" s="1859"/>
    </row>
    <row customHeight="1" ht="5.25" hidden="1">
      <c r="A1343" s="1802"/>
      <c r="B1343" s="1645"/>
      <c r="C1343" s="1645"/>
      <c r="D1343" s="2588"/>
      <c r="E1343" s="1048"/>
      <c r="F1343" s="1048"/>
      <c r="G1343" s="1048"/>
      <c r="H1343" s="1048"/>
      <c r="I1343" s="1048"/>
      <c r="J1343" s="1048"/>
      <c r="K1343" s="1048"/>
      <c r="L1343" s="1048"/>
      <c r="M1343" s="1048"/>
      <c r="N1343" s="1048"/>
      <c r="O1343" s="1048"/>
      <c r="P1343" s="1048"/>
      <c r="Q1343" s="1049"/>
      <c r="R1343" s="1050"/>
      <c r="S1343" s="1051"/>
      <c r="T1343" s="726" t="s">
        <v>1085</v>
      </c>
      <c r="U1343" s="2383">
        <v>1</v>
      </c>
      <c r="V1343" s="2383" t="s">
        <v>1048</v>
      </c>
      <c r="W1343" s="1645"/>
      <c r="X1343" s="1645"/>
      <c r="Y1343" s="1645"/>
      <c r="Z1343" s="1645"/>
      <c r="AA1343" s="1645"/>
      <c r="AB1343" s="1645"/>
      <c r="AC1343" s="1046"/>
      <c r="AD1343" s="1047"/>
      <c r="AE1343" s="1645"/>
      <c r="AF1343" s="1645"/>
      <c r="AG1343" s="1645"/>
      <c r="AH1343" s="1645"/>
      <c r="AI1343" s="1645"/>
      <c r="AJ1343" s="1645"/>
      <c r="AK1343" s="1645"/>
      <c r="AL1343" s="1645"/>
      <c r="AM1343" s="1645"/>
      <c r="AN1343" s="1645"/>
      <c r="AO1343" s="1645"/>
      <c r="AP1343" s="1645"/>
      <c r="AQ1343" s="1645"/>
      <c r="AR1343" s="1645"/>
      <c r="AS1343" s="1645"/>
      <c r="AT1343" s="1645"/>
      <c r="AU1343" s="1645"/>
      <c r="AV1343" s="1645"/>
      <c r="AW1343" s="1645"/>
      <c r="AX1343" s="1645"/>
      <c r="AY1343" s="1645"/>
      <c r="AZ1343" s="1645"/>
      <c r="BA1343" s="1645"/>
      <c r="BB1343" s="1645"/>
      <c r="BC1343" s="1645"/>
      <c r="BD1343" s="1645"/>
      <c r="BE1343" s="1645"/>
      <c r="BF1343" s="1645"/>
      <c r="BG1343" s="1645"/>
      <c r="BH1343" s="1645"/>
      <c r="BI1343" s="1645"/>
      <c r="BJ1343" s="1645"/>
      <c r="BK1343" s="1645"/>
      <c r="BL1343" s="1645"/>
      <c r="BM1343" s="1645"/>
      <c r="BN1343" s="1645"/>
      <c r="BO1343" s="1645"/>
      <c r="BP1343" s="1645"/>
      <c r="BQ1343" s="1645"/>
      <c r="BR1343" s="1645"/>
      <c r="BS1343" s="1645"/>
      <c r="BT1343" s="1645"/>
      <c r="BU1343" s="1645"/>
      <c r="BV1343" s="1645"/>
      <c r="BW1343" s="1645"/>
      <c r="BX1343" s="1645"/>
      <c r="BY1343" s="1645"/>
      <c r="BZ1343" s="1645"/>
      <c r="CA1343" s="1645"/>
      <c r="CB1343" s="1645"/>
      <c r="CC1343" s="1645"/>
      <c r="CD1343" s="1645"/>
      <c r="CE1343" s="1645"/>
      <c r="CF1343" s="1325"/>
    </row>
    <row customHeight="1" ht="5.25" hidden="1">
      <c r="A1344" s="1802"/>
      <c r="B1344" s="1645"/>
      <c r="C1344" s="1645"/>
      <c r="D1344" s="2588"/>
      <c r="E1344" s="644"/>
      <c r="F1344" s="644"/>
      <c r="G1344" s="644"/>
      <c r="H1344" s="644"/>
      <c r="I1344" s="644"/>
      <c r="J1344" s="644"/>
      <c r="K1344" s="644"/>
      <c r="L1344" s="644"/>
      <c r="M1344" s="644"/>
      <c r="N1344" s="644"/>
      <c r="O1344" s="644"/>
      <c r="P1344" s="644"/>
      <c r="Q1344" s="644"/>
      <c r="R1344" s="644"/>
      <c r="S1344" s="645"/>
      <c r="T1344" s="727"/>
      <c r="U1344" s="2383"/>
      <c r="V1344" s="2383"/>
      <c r="W1344" s="1645"/>
      <c r="X1344" s="1645"/>
      <c r="Y1344" s="1645"/>
      <c r="Z1344" s="1645"/>
      <c r="AA1344" s="1645"/>
      <c r="AB1344" s="1645"/>
      <c r="AC1344" s="1046"/>
      <c r="AD1344" s="1047"/>
      <c r="AE1344" s="1645"/>
      <c r="AF1344" s="1645"/>
      <c r="AG1344" s="1645"/>
      <c r="AH1344" s="1645"/>
      <c r="AI1344" s="1645"/>
      <c r="AJ1344" s="1645"/>
      <c r="AK1344" s="1645"/>
      <c r="AL1344" s="1645"/>
      <c r="AM1344" s="1645"/>
      <c r="AN1344" s="1645"/>
      <c r="AO1344" s="1645"/>
      <c r="AP1344" s="1645"/>
      <c r="AQ1344" s="1645"/>
      <c r="AR1344" s="1645"/>
      <c r="AS1344" s="1645"/>
      <c r="AT1344" s="1645"/>
      <c r="AU1344" s="1645"/>
      <c r="AV1344" s="1645"/>
      <c r="AW1344" s="1645"/>
      <c r="AX1344" s="1645"/>
      <c r="AY1344" s="1645"/>
      <c r="AZ1344" s="1645"/>
      <c r="BA1344" s="1645"/>
      <c r="BB1344" s="1645"/>
      <c r="BC1344" s="1645"/>
      <c r="BD1344" s="1645"/>
      <c r="BE1344" s="1645"/>
      <c r="BF1344" s="1645"/>
      <c r="BG1344" s="1645"/>
      <c r="BH1344" s="1645"/>
      <c r="BI1344" s="1645"/>
      <c r="BJ1344" s="1645"/>
      <c r="BK1344" s="1645"/>
      <c r="BL1344" s="1645"/>
      <c r="BM1344" s="1645"/>
      <c r="BN1344" s="1645"/>
      <c r="BO1344" s="1645"/>
      <c r="BP1344" s="1645"/>
      <c r="BQ1344" s="1645"/>
      <c r="BR1344" s="1645"/>
      <c r="BS1344" s="1645"/>
      <c r="BT1344" s="1645"/>
      <c r="BU1344" s="1645"/>
      <c r="BV1344" s="1645"/>
      <c r="BW1344" s="1645"/>
      <c r="BX1344" s="1645"/>
      <c r="BY1344" s="1645"/>
      <c r="BZ1344" s="1645"/>
      <c r="CA1344" s="1645"/>
      <c r="CB1344" s="1645"/>
      <c r="CC1344" s="1645"/>
      <c r="CD1344" s="1645"/>
      <c r="CE1344" s="1645"/>
      <c r="CF1344" s="1325"/>
    </row>
    <row customHeight="1" ht="5.25" hidden="1">
      <c r="A1345" s="1802"/>
      <c r="B1345" s="1645"/>
      <c r="C1345" s="1645"/>
      <c r="D1345" s="2589"/>
      <c r="E1345" s="1052"/>
      <c r="F1345" s="1053"/>
      <c r="G1345" s="1053"/>
      <c r="H1345" s="1054"/>
      <c r="I1345" s="1054"/>
      <c r="J1345" s="1054"/>
      <c r="K1345" s="1054"/>
      <c r="L1345" s="1054"/>
      <c r="M1345" s="1054"/>
      <c r="N1345" s="1054"/>
      <c r="O1345" s="1054"/>
      <c r="P1345" s="1054"/>
      <c r="Q1345" s="1054"/>
      <c r="R1345" s="955"/>
      <c r="S1345" s="1055"/>
      <c r="T1345" s="727"/>
      <c r="U1345" s="2383"/>
      <c r="V1345" s="2383"/>
      <c r="W1345" s="1645"/>
      <c r="X1345" s="1645"/>
      <c r="Y1345" s="1645"/>
      <c r="Z1345" s="1645"/>
      <c r="AA1345" s="1645"/>
      <c r="AB1345" s="1645"/>
      <c r="AC1345" s="1046"/>
      <c r="AD1345" s="1047"/>
      <c r="AE1345" s="1645"/>
      <c r="AF1345" s="1645"/>
      <c r="AG1345" s="1645"/>
      <c r="AH1345" s="1645"/>
      <c r="AI1345" s="1645"/>
      <c r="AJ1345" s="1645"/>
      <c r="AK1345" s="1645"/>
      <c r="AL1345" s="1645"/>
      <c r="AM1345" s="1645"/>
      <c r="AN1345" s="1645"/>
      <c r="AO1345" s="1645"/>
      <c r="AP1345" s="1645"/>
      <c r="AQ1345" s="1645"/>
      <c r="AR1345" s="1645"/>
      <c r="AS1345" s="1645"/>
      <c r="AT1345" s="1645"/>
      <c r="AU1345" s="1645"/>
      <c r="AV1345" s="1645"/>
      <c r="AW1345" s="1645"/>
      <c r="AX1345" s="1645"/>
      <c r="AY1345" s="1645"/>
      <c r="AZ1345" s="1645"/>
      <c r="BA1345" s="1645"/>
      <c r="BB1345" s="1645"/>
      <c r="BC1345" s="1645"/>
      <c r="BD1345" s="1645"/>
      <c r="BE1345" s="1645"/>
      <c r="BF1345" s="1645"/>
      <c r="BG1345" s="1645"/>
      <c r="BH1345" s="1645"/>
      <c r="BI1345" s="1645"/>
      <c r="BJ1345" s="1645"/>
      <c r="BK1345" s="1645"/>
      <c r="BL1345" s="1645"/>
      <c r="BM1345" s="1645"/>
      <c r="BN1345" s="1645"/>
      <c r="BO1345" s="1645"/>
      <c r="BP1345" s="1645"/>
      <c r="BQ1345" s="1645"/>
      <c r="BR1345" s="1645"/>
      <c r="BS1345" s="1645"/>
      <c r="BT1345" s="1645"/>
      <c r="BU1345" s="1645"/>
      <c r="BV1345" s="1645"/>
      <c r="BW1345" s="1645"/>
      <c r="BX1345" s="1645"/>
      <c r="BY1345" s="1645"/>
      <c r="BZ1345" s="1645"/>
      <c r="CA1345" s="1645"/>
      <c r="CB1345" s="1645"/>
      <c r="CC1345" s="1645"/>
      <c r="CD1345" s="1645"/>
      <c r="CE1345" s="1645"/>
      <c r="CF1345" s="1325"/>
    </row>
    <row customHeight="1" ht="15" hidden="1">
      <c r="A1346" s="632" t="s">
        <v>524</v>
      </c>
      <c r="B1346" s="633"/>
      <c r="C1346" s="633" t="s">
        <v>22</v>
      </c>
      <c r="D1346" s="2587" t="s">
        <v>1235</v>
      </c>
      <c r="E1346" s="2386" t="s">
        <v>196</v>
      </c>
      <c r="F1346" s="2387"/>
      <c r="G1346" s="2388"/>
      <c r="H1346" s="2392" t="str">
        <f>IF(A1346="","",INDEX(DIFFERENTIATION_UNMERGE_VD,MATCH(A1346,DIFFERENTIATION_ID_DIFF,0)))</f>
        <v>Производство тепловой энергии. Некомбинированная выработка</v>
      </c>
      <c r="I1346" s="2392"/>
      <c r="J1346" s="2392"/>
      <c r="K1346" s="2392"/>
      <c r="L1346" s="2392"/>
      <c r="M1346" s="2392"/>
      <c r="N1346" s="2392"/>
      <c r="O1346" s="2392"/>
      <c r="P1346" s="2392"/>
      <c r="Q1346" s="2392"/>
      <c r="R1346" s="2392"/>
      <c r="S1346" s="728"/>
      <c r="T1346" s="725"/>
      <c r="U1346" s="634"/>
      <c r="V1346" s="634"/>
      <c r="W1346" s="635"/>
      <c r="X1346" s="635"/>
      <c r="Y1346" s="635"/>
      <c r="Z1346" s="635"/>
      <c r="AA1346" s="636"/>
      <c r="AB1346" s="637"/>
      <c r="AC1346" s="2384"/>
      <c r="AD1346" s="638"/>
      <c r="AE1346" s="639" t="s">
        <v>22</v>
      </c>
      <c r="AF1346" s="639"/>
      <c r="AG1346" s="640" t="s">
        <v>1082</v>
      </c>
      <c r="AH1346" s="641">
        <v>3</v>
      </c>
      <c r="AI1346" s="634"/>
      <c r="AJ1346" s="634"/>
      <c r="AK1346" s="634"/>
      <c r="AL1346" s="634"/>
      <c r="AM1346" s="634"/>
      <c r="AN1346" s="634"/>
      <c r="AO1346" s="634"/>
      <c r="AP1346" s="634"/>
      <c r="AQ1346" s="634"/>
      <c r="AR1346" s="634"/>
      <c r="AS1346" s="634"/>
      <c r="AT1346" s="634"/>
      <c r="AU1346" s="634"/>
      <c r="AV1346" s="634"/>
      <c r="AW1346" s="634"/>
      <c r="AX1346" s="634"/>
      <c r="AY1346" s="634"/>
      <c r="AZ1346" s="634"/>
      <c r="BA1346" s="634"/>
      <c r="BB1346" s="634"/>
      <c r="BC1346" s="634"/>
      <c r="BD1346" s="634"/>
      <c r="BE1346" s="634"/>
      <c r="BF1346" s="634"/>
      <c r="BG1346" s="634"/>
      <c r="BH1346" s="634"/>
      <c r="BI1346" s="634"/>
      <c r="BJ1346" s="634"/>
      <c r="BK1346" s="634"/>
      <c r="BL1346" s="634"/>
      <c r="BM1346" s="634"/>
      <c r="BN1346" s="634"/>
      <c r="BO1346" s="634"/>
      <c r="BP1346" s="634"/>
      <c r="BQ1346" s="634"/>
      <c r="BR1346" s="634"/>
      <c r="BS1346" s="634"/>
      <c r="BT1346" s="634"/>
      <c r="BU1346" s="634"/>
      <c r="BV1346" s="635"/>
      <c r="BW1346" s="635"/>
      <c r="BX1346" s="635"/>
      <c r="BY1346" s="635"/>
      <c r="BZ1346" s="635"/>
      <c r="CA1346" s="635"/>
      <c r="CB1346" s="635"/>
      <c r="CC1346" s="635"/>
      <c r="CD1346" s="635"/>
      <c r="CE1346" s="635"/>
      <c r="CF1346" s="1859"/>
    </row>
    <row customHeight="1" ht="15" hidden="1">
      <c r="A1347" s="632"/>
      <c r="B1347" s="633"/>
      <c r="C1347" s="633"/>
      <c r="D1347" s="2588"/>
      <c r="E1347" s="2386" t="s">
        <v>1037</v>
      </c>
      <c r="F1347" s="2387"/>
      <c r="G1347" s="2388"/>
      <c r="H1347" s="2392" t="str">
        <f>IF(A1346="","",INDEX(DIFFERENTIATION_UNMERGE_AREA,MATCH(A1346,DIFFERENTIATION_ID_DIFF,0)))</f>
        <v>Территория 15</v>
      </c>
      <c r="I1347" s="2392"/>
      <c r="J1347" s="2392"/>
      <c r="K1347" s="2392"/>
      <c r="L1347" s="2392"/>
      <c r="M1347" s="2392"/>
      <c r="N1347" s="2392"/>
      <c r="O1347" s="2392"/>
      <c r="P1347" s="2392"/>
      <c r="Q1347" s="2392"/>
      <c r="R1347" s="2392"/>
      <c r="S1347" s="728"/>
      <c r="T1347" s="725"/>
      <c r="U1347" s="634"/>
      <c r="V1347" s="634"/>
      <c r="W1347" s="635"/>
      <c r="X1347" s="635"/>
      <c r="Y1347" s="635"/>
      <c r="Z1347" s="635"/>
      <c r="AA1347" s="636"/>
      <c r="AB1347" s="637"/>
      <c r="AC1347" s="2384"/>
      <c r="AD1347" s="638"/>
      <c r="AE1347" s="639"/>
      <c r="AF1347" s="639"/>
      <c r="AG1347" s="640"/>
      <c r="AH1347" s="641"/>
      <c r="AI1347" s="634"/>
      <c r="AJ1347" s="634"/>
      <c r="AK1347" s="634"/>
      <c r="AL1347" s="634"/>
      <c r="AM1347" s="634"/>
      <c r="AN1347" s="634"/>
      <c r="AO1347" s="634"/>
      <c r="AP1347" s="634"/>
      <c r="AQ1347" s="634"/>
      <c r="AR1347" s="634"/>
      <c r="AS1347" s="634"/>
      <c r="AT1347" s="634"/>
      <c r="AU1347" s="634"/>
      <c r="AV1347" s="634"/>
      <c r="AW1347" s="634"/>
      <c r="AX1347" s="634"/>
      <c r="AY1347" s="634"/>
      <c r="AZ1347" s="634"/>
      <c r="BA1347" s="634"/>
      <c r="BB1347" s="634"/>
      <c r="BC1347" s="634"/>
      <c r="BD1347" s="634"/>
      <c r="BE1347" s="634"/>
      <c r="BF1347" s="634"/>
      <c r="BG1347" s="634"/>
      <c r="BH1347" s="634"/>
      <c r="BI1347" s="634"/>
      <c r="BJ1347" s="634"/>
      <c r="BK1347" s="634"/>
      <c r="BL1347" s="634"/>
      <c r="BM1347" s="634"/>
      <c r="BN1347" s="634"/>
      <c r="BO1347" s="634"/>
      <c r="BP1347" s="634"/>
      <c r="BQ1347" s="634"/>
      <c r="BR1347" s="634"/>
      <c r="BS1347" s="634"/>
      <c r="BT1347" s="634"/>
      <c r="BU1347" s="634"/>
      <c r="BV1347" s="635"/>
      <c r="BW1347" s="635"/>
      <c r="BX1347" s="635"/>
      <c r="BY1347" s="635"/>
      <c r="BZ1347" s="635"/>
      <c r="CA1347" s="635"/>
      <c r="CB1347" s="635"/>
      <c r="CC1347" s="635"/>
      <c r="CD1347" s="635"/>
      <c r="CE1347" s="635"/>
      <c r="CF1347" s="1859"/>
    </row>
    <row customHeight="1" ht="15" hidden="1">
      <c r="A1348" s="632"/>
      <c r="B1348" s="633"/>
      <c r="C1348" s="633"/>
      <c r="D1348" s="2588"/>
      <c r="E1348" s="2386" t="s">
        <v>1038</v>
      </c>
      <c r="F1348" s="2387"/>
      <c r="G1348" s="2388"/>
      <c r="H1348" s="2392" t="str">
        <f>IF(A1346="","",INDEX(DIFFERENTIATION_UNMERGE_SYSTEM,MATCH(A1346,DIFFERENTIATION_ID_DIFF,0)))</f>
        <v>пос. Гранный, котельная № 8-4</v>
      </c>
      <c r="I1348" s="2392"/>
      <c r="J1348" s="2392"/>
      <c r="K1348" s="2392"/>
      <c r="L1348" s="2392"/>
      <c r="M1348" s="2392"/>
      <c r="N1348" s="2392"/>
      <c r="O1348" s="2392"/>
      <c r="P1348" s="2392"/>
      <c r="Q1348" s="2392"/>
      <c r="R1348" s="2392"/>
      <c r="S1348" s="728"/>
      <c r="T1348" s="725"/>
      <c r="U1348" s="634"/>
      <c r="V1348" s="634"/>
      <c r="W1348" s="635"/>
      <c r="X1348" s="635"/>
      <c r="Y1348" s="635"/>
      <c r="Z1348" s="635"/>
      <c r="AA1348" s="636"/>
      <c r="AB1348" s="637"/>
      <c r="AC1348" s="2384"/>
      <c r="AD1348" s="638"/>
      <c r="AE1348" s="639"/>
      <c r="AF1348" s="639"/>
      <c r="AG1348" s="640"/>
      <c r="AH1348" s="641"/>
      <c r="AI1348" s="634"/>
      <c r="AJ1348" s="634"/>
      <c r="AK1348" s="634"/>
      <c r="AL1348" s="634"/>
      <c r="AM1348" s="634"/>
      <c r="AN1348" s="634"/>
      <c r="AO1348" s="634"/>
      <c r="AP1348" s="634"/>
      <c r="AQ1348" s="634"/>
      <c r="AR1348" s="634"/>
      <c r="AS1348" s="634"/>
      <c r="AT1348" s="634"/>
      <c r="AU1348" s="634"/>
      <c r="AV1348" s="634"/>
      <c r="AW1348" s="634"/>
      <c r="AX1348" s="634"/>
      <c r="AY1348" s="634"/>
      <c r="AZ1348" s="634"/>
      <c r="BA1348" s="634"/>
      <c r="BB1348" s="634"/>
      <c r="BC1348" s="634"/>
      <c r="BD1348" s="634"/>
      <c r="BE1348" s="634"/>
      <c r="BF1348" s="634"/>
      <c r="BG1348" s="634"/>
      <c r="BH1348" s="634"/>
      <c r="BI1348" s="634"/>
      <c r="BJ1348" s="634"/>
      <c r="BK1348" s="634"/>
      <c r="BL1348" s="634"/>
      <c r="BM1348" s="634"/>
      <c r="BN1348" s="634"/>
      <c r="BO1348" s="634"/>
      <c r="BP1348" s="634"/>
      <c r="BQ1348" s="634"/>
      <c r="BR1348" s="634"/>
      <c r="BS1348" s="634"/>
      <c r="BT1348" s="634"/>
      <c r="BU1348" s="634"/>
      <c r="BV1348" s="635"/>
      <c r="BW1348" s="635"/>
      <c r="BX1348" s="635"/>
      <c r="BY1348" s="635"/>
      <c r="BZ1348" s="635"/>
      <c r="CA1348" s="635"/>
      <c r="CB1348" s="635"/>
      <c r="CC1348" s="635"/>
      <c r="CD1348" s="635"/>
      <c r="CE1348" s="635"/>
      <c r="CF1348" s="1859"/>
    </row>
    <row customHeight="1" ht="24.75" hidden="1">
      <c r="A1349" s="1815"/>
      <c r="B1349" s="1169"/>
      <c r="C1349" s="421"/>
      <c r="D1349" s="2588"/>
      <c r="E1349" s="2385" t="s">
        <v>1083</v>
      </c>
      <c r="F1349" s="2385"/>
      <c r="G1349" s="2385"/>
      <c r="H1349" s="2385"/>
      <c r="I1349" s="2385"/>
      <c r="J1349" s="2385"/>
      <c r="K1349" s="2385"/>
      <c r="L1349" s="2385"/>
      <c r="M1349" s="2385"/>
      <c r="N1349" s="2385"/>
      <c r="O1349" s="2385"/>
      <c r="P1349" s="2385"/>
      <c r="Q1349" s="567">
        <f>SUMIF(T1350:T1351,"i",Q1350:Q1351)</f>
        <v>0</v>
      </c>
      <c r="R1349" s="1026"/>
      <c r="S1349" s="1807" t="s">
        <v>1084</v>
      </c>
      <c r="T1349" s="726" t="s">
        <v>1085</v>
      </c>
      <c r="U1349" s="2383">
        <v>1</v>
      </c>
      <c r="V1349" s="2383" t="s">
        <v>1048</v>
      </c>
      <c r="W1349" s="1169"/>
      <c r="X1349" s="1169"/>
      <c r="Y1349" s="1169"/>
      <c r="Z1349" s="1169"/>
      <c r="AA1349" s="1645"/>
      <c r="AB1349" s="1169"/>
      <c r="AC1349" s="2384"/>
      <c r="AD1349" s="638"/>
      <c r="AE1349" s="1169"/>
      <c r="AF1349" s="1169"/>
      <c r="AG1349" s="1645"/>
      <c r="AH1349" s="1645"/>
      <c r="AI1349" s="1645"/>
      <c r="AJ1349" s="1645"/>
      <c r="AK1349" s="1645"/>
      <c r="AL1349" s="1645"/>
      <c r="AM1349" s="1645"/>
      <c r="AN1349" s="1645"/>
      <c r="AO1349" s="1645"/>
      <c r="AP1349" s="1645"/>
      <c r="AQ1349" s="1645"/>
      <c r="AR1349" s="1645"/>
      <c r="AS1349" s="1645"/>
      <c r="AT1349" s="1645"/>
      <c r="AU1349" s="1645"/>
      <c r="AV1349" s="1645"/>
      <c r="AW1349" s="1645"/>
      <c r="AX1349" s="1645"/>
      <c r="AY1349" s="1645"/>
      <c r="AZ1349" s="1645"/>
      <c r="BA1349" s="1645"/>
      <c r="BB1349" s="1645"/>
      <c r="BC1349" s="1645"/>
      <c r="BD1349" s="1645"/>
      <c r="BE1349" s="1645"/>
      <c r="BF1349" s="1645"/>
      <c r="BG1349" s="1645"/>
      <c r="BH1349" s="1645"/>
      <c r="BI1349" s="1645"/>
      <c r="BJ1349" s="1645"/>
      <c r="BK1349" s="1645"/>
      <c r="BL1349" s="1645"/>
      <c r="BM1349" s="1645"/>
      <c r="BN1349" s="1645"/>
      <c r="BO1349" s="1645"/>
      <c r="BP1349" s="1645"/>
      <c r="BQ1349" s="1645"/>
      <c r="BR1349" s="1645"/>
      <c r="BS1349" s="1645"/>
      <c r="BT1349" s="1645"/>
      <c r="BU1349" s="1645"/>
      <c r="BV1349" s="1169"/>
      <c r="BW1349" s="1169"/>
      <c r="BX1349" s="1169"/>
      <c r="BY1349" s="1169"/>
      <c r="BZ1349" s="1169"/>
      <c r="CA1349" s="1169"/>
      <c r="CB1349" s="1169"/>
      <c r="CC1349" s="1169"/>
      <c r="CD1349" s="1169"/>
      <c r="CE1349" s="1169"/>
      <c r="CF1349" s="1859"/>
    </row>
    <row customHeight="1" ht="11.25" hidden="1">
      <c r="A1350" s="1802"/>
      <c r="B1350" s="1645"/>
      <c r="C1350" s="1645"/>
      <c r="D1350" s="2588"/>
      <c r="E1350" s="644"/>
      <c r="F1350" s="644">
        <v>0</v>
      </c>
      <c r="G1350" s="644"/>
      <c r="H1350" s="644"/>
      <c r="I1350" s="644"/>
      <c r="J1350" s="644"/>
      <c r="K1350" s="644"/>
      <c r="L1350" s="644"/>
      <c r="M1350" s="644"/>
      <c r="N1350" s="644"/>
      <c r="O1350" s="644"/>
      <c r="P1350" s="644"/>
      <c r="Q1350" s="644"/>
      <c r="R1350" s="644"/>
      <c r="S1350" s="645"/>
      <c r="T1350" s="727"/>
      <c r="U1350" s="2383"/>
      <c r="V1350" s="2383"/>
      <c r="W1350" s="1645"/>
      <c r="X1350" s="1645"/>
      <c r="Y1350" s="1645"/>
      <c r="Z1350" s="1645"/>
      <c r="AA1350" s="1645"/>
      <c r="AB1350" s="1169"/>
      <c r="AC1350" s="2384"/>
      <c r="AD1350" s="638"/>
      <c r="AE1350" s="1169"/>
      <c r="AF1350" s="1169"/>
      <c r="AG1350" s="1645"/>
      <c r="AH1350" s="1645"/>
      <c r="AI1350" s="1645"/>
      <c r="AJ1350" s="1645"/>
      <c r="AK1350" s="1645"/>
      <c r="AL1350" s="1645"/>
      <c r="AM1350" s="1645"/>
      <c r="AN1350" s="1645"/>
      <c r="AO1350" s="1645"/>
      <c r="AP1350" s="1645"/>
      <c r="AQ1350" s="1645"/>
      <c r="AR1350" s="1645"/>
      <c r="AS1350" s="1645"/>
      <c r="AT1350" s="1645"/>
      <c r="AU1350" s="1645"/>
      <c r="AV1350" s="1645"/>
      <c r="AW1350" s="1645"/>
      <c r="AX1350" s="1645"/>
      <c r="AY1350" s="1645"/>
      <c r="AZ1350" s="1645"/>
      <c r="BA1350" s="1645"/>
      <c r="BB1350" s="1645"/>
      <c r="BC1350" s="1645"/>
      <c r="BD1350" s="1645"/>
      <c r="BE1350" s="1645"/>
      <c r="BF1350" s="1645"/>
      <c r="BG1350" s="1645"/>
      <c r="BH1350" s="1645"/>
      <c r="BI1350" s="1645"/>
      <c r="BJ1350" s="1645"/>
      <c r="BK1350" s="1645"/>
      <c r="BL1350" s="1645"/>
      <c r="BM1350" s="1645"/>
      <c r="BN1350" s="1645"/>
      <c r="BO1350" s="1645"/>
      <c r="BP1350" s="1645"/>
      <c r="BQ1350" s="1645"/>
      <c r="BR1350" s="1645"/>
      <c r="BS1350" s="1645"/>
      <c r="BT1350" s="1645"/>
      <c r="BU1350" s="1645"/>
      <c r="BV1350" s="1645"/>
      <c r="BW1350" s="1645"/>
      <c r="BX1350" s="1645"/>
      <c r="BY1350" s="1645"/>
      <c r="BZ1350" s="1645"/>
      <c r="CA1350" s="1645"/>
      <c r="CB1350" s="1645"/>
      <c r="CC1350" s="1645"/>
      <c r="CD1350" s="1645"/>
      <c r="CE1350" s="1645"/>
      <c r="CF1350" s="1859"/>
    </row>
    <row customHeight="1" ht="11.25" hidden="1">
      <c r="A1351" s="1815"/>
      <c r="B1351" s="1169"/>
      <c r="C1351" s="421"/>
      <c r="D1351" s="2588"/>
      <c r="E1351" s="658" t="s">
        <v>22</v>
      </c>
      <c r="F1351" s="1177" t="s">
        <v>22</v>
      </c>
      <c r="G1351" s="1177" t="s">
        <v>1088</v>
      </c>
      <c r="H1351" s="660" t="s">
        <v>22</v>
      </c>
      <c r="I1351" s="660"/>
      <c r="J1351" s="660"/>
      <c r="K1351" s="660"/>
      <c r="L1351" s="660"/>
      <c r="M1351" s="660"/>
      <c r="N1351" s="660"/>
      <c r="O1351" s="660"/>
      <c r="P1351" s="660"/>
      <c r="Q1351" s="660"/>
      <c r="R1351" s="661"/>
      <c r="S1351" s="662"/>
      <c r="T1351" s="727"/>
      <c r="U1351" s="2383"/>
      <c r="V1351" s="2383"/>
      <c r="W1351" s="1169"/>
      <c r="X1351" s="1169"/>
      <c r="Y1351" s="1169"/>
      <c r="Z1351" s="1169"/>
      <c r="AA1351" s="1645"/>
      <c r="AB1351" s="1169"/>
      <c r="AC1351" s="2384"/>
      <c r="AD1351" s="638"/>
      <c r="AE1351" s="1169"/>
      <c r="AF1351" s="1169"/>
      <c r="AG1351" s="1645"/>
      <c r="AH1351" s="1645"/>
      <c r="AI1351" s="1645"/>
      <c r="AJ1351" s="1645"/>
      <c r="AK1351" s="1645"/>
      <c r="AL1351" s="1645"/>
      <c r="AM1351" s="1645"/>
      <c r="AN1351" s="1645"/>
      <c r="AO1351" s="1645"/>
      <c r="AP1351" s="1645"/>
      <c r="AQ1351" s="1645"/>
      <c r="AR1351" s="1645"/>
      <c r="AS1351" s="1645"/>
      <c r="AT1351" s="1645"/>
      <c r="AU1351" s="1645"/>
      <c r="AV1351" s="1645"/>
      <c r="AW1351" s="1645"/>
      <c r="AX1351" s="1645"/>
      <c r="AY1351" s="1645"/>
      <c r="AZ1351" s="1645"/>
      <c r="BA1351" s="1645"/>
      <c r="BB1351" s="1645"/>
      <c r="BC1351" s="1645"/>
      <c r="BD1351" s="1645"/>
      <c r="BE1351" s="1645"/>
      <c r="BF1351" s="1645"/>
      <c r="BG1351" s="1645"/>
      <c r="BH1351" s="1645"/>
      <c r="BI1351" s="1645"/>
      <c r="BJ1351" s="1645"/>
      <c r="BK1351" s="1645"/>
      <c r="BL1351" s="1645"/>
      <c r="BM1351" s="1645"/>
      <c r="BN1351" s="1645"/>
      <c r="BO1351" s="1645"/>
      <c r="BP1351" s="1645"/>
      <c r="BQ1351" s="1645"/>
      <c r="BR1351" s="1645"/>
      <c r="BS1351" s="1645"/>
      <c r="BT1351" s="1645"/>
      <c r="BU1351" s="1645"/>
      <c r="BV1351" s="1169"/>
      <c r="BW1351" s="1169"/>
      <c r="BX1351" s="1169"/>
      <c r="BY1351" s="1169"/>
      <c r="BZ1351" s="1169"/>
      <c r="CA1351" s="1169"/>
      <c r="CB1351" s="1169"/>
      <c r="CC1351" s="1169"/>
      <c r="CD1351" s="1169"/>
      <c r="CE1351" s="1169"/>
      <c r="CF1351" s="1859"/>
    </row>
    <row customHeight="1" ht="5.25" hidden="1">
      <c r="A1352" s="1802"/>
      <c r="B1352" s="1645"/>
      <c r="C1352" s="1645"/>
      <c r="D1352" s="2588"/>
      <c r="E1352" s="1048"/>
      <c r="F1352" s="1048"/>
      <c r="G1352" s="1048"/>
      <c r="H1352" s="1048"/>
      <c r="I1352" s="1048"/>
      <c r="J1352" s="1048"/>
      <c r="K1352" s="1048"/>
      <c r="L1352" s="1048"/>
      <c r="M1352" s="1048"/>
      <c r="N1352" s="1048"/>
      <c r="O1352" s="1048"/>
      <c r="P1352" s="1048"/>
      <c r="Q1352" s="1049"/>
      <c r="R1352" s="1050"/>
      <c r="S1352" s="1051"/>
      <c r="T1352" s="726" t="s">
        <v>1085</v>
      </c>
      <c r="U1352" s="2383">
        <v>1</v>
      </c>
      <c r="V1352" s="2383" t="s">
        <v>1048</v>
      </c>
      <c r="W1352" s="1645"/>
      <c r="X1352" s="1645"/>
      <c r="Y1352" s="1645"/>
      <c r="Z1352" s="1645"/>
      <c r="AA1352" s="1645"/>
      <c r="AB1352" s="1645"/>
      <c r="AC1352" s="1046"/>
      <c r="AD1352" s="1047"/>
      <c r="AE1352" s="1645"/>
      <c r="AF1352" s="1645"/>
      <c r="AG1352" s="1645"/>
      <c r="AH1352" s="1645"/>
      <c r="AI1352" s="1645"/>
      <c r="AJ1352" s="1645"/>
      <c r="AK1352" s="1645"/>
      <c r="AL1352" s="1645"/>
      <c r="AM1352" s="1645"/>
      <c r="AN1352" s="1645"/>
      <c r="AO1352" s="1645"/>
      <c r="AP1352" s="1645"/>
      <c r="AQ1352" s="1645"/>
      <c r="AR1352" s="1645"/>
      <c r="AS1352" s="1645"/>
      <c r="AT1352" s="1645"/>
      <c r="AU1352" s="1645"/>
      <c r="AV1352" s="1645"/>
      <c r="AW1352" s="1645"/>
      <c r="AX1352" s="1645"/>
      <c r="AY1352" s="1645"/>
      <c r="AZ1352" s="1645"/>
      <c r="BA1352" s="1645"/>
      <c r="BB1352" s="1645"/>
      <c r="BC1352" s="1645"/>
      <c r="BD1352" s="1645"/>
      <c r="BE1352" s="1645"/>
      <c r="BF1352" s="1645"/>
      <c r="BG1352" s="1645"/>
      <c r="BH1352" s="1645"/>
      <c r="BI1352" s="1645"/>
      <c r="BJ1352" s="1645"/>
      <c r="BK1352" s="1645"/>
      <c r="BL1352" s="1645"/>
      <c r="BM1352" s="1645"/>
      <c r="BN1352" s="1645"/>
      <c r="BO1352" s="1645"/>
      <c r="BP1352" s="1645"/>
      <c r="BQ1352" s="1645"/>
      <c r="BR1352" s="1645"/>
      <c r="BS1352" s="1645"/>
      <c r="BT1352" s="1645"/>
      <c r="BU1352" s="1645"/>
      <c r="BV1352" s="1645"/>
      <c r="BW1352" s="1645"/>
      <c r="BX1352" s="1645"/>
      <c r="BY1352" s="1645"/>
      <c r="BZ1352" s="1645"/>
      <c r="CA1352" s="1645"/>
      <c r="CB1352" s="1645"/>
      <c r="CC1352" s="1645"/>
      <c r="CD1352" s="1645"/>
      <c r="CE1352" s="1645"/>
      <c r="CF1352" s="1325"/>
    </row>
    <row customHeight="1" ht="5.25" hidden="1">
      <c r="A1353" s="1802"/>
      <c r="B1353" s="1645"/>
      <c r="C1353" s="1645"/>
      <c r="D1353" s="2588"/>
      <c r="E1353" s="644"/>
      <c r="F1353" s="644"/>
      <c r="G1353" s="644"/>
      <c r="H1353" s="644"/>
      <c r="I1353" s="644"/>
      <c r="J1353" s="644"/>
      <c r="K1353" s="644"/>
      <c r="L1353" s="644"/>
      <c r="M1353" s="644"/>
      <c r="N1353" s="644"/>
      <c r="O1353" s="644"/>
      <c r="P1353" s="644"/>
      <c r="Q1353" s="644"/>
      <c r="R1353" s="644"/>
      <c r="S1353" s="645"/>
      <c r="T1353" s="727"/>
      <c r="U1353" s="2383"/>
      <c r="V1353" s="2383"/>
      <c r="W1353" s="1645"/>
      <c r="X1353" s="1645"/>
      <c r="Y1353" s="1645"/>
      <c r="Z1353" s="1645"/>
      <c r="AA1353" s="1645"/>
      <c r="AB1353" s="1645"/>
      <c r="AC1353" s="1046"/>
      <c r="AD1353" s="1047"/>
      <c r="AE1353" s="1645"/>
      <c r="AF1353" s="1645"/>
      <c r="AG1353" s="1645"/>
      <c r="AH1353" s="1645"/>
      <c r="AI1353" s="1645"/>
      <c r="AJ1353" s="1645"/>
      <c r="AK1353" s="1645"/>
      <c r="AL1353" s="1645"/>
      <c r="AM1353" s="1645"/>
      <c r="AN1353" s="1645"/>
      <c r="AO1353" s="1645"/>
      <c r="AP1353" s="1645"/>
      <c r="AQ1353" s="1645"/>
      <c r="AR1353" s="1645"/>
      <c r="AS1353" s="1645"/>
      <c r="AT1353" s="1645"/>
      <c r="AU1353" s="1645"/>
      <c r="AV1353" s="1645"/>
      <c r="AW1353" s="1645"/>
      <c r="AX1353" s="1645"/>
      <c r="AY1353" s="1645"/>
      <c r="AZ1353" s="1645"/>
      <c r="BA1353" s="1645"/>
      <c r="BB1353" s="1645"/>
      <c r="BC1353" s="1645"/>
      <c r="BD1353" s="1645"/>
      <c r="BE1353" s="1645"/>
      <c r="BF1353" s="1645"/>
      <c r="BG1353" s="1645"/>
      <c r="BH1353" s="1645"/>
      <c r="BI1353" s="1645"/>
      <c r="BJ1353" s="1645"/>
      <c r="BK1353" s="1645"/>
      <c r="BL1353" s="1645"/>
      <c r="BM1353" s="1645"/>
      <c r="BN1353" s="1645"/>
      <c r="BO1353" s="1645"/>
      <c r="BP1353" s="1645"/>
      <c r="BQ1353" s="1645"/>
      <c r="BR1353" s="1645"/>
      <c r="BS1353" s="1645"/>
      <c r="BT1353" s="1645"/>
      <c r="BU1353" s="1645"/>
      <c r="BV1353" s="1645"/>
      <c r="BW1353" s="1645"/>
      <c r="BX1353" s="1645"/>
      <c r="BY1353" s="1645"/>
      <c r="BZ1353" s="1645"/>
      <c r="CA1353" s="1645"/>
      <c r="CB1353" s="1645"/>
      <c r="CC1353" s="1645"/>
      <c r="CD1353" s="1645"/>
      <c r="CE1353" s="1645"/>
      <c r="CF1353" s="1325"/>
    </row>
    <row customHeight="1" ht="5.25" hidden="1">
      <c r="A1354" s="1802"/>
      <c r="B1354" s="1645"/>
      <c r="C1354" s="1645"/>
      <c r="D1354" s="2589"/>
      <c r="E1354" s="1052"/>
      <c r="F1354" s="1053"/>
      <c r="G1354" s="1053"/>
      <c r="H1354" s="1054"/>
      <c r="I1354" s="1054"/>
      <c r="J1354" s="1054"/>
      <c r="K1354" s="1054"/>
      <c r="L1354" s="1054"/>
      <c r="M1354" s="1054"/>
      <c r="N1354" s="1054"/>
      <c r="O1354" s="1054"/>
      <c r="P1354" s="1054"/>
      <c r="Q1354" s="1054"/>
      <c r="R1354" s="955"/>
      <c r="S1354" s="1055"/>
      <c r="T1354" s="727"/>
      <c r="U1354" s="2383"/>
      <c r="V1354" s="2383"/>
      <c r="W1354" s="1645"/>
      <c r="X1354" s="1645"/>
      <c r="Y1354" s="1645"/>
      <c r="Z1354" s="1645"/>
      <c r="AA1354" s="1645"/>
      <c r="AB1354" s="1645"/>
      <c r="AC1354" s="1046"/>
      <c r="AD1354" s="1047"/>
      <c r="AE1354" s="1645"/>
      <c r="AF1354" s="1645"/>
      <c r="AG1354" s="1645"/>
      <c r="AH1354" s="1645"/>
      <c r="AI1354" s="1645"/>
      <c r="AJ1354" s="1645"/>
      <c r="AK1354" s="1645"/>
      <c r="AL1354" s="1645"/>
      <c r="AM1354" s="1645"/>
      <c r="AN1354" s="1645"/>
      <c r="AO1354" s="1645"/>
      <c r="AP1354" s="1645"/>
      <c r="AQ1354" s="1645"/>
      <c r="AR1354" s="1645"/>
      <c r="AS1354" s="1645"/>
      <c r="AT1354" s="1645"/>
      <c r="AU1354" s="1645"/>
      <c r="AV1354" s="1645"/>
      <c r="AW1354" s="1645"/>
      <c r="AX1354" s="1645"/>
      <c r="AY1354" s="1645"/>
      <c r="AZ1354" s="1645"/>
      <c r="BA1354" s="1645"/>
      <c r="BB1354" s="1645"/>
      <c r="BC1354" s="1645"/>
      <c r="BD1354" s="1645"/>
      <c r="BE1354" s="1645"/>
      <c r="BF1354" s="1645"/>
      <c r="BG1354" s="1645"/>
      <c r="BH1354" s="1645"/>
      <c r="BI1354" s="1645"/>
      <c r="BJ1354" s="1645"/>
      <c r="BK1354" s="1645"/>
      <c r="BL1354" s="1645"/>
      <c r="BM1354" s="1645"/>
      <c r="BN1354" s="1645"/>
      <c r="BO1354" s="1645"/>
      <c r="BP1354" s="1645"/>
      <c r="BQ1354" s="1645"/>
      <c r="BR1354" s="1645"/>
      <c r="BS1354" s="1645"/>
      <c r="BT1354" s="1645"/>
      <c r="BU1354" s="1645"/>
      <c r="BV1354" s="1645"/>
      <c r="BW1354" s="1645"/>
      <c r="BX1354" s="1645"/>
      <c r="BY1354" s="1645"/>
      <c r="BZ1354" s="1645"/>
      <c r="CA1354" s="1645"/>
      <c r="CB1354" s="1645"/>
      <c r="CC1354" s="1645"/>
      <c r="CD1354" s="1645"/>
      <c r="CE1354" s="1645"/>
      <c r="CF1354" s="1325"/>
    </row>
    <row customHeight="1" ht="15" hidden="1">
      <c r="A1355" s="632" t="s">
        <v>526</v>
      </c>
      <c r="B1355" s="633"/>
      <c r="C1355" s="633" t="s">
        <v>22</v>
      </c>
      <c r="D1355" s="2587" t="s">
        <v>1236</v>
      </c>
      <c r="E1355" s="2386" t="s">
        <v>196</v>
      </c>
      <c r="F1355" s="2387"/>
      <c r="G1355" s="2388"/>
      <c r="H1355" s="2392" t="str">
        <f>IF(A1355="","",INDEX(DIFFERENTIATION_UNMERGE_VD,MATCH(A1355,DIFFERENTIATION_ID_DIFF,0)))</f>
        <v>Производство тепловой энергии. Некомбинированная выработка</v>
      </c>
      <c r="I1355" s="2392"/>
      <c r="J1355" s="2392"/>
      <c r="K1355" s="2392"/>
      <c r="L1355" s="2392"/>
      <c r="M1355" s="2392"/>
      <c r="N1355" s="2392"/>
      <c r="O1355" s="2392"/>
      <c r="P1355" s="2392"/>
      <c r="Q1355" s="2392"/>
      <c r="R1355" s="2392"/>
      <c r="S1355" s="728"/>
      <c r="T1355" s="725"/>
      <c r="U1355" s="634"/>
      <c r="V1355" s="634"/>
      <c r="W1355" s="635"/>
      <c r="X1355" s="635"/>
      <c r="Y1355" s="635"/>
      <c r="Z1355" s="635"/>
      <c r="AA1355" s="636"/>
      <c r="AB1355" s="637"/>
      <c r="AC1355" s="2384"/>
      <c r="AD1355" s="638"/>
      <c r="AE1355" s="639" t="s">
        <v>22</v>
      </c>
      <c r="AF1355" s="639"/>
      <c r="AG1355" s="640" t="s">
        <v>1082</v>
      </c>
      <c r="AH1355" s="641">
        <v>3</v>
      </c>
      <c r="AI1355" s="634"/>
      <c r="AJ1355" s="634"/>
      <c r="AK1355" s="634"/>
      <c r="AL1355" s="634"/>
      <c r="AM1355" s="634"/>
      <c r="AN1355" s="634"/>
      <c r="AO1355" s="634"/>
      <c r="AP1355" s="634"/>
      <c r="AQ1355" s="634"/>
      <c r="AR1355" s="634"/>
      <c r="AS1355" s="634"/>
      <c r="AT1355" s="634"/>
      <c r="AU1355" s="634"/>
      <c r="AV1355" s="634"/>
      <c r="AW1355" s="634"/>
      <c r="AX1355" s="634"/>
      <c r="AY1355" s="634"/>
      <c r="AZ1355" s="634"/>
      <c r="BA1355" s="634"/>
      <c r="BB1355" s="634"/>
      <c r="BC1355" s="634"/>
      <c r="BD1355" s="634"/>
      <c r="BE1355" s="634"/>
      <c r="BF1355" s="634"/>
      <c r="BG1355" s="634"/>
      <c r="BH1355" s="634"/>
      <c r="BI1355" s="634"/>
      <c r="BJ1355" s="634"/>
      <c r="BK1355" s="634"/>
      <c r="BL1355" s="634"/>
      <c r="BM1355" s="634"/>
      <c r="BN1355" s="634"/>
      <c r="BO1355" s="634"/>
      <c r="BP1355" s="634"/>
      <c r="BQ1355" s="634"/>
      <c r="BR1355" s="634"/>
      <c r="BS1355" s="634"/>
      <c r="BT1355" s="634"/>
      <c r="BU1355" s="634"/>
      <c r="BV1355" s="635"/>
      <c r="BW1355" s="635"/>
      <c r="BX1355" s="635"/>
      <c r="BY1355" s="635"/>
      <c r="BZ1355" s="635"/>
      <c r="CA1355" s="635"/>
      <c r="CB1355" s="635"/>
      <c r="CC1355" s="635"/>
      <c r="CD1355" s="635"/>
      <c r="CE1355" s="635"/>
      <c r="CF1355" s="1859"/>
    </row>
    <row customHeight="1" ht="15" hidden="1">
      <c r="A1356" s="632"/>
      <c r="B1356" s="633"/>
      <c r="C1356" s="633"/>
      <c r="D1356" s="2588"/>
      <c r="E1356" s="2386" t="s">
        <v>1037</v>
      </c>
      <c r="F1356" s="2387"/>
      <c r="G1356" s="2388"/>
      <c r="H1356" s="2392" t="str">
        <f>IF(A1355="","",INDEX(DIFFERENTIATION_UNMERGE_AREA,MATCH(A1355,DIFFERENTIATION_ID_DIFF,0)))</f>
        <v>Территория 16</v>
      </c>
      <c r="I1356" s="2392"/>
      <c r="J1356" s="2392"/>
      <c r="K1356" s="2392"/>
      <c r="L1356" s="2392"/>
      <c r="M1356" s="2392"/>
      <c r="N1356" s="2392"/>
      <c r="O1356" s="2392"/>
      <c r="P1356" s="2392"/>
      <c r="Q1356" s="2392"/>
      <c r="R1356" s="2392"/>
      <c r="S1356" s="728"/>
      <c r="T1356" s="725"/>
      <c r="U1356" s="634"/>
      <c r="V1356" s="634"/>
      <c r="W1356" s="635"/>
      <c r="X1356" s="635"/>
      <c r="Y1356" s="635"/>
      <c r="Z1356" s="635"/>
      <c r="AA1356" s="636"/>
      <c r="AB1356" s="637"/>
      <c r="AC1356" s="2384"/>
      <c r="AD1356" s="638"/>
      <c r="AE1356" s="639"/>
      <c r="AF1356" s="639"/>
      <c r="AG1356" s="640"/>
      <c r="AH1356" s="641"/>
      <c r="AI1356" s="634"/>
      <c r="AJ1356" s="634"/>
      <c r="AK1356" s="634"/>
      <c r="AL1356" s="634"/>
      <c r="AM1356" s="634"/>
      <c r="AN1356" s="634"/>
      <c r="AO1356" s="634"/>
      <c r="AP1356" s="634"/>
      <c r="AQ1356" s="634"/>
      <c r="AR1356" s="634"/>
      <c r="AS1356" s="634"/>
      <c r="AT1356" s="634"/>
      <c r="AU1356" s="634"/>
      <c r="AV1356" s="634"/>
      <c r="AW1356" s="634"/>
      <c r="AX1356" s="634"/>
      <c r="AY1356" s="634"/>
      <c r="AZ1356" s="634"/>
      <c r="BA1356" s="634"/>
      <c r="BB1356" s="634"/>
      <c r="BC1356" s="634"/>
      <c r="BD1356" s="634"/>
      <c r="BE1356" s="634"/>
      <c r="BF1356" s="634"/>
      <c r="BG1356" s="634"/>
      <c r="BH1356" s="634"/>
      <c r="BI1356" s="634"/>
      <c r="BJ1356" s="634"/>
      <c r="BK1356" s="634"/>
      <c r="BL1356" s="634"/>
      <c r="BM1356" s="634"/>
      <c r="BN1356" s="634"/>
      <c r="BO1356" s="634"/>
      <c r="BP1356" s="634"/>
      <c r="BQ1356" s="634"/>
      <c r="BR1356" s="634"/>
      <c r="BS1356" s="634"/>
      <c r="BT1356" s="634"/>
      <c r="BU1356" s="634"/>
      <c r="BV1356" s="635"/>
      <c r="BW1356" s="635"/>
      <c r="BX1356" s="635"/>
      <c r="BY1356" s="635"/>
      <c r="BZ1356" s="635"/>
      <c r="CA1356" s="635"/>
      <c r="CB1356" s="635"/>
      <c r="CC1356" s="635"/>
      <c r="CD1356" s="635"/>
      <c r="CE1356" s="635"/>
      <c r="CF1356" s="1859"/>
    </row>
    <row customHeight="1" ht="15" hidden="1">
      <c r="A1357" s="632"/>
      <c r="B1357" s="633"/>
      <c r="C1357" s="633"/>
      <c r="D1357" s="2588"/>
      <c r="E1357" s="2386" t="s">
        <v>1038</v>
      </c>
      <c r="F1357" s="2387"/>
      <c r="G1357" s="2388"/>
      <c r="H1357" s="2392" t="str">
        <f>IF(A1355="","",INDEX(DIFFERENTIATION_UNMERGE_SYSTEM,MATCH(A1355,DIFFERENTIATION_ID_DIFF,0)))</f>
        <v>п. Журавли, ул. Школьная,/Молодежная, котельная № 5-1</v>
      </c>
      <c r="I1357" s="2392"/>
      <c r="J1357" s="2392"/>
      <c r="K1357" s="2392"/>
      <c r="L1357" s="2392"/>
      <c r="M1357" s="2392"/>
      <c r="N1357" s="2392"/>
      <c r="O1357" s="2392"/>
      <c r="P1357" s="2392"/>
      <c r="Q1357" s="2392"/>
      <c r="R1357" s="2392"/>
      <c r="S1357" s="728"/>
      <c r="T1357" s="725"/>
      <c r="U1357" s="634"/>
      <c r="V1357" s="634"/>
      <c r="W1357" s="635"/>
      <c r="X1357" s="635"/>
      <c r="Y1357" s="635"/>
      <c r="Z1357" s="635"/>
      <c r="AA1357" s="636"/>
      <c r="AB1357" s="637"/>
      <c r="AC1357" s="2384"/>
      <c r="AD1357" s="638"/>
      <c r="AE1357" s="639"/>
      <c r="AF1357" s="639"/>
      <c r="AG1357" s="640"/>
      <c r="AH1357" s="641"/>
      <c r="AI1357" s="634"/>
      <c r="AJ1357" s="634"/>
      <c r="AK1357" s="634"/>
      <c r="AL1357" s="634"/>
      <c r="AM1357" s="634"/>
      <c r="AN1357" s="634"/>
      <c r="AO1357" s="634"/>
      <c r="AP1357" s="634"/>
      <c r="AQ1357" s="634"/>
      <c r="AR1357" s="634"/>
      <c r="AS1357" s="634"/>
      <c r="AT1357" s="634"/>
      <c r="AU1357" s="634"/>
      <c r="AV1357" s="634"/>
      <c r="AW1357" s="634"/>
      <c r="AX1357" s="634"/>
      <c r="AY1357" s="634"/>
      <c r="AZ1357" s="634"/>
      <c r="BA1357" s="634"/>
      <c r="BB1357" s="634"/>
      <c r="BC1357" s="634"/>
      <c r="BD1357" s="634"/>
      <c r="BE1357" s="634"/>
      <c r="BF1357" s="634"/>
      <c r="BG1357" s="634"/>
      <c r="BH1357" s="634"/>
      <c r="BI1357" s="634"/>
      <c r="BJ1357" s="634"/>
      <c r="BK1357" s="634"/>
      <c r="BL1357" s="634"/>
      <c r="BM1357" s="634"/>
      <c r="BN1357" s="634"/>
      <c r="BO1357" s="634"/>
      <c r="BP1357" s="634"/>
      <c r="BQ1357" s="634"/>
      <c r="BR1357" s="634"/>
      <c r="BS1357" s="634"/>
      <c r="BT1357" s="634"/>
      <c r="BU1357" s="634"/>
      <c r="BV1357" s="635"/>
      <c r="BW1357" s="635"/>
      <c r="BX1357" s="635"/>
      <c r="BY1357" s="635"/>
      <c r="BZ1357" s="635"/>
      <c r="CA1357" s="635"/>
      <c r="CB1357" s="635"/>
      <c r="CC1357" s="635"/>
      <c r="CD1357" s="635"/>
      <c r="CE1357" s="635"/>
      <c r="CF1357" s="1859"/>
    </row>
    <row customHeight="1" ht="24.75" hidden="1">
      <c r="A1358" s="1815"/>
      <c r="B1358" s="1169"/>
      <c r="C1358" s="421"/>
      <c r="D1358" s="2588"/>
      <c r="E1358" s="2385" t="s">
        <v>1083</v>
      </c>
      <c r="F1358" s="2385"/>
      <c r="G1358" s="2385"/>
      <c r="H1358" s="2385"/>
      <c r="I1358" s="2385"/>
      <c r="J1358" s="2385"/>
      <c r="K1358" s="2385"/>
      <c r="L1358" s="2385"/>
      <c r="M1358" s="2385"/>
      <c r="N1358" s="2385"/>
      <c r="O1358" s="2385"/>
      <c r="P1358" s="2385"/>
      <c r="Q1358" s="567">
        <f>SUMIF(T1359:T1360,"i",Q1359:Q1360)</f>
        <v>0</v>
      </c>
      <c r="R1358" s="1026"/>
      <c r="S1358" s="1807" t="s">
        <v>1084</v>
      </c>
      <c r="T1358" s="726" t="s">
        <v>1085</v>
      </c>
      <c r="U1358" s="2383">
        <v>1</v>
      </c>
      <c r="V1358" s="2383" t="s">
        <v>1048</v>
      </c>
      <c r="W1358" s="1169"/>
      <c r="X1358" s="1169"/>
      <c r="Y1358" s="1169"/>
      <c r="Z1358" s="1169"/>
      <c r="AA1358" s="1645"/>
      <c r="AB1358" s="1169"/>
      <c r="AC1358" s="2384"/>
      <c r="AD1358" s="638"/>
      <c r="AE1358" s="1169"/>
      <c r="AF1358" s="1169"/>
      <c r="AG1358" s="1645"/>
      <c r="AH1358" s="1645"/>
      <c r="AI1358" s="1645"/>
      <c r="AJ1358" s="1645"/>
      <c r="AK1358" s="1645"/>
      <c r="AL1358" s="1645"/>
      <c r="AM1358" s="1645"/>
      <c r="AN1358" s="1645"/>
      <c r="AO1358" s="1645"/>
      <c r="AP1358" s="1645"/>
      <c r="AQ1358" s="1645"/>
      <c r="AR1358" s="1645"/>
      <c r="AS1358" s="1645"/>
      <c r="AT1358" s="1645"/>
      <c r="AU1358" s="1645"/>
      <c r="AV1358" s="1645"/>
      <c r="AW1358" s="1645"/>
      <c r="AX1358" s="1645"/>
      <c r="AY1358" s="1645"/>
      <c r="AZ1358" s="1645"/>
      <c r="BA1358" s="1645"/>
      <c r="BB1358" s="1645"/>
      <c r="BC1358" s="1645"/>
      <c r="BD1358" s="1645"/>
      <c r="BE1358" s="1645"/>
      <c r="BF1358" s="1645"/>
      <c r="BG1358" s="1645"/>
      <c r="BH1358" s="1645"/>
      <c r="BI1358" s="1645"/>
      <c r="BJ1358" s="1645"/>
      <c r="BK1358" s="1645"/>
      <c r="BL1358" s="1645"/>
      <c r="BM1358" s="1645"/>
      <c r="BN1358" s="1645"/>
      <c r="BO1358" s="1645"/>
      <c r="BP1358" s="1645"/>
      <c r="BQ1358" s="1645"/>
      <c r="BR1358" s="1645"/>
      <c r="BS1358" s="1645"/>
      <c r="BT1358" s="1645"/>
      <c r="BU1358" s="1645"/>
      <c r="BV1358" s="1169"/>
      <c r="BW1358" s="1169"/>
      <c r="BX1358" s="1169"/>
      <c r="BY1358" s="1169"/>
      <c r="BZ1358" s="1169"/>
      <c r="CA1358" s="1169"/>
      <c r="CB1358" s="1169"/>
      <c r="CC1358" s="1169"/>
      <c r="CD1358" s="1169"/>
      <c r="CE1358" s="1169"/>
      <c r="CF1358" s="1859"/>
    </row>
    <row customHeight="1" ht="11.25" hidden="1">
      <c r="A1359" s="1802"/>
      <c r="B1359" s="1645"/>
      <c r="C1359" s="1645"/>
      <c r="D1359" s="2588"/>
      <c r="E1359" s="644"/>
      <c r="F1359" s="644">
        <v>0</v>
      </c>
      <c r="G1359" s="644"/>
      <c r="H1359" s="644"/>
      <c r="I1359" s="644"/>
      <c r="J1359" s="644"/>
      <c r="K1359" s="644"/>
      <c r="L1359" s="644"/>
      <c r="M1359" s="644"/>
      <c r="N1359" s="644"/>
      <c r="O1359" s="644"/>
      <c r="P1359" s="644"/>
      <c r="Q1359" s="644"/>
      <c r="R1359" s="644"/>
      <c r="S1359" s="645"/>
      <c r="T1359" s="727"/>
      <c r="U1359" s="2383"/>
      <c r="V1359" s="2383"/>
      <c r="W1359" s="1645"/>
      <c r="X1359" s="1645"/>
      <c r="Y1359" s="1645"/>
      <c r="Z1359" s="1645"/>
      <c r="AA1359" s="1645"/>
      <c r="AB1359" s="1169"/>
      <c r="AC1359" s="2384"/>
      <c r="AD1359" s="638"/>
      <c r="AE1359" s="1169"/>
      <c r="AF1359" s="1169"/>
      <c r="AG1359" s="1645"/>
      <c r="AH1359" s="1645"/>
      <c r="AI1359" s="1645"/>
      <c r="AJ1359" s="1645"/>
      <c r="AK1359" s="1645"/>
      <c r="AL1359" s="1645"/>
      <c r="AM1359" s="1645"/>
      <c r="AN1359" s="1645"/>
      <c r="AO1359" s="1645"/>
      <c r="AP1359" s="1645"/>
      <c r="AQ1359" s="1645"/>
      <c r="AR1359" s="1645"/>
      <c r="AS1359" s="1645"/>
      <c r="AT1359" s="1645"/>
      <c r="AU1359" s="1645"/>
      <c r="AV1359" s="1645"/>
      <c r="AW1359" s="1645"/>
      <c r="AX1359" s="1645"/>
      <c r="AY1359" s="1645"/>
      <c r="AZ1359" s="1645"/>
      <c r="BA1359" s="1645"/>
      <c r="BB1359" s="1645"/>
      <c r="BC1359" s="1645"/>
      <c r="BD1359" s="1645"/>
      <c r="BE1359" s="1645"/>
      <c r="BF1359" s="1645"/>
      <c r="BG1359" s="1645"/>
      <c r="BH1359" s="1645"/>
      <c r="BI1359" s="1645"/>
      <c r="BJ1359" s="1645"/>
      <c r="BK1359" s="1645"/>
      <c r="BL1359" s="1645"/>
      <c r="BM1359" s="1645"/>
      <c r="BN1359" s="1645"/>
      <c r="BO1359" s="1645"/>
      <c r="BP1359" s="1645"/>
      <c r="BQ1359" s="1645"/>
      <c r="BR1359" s="1645"/>
      <c r="BS1359" s="1645"/>
      <c r="BT1359" s="1645"/>
      <c r="BU1359" s="1645"/>
      <c r="BV1359" s="1645"/>
      <c r="BW1359" s="1645"/>
      <c r="BX1359" s="1645"/>
      <c r="BY1359" s="1645"/>
      <c r="BZ1359" s="1645"/>
      <c r="CA1359" s="1645"/>
      <c r="CB1359" s="1645"/>
      <c r="CC1359" s="1645"/>
      <c r="CD1359" s="1645"/>
      <c r="CE1359" s="1645"/>
      <c r="CF1359" s="1859"/>
    </row>
    <row customHeight="1" ht="11.25" hidden="1">
      <c r="A1360" s="1815"/>
      <c r="B1360" s="1169"/>
      <c r="C1360" s="421"/>
      <c r="D1360" s="2588"/>
      <c r="E1360" s="658" t="s">
        <v>22</v>
      </c>
      <c r="F1360" s="1177" t="s">
        <v>22</v>
      </c>
      <c r="G1360" s="1177" t="s">
        <v>1088</v>
      </c>
      <c r="H1360" s="660" t="s">
        <v>22</v>
      </c>
      <c r="I1360" s="660"/>
      <c r="J1360" s="660"/>
      <c r="K1360" s="660"/>
      <c r="L1360" s="660"/>
      <c r="M1360" s="660"/>
      <c r="N1360" s="660"/>
      <c r="O1360" s="660"/>
      <c r="P1360" s="660"/>
      <c r="Q1360" s="660"/>
      <c r="R1360" s="661"/>
      <c r="S1360" s="662"/>
      <c r="T1360" s="727"/>
      <c r="U1360" s="2383"/>
      <c r="V1360" s="2383"/>
      <c r="W1360" s="1169"/>
      <c r="X1360" s="1169"/>
      <c r="Y1360" s="1169"/>
      <c r="Z1360" s="1169"/>
      <c r="AA1360" s="1645"/>
      <c r="AB1360" s="1169"/>
      <c r="AC1360" s="2384"/>
      <c r="AD1360" s="638"/>
      <c r="AE1360" s="1169"/>
      <c r="AF1360" s="1169"/>
      <c r="AG1360" s="1645"/>
      <c r="AH1360" s="1645"/>
      <c r="AI1360" s="1645"/>
      <c r="AJ1360" s="1645"/>
      <c r="AK1360" s="1645"/>
      <c r="AL1360" s="1645"/>
      <c r="AM1360" s="1645"/>
      <c r="AN1360" s="1645"/>
      <c r="AO1360" s="1645"/>
      <c r="AP1360" s="1645"/>
      <c r="AQ1360" s="1645"/>
      <c r="AR1360" s="1645"/>
      <c r="AS1360" s="1645"/>
      <c r="AT1360" s="1645"/>
      <c r="AU1360" s="1645"/>
      <c r="AV1360" s="1645"/>
      <c r="AW1360" s="1645"/>
      <c r="AX1360" s="1645"/>
      <c r="AY1360" s="1645"/>
      <c r="AZ1360" s="1645"/>
      <c r="BA1360" s="1645"/>
      <c r="BB1360" s="1645"/>
      <c r="BC1360" s="1645"/>
      <c r="BD1360" s="1645"/>
      <c r="BE1360" s="1645"/>
      <c r="BF1360" s="1645"/>
      <c r="BG1360" s="1645"/>
      <c r="BH1360" s="1645"/>
      <c r="BI1360" s="1645"/>
      <c r="BJ1360" s="1645"/>
      <c r="BK1360" s="1645"/>
      <c r="BL1360" s="1645"/>
      <c r="BM1360" s="1645"/>
      <c r="BN1360" s="1645"/>
      <c r="BO1360" s="1645"/>
      <c r="BP1360" s="1645"/>
      <c r="BQ1360" s="1645"/>
      <c r="BR1360" s="1645"/>
      <c r="BS1360" s="1645"/>
      <c r="BT1360" s="1645"/>
      <c r="BU1360" s="1645"/>
      <c r="BV1360" s="1169"/>
      <c r="BW1360" s="1169"/>
      <c r="BX1360" s="1169"/>
      <c r="BY1360" s="1169"/>
      <c r="BZ1360" s="1169"/>
      <c r="CA1360" s="1169"/>
      <c r="CB1360" s="1169"/>
      <c r="CC1360" s="1169"/>
      <c r="CD1360" s="1169"/>
      <c r="CE1360" s="1169"/>
      <c r="CF1360" s="1859"/>
    </row>
    <row customHeight="1" ht="5.25" hidden="1">
      <c r="A1361" s="1802"/>
      <c r="B1361" s="1645"/>
      <c r="C1361" s="1645"/>
      <c r="D1361" s="2588"/>
      <c r="E1361" s="1048"/>
      <c r="F1361" s="1048"/>
      <c r="G1361" s="1048"/>
      <c r="H1361" s="1048"/>
      <c r="I1361" s="1048"/>
      <c r="J1361" s="1048"/>
      <c r="K1361" s="1048"/>
      <c r="L1361" s="1048"/>
      <c r="M1361" s="1048"/>
      <c r="N1361" s="1048"/>
      <c r="O1361" s="1048"/>
      <c r="P1361" s="1048"/>
      <c r="Q1361" s="1049"/>
      <c r="R1361" s="1050"/>
      <c r="S1361" s="1051"/>
      <c r="T1361" s="726" t="s">
        <v>1085</v>
      </c>
      <c r="U1361" s="2383">
        <v>1</v>
      </c>
      <c r="V1361" s="2383" t="s">
        <v>1048</v>
      </c>
      <c r="W1361" s="1645"/>
      <c r="X1361" s="1645"/>
      <c r="Y1361" s="1645"/>
      <c r="Z1361" s="1645"/>
      <c r="AA1361" s="1645"/>
      <c r="AB1361" s="1645"/>
      <c r="AC1361" s="1046"/>
      <c r="AD1361" s="1047"/>
      <c r="AE1361" s="1645"/>
      <c r="AF1361" s="1645"/>
      <c r="AG1361" s="1645"/>
      <c r="AH1361" s="1645"/>
      <c r="AI1361" s="1645"/>
      <c r="AJ1361" s="1645"/>
      <c r="AK1361" s="1645"/>
      <c r="AL1361" s="1645"/>
      <c r="AM1361" s="1645"/>
      <c r="AN1361" s="1645"/>
      <c r="AO1361" s="1645"/>
      <c r="AP1361" s="1645"/>
      <c r="AQ1361" s="1645"/>
      <c r="AR1361" s="1645"/>
      <c r="AS1361" s="1645"/>
      <c r="AT1361" s="1645"/>
      <c r="AU1361" s="1645"/>
      <c r="AV1361" s="1645"/>
      <c r="AW1361" s="1645"/>
      <c r="AX1361" s="1645"/>
      <c r="AY1361" s="1645"/>
      <c r="AZ1361" s="1645"/>
      <c r="BA1361" s="1645"/>
      <c r="BB1361" s="1645"/>
      <c r="BC1361" s="1645"/>
      <c r="BD1361" s="1645"/>
      <c r="BE1361" s="1645"/>
      <c r="BF1361" s="1645"/>
      <c r="BG1361" s="1645"/>
      <c r="BH1361" s="1645"/>
      <c r="BI1361" s="1645"/>
      <c r="BJ1361" s="1645"/>
      <c r="BK1361" s="1645"/>
      <c r="BL1361" s="1645"/>
      <c r="BM1361" s="1645"/>
      <c r="BN1361" s="1645"/>
      <c r="BO1361" s="1645"/>
      <c r="BP1361" s="1645"/>
      <c r="BQ1361" s="1645"/>
      <c r="BR1361" s="1645"/>
      <c r="BS1361" s="1645"/>
      <c r="BT1361" s="1645"/>
      <c r="BU1361" s="1645"/>
      <c r="BV1361" s="1645"/>
      <c r="BW1361" s="1645"/>
      <c r="BX1361" s="1645"/>
      <c r="BY1361" s="1645"/>
      <c r="BZ1361" s="1645"/>
      <c r="CA1361" s="1645"/>
      <c r="CB1361" s="1645"/>
      <c r="CC1361" s="1645"/>
      <c r="CD1361" s="1645"/>
      <c r="CE1361" s="1645"/>
      <c r="CF1361" s="1325"/>
    </row>
    <row customHeight="1" ht="5.25" hidden="1">
      <c r="A1362" s="1802"/>
      <c r="B1362" s="1645"/>
      <c r="C1362" s="1645"/>
      <c r="D1362" s="2588"/>
      <c r="E1362" s="644"/>
      <c r="F1362" s="644"/>
      <c r="G1362" s="644"/>
      <c r="H1362" s="644"/>
      <c r="I1362" s="644"/>
      <c r="J1362" s="644"/>
      <c r="K1362" s="644"/>
      <c r="L1362" s="644"/>
      <c r="M1362" s="644"/>
      <c r="N1362" s="644"/>
      <c r="O1362" s="644"/>
      <c r="P1362" s="644"/>
      <c r="Q1362" s="644"/>
      <c r="R1362" s="644"/>
      <c r="S1362" s="645"/>
      <c r="T1362" s="727"/>
      <c r="U1362" s="2383"/>
      <c r="V1362" s="2383"/>
      <c r="W1362" s="1645"/>
      <c r="X1362" s="1645"/>
      <c r="Y1362" s="1645"/>
      <c r="Z1362" s="1645"/>
      <c r="AA1362" s="1645"/>
      <c r="AB1362" s="1645"/>
      <c r="AC1362" s="1046"/>
      <c r="AD1362" s="1047"/>
      <c r="AE1362" s="1645"/>
      <c r="AF1362" s="1645"/>
      <c r="AG1362" s="1645"/>
      <c r="AH1362" s="1645"/>
      <c r="AI1362" s="1645"/>
      <c r="AJ1362" s="1645"/>
      <c r="AK1362" s="1645"/>
      <c r="AL1362" s="1645"/>
      <c r="AM1362" s="1645"/>
      <c r="AN1362" s="1645"/>
      <c r="AO1362" s="1645"/>
      <c r="AP1362" s="1645"/>
      <c r="AQ1362" s="1645"/>
      <c r="AR1362" s="1645"/>
      <c r="AS1362" s="1645"/>
      <c r="AT1362" s="1645"/>
      <c r="AU1362" s="1645"/>
      <c r="AV1362" s="1645"/>
      <c r="AW1362" s="1645"/>
      <c r="AX1362" s="1645"/>
      <c r="AY1362" s="1645"/>
      <c r="AZ1362" s="1645"/>
      <c r="BA1362" s="1645"/>
      <c r="BB1362" s="1645"/>
      <c r="BC1362" s="1645"/>
      <c r="BD1362" s="1645"/>
      <c r="BE1362" s="1645"/>
      <c r="BF1362" s="1645"/>
      <c r="BG1362" s="1645"/>
      <c r="BH1362" s="1645"/>
      <c r="BI1362" s="1645"/>
      <c r="BJ1362" s="1645"/>
      <c r="BK1362" s="1645"/>
      <c r="BL1362" s="1645"/>
      <c r="BM1362" s="1645"/>
      <c r="BN1362" s="1645"/>
      <c r="BO1362" s="1645"/>
      <c r="BP1362" s="1645"/>
      <c r="BQ1362" s="1645"/>
      <c r="BR1362" s="1645"/>
      <c r="BS1362" s="1645"/>
      <c r="BT1362" s="1645"/>
      <c r="BU1362" s="1645"/>
      <c r="BV1362" s="1645"/>
      <c r="BW1362" s="1645"/>
      <c r="BX1362" s="1645"/>
      <c r="BY1362" s="1645"/>
      <c r="BZ1362" s="1645"/>
      <c r="CA1362" s="1645"/>
      <c r="CB1362" s="1645"/>
      <c r="CC1362" s="1645"/>
      <c r="CD1362" s="1645"/>
      <c r="CE1362" s="1645"/>
      <c r="CF1362" s="1325"/>
    </row>
    <row customHeight="1" ht="5.25" hidden="1">
      <c r="A1363" s="1802"/>
      <c r="B1363" s="1645"/>
      <c r="C1363" s="1645"/>
      <c r="D1363" s="2589"/>
      <c r="E1363" s="1052"/>
      <c r="F1363" s="1053"/>
      <c r="G1363" s="1053"/>
      <c r="H1363" s="1054"/>
      <c r="I1363" s="1054"/>
      <c r="J1363" s="1054"/>
      <c r="K1363" s="1054"/>
      <c r="L1363" s="1054"/>
      <c r="M1363" s="1054"/>
      <c r="N1363" s="1054"/>
      <c r="O1363" s="1054"/>
      <c r="P1363" s="1054"/>
      <c r="Q1363" s="1054"/>
      <c r="R1363" s="955"/>
      <c r="S1363" s="1055"/>
      <c r="T1363" s="727"/>
      <c r="U1363" s="2383"/>
      <c r="V1363" s="2383"/>
      <c r="W1363" s="1645"/>
      <c r="X1363" s="1645"/>
      <c r="Y1363" s="1645"/>
      <c r="Z1363" s="1645"/>
      <c r="AA1363" s="1645"/>
      <c r="AB1363" s="1645"/>
      <c r="AC1363" s="1046"/>
      <c r="AD1363" s="1047"/>
      <c r="AE1363" s="1645"/>
      <c r="AF1363" s="1645"/>
      <c r="AG1363" s="1645"/>
      <c r="AH1363" s="1645"/>
      <c r="AI1363" s="1645"/>
      <c r="AJ1363" s="1645"/>
      <c r="AK1363" s="1645"/>
      <c r="AL1363" s="1645"/>
      <c r="AM1363" s="1645"/>
      <c r="AN1363" s="1645"/>
      <c r="AO1363" s="1645"/>
      <c r="AP1363" s="1645"/>
      <c r="AQ1363" s="1645"/>
      <c r="AR1363" s="1645"/>
      <c r="AS1363" s="1645"/>
      <c r="AT1363" s="1645"/>
      <c r="AU1363" s="1645"/>
      <c r="AV1363" s="1645"/>
      <c r="AW1363" s="1645"/>
      <c r="AX1363" s="1645"/>
      <c r="AY1363" s="1645"/>
      <c r="AZ1363" s="1645"/>
      <c r="BA1363" s="1645"/>
      <c r="BB1363" s="1645"/>
      <c r="BC1363" s="1645"/>
      <c r="BD1363" s="1645"/>
      <c r="BE1363" s="1645"/>
      <c r="BF1363" s="1645"/>
      <c r="BG1363" s="1645"/>
      <c r="BH1363" s="1645"/>
      <c r="BI1363" s="1645"/>
      <c r="BJ1363" s="1645"/>
      <c r="BK1363" s="1645"/>
      <c r="BL1363" s="1645"/>
      <c r="BM1363" s="1645"/>
      <c r="BN1363" s="1645"/>
      <c r="BO1363" s="1645"/>
      <c r="BP1363" s="1645"/>
      <c r="BQ1363" s="1645"/>
      <c r="BR1363" s="1645"/>
      <c r="BS1363" s="1645"/>
      <c r="BT1363" s="1645"/>
      <c r="BU1363" s="1645"/>
      <c r="BV1363" s="1645"/>
      <c r="BW1363" s="1645"/>
      <c r="BX1363" s="1645"/>
      <c r="BY1363" s="1645"/>
      <c r="BZ1363" s="1645"/>
      <c r="CA1363" s="1645"/>
      <c r="CB1363" s="1645"/>
      <c r="CC1363" s="1645"/>
      <c r="CD1363" s="1645"/>
      <c r="CE1363" s="1645"/>
      <c r="CF1363" s="1325"/>
    </row>
    <row customHeight="1" ht="15" hidden="1">
      <c r="A1364" s="632" t="s">
        <v>528</v>
      </c>
      <c r="B1364" s="633"/>
      <c r="C1364" s="633" t="s">
        <v>22</v>
      </c>
      <c r="D1364" s="2587" t="s">
        <v>1237</v>
      </c>
      <c r="E1364" s="2386" t="s">
        <v>196</v>
      </c>
      <c r="F1364" s="2387"/>
      <c r="G1364" s="2388"/>
      <c r="H1364" s="2392" t="str">
        <f>IF(A1364="","",INDEX(DIFFERENTIATION_UNMERGE_VD,MATCH(A1364,DIFFERENTIATION_ID_DIFF,0)))</f>
        <v>Производство тепловой энергии. Некомбинированная выработка</v>
      </c>
      <c r="I1364" s="2392"/>
      <c r="J1364" s="2392"/>
      <c r="K1364" s="2392"/>
      <c r="L1364" s="2392"/>
      <c r="M1364" s="2392"/>
      <c r="N1364" s="2392"/>
      <c r="O1364" s="2392"/>
      <c r="P1364" s="2392"/>
      <c r="Q1364" s="2392"/>
      <c r="R1364" s="2392"/>
      <c r="S1364" s="728"/>
      <c r="T1364" s="725"/>
      <c r="U1364" s="634"/>
      <c r="V1364" s="634"/>
      <c r="W1364" s="635"/>
      <c r="X1364" s="635"/>
      <c r="Y1364" s="635"/>
      <c r="Z1364" s="635"/>
      <c r="AA1364" s="636"/>
      <c r="AB1364" s="637"/>
      <c r="AC1364" s="2384"/>
      <c r="AD1364" s="638"/>
      <c r="AE1364" s="639" t="s">
        <v>22</v>
      </c>
      <c r="AF1364" s="639"/>
      <c r="AG1364" s="640" t="s">
        <v>1082</v>
      </c>
      <c r="AH1364" s="641">
        <v>3</v>
      </c>
      <c r="AI1364" s="634"/>
      <c r="AJ1364" s="634"/>
      <c r="AK1364" s="634"/>
      <c r="AL1364" s="634"/>
      <c r="AM1364" s="634"/>
      <c r="AN1364" s="634"/>
      <c r="AO1364" s="634"/>
      <c r="AP1364" s="634"/>
      <c r="AQ1364" s="634"/>
      <c r="AR1364" s="634"/>
      <c r="AS1364" s="634"/>
      <c r="AT1364" s="634"/>
      <c r="AU1364" s="634"/>
      <c r="AV1364" s="634"/>
      <c r="AW1364" s="634"/>
      <c r="AX1364" s="634"/>
      <c r="AY1364" s="634"/>
      <c r="AZ1364" s="634"/>
      <c r="BA1364" s="634"/>
      <c r="BB1364" s="634"/>
      <c r="BC1364" s="634"/>
      <c r="BD1364" s="634"/>
      <c r="BE1364" s="634"/>
      <c r="BF1364" s="634"/>
      <c r="BG1364" s="634"/>
      <c r="BH1364" s="634"/>
      <c r="BI1364" s="634"/>
      <c r="BJ1364" s="634"/>
      <c r="BK1364" s="634"/>
      <c r="BL1364" s="634"/>
      <c r="BM1364" s="634"/>
      <c r="BN1364" s="634"/>
      <c r="BO1364" s="634"/>
      <c r="BP1364" s="634"/>
      <c r="BQ1364" s="634"/>
      <c r="BR1364" s="634"/>
      <c r="BS1364" s="634"/>
      <c r="BT1364" s="634"/>
      <c r="BU1364" s="634"/>
      <c r="BV1364" s="635"/>
      <c r="BW1364" s="635"/>
      <c r="BX1364" s="635"/>
      <c r="BY1364" s="635"/>
      <c r="BZ1364" s="635"/>
      <c r="CA1364" s="635"/>
      <c r="CB1364" s="635"/>
      <c r="CC1364" s="635"/>
      <c r="CD1364" s="635"/>
      <c r="CE1364" s="635"/>
      <c r="CF1364" s="1859"/>
    </row>
    <row customHeight="1" ht="15" hidden="1">
      <c r="A1365" s="632"/>
      <c r="B1365" s="633"/>
      <c r="C1365" s="633"/>
      <c r="D1365" s="2588"/>
      <c r="E1365" s="2386" t="s">
        <v>1037</v>
      </c>
      <c r="F1365" s="2387"/>
      <c r="G1365" s="2388"/>
      <c r="H1365" s="2392" t="str">
        <f>IF(A1364="","",INDEX(DIFFERENTIATION_UNMERGE_AREA,MATCH(A1364,DIFFERENTIATION_ID_DIFF,0)))</f>
        <v>Территория 16</v>
      </c>
      <c r="I1365" s="2392"/>
      <c r="J1365" s="2392"/>
      <c r="K1365" s="2392"/>
      <c r="L1365" s="2392"/>
      <c r="M1365" s="2392"/>
      <c r="N1365" s="2392"/>
      <c r="O1365" s="2392"/>
      <c r="P1365" s="2392"/>
      <c r="Q1365" s="2392"/>
      <c r="R1365" s="2392"/>
      <c r="S1365" s="728"/>
      <c r="T1365" s="725"/>
      <c r="U1365" s="634"/>
      <c r="V1365" s="634"/>
      <c r="W1365" s="635"/>
      <c r="X1365" s="635"/>
      <c r="Y1365" s="635"/>
      <c r="Z1365" s="635"/>
      <c r="AA1365" s="636"/>
      <c r="AB1365" s="637"/>
      <c r="AC1365" s="2384"/>
      <c r="AD1365" s="638"/>
      <c r="AE1365" s="639"/>
      <c r="AF1365" s="639"/>
      <c r="AG1365" s="640"/>
      <c r="AH1365" s="641"/>
      <c r="AI1365" s="634"/>
      <c r="AJ1365" s="634"/>
      <c r="AK1365" s="634"/>
      <c r="AL1365" s="634"/>
      <c r="AM1365" s="634"/>
      <c r="AN1365" s="634"/>
      <c r="AO1365" s="634"/>
      <c r="AP1365" s="634"/>
      <c r="AQ1365" s="634"/>
      <c r="AR1365" s="634"/>
      <c r="AS1365" s="634"/>
      <c r="AT1365" s="634"/>
      <c r="AU1365" s="634"/>
      <c r="AV1365" s="634"/>
      <c r="AW1365" s="634"/>
      <c r="AX1365" s="634"/>
      <c r="AY1365" s="634"/>
      <c r="AZ1365" s="634"/>
      <c r="BA1365" s="634"/>
      <c r="BB1365" s="634"/>
      <c r="BC1365" s="634"/>
      <c r="BD1365" s="634"/>
      <c r="BE1365" s="634"/>
      <c r="BF1365" s="634"/>
      <c r="BG1365" s="634"/>
      <c r="BH1365" s="634"/>
      <c r="BI1365" s="634"/>
      <c r="BJ1365" s="634"/>
      <c r="BK1365" s="634"/>
      <c r="BL1365" s="634"/>
      <c r="BM1365" s="634"/>
      <c r="BN1365" s="634"/>
      <c r="BO1365" s="634"/>
      <c r="BP1365" s="634"/>
      <c r="BQ1365" s="634"/>
      <c r="BR1365" s="634"/>
      <c r="BS1365" s="634"/>
      <c r="BT1365" s="634"/>
      <c r="BU1365" s="634"/>
      <c r="BV1365" s="635"/>
      <c r="BW1365" s="635"/>
      <c r="BX1365" s="635"/>
      <c r="BY1365" s="635"/>
      <c r="BZ1365" s="635"/>
      <c r="CA1365" s="635"/>
      <c r="CB1365" s="635"/>
      <c r="CC1365" s="635"/>
      <c r="CD1365" s="635"/>
      <c r="CE1365" s="635"/>
      <c r="CF1365" s="1859"/>
    </row>
    <row customHeight="1" ht="15" hidden="1">
      <c r="A1366" s="632"/>
      <c r="B1366" s="633"/>
      <c r="C1366" s="633"/>
      <c r="D1366" s="2588"/>
      <c r="E1366" s="2386" t="s">
        <v>1038</v>
      </c>
      <c r="F1366" s="2387"/>
      <c r="G1366" s="2388"/>
      <c r="H1366" s="2392" t="str">
        <f>IF(A1364="","",INDEX(DIFFERENTIATION_UNMERGE_SYSTEM,MATCH(A1364,DIFFERENTIATION_ID_DIFF,0)))</f>
        <v>п. Калинка, ул. Советская, котельная № 5-2</v>
      </c>
      <c r="I1366" s="2392"/>
      <c r="J1366" s="2392"/>
      <c r="K1366" s="2392"/>
      <c r="L1366" s="2392"/>
      <c r="M1366" s="2392"/>
      <c r="N1366" s="2392"/>
      <c r="O1366" s="2392"/>
      <c r="P1366" s="2392"/>
      <c r="Q1366" s="2392"/>
      <c r="R1366" s="2392"/>
      <c r="S1366" s="728"/>
      <c r="T1366" s="725"/>
      <c r="U1366" s="634"/>
      <c r="V1366" s="634"/>
      <c r="W1366" s="635"/>
      <c r="X1366" s="635"/>
      <c r="Y1366" s="635"/>
      <c r="Z1366" s="635"/>
      <c r="AA1366" s="636"/>
      <c r="AB1366" s="637"/>
      <c r="AC1366" s="2384"/>
      <c r="AD1366" s="638"/>
      <c r="AE1366" s="639"/>
      <c r="AF1366" s="639"/>
      <c r="AG1366" s="640"/>
      <c r="AH1366" s="641"/>
      <c r="AI1366" s="634"/>
      <c r="AJ1366" s="634"/>
      <c r="AK1366" s="634"/>
      <c r="AL1366" s="634"/>
      <c r="AM1366" s="634"/>
      <c r="AN1366" s="634"/>
      <c r="AO1366" s="634"/>
      <c r="AP1366" s="634"/>
      <c r="AQ1366" s="634"/>
      <c r="AR1366" s="634"/>
      <c r="AS1366" s="634"/>
      <c r="AT1366" s="634"/>
      <c r="AU1366" s="634"/>
      <c r="AV1366" s="634"/>
      <c r="AW1366" s="634"/>
      <c r="AX1366" s="634"/>
      <c r="AY1366" s="634"/>
      <c r="AZ1366" s="634"/>
      <c r="BA1366" s="634"/>
      <c r="BB1366" s="634"/>
      <c r="BC1366" s="634"/>
      <c r="BD1366" s="634"/>
      <c r="BE1366" s="634"/>
      <c r="BF1366" s="634"/>
      <c r="BG1366" s="634"/>
      <c r="BH1366" s="634"/>
      <c r="BI1366" s="634"/>
      <c r="BJ1366" s="634"/>
      <c r="BK1366" s="634"/>
      <c r="BL1366" s="634"/>
      <c r="BM1366" s="634"/>
      <c r="BN1366" s="634"/>
      <c r="BO1366" s="634"/>
      <c r="BP1366" s="634"/>
      <c r="BQ1366" s="634"/>
      <c r="BR1366" s="634"/>
      <c r="BS1366" s="634"/>
      <c r="BT1366" s="634"/>
      <c r="BU1366" s="634"/>
      <c r="BV1366" s="635"/>
      <c r="BW1366" s="635"/>
      <c r="BX1366" s="635"/>
      <c r="BY1366" s="635"/>
      <c r="BZ1366" s="635"/>
      <c r="CA1366" s="635"/>
      <c r="CB1366" s="635"/>
      <c r="CC1366" s="635"/>
      <c r="CD1366" s="635"/>
      <c r="CE1366" s="635"/>
      <c r="CF1366" s="1859"/>
    </row>
    <row customHeight="1" ht="24.75" hidden="1">
      <c r="A1367" s="1815"/>
      <c r="B1367" s="1169"/>
      <c r="C1367" s="421"/>
      <c r="D1367" s="2588"/>
      <c r="E1367" s="2385" t="s">
        <v>1083</v>
      </c>
      <c r="F1367" s="2385"/>
      <c r="G1367" s="2385"/>
      <c r="H1367" s="2385"/>
      <c r="I1367" s="2385"/>
      <c r="J1367" s="2385"/>
      <c r="K1367" s="2385"/>
      <c r="L1367" s="2385"/>
      <c r="M1367" s="2385"/>
      <c r="N1367" s="2385"/>
      <c r="O1367" s="2385"/>
      <c r="P1367" s="2385"/>
      <c r="Q1367" s="567">
        <f>SUMIF(T1368:T1369,"i",Q1368:Q1369)</f>
        <v>0</v>
      </c>
      <c r="R1367" s="1026"/>
      <c r="S1367" s="1807" t="s">
        <v>1084</v>
      </c>
      <c r="T1367" s="726" t="s">
        <v>1085</v>
      </c>
      <c r="U1367" s="2383">
        <v>1</v>
      </c>
      <c r="V1367" s="2383" t="s">
        <v>1048</v>
      </c>
      <c r="W1367" s="1169"/>
      <c r="X1367" s="1169"/>
      <c r="Y1367" s="1169"/>
      <c r="Z1367" s="1169"/>
      <c r="AA1367" s="1645"/>
      <c r="AB1367" s="1169"/>
      <c r="AC1367" s="2384"/>
      <c r="AD1367" s="638"/>
      <c r="AE1367" s="1169"/>
      <c r="AF1367" s="1169"/>
      <c r="AG1367" s="1645"/>
      <c r="AH1367" s="1645"/>
      <c r="AI1367" s="1645"/>
      <c r="AJ1367" s="1645"/>
      <c r="AK1367" s="1645"/>
      <c r="AL1367" s="1645"/>
      <c r="AM1367" s="1645"/>
      <c r="AN1367" s="1645"/>
      <c r="AO1367" s="1645"/>
      <c r="AP1367" s="1645"/>
      <c r="AQ1367" s="1645"/>
      <c r="AR1367" s="1645"/>
      <c r="AS1367" s="1645"/>
      <c r="AT1367" s="1645"/>
      <c r="AU1367" s="1645"/>
      <c r="AV1367" s="1645"/>
      <c r="AW1367" s="1645"/>
      <c r="AX1367" s="1645"/>
      <c r="AY1367" s="1645"/>
      <c r="AZ1367" s="1645"/>
      <c r="BA1367" s="1645"/>
      <c r="BB1367" s="1645"/>
      <c r="BC1367" s="1645"/>
      <c r="BD1367" s="1645"/>
      <c r="BE1367" s="1645"/>
      <c r="BF1367" s="1645"/>
      <c r="BG1367" s="1645"/>
      <c r="BH1367" s="1645"/>
      <c r="BI1367" s="1645"/>
      <c r="BJ1367" s="1645"/>
      <c r="BK1367" s="1645"/>
      <c r="BL1367" s="1645"/>
      <c r="BM1367" s="1645"/>
      <c r="BN1367" s="1645"/>
      <c r="BO1367" s="1645"/>
      <c r="BP1367" s="1645"/>
      <c r="BQ1367" s="1645"/>
      <c r="BR1367" s="1645"/>
      <c r="BS1367" s="1645"/>
      <c r="BT1367" s="1645"/>
      <c r="BU1367" s="1645"/>
      <c r="BV1367" s="1169"/>
      <c r="BW1367" s="1169"/>
      <c r="BX1367" s="1169"/>
      <c r="BY1367" s="1169"/>
      <c r="BZ1367" s="1169"/>
      <c r="CA1367" s="1169"/>
      <c r="CB1367" s="1169"/>
      <c r="CC1367" s="1169"/>
      <c r="CD1367" s="1169"/>
      <c r="CE1367" s="1169"/>
      <c r="CF1367" s="1859"/>
    </row>
    <row customHeight="1" ht="11.25" hidden="1">
      <c r="A1368" s="1802"/>
      <c r="B1368" s="1645"/>
      <c r="C1368" s="1645"/>
      <c r="D1368" s="2588"/>
      <c r="E1368" s="644"/>
      <c r="F1368" s="644">
        <v>0</v>
      </c>
      <c r="G1368" s="644"/>
      <c r="H1368" s="644"/>
      <c r="I1368" s="644"/>
      <c r="J1368" s="644"/>
      <c r="K1368" s="644"/>
      <c r="L1368" s="644"/>
      <c r="M1368" s="644"/>
      <c r="N1368" s="644"/>
      <c r="O1368" s="644"/>
      <c r="P1368" s="644"/>
      <c r="Q1368" s="644"/>
      <c r="R1368" s="644"/>
      <c r="S1368" s="645"/>
      <c r="T1368" s="727"/>
      <c r="U1368" s="2383"/>
      <c r="V1368" s="2383"/>
      <c r="W1368" s="1645"/>
      <c r="X1368" s="1645"/>
      <c r="Y1368" s="1645"/>
      <c r="Z1368" s="1645"/>
      <c r="AA1368" s="1645"/>
      <c r="AB1368" s="1169"/>
      <c r="AC1368" s="2384"/>
      <c r="AD1368" s="638"/>
      <c r="AE1368" s="1169"/>
      <c r="AF1368" s="1169"/>
      <c r="AG1368" s="1645"/>
      <c r="AH1368" s="1645"/>
      <c r="AI1368" s="1645"/>
      <c r="AJ1368" s="1645"/>
      <c r="AK1368" s="1645"/>
      <c r="AL1368" s="1645"/>
      <c r="AM1368" s="1645"/>
      <c r="AN1368" s="1645"/>
      <c r="AO1368" s="1645"/>
      <c r="AP1368" s="1645"/>
      <c r="AQ1368" s="1645"/>
      <c r="AR1368" s="1645"/>
      <c r="AS1368" s="1645"/>
      <c r="AT1368" s="1645"/>
      <c r="AU1368" s="1645"/>
      <c r="AV1368" s="1645"/>
      <c r="AW1368" s="1645"/>
      <c r="AX1368" s="1645"/>
      <c r="AY1368" s="1645"/>
      <c r="AZ1368" s="1645"/>
      <c r="BA1368" s="1645"/>
      <c r="BB1368" s="1645"/>
      <c r="BC1368" s="1645"/>
      <c r="BD1368" s="1645"/>
      <c r="BE1368" s="1645"/>
      <c r="BF1368" s="1645"/>
      <c r="BG1368" s="1645"/>
      <c r="BH1368" s="1645"/>
      <c r="BI1368" s="1645"/>
      <c r="BJ1368" s="1645"/>
      <c r="BK1368" s="1645"/>
      <c r="BL1368" s="1645"/>
      <c r="BM1368" s="1645"/>
      <c r="BN1368" s="1645"/>
      <c r="BO1368" s="1645"/>
      <c r="BP1368" s="1645"/>
      <c r="BQ1368" s="1645"/>
      <c r="BR1368" s="1645"/>
      <c r="BS1368" s="1645"/>
      <c r="BT1368" s="1645"/>
      <c r="BU1368" s="1645"/>
      <c r="BV1368" s="1645"/>
      <c r="BW1368" s="1645"/>
      <c r="BX1368" s="1645"/>
      <c r="BY1368" s="1645"/>
      <c r="BZ1368" s="1645"/>
      <c r="CA1368" s="1645"/>
      <c r="CB1368" s="1645"/>
      <c r="CC1368" s="1645"/>
      <c r="CD1368" s="1645"/>
      <c r="CE1368" s="1645"/>
      <c r="CF1368" s="1859"/>
    </row>
    <row customHeight="1" ht="11.25" hidden="1">
      <c r="A1369" s="1815"/>
      <c r="B1369" s="1169"/>
      <c r="C1369" s="421"/>
      <c r="D1369" s="2588"/>
      <c r="E1369" s="658" t="s">
        <v>22</v>
      </c>
      <c r="F1369" s="1177" t="s">
        <v>22</v>
      </c>
      <c r="G1369" s="1177" t="s">
        <v>1088</v>
      </c>
      <c r="H1369" s="660" t="s">
        <v>22</v>
      </c>
      <c r="I1369" s="660"/>
      <c r="J1369" s="660"/>
      <c r="K1369" s="660"/>
      <c r="L1369" s="660"/>
      <c r="M1369" s="660"/>
      <c r="N1369" s="660"/>
      <c r="O1369" s="660"/>
      <c r="P1369" s="660"/>
      <c r="Q1369" s="660"/>
      <c r="R1369" s="661"/>
      <c r="S1369" s="662"/>
      <c r="T1369" s="727"/>
      <c r="U1369" s="2383"/>
      <c r="V1369" s="2383"/>
      <c r="W1369" s="1169"/>
      <c r="X1369" s="1169"/>
      <c r="Y1369" s="1169"/>
      <c r="Z1369" s="1169"/>
      <c r="AA1369" s="1645"/>
      <c r="AB1369" s="1169"/>
      <c r="AC1369" s="2384"/>
      <c r="AD1369" s="638"/>
      <c r="AE1369" s="1169"/>
      <c r="AF1369" s="1169"/>
      <c r="AG1369" s="1645"/>
      <c r="AH1369" s="1645"/>
      <c r="AI1369" s="1645"/>
      <c r="AJ1369" s="1645"/>
      <c r="AK1369" s="1645"/>
      <c r="AL1369" s="1645"/>
      <c r="AM1369" s="1645"/>
      <c r="AN1369" s="1645"/>
      <c r="AO1369" s="1645"/>
      <c r="AP1369" s="1645"/>
      <c r="AQ1369" s="1645"/>
      <c r="AR1369" s="1645"/>
      <c r="AS1369" s="1645"/>
      <c r="AT1369" s="1645"/>
      <c r="AU1369" s="1645"/>
      <c r="AV1369" s="1645"/>
      <c r="AW1369" s="1645"/>
      <c r="AX1369" s="1645"/>
      <c r="AY1369" s="1645"/>
      <c r="AZ1369" s="1645"/>
      <c r="BA1369" s="1645"/>
      <c r="BB1369" s="1645"/>
      <c r="BC1369" s="1645"/>
      <c r="BD1369" s="1645"/>
      <c r="BE1369" s="1645"/>
      <c r="BF1369" s="1645"/>
      <c r="BG1369" s="1645"/>
      <c r="BH1369" s="1645"/>
      <c r="BI1369" s="1645"/>
      <c r="BJ1369" s="1645"/>
      <c r="BK1369" s="1645"/>
      <c r="BL1369" s="1645"/>
      <c r="BM1369" s="1645"/>
      <c r="BN1369" s="1645"/>
      <c r="BO1369" s="1645"/>
      <c r="BP1369" s="1645"/>
      <c r="BQ1369" s="1645"/>
      <c r="BR1369" s="1645"/>
      <c r="BS1369" s="1645"/>
      <c r="BT1369" s="1645"/>
      <c r="BU1369" s="1645"/>
      <c r="BV1369" s="1169"/>
      <c r="BW1369" s="1169"/>
      <c r="BX1369" s="1169"/>
      <c r="BY1369" s="1169"/>
      <c r="BZ1369" s="1169"/>
      <c r="CA1369" s="1169"/>
      <c r="CB1369" s="1169"/>
      <c r="CC1369" s="1169"/>
      <c r="CD1369" s="1169"/>
      <c r="CE1369" s="1169"/>
      <c r="CF1369" s="1859"/>
    </row>
    <row customHeight="1" ht="5.25" hidden="1">
      <c r="A1370" s="1802"/>
      <c r="B1370" s="1645"/>
      <c r="C1370" s="1645"/>
      <c r="D1370" s="2588"/>
      <c r="E1370" s="1048"/>
      <c r="F1370" s="1048"/>
      <c r="G1370" s="1048"/>
      <c r="H1370" s="1048"/>
      <c r="I1370" s="1048"/>
      <c r="J1370" s="1048"/>
      <c r="K1370" s="1048"/>
      <c r="L1370" s="1048"/>
      <c r="M1370" s="1048"/>
      <c r="N1370" s="1048"/>
      <c r="O1370" s="1048"/>
      <c r="P1370" s="1048"/>
      <c r="Q1370" s="1049"/>
      <c r="R1370" s="1050"/>
      <c r="S1370" s="1051"/>
      <c r="T1370" s="726" t="s">
        <v>1085</v>
      </c>
      <c r="U1370" s="2383">
        <v>1</v>
      </c>
      <c r="V1370" s="2383" t="s">
        <v>1048</v>
      </c>
      <c r="W1370" s="1645"/>
      <c r="X1370" s="1645"/>
      <c r="Y1370" s="1645"/>
      <c r="Z1370" s="1645"/>
      <c r="AA1370" s="1645"/>
      <c r="AB1370" s="1645"/>
      <c r="AC1370" s="1046"/>
      <c r="AD1370" s="1047"/>
      <c r="AE1370" s="1645"/>
      <c r="AF1370" s="1645"/>
      <c r="AG1370" s="1645"/>
      <c r="AH1370" s="1645"/>
      <c r="AI1370" s="1645"/>
      <c r="AJ1370" s="1645"/>
      <c r="AK1370" s="1645"/>
      <c r="AL1370" s="1645"/>
      <c r="AM1370" s="1645"/>
      <c r="AN1370" s="1645"/>
      <c r="AO1370" s="1645"/>
      <c r="AP1370" s="1645"/>
      <c r="AQ1370" s="1645"/>
      <c r="AR1370" s="1645"/>
      <c r="AS1370" s="1645"/>
      <c r="AT1370" s="1645"/>
      <c r="AU1370" s="1645"/>
      <c r="AV1370" s="1645"/>
      <c r="AW1370" s="1645"/>
      <c r="AX1370" s="1645"/>
      <c r="AY1370" s="1645"/>
      <c r="AZ1370" s="1645"/>
      <c r="BA1370" s="1645"/>
      <c r="BB1370" s="1645"/>
      <c r="BC1370" s="1645"/>
      <c r="BD1370" s="1645"/>
      <c r="BE1370" s="1645"/>
      <c r="BF1370" s="1645"/>
      <c r="BG1370" s="1645"/>
      <c r="BH1370" s="1645"/>
      <c r="BI1370" s="1645"/>
      <c r="BJ1370" s="1645"/>
      <c r="BK1370" s="1645"/>
      <c r="BL1370" s="1645"/>
      <c r="BM1370" s="1645"/>
      <c r="BN1370" s="1645"/>
      <c r="BO1370" s="1645"/>
      <c r="BP1370" s="1645"/>
      <c r="BQ1370" s="1645"/>
      <c r="BR1370" s="1645"/>
      <c r="BS1370" s="1645"/>
      <c r="BT1370" s="1645"/>
      <c r="BU1370" s="1645"/>
      <c r="BV1370" s="1645"/>
      <c r="BW1370" s="1645"/>
      <c r="BX1370" s="1645"/>
      <c r="BY1370" s="1645"/>
      <c r="BZ1370" s="1645"/>
      <c r="CA1370" s="1645"/>
      <c r="CB1370" s="1645"/>
      <c r="CC1370" s="1645"/>
      <c r="CD1370" s="1645"/>
      <c r="CE1370" s="1645"/>
      <c r="CF1370" s="1325"/>
    </row>
    <row customHeight="1" ht="5.25" hidden="1">
      <c r="A1371" s="1802"/>
      <c r="B1371" s="1645"/>
      <c r="C1371" s="1645"/>
      <c r="D1371" s="2588"/>
      <c r="E1371" s="644"/>
      <c r="F1371" s="644"/>
      <c r="G1371" s="644"/>
      <c r="H1371" s="644"/>
      <c r="I1371" s="644"/>
      <c r="J1371" s="644"/>
      <c r="K1371" s="644"/>
      <c r="L1371" s="644"/>
      <c r="M1371" s="644"/>
      <c r="N1371" s="644"/>
      <c r="O1371" s="644"/>
      <c r="P1371" s="644"/>
      <c r="Q1371" s="644"/>
      <c r="R1371" s="644"/>
      <c r="S1371" s="645"/>
      <c r="T1371" s="727"/>
      <c r="U1371" s="2383"/>
      <c r="V1371" s="2383"/>
      <c r="W1371" s="1645"/>
      <c r="X1371" s="1645"/>
      <c r="Y1371" s="1645"/>
      <c r="Z1371" s="1645"/>
      <c r="AA1371" s="1645"/>
      <c r="AB1371" s="1645"/>
      <c r="AC1371" s="1046"/>
      <c r="AD1371" s="1047"/>
      <c r="AE1371" s="1645"/>
      <c r="AF1371" s="1645"/>
      <c r="AG1371" s="1645"/>
      <c r="AH1371" s="1645"/>
      <c r="AI1371" s="1645"/>
      <c r="AJ1371" s="1645"/>
      <c r="AK1371" s="1645"/>
      <c r="AL1371" s="1645"/>
      <c r="AM1371" s="1645"/>
      <c r="AN1371" s="1645"/>
      <c r="AO1371" s="1645"/>
      <c r="AP1371" s="1645"/>
      <c r="AQ1371" s="1645"/>
      <c r="AR1371" s="1645"/>
      <c r="AS1371" s="1645"/>
      <c r="AT1371" s="1645"/>
      <c r="AU1371" s="1645"/>
      <c r="AV1371" s="1645"/>
      <c r="AW1371" s="1645"/>
      <c r="AX1371" s="1645"/>
      <c r="AY1371" s="1645"/>
      <c r="AZ1371" s="1645"/>
      <c r="BA1371" s="1645"/>
      <c r="BB1371" s="1645"/>
      <c r="BC1371" s="1645"/>
      <c r="BD1371" s="1645"/>
      <c r="BE1371" s="1645"/>
      <c r="BF1371" s="1645"/>
      <c r="BG1371" s="1645"/>
      <c r="BH1371" s="1645"/>
      <c r="BI1371" s="1645"/>
      <c r="BJ1371" s="1645"/>
      <c r="BK1371" s="1645"/>
      <c r="BL1371" s="1645"/>
      <c r="BM1371" s="1645"/>
      <c r="BN1371" s="1645"/>
      <c r="BO1371" s="1645"/>
      <c r="BP1371" s="1645"/>
      <c r="BQ1371" s="1645"/>
      <c r="BR1371" s="1645"/>
      <c r="BS1371" s="1645"/>
      <c r="BT1371" s="1645"/>
      <c r="BU1371" s="1645"/>
      <c r="BV1371" s="1645"/>
      <c r="BW1371" s="1645"/>
      <c r="BX1371" s="1645"/>
      <c r="BY1371" s="1645"/>
      <c r="BZ1371" s="1645"/>
      <c r="CA1371" s="1645"/>
      <c r="CB1371" s="1645"/>
      <c r="CC1371" s="1645"/>
      <c r="CD1371" s="1645"/>
      <c r="CE1371" s="1645"/>
      <c r="CF1371" s="1325"/>
    </row>
    <row customHeight="1" ht="5.25" hidden="1">
      <c r="A1372" s="1802"/>
      <c r="B1372" s="1645"/>
      <c r="C1372" s="1645"/>
      <c r="D1372" s="2589"/>
      <c r="E1372" s="1052"/>
      <c r="F1372" s="1053"/>
      <c r="G1372" s="1053"/>
      <c r="H1372" s="1054"/>
      <c r="I1372" s="1054"/>
      <c r="J1372" s="1054"/>
      <c r="K1372" s="1054"/>
      <c r="L1372" s="1054"/>
      <c r="M1372" s="1054"/>
      <c r="N1372" s="1054"/>
      <c r="O1372" s="1054"/>
      <c r="P1372" s="1054"/>
      <c r="Q1372" s="1054"/>
      <c r="R1372" s="955"/>
      <c r="S1372" s="1055"/>
      <c r="T1372" s="727"/>
      <c r="U1372" s="2383"/>
      <c r="V1372" s="2383"/>
      <c r="W1372" s="1645"/>
      <c r="X1372" s="1645"/>
      <c r="Y1372" s="1645"/>
      <c r="Z1372" s="1645"/>
      <c r="AA1372" s="1645"/>
      <c r="AB1372" s="1645"/>
      <c r="AC1372" s="1046"/>
      <c r="AD1372" s="1047"/>
      <c r="AE1372" s="1645"/>
      <c r="AF1372" s="1645"/>
      <c r="AG1372" s="1645"/>
      <c r="AH1372" s="1645"/>
      <c r="AI1372" s="1645"/>
      <c r="AJ1372" s="1645"/>
      <c r="AK1372" s="1645"/>
      <c r="AL1372" s="1645"/>
      <c r="AM1372" s="1645"/>
      <c r="AN1372" s="1645"/>
      <c r="AO1372" s="1645"/>
      <c r="AP1372" s="1645"/>
      <c r="AQ1372" s="1645"/>
      <c r="AR1372" s="1645"/>
      <c r="AS1372" s="1645"/>
      <c r="AT1372" s="1645"/>
      <c r="AU1372" s="1645"/>
      <c r="AV1372" s="1645"/>
      <c r="AW1372" s="1645"/>
      <c r="AX1372" s="1645"/>
      <c r="AY1372" s="1645"/>
      <c r="AZ1372" s="1645"/>
      <c r="BA1372" s="1645"/>
      <c r="BB1372" s="1645"/>
      <c r="BC1372" s="1645"/>
      <c r="BD1372" s="1645"/>
      <c r="BE1372" s="1645"/>
      <c r="BF1372" s="1645"/>
      <c r="BG1372" s="1645"/>
      <c r="BH1372" s="1645"/>
      <c r="BI1372" s="1645"/>
      <c r="BJ1372" s="1645"/>
      <c r="BK1372" s="1645"/>
      <c r="BL1372" s="1645"/>
      <c r="BM1372" s="1645"/>
      <c r="BN1372" s="1645"/>
      <c r="BO1372" s="1645"/>
      <c r="BP1372" s="1645"/>
      <c r="BQ1372" s="1645"/>
      <c r="BR1372" s="1645"/>
      <c r="BS1372" s="1645"/>
      <c r="BT1372" s="1645"/>
      <c r="BU1372" s="1645"/>
      <c r="BV1372" s="1645"/>
      <c r="BW1372" s="1645"/>
      <c r="BX1372" s="1645"/>
      <c r="BY1372" s="1645"/>
      <c r="BZ1372" s="1645"/>
      <c r="CA1372" s="1645"/>
      <c r="CB1372" s="1645"/>
      <c r="CC1372" s="1645"/>
      <c r="CD1372" s="1645"/>
      <c r="CE1372" s="1645"/>
      <c r="CF1372" s="1325"/>
    </row>
    <row customHeight="1" ht="15" hidden="1">
      <c r="A1373" s="632" t="s">
        <v>530</v>
      </c>
      <c r="B1373" s="633"/>
      <c r="C1373" s="633" t="s">
        <v>22</v>
      </c>
      <c r="D1373" s="2587" t="s">
        <v>1238</v>
      </c>
      <c r="E1373" s="2386" t="s">
        <v>196</v>
      </c>
      <c r="F1373" s="2387"/>
      <c r="G1373" s="2388"/>
      <c r="H1373" s="2392" t="str">
        <f>IF(A1373="","",INDEX(DIFFERENTIATION_UNMERGE_VD,MATCH(A1373,DIFFERENTIATION_ID_DIFF,0)))</f>
        <v>Производство тепловой энергии. Некомбинированная выработка</v>
      </c>
      <c r="I1373" s="2392"/>
      <c r="J1373" s="2392"/>
      <c r="K1373" s="2392"/>
      <c r="L1373" s="2392"/>
      <c r="M1373" s="2392"/>
      <c r="N1373" s="2392"/>
      <c r="O1373" s="2392"/>
      <c r="P1373" s="2392"/>
      <c r="Q1373" s="2392"/>
      <c r="R1373" s="2392"/>
      <c r="S1373" s="728"/>
      <c r="T1373" s="725"/>
      <c r="U1373" s="634"/>
      <c r="V1373" s="634"/>
      <c r="W1373" s="635"/>
      <c r="X1373" s="635"/>
      <c r="Y1373" s="635"/>
      <c r="Z1373" s="635"/>
      <c r="AA1373" s="636"/>
      <c r="AB1373" s="637"/>
      <c r="AC1373" s="2384"/>
      <c r="AD1373" s="638"/>
      <c r="AE1373" s="639" t="s">
        <v>22</v>
      </c>
      <c r="AF1373" s="639"/>
      <c r="AG1373" s="640" t="s">
        <v>1082</v>
      </c>
      <c r="AH1373" s="641">
        <v>3</v>
      </c>
      <c r="AI1373" s="634"/>
      <c r="AJ1373" s="634"/>
      <c r="AK1373" s="634"/>
      <c r="AL1373" s="634"/>
      <c r="AM1373" s="634"/>
      <c r="AN1373" s="634"/>
      <c r="AO1373" s="634"/>
      <c r="AP1373" s="634"/>
      <c r="AQ1373" s="634"/>
      <c r="AR1373" s="634"/>
      <c r="AS1373" s="634"/>
      <c r="AT1373" s="634"/>
      <c r="AU1373" s="634"/>
      <c r="AV1373" s="634"/>
      <c r="AW1373" s="634"/>
      <c r="AX1373" s="634"/>
      <c r="AY1373" s="634"/>
      <c r="AZ1373" s="634"/>
      <c r="BA1373" s="634"/>
      <c r="BB1373" s="634"/>
      <c r="BC1373" s="634"/>
      <c r="BD1373" s="634"/>
      <c r="BE1373" s="634"/>
      <c r="BF1373" s="634"/>
      <c r="BG1373" s="634"/>
      <c r="BH1373" s="634"/>
      <c r="BI1373" s="634"/>
      <c r="BJ1373" s="634"/>
      <c r="BK1373" s="634"/>
      <c r="BL1373" s="634"/>
      <c r="BM1373" s="634"/>
      <c r="BN1373" s="634"/>
      <c r="BO1373" s="634"/>
      <c r="BP1373" s="634"/>
      <c r="BQ1373" s="634"/>
      <c r="BR1373" s="634"/>
      <c r="BS1373" s="634"/>
      <c r="BT1373" s="634"/>
      <c r="BU1373" s="634"/>
      <c r="BV1373" s="635"/>
      <c r="BW1373" s="635"/>
      <c r="BX1373" s="635"/>
      <c r="BY1373" s="635"/>
      <c r="BZ1373" s="635"/>
      <c r="CA1373" s="635"/>
      <c r="CB1373" s="635"/>
      <c r="CC1373" s="635"/>
      <c r="CD1373" s="635"/>
      <c r="CE1373" s="635"/>
      <c r="CF1373" s="1859"/>
    </row>
    <row customHeight="1" ht="15" hidden="1">
      <c r="A1374" s="632"/>
      <c r="B1374" s="633"/>
      <c r="C1374" s="633"/>
      <c r="D1374" s="2588"/>
      <c r="E1374" s="2386" t="s">
        <v>1037</v>
      </c>
      <c r="F1374" s="2387"/>
      <c r="G1374" s="2388"/>
      <c r="H1374" s="2392" t="str">
        <f>IF(A1373="","",INDEX(DIFFERENTIATION_UNMERGE_AREA,MATCH(A1373,DIFFERENTIATION_ID_DIFF,0)))</f>
        <v>Территория 16</v>
      </c>
      <c r="I1374" s="2392"/>
      <c r="J1374" s="2392"/>
      <c r="K1374" s="2392"/>
      <c r="L1374" s="2392"/>
      <c r="M1374" s="2392"/>
      <c r="N1374" s="2392"/>
      <c r="O1374" s="2392"/>
      <c r="P1374" s="2392"/>
      <c r="Q1374" s="2392"/>
      <c r="R1374" s="2392"/>
      <c r="S1374" s="728"/>
      <c r="T1374" s="725"/>
      <c r="U1374" s="634"/>
      <c r="V1374" s="634"/>
      <c r="W1374" s="635"/>
      <c r="X1374" s="635"/>
      <c r="Y1374" s="635"/>
      <c r="Z1374" s="635"/>
      <c r="AA1374" s="636"/>
      <c r="AB1374" s="637"/>
      <c r="AC1374" s="2384"/>
      <c r="AD1374" s="638"/>
      <c r="AE1374" s="639"/>
      <c r="AF1374" s="639"/>
      <c r="AG1374" s="640"/>
      <c r="AH1374" s="641"/>
      <c r="AI1374" s="634"/>
      <c r="AJ1374" s="634"/>
      <c r="AK1374" s="634"/>
      <c r="AL1374" s="634"/>
      <c r="AM1374" s="634"/>
      <c r="AN1374" s="634"/>
      <c r="AO1374" s="634"/>
      <c r="AP1374" s="634"/>
      <c r="AQ1374" s="634"/>
      <c r="AR1374" s="634"/>
      <c r="AS1374" s="634"/>
      <c r="AT1374" s="634"/>
      <c r="AU1374" s="634"/>
      <c r="AV1374" s="634"/>
      <c r="AW1374" s="634"/>
      <c r="AX1374" s="634"/>
      <c r="AY1374" s="634"/>
      <c r="AZ1374" s="634"/>
      <c r="BA1374" s="634"/>
      <c r="BB1374" s="634"/>
      <c r="BC1374" s="634"/>
      <c r="BD1374" s="634"/>
      <c r="BE1374" s="634"/>
      <c r="BF1374" s="634"/>
      <c r="BG1374" s="634"/>
      <c r="BH1374" s="634"/>
      <c r="BI1374" s="634"/>
      <c r="BJ1374" s="634"/>
      <c r="BK1374" s="634"/>
      <c r="BL1374" s="634"/>
      <c r="BM1374" s="634"/>
      <c r="BN1374" s="634"/>
      <c r="BO1374" s="634"/>
      <c r="BP1374" s="634"/>
      <c r="BQ1374" s="634"/>
      <c r="BR1374" s="634"/>
      <c r="BS1374" s="634"/>
      <c r="BT1374" s="634"/>
      <c r="BU1374" s="634"/>
      <c r="BV1374" s="635"/>
      <c r="BW1374" s="635"/>
      <c r="BX1374" s="635"/>
      <c r="BY1374" s="635"/>
      <c r="BZ1374" s="635"/>
      <c r="CA1374" s="635"/>
      <c r="CB1374" s="635"/>
      <c r="CC1374" s="635"/>
      <c r="CD1374" s="635"/>
      <c r="CE1374" s="635"/>
      <c r="CF1374" s="1859"/>
    </row>
    <row customHeight="1" ht="15" hidden="1">
      <c r="A1375" s="632"/>
      <c r="B1375" s="633"/>
      <c r="C1375" s="633"/>
      <c r="D1375" s="2588"/>
      <c r="E1375" s="2386" t="s">
        <v>1038</v>
      </c>
      <c r="F1375" s="2387"/>
      <c r="G1375" s="2388"/>
      <c r="H1375" s="2392" t="str">
        <f>IF(A1373="","",INDEX(DIFFERENTIATION_UNMERGE_SYSTEM,MATCH(A1373,DIFFERENTIATION_ID_DIFF,0)))</f>
        <v>с. Лопатино, ул. Школьная, котельная № 5-3</v>
      </c>
      <c r="I1375" s="2392"/>
      <c r="J1375" s="2392"/>
      <c r="K1375" s="2392"/>
      <c r="L1375" s="2392"/>
      <c r="M1375" s="2392"/>
      <c r="N1375" s="2392"/>
      <c r="O1375" s="2392"/>
      <c r="P1375" s="2392"/>
      <c r="Q1375" s="2392"/>
      <c r="R1375" s="2392"/>
      <c r="S1375" s="728"/>
      <c r="T1375" s="725"/>
      <c r="U1375" s="634"/>
      <c r="V1375" s="634"/>
      <c r="W1375" s="635"/>
      <c r="X1375" s="635"/>
      <c r="Y1375" s="635"/>
      <c r="Z1375" s="635"/>
      <c r="AA1375" s="636"/>
      <c r="AB1375" s="637"/>
      <c r="AC1375" s="2384"/>
      <c r="AD1375" s="638"/>
      <c r="AE1375" s="639"/>
      <c r="AF1375" s="639"/>
      <c r="AG1375" s="640"/>
      <c r="AH1375" s="641"/>
      <c r="AI1375" s="634"/>
      <c r="AJ1375" s="634"/>
      <c r="AK1375" s="634"/>
      <c r="AL1375" s="634"/>
      <c r="AM1375" s="634"/>
      <c r="AN1375" s="634"/>
      <c r="AO1375" s="634"/>
      <c r="AP1375" s="634"/>
      <c r="AQ1375" s="634"/>
      <c r="AR1375" s="634"/>
      <c r="AS1375" s="634"/>
      <c r="AT1375" s="634"/>
      <c r="AU1375" s="634"/>
      <c r="AV1375" s="634"/>
      <c r="AW1375" s="634"/>
      <c r="AX1375" s="634"/>
      <c r="AY1375" s="634"/>
      <c r="AZ1375" s="634"/>
      <c r="BA1375" s="634"/>
      <c r="BB1375" s="634"/>
      <c r="BC1375" s="634"/>
      <c r="BD1375" s="634"/>
      <c r="BE1375" s="634"/>
      <c r="BF1375" s="634"/>
      <c r="BG1375" s="634"/>
      <c r="BH1375" s="634"/>
      <c r="BI1375" s="634"/>
      <c r="BJ1375" s="634"/>
      <c r="BK1375" s="634"/>
      <c r="BL1375" s="634"/>
      <c r="BM1375" s="634"/>
      <c r="BN1375" s="634"/>
      <c r="BO1375" s="634"/>
      <c r="BP1375" s="634"/>
      <c r="BQ1375" s="634"/>
      <c r="BR1375" s="634"/>
      <c r="BS1375" s="634"/>
      <c r="BT1375" s="634"/>
      <c r="BU1375" s="634"/>
      <c r="BV1375" s="635"/>
      <c r="BW1375" s="635"/>
      <c r="BX1375" s="635"/>
      <c r="BY1375" s="635"/>
      <c r="BZ1375" s="635"/>
      <c r="CA1375" s="635"/>
      <c r="CB1375" s="635"/>
      <c r="CC1375" s="635"/>
      <c r="CD1375" s="635"/>
      <c r="CE1375" s="635"/>
      <c r="CF1375" s="1859"/>
    </row>
    <row customHeight="1" ht="24.75" hidden="1">
      <c r="A1376" s="1815"/>
      <c r="B1376" s="1169"/>
      <c r="C1376" s="421"/>
      <c r="D1376" s="2588"/>
      <c r="E1376" s="2385" t="s">
        <v>1083</v>
      </c>
      <c r="F1376" s="2385"/>
      <c r="G1376" s="2385"/>
      <c r="H1376" s="2385"/>
      <c r="I1376" s="2385"/>
      <c r="J1376" s="2385"/>
      <c r="K1376" s="2385"/>
      <c r="L1376" s="2385"/>
      <c r="M1376" s="2385"/>
      <c r="N1376" s="2385"/>
      <c r="O1376" s="2385"/>
      <c r="P1376" s="2385"/>
      <c r="Q1376" s="567">
        <f>SUMIF(T1377:T1378,"i",Q1377:Q1378)</f>
        <v>0</v>
      </c>
      <c r="R1376" s="1026"/>
      <c r="S1376" s="1807" t="s">
        <v>1084</v>
      </c>
      <c r="T1376" s="726" t="s">
        <v>1085</v>
      </c>
      <c r="U1376" s="2383">
        <v>1</v>
      </c>
      <c r="V1376" s="2383" t="s">
        <v>1048</v>
      </c>
      <c r="W1376" s="1169"/>
      <c r="X1376" s="1169"/>
      <c r="Y1376" s="1169"/>
      <c r="Z1376" s="1169"/>
      <c r="AA1376" s="1645"/>
      <c r="AB1376" s="1169"/>
      <c r="AC1376" s="2384"/>
      <c r="AD1376" s="638"/>
      <c r="AE1376" s="1169"/>
      <c r="AF1376" s="1169"/>
      <c r="AG1376" s="1645"/>
      <c r="AH1376" s="1645"/>
      <c r="AI1376" s="1645"/>
      <c r="AJ1376" s="1645"/>
      <c r="AK1376" s="1645"/>
      <c r="AL1376" s="1645"/>
      <c r="AM1376" s="1645"/>
      <c r="AN1376" s="1645"/>
      <c r="AO1376" s="1645"/>
      <c r="AP1376" s="1645"/>
      <c r="AQ1376" s="1645"/>
      <c r="AR1376" s="1645"/>
      <c r="AS1376" s="1645"/>
      <c r="AT1376" s="1645"/>
      <c r="AU1376" s="1645"/>
      <c r="AV1376" s="1645"/>
      <c r="AW1376" s="1645"/>
      <c r="AX1376" s="1645"/>
      <c r="AY1376" s="1645"/>
      <c r="AZ1376" s="1645"/>
      <c r="BA1376" s="1645"/>
      <c r="BB1376" s="1645"/>
      <c r="BC1376" s="1645"/>
      <c r="BD1376" s="1645"/>
      <c r="BE1376" s="1645"/>
      <c r="BF1376" s="1645"/>
      <c r="BG1376" s="1645"/>
      <c r="BH1376" s="1645"/>
      <c r="BI1376" s="1645"/>
      <c r="BJ1376" s="1645"/>
      <c r="BK1376" s="1645"/>
      <c r="BL1376" s="1645"/>
      <c r="BM1376" s="1645"/>
      <c r="BN1376" s="1645"/>
      <c r="BO1376" s="1645"/>
      <c r="BP1376" s="1645"/>
      <c r="BQ1376" s="1645"/>
      <c r="BR1376" s="1645"/>
      <c r="BS1376" s="1645"/>
      <c r="BT1376" s="1645"/>
      <c r="BU1376" s="1645"/>
      <c r="BV1376" s="1169"/>
      <c r="BW1376" s="1169"/>
      <c r="BX1376" s="1169"/>
      <c r="BY1376" s="1169"/>
      <c r="BZ1376" s="1169"/>
      <c r="CA1376" s="1169"/>
      <c r="CB1376" s="1169"/>
      <c r="CC1376" s="1169"/>
      <c r="CD1376" s="1169"/>
      <c r="CE1376" s="1169"/>
      <c r="CF1376" s="1859"/>
    </row>
    <row customHeight="1" ht="11.25" hidden="1">
      <c r="A1377" s="1802"/>
      <c r="B1377" s="1645"/>
      <c r="C1377" s="1645"/>
      <c r="D1377" s="2588"/>
      <c r="E1377" s="644"/>
      <c r="F1377" s="644">
        <v>0</v>
      </c>
      <c r="G1377" s="644"/>
      <c r="H1377" s="644"/>
      <c r="I1377" s="644"/>
      <c r="J1377" s="644"/>
      <c r="K1377" s="644"/>
      <c r="L1377" s="644"/>
      <c r="M1377" s="644"/>
      <c r="N1377" s="644"/>
      <c r="O1377" s="644"/>
      <c r="P1377" s="644"/>
      <c r="Q1377" s="644"/>
      <c r="R1377" s="644"/>
      <c r="S1377" s="645"/>
      <c r="T1377" s="727"/>
      <c r="U1377" s="2383"/>
      <c r="V1377" s="2383"/>
      <c r="W1377" s="1645"/>
      <c r="X1377" s="1645"/>
      <c r="Y1377" s="1645"/>
      <c r="Z1377" s="1645"/>
      <c r="AA1377" s="1645"/>
      <c r="AB1377" s="1169"/>
      <c r="AC1377" s="2384"/>
      <c r="AD1377" s="638"/>
      <c r="AE1377" s="1169"/>
      <c r="AF1377" s="1169"/>
      <c r="AG1377" s="1645"/>
      <c r="AH1377" s="1645"/>
      <c r="AI1377" s="1645"/>
      <c r="AJ1377" s="1645"/>
      <c r="AK1377" s="1645"/>
      <c r="AL1377" s="1645"/>
      <c r="AM1377" s="1645"/>
      <c r="AN1377" s="1645"/>
      <c r="AO1377" s="1645"/>
      <c r="AP1377" s="1645"/>
      <c r="AQ1377" s="1645"/>
      <c r="AR1377" s="1645"/>
      <c r="AS1377" s="1645"/>
      <c r="AT1377" s="1645"/>
      <c r="AU1377" s="1645"/>
      <c r="AV1377" s="1645"/>
      <c r="AW1377" s="1645"/>
      <c r="AX1377" s="1645"/>
      <c r="AY1377" s="1645"/>
      <c r="AZ1377" s="1645"/>
      <c r="BA1377" s="1645"/>
      <c r="BB1377" s="1645"/>
      <c r="BC1377" s="1645"/>
      <c r="BD1377" s="1645"/>
      <c r="BE1377" s="1645"/>
      <c r="BF1377" s="1645"/>
      <c r="BG1377" s="1645"/>
      <c r="BH1377" s="1645"/>
      <c r="BI1377" s="1645"/>
      <c r="BJ1377" s="1645"/>
      <c r="BK1377" s="1645"/>
      <c r="BL1377" s="1645"/>
      <c r="BM1377" s="1645"/>
      <c r="BN1377" s="1645"/>
      <c r="BO1377" s="1645"/>
      <c r="BP1377" s="1645"/>
      <c r="BQ1377" s="1645"/>
      <c r="BR1377" s="1645"/>
      <c r="BS1377" s="1645"/>
      <c r="BT1377" s="1645"/>
      <c r="BU1377" s="1645"/>
      <c r="BV1377" s="1645"/>
      <c r="BW1377" s="1645"/>
      <c r="BX1377" s="1645"/>
      <c r="BY1377" s="1645"/>
      <c r="BZ1377" s="1645"/>
      <c r="CA1377" s="1645"/>
      <c r="CB1377" s="1645"/>
      <c r="CC1377" s="1645"/>
      <c r="CD1377" s="1645"/>
      <c r="CE1377" s="1645"/>
      <c r="CF1377" s="1859"/>
    </row>
    <row customHeight="1" ht="11.25" hidden="1">
      <c r="A1378" s="1815"/>
      <c r="B1378" s="1169"/>
      <c r="C1378" s="421"/>
      <c r="D1378" s="2588"/>
      <c r="E1378" s="658" t="s">
        <v>22</v>
      </c>
      <c r="F1378" s="1177" t="s">
        <v>22</v>
      </c>
      <c r="G1378" s="1177" t="s">
        <v>1088</v>
      </c>
      <c r="H1378" s="660" t="s">
        <v>22</v>
      </c>
      <c r="I1378" s="660"/>
      <c r="J1378" s="660"/>
      <c r="K1378" s="660"/>
      <c r="L1378" s="660"/>
      <c r="M1378" s="660"/>
      <c r="N1378" s="660"/>
      <c r="O1378" s="660"/>
      <c r="P1378" s="660"/>
      <c r="Q1378" s="660"/>
      <c r="R1378" s="661"/>
      <c r="S1378" s="662"/>
      <c r="T1378" s="727"/>
      <c r="U1378" s="2383"/>
      <c r="V1378" s="2383"/>
      <c r="W1378" s="1169"/>
      <c r="X1378" s="1169"/>
      <c r="Y1378" s="1169"/>
      <c r="Z1378" s="1169"/>
      <c r="AA1378" s="1645"/>
      <c r="AB1378" s="1169"/>
      <c r="AC1378" s="2384"/>
      <c r="AD1378" s="638"/>
      <c r="AE1378" s="1169"/>
      <c r="AF1378" s="1169"/>
      <c r="AG1378" s="1645"/>
      <c r="AH1378" s="1645"/>
      <c r="AI1378" s="1645"/>
      <c r="AJ1378" s="1645"/>
      <c r="AK1378" s="1645"/>
      <c r="AL1378" s="1645"/>
      <c r="AM1378" s="1645"/>
      <c r="AN1378" s="1645"/>
      <c r="AO1378" s="1645"/>
      <c r="AP1378" s="1645"/>
      <c r="AQ1378" s="1645"/>
      <c r="AR1378" s="1645"/>
      <c r="AS1378" s="1645"/>
      <c r="AT1378" s="1645"/>
      <c r="AU1378" s="1645"/>
      <c r="AV1378" s="1645"/>
      <c r="AW1378" s="1645"/>
      <c r="AX1378" s="1645"/>
      <c r="AY1378" s="1645"/>
      <c r="AZ1378" s="1645"/>
      <c r="BA1378" s="1645"/>
      <c r="BB1378" s="1645"/>
      <c r="BC1378" s="1645"/>
      <c r="BD1378" s="1645"/>
      <c r="BE1378" s="1645"/>
      <c r="BF1378" s="1645"/>
      <c r="BG1378" s="1645"/>
      <c r="BH1378" s="1645"/>
      <c r="BI1378" s="1645"/>
      <c r="BJ1378" s="1645"/>
      <c r="BK1378" s="1645"/>
      <c r="BL1378" s="1645"/>
      <c r="BM1378" s="1645"/>
      <c r="BN1378" s="1645"/>
      <c r="BO1378" s="1645"/>
      <c r="BP1378" s="1645"/>
      <c r="BQ1378" s="1645"/>
      <c r="BR1378" s="1645"/>
      <c r="BS1378" s="1645"/>
      <c r="BT1378" s="1645"/>
      <c r="BU1378" s="1645"/>
      <c r="BV1378" s="1169"/>
      <c r="BW1378" s="1169"/>
      <c r="BX1378" s="1169"/>
      <c r="BY1378" s="1169"/>
      <c r="BZ1378" s="1169"/>
      <c r="CA1378" s="1169"/>
      <c r="CB1378" s="1169"/>
      <c r="CC1378" s="1169"/>
      <c r="CD1378" s="1169"/>
      <c r="CE1378" s="1169"/>
      <c r="CF1378" s="1859"/>
    </row>
    <row customHeight="1" ht="5.25" hidden="1">
      <c r="A1379" s="1802"/>
      <c r="B1379" s="1645"/>
      <c r="C1379" s="1645"/>
      <c r="D1379" s="2588"/>
      <c r="E1379" s="1048"/>
      <c r="F1379" s="1048"/>
      <c r="G1379" s="1048"/>
      <c r="H1379" s="1048"/>
      <c r="I1379" s="1048"/>
      <c r="J1379" s="1048"/>
      <c r="K1379" s="1048"/>
      <c r="L1379" s="1048"/>
      <c r="M1379" s="1048"/>
      <c r="N1379" s="1048"/>
      <c r="O1379" s="1048"/>
      <c r="P1379" s="1048"/>
      <c r="Q1379" s="1049"/>
      <c r="R1379" s="1050"/>
      <c r="S1379" s="1051"/>
      <c r="T1379" s="726" t="s">
        <v>1085</v>
      </c>
      <c r="U1379" s="2383">
        <v>1</v>
      </c>
      <c r="V1379" s="2383" t="s">
        <v>1048</v>
      </c>
      <c r="W1379" s="1645"/>
      <c r="X1379" s="1645"/>
      <c r="Y1379" s="1645"/>
      <c r="Z1379" s="1645"/>
      <c r="AA1379" s="1645"/>
      <c r="AB1379" s="1645"/>
      <c r="AC1379" s="1046"/>
      <c r="AD1379" s="1047"/>
      <c r="AE1379" s="1645"/>
      <c r="AF1379" s="1645"/>
      <c r="AG1379" s="1645"/>
      <c r="AH1379" s="1645"/>
      <c r="AI1379" s="1645"/>
      <c r="AJ1379" s="1645"/>
      <c r="AK1379" s="1645"/>
      <c r="AL1379" s="1645"/>
      <c r="AM1379" s="1645"/>
      <c r="AN1379" s="1645"/>
      <c r="AO1379" s="1645"/>
      <c r="AP1379" s="1645"/>
      <c r="AQ1379" s="1645"/>
      <c r="AR1379" s="1645"/>
      <c r="AS1379" s="1645"/>
      <c r="AT1379" s="1645"/>
      <c r="AU1379" s="1645"/>
      <c r="AV1379" s="1645"/>
      <c r="AW1379" s="1645"/>
      <c r="AX1379" s="1645"/>
      <c r="AY1379" s="1645"/>
      <c r="AZ1379" s="1645"/>
      <c r="BA1379" s="1645"/>
      <c r="BB1379" s="1645"/>
      <c r="BC1379" s="1645"/>
      <c r="BD1379" s="1645"/>
      <c r="BE1379" s="1645"/>
      <c r="BF1379" s="1645"/>
      <c r="BG1379" s="1645"/>
      <c r="BH1379" s="1645"/>
      <c r="BI1379" s="1645"/>
      <c r="BJ1379" s="1645"/>
      <c r="BK1379" s="1645"/>
      <c r="BL1379" s="1645"/>
      <c r="BM1379" s="1645"/>
      <c r="BN1379" s="1645"/>
      <c r="BO1379" s="1645"/>
      <c r="BP1379" s="1645"/>
      <c r="BQ1379" s="1645"/>
      <c r="BR1379" s="1645"/>
      <c r="BS1379" s="1645"/>
      <c r="BT1379" s="1645"/>
      <c r="BU1379" s="1645"/>
      <c r="BV1379" s="1645"/>
      <c r="BW1379" s="1645"/>
      <c r="BX1379" s="1645"/>
      <c r="BY1379" s="1645"/>
      <c r="BZ1379" s="1645"/>
      <c r="CA1379" s="1645"/>
      <c r="CB1379" s="1645"/>
      <c r="CC1379" s="1645"/>
      <c r="CD1379" s="1645"/>
      <c r="CE1379" s="1645"/>
      <c r="CF1379" s="1325"/>
    </row>
    <row customHeight="1" ht="5.25" hidden="1">
      <c r="A1380" s="1802"/>
      <c r="B1380" s="1645"/>
      <c r="C1380" s="1645"/>
      <c r="D1380" s="2588"/>
      <c r="E1380" s="644"/>
      <c r="F1380" s="644"/>
      <c r="G1380" s="644"/>
      <c r="H1380" s="644"/>
      <c r="I1380" s="644"/>
      <c r="J1380" s="644"/>
      <c r="K1380" s="644"/>
      <c r="L1380" s="644"/>
      <c r="M1380" s="644"/>
      <c r="N1380" s="644"/>
      <c r="O1380" s="644"/>
      <c r="P1380" s="644"/>
      <c r="Q1380" s="644"/>
      <c r="R1380" s="644"/>
      <c r="S1380" s="645"/>
      <c r="T1380" s="727"/>
      <c r="U1380" s="2383"/>
      <c r="V1380" s="2383"/>
      <c r="W1380" s="1645"/>
      <c r="X1380" s="1645"/>
      <c r="Y1380" s="1645"/>
      <c r="Z1380" s="1645"/>
      <c r="AA1380" s="1645"/>
      <c r="AB1380" s="1645"/>
      <c r="AC1380" s="1046"/>
      <c r="AD1380" s="1047"/>
      <c r="AE1380" s="1645"/>
      <c r="AF1380" s="1645"/>
      <c r="AG1380" s="1645"/>
      <c r="AH1380" s="1645"/>
      <c r="AI1380" s="1645"/>
      <c r="AJ1380" s="1645"/>
      <c r="AK1380" s="1645"/>
      <c r="AL1380" s="1645"/>
      <c r="AM1380" s="1645"/>
      <c r="AN1380" s="1645"/>
      <c r="AO1380" s="1645"/>
      <c r="AP1380" s="1645"/>
      <c r="AQ1380" s="1645"/>
      <c r="AR1380" s="1645"/>
      <c r="AS1380" s="1645"/>
      <c r="AT1380" s="1645"/>
      <c r="AU1380" s="1645"/>
      <c r="AV1380" s="1645"/>
      <c r="AW1380" s="1645"/>
      <c r="AX1380" s="1645"/>
      <c r="AY1380" s="1645"/>
      <c r="AZ1380" s="1645"/>
      <c r="BA1380" s="1645"/>
      <c r="BB1380" s="1645"/>
      <c r="BC1380" s="1645"/>
      <c r="BD1380" s="1645"/>
      <c r="BE1380" s="1645"/>
      <c r="BF1380" s="1645"/>
      <c r="BG1380" s="1645"/>
      <c r="BH1380" s="1645"/>
      <c r="BI1380" s="1645"/>
      <c r="BJ1380" s="1645"/>
      <c r="BK1380" s="1645"/>
      <c r="BL1380" s="1645"/>
      <c r="BM1380" s="1645"/>
      <c r="BN1380" s="1645"/>
      <c r="BO1380" s="1645"/>
      <c r="BP1380" s="1645"/>
      <c r="BQ1380" s="1645"/>
      <c r="BR1380" s="1645"/>
      <c r="BS1380" s="1645"/>
      <c r="BT1380" s="1645"/>
      <c r="BU1380" s="1645"/>
      <c r="BV1380" s="1645"/>
      <c r="BW1380" s="1645"/>
      <c r="BX1380" s="1645"/>
      <c r="BY1380" s="1645"/>
      <c r="BZ1380" s="1645"/>
      <c r="CA1380" s="1645"/>
      <c r="CB1380" s="1645"/>
      <c r="CC1380" s="1645"/>
      <c r="CD1380" s="1645"/>
      <c r="CE1380" s="1645"/>
      <c r="CF1380" s="1325"/>
    </row>
    <row customHeight="1" ht="5.25" hidden="1">
      <c r="A1381" s="1802"/>
      <c r="B1381" s="1645"/>
      <c r="C1381" s="1645"/>
      <c r="D1381" s="2589"/>
      <c r="E1381" s="1052"/>
      <c r="F1381" s="1053"/>
      <c r="G1381" s="1053"/>
      <c r="H1381" s="1054"/>
      <c r="I1381" s="1054"/>
      <c r="J1381" s="1054"/>
      <c r="K1381" s="1054"/>
      <c r="L1381" s="1054"/>
      <c r="M1381" s="1054"/>
      <c r="N1381" s="1054"/>
      <c r="O1381" s="1054"/>
      <c r="P1381" s="1054"/>
      <c r="Q1381" s="1054"/>
      <c r="R1381" s="955"/>
      <c r="S1381" s="1055"/>
      <c r="T1381" s="727"/>
      <c r="U1381" s="2383"/>
      <c r="V1381" s="2383"/>
      <c r="W1381" s="1645"/>
      <c r="X1381" s="1645"/>
      <c r="Y1381" s="1645"/>
      <c r="Z1381" s="1645"/>
      <c r="AA1381" s="1645"/>
      <c r="AB1381" s="1645"/>
      <c r="AC1381" s="1046"/>
      <c r="AD1381" s="1047"/>
      <c r="AE1381" s="1645"/>
      <c r="AF1381" s="1645"/>
      <c r="AG1381" s="1645"/>
      <c r="AH1381" s="1645"/>
      <c r="AI1381" s="1645"/>
      <c r="AJ1381" s="1645"/>
      <c r="AK1381" s="1645"/>
      <c r="AL1381" s="1645"/>
      <c r="AM1381" s="1645"/>
      <c r="AN1381" s="1645"/>
      <c r="AO1381" s="1645"/>
      <c r="AP1381" s="1645"/>
      <c r="AQ1381" s="1645"/>
      <c r="AR1381" s="1645"/>
      <c r="AS1381" s="1645"/>
      <c r="AT1381" s="1645"/>
      <c r="AU1381" s="1645"/>
      <c r="AV1381" s="1645"/>
      <c r="AW1381" s="1645"/>
      <c r="AX1381" s="1645"/>
      <c r="AY1381" s="1645"/>
      <c r="AZ1381" s="1645"/>
      <c r="BA1381" s="1645"/>
      <c r="BB1381" s="1645"/>
      <c r="BC1381" s="1645"/>
      <c r="BD1381" s="1645"/>
      <c r="BE1381" s="1645"/>
      <c r="BF1381" s="1645"/>
      <c r="BG1381" s="1645"/>
      <c r="BH1381" s="1645"/>
      <c r="BI1381" s="1645"/>
      <c r="BJ1381" s="1645"/>
      <c r="BK1381" s="1645"/>
      <c r="BL1381" s="1645"/>
      <c r="BM1381" s="1645"/>
      <c r="BN1381" s="1645"/>
      <c r="BO1381" s="1645"/>
      <c r="BP1381" s="1645"/>
      <c r="BQ1381" s="1645"/>
      <c r="BR1381" s="1645"/>
      <c r="BS1381" s="1645"/>
      <c r="BT1381" s="1645"/>
      <c r="BU1381" s="1645"/>
      <c r="BV1381" s="1645"/>
      <c r="BW1381" s="1645"/>
      <c r="BX1381" s="1645"/>
      <c r="BY1381" s="1645"/>
      <c r="BZ1381" s="1645"/>
      <c r="CA1381" s="1645"/>
      <c r="CB1381" s="1645"/>
      <c r="CC1381" s="1645"/>
      <c r="CD1381" s="1645"/>
      <c r="CE1381" s="1645"/>
      <c r="CF1381" s="1325"/>
    </row>
    <row customHeight="1" ht="15" hidden="1">
      <c r="A1382" s="632" t="s">
        <v>532</v>
      </c>
      <c r="B1382" s="633"/>
      <c r="C1382" s="633" t="s">
        <v>22</v>
      </c>
      <c r="D1382" s="2587" t="s">
        <v>1239</v>
      </c>
      <c r="E1382" s="2386" t="s">
        <v>196</v>
      </c>
      <c r="F1382" s="2387"/>
      <c r="G1382" s="2388"/>
      <c r="H1382" s="2392" t="str">
        <f>IF(A1382="","",INDEX(DIFFERENTIATION_UNMERGE_VD,MATCH(A1382,DIFFERENTIATION_ID_DIFF,0)))</f>
        <v>Производство тепловой энергии. Некомбинированная выработка</v>
      </c>
      <c r="I1382" s="2392"/>
      <c r="J1382" s="2392"/>
      <c r="K1382" s="2392"/>
      <c r="L1382" s="2392"/>
      <c r="M1382" s="2392"/>
      <c r="N1382" s="2392"/>
      <c r="O1382" s="2392"/>
      <c r="P1382" s="2392"/>
      <c r="Q1382" s="2392"/>
      <c r="R1382" s="2392"/>
      <c r="S1382" s="728"/>
      <c r="T1382" s="725"/>
      <c r="U1382" s="634"/>
      <c r="V1382" s="634"/>
      <c r="W1382" s="635"/>
      <c r="X1382" s="635"/>
      <c r="Y1382" s="635"/>
      <c r="Z1382" s="635"/>
      <c r="AA1382" s="636"/>
      <c r="AB1382" s="637"/>
      <c r="AC1382" s="2384"/>
      <c r="AD1382" s="638"/>
      <c r="AE1382" s="639" t="s">
        <v>22</v>
      </c>
      <c r="AF1382" s="639"/>
      <c r="AG1382" s="640" t="s">
        <v>1082</v>
      </c>
      <c r="AH1382" s="641">
        <v>3</v>
      </c>
      <c r="AI1382" s="634"/>
      <c r="AJ1382" s="634"/>
      <c r="AK1382" s="634"/>
      <c r="AL1382" s="634"/>
      <c r="AM1382" s="634"/>
      <c r="AN1382" s="634"/>
      <c r="AO1382" s="634"/>
      <c r="AP1382" s="634"/>
      <c r="AQ1382" s="634"/>
      <c r="AR1382" s="634"/>
      <c r="AS1382" s="634"/>
      <c r="AT1382" s="634"/>
      <c r="AU1382" s="634"/>
      <c r="AV1382" s="634"/>
      <c r="AW1382" s="634"/>
      <c r="AX1382" s="634"/>
      <c r="AY1382" s="634"/>
      <c r="AZ1382" s="634"/>
      <c r="BA1382" s="634"/>
      <c r="BB1382" s="634"/>
      <c r="BC1382" s="634"/>
      <c r="BD1382" s="634"/>
      <c r="BE1382" s="634"/>
      <c r="BF1382" s="634"/>
      <c r="BG1382" s="634"/>
      <c r="BH1382" s="634"/>
      <c r="BI1382" s="634"/>
      <c r="BJ1382" s="634"/>
      <c r="BK1382" s="634"/>
      <c r="BL1382" s="634"/>
      <c r="BM1382" s="634"/>
      <c r="BN1382" s="634"/>
      <c r="BO1382" s="634"/>
      <c r="BP1382" s="634"/>
      <c r="BQ1382" s="634"/>
      <c r="BR1382" s="634"/>
      <c r="BS1382" s="634"/>
      <c r="BT1382" s="634"/>
      <c r="BU1382" s="634"/>
      <c r="BV1382" s="635"/>
      <c r="BW1382" s="635"/>
      <c r="BX1382" s="635"/>
      <c r="BY1382" s="635"/>
      <c r="BZ1382" s="635"/>
      <c r="CA1382" s="635"/>
      <c r="CB1382" s="635"/>
      <c r="CC1382" s="635"/>
      <c r="CD1382" s="635"/>
      <c r="CE1382" s="635"/>
      <c r="CF1382" s="1859"/>
    </row>
    <row customHeight="1" ht="15" hidden="1">
      <c r="A1383" s="632"/>
      <c r="B1383" s="633"/>
      <c r="C1383" s="633"/>
      <c r="D1383" s="2588"/>
      <c r="E1383" s="2386" t="s">
        <v>1037</v>
      </c>
      <c r="F1383" s="2387"/>
      <c r="G1383" s="2388"/>
      <c r="H1383" s="2392" t="str">
        <f>IF(A1382="","",INDEX(DIFFERENTIATION_UNMERGE_AREA,MATCH(A1382,DIFFERENTIATION_ID_DIFF,0)))</f>
        <v>Территория 16</v>
      </c>
      <c r="I1383" s="2392"/>
      <c r="J1383" s="2392"/>
      <c r="K1383" s="2392"/>
      <c r="L1383" s="2392"/>
      <c r="M1383" s="2392"/>
      <c r="N1383" s="2392"/>
      <c r="O1383" s="2392"/>
      <c r="P1383" s="2392"/>
      <c r="Q1383" s="2392"/>
      <c r="R1383" s="2392"/>
      <c r="S1383" s="728"/>
      <c r="T1383" s="725"/>
      <c r="U1383" s="634"/>
      <c r="V1383" s="634"/>
      <c r="W1383" s="635"/>
      <c r="X1383" s="635"/>
      <c r="Y1383" s="635"/>
      <c r="Z1383" s="635"/>
      <c r="AA1383" s="636"/>
      <c r="AB1383" s="637"/>
      <c r="AC1383" s="2384"/>
      <c r="AD1383" s="638"/>
      <c r="AE1383" s="639"/>
      <c r="AF1383" s="639"/>
      <c r="AG1383" s="640"/>
      <c r="AH1383" s="641"/>
      <c r="AI1383" s="634"/>
      <c r="AJ1383" s="634"/>
      <c r="AK1383" s="634"/>
      <c r="AL1383" s="634"/>
      <c r="AM1383" s="634"/>
      <c r="AN1383" s="634"/>
      <c r="AO1383" s="634"/>
      <c r="AP1383" s="634"/>
      <c r="AQ1383" s="634"/>
      <c r="AR1383" s="634"/>
      <c r="AS1383" s="634"/>
      <c r="AT1383" s="634"/>
      <c r="AU1383" s="634"/>
      <c r="AV1383" s="634"/>
      <c r="AW1383" s="634"/>
      <c r="AX1383" s="634"/>
      <c r="AY1383" s="634"/>
      <c r="AZ1383" s="634"/>
      <c r="BA1383" s="634"/>
      <c r="BB1383" s="634"/>
      <c r="BC1383" s="634"/>
      <c r="BD1383" s="634"/>
      <c r="BE1383" s="634"/>
      <c r="BF1383" s="634"/>
      <c r="BG1383" s="634"/>
      <c r="BH1383" s="634"/>
      <c r="BI1383" s="634"/>
      <c r="BJ1383" s="634"/>
      <c r="BK1383" s="634"/>
      <c r="BL1383" s="634"/>
      <c r="BM1383" s="634"/>
      <c r="BN1383" s="634"/>
      <c r="BO1383" s="634"/>
      <c r="BP1383" s="634"/>
      <c r="BQ1383" s="634"/>
      <c r="BR1383" s="634"/>
      <c r="BS1383" s="634"/>
      <c r="BT1383" s="634"/>
      <c r="BU1383" s="634"/>
      <c r="BV1383" s="635"/>
      <c r="BW1383" s="635"/>
      <c r="BX1383" s="635"/>
      <c r="BY1383" s="635"/>
      <c r="BZ1383" s="635"/>
      <c r="CA1383" s="635"/>
      <c r="CB1383" s="635"/>
      <c r="CC1383" s="635"/>
      <c r="CD1383" s="635"/>
      <c r="CE1383" s="635"/>
      <c r="CF1383" s="1859"/>
    </row>
    <row customHeight="1" ht="15" hidden="1">
      <c r="A1384" s="632"/>
      <c r="B1384" s="633"/>
      <c r="C1384" s="633"/>
      <c r="D1384" s="2588"/>
      <c r="E1384" s="2386" t="s">
        <v>1038</v>
      </c>
      <c r="F1384" s="2387"/>
      <c r="G1384" s="2388"/>
      <c r="H1384" s="2392" t="str">
        <f>IF(A1382="","",INDEX(DIFFERENTIATION_UNMERGE_SYSTEM,MATCH(A1382,DIFFERENTIATION_ID_DIFF,0)))</f>
        <v>с. Сухая Вязовка, ул. Школьная, котельная № 5-4</v>
      </c>
      <c r="I1384" s="2392"/>
      <c r="J1384" s="2392"/>
      <c r="K1384" s="2392"/>
      <c r="L1384" s="2392"/>
      <c r="M1384" s="2392"/>
      <c r="N1384" s="2392"/>
      <c r="O1384" s="2392"/>
      <c r="P1384" s="2392"/>
      <c r="Q1384" s="2392"/>
      <c r="R1384" s="2392"/>
      <c r="S1384" s="728"/>
      <c r="T1384" s="725"/>
      <c r="U1384" s="634"/>
      <c r="V1384" s="634"/>
      <c r="W1384" s="635"/>
      <c r="X1384" s="635"/>
      <c r="Y1384" s="635"/>
      <c r="Z1384" s="635"/>
      <c r="AA1384" s="636"/>
      <c r="AB1384" s="637"/>
      <c r="AC1384" s="2384"/>
      <c r="AD1384" s="638"/>
      <c r="AE1384" s="639"/>
      <c r="AF1384" s="639"/>
      <c r="AG1384" s="640"/>
      <c r="AH1384" s="641"/>
      <c r="AI1384" s="634"/>
      <c r="AJ1384" s="634"/>
      <c r="AK1384" s="634"/>
      <c r="AL1384" s="634"/>
      <c r="AM1384" s="634"/>
      <c r="AN1384" s="634"/>
      <c r="AO1384" s="634"/>
      <c r="AP1384" s="634"/>
      <c r="AQ1384" s="634"/>
      <c r="AR1384" s="634"/>
      <c r="AS1384" s="634"/>
      <c r="AT1384" s="634"/>
      <c r="AU1384" s="634"/>
      <c r="AV1384" s="634"/>
      <c r="AW1384" s="634"/>
      <c r="AX1384" s="634"/>
      <c r="AY1384" s="634"/>
      <c r="AZ1384" s="634"/>
      <c r="BA1384" s="634"/>
      <c r="BB1384" s="634"/>
      <c r="BC1384" s="634"/>
      <c r="BD1384" s="634"/>
      <c r="BE1384" s="634"/>
      <c r="BF1384" s="634"/>
      <c r="BG1384" s="634"/>
      <c r="BH1384" s="634"/>
      <c r="BI1384" s="634"/>
      <c r="BJ1384" s="634"/>
      <c r="BK1384" s="634"/>
      <c r="BL1384" s="634"/>
      <c r="BM1384" s="634"/>
      <c r="BN1384" s="634"/>
      <c r="BO1384" s="634"/>
      <c r="BP1384" s="634"/>
      <c r="BQ1384" s="634"/>
      <c r="BR1384" s="634"/>
      <c r="BS1384" s="634"/>
      <c r="BT1384" s="634"/>
      <c r="BU1384" s="634"/>
      <c r="BV1384" s="635"/>
      <c r="BW1384" s="635"/>
      <c r="BX1384" s="635"/>
      <c r="BY1384" s="635"/>
      <c r="BZ1384" s="635"/>
      <c r="CA1384" s="635"/>
      <c r="CB1384" s="635"/>
      <c r="CC1384" s="635"/>
      <c r="CD1384" s="635"/>
      <c r="CE1384" s="635"/>
      <c r="CF1384" s="1859"/>
    </row>
    <row customHeight="1" ht="24.75" hidden="1">
      <c r="A1385" s="1815"/>
      <c r="B1385" s="1169"/>
      <c r="C1385" s="421"/>
      <c r="D1385" s="2588"/>
      <c r="E1385" s="2385" t="s">
        <v>1083</v>
      </c>
      <c r="F1385" s="2385"/>
      <c r="G1385" s="2385"/>
      <c r="H1385" s="2385"/>
      <c r="I1385" s="2385"/>
      <c r="J1385" s="2385"/>
      <c r="K1385" s="2385"/>
      <c r="L1385" s="2385"/>
      <c r="M1385" s="2385"/>
      <c r="N1385" s="2385"/>
      <c r="O1385" s="2385"/>
      <c r="P1385" s="2385"/>
      <c r="Q1385" s="567">
        <f>SUMIF(T1386:T1387,"i",Q1386:Q1387)</f>
        <v>0</v>
      </c>
      <c r="R1385" s="1026"/>
      <c r="S1385" s="1807" t="s">
        <v>1084</v>
      </c>
      <c r="T1385" s="726" t="s">
        <v>1085</v>
      </c>
      <c r="U1385" s="2383">
        <v>1</v>
      </c>
      <c r="V1385" s="2383" t="s">
        <v>1048</v>
      </c>
      <c r="W1385" s="1169"/>
      <c r="X1385" s="1169"/>
      <c r="Y1385" s="1169"/>
      <c r="Z1385" s="1169"/>
      <c r="AA1385" s="1645"/>
      <c r="AB1385" s="1169"/>
      <c r="AC1385" s="2384"/>
      <c r="AD1385" s="638"/>
      <c r="AE1385" s="1169"/>
      <c r="AF1385" s="1169"/>
      <c r="AG1385" s="1645"/>
      <c r="AH1385" s="1645"/>
      <c r="AI1385" s="1645"/>
      <c r="AJ1385" s="1645"/>
      <c r="AK1385" s="1645"/>
      <c r="AL1385" s="1645"/>
      <c r="AM1385" s="1645"/>
      <c r="AN1385" s="1645"/>
      <c r="AO1385" s="1645"/>
      <c r="AP1385" s="1645"/>
      <c r="AQ1385" s="1645"/>
      <c r="AR1385" s="1645"/>
      <c r="AS1385" s="1645"/>
      <c r="AT1385" s="1645"/>
      <c r="AU1385" s="1645"/>
      <c r="AV1385" s="1645"/>
      <c r="AW1385" s="1645"/>
      <c r="AX1385" s="1645"/>
      <c r="AY1385" s="1645"/>
      <c r="AZ1385" s="1645"/>
      <c r="BA1385" s="1645"/>
      <c r="BB1385" s="1645"/>
      <c r="BC1385" s="1645"/>
      <c r="BD1385" s="1645"/>
      <c r="BE1385" s="1645"/>
      <c r="BF1385" s="1645"/>
      <c r="BG1385" s="1645"/>
      <c r="BH1385" s="1645"/>
      <c r="BI1385" s="1645"/>
      <c r="BJ1385" s="1645"/>
      <c r="BK1385" s="1645"/>
      <c r="BL1385" s="1645"/>
      <c r="BM1385" s="1645"/>
      <c r="BN1385" s="1645"/>
      <c r="BO1385" s="1645"/>
      <c r="BP1385" s="1645"/>
      <c r="BQ1385" s="1645"/>
      <c r="BR1385" s="1645"/>
      <c r="BS1385" s="1645"/>
      <c r="BT1385" s="1645"/>
      <c r="BU1385" s="1645"/>
      <c r="BV1385" s="1169"/>
      <c r="BW1385" s="1169"/>
      <c r="BX1385" s="1169"/>
      <c r="BY1385" s="1169"/>
      <c r="BZ1385" s="1169"/>
      <c r="CA1385" s="1169"/>
      <c r="CB1385" s="1169"/>
      <c r="CC1385" s="1169"/>
      <c r="CD1385" s="1169"/>
      <c r="CE1385" s="1169"/>
      <c r="CF1385" s="1859"/>
    </row>
    <row customHeight="1" ht="11.25" hidden="1">
      <c r="A1386" s="1802"/>
      <c r="B1386" s="1645"/>
      <c r="C1386" s="1645"/>
      <c r="D1386" s="2588"/>
      <c r="E1386" s="644"/>
      <c r="F1386" s="644">
        <v>0</v>
      </c>
      <c r="G1386" s="644"/>
      <c r="H1386" s="644"/>
      <c r="I1386" s="644"/>
      <c r="J1386" s="644"/>
      <c r="K1386" s="644"/>
      <c r="L1386" s="644"/>
      <c r="M1386" s="644"/>
      <c r="N1386" s="644"/>
      <c r="O1386" s="644"/>
      <c r="P1386" s="644"/>
      <c r="Q1386" s="644"/>
      <c r="R1386" s="644"/>
      <c r="S1386" s="645"/>
      <c r="T1386" s="727"/>
      <c r="U1386" s="2383"/>
      <c r="V1386" s="2383"/>
      <c r="W1386" s="1645"/>
      <c r="X1386" s="1645"/>
      <c r="Y1386" s="1645"/>
      <c r="Z1386" s="1645"/>
      <c r="AA1386" s="1645"/>
      <c r="AB1386" s="1169"/>
      <c r="AC1386" s="2384"/>
      <c r="AD1386" s="638"/>
      <c r="AE1386" s="1169"/>
      <c r="AF1386" s="1169"/>
      <c r="AG1386" s="1645"/>
      <c r="AH1386" s="1645"/>
      <c r="AI1386" s="1645"/>
      <c r="AJ1386" s="1645"/>
      <c r="AK1386" s="1645"/>
      <c r="AL1386" s="1645"/>
      <c r="AM1386" s="1645"/>
      <c r="AN1386" s="1645"/>
      <c r="AO1386" s="1645"/>
      <c r="AP1386" s="1645"/>
      <c r="AQ1386" s="1645"/>
      <c r="AR1386" s="1645"/>
      <c r="AS1386" s="1645"/>
      <c r="AT1386" s="1645"/>
      <c r="AU1386" s="1645"/>
      <c r="AV1386" s="1645"/>
      <c r="AW1386" s="1645"/>
      <c r="AX1386" s="1645"/>
      <c r="AY1386" s="1645"/>
      <c r="AZ1386" s="1645"/>
      <c r="BA1386" s="1645"/>
      <c r="BB1386" s="1645"/>
      <c r="BC1386" s="1645"/>
      <c r="BD1386" s="1645"/>
      <c r="BE1386" s="1645"/>
      <c r="BF1386" s="1645"/>
      <c r="BG1386" s="1645"/>
      <c r="BH1386" s="1645"/>
      <c r="BI1386" s="1645"/>
      <c r="BJ1386" s="1645"/>
      <c r="BK1386" s="1645"/>
      <c r="BL1386" s="1645"/>
      <c r="BM1386" s="1645"/>
      <c r="BN1386" s="1645"/>
      <c r="BO1386" s="1645"/>
      <c r="BP1386" s="1645"/>
      <c r="BQ1386" s="1645"/>
      <c r="BR1386" s="1645"/>
      <c r="BS1386" s="1645"/>
      <c r="BT1386" s="1645"/>
      <c r="BU1386" s="1645"/>
      <c r="BV1386" s="1645"/>
      <c r="BW1386" s="1645"/>
      <c r="BX1386" s="1645"/>
      <c r="BY1386" s="1645"/>
      <c r="BZ1386" s="1645"/>
      <c r="CA1386" s="1645"/>
      <c r="CB1386" s="1645"/>
      <c r="CC1386" s="1645"/>
      <c r="CD1386" s="1645"/>
      <c r="CE1386" s="1645"/>
      <c r="CF1386" s="1859"/>
    </row>
    <row customHeight="1" ht="11.25" hidden="1">
      <c r="A1387" s="1815"/>
      <c r="B1387" s="1169"/>
      <c r="C1387" s="421"/>
      <c r="D1387" s="2588"/>
      <c r="E1387" s="658" t="s">
        <v>22</v>
      </c>
      <c r="F1387" s="1177" t="s">
        <v>22</v>
      </c>
      <c r="G1387" s="1177" t="s">
        <v>1088</v>
      </c>
      <c r="H1387" s="660" t="s">
        <v>22</v>
      </c>
      <c r="I1387" s="660"/>
      <c r="J1387" s="660"/>
      <c r="K1387" s="660"/>
      <c r="L1387" s="660"/>
      <c r="M1387" s="660"/>
      <c r="N1387" s="660"/>
      <c r="O1387" s="660"/>
      <c r="P1387" s="660"/>
      <c r="Q1387" s="660"/>
      <c r="R1387" s="661"/>
      <c r="S1387" s="662"/>
      <c r="T1387" s="727"/>
      <c r="U1387" s="2383"/>
      <c r="V1387" s="2383"/>
      <c r="W1387" s="1169"/>
      <c r="X1387" s="1169"/>
      <c r="Y1387" s="1169"/>
      <c r="Z1387" s="1169"/>
      <c r="AA1387" s="1645"/>
      <c r="AB1387" s="1169"/>
      <c r="AC1387" s="2384"/>
      <c r="AD1387" s="638"/>
      <c r="AE1387" s="1169"/>
      <c r="AF1387" s="1169"/>
      <c r="AG1387" s="1645"/>
      <c r="AH1387" s="1645"/>
      <c r="AI1387" s="1645"/>
      <c r="AJ1387" s="1645"/>
      <c r="AK1387" s="1645"/>
      <c r="AL1387" s="1645"/>
      <c r="AM1387" s="1645"/>
      <c r="AN1387" s="1645"/>
      <c r="AO1387" s="1645"/>
      <c r="AP1387" s="1645"/>
      <c r="AQ1387" s="1645"/>
      <c r="AR1387" s="1645"/>
      <c r="AS1387" s="1645"/>
      <c r="AT1387" s="1645"/>
      <c r="AU1387" s="1645"/>
      <c r="AV1387" s="1645"/>
      <c r="AW1387" s="1645"/>
      <c r="AX1387" s="1645"/>
      <c r="AY1387" s="1645"/>
      <c r="AZ1387" s="1645"/>
      <c r="BA1387" s="1645"/>
      <c r="BB1387" s="1645"/>
      <c r="BC1387" s="1645"/>
      <c r="BD1387" s="1645"/>
      <c r="BE1387" s="1645"/>
      <c r="BF1387" s="1645"/>
      <c r="BG1387" s="1645"/>
      <c r="BH1387" s="1645"/>
      <c r="BI1387" s="1645"/>
      <c r="BJ1387" s="1645"/>
      <c r="BK1387" s="1645"/>
      <c r="BL1387" s="1645"/>
      <c r="BM1387" s="1645"/>
      <c r="BN1387" s="1645"/>
      <c r="BO1387" s="1645"/>
      <c r="BP1387" s="1645"/>
      <c r="BQ1387" s="1645"/>
      <c r="BR1387" s="1645"/>
      <c r="BS1387" s="1645"/>
      <c r="BT1387" s="1645"/>
      <c r="BU1387" s="1645"/>
      <c r="BV1387" s="1169"/>
      <c r="BW1387" s="1169"/>
      <c r="BX1387" s="1169"/>
      <c r="BY1387" s="1169"/>
      <c r="BZ1387" s="1169"/>
      <c r="CA1387" s="1169"/>
      <c r="CB1387" s="1169"/>
      <c r="CC1387" s="1169"/>
      <c r="CD1387" s="1169"/>
      <c r="CE1387" s="1169"/>
      <c r="CF1387" s="1859"/>
    </row>
    <row customHeight="1" ht="5.25" hidden="1">
      <c r="A1388" s="1802"/>
      <c r="B1388" s="1645"/>
      <c r="C1388" s="1645"/>
      <c r="D1388" s="2588"/>
      <c r="E1388" s="1048"/>
      <c r="F1388" s="1048"/>
      <c r="G1388" s="1048"/>
      <c r="H1388" s="1048"/>
      <c r="I1388" s="1048"/>
      <c r="J1388" s="1048"/>
      <c r="K1388" s="1048"/>
      <c r="L1388" s="1048"/>
      <c r="M1388" s="1048"/>
      <c r="N1388" s="1048"/>
      <c r="O1388" s="1048"/>
      <c r="P1388" s="1048"/>
      <c r="Q1388" s="1049"/>
      <c r="R1388" s="1050"/>
      <c r="S1388" s="1051"/>
      <c r="T1388" s="726" t="s">
        <v>1085</v>
      </c>
      <c r="U1388" s="2383">
        <v>1</v>
      </c>
      <c r="V1388" s="2383" t="s">
        <v>1048</v>
      </c>
      <c r="W1388" s="1645"/>
      <c r="X1388" s="1645"/>
      <c r="Y1388" s="1645"/>
      <c r="Z1388" s="1645"/>
      <c r="AA1388" s="1645"/>
      <c r="AB1388" s="1645"/>
      <c r="AC1388" s="1046"/>
      <c r="AD1388" s="1047"/>
      <c r="AE1388" s="1645"/>
      <c r="AF1388" s="1645"/>
      <c r="AG1388" s="1645"/>
      <c r="AH1388" s="1645"/>
      <c r="AI1388" s="1645"/>
      <c r="AJ1388" s="1645"/>
      <c r="AK1388" s="1645"/>
      <c r="AL1388" s="1645"/>
      <c r="AM1388" s="1645"/>
      <c r="AN1388" s="1645"/>
      <c r="AO1388" s="1645"/>
      <c r="AP1388" s="1645"/>
      <c r="AQ1388" s="1645"/>
      <c r="AR1388" s="1645"/>
      <c r="AS1388" s="1645"/>
      <c r="AT1388" s="1645"/>
      <c r="AU1388" s="1645"/>
      <c r="AV1388" s="1645"/>
      <c r="AW1388" s="1645"/>
      <c r="AX1388" s="1645"/>
      <c r="AY1388" s="1645"/>
      <c r="AZ1388" s="1645"/>
      <c r="BA1388" s="1645"/>
      <c r="BB1388" s="1645"/>
      <c r="BC1388" s="1645"/>
      <c r="BD1388" s="1645"/>
      <c r="BE1388" s="1645"/>
      <c r="BF1388" s="1645"/>
      <c r="BG1388" s="1645"/>
      <c r="BH1388" s="1645"/>
      <c r="BI1388" s="1645"/>
      <c r="BJ1388" s="1645"/>
      <c r="BK1388" s="1645"/>
      <c r="BL1388" s="1645"/>
      <c r="BM1388" s="1645"/>
      <c r="BN1388" s="1645"/>
      <c r="BO1388" s="1645"/>
      <c r="BP1388" s="1645"/>
      <c r="BQ1388" s="1645"/>
      <c r="BR1388" s="1645"/>
      <c r="BS1388" s="1645"/>
      <c r="BT1388" s="1645"/>
      <c r="BU1388" s="1645"/>
      <c r="BV1388" s="1645"/>
      <c r="BW1388" s="1645"/>
      <c r="BX1388" s="1645"/>
      <c r="BY1388" s="1645"/>
      <c r="BZ1388" s="1645"/>
      <c r="CA1388" s="1645"/>
      <c r="CB1388" s="1645"/>
      <c r="CC1388" s="1645"/>
      <c r="CD1388" s="1645"/>
      <c r="CE1388" s="1645"/>
      <c r="CF1388" s="1325"/>
    </row>
    <row customHeight="1" ht="5.25" hidden="1">
      <c r="A1389" s="1802"/>
      <c r="B1389" s="1645"/>
      <c r="C1389" s="1645"/>
      <c r="D1389" s="2588"/>
      <c r="E1389" s="644"/>
      <c r="F1389" s="644"/>
      <c r="G1389" s="644"/>
      <c r="H1389" s="644"/>
      <c r="I1389" s="644"/>
      <c r="J1389" s="644"/>
      <c r="K1389" s="644"/>
      <c r="L1389" s="644"/>
      <c r="M1389" s="644"/>
      <c r="N1389" s="644"/>
      <c r="O1389" s="644"/>
      <c r="P1389" s="644"/>
      <c r="Q1389" s="644"/>
      <c r="R1389" s="644"/>
      <c r="S1389" s="645"/>
      <c r="T1389" s="727"/>
      <c r="U1389" s="2383"/>
      <c r="V1389" s="2383"/>
      <c r="W1389" s="1645"/>
      <c r="X1389" s="1645"/>
      <c r="Y1389" s="1645"/>
      <c r="Z1389" s="1645"/>
      <c r="AA1389" s="1645"/>
      <c r="AB1389" s="1645"/>
      <c r="AC1389" s="1046"/>
      <c r="AD1389" s="1047"/>
      <c r="AE1389" s="1645"/>
      <c r="AF1389" s="1645"/>
      <c r="AG1389" s="1645"/>
      <c r="AH1389" s="1645"/>
      <c r="AI1389" s="1645"/>
      <c r="AJ1389" s="1645"/>
      <c r="AK1389" s="1645"/>
      <c r="AL1389" s="1645"/>
      <c r="AM1389" s="1645"/>
      <c r="AN1389" s="1645"/>
      <c r="AO1389" s="1645"/>
      <c r="AP1389" s="1645"/>
      <c r="AQ1389" s="1645"/>
      <c r="AR1389" s="1645"/>
      <c r="AS1389" s="1645"/>
      <c r="AT1389" s="1645"/>
      <c r="AU1389" s="1645"/>
      <c r="AV1389" s="1645"/>
      <c r="AW1389" s="1645"/>
      <c r="AX1389" s="1645"/>
      <c r="AY1389" s="1645"/>
      <c r="AZ1389" s="1645"/>
      <c r="BA1389" s="1645"/>
      <c r="BB1389" s="1645"/>
      <c r="BC1389" s="1645"/>
      <c r="BD1389" s="1645"/>
      <c r="BE1389" s="1645"/>
      <c r="BF1389" s="1645"/>
      <c r="BG1389" s="1645"/>
      <c r="BH1389" s="1645"/>
      <c r="BI1389" s="1645"/>
      <c r="BJ1389" s="1645"/>
      <c r="BK1389" s="1645"/>
      <c r="BL1389" s="1645"/>
      <c r="BM1389" s="1645"/>
      <c r="BN1389" s="1645"/>
      <c r="BO1389" s="1645"/>
      <c r="BP1389" s="1645"/>
      <c r="BQ1389" s="1645"/>
      <c r="BR1389" s="1645"/>
      <c r="BS1389" s="1645"/>
      <c r="BT1389" s="1645"/>
      <c r="BU1389" s="1645"/>
      <c r="BV1389" s="1645"/>
      <c r="BW1389" s="1645"/>
      <c r="BX1389" s="1645"/>
      <c r="BY1389" s="1645"/>
      <c r="BZ1389" s="1645"/>
      <c r="CA1389" s="1645"/>
      <c r="CB1389" s="1645"/>
      <c r="CC1389" s="1645"/>
      <c r="CD1389" s="1645"/>
      <c r="CE1389" s="1645"/>
      <c r="CF1389" s="1325"/>
    </row>
    <row customHeight="1" ht="5.25" hidden="1">
      <c r="A1390" s="1802"/>
      <c r="B1390" s="1645"/>
      <c r="C1390" s="1645"/>
      <c r="D1390" s="2589"/>
      <c r="E1390" s="1052"/>
      <c r="F1390" s="1053"/>
      <c r="G1390" s="1053"/>
      <c r="H1390" s="1054"/>
      <c r="I1390" s="1054"/>
      <c r="J1390" s="1054"/>
      <c r="K1390" s="1054"/>
      <c r="L1390" s="1054"/>
      <c r="M1390" s="1054"/>
      <c r="N1390" s="1054"/>
      <c r="O1390" s="1054"/>
      <c r="P1390" s="1054"/>
      <c r="Q1390" s="1054"/>
      <c r="R1390" s="955"/>
      <c r="S1390" s="1055"/>
      <c r="T1390" s="727"/>
      <c r="U1390" s="2383"/>
      <c r="V1390" s="2383"/>
      <c r="W1390" s="1645"/>
      <c r="X1390" s="1645"/>
      <c r="Y1390" s="1645"/>
      <c r="Z1390" s="1645"/>
      <c r="AA1390" s="1645"/>
      <c r="AB1390" s="1645"/>
      <c r="AC1390" s="1046"/>
      <c r="AD1390" s="1047"/>
      <c r="AE1390" s="1645"/>
      <c r="AF1390" s="1645"/>
      <c r="AG1390" s="1645"/>
      <c r="AH1390" s="1645"/>
      <c r="AI1390" s="1645"/>
      <c r="AJ1390" s="1645"/>
      <c r="AK1390" s="1645"/>
      <c r="AL1390" s="1645"/>
      <c r="AM1390" s="1645"/>
      <c r="AN1390" s="1645"/>
      <c r="AO1390" s="1645"/>
      <c r="AP1390" s="1645"/>
      <c r="AQ1390" s="1645"/>
      <c r="AR1390" s="1645"/>
      <c r="AS1390" s="1645"/>
      <c r="AT1390" s="1645"/>
      <c r="AU1390" s="1645"/>
      <c r="AV1390" s="1645"/>
      <c r="AW1390" s="1645"/>
      <c r="AX1390" s="1645"/>
      <c r="AY1390" s="1645"/>
      <c r="AZ1390" s="1645"/>
      <c r="BA1390" s="1645"/>
      <c r="BB1390" s="1645"/>
      <c r="BC1390" s="1645"/>
      <c r="BD1390" s="1645"/>
      <c r="BE1390" s="1645"/>
      <c r="BF1390" s="1645"/>
      <c r="BG1390" s="1645"/>
      <c r="BH1390" s="1645"/>
      <c r="BI1390" s="1645"/>
      <c r="BJ1390" s="1645"/>
      <c r="BK1390" s="1645"/>
      <c r="BL1390" s="1645"/>
      <c r="BM1390" s="1645"/>
      <c r="BN1390" s="1645"/>
      <c r="BO1390" s="1645"/>
      <c r="BP1390" s="1645"/>
      <c r="BQ1390" s="1645"/>
      <c r="BR1390" s="1645"/>
      <c r="BS1390" s="1645"/>
      <c r="BT1390" s="1645"/>
      <c r="BU1390" s="1645"/>
      <c r="BV1390" s="1645"/>
      <c r="BW1390" s="1645"/>
      <c r="BX1390" s="1645"/>
      <c r="BY1390" s="1645"/>
      <c r="BZ1390" s="1645"/>
      <c r="CA1390" s="1645"/>
      <c r="CB1390" s="1645"/>
      <c r="CC1390" s="1645"/>
      <c r="CD1390" s="1645"/>
      <c r="CE1390" s="1645"/>
      <c r="CF1390" s="1325"/>
    </row>
    <row customHeight="1" ht="15" hidden="1">
      <c r="A1391" s="632" t="s">
        <v>534</v>
      </c>
      <c r="B1391" s="633"/>
      <c r="C1391" s="633" t="s">
        <v>22</v>
      </c>
      <c r="D1391" s="2587" t="s">
        <v>1240</v>
      </c>
      <c r="E1391" s="2386" t="s">
        <v>196</v>
      </c>
      <c r="F1391" s="2387"/>
      <c r="G1391" s="2388"/>
      <c r="H1391" s="2392" t="str">
        <f>IF(A1391="","",INDEX(DIFFERENTIATION_UNMERGE_VD,MATCH(A1391,DIFFERENTIATION_ID_DIFF,0)))</f>
        <v>Производство тепловой энергии. Некомбинированная выработка</v>
      </c>
      <c r="I1391" s="2392"/>
      <c r="J1391" s="2392"/>
      <c r="K1391" s="2392"/>
      <c r="L1391" s="2392"/>
      <c r="M1391" s="2392"/>
      <c r="N1391" s="2392"/>
      <c r="O1391" s="2392"/>
      <c r="P1391" s="2392"/>
      <c r="Q1391" s="2392"/>
      <c r="R1391" s="2392"/>
      <c r="S1391" s="728"/>
      <c r="T1391" s="725"/>
      <c r="U1391" s="634"/>
      <c r="V1391" s="634"/>
      <c r="W1391" s="635"/>
      <c r="X1391" s="635"/>
      <c r="Y1391" s="635"/>
      <c r="Z1391" s="635"/>
      <c r="AA1391" s="636"/>
      <c r="AB1391" s="637"/>
      <c r="AC1391" s="2384"/>
      <c r="AD1391" s="638"/>
      <c r="AE1391" s="639" t="s">
        <v>22</v>
      </c>
      <c r="AF1391" s="639"/>
      <c r="AG1391" s="640" t="s">
        <v>1082</v>
      </c>
      <c r="AH1391" s="641">
        <v>3</v>
      </c>
      <c r="AI1391" s="634"/>
      <c r="AJ1391" s="634"/>
      <c r="AK1391" s="634"/>
      <c r="AL1391" s="634"/>
      <c r="AM1391" s="634"/>
      <c r="AN1391" s="634"/>
      <c r="AO1391" s="634"/>
      <c r="AP1391" s="634"/>
      <c r="AQ1391" s="634"/>
      <c r="AR1391" s="634"/>
      <c r="AS1391" s="634"/>
      <c r="AT1391" s="634"/>
      <c r="AU1391" s="634"/>
      <c r="AV1391" s="634"/>
      <c r="AW1391" s="634"/>
      <c r="AX1391" s="634"/>
      <c r="AY1391" s="634"/>
      <c r="AZ1391" s="634"/>
      <c r="BA1391" s="634"/>
      <c r="BB1391" s="634"/>
      <c r="BC1391" s="634"/>
      <c r="BD1391" s="634"/>
      <c r="BE1391" s="634"/>
      <c r="BF1391" s="634"/>
      <c r="BG1391" s="634"/>
      <c r="BH1391" s="634"/>
      <c r="BI1391" s="634"/>
      <c r="BJ1391" s="634"/>
      <c r="BK1391" s="634"/>
      <c r="BL1391" s="634"/>
      <c r="BM1391" s="634"/>
      <c r="BN1391" s="634"/>
      <c r="BO1391" s="634"/>
      <c r="BP1391" s="634"/>
      <c r="BQ1391" s="634"/>
      <c r="BR1391" s="634"/>
      <c r="BS1391" s="634"/>
      <c r="BT1391" s="634"/>
      <c r="BU1391" s="634"/>
      <c r="BV1391" s="635"/>
      <c r="BW1391" s="635"/>
      <c r="BX1391" s="635"/>
      <c r="BY1391" s="635"/>
      <c r="BZ1391" s="635"/>
      <c r="CA1391" s="635"/>
      <c r="CB1391" s="635"/>
      <c r="CC1391" s="635"/>
      <c r="CD1391" s="635"/>
      <c r="CE1391" s="635"/>
      <c r="CF1391" s="1859"/>
    </row>
    <row customHeight="1" ht="15" hidden="1">
      <c r="A1392" s="632"/>
      <c r="B1392" s="633"/>
      <c r="C1392" s="633"/>
      <c r="D1392" s="2588"/>
      <c r="E1392" s="2386" t="s">
        <v>1037</v>
      </c>
      <c r="F1392" s="2387"/>
      <c r="G1392" s="2388"/>
      <c r="H1392" s="2392" t="str">
        <f>IF(A1391="","",INDEX(DIFFERENTIATION_UNMERGE_AREA,MATCH(A1391,DIFFERENTIATION_ID_DIFF,0)))</f>
        <v>Территория 16</v>
      </c>
      <c r="I1392" s="2392"/>
      <c r="J1392" s="2392"/>
      <c r="K1392" s="2392"/>
      <c r="L1392" s="2392"/>
      <c r="M1392" s="2392"/>
      <c r="N1392" s="2392"/>
      <c r="O1392" s="2392"/>
      <c r="P1392" s="2392"/>
      <c r="Q1392" s="2392"/>
      <c r="R1392" s="2392"/>
      <c r="S1392" s="728"/>
      <c r="T1392" s="725"/>
      <c r="U1392" s="634"/>
      <c r="V1392" s="634"/>
      <c r="W1392" s="635"/>
      <c r="X1392" s="635"/>
      <c r="Y1392" s="635"/>
      <c r="Z1392" s="635"/>
      <c r="AA1392" s="636"/>
      <c r="AB1392" s="637"/>
      <c r="AC1392" s="2384"/>
      <c r="AD1392" s="638"/>
      <c r="AE1392" s="639"/>
      <c r="AF1392" s="639"/>
      <c r="AG1392" s="640"/>
      <c r="AH1392" s="641"/>
      <c r="AI1392" s="634"/>
      <c r="AJ1392" s="634"/>
      <c r="AK1392" s="634"/>
      <c r="AL1392" s="634"/>
      <c r="AM1392" s="634"/>
      <c r="AN1392" s="634"/>
      <c r="AO1392" s="634"/>
      <c r="AP1392" s="634"/>
      <c r="AQ1392" s="634"/>
      <c r="AR1392" s="634"/>
      <c r="AS1392" s="634"/>
      <c r="AT1392" s="634"/>
      <c r="AU1392" s="634"/>
      <c r="AV1392" s="634"/>
      <c r="AW1392" s="634"/>
      <c r="AX1392" s="634"/>
      <c r="AY1392" s="634"/>
      <c r="AZ1392" s="634"/>
      <c r="BA1392" s="634"/>
      <c r="BB1392" s="634"/>
      <c r="BC1392" s="634"/>
      <c r="BD1392" s="634"/>
      <c r="BE1392" s="634"/>
      <c r="BF1392" s="634"/>
      <c r="BG1392" s="634"/>
      <c r="BH1392" s="634"/>
      <c r="BI1392" s="634"/>
      <c r="BJ1392" s="634"/>
      <c r="BK1392" s="634"/>
      <c r="BL1392" s="634"/>
      <c r="BM1392" s="634"/>
      <c r="BN1392" s="634"/>
      <c r="BO1392" s="634"/>
      <c r="BP1392" s="634"/>
      <c r="BQ1392" s="634"/>
      <c r="BR1392" s="634"/>
      <c r="BS1392" s="634"/>
      <c r="BT1392" s="634"/>
      <c r="BU1392" s="634"/>
      <c r="BV1392" s="635"/>
      <c r="BW1392" s="635"/>
      <c r="BX1392" s="635"/>
      <c r="BY1392" s="635"/>
      <c r="BZ1392" s="635"/>
      <c r="CA1392" s="635"/>
      <c r="CB1392" s="635"/>
      <c r="CC1392" s="635"/>
      <c r="CD1392" s="635"/>
      <c r="CE1392" s="635"/>
      <c r="CF1392" s="1859"/>
    </row>
    <row customHeight="1" ht="15" hidden="1">
      <c r="A1393" s="632"/>
      <c r="B1393" s="633"/>
      <c r="C1393" s="633"/>
      <c r="D1393" s="2588"/>
      <c r="E1393" s="2386" t="s">
        <v>1038</v>
      </c>
      <c r="F1393" s="2387"/>
      <c r="G1393" s="2388"/>
      <c r="H1393" s="2392" t="str">
        <f>IF(A1391="","",INDEX(DIFFERENTIATION_UNMERGE_SYSTEM,MATCH(A1391,DIFFERENTIATION_ID_DIFF,0)))</f>
        <v>с. Сухая Вязовка, ул. Молодежная, котельная № 5-5</v>
      </c>
      <c r="I1393" s="2392"/>
      <c r="J1393" s="2392"/>
      <c r="K1393" s="2392"/>
      <c r="L1393" s="2392"/>
      <c r="M1393" s="2392"/>
      <c r="N1393" s="2392"/>
      <c r="O1393" s="2392"/>
      <c r="P1393" s="2392"/>
      <c r="Q1393" s="2392"/>
      <c r="R1393" s="2392"/>
      <c r="S1393" s="728"/>
      <c r="T1393" s="725"/>
      <c r="U1393" s="634"/>
      <c r="V1393" s="634"/>
      <c r="W1393" s="635"/>
      <c r="X1393" s="635"/>
      <c r="Y1393" s="635"/>
      <c r="Z1393" s="635"/>
      <c r="AA1393" s="636"/>
      <c r="AB1393" s="637"/>
      <c r="AC1393" s="2384"/>
      <c r="AD1393" s="638"/>
      <c r="AE1393" s="639"/>
      <c r="AF1393" s="639"/>
      <c r="AG1393" s="640"/>
      <c r="AH1393" s="641"/>
      <c r="AI1393" s="634"/>
      <c r="AJ1393" s="634"/>
      <c r="AK1393" s="634"/>
      <c r="AL1393" s="634"/>
      <c r="AM1393" s="634"/>
      <c r="AN1393" s="634"/>
      <c r="AO1393" s="634"/>
      <c r="AP1393" s="634"/>
      <c r="AQ1393" s="634"/>
      <c r="AR1393" s="634"/>
      <c r="AS1393" s="634"/>
      <c r="AT1393" s="634"/>
      <c r="AU1393" s="634"/>
      <c r="AV1393" s="634"/>
      <c r="AW1393" s="634"/>
      <c r="AX1393" s="634"/>
      <c r="AY1393" s="634"/>
      <c r="AZ1393" s="634"/>
      <c r="BA1393" s="634"/>
      <c r="BB1393" s="634"/>
      <c r="BC1393" s="634"/>
      <c r="BD1393" s="634"/>
      <c r="BE1393" s="634"/>
      <c r="BF1393" s="634"/>
      <c r="BG1393" s="634"/>
      <c r="BH1393" s="634"/>
      <c r="BI1393" s="634"/>
      <c r="BJ1393" s="634"/>
      <c r="BK1393" s="634"/>
      <c r="BL1393" s="634"/>
      <c r="BM1393" s="634"/>
      <c r="BN1393" s="634"/>
      <c r="BO1393" s="634"/>
      <c r="BP1393" s="634"/>
      <c r="BQ1393" s="634"/>
      <c r="BR1393" s="634"/>
      <c r="BS1393" s="634"/>
      <c r="BT1393" s="634"/>
      <c r="BU1393" s="634"/>
      <c r="BV1393" s="635"/>
      <c r="BW1393" s="635"/>
      <c r="BX1393" s="635"/>
      <c r="BY1393" s="635"/>
      <c r="BZ1393" s="635"/>
      <c r="CA1393" s="635"/>
      <c r="CB1393" s="635"/>
      <c r="CC1393" s="635"/>
      <c r="CD1393" s="635"/>
      <c r="CE1393" s="635"/>
      <c r="CF1393" s="1859"/>
    </row>
    <row customHeight="1" ht="24.75" hidden="1">
      <c r="A1394" s="1815"/>
      <c r="B1394" s="1169"/>
      <c r="C1394" s="421"/>
      <c r="D1394" s="2588"/>
      <c r="E1394" s="2385" t="s">
        <v>1083</v>
      </c>
      <c r="F1394" s="2385"/>
      <c r="G1394" s="2385"/>
      <c r="H1394" s="2385"/>
      <c r="I1394" s="2385"/>
      <c r="J1394" s="2385"/>
      <c r="K1394" s="2385"/>
      <c r="L1394" s="2385"/>
      <c r="M1394" s="2385"/>
      <c r="N1394" s="2385"/>
      <c r="O1394" s="2385"/>
      <c r="P1394" s="2385"/>
      <c r="Q1394" s="567">
        <f>SUMIF(T1395:T1396,"i",Q1395:Q1396)</f>
        <v>0</v>
      </c>
      <c r="R1394" s="1026"/>
      <c r="S1394" s="1807" t="s">
        <v>1084</v>
      </c>
      <c r="T1394" s="726" t="s">
        <v>1085</v>
      </c>
      <c r="U1394" s="2383">
        <v>1</v>
      </c>
      <c r="V1394" s="2383" t="s">
        <v>1048</v>
      </c>
      <c r="W1394" s="1169"/>
      <c r="X1394" s="1169"/>
      <c r="Y1394" s="1169"/>
      <c r="Z1394" s="1169"/>
      <c r="AA1394" s="1645"/>
      <c r="AB1394" s="1169"/>
      <c r="AC1394" s="2384"/>
      <c r="AD1394" s="638"/>
      <c r="AE1394" s="1169"/>
      <c r="AF1394" s="1169"/>
      <c r="AG1394" s="1645"/>
      <c r="AH1394" s="1645"/>
      <c r="AI1394" s="1645"/>
      <c r="AJ1394" s="1645"/>
      <c r="AK1394" s="1645"/>
      <c r="AL1394" s="1645"/>
      <c r="AM1394" s="1645"/>
      <c r="AN1394" s="1645"/>
      <c r="AO1394" s="1645"/>
      <c r="AP1394" s="1645"/>
      <c r="AQ1394" s="1645"/>
      <c r="AR1394" s="1645"/>
      <c r="AS1394" s="1645"/>
      <c r="AT1394" s="1645"/>
      <c r="AU1394" s="1645"/>
      <c r="AV1394" s="1645"/>
      <c r="AW1394" s="1645"/>
      <c r="AX1394" s="1645"/>
      <c r="AY1394" s="1645"/>
      <c r="AZ1394" s="1645"/>
      <c r="BA1394" s="1645"/>
      <c r="BB1394" s="1645"/>
      <c r="BC1394" s="1645"/>
      <c r="BD1394" s="1645"/>
      <c r="BE1394" s="1645"/>
      <c r="BF1394" s="1645"/>
      <c r="BG1394" s="1645"/>
      <c r="BH1394" s="1645"/>
      <c r="BI1394" s="1645"/>
      <c r="BJ1394" s="1645"/>
      <c r="BK1394" s="1645"/>
      <c r="BL1394" s="1645"/>
      <c r="BM1394" s="1645"/>
      <c r="BN1394" s="1645"/>
      <c r="BO1394" s="1645"/>
      <c r="BP1394" s="1645"/>
      <c r="BQ1394" s="1645"/>
      <c r="BR1394" s="1645"/>
      <c r="BS1394" s="1645"/>
      <c r="BT1394" s="1645"/>
      <c r="BU1394" s="1645"/>
      <c r="BV1394" s="1169"/>
      <c r="BW1394" s="1169"/>
      <c r="BX1394" s="1169"/>
      <c r="BY1394" s="1169"/>
      <c r="BZ1394" s="1169"/>
      <c r="CA1394" s="1169"/>
      <c r="CB1394" s="1169"/>
      <c r="CC1394" s="1169"/>
      <c r="CD1394" s="1169"/>
      <c r="CE1394" s="1169"/>
      <c r="CF1394" s="1859"/>
    </row>
    <row customHeight="1" ht="11.25" hidden="1">
      <c r="A1395" s="1802"/>
      <c r="B1395" s="1645"/>
      <c r="C1395" s="1645"/>
      <c r="D1395" s="2588"/>
      <c r="E1395" s="644"/>
      <c r="F1395" s="644">
        <v>0</v>
      </c>
      <c r="G1395" s="644"/>
      <c r="H1395" s="644"/>
      <c r="I1395" s="644"/>
      <c r="J1395" s="644"/>
      <c r="K1395" s="644"/>
      <c r="L1395" s="644"/>
      <c r="M1395" s="644"/>
      <c r="N1395" s="644"/>
      <c r="O1395" s="644"/>
      <c r="P1395" s="644"/>
      <c r="Q1395" s="644"/>
      <c r="R1395" s="644"/>
      <c r="S1395" s="645"/>
      <c r="T1395" s="727"/>
      <c r="U1395" s="2383"/>
      <c r="V1395" s="2383"/>
      <c r="W1395" s="1645"/>
      <c r="X1395" s="1645"/>
      <c r="Y1395" s="1645"/>
      <c r="Z1395" s="1645"/>
      <c r="AA1395" s="1645"/>
      <c r="AB1395" s="1169"/>
      <c r="AC1395" s="2384"/>
      <c r="AD1395" s="638"/>
      <c r="AE1395" s="1169"/>
      <c r="AF1395" s="1169"/>
      <c r="AG1395" s="1645"/>
      <c r="AH1395" s="1645"/>
      <c r="AI1395" s="1645"/>
      <c r="AJ1395" s="1645"/>
      <c r="AK1395" s="1645"/>
      <c r="AL1395" s="1645"/>
      <c r="AM1395" s="1645"/>
      <c r="AN1395" s="1645"/>
      <c r="AO1395" s="1645"/>
      <c r="AP1395" s="1645"/>
      <c r="AQ1395" s="1645"/>
      <c r="AR1395" s="1645"/>
      <c r="AS1395" s="1645"/>
      <c r="AT1395" s="1645"/>
      <c r="AU1395" s="1645"/>
      <c r="AV1395" s="1645"/>
      <c r="AW1395" s="1645"/>
      <c r="AX1395" s="1645"/>
      <c r="AY1395" s="1645"/>
      <c r="AZ1395" s="1645"/>
      <c r="BA1395" s="1645"/>
      <c r="BB1395" s="1645"/>
      <c r="BC1395" s="1645"/>
      <c r="BD1395" s="1645"/>
      <c r="BE1395" s="1645"/>
      <c r="BF1395" s="1645"/>
      <c r="BG1395" s="1645"/>
      <c r="BH1395" s="1645"/>
      <c r="BI1395" s="1645"/>
      <c r="BJ1395" s="1645"/>
      <c r="BK1395" s="1645"/>
      <c r="BL1395" s="1645"/>
      <c r="BM1395" s="1645"/>
      <c r="BN1395" s="1645"/>
      <c r="BO1395" s="1645"/>
      <c r="BP1395" s="1645"/>
      <c r="BQ1395" s="1645"/>
      <c r="BR1395" s="1645"/>
      <c r="BS1395" s="1645"/>
      <c r="BT1395" s="1645"/>
      <c r="BU1395" s="1645"/>
      <c r="BV1395" s="1645"/>
      <c r="BW1395" s="1645"/>
      <c r="BX1395" s="1645"/>
      <c r="BY1395" s="1645"/>
      <c r="BZ1395" s="1645"/>
      <c r="CA1395" s="1645"/>
      <c r="CB1395" s="1645"/>
      <c r="CC1395" s="1645"/>
      <c r="CD1395" s="1645"/>
      <c r="CE1395" s="1645"/>
      <c r="CF1395" s="1859"/>
    </row>
    <row customHeight="1" ht="11.25" hidden="1">
      <c r="A1396" s="1815"/>
      <c r="B1396" s="1169"/>
      <c r="C1396" s="421"/>
      <c r="D1396" s="2588"/>
      <c r="E1396" s="658" t="s">
        <v>22</v>
      </c>
      <c r="F1396" s="1177" t="s">
        <v>22</v>
      </c>
      <c r="G1396" s="1177" t="s">
        <v>1088</v>
      </c>
      <c r="H1396" s="660" t="s">
        <v>22</v>
      </c>
      <c r="I1396" s="660"/>
      <c r="J1396" s="660"/>
      <c r="K1396" s="660"/>
      <c r="L1396" s="660"/>
      <c r="M1396" s="660"/>
      <c r="N1396" s="660"/>
      <c r="O1396" s="660"/>
      <c r="P1396" s="660"/>
      <c r="Q1396" s="660"/>
      <c r="R1396" s="661"/>
      <c r="S1396" s="662"/>
      <c r="T1396" s="727"/>
      <c r="U1396" s="2383"/>
      <c r="V1396" s="2383"/>
      <c r="W1396" s="1169"/>
      <c r="X1396" s="1169"/>
      <c r="Y1396" s="1169"/>
      <c r="Z1396" s="1169"/>
      <c r="AA1396" s="1645"/>
      <c r="AB1396" s="1169"/>
      <c r="AC1396" s="2384"/>
      <c r="AD1396" s="638"/>
      <c r="AE1396" s="1169"/>
      <c r="AF1396" s="1169"/>
      <c r="AG1396" s="1645"/>
      <c r="AH1396" s="1645"/>
      <c r="AI1396" s="1645"/>
      <c r="AJ1396" s="1645"/>
      <c r="AK1396" s="1645"/>
      <c r="AL1396" s="1645"/>
      <c r="AM1396" s="1645"/>
      <c r="AN1396" s="1645"/>
      <c r="AO1396" s="1645"/>
      <c r="AP1396" s="1645"/>
      <c r="AQ1396" s="1645"/>
      <c r="AR1396" s="1645"/>
      <c r="AS1396" s="1645"/>
      <c r="AT1396" s="1645"/>
      <c r="AU1396" s="1645"/>
      <c r="AV1396" s="1645"/>
      <c r="AW1396" s="1645"/>
      <c r="AX1396" s="1645"/>
      <c r="AY1396" s="1645"/>
      <c r="AZ1396" s="1645"/>
      <c r="BA1396" s="1645"/>
      <c r="BB1396" s="1645"/>
      <c r="BC1396" s="1645"/>
      <c r="BD1396" s="1645"/>
      <c r="BE1396" s="1645"/>
      <c r="BF1396" s="1645"/>
      <c r="BG1396" s="1645"/>
      <c r="BH1396" s="1645"/>
      <c r="BI1396" s="1645"/>
      <c r="BJ1396" s="1645"/>
      <c r="BK1396" s="1645"/>
      <c r="BL1396" s="1645"/>
      <c r="BM1396" s="1645"/>
      <c r="BN1396" s="1645"/>
      <c r="BO1396" s="1645"/>
      <c r="BP1396" s="1645"/>
      <c r="BQ1396" s="1645"/>
      <c r="BR1396" s="1645"/>
      <c r="BS1396" s="1645"/>
      <c r="BT1396" s="1645"/>
      <c r="BU1396" s="1645"/>
      <c r="BV1396" s="1169"/>
      <c r="BW1396" s="1169"/>
      <c r="BX1396" s="1169"/>
      <c r="BY1396" s="1169"/>
      <c r="BZ1396" s="1169"/>
      <c r="CA1396" s="1169"/>
      <c r="CB1396" s="1169"/>
      <c r="CC1396" s="1169"/>
      <c r="CD1396" s="1169"/>
      <c r="CE1396" s="1169"/>
      <c r="CF1396" s="1859"/>
    </row>
    <row customHeight="1" ht="5.25" hidden="1">
      <c r="A1397" s="1802"/>
      <c r="B1397" s="1645"/>
      <c r="C1397" s="1645"/>
      <c r="D1397" s="2588"/>
      <c r="E1397" s="1048"/>
      <c r="F1397" s="1048"/>
      <c r="G1397" s="1048"/>
      <c r="H1397" s="1048"/>
      <c r="I1397" s="1048"/>
      <c r="J1397" s="1048"/>
      <c r="K1397" s="1048"/>
      <c r="L1397" s="1048"/>
      <c r="M1397" s="1048"/>
      <c r="N1397" s="1048"/>
      <c r="O1397" s="1048"/>
      <c r="P1397" s="1048"/>
      <c r="Q1397" s="1049"/>
      <c r="R1397" s="1050"/>
      <c r="S1397" s="1051"/>
      <c r="T1397" s="726" t="s">
        <v>1085</v>
      </c>
      <c r="U1397" s="2383">
        <v>1</v>
      </c>
      <c r="V1397" s="2383" t="s">
        <v>1048</v>
      </c>
      <c r="W1397" s="1645"/>
      <c r="X1397" s="1645"/>
      <c r="Y1397" s="1645"/>
      <c r="Z1397" s="1645"/>
      <c r="AA1397" s="1645"/>
      <c r="AB1397" s="1645"/>
      <c r="AC1397" s="1046"/>
      <c r="AD1397" s="1047"/>
      <c r="AE1397" s="1645"/>
      <c r="AF1397" s="1645"/>
      <c r="AG1397" s="1645"/>
      <c r="AH1397" s="1645"/>
      <c r="AI1397" s="1645"/>
      <c r="AJ1397" s="1645"/>
      <c r="AK1397" s="1645"/>
      <c r="AL1397" s="1645"/>
      <c r="AM1397" s="1645"/>
      <c r="AN1397" s="1645"/>
      <c r="AO1397" s="1645"/>
      <c r="AP1397" s="1645"/>
      <c r="AQ1397" s="1645"/>
      <c r="AR1397" s="1645"/>
      <c r="AS1397" s="1645"/>
      <c r="AT1397" s="1645"/>
      <c r="AU1397" s="1645"/>
      <c r="AV1397" s="1645"/>
      <c r="AW1397" s="1645"/>
      <c r="AX1397" s="1645"/>
      <c r="AY1397" s="1645"/>
      <c r="AZ1397" s="1645"/>
      <c r="BA1397" s="1645"/>
      <c r="BB1397" s="1645"/>
      <c r="BC1397" s="1645"/>
      <c r="BD1397" s="1645"/>
      <c r="BE1397" s="1645"/>
      <c r="BF1397" s="1645"/>
      <c r="BG1397" s="1645"/>
      <c r="BH1397" s="1645"/>
      <c r="BI1397" s="1645"/>
      <c r="BJ1397" s="1645"/>
      <c r="BK1397" s="1645"/>
      <c r="BL1397" s="1645"/>
      <c r="BM1397" s="1645"/>
      <c r="BN1397" s="1645"/>
      <c r="BO1397" s="1645"/>
      <c r="BP1397" s="1645"/>
      <c r="BQ1397" s="1645"/>
      <c r="BR1397" s="1645"/>
      <c r="BS1397" s="1645"/>
      <c r="BT1397" s="1645"/>
      <c r="BU1397" s="1645"/>
      <c r="BV1397" s="1645"/>
      <c r="BW1397" s="1645"/>
      <c r="BX1397" s="1645"/>
      <c r="BY1397" s="1645"/>
      <c r="BZ1397" s="1645"/>
      <c r="CA1397" s="1645"/>
      <c r="CB1397" s="1645"/>
      <c r="CC1397" s="1645"/>
      <c r="CD1397" s="1645"/>
      <c r="CE1397" s="1645"/>
      <c r="CF1397" s="1325"/>
    </row>
    <row customHeight="1" ht="5.25" hidden="1">
      <c r="A1398" s="1802"/>
      <c r="B1398" s="1645"/>
      <c r="C1398" s="1645"/>
      <c r="D1398" s="2588"/>
      <c r="E1398" s="644"/>
      <c r="F1398" s="644"/>
      <c r="G1398" s="644"/>
      <c r="H1398" s="644"/>
      <c r="I1398" s="644"/>
      <c r="J1398" s="644"/>
      <c r="K1398" s="644"/>
      <c r="L1398" s="644"/>
      <c r="M1398" s="644"/>
      <c r="N1398" s="644"/>
      <c r="O1398" s="644"/>
      <c r="P1398" s="644"/>
      <c r="Q1398" s="644"/>
      <c r="R1398" s="644"/>
      <c r="S1398" s="645"/>
      <c r="T1398" s="727"/>
      <c r="U1398" s="2383"/>
      <c r="V1398" s="2383"/>
      <c r="W1398" s="1645"/>
      <c r="X1398" s="1645"/>
      <c r="Y1398" s="1645"/>
      <c r="Z1398" s="1645"/>
      <c r="AA1398" s="1645"/>
      <c r="AB1398" s="1645"/>
      <c r="AC1398" s="1046"/>
      <c r="AD1398" s="1047"/>
      <c r="AE1398" s="1645"/>
      <c r="AF1398" s="1645"/>
      <c r="AG1398" s="1645"/>
      <c r="AH1398" s="1645"/>
      <c r="AI1398" s="1645"/>
      <c r="AJ1398" s="1645"/>
      <c r="AK1398" s="1645"/>
      <c r="AL1398" s="1645"/>
      <c r="AM1398" s="1645"/>
      <c r="AN1398" s="1645"/>
      <c r="AO1398" s="1645"/>
      <c r="AP1398" s="1645"/>
      <c r="AQ1398" s="1645"/>
      <c r="AR1398" s="1645"/>
      <c r="AS1398" s="1645"/>
      <c r="AT1398" s="1645"/>
      <c r="AU1398" s="1645"/>
      <c r="AV1398" s="1645"/>
      <c r="AW1398" s="1645"/>
      <c r="AX1398" s="1645"/>
      <c r="AY1398" s="1645"/>
      <c r="AZ1398" s="1645"/>
      <c r="BA1398" s="1645"/>
      <c r="BB1398" s="1645"/>
      <c r="BC1398" s="1645"/>
      <c r="BD1398" s="1645"/>
      <c r="BE1398" s="1645"/>
      <c r="BF1398" s="1645"/>
      <c r="BG1398" s="1645"/>
      <c r="BH1398" s="1645"/>
      <c r="BI1398" s="1645"/>
      <c r="BJ1398" s="1645"/>
      <c r="BK1398" s="1645"/>
      <c r="BL1398" s="1645"/>
      <c r="BM1398" s="1645"/>
      <c r="BN1398" s="1645"/>
      <c r="BO1398" s="1645"/>
      <c r="BP1398" s="1645"/>
      <c r="BQ1398" s="1645"/>
      <c r="BR1398" s="1645"/>
      <c r="BS1398" s="1645"/>
      <c r="BT1398" s="1645"/>
      <c r="BU1398" s="1645"/>
      <c r="BV1398" s="1645"/>
      <c r="BW1398" s="1645"/>
      <c r="BX1398" s="1645"/>
      <c r="BY1398" s="1645"/>
      <c r="BZ1398" s="1645"/>
      <c r="CA1398" s="1645"/>
      <c r="CB1398" s="1645"/>
      <c r="CC1398" s="1645"/>
      <c r="CD1398" s="1645"/>
      <c r="CE1398" s="1645"/>
      <c r="CF1398" s="1325"/>
    </row>
    <row customHeight="1" ht="5.25" hidden="1">
      <c r="A1399" s="1802"/>
      <c r="B1399" s="1645"/>
      <c r="C1399" s="1645"/>
      <c r="D1399" s="2589"/>
      <c r="E1399" s="1052"/>
      <c r="F1399" s="1053"/>
      <c r="G1399" s="1053"/>
      <c r="H1399" s="1054"/>
      <c r="I1399" s="1054"/>
      <c r="J1399" s="1054"/>
      <c r="K1399" s="1054"/>
      <c r="L1399" s="1054"/>
      <c r="M1399" s="1054"/>
      <c r="N1399" s="1054"/>
      <c r="O1399" s="1054"/>
      <c r="P1399" s="1054"/>
      <c r="Q1399" s="1054"/>
      <c r="R1399" s="955"/>
      <c r="S1399" s="1055"/>
      <c r="T1399" s="727"/>
      <c r="U1399" s="2383"/>
      <c r="V1399" s="2383"/>
      <c r="W1399" s="1645"/>
      <c r="X1399" s="1645"/>
      <c r="Y1399" s="1645"/>
      <c r="Z1399" s="1645"/>
      <c r="AA1399" s="1645"/>
      <c r="AB1399" s="1645"/>
      <c r="AC1399" s="1046"/>
      <c r="AD1399" s="1047"/>
      <c r="AE1399" s="1645"/>
      <c r="AF1399" s="1645"/>
      <c r="AG1399" s="1645"/>
      <c r="AH1399" s="1645"/>
      <c r="AI1399" s="1645"/>
      <c r="AJ1399" s="1645"/>
      <c r="AK1399" s="1645"/>
      <c r="AL1399" s="1645"/>
      <c r="AM1399" s="1645"/>
      <c r="AN1399" s="1645"/>
      <c r="AO1399" s="1645"/>
      <c r="AP1399" s="1645"/>
      <c r="AQ1399" s="1645"/>
      <c r="AR1399" s="1645"/>
      <c r="AS1399" s="1645"/>
      <c r="AT1399" s="1645"/>
      <c r="AU1399" s="1645"/>
      <c r="AV1399" s="1645"/>
      <c r="AW1399" s="1645"/>
      <c r="AX1399" s="1645"/>
      <c r="AY1399" s="1645"/>
      <c r="AZ1399" s="1645"/>
      <c r="BA1399" s="1645"/>
      <c r="BB1399" s="1645"/>
      <c r="BC1399" s="1645"/>
      <c r="BD1399" s="1645"/>
      <c r="BE1399" s="1645"/>
      <c r="BF1399" s="1645"/>
      <c r="BG1399" s="1645"/>
      <c r="BH1399" s="1645"/>
      <c r="BI1399" s="1645"/>
      <c r="BJ1399" s="1645"/>
      <c r="BK1399" s="1645"/>
      <c r="BL1399" s="1645"/>
      <c r="BM1399" s="1645"/>
      <c r="BN1399" s="1645"/>
      <c r="BO1399" s="1645"/>
      <c r="BP1399" s="1645"/>
      <c r="BQ1399" s="1645"/>
      <c r="BR1399" s="1645"/>
      <c r="BS1399" s="1645"/>
      <c r="BT1399" s="1645"/>
      <c r="BU1399" s="1645"/>
      <c r="BV1399" s="1645"/>
      <c r="BW1399" s="1645"/>
      <c r="BX1399" s="1645"/>
      <c r="BY1399" s="1645"/>
      <c r="BZ1399" s="1645"/>
      <c r="CA1399" s="1645"/>
      <c r="CB1399" s="1645"/>
      <c r="CC1399" s="1645"/>
      <c r="CD1399" s="1645"/>
      <c r="CE1399" s="1645"/>
      <c r="CF1399" s="1325"/>
    </row>
    <row customHeight="1" ht="15" hidden="1">
      <c r="A1400" s="632" t="s">
        <v>536</v>
      </c>
      <c r="B1400" s="633"/>
      <c r="C1400" s="633" t="s">
        <v>22</v>
      </c>
      <c r="D1400" s="2587" t="s">
        <v>1241</v>
      </c>
      <c r="E1400" s="2386" t="s">
        <v>196</v>
      </c>
      <c r="F1400" s="2387"/>
      <c r="G1400" s="2388"/>
      <c r="H1400" s="2392" t="str">
        <f>IF(A1400="","",INDEX(DIFFERENTIATION_UNMERGE_VD,MATCH(A1400,DIFFERENTIATION_ID_DIFF,0)))</f>
        <v>Производство тепловой энергии. Некомбинированная выработка</v>
      </c>
      <c r="I1400" s="2392"/>
      <c r="J1400" s="2392"/>
      <c r="K1400" s="2392"/>
      <c r="L1400" s="2392"/>
      <c r="M1400" s="2392"/>
      <c r="N1400" s="2392"/>
      <c r="O1400" s="2392"/>
      <c r="P1400" s="2392"/>
      <c r="Q1400" s="2392"/>
      <c r="R1400" s="2392"/>
      <c r="S1400" s="728"/>
      <c r="T1400" s="725"/>
      <c r="U1400" s="634"/>
      <c r="V1400" s="634"/>
      <c r="W1400" s="635"/>
      <c r="X1400" s="635"/>
      <c r="Y1400" s="635"/>
      <c r="Z1400" s="635"/>
      <c r="AA1400" s="636"/>
      <c r="AB1400" s="637"/>
      <c r="AC1400" s="2384"/>
      <c r="AD1400" s="638"/>
      <c r="AE1400" s="639" t="s">
        <v>22</v>
      </c>
      <c r="AF1400" s="639"/>
      <c r="AG1400" s="640" t="s">
        <v>1082</v>
      </c>
      <c r="AH1400" s="641">
        <v>3</v>
      </c>
      <c r="AI1400" s="634"/>
      <c r="AJ1400" s="634"/>
      <c r="AK1400" s="634"/>
      <c r="AL1400" s="634"/>
      <c r="AM1400" s="634"/>
      <c r="AN1400" s="634"/>
      <c r="AO1400" s="634"/>
      <c r="AP1400" s="634"/>
      <c r="AQ1400" s="634"/>
      <c r="AR1400" s="634"/>
      <c r="AS1400" s="634"/>
      <c r="AT1400" s="634"/>
      <c r="AU1400" s="634"/>
      <c r="AV1400" s="634"/>
      <c r="AW1400" s="634"/>
      <c r="AX1400" s="634"/>
      <c r="AY1400" s="634"/>
      <c r="AZ1400" s="634"/>
      <c r="BA1400" s="634"/>
      <c r="BB1400" s="634"/>
      <c r="BC1400" s="634"/>
      <c r="BD1400" s="634"/>
      <c r="BE1400" s="634"/>
      <c r="BF1400" s="634"/>
      <c r="BG1400" s="634"/>
      <c r="BH1400" s="634"/>
      <c r="BI1400" s="634"/>
      <c r="BJ1400" s="634"/>
      <c r="BK1400" s="634"/>
      <c r="BL1400" s="634"/>
      <c r="BM1400" s="634"/>
      <c r="BN1400" s="634"/>
      <c r="BO1400" s="634"/>
      <c r="BP1400" s="634"/>
      <c r="BQ1400" s="634"/>
      <c r="BR1400" s="634"/>
      <c r="BS1400" s="634"/>
      <c r="BT1400" s="634"/>
      <c r="BU1400" s="634"/>
      <c r="BV1400" s="635"/>
      <c r="BW1400" s="635"/>
      <c r="BX1400" s="635"/>
      <c r="BY1400" s="635"/>
      <c r="BZ1400" s="635"/>
      <c r="CA1400" s="635"/>
      <c r="CB1400" s="635"/>
      <c r="CC1400" s="635"/>
      <c r="CD1400" s="635"/>
      <c r="CE1400" s="635"/>
      <c r="CF1400" s="1859"/>
    </row>
    <row customHeight="1" ht="15" hidden="1">
      <c r="A1401" s="632"/>
      <c r="B1401" s="633"/>
      <c r="C1401" s="633"/>
      <c r="D1401" s="2588"/>
      <c r="E1401" s="2386" t="s">
        <v>1037</v>
      </c>
      <c r="F1401" s="2387"/>
      <c r="G1401" s="2388"/>
      <c r="H1401" s="2392" t="str">
        <f>IF(A1400="","",INDEX(DIFFERENTIATION_UNMERGE_AREA,MATCH(A1400,DIFFERENTIATION_ID_DIFF,0)))</f>
        <v>Территория 16</v>
      </c>
      <c r="I1401" s="2392"/>
      <c r="J1401" s="2392"/>
      <c r="K1401" s="2392"/>
      <c r="L1401" s="2392"/>
      <c r="M1401" s="2392"/>
      <c r="N1401" s="2392"/>
      <c r="O1401" s="2392"/>
      <c r="P1401" s="2392"/>
      <c r="Q1401" s="2392"/>
      <c r="R1401" s="2392"/>
      <c r="S1401" s="728"/>
      <c r="T1401" s="725"/>
      <c r="U1401" s="634"/>
      <c r="V1401" s="634"/>
      <c r="W1401" s="635"/>
      <c r="X1401" s="635"/>
      <c r="Y1401" s="635"/>
      <c r="Z1401" s="635"/>
      <c r="AA1401" s="636"/>
      <c r="AB1401" s="637"/>
      <c r="AC1401" s="2384"/>
      <c r="AD1401" s="638"/>
      <c r="AE1401" s="639"/>
      <c r="AF1401" s="639"/>
      <c r="AG1401" s="640"/>
      <c r="AH1401" s="641"/>
      <c r="AI1401" s="634"/>
      <c r="AJ1401" s="634"/>
      <c r="AK1401" s="634"/>
      <c r="AL1401" s="634"/>
      <c r="AM1401" s="634"/>
      <c r="AN1401" s="634"/>
      <c r="AO1401" s="634"/>
      <c r="AP1401" s="634"/>
      <c r="AQ1401" s="634"/>
      <c r="AR1401" s="634"/>
      <c r="AS1401" s="634"/>
      <c r="AT1401" s="634"/>
      <c r="AU1401" s="634"/>
      <c r="AV1401" s="634"/>
      <c r="AW1401" s="634"/>
      <c r="AX1401" s="634"/>
      <c r="AY1401" s="634"/>
      <c r="AZ1401" s="634"/>
      <c r="BA1401" s="634"/>
      <c r="BB1401" s="634"/>
      <c r="BC1401" s="634"/>
      <c r="BD1401" s="634"/>
      <c r="BE1401" s="634"/>
      <c r="BF1401" s="634"/>
      <c r="BG1401" s="634"/>
      <c r="BH1401" s="634"/>
      <c r="BI1401" s="634"/>
      <c r="BJ1401" s="634"/>
      <c r="BK1401" s="634"/>
      <c r="BL1401" s="634"/>
      <c r="BM1401" s="634"/>
      <c r="BN1401" s="634"/>
      <c r="BO1401" s="634"/>
      <c r="BP1401" s="634"/>
      <c r="BQ1401" s="634"/>
      <c r="BR1401" s="634"/>
      <c r="BS1401" s="634"/>
      <c r="BT1401" s="634"/>
      <c r="BU1401" s="634"/>
      <c r="BV1401" s="635"/>
      <c r="BW1401" s="635"/>
      <c r="BX1401" s="635"/>
      <c r="BY1401" s="635"/>
      <c r="BZ1401" s="635"/>
      <c r="CA1401" s="635"/>
      <c r="CB1401" s="635"/>
      <c r="CC1401" s="635"/>
      <c r="CD1401" s="635"/>
      <c r="CE1401" s="635"/>
      <c r="CF1401" s="1859"/>
    </row>
    <row customHeight="1" ht="15" hidden="1">
      <c r="A1402" s="632"/>
      <c r="B1402" s="633"/>
      <c r="C1402" s="633"/>
      <c r="D1402" s="2588"/>
      <c r="E1402" s="2386" t="s">
        <v>1038</v>
      </c>
      <c r="F1402" s="2387"/>
      <c r="G1402" s="2388"/>
      <c r="H1402" s="2392" t="str">
        <f>IF(A1400="","",INDEX(DIFFERENTIATION_UNMERGE_SYSTEM,MATCH(A1400,DIFFERENTIATION_ID_DIFF,0)))</f>
        <v>с. Черноречье, ул. Мира, котельная № 5-6</v>
      </c>
      <c r="I1402" s="2392"/>
      <c r="J1402" s="2392"/>
      <c r="K1402" s="2392"/>
      <c r="L1402" s="2392"/>
      <c r="M1402" s="2392"/>
      <c r="N1402" s="2392"/>
      <c r="O1402" s="2392"/>
      <c r="P1402" s="2392"/>
      <c r="Q1402" s="2392"/>
      <c r="R1402" s="2392"/>
      <c r="S1402" s="728"/>
      <c r="T1402" s="725"/>
      <c r="U1402" s="634"/>
      <c r="V1402" s="634"/>
      <c r="W1402" s="635"/>
      <c r="X1402" s="635"/>
      <c r="Y1402" s="635"/>
      <c r="Z1402" s="635"/>
      <c r="AA1402" s="636"/>
      <c r="AB1402" s="637"/>
      <c r="AC1402" s="2384"/>
      <c r="AD1402" s="638"/>
      <c r="AE1402" s="639"/>
      <c r="AF1402" s="639"/>
      <c r="AG1402" s="640"/>
      <c r="AH1402" s="641"/>
      <c r="AI1402" s="634"/>
      <c r="AJ1402" s="634"/>
      <c r="AK1402" s="634"/>
      <c r="AL1402" s="634"/>
      <c r="AM1402" s="634"/>
      <c r="AN1402" s="634"/>
      <c r="AO1402" s="634"/>
      <c r="AP1402" s="634"/>
      <c r="AQ1402" s="634"/>
      <c r="AR1402" s="634"/>
      <c r="AS1402" s="634"/>
      <c r="AT1402" s="634"/>
      <c r="AU1402" s="634"/>
      <c r="AV1402" s="634"/>
      <c r="AW1402" s="634"/>
      <c r="AX1402" s="634"/>
      <c r="AY1402" s="634"/>
      <c r="AZ1402" s="634"/>
      <c r="BA1402" s="634"/>
      <c r="BB1402" s="634"/>
      <c r="BC1402" s="634"/>
      <c r="BD1402" s="634"/>
      <c r="BE1402" s="634"/>
      <c r="BF1402" s="634"/>
      <c r="BG1402" s="634"/>
      <c r="BH1402" s="634"/>
      <c r="BI1402" s="634"/>
      <c r="BJ1402" s="634"/>
      <c r="BK1402" s="634"/>
      <c r="BL1402" s="634"/>
      <c r="BM1402" s="634"/>
      <c r="BN1402" s="634"/>
      <c r="BO1402" s="634"/>
      <c r="BP1402" s="634"/>
      <c r="BQ1402" s="634"/>
      <c r="BR1402" s="634"/>
      <c r="BS1402" s="634"/>
      <c r="BT1402" s="634"/>
      <c r="BU1402" s="634"/>
      <c r="BV1402" s="635"/>
      <c r="BW1402" s="635"/>
      <c r="BX1402" s="635"/>
      <c r="BY1402" s="635"/>
      <c r="BZ1402" s="635"/>
      <c r="CA1402" s="635"/>
      <c r="CB1402" s="635"/>
      <c r="CC1402" s="635"/>
      <c r="CD1402" s="635"/>
      <c r="CE1402" s="635"/>
      <c r="CF1402" s="1859"/>
    </row>
    <row customHeight="1" ht="24.75" hidden="1">
      <c r="A1403" s="1815"/>
      <c r="B1403" s="1169"/>
      <c r="C1403" s="421"/>
      <c r="D1403" s="2588"/>
      <c r="E1403" s="2385" t="s">
        <v>1083</v>
      </c>
      <c r="F1403" s="2385"/>
      <c r="G1403" s="2385"/>
      <c r="H1403" s="2385"/>
      <c r="I1403" s="2385"/>
      <c r="J1403" s="2385"/>
      <c r="K1403" s="2385"/>
      <c r="L1403" s="2385"/>
      <c r="M1403" s="2385"/>
      <c r="N1403" s="2385"/>
      <c r="O1403" s="2385"/>
      <c r="P1403" s="2385"/>
      <c r="Q1403" s="567">
        <f>SUMIF(T1404:T1405,"i",Q1404:Q1405)</f>
        <v>0</v>
      </c>
      <c r="R1403" s="1026"/>
      <c r="S1403" s="1807" t="s">
        <v>1084</v>
      </c>
      <c r="T1403" s="726" t="s">
        <v>1085</v>
      </c>
      <c r="U1403" s="2383">
        <v>1</v>
      </c>
      <c r="V1403" s="2383" t="s">
        <v>1048</v>
      </c>
      <c r="W1403" s="1169"/>
      <c r="X1403" s="1169"/>
      <c r="Y1403" s="1169"/>
      <c r="Z1403" s="1169"/>
      <c r="AA1403" s="1645"/>
      <c r="AB1403" s="1169"/>
      <c r="AC1403" s="2384"/>
      <c r="AD1403" s="638"/>
      <c r="AE1403" s="1169"/>
      <c r="AF1403" s="1169"/>
      <c r="AG1403" s="1645"/>
      <c r="AH1403" s="1645"/>
      <c r="AI1403" s="1645"/>
      <c r="AJ1403" s="1645"/>
      <c r="AK1403" s="1645"/>
      <c r="AL1403" s="1645"/>
      <c r="AM1403" s="1645"/>
      <c r="AN1403" s="1645"/>
      <c r="AO1403" s="1645"/>
      <c r="AP1403" s="1645"/>
      <c r="AQ1403" s="1645"/>
      <c r="AR1403" s="1645"/>
      <c r="AS1403" s="1645"/>
      <c r="AT1403" s="1645"/>
      <c r="AU1403" s="1645"/>
      <c r="AV1403" s="1645"/>
      <c r="AW1403" s="1645"/>
      <c r="AX1403" s="1645"/>
      <c r="AY1403" s="1645"/>
      <c r="AZ1403" s="1645"/>
      <c r="BA1403" s="1645"/>
      <c r="BB1403" s="1645"/>
      <c r="BC1403" s="1645"/>
      <c r="BD1403" s="1645"/>
      <c r="BE1403" s="1645"/>
      <c r="BF1403" s="1645"/>
      <c r="BG1403" s="1645"/>
      <c r="BH1403" s="1645"/>
      <c r="BI1403" s="1645"/>
      <c r="BJ1403" s="1645"/>
      <c r="BK1403" s="1645"/>
      <c r="BL1403" s="1645"/>
      <c r="BM1403" s="1645"/>
      <c r="BN1403" s="1645"/>
      <c r="BO1403" s="1645"/>
      <c r="BP1403" s="1645"/>
      <c r="BQ1403" s="1645"/>
      <c r="BR1403" s="1645"/>
      <c r="BS1403" s="1645"/>
      <c r="BT1403" s="1645"/>
      <c r="BU1403" s="1645"/>
      <c r="BV1403" s="1169"/>
      <c r="BW1403" s="1169"/>
      <c r="BX1403" s="1169"/>
      <c r="BY1403" s="1169"/>
      <c r="BZ1403" s="1169"/>
      <c r="CA1403" s="1169"/>
      <c r="CB1403" s="1169"/>
      <c r="CC1403" s="1169"/>
      <c r="CD1403" s="1169"/>
      <c r="CE1403" s="1169"/>
      <c r="CF1403" s="1859"/>
    </row>
    <row customHeight="1" ht="11.25" hidden="1">
      <c r="A1404" s="1802"/>
      <c r="B1404" s="1645"/>
      <c r="C1404" s="1645"/>
      <c r="D1404" s="2588"/>
      <c r="E1404" s="644"/>
      <c r="F1404" s="644">
        <v>0</v>
      </c>
      <c r="G1404" s="644"/>
      <c r="H1404" s="644"/>
      <c r="I1404" s="644"/>
      <c r="J1404" s="644"/>
      <c r="K1404" s="644"/>
      <c r="L1404" s="644"/>
      <c r="M1404" s="644"/>
      <c r="N1404" s="644"/>
      <c r="O1404" s="644"/>
      <c r="P1404" s="644"/>
      <c r="Q1404" s="644"/>
      <c r="R1404" s="644"/>
      <c r="S1404" s="645"/>
      <c r="T1404" s="727"/>
      <c r="U1404" s="2383"/>
      <c r="V1404" s="2383"/>
      <c r="W1404" s="1645"/>
      <c r="X1404" s="1645"/>
      <c r="Y1404" s="1645"/>
      <c r="Z1404" s="1645"/>
      <c r="AA1404" s="1645"/>
      <c r="AB1404" s="1169"/>
      <c r="AC1404" s="2384"/>
      <c r="AD1404" s="638"/>
      <c r="AE1404" s="1169"/>
      <c r="AF1404" s="1169"/>
      <c r="AG1404" s="1645"/>
      <c r="AH1404" s="1645"/>
      <c r="AI1404" s="1645"/>
      <c r="AJ1404" s="1645"/>
      <c r="AK1404" s="1645"/>
      <c r="AL1404" s="1645"/>
      <c r="AM1404" s="1645"/>
      <c r="AN1404" s="1645"/>
      <c r="AO1404" s="1645"/>
      <c r="AP1404" s="1645"/>
      <c r="AQ1404" s="1645"/>
      <c r="AR1404" s="1645"/>
      <c r="AS1404" s="1645"/>
      <c r="AT1404" s="1645"/>
      <c r="AU1404" s="1645"/>
      <c r="AV1404" s="1645"/>
      <c r="AW1404" s="1645"/>
      <c r="AX1404" s="1645"/>
      <c r="AY1404" s="1645"/>
      <c r="AZ1404" s="1645"/>
      <c r="BA1404" s="1645"/>
      <c r="BB1404" s="1645"/>
      <c r="BC1404" s="1645"/>
      <c r="BD1404" s="1645"/>
      <c r="BE1404" s="1645"/>
      <c r="BF1404" s="1645"/>
      <c r="BG1404" s="1645"/>
      <c r="BH1404" s="1645"/>
      <c r="BI1404" s="1645"/>
      <c r="BJ1404" s="1645"/>
      <c r="BK1404" s="1645"/>
      <c r="BL1404" s="1645"/>
      <c r="BM1404" s="1645"/>
      <c r="BN1404" s="1645"/>
      <c r="BO1404" s="1645"/>
      <c r="BP1404" s="1645"/>
      <c r="BQ1404" s="1645"/>
      <c r="BR1404" s="1645"/>
      <c r="BS1404" s="1645"/>
      <c r="BT1404" s="1645"/>
      <c r="BU1404" s="1645"/>
      <c r="BV1404" s="1645"/>
      <c r="BW1404" s="1645"/>
      <c r="BX1404" s="1645"/>
      <c r="BY1404" s="1645"/>
      <c r="BZ1404" s="1645"/>
      <c r="CA1404" s="1645"/>
      <c r="CB1404" s="1645"/>
      <c r="CC1404" s="1645"/>
      <c r="CD1404" s="1645"/>
      <c r="CE1404" s="1645"/>
      <c r="CF1404" s="1859"/>
    </row>
    <row customHeight="1" ht="11.25" hidden="1">
      <c r="A1405" s="1815"/>
      <c r="B1405" s="1169"/>
      <c r="C1405" s="421"/>
      <c r="D1405" s="2588"/>
      <c r="E1405" s="658" t="s">
        <v>22</v>
      </c>
      <c r="F1405" s="1177" t="s">
        <v>22</v>
      </c>
      <c r="G1405" s="1177" t="s">
        <v>1088</v>
      </c>
      <c r="H1405" s="660" t="s">
        <v>22</v>
      </c>
      <c r="I1405" s="660"/>
      <c r="J1405" s="660"/>
      <c r="K1405" s="660"/>
      <c r="L1405" s="660"/>
      <c r="M1405" s="660"/>
      <c r="N1405" s="660"/>
      <c r="O1405" s="660"/>
      <c r="P1405" s="660"/>
      <c r="Q1405" s="660"/>
      <c r="R1405" s="661"/>
      <c r="S1405" s="662"/>
      <c r="T1405" s="727"/>
      <c r="U1405" s="2383"/>
      <c r="V1405" s="2383"/>
      <c r="W1405" s="1169"/>
      <c r="X1405" s="1169"/>
      <c r="Y1405" s="1169"/>
      <c r="Z1405" s="1169"/>
      <c r="AA1405" s="1645"/>
      <c r="AB1405" s="1169"/>
      <c r="AC1405" s="2384"/>
      <c r="AD1405" s="638"/>
      <c r="AE1405" s="1169"/>
      <c r="AF1405" s="1169"/>
      <c r="AG1405" s="1645"/>
      <c r="AH1405" s="1645"/>
      <c r="AI1405" s="1645"/>
      <c r="AJ1405" s="1645"/>
      <c r="AK1405" s="1645"/>
      <c r="AL1405" s="1645"/>
      <c r="AM1405" s="1645"/>
      <c r="AN1405" s="1645"/>
      <c r="AO1405" s="1645"/>
      <c r="AP1405" s="1645"/>
      <c r="AQ1405" s="1645"/>
      <c r="AR1405" s="1645"/>
      <c r="AS1405" s="1645"/>
      <c r="AT1405" s="1645"/>
      <c r="AU1405" s="1645"/>
      <c r="AV1405" s="1645"/>
      <c r="AW1405" s="1645"/>
      <c r="AX1405" s="1645"/>
      <c r="AY1405" s="1645"/>
      <c r="AZ1405" s="1645"/>
      <c r="BA1405" s="1645"/>
      <c r="BB1405" s="1645"/>
      <c r="BC1405" s="1645"/>
      <c r="BD1405" s="1645"/>
      <c r="BE1405" s="1645"/>
      <c r="BF1405" s="1645"/>
      <c r="BG1405" s="1645"/>
      <c r="BH1405" s="1645"/>
      <c r="BI1405" s="1645"/>
      <c r="BJ1405" s="1645"/>
      <c r="BK1405" s="1645"/>
      <c r="BL1405" s="1645"/>
      <c r="BM1405" s="1645"/>
      <c r="BN1405" s="1645"/>
      <c r="BO1405" s="1645"/>
      <c r="BP1405" s="1645"/>
      <c r="BQ1405" s="1645"/>
      <c r="BR1405" s="1645"/>
      <c r="BS1405" s="1645"/>
      <c r="BT1405" s="1645"/>
      <c r="BU1405" s="1645"/>
      <c r="BV1405" s="1169"/>
      <c r="BW1405" s="1169"/>
      <c r="BX1405" s="1169"/>
      <c r="BY1405" s="1169"/>
      <c r="BZ1405" s="1169"/>
      <c r="CA1405" s="1169"/>
      <c r="CB1405" s="1169"/>
      <c r="CC1405" s="1169"/>
      <c r="CD1405" s="1169"/>
      <c r="CE1405" s="1169"/>
      <c r="CF1405" s="1859"/>
    </row>
    <row customHeight="1" ht="5.25" hidden="1">
      <c r="A1406" s="1802"/>
      <c r="B1406" s="1645"/>
      <c r="C1406" s="1645"/>
      <c r="D1406" s="2588"/>
      <c r="E1406" s="1048"/>
      <c r="F1406" s="1048"/>
      <c r="G1406" s="1048"/>
      <c r="H1406" s="1048"/>
      <c r="I1406" s="1048"/>
      <c r="J1406" s="1048"/>
      <c r="K1406" s="1048"/>
      <c r="L1406" s="1048"/>
      <c r="M1406" s="1048"/>
      <c r="N1406" s="1048"/>
      <c r="O1406" s="1048"/>
      <c r="P1406" s="1048"/>
      <c r="Q1406" s="1049"/>
      <c r="R1406" s="1050"/>
      <c r="S1406" s="1051"/>
      <c r="T1406" s="726" t="s">
        <v>1085</v>
      </c>
      <c r="U1406" s="2383">
        <v>1</v>
      </c>
      <c r="V1406" s="2383" t="s">
        <v>1048</v>
      </c>
      <c r="W1406" s="1645"/>
      <c r="X1406" s="1645"/>
      <c r="Y1406" s="1645"/>
      <c r="Z1406" s="1645"/>
      <c r="AA1406" s="1645"/>
      <c r="AB1406" s="1645"/>
      <c r="AC1406" s="1046"/>
      <c r="AD1406" s="1047"/>
      <c r="AE1406" s="1645"/>
      <c r="AF1406" s="1645"/>
      <c r="AG1406" s="1645"/>
      <c r="AH1406" s="1645"/>
      <c r="AI1406" s="1645"/>
      <c r="AJ1406" s="1645"/>
      <c r="AK1406" s="1645"/>
      <c r="AL1406" s="1645"/>
      <c r="AM1406" s="1645"/>
      <c r="AN1406" s="1645"/>
      <c r="AO1406" s="1645"/>
      <c r="AP1406" s="1645"/>
      <c r="AQ1406" s="1645"/>
      <c r="AR1406" s="1645"/>
      <c r="AS1406" s="1645"/>
      <c r="AT1406" s="1645"/>
      <c r="AU1406" s="1645"/>
      <c r="AV1406" s="1645"/>
      <c r="AW1406" s="1645"/>
      <c r="AX1406" s="1645"/>
      <c r="AY1406" s="1645"/>
      <c r="AZ1406" s="1645"/>
      <c r="BA1406" s="1645"/>
      <c r="BB1406" s="1645"/>
      <c r="BC1406" s="1645"/>
      <c r="BD1406" s="1645"/>
      <c r="BE1406" s="1645"/>
      <c r="BF1406" s="1645"/>
      <c r="BG1406" s="1645"/>
      <c r="BH1406" s="1645"/>
      <c r="BI1406" s="1645"/>
      <c r="BJ1406" s="1645"/>
      <c r="BK1406" s="1645"/>
      <c r="BL1406" s="1645"/>
      <c r="BM1406" s="1645"/>
      <c r="BN1406" s="1645"/>
      <c r="BO1406" s="1645"/>
      <c r="BP1406" s="1645"/>
      <c r="BQ1406" s="1645"/>
      <c r="BR1406" s="1645"/>
      <c r="BS1406" s="1645"/>
      <c r="BT1406" s="1645"/>
      <c r="BU1406" s="1645"/>
      <c r="BV1406" s="1645"/>
      <c r="BW1406" s="1645"/>
      <c r="BX1406" s="1645"/>
      <c r="BY1406" s="1645"/>
      <c r="BZ1406" s="1645"/>
      <c r="CA1406" s="1645"/>
      <c r="CB1406" s="1645"/>
      <c r="CC1406" s="1645"/>
      <c r="CD1406" s="1645"/>
      <c r="CE1406" s="1645"/>
      <c r="CF1406" s="1325"/>
    </row>
    <row customHeight="1" ht="5.25" hidden="1">
      <c r="A1407" s="1802"/>
      <c r="B1407" s="1645"/>
      <c r="C1407" s="1645"/>
      <c r="D1407" s="2588"/>
      <c r="E1407" s="644"/>
      <c r="F1407" s="644"/>
      <c r="G1407" s="644"/>
      <c r="H1407" s="644"/>
      <c r="I1407" s="644"/>
      <c r="J1407" s="644"/>
      <c r="K1407" s="644"/>
      <c r="L1407" s="644"/>
      <c r="M1407" s="644"/>
      <c r="N1407" s="644"/>
      <c r="O1407" s="644"/>
      <c r="P1407" s="644"/>
      <c r="Q1407" s="644"/>
      <c r="R1407" s="644"/>
      <c r="S1407" s="645"/>
      <c r="T1407" s="727"/>
      <c r="U1407" s="2383"/>
      <c r="V1407" s="2383"/>
      <c r="W1407" s="1645"/>
      <c r="X1407" s="1645"/>
      <c r="Y1407" s="1645"/>
      <c r="Z1407" s="1645"/>
      <c r="AA1407" s="1645"/>
      <c r="AB1407" s="1645"/>
      <c r="AC1407" s="1046"/>
      <c r="AD1407" s="1047"/>
      <c r="AE1407" s="1645"/>
      <c r="AF1407" s="1645"/>
      <c r="AG1407" s="1645"/>
      <c r="AH1407" s="1645"/>
      <c r="AI1407" s="1645"/>
      <c r="AJ1407" s="1645"/>
      <c r="AK1407" s="1645"/>
      <c r="AL1407" s="1645"/>
      <c r="AM1407" s="1645"/>
      <c r="AN1407" s="1645"/>
      <c r="AO1407" s="1645"/>
      <c r="AP1407" s="1645"/>
      <c r="AQ1407" s="1645"/>
      <c r="AR1407" s="1645"/>
      <c r="AS1407" s="1645"/>
      <c r="AT1407" s="1645"/>
      <c r="AU1407" s="1645"/>
      <c r="AV1407" s="1645"/>
      <c r="AW1407" s="1645"/>
      <c r="AX1407" s="1645"/>
      <c r="AY1407" s="1645"/>
      <c r="AZ1407" s="1645"/>
      <c r="BA1407" s="1645"/>
      <c r="BB1407" s="1645"/>
      <c r="BC1407" s="1645"/>
      <c r="BD1407" s="1645"/>
      <c r="BE1407" s="1645"/>
      <c r="BF1407" s="1645"/>
      <c r="BG1407" s="1645"/>
      <c r="BH1407" s="1645"/>
      <c r="BI1407" s="1645"/>
      <c r="BJ1407" s="1645"/>
      <c r="BK1407" s="1645"/>
      <c r="BL1407" s="1645"/>
      <c r="BM1407" s="1645"/>
      <c r="BN1407" s="1645"/>
      <c r="BO1407" s="1645"/>
      <c r="BP1407" s="1645"/>
      <c r="BQ1407" s="1645"/>
      <c r="BR1407" s="1645"/>
      <c r="BS1407" s="1645"/>
      <c r="BT1407" s="1645"/>
      <c r="BU1407" s="1645"/>
      <c r="BV1407" s="1645"/>
      <c r="BW1407" s="1645"/>
      <c r="BX1407" s="1645"/>
      <c r="BY1407" s="1645"/>
      <c r="BZ1407" s="1645"/>
      <c r="CA1407" s="1645"/>
      <c r="CB1407" s="1645"/>
      <c r="CC1407" s="1645"/>
      <c r="CD1407" s="1645"/>
      <c r="CE1407" s="1645"/>
      <c r="CF1407" s="1325"/>
    </row>
    <row customHeight="1" ht="5.25" hidden="1">
      <c r="A1408" s="1802"/>
      <c r="B1408" s="1645"/>
      <c r="C1408" s="1645"/>
      <c r="D1408" s="2589"/>
      <c r="E1408" s="1052"/>
      <c r="F1408" s="1053"/>
      <c r="G1408" s="1053"/>
      <c r="H1408" s="1054"/>
      <c r="I1408" s="1054"/>
      <c r="J1408" s="1054"/>
      <c r="K1408" s="1054"/>
      <c r="L1408" s="1054"/>
      <c r="M1408" s="1054"/>
      <c r="N1408" s="1054"/>
      <c r="O1408" s="1054"/>
      <c r="P1408" s="1054"/>
      <c r="Q1408" s="1054"/>
      <c r="R1408" s="955"/>
      <c r="S1408" s="1055"/>
      <c r="T1408" s="727"/>
      <c r="U1408" s="2383"/>
      <c r="V1408" s="2383"/>
      <c r="W1408" s="1645"/>
      <c r="X1408" s="1645"/>
      <c r="Y1408" s="1645"/>
      <c r="Z1408" s="1645"/>
      <c r="AA1408" s="1645"/>
      <c r="AB1408" s="1645"/>
      <c r="AC1408" s="1046"/>
      <c r="AD1408" s="1047"/>
      <c r="AE1408" s="1645"/>
      <c r="AF1408" s="1645"/>
      <c r="AG1408" s="1645"/>
      <c r="AH1408" s="1645"/>
      <c r="AI1408" s="1645"/>
      <c r="AJ1408" s="1645"/>
      <c r="AK1408" s="1645"/>
      <c r="AL1408" s="1645"/>
      <c r="AM1408" s="1645"/>
      <c r="AN1408" s="1645"/>
      <c r="AO1408" s="1645"/>
      <c r="AP1408" s="1645"/>
      <c r="AQ1408" s="1645"/>
      <c r="AR1408" s="1645"/>
      <c r="AS1408" s="1645"/>
      <c r="AT1408" s="1645"/>
      <c r="AU1408" s="1645"/>
      <c r="AV1408" s="1645"/>
      <c r="AW1408" s="1645"/>
      <c r="AX1408" s="1645"/>
      <c r="AY1408" s="1645"/>
      <c r="AZ1408" s="1645"/>
      <c r="BA1408" s="1645"/>
      <c r="BB1408" s="1645"/>
      <c r="BC1408" s="1645"/>
      <c r="BD1408" s="1645"/>
      <c r="BE1408" s="1645"/>
      <c r="BF1408" s="1645"/>
      <c r="BG1408" s="1645"/>
      <c r="BH1408" s="1645"/>
      <c r="BI1408" s="1645"/>
      <c r="BJ1408" s="1645"/>
      <c r="BK1408" s="1645"/>
      <c r="BL1408" s="1645"/>
      <c r="BM1408" s="1645"/>
      <c r="BN1408" s="1645"/>
      <c r="BO1408" s="1645"/>
      <c r="BP1408" s="1645"/>
      <c r="BQ1408" s="1645"/>
      <c r="BR1408" s="1645"/>
      <c r="BS1408" s="1645"/>
      <c r="BT1408" s="1645"/>
      <c r="BU1408" s="1645"/>
      <c r="BV1408" s="1645"/>
      <c r="BW1408" s="1645"/>
      <c r="BX1408" s="1645"/>
      <c r="BY1408" s="1645"/>
      <c r="BZ1408" s="1645"/>
      <c r="CA1408" s="1645"/>
      <c r="CB1408" s="1645"/>
      <c r="CC1408" s="1645"/>
      <c r="CD1408" s="1645"/>
      <c r="CE1408" s="1645"/>
      <c r="CF1408" s="1325"/>
    </row>
    <row customHeight="1" ht="15" hidden="1">
      <c r="A1409" s="632" t="s">
        <v>538</v>
      </c>
      <c r="B1409" s="633"/>
      <c r="C1409" s="633" t="s">
        <v>22</v>
      </c>
      <c r="D1409" s="2587" t="s">
        <v>1242</v>
      </c>
      <c r="E1409" s="2386" t="s">
        <v>196</v>
      </c>
      <c r="F1409" s="2387"/>
      <c r="G1409" s="2388"/>
      <c r="H1409" s="2392" t="str">
        <f>IF(A1409="","",INDEX(DIFFERENTIATION_UNMERGE_VD,MATCH(A1409,DIFFERENTIATION_ID_DIFF,0)))</f>
        <v>Производство тепловой энергии. Некомбинированная выработка</v>
      </c>
      <c r="I1409" s="2392"/>
      <c r="J1409" s="2392"/>
      <c r="K1409" s="2392"/>
      <c r="L1409" s="2392"/>
      <c r="M1409" s="2392"/>
      <c r="N1409" s="2392"/>
      <c r="O1409" s="2392"/>
      <c r="P1409" s="2392"/>
      <c r="Q1409" s="2392"/>
      <c r="R1409" s="2392"/>
      <c r="S1409" s="728"/>
      <c r="T1409" s="725"/>
      <c r="U1409" s="634"/>
      <c r="V1409" s="634"/>
      <c r="W1409" s="635"/>
      <c r="X1409" s="635"/>
      <c r="Y1409" s="635"/>
      <c r="Z1409" s="635"/>
      <c r="AA1409" s="636"/>
      <c r="AB1409" s="637"/>
      <c r="AC1409" s="2384"/>
      <c r="AD1409" s="638"/>
      <c r="AE1409" s="639" t="s">
        <v>22</v>
      </c>
      <c r="AF1409" s="639"/>
      <c r="AG1409" s="640" t="s">
        <v>1082</v>
      </c>
      <c r="AH1409" s="641">
        <v>3</v>
      </c>
      <c r="AI1409" s="634"/>
      <c r="AJ1409" s="634"/>
      <c r="AK1409" s="634"/>
      <c r="AL1409" s="634"/>
      <c r="AM1409" s="634"/>
      <c r="AN1409" s="634"/>
      <c r="AO1409" s="634"/>
      <c r="AP1409" s="634"/>
      <c r="AQ1409" s="634"/>
      <c r="AR1409" s="634"/>
      <c r="AS1409" s="634"/>
      <c r="AT1409" s="634"/>
      <c r="AU1409" s="634"/>
      <c r="AV1409" s="634"/>
      <c r="AW1409" s="634"/>
      <c r="AX1409" s="634"/>
      <c r="AY1409" s="634"/>
      <c r="AZ1409" s="634"/>
      <c r="BA1409" s="634"/>
      <c r="BB1409" s="634"/>
      <c r="BC1409" s="634"/>
      <c r="BD1409" s="634"/>
      <c r="BE1409" s="634"/>
      <c r="BF1409" s="634"/>
      <c r="BG1409" s="634"/>
      <c r="BH1409" s="634"/>
      <c r="BI1409" s="634"/>
      <c r="BJ1409" s="634"/>
      <c r="BK1409" s="634"/>
      <c r="BL1409" s="634"/>
      <c r="BM1409" s="634"/>
      <c r="BN1409" s="634"/>
      <c r="BO1409" s="634"/>
      <c r="BP1409" s="634"/>
      <c r="BQ1409" s="634"/>
      <c r="BR1409" s="634"/>
      <c r="BS1409" s="634"/>
      <c r="BT1409" s="634"/>
      <c r="BU1409" s="634"/>
      <c r="BV1409" s="635"/>
      <c r="BW1409" s="635"/>
      <c r="BX1409" s="635"/>
      <c r="BY1409" s="635"/>
      <c r="BZ1409" s="635"/>
      <c r="CA1409" s="635"/>
      <c r="CB1409" s="635"/>
      <c r="CC1409" s="635"/>
      <c r="CD1409" s="635"/>
      <c r="CE1409" s="635"/>
      <c r="CF1409" s="1859"/>
    </row>
    <row customHeight="1" ht="15" hidden="1">
      <c r="A1410" s="632"/>
      <c r="B1410" s="633"/>
      <c r="C1410" s="633"/>
      <c r="D1410" s="2588"/>
      <c r="E1410" s="2386" t="s">
        <v>1037</v>
      </c>
      <c r="F1410" s="2387"/>
      <c r="G1410" s="2388"/>
      <c r="H1410" s="2392" t="str">
        <f>IF(A1409="","",INDEX(DIFFERENTIATION_UNMERGE_AREA,MATCH(A1409,DIFFERENTIATION_ID_DIFF,0)))</f>
        <v>Территория 16</v>
      </c>
      <c r="I1410" s="2392"/>
      <c r="J1410" s="2392"/>
      <c r="K1410" s="2392"/>
      <c r="L1410" s="2392"/>
      <c r="M1410" s="2392"/>
      <c r="N1410" s="2392"/>
      <c r="O1410" s="2392"/>
      <c r="P1410" s="2392"/>
      <c r="Q1410" s="2392"/>
      <c r="R1410" s="2392"/>
      <c r="S1410" s="728"/>
      <c r="T1410" s="725"/>
      <c r="U1410" s="634"/>
      <c r="V1410" s="634"/>
      <c r="W1410" s="635"/>
      <c r="X1410" s="635"/>
      <c r="Y1410" s="635"/>
      <c r="Z1410" s="635"/>
      <c r="AA1410" s="636"/>
      <c r="AB1410" s="637"/>
      <c r="AC1410" s="2384"/>
      <c r="AD1410" s="638"/>
      <c r="AE1410" s="639"/>
      <c r="AF1410" s="639"/>
      <c r="AG1410" s="640"/>
      <c r="AH1410" s="641"/>
      <c r="AI1410" s="634"/>
      <c r="AJ1410" s="634"/>
      <c r="AK1410" s="634"/>
      <c r="AL1410" s="634"/>
      <c r="AM1410" s="634"/>
      <c r="AN1410" s="634"/>
      <c r="AO1410" s="634"/>
      <c r="AP1410" s="634"/>
      <c r="AQ1410" s="634"/>
      <c r="AR1410" s="634"/>
      <c r="AS1410" s="634"/>
      <c r="AT1410" s="634"/>
      <c r="AU1410" s="634"/>
      <c r="AV1410" s="634"/>
      <c r="AW1410" s="634"/>
      <c r="AX1410" s="634"/>
      <c r="AY1410" s="634"/>
      <c r="AZ1410" s="634"/>
      <c r="BA1410" s="634"/>
      <c r="BB1410" s="634"/>
      <c r="BC1410" s="634"/>
      <c r="BD1410" s="634"/>
      <c r="BE1410" s="634"/>
      <c r="BF1410" s="634"/>
      <c r="BG1410" s="634"/>
      <c r="BH1410" s="634"/>
      <c r="BI1410" s="634"/>
      <c r="BJ1410" s="634"/>
      <c r="BK1410" s="634"/>
      <c r="BL1410" s="634"/>
      <c r="BM1410" s="634"/>
      <c r="BN1410" s="634"/>
      <c r="BO1410" s="634"/>
      <c r="BP1410" s="634"/>
      <c r="BQ1410" s="634"/>
      <c r="BR1410" s="634"/>
      <c r="BS1410" s="634"/>
      <c r="BT1410" s="634"/>
      <c r="BU1410" s="634"/>
      <c r="BV1410" s="635"/>
      <c r="BW1410" s="635"/>
      <c r="BX1410" s="635"/>
      <c r="BY1410" s="635"/>
      <c r="BZ1410" s="635"/>
      <c r="CA1410" s="635"/>
      <c r="CB1410" s="635"/>
      <c r="CC1410" s="635"/>
      <c r="CD1410" s="635"/>
      <c r="CE1410" s="635"/>
      <c r="CF1410" s="1859"/>
    </row>
    <row customHeight="1" ht="15" hidden="1">
      <c r="A1411" s="632"/>
      <c r="B1411" s="633"/>
      <c r="C1411" s="633"/>
      <c r="D1411" s="2588"/>
      <c r="E1411" s="2386" t="s">
        <v>1038</v>
      </c>
      <c r="F1411" s="2387"/>
      <c r="G1411" s="2388"/>
      <c r="H1411" s="2392" t="str">
        <f>IF(A1409="","",INDEX(DIFFERENTIATION_UNMERGE_SYSTEM,MATCH(A1409,DIFFERENTIATION_ID_DIFF,0)))</f>
        <v>с. Черноречье, ул. Кустарная, котельная № 5-7</v>
      </c>
      <c r="I1411" s="2392"/>
      <c r="J1411" s="2392"/>
      <c r="K1411" s="2392"/>
      <c r="L1411" s="2392"/>
      <c r="M1411" s="2392"/>
      <c r="N1411" s="2392"/>
      <c r="O1411" s="2392"/>
      <c r="P1411" s="2392"/>
      <c r="Q1411" s="2392"/>
      <c r="R1411" s="2392"/>
      <c r="S1411" s="728"/>
      <c r="T1411" s="725"/>
      <c r="U1411" s="634"/>
      <c r="V1411" s="634"/>
      <c r="W1411" s="635"/>
      <c r="X1411" s="635"/>
      <c r="Y1411" s="635"/>
      <c r="Z1411" s="635"/>
      <c r="AA1411" s="636"/>
      <c r="AB1411" s="637"/>
      <c r="AC1411" s="2384"/>
      <c r="AD1411" s="638"/>
      <c r="AE1411" s="639"/>
      <c r="AF1411" s="639"/>
      <c r="AG1411" s="640"/>
      <c r="AH1411" s="641"/>
      <c r="AI1411" s="634"/>
      <c r="AJ1411" s="634"/>
      <c r="AK1411" s="634"/>
      <c r="AL1411" s="634"/>
      <c r="AM1411" s="634"/>
      <c r="AN1411" s="634"/>
      <c r="AO1411" s="634"/>
      <c r="AP1411" s="634"/>
      <c r="AQ1411" s="634"/>
      <c r="AR1411" s="634"/>
      <c r="AS1411" s="634"/>
      <c r="AT1411" s="634"/>
      <c r="AU1411" s="634"/>
      <c r="AV1411" s="634"/>
      <c r="AW1411" s="634"/>
      <c r="AX1411" s="634"/>
      <c r="AY1411" s="634"/>
      <c r="AZ1411" s="634"/>
      <c r="BA1411" s="634"/>
      <c r="BB1411" s="634"/>
      <c r="BC1411" s="634"/>
      <c r="BD1411" s="634"/>
      <c r="BE1411" s="634"/>
      <c r="BF1411" s="634"/>
      <c r="BG1411" s="634"/>
      <c r="BH1411" s="634"/>
      <c r="BI1411" s="634"/>
      <c r="BJ1411" s="634"/>
      <c r="BK1411" s="634"/>
      <c r="BL1411" s="634"/>
      <c r="BM1411" s="634"/>
      <c r="BN1411" s="634"/>
      <c r="BO1411" s="634"/>
      <c r="BP1411" s="634"/>
      <c r="BQ1411" s="634"/>
      <c r="BR1411" s="634"/>
      <c r="BS1411" s="634"/>
      <c r="BT1411" s="634"/>
      <c r="BU1411" s="634"/>
      <c r="BV1411" s="635"/>
      <c r="BW1411" s="635"/>
      <c r="BX1411" s="635"/>
      <c r="BY1411" s="635"/>
      <c r="BZ1411" s="635"/>
      <c r="CA1411" s="635"/>
      <c r="CB1411" s="635"/>
      <c r="CC1411" s="635"/>
      <c r="CD1411" s="635"/>
      <c r="CE1411" s="635"/>
      <c r="CF1411" s="1859"/>
    </row>
    <row customHeight="1" ht="24.75" hidden="1">
      <c r="A1412" s="1815"/>
      <c r="B1412" s="1169"/>
      <c r="C1412" s="421"/>
      <c r="D1412" s="2588"/>
      <c r="E1412" s="2385" t="s">
        <v>1083</v>
      </c>
      <c r="F1412" s="2385"/>
      <c r="G1412" s="2385"/>
      <c r="H1412" s="2385"/>
      <c r="I1412" s="2385"/>
      <c r="J1412" s="2385"/>
      <c r="K1412" s="2385"/>
      <c r="L1412" s="2385"/>
      <c r="M1412" s="2385"/>
      <c r="N1412" s="2385"/>
      <c r="O1412" s="2385"/>
      <c r="P1412" s="2385"/>
      <c r="Q1412" s="567">
        <f>SUMIF(T1413:T1414,"i",Q1413:Q1414)</f>
        <v>0</v>
      </c>
      <c r="R1412" s="1026"/>
      <c r="S1412" s="1807" t="s">
        <v>1084</v>
      </c>
      <c r="T1412" s="726" t="s">
        <v>1085</v>
      </c>
      <c r="U1412" s="2383">
        <v>1</v>
      </c>
      <c r="V1412" s="2383" t="s">
        <v>1048</v>
      </c>
      <c r="W1412" s="1169"/>
      <c r="X1412" s="1169"/>
      <c r="Y1412" s="1169"/>
      <c r="Z1412" s="1169"/>
      <c r="AA1412" s="1645"/>
      <c r="AB1412" s="1169"/>
      <c r="AC1412" s="2384"/>
      <c r="AD1412" s="638"/>
      <c r="AE1412" s="1169"/>
      <c r="AF1412" s="1169"/>
      <c r="AG1412" s="1645"/>
      <c r="AH1412" s="1645"/>
      <c r="AI1412" s="1645"/>
      <c r="AJ1412" s="1645"/>
      <c r="AK1412" s="1645"/>
      <c r="AL1412" s="1645"/>
      <c r="AM1412" s="1645"/>
      <c r="AN1412" s="1645"/>
      <c r="AO1412" s="1645"/>
      <c r="AP1412" s="1645"/>
      <c r="AQ1412" s="1645"/>
      <c r="AR1412" s="1645"/>
      <c r="AS1412" s="1645"/>
      <c r="AT1412" s="1645"/>
      <c r="AU1412" s="1645"/>
      <c r="AV1412" s="1645"/>
      <c r="AW1412" s="1645"/>
      <c r="AX1412" s="1645"/>
      <c r="AY1412" s="1645"/>
      <c r="AZ1412" s="1645"/>
      <c r="BA1412" s="1645"/>
      <c r="BB1412" s="1645"/>
      <c r="BC1412" s="1645"/>
      <c r="BD1412" s="1645"/>
      <c r="BE1412" s="1645"/>
      <c r="BF1412" s="1645"/>
      <c r="BG1412" s="1645"/>
      <c r="BH1412" s="1645"/>
      <c r="BI1412" s="1645"/>
      <c r="BJ1412" s="1645"/>
      <c r="BK1412" s="1645"/>
      <c r="BL1412" s="1645"/>
      <c r="BM1412" s="1645"/>
      <c r="BN1412" s="1645"/>
      <c r="BO1412" s="1645"/>
      <c r="BP1412" s="1645"/>
      <c r="BQ1412" s="1645"/>
      <c r="BR1412" s="1645"/>
      <c r="BS1412" s="1645"/>
      <c r="BT1412" s="1645"/>
      <c r="BU1412" s="1645"/>
      <c r="BV1412" s="1169"/>
      <c r="BW1412" s="1169"/>
      <c r="BX1412" s="1169"/>
      <c r="BY1412" s="1169"/>
      <c r="BZ1412" s="1169"/>
      <c r="CA1412" s="1169"/>
      <c r="CB1412" s="1169"/>
      <c r="CC1412" s="1169"/>
      <c r="CD1412" s="1169"/>
      <c r="CE1412" s="1169"/>
      <c r="CF1412" s="1859"/>
    </row>
    <row customHeight="1" ht="11.25" hidden="1">
      <c r="A1413" s="1802"/>
      <c r="B1413" s="1645"/>
      <c r="C1413" s="1645"/>
      <c r="D1413" s="2588"/>
      <c r="E1413" s="644"/>
      <c r="F1413" s="644">
        <v>0</v>
      </c>
      <c r="G1413" s="644"/>
      <c r="H1413" s="644"/>
      <c r="I1413" s="644"/>
      <c r="J1413" s="644"/>
      <c r="K1413" s="644"/>
      <c r="L1413" s="644"/>
      <c r="M1413" s="644"/>
      <c r="N1413" s="644"/>
      <c r="O1413" s="644"/>
      <c r="P1413" s="644"/>
      <c r="Q1413" s="644"/>
      <c r="R1413" s="644"/>
      <c r="S1413" s="645"/>
      <c r="T1413" s="727"/>
      <c r="U1413" s="2383"/>
      <c r="V1413" s="2383"/>
      <c r="W1413" s="1645"/>
      <c r="X1413" s="1645"/>
      <c r="Y1413" s="1645"/>
      <c r="Z1413" s="1645"/>
      <c r="AA1413" s="1645"/>
      <c r="AB1413" s="1169"/>
      <c r="AC1413" s="2384"/>
      <c r="AD1413" s="638"/>
      <c r="AE1413" s="1169"/>
      <c r="AF1413" s="1169"/>
      <c r="AG1413" s="1645"/>
      <c r="AH1413" s="1645"/>
      <c r="AI1413" s="1645"/>
      <c r="AJ1413" s="1645"/>
      <c r="AK1413" s="1645"/>
      <c r="AL1413" s="1645"/>
      <c r="AM1413" s="1645"/>
      <c r="AN1413" s="1645"/>
      <c r="AO1413" s="1645"/>
      <c r="AP1413" s="1645"/>
      <c r="AQ1413" s="1645"/>
      <c r="AR1413" s="1645"/>
      <c r="AS1413" s="1645"/>
      <c r="AT1413" s="1645"/>
      <c r="AU1413" s="1645"/>
      <c r="AV1413" s="1645"/>
      <c r="AW1413" s="1645"/>
      <c r="AX1413" s="1645"/>
      <c r="AY1413" s="1645"/>
      <c r="AZ1413" s="1645"/>
      <c r="BA1413" s="1645"/>
      <c r="BB1413" s="1645"/>
      <c r="BC1413" s="1645"/>
      <c r="BD1413" s="1645"/>
      <c r="BE1413" s="1645"/>
      <c r="BF1413" s="1645"/>
      <c r="BG1413" s="1645"/>
      <c r="BH1413" s="1645"/>
      <c r="BI1413" s="1645"/>
      <c r="BJ1413" s="1645"/>
      <c r="BK1413" s="1645"/>
      <c r="BL1413" s="1645"/>
      <c r="BM1413" s="1645"/>
      <c r="BN1413" s="1645"/>
      <c r="BO1413" s="1645"/>
      <c r="BP1413" s="1645"/>
      <c r="BQ1413" s="1645"/>
      <c r="BR1413" s="1645"/>
      <c r="BS1413" s="1645"/>
      <c r="BT1413" s="1645"/>
      <c r="BU1413" s="1645"/>
      <c r="BV1413" s="1645"/>
      <c r="BW1413" s="1645"/>
      <c r="BX1413" s="1645"/>
      <c r="BY1413" s="1645"/>
      <c r="BZ1413" s="1645"/>
      <c r="CA1413" s="1645"/>
      <c r="CB1413" s="1645"/>
      <c r="CC1413" s="1645"/>
      <c r="CD1413" s="1645"/>
      <c r="CE1413" s="1645"/>
      <c r="CF1413" s="1859"/>
    </row>
    <row customHeight="1" ht="11.25" hidden="1">
      <c r="A1414" s="1815"/>
      <c r="B1414" s="1169"/>
      <c r="C1414" s="421"/>
      <c r="D1414" s="2588"/>
      <c r="E1414" s="658" t="s">
        <v>22</v>
      </c>
      <c r="F1414" s="1177" t="s">
        <v>22</v>
      </c>
      <c r="G1414" s="1177" t="s">
        <v>1088</v>
      </c>
      <c r="H1414" s="660" t="s">
        <v>22</v>
      </c>
      <c r="I1414" s="660"/>
      <c r="J1414" s="660"/>
      <c r="K1414" s="660"/>
      <c r="L1414" s="660"/>
      <c r="M1414" s="660"/>
      <c r="N1414" s="660"/>
      <c r="O1414" s="660"/>
      <c r="P1414" s="660"/>
      <c r="Q1414" s="660"/>
      <c r="R1414" s="661"/>
      <c r="S1414" s="662"/>
      <c r="T1414" s="727"/>
      <c r="U1414" s="2383"/>
      <c r="V1414" s="2383"/>
      <c r="W1414" s="1169"/>
      <c r="X1414" s="1169"/>
      <c r="Y1414" s="1169"/>
      <c r="Z1414" s="1169"/>
      <c r="AA1414" s="1645"/>
      <c r="AB1414" s="1169"/>
      <c r="AC1414" s="2384"/>
      <c r="AD1414" s="638"/>
      <c r="AE1414" s="1169"/>
      <c r="AF1414" s="1169"/>
      <c r="AG1414" s="1645"/>
      <c r="AH1414" s="1645"/>
      <c r="AI1414" s="1645"/>
      <c r="AJ1414" s="1645"/>
      <c r="AK1414" s="1645"/>
      <c r="AL1414" s="1645"/>
      <c r="AM1414" s="1645"/>
      <c r="AN1414" s="1645"/>
      <c r="AO1414" s="1645"/>
      <c r="AP1414" s="1645"/>
      <c r="AQ1414" s="1645"/>
      <c r="AR1414" s="1645"/>
      <c r="AS1414" s="1645"/>
      <c r="AT1414" s="1645"/>
      <c r="AU1414" s="1645"/>
      <c r="AV1414" s="1645"/>
      <c r="AW1414" s="1645"/>
      <c r="AX1414" s="1645"/>
      <c r="AY1414" s="1645"/>
      <c r="AZ1414" s="1645"/>
      <c r="BA1414" s="1645"/>
      <c r="BB1414" s="1645"/>
      <c r="BC1414" s="1645"/>
      <c r="BD1414" s="1645"/>
      <c r="BE1414" s="1645"/>
      <c r="BF1414" s="1645"/>
      <c r="BG1414" s="1645"/>
      <c r="BH1414" s="1645"/>
      <c r="BI1414" s="1645"/>
      <c r="BJ1414" s="1645"/>
      <c r="BK1414" s="1645"/>
      <c r="BL1414" s="1645"/>
      <c r="BM1414" s="1645"/>
      <c r="BN1414" s="1645"/>
      <c r="BO1414" s="1645"/>
      <c r="BP1414" s="1645"/>
      <c r="BQ1414" s="1645"/>
      <c r="BR1414" s="1645"/>
      <c r="BS1414" s="1645"/>
      <c r="BT1414" s="1645"/>
      <c r="BU1414" s="1645"/>
      <c r="BV1414" s="1169"/>
      <c r="BW1414" s="1169"/>
      <c r="BX1414" s="1169"/>
      <c r="BY1414" s="1169"/>
      <c r="BZ1414" s="1169"/>
      <c r="CA1414" s="1169"/>
      <c r="CB1414" s="1169"/>
      <c r="CC1414" s="1169"/>
      <c r="CD1414" s="1169"/>
      <c r="CE1414" s="1169"/>
      <c r="CF1414" s="1859"/>
    </row>
    <row customHeight="1" ht="5.25" hidden="1">
      <c r="A1415" s="1802"/>
      <c r="B1415" s="1645"/>
      <c r="C1415" s="1645"/>
      <c r="D1415" s="2588"/>
      <c r="E1415" s="1048"/>
      <c r="F1415" s="1048"/>
      <c r="G1415" s="1048"/>
      <c r="H1415" s="1048"/>
      <c r="I1415" s="1048"/>
      <c r="J1415" s="1048"/>
      <c r="K1415" s="1048"/>
      <c r="L1415" s="1048"/>
      <c r="M1415" s="1048"/>
      <c r="N1415" s="1048"/>
      <c r="O1415" s="1048"/>
      <c r="P1415" s="1048"/>
      <c r="Q1415" s="1049"/>
      <c r="R1415" s="1050"/>
      <c r="S1415" s="1051"/>
      <c r="T1415" s="726" t="s">
        <v>1085</v>
      </c>
      <c r="U1415" s="2383">
        <v>1</v>
      </c>
      <c r="V1415" s="2383" t="s">
        <v>1048</v>
      </c>
      <c r="W1415" s="1645"/>
      <c r="X1415" s="1645"/>
      <c r="Y1415" s="1645"/>
      <c r="Z1415" s="1645"/>
      <c r="AA1415" s="1645"/>
      <c r="AB1415" s="1645"/>
      <c r="AC1415" s="1046"/>
      <c r="AD1415" s="1047"/>
      <c r="AE1415" s="1645"/>
      <c r="AF1415" s="1645"/>
      <c r="AG1415" s="1645"/>
      <c r="AH1415" s="1645"/>
      <c r="AI1415" s="1645"/>
      <c r="AJ1415" s="1645"/>
      <c r="AK1415" s="1645"/>
      <c r="AL1415" s="1645"/>
      <c r="AM1415" s="1645"/>
      <c r="AN1415" s="1645"/>
      <c r="AO1415" s="1645"/>
      <c r="AP1415" s="1645"/>
      <c r="AQ1415" s="1645"/>
      <c r="AR1415" s="1645"/>
      <c r="AS1415" s="1645"/>
      <c r="AT1415" s="1645"/>
      <c r="AU1415" s="1645"/>
      <c r="AV1415" s="1645"/>
      <c r="AW1415" s="1645"/>
      <c r="AX1415" s="1645"/>
      <c r="AY1415" s="1645"/>
      <c r="AZ1415" s="1645"/>
      <c r="BA1415" s="1645"/>
      <c r="BB1415" s="1645"/>
      <c r="BC1415" s="1645"/>
      <c r="BD1415" s="1645"/>
      <c r="BE1415" s="1645"/>
      <c r="BF1415" s="1645"/>
      <c r="BG1415" s="1645"/>
      <c r="BH1415" s="1645"/>
      <c r="BI1415" s="1645"/>
      <c r="BJ1415" s="1645"/>
      <c r="BK1415" s="1645"/>
      <c r="BL1415" s="1645"/>
      <c r="BM1415" s="1645"/>
      <c r="BN1415" s="1645"/>
      <c r="BO1415" s="1645"/>
      <c r="BP1415" s="1645"/>
      <c r="BQ1415" s="1645"/>
      <c r="BR1415" s="1645"/>
      <c r="BS1415" s="1645"/>
      <c r="BT1415" s="1645"/>
      <c r="BU1415" s="1645"/>
      <c r="BV1415" s="1645"/>
      <c r="BW1415" s="1645"/>
      <c r="BX1415" s="1645"/>
      <c r="BY1415" s="1645"/>
      <c r="BZ1415" s="1645"/>
      <c r="CA1415" s="1645"/>
      <c r="CB1415" s="1645"/>
      <c r="CC1415" s="1645"/>
      <c r="CD1415" s="1645"/>
      <c r="CE1415" s="1645"/>
      <c r="CF1415" s="1325"/>
    </row>
    <row customHeight="1" ht="5.25" hidden="1">
      <c r="A1416" s="1802"/>
      <c r="B1416" s="1645"/>
      <c r="C1416" s="1645"/>
      <c r="D1416" s="2588"/>
      <c r="E1416" s="644"/>
      <c r="F1416" s="644"/>
      <c r="G1416" s="644"/>
      <c r="H1416" s="644"/>
      <c r="I1416" s="644"/>
      <c r="J1416" s="644"/>
      <c r="K1416" s="644"/>
      <c r="L1416" s="644"/>
      <c r="M1416" s="644"/>
      <c r="N1416" s="644"/>
      <c r="O1416" s="644"/>
      <c r="P1416" s="644"/>
      <c r="Q1416" s="644"/>
      <c r="R1416" s="644"/>
      <c r="S1416" s="645"/>
      <c r="T1416" s="727"/>
      <c r="U1416" s="2383"/>
      <c r="V1416" s="2383"/>
      <c r="W1416" s="1645"/>
      <c r="X1416" s="1645"/>
      <c r="Y1416" s="1645"/>
      <c r="Z1416" s="1645"/>
      <c r="AA1416" s="1645"/>
      <c r="AB1416" s="1645"/>
      <c r="AC1416" s="1046"/>
      <c r="AD1416" s="1047"/>
      <c r="AE1416" s="1645"/>
      <c r="AF1416" s="1645"/>
      <c r="AG1416" s="1645"/>
      <c r="AH1416" s="1645"/>
      <c r="AI1416" s="1645"/>
      <c r="AJ1416" s="1645"/>
      <c r="AK1416" s="1645"/>
      <c r="AL1416" s="1645"/>
      <c r="AM1416" s="1645"/>
      <c r="AN1416" s="1645"/>
      <c r="AO1416" s="1645"/>
      <c r="AP1416" s="1645"/>
      <c r="AQ1416" s="1645"/>
      <c r="AR1416" s="1645"/>
      <c r="AS1416" s="1645"/>
      <c r="AT1416" s="1645"/>
      <c r="AU1416" s="1645"/>
      <c r="AV1416" s="1645"/>
      <c r="AW1416" s="1645"/>
      <c r="AX1416" s="1645"/>
      <c r="AY1416" s="1645"/>
      <c r="AZ1416" s="1645"/>
      <c r="BA1416" s="1645"/>
      <c r="BB1416" s="1645"/>
      <c r="BC1416" s="1645"/>
      <c r="BD1416" s="1645"/>
      <c r="BE1416" s="1645"/>
      <c r="BF1416" s="1645"/>
      <c r="BG1416" s="1645"/>
      <c r="BH1416" s="1645"/>
      <c r="BI1416" s="1645"/>
      <c r="BJ1416" s="1645"/>
      <c r="BK1416" s="1645"/>
      <c r="BL1416" s="1645"/>
      <c r="BM1416" s="1645"/>
      <c r="BN1416" s="1645"/>
      <c r="BO1416" s="1645"/>
      <c r="BP1416" s="1645"/>
      <c r="BQ1416" s="1645"/>
      <c r="BR1416" s="1645"/>
      <c r="BS1416" s="1645"/>
      <c r="BT1416" s="1645"/>
      <c r="BU1416" s="1645"/>
      <c r="BV1416" s="1645"/>
      <c r="BW1416" s="1645"/>
      <c r="BX1416" s="1645"/>
      <c r="BY1416" s="1645"/>
      <c r="BZ1416" s="1645"/>
      <c r="CA1416" s="1645"/>
      <c r="CB1416" s="1645"/>
      <c r="CC1416" s="1645"/>
      <c r="CD1416" s="1645"/>
      <c r="CE1416" s="1645"/>
      <c r="CF1416" s="1325"/>
    </row>
    <row customHeight="1" ht="5.25" hidden="1">
      <c r="A1417" s="1802"/>
      <c r="B1417" s="1645"/>
      <c r="C1417" s="1645"/>
      <c r="D1417" s="2589"/>
      <c r="E1417" s="1052"/>
      <c r="F1417" s="1053"/>
      <c r="G1417" s="1053"/>
      <c r="H1417" s="1054"/>
      <c r="I1417" s="1054"/>
      <c r="J1417" s="1054"/>
      <c r="K1417" s="1054"/>
      <c r="L1417" s="1054"/>
      <c r="M1417" s="1054"/>
      <c r="N1417" s="1054"/>
      <c r="O1417" s="1054"/>
      <c r="P1417" s="1054"/>
      <c r="Q1417" s="1054"/>
      <c r="R1417" s="955"/>
      <c r="S1417" s="1055"/>
      <c r="T1417" s="727"/>
      <c r="U1417" s="2383"/>
      <c r="V1417" s="2383"/>
      <c r="W1417" s="1645"/>
      <c r="X1417" s="1645"/>
      <c r="Y1417" s="1645"/>
      <c r="Z1417" s="1645"/>
      <c r="AA1417" s="1645"/>
      <c r="AB1417" s="1645"/>
      <c r="AC1417" s="1046"/>
      <c r="AD1417" s="1047"/>
      <c r="AE1417" s="1645"/>
      <c r="AF1417" s="1645"/>
      <c r="AG1417" s="1645"/>
      <c r="AH1417" s="1645"/>
      <c r="AI1417" s="1645"/>
      <c r="AJ1417" s="1645"/>
      <c r="AK1417" s="1645"/>
      <c r="AL1417" s="1645"/>
      <c r="AM1417" s="1645"/>
      <c r="AN1417" s="1645"/>
      <c r="AO1417" s="1645"/>
      <c r="AP1417" s="1645"/>
      <c r="AQ1417" s="1645"/>
      <c r="AR1417" s="1645"/>
      <c r="AS1417" s="1645"/>
      <c r="AT1417" s="1645"/>
      <c r="AU1417" s="1645"/>
      <c r="AV1417" s="1645"/>
      <c r="AW1417" s="1645"/>
      <c r="AX1417" s="1645"/>
      <c r="AY1417" s="1645"/>
      <c r="AZ1417" s="1645"/>
      <c r="BA1417" s="1645"/>
      <c r="BB1417" s="1645"/>
      <c r="BC1417" s="1645"/>
      <c r="BD1417" s="1645"/>
      <c r="BE1417" s="1645"/>
      <c r="BF1417" s="1645"/>
      <c r="BG1417" s="1645"/>
      <c r="BH1417" s="1645"/>
      <c r="BI1417" s="1645"/>
      <c r="BJ1417" s="1645"/>
      <c r="BK1417" s="1645"/>
      <c r="BL1417" s="1645"/>
      <c r="BM1417" s="1645"/>
      <c r="BN1417" s="1645"/>
      <c r="BO1417" s="1645"/>
      <c r="BP1417" s="1645"/>
      <c r="BQ1417" s="1645"/>
      <c r="BR1417" s="1645"/>
      <c r="BS1417" s="1645"/>
      <c r="BT1417" s="1645"/>
      <c r="BU1417" s="1645"/>
      <c r="BV1417" s="1645"/>
      <c r="BW1417" s="1645"/>
      <c r="BX1417" s="1645"/>
      <c r="BY1417" s="1645"/>
      <c r="BZ1417" s="1645"/>
      <c r="CA1417" s="1645"/>
      <c r="CB1417" s="1645"/>
      <c r="CC1417" s="1645"/>
      <c r="CD1417" s="1645"/>
      <c r="CE1417" s="1645"/>
      <c r="CF1417" s="1325"/>
    </row>
    <row customHeight="1" ht="15" hidden="1">
      <c r="A1418" s="632" t="s">
        <v>540</v>
      </c>
      <c r="B1418" s="633"/>
      <c r="C1418" s="633" t="s">
        <v>22</v>
      </c>
      <c r="D1418" s="2587" t="s">
        <v>1243</v>
      </c>
      <c r="E1418" s="2386" t="s">
        <v>196</v>
      </c>
      <c r="F1418" s="2387"/>
      <c r="G1418" s="2388"/>
      <c r="H1418" s="2392" t="str">
        <f>IF(A1418="","",INDEX(DIFFERENTIATION_UNMERGE_VD,MATCH(A1418,DIFFERENTIATION_ID_DIFF,0)))</f>
        <v>Производство тепловой энергии. Некомбинированная выработка</v>
      </c>
      <c r="I1418" s="2392"/>
      <c r="J1418" s="2392"/>
      <c r="K1418" s="2392"/>
      <c r="L1418" s="2392"/>
      <c r="M1418" s="2392"/>
      <c r="N1418" s="2392"/>
      <c r="O1418" s="2392"/>
      <c r="P1418" s="2392"/>
      <c r="Q1418" s="2392"/>
      <c r="R1418" s="2392"/>
      <c r="S1418" s="728"/>
      <c r="T1418" s="725"/>
      <c r="U1418" s="634"/>
      <c r="V1418" s="634"/>
      <c r="W1418" s="635"/>
      <c r="X1418" s="635"/>
      <c r="Y1418" s="635"/>
      <c r="Z1418" s="635"/>
      <c r="AA1418" s="636"/>
      <c r="AB1418" s="637"/>
      <c r="AC1418" s="2384"/>
      <c r="AD1418" s="638"/>
      <c r="AE1418" s="639" t="s">
        <v>22</v>
      </c>
      <c r="AF1418" s="639"/>
      <c r="AG1418" s="640" t="s">
        <v>1082</v>
      </c>
      <c r="AH1418" s="641">
        <v>3</v>
      </c>
      <c r="AI1418" s="634"/>
      <c r="AJ1418" s="634"/>
      <c r="AK1418" s="634"/>
      <c r="AL1418" s="634"/>
      <c r="AM1418" s="634"/>
      <c r="AN1418" s="634"/>
      <c r="AO1418" s="634"/>
      <c r="AP1418" s="634"/>
      <c r="AQ1418" s="634"/>
      <c r="AR1418" s="634"/>
      <c r="AS1418" s="634"/>
      <c r="AT1418" s="634"/>
      <c r="AU1418" s="634"/>
      <c r="AV1418" s="634"/>
      <c r="AW1418" s="634"/>
      <c r="AX1418" s="634"/>
      <c r="AY1418" s="634"/>
      <c r="AZ1418" s="634"/>
      <c r="BA1418" s="634"/>
      <c r="BB1418" s="634"/>
      <c r="BC1418" s="634"/>
      <c r="BD1418" s="634"/>
      <c r="BE1418" s="634"/>
      <c r="BF1418" s="634"/>
      <c r="BG1418" s="634"/>
      <c r="BH1418" s="634"/>
      <c r="BI1418" s="634"/>
      <c r="BJ1418" s="634"/>
      <c r="BK1418" s="634"/>
      <c r="BL1418" s="634"/>
      <c r="BM1418" s="634"/>
      <c r="BN1418" s="634"/>
      <c r="BO1418" s="634"/>
      <c r="BP1418" s="634"/>
      <c r="BQ1418" s="634"/>
      <c r="BR1418" s="634"/>
      <c r="BS1418" s="634"/>
      <c r="BT1418" s="634"/>
      <c r="BU1418" s="634"/>
      <c r="BV1418" s="635"/>
      <c r="BW1418" s="635"/>
      <c r="BX1418" s="635"/>
      <c r="BY1418" s="635"/>
      <c r="BZ1418" s="635"/>
      <c r="CA1418" s="635"/>
      <c r="CB1418" s="635"/>
      <c r="CC1418" s="635"/>
      <c r="CD1418" s="635"/>
      <c r="CE1418" s="635"/>
      <c r="CF1418" s="1859"/>
    </row>
    <row customHeight="1" ht="15" hidden="1">
      <c r="A1419" s="632"/>
      <c r="B1419" s="633"/>
      <c r="C1419" s="633"/>
      <c r="D1419" s="2588"/>
      <c r="E1419" s="2386" t="s">
        <v>1037</v>
      </c>
      <c r="F1419" s="2387"/>
      <c r="G1419" s="2388"/>
      <c r="H1419" s="2392" t="str">
        <f>IF(A1418="","",INDEX(DIFFERENTIATION_UNMERGE_AREA,MATCH(A1418,DIFFERENTIATION_ID_DIFF,0)))</f>
        <v>Территория 16</v>
      </c>
      <c r="I1419" s="2392"/>
      <c r="J1419" s="2392"/>
      <c r="K1419" s="2392"/>
      <c r="L1419" s="2392"/>
      <c r="M1419" s="2392"/>
      <c r="N1419" s="2392"/>
      <c r="O1419" s="2392"/>
      <c r="P1419" s="2392"/>
      <c r="Q1419" s="2392"/>
      <c r="R1419" s="2392"/>
      <c r="S1419" s="728"/>
      <c r="T1419" s="725"/>
      <c r="U1419" s="634"/>
      <c r="V1419" s="634"/>
      <c r="W1419" s="635"/>
      <c r="X1419" s="635"/>
      <c r="Y1419" s="635"/>
      <c r="Z1419" s="635"/>
      <c r="AA1419" s="636"/>
      <c r="AB1419" s="637"/>
      <c r="AC1419" s="2384"/>
      <c r="AD1419" s="638"/>
      <c r="AE1419" s="639"/>
      <c r="AF1419" s="639"/>
      <c r="AG1419" s="640"/>
      <c r="AH1419" s="641"/>
      <c r="AI1419" s="634"/>
      <c r="AJ1419" s="634"/>
      <c r="AK1419" s="634"/>
      <c r="AL1419" s="634"/>
      <c r="AM1419" s="634"/>
      <c r="AN1419" s="634"/>
      <c r="AO1419" s="634"/>
      <c r="AP1419" s="634"/>
      <c r="AQ1419" s="634"/>
      <c r="AR1419" s="634"/>
      <c r="AS1419" s="634"/>
      <c r="AT1419" s="634"/>
      <c r="AU1419" s="634"/>
      <c r="AV1419" s="634"/>
      <c r="AW1419" s="634"/>
      <c r="AX1419" s="634"/>
      <c r="AY1419" s="634"/>
      <c r="AZ1419" s="634"/>
      <c r="BA1419" s="634"/>
      <c r="BB1419" s="634"/>
      <c r="BC1419" s="634"/>
      <c r="BD1419" s="634"/>
      <c r="BE1419" s="634"/>
      <c r="BF1419" s="634"/>
      <c r="BG1419" s="634"/>
      <c r="BH1419" s="634"/>
      <c r="BI1419" s="634"/>
      <c r="BJ1419" s="634"/>
      <c r="BK1419" s="634"/>
      <c r="BL1419" s="634"/>
      <c r="BM1419" s="634"/>
      <c r="BN1419" s="634"/>
      <c r="BO1419" s="634"/>
      <c r="BP1419" s="634"/>
      <c r="BQ1419" s="634"/>
      <c r="BR1419" s="634"/>
      <c r="BS1419" s="634"/>
      <c r="BT1419" s="634"/>
      <c r="BU1419" s="634"/>
      <c r="BV1419" s="635"/>
      <c r="BW1419" s="635"/>
      <c r="BX1419" s="635"/>
      <c r="BY1419" s="635"/>
      <c r="BZ1419" s="635"/>
      <c r="CA1419" s="635"/>
      <c r="CB1419" s="635"/>
      <c r="CC1419" s="635"/>
      <c r="CD1419" s="635"/>
      <c r="CE1419" s="635"/>
      <c r="CF1419" s="1859"/>
    </row>
    <row customHeight="1" ht="15" hidden="1">
      <c r="A1420" s="632"/>
      <c r="B1420" s="633"/>
      <c r="C1420" s="633"/>
      <c r="D1420" s="2588"/>
      <c r="E1420" s="2386" t="s">
        <v>1038</v>
      </c>
      <c r="F1420" s="2387"/>
      <c r="G1420" s="2388"/>
      <c r="H1420" s="2392" t="str">
        <f>IF(A1418="","",INDEX(DIFFERENTIATION_UNMERGE_SYSTEM,MATCH(A1418,DIFFERENTIATION_ID_DIFF,0)))</f>
        <v>с. Яицкое, ул. Яицкая, котельная № 5-8</v>
      </c>
      <c r="I1420" s="2392"/>
      <c r="J1420" s="2392"/>
      <c r="K1420" s="2392"/>
      <c r="L1420" s="2392"/>
      <c r="M1420" s="2392"/>
      <c r="N1420" s="2392"/>
      <c r="O1420" s="2392"/>
      <c r="P1420" s="2392"/>
      <c r="Q1420" s="2392"/>
      <c r="R1420" s="2392"/>
      <c r="S1420" s="728"/>
      <c r="T1420" s="725"/>
      <c r="U1420" s="634"/>
      <c r="V1420" s="634"/>
      <c r="W1420" s="635"/>
      <c r="X1420" s="635"/>
      <c r="Y1420" s="635"/>
      <c r="Z1420" s="635"/>
      <c r="AA1420" s="636"/>
      <c r="AB1420" s="637"/>
      <c r="AC1420" s="2384"/>
      <c r="AD1420" s="638"/>
      <c r="AE1420" s="639"/>
      <c r="AF1420" s="639"/>
      <c r="AG1420" s="640"/>
      <c r="AH1420" s="641"/>
      <c r="AI1420" s="634"/>
      <c r="AJ1420" s="634"/>
      <c r="AK1420" s="634"/>
      <c r="AL1420" s="634"/>
      <c r="AM1420" s="634"/>
      <c r="AN1420" s="634"/>
      <c r="AO1420" s="634"/>
      <c r="AP1420" s="634"/>
      <c r="AQ1420" s="634"/>
      <c r="AR1420" s="634"/>
      <c r="AS1420" s="634"/>
      <c r="AT1420" s="634"/>
      <c r="AU1420" s="634"/>
      <c r="AV1420" s="634"/>
      <c r="AW1420" s="634"/>
      <c r="AX1420" s="634"/>
      <c r="AY1420" s="634"/>
      <c r="AZ1420" s="634"/>
      <c r="BA1420" s="634"/>
      <c r="BB1420" s="634"/>
      <c r="BC1420" s="634"/>
      <c r="BD1420" s="634"/>
      <c r="BE1420" s="634"/>
      <c r="BF1420" s="634"/>
      <c r="BG1420" s="634"/>
      <c r="BH1420" s="634"/>
      <c r="BI1420" s="634"/>
      <c r="BJ1420" s="634"/>
      <c r="BK1420" s="634"/>
      <c r="BL1420" s="634"/>
      <c r="BM1420" s="634"/>
      <c r="BN1420" s="634"/>
      <c r="BO1420" s="634"/>
      <c r="BP1420" s="634"/>
      <c r="BQ1420" s="634"/>
      <c r="BR1420" s="634"/>
      <c r="BS1420" s="634"/>
      <c r="BT1420" s="634"/>
      <c r="BU1420" s="634"/>
      <c r="BV1420" s="635"/>
      <c r="BW1420" s="635"/>
      <c r="BX1420" s="635"/>
      <c r="BY1420" s="635"/>
      <c r="BZ1420" s="635"/>
      <c r="CA1420" s="635"/>
      <c r="CB1420" s="635"/>
      <c r="CC1420" s="635"/>
      <c r="CD1420" s="635"/>
      <c r="CE1420" s="635"/>
      <c r="CF1420" s="1859"/>
    </row>
    <row customHeight="1" ht="24.75" hidden="1">
      <c r="A1421" s="1815"/>
      <c r="B1421" s="1169"/>
      <c r="C1421" s="421"/>
      <c r="D1421" s="2588"/>
      <c r="E1421" s="2385" t="s">
        <v>1083</v>
      </c>
      <c r="F1421" s="2385"/>
      <c r="G1421" s="2385"/>
      <c r="H1421" s="2385"/>
      <c r="I1421" s="2385"/>
      <c r="J1421" s="2385"/>
      <c r="K1421" s="2385"/>
      <c r="L1421" s="2385"/>
      <c r="M1421" s="2385"/>
      <c r="N1421" s="2385"/>
      <c r="O1421" s="2385"/>
      <c r="P1421" s="2385"/>
      <c r="Q1421" s="567">
        <f>SUMIF(T1422:T1423,"i",Q1422:Q1423)</f>
        <v>0</v>
      </c>
      <c r="R1421" s="1026"/>
      <c r="S1421" s="1807" t="s">
        <v>1084</v>
      </c>
      <c r="T1421" s="726" t="s">
        <v>1085</v>
      </c>
      <c r="U1421" s="2383">
        <v>1</v>
      </c>
      <c r="V1421" s="2383" t="s">
        <v>1048</v>
      </c>
      <c r="W1421" s="1169"/>
      <c r="X1421" s="1169"/>
      <c r="Y1421" s="1169"/>
      <c r="Z1421" s="1169"/>
      <c r="AA1421" s="1645"/>
      <c r="AB1421" s="1169"/>
      <c r="AC1421" s="2384"/>
      <c r="AD1421" s="638"/>
      <c r="AE1421" s="1169"/>
      <c r="AF1421" s="1169"/>
      <c r="AG1421" s="1645"/>
      <c r="AH1421" s="1645"/>
      <c r="AI1421" s="1645"/>
      <c r="AJ1421" s="1645"/>
      <c r="AK1421" s="1645"/>
      <c r="AL1421" s="1645"/>
      <c r="AM1421" s="1645"/>
      <c r="AN1421" s="1645"/>
      <c r="AO1421" s="1645"/>
      <c r="AP1421" s="1645"/>
      <c r="AQ1421" s="1645"/>
      <c r="AR1421" s="1645"/>
      <c r="AS1421" s="1645"/>
      <c r="AT1421" s="1645"/>
      <c r="AU1421" s="1645"/>
      <c r="AV1421" s="1645"/>
      <c r="AW1421" s="1645"/>
      <c r="AX1421" s="1645"/>
      <c r="AY1421" s="1645"/>
      <c r="AZ1421" s="1645"/>
      <c r="BA1421" s="1645"/>
      <c r="BB1421" s="1645"/>
      <c r="BC1421" s="1645"/>
      <c r="BD1421" s="1645"/>
      <c r="BE1421" s="1645"/>
      <c r="BF1421" s="1645"/>
      <c r="BG1421" s="1645"/>
      <c r="BH1421" s="1645"/>
      <c r="BI1421" s="1645"/>
      <c r="BJ1421" s="1645"/>
      <c r="BK1421" s="1645"/>
      <c r="BL1421" s="1645"/>
      <c r="BM1421" s="1645"/>
      <c r="BN1421" s="1645"/>
      <c r="BO1421" s="1645"/>
      <c r="BP1421" s="1645"/>
      <c r="BQ1421" s="1645"/>
      <c r="BR1421" s="1645"/>
      <c r="BS1421" s="1645"/>
      <c r="BT1421" s="1645"/>
      <c r="BU1421" s="1645"/>
      <c r="BV1421" s="1169"/>
      <c r="BW1421" s="1169"/>
      <c r="BX1421" s="1169"/>
      <c r="BY1421" s="1169"/>
      <c r="BZ1421" s="1169"/>
      <c r="CA1421" s="1169"/>
      <c r="CB1421" s="1169"/>
      <c r="CC1421" s="1169"/>
      <c r="CD1421" s="1169"/>
      <c r="CE1421" s="1169"/>
      <c r="CF1421" s="1859"/>
    </row>
    <row customHeight="1" ht="11.25" hidden="1">
      <c r="A1422" s="1802"/>
      <c r="B1422" s="1645"/>
      <c r="C1422" s="1645"/>
      <c r="D1422" s="2588"/>
      <c r="E1422" s="644"/>
      <c r="F1422" s="644">
        <v>0</v>
      </c>
      <c r="G1422" s="644"/>
      <c r="H1422" s="644"/>
      <c r="I1422" s="644"/>
      <c r="J1422" s="644"/>
      <c r="K1422" s="644"/>
      <c r="L1422" s="644"/>
      <c r="M1422" s="644"/>
      <c r="N1422" s="644"/>
      <c r="O1422" s="644"/>
      <c r="P1422" s="644"/>
      <c r="Q1422" s="644"/>
      <c r="R1422" s="644"/>
      <c r="S1422" s="645"/>
      <c r="T1422" s="727"/>
      <c r="U1422" s="2383"/>
      <c r="V1422" s="2383"/>
      <c r="W1422" s="1645"/>
      <c r="X1422" s="1645"/>
      <c r="Y1422" s="1645"/>
      <c r="Z1422" s="1645"/>
      <c r="AA1422" s="1645"/>
      <c r="AB1422" s="1169"/>
      <c r="AC1422" s="2384"/>
      <c r="AD1422" s="638"/>
      <c r="AE1422" s="1169"/>
      <c r="AF1422" s="1169"/>
      <c r="AG1422" s="1645"/>
      <c r="AH1422" s="1645"/>
      <c r="AI1422" s="1645"/>
      <c r="AJ1422" s="1645"/>
      <c r="AK1422" s="1645"/>
      <c r="AL1422" s="1645"/>
      <c r="AM1422" s="1645"/>
      <c r="AN1422" s="1645"/>
      <c r="AO1422" s="1645"/>
      <c r="AP1422" s="1645"/>
      <c r="AQ1422" s="1645"/>
      <c r="AR1422" s="1645"/>
      <c r="AS1422" s="1645"/>
      <c r="AT1422" s="1645"/>
      <c r="AU1422" s="1645"/>
      <c r="AV1422" s="1645"/>
      <c r="AW1422" s="1645"/>
      <c r="AX1422" s="1645"/>
      <c r="AY1422" s="1645"/>
      <c r="AZ1422" s="1645"/>
      <c r="BA1422" s="1645"/>
      <c r="BB1422" s="1645"/>
      <c r="BC1422" s="1645"/>
      <c r="BD1422" s="1645"/>
      <c r="BE1422" s="1645"/>
      <c r="BF1422" s="1645"/>
      <c r="BG1422" s="1645"/>
      <c r="BH1422" s="1645"/>
      <c r="BI1422" s="1645"/>
      <c r="BJ1422" s="1645"/>
      <c r="BK1422" s="1645"/>
      <c r="BL1422" s="1645"/>
      <c r="BM1422" s="1645"/>
      <c r="BN1422" s="1645"/>
      <c r="BO1422" s="1645"/>
      <c r="BP1422" s="1645"/>
      <c r="BQ1422" s="1645"/>
      <c r="BR1422" s="1645"/>
      <c r="BS1422" s="1645"/>
      <c r="BT1422" s="1645"/>
      <c r="BU1422" s="1645"/>
      <c r="BV1422" s="1645"/>
      <c r="BW1422" s="1645"/>
      <c r="BX1422" s="1645"/>
      <c r="BY1422" s="1645"/>
      <c r="BZ1422" s="1645"/>
      <c r="CA1422" s="1645"/>
      <c r="CB1422" s="1645"/>
      <c r="CC1422" s="1645"/>
      <c r="CD1422" s="1645"/>
      <c r="CE1422" s="1645"/>
      <c r="CF1422" s="1859"/>
    </row>
    <row customHeight="1" ht="11.25" hidden="1">
      <c r="A1423" s="1815"/>
      <c r="B1423" s="1169"/>
      <c r="C1423" s="421"/>
      <c r="D1423" s="2588"/>
      <c r="E1423" s="658" t="s">
        <v>22</v>
      </c>
      <c r="F1423" s="1177" t="s">
        <v>22</v>
      </c>
      <c r="G1423" s="1177" t="s">
        <v>1088</v>
      </c>
      <c r="H1423" s="660" t="s">
        <v>22</v>
      </c>
      <c r="I1423" s="660"/>
      <c r="J1423" s="660"/>
      <c r="K1423" s="660"/>
      <c r="L1423" s="660"/>
      <c r="M1423" s="660"/>
      <c r="N1423" s="660"/>
      <c r="O1423" s="660"/>
      <c r="P1423" s="660"/>
      <c r="Q1423" s="660"/>
      <c r="R1423" s="661"/>
      <c r="S1423" s="662"/>
      <c r="T1423" s="727"/>
      <c r="U1423" s="2383"/>
      <c r="V1423" s="2383"/>
      <c r="W1423" s="1169"/>
      <c r="X1423" s="1169"/>
      <c r="Y1423" s="1169"/>
      <c r="Z1423" s="1169"/>
      <c r="AA1423" s="1645"/>
      <c r="AB1423" s="1169"/>
      <c r="AC1423" s="2384"/>
      <c r="AD1423" s="638"/>
      <c r="AE1423" s="1169"/>
      <c r="AF1423" s="1169"/>
      <c r="AG1423" s="1645"/>
      <c r="AH1423" s="1645"/>
      <c r="AI1423" s="1645"/>
      <c r="AJ1423" s="1645"/>
      <c r="AK1423" s="1645"/>
      <c r="AL1423" s="1645"/>
      <c r="AM1423" s="1645"/>
      <c r="AN1423" s="1645"/>
      <c r="AO1423" s="1645"/>
      <c r="AP1423" s="1645"/>
      <c r="AQ1423" s="1645"/>
      <c r="AR1423" s="1645"/>
      <c r="AS1423" s="1645"/>
      <c r="AT1423" s="1645"/>
      <c r="AU1423" s="1645"/>
      <c r="AV1423" s="1645"/>
      <c r="AW1423" s="1645"/>
      <c r="AX1423" s="1645"/>
      <c r="AY1423" s="1645"/>
      <c r="AZ1423" s="1645"/>
      <c r="BA1423" s="1645"/>
      <c r="BB1423" s="1645"/>
      <c r="BC1423" s="1645"/>
      <c r="BD1423" s="1645"/>
      <c r="BE1423" s="1645"/>
      <c r="BF1423" s="1645"/>
      <c r="BG1423" s="1645"/>
      <c r="BH1423" s="1645"/>
      <c r="BI1423" s="1645"/>
      <c r="BJ1423" s="1645"/>
      <c r="BK1423" s="1645"/>
      <c r="BL1423" s="1645"/>
      <c r="BM1423" s="1645"/>
      <c r="BN1423" s="1645"/>
      <c r="BO1423" s="1645"/>
      <c r="BP1423" s="1645"/>
      <c r="BQ1423" s="1645"/>
      <c r="BR1423" s="1645"/>
      <c r="BS1423" s="1645"/>
      <c r="BT1423" s="1645"/>
      <c r="BU1423" s="1645"/>
      <c r="BV1423" s="1169"/>
      <c r="BW1423" s="1169"/>
      <c r="BX1423" s="1169"/>
      <c r="BY1423" s="1169"/>
      <c r="BZ1423" s="1169"/>
      <c r="CA1423" s="1169"/>
      <c r="CB1423" s="1169"/>
      <c r="CC1423" s="1169"/>
      <c r="CD1423" s="1169"/>
      <c r="CE1423" s="1169"/>
      <c r="CF1423" s="1859"/>
    </row>
    <row customHeight="1" ht="5.25" hidden="1">
      <c r="A1424" s="1802"/>
      <c r="B1424" s="1645"/>
      <c r="C1424" s="1645"/>
      <c r="D1424" s="2588"/>
      <c r="E1424" s="1048"/>
      <c r="F1424" s="1048"/>
      <c r="G1424" s="1048"/>
      <c r="H1424" s="1048"/>
      <c r="I1424" s="1048"/>
      <c r="J1424" s="1048"/>
      <c r="K1424" s="1048"/>
      <c r="L1424" s="1048"/>
      <c r="M1424" s="1048"/>
      <c r="N1424" s="1048"/>
      <c r="O1424" s="1048"/>
      <c r="P1424" s="1048"/>
      <c r="Q1424" s="1049"/>
      <c r="R1424" s="1050"/>
      <c r="S1424" s="1051"/>
      <c r="T1424" s="726" t="s">
        <v>1085</v>
      </c>
      <c r="U1424" s="2383">
        <v>1</v>
      </c>
      <c r="V1424" s="2383" t="s">
        <v>1048</v>
      </c>
      <c r="W1424" s="1645"/>
      <c r="X1424" s="1645"/>
      <c r="Y1424" s="1645"/>
      <c r="Z1424" s="1645"/>
      <c r="AA1424" s="1645"/>
      <c r="AB1424" s="1645"/>
      <c r="AC1424" s="1046"/>
      <c r="AD1424" s="1047"/>
      <c r="AE1424" s="1645"/>
      <c r="AF1424" s="1645"/>
      <c r="AG1424" s="1645"/>
      <c r="AH1424" s="1645"/>
      <c r="AI1424" s="1645"/>
      <c r="AJ1424" s="1645"/>
      <c r="AK1424" s="1645"/>
      <c r="AL1424" s="1645"/>
      <c r="AM1424" s="1645"/>
      <c r="AN1424" s="1645"/>
      <c r="AO1424" s="1645"/>
      <c r="AP1424" s="1645"/>
      <c r="AQ1424" s="1645"/>
      <c r="AR1424" s="1645"/>
      <c r="AS1424" s="1645"/>
      <c r="AT1424" s="1645"/>
      <c r="AU1424" s="1645"/>
      <c r="AV1424" s="1645"/>
      <c r="AW1424" s="1645"/>
      <c r="AX1424" s="1645"/>
      <c r="AY1424" s="1645"/>
      <c r="AZ1424" s="1645"/>
      <c r="BA1424" s="1645"/>
      <c r="BB1424" s="1645"/>
      <c r="BC1424" s="1645"/>
      <c r="BD1424" s="1645"/>
      <c r="BE1424" s="1645"/>
      <c r="BF1424" s="1645"/>
      <c r="BG1424" s="1645"/>
      <c r="BH1424" s="1645"/>
      <c r="BI1424" s="1645"/>
      <c r="BJ1424" s="1645"/>
      <c r="BK1424" s="1645"/>
      <c r="BL1424" s="1645"/>
      <c r="BM1424" s="1645"/>
      <c r="BN1424" s="1645"/>
      <c r="BO1424" s="1645"/>
      <c r="BP1424" s="1645"/>
      <c r="BQ1424" s="1645"/>
      <c r="BR1424" s="1645"/>
      <c r="BS1424" s="1645"/>
      <c r="BT1424" s="1645"/>
      <c r="BU1424" s="1645"/>
      <c r="BV1424" s="1645"/>
      <c r="BW1424" s="1645"/>
      <c r="BX1424" s="1645"/>
      <c r="BY1424" s="1645"/>
      <c r="BZ1424" s="1645"/>
      <c r="CA1424" s="1645"/>
      <c r="CB1424" s="1645"/>
      <c r="CC1424" s="1645"/>
      <c r="CD1424" s="1645"/>
      <c r="CE1424" s="1645"/>
      <c r="CF1424" s="1325"/>
    </row>
    <row customHeight="1" ht="5.25" hidden="1">
      <c r="A1425" s="1802"/>
      <c r="B1425" s="1645"/>
      <c r="C1425" s="1645"/>
      <c r="D1425" s="2588"/>
      <c r="E1425" s="644"/>
      <c r="F1425" s="644"/>
      <c r="G1425" s="644"/>
      <c r="H1425" s="644"/>
      <c r="I1425" s="644"/>
      <c r="J1425" s="644"/>
      <c r="K1425" s="644"/>
      <c r="L1425" s="644"/>
      <c r="M1425" s="644"/>
      <c r="N1425" s="644"/>
      <c r="O1425" s="644"/>
      <c r="P1425" s="644"/>
      <c r="Q1425" s="644"/>
      <c r="R1425" s="644"/>
      <c r="S1425" s="645"/>
      <c r="T1425" s="727"/>
      <c r="U1425" s="2383"/>
      <c r="V1425" s="2383"/>
      <c r="W1425" s="1645"/>
      <c r="X1425" s="1645"/>
      <c r="Y1425" s="1645"/>
      <c r="Z1425" s="1645"/>
      <c r="AA1425" s="1645"/>
      <c r="AB1425" s="1645"/>
      <c r="AC1425" s="1046"/>
      <c r="AD1425" s="1047"/>
      <c r="AE1425" s="1645"/>
      <c r="AF1425" s="1645"/>
      <c r="AG1425" s="1645"/>
      <c r="AH1425" s="1645"/>
      <c r="AI1425" s="1645"/>
      <c r="AJ1425" s="1645"/>
      <c r="AK1425" s="1645"/>
      <c r="AL1425" s="1645"/>
      <c r="AM1425" s="1645"/>
      <c r="AN1425" s="1645"/>
      <c r="AO1425" s="1645"/>
      <c r="AP1425" s="1645"/>
      <c r="AQ1425" s="1645"/>
      <c r="AR1425" s="1645"/>
      <c r="AS1425" s="1645"/>
      <c r="AT1425" s="1645"/>
      <c r="AU1425" s="1645"/>
      <c r="AV1425" s="1645"/>
      <c r="AW1425" s="1645"/>
      <c r="AX1425" s="1645"/>
      <c r="AY1425" s="1645"/>
      <c r="AZ1425" s="1645"/>
      <c r="BA1425" s="1645"/>
      <c r="BB1425" s="1645"/>
      <c r="BC1425" s="1645"/>
      <c r="BD1425" s="1645"/>
      <c r="BE1425" s="1645"/>
      <c r="BF1425" s="1645"/>
      <c r="BG1425" s="1645"/>
      <c r="BH1425" s="1645"/>
      <c r="BI1425" s="1645"/>
      <c r="BJ1425" s="1645"/>
      <c r="BK1425" s="1645"/>
      <c r="BL1425" s="1645"/>
      <c r="BM1425" s="1645"/>
      <c r="BN1425" s="1645"/>
      <c r="BO1425" s="1645"/>
      <c r="BP1425" s="1645"/>
      <c r="BQ1425" s="1645"/>
      <c r="BR1425" s="1645"/>
      <c r="BS1425" s="1645"/>
      <c r="BT1425" s="1645"/>
      <c r="BU1425" s="1645"/>
      <c r="BV1425" s="1645"/>
      <c r="BW1425" s="1645"/>
      <c r="BX1425" s="1645"/>
      <c r="BY1425" s="1645"/>
      <c r="BZ1425" s="1645"/>
      <c r="CA1425" s="1645"/>
      <c r="CB1425" s="1645"/>
      <c r="CC1425" s="1645"/>
      <c r="CD1425" s="1645"/>
      <c r="CE1425" s="1645"/>
      <c r="CF1425" s="1325"/>
    </row>
    <row customHeight="1" ht="5.25" hidden="1">
      <c r="A1426" s="1802"/>
      <c r="B1426" s="1645"/>
      <c r="C1426" s="1645"/>
      <c r="D1426" s="2589"/>
      <c r="E1426" s="1052"/>
      <c r="F1426" s="1053"/>
      <c r="G1426" s="1053"/>
      <c r="H1426" s="1054"/>
      <c r="I1426" s="1054"/>
      <c r="J1426" s="1054"/>
      <c r="K1426" s="1054"/>
      <c r="L1426" s="1054"/>
      <c r="M1426" s="1054"/>
      <c r="N1426" s="1054"/>
      <c r="O1426" s="1054"/>
      <c r="P1426" s="1054"/>
      <c r="Q1426" s="1054"/>
      <c r="R1426" s="955"/>
      <c r="S1426" s="1055"/>
      <c r="T1426" s="727"/>
      <c r="U1426" s="2383"/>
      <c r="V1426" s="2383"/>
      <c r="W1426" s="1645"/>
      <c r="X1426" s="1645"/>
      <c r="Y1426" s="1645"/>
      <c r="Z1426" s="1645"/>
      <c r="AA1426" s="1645"/>
      <c r="AB1426" s="1645"/>
      <c r="AC1426" s="1046"/>
      <c r="AD1426" s="1047"/>
      <c r="AE1426" s="1645"/>
      <c r="AF1426" s="1645"/>
      <c r="AG1426" s="1645"/>
      <c r="AH1426" s="1645"/>
      <c r="AI1426" s="1645"/>
      <c r="AJ1426" s="1645"/>
      <c r="AK1426" s="1645"/>
      <c r="AL1426" s="1645"/>
      <c r="AM1426" s="1645"/>
      <c r="AN1426" s="1645"/>
      <c r="AO1426" s="1645"/>
      <c r="AP1426" s="1645"/>
      <c r="AQ1426" s="1645"/>
      <c r="AR1426" s="1645"/>
      <c r="AS1426" s="1645"/>
      <c r="AT1426" s="1645"/>
      <c r="AU1426" s="1645"/>
      <c r="AV1426" s="1645"/>
      <c r="AW1426" s="1645"/>
      <c r="AX1426" s="1645"/>
      <c r="AY1426" s="1645"/>
      <c r="AZ1426" s="1645"/>
      <c r="BA1426" s="1645"/>
      <c r="BB1426" s="1645"/>
      <c r="BC1426" s="1645"/>
      <c r="BD1426" s="1645"/>
      <c r="BE1426" s="1645"/>
      <c r="BF1426" s="1645"/>
      <c r="BG1426" s="1645"/>
      <c r="BH1426" s="1645"/>
      <c r="BI1426" s="1645"/>
      <c r="BJ1426" s="1645"/>
      <c r="BK1426" s="1645"/>
      <c r="BL1426" s="1645"/>
      <c r="BM1426" s="1645"/>
      <c r="BN1426" s="1645"/>
      <c r="BO1426" s="1645"/>
      <c r="BP1426" s="1645"/>
      <c r="BQ1426" s="1645"/>
      <c r="BR1426" s="1645"/>
      <c r="BS1426" s="1645"/>
      <c r="BT1426" s="1645"/>
      <c r="BU1426" s="1645"/>
      <c r="BV1426" s="1645"/>
      <c r="BW1426" s="1645"/>
      <c r="BX1426" s="1645"/>
      <c r="BY1426" s="1645"/>
      <c r="BZ1426" s="1645"/>
      <c r="CA1426" s="1645"/>
      <c r="CB1426" s="1645"/>
      <c r="CC1426" s="1645"/>
      <c r="CD1426" s="1645"/>
      <c r="CE1426" s="1645"/>
      <c r="CF1426" s="1325"/>
    </row>
    <row customHeight="1" ht="15" hidden="1">
      <c r="A1427" s="632" t="s">
        <v>542</v>
      </c>
      <c r="B1427" s="633"/>
      <c r="C1427" s="633" t="s">
        <v>22</v>
      </c>
      <c r="D1427" s="2587" t="s">
        <v>1244</v>
      </c>
      <c r="E1427" s="2386" t="s">
        <v>196</v>
      </c>
      <c r="F1427" s="2387"/>
      <c r="G1427" s="2388"/>
      <c r="H1427" s="2392" t="str">
        <f>IF(A1427="","",INDEX(DIFFERENTIATION_UNMERGE_VD,MATCH(A1427,DIFFERENTIATION_ID_DIFF,0)))</f>
        <v>Производство тепловой энергии. Некомбинированная выработка</v>
      </c>
      <c r="I1427" s="2392"/>
      <c r="J1427" s="2392"/>
      <c r="K1427" s="2392"/>
      <c r="L1427" s="2392"/>
      <c r="M1427" s="2392"/>
      <c r="N1427" s="2392"/>
      <c r="O1427" s="2392"/>
      <c r="P1427" s="2392"/>
      <c r="Q1427" s="2392"/>
      <c r="R1427" s="2392"/>
      <c r="S1427" s="728"/>
      <c r="T1427" s="725"/>
      <c r="U1427" s="634"/>
      <c r="V1427" s="634"/>
      <c r="W1427" s="635"/>
      <c r="X1427" s="635"/>
      <c r="Y1427" s="635"/>
      <c r="Z1427" s="635"/>
      <c r="AA1427" s="636"/>
      <c r="AB1427" s="637"/>
      <c r="AC1427" s="2384"/>
      <c r="AD1427" s="638"/>
      <c r="AE1427" s="639" t="s">
        <v>22</v>
      </c>
      <c r="AF1427" s="639"/>
      <c r="AG1427" s="640" t="s">
        <v>1082</v>
      </c>
      <c r="AH1427" s="641">
        <v>3</v>
      </c>
      <c r="AI1427" s="634"/>
      <c r="AJ1427" s="634"/>
      <c r="AK1427" s="634"/>
      <c r="AL1427" s="634"/>
      <c r="AM1427" s="634"/>
      <c r="AN1427" s="634"/>
      <c r="AO1427" s="634"/>
      <c r="AP1427" s="634"/>
      <c r="AQ1427" s="634"/>
      <c r="AR1427" s="634"/>
      <c r="AS1427" s="634"/>
      <c r="AT1427" s="634"/>
      <c r="AU1427" s="634"/>
      <c r="AV1427" s="634"/>
      <c r="AW1427" s="634"/>
      <c r="AX1427" s="634"/>
      <c r="AY1427" s="634"/>
      <c r="AZ1427" s="634"/>
      <c r="BA1427" s="634"/>
      <c r="BB1427" s="634"/>
      <c r="BC1427" s="634"/>
      <c r="BD1427" s="634"/>
      <c r="BE1427" s="634"/>
      <c r="BF1427" s="634"/>
      <c r="BG1427" s="634"/>
      <c r="BH1427" s="634"/>
      <c r="BI1427" s="634"/>
      <c r="BJ1427" s="634"/>
      <c r="BK1427" s="634"/>
      <c r="BL1427" s="634"/>
      <c r="BM1427" s="634"/>
      <c r="BN1427" s="634"/>
      <c r="BO1427" s="634"/>
      <c r="BP1427" s="634"/>
      <c r="BQ1427" s="634"/>
      <c r="BR1427" s="634"/>
      <c r="BS1427" s="634"/>
      <c r="BT1427" s="634"/>
      <c r="BU1427" s="634"/>
      <c r="BV1427" s="635"/>
      <c r="BW1427" s="635"/>
      <c r="BX1427" s="635"/>
      <c r="BY1427" s="635"/>
      <c r="BZ1427" s="635"/>
      <c r="CA1427" s="635"/>
      <c r="CB1427" s="635"/>
      <c r="CC1427" s="635"/>
      <c r="CD1427" s="635"/>
      <c r="CE1427" s="635"/>
      <c r="CF1427" s="1859"/>
    </row>
    <row customHeight="1" ht="15" hidden="1">
      <c r="A1428" s="632"/>
      <c r="B1428" s="633"/>
      <c r="C1428" s="633"/>
      <c r="D1428" s="2588"/>
      <c r="E1428" s="2386" t="s">
        <v>1037</v>
      </c>
      <c r="F1428" s="2387"/>
      <c r="G1428" s="2388"/>
      <c r="H1428" s="2392" t="str">
        <f>IF(A1427="","",INDEX(DIFFERENTIATION_UNMERGE_AREA,MATCH(A1427,DIFFERENTIATION_ID_DIFF,0)))</f>
        <v>Территория 17</v>
      </c>
      <c r="I1428" s="2392"/>
      <c r="J1428" s="2392"/>
      <c r="K1428" s="2392"/>
      <c r="L1428" s="2392"/>
      <c r="M1428" s="2392"/>
      <c r="N1428" s="2392"/>
      <c r="O1428" s="2392"/>
      <c r="P1428" s="2392"/>
      <c r="Q1428" s="2392"/>
      <c r="R1428" s="2392"/>
      <c r="S1428" s="728"/>
      <c r="T1428" s="725"/>
      <c r="U1428" s="634"/>
      <c r="V1428" s="634"/>
      <c r="W1428" s="635"/>
      <c r="X1428" s="635"/>
      <c r="Y1428" s="635"/>
      <c r="Z1428" s="635"/>
      <c r="AA1428" s="636"/>
      <c r="AB1428" s="637"/>
      <c r="AC1428" s="2384"/>
      <c r="AD1428" s="638"/>
      <c r="AE1428" s="639"/>
      <c r="AF1428" s="639"/>
      <c r="AG1428" s="640"/>
      <c r="AH1428" s="641"/>
      <c r="AI1428" s="634"/>
      <c r="AJ1428" s="634"/>
      <c r="AK1428" s="634"/>
      <c r="AL1428" s="634"/>
      <c r="AM1428" s="634"/>
      <c r="AN1428" s="634"/>
      <c r="AO1428" s="634"/>
      <c r="AP1428" s="634"/>
      <c r="AQ1428" s="634"/>
      <c r="AR1428" s="634"/>
      <c r="AS1428" s="634"/>
      <c r="AT1428" s="634"/>
      <c r="AU1428" s="634"/>
      <c r="AV1428" s="634"/>
      <c r="AW1428" s="634"/>
      <c r="AX1428" s="634"/>
      <c r="AY1428" s="634"/>
      <c r="AZ1428" s="634"/>
      <c r="BA1428" s="634"/>
      <c r="BB1428" s="634"/>
      <c r="BC1428" s="634"/>
      <c r="BD1428" s="634"/>
      <c r="BE1428" s="634"/>
      <c r="BF1428" s="634"/>
      <c r="BG1428" s="634"/>
      <c r="BH1428" s="634"/>
      <c r="BI1428" s="634"/>
      <c r="BJ1428" s="634"/>
      <c r="BK1428" s="634"/>
      <c r="BL1428" s="634"/>
      <c r="BM1428" s="634"/>
      <c r="BN1428" s="634"/>
      <c r="BO1428" s="634"/>
      <c r="BP1428" s="634"/>
      <c r="BQ1428" s="634"/>
      <c r="BR1428" s="634"/>
      <c r="BS1428" s="634"/>
      <c r="BT1428" s="634"/>
      <c r="BU1428" s="634"/>
      <c r="BV1428" s="635"/>
      <c r="BW1428" s="635"/>
      <c r="BX1428" s="635"/>
      <c r="BY1428" s="635"/>
      <c r="BZ1428" s="635"/>
      <c r="CA1428" s="635"/>
      <c r="CB1428" s="635"/>
      <c r="CC1428" s="635"/>
      <c r="CD1428" s="635"/>
      <c r="CE1428" s="635"/>
      <c r="CF1428" s="1859"/>
    </row>
    <row customHeight="1" ht="15" hidden="1">
      <c r="A1429" s="632"/>
      <c r="B1429" s="633"/>
      <c r="C1429" s="633"/>
      <c r="D1429" s="2588"/>
      <c r="E1429" s="2386" t="s">
        <v>1038</v>
      </c>
      <c r="F1429" s="2387"/>
      <c r="G1429" s="2388"/>
      <c r="H1429" s="2392" t="str">
        <f>IF(A1427="","",INDEX(DIFFERENTIATION_UNMERGE_SYSTEM,MATCH(A1427,DIFFERENTIATION_ID_DIFF,0)))</f>
        <v>г.о. Октябрьск, пос. Спортивый, котельная № 11-1</v>
      </c>
      <c r="I1429" s="2392"/>
      <c r="J1429" s="2392"/>
      <c r="K1429" s="2392"/>
      <c r="L1429" s="2392"/>
      <c r="M1429" s="2392"/>
      <c r="N1429" s="2392"/>
      <c r="O1429" s="2392"/>
      <c r="P1429" s="2392"/>
      <c r="Q1429" s="2392"/>
      <c r="R1429" s="2392"/>
      <c r="S1429" s="728"/>
      <c r="T1429" s="725"/>
      <c r="U1429" s="634"/>
      <c r="V1429" s="634"/>
      <c r="W1429" s="635"/>
      <c r="X1429" s="635"/>
      <c r="Y1429" s="635"/>
      <c r="Z1429" s="635"/>
      <c r="AA1429" s="636"/>
      <c r="AB1429" s="637"/>
      <c r="AC1429" s="2384"/>
      <c r="AD1429" s="638"/>
      <c r="AE1429" s="639"/>
      <c r="AF1429" s="639"/>
      <c r="AG1429" s="640"/>
      <c r="AH1429" s="641"/>
      <c r="AI1429" s="634"/>
      <c r="AJ1429" s="634"/>
      <c r="AK1429" s="634"/>
      <c r="AL1429" s="634"/>
      <c r="AM1429" s="634"/>
      <c r="AN1429" s="634"/>
      <c r="AO1429" s="634"/>
      <c r="AP1429" s="634"/>
      <c r="AQ1429" s="634"/>
      <c r="AR1429" s="634"/>
      <c r="AS1429" s="634"/>
      <c r="AT1429" s="634"/>
      <c r="AU1429" s="634"/>
      <c r="AV1429" s="634"/>
      <c r="AW1429" s="634"/>
      <c r="AX1429" s="634"/>
      <c r="AY1429" s="634"/>
      <c r="AZ1429" s="634"/>
      <c r="BA1429" s="634"/>
      <c r="BB1429" s="634"/>
      <c r="BC1429" s="634"/>
      <c r="BD1429" s="634"/>
      <c r="BE1429" s="634"/>
      <c r="BF1429" s="634"/>
      <c r="BG1429" s="634"/>
      <c r="BH1429" s="634"/>
      <c r="BI1429" s="634"/>
      <c r="BJ1429" s="634"/>
      <c r="BK1429" s="634"/>
      <c r="BL1429" s="634"/>
      <c r="BM1429" s="634"/>
      <c r="BN1429" s="634"/>
      <c r="BO1429" s="634"/>
      <c r="BP1429" s="634"/>
      <c r="BQ1429" s="634"/>
      <c r="BR1429" s="634"/>
      <c r="BS1429" s="634"/>
      <c r="BT1429" s="634"/>
      <c r="BU1429" s="634"/>
      <c r="BV1429" s="635"/>
      <c r="BW1429" s="635"/>
      <c r="BX1429" s="635"/>
      <c r="BY1429" s="635"/>
      <c r="BZ1429" s="635"/>
      <c r="CA1429" s="635"/>
      <c r="CB1429" s="635"/>
      <c r="CC1429" s="635"/>
      <c r="CD1429" s="635"/>
      <c r="CE1429" s="635"/>
      <c r="CF1429" s="1859"/>
    </row>
    <row customHeight="1" ht="24.75" hidden="1">
      <c r="A1430" s="1815"/>
      <c r="B1430" s="1169"/>
      <c r="C1430" s="421"/>
      <c r="D1430" s="2588"/>
      <c r="E1430" s="2385" t="s">
        <v>1083</v>
      </c>
      <c r="F1430" s="2385"/>
      <c r="G1430" s="2385"/>
      <c r="H1430" s="2385"/>
      <c r="I1430" s="2385"/>
      <c r="J1430" s="2385"/>
      <c r="K1430" s="2385"/>
      <c r="L1430" s="2385"/>
      <c r="M1430" s="2385"/>
      <c r="N1430" s="2385"/>
      <c r="O1430" s="2385"/>
      <c r="P1430" s="2385"/>
      <c r="Q1430" s="567">
        <f>SUMIF(T1431:T1432,"i",Q1431:Q1432)</f>
        <v>0</v>
      </c>
      <c r="R1430" s="1026"/>
      <c r="S1430" s="1807" t="s">
        <v>1084</v>
      </c>
      <c r="T1430" s="726" t="s">
        <v>1085</v>
      </c>
      <c r="U1430" s="2383">
        <v>1</v>
      </c>
      <c r="V1430" s="2383" t="s">
        <v>1048</v>
      </c>
      <c r="W1430" s="1169"/>
      <c r="X1430" s="1169"/>
      <c r="Y1430" s="1169"/>
      <c r="Z1430" s="1169"/>
      <c r="AA1430" s="1645"/>
      <c r="AB1430" s="1169"/>
      <c r="AC1430" s="2384"/>
      <c r="AD1430" s="638"/>
      <c r="AE1430" s="1169"/>
      <c r="AF1430" s="1169"/>
      <c r="AG1430" s="1645"/>
      <c r="AH1430" s="1645"/>
      <c r="AI1430" s="1645"/>
      <c r="AJ1430" s="1645"/>
      <c r="AK1430" s="1645"/>
      <c r="AL1430" s="1645"/>
      <c r="AM1430" s="1645"/>
      <c r="AN1430" s="1645"/>
      <c r="AO1430" s="1645"/>
      <c r="AP1430" s="1645"/>
      <c r="AQ1430" s="1645"/>
      <c r="AR1430" s="1645"/>
      <c r="AS1430" s="1645"/>
      <c r="AT1430" s="1645"/>
      <c r="AU1430" s="1645"/>
      <c r="AV1430" s="1645"/>
      <c r="AW1430" s="1645"/>
      <c r="AX1430" s="1645"/>
      <c r="AY1430" s="1645"/>
      <c r="AZ1430" s="1645"/>
      <c r="BA1430" s="1645"/>
      <c r="BB1430" s="1645"/>
      <c r="BC1430" s="1645"/>
      <c r="BD1430" s="1645"/>
      <c r="BE1430" s="1645"/>
      <c r="BF1430" s="1645"/>
      <c r="BG1430" s="1645"/>
      <c r="BH1430" s="1645"/>
      <c r="BI1430" s="1645"/>
      <c r="BJ1430" s="1645"/>
      <c r="BK1430" s="1645"/>
      <c r="BL1430" s="1645"/>
      <c r="BM1430" s="1645"/>
      <c r="BN1430" s="1645"/>
      <c r="BO1430" s="1645"/>
      <c r="BP1430" s="1645"/>
      <c r="BQ1430" s="1645"/>
      <c r="BR1430" s="1645"/>
      <c r="BS1430" s="1645"/>
      <c r="BT1430" s="1645"/>
      <c r="BU1430" s="1645"/>
      <c r="BV1430" s="1169"/>
      <c r="BW1430" s="1169"/>
      <c r="BX1430" s="1169"/>
      <c r="BY1430" s="1169"/>
      <c r="BZ1430" s="1169"/>
      <c r="CA1430" s="1169"/>
      <c r="CB1430" s="1169"/>
      <c r="CC1430" s="1169"/>
      <c r="CD1430" s="1169"/>
      <c r="CE1430" s="1169"/>
      <c r="CF1430" s="1859"/>
    </row>
    <row customHeight="1" ht="11.25" hidden="1">
      <c r="A1431" s="1802"/>
      <c r="B1431" s="1645"/>
      <c r="C1431" s="1645"/>
      <c r="D1431" s="2588"/>
      <c r="E1431" s="644"/>
      <c r="F1431" s="644">
        <v>0</v>
      </c>
      <c r="G1431" s="644"/>
      <c r="H1431" s="644"/>
      <c r="I1431" s="644"/>
      <c r="J1431" s="644"/>
      <c r="K1431" s="644"/>
      <c r="L1431" s="644"/>
      <c r="M1431" s="644"/>
      <c r="N1431" s="644"/>
      <c r="O1431" s="644"/>
      <c r="P1431" s="644"/>
      <c r="Q1431" s="644"/>
      <c r="R1431" s="644"/>
      <c r="S1431" s="645"/>
      <c r="T1431" s="727"/>
      <c r="U1431" s="2383"/>
      <c r="V1431" s="2383"/>
      <c r="W1431" s="1645"/>
      <c r="X1431" s="1645"/>
      <c r="Y1431" s="1645"/>
      <c r="Z1431" s="1645"/>
      <c r="AA1431" s="1645"/>
      <c r="AB1431" s="1169"/>
      <c r="AC1431" s="2384"/>
      <c r="AD1431" s="638"/>
      <c r="AE1431" s="1169"/>
      <c r="AF1431" s="1169"/>
      <c r="AG1431" s="1645"/>
      <c r="AH1431" s="1645"/>
      <c r="AI1431" s="1645"/>
      <c r="AJ1431" s="1645"/>
      <c r="AK1431" s="1645"/>
      <c r="AL1431" s="1645"/>
      <c r="AM1431" s="1645"/>
      <c r="AN1431" s="1645"/>
      <c r="AO1431" s="1645"/>
      <c r="AP1431" s="1645"/>
      <c r="AQ1431" s="1645"/>
      <c r="AR1431" s="1645"/>
      <c r="AS1431" s="1645"/>
      <c r="AT1431" s="1645"/>
      <c r="AU1431" s="1645"/>
      <c r="AV1431" s="1645"/>
      <c r="AW1431" s="1645"/>
      <c r="AX1431" s="1645"/>
      <c r="AY1431" s="1645"/>
      <c r="AZ1431" s="1645"/>
      <c r="BA1431" s="1645"/>
      <c r="BB1431" s="1645"/>
      <c r="BC1431" s="1645"/>
      <c r="BD1431" s="1645"/>
      <c r="BE1431" s="1645"/>
      <c r="BF1431" s="1645"/>
      <c r="BG1431" s="1645"/>
      <c r="BH1431" s="1645"/>
      <c r="BI1431" s="1645"/>
      <c r="BJ1431" s="1645"/>
      <c r="BK1431" s="1645"/>
      <c r="BL1431" s="1645"/>
      <c r="BM1431" s="1645"/>
      <c r="BN1431" s="1645"/>
      <c r="BO1431" s="1645"/>
      <c r="BP1431" s="1645"/>
      <c r="BQ1431" s="1645"/>
      <c r="BR1431" s="1645"/>
      <c r="BS1431" s="1645"/>
      <c r="BT1431" s="1645"/>
      <c r="BU1431" s="1645"/>
      <c r="BV1431" s="1645"/>
      <c r="BW1431" s="1645"/>
      <c r="BX1431" s="1645"/>
      <c r="BY1431" s="1645"/>
      <c r="BZ1431" s="1645"/>
      <c r="CA1431" s="1645"/>
      <c r="CB1431" s="1645"/>
      <c r="CC1431" s="1645"/>
      <c r="CD1431" s="1645"/>
      <c r="CE1431" s="1645"/>
      <c r="CF1431" s="1859"/>
    </row>
    <row customHeight="1" ht="11.25" hidden="1">
      <c r="A1432" s="1815"/>
      <c r="B1432" s="1169"/>
      <c r="C1432" s="421"/>
      <c r="D1432" s="2588"/>
      <c r="E1432" s="658" t="s">
        <v>22</v>
      </c>
      <c r="F1432" s="1177" t="s">
        <v>22</v>
      </c>
      <c r="G1432" s="1177" t="s">
        <v>1088</v>
      </c>
      <c r="H1432" s="660" t="s">
        <v>22</v>
      </c>
      <c r="I1432" s="660"/>
      <c r="J1432" s="660"/>
      <c r="K1432" s="660"/>
      <c r="L1432" s="660"/>
      <c r="M1432" s="660"/>
      <c r="N1432" s="660"/>
      <c r="O1432" s="660"/>
      <c r="P1432" s="660"/>
      <c r="Q1432" s="660"/>
      <c r="R1432" s="661"/>
      <c r="S1432" s="662"/>
      <c r="T1432" s="727"/>
      <c r="U1432" s="2383"/>
      <c r="V1432" s="2383"/>
      <c r="W1432" s="1169"/>
      <c r="X1432" s="1169"/>
      <c r="Y1432" s="1169"/>
      <c r="Z1432" s="1169"/>
      <c r="AA1432" s="1645"/>
      <c r="AB1432" s="1169"/>
      <c r="AC1432" s="2384"/>
      <c r="AD1432" s="638"/>
      <c r="AE1432" s="1169"/>
      <c r="AF1432" s="1169"/>
      <c r="AG1432" s="1645"/>
      <c r="AH1432" s="1645"/>
      <c r="AI1432" s="1645"/>
      <c r="AJ1432" s="1645"/>
      <c r="AK1432" s="1645"/>
      <c r="AL1432" s="1645"/>
      <c r="AM1432" s="1645"/>
      <c r="AN1432" s="1645"/>
      <c r="AO1432" s="1645"/>
      <c r="AP1432" s="1645"/>
      <c r="AQ1432" s="1645"/>
      <c r="AR1432" s="1645"/>
      <c r="AS1432" s="1645"/>
      <c r="AT1432" s="1645"/>
      <c r="AU1432" s="1645"/>
      <c r="AV1432" s="1645"/>
      <c r="AW1432" s="1645"/>
      <c r="AX1432" s="1645"/>
      <c r="AY1432" s="1645"/>
      <c r="AZ1432" s="1645"/>
      <c r="BA1432" s="1645"/>
      <c r="BB1432" s="1645"/>
      <c r="BC1432" s="1645"/>
      <c r="BD1432" s="1645"/>
      <c r="BE1432" s="1645"/>
      <c r="BF1432" s="1645"/>
      <c r="BG1432" s="1645"/>
      <c r="BH1432" s="1645"/>
      <c r="BI1432" s="1645"/>
      <c r="BJ1432" s="1645"/>
      <c r="BK1432" s="1645"/>
      <c r="BL1432" s="1645"/>
      <c r="BM1432" s="1645"/>
      <c r="BN1432" s="1645"/>
      <c r="BO1432" s="1645"/>
      <c r="BP1432" s="1645"/>
      <c r="BQ1432" s="1645"/>
      <c r="BR1432" s="1645"/>
      <c r="BS1432" s="1645"/>
      <c r="BT1432" s="1645"/>
      <c r="BU1432" s="1645"/>
      <c r="BV1432" s="1169"/>
      <c r="BW1432" s="1169"/>
      <c r="BX1432" s="1169"/>
      <c r="BY1432" s="1169"/>
      <c r="BZ1432" s="1169"/>
      <c r="CA1432" s="1169"/>
      <c r="CB1432" s="1169"/>
      <c r="CC1432" s="1169"/>
      <c r="CD1432" s="1169"/>
      <c r="CE1432" s="1169"/>
      <c r="CF1432" s="1859"/>
    </row>
    <row customHeight="1" ht="5.25" hidden="1">
      <c r="A1433" s="1802"/>
      <c r="B1433" s="1645"/>
      <c r="C1433" s="1645"/>
      <c r="D1433" s="2588"/>
      <c r="E1433" s="1048"/>
      <c r="F1433" s="1048"/>
      <c r="G1433" s="1048"/>
      <c r="H1433" s="1048"/>
      <c r="I1433" s="1048"/>
      <c r="J1433" s="1048"/>
      <c r="K1433" s="1048"/>
      <c r="L1433" s="1048"/>
      <c r="M1433" s="1048"/>
      <c r="N1433" s="1048"/>
      <c r="O1433" s="1048"/>
      <c r="P1433" s="1048"/>
      <c r="Q1433" s="1049"/>
      <c r="R1433" s="1050"/>
      <c r="S1433" s="1051"/>
      <c r="T1433" s="726" t="s">
        <v>1085</v>
      </c>
      <c r="U1433" s="2383">
        <v>1</v>
      </c>
      <c r="V1433" s="2383" t="s">
        <v>1048</v>
      </c>
      <c r="W1433" s="1645"/>
      <c r="X1433" s="1645"/>
      <c r="Y1433" s="1645"/>
      <c r="Z1433" s="1645"/>
      <c r="AA1433" s="1645"/>
      <c r="AB1433" s="1645"/>
      <c r="AC1433" s="1046"/>
      <c r="AD1433" s="1047"/>
      <c r="AE1433" s="1645"/>
      <c r="AF1433" s="1645"/>
      <c r="AG1433" s="1645"/>
      <c r="AH1433" s="1645"/>
      <c r="AI1433" s="1645"/>
      <c r="AJ1433" s="1645"/>
      <c r="AK1433" s="1645"/>
      <c r="AL1433" s="1645"/>
      <c r="AM1433" s="1645"/>
      <c r="AN1433" s="1645"/>
      <c r="AO1433" s="1645"/>
      <c r="AP1433" s="1645"/>
      <c r="AQ1433" s="1645"/>
      <c r="AR1433" s="1645"/>
      <c r="AS1433" s="1645"/>
      <c r="AT1433" s="1645"/>
      <c r="AU1433" s="1645"/>
      <c r="AV1433" s="1645"/>
      <c r="AW1433" s="1645"/>
      <c r="AX1433" s="1645"/>
      <c r="AY1433" s="1645"/>
      <c r="AZ1433" s="1645"/>
      <c r="BA1433" s="1645"/>
      <c r="BB1433" s="1645"/>
      <c r="BC1433" s="1645"/>
      <c r="BD1433" s="1645"/>
      <c r="BE1433" s="1645"/>
      <c r="BF1433" s="1645"/>
      <c r="BG1433" s="1645"/>
      <c r="BH1433" s="1645"/>
      <c r="BI1433" s="1645"/>
      <c r="BJ1433" s="1645"/>
      <c r="BK1433" s="1645"/>
      <c r="BL1433" s="1645"/>
      <c r="BM1433" s="1645"/>
      <c r="BN1433" s="1645"/>
      <c r="BO1433" s="1645"/>
      <c r="BP1433" s="1645"/>
      <c r="BQ1433" s="1645"/>
      <c r="BR1433" s="1645"/>
      <c r="BS1433" s="1645"/>
      <c r="BT1433" s="1645"/>
      <c r="BU1433" s="1645"/>
      <c r="BV1433" s="1645"/>
      <c r="BW1433" s="1645"/>
      <c r="BX1433" s="1645"/>
      <c r="BY1433" s="1645"/>
      <c r="BZ1433" s="1645"/>
      <c r="CA1433" s="1645"/>
      <c r="CB1433" s="1645"/>
      <c r="CC1433" s="1645"/>
      <c r="CD1433" s="1645"/>
      <c r="CE1433" s="1645"/>
      <c r="CF1433" s="1325"/>
    </row>
    <row customHeight="1" ht="5.25" hidden="1">
      <c r="A1434" s="1802"/>
      <c r="B1434" s="1645"/>
      <c r="C1434" s="1645"/>
      <c r="D1434" s="2588"/>
      <c r="E1434" s="644"/>
      <c r="F1434" s="644"/>
      <c r="G1434" s="644"/>
      <c r="H1434" s="644"/>
      <c r="I1434" s="644"/>
      <c r="J1434" s="644"/>
      <c r="K1434" s="644"/>
      <c r="L1434" s="644"/>
      <c r="M1434" s="644"/>
      <c r="N1434" s="644"/>
      <c r="O1434" s="644"/>
      <c r="P1434" s="644"/>
      <c r="Q1434" s="644"/>
      <c r="R1434" s="644"/>
      <c r="S1434" s="645"/>
      <c r="T1434" s="727"/>
      <c r="U1434" s="2383"/>
      <c r="V1434" s="2383"/>
      <c r="W1434" s="1645"/>
      <c r="X1434" s="1645"/>
      <c r="Y1434" s="1645"/>
      <c r="Z1434" s="1645"/>
      <c r="AA1434" s="1645"/>
      <c r="AB1434" s="1645"/>
      <c r="AC1434" s="1046"/>
      <c r="AD1434" s="1047"/>
      <c r="AE1434" s="1645"/>
      <c r="AF1434" s="1645"/>
      <c r="AG1434" s="1645"/>
      <c r="AH1434" s="1645"/>
      <c r="AI1434" s="1645"/>
      <c r="AJ1434" s="1645"/>
      <c r="AK1434" s="1645"/>
      <c r="AL1434" s="1645"/>
      <c r="AM1434" s="1645"/>
      <c r="AN1434" s="1645"/>
      <c r="AO1434" s="1645"/>
      <c r="AP1434" s="1645"/>
      <c r="AQ1434" s="1645"/>
      <c r="AR1434" s="1645"/>
      <c r="AS1434" s="1645"/>
      <c r="AT1434" s="1645"/>
      <c r="AU1434" s="1645"/>
      <c r="AV1434" s="1645"/>
      <c r="AW1434" s="1645"/>
      <c r="AX1434" s="1645"/>
      <c r="AY1434" s="1645"/>
      <c r="AZ1434" s="1645"/>
      <c r="BA1434" s="1645"/>
      <c r="BB1434" s="1645"/>
      <c r="BC1434" s="1645"/>
      <c r="BD1434" s="1645"/>
      <c r="BE1434" s="1645"/>
      <c r="BF1434" s="1645"/>
      <c r="BG1434" s="1645"/>
      <c r="BH1434" s="1645"/>
      <c r="BI1434" s="1645"/>
      <c r="BJ1434" s="1645"/>
      <c r="BK1434" s="1645"/>
      <c r="BL1434" s="1645"/>
      <c r="BM1434" s="1645"/>
      <c r="BN1434" s="1645"/>
      <c r="BO1434" s="1645"/>
      <c r="BP1434" s="1645"/>
      <c r="BQ1434" s="1645"/>
      <c r="BR1434" s="1645"/>
      <c r="BS1434" s="1645"/>
      <c r="BT1434" s="1645"/>
      <c r="BU1434" s="1645"/>
      <c r="BV1434" s="1645"/>
      <c r="BW1434" s="1645"/>
      <c r="BX1434" s="1645"/>
      <c r="BY1434" s="1645"/>
      <c r="BZ1434" s="1645"/>
      <c r="CA1434" s="1645"/>
      <c r="CB1434" s="1645"/>
      <c r="CC1434" s="1645"/>
      <c r="CD1434" s="1645"/>
      <c r="CE1434" s="1645"/>
      <c r="CF1434" s="1325"/>
    </row>
    <row customHeight="1" ht="5.25" hidden="1">
      <c r="A1435" s="1802"/>
      <c r="B1435" s="1645"/>
      <c r="C1435" s="1645"/>
      <c r="D1435" s="2589"/>
      <c r="E1435" s="1052"/>
      <c r="F1435" s="1053"/>
      <c r="G1435" s="1053"/>
      <c r="H1435" s="1054"/>
      <c r="I1435" s="1054"/>
      <c r="J1435" s="1054"/>
      <c r="K1435" s="1054"/>
      <c r="L1435" s="1054"/>
      <c r="M1435" s="1054"/>
      <c r="N1435" s="1054"/>
      <c r="O1435" s="1054"/>
      <c r="P1435" s="1054"/>
      <c r="Q1435" s="1054"/>
      <c r="R1435" s="955"/>
      <c r="S1435" s="1055"/>
      <c r="T1435" s="727"/>
      <c r="U1435" s="2383"/>
      <c r="V1435" s="2383"/>
      <c r="W1435" s="1645"/>
      <c r="X1435" s="1645"/>
      <c r="Y1435" s="1645"/>
      <c r="Z1435" s="1645"/>
      <c r="AA1435" s="1645"/>
      <c r="AB1435" s="1645"/>
      <c r="AC1435" s="1046"/>
      <c r="AD1435" s="1047"/>
      <c r="AE1435" s="1645"/>
      <c r="AF1435" s="1645"/>
      <c r="AG1435" s="1645"/>
      <c r="AH1435" s="1645"/>
      <c r="AI1435" s="1645"/>
      <c r="AJ1435" s="1645"/>
      <c r="AK1435" s="1645"/>
      <c r="AL1435" s="1645"/>
      <c r="AM1435" s="1645"/>
      <c r="AN1435" s="1645"/>
      <c r="AO1435" s="1645"/>
      <c r="AP1435" s="1645"/>
      <c r="AQ1435" s="1645"/>
      <c r="AR1435" s="1645"/>
      <c r="AS1435" s="1645"/>
      <c r="AT1435" s="1645"/>
      <c r="AU1435" s="1645"/>
      <c r="AV1435" s="1645"/>
      <c r="AW1435" s="1645"/>
      <c r="AX1435" s="1645"/>
      <c r="AY1435" s="1645"/>
      <c r="AZ1435" s="1645"/>
      <c r="BA1435" s="1645"/>
      <c r="BB1435" s="1645"/>
      <c r="BC1435" s="1645"/>
      <c r="BD1435" s="1645"/>
      <c r="BE1435" s="1645"/>
      <c r="BF1435" s="1645"/>
      <c r="BG1435" s="1645"/>
      <c r="BH1435" s="1645"/>
      <c r="BI1435" s="1645"/>
      <c r="BJ1435" s="1645"/>
      <c r="BK1435" s="1645"/>
      <c r="BL1435" s="1645"/>
      <c r="BM1435" s="1645"/>
      <c r="BN1435" s="1645"/>
      <c r="BO1435" s="1645"/>
      <c r="BP1435" s="1645"/>
      <c r="BQ1435" s="1645"/>
      <c r="BR1435" s="1645"/>
      <c r="BS1435" s="1645"/>
      <c r="BT1435" s="1645"/>
      <c r="BU1435" s="1645"/>
      <c r="BV1435" s="1645"/>
      <c r="BW1435" s="1645"/>
      <c r="BX1435" s="1645"/>
      <c r="BY1435" s="1645"/>
      <c r="BZ1435" s="1645"/>
      <c r="CA1435" s="1645"/>
      <c r="CB1435" s="1645"/>
      <c r="CC1435" s="1645"/>
      <c r="CD1435" s="1645"/>
      <c r="CE1435" s="1645"/>
      <c r="CF1435" s="1325"/>
    </row>
    <row customHeight="1" ht="15" hidden="1">
      <c r="A1436" s="632" t="s">
        <v>544</v>
      </c>
      <c r="B1436" s="633"/>
      <c r="C1436" s="633" t="s">
        <v>22</v>
      </c>
      <c r="D1436" s="2587" t="s">
        <v>1245</v>
      </c>
      <c r="E1436" s="2386" t="s">
        <v>196</v>
      </c>
      <c r="F1436" s="2387"/>
      <c r="G1436" s="2388"/>
      <c r="H1436" s="2392" t="str">
        <f>IF(A1436="","",INDEX(DIFFERENTIATION_UNMERGE_VD,MATCH(A1436,DIFFERENTIATION_ID_DIFF,0)))</f>
        <v>Производство тепловой энергии. Некомбинированная выработка</v>
      </c>
      <c r="I1436" s="2392"/>
      <c r="J1436" s="2392"/>
      <c r="K1436" s="2392"/>
      <c r="L1436" s="2392"/>
      <c r="M1436" s="2392"/>
      <c r="N1436" s="2392"/>
      <c r="O1436" s="2392"/>
      <c r="P1436" s="2392"/>
      <c r="Q1436" s="2392"/>
      <c r="R1436" s="2392"/>
      <c r="S1436" s="728"/>
      <c r="T1436" s="725"/>
      <c r="U1436" s="634"/>
      <c r="V1436" s="634"/>
      <c r="W1436" s="635"/>
      <c r="X1436" s="635"/>
      <c r="Y1436" s="635"/>
      <c r="Z1436" s="635"/>
      <c r="AA1436" s="636"/>
      <c r="AB1436" s="637"/>
      <c r="AC1436" s="2384"/>
      <c r="AD1436" s="638"/>
      <c r="AE1436" s="639" t="s">
        <v>22</v>
      </c>
      <c r="AF1436" s="639"/>
      <c r="AG1436" s="640" t="s">
        <v>1082</v>
      </c>
      <c r="AH1436" s="641">
        <v>3</v>
      </c>
      <c r="AI1436" s="634"/>
      <c r="AJ1436" s="634"/>
      <c r="AK1436" s="634"/>
      <c r="AL1436" s="634"/>
      <c r="AM1436" s="634"/>
      <c r="AN1436" s="634"/>
      <c r="AO1436" s="634"/>
      <c r="AP1436" s="634"/>
      <c r="AQ1436" s="634"/>
      <c r="AR1436" s="634"/>
      <c r="AS1436" s="634"/>
      <c r="AT1436" s="634"/>
      <c r="AU1436" s="634"/>
      <c r="AV1436" s="634"/>
      <c r="AW1436" s="634"/>
      <c r="AX1436" s="634"/>
      <c r="AY1436" s="634"/>
      <c r="AZ1436" s="634"/>
      <c r="BA1436" s="634"/>
      <c r="BB1436" s="634"/>
      <c r="BC1436" s="634"/>
      <c r="BD1436" s="634"/>
      <c r="BE1436" s="634"/>
      <c r="BF1436" s="634"/>
      <c r="BG1436" s="634"/>
      <c r="BH1436" s="634"/>
      <c r="BI1436" s="634"/>
      <c r="BJ1436" s="634"/>
      <c r="BK1436" s="634"/>
      <c r="BL1436" s="634"/>
      <c r="BM1436" s="634"/>
      <c r="BN1436" s="634"/>
      <c r="BO1436" s="634"/>
      <c r="BP1436" s="634"/>
      <c r="BQ1436" s="634"/>
      <c r="BR1436" s="634"/>
      <c r="BS1436" s="634"/>
      <c r="BT1436" s="634"/>
      <c r="BU1436" s="634"/>
      <c r="BV1436" s="635"/>
      <c r="BW1436" s="635"/>
      <c r="BX1436" s="635"/>
      <c r="BY1436" s="635"/>
      <c r="BZ1436" s="635"/>
      <c r="CA1436" s="635"/>
      <c r="CB1436" s="635"/>
      <c r="CC1436" s="635"/>
      <c r="CD1436" s="635"/>
      <c r="CE1436" s="635"/>
      <c r="CF1436" s="1859"/>
    </row>
    <row customHeight="1" ht="15" hidden="1">
      <c r="A1437" s="632"/>
      <c r="B1437" s="633"/>
      <c r="C1437" s="633"/>
      <c r="D1437" s="2588"/>
      <c r="E1437" s="2386" t="s">
        <v>1037</v>
      </c>
      <c r="F1437" s="2387"/>
      <c r="G1437" s="2388"/>
      <c r="H1437" s="2392" t="str">
        <f>IF(A1436="","",INDEX(DIFFERENTIATION_UNMERGE_AREA,MATCH(A1436,DIFFERENTIATION_ID_DIFF,0)))</f>
        <v>Территория 17</v>
      </c>
      <c r="I1437" s="2392"/>
      <c r="J1437" s="2392"/>
      <c r="K1437" s="2392"/>
      <c r="L1437" s="2392"/>
      <c r="M1437" s="2392"/>
      <c r="N1437" s="2392"/>
      <c r="O1437" s="2392"/>
      <c r="P1437" s="2392"/>
      <c r="Q1437" s="2392"/>
      <c r="R1437" s="2392"/>
      <c r="S1437" s="728"/>
      <c r="T1437" s="725"/>
      <c r="U1437" s="634"/>
      <c r="V1437" s="634"/>
      <c r="W1437" s="635"/>
      <c r="X1437" s="635"/>
      <c r="Y1437" s="635"/>
      <c r="Z1437" s="635"/>
      <c r="AA1437" s="636"/>
      <c r="AB1437" s="637"/>
      <c r="AC1437" s="2384"/>
      <c r="AD1437" s="638"/>
      <c r="AE1437" s="639"/>
      <c r="AF1437" s="639"/>
      <c r="AG1437" s="640"/>
      <c r="AH1437" s="641"/>
      <c r="AI1437" s="634"/>
      <c r="AJ1437" s="634"/>
      <c r="AK1437" s="634"/>
      <c r="AL1437" s="634"/>
      <c r="AM1437" s="634"/>
      <c r="AN1437" s="634"/>
      <c r="AO1437" s="634"/>
      <c r="AP1437" s="634"/>
      <c r="AQ1437" s="634"/>
      <c r="AR1437" s="634"/>
      <c r="AS1437" s="634"/>
      <c r="AT1437" s="634"/>
      <c r="AU1437" s="634"/>
      <c r="AV1437" s="634"/>
      <c r="AW1437" s="634"/>
      <c r="AX1437" s="634"/>
      <c r="AY1437" s="634"/>
      <c r="AZ1437" s="634"/>
      <c r="BA1437" s="634"/>
      <c r="BB1437" s="634"/>
      <c r="BC1437" s="634"/>
      <c r="BD1437" s="634"/>
      <c r="BE1437" s="634"/>
      <c r="BF1437" s="634"/>
      <c r="BG1437" s="634"/>
      <c r="BH1437" s="634"/>
      <c r="BI1437" s="634"/>
      <c r="BJ1437" s="634"/>
      <c r="BK1437" s="634"/>
      <c r="BL1437" s="634"/>
      <c r="BM1437" s="634"/>
      <c r="BN1437" s="634"/>
      <c r="BO1437" s="634"/>
      <c r="BP1437" s="634"/>
      <c r="BQ1437" s="634"/>
      <c r="BR1437" s="634"/>
      <c r="BS1437" s="634"/>
      <c r="BT1437" s="634"/>
      <c r="BU1437" s="634"/>
      <c r="BV1437" s="635"/>
      <c r="BW1437" s="635"/>
      <c r="BX1437" s="635"/>
      <c r="BY1437" s="635"/>
      <c r="BZ1437" s="635"/>
      <c r="CA1437" s="635"/>
      <c r="CB1437" s="635"/>
      <c r="CC1437" s="635"/>
      <c r="CD1437" s="635"/>
      <c r="CE1437" s="635"/>
      <c r="CF1437" s="1859"/>
    </row>
    <row customHeight="1" ht="15" hidden="1">
      <c r="A1438" s="632"/>
      <c r="B1438" s="633"/>
      <c r="C1438" s="633"/>
      <c r="D1438" s="2588"/>
      <c r="E1438" s="2386" t="s">
        <v>1038</v>
      </c>
      <c r="F1438" s="2387"/>
      <c r="G1438" s="2388"/>
      <c r="H1438" s="2392" t="str">
        <f>IF(A1436="","",INDEX(DIFFERENTIATION_UNMERGE_SYSTEM,MATCH(A1436,DIFFERENTIATION_ID_DIFF,0)))</f>
        <v>г.о. Октябрьск, ул. Пионерская (совхоз), котельная № 11-2</v>
      </c>
      <c r="I1438" s="2392"/>
      <c r="J1438" s="2392"/>
      <c r="K1438" s="2392"/>
      <c r="L1438" s="2392"/>
      <c r="M1438" s="2392"/>
      <c r="N1438" s="2392"/>
      <c r="O1438" s="2392"/>
      <c r="P1438" s="2392"/>
      <c r="Q1438" s="2392"/>
      <c r="R1438" s="2392"/>
      <c r="S1438" s="728"/>
      <c r="T1438" s="725"/>
      <c r="U1438" s="634"/>
      <c r="V1438" s="634"/>
      <c r="W1438" s="635"/>
      <c r="X1438" s="635"/>
      <c r="Y1438" s="635"/>
      <c r="Z1438" s="635"/>
      <c r="AA1438" s="636"/>
      <c r="AB1438" s="637"/>
      <c r="AC1438" s="2384"/>
      <c r="AD1438" s="638"/>
      <c r="AE1438" s="639"/>
      <c r="AF1438" s="639"/>
      <c r="AG1438" s="640"/>
      <c r="AH1438" s="641"/>
      <c r="AI1438" s="634"/>
      <c r="AJ1438" s="634"/>
      <c r="AK1438" s="634"/>
      <c r="AL1438" s="634"/>
      <c r="AM1438" s="634"/>
      <c r="AN1438" s="634"/>
      <c r="AO1438" s="634"/>
      <c r="AP1438" s="634"/>
      <c r="AQ1438" s="634"/>
      <c r="AR1438" s="634"/>
      <c r="AS1438" s="634"/>
      <c r="AT1438" s="634"/>
      <c r="AU1438" s="634"/>
      <c r="AV1438" s="634"/>
      <c r="AW1438" s="634"/>
      <c r="AX1438" s="634"/>
      <c r="AY1438" s="634"/>
      <c r="AZ1438" s="634"/>
      <c r="BA1438" s="634"/>
      <c r="BB1438" s="634"/>
      <c r="BC1438" s="634"/>
      <c r="BD1438" s="634"/>
      <c r="BE1438" s="634"/>
      <c r="BF1438" s="634"/>
      <c r="BG1438" s="634"/>
      <c r="BH1438" s="634"/>
      <c r="BI1438" s="634"/>
      <c r="BJ1438" s="634"/>
      <c r="BK1438" s="634"/>
      <c r="BL1438" s="634"/>
      <c r="BM1438" s="634"/>
      <c r="BN1438" s="634"/>
      <c r="BO1438" s="634"/>
      <c r="BP1438" s="634"/>
      <c r="BQ1438" s="634"/>
      <c r="BR1438" s="634"/>
      <c r="BS1438" s="634"/>
      <c r="BT1438" s="634"/>
      <c r="BU1438" s="634"/>
      <c r="BV1438" s="635"/>
      <c r="BW1438" s="635"/>
      <c r="BX1438" s="635"/>
      <c r="BY1438" s="635"/>
      <c r="BZ1438" s="635"/>
      <c r="CA1438" s="635"/>
      <c r="CB1438" s="635"/>
      <c r="CC1438" s="635"/>
      <c r="CD1438" s="635"/>
      <c r="CE1438" s="635"/>
      <c r="CF1438" s="1859"/>
    </row>
    <row customHeight="1" ht="24.75" hidden="1">
      <c r="A1439" s="1815"/>
      <c r="B1439" s="1169"/>
      <c r="C1439" s="421"/>
      <c r="D1439" s="2588"/>
      <c r="E1439" s="2385" t="s">
        <v>1083</v>
      </c>
      <c r="F1439" s="2385"/>
      <c r="G1439" s="2385"/>
      <c r="H1439" s="2385"/>
      <c r="I1439" s="2385"/>
      <c r="J1439" s="2385"/>
      <c r="K1439" s="2385"/>
      <c r="L1439" s="2385"/>
      <c r="M1439" s="2385"/>
      <c r="N1439" s="2385"/>
      <c r="O1439" s="2385"/>
      <c r="P1439" s="2385"/>
      <c r="Q1439" s="567">
        <f>SUMIF(T1440:T1441,"i",Q1440:Q1441)</f>
        <v>0</v>
      </c>
      <c r="R1439" s="1026"/>
      <c r="S1439" s="1807" t="s">
        <v>1084</v>
      </c>
      <c r="T1439" s="726" t="s">
        <v>1085</v>
      </c>
      <c r="U1439" s="2383">
        <v>1</v>
      </c>
      <c r="V1439" s="2383" t="s">
        <v>1048</v>
      </c>
      <c r="W1439" s="1169"/>
      <c r="X1439" s="1169"/>
      <c r="Y1439" s="1169"/>
      <c r="Z1439" s="1169"/>
      <c r="AA1439" s="1645"/>
      <c r="AB1439" s="1169"/>
      <c r="AC1439" s="2384"/>
      <c r="AD1439" s="638"/>
      <c r="AE1439" s="1169"/>
      <c r="AF1439" s="1169"/>
      <c r="AG1439" s="1645"/>
      <c r="AH1439" s="1645"/>
      <c r="AI1439" s="1645"/>
      <c r="AJ1439" s="1645"/>
      <c r="AK1439" s="1645"/>
      <c r="AL1439" s="1645"/>
      <c r="AM1439" s="1645"/>
      <c r="AN1439" s="1645"/>
      <c r="AO1439" s="1645"/>
      <c r="AP1439" s="1645"/>
      <c r="AQ1439" s="1645"/>
      <c r="AR1439" s="1645"/>
      <c r="AS1439" s="1645"/>
      <c r="AT1439" s="1645"/>
      <c r="AU1439" s="1645"/>
      <c r="AV1439" s="1645"/>
      <c r="AW1439" s="1645"/>
      <c r="AX1439" s="1645"/>
      <c r="AY1439" s="1645"/>
      <c r="AZ1439" s="1645"/>
      <c r="BA1439" s="1645"/>
      <c r="BB1439" s="1645"/>
      <c r="BC1439" s="1645"/>
      <c r="BD1439" s="1645"/>
      <c r="BE1439" s="1645"/>
      <c r="BF1439" s="1645"/>
      <c r="BG1439" s="1645"/>
      <c r="BH1439" s="1645"/>
      <c r="BI1439" s="1645"/>
      <c r="BJ1439" s="1645"/>
      <c r="BK1439" s="1645"/>
      <c r="BL1439" s="1645"/>
      <c r="BM1439" s="1645"/>
      <c r="BN1439" s="1645"/>
      <c r="BO1439" s="1645"/>
      <c r="BP1439" s="1645"/>
      <c r="BQ1439" s="1645"/>
      <c r="BR1439" s="1645"/>
      <c r="BS1439" s="1645"/>
      <c r="BT1439" s="1645"/>
      <c r="BU1439" s="1645"/>
      <c r="BV1439" s="1169"/>
      <c r="BW1439" s="1169"/>
      <c r="BX1439" s="1169"/>
      <c r="BY1439" s="1169"/>
      <c r="BZ1439" s="1169"/>
      <c r="CA1439" s="1169"/>
      <c r="CB1439" s="1169"/>
      <c r="CC1439" s="1169"/>
      <c r="CD1439" s="1169"/>
      <c r="CE1439" s="1169"/>
      <c r="CF1439" s="1859"/>
    </row>
    <row customHeight="1" ht="11.25" hidden="1">
      <c r="A1440" s="1802"/>
      <c r="B1440" s="1645"/>
      <c r="C1440" s="1645"/>
      <c r="D1440" s="2588"/>
      <c r="E1440" s="644"/>
      <c r="F1440" s="644">
        <v>0</v>
      </c>
      <c r="G1440" s="644"/>
      <c r="H1440" s="644"/>
      <c r="I1440" s="644"/>
      <c r="J1440" s="644"/>
      <c r="K1440" s="644"/>
      <c r="L1440" s="644"/>
      <c r="M1440" s="644"/>
      <c r="N1440" s="644"/>
      <c r="O1440" s="644"/>
      <c r="P1440" s="644"/>
      <c r="Q1440" s="644"/>
      <c r="R1440" s="644"/>
      <c r="S1440" s="645"/>
      <c r="T1440" s="727"/>
      <c r="U1440" s="2383"/>
      <c r="V1440" s="2383"/>
      <c r="W1440" s="1645"/>
      <c r="X1440" s="1645"/>
      <c r="Y1440" s="1645"/>
      <c r="Z1440" s="1645"/>
      <c r="AA1440" s="1645"/>
      <c r="AB1440" s="1169"/>
      <c r="AC1440" s="2384"/>
      <c r="AD1440" s="638"/>
      <c r="AE1440" s="1169"/>
      <c r="AF1440" s="1169"/>
      <c r="AG1440" s="1645"/>
      <c r="AH1440" s="1645"/>
      <c r="AI1440" s="1645"/>
      <c r="AJ1440" s="1645"/>
      <c r="AK1440" s="1645"/>
      <c r="AL1440" s="1645"/>
      <c r="AM1440" s="1645"/>
      <c r="AN1440" s="1645"/>
      <c r="AO1440" s="1645"/>
      <c r="AP1440" s="1645"/>
      <c r="AQ1440" s="1645"/>
      <c r="AR1440" s="1645"/>
      <c r="AS1440" s="1645"/>
      <c r="AT1440" s="1645"/>
      <c r="AU1440" s="1645"/>
      <c r="AV1440" s="1645"/>
      <c r="AW1440" s="1645"/>
      <c r="AX1440" s="1645"/>
      <c r="AY1440" s="1645"/>
      <c r="AZ1440" s="1645"/>
      <c r="BA1440" s="1645"/>
      <c r="BB1440" s="1645"/>
      <c r="BC1440" s="1645"/>
      <c r="BD1440" s="1645"/>
      <c r="BE1440" s="1645"/>
      <c r="BF1440" s="1645"/>
      <c r="BG1440" s="1645"/>
      <c r="BH1440" s="1645"/>
      <c r="BI1440" s="1645"/>
      <c r="BJ1440" s="1645"/>
      <c r="BK1440" s="1645"/>
      <c r="BL1440" s="1645"/>
      <c r="BM1440" s="1645"/>
      <c r="BN1440" s="1645"/>
      <c r="BO1440" s="1645"/>
      <c r="BP1440" s="1645"/>
      <c r="BQ1440" s="1645"/>
      <c r="BR1440" s="1645"/>
      <c r="BS1440" s="1645"/>
      <c r="BT1440" s="1645"/>
      <c r="BU1440" s="1645"/>
      <c r="BV1440" s="1645"/>
      <c r="BW1440" s="1645"/>
      <c r="BX1440" s="1645"/>
      <c r="BY1440" s="1645"/>
      <c r="BZ1440" s="1645"/>
      <c r="CA1440" s="1645"/>
      <c r="CB1440" s="1645"/>
      <c r="CC1440" s="1645"/>
      <c r="CD1440" s="1645"/>
      <c r="CE1440" s="1645"/>
      <c r="CF1440" s="1859"/>
    </row>
    <row customHeight="1" ht="11.25" hidden="1">
      <c r="A1441" s="1815"/>
      <c r="B1441" s="1169"/>
      <c r="C1441" s="421"/>
      <c r="D1441" s="2588"/>
      <c r="E1441" s="658" t="s">
        <v>22</v>
      </c>
      <c r="F1441" s="1177" t="s">
        <v>22</v>
      </c>
      <c r="G1441" s="1177" t="s">
        <v>1088</v>
      </c>
      <c r="H1441" s="660" t="s">
        <v>22</v>
      </c>
      <c r="I1441" s="660"/>
      <c r="J1441" s="660"/>
      <c r="K1441" s="660"/>
      <c r="L1441" s="660"/>
      <c r="M1441" s="660"/>
      <c r="N1441" s="660"/>
      <c r="O1441" s="660"/>
      <c r="P1441" s="660"/>
      <c r="Q1441" s="660"/>
      <c r="R1441" s="661"/>
      <c r="S1441" s="662"/>
      <c r="T1441" s="727"/>
      <c r="U1441" s="2383"/>
      <c r="V1441" s="2383"/>
      <c r="W1441" s="1169"/>
      <c r="X1441" s="1169"/>
      <c r="Y1441" s="1169"/>
      <c r="Z1441" s="1169"/>
      <c r="AA1441" s="1645"/>
      <c r="AB1441" s="1169"/>
      <c r="AC1441" s="2384"/>
      <c r="AD1441" s="638"/>
      <c r="AE1441" s="1169"/>
      <c r="AF1441" s="1169"/>
      <c r="AG1441" s="1645"/>
      <c r="AH1441" s="1645"/>
      <c r="AI1441" s="1645"/>
      <c r="AJ1441" s="1645"/>
      <c r="AK1441" s="1645"/>
      <c r="AL1441" s="1645"/>
      <c r="AM1441" s="1645"/>
      <c r="AN1441" s="1645"/>
      <c r="AO1441" s="1645"/>
      <c r="AP1441" s="1645"/>
      <c r="AQ1441" s="1645"/>
      <c r="AR1441" s="1645"/>
      <c r="AS1441" s="1645"/>
      <c r="AT1441" s="1645"/>
      <c r="AU1441" s="1645"/>
      <c r="AV1441" s="1645"/>
      <c r="AW1441" s="1645"/>
      <c r="AX1441" s="1645"/>
      <c r="AY1441" s="1645"/>
      <c r="AZ1441" s="1645"/>
      <c r="BA1441" s="1645"/>
      <c r="BB1441" s="1645"/>
      <c r="BC1441" s="1645"/>
      <c r="BD1441" s="1645"/>
      <c r="BE1441" s="1645"/>
      <c r="BF1441" s="1645"/>
      <c r="BG1441" s="1645"/>
      <c r="BH1441" s="1645"/>
      <c r="BI1441" s="1645"/>
      <c r="BJ1441" s="1645"/>
      <c r="BK1441" s="1645"/>
      <c r="BL1441" s="1645"/>
      <c r="BM1441" s="1645"/>
      <c r="BN1441" s="1645"/>
      <c r="BO1441" s="1645"/>
      <c r="BP1441" s="1645"/>
      <c r="BQ1441" s="1645"/>
      <c r="BR1441" s="1645"/>
      <c r="BS1441" s="1645"/>
      <c r="BT1441" s="1645"/>
      <c r="BU1441" s="1645"/>
      <c r="BV1441" s="1169"/>
      <c r="BW1441" s="1169"/>
      <c r="BX1441" s="1169"/>
      <c r="BY1441" s="1169"/>
      <c r="BZ1441" s="1169"/>
      <c r="CA1441" s="1169"/>
      <c r="CB1441" s="1169"/>
      <c r="CC1441" s="1169"/>
      <c r="CD1441" s="1169"/>
      <c r="CE1441" s="1169"/>
      <c r="CF1441" s="1859"/>
    </row>
    <row customHeight="1" ht="5.25" hidden="1">
      <c r="A1442" s="1802"/>
      <c r="B1442" s="1645"/>
      <c r="C1442" s="1645"/>
      <c r="D1442" s="2588"/>
      <c r="E1442" s="1048"/>
      <c r="F1442" s="1048"/>
      <c r="G1442" s="1048"/>
      <c r="H1442" s="1048"/>
      <c r="I1442" s="1048"/>
      <c r="J1442" s="1048"/>
      <c r="K1442" s="1048"/>
      <c r="L1442" s="1048"/>
      <c r="M1442" s="1048"/>
      <c r="N1442" s="1048"/>
      <c r="O1442" s="1048"/>
      <c r="P1442" s="1048"/>
      <c r="Q1442" s="1049"/>
      <c r="R1442" s="1050"/>
      <c r="S1442" s="1051"/>
      <c r="T1442" s="726" t="s">
        <v>1085</v>
      </c>
      <c r="U1442" s="2383">
        <v>1</v>
      </c>
      <c r="V1442" s="2383" t="s">
        <v>1048</v>
      </c>
      <c r="W1442" s="1645"/>
      <c r="X1442" s="1645"/>
      <c r="Y1442" s="1645"/>
      <c r="Z1442" s="1645"/>
      <c r="AA1442" s="1645"/>
      <c r="AB1442" s="1645"/>
      <c r="AC1442" s="1046"/>
      <c r="AD1442" s="1047"/>
      <c r="AE1442" s="1645"/>
      <c r="AF1442" s="1645"/>
      <c r="AG1442" s="1645"/>
      <c r="AH1442" s="1645"/>
      <c r="AI1442" s="1645"/>
      <c r="AJ1442" s="1645"/>
      <c r="AK1442" s="1645"/>
      <c r="AL1442" s="1645"/>
      <c r="AM1442" s="1645"/>
      <c r="AN1442" s="1645"/>
      <c r="AO1442" s="1645"/>
      <c r="AP1442" s="1645"/>
      <c r="AQ1442" s="1645"/>
      <c r="AR1442" s="1645"/>
      <c r="AS1442" s="1645"/>
      <c r="AT1442" s="1645"/>
      <c r="AU1442" s="1645"/>
      <c r="AV1442" s="1645"/>
      <c r="AW1442" s="1645"/>
      <c r="AX1442" s="1645"/>
      <c r="AY1442" s="1645"/>
      <c r="AZ1442" s="1645"/>
      <c r="BA1442" s="1645"/>
      <c r="BB1442" s="1645"/>
      <c r="BC1442" s="1645"/>
      <c r="BD1442" s="1645"/>
      <c r="BE1442" s="1645"/>
      <c r="BF1442" s="1645"/>
      <c r="BG1442" s="1645"/>
      <c r="BH1442" s="1645"/>
      <c r="BI1442" s="1645"/>
      <c r="BJ1442" s="1645"/>
      <c r="BK1442" s="1645"/>
      <c r="BL1442" s="1645"/>
      <c r="BM1442" s="1645"/>
      <c r="BN1442" s="1645"/>
      <c r="BO1442" s="1645"/>
      <c r="BP1442" s="1645"/>
      <c r="BQ1442" s="1645"/>
      <c r="BR1442" s="1645"/>
      <c r="BS1442" s="1645"/>
      <c r="BT1442" s="1645"/>
      <c r="BU1442" s="1645"/>
      <c r="BV1442" s="1645"/>
      <c r="BW1442" s="1645"/>
      <c r="BX1442" s="1645"/>
      <c r="BY1442" s="1645"/>
      <c r="BZ1442" s="1645"/>
      <c r="CA1442" s="1645"/>
      <c r="CB1442" s="1645"/>
      <c r="CC1442" s="1645"/>
      <c r="CD1442" s="1645"/>
      <c r="CE1442" s="1645"/>
      <c r="CF1442" s="1325"/>
    </row>
    <row customHeight="1" ht="5.25" hidden="1">
      <c r="A1443" s="1802"/>
      <c r="B1443" s="1645"/>
      <c r="C1443" s="1645"/>
      <c r="D1443" s="2588"/>
      <c r="E1443" s="644"/>
      <c r="F1443" s="644"/>
      <c r="G1443" s="644"/>
      <c r="H1443" s="644"/>
      <c r="I1443" s="644"/>
      <c r="J1443" s="644"/>
      <c r="K1443" s="644"/>
      <c r="L1443" s="644"/>
      <c r="M1443" s="644"/>
      <c r="N1443" s="644"/>
      <c r="O1443" s="644"/>
      <c r="P1443" s="644"/>
      <c r="Q1443" s="644"/>
      <c r="R1443" s="644"/>
      <c r="S1443" s="645"/>
      <c r="T1443" s="727"/>
      <c r="U1443" s="2383"/>
      <c r="V1443" s="2383"/>
      <c r="W1443" s="1645"/>
      <c r="X1443" s="1645"/>
      <c r="Y1443" s="1645"/>
      <c r="Z1443" s="1645"/>
      <c r="AA1443" s="1645"/>
      <c r="AB1443" s="1645"/>
      <c r="AC1443" s="1046"/>
      <c r="AD1443" s="1047"/>
      <c r="AE1443" s="1645"/>
      <c r="AF1443" s="1645"/>
      <c r="AG1443" s="1645"/>
      <c r="AH1443" s="1645"/>
      <c r="AI1443" s="1645"/>
      <c r="AJ1443" s="1645"/>
      <c r="AK1443" s="1645"/>
      <c r="AL1443" s="1645"/>
      <c r="AM1443" s="1645"/>
      <c r="AN1443" s="1645"/>
      <c r="AO1443" s="1645"/>
      <c r="AP1443" s="1645"/>
      <c r="AQ1443" s="1645"/>
      <c r="AR1443" s="1645"/>
      <c r="AS1443" s="1645"/>
      <c r="AT1443" s="1645"/>
      <c r="AU1443" s="1645"/>
      <c r="AV1443" s="1645"/>
      <c r="AW1443" s="1645"/>
      <c r="AX1443" s="1645"/>
      <c r="AY1443" s="1645"/>
      <c r="AZ1443" s="1645"/>
      <c r="BA1443" s="1645"/>
      <c r="BB1443" s="1645"/>
      <c r="BC1443" s="1645"/>
      <c r="BD1443" s="1645"/>
      <c r="BE1443" s="1645"/>
      <c r="BF1443" s="1645"/>
      <c r="BG1443" s="1645"/>
      <c r="BH1443" s="1645"/>
      <c r="BI1443" s="1645"/>
      <c r="BJ1443" s="1645"/>
      <c r="BK1443" s="1645"/>
      <c r="BL1443" s="1645"/>
      <c r="BM1443" s="1645"/>
      <c r="BN1443" s="1645"/>
      <c r="BO1443" s="1645"/>
      <c r="BP1443" s="1645"/>
      <c r="BQ1443" s="1645"/>
      <c r="BR1443" s="1645"/>
      <c r="BS1443" s="1645"/>
      <c r="BT1443" s="1645"/>
      <c r="BU1443" s="1645"/>
      <c r="BV1443" s="1645"/>
      <c r="BW1443" s="1645"/>
      <c r="BX1443" s="1645"/>
      <c r="BY1443" s="1645"/>
      <c r="BZ1443" s="1645"/>
      <c r="CA1443" s="1645"/>
      <c r="CB1443" s="1645"/>
      <c r="CC1443" s="1645"/>
      <c r="CD1443" s="1645"/>
      <c r="CE1443" s="1645"/>
      <c r="CF1443" s="1325"/>
    </row>
    <row customHeight="1" ht="5.25" hidden="1">
      <c r="A1444" s="1802"/>
      <c r="B1444" s="1645"/>
      <c r="C1444" s="1645"/>
      <c r="D1444" s="2589"/>
      <c r="E1444" s="1052"/>
      <c r="F1444" s="1053"/>
      <c r="G1444" s="1053"/>
      <c r="H1444" s="1054"/>
      <c r="I1444" s="1054"/>
      <c r="J1444" s="1054"/>
      <c r="K1444" s="1054"/>
      <c r="L1444" s="1054"/>
      <c r="M1444" s="1054"/>
      <c r="N1444" s="1054"/>
      <c r="O1444" s="1054"/>
      <c r="P1444" s="1054"/>
      <c r="Q1444" s="1054"/>
      <c r="R1444" s="955"/>
      <c r="S1444" s="1055"/>
      <c r="T1444" s="727"/>
      <c r="U1444" s="2383"/>
      <c r="V1444" s="2383"/>
      <c r="W1444" s="1645"/>
      <c r="X1444" s="1645"/>
      <c r="Y1444" s="1645"/>
      <c r="Z1444" s="1645"/>
      <c r="AA1444" s="1645"/>
      <c r="AB1444" s="1645"/>
      <c r="AC1444" s="1046"/>
      <c r="AD1444" s="1047"/>
      <c r="AE1444" s="1645"/>
      <c r="AF1444" s="1645"/>
      <c r="AG1444" s="1645"/>
      <c r="AH1444" s="1645"/>
      <c r="AI1444" s="1645"/>
      <c r="AJ1444" s="1645"/>
      <c r="AK1444" s="1645"/>
      <c r="AL1444" s="1645"/>
      <c r="AM1444" s="1645"/>
      <c r="AN1444" s="1645"/>
      <c r="AO1444" s="1645"/>
      <c r="AP1444" s="1645"/>
      <c r="AQ1444" s="1645"/>
      <c r="AR1444" s="1645"/>
      <c r="AS1444" s="1645"/>
      <c r="AT1444" s="1645"/>
      <c r="AU1444" s="1645"/>
      <c r="AV1444" s="1645"/>
      <c r="AW1444" s="1645"/>
      <c r="AX1444" s="1645"/>
      <c r="AY1444" s="1645"/>
      <c r="AZ1444" s="1645"/>
      <c r="BA1444" s="1645"/>
      <c r="BB1444" s="1645"/>
      <c r="BC1444" s="1645"/>
      <c r="BD1444" s="1645"/>
      <c r="BE1444" s="1645"/>
      <c r="BF1444" s="1645"/>
      <c r="BG1444" s="1645"/>
      <c r="BH1444" s="1645"/>
      <c r="BI1444" s="1645"/>
      <c r="BJ1444" s="1645"/>
      <c r="BK1444" s="1645"/>
      <c r="BL1444" s="1645"/>
      <c r="BM1444" s="1645"/>
      <c r="BN1444" s="1645"/>
      <c r="BO1444" s="1645"/>
      <c r="BP1444" s="1645"/>
      <c r="BQ1444" s="1645"/>
      <c r="BR1444" s="1645"/>
      <c r="BS1444" s="1645"/>
      <c r="BT1444" s="1645"/>
      <c r="BU1444" s="1645"/>
      <c r="BV1444" s="1645"/>
      <c r="BW1444" s="1645"/>
      <c r="BX1444" s="1645"/>
      <c r="BY1444" s="1645"/>
      <c r="BZ1444" s="1645"/>
      <c r="CA1444" s="1645"/>
      <c r="CB1444" s="1645"/>
      <c r="CC1444" s="1645"/>
      <c r="CD1444" s="1645"/>
      <c r="CE1444" s="1645"/>
      <c r="CF1444" s="1325"/>
    </row>
    <row customHeight="1" ht="15" hidden="1">
      <c r="A1445" s="632" t="s">
        <v>546</v>
      </c>
      <c r="B1445" s="633"/>
      <c r="C1445" s="633" t="s">
        <v>22</v>
      </c>
      <c r="D1445" s="2587" t="s">
        <v>1246</v>
      </c>
      <c r="E1445" s="2386" t="s">
        <v>196</v>
      </c>
      <c r="F1445" s="2387"/>
      <c r="G1445" s="2388"/>
      <c r="H1445" s="2392" t="str">
        <f>IF(A1445="","",INDEX(DIFFERENTIATION_UNMERGE_VD,MATCH(A1445,DIFFERENTIATION_ID_DIFF,0)))</f>
        <v>Производство тепловой энергии. Некомбинированная выработка</v>
      </c>
      <c r="I1445" s="2392"/>
      <c r="J1445" s="2392"/>
      <c r="K1445" s="2392"/>
      <c r="L1445" s="2392"/>
      <c r="M1445" s="2392"/>
      <c r="N1445" s="2392"/>
      <c r="O1445" s="2392"/>
      <c r="P1445" s="2392"/>
      <c r="Q1445" s="2392"/>
      <c r="R1445" s="2392"/>
      <c r="S1445" s="728"/>
      <c r="T1445" s="725"/>
      <c r="U1445" s="634"/>
      <c r="V1445" s="634"/>
      <c r="W1445" s="635"/>
      <c r="X1445" s="635"/>
      <c r="Y1445" s="635"/>
      <c r="Z1445" s="635"/>
      <c r="AA1445" s="636"/>
      <c r="AB1445" s="637"/>
      <c r="AC1445" s="2384"/>
      <c r="AD1445" s="638"/>
      <c r="AE1445" s="639" t="s">
        <v>22</v>
      </c>
      <c r="AF1445" s="639"/>
      <c r="AG1445" s="640" t="s">
        <v>1082</v>
      </c>
      <c r="AH1445" s="641">
        <v>3</v>
      </c>
      <c r="AI1445" s="634"/>
      <c r="AJ1445" s="634"/>
      <c r="AK1445" s="634"/>
      <c r="AL1445" s="634"/>
      <c r="AM1445" s="634"/>
      <c r="AN1445" s="634"/>
      <c r="AO1445" s="634"/>
      <c r="AP1445" s="634"/>
      <c r="AQ1445" s="634"/>
      <c r="AR1445" s="634"/>
      <c r="AS1445" s="634"/>
      <c r="AT1445" s="634"/>
      <c r="AU1445" s="634"/>
      <c r="AV1445" s="634"/>
      <c r="AW1445" s="634"/>
      <c r="AX1445" s="634"/>
      <c r="AY1445" s="634"/>
      <c r="AZ1445" s="634"/>
      <c r="BA1445" s="634"/>
      <c r="BB1445" s="634"/>
      <c r="BC1445" s="634"/>
      <c r="BD1445" s="634"/>
      <c r="BE1445" s="634"/>
      <c r="BF1445" s="634"/>
      <c r="BG1445" s="634"/>
      <c r="BH1445" s="634"/>
      <c r="BI1445" s="634"/>
      <c r="BJ1445" s="634"/>
      <c r="BK1445" s="634"/>
      <c r="BL1445" s="634"/>
      <c r="BM1445" s="634"/>
      <c r="BN1445" s="634"/>
      <c r="BO1445" s="634"/>
      <c r="BP1445" s="634"/>
      <c r="BQ1445" s="634"/>
      <c r="BR1445" s="634"/>
      <c r="BS1445" s="634"/>
      <c r="BT1445" s="634"/>
      <c r="BU1445" s="634"/>
      <c r="BV1445" s="635"/>
      <c r="BW1445" s="635"/>
      <c r="BX1445" s="635"/>
      <c r="BY1445" s="635"/>
      <c r="BZ1445" s="635"/>
      <c r="CA1445" s="635"/>
      <c r="CB1445" s="635"/>
      <c r="CC1445" s="635"/>
      <c r="CD1445" s="635"/>
      <c r="CE1445" s="635"/>
      <c r="CF1445" s="1859"/>
    </row>
    <row customHeight="1" ht="15" hidden="1">
      <c r="A1446" s="632"/>
      <c r="B1446" s="633"/>
      <c r="C1446" s="633"/>
      <c r="D1446" s="2588"/>
      <c r="E1446" s="2386" t="s">
        <v>1037</v>
      </c>
      <c r="F1446" s="2387"/>
      <c r="G1446" s="2388"/>
      <c r="H1446" s="2392" t="str">
        <f>IF(A1445="","",INDEX(DIFFERENTIATION_UNMERGE_AREA,MATCH(A1445,DIFFERENTIATION_ID_DIFF,0)))</f>
        <v>Территория 17</v>
      </c>
      <c r="I1446" s="2392"/>
      <c r="J1446" s="2392"/>
      <c r="K1446" s="2392"/>
      <c r="L1446" s="2392"/>
      <c r="M1446" s="2392"/>
      <c r="N1446" s="2392"/>
      <c r="O1446" s="2392"/>
      <c r="P1446" s="2392"/>
      <c r="Q1446" s="2392"/>
      <c r="R1446" s="2392"/>
      <c r="S1446" s="728"/>
      <c r="T1446" s="725"/>
      <c r="U1446" s="634"/>
      <c r="V1446" s="634"/>
      <c r="W1446" s="635"/>
      <c r="X1446" s="635"/>
      <c r="Y1446" s="635"/>
      <c r="Z1446" s="635"/>
      <c r="AA1446" s="636"/>
      <c r="AB1446" s="637"/>
      <c r="AC1446" s="2384"/>
      <c r="AD1446" s="638"/>
      <c r="AE1446" s="639"/>
      <c r="AF1446" s="639"/>
      <c r="AG1446" s="640"/>
      <c r="AH1446" s="641"/>
      <c r="AI1446" s="634"/>
      <c r="AJ1446" s="634"/>
      <c r="AK1446" s="634"/>
      <c r="AL1446" s="634"/>
      <c r="AM1446" s="634"/>
      <c r="AN1446" s="634"/>
      <c r="AO1446" s="634"/>
      <c r="AP1446" s="634"/>
      <c r="AQ1446" s="634"/>
      <c r="AR1446" s="634"/>
      <c r="AS1446" s="634"/>
      <c r="AT1446" s="634"/>
      <c r="AU1446" s="634"/>
      <c r="AV1446" s="634"/>
      <c r="AW1446" s="634"/>
      <c r="AX1446" s="634"/>
      <c r="AY1446" s="634"/>
      <c r="AZ1446" s="634"/>
      <c r="BA1446" s="634"/>
      <c r="BB1446" s="634"/>
      <c r="BC1446" s="634"/>
      <c r="BD1446" s="634"/>
      <c r="BE1446" s="634"/>
      <c r="BF1446" s="634"/>
      <c r="BG1446" s="634"/>
      <c r="BH1446" s="634"/>
      <c r="BI1446" s="634"/>
      <c r="BJ1446" s="634"/>
      <c r="BK1446" s="634"/>
      <c r="BL1446" s="634"/>
      <c r="BM1446" s="634"/>
      <c r="BN1446" s="634"/>
      <c r="BO1446" s="634"/>
      <c r="BP1446" s="634"/>
      <c r="BQ1446" s="634"/>
      <c r="BR1446" s="634"/>
      <c r="BS1446" s="634"/>
      <c r="BT1446" s="634"/>
      <c r="BU1446" s="634"/>
      <c r="BV1446" s="635"/>
      <c r="BW1446" s="635"/>
      <c r="BX1446" s="635"/>
      <c r="BY1446" s="635"/>
      <c r="BZ1446" s="635"/>
      <c r="CA1446" s="635"/>
      <c r="CB1446" s="635"/>
      <c r="CC1446" s="635"/>
      <c r="CD1446" s="635"/>
      <c r="CE1446" s="635"/>
      <c r="CF1446" s="1859"/>
    </row>
    <row customHeight="1" ht="15" hidden="1">
      <c r="A1447" s="632"/>
      <c r="B1447" s="633"/>
      <c r="C1447" s="633"/>
      <c r="D1447" s="2588"/>
      <c r="E1447" s="2386" t="s">
        <v>1038</v>
      </c>
      <c r="F1447" s="2387"/>
      <c r="G1447" s="2388"/>
      <c r="H1447" s="2392" t="str">
        <f>IF(A1445="","",INDEX(DIFFERENTIATION_UNMERGE_SYSTEM,MATCH(A1445,DIFFERENTIATION_ID_DIFF,0)))</f>
        <v>г.о. Октябрьск, ул. Куйбышева, 21А, котельная № 11-3</v>
      </c>
      <c r="I1447" s="2392"/>
      <c r="J1447" s="2392"/>
      <c r="K1447" s="2392"/>
      <c r="L1447" s="2392"/>
      <c r="M1447" s="2392"/>
      <c r="N1447" s="2392"/>
      <c r="O1447" s="2392"/>
      <c r="P1447" s="2392"/>
      <c r="Q1447" s="2392"/>
      <c r="R1447" s="2392"/>
      <c r="S1447" s="728"/>
      <c r="T1447" s="725"/>
      <c r="U1447" s="634"/>
      <c r="V1447" s="634"/>
      <c r="W1447" s="635"/>
      <c r="X1447" s="635"/>
      <c r="Y1447" s="635"/>
      <c r="Z1447" s="635"/>
      <c r="AA1447" s="636"/>
      <c r="AB1447" s="637"/>
      <c r="AC1447" s="2384"/>
      <c r="AD1447" s="638"/>
      <c r="AE1447" s="639"/>
      <c r="AF1447" s="639"/>
      <c r="AG1447" s="640"/>
      <c r="AH1447" s="641"/>
      <c r="AI1447" s="634"/>
      <c r="AJ1447" s="634"/>
      <c r="AK1447" s="634"/>
      <c r="AL1447" s="634"/>
      <c r="AM1447" s="634"/>
      <c r="AN1447" s="634"/>
      <c r="AO1447" s="634"/>
      <c r="AP1447" s="634"/>
      <c r="AQ1447" s="634"/>
      <c r="AR1447" s="634"/>
      <c r="AS1447" s="634"/>
      <c r="AT1447" s="634"/>
      <c r="AU1447" s="634"/>
      <c r="AV1447" s="634"/>
      <c r="AW1447" s="634"/>
      <c r="AX1447" s="634"/>
      <c r="AY1447" s="634"/>
      <c r="AZ1447" s="634"/>
      <c r="BA1447" s="634"/>
      <c r="BB1447" s="634"/>
      <c r="BC1447" s="634"/>
      <c r="BD1447" s="634"/>
      <c r="BE1447" s="634"/>
      <c r="BF1447" s="634"/>
      <c r="BG1447" s="634"/>
      <c r="BH1447" s="634"/>
      <c r="BI1447" s="634"/>
      <c r="BJ1447" s="634"/>
      <c r="BK1447" s="634"/>
      <c r="BL1447" s="634"/>
      <c r="BM1447" s="634"/>
      <c r="BN1447" s="634"/>
      <c r="BO1447" s="634"/>
      <c r="BP1447" s="634"/>
      <c r="BQ1447" s="634"/>
      <c r="BR1447" s="634"/>
      <c r="BS1447" s="634"/>
      <c r="BT1447" s="634"/>
      <c r="BU1447" s="634"/>
      <c r="BV1447" s="635"/>
      <c r="BW1447" s="635"/>
      <c r="BX1447" s="635"/>
      <c r="BY1447" s="635"/>
      <c r="BZ1447" s="635"/>
      <c r="CA1447" s="635"/>
      <c r="CB1447" s="635"/>
      <c r="CC1447" s="635"/>
      <c r="CD1447" s="635"/>
      <c r="CE1447" s="635"/>
      <c r="CF1447" s="1859"/>
    </row>
    <row customHeight="1" ht="24.75" hidden="1">
      <c r="A1448" s="1815"/>
      <c r="B1448" s="1169"/>
      <c r="C1448" s="421"/>
      <c r="D1448" s="2588"/>
      <c r="E1448" s="2385" t="s">
        <v>1083</v>
      </c>
      <c r="F1448" s="2385"/>
      <c r="G1448" s="2385"/>
      <c r="H1448" s="2385"/>
      <c r="I1448" s="2385"/>
      <c r="J1448" s="2385"/>
      <c r="K1448" s="2385"/>
      <c r="L1448" s="2385"/>
      <c r="M1448" s="2385"/>
      <c r="N1448" s="2385"/>
      <c r="O1448" s="2385"/>
      <c r="P1448" s="2385"/>
      <c r="Q1448" s="567">
        <f>SUMIF(T1449:T1450,"i",Q1449:Q1450)</f>
        <v>0</v>
      </c>
      <c r="R1448" s="1026"/>
      <c r="S1448" s="1807" t="s">
        <v>1084</v>
      </c>
      <c r="T1448" s="726" t="s">
        <v>1085</v>
      </c>
      <c r="U1448" s="2383">
        <v>1</v>
      </c>
      <c r="V1448" s="2383" t="s">
        <v>1048</v>
      </c>
      <c r="W1448" s="1169"/>
      <c r="X1448" s="1169"/>
      <c r="Y1448" s="1169"/>
      <c r="Z1448" s="1169"/>
      <c r="AA1448" s="1645"/>
      <c r="AB1448" s="1169"/>
      <c r="AC1448" s="2384"/>
      <c r="AD1448" s="638"/>
      <c r="AE1448" s="1169"/>
      <c r="AF1448" s="1169"/>
      <c r="AG1448" s="1645"/>
      <c r="AH1448" s="1645"/>
      <c r="AI1448" s="1645"/>
      <c r="AJ1448" s="1645"/>
      <c r="AK1448" s="1645"/>
      <c r="AL1448" s="1645"/>
      <c r="AM1448" s="1645"/>
      <c r="AN1448" s="1645"/>
      <c r="AO1448" s="1645"/>
      <c r="AP1448" s="1645"/>
      <c r="AQ1448" s="1645"/>
      <c r="AR1448" s="1645"/>
      <c r="AS1448" s="1645"/>
      <c r="AT1448" s="1645"/>
      <c r="AU1448" s="1645"/>
      <c r="AV1448" s="1645"/>
      <c r="AW1448" s="1645"/>
      <c r="AX1448" s="1645"/>
      <c r="AY1448" s="1645"/>
      <c r="AZ1448" s="1645"/>
      <c r="BA1448" s="1645"/>
      <c r="BB1448" s="1645"/>
      <c r="BC1448" s="1645"/>
      <c r="BD1448" s="1645"/>
      <c r="BE1448" s="1645"/>
      <c r="BF1448" s="1645"/>
      <c r="BG1448" s="1645"/>
      <c r="BH1448" s="1645"/>
      <c r="BI1448" s="1645"/>
      <c r="BJ1448" s="1645"/>
      <c r="BK1448" s="1645"/>
      <c r="BL1448" s="1645"/>
      <c r="BM1448" s="1645"/>
      <c r="BN1448" s="1645"/>
      <c r="BO1448" s="1645"/>
      <c r="BP1448" s="1645"/>
      <c r="BQ1448" s="1645"/>
      <c r="BR1448" s="1645"/>
      <c r="BS1448" s="1645"/>
      <c r="BT1448" s="1645"/>
      <c r="BU1448" s="1645"/>
      <c r="BV1448" s="1169"/>
      <c r="BW1448" s="1169"/>
      <c r="BX1448" s="1169"/>
      <c r="BY1448" s="1169"/>
      <c r="BZ1448" s="1169"/>
      <c r="CA1448" s="1169"/>
      <c r="CB1448" s="1169"/>
      <c r="CC1448" s="1169"/>
      <c r="CD1448" s="1169"/>
      <c r="CE1448" s="1169"/>
      <c r="CF1448" s="1859"/>
    </row>
    <row customHeight="1" ht="11.25" hidden="1">
      <c r="A1449" s="1802"/>
      <c r="B1449" s="1645"/>
      <c r="C1449" s="1645"/>
      <c r="D1449" s="2588"/>
      <c r="E1449" s="644"/>
      <c r="F1449" s="644">
        <v>0</v>
      </c>
      <c r="G1449" s="644"/>
      <c r="H1449" s="644"/>
      <c r="I1449" s="644"/>
      <c r="J1449" s="644"/>
      <c r="K1449" s="644"/>
      <c r="L1449" s="644"/>
      <c r="M1449" s="644"/>
      <c r="N1449" s="644"/>
      <c r="O1449" s="644"/>
      <c r="P1449" s="644"/>
      <c r="Q1449" s="644"/>
      <c r="R1449" s="644"/>
      <c r="S1449" s="645"/>
      <c r="T1449" s="727"/>
      <c r="U1449" s="2383"/>
      <c r="V1449" s="2383"/>
      <c r="W1449" s="1645"/>
      <c r="X1449" s="1645"/>
      <c r="Y1449" s="1645"/>
      <c r="Z1449" s="1645"/>
      <c r="AA1449" s="1645"/>
      <c r="AB1449" s="1169"/>
      <c r="AC1449" s="2384"/>
      <c r="AD1449" s="638"/>
      <c r="AE1449" s="1169"/>
      <c r="AF1449" s="1169"/>
      <c r="AG1449" s="1645"/>
      <c r="AH1449" s="1645"/>
      <c r="AI1449" s="1645"/>
      <c r="AJ1449" s="1645"/>
      <c r="AK1449" s="1645"/>
      <c r="AL1449" s="1645"/>
      <c r="AM1449" s="1645"/>
      <c r="AN1449" s="1645"/>
      <c r="AO1449" s="1645"/>
      <c r="AP1449" s="1645"/>
      <c r="AQ1449" s="1645"/>
      <c r="AR1449" s="1645"/>
      <c r="AS1449" s="1645"/>
      <c r="AT1449" s="1645"/>
      <c r="AU1449" s="1645"/>
      <c r="AV1449" s="1645"/>
      <c r="AW1449" s="1645"/>
      <c r="AX1449" s="1645"/>
      <c r="AY1449" s="1645"/>
      <c r="AZ1449" s="1645"/>
      <c r="BA1449" s="1645"/>
      <c r="BB1449" s="1645"/>
      <c r="BC1449" s="1645"/>
      <c r="BD1449" s="1645"/>
      <c r="BE1449" s="1645"/>
      <c r="BF1449" s="1645"/>
      <c r="BG1449" s="1645"/>
      <c r="BH1449" s="1645"/>
      <c r="BI1449" s="1645"/>
      <c r="BJ1449" s="1645"/>
      <c r="BK1449" s="1645"/>
      <c r="BL1449" s="1645"/>
      <c r="BM1449" s="1645"/>
      <c r="BN1449" s="1645"/>
      <c r="BO1449" s="1645"/>
      <c r="BP1449" s="1645"/>
      <c r="BQ1449" s="1645"/>
      <c r="BR1449" s="1645"/>
      <c r="BS1449" s="1645"/>
      <c r="BT1449" s="1645"/>
      <c r="BU1449" s="1645"/>
      <c r="BV1449" s="1645"/>
      <c r="BW1449" s="1645"/>
      <c r="BX1449" s="1645"/>
      <c r="BY1449" s="1645"/>
      <c r="BZ1449" s="1645"/>
      <c r="CA1449" s="1645"/>
      <c r="CB1449" s="1645"/>
      <c r="CC1449" s="1645"/>
      <c r="CD1449" s="1645"/>
      <c r="CE1449" s="1645"/>
      <c r="CF1449" s="1859"/>
    </row>
    <row customHeight="1" ht="11.25" hidden="1">
      <c r="A1450" s="1815"/>
      <c r="B1450" s="1169"/>
      <c r="C1450" s="421"/>
      <c r="D1450" s="2588"/>
      <c r="E1450" s="658" t="s">
        <v>22</v>
      </c>
      <c r="F1450" s="1177" t="s">
        <v>22</v>
      </c>
      <c r="G1450" s="1177" t="s">
        <v>1088</v>
      </c>
      <c r="H1450" s="660" t="s">
        <v>22</v>
      </c>
      <c r="I1450" s="660"/>
      <c r="J1450" s="660"/>
      <c r="K1450" s="660"/>
      <c r="L1450" s="660"/>
      <c r="M1450" s="660"/>
      <c r="N1450" s="660"/>
      <c r="O1450" s="660"/>
      <c r="P1450" s="660"/>
      <c r="Q1450" s="660"/>
      <c r="R1450" s="661"/>
      <c r="S1450" s="662"/>
      <c r="T1450" s="727"/>
      <c r="U1450" s="2383"/>
      <c r="V1450" s="2383"/>
      <c r="W1450" s="1169"/>
      <c r="X1450" s="1169"/>
      <c r="Y1450" s="1169"/>
      <c r="Z1450" s="1169"/>
      <c r="AA1450" s="1645"/>
      <c r="AB1450" s="1169"/>
      <c r="AC1450" s="2384"/>
      <c r="AD1450" s="638"/>
      <c r="AE1450" s="1169"/>
      <c r="AF1450" s="1169"/>
      <c r="AG1450" s="1645"/>
      <c r="AH1450" s="1645"/>
      <c r="AI1450" s="1645"/>
      <c r="AJ1450" s="1645"/>
      <c r="AK1450" s="1645"/>
      <c r="AL1450" s="1645"/>
      <c r="AM1450" s="1645"/>
      <c r="AN1450" s="1645"/>
      <c r="AO1450" s="1645"/>
      <c r="AP1450" s="1645"/>
      <c r="AQ1450" s="1645"/>
      <c r="AR1450" s="1645"/>
      <c r="AS1450" s="1645"/>
      <c r="AT1450" s="1645"/>
      <c r="AU1450" s="1645"/>
      <c r="AV1450" s="1645"/>
      <c r="AW1450" s="1645"/>
      <c r="AX1450" s="1645"/>
      <c r="AY1450" s="1645"/>
      <c r="AZ1450" s="1645"/>
      <c r="BA1450" s="1645"/>
      <c r="BB1450" s="1645"/>
      <c r="BC1450" s="1645"/>
      <c r="BD1450" s="1645"/>
      <c r="BE1450" s="1645"/>
      <c r="BF1450" s="1645"/>
      <c r="BG1450" s="1645"/>
      <c r="BH1450" s="1645"/>
      <c r="BI1450" s="1645"/>
      <c r="BJ1450" s="1645"/>
      <c r="BK1450" s="1645"/>
      <c r="BL1450" s="1645"/>
      <c r="BM1450" s="1645"/>
      <c r="BN1450" s="1645"/>
      <c r="BO1450" s="1645"/>
      <c r="BP1450" s="1645"/>
      <c r="BQ1450" s="1645"/>
      <c r="BR1450" s="1645"/>
      <c r="BS1450" s="1645"/>
      <c r="BT1450" s="1645"/>
      <c r="BU1450" s="1645"/>
      <c r="BV1450" s="1169"/>
      <c r="BW1450" s="1169"/>
      <c r="BX1450" s="1169"/>
      <c r="BY1450" s="1169"/>
      <c r="BZ1450" s="1169"/>
      <c r="CA1450" s="1169"/>
      <c r="CB1450" s="1169"/>
      <c r="CC1450" s="1169"/>
      <c r="CD1450" s="1169"/>
      <c r="CE1450" s="1169"/>
      <c r="CF1450" s="1859"/>
    </row>
    <row customHeight="1" ht="5.25" hidden="1">
      <c r="A1451" s="1802"/>
      <c r="B1451" s="1645"/>
      <c r="C1451" s="1645"/>
      <c r="D1451" s="2588"/>
      <c r="E1451" s="1048"/>
      <c r="F1451" s="1048"/>
      <c r="G1451" s="1048"/>
      <c r="H1451" s="1048"/>
      <c r="I1451" s="1048"/>
      <c r="J1451" s="1048"/>
      <c r="K1451" s="1048"/>
      <c r="L1451" s="1048"/>
      <c r="M1451" s="1048"/>
      <c r="N1451" s="1048"/>
      <c r="O1451" s="1048"/>
      <c r="P1451" s="1048"/>
      <c r="Q1451" s="1049"/>
      <c r="R1451" s="1050"/>
      <c r="S1451" s="1051"/>
      <c r="T1451" s="726" t="s">
        <v>1085</v>
      </c>
      <c r="U1451" s="2383">
        <v>1</v>
      </c>
      <c r="V1451" s="2383" t="s">
        <v>1048</v>
      </c>
      <c r="W1451" s="1645"/>
      <c r="X1451" s="1645"/>
      <c r="Y1451" s="1645"/>
      <c r="Z1451" s="1645"/>
      <c r="AA1451" s="1645"/>
      <c r="AB1451" s="1645"/>
      <c r="AC1451" s="1046"/>
      <c r="AD1451" s="1047"/>
      <c r="AE1451" s="1645"/>
      <c r="AF1451" s="1645"/>
      <c r="AG1451" s="1645"/>
      <c r="AH1451" s="1645"/>
      <c r="AI1451" s="1645"/>
      <c r="AJ1451" s="1645"/>
      <c r="AK1451" s="1645"/>
      <c r="AL1451" s="1645"/>
      <c r="AM1451" s="1645"/>
      <c r="AN1451" s="1645"/>
      <c r="AO1451" s="1645"/>
      <c r="AP1451" s="1645"/>
      <c r="AQ1451" s="1645"/>
      <c r="AR1451" s="1645"/>
      <c r="AS1451" s="1645"/>
      <c r="AT1451" s="1645"/>
      <c r="AU1451" s="1645"/>
      <c r="AV1451" s="1645"/>
      <c r="AW1451" s="1645"/>
      <c r="AX1451" s="1645"/>
      <c r="AY1451" s="1645"/>
      <c r="AZ1451" s="1645"/>
      <c r="BA1451" s="1645"/>
      <c r="BB1451" s="1645"/>
      <c r="BC1451" s="1645"/>
      <c r="BD1451" s="1645"/>
      <c r="BE1451" s="1645"/>
      <c r="BF1451" s="1645"/>
      <c r="BG1451" s="1645"/>
      <c r="BH1451" s="1645"/>
      <c r="BI1451" s="1645"/>
      <c r="BJ1451" s="1645"/>
      <c r="BK1451" s="1645"/>
      <c r="BL1451" s="1645"/>
      <c r="BM1451" s="1645"/>
      <c r="BN1451" s="1645"/>
      <c r="BO1451" s="1645"/>
      <c r="BP1451" s="1645"/>
      <c r="BQ1451" s="1645"/>
      <c r="BR1451" s="1645"/>
      <c r="BS1451" s="1645"/>
      <c r="BT1451" s="1645"/>
      <c r="BU1451" s="1645"/>
      <c r="BV1451" s="1645"/>
      <c r="BW1451" s="1645"/>
      <c r="BX1451" s="1645"/>
      <c r="BY1451" s="1645"/>
      <c r="BZ1451" s="1645"/>
      <c r="CA1451" s="1645"/>
      <c r="CB1451" s="1645"/>
      <c r="CC1451" s="1645"/>
      <c r="CD1451" s="1645"/>
      <c r="CE1451" s="1645"/>
      <c r="CF1451" s="1325"/>
    </row>
    <row customHeight="1" ht="5.25" hidden="1">
      <c r="A1452" s="1802"/>
      <c r="B1452" s="1645"/>
      <c r="C1452" s="1645"/>
      <c r="D1452" s="2588"/>
      <c r="E1452" s="644"/>
      <c r="F1452" s="644"/>
      <c r="G1452" s="644"/>
      <c r="H1452" s="644"/>
      <c r="I1452" s="644"/>
      <c r="J1452" s="644"/>
      <c r="K1452" s="644"/>
      <c r="L1452" s="644"/>
      <c r="M1452" s="644"/>
      <c r="N1452" s="644"/>
      <c r="O1452" s="644"/>
      <c r="P1452" s="644"/>
      <c r="Q1452" s="644"/>
      <c r="R1452" s="644"/>
      <c r="S1452" s="645"/>
      <c r="T1452" s="727"/>
      <c r="U1452" s="2383"/>
      <c r="V1452" s="2383"/>
      <c r="W1452" s="1645"/>
      <c r="X1452" s="1645"/>
      <c r="Y1452" s="1645"/>
      <c r="Z1452" s="1645"/>
      <c r="AA1452" s="1645"/>
      <c r="AB1452" s="1645"/>
      <c r="AC1452" s="1046"/>
      <c r="AD1452" s="1047"/>
      <c r="AE1452" s="1645"/>
      <c r="AF1452" s="1645"/>
      <c r="AG1452" s="1645"/>
      <c r="AH1452" s="1645"/>
      <c r="AI1452" s="1645"/>
      <c r="AJ1452" s="1645"/>
      <c r="AK1452" s="1645"/>
      <c r="AL1452" s="1645"/>
      <c r="AM1452" s="1645"/>
      <c r="AN1452" s="1645"/>
      <c r="AO1452" s="1645"/>
      <c r="AP1452" s="1645"/>
      <c r="AQ1452" s="1645"/>
      <c r="AR1452" s="1645"/>
      <c r="AS1452" s="1645"/>
      <c r="AT1452" s="1645"/>
      <c r="AU1452" s="1645"/>
      <c r="AV1452" s="1645"/>
      <c r="AW1452" s="1645"/>
      <c r="AX1452" s="1645"/>
      <c r="AY1452" s="1645"/>
      <c r="AZ1452" s="1645"/>
      <c r="BA1452" s="1645"/>
      <c r="BB1452" s="1645"/>
      <c r="BC1452" s="1645"/>
      <c r="BD1452" s="1645"/>
      <c r="BE1452" s="1645"/>
      <c r="BF1452" s="1645"/>
      <c r="BG1452" s="1645"/>
      <c r="BH1452" s="1645"/>
      <c r="BI1452" s="1645"/>
      <c r="BJ1452" s="1645"/>
      <c r="BK1452" s="1645"/>
      <c r="BL1452" s="1645"/>
      <c r="BM1452" s="1645"/>
      <c r="BN1452" s="1645"/>
      <c r="BO1452" s="1645"/>
      <c r="BP1452" s="1645"/>
      <c r="BQ1452" s="1645"/>
      <c r="BR1452" s="1645"/>
      <c r="BS1452" s="1645"/>
      <c r="BT1452" s="1645"/>
      <c r="BU1452" s="1645"/>
      <c r="BV1452" s="1645"/>
      <c r="BW1452" s="1645"/>
      <c r="BX1452" s="1645"/>
      <c r="BY1452" s="1645"/>
      <c r="BZ1452" s="1645"/>
      <c r="CA1452" s="1645"/>
      <c r="CB1452" s="1645"/>
      <c r="CC1452" s="1645"/>
      <c r="CD1452" s="1645"/>
      <c r="CE1452" s="1645"/>
      <c r="CF1452" s="1325"/>
    </row>
    <row customHeight="1" ht="5.25" hidden="1">
      <c r="A1453" s="1802"/>
      <c r="B1453" s="1645"/>
      <c r="C1453" s="1645"/>
      <c r="D1453" s="2589"/>
      <c r="E1453" s="1052"/>
      <c r="F1453" s="1053"/>
      <c r="G1453" s="1053"/>
      <c r="H1453" s="1054"/>
      <c r="I1453" s="1054"/>
      <c r="J1453" s="1054"/>
      <c r="K1453" s="1054"/>
      <c r="L1453" s="1054"/>
      <c r="M1453" s="1054"/>
      <c r="N1453" s="1054"/>
      <c r="O1453" s="1054"/>
      <c r="P1453" s="1054"/>
      <c r="Q1453" s="1054"/>
      <c r="R1453" s="955"/>
      <c r="S1453" s="1055"/>
      <c r="T1453" s="727"/>
      <c r="U1453" s="2383"/>
      <c r="V1453" s="2383"/>
      <c r="W1453" s="1645"/>
      <c r="X1453" s="1645"/>
      <c r="Y1453" s="1645"/>
      <c r="Z1453" s="1645"/>
      <c r="AA1453" s="1645"/>
      <c r="AB1453" s="1645"/>
      <c r="AC1453" s="1046"/>
      <c r="AD1453" s="1047"/>
      <c r="AE1453" s="1645"/>
      <c r="AF1453" s="1645"/>
      <c r="AG1453" s="1645"/>
      <c r="AH1453" s="1645"/>
      <c r="AI1453" s="1645"/>
      <c r="AJ1453" s="1645"/>
      <c r="AK1453" s="1645"/>
      <c r="AL1453" s="1645"/>
      <c r="AM1453" s="1645"/>
      <c r="AN1453" s="1645"/>
      <c r="AO1453" s="1645"/>
      <c r="AP1453" s="1645"/>
      <c r="AQ1453" s="1645"/>
      <c r="AR1453" s="1645"/>
      <c r="AS1453" s="1645"/>
      <c r="AT1453" s="1645"/>
      <c r="AU1453" s="1645"/>
      <c r="AV1453" s="1645"/>
      <c r="AW1453" s="1645"/>
      <c r="AX1453" s="1645"/>
      <c r="AY1453" s="1645"/>
      <c r="AZ1453" s="1645"/>
      <c r="BA1453" s="1645"/>
      <c r="BB1453" s="1645"/>
      <c r="BC1453" s="1645"/>
      <c r="BD1453" s="1645"/>
      <c r="BE1453" s="1645"/>
      <c r="BF1453" s="1645"/>
      <c r="BG1453" s="1645"/>
      <c r="BH1453" s="1645"/>
      <c r="BI1453" s="1645"/>
      <c r="BJ1453" s="1645"/>
      <c r="BK1453" s="1645"/>
      <c r="BL1453" s="1645"/>
      <c r="BM1453" s="1645"/>
      <c r="BN1453" s="1645"/>
      <c r="BO1453" s="1645"/>
      <c r="BP1453" s="1645"/>
      <c r="BQ1453" s="1645"/>
      <c r="BR1453" s="1645"/>
      <c r="BS1453" s="1645"/>
      <c r="BT1453" s="1645"/>
      <c r="BU1453" s="1645"/>
      <c r="BV1453" s="1645"/>
      <c r="BW1453" s="1645"/>
      <c r="BX1453" s="1645"/>
      <c r="BY1453" s="1645"/>
      <c r="BZ1453" s="1645"/>
      <c r="CA1453" s="1645"/>
      <c r="CB1453" s="1645"/>
      <c r="CC1453" s="1645"/>
      <c r="CD1453" s="1645"/>
      <c r="CE1453" s="1645"/>
      <c r="CF1453" s="1325"/>
    </row>
    <row customHeight="1" ht="15" hidden="1">
      <c r="A1454" s="632" t="s">
        <v>548</v>
      </c>
      <c r="B1454" s="633"/>
      <c r="C1454" s="633" t="s">
        <v>22</v>
      </c>
      <c r="D1454" s="2587" t="s">
        <v>1247</v>
      </c>
      <c r="E1454" s="2386" t="s">
        <v>196</v>
      </c>
      <c r="F1454" s="2387"/>
      <c r="G1454" s="2388"/>
      <c r="H1454" s="2392" t="str">
        <f>IF(A1454="","",INDEX(DIFFERENTIATION_UNMERGE_VD,MATCH(A1454,DIFFERENTIATION_ID_DIFF,0)))</f>
        <v>Производство тепловой энергии. Некомбинированная выработка</v>
      </c>
      <c r="I1454" s="2392"/>
      <c r="J1454" s="2392"/>
      <c r="K1454" s="2392"/>
      <c r="L1454" s="2392"/>
      <c r="M1454" s="2392"/>
      <c r="N1454" s="2392"/>
      <c r="O1454" s="2392"/>
      <c r="P1454" s="2392"/>
      <c r="Q1454" s="2392"/>
      <c r="R1454" s="2392"/>
      <c r="S1454" s="728"/>
      <c r="T1454" s="725"/>
      <c r="U1454" s="634"/>
      <c r="V1454" s="634"/>
      <c r="W1454" s="635"/>
      <c r="X1454" s="635"/>
      <c r="Y1454" s="635"/>
      <c r="Z1454" s="635"/>
      <c r="AA1454" s="636"/>
      <c r="AB1454" s="637"/>
      <c r="AC1454" s="2384"/>
      <c r="AD1454" s="638"/>
      <c r="AE1454" s="639" t="s">
        <v>22</v>
      </c>
      <c r="AF1454" s="639"/>
      <c r="AG1454" s="640" t="s">
        <v>1082</v>
      </c>
      <c r="AH1454" s="641">
        <v>3</v>
      </c>
      <c r="AI1454" s="634"/>
      <c r="AJ1454" s="634"/>
      <c r="AK1454" s="634"/>
      <c r="AL1454" s="634"/>
      <c r="AM1454" s="634"/>
      <c r="AN1454" s="634"/>
      <c r="AO1454" s="634"/>
      <c r="AP1454" s="634"/>
      <c r="AQ1454" s="634"/>
      <c r="AR1454" s="634"/>
      <c r="AS1454" s="634"/>
      <c r="AT1454" s="634"/>
      <c r="AU1454" s="634"/>
      <c r="AV1454" s="634"/>
      <c r="AW1454" s="634"/>
      <c r="AX1454" s="634"/>
      <c r="AY1454" s="634"/>
      <c r="AZ1454" s="634"/>
      <c r="BA1454" s="634"/>
      <c r="BB1454" s="634"/>
      <c r="BC1454" s="634"/>
      <c r="BD1454" s="634"/>
      <c r="BE1454" s="634"/>
      <c r="BF1454" s="634"/>
      <c r="BG1454" s="634"/>
      <c r="BH1454" s="634"/>
      <c r="BI1454" s="634"/>
      <c r="BJ1454" s="634"/>
      <c r="BK1454" s="634"/>
      <c r="BL1454" s="634"/>
      <c r="BM1454" s="634"/>
      <c r="BN1454" s="634"/>
      <c r="BO1454" s="634"/>
      <c r="BP1454" s="634"/>
      <c r="BQ1454" s="634"/>
      <c r="BR1454" s="634"/>
      <c r="BS1454" s="634"/>
      <c r="BT1454" s="634"/>
      <c r="BU1454" s="634"/>
      <c r="BV1454" s="635"/>
      <c r="BW1454" s="635"/>
      <c r="BX1454" s="635"/>
      <c r="BY1454" s="635"/>
      <c r="BZ1454" s="635"/>
      <c r="CA1454" s="635"/>
      <c r="CB1454" s="635"/>
      <c r="CC1454" s="635"/>
      <c r="CD1454" s="635"/>
      <c r="CE1454" s="635"/>
      <c r="CF1454" s="1859"/>
    </row>
    <row customHeight="1" ht="15" hidden="1">
      <c r="A1455" s="632"/>
      <c r="B1455" s="633"/>
      <c r="C1455" s="633"/>
      <c r="D1455" s="2588"/>
      <c r="E1455" s="2386" t="s">
        <v>1037</v>
      </c>
      <c r="F1455" s="2387"/>
      <c r="G1455" s="2388"/>
      <c r="H1455" s="2392" t="str">
        <f>IF(A1454="","",INDEX(DIFFERENTIATION_UNMERGE_AREA,MATCH(A1454,DIFFERENTIATION_ID_DIFF,0)))</f>
        <v>Территория 17</v>
      </c>
      <c r="I1455" s="2392"/>
      <c r="J1455" s="2392"/>
      <c r="K1455" s="2392"/>
      <c r="L1455" s="2392"/>
      <c r="M1455" s="2392"/>
      <c r="N1455" s="2392"/>
      <c r="O1455" s="2392"/>
      <c r="P1455" s="2392"/>
      <c r="Q1455" s="2392"/>
      <c r="R1455" s="2392"/>
      <c r="S1455" s="728"/>
      <c r="T1455" s="725"/>
      <c r="U1455" s="634"/>
      <c r="V1455" s="634"/>
      <c r="W1455" s="635"/>
      <c r="X1455" s="635"/>
      <c r="Y1455" s="635"/>
      <c r="Z1455" s="635"/>
      <c r="AA1455" s="636"/>
      <c r="AB1455" s="637"/>
      <c r="AC1455" s="2384"/>
      <c r="AD1455" s="638"/>
      <c r="AE1455" s="639"/>
      <c r="AF1455" s="639"/>
      <c r="AG1455" s="640"/>
      <c r="AH1455" s="641"/>
      <c r="AI1455" s="634"/>
      <c r="AJ1455" s="634"/>
      <c r="AK1455" s="634"/>
      <c r="AL1455" s="634"/>
      <c r="AM1455" s="634"/>
      <c r="AN1455" s="634"/>
      <c r="AO1455" s="634"/>
      <c r="AP1455" s="634"/>
      <c r="AQ1455" s="634"/>
      <c r="AR1455" s="634"/>
      <c r="AS1455" s="634"/>
      <c r="AT1455" s="634"/>
      <c r="AU1455" s="634"/>
      <c r="AV1455" s="634"/>
      <c r="AW1455" s="634"/>
      <c r="AX1455" s="634"/>
      <c r="AY1455" s="634"/>
      <c r="AZ1455" s="634"/>
      <c r="BA1455" s="634"/>
      <c r="BB1455" s="634"/>
      <c r="BC1455" s="634"/>
      <c r="BD1455" s="634"/>
      <c r="BE1455" s="634"/>
      <c r="BF1455" s="634"/>
      <c r="BG1455" s="634"/>
      <c r="BH1455" s="634"/>
      <c r="BI1455" s="634"/>
      <c r="BJ1455" s="634"/>
      <c r="BK1455" s="634"/>
      <c r="BL1455" s="634"/>
      <c r="BM1455" s="634"/>
      <c r="BN1455" s="634"/>
      <c r="BO1455" s="634"/>
      <c r="BP1455" s="634"/>
      <c r="BQ1455" s="634"/>
      <c r="BR1455" s="634"/>
      <c r="BS1455" s="634"/>
      <c r="BT1455" s="634"/>
      <c r="BU1455" s="634"/>
      <c r="BV1455" s="635"/>
      <c r="BW1455" s="635"/>
      <c r="BX1455" s="635"/>
      <c r="BY1455" s="635"/>
      <c r="BZ1455" s="635"/>
      <c r="CA1455" s="635"/>
      <c r="CB1455" s="635"/>
      <c r="CC1455" s="635"/>
      <c r="CD1455" s="635"/>
      <c r="CE1455" s="635"/>
      <c r="CF1455" s="1859"/>
    </row>
    <row customHeight="1" ht="15" hidden="1">
      <c r="A1456" s="632"/>
      <c r="B1456" s="633"/>
      <c r="C1456" s="633"/>
      <c r="D1456" s="2588"/>
      <c r="E1456" s="2386" t="s">
        <v>1038</v>
      </c>
      <c r="F1456" s="2387"/>
      <c r="G1456" s="2388"/>
      <c r="H1456" s="2392" t="str">
        <f>IF(A1454="","",INDEX(DIFFERENTIATION_UNMERGE_SYSTEM,MATCH(A1454,DIFFERENTIATION_ID_DIFF,0)))</f>
        <v>г.о. Октябрьск, ул. Волго-Донская, 9, котельная № 11-4</v>
      </c>
      <c r="I1456" s="2392"/>
      <c r="J1456" s="2392"/>
      <c r="K1456" s="2392"/>
      <c r="L1456" s="2392"/>
      <c r="M1456" s="2392"/>
      <c r="N1456" s="2392"/>
      <c r="O1456" s="2392"/>
      <c r="P1456" s="2392"/>
      <c r="Q1456" s="2392"/>
      <c r="R1456" s="2392"/>
      <c r="S1456" s="728"/>
      <c r="T1456" s="725"/>
      <c r="U1456" s="634"/>
      <c r="V1456" s="634"/>
      <c r="W1456" s="635"/>
      <c r="X1456" s="635"/>
      <c r="Y1456" s="635"/>
      <c r="Z1456" s="635"/>
      <c r="AA1456" s="636"/>
      <c r="AB1456" s="637"/>
      <c r="AC1456" s="2384"/>
      <c r="AD1456" s="638"/>
      <c r="AE1456" s="639"/>
      <c r="AF1456" s="639"/>
      <c r="AG1456" s="640"/>
      <c r="AH1456" s="641"/>
      <c r="AI1456" s="634"/>
      <c r="AJ1456" s="634"/>
      <c r="AK1456" s="634"/>
      <c r="AL1456" s="634"/>
      <c r="AM1456" s="634"/>
      <c r="AN1456" s="634"/>
      <c r="AO1456" s="634"/>
      <c r="AP1456" s="634"/>
      <c r="AQ1456" s="634"/>
      <c r="AR1456" s="634"/>
      <c r="AS1456" s="634"/>
      <c r="AT1456" s="634"/>
      <c r="AU1456" s="634"/>
      <c r="AV1456" s="634"/>
      <c r="AW1456" s="634"/>
      <c r="AX1456" s="634"/>
      <c r="AY1456" s="634"/>
      <c r="AZ1456" s="634"/>
      <c r="BA1456" s="634"/>
      <c r="BB1456" s="634"/>
      <c r="BC1456" s="634"/>
      <c r="BD1456" s="634"/>
      <c r="BE1456" s="634"/>
      <c r="BF1456" s="634"/>
      <c r="BG1456" s="634"/>
      <c r="BH1456" s="634"/>
      <c r="BI1456" s="634"/>
      <c r="BJ1456" s="634"/>
      <c r="BK1456" s="634"/>
      <c r="BL1456" s="634"/>
      <c r="BM1456" s="634"/>
      <c r="BN1456" s="634"/>
      <c r="BO1456" s="634"/>
      <c r="BP1456" s="634"/>
      <c r="BQ1456" s="634"/>
      <c r="BR1456" s="634"/>
      <c r="BS1456" s="634"/>
      <c r="BT1456" s="634"/>
      <c r="BU1456" s="634"/>
      <c r="BV1456" s="635"/>
      <c r="BW1456" s="635"/>
      <c r="BX1456" s="635"/>
      <c r="BY1456" s="635"/>
      <c r="BZ1456" s="635"/>
      <c r="CA1456" s="635"/>
      <c r="CB1456" s="635"/>
      <c r="CC1456" s="635"/>
      <c r="CD1456" s="635"/>
      <c r="CE1456" s="635"/>
      <c r="CF1456" s="1859"/>
    </row>
    <row customHeight="1" ht="24.75" hidden="1">
      <c r="A1457" s="1815"/>
      <c r="B1457" s="1169"/>
      <c r="C1457" s="421"/>
      <c r="D1457" s="2588"/>
      <c r="E1457" s="2385" t="s">
        <v>1083</v>
      </c>
      <c r="F1457" s="2385"/>
      <c r="G1457" s="2385"/>
      <c r="H1457" s="2385"/>
      <c r="I1457" s="2385"/>
      <c r="J1457" s="2385"/>
      <c r="K1457" s="2385"/>
      <c r="L1457" s="2385"/>
      <c r="M1457" s="2385"/>
      <c r="N1457" s="2385"/>
      <c r="O1457" s="2385"/>
      <c r="P1457" s="2385"/>
      <c r="Q1457" s="567">
        <f>SUMIF(T1458:T1459,"i",Q1458:Q1459)</f>
        <v>0</v>
      </c>
      <c r="R1457" s="1026"/>
      <c r="S1457" s="1807" t="s">
        <v>1084</v>
      </c>
      <c r="T1457" s="726" t="s">
        <v>1085</v>
      </c>
      <c r="U1457" s="2383">
        <v>1</v>
      </c>
      <c r="V1457" s="2383" t="s">
        <v>1048</v>
      </c>
      <c r="W1457" s="1169"/>
      <c r="X1457" s="1169"/>
      <c r="Y1457" s="1169"/>
      <c r="Z1457" s="1169"/>
      <c r="AA1457" s="1645"/>
      <c r="AB1457" s="1169"/>
      <c r="AC1457" s="2384"/>
      <c r="AD1457" s="638"/>
      <c r="AE1457" s="1169"/>
      <c r="AF1457" s="1169"/>
      <c r="AG1457" s="1645"/>
      <c r="AH1457" s="1645"/>
      <c r="AI1457" s="1645"/>
      <c r="AJ1457" s="1645"/>
      <c r="AK1457" s="1645"/>
      <c r="AL1457" s="1645"/>
      <c r="AM1457" s="1645"/>
      <c r="AN1457" s="1645"/>
      <c r="AO1457" s="1645"/>
      <c r="AP1457" s="1645"/>
      <c r="AQ1457" s="1645"/>
      <c r="AR1457" s="1645"/>
      <c r="AS1457" s="1645"/>
      <c r="AT1457" s="1645"/>
      <c r="AU1457" s="1645"/>
      <c r="AV1457" s="1645"/>
      <c r="AW1457" s="1645"/>
      <c r="AX1457" s="1645"/>
      <c r="AY1457" s="1645"/>
      <c r="AZ1457" s="1645"/>
      <c r="BA1457" s="1645"/>
      <c r="BB1457" s="1645"/>
      <c r="BC1457" s="1645"/>
      <c r="BD1457" s="1645"/>
      <c r="BE1457" s="1645"/>
      <c r="BF1457" s="1645"/>
      <c r="BG1457" s="1645"/>
      <c r="BH1457" s="1645"/>
      <c r="BI1457" s="1645"/>
      <c r="BJ1457" s="1645"/>
      <c r="BK1457" s="1645"/>
      <c r="BL1457" s="1645"/>
      <c r="BM1457" s="1645"/>
      <c r="BN1457" s="1645"/>
      <c r="BO1457" s="1645"/>
      <c r="BP1457" s="1645"/>
      <c r="BQ1457" s="1645"/>
      <c r="BR1457" s="1645"/>
      <c r="BS1457" s="1645"/>
      <c r="BT1457" s="1645"/>
      <c r="BU1457" s="1645"/>
      <c r="BV1457" s="1169"/>
      <c r="BW1457" s="1169"/>
      <c r="BX1457" s="1169"/>
      <c r="BY1457" s="1169"/>
      <c r="BZ1457" s="1169"/>
      <c r="CA1457" s="1169"/>
      <c r="CB1457" s="1169"/>
      <c r="CC1457" s="1169"/>
      <c r="CD1457" s="1169"/>
      <c r="CE1457" s="1169"/>
      <c r="CF1457" s="1859"/>
    </row>
    <row customHeight="1" ht="11.25" hidden="1">
      <c r="A1458" s="1802"/>
      <c r="B1458" s="1645"/>
      <c r="C1458" s="1645"/>
      <c r="D1458" s="2588"/>
      <c r="E1458" s="644"/>
      <c r="F1458" s="644">
        <v>0</v>
      </c>
      <c r="G1458" s="644"/>
      <c r="H1458" s="644"/>
      <c r="I1458" s="644"/>
      <c r="J1458" s="644"/>
      <c r="K1458" s="644"/>
      <c r="L1458" s="644"/>
      <c r="M1458" s="644"/>
      <c r="N1458" s="644"/>
      <c r="O1458" s="644"/>
      <c r="P1458" s="644"/>
      <c r="Q1458" s="644"/>
      <c r="R1458" s="644"/>
      <c r="S1458" s="645"/>
      <c r="T1458" s="727"/>
      <c r="U1458" s="2383"/>
      <c r="V1458" s="2383"/>
      <c r="W1458" s="1645"/>
      <c r="X1458" s="1645"/>
      <c r="Y1458" s="1645"/>
      <c r="Z1458" s="1645"/>
      <c r="AA1458" s="1645"/>
      <c r="AB1458" s="1169"/>
      <c r="AC1458" s="2384"/>
      <c r="AD1458" s="638"/>
      <c r="AE1458" s="1169"/>
      <c r="AF1458" s="1169"/>
      <c r="AG1458" s="1645"/>
      <c r="AH1458" s="1645"/>
      <c r="AI1458" s="1645"/>
      <c r="AJ1458" s="1645"/>
      <c r="AK1458" s="1645"/>
      <c r="AL1458" s="1645"/>
      <c r="AM1458" s="1645"/>
      <c r="AN1458" s="1645"/>
      <c r="AO1458" s="1645"/>
      <c r="AP1458" s="1645"/>
      <c r="AQ1458" s="1645"/>
      <c r="AR1458" s="1645"/>
      <c r="AS1458" s="1645"/>
      <c r="AT1458" s="1645"/>
      <c r="AU1458" s="1645"/>
      <c r="AV1458" s="1645"/>
      <c r="AW1458" s="1645"/>
      <c r="AX1458" s="1645"/>
      <c r="AY1458" s="1645"/>
      <c r="AZ1458" s="1645"/>
      <c r="BA1458" s="1645"/>
      <c r="BB1458" s="1645"/>
      <c r="BC1458" s="1645"/>
      <c r="BD1458" s="1645"/>
      <c r="BE1458" s="1645"/>
      <c r="BF1458" s="1645"/>
      <c r="BG1458" s="1645"/>
      <c r="BH1458" s="1645"/>
      <c r="BI1458" s="1645"/>
      <c r="BJ1458" s="1645"/>
      <c r="BK1458" s="1645"/>
      <c r="BL1458" s="1645"/>
      <c r="BM1458" s="1645"/>
      <c r="BN1458" s="1645"/>
      <c r="BO1458" s="1645"/>
      <c r="BP1458" s="1645"/>
      <c r="BQ1458" s="1645"/>
      <c r="BR1458" s="1645"/>
      <c r="BS1458" s="1645"/>
      <c r="BT1458" s="1645"/>
      <c r="BU1458" s="1645"/>
      <c r="BV1458" s="1645"/>
      <c r="BW1458" s="1645"/>
      <c r="BX1458" s="1645"/>
      <c r="BY1458" s="1645"/>
      <c r="BZ1458" s="1645"/>
      <c r="CA1458" s="1645"/>
      <c r="CB1458" s="1645"/>
      <c r="CC1458" s="1645"/>
      <c r="CD1458" s="1645"/>
      <c r="CE1458" s="1645"/>
      <c r="CF1458" s="1859"/>
    </row>
    <row customHeight="1" ht="11.25" hidden="1">
      <c r="A1459" s="1815"/>
      <c r="B1459" s="1169"/>
      <c r="C1459" s="421"/>
      <c r="D1459" s="2588"/>
      <c r="E1459" s="658" t="s">
        <v>22</v>
      </c>
      <c r="F1459" s="1177" t="s">
        <v>22</v>
      </c>
      <c r="G1459" s="1177" t="s">
        <v>1088</v>
      </c>
      <c r="H1459" s="660" t="s">
        <v>22</v>
      </c>
      <c r="I1459" s="660"/>
      <c r="J1459" s="660"/>
      <c r="K1459" s="660"/>
      <c r="L1459" s="660"/>
      <c r="M1459" s="660"/>
      <c r="N1459" s="660"/>
      <c r="O1459" s="660"/>
      <c r="P1459" s="660"/>
      <c r="Q1459" s="660"/>
      <c r="R1459" s="661"/>
      <c r="S1459" s="662"/>
      <c r="T1459" s="727"/>
      <c r="U1459" s="2383"/>
      <c r="V1459" s="2383"/>
      <c r="W1459" s="1169"/>
      <c r="X1459" s="1169"/>
      <c r="Y1459" s="1169"/>
      <c r="Z1459" s="1169"/>
      <c r="AA1459" s="1645"/>
      <c r="AB1459" s="1169"/>
      <c r="AC1459" s="2384"/>
      <c r="AD1459" s="638"/>
      <c r="AE1459" s="1169"/>
      <c r="AF1459" s="1169"/>
      <c r="AG1459" s="1645"/>
      <c r="AH1459" s="1645"/>
      <c r="AI1459" s="1645"/>
      <c r="AJ1459" s="1645"/>
      <c r="AK1459" s="1645"/>
      <c r="AL1459" s="1645"/>
      <c r="AM1459" s="1645"/>
      <c r="AN1459" s="1645"/>
      <c r="AO1459" s="1645"/>
      <c r="AP1459" s="1645"/>
      <c r="AQ1459" s="1645"/>
      <c r="AR1459" s="1645"/>
      <c r="AS1459" s="1645"/>
      <c r="AT1459" s="1645"/>
      <c r="AU1459" s="1645"/>
      <c r="AV1459" s="1645"/>
      <c r="AW1459" s="1645"/>
      <c r="AX1459" s="1645"/>
      <c r="AY1459" s="1645"/>
      <c r="AZ1459" s="1645"/>
      <c r="BA1459" s="1645"/>
      <c r="BB1459" s="1645"/>
      <c r="BC1459" s="1645"/>
      <c r="BD1459" s="1645"/>
      <c r="BE1459" s="1645"/>
      <c r="BF1459" s="1645"/>
      <c r="BG1459" s="1645"/>
      <c r="BH1459" s="1645"/>
      <c r="BI1459" s="1645"/>
      <c r="BJ1459" s="1645"/>
      <c r="BK1459" s="1645"/>
      <c r="BL1459" s="1645"/>
      <c r="BM1459" s="1645"/>
      <c r="BN1459" s="1645"/>
      <c r="BO1459" s="1645"/>
      <c r="BP1459" s="1645"/>
      <c r="BQ1459" s="1645"/>
      <c r="BR1459" s="1645"/>
      <c r="BS1459" s="1645"/>
      <c r="BT1459" s="1645"/>
      <c r="BU1459" s="1645"/>
      <c r="BV1459" s="1169"/>
      <c r="BW1459" s="1169"/>
      <c r="BX1459" s="1169"/>
      <c r="BY1459" s="1169"/>
      <c r="BZ1459" s="1169"/>
      <c r="CA1459" s="1169"/>
      <c r="CB1459" s="1169"/>
      <c r="CC1459" s="1169"/>
      <c r="CD1459" s="1169"/>
      <c r="CE1459" s="1169"/>
      <c r="CF1459" s="1859"/>
    </row>
    <row customHeight="1" ht="5.25" hidden="1">
      <c r="A1460" s="1802"/>
      <c r="B1460" s="1645"/>
      <c r="C1460" s="1645"/>
      <c r="D1460" s="2588"/>
      <c r="E1460" s="1048"/>
      <c r="F1460" s="1048"/>
      <c r="G1460" s="1048"/>
      <c r="H1460" s="1048"/>
      <c r="I1460" s="1048"/>
      <c r="J1460" s="1048"/>
      <c r="K1460" s="1048"/>
      <c r="L1460" s="1048"/>
      <c r="M1460" s="1048"/>
      <c r="N1460" s="1048"/>
      <c r="O1460" s="1048"/>
      <c r="P1460" s="1048"/>
      <c r="Q1460" s="1049"/>
      <c r="R1460" s="1050"/>
      <c r="S1460" s="1051"/>
      <c r="T1460" s="726" t="s">
        <v>1085</v>
      </c>
      <c r="U1460" s="2383">
        <v>1</v>
      </c>
      <c r="V1460" s="2383" t="s">
        <v>1048</v>
      </c>
      <c r="W1460" s="1645"/>
      <c r="X1460" s="1645"/>
      <c r="Y1460" s="1645"/>
      <c r="Z1460" s="1645"/>
      <c r="AA1460" s="1645"/>
      <c r="AB1460" s="1645"/>
      <c r="AC1460" s="1046"/>
      <c r="AD1460" s="1047"/>
      <c r="AE1460" s="1645"/>
      <c r="AF1460" s="1645"/>
      <c r="AG1460" s="1645"/>
      <c r="AH1460" s="1645"/>
      <c r="AI1460" s="1645"/>
      <c r="AJ1460" s="1645"/>
      <c r="AK1460" s="1645"/>
      <c r="AL1460" s="1645"/>
      <c r="AM1460" s="1645"/>
      <c r="AN1460" s="1645"/>
      <c r="AO1460" s="1645"/>
      <c r="AP1460" s="1645"/>
      <c r="AQ1460" s="1645"/>
      <c r="AR1460" s="1645"/>
      <c r="AS1460" s="1645"/>
      <c r="AT1460" s="1645"/>
      <c r="AU1460" s="1645"/>
      <c r="AV1460" s="1645"/>
      <c r="AW1460" s="1645"/>
      <c r="AX1460" s="1645"/>
      <c r="AY1460" s="1645"/>
      <c r="AZ1460" s="1645"/>
      <c r="BA1460" s="1645"/>
      <c r="BB1460" s="1645"/>
      <c r="BC1460" s="1645"/>
      <c r="BD1460" s="1645"/>
      <c r="BE1460" s="1645"/>
      <c r="BF1460" s="1645"/>
      <c r="BG1460" s="1645"/>
      <c r="BH1460" s="1645"/>
      <c r="BI1460" s="1645"/>
      <c r="BJ1460" s="1645"/>
      <c r="BK1460" s="1645"/>
      <c r="BL1460" s="1645"/>
      <c r="BM1460" s="1645"/>
      <c r="BN1460" s="1645"/>
      <c r="BO1460" s="1645"/>
      <c r="BP1460" s="1645"/>
      <c r="BQ1460" s="1645"/>
      <c r="BR1460" s="1645"/>
      <c r="BS1460" s="1645"/>
      <c r="BT1460" s="1645"/>
      <c r="BU1460" s="1645"/>
      <c r="BV1460" s="1645"/>
      <c r="BW1460" s="1645"/>
      <c r="BX1460" s="1645"/>
      <c r="BY1460" s="1645"/>
      <c r="BZ1460" s="1645"/>
      <c r="CA1460" s="1645"/>
      <c r="CB1460" s="1645"/>
      <c r="CC1460" s="1645"/>
      <c r="CD1460" s="1645"/>
      <c r="CE1460" s="1645"/>
      <c r="CF1460" s="1325"/>
    </row>
    <row customHeight="1" ht="5.25" hidden="1">
      <c r="A1461" s="1802"/>
      <c r="B1461" s="1645"/>
      <c r="C1461" s="1645"/>
      <c r="D1461" s="2588"/>
      <c r="E1461" s="644"/>
      <c r="F1461" s="644"/>
      <c r="G1461" s="644"/>
      <c r="H1461" s="644"/>
      <c r="I1461" s="644"/>
      <c r="J1461" s="644"/>
      <c r="K1461" s="644"/>
      <c r="L1461" s="644"/>
      <c r="M1461" s="644"/>
      <c r="N1461" s="644"/>
      <c r="O1461" s="644"/>
      <c r="P1461" s="644"/>
      <c r="Q1461" s="644"/>
      <c r="R1461" s="644"/>
      <c r="S1461" s="645"/>
      <c r="T1461" s="727"/>
      <c r="U1461" s="2383"/>
      <c r="V1461" s="2383"/>
      <c r="W1461" s="1645"/>
      <c r="X1461" s="1645"/>
      <c r="Y1461" s="1645"/>
      <c r="Z1461" s="1645"/>
      <c r="AA1461" s="1645"/>
      <c r="AB1461" s="1645"/>
      <c r="AC1461" s="1046"/>
      <c r="AD1461" s="1047"/>
      <c r="AE1461" s="1645"/>
      <c r="AF1461" s="1645"/>
      <c r="AG1461" s="1645"/>
      <c r="AH1461" s="1645"/>
      <c r="AI1461" s="1645"/>
      <c r="AJ1461" s="1645"/>
      <c r="AK1461" s="1645"/>
      <c r="AL1461" s="1645"/>
      <c r="AM1461" s="1645"/>
      <c r="AN1461" s="1645"/>
      <c r="AO1461" s="1645"/>
      <c r="AP1461" s="1645"/>
      <c r="AQ1461" s="1645"/>
      <c r="AR1461" s="1645"/>
      <c r="AS1461" s="1645"/>
      <c r="AT1461" s="1645"/>
      <c r="AU1461" s="1645"/>
      <c r="AV1461" s="1645"/>
      <c r="AW1461" s="1645"/>
      <c r="AX1461" s="1645"/>
      <c r="AY1461" s="1645"/>
      <c r="AZ1461" s="1645"/>
      <c r="BA1461" s="1645"/>
      <c r="BB1461" s="1645"/>
      <c r="BC1461" s="1645"/>
      <c r="BD1461" s="1645"/>
      <c r="BE1461" s="1645"/>
      <c r="BF1461" s="1645"/>
      <c r="BG1461" s="1645"/>
      <c r="BH1461" s="1645"/>
      <c r="BI1461" s="1645"/>
      <c r="BJ1461" s="1645"/>
      <c r="BK1461" s="1645"/>
      <c r="BL1461" s="1645"/>
      <c r="BM1461" s="1645"/>
      <c r="BN1461" s="1645"/>
      <c r="BO1461" s="1645"/>
      <c r="BP1461" s="1645"/>
      <c r="BQ1461" s="1645"/>
      <c r="BR1461" s="1645"/>
      <c r="BS1461" s="1645"/>
      <c r="BT1461" s="1645"/>
      <c r="BU1461" s="1645"/>
      <c r="BV1461" s="1645"/>
      <c r="BW1461" s="1645"/>
      <c r="BX1461" s="1645"/>
      <c r="BY1461" s="1645"/>
      <c r="BZ1461" s="1645"/>
      <c r="CA1461" s="1645"/>
      <c r="CB1461" s="1645"/>
      <c r="CC1461" s="1645"/>
      <c r="CD1461" s="1645"/>
      <c r="CE1461" s="1645"/>
      <c r="CF1461" s="1325"/>
    </row>
    <row customHeight="1" ht="5.25" hidden="1">
      <c r="A1462" s="1802"/>
      <c r="B1462" s="1645"/>
      <c r="C1462" s="1645"/>
      <c r="D1462" s="2589"/>
      <c r="E1462" s="1052"/>
      <c r="F1462" s="1053"/>
      <c r="G1462" s="1053"/>
      <c r="H1462" s="1054"/>
      <c r="I1462" s="1054"/>
      <c r="J1462" s="1054"/>
      <c r="K1462" s="1054"/>
      <c r="L1462" s="1054"/>
      <c r="M1462" s="1054"/>
      <c r="N1462" s="1054"/>
      <c r="O1462" s="1054"/>
      <c r="P1462" s="1054"/>
      <c r="Q1462" s="1054"/>
      <c r="R1462" s="955"/>
      <c r="S1462" s="1055"/>
      <c r="T1462" s="727"/>
      <c r="U1462" s="2383"/>
      <c r="V1462" s="2383"/>
      <c r="W1462" s="1645"/>
      <c r="X1462" s="1645"/>
      <c r="Y1462" s="1645"/>
      <c r="Z1462" s="1645"/>
      <c r="AA1462" s="1645"/>
      <c r="AB1462" s="1645"/>
      <c r="AC1462" s="1046"/>
      <c r="AD1462" s="1047"/>
      <c r="AE1462" s="1645"/>
      <c r="AF1462" s="1645"/>
      <c r="AG1462" s="1645"/>
      <c r="AH1462" s="1645"/>
      <c r="AI1462" s="1645"/>
      <c r="AJ1462" s="1645"/>
      <c r="AK1462" s="1645"/>
      <c r="AL1462" s="1645"/>
      <c r="AM1462" s="1645"/>
      <c r="AN1462" s="1645"/>
      <c r="AO1462" s="1645"/>
      <c r="AP1462" s="1645"/>
      <c r="AQ1462" s="1645"/>
      <c r="AR1462" s="1645"/>
      <c r="AS1462" s="1645"/>
      <c r="AT1462" s="1645"/>
      <c r="AU1462" s="1645"/>
      <c r="AV1462" s="1645"/>
      <c r="AW1462" s="1645"/>
      <c r="AX1462" s="1645"/>
      <c r="AY1462" s="1645"/>
      <c r="AZ1462" s="1645"/>
      <c r="BA1462" s="1645"/>
      <c r="BB1462" s="1645"/>
      <c r="BC1462" s="1645"/>
      <c r="BD1462" s="1645"/>
      <c r="BE1462" s="1645"/>
      <c r="BF1462" s="1645"/>
      <c r="BG1462" s="1645"/>
      <c r="BH1462" s="1645"/>
      <c r="BI1462" s="1645"/>
      <c r="BJ1462" s="1645"/>
      <c r="BK1462" s="1645"/>
      <c r="BL1462" s="1645"/>
      <c r="BM1462" s="1645"/>
      <c r="BN1462" s="1645"/>
      <c r="BO1462" s="1645"/>
      <c r="BP1462" s="1645"/>
      <c r="BQ1462" s="1645"/>
      <c r="BR1462" s="1645"/>
      <c r="BS1462" s="1645"/>
      <c r="BT1462" s="1645"/>
      <c r="BU1462" s="1645"/>
      <c r="BV1462" s="1645"/>
      <c r="BW1462" s="1645"/>
      <c r="BX1462" s="1645"/>
      <c r="BY1462" s="1645"/>
      <c r="BZ1462" s="1645"/>
      <c r="CA1462" s="1645"/>
      <c r="CB1462" s="1645"/>
      <c r="CC1462" s="1645"/>
      <c r="CD1462" s="1645"/>
      <c r="CE1462" s="1645"/>
      <c r="CF1462" s="1325"/>
    </row>
    <row customHeight="1" ht="15" hidden="1">
      <c r="A1463" s="632" t="s">
        <v>550</v>
      </c>
      <c r="B1463" s="633"/>
      <c r="C1463" s="633" t="s">
        <v>22</v>
      </c>
      <c r="D1463" s="2587" t="s">
        <v>1248</v>
      </c>
      <c r="E1463" s="2386" t="s">
        <v>196</v>
      </c>
      <c r="F1463" s="2387"/>
      <c r="G1463" s="2388"/>
      <c r="H1463" s="2392" t="str">
        <f>IF(A1463="","",INDEX(DIFFERENTIATION_UNMERGE_VD,MATCH(A1463,DIFFERENTIATION_ID_DIFF,0)))</f>
        <v>Производство тепловой энергии. Некомбинированная выработка</v>
      </c>
      <c r="I1463" s="2392"/>
      <c r="J1463" s="2392"/>
      <c r="K1463" s="2392"/>
      <c r="L1463" s="2392"/>
      <c r="M1463" s="2392"/>
      <c r="N1463" s="2392"/>
      <c r="O1463" s="2392"/>
      <c r="P1463" s="2392"/>
      <c r="Q1463" s="2392"/>
      <c r="R1463" s="2392"/>
      <c r="S1463" s="728"/>
      <c r="T1463" s="725"/>
      <c r="U1463" s="634"/>
      <c r="V1463" s="634"/>
      <c r="W1463" s="635"/>
      <c r="X1463" s="635"/>
      <c r="Y1463" s="635"/>
      <c r="Z1463" s="635"/>
      <c r="AA1463" s="636"/>
      <c r="AB1463" s="637"/>
      <c r="AC1463" s="2384"/>
      <c r="AD1463" s="638"/>
      <c r="AE1463" s="639" t="s">
        <v>22</v>
      </c>
      <c r="AF1463" s="639"/>
      <c r="AG1463" s="640" t="s">
        <v>1082</v>
      </c>
      <c r="AH1463" s="641">
        <v>3</v>
      </c>
      <c r="AI1463" s="634"/>
      <c r="AJ1463" s="634"/>
      <c r="AK1463" s="634"/>
      <c r="AL1463" s="634"/>
      <c r="AM1463" s="634"/>
      <c r="AN1463" s="634"/>
      <c r="AO1463" s="634"/>
      <c r="AP1463" s="634"/>
      <c r="AQ1463" s="634"/>
      <c r="AR1463" s="634"/>
      <c r="AS1463" s="634"/>
      <c r="AT1463" s="634"/>
      <c r="AU1463" s="634"/>
      <c r="AV1463" s="634"/>
      <c r="AW1463" s="634"/>
      <c r="AX1463" s="634"/>
      <c r="AY1463" s="634"/>
      <c r="AZ1463" s="634"/>
      <c r="BA1463" s="634"/>
      <c r="BB1463" s="634"/>
      <c r="BC1463" s="634"/>
      <c r="BD1463" s="634"/>
      <c r="BE1463" s="634"/>
      <c r="BF1463" s="634"/>
      <c r="BG1463" s="634"/>
      <c r="BH1463" s="634"/>
      <c r="BI1463" s="634"/>
      <c r="BJ1463" s="634"/>
      <c r="BK1463" s="634"/>
      <c r="BL1463" s="634"/>
      <c r="BM1463" s="634"/>
      <c r="BN1463" s="634"/>
      <c r="BO1463" s="634"/>
      <c r="BP1463" s="634"/>
      <c r="BQ1463" s="634"/>
      <c r="BR1463" s="634"/>
      <c r="BS1463" s="634"/>
      <c r="BT1463" s="634"/>
      <c r="BU1463" s="634"/>
      <c r="BV1463" s="635"/>
      <c r="BW1463" s="635"/>
      <c r="BX1463" s="635"/>
      <c r="BY1463" s="635"/>
      <c r="BZ1463" s="635"/>
      <c r="CA1463" s="635"/>
      <c r="CB1463" s="635"/>
      <c r="CC1463" s="635"/>
      <c r="CD1463" s="635"/>
      <c r="CE1463" s="635"/>
      <c r="CF1463" s="1859"/>
    </row>
    <row customHeight="1" ht="15" hidden="1">
      <c r="A1464" s="632"/>
      <c r="B1464" s="633"/>
      <c r="C1464" s="633"/>
      <c r="D1464" s="2588"/>
      <c r="E1464" s="2386" t="s">
        <v>1037</v>
      </c>
      <c r="F1464" s="2387"/>
      <c r="G1464" s="2388"/>
      <c r="H1464" s="2392" t="str">
        <f>IF(A1463="","",INDEX(DIFFERENTIATION_UNMERGE_AREA,MATCH(A1463,DIFFERENTIATION_ID_DIFF,0)))</f>
        <v>Территория 17</v>
      </c>
      <c r="I1464" s="2392"/>
      <c r="J1464" s="2392"/>
      <c r="K1464" s="2392"/>
      <c r="L1464" s="2392"/>
      <c r="M1464" s="2392"/>
      <c r="N1464" s="2392"/>
      <c r="O1464" s="2392"/>
      <c r="P1464" s="2392"/>
      <c r="Q1464" s="2392"/>
      <c r="R1464" s="2392"/>
      <c r="S1464" s="728"/>
      <c r="T1464" s="725"/>
      <c r="U1464" s="634"/>
      <c r="V1464" s="634"/>
      <c r="W1464" s="635"/>
      <c r="X1464" s="635"/>
      <c r="Y1464" s="635"/>
      <c r="Z1464" s="635"/>
      <c r="AA1464" s="636"/>
      <c r="AB1464" s="637"/>
      <c r="AC1464" s="2384"/>
      <c r="AD1464" s="638"/>
      <c r="AE1464" s="639"/>
      <c r="AF1464" s="639"/>
      <c r="AG1464" s="640"/>
      <c r="AH1464" s="641"/>
      <c r="AI1464" s="634"/>
      <c r="AJ1464" s="634"/>
      <c r="AK1464" s="634"/>
      <c r="AL1464" s="634"/>
      <c r="AM1464" s="634"/>
      <c r="AN1464" s="634"/>
      <c r="AO1464" s="634"/>
      <c r="AP1464" s="634"/>
      <c r="AQ1464" s="634"/>
      <c r="AR1464" s="634"/>
      <c r="AS1464" s="634"/>
      <c r="AT1464" s="634"/>
      <c r="AU1464" s="634"/>
      <c r="AV1464" s="634"/>
      <c r="AW1464" s="634"/>
      <c r="AX1464" s="634"/>
      <c r="AY1464" s="634"/>
      <c r="AZ1464" s="634"/>
      <c r="BA1464" s="634"/>
      <c r="BB1464" s="634"/>
      <c r="BC1464" s="634"/>
      <c r="BD1464" s="634"/>
      <c r="BE1464" s="634"/>
      <c r="BF1464" s="634"/>
      <c r="BG1464" s="634"/>
      <c r="BH1464" s="634"/>
      <c r="BI1464" s="634"/>
      <c r="BJ1464" s="634"/>
      <c r="BK1464" s="634"/>
      <c r="BL1464" s="634"/>
      <c r="BM1464" s="634"/>
      <c r="BN1464" s="634"/>
      <c r="BO1464" s="634"/>
      <c r="BP1464" s="634"/>
      <c r="BQ1464" s="634"/>
      <c r="BR1464" s="634"/>
      <c r="BS1464" s="634"/>
      <c r="BT1464" s="634"/>
      <c r="BU1464" s="634"/>
      <c r="BV1464" s="635"/>
      <c r="BW1464" s="635"/>
      <c r="BX1464" s="635"/>
      <c r="BY1464" s="635"/>
      <c r="BZ1464" s="635"/>
      <c r="CA1464" s="635"/>
      <c r="CB1464" s="635"/>
      <c r="CC1464" s="635"/>
      <c r="CD1464" s="635"/>
      <c r="CE1464" s="635"/>
      <c r="CF1464" s="1859"/>
    </row>
    <row customHeight="1" ht="15" hidden="1">
      <c r="A1465" s="632"/>
      <c r="B1465" s="633"/>
      <c r="C1465" s="633"/>
      <c r="D1465" s="2588"/>
      <c r="E1465" s="2386" t="s">
        <v>1038</v>
      </c>
      <c r="F1465" s="2387"/>
      <c r="G1465" s="2388"/>
      <c r="H1465" s="2392" t="str">
        <f>IF(A1463="","",INDEX(DIFFERENTIATION_UNMERGE_SYSTEM,MATCH(A1463,DIFFERENTIATION_ID_DIFF,0)))</f>
        <v>г.о. Октябрьск, п.Первомайский, ул. Вологина, котельная № 11-5</v>
      </c>
      <c r="I1465" s="2392"/>
      <c r="J1465" s="2392"/>
      <c r="K1465" s="2392"/>
      <c r="L1465" s="2392"/>
      <c r="M1465" s="2392"/>
      <c r="N1465" s="2392"/>
      <c r="O1465" s="2392"/>
      <c r="P1465" s="2392"/>
      <c r="Q1465" s="2392"/>
      <c r="R1465" s="2392"/>
      <c r="S1465" s="728"/>
      <c r="T1465" s="725"/>
      <c r="U1465" s="634"/>
      <c r="V1465" s="634"/>
      <c r="W1465" s="635"/>
      <c r="X1465" s="635"/>
      <c r="Y1465" s="635"/>
      <c r="Z1465" s="635"/>
      <c r="AA1465" s="636"/>
      <c r="AB1465" s="637"/>
      <c r="AC1465" s="2384"/>
      <c r="AD1465" s="638"/>
      <c r="AE1465" s="639"/>
      <c r="AF1465" s="639"/>
      <c r="AG1465" s="640"/>
      <c r="AH1465" s="641"/>
      <c r="AI1465" s="634"/>
      <c r="AJ1465" s="634"/>
      <c r="AK1465" s="634"/>
      <c r="AL1465" s="634"/>
      <c r="AM1465" s="634"/>
      <c r="AN1465" s="634"/>
      <c r="AO1465" s="634"/>
      <c r="AP1465" s="634"/>
      <c r="AQ1465" s="634"/>
      <c r="AR1465" s="634"/>
      <c r="AS1465" s="634"/>
      <c r="AT1465" s="634"/>
      <c r="AU1465" s="634"/>
      <c r="AV1465" s="634"/>
      <c r="AW1465" s="634"/>
      <c r="AX1465" s="634"/>
      <c r="AY1465" s="634"/>
      <c r="AZ1465" s="634"/>
      <c r="BA1465" s="634"/>
      <c r="BB1465" s="634"/>
      <c r="BC1465" s="634"/>
      <c r="BD1465" s="634"/>
      <c r="BE1465" s="634"/>
      <c r="BF1465" s="634"/>
      <c r="BG1465" s="634"/>
      <c r="BH1465" s="634"/>
      <c r="BI1465" s="634"/>
      <c r="BJ1465" s="634"/>
      <c r="BK1465" s="634"/>
      <c r="BL1465" s="634"/>
      <c r="BM1465" s="634"/>
      <c r="BN1465" s="634"/>
      <c r="BO1465" s="634"/>
      <c r="BP1465" s="634"/>
      <c r="BQ1465" s="634"/>
      <c r="BR1465" s="634"/>
      <c r="BS1465" s="634"/>
      <c r="BT1465" s="634"/>
      <c r="BU1465" s="634"/>
      <c r="BV1465" s="635"/>
      <c r="BW1465" s="635"/>
      <c r="BX1465" s="635"/>
      <c r="BY1465" s="635"/>
      <c r="BZ1465" s="635"/>
      <c r="CA1465" s="635"/>
      <c r="CB1465" s="635"/>
      <c r="CC1465" s="635"/>
      <c r="CD1465" s="635"/>
      <c r="CE1465" s="635"/>
      <c r="CF1465" s="1859"/>
    </row>
    <row customHeight="1" ht="24.75" hidden="1">
      <c r="A1466" s="1815"/>
      <c r="B1466" s="1169"/>
      <c r="C1466" s="421"/>
      <c r="D1466" s="2588"/>
      <c r="E1466" s="2385" t="s">
        <v>1083</v>
      </c>
      <c r="F1466" s="2385"/>
      <c r="G1466" s="2385"/>
      <c r="H1466" s="2385"/>
      <c r="I1466" s="2385"/>
      <c r="J1466" s="2385"/>
      <c r="K1466" s="2385"/>
      <c r="L1466" s="2385"/>
      <c r="M1466" s="2385"/>
      <c r="N1466" s="2385"/>
      <c r="O1466" s="2385"/>
      <c r="P1466" s="2385"/>
      <c r="Q1466" s="567">
        <f>SUMIF(T1467:T1468,"i",Q1467:Q1468)</f>
        <v>0</v>
      </c>
      <c r="R1466" s="1026"/>
      <c r="S1466" s="1807" t="s">
        <v>1084</v>
      </c>
      <c r="T1466" s="726" t="s">
        <v>1085</v>
      </c>
      <c r="U1466" s="2383">
        <v>1</v>
      </c>
      <c r="V1466" s="2383" t="s">
        <v>1048</v>
      </c>
      <c r="W1466" s="1169"/>
      <c r="X1466" s="1169"/>
      <c r="Y1466" s="1169"/>
      <c r="Z1466" s="1169"/>
      <c r="AA1466" s="1645"/>
      <c r="AB1466" s="1169"/>
      <c r="AC1466" s="2384"/>
      <c r="AD1466" s="638"/>
      <c r="AE1466" s="1169"/>
      <c r="AF1466" s="1169"/>
      <c r="AG1466" s="1645"/>
      <c r="AH1466" s="1645"/>
      <c r="AI1466" s="1645"/>
      <c r="AJ1466" s="1645"/>
      <c r="AK1466" s="1645"/>
      <c r="AL1466" s="1645"/>
      <c r="AM1466" s="1645"/>
      <c r="AN1466" s="1645"/>
      <c r="AO1466" s="1645"/>
      <c r="AP1466" s="1645"/>
      <c r="AQ1466" s="1645"/>
      <c r="AR1466" s="1645"/>
      <c r="AS1466" s="1645"/>
      <c r="AT1466" s="1645"/>
      <c r="AU1466" s="1645"/>
      <c r="AV1466" s="1645"/>
      <c r="AW1466" s="1645"/>
      <c r="AX1466" s="1645"/>
      <c r="AY1466" s="1645"/>
      <c r="AZ1466" s="1645"/>
      <c r="BA1466" s="1645"/>
      <c r="BB1466" s="1645"/>
      <c r="BC1466" s="1645"/>
      <c r="BD1466" s="1645"/>
      <c r="BE1466" s="1645"/>
      <c r="BF1466" s="1645"/>
      <c r="BG1466" s="1645"/>
      <c r="BH1466" s="1645"/>
      <c r="BI1466" s="1645"/>
      <c r="BJ1466" s="1645"/>
      <c r="BK1466" s="1645"/>
      <c r="BL1466" s="1645"/>
      <c r="BM1466" s="1645"/>
      <c r="BN1466" s="1645"/>
      <c r="BO1466" s="1645"/>
      <c r="BP1466" s="1645"/>
      <c r="BQ1466" s="1645"/>
      <c r="BR1466" s="1645"/>
      <c r="BS1466" s="1645"/>
      <c r="BT1466" s="1645"/>
      <c r="BU1466" s="1645"/>
      <c r="BV1466" s="1169"/>
      <c r="BW1466" s="1169"/>
      <c r="BX1466" s="1169"/>
      <c r="BY1466" s="1169"/>
      <c r="BZ1466" s="1169"/>
      <c r="CA1466" s="1169"/>
      <c r="CB1466" s="1169"/>
      <c r="CC1466" s="1169"/>
      <c r="CD1466" s="1169"/>
      <c r="CE1466" s="1169"/>
      <c r="CF1466" s="1859"/>
    </row>
    <row customHeight="1" ht="11.25" hidden="1">
      <c r="A1467" s="1802"/>
      <c r="B1467" s="1645"/>
      <c r="C1467" s="1645"/>
      <c r="D1467" s="2588"/>
      <c r="E1467" s="644"/>
      <c r="F1467" s="644">
        <v>0</v>
      </c>
      <c r="G1467" s="644"/>
      <c r="H1467" s="644"/>
      <c r="I1467" s="644"/>
      <c r="J1467" s="644"/>
      <c r="K1467" s="644"/>
      <c r="L1467" s="644"/>
      <c r="M1467" s="644"/>
      <c r="N1467" s="644"/>
      <c r="O1467" s="644"/>
      <c r="P1467" s="644"/>
      <c r="Q1467" s="644"/>
      <c r="R1467" s="644"/>
      <c r="S1467" s="645"/>
      <c r="T1467" s="727"/>
      <c r="U1467" s="2383"/>
      <c r="V1467" s="2383"/>
      <c r="W1467" s="1645"/>
      <c r="X1467" s="1645"/>
      <c r="Y1467" s="1645"/>
      <c r="Z1467" s="1645"/>
      <c r="AA1467" s="1645"/>
      <c r="AB1467" s="1169"/>
      <c r="AC1467" s="2384"/>
      <c r="AD1467" s="638"/>
      <c r="AE1467" s="1169"/>
      <c r="AF1467" s="1169"/>
      <c r="AG1467" s="1645"/>
      <c r="AH1467" s="1645"/>
      <c r="AI1467" s="1645"/>
      <c r="AJ1467" s="1645"/>
      <c r="AK1467" s="1645"/>
      <c r="AL1467" s="1645"/>
      <c r="AM1467" s="1645"/>
      <c r="AN1467" s="1645"/>
      <c r="AO1467" s="1645"/>
      <c r="AP1467" s="1645"/>
      <c r="AQ1467" s="1645"/>
      <c r="AR1467" s="1645"/>
      <c r="AS1467" s="1645"/>
      <c r="AT1467" s="1645"/>
      <c r="AU1467" s="1645"/>
      <c r="AV1467" s="1645"/>
      <c r="AW1467" s="1645"/>
      <c r="AX1467" s="1645"/>
      <c r="AY1467" s="1645"/>
      <c r="AZ1467" s="1645"/>
      <c r="BA1467" s="1645"/>
      <c r="BB1467" s="1645"/>
      <c r="BC1467" s="1645"/>
      <c r="BD1467" s="1645"/>
      <c r="BE1467" s="1645"/>
      <c r="BF1467" s="1645"/>
      <c r="BG1467" s="1645"/>
      <c r="BH1467" s="1645"/>
      <c r="BI1467" s="1645"/>
      <c r="BJ1467" s="1645"/>
      <c r="BK1467" s="1645"/>
      <c r="BL1467" s="1645"/>
      <c r="BM1467" s="1645"/>
      <c r="BN1467" s="1645"/>
      <c r="BO1467" s="1645"/>
      <c r="BP1467" s="1645"/>
      <c r="BQ1467" s="1645"/>
      <c r="BR1467" s="1645"/>
      <c r="BS1467" s="1645"/>
      <c r="BT1467" s="1645"/>
      <c r="BU1467" s="1645"/>
      <c r="BV1467" s="1645"/>
      <c r="BW1467" s="1645"/>
      <c r="BX1467" s="1645"/>
      <c r="BY1467" s="1645"/>
      <c r="BZ1467" s="1645"/>
      <c r="CA1467" s="1645"/>
      <c r="CB1467" s="1645"/>
      <c r="CC1467" s="1645"/>
      <c r="CD1467" s="1645"/>
      <c r="CE1467" s="1645"/>
      <c r="CF1467" s="1859"/>
    </row>
    <row customHeight="1" ht="11.25" hidden="1">
      <c r="A1468" s="1815"/>
      <c r="B1468" s="1169"/>
      <c r="C1468" s="421"/>
      <c r="D1468" s="2588"/>
      <c r="E1468" s="658" t="s">
        <v>22</v>
      </c>
      <c r="F1468" s="1177" t="s">
        <v>22</v>
      </c>
      <c r="G1468" s="1177" t="s">
        <v>1088</v>
      </c>
      <c r="H1468" s="660" t="s">
        <v>22</v>
      </c>
      <c r="I1468" s="660"/>
      <c r="J1468" s="660"/>
      <c r="K1468" s="660"/>
      <c r="L1468" s="660"/>
      <c r="M1468" s="660"/>
      <c r="N1468" s="660"/>
      <c r="O1468" s="660"/>
      <c r="P1468" s="660"/>
      <c r="Q1468" s="660"/>
      <c r="R1468" s="661"/>
      <c r="S1468" s="662"/>
      <c r="T1468" s="727"/>
      <c r="U1468" s="2383"/>
      <c r="V1468" s="2383"/>
      <c r="W1468" s="1169"/>
      <c r="X1468" s="1169"/>
      <c r="Y1468" s="1169"/>
      <c r="Z1468" s="1169"/>
      <c r="AA1468" s="1645"/>
      <c r="AB1468" s="1169"/>
      <c r="AC1468" s="2384"/>
      <c r="AD1468" s="638"/>
      <c r="AE1468" s="1169"/>
      <c r="AF1468" s="1169"/>
      <c r="AG1468" s="1645"/>
      <c r="AH1468" s="1645"/>
      <c r="AI1468" s="1645"/>
      <c r="AJ1468" s="1645"/>
      <c r="AK1468" s="1645"/>
      <c r="AL1468" s="1645"/>
      <c r="AM1468" s="1645"/>
      <c r="AN1468" s="1645"/>
      <c r="AO1468" s="1645"/>
      <c r="AP1468" s="1645"/>
      <c r="AQ1468" s="1645"/>
      <c r="AR1468" s="1645"/>
      <c r="AS1468" s="1645"/>
      <c r="AT1468" s="1645"/>
      <c r="AU1468" s="1645"/>
      <c r="AV1468" s="1645"/>
      <c r="AW1468" s="1645"/>
      <c r="AX1468" s="1645"/>
      <c r="AY1468" s="1645"/>
      <c r="AZ1468" s="1645"/>
      <c r="BA1468" s="1645"/>
      <c r="BB1468" s="1645"/>
      <c r="BC1468" s="1645"/>
      <c r="BD1468" s="1645"/>
      <c r="BE1468" s="1645"/>
      <c r="BF1468" s="1645"/>
      <c r="BG1468" s="1645"/>
      <c r="BH1468" s="1645"/>
      <c r="BI1468" s="1645"/>
      <c r="BJ1468" s="1645"/>
      <c r="BK1468" s="1645"/>
      <c r="BL1468" s="1645"/>
      <c r="BM1468" s="1645"/>
      <c r="BN1468" s="1645"/>
      <c r="BO1468" s="1645"/>
      <c r="BP1468" s="1645"/>
      <c r="BQ1468" s="1645"/>
      <c r="BR1468" s="1645"/>
      <c r="BS1468" s="1645"/>
      <c r="BT1468" s="1645"/>
      <c r="BU1468" s="1645"/>
      <c r="BV1468" s="1169"/>
      <c r="BW1468" s="1169"/>
      <c r="BX1468" s="1169"/>
      <c r="BY1468" s="1169"/>
      <c r="BZ1468" s="1169"/>
      <c r="CA1468" s="1169"/>
      <c r="CB1468" s="1169"/>
      <c r="CC1468" s="1169"/>
      <c r="CD1468" s="1169"/>
      <c r="CE1468" s="1169"/>
      <c r="CF1468" s="1859"/>
    </row>
    <row customHeight="1" ht="5.25" hidden="1">
      <c r="A1469" s="1802"/>
      <c r="B1469" s="1645"/>
      <c r="C1469" s="1645"/>
      <c r="D1469" s="2588"/>
      <c r="E1469" s="1048"/>
      <c r="F1469" s="1048"/>
      <c r="G1469" s="1048"/>
      <c r="H1469" s="1048"/>
      <c r="I1469" s="1048"/>
      <c r="J1469" s="1048"/>
      <c r="K1469" s="1048"/>
      <c r="L1469" s="1048"/>
      <c r="M1469" s="1048"/>
      <c r="N1469" s="1048"/>
      <c r="O1469" s="1048"/>
      <c r="P1469" s="1048"/>
      <c r="Q1469" s="1049"/>
      <c r="R1469" s="1050"/>
      <c r="S1469" s="1051"/>
      <c r="T1469" s="726" t="s">
        <v>1085</v>
      </c>
      <c r="U1469" s="2383">
        <v>1</v>
      </c>
      <c r="V1469" s="2383" t="s">
        <v>1048</v>
      </c>
      <c r="W1469" s="1645"/>
      <c r="X1469" s="1645"/>
      <c r="Y1469" s="1645"/>
      <c r="Z1469" s="1645"/>
      <c r="AA1469" s="1645"/>
      <c r="AB1469" s="1645"/>
      <c r="AC1469" s="1046"/>
      <c r="AD1469" s="1047"/>
      <c r="AE1469" s="1645"/>
      <c r="AF1469" s="1645"/>
      <c r="AG1469" s="1645"/>
      <c r="AH1469" s="1645"/>
      <c r="AI1469" s="1645"/>
      <c r="AJ1469" s="1645"/>
      <c r="AK1469" s="1645"/>
      <c r="AL1469" s="1645"/>
      <c r="AM1469" s="1645"/>
      <c r="AN1469" s="1645"/>
      <c r="AO1469" s="1645"/>
      <c r="AP1469" s="1645"/>
      <c r="AQ1469" s="1645"/>
      <c r="AR1469" s="1645"/>
      <c r="AS1469" s="1645"/>
      <c r="AT1469" s="1645"/>
      <c r="AU1469" s="1645"/>
      <c r="AV1469" s="1645"/>
      <c r="AW1469" s="1645"/>
      <c r="AX1469" s="1645"/>
      <c r="AY1469" s="1645"/>
      <c r="AZ1469" s="1645"/>
      <c r="BA1469" s="1645"/>
      <c r="BB1469" s="1645"/>
      <c r="BC1469" s="1645"/>
      <c r="BD1469" s="1645"/>
      <c r="BE1469" s="1645"/>
      <c r="BF1469" s="1645"/>
      <c r="BG1469" s="1645"/>
      <c r="BH1469" s="1645"/>
      <c r="BI1469" s="1645"/>
      <c r="BJ1469" s="1645"/>
      <c r="BK1469" s="1645"/>
      <c r="BL1469" s="1645"/>
      <c r="BM1469" s="1645"/>
      <c r="BN1469" s="1645"/>
      <c r="BO1469" s="1645"/>
      <c r="BP1469" s="1645"/>
      <c r="BQ1469" s="1645"/>
      <c r="BR1469" s="1645"/>
      <c r="BS1469" s="1645"/>
      <c r="BT1469" s="1645"/>
      <c r="BU1469" s="1645"/>
      <c r="BV1469" s="1645"/>
      <c r="BW1469" s="1645"/>
      <c r="BX1469" s="1645"/>
      <c r="BY1469" s="1645"/>
      <c r="BZ1469" s="1645"/>
      <c r="CA1469" s="1645"/>
      <c r="CB1469" s="1645"/>
      <c r="CC1469" s="1645"/>
      <c r="CD1469" s="1645"/>
      <c r="CE1469" s="1645"/>
      <c r="CF1469" s="1325"/>
    </row>
    <row customHeight="1" ht="5.25" hidden="1">
      <c r="A1470" s="1802"/>
      <c r="B1470" s="1645"/>
      <c r="C1470" s="1645"/>
      <c r="D1470" s="2588"/>
      <c r="E1470" s="644"/>
      <c r="F1470" s="644"/>
      <c r="G1470" s="644"/>
      <c r="H1470" s="644"/>
      <c r="I1470" s="644"/>
      <c r="J1470" s="644"/>
      <c r="K1470" s="644"/>
      <c r="L1470" s="644"/>
      <c r="M1470" s="644"/>
      <c r="N1470" s="644"/>
      <c r="O1470" s="644"/>
      <c r="P1470" s="644"/>
      <c r="Q1470" s="644"/>
      <c r="R1470" s="644"/>
      <c r="S1470" s="645"/>
      <c r="T1470" s="727"/>
      <c r="U1470" s="2383"/>
      <c r="V1470" s="2383"/>
      <c r="W1470" s="1645"/>
      <c r="X1470" s="1645"/>
      <c r="Y1470" s="1645"/>
      <c r="Z1470" s="1645"/>
      <c r="AA1470" s="1645"/>
      <c r="AB1470" s="1645"/>
      <c r="AC1470" s="1046"/>
      <c r="AD1470" s="1047"/>
      <c r="AE1470" s="1645"/>
      <c r="AF1470" s="1645"/>
      <c r="AG1470" s="1645"/>
      <c r="AH1470" s="1645"/>
      <c r="AI1470" s="1645"/>
      <c r="AJ1470" s="1645"/>
      <c r="AK1470" s="1645"/>
      <c r="AL1470" s="1645"/>
      <c r="AM1470" s="1645"/>
      <c r="AN1470" s="1645"/>
      <c r="AO1470" s="1645"/>
      <c r="AP1470" s="1645"/>
      <c r="AQ1470" s="1645"/>
      <c r="AR1470" s="1645"/>
      <c r="AS1470" s="1645"/>
      <c r="AT1470" s="1645"/>
      <c r="AU1470" s="1645"/>
      <c r="AV1470" s="1645"/>
      <c r="AW1470" s="1645"/>
      <c r="AX1470" s="1645"/>
      <c r="AY1470" s="1645"/>
      <c r="AZ1470" s="1645"/>
      <c r="BA1470" s="1645"/>
      <c r="BB1470" s="1645"/>
      <c r="BC1470" s="1645"/>
      <c r="BD1470" s="1645"/>
      <c r="BE1470" s="1645"/>
      <c r="BF1470" s="1645"/>
      <c r="BG1470" s="1645"/>
      <c r="BH1470" s="1645"/>
      <c r="BI1470" s="1645"/>
      <c r="BJ1470" s="1645"/>
      <c r="BK1470" s="1645"/>
      <c r="BL1470" s="1645"/>
      <c r="BM1470" s="1645"/>
      <c r="BN1470" s="1645"/>
      <c r="BO1470" s="1645"/>
      <c r="BP1470" s="1645"/>
      <c r="BQ1470" s="1645"/>
      <c r="BR1470" s="1645"/>
      <c r="BS1470" s="1645"/>
      <c r="BT1470" s="1645"/>
      <c r="BU1470" s="1645"/>
      <c r="BV1470" s="1645"/>
      <c r="BW1470" s="1645"/>
      <c r="BX1470" s="1645"/>
      <c r="BY1470" s="1645"/>
      <c r="BZ1470" s="1645"/>
      <c r="CA1470" s="1645"/>
      <c r="CB1470" s="1645"/>
      <c r="CC1470" s="1645"/>
      <c r="CD1470" s="1645"/>
      <c r="CE1470" s="1645"/>
      <c r="CF1470" s="1325"/>
    </row>
    <row customHeight="1" ht="5.25" hidden="1">
      <c r="A1471" s="1802"/>
      <c r="B1471" s="1645"/>
      <c r="C1471" s="1645"/>
      <c r="D1471" s="2589"/>
      <c r="E1471" s="1052"/>
      <c r="F1471" s="1053"/>
      <c r="G1471" s="1053"/>
      <c r="H1471" s="1054"/>
      <c r="I1471" s="1054"/>
      <c r="J1471" s="1054"/>
      <c r="K1471" s="1054"/>
      <c r="L1471" s="1054"/>
      <c r="M1471" s="1054"/>
      <c r="N1471" s="1054"/>
      <c r="O1471" s="1054"/>
      <c r="P1471" s="1054"/>
      <c r="Q1471" s="1054"/>
      <c r="R1471" s="955"/>
      <c r="S1471" s="1055"/>
      <c r="T1471" s="727"/>
      <c r="U1471" s="2383"/>
      <c r="V1471" s="2383"/>
      <c r="W1471" s="1645"/>
      <c r="X1471" s="1645"/>
      <c r="Y1471" s="1645"/>
      <c r="Z1471" s="1645"/>
      <c r="AA1471" s="1645"/>
      <c r="AB1471" s="1645"/>
      <c r="AC1471" s="1046"/>
      <c r="AD1471" s="1047"/>
      <c r="AE1471" s="1645"/>
      <c r="AF1471" s="1645"/>
      <c r="AG1471" s="1645"/>
      <c r="AH1471" s="1645"/>
      <c r="AI1471" s="1645"/>
      <c r="AJ1471" s="1645"/>
      <c r="AK1471" s="1645"/>
      <c r="AL1471" s="1645"/>
      <c r="AM1471" s="1645"/>
      <c r="AN1471" s="1645"/>
      <c r="AO1471" s="1645"/>
      <c r="AP1471" s="1645"/>
      <c r="AQ1471" s="1645"/>
      <c r="AR1471" s="1645"/>
      <c r="AS1471" s="1645"/>
      <c r="AT1471" s="1645"/>
      <c r="AU1471" s="1645"/>
      <c r="AV1471" s="1645"/>
      <c r="AW1471" s="1645"/>
      <c r="AX1471" s="1645"/>
      <c r="AY1471" s="1645"/>
      <c r="AZ1471" s="1645"/>
      <c r="BA1471" s="1645"/>
      <c r="BB1471" s="1645"/>
      <c r="BC1471" s="1645"/>
      <c r="BD1471" s="1645"/>
      <c r="BE1471" s="1645"/>
      <c r="BF1471" s="1645"/>
      <c r="BG1471" s="1645"/>
      <c r="BH1471" s="1645"/>
      <c r="BI1471" s="1645"/>
      <c r="BJ1471" s="1645"/>
      <c r="BK1471" s="1645"/>
      <c r="BL1471" s="1645"/>
      <c r="BM1471" s="1645"/>
      <c r="BN1471" s="1645"/>
      <c r="BO1471" s="1645"/>
      <c r="BP1471" s="1645"/>
      <c r="BQ1471" s="1645"/>
      <c r="BR1471" s="1645"/>
      <c r="BS1471" s="1645"/>
      <c r="BT1471" s="1645"/>
      <c r="BU1471" s="1645"/>
      <c r="BV1471" s="1645"/>
      <c r="BW1471" s="1645"/>
      <c r="BX1471" s="1645"/>
      <c r="BY1471" s="1645"/>
      <c r="BZ1471" s="1645"/>
      <c r="CA1471" s="1645"/>
      <c r="CB1471" s="1645"/>
      <c r="CC1471" s="1645"/>
      <c r="CD1471" s="1645"/>
      <c r="CE1471" s="1645"/>
      <c r="CF1471" s="1325"/>
    </row>
    <row customHeight="1" ht="15" hidden="1">
      <c r="A1472" s="632" t="s">
        <v>552</v>
      </c>
      <c r="B1472" s="633"/>
      <c r="C1472" s="633" t="s">
        <v>22</v>
      </c>
      <c r="D1472" s="2587" t="s">
        <v>1249</v>
      </c>
      <c r="E1472" s="2386" t="s">
        <v>196</v>
      </c>
      <c r="F1472" s="2387"/>
      <c r="G1472" s="2388"/>
      <c r="H1472" s="2392" t="str">
        <f>IF(A1472="","",INDEX(DIFFERENTIATION_UNMERGE_VD,MATCH(A1472,DIFFERENTIATION_ID_DIFF,0)))</f>
        <v>Производство тепловой энергии. Некомбинированная выработка</v>
      </c>
      <c r="I1472" s="2392"/>
      <c r="J1472" s="2392"/>
      <c r="K1472" s="2392"/>
      <c r="L1472" s="2392"/>
      <c r="M1472" s="2392"/>
      <c r="N1472" s="2392"/>
      <c r="O1472" s="2392"/>
      <c r="P1472" s="2392"/>
      <c r="Q1472" s="2392"/>
      <c r="R1472" s="2392"/>
      <c r="S1472" s="728"/>
      <c r="T1472" s="725"/>
      <c r="U1472" s="634"/>
      <c r="V1472" s="634"/>
      <c r="W1472" s="635"/>
      <c r="X1472" s="635"/>
      <c r="Y1472" s="635"/>
      <c r="Z1472" s="635"/>
      <c r="AA1472" s="636"/>
      <c r="AB1472" s="637"/>
      <c r="AC1472" s="2384"/>
      <c r="AD1472" s="638"/>
      <c r="AE1472" s="639" t="s">
        <v>22</v>
      </c>
      <c r="AF1472" s="639"/>
      <c r="AG1472" s="640" t="s">
        <v>1082</v>
      </c>
      <c r="AH1472" s="641">
        <v>3</v>
      </c>
      <c r="AI1472" s="634"/>
      <c r="AJ1472" s="634"/>
      <c r="AK1472" s="634"/>
      <c r="AL1472" s="634"/>
      <c r="AM1472" s="634"/>
      <c r="AN1472" s="634"/>
      <c r="AO1472" s="634"/>
      <c r="AP1472" s="634"/>
      <c r="AQ1472" s="634"/>
      <c r="AR1472" s="634"/>
      <c r="AS1472" s="634"/>
      <c r="AT1472" s="634"/>
      <c r="AU1472" s="634"/>
      <c r="AV1472" s="634"/>
      <c r="AW1472" s="634"/>
      <c r="AX1472" s="634"/>
      <c r="AY1472" s="634"/>
      <c r="AZ1472" s="634"/>
      <c r="BA1472" s="634"/>
      <c r="BB1472" s="634"/>
      <c r="BC1472" s="634"/>
      <c r="BD1472" s="634"/>
      <c r="BE1472" s="634"/>
      <c r="BF1472" s="634"/>
      <c r="BG1472" s="634"/>
      <c r="BH1472" s="634"/>
      <c r="BI1472" s="634"/>
      <c r="BJ1472" s="634"/>
      <c r="BK1472" s="634"/>
      <c r="BL1472" s="634"/>
      <c r="BM1472" s="634"/>
      <c r="BN1472" s="634"/>
      <c r="BO1472" s="634"/>
      <c r="BP1472" s="634"/>
      <c r="BQ1472" s="634"/>
      <c r="BR1472" s="634"/>
      <c r="BS1472" s="634"/>
      <c r="BT1472" s="634"/>
      <c r="BU1472" s="634"/>
      <c r="BV1472" s="635"/>
      <c r="BW1472" s="635"/>
      <c r="BX1472" s="635"/>
      <c r="BY1472" s="635"/>
      <c r="BZ1472" s="635"/>
      <c r="CA1472" s="635"/>
      <c r="CB1472" s="635"/>
      <c r="CC1472" s="635"/>
      <c r="CD1472" s="635"/>
      <c r="CE1472" s="635"/>
      <c r="CF1472" s="1859"/>
    </row>
    <row customHeight="1" ht="15" hidden="1">
      <c r="A1473" s="632"/>
      <c r="B1473" s="633"/>
      <c r="C1473" s="633"/>
      <c r="D1473" s="2588"/>
      <c r="E1473" s="2386" t="s">
        <v>1037</v>
      </c>
      <c r="F1473" s="2387"/>
      <c r="G1473" s="2388"/>
      <c r="H1473" s="2392" t="str">
        <f>IF(A1472="","",INDEX(DIFFERENTIATION_UNMERGE_AREA,MATCH(A1472,DIFFERENTIATION_ID_DIFF,0)))</f>
        <v>Территория 17</v>
      </c>
      <c r="I1473" s="2392"/>
      <c r="J1473" s="2392"/>
      <c r="K1473" s="2392"/>
      <c r="L1473" s="2392"/>
      <c r="M1473" s="2392"/>
      <c r="N1473" s="2392"/>
      <c r="O1473" s="2392"/>
      <c r="P1473" s="2392"/>
      <c r="Q1473" s="2392"/>
      <c r="R1473" s="2392"/>
      <c r="S1473" s="728"/>
      <c r="T1473" s="725"/>
      <c r="U1473" s="634"/>
      <c r="V1473" s="634"/>
      <c r="W1473" s="635"/>
      <c r="X1473" s="635"/>
      <c r="Y1473" s="635"/>
      <c r="Z1473" s="635"/>
      <c r="AA1473" s="636"/>
      <c r="AB1473" s="637"/>
      <c r="AC1473" s="2384"/>
      <c r="AD1473" s="638"/>
      <c r="AE1473" s="639"/>
      <c r="AF1473" s="639"/>
      <c r="AG1473" s="640"/>
      <c r="AH1473" s="641"/>
      <c r="AI1473" s="634"/>
      <c r="AJ1473" s="634"/>
      <c r="AK1473" s="634"/>
      <c r="AL1473" s="634"/>
      <c r="AM1473" s="634"/>
      <c r="AN1473" s="634"/>
      <c r="AO1473" s="634"/>
      <c r="AP1473" s="634"/>
      <c r="AQ1473" s="634"/>
      <c r="AR1473" s="634"/>
      <c r="AS1473" s="634"/>
      <c r="AT1473" s="634"/>
      <c r="AU1473" s="634"/>
      <c r="AV1473" s="634"/>
      <c r="AW1473" s="634"/>
      <c r="AX1473" s="634"/>
      <c r="AY1473" s="634"/>
      <c r="AZ1473" s="634"/>
      <c r="BA1473" s="634"/>
      <c r="BB1473" s="634"/>
      <c r="BC1473" s="634"/>
      <c r="BD1473" s="634"/>
      <c r="BE1473" s="634"/>
      <c r="BF1473" s="634"/>
      <c r="BG1473" s="634"/>
      <c r="BH1473" s="634"/>
      <c r="BI1473" s="634"/>
      <c r="BJ1473" s="634"/>
      <c r="BK1473" s="634"/>
      <c r="BL1473" s="634"/>
      <c r="BM1473" s="634"/>
      <c r="BN1473" s="634"/>
      <c r="BO1473" s="634"/>
      <c r="BP1473" s="634"/>
      <c r="BQ1473" s="634"/>
      <c r="BR1473" s="634"/>
      <c r="BS1473" s="634"/>
      <c r="BT1473" s="634"/>
      <c r="BU1473" s="634"/>
      <c r="BV1473" s="635"/>
      <c r="BW1473" s="635"/>
      <c r="BX1473" s="635"/>
      <c r="BY1473" s="635"/>
      <c r="BZ1473" s="635"/>
      <c r="CA1473" s="635"/>
      <c r="CB1473" s="635"/>
      <c r="CC1473" s="635"/>
      <c r="CD1473" s="635"/>
      <c r="CE1473" s="635"/>
      <c r="CF1473" s="1859"/>
    </row>
    <row customHeight="1" ht="15" hidden="1">
      <c r="A1474" s="632"/>
      <c r="B1474" s="633"/>
      <c r="C1474" s="633"/>
      <c r="D1474" s="2588"/>
      <c r="E1474" s="2386" t="s">
        <v>1038</v>
      </c>
      <c r="F1474" s="2387"/>
      <c r="G1474" s="2388"/>
      <c r="H1474" s="2392" t="str">
        <f>IF(A1472="","",INDEX(DIFFERENTIATION_UNMERGE_SYSTEM,MATCH(A1472,DIFFERENTIATION_ID_DIFF,0)))</f>
        <v>г.о. Октябрьск, ул. Кирова, 12, котельная № 11-6</v>
      </c>
      <c r="I1474" s="2392"/>
      <c r="J1474" s="2392"/>
      <c r="K1474" s="2392"/>
      <c r="L1474" s="2392"/>
      <c r="M1474" s="2392"/>
      <c r="N1474" s="2392"/>
      <c r="O1474" s="2392"/>
      <c r="P1474" s="2392"/>
      <c r="Q1474" s="2392"/>
      <c r="R1474" s="2392"/>
      <c r="S1474" s="728"/>
      <c r="T1474" s="725"/>
      <c r="U1474" s="634"/>
      <c r="V1474" s="634"/>
      <c r="W1474" s="635"/>
      <c r="X1474" s="635"/>
      <c r="Y1474" s="635"/>
      <c r="Z1474" s="635"/>
      <c r="AA1474" s="636"/>
      <c r="AB1474" s="637"/>
      <c r="AC1474" s="2384"/>
      <c r="AD1474" s="638"/>
      <c r="AE1474" s="639"/>
      <c r="AF1474" s="639"/>
      <c r="AG1474" s="640"/>
      <c r="AH1474" s="641"/>
      <c r="AI1474" s="634"/>
      <c r="AJ1474" s="634"/>
      <c r="AK1474" s="634"/>
      <c r="AL1474" s="634"/>
      <c r="AM1474" s="634"/>
      <c r="AN1474" s="634"/>
      <c r="AO1474" s="634"/>
      <c r="AP1474" s="634"/>
      <c r="AQ1474" s="634"/>
      <c r="AR1474" s="634"/>
      <c r="AS1474" s="634"/>
      <c r="AT1474" s="634"/>
      <c r="AU1474" s="634"/>
      <c r="AV1474" s="634"/>
      <c r="AW1474" s="634"/>
      <c r="AX1474" s="634"/>
      <c r="AY1474" s="634"/>
      <c r="AZ1474" s="634"/>
      <c r="BA1474" s="634"/>
      <c r="BB1474" s="634"/>
      <c r="BC1474" s="634"/>
      <c r="BD1474" s="634"/>
      <c r="BE1474" s="634"/>
      <c r="BF1474" s="634"/>
      <c r="BG1474" s="634"/>
      <c r="BH1474" s="634"/>
      <c r="BI1474" s="634"/>
      <c r="BJ1474" s="634"/>
      <c r="BK1474" s="634"/>
      <c r="BL1474" s="634"/>
      <c r="BM1474" s="634"/>
      <c r="BN1474" s="634"/>
      <c r="BO1474" s="634"/>
      <c r="BP1474" s="634"/>
      <c r="BQ1474" s="634"/>
      <c r="BR1474" s="634"/>
      <c r="BS1474" s="634"/>
      <c r="BT1474" s="634"/>
      <c r="BU1474" s="634"/>
      <c r="BV1474" s="635"/>
      <c r="BW1474" s="635"/>
      <c r="BX1474" s="635"/>
      <c r="BY1474" s="635"/>
      <c r="BZ1474" s="635"/>
      <c r="CA1474" s="635"/>
      <c r="CB1474" s="635"/>
      <c r="CC1474" s="635"/>
      <c r="CD1474" s="635"/>
      <c r="CE1474" s="635"/>
      <c r="CF1474" s="1859"/>
    </row>
    <row customHeight="1" ht="24.75" hidden="1">
      <c r="A1475" s="1815"/>
      <c r="B1475" s="1169"/>
      <c r="C1475" s="421"/>
      <c r="D1475" s="2588"/>
      <c r="E1475" s="2385" t="s">
        <v>1083</v>
      </c>
      <c r="F1475" s="2385"/>
      <c r="G1475" s="2385"/>
      <c r="H1475" s="2385"/>
      <c r="I1475" s="2385"/>
      <c r="J1475" s="2385"/>
      <c r="K1475" s="2385"/>
      <c r="L1475" s="2385"/>
      <c r="M1475" s="2385"/>
      <c r="N1475" s="2385"/>
      <c r="O1475" s="2385"/>
      <c r="P1475" s="2385"/>
      <c r="Q1475" s="567">
        <f>SUMIF(T1476:T1477,"i",Q1476:Q1477)</f>
        <v>0</v>
      </c>
      <c r="R1475" s="1026"/>
      <c r="S1475" s="1807" t="s">
        <v>1084</v>
      </c>
      <c r="T1475" s="726" t="s">
        <v>1085</v>
      </c>
      <c r="U1475" s="2383">
        <v>1</v>
      </c>
      <c r="V1475" s="2383" t="s">
        <v>1048</v>
      </c>
      <c r="W1475" s="1169"/>
      <c r="X1475" s="1169"/>
      <c r="Y1475" s="1169"/>
      <c r="Z1475" s="1169"/>
      <c r="AA1475" s="1645"/>
      <c r="AB1475" s="1169"/>
      <c r="AC1475" s="2384"/>
      <c r="AD1475" s="638"/>
      <c r="AE1475" s="1169"/>
      <c r="AF1475" s="1169"/>
      <c r="AG1475" s="1645"/>
      <c r="AH1475" s="1645"/>
      <c r="AI1475" s="1645"/>
      <c r="AJ1475" s="1645"/>
      <c r="AK1475" s="1645"/>
      <c r="AL1475" s="1645"/>
      <c r="AM1475" s="1645"/>
      <c r="AN1475" s="1645"/>
      <c r="AO1475" s="1645"/>
      <c r="AP1475" s="1645"/>
      <c r="AQ1475" s="1645"/>
      <c r="AR1475" s="1645"/>
      <c r="AS1475" s="1645"/>
      <c r="AT1475" s="1645"/>
      <c r="AU1475" s="1645"/>
      <c r="AV1475" s="1645"/>
      <c r="AW1475" s="1645"/>
      <c r="AX1475" s="1645"/>
      <c r="AY1475" s="1645"/>
      <c r="AZ1475" s="1645"/>
      <c r="BA1475" s="1645"/>
      <c r="BB1475" s="1645"/>
      <c r="BC1475" s="1645"/>
      <c r="BD1475" s="1645"/>
      <c r="BE1475" s="1645"/>
      <c r="BF1475" s="1645"/>
      <c r="BG1475" s="1645"/>
      <c r="BH1475" s="1645"/>
      <c r="BI1475" s="1645"/>
      <c r="BJ1475" s="1645"/>
      <c r="BK1475" s="1645"/>
      <c r="BL1475" s="1645"/>
      <c r="BM1475" s="1645"/>
      <c r="BN1475" s="1645"/>
      <c r="BO1475" s="1645"/>
      <c r="BP1475" s="1645"/>
      <c r="BQ1475" s="1645"/>
      <c r="BR1475" s="1645"/>
      <c r="BS1475" s="1645"/>
      <c r="BT1475" s="1645"/>
      <c r="BU1475" s="1645"/>
      <c r="BV1475" s="1169"/>
      <c r="BW1475" s="1169"/>
      <c r="BX1475" s="1169"/>
      <c r="BY1475" s="1169"/>
      <c r="BZ1475" s="1169"/>
      <c r="CA1475" s="1169"/>
      <c r="CB1475" s="1169"/>
      <c r="CC1475" s="1169"/>
      <c r="CD1475" s="1169"/>
      <c r="CE1475" s="1169"/>
      <c r="CF1475" s="1859"/>
    </row>
    <row customHeight="1" ht="11.25" hidden="1">
      <c r="A1476" s="1802"/>
      <c r="B1476" s="1645"/>
      <c r="C1476" s="1645"/>
      <c r="D1476" s="2588"/>
      <c r="E1476" s="644"/>
      <c r="F1476" s="644">
        <v>0</v>
      </c>
      <c r="G1476" s="644"/>
      <c r="H1476" s="644"/>
      <c r="I1476" s="644"/>
      <c r="J1476" s="644"/>
      <c r="K1476" s="644"/>
      <c r="L1476" s="644"/>
      <c r="M1476" s="644"/>
      <c r="N1476" s="644"/>
      <c r="O1476" s="644"/>
      <c r="P1476" s="644"/>
      <c r="Q1476" s="644"/>
      <c r="R1476" s="644"/>
      <c r="S1476" s="645"/>
      <c r="T1476" s="727"/>
      <c r="U1476" s="2383"/>
      <c r="V1476" s="2383"/>
      <c r="W1476" s="1645"/>
      <c r="X1476" s="1645"/>
      <c r="Y1476" s="1645"/>
      <c r="Z1476" s="1645"/>
      <c r="AA1476" s="1645"/>
      <c r="AB1476" s="1169"/>
      <c r="AC1476" s="2384"/>
      <c r="AD1476" s="638"/>
      <c r="AE1476" s="1169"/>
      <c r="AF1476" s="1169"/>
      <c r="AG1476" s="1645"/>
      <c r="AH1476" s="1645"/>
      <c r="AI1476" s="1645"/>
      <c r="AJ1476" s="1645"/>
      <c r="AK1476" s="1645"/>
      <c r="AL1476" s="1645"/>
      <c r="AM1476" s="1645"/>
      <c r="AN1476" s="1645"/>
      <c r="AO1476" s="1645"/>
      <c r="AP1476" s="1645"/>
      <c r="AQ1476" s="1645"/>
      <c r="AR1476" s="1645"/>
      <c r="AS1476" s="1645"/>
      <c r="AT1476" s="1645"/>
      <c r="AU1476" s="1645"/>
      <c r="AV1476" s="1645"/>
      <c r="AW1476" s="1645"/>
      <c r="AX1476" s="1645"/>
      <c r="AY1476" s="1645"/>
      <c r="AZ1476" s="1645"/>
      <c r="BA1476" s="1645"/>
      <c r="BB1476" s="1645"/>
      <c r="BC1476" s="1645"/>
      <c r="BD1476" s="1645"/>
      <c r="BE1476" s="1645"/>
      <c r="BF1476" s="1645"/>
      <c r="BG1476" s="1645"/>
      <c r="BH1476" s="1645"/>
      <c r="BI1476" s="1645"/>
      <c r="BJ1476" s="1645"/>
      <c r="BK1476" s="1645"/>
      <c r="BL1476" s="1645"/>
      <c r="BM1476" s="1645"/>
      <c r="BN1476" s="1645"/>
      <c r="BO1476" s="1645"/>
      <c r="BP1476" s="1645"/>
      <c r="BQ1476" s="1645"/>
      <c r="BR1476" s="1645"/>
      <c r="BS1476" s="1645"/>
      <c r="BT1476" s="1645"/>
      <c r="BU1476" s="1645"/>
      <c r="BV1476" s="1645"/>
      <c r="BW1476" s="1645"/>
      <c r="BX1476" s="1645"/>
      <c r="BY1476" s="1645"/>
      <c r="BZ1476" s="1645"/>
      <c r="CA1476" s="1645"/>
      <c r="CB1476" s="1645"/>
      <c r="CC1476" s="1645"/>
      <c r="CD1476" s="1645"/>
      <c r="CE1476" s="1645"/>
      <c r="CF1476" s="1859"/>
    </row>
    <row customHeight="1" ht="11.25" hidden="1">
      <c r="A1477" s="1815"/>
      <c r="B1477" s="1169"/>
      <c r="C1477" s="421"/>
      <c r="D1477" s="2588"/>
      <c r="E1477" s="658" t="s">
        <v>22</v>
      </c>
      <c r="F1477" s="1177" t="s">
        <v>22</v>
      </c>
      <c r="G1477" s="1177" t="s">
        <v>1088</v>
      </c>
      <c r="H1477" s="660" t="s">
        <v>22</v>
      </c>
      <c r="I1477" s="660"/>
      <c r="J1477" s="660"/>
      <c r="K1477" s="660"/>
      <c r="L1477" s="660"/>
      <c r="M1477" s="660"/>
      <c r="N1477" s="660"/>
      <c r="O1477" s="660"/>
      <c r="P1477" s="660"/>
      <c r="Q1477" s="660"/>
      <c r="R1477" s="661"/>
      <c r="S1477" s="662"/>
      <c r="T1477" s="727"/>
      <c r="U1477" s="2383"/>
      <c r="V1477" s="2383"/>
      <c r="W1477" s="1169"/>
      <c r="X1477" s="1169"/>
      <c r="Y1477" s="1169"/>
      <c r="Z1477" s="1169"/>
      <c r="AA1477" s="1645"/>
      <c r="AB1477" s="1169"/>
      <c r="AC1477" s="2384"/>
      <c r="AD1477" s="638"/>
      <c r="AE1477" s="1169"/>
      <c r="AF1477" s="1169"/>
      <c r="AG1477" s="1645"/>
      <c r="AH1477" s="1645"/>
      <c r="AI1477" s="1645"/>
      <c r="AJ1477" s="1645"/>
      <c r="AK1477" s="1645"/>
      <c r="AL1477" s="1645"/>
      <c r="AM1477" s="1645"/>
      <c r="AN1477" s="1645"/>
      <c r="AO1477" s="1645"/>
      <c r="AP1477" s="1645"/>
      <c r="AQ1477" s="1645"/>
      <c r="AR1477" s="1645"/>
      <c r="AS1477" s="1645"/>
      <c r="AT1477" s="1645"/>
      <c r="AU1477" s="1645"/>
      <c r="AV1477" s="1645"/>
      <c r="AW1477" s="1645"/>
      <c r="AX1477" s="1645"/>
      <c r="AY1477" s="1645"/>
      <c r="AZ1477" s="1645"/>
      <c r="BA1477" s="1645"/>
      <c r="BB1477" s="1645"/>
      <c r="BC1477" s="1645"/>
      <c r="BD1477" s="1645"/>
      <c r="BE1477" s="1645"/>
      <c r="BF1477" s="1645"/>
      <c r="BG1477" s="1645"/>
      <c r="BH1477" s="1645"/>
      <c r="BI1477" s="1645"/>
      <c r="BJ1477" s="1645"/>
      <c r="BK1477" s="1645"/>
      <c r="BL1477" s="1645"/>
      <c r="BM1477" s="1645"/>
      <c r="BN1477" s="1645"/>
      <c r="BO1477" s="1645"/>
      <c r="BP1477" s="1645"/>
      <c r="BQ1477" s="1645"/>
      <c r="BR1477" s="1645"/>
      <c r="BS1477" s="1645"/>
      <c r="BT1477" s="1645"/>
      <c r="BU1477" s="1645"/>
      <c r="BV1477" s="1169"/>
      <c r="BW1477" s="1169"/>
      <c r="BX1477" s="1169"/>
      <c r="BY1477" s="1169"/>
      <c r="BZ1477" s="1169"/>
      <c r="CA1477" s="1169"/>
      <c r="CB1477" s="1169"/>
      <c r="CC1477" s="1169"/>
      <c r="CD1477" s="1169"/>
      <c r="CE1477" s="1169"/>
      <c r="CF1477" s="1859"/>
    </row>
    <row customHeight="1" ht="5.25" hidden="1">
      <c r="A1478" s="1802"/>
      <c r="B1478" s="1645"/>
      <c r="C1478" s="1645"/>
      <c r="D1478" s="2588"/>
      <c r="E1478" s="1048"/>
      <c r="F1478" s="1048"/>
      <c r="G1478" s="1048"/>
      <c r="H1478" s="1048"/>
      <c r="I1478" s="1048"/>
      <c r="J1478" s="1048"/>
      <c r="K1478" s="1048"/>
      <c r="L1478" s="1048"/>
      <c r="M1478" s="1048"/>
      <c r="N1478" s="1048"/>
      <c r="O1478" s="1048"/>
      <c r="P1478" s="1048"/>
      <c r="Q1478" s="1049"/>
      <c r="R1478" s="1050"/>
      <c r="S1478" s="1051"/>
      <c r="T1478" s="726" t="s">
        <v>1085</v>
      </c>
      <c r="U1478" s="2383">
        <v>1</v>
      </c>
      <c r="V1478" s="2383" t="s">
        <v>1048</v>
      </c>
      <c r="W1478" s="1645"/>
      <c r="X1478" s="1645"/>
      <c r="Y1478" s="1645"/>
      <c r="Z1478" s="1645"/>
      <c r="AA1478" s="1645"/>
      <c r="AB1478" s="1645"/>
      <c r="AC1478" s="1046"/>
      <c r="AD1478" s="1047"/>
      <c r="AE1478" s="1645"/>
      <c r="AF1478" s="1645"/>
      <c r="AG1478" s="1645"/>
      <c r="AH1478" s="1645"/>
      <c r="AI1478" s="1645"/>
      <c r="AJ1478" s="1645"/>
      <c r="AK1478" s="1645"/>
      <c r="AL1478" s="1645"/>
      <c r="AM1478" s="1645"/>
      <c r="AN1478" s="1645"/>
      <c r="AO1478" s="1645"/>
      <c r="AP1478" s="1645"/>
      <c r="AQ1478" s="1645"/>
      <c r="AR1478" s="1645"/>
      <c r="AS1478" s="1645"/>
      <c r="AT1478" s="1645"/>
      <c r="AU1478" s="1645"/>
      <c r="AV1478" s="1645"/>
      <c r="AW1478" s="1645"/>
      <c r="AX1478" s="1645"/>
      <c r="AY1478" s="1645"/>
      <c r="AZ1478" s="1645"/>
      <c r="BA1478" s="1645"/>
      <c r="BB1478" s="1645"/>
      <c r="BC1478" s="1645"/>
      <c r="BD1478" s="1645"/>
      <c r="BE1478" s="1645"/>
      <c r="BF1478" s="1645"/>
      <c r="BG1478" s="1645"/>
      <c r="BH1478" s="1645"/>
      <c r="BI1478" s="1645"/>
      <c r="BJ1478" s="1645"/>
      <c r="BK1478" s="1645"/>
      <c r="BL1478" s="1645"/>
      <c r="BM1478" s="1645"/>
      <c r="BN1478" s="1645"/>
      <c r="BO1478" s="1645"/>
      <c r="BP1478" s="1645"/>
      <c r="BQ1478" s="1645"/>
      <c r="BR1478" s="1645"/>
      <c r="BS1478" s="1645"/>
      <c r="BT1478" s="1645"/>
      <c r="BU1478" s="1645"/>
      <c r="BV1478" s="1645"/>
      <c r="BW1478" s="1645"/>
      <c r="BX1478" s="1645"/>
      <c r="BY1478" s="1645"/>
      <c r="BZ1478" s="1645"/>
      <c r="CA1478" s="1645"/>
      <c r="CB1478" s="1645"/>
      <c r="CC1478" s="1645"/>
      <c r="CD1478" s="1645"/>
      <c r="CE1478" s="1645"/>
      <c r="CF1478" s="1325"/>
    </row>
    <row customHeight="1" ht="5.25" hidden="1">
      <c r="A1479" s="1802"/>
      <c r="B1479" s="1645"/>
      <c r="C1479" s="1645"/>
      <c r="D1479" s="2588"/>
      <c r="E1479" s="644"/>
      <c r="F1479" s="644"/>
      <c r="G1479" s="644"/>
      <c r="H1479" s="644"/>
      <c r="I1479" s="644"/>
      <c r="J1479" s="644"/>
      <c r="K1479" s="644"/>
      <c r="L1479" s="644"/>
      <c r="M1479" s="644"/>
      <c r="N1479" s="644"/>
      <c r="O1479" s="644"/>
      <c r="P1479" s="644"/>
      <c r="Q1479" s="644"/>
      <c r="R1479" s="644"/>
      <c r="S1479" s="645"/>
      <c r="T1479" s="727"/>
      <c r="U1479" s="2383"/>
      <c r="V1479" s="2383"/>
      <c r="W1479" s="1645"/>
      <c r="X1479" s="1645"/>
      <c r="Y1479" s="1645"/>
      <c r="Z1479" s="1645"/>
      <c r="AA1479" s="1645"/>
      <c r="AB1479" s="1645"/>
      <c r="AC1479" s="1046"/>
      <c r="AD1479" s="1047"/>
      <c r="AE1479" s="1645"/>
      <c r="AF1479" s="1645"/>
      <c r="AG1479" s="1645"/>
      <c r="AH1479" s="1645"/>
      <c r="AI1479" s="1645"/>
      <c r="AJ1479" s="1645"/>
      <c r="AK1479" s="1645"/>
      <c r="AL1479" s="1645"/>
      <c r="AM1479" s="1645"/>
      <c r="AN1479" s="1645"/>
      <c r="AO1479" s="1645"/>
      <c r="AP1479" s="1645"/>
      <c r="AQ1479" s="1645"/>
      <c r="AR1479" s="1645"/>
      <c r="AS1479" s="1645"/>
      <c r="AT1479" s="1645"/>
      <c r="AU1479" s="1645"/>
      <c r="AV1479" s="1645"/>
      <c r="AW1479" s="1645"/>
      <c r="AX1479" s="1645"/>
      <c r="AY1479" s="1645"/>
      <c r="AZ1479" s="1645"/>
      <c r="BA1479" s="1645"/>
      <c r="BB1479" s="1645"/>
      <c r="BC1479" s="1645"/>
      <c r="BD1479" s="1645"/>
      <c r="BE1479" s="1645"/>
      <c r="BF1479" s="1645"/>
      <c r="BG1479" s="1645"/>
      <c r="BH1479" s="1645"/>
      <c r="BI1479" s="1645"/>
      <c r="BJ1479" s="1645"/>
      <c r="BK1479" s="1645"/>
      <c r="BL1479" s="1645"/>
      <c r="BM1479" s="1645"/>
      <c r="BN1479" s="1645"/>
      <c r="BO1479" s="1645"/>
      <c r="BP1479" s="1645"/>
      <c r="BQ1479" s="1645"/>
      <c r="BR1479" s="1645"/>
      <c r="BS1479" s="1645"/>
      <c r="BT1479" s="1645"/>
      <c r="BU1479" s="1645"/>
      <c r="BV1479" s="1645"/>
      <c r="BW1479" s="1645"/>
      <c r="BX1479" s="1645"/>
      <c r="BY1479" s="1645"/>
      <c r="BZ1479" s="1645"/>
      <c r="CA1479" s="1645"/>
      <c r="CB1479" s="1645"/>
      <c r="CC1479" s="1645"/>
      <c r="CD1479" s="1645"/>
      <c r="CE1479" s="1645"/>
      <c r="CF1479" s="1325"/>
    </row>
    <row customHeight="1" ht="5.25" hidden="1">
      <c r="A1480" s="1802"/>
      <c r="B1480" s="1645"/>
      <c r="C1480" s="1645"/>
      <c r="D1480" s="2589"/>
      <c r="E1480" s="1052"/>
      <c r="F1480" s="1053"/>
      <c r="G1480" s="1053"/>
      <c r="H1480" s="1054"/>
      <c r="I1480" s="1054"/>
      <c r="J1480" s="1054"/>
      <c r="K1480" s="1054"/>
      <c r="L1480" s="1054"/>
      <c r="M1480" s="1054"/>
      <c r="N1480" s="1054"/>
      <c r="O1480" s="1054"/>
      <c r="P1480" s="1054"/>
      <c r="Q1480" s="1054"/>
      <c r="R1480" s="955"/>
      <c r="S1480" s="1055"/>
      <c r="T1480" s="727"/>
      <c r="U1480" s="2383"/>
      <c r="V1480" s="2383"/>
      <c r="W1480" s="1645"/>
      <c r="X1480" s="1645"/>
      <c r="Y1480" s="1645"/>
      <c r="Z1480" s="1645"/>
      <c r="AA1480" s="1645"/>
      <c r="AB1480" s="1645"/>
      <c r="AC1480" s="1046"/>
      <c r="AD1480" s="1047"/>
      <c r="AE1480" s="1645"/>
      <c r="AF1480" s="1645"/>
      <c r="AG1480" s="1645"/>
      <c r="AH1480" s="1645"/>
      <c r="AI1480" s="1645"/>
      <c r="AJ1480" s="1645"/>
      <c r="AK1480" s="1645"/>
      <c r="AL1480" s="1645"/>
      <c r="AM1480" s="1645"/>
      <c r="AN1480" s="1645"/>
      <c r="AO1480" s="1645"/>
      <c r="AP1480" s="1645"/>
      <c r="AQ1480" s="1645"/>
      <c r="AR1480" s="1645"/>
      <c r="AS1480" s="1645"/>
      <c r="AT1480" s="1645"/>
      <c r="AU1480" s="1645"/>
      <c r="AV1480" s="1645"/>
      <c r="AW1480" s="1645"/>
      <c r="AX1480" s="1645"/>
      <c r="AY1480" s="1645"/>
      <c r="AZ1480" s="1645"/>
      <c r="BA1480" s="1645"/>
      <c r="BB1480" s="1645"/>
      <c r="BC1480" s="1645"/>
      <c r="BD1480" s="1645"/>
      <c r="BE1480" s="1645"/>
      <c r="BF1480" s="1645"/>
      <c r="BG1480" s="1645"/>
      <c r="BH1480" s="1645"/>
      <c r="BI1480" s="1645"/>
      <c r="BJ1480" s="1645"/>
      <c r="BK1480" s="1645"/>
      <c r="BL1480" s="1645"/>
      <c r="BM1480" s="1645"/>
      <c r="BN1480" s="1645"/>
      <c r="BO1480" s="1645"/>
      <c r="BP1480" s="1645"/>
      <c r="BQ1480" s="1645"/>
      <c r="BR1480" s="1645"/>
      <c r="BS1480" s="1645"/>
      <c r="BT1480" s="1645"/>
      <c r="BU1480" s="1645"/>
      <c r="BV1480" s="1645"/>
      <c r="BW1480" s="1645"/>
      <c r="BX1480" s="1645"/>
      <c r="BY1480" s="1645"/>
      <c r="BZ1480" s="1645"/>
      <c r="CA1480" s="1645"/>
      <c r="CB1480" s="1645"/>
      <c r="CC1480" s="1645"/>
      <c r="CD1480" s="1645"/>
      <c r="CE1480" s="1645"/>
      <c r="CF1480" s="1325"/>
    </row>
    <row customHeight="1" ht="15" hidden="1">
      <c r="A1481" s="632" t="s">
        <v>554</v>
      </c>
      <c r="B1481" s="633"/>
      <c r="C1481" s="633" t="s">
        <v>22</v>
      </c>
      <c r="D1481" s="2587" t="s">
        <v>1250</v>
      </c>
      <c r="E1481" s="2386" t="s">
        <v>196</v>
      </c>
      <c r="F1481" s="2387"/>
      <c r="G1481" s="2388"/>
      <c r="H1481" s="2392" t="str">
        <f>IF(A1481="","",INDEX(DIFFERENTIATION_UNMERGE_VD,MATCH(A1481,DIFFERENTIATION_ID_DIFF,0)))</f>
        <v>Производство тепловой энергии. Некомбинированная выработка</v>
      </c>
      <c r="I1481" s="2392"/>
      <c r="J1481" s="2392"/>
      <c r="K1481" s="2392"/>
      <c r="L1481" s="2392"/>
      <c r="M1481" s="2392"/>
      <c r="N1481" s="2392"/>
      <c r="O1481" s="2392"/>
      <c r="P1481" s="2392"/>
      <c r="Q1481" s="2392"/>
      <c r="R1481" s="2392"/>
      <c r="S1481" s="728"/>
      <c r="T1481" s="725"/>
      <c r="U1481" s="634"/>
      <c r="V1481" s="634"/>
      <c r="W1481" s="635"/>
      <c r="X1481" s="635"/>
      <c r="Y1481" s="635"/>
      <c r="Z1481" s="635"/>
      <c r="AA1481" s="636"/>
      <c r="AB1481" s="637"/>
      <c r="AC1481" s="2384"/>
      <c r="AD1481" s="638"/>
      <c r="AE1481" s="639" t="s">
        <v>22</v>
      </c>
      <c r="AF1481" s="639"/>
      <c r="AG1481" s="640" t="s">
        <v>1082</v>
      </c>
      <c r="AH1481" s="641">
        <v>3</v>
      </c>
      <c r="AI1481" s="634"/>
      <c r="AJ1481" s="634"/>
      <c r="AK1481" s="634"/>
      <c r="AL1481" s="634"/>
      <c r="AM1481" s="634"/>
      <c r="AN1481" s="634"/>
      <c r="AO1481" s="634"/>
      <c r="AP1481" s="634"/>
      <c r="AQ1481" s="634"/>
      <c r="AR1481" s="634"/>
      <c r="AS1481" s="634"/>
      <c r="AT1481" s="634"/>
      <c r="AU1481" s="634"/>
      <c r="AV1481" s="634"/>
      <c r="AW1481" s="634"/>
      <c r="AX1481" s="634"/>
      <c r="AY1481" s="634"/>
      <c r="AZ1481" s="634"/>
      <c r="BA1481" s="634"/>
      <c r="BB1481" s="634"/>
      <c r="BC1481" s="634"/>
      <c r="BD1481" s="634"/>
      <c r="BE1481" s="634"/>
      <c r="BF1481" s="634"/>
      <c r="BG1481" s="634"/>
      <c r="BH1481" s="634"/>
      <c r="BI1481" s="634"/>
      <c r="BJ1481" s="634"/>
      <c r="BK1481" s="634"/>
      <c r="BL1481" s="634"/>
      <c r="BM1481" s="634"/>
      <c r="BN1481" s="634"/>
      <c r="BO1481" s="634"/>
      <c r="BP1481" s="634"/>
      <c r="BQ1481" s="634"/>
      <c r="BR1481" s="634"/>
      <c r="BS1481" s="634"/>
      <c r="BT1481" s="634"/>
      <c r="BU1481" s="634"/>
      <c r="BV1481" s="635"/>
      <c r="BW1481" s="635"/>
      <c r="BX1481" s="635"/>
      <c r="BY1481" s="635"/>
      <c r="BZ1481" s="635"/>
      <c r="CA1481" s="635"/>
      <c r="CB1481" s="635"/>
      <c r="CC1481" s="635"/>
      <c r="CD1481" s="635"/>
      <c r="CE1481" s="635"/>
      <c r="CF1481" s="1859"/>
    </row>
    <row customHeight="1" ht="15" hidden="1">
      <c r="A1482" s="632"/>
      <c r="B1482" s="633"/>
      <c r="C1482" s="633"/>
      <c r="D1482" s="2588"/>
      <c r="E1482" s="2386" t="s">
        <v>1037</v>
      </c>
      <c r="F1482" s="2387"/>
      <c r="G1482" s="2388"/>
      <c r="H1482" s="2392" t="str">
        <f>IF(A1481="","",INDEX(DIFFERENTIATION_UNMERGE_AREA,MATCH(A1481,DIFFERENTIATION_ID_DIFF,0)))</f>
        <v>Территория 17</v>
      </c>
      <c r="I1482" s="2392"/>
      <c r="J1482" s="2392"/>
      <c r="K1482" s="2392"/>
      <c r="L1482" s="2392"/>
      <c r="M1482" s="2392"/>
      <c r="N1482" s="2392"/>
      <c r="O1482" s="2392"/>
      <c r="P1482" s="2392"/>
      <c r="Q1482" s="2392"/>
      <c r="R1482" s="2392"/>
      <c r="S1482" s="728"/>
      <c r="T1482" s="725"/>
      <c r="U1482" s="634"/>
      <c r="V1482" s="634"/>
      <c r="W1482" s="635"/>
      <c r="X1482" s="635"/>
      <c r="Y1482" s="635"/>
      <c r="Z1482" s="635"/>
      <c r="AA1482" s="636"/>
      <c r="AB1482" s="637"/>
      <c r="AC1482" s="2384"/>
      <c r="AD1482" s="638"/>
      <c r="AE1482" s="639"/>
      <c r="AF1482" s="639"/>
      <c r="AG1482" s="640"/>
      <c r="AH1482" s="641"/>
      <c r="AI1482" s="634"/>
      <c r="AJ1482" s="634"/>
      <c r="AK1482" s="634"/>
      <c r="AL1482" s="634"/>
      <c r="AM1482" s="634"/>
      <c r="AN1482" s="634"/>
      <c r="AO1482" s="634"/>
      <c r="AP1482" s="634"/>
      <c r="AQ1482" s="634"/>
      <c r="AR1482" s="634"/>
      <c r="AS1482" s="634"/>
      <c r="AT1482" s="634"/>
      <c r="AU1482" s="634"/>
      <c r="AV1482" s="634"/>
      <c r="AW1482" s="634"/>
      <c r="AX1482" s="634"/>
      <c r="AY1482" s="634"/>
      <c r="AZ1482" s="634"/>
      <c r="BA1482" s="634"/>
      <c r="BB1482" s="634"/>
      <c r="BC1482" s="634"/>
      <c r="BD1482" s="634"/>
      <c r="BE1482" s="634"/>
      <c r="BF1482" s="634"/>
      <c r="BG1482" s="634"/>
      <c r="BH1482" s="634"/>
      <c r="BI1482" s="634"/>
      <c r="BJ1482" s="634"/>
      <c r="BK1482" s="634"/>
      <c r="BL1482" s="634"/>
      <c r="BM1482" s="634"/>
      <c r="BN1482" s="634"/>
      <c r="BO1482" s="634"/>
      <c r="BP1482" s="634"/>
      <c r="BQ1482" s="634"/>
      <c r="BR1482" s="634"/>
      <c r="BS1482" s="634"/>
      <c r="BT1482" s="634"/>
      <c r="BU1482" s="634"/>
      <c r="BV1482" s="635"/>
      <c r="BW1482" s="635"/>
      <c r="BX1482" s="635"/>
      <c r="BY1482" s="635"/>
      <c r="BZ1482" s="635"/>
      <c r="CA1482" s="635"/>
      <c r="CB1482" s="635"/>
      <c r="CC1482" s="635"/>
      <c r="CD1482" s="635"/>
      <c r="CE1482" s="635"/>
      <c r="CF1482" s="1859"/>
    </row>
    <row customHeight="1" ht="15" hidden="1">
      <c r="A1483" s="632"/>
      <c r="B1483" s="633"/>
      <c r="C1483" s="633"/>
      <c r="D1483" s="2588"/>
      <c r="E1483" s="2386" t="s">
        <v>1038</v>
      </c>
      <c r="F1483" s="2387"/>
      <c r="G1483" s="2388"/>
      <c r="H1483" s="2392" t="str">
        <f>IF(A1481="","",INDEX(DIFFERENTIATION_UNMERGE_SYSTEM,MATCH(A1481,DIFFERENTIATION_ID_DIFF,0)))</f>
        <v>г.о. Октябрьск, ул. Пролетарская, котельная № 11-7</v>
      </c>
      <c r="I1483" s="2392"/>
      <c r="J1483" s="2392"/>
      <c r="K1483" s="2392"/>
      <c r="L1483" s="2392"/>
      <c r="M1483" s="2392"/>
      <c r="N1483" s="2392"/>
      <c r="O1483" s="2392"/>
      <c r="P1483" s="2392"/>
      <c r="Q1483" s="2392"/>
      <c r="R1483" s="2392"/>
      <c r="S1483" s="728"/>
      <c r="T1483" s="725"/>
      <c r="U1483" s="634"/>
      <c r="V1483" s="634"/>
      <c r="W1483" s="635"/>
      <c r="X1483" s="635"/>
      <c r="Y1483" s="635"/>
      <c r="Z1483" s="635"/>
      <c r="AA1483" s="636"/>
      <c r="AB1483" s="637"/>
      <c r="AC1483" s="2384"/>
      <c r="AD1483" s="638"/>
      <c r="AE1483" s="639"/>
      <c r="AF1483" s="639"/>
      <c r="AG1483" s="640"/>
      <c r="AH1483" s="641"/>
      <c r="AI1483" s="634"/>
      <c r="AJ1483" s="634"/>
      <c r="AK1483" s="634"/>
      <c r="AL1483" s="634"/>
      <c r="AM1483" s="634"/>
      <c r="AN1483" s="634"/>
      <c r="AO1483" s="634"/>
      <c r="AP1483" s="634"/>
      <c r="AQ1483" s="634"/>
      <c r="AR1483" s="634"/>
      <c r="AS1483" s="634"/>
      <c r="AT1483" s="634"/>
      <c r="AU1483" s="634"/>
      <c r="AV1483" s="634"/>
      <c r="AW1483" s="634"/>
      <c r="AX1483" s="634"/>
      <c r="AY1483" s="634"/>
      <c r="AZ1483" s="634"/>
      <c r="BA1483" s="634"/>
      <c r="BB1483" s="634"/>
      <c r="BC1483" s="634"/>
      <c r="BD1483" s="634"/>
      <c r="BE1483" s="634"/>
      <c r="BF1483" s="634"/>
      <c r="BG1483" s="634"/>
      <c r="BH1483" s="634"/>
      <c r="BI1483" s="634"/>
      <c r="BJ1483" s="634"/>
      <c r="BK1483" s="634"/>
      <c r="BL1483" s="634"/>
      <c r="BM1483" s="634"/>
      <c r="BN1483" s="634"/>
      <c r="BO1483" s="634"/>
      <c r="BP1483" s="634"/>
      <c r="BQ1483" s="634"/>
      <c r="BR1483" s="634"/>
      <c r="BS1483" s="634"/>
      <c r="BT1483" s="634"/>
      <c r="BU1483" s="634"/>
      <c r="BV1483" s="635"/>
      <c r="BW1483" s="635"/>
      <c r="BX1483" s="635"/>
      <c r="BY1483" s="635"/>
      <c r="BZ1483" s="635"/>
      <c r="CA1483" s="635"/>
      <c r="CB1483" s="635"/>
      <c r="CC1483" s="635"/>
      <c r="CD1483" s="635"/>
      <c r="CE1483" s="635"/>
      <c r="CF1483" s="1859"/>
    </row>
    <row customHeight="1" ht="24.75" hidden="1">
      <c r="A1484" s="1815"/>
      <c r="B1484" s="1169"/>
      <c r="C1484" s="421"/>
      <c r="D1484" s="2588"/>
      <c r="E1484" s="2385" t="s">
        <v>1083</v>
      </c>
      <c r="F1484" s="2385"/>
      <c r="G1484" s="2385"/>
      <c r="H1484" s="2385"/>
      <c r="I1484" s="2385"/>
      <c r="J1484" s="2385"/>
      <c r="K1484" s="2385"/>
      <c r="L1484" s="2385"/>
      <c r="M1484" s="2385"/>
      <c r="N1484" s="2385"/>
      <c r="O1484" s="2385"/>
      <c r="P1484" s="2385"/>
      <c r="Q1484" s="567">
        <f>SUMIF(T1485:T1486,"i",Q1485:Q1486)</f>
        <v>0</v>
      </c>
      <c r="R1484" s="1026"/>
      <c r="S1484" s="1807" t="s">
        <v>1084</v>
      </c>
      <c r="T1484" s="726" t="s">
        <v>1085</v>
      </c>
      <c r="U1484" s="2383">
        <v>1</v>
      </c>
      <c r="V1484" s="2383" t="s">
        <v>1048</v>
      </c>
      <c r="W1484" s="1169"/>
      <c r="X1484" s="1169"/>
      <c r="Y1484" s="1169"/>
      <c r="Z1484" s="1169"/>
      <c r="AA1484" s="1645"/>
      <c r="AB1484" s="1169"/>
      <c r="AC1484" s="2384"/>
      <c r="AD1484" s="638"/>
      <c r="AE1484" s="1169"/>
      <c r="AF1484" s="1169"/>
      <c r="AG1484" s="1645"/>
      <c r="AH1484" s="1645"/>
      <c r="AI1484" s="1645"/>
      <c r="AJ1484" s="1645"/>
      <c r="AK1484" s="1645"/>
      <c r="AL1484" s="1645"/>
      <c r="AM1484" s="1645"/>
      <c r="AN1484" s="1645"/>
      <c r="AO1484" s="1645"/>
      <c r="AP1484" s="1645"/>
      <c r="AQ1484" s="1645"/>
      <c r="AR1484" s="1645"/>
      <c r="AS1484" s="1645"/>
      <c r="AT1484" s="1645"/>
      <c r="AU1484" s="1645"/>
      <c r="AV1484" s="1645"/>
      <c r="AW1484" s="1645"/>
      <c r="AX1484" s="1645"/>
      <c r="AY1484" s="1645"/>
      <c r="AZ1484" s="1645"/>
      <c r="BA1484" s="1645"/>
      <c r="BB1484" s="1645"/>
      <c r="BC1484" s="1645"/>
      <c r="BD1484" s="1645"/>
      <c r="BE1484" s="1645"/>
      <c r="BF1484" s="1645"/>
      <c r="BG1484" s="1645"/>
      <c r="BH1484" s="1645"/>
      <c r="BI1484" s="1645"/>
      <c r="BJ1484" s="1645"/>
      <c r="BK1484" s="1645"/>
      <c r="BL1484" s="1645"/>
      <c r="BM1484" s="1645"/>
      <c r="BN1484" s="1645"/>
      <c r="BO1484" s="1645"/>
      <c r="BP1484" s="1645"/>
      <c r="BQ1484" s="1645"/>
      <c r="BR1484" s="1645"/>
      <c r="BS1484" s="1645"/>
      <c r="BT1484" s="1645"/>
      <c r="BU1484" s="1645"/>
      <c r="BV1484" s="1169"/>
      <c r="BW1484" s="1169"/>
      <c r="BX1484" s="1169"/>
      <c r="BY1484" s="1169"/>
      <c r="BZ1484" s="1169"/>
      <c r="CA1484" s="1169"/>
      <c r="CB1484" s="1169"/>
      <c r="CC1484" s="1169"/>
      <c r="CD1484" s="1169"/>
      <c r="CE1484" s="1169"/>
      <c r="CF1484" s="1859"/>
    </row>
    <row customHeight="1" ht="11.25" hidden="1">
      <c r="A1485" s="1802"/>
      <c r="B1485" s="1645"/>
      <c r="C1485" s="1645"/>
      <c r="D1485" s="2588"/>
      <c r="E1485" s="644"/>
      <c r="F1485" s="644">
        <v>0</v>
      </c>
      <c r="G1485" s="644"/>
      <c r="H1485" s="644"/>
      <c r="I1485" s="644"/>
      <c r="J1485" s="644"/>
      <c r="K1485" s="644"/>
      <c r="L1485" s="644"/>
      <c r="M1485" s="644"/>
      <c r="N1485" s="644"/>
      <c r="O1485" s="644"/>
      <c r="P1485" s="644"/>
      <c r="Q1485" s="644"/>
      <c r="R1485" s="644"/>
      <c r="S1485" s="645"/>
      <c r="T1485" s="727"/>
      <c r="U1485" s="2383"/>
      <c r="V1485" s="2383"/>
      <c r="W1485" s="1645"/>
      <c r="X1485" s="1645"/>
      <c r="Y1485" s="1645"/>
      <c r="Z1485" s="1645"/>
      <c r="AA1485" s="1645"/>
      <c r="AB1485" s="1169"/>
      <c r="AC1485" s="2384"/>
      <c r="AD1485" s="638"/>
      <c r="AE1485" s="1169"/>
      <c r="AF1485" s="1169"/>
      <c r="AG1485" s="1645"/>
      <c r="AH1485" s="1645"/>
      <c r="AI1485" s="1645"/>
      <c r="AJ1485" s="1645"/>
      <c r="AK1485" s="1645"/>
      <c r="AL1485" s="1645"/>
      <c r="AM1485" s="1645"/>
      <c r="AN1485" s="1645"/>
      <c r="AO1485" s="1645"/>
      <c r="AP1485" s="1645"/>
      <c r="AQ1485" s="1645"/>
      <c r="AR1485" s="1645"/>
      <c r="AS1485" s="1645"/>
      <c r="AT1485" s="1645"/>
      <c r="AU1485" s="1645"/>
      <c r="AV1485" s="1645"/>
      <c r="AW1485" s="1645"/>
      <c r="AX1485" s="1645"/>
      <c r="AY1485" s="1645"/>
      <c r="AZ1485" s="1645"/>
      <c r="BA1485" s="1645"/>
      <c r="BB1485" s="1645"/>
      <c r="BC1485" s="1645"/>
      <c r="BD1485" s="1645"/>
      <c r="BE1485" s="1645"/>
      <c r="BF1485" s="1645"/>
      <c r="BG1485" s="1645"/>
      <c r="BH1485" s="1645"/>
      <c r="BI1485" s="1645"/>
      <c r="BJ1485" s="1645"/>
      <c r="BK1485" s="1645"/>
      <c r="BL1485" s="1645"/>
      <c r="BM1485" s="1645"/>
      <c r="BN1485" s="1645"/>
      <c r="BO1485" s="1645"/>
      <c r="BP1485" s="1645"/>
      <c r="BQ1485" s="1645"/>
      <c r="BR1485" s="1645"/>
      <c r="BS1485" s="1645"/>
      <c r="BT1485" s="1645"/>
      <c r="BU1485" s="1645"/>
      <c r="BV1485" s="1645"/>
      <c r="BW1485" s="1645"/>
      <c r="BX1485" s="1645"/>
      <c r="BY1485" s="1645"/>
      <c r="BZ1485" s="1645"/>
      <c r="CA1485" s="1645"/>
      <c r="CB1485" s="1645"/>
      <c r="CC1485" s="1645"/>
      <c r="CD1485" s="1645"/>
      <c r="CE1485" s="1645"/>
      <c r="CF1485" s="1859"/>
    </row>
    <row customHeight="1" ht="11.25" hidden="1">
      <c r="A1486" s="1815"/>
      <c r="B1486" s="1169"/>
      <c r="C1486" s="421"/>
      <c r="D1486" s="2588"/>
      <c r="E1486" s="658" t="s">
        <v>22</v>
      </c>
      <c r="F1486" s="1177" t="s">
        <v>22</v>
      </c>
      <c r="G1486" s="1177" t="s">
        <v>1088</v>
      </c>
      <c r="H1486" s="660" t="s">
        <v>22</v>
      </c>
      <c r="I1486" s="660"/>
      <c r="J1486" s="660"/>
      <c r="K1486" s="660"/>
      <c r="L1486" s="660"/>
      <c r="M1486" s="660"/>
      <c r="N1486" s="660"/>
      <c r="O1486" s="660"/>
      <c r="P1486" s="660"/>
      <c r="Q1486" s="660"/>
      <c r="R1486" s="661"/>
      <c r="S1486" s="662"/>
      <c r="T1486" s="727"/>
      <c r="U1486" s="2383"/>
      <c r="V1486" s="2383"/>
      <c r="W1486" s="1169"/>
      <c r="X1486" s="1169"/>
      <c r="Y1486" s="1169"/>
      <c r="Z1486" s="1169"/>
      <c r="AA1486" s="1645"/>
      <c r="AB1486" s="1169"/>
      <c r="AC1486" s="2384"/>
      <c r="AD1486" s="638"/>
      <c r="AE1486" s="1169"/>
      <c r="AF1486" s="1169"/>
      <c r="AG1486" s="1645"/>
      <c r="AH1486" s="1645"/>
      <c r="AI1486" s="1645"/>
      <c r="AJ1486" s="1645"/>
      <c r="AK1486" s="1645"/>
      <c r="AL1486" s="1645"/>
      <c r="AM1486" s="1645"/>
      <c r="AN1486" s="1645"/>
      <c r="AO1486" s="1645"/>
      <c r="AP1486" s="1645"/>
      <c r="AQ1486" s="1645"/>
      <c r="AR1486" s="1645"/>
      <c r="AS1486" s="1645"/>
      <c r="AT1486" s="1645"/>
      <c r="AU1486" s="1645"/>
      <c r="AV1486" s="1645"/>
      <c r="AW1486" s="1645"/>
      <c r="AX1486" s="1645"/>
      <c r="AY1486" s="1645"/>
      <c r="AZ1486" s="1645"/>
      <c r="BA1486" s="1645"/>
      <c r="BB1486" s="1645"/>
      <c r="BC1486" s="1645"/>
      <c r="BD1486" s="1645"/>
      <c r="BE1486" s="1645"/>
      <c r="BF1486" s="1645"/>
      <c r="BG1486" s="1645"/>
      <c r="BH1486" s="1645"/>
      <c r="BI1486" s="1645"/>
      <c r="BJ1486" s="1645"/>
      <c r="BK1486" s="1645"/>
      <c r="BL1486" s="1645"/>
      <c r="BM1486" s="1645"/>
      <c r="BN1486" s="1645"/>
      <c r="BO1486" s="1645"/>
      <c r="BP1486" s="1645"/>
      <c r="BQ1486" s="1645"/>
      <c r="BR1486" s="1645"/>
      <c r="BS1486" s="1645"/>
      <c r="BT1486" s="1645"/>
      <c r="BU1486" s="1645"/>
      <c r="BV1486" s="1169"/>
      <c r="BW1486" s="1169"/>
      <c r="BX1486" s="1169"/>
      <c r="BY1486" s="1169"/>
      <c r="BZ1486" s="1169"/>
      <c r="CA1486" s="1169"/>
      <c r="CB1486" s="1169"/>
      <c r="CC1486" s="1169"/>
      <c r="CD1486" s="1169"/>
      <c r="CE1486" s="1169"/>
      <c r="CF1486" s="1859"/>
    </row>
    <row customHeight="1" ht="5.25" hidden="1">
      <c r="A1487" s="1802"/>
      <c r="B1487" s="1645"/>
      <c r="C1487" s="1645"/>
      <c r="D1487" s="2588"/>
      <c r="E1487" s="1048"/>
      <c r="F1487" s="1048"/>
      <c r="G1487" s="1048"/>
      <c r="H1487" s="1048"/>
      <c r="I1487" s="1048"/>
      <c r="J1487" s="1048"/>
      <c r="K1487" s="1048"/>
      <c r="L1487" s="1048"/>
      <c r="M1487" s="1048"/>
      <c r="N1487" s="1048"/>
      <c r="O1487" s="1048"/>
      <c r="P1487" s="1048"/>
      <c r="Q1487" s="1049"/>
      <c r="R1487" s="1050"/>
      <c r="S1487" s="1051"/>
      <c r="T1487" s="726" t="s">
        <v>1085</v>
      </c>
      <c r="U1487" s="2383">
        <v>1</v>
      </c>
      <c r="V1487" s="2383" t="s">
        <v>1048</v>
      </c>
      <c r="W1487" s="1645"/>
      <c r="X1487" s="1645"/>
      <c r="Y1487" s="1645"/>
      <c r="Z1487" s="1645"/>
      <c r="AA1487" s="1645"/>
      <c r="AB1487" s="1645"/>
      <c r="AC1487" s="1046"/>
      <c r="AD1487" s="1047"/>
      <c r="AE1487" s="1645"/>
      <c r="AF1487" s="1645"/>
      <c r="AG1487" s="1645"/>
      <c r="AH1487" s="1645"/>
      <c r="AI1487" s="1645"/>
      <c r="AJ1487" s="1645"/>
      <c r="AK1487" s="1645"/>
      <c r="AL1487" s="1645"/>
      <c r="AM1487" s="1645"/>
      <c r="AN1487" s="1645"/>
      <c r="AO1487" s="1645"/>
      <c r="AP1487" s="1645"/>
      <c r="AQ1487" s="1645"/>
      <c r="AR1487" s="1645"/>
      <c r="AS1487" s="1645"/>
      <c r="AT1487" s="1645"/>
      <c r="AU1487" s="1645"/>
      <c r="AV1487" s="1645"/>
      <c r="AW1487" s="1645"/>
      <c r="AX1487" s="1645"/>
      <c r="AY1487" s="1645"/>
      <c r="AZ1487" s="1645"/>
      <c r="BA1487" s="1645"/>
      <c r="BB1487" s="1645"/>
      <c r="BC1487" s="1645"/>
      <c r="BD1487" s="1645"/>
      <c r="BE1487" s="1645"/>
      <c r="BF1487" s="1645"/>
      <c r="BG1487" s="1645"/>
      <c r="BH1487" s="1645"/>
      <c r="BI1487" s="1645"/>
      <c r="BJ1487" s="1645"/>
      <c r="BK1487" s="1645"/>
      <c r="BL1487" s="1645"/>
      <c r="BM1487" s="1645"/>
      <c r="BN1487" s="1645"/>
      <c r="BO1487" s="1645"/>
      <c r="BP1487" s="1645"/>
      <c r="BQ1487" s="1645"/>
      <c r="BR1487" s="1645"/>
      <c r="BS1487" s="1645"/>
      <c r="BT1487" s="1645"/>
      <c r="BU1487" s="1645"/>
      <c r="BV1487" s="1645"/>
      <c r="BW1487" s="1645"/>
      <c r="BX1487" s="1645"/>
      <c r="BY1487" s="1645"/>
      <c r="BZ1487" s="1645"/>
      <c r="CA1487" s="1645"/>
      <c r="CB1487" s="1645"/>
      <c r="CC1487" s="1645"/>
      <c r="CD1487" s="1645"/>
      <c r="CE1487" s="1645"/>
      <c r="CF1487" s="1325"/>
    </row>
    <row customHeight="1" ht="5.25" hidden="1">
      <c r="A1488" s="1802"/>
      <c r="B1488" s="1645"/>
      <c r="C1488" s="1645"/>
      <c r="D1488" s="2588"/>
      <c r="E1488" s="644"/>
      <c r="F1488" s="644"/>
      <c r="G1488" s="644"/>
      <c r="H1488" s="644"/>
      <c r="I1488" s="644"/>
      <c r="J1488" s="644"/>
      <c r="K1488" s="644"/>
      <c r="L1488" s="644"/>
      <c r="M1488" s="644"/>
      <c r="N1488" s="644"/>
      <c r="O1488" s="644"/>
      <c r="P1488" s="644"/>
      <c r="Q1488" s="644"/>
      <c r="R1488" s="644"/>
      <c r="S1488" s="645"/>
      <c r="T1488" s="727"/>
      <c r="U1488" s="2383"/>
      <c r="V1488" s="2383"/>
      <c r="W1488" s="1645"/>
      <c r="X1488" s="1645"/>
      <c r="Y1488" s="1645"/>
      <c r="Z1488" s="1645"/>
      <c r="AA1488" s="1645"/>
      <c r="AB1488" s="1645"/>
      <c r="AC1488" s="1046"/>
      <c r="AD1488" s="1047"/>
      <c r="AE1488" s="1645"/>
      <c r="AF1488" s="1645"/>
      <c r="AG1488" s="1645"/>
      <c r="AH1488" s="1645"/>
      <c r="AI1488" s="1645"/>
      <c r="AJ1488" s="1645"/>
      <c r="AK1488" s="1645"/>
      <c r="AL1488" s="1645"/>
      <c r="AM1488" s="1645"/>
      <c r="AN1488" s="1645"/>
      <c r="AO1488" s="1645"/>
      <c r="AP1488" s="1645"/>
      <c r="AQ1488" s="1645"/>
      <c r="AR1488" s="1645"/>
      <c r="AS1488" s="1645"/>
      <c r="AT1488" s="1645"/>
      <c r="AU1488" s="1645"/>
      <c r="AV1488" s="1645"/>
      <c r="AW1488" s="1645"/>
      <c r="AX1488" s="1645"/>
      <c r="AY1488" s="1645"/>
      <c r="AZ1488" s="1645"/>
      <c r="BA1488" s="1645"/>
      <c r="BB1488" s="1645"/>
      <c r="BC1488" s="1645"/>
      <c r="BD1488" s="1645"/>
      <c r="BE1488" s="1645"/>
      <c r="BF1488" s="1645"/>
      <c r="BG1488" s="1645"/>
      <c r="BH1488" s="1645"/>
      <c r="BI1488" s="1645"/>
      <c r="BJ1488" s="1645"/>
      <c r="BK1488" s="1645"/>
      <c r="BL1488" s="1645"/>
      <c r="BM1488" s="1645"/>
      <c r="BN1488" s="1645"/>
      <c r="BO1488" s="1645"/>
      <c r="BP1488" s="1645"/>
      <c r="BQ1488" s="1645"/>
      <c r="BR1488" s="1645"/>
      <c r="BS1488" s="1645"/>
      <c r="BT1488" s="1645"/>
      <c r="BU1488" s="1645"/>
      <c r="BV1488" s="1645"/>
      <c r="BW1488" s="1645"/>
      <c r="BX1488" s="1645"/>
      <c r="BY1488" s="1645"/>
      <c r="BZ1488" s="1645"/>
      <c r="CA1488" s="1645"/>
      <c r="CB1488" s="1645"/>
      <c r="CC1488" s="1645"/>
      <c r="CD1488" s="1645"/>
      <c r="CE1488" s="1645"/>
      <c r="CF1488" s="1325"/>
    </row>
    <row customHeight="1" ht="5.25" hidden="1">
      <c r="A1489" s="1802"/>
      <c r="B1489" s="1645"/>
      <c r="C1489" s="1645"/>
      <c r="D1489" s="2589"/>
      <c r="E1489" s="1052"/>
      <c r="F1489" s="1053"/>
      <c r="G1489" s="1053"/>
      <c r="H1489" s="1054"/>
      <c r="I1489" s="1054"/>
      <c r="J1489" s="1054"/>
      <c r="K1489" s="1054"/>
      <c r="L1489" s="1054"/>
      <c r="M1489" s="1054"/>
      <c r="N1489" s="1054"/>
      <c r="O1489" s="1054"/>
      <c r="P1489" s="1054"/>
      <c r="Q1489" s="1054"/>
      <c r="R1489" s="955"/>
      <c r="S1489" s="1055"/>
      <c r="T1489" s="727"/>
      <c r="U1489" s="2383"/>
      <c r="V1489" s="2383"/>
      <c r="W1489" s="1645"/>
      <c r="X1489" s="1645"/>
      <c r="Y1489" s="1645"/>
      <c r="Z1489" s="1645"/>
      <c r="AA1489" s="1645"/>
      <c r="AB1489" s="1645"/>
      <c r="AC1489" s="1046"/>
      <c r="AD1489" s="1047"/>
      <c r="AE1489" s="1645"/>
      <c r="AF1489" s="1645"/>
      <c r="AG1489" s="1645"/>
      <c r="AH1489" s="1645"/>
      <c r="AI1489" s="1645"/>
      <c r="AJ1489" s="1645"/>
      <c r="AK1489" s="1645"/>
      <c r="AL1489" s="1645"/>
      <c r="AM1489" s="1645"/>
      <c r="AN1489" s="1645"/>
      <c r="AO1489" s="1645"/>
      <c r="AP1489" s="1645"/>
      <c r="AQ1489" s="1645"/>
      <c r="AR1489" s="1645"/>
      <c r="AS1489" s="1645"/>
      <c r="AT1489" s="1645"/>
      <c r="AU1489" s="1645"/>
      <c r="AV1489" s="1645"/>
      <c r="AW1489" s="1645"/>
      <c r="AX1489" s="1645"/>
      <c r="AY1489" s="1645"/>
      <c r="AZ1489" s="1645"/>
      <c r="BA1489" s="1645"/>
      <c r="BB1489" s="1645"/>
      <c r="BC1489" s="1645"/>
      <c r="BD1489" s="1645"/>
      <c r="BE1489" s="1645"/>
      <c r="BF1489" s="1645"/>
      <c r="BG1489" s="1645"/>
      <c r="BH1489" s="1645"/>
      <c r="BI1489" s="1645"/>
      <c r="BJ1489" s="1645"/>
      <c r="BK1489" s="1645"/>
      <c r="BL1489" s="1645"/>
      <c r="BM1489" s="1645"/>
      <c r="BN1489" s="1645"/>
      <c r="BO1489" s="1645"/>
      <c r="BP1489" s="1645"/>
      <c r="BQ1489" s="1645"/>
      <c r="BR1489" s="1645"/>
      <c r="BS1489" s="1645"/>
      <c r="BT1489" s="1645"/>
      <c r="BU1489" s="1645"/>
      <c r="BV1489" s="1645"/>
      <c r="BW1489" s="1645"/>
      <c r="BX1489" s="1645"/>
      <c r="BY1489" s="1645"/>
      <c r="BZ1489" s="1645"/>
      <c r="CA1489" s="1645"/>
      <c r="CB1489" s="1645"/>
      <c r="CC1489" s="1645"/>
      <c r="CD1489" s="1645"/>
      <c r="CE1489" s="1645"/>
      <c r="CF1489" s="1325"/>
    </row>
    <row customHeight="1" ht="15" hidden="1">
      <c r="A1490" s="632" t="s">
        <v>556</v>
      </c>
      <c r="B1490" s="633"/>
      <c r="C1490" s="633" t="s">
        <v>22</v>
      </c>
      <c r="D1490" s="2587" t="s">
        <v>1251</v>
      </c>
      <c r="E1490" s="2386" t="s">
        <v>196</v>
      </c>
      <c r="F1490" s="2387"/>
      <c r="G1490" s="2388"/>
      <c r="H1490" s="2392" t="str">
        <f>IF(A1490="","",INDEX(DIFFERENTIATION_UNMERGE_VD,MATCH(A1490,DIFFERENTIATION_ID_DIFF,0)))</f>
        <v>Производство тепловой энергии. Некомбинированная выработка</v>
      </c>
      <c r="I1490" s="2392"/>
      <c r="J1490" s="2392"/>
      <c r="K1490" s="2392"/>
      <c r="L1490" s="2392"/>
      <c r="M1490" s="2392"/>
      <c r="N1490" s="2392"/>
      <c r="O1490" s="2392"/>
      <c r="P1490" s="2392"/>
      <c r="Q1490" s="2392"/>
      <c r="R1490" s="2392"/>
      <c r="S1490" s="728"/>
      <c r="T1490" s="725"/>
      <c r="U1490" s="634"/>
      <c r="V1490" s="634"/>
      <c r="W1490" s="635"/>
      <c r="X1490" s="635"/>
      <c r="Y1490" s="635"/>
      <c r="Z1490" s="635"/>
      <c r="AA1490" s="636"/>
      <c r="AB1490" s="637"/>
      <c r="AC1490" s="2384"/>
      <c r="AD1490" s="638"/>
      <c r="AE1490" s="639" t="s">
        <v>22</v>
      </c>
      <c r="AF1490" s="639"/>
      <c r="AG1490" s="640" t="s">
        <v>1082</v>
      </c>
      <c r="AH1490" s="641">
        <v>3</v>
      </c>
      <c r="AI1490" s="634"/>
      <c r="AJ1490" s="634"/>
      <c r="AK1490" s="634"/>
      <c r="AL1490" s="634"/>
      <c r="AM1490" s="634"/>
      <c r="AN1490" s="634"/>
      <c r="AO1490" s="634"/>
      <c r="AP1490" s="634"/>
      <c r="AQ1490" s="634"/>
      <c r="AR1490" s="634"/>
      <c r="AS1490" s="634"/>
      <c r="AT1490" s="634"/>
      <c r="AU1490" s="634"/>
      <c r="AV1490" s="634"/>
      <c r="AW1490" s="634"/>
      <c r="AX1490" s="634"/>
      <c r="AY1490" s="634"/>
      <c r="AZ1490" s="634"/>
      <c r="BA1490" s="634"/>
      <c r="BB1490" s="634"/>
      <c r="BC1490" s="634"/>
      <c r="BD1490" s="634"/>
      <c r="BE1490" s="634"/>
      <c r="BF1490" s="634"/>
      <c r="BG1490" s="634"/>
      <c r="BH1490" s="634"/>
      <c r="BI1490" s="634"/>
      <c r="BJ1490" s="634"/>
      <c r="BK1490" s="634"/>
      <c r="BL1490" s="634"/>
      <c r="BM1490" s="634"/>
      <c r="BN1490" s="634"/>
      <c r="BO1490" s="634"/>
      <c r="BP1490" s="634"/>
      <c r="BQ1490" s="634"/>
      <c r="BR1490" s="634"/>
      <c r="BS1490" s="634"/>
      <c r="BT1490" s="634"/>
      <c r="BU1490" s="634"/>
      <c r="BV1490" s="635"/>
      <c r="BW1490" s="635"/>
      <c r="BX1490" s="635"/>
      <c r="BY1490" s="635"/>
      <c r="BZ1490" s="635"/>
      <c r="CA1490" s="635"/>
      <c r="CB1490" s="635"/>
      <c r="CC1490" s="635"/>
      <c r="CD1490" s="635"/>
      <c r="CE1490" s="635"/>
      <c r="CF1490" s="1859"/>
    </row>
    <row customHeight="1" ht="15" hidden="1">
      <c r="A1491" s="632"/>
      <c r="B1491" s="633"/>
      <c r="C1491" s="633"/>
      <c r="D1491" s="2588"/>
      <c r="E1491" s="2386" t="s">
        <v>1037</v>
      </c>
      <c r="F1491" s="2387"/>
      <c r="G1491" s="2388"/>
      <c r="H1491" s="2392" t="str">
        <f>IF(A1490="","",INDEX(DIFFERENTIATION_UNMERGE_AREA,MATCH(A1490,DIFFERENTIATION_ID_DIFF,0)))</f>
        <v>Территория 17</v>
      </c>
      <c r="I1491" s="2392"/>
      <c r="J1491" s="2392"/>
      <c r="K1491" s="2392"/>
      <c r="L1491" s="2392"/>
      <c r="M1491" s="2392"/>
      <c r="N1491" s="2392"/>
      <c r="O1491" s="2392"/>
      <c r="P1491" s="2392"/>
      <c r="Q1491" s="2392"/>
      <c r="R1491" s="2392"/>
      <c r="S1491" s="728"/>
      <c r="T1491" s="725"/>
      <c r="U1491" s="634"/>
      <c r="V1491" s="634"/>
      <c r="W1491" s="635"/>
      <c r="X1491" s="635"/>
      <c r="Y1491" s="635"/>
      <c r="Z1491" s="635"/>
      <c r="AA1491" s="636"/>
      <c r="AB1491" s="637"/>
      <c r="AC1491" s="2384"/>
      <c r="AD1491" s="638"/>
      <c r="AE1491" s="639"/>
      <c r="AF1491" s="639"/>
      <c r="AG1491" s="640"/>
      <c r="AH1491" s="641"/>
      <c r="AI1491" s="634"/>
      <c r="AJ1491" s="634"/>
      <c r="AK1491" s="634"/>
      <c r="AL1491" s="634"/>
      <c r="AM1491" s="634"/>
      <c r="AN1491" s="634"/>
      <c r="AO1491" s="634"/>
      <c r="AP1491" s="634"/>
      <c r="AQ1491" s="634"/>
      <c r="AR1491" s="634"/>
      <c r="AS1491" s="634"/>
      <c r="AT1491" s="634"/>
      <c r="AU1491" s="634"/>
      <c r="AV1491" s="634"/>
      <c r="AW1491" s="634"/>
      <c r="AX1491" s="634"/>
      <c r="AY1491" s="634"/>
      <c r="AZ1491" s="634"/>
      <c r="BA1491" s="634"/>
      <c r="BB1491" s="634"/>
      <c r="BC1491" s="634"/>
      <c r="BD1491" s="634"/>
      <c r="BE1491" s="634"/>
      <c r="BF1491" s="634"/>
      <c r="BG1491" s="634"/>
      <c r="BH1491" s="634"/>
      <c r="BI1491" s="634"/>
      <c r="BJ1491" s="634"/>
      <c r="BK1491" s="634"/>
      <c r="BL1491" s="634"/>
      <c r="BM1491" s="634"/>
      <c r="BN1491" s="634"/>
      <c r="BO1491" s="634"/>
      <c r="BP1491" s="634"/>
      <c r="BQ1491" s="634"/>
      <c r="BR1491" s="634"/>
      <c r="BS1491" s="634"/>
      <c r="BT1491" s="634"/>
      <c r="BU1491" s="634"/>
      <c r="BV1491" s="635"/>
      <c r="BW1491" s="635"/>
      <c r="BX1491" s="635"/>
      <c r="BY1491" s="635"/>
      <c r="BZ1491" s="635"/>
      <c r="CA1491" s="635"/>
      <c r="CB1491" s="635"/>
      <c r="CC1491" s="635"/>
      <c r="CD1491" s="635"/>
      <c r="CE1491" s="635"/>
      <c r="CF1491" s="1859"/>
    </row>
    <row customHeight="1" ht="15" hidden="1">
      <c r="A1492" s="632"/>
      <c r="B1492" s="633"/>
      <c r="C1492" s="633"/>
      <c r="D1492" s="2588"/>
      <c r="E1492" s="2386" t="s">
        <v>1038</v>
      </c>
      <c r="F1492" s="2387"/>
      <c r="G1492" s="2388"/>
      <c r="H1492" s="2392" t="str">
        <f>IF(A1490="","",INDEX(DIFFERENTIATION_UNMERGE_SYSTEM,MATCH(A1490,DIFFERENTIATION_ID_DIFF,0)))</f>
        <v>г.о. Октябрьск, ул. Красногорская, котельная № 11-8</v>
      </c>
      <c r="I1492" s="2392"/>
      <c r="J1492" s="2392"/>
      <c r="K1492" s="2392"/>
      <c r="L1492" s="2392"/>
      <c r="M1492" s="2392"/>
      <c r="N1492" s="2392"/>
      <c r="O1492" s="2392"/>
      <c r="P1492" s="2392"/>
      <c r="Q1492" s="2392"/>
      <c r="R1492" s="2392"/>
      <c r="S1492" s="728"/>
      <c r="T1492" s="725"/>
      <c r="U1492" s="634"/>
      <c r="V1492" s="634"/>
      <c r="W1492" s="635"/>
      <c r="X1492" s="635"/>
      <c r="Y1492" s="635"/>
      <c r="Z1492" s="635"/>
      <c r="AA1492" s="636"/>
      <c r="AB1492" s="637"/>
      <c r="AC1492" s="2384"/>
      <c r="AD1492" s="638"/>
      <c r="AE1492" s="639"/>
      <c r="AF1492" s="639"/>
      <c r="AG1492" s="640"/>
      <c r="AH1492" s="641"/>
      <c r="AI1492" s="634"/>
      <c r="AJ1492" s="634"/>
      <c r="AK1492" s="634"/>
      <c r="AL1492" s="634"/>
      <c r="AM1492" s="634"/>
      <c r="AN1492" s="634"/>
      <c r="AO1492" s="634"/>
      <c r="AP1492" s="634"/>
      <c r="AQ1492" s="634"/>
      <c r="AR1492" s="634"/>
      <c r="AS1492" s="634"/>
      <c r="AT1492" s="634"/>
      <c r="AU1492" s="634"/>
      <c r="AV1492" s="634"/>
      <c r="AW1492" s="634"/>
      <c r="AX1492" s="634"/>
      <c r="AY1492" s="634"/>
      <c r="AZ1492" s="634"/>
      <c r="BA1492" s="634"/>
      <c r="BB1492" s="634"/>
      <c r="BC1492" s="634"/>
      <c r="BD1492" s="634"/>
      <c r="BE1492" s="634"/>
      <c r="BF1492" s="634"/>
      <c r="BG1492" s="634"/>
      <c r="BH1492" s="634"/>
      <c r="BI1492" s="634"/>
      <c r="BJ1492" s="634"/>
      <c r="BK1492" s="634"/>
      <c r="BL1492" s="634"/>
      <c r="BM1492" s="634"/>
      <c r="BN1492" s="634"/>
      <c r="BO1492" s="634"/>
      <c r="BP1492" s="634"/>
      <c r="BQ1492" s="634"/>
      <c r="BR1492" s="634"/>
      <c r="BS1492" s="634"/>
      <c r="BT1492" s="634"/>
      <c r="BU1492" s="634"/>
      <c r="BV1492" s="635"/>
      <c r="BW1492" s="635"/>
      <c r="BX1492" s="635"/>
      <c r="BY1492" s="635"/>
      <c r="BZ1492" s="635"/>
      <c r="CA1492" s="635"/>
      <c r="CB1492" s="635"/>
      <c r="CC1492" s="635"/>
      <c r="CD1492" s="635"/>
      <c r="CE1492" s="635"/>
      <c r="CF1492" s="1859"/>
    </row>
    <row customHeight="1" ht="24.75" hidden="1">
      <c r="A1493" s="1815"/>
      <c r="B1493" s="1169"/>
      <c r="C1493" s="421"/>
      <c r="D1493" s="2588"/>
      <c r="E1493" s="2385" t="s">
        <v>1083</v>
      </c>
      <c r="F1493" s="2385"/>
      <c r="G1493" s="2385"/>
      <c r="H1493" s="2385"/>
      <c r="I1493" s="2385"/>
      <c r="J1493" s="2385"/>
      <c r="K1493" s="2385"/>
      <c r="L1493" s="2385"/>
      <c r="M1493" s="2385"/>
      <c r="N1493" s="2385"/>
      <c r="O1493" s="2385"/>
      <c r="P1493" s="2385"/>
      <c r="Q1493" s="567">
        <f>SUMIF(T1494:T1495,"i",Q1494:Q1495)</f>
        <v>0</v>
      </c>
      <c r="R1493" s="1026"/>
      <c r="S1493" s="1807" t="s">
        <v>1084</v>
      </c>
      <c r="T1493" s="726" t="s">
        <v>1085</v>
      </c>
      <c r="U1493" s="2383">
        <v>1</v>
      </c>
      <c r="V1493" s="2383" t="s">
        <v>1048</v>
      </c>
      <c r="W1493" s="1169"/>
      <c r="X1493" s="1169"/>
      <c r="Y1493" s="1169"/>
      <c r="Z1493" s="1169"/>
      <c r="AA1493" s="1645"/>
      <c r="AB1493" s="1169"/>
      <c r="AC1493" s="2384"/>
      <c r="AD1493" s="638"/>
      <c r="AE1493" s="1169"/>
      <c r="AF1493" s="1169"/>
      <c r="AG1493" s="1645"/>
      <c r="AH1493" s="1645"/>
      <c r="AI1493" s="1645"/>
      <c r="AJ1493" s="1645"/>
      <c r="AK1493" s="1645"/>
      <c r="AL1493" s="1645"/>
      <c r="AM1493" s="1645"/>
      <c r="AN1493" s="1645"/>
      <c r="AO1493" s="1645"/>
      <c r="AP1493" s="1645"/>
      <c r="AQ1493" s="1645"/>
      <c r="AR1493" s="1645"/>
      <c r="AS1493" s="1645"/>
      <c r="AT1493" s="1645"/>
      <c r="AU1493" s="1645"/>
      <c r="AV1493" s="1645"/>
      <c r="AW1493" s="1645"/>
      <c r="AX1493" s="1645"/>
      <c r="AY1493" s="1645"/>
      <c r="AZ1493" s="1645"/>
      <c r="BA1493" s="1645"/>
      <c r="BB1493" s="1645"/>
      <c r="BC1493" s="1645"/>
      <c r="BD1493" s="1645"/>
      <c r="BE1493" s="1645"/>
      <c r="BF1493" s="1645"/>
      <c r="BG1493" s="1645"/>
      <c r="BH1493" s="1645"/>
      <c r="BI1493" s="1645"/>
      <c r="BJ1493" s="1645"/>
      <c r="BK1493" s="1645"/>
      <c r="BL1493" s="1645"/>
      <c r="BM1493" s="1645"/>
      <c r="BN1493" s="1645"/>
      <c r="BO1493" s="1645"/>
      <c r="BP1493" s="1645"/>
      <c r="BQ1493" s="1645"/>
      <c r="BR1493" s="1645"/>
      <c r="BS1493" s="1645"/>
      <c r="BT1493" s="1645"/>
      <c r="BU1493" s="1645"/>
      <c r="BV1493" s="1169"/>
      <c r="BW1493" s="1169"/>
      <c r="BX1493" s="1169"/>
      <c r="BY1493" s="1169"/>
      <c r="BZ1493" s="1169"/>
      <c r="CA1493" s="1169"/>
      <c r="CB1493" s="1169"/>
      <c r="CC1493" s="1169"/>
      <c r="CD1493" s="1169"/>
      <c r="CE1493" s="1169"/>
      <c r="CF1493" s="1859"/>
    </row>
    <row customHeight="1" ht="11.25" hidden="1">
      <c r="A1494" s="1802"/>
      <c r="B1494" s="1645"/>
      <c r="C1494" s="1645"/>
      <c r="D1494" s="2588"/>
      <c r="E1494" s="644"/>
      <c r="F1494" s="644">
        <v>0</v>
      </c>
      <c r="G1494" s="644"/>
      <c r="H1494" s="644"/>
      <c r="I1494" s="644"/>
      <c r="J1494" s="644"/>
      <c r="K1494" s="644"/>
      <c r="L1494" s="644"/>
      <c r="M1494" s="644"/>
      <c r="N1494" s="644"/>
      <c r="O1494" s="644"/>
      <c r="P1494" s="644"/>
      <c r="Q1494" s="644"/>
      <c r="R1494" s="644"/>
      <c r="S1494" s="645"/>
      <c r="T1494" s="727"/>
      <c r="U1494" s="2383"/>
      <c r="V1494" s="2383"/>
      <c r="W1494" s="1645"/>
      <c r="X1494" s="1645"/>
      <c r="Y1494" s="1645"/>
      <c r="Z1494" s="1645"/>
      <c r="AA1494" s="1645"/>
      <c r="AB1494" s="1169"/>
      <c r="AC1494" s="2384"/>
      <c r="AD1494" s="638"/>
      <c r="AE1494" s="1169"/>
      <c r="AF1494" s="1169"/>
      <c r="AG1494" s="1645"/>
      <c r="AH1494" s="1645"/>
      <c r="AI1494" s="1645"/>
      <c r="AJ1494" s="1645"/>
      <c r="AK1494" s="1645"/>
      <c r="AL1494" s="1645"/>
      <c r="AM1494" s="1645"/>
      <c r="AN1494" s="1645"/>
      <c r="AO1494" s="1645"/>
      <c r="AP1494" s="1645"/>
      <c r="AQ1494" s="1645"/>
      <c r="AR1494" s="1645"/>
      <c r="AS1494" s="1645"/>
      <c r="AT1494" s="1645"/>
      <c r="AU1494" s="1645"/>
      <c r="AV1494" s="1645"/>
      <c r="AW1494" s="1645"/>
      <c r="AX1494" s="1645"/>
      <c r="AY1494" s="1645"/>
      <c r="AZ1494" s="1645"/>
      <c r="BA1494" s="1645"/>
      <c r="BB1494" s="1645"/>
      <c r="BC1494" s="1645"/>
      <c r="BD1494" s="1645"/>
      <c r="BE1494" s="1645"/>
      <c r="BF1494" s="1645"/>
      <c r="BG1494" s="1645"/>
      <c r="BH1494" s="1645"/>
      <c r="BI1494" s="1645"/>
      <c r="BJ1494" s="1645"/>
      <c r="BK1494" s="1645"/>
      <c r="BL1494" s="1645"/>
      <c r="BM1494" s="1645"/>
      <c r="BN1494" s="1645"/>
      <c r="BO1494" s="1645"/>
      <c r="BP1494" s="1645"/>
      <c r="BQ1494" s="1645"/>
      <c r="BR1494" s="1645"/>
      <c r="BS1494" s="1645"/>
      <c r="BT1494" s="1645"/>
      <c r="BU1494" s="1645"/>
      <c r="BV1494" s="1645"/>
      <c r="BW1494" s="1645"/>
      <c r="BX1494" s="1645"/>
      <c r="BY1494" s="1645"/>
      <c r="BZ1494" s="1645"/>
      <c r="CA1494" s="1645"/>
      <c r="CB1494" s="1645"/>
      <c r="CC1494" s="1645"/>
      <c r="CD1494" s="1645"/>
      <c r="CE1494" s="1645"/>
      <c r="CF1494" s="1859"/>
    </row>
    <row customHeight="1" ht="11.25" hidden="1">
      <c r="A1495" s="1815"/>
      <c r="B1495" s="1169"/>
      <c r="C1495" s="421"/>
      <c r="D1495" s="2588"/>
      <c r="E1495" s="658" t="s">
        <v>22</v>
      </c>
      <c r="F1495" s="1177" t="s">
        <v>22</v>
      </c>
      <c r="G1495" s="1177" t="s">
        <v>1088</v>
      </c>
      <c r="H1495" s="660" t="s">
        <v>22</v>
      </c>
      <c r="I1495" s="660"/>
      <c r="J1495" s="660"/>
      <c r="K1495" s="660"/>
      <c r="L1495" s="660"/>
      <c r="M1495" s="660"/>
      <c r="N1495" s="660"/>
      <c r="O1495" s="660"/>
      <c r="P1495" s="660"/>
      <c r="Q1495" s="660"/>
      <c r="R1495" s="661"/>
      <c r="S1495" s="662"/>
      <c r="T1495" s="727"/>
      <c r="U1495" s="2383"/>
      <c r="V1495" s="2383"/>
      <c r="W1495" s="1169"/>
      <c r="X1495" s="1169"/>
      <c r="Y1495" s="1169"/>
      <c r="Z1495" s="1169"/>
      <c r="AA1495" s="1645"/>
      <c r="AB1495" s="1169"/>
      <c r="AC1495" s="2384"/>
      <c r="AD1495" s="638"/>
      <c r="AE1495" s="1169"/>
      <c r="AF1495" s="1169"/>
      <c r="AG1495" s="1645"/>
      <c r="AH1495" s="1645"/>
      <c r="AI1495" s="1645"/>
      <c r="AJ1495" s="1645"/>
      <c r="AK1495" s="1645"/>
      <c r="AL1495" s="1645"/>
      <c r="AM1495" s="1645"/>
      <c r="AN1495" s="1645"/>
      <c r="AO1495" s="1645"/>
      <c r="AP1495" s="1645"/>
      <c r="AQ1495" s="1645"/>
      <c r="AR1495" s="1645"/>
      <c r="AS1495" s="1645"/>
      <c r="AT1495" s="1645"/>
      <c r="AU1495" s="1645"/>
      <c r="AV1495" s="1645"/>
      <c r="AW1495" s="1645"/>
      <c r="AX1495" s="1645"/>
      <c r="AY1495" s="1645"/>
      <c r="AZ1495" s="1645"/>
      <c r="BA1495" s="1645"/>
      <c r="BB1495" s="1645"/>
      <c r="BC1495" s="1645"/>
      <c r="BD1495" s="1645"/>
      <c r="BE1495" s="1645"/>
      <c r="BF1495" s="1645"/>
      <c r="BG1495" s="1645"/>
      <c r="BH1495" s="1645"/>
      <c r="BI1495" s="1645"/>
      <c r="BJ1495" s="1645"/>
      <c r="BK1495" s="1645"/>
      <c r="BL1495" s="1645"/>
      <c r="BM1495" s="1645"/>
      <c r="BN1495" s="1645"/>
      <c r="BO1495" s="1645"/>
      <c r="BP1495" s="1645"/>
      <c r="BQ1495" s="1645"/>
      <c r="BR1495" s="1645"/>
      <c r="BS1495" s="1645"/>
      <c r="BT1495" s="1645"/>
      <c r="BU1495" s="1645"/>
      <c r="BV1495" s="1169"/>
      <c r="BW1495" s="1169"/>
      <c r="BX1495" s="1169"/>
      <c r="BY1495" s="1169"/>
      <c r="BZ1495" s="1169"/>
      <c r="CA1495" s="1169"/>
      <c r="CB1495" s="1169"/>
      <c r="CC1495" s="1169"/>
      <c r="CD1495" s="1169"/>
      <c r="CE1495" s="1169"/>
      <c r="CF1495" s="1859"/>
    </row>
    <row customHeight="1" ht="5.25" hidden="1">
      <c r="A1496" s="1802"/>
      <c r="B1496" s="1645"/>
      <c r="C1496" s="1645"/>
      <c r="D1496" s="2588"/>
      <c r="E1496" s="1048"/>
      <c r="F1496" s="1048"/>
      <c r="G1496" s="1048"/>
      <c r="H1496" s="1048"/>
      <c r="I1496" s="1048"/>
      <c r="J1496" s="1048"/>
      <c r="K1496" s="1048"/>
      <c r="L1496" s="1048"/>
      <c r="M1496" s="1048"/>
      <c r="N1496" s="1048"/>
      <c r="O1496" s="1048"/>
      <c r="P1496" s="1048"/>
      <c r="Q1496" s="1049"/>
      <c r="R1496" s="1050"/>
      <c r="S1496" s="1051"/>
      <c r="T1496" s="726" t="s">
        <v>1085</v>
      </c>
      <c r="U1496" s="2383">
        <v>1</v>
      </c>
      <c r="V1496" s="2383" t="s">
        <v>1048</v>
      </c>
      <c r="W1496" s="1645"/>
      <c r="X1496" s="1645"/>
      <c r="Y1496" s="1645"/>
      <c r="Z1496" s="1645"/>
      <c r="AA1496" s="1645"/>
      <c r="AB1496" s="1645"/>
      <c r="AC1496" s="1046"/>
      <c r="AD1496" s="1047"/>
      <c r="AE1496" s="1645"/>
      <c r="AF1496" s="1645"/>
      <c r="AG1496" s="1645"/>
      <c r="AH1496" s="1645"/>
      <c r="AI1496" s="1645"/>
      <c r="AJ1496" s="1645"/>
      <c r="AK1496" s="1645"/>
      <c r="AL1496" s="1645"/>
      <c r="AM1496" s="1645"/>
      <c r="AN1496" s="1645"/>
      <c r="AO1496" s="1645"/>
      <c r="AP1496" s="1645"/>
      <c r="AQ1496" s="1645"/>
      <c r="AR1496" s="1645"/>
      <c r="AS1496" s="1645"/>
      <c r="AT1496" s="1645"/>
      <c r="AU1496" s="1645"/>
      <c r="AV1496" s="1645"/>
      <c r="AW1496" s="1645"/>
      <c r="AX1496" s="1645"/>
      <c r="AY1496" s="1645"/>
      <c r="AZ1496" s="1645"/>
      <c r="BA1496" s="1645"/>
      <c r="BB1496" s="1645"/>
      <c r="BC1496" s="1645"/>
      <c r="BD1496" s="1645"/>
      <c r="BE1496" s="1645"/>
      <c r="BF1496" s="1645"/>
      <c r="BG1496" s="1645"/>
      <c r="BH1496" s="1645"/>
      <c r="BI1496" s="1645"/>
      <c r="BJ1496" s="1645"/>
      <c r="BK1496" s="1645"/>
      <c r="BL1496" s="1645"/>
      <c r="BM1496" s="1645"/>
      <c r="BN1496" s="1645"/>
      <c r="BO1496" s="1645"/>
      <c r="BP1496" s="1645"/>
      <c r="BQ1496" s="1645"/>
      <c r="BR1496" s="1645"/>
      <c r="BS1496" s="1645"/>
      <c r="BT1496" s="1645"/>
      <c r="BU1496" s="1645"/>
      <c r="BV1496" s="1645"/>
      <c r="BW1496" s="1645"/>
      <c r="BX1496" s="1645"/>
      <c r="BY1496" s="1645"/>
      <c r="BZ1496" s="1645"/>
      <c r="CA1496" s="1645"/>
      <c r="CB1496" s="1645"/>
      <c r="CC1496" s="1645"/>
      <c r="CD1496" s="1645"/>
      <c r="CE1496" s="1645"/>
      <c r="CF1496" s="1325"/>
    </row>
    <row customHeight="1" ht="5.25" hidden="1">
      <c r="A1497" s="1802"/>
      <c r="B1497" s="1645"/>
      <c r="C1497" s="1645"/>
      <c r="D1497" s="2588"/>
      <c r="E1497" s="644"/>
      <c r="F1497" s="644"/>
      <c r="G1497" s="644"/>
      <c r="H1497" s="644"/>
      <c r="I1497" s="644"/>
      <c r="J1497" s="644"/>
      <c r="K1497" s="644"/>
      <c r="L1497" s="644"/>
      <c r="M1497" s="644"/>
      <c r="N1497" s="644"/>
      <c r="O1497" s="644"/>
      <c r="P1497" s="644"/>
      <c r="Q1497" s="644"/>
      <c r="R1497" s="644"/>
      <c r="S1497" s="645"/>
      <c r="T1497" s="727"/>
      <c r="U1497" s="2383"/>
      <c r="V1497" s="2383"/>
      <c r="W1497" s="1645"/>
      <c r="X1497" s="1645"/>
      <c r="Y1497" s="1645"/>
      <c r="Z1497" s="1645"/>
      <c r="AA1497" s="1645"/>
      <c r="AB1497" s="1645"/>
      <c r="AC1497" s="1046"/>
      <c r="AD1497" s="1047"/>
      <c r="AE1497" s="1645"/>
      <c r="AF1497" s="1645"/>
      <c r="AG1497" s="1645"/>
      <c r="AH1497" s="1645"/>
      <c r="AI1497" s="1645"/>
      <c r="AJ1497" s="1645"/>
      <c r="AK1497" s="1645"/>
      <c r="AL1497" s="1645"/>
      <c r="AM1497" s="1645"/>
      <c r="AN1497" s="1645"/>
      <c r="AO1497" s="1645"/>
      <c r="AP1497" s="1645"/>
      <c r="AQ1497" s="1645"/>
      <c r="AR1497" s="1645"/>
      <c r="AS1497" s="1645"/>
      <c r="AT1497" s="1645"/>
      <c r="AU1497" s="1645"/>
      <c r="AV1497" s="1645"/>
      <c r="AW1497" s="1645"/>
      <c r="AX1497" s="1645"/>
      <c r="AY1497" s="1645"/>
      <c r="AZ1497" s="1645"/>
      <c r="BA1497" s="1645"/>
      <c r="BB1497" s="1645"/>
      <c r="BC1497" s="1645"/>
      <c r="BD1497" s="1645"/>
      <c r="BE1497" s="1645"/>
      <c r="BF1497" s="1645"/>
      <c r="BG1497" s="1645"/>
      <c r="BH1497" s="1645"/>
      <c r="BI1497" s="1645"/>
      <c r="BJ1497" s="1645"/>
      <c r="BK1497" s="1645"/>
      <c r="BL1497" s="1645"/>
      <c r="BM1497" s="1645"/>
      <c r="BN1497" s="1645"/>
      <c r="BO1497" s="1645"/>
      <c r="BP1497" s="1645"/>
      <c r="BQ1497" s="1645"/>
      <c r="BR1497" s="1645"/>
      <c r="BS1497" s="1645"/>
      <c r="BT1497" s="1645"/>
      <c r="BU1497" s="1645"/>
      <c r="BV1497" s="1645"/>
      <c r="BW1497" s="1645"/>
      <c r="BX1497" s="1645"/>
      <c r="BY1497" s="1645"/>
      <c r="BZ1497" s="1645"/>
      <c r="CA1497" s="1645"/>
      <c r="CB1497" s="1645"/>
      <c r="CC1497" s="1645"/>
      <c r="CD1497" s="1645"/>
      <c r="CE1497" s="1645"/>
      <c r="CF1497" s="1325"/>
    </row>
    <row customHeight="1" ht="5.25" hidden="1">
      <c r="A1498" s="1802"/>
      <c r="B1498" s="1645"/>
      <c r="C1498" s="1645"/>
      <c r="D1498" s="2589"/>
      <c r="E1498" s="1052"/>
      <c r="F1498" s="1053"/>
      <c r="G1498" s="1053"/>
      <c r="H1498" s="1054"/>
      <c r="I1498" s="1054"/>
      <c r="J1498" s="1054"/>
      <c r="K1498" s="1054"/>
      <c r="L1498" s="1054"/>
      <c r="M1498" s="1054"/>
      <c r="N1498" s="1054"/>
      <c r="O1498" s="1054"/>
      <c r="P1498" s="1054"/>
      <c r="Q1498" s="1054"/>
      <c r="R1498" s="955"/>
      <c r="S1498" s="1055"/>
      <c r="T1498" s="727"/>
      <c r="U1498" s="2383"/>
      <c r="V1498" s="2383"/>
      <c r="W1498" s="1645"/>
      <c r="X1498" s="1645"/>
      <c r="Y1498" s="1645"/>
      <c r="Z1498" s="1645"/>
      <c r="AA1498" s="1645"/>
      <c r="AB1498" s="1645"/>
      <c r="AC1498" s="1046"/>
      <c r="AD1498" s="1047"/>
      <c r="AE1498" s="1645"/>
      <c r="AF1498" s="1645"/>
      <c r="AG1498" s="1645"/>
      <c r="AH1498" s="1645"/>
      <c r="AI1498" s="1645"/>
      <c r="AJ1498" s="1645"/>
      <c r="AK1498" s="1645"/>
      <c r="AL1498" s="1645"/>
      <c r="AM1498" s="1645"/>
      <c r="AN1498" s="1645"/>
      <c r="AO1498" s="1645"/>
      <c r="AP1498" s="1645"/>
      <c r="AQ1498" s="1645"/>
      <c r="AR1498" s="1645"/>
      <c r="AS1498" s="1645"/>
      <c r="AT1498" s="1645"/>
      <c r="AU1498" s="1645"/>
      <c r="AV1498" s="1645"/>
      <c r="AW1498" s="1645"/>
      <c r="AX1498" s="1645"/>
      <c r="AY1498" s="1645"/>
      <c r="AZ1498" s="1645"/>
      <c r="BA1498" s="1645"/>
      <c r="BB1498" s="1645"/>
      <c r="BC1498" s="1645"/>
      <c r="BD1498" s="1645"/>
      <c r="BE1498" s="1645"/>
      <c r="BF1498" s="1645"/>
      <c r="BG1498" s="1645"/>
      <c r="BH1498" s="1645"/>
      <c r="BI1498" s="1645"/>
      <c r="BJ1498" s="1645"/>
      <c r="BK1498" s="1645"/>
      <c r="BL1498" s="1645"/>
      <c r="BM1498" s="1645"/>
      <c r="BN1498" s="1645"/>
      <c r="BO1498" s="1645"/>
      <c r="BP1498" s="1645"/>
      <c r="BQ1498" s="1645"/>
      <c r="BR1498" s="1645"/>
      <c r="BS1498" s="1645"/>
      <c r="BT1498" s="1645"/>
      <c r="BU1498" s="1645"/>
      <c r="BV1498" s="1645"/>
      <c r="BW1498" s="1645"/>
      <c r="BX1498" s="1645"/>
      <c r="BY1498" s="1645"/>
      <c r="BZ1498" s="1645"/>
      <c r="CA1498" s="1645"/>
      <c r="CB1498" s="1645"/>
      <c r="CC1498" s="1645"/>
      <c r="CD1498" s="1645"/>
      <c r="CE1498" s="1645"/>
      <c r="CF1498" s="1325"/>
    </row>
    <row customHeight="1" ht="15" hidden="1">
      <c r="A1499" s="632" t="s">
        <v>558</v>
      </c>
      <c r="B1499" s="633"/>
      <c r="C1499" s="633" t="s">
        <v>22</v>
      </c>
      <c r="D1499" s="2587" t="s">
        <v>1252</v>
      </c>
      <c r="E1499" s="2386" t="s">
        <v>196</v>
      </c>
      <c r="F1499" s="2387"/>
      <c r="G1499" s="2388"/>
      <c r="H1499" s="2392" t="str">
        <f>IF(A1499="","",INDEX(DIFFERENTIATION_UNMERGE_VD,MATCH(A1499,DIFFERENTIATION_ID_DIFF,0)))</f>
        <v>Производство тепловой энергии. Некомбинированная выработка</v>
      </c>
      <c r="I1499" s="2392"/>
      <c r="J1499" s="2392"/>
      <c r="K1499" s="2392"/>
      <c r="L1499" s="2392"/>
      <c r="M1499" s="2392"/>
      <c r="N1499" s="2392"/>
      <c r="O1499" s="2392"/>
      <c r="P1499" s="2392"/>
      <c r="Q1499" s="2392"/>
      <c r="R1499" s="2392"/>
      <c r="S1499" s="728"/>
      <c r="T1499" s="725"/>
      <c r="U1499" s="634"/>
      <c r="V1499" s="634"/>
      <c r="W1499" s="635"/>
      <c r="X1499" s="635"/>
      <c r="Y1499" s="635"/>
      <c r="Z1499" s="635"/>
      <c r="AA1499" s="636"/>
      <c r="AB1499" s="637"/>
      <c r="AC1499" s="2384"/>
      <c r="AD1499" s="638"/>
      <c r="AE1499" s="639" t="s">
        <v>22</v>
      </c>
      <c r="AF1499" s="639"/>
      <c r="AG1499" s="640" t="s">
        <v>1082</v>
      </c>
      <c r="AH1499" s="641">
        <v>3</v>
      </c>
      <c r="AI1499" s="634"/>
      <c r="AJ1499" s="634"/>
      <c r="AK1499" s="634"/>
      <c r="AL1499" s="634"/>
      <c r="AM1499" s="634"/>
      <c r="AN1499" s="634"/>
      <c r="AO1499" s="634"/>
      <c r="AP1499" s="634"/>
      <c r="AQ1499" s="634"/>
      <c r="AR1499" s="634"/>
      <c r="AS1499" s="634"/>
      <c r="AT1499" s="634"/>
      <c r="AU1499" s="634"/>
      <c r="AV1499" s="634"/>
      <c r="AW1499" s="634"/>
      <c r="AX1499" s="634"/>
      <c r="AY1499" s="634"/>
      <c r="AZ1499" s="634"/>
      <c r="BA1499" s="634"/>
      <c r="BB1499" s="634"/>
      <c r="BC1499" s="634"/>
      <c r="BD1499" s="634"/>
      <c r="BE1499" s="634"/>
      <c r="BF1499" s="634"/>
      <c r="BG1499" s="634"/>
      <c r="BH1499" s="634"/>
      <c r="BI1499" s="634"/>
      <c r="BJ1499" s="634"/>
      <c r="BK1499" s="634"/>
      <c r="BL1499" s="634"/>
      <c r="BM1499" s="634"/>
      <c r="BN1499" s="634"/>
      <c r="BO1499" s="634"/>
      <c r="BP1499" s="634"/>
      <c r="BQ1499" s="634"/>
      <c r="BR1499" s="634"/>
      <c r="BS1499" s="634"/>
      <c r="BT1499" s="634"/>
      <c r="BU1499" s="634"/>
      <c r="BV1499" s="635"/>
      <c r="BW1499" s="635"/>
      <c r="BX1499" s="635"/>
      <c r="BY1499" s="635"/>
      <c r="BZ1499" s="635"/>
      <c r="CA1499" s="635"/>
      <c r="CB1499" s="635"/>
      <c r="CC1499" s="635"/>
      <c r="CD1499" s="635"/>
      <c r="CE1499" s="635"/>
      <c r="CF1499" s="1859"/>
    </row>
    <row customHeight="1" ht="15" hidden="1">
      <c r="A1500" s="632"/>
      <c r="B1500" s="633"/>
      <c r="C1500" s="633"/>
      <c r="D1500" s="2588"/>
      <c r="E1500" s="2386" t="s">
        <v>1037</v>
      </c>
      <c r="F1500" s="2387"/>
      <c r="G1500" s="2388"/>
      <c r="H1500" s="2392" t="str">
        <f>IF(A1499="","",INDEX(DIFFERENTIATION_UNMERGE_AREA,MATCH(A1499,DIFFERENTIATION_ID_DIFF,0)))</f>
        <v>Территория 17</v>
      </c>
      <c r="I1500" s="2392"/>
      <c r="J1500" s="2392"/>
      <c r="K1500" s="2392"/>
      <c r="L1500" s="2392"/>
      <c r="M1500" s="2392"/>
      <c r="N1500" s="2392"/>
      <c r="O1500" s="2392"/>
      <c r="P1500" s="2392"/>
      <c r="Q1500" s="2392"/>
      <c r="R1500" s="2392"/>
      <c r="S1500" s="728"/>
      <c r="T1500" s="725"/>
      <c r="U1500" s="634"/>
      <c r="V1500" s="634"/>
      <c r="W1500" s="635"/>
      <c r="X1500" s="635"/>
      <c r="Y1500" s="635"/>
      <c r="Z1500" s="635"/>
      <c r="AA1500" s="636"/>
      <c r="AB1500" s="637"/>
      <c r="AC1500" s="2384"/>
      <c r="AD1500" s="638"/>
      <c r="AE1500" s="639"/>
      <c r="AF1500" s="639"/>
      <c r="AG1500" s="640"/>
      <c r="AH1500" s="641"/>
      <c r="AI1500" s="634"/>
      <c r="AJ1500" s="634"/>
      <c r="AK1500" s="634"/>
      <c r="AL1500" s="634"/>
      <c r="AM1500" s="634"/>
      <c r="AN1500" s="634"/>
      <c r="AO1500" s="634"/>
      <c r="AP1500" s="634"/>
      <c r="AQ1500" s="634"/>
      <c r="AR1500" s="634"/>
      <c r="AS1500" s="634"/>
      <c r="AT1500" s="634"/>
      <c r="AU1500" s="634"/>
      <c r="AV1500" s="634"/>
      <c r="AW1500" s="634"/>
      <c r="AX1500" s="634"/>
      <c r="AY1500" s="634"/>
      <c r="AZ1500" s="634"/>
      <c r="BA1500" s="634"/>
      <c r="BB1500" s="634"/>
      <c r="BC1500" s="634"/>
      <c r="BD1500" s="634"/>
      <c r="BE1500" s="634"/>
      <c r="BF1500" s="634"/>
      <c r="BG1500" s="634"/>
      <c r="BH1500" s="634"/>
      <c r="BI1500" s="634"/>
      <c r="BJ1500" s="634"/>
      <c r="BK1500" s="634"/>
      <c r="BL1500" s="634"/>
      <c r="BM1500" s="634"/>
      <c r="BN1500" s="634"/>
      <c r="BO1500" s="634"/>
      <c r="BP1500" s="634"/>
      <c r="BQ1500" s="634"/>
      <c r="BR1500" s="634"/>
      <c r="BS1500" s="634"/>
      <c r="BT1500" s="634"/>
      <c r="BU1500" s="634"/>
      <c r="BV1500" s="635"/>
      <c r="BW1500" s="635"/>
      <c r="BX1500" s="635"/>
      <c r="BY1500" s="635"/>
      <c r="BZ1500" s="635"/>
      <c r="CA1500" s="635"/>
      <c r="CB1500" s="635"/>
      <c r="CC1500" s="635"/>
      <c r="CD1500" s="635"/>
      <c r="CE1500" s="635"/>
      <c r="CF1500" s="1859"/>
    </row>
    <row customHeight="1" ht="15" hidden="1">
      <c r="A1501" s="632"/>
      <c r="B1501" s="633"/>
      <c r="C1501" s="633"/>
      <c r="D1501" s="2588"/>
      <c r="E1501" s="2386" t="s">
        <v>1038</v>
      </c>
      <c r="F1501" s="2387"/>
      <c r="G1501" s="2388"/>
      <c r="H1501" s="2392" t="str">
        <f>IF(A1499="","",INDEX(DIFFERENTIATION_UNMERGE_SYSTEM,MATCH(A1499,DIFFERENTIATION_ID_DIFF,0)))</f>
        <v>г.о. Октябрьск, ул. Третьего Октября, правая Волга, котельная № 11-9</v>
      </c>
      <c r="I1501" s="2392"/>
      <c r="J1501" s="2392"/>
      <c r="K1501" s="2392"/>
      <c r="L1501" s="2392"/>
      <c r="M1501" s="2392"/>
      <c r="N1501" s="2392"/>
      <c r="O1501" s="2392"/>
      <c r="P1501" s="2392"/>
      <c r="Q1501" s="2392"/>
      <c r="R1501" s="2392"/>
      <c r="S1501" s="728"/>
      <c r="T1501" s="725"/>
      <c r="U1501" s="634"/>
      <c r="V1501" s="634"/>
      <c r="W1501" s="635"/>
      <c r="X1501" s="635"/>
      <c r="Y1501" s="635"/>
      <c r="Z1501" s="635"/>
      <c r="AA1501" s="636"/>
      <c r="AB1501" s="637"/>
      <c r="AC1501" s="2384"/>
      <c r="AD1501" s="638"/>
      <c r="AE1501" s="639"/>
      <c r="AF1501" s="639"/>
      <c r="AG1501" s="640"/>
      <c r="AH1501" s="641"/>
      <c r="AI1501" s="634"/>
      <c r="AJ1501" s="634"/>
      <c r="AK1501" s="634"/>
      <c r="AL1501" s="634"/>
      <c r="AM1501" s="634"/>
      <c r="AN1501" s="634"/>
      <c r="AO1501" s="634"/>
      <c r="AP1501" s="634"/>
      <c r="AQ1501" s="634"/>
      <c r="AR1501" s="634"/>
      <c r="AS1501" s="634"/>
      <c r="AT1501" s="634"/>
      <c r="AU1501" s="634"/>
      <c r="AV1501" s="634"/>
      <c r="AW1501" s="634"/>
      <c r="AX1501" s="634"/>
      <c r="AY1501" s="634"/>
      <c r="AZ1501" s="634"/>
      <c r="BA1501" s="634"/>
      <c r="BB1501" s="634"/>
      <c r="BC1501" s="634"/>
      <c r="BD1501" s="634"/>
      <c r="BE1501" s="634"/>
      <c r="BF1501" s="634"/>
      <c r="BG1501" s="634"/>
      <c r="BH1501" s="634"/>
      <c r="BI1501" s="634"/>
      <c r="BJ1501" s="634"/>
      <c r="BK1501" s="634"/>
      <c r="BL1501" s="634"/>
      <c r="BM1501" s="634"/>
      <c r="BN1501" s="634"/>
      <c r="BO1501" s="634"/>
      <c r="BP1501" s="634"/>
      <c r="BQ1501" s="634"/>
      <c r="BR1501" s="634"/>
      <c r="BS1501" s="634"/>
      <c r="BT1501" s="634"/>
      <c r="BU1501" s="634"/>
      <c r="BV1501" s="635"/>
      <c r="BW1501" s="635"/>
      <c r="BX1501" s="635"/>
      <c r="BY1501" s="635"/>
      <c r="BZ1501" s="635"/>
      <c r="CA1501" s="635"/>
      <c r="CB1501" s="635"/>
      <c r="CC1501" s="635"/>
      <c r="CD1501" s="635"/>
      <c r="CE1501" s="635"/>
      <c r="CF1501" s="1859"/>
    </row>
    <row customHeight="1" ht="24.75" hidden="1">
      <c r="A1502" s="1815"/>
      <c r="B1502" s="1169"/>
      <c r="C1502" s="421"/>
      <c r="D1502" s="2588"/>
      <c r="E1502" s="2385" t="s">
        <v>1083</v>
      </c>
      <c r="F1502" s="2385"/>
      <c r="G1502" s="2385"/>
      <c r="H1502" s="2385"/>
      <c r="I1502" s="2385"/>
      <c r="J1502" s="2385"/>
      <c r="K1502" s="2385"/>
      <c r="L1502" s="2385"/>
      <c r="M1502" s="2385"/>
      <c r="N1502" s="2385"/>
      <c r="O1502" s="2385"/>
      <c r="P1502" s="2385"/>
      <c r="Q1502" s="567">
        <f>SUMIF(T1503:T1504,"i",Q1503:Q1504)</f>
        <v>0</v>
      </c>
      <c r="R1502" s="1026"/>
      <c r="S1502" s="1807" t="s">
        <v>1084</v>
      </c>
      <c r="T1502" s="726" t="s">
        <v>1085</v>
      </c>
      <c r="U1502" s="2383">
        <v>1</v>
      </c>
      <c r="V1502" s="2383" t="s">
        <v>1048</v>
      </c>
      <c r="W1502" s="1169"/>
      <c r="X1502" s="1169"/>
      <c r="Y1502" s="1169"/>
      <c r="Z1502" s="1169"/>
      <c r="AA1502" s="1645"/>
      <c r="AB1502" s="1169"/>
      <c r="AC1502" s="2384"/>
      <c r="AD1502" s="638"/>
      <c r="AE1502" s="1169"/>
      <c r="AF1502" s="1169"/>
      <c r="AG1502" s="1645"/>
      <c r="AH1502" s="1645"/>
      <c r="AI1502" s="1645"/>
      <c r="AJ1502" s="1645"/>
      <c r="AK1502" s="1645"/>
      <c r="AL1502" s="1645"/>
      <c r="AM1502" s="1645"/>
      <c r="AN1502" s="1645"/>
      <c r="AO1502" s="1645"/>
      <c r="AP1502" s="1645"/>
      <c r="AQ1502" s="1645"/>
      <c r="AR1502" s="1645"/>
      <c r="AS1502" s="1645"/>
      <c r="AT1502" s="1645"/>
      <c r="AU1502" s="1645"/>
      <c r="AV1502" s="1645"/>
      <c r="AW1502" s="1645"/>
      <c r="AX1502" s="1645"/>
      <c r="AY1502" s="1645"/>
      <c r="AZ1502" s="1645"/>
      <c r="BA1502" s="1645"/>
      <c r="BB1502" s="1645"/>
      <c r="BC1502" s="1645"/>
      <c r="BD1502" s="1645"/>
      <c r="BE1502" s="1645"/>
      <c r="BF1502" s="1645"/>
      <c r="BG1502" s="1645"/>
      <c r="BH1502" s="1645"/>
      <c r="BI1502" s="1645"/>
      <c r="BJ1502" s="1645"/>
      <c r="BK1502" s="1645"/>
      <c r="BL1502" s="1645"/>
      <c r="BM1502" s="1645"/>
      <c r="BN1502" s="1645"/>
      <c r="BO1502" s="1645"/>
      <c r="BP1502" s="1645"/>
      <c r="BQ1502" s="1645"/>
      <c r="BR1502" s="1645"/>
      <c r="BS1502" s="1645"/>
      <c r="BT1502" s="1645"/>
      <c r="BU1502" s="1645"/>
      <c r="BV1502" s="1169"/>
      <c r="BW1502" s="1169"/>
      <c r="BX1502" s="1169"/>
      <c r="BY1502" s="1169"/>
      <c r="BZ1502" s="1169"/>
      <c r="CA1502" s="1169"/>
      <c r="CB1502" s="1169"/>
      <c r="CC1502" s="1169"/>
      <c r="CD1502" s="1169"/>
      <c r="CE1502" s="1169"/>
      <c r="CF1502" s="1859"/>
    </row>
    <row customHeight="1" ht="11.25" hidden="1">
      <c r="A1503" s="1802"/>
      <c r="B1503" s="1645"/>
      <c r="C1503" s="1645"/>
      <c r="D1503" s="2588"/>
      <c r="E1503" s="644"/>
      <c r="F1503" s="644">
        <v>0</v>
      </c>
      <c r="G1503" s="644"/>
      <c r="H1503" s="644"/>
      <c r="I1503" s="644"/>
      <c r="J1503" s="644"/>
      <c r="K1503" s="644"/>
      <c r="L1503" s="644"/>
      <c r="M1503" s="644"/>
      <c r="N1503" s="644"/>
      <c r="O1503" s="644"/>
      <c r="P1503" s="644"/>
      <c r="Q1503" s="644"/>
      <c r="R1503" s="644"/>
      <c r="S1503" s="645"/>
      <c r="T1503" s="727"/>
      <c r="U1503" s="2383"/>
      <c r="V1503" s="2383"/>
      <c r="W1503" s="1645"/>
      <c r="X1503" s="1645"/>
      <c r="Y1503" s="1645"/>
      <c r="Z1503" s="1645"/>
      <c r="AA1503" s="1645"/>
      <c r="AB1503" s="1169"/>
      <c r="AC1503" s="2384"/>
      <c r="AD1503" s="638"/>
      <c r="AE1503" s="1169"/>
      <c r="AF1503" s="1169"/>
      <c r="AG1503" s="1645"/>
      <c r="AH1503" s="1645"/>
      <c r="AI1503" s="1645"/>
      <c r="AJ1503" s="1645"/>
      <c r="AK1503" s="1645"/>
      <c r="AL1503" s="1645"/>
      <c r="AM1503" s="1645"/>
      <c r="AN1503" s="1645"/>
      <c r="AO1503" s="1645"/>
      <c r="AP1503" s="1645"/>
      <c r="AQ1503" s="1645"/>
      <c r="AR1503" s="1645"/>
      <c r="AS1503" s="1645"/>
      <c r="AT1503" s="1645"/>
      <c r="AU1503" s="1645"/>
      <c r="AV1503" s="1645"/>
      <c r="AW1503" s="1645"/>
      <c r="AX1503" s="1645"/>
      <c r="AY1503" s="1645"/>
      <c r="AZ1503" s="1645"/>
      <c r="BA1503" s="1645"/>
      <c r="BB1503" s="1645"/>
      <c r="BC1503" s="1645"/>
      <c r="BD1503" s="1645"/>
      <c r="BE1503" s="1645"/>
      <c r="BF1503" s="1645"/>
      <c r="BG1503" s="1645"/>
      <c r="BH1503" s="1645"/>
      <c r="BI1503" s="1645"/>
      <c r="BJ1503" s="1645"/>
      <c r="BK1503" s="1645"/>
      <c r="BL1503" s="1645"/>
      <c r="BM1503" s="1645"/>
      <c r="BN1503" s="1645"/>
      <c r="BO1503" s="1645"/>
      <c r="BP1503" s="1645"/>
      <c r="BQ1503" s="1645"/>
      <c r="BR1503" s="1645"/>
      <c r="BS1503" s="1645"/>
      <c r="BT1503" s="1645"/>
      <c r="BU1503" s="1645"/>
      <c r="BV1503" s="1645"/>
      <c r="BW1503" s="1645"/>
      <c r="BX1503" s="1645"/>
      <c r="BY1503" s="1645"/>
      <c r="BZ1503" s="1645"/>
      <c r="CA1503" s="1645"/>
      <c r="CB1503" s="1645"/>
      <c r="CC1503" s="1645"/>
      <c r="CD1503" s="1645"/>
      <c r="CE1503" s="1645"/>
      <c r="CF1503" s="1859"/>
    </row>
    <row customHeight="1" ht="11.25" hidden="1">
      <c r="A1504" s="1815"/>
      <c r="B1504" s="1169"/>
      <c r="C1504" s="421"/>
      <c r="D1504" s="2588"/>
      <c r="E1504" s="658" t="s">
        <v>22</v>
      </c>
      <c r="F1504" s="1177" t="s">
        <v>22</v>
      </c>
      <c r="G1504" s="1177" t="s">
        <v>1088</v>
      </c>
      <c r="H1504" s="660" t="s">
        <v>22</v>
      </c>
      <c r="I1504" s="660"/>
      <c r="J1504" s="660"/>
      <c r="K1504" s="660"/>
      <c r="L1504" s="660"/>
      <c r="M1504" s="660"/>
      <c r="N1504" s="660"/>
      <c r="O1504" s="660"/>
      <c r="P1504" s="660"/>
      <c r="Q1504" s="660"/>
      <c r="R1504" s="661"/>
      <c r="S1504" s="662"/>
      <c r="T1504" s="727"/>
      <c r="U1504" s="2383"/>
      <c r="V1504" s="2383"/>
      <c r="W1504" s="1169"/>
      <c r="X1504" s="1169"/>
      <c r="Y1504" s="1169"/>
      <c r="Z1504" s="1169"/>
      <c r="AA1504" s="1645"/>
      <c r="AB1504" s="1169"/>
      <c r="AC1504" s="2384"/>
      <c r="AD1504" s="638"/>
      <c r="AE1504" s="1169"/>
      <c r="AF1504" s="1169"/>
      <c r="AG1504" s="1645"/>
      <c r="AH1504" s="1645"/>
      <c r="AI1504" s="1645"/>
      <c r="AJ1504" s="1645"/>
      <c r="AK1504" s="1645"/>
      <c r="AL1504" s="1645"/>
      <c r="AM1504" s="1645"/>
      <c r="AN1504" s="1645"/>
      <c r="AO1504" s="1645"/>
      <c r="AP1504" s="1645"/>
      <c r="AQ1504" s="1645"/>
      <c r="AR1504" s="1645"/>
      <c r="AS1504" s="1645"/>
      <c r="AT1504" s="1645"/>
      <c r="AU1504" s="1645"/>
      <c r="AV1504" s="1645"/>
      <c r="AW1504" s="1645"/>
      <c r="AX1504" s="1645"/>
      <c r="AY1504" s="1645"/>
      <c r="AZ1504" s="1645"/>
      <c r="BA1504" s="1645"/>
      <c r="BB1504" s="1645"/>
      <c r="BC1504" s="1645"/>
      <c r="BD1504" s="1645"/>
      <c r="BE1504" s="1645"/>
      <c r="BF1504" s="1645"/>
      <c r="BG1504" s="1645"/>
      <c r="BH1504" s="1645"/>
      <c r="BI1504" s="1645"/>
      <c r="BJ1504" s="1645"/>
      <c r="BK1504" s="1645"/>
      <c r="BL1504" s="1645"/>
      <c r="BM1504" s="1645"/>
      <c r="BN1504" s="1645"/>
      <c r="BO1504" s="1645"/>
      <c r="BP1504" s="1645"/>
      <c r="BQ1504" s="1645"/>
      <c r="BR1504" s="1645"/>
      <c r="BS1504" s="1645"/>
      <c r="BT1504" s="1645"/>
      <c r="BU1504" s="1645"/>
      <c r="BV1504" s="1169"/>
      <c r="BW1504" s="1169"/>
      <c r="BX1504" s="1169"/>
      <c r="BY1504" s="1169"/>
      <c r="BZ1504" s="1169"/>
      <c r="CA1504" s="1169"/>
      <c r="CB1504" s="1169"/>
      <c r="CC1504" s="1169"/>
      <c r="CD1504" s="1169"/>
      <c r="CE1504" s="1169"/>
      <c r="CF1504" s="1859"/>
    </row>
    <row customHeight="1" ht="5.25" hidden="1">
      <c r="A1505" s="1802"/>
      <c r="B1505" s="1645"/>
      <c r="C1505" s="1645"/>
      <c r="D1505" s="2588"/>
      <c r="E1505" s="1048"/>
      <c r="F1505" s="1048"/>
      <c r="G1505" s="1048"/>
      <c r="H1505" s="1048"/>
      <c r="I1505" s="1048"/>
      <c r="J1505" s="1048"/>
      <c r="K1505" s="1048"/>
      <c r="L1505" s="1048"/>
      <c r="M1505" s="1048"/>
      <c r="N1505" s="1048"/>
      <c r="O1505" s="1048"/>
      <c r="P1505" s="1048"/>
      <c r="Q1505" s="1049"/>
      <c r="R1505" s="1050"/>
      <c r="S1505" s="1051"/>
      <c r="T1505" s="726" t="s">
        <v>1085</v>
      </c>
      <c r="U1505" s="2383">
        <v>1</v>
      </c>
      <c r="V1505" s="2383" t="s">
        <v>1048</v>
      </c>
      <c r="W1505" s="1645"/>
      <c r="X1505" s="1645"/>
      <c r="Y1505" s="1645"/>
      <c r="Z1505" s="1645"/>
      <c r="AA1505" s="1645"/>
      <c r="AB1505" s="1645"/>
      <c r="AC1505" s="1046"/>
      <c r="AD1505" s="1047"/>
      <c r="AE1505" s="1645"/>
      <c r="AF1505" s="1645"/>
      <c r="AG1505" s="1645"/>
      <c r="AH1505" s="1645"/>
      <c r="AI1505" s="1645"/>
      <c r="AJ1505" s="1645"/>
      <c r="AK1505" s="1645"/>
      <c r="AL1505" s="1645"/>
      <c r="AM1505" s="1645"/>
      <c r="AN1505" s="1645"/>
      <c r="AO1505" s="1645"/>
      <c r="AP1505" s="1645"/>
      <c r="AQ1505" s="1645"/>
      <c r="AR1505" s="1645"/>
      <c r="AS1505" s="1645"/>
      <c r="AT1505" s="1645"/>
      <c r="AU1505" s="1645"/>
      <c r="AV1505" s="1645"/>
      <c r="AW1505" s="1645"/>
      <c r="AX1505" s="1645"/>
      <c r="AY1505" s="1645"/>
      <c r="AZ1505" s="1645"/>
      <c r="BA1505" s="1645"/>
      <c r="BB1505" s="1645"/>
      <c r="BC1505" s="1645"/>
      <c r="BD1505" s="1645"/>
      <c r="BE1505" s="1645"/>
      <c r="BF1505" s="1645"/>
      <c r="BG1505" s="1645"/>
      <c r="BH1505" s="1645"/>
      <c r="BI1505" s="1645"/>
      <c r="BJ1505" s="1645"/>
      <c r="BK1505" s="1645"/>
      <c r="BL1505" s="1645"/>
      <c r="BM1505" s="1645"/>
      <c r="BN1505" s="1645"/>
      <c r="BO1505" s="1645"/>
      <c r="BP1505" s="1645"/>
      <c r="BQ1505" s="1645"/>
      <c r="BR1505" s="1645"/>
      <c r="BS1505" s="1645"/>
      <c r="BT1505" s="1645"/>
      <c r="BU1505" s="1645"/>
      <c r="BV1505" s="1645"/>
      <c r="BW1505" s="1645"/>
      <c r="BX1505" s="1645"/>
      <c r="BY1505" s="1645"/>
      <c r="BZ1505" s="1645"/>
      <c r="CA1505" s="1645"/>
      <c r="CB1505" s="1645"/>
      <c r="CC1505" s="1645"/>
      <c r="CD1505" s="1645"/>
      <c r="CE1505" s="1645"/>
      <c r="CF1505" s="1325"/>
    </row>
    <row customHeight="1" ht="5.25" hidden="1">
      <c r="A1506" s="1802"/>
      <c r="B1506" s="1645"/>
      <c r="C1506" s="1645"/>
      <c r="D1506" s="2588"/>
      <c r="E1506" s="644"/>
      <c r="F1506" s="644"/>
      <c r="G1506" s="644"/>
      <c r="H1506" s="644"/>
      <c r="I1506" s="644"/>
      <c r="J1506" s="644"/>
      <c r="K1506" s="644"/>
      <c r="L1506" s="644"/>
      <c r="M1506" s="644"/>
      <c r="N1506" s="644"/>
      <c r="O1506" s="644"/>
      <c r="P1506" s="644"/>
      <c r="Q1506" s="644"/>
      <c r="R1506" s="644"/>
      <c r="S1506" s="645"/>
      <c r="T1506" s="727"/>
      <c r="U1506" s="2383"/>
      <c r="V1506" s="2383"/>
      <c r="W1506" s="1645"/>
      <c r="X1506" s="1645"/>
      <c r="Y1506" s="1645"/>
      <c r="Z1506" s="1645"/>
      <c r="AA1506" s="1645"/>
      <c r="AB1506" s="1645"/>
      <c r="AC1506" s="1046"/>
      <c r="AD1506" s="1047"/>
      <c r="AE1506" s="1645"/>
      <c r="AF1506" s="1645"/>
      <c r="AG1506" s="1645"/>
      <c r="AH1506" s="1645"/>
      <c r="AI1506" s="1645"/>
      <c r="AJ1506" s="1645"/>
      <c r="AK1506" s="1645"/>
      <c r="AL1506" s="1645"/>
      <c r="AM1506" s="1645"/>
      <c r="AN1506" s="1645"/>
      <c r="AO1506" s="1645"/>
      <c r="AP1506" s="1645"/>
      <c r="AQ1506" s="1645"/>
      <c r="AR1506" s="1645"/>
      <c r="AS1506" s="1645"/>
      <c r="AT1506" s="1645"/>
      <c r="AU1506" s="1645"/>
      <c r="AV1506" s="1645"/>
      <c r="AW1506" s="1645"/>
      <c r="AX1506" s="1645"/>
      <c r="AY1506" s="1645"/>
      <c r="AZ1506" s="1645"/>
      <c r="BA1506" s="1645"/>
      <c r="BB1506" s="1645"/>
      <c r="BC1506" s="1645"/>
      <c r="BD1506" s="1645"/>
      <c r="BE1506" s="1645"/>
      <c r="BF1506" s="1645"/>
      <c r="BG1506" s="1645"/>
      <c r="BH1506" s="1645"/>
      <c r="BI1506" s="1645"/>
      <c r="BJ1506" s="1645"/>
      <c r="BK1506" s="1645"/>
      <c r="BL1506" s="1645"/>
      <c r="BM1506" s="1645"/>
      <c r="BN1506" s="1645"/>
      <c r="BO1506" s="1645"/>
      <c r="BP1506" s="1645"/>
      <c r="BQ1506" s="1645"/>
      <c r="BR1506" s="1645"/>
      <c r="BS1506" s="1645"/>
      <c r="BT1506" s="1645"/>
      <c r="BU1506" s="1645"/>
      <c r="BV1506" s="1645"/>
      <c r="BW1506" s="1645"/>
      <c r="BX1506" s="1645"/>
      <c r="BY1506" s="1645"/>
      <c r="BZ1506" s="1645"/>
      <c r="CA1506" s="1645"/>
      <c r="CB1506" s="1645"/>
      <c r="CC1506" s="1645"/>
      <c r="CD1506" s="1645"/>
      <c r="CE1506" s="1645"/>
      <c r="CF1506" s="1325"/>
    </row>
    <row customHeight="1" ht="5.25" hidden="1">
      <c r="A1507" s="1802"/>
      <c r="B1507" s="1645"/>
      <c r="C1507" s="1645"/>
      <c r="D1507" s="2589"/>
      <c r="E1507" s="1052"/>
      <c r="F1507" s="1053"/>
      <c r="G1507" s="1053"/>
      <c r="H1507" s="1054"/>
      <c r="I1507" s="1054"/>
      <c r="J1507" s="1054"/>
      <c r="K1507" s="1054"/>
      <c r="L1507" s="1054"/>
      <c r="M1507" s="1054"/>
      <c r="N1507" s="1054"/>
      <c r="O1507" s="1054"/>
      <c r="P1507" s="1054"/>
      <c r="Q1507" s="1054"/>
      <c r="R1507" s="955"/>
      <c r="S1507" s="1055"/>
      <c r="T1507" s="727"/>
      <c r="U1507" s="2383"/>
      <c r="V1507" s="2383"/>
      <c r="W1507" s="1645"/>
      <c r="X1507" s="1645"/>
      <c r="Y1507" s="1645"/>
      <c r="Z1507" s="1645"/>
      <c r="AA1507" s="1645"/>
      <c r="AB1507" s="1645"/>
      <c r="AC1507" s="1046"/>
      <c r="AD1507" s="1047"/>
      <c r="AE1507" s="1645"/>
      <c r="AF1507" s="1645"/>
      <c r="AG1507" s="1645"/>
      <c r="AH1507" s="1645"/>
      <c r="AI1507" s="1645"/>
      <c r="AJ1507" s="1645"/>
      <c r="AK1507" s="1645"/>
      <c r="AL1507" s="1645"/>
      <c r="AM1507" s="1645"/>
      <c r="AN1507" s="1645"/>
      <c r="AO1507" s="1645"/>
      <c r="AP1507" s="1645"/>
      <c r="AQ1507" s="1645"/>
      <c r="AR1507" s="1645"/>
      <c r="AS1507" s="1645"/>
      <c r="AT1507" s="1645"/>
      <c r="AU1507" s="1645"/>
      <c r="AV1507" s="1645"/>
      <c r="AW1507" s="1645"/>
      <c r="AX1507" s="1645"/>
      <c r="AY1507" s="1645"/>
      <c r="AZ1507" s="1645"/>
      <c r="BA1507" s="1645"/>
      <c r="BB1507" s="1645"/>
      <c r="BC1507" s="1645"/>
      <c r="BD1507" s="1645"/>
      <c r="BE1507" s="1645"/>
      <c r="BF1507" s="1645"/>
      <c r="BG1507" s="1645"/>
      <c r="BH1507" s="1645"/>
      <c r="BI1507" s="1645"/>
      <c r="BJ1507" s="1645"/>
      <c r="BK1507" s="1645"/>
      <c r="BL1507" s="1645"/>
      <c r="BM1507" s="1645"/>
      <c r="BN1507" s="1645"/>
      <c r="BO1507" s="1645"/>
      <c r="BP1507" s="1645"/>
      <c r="BQ1507" s="1645"/>
      <c r="BR1507" s="1645"/>
      <c r="BS1507" s="1645"/>
      <c r="BT1507" s="1645"/>
      <c r="BU1507" s="1645"/>
      <c r="BV1507" s="1645"/>
      <c r="BW1507" s="1645"/>
      <c r="BX1507" s="1645"/>
      <c r="BY1507" s="1645"/>
      <c r="BZ1507" s="1645"/>
      <c r="CA1507" s="1645"/>
      <c r="CB1507" s="1645"/>
      <c r="CC1507" s="1645"/>
      <c r="CD1507" s="1645"/>
      <c r="CE1507" s="1645"/>
      <c r="CF1507" s="1325"/>
    </row>
    <row customHeight="1" ht="15" hidden="1">
      <c r="A1508" s="632" t="s">
        <v>560</v>
      </c>
      <c r="B1508" s="633"/>
      <c r="C1508" s="633" t="s">
        <v>22</v>
      </c>
      <c r="D1508" s="2587" t="s">
        <v>1253</v>
      </c>
      <c r="E1508" s="2386" t="s">
        <v>196</v>
      </c>
      <c r="F1508" s="2387"/>
      <c r="G1508" s="2388"/>
      <c r="H1508" s="2392" t="str">
        <f>IF(A1508="","",INDEX(DIFFERENTIATION_UNMERGE_VD,MATCH(A1508,DIFFERENTIATION_ID_DIFF,0)))</f>
        <v>Производство тепловой энергии. Некомбинированная выработка</v>
      </c>
      <c r="I1508" s="2392"/>
      <c r="J1508" s="2392"/>
      <c r="K1508" s="2392"/>
      <c r="L1508" s="2392"/>
      <c r="M1508" s="2392"/>
      <c r="N1508" s="2392"/>
      <c r="O1508" s="2392"/>
      <c r="P1508" s="2392"/>
      <c r="Q1508" s="2392"/>
      <c r="R1508" s="2392"/>
      <c r="S1508" s="728"/>
      <c r="T1508" s="725"/>
      <c r="U1508" s="634"/>
      <c r="V1508" s="634"/>
      <c r="W1508" s="635"/>
      <c r="X1508" s="635"/>
      <c r="Y1508" s="635"/>
      <c r="Z1508" s="635"/>
      <c r="AA1508" s="636"/>
      <c r="AB1508" s="637"/>
      <c r="AC1508" s="2384"/>
      <c r="AD1508" s="638"/>
      <c r="AE1508" s="639" t="s">
        <v>22</v>
      </c>
      <c r="AF1508" s="639"/>
      <c r="AG1508" s="640" t="s">
        <v>1082</v>
      </c>
      <c r="AH1508" s="641">
        <v>3</v>
      </c>
      <c r="AI1508" s="634"/>
      <c r="AJ1508" s="634"/>
      <c r="AK1508" s="634"/>
      <c r="AL1508" s="634"/>
      <c r="AM1508" s="634"/>
      <c r="AN1508" s="634"/>
      <c r="AO1508" s="634"/>
      <c r="AP1508" s="634"/>
      <c r="AQ1508" s="634"/>
      <c r="AR1508" s="634"/>
      <c r="AS1508" s="634"/>
      <c r="AT1508" s="634"/>
      <c r="AU1508" s="634"/>
      <c r="AV1508" s="634"/>
      <c r="AW1508" s="634"/>
      <c r="AX1508" s="634"/>
      <c r="AY1508" s="634"/>
      <c r="AZ1508" s="634"/>
      <c r="BA1508" s="634"/>
      <c r="BB1508" s="634"/>
      <c r="BC1508" s="634"/>
      <c r="BD1508" s="634"/>
      <c r="BE1508" s="634"/>
      <c r="BF1508" s="634"/>
      <c r="BG1508" s="634"/>
      <c r="BH1508" s="634"/>
      <c r="BI1508" s="634"/>
      <c r="BJ1508" s="634"/>
      <c r="BK1508" s="634"/>
      <c r="BL1508" s="634"/>
      <c r="BM1508" s="634"/>
      <c r="BN1508" s="634"/>
      <c r="BO1508" s="634"/>
      <c r="BP1508" s="634"/>
      <c r="BQ1508" s="634"/>
      <c r="BR1508" s="634"/>
      <c r="BS1508" s="634"/>
      <c r="BT1508" s="634"/>
      <c r="BU1508" s="634"/>
      <c r="BV1508" s="635"/>
      <c r="BW1508" s="635"/>
      <c r="BX1508" s="635"/>
      <c r="BY1508" s="635"/>
      <c r="BZ1508" s="635"/>
      <c r="CA1508" s="635"/>
      <c r="CB1508" s="635"/>
      <c r="CC1508" s="635"/>
      <c r="CD1508" s="635"/>
      <c r="CE1508" s="635"/>
      <c r="CF1508" s="1859"/>
    </row>
    <row customHeight="1" ht="15" hidden="1">
      <c r="A1509" s="632"/>
      <c r="B1509" s="633"/>
      <c r="C1509" s="633"/>
      <c r="D1509" s="2588"/>
      <c r="E1509" s="2386" t="s">
        <v>1037</v>
      </c>
      <c r="F1509" s="2387"/>
      <c r="G1509" s="2388"/>
      <c r="H1509" s="2392" t="str">
        <f>IF(A1508="","",INDEX(DIFFERENTIATION_UNMERGE_AREA,MATCH(A1508,DIFFERENTIATION_ID_DIFF,0)))</f>
        <v>Территория 18</v>
      </c>
      <c r="I1509" s="2392"/>
      <c r="J1509" s="2392"/>
      <c r="K1509" s="2392"/>
      <c r="L1509" s="2392"/>
      <c r="M1509" s="2392"/>
      <c r="N1509" s="2392"/>
      <c r="O1509" s="2392"/>
      <c r="P1509" s="2392"/>
      <c r="Q1509" s="2392"/>
      <c r="R1509" s="2392"/>
      <c r="S1509" s="728"/>
      <c r="T1509" s="725"/>
      <c r="U1509" s="634"/>
      <c r="V1509" s="634"/>
      <c r="W1509" s="635"/>
      <c r="X1509" s="635"/>
      <c r="Y1509" s="635"/>
      <c r="Z1509" s="635"/>
      <c r="AA1509" s="636"/>
      <c r="AB1509" s="637"/>
      <c r="AC1509" s="2384"/>
      <c r="AD1509" s="638"/>
      <c r="AE1509" s="639"/>
      <c r="AF1509" s="639"/>
      <c r="AG1509" s="640"/>
      <c r="AH1509" s="641"/>
      <c r="AI1509" s="634"/>
      <c r="AJ1509" s="634"/>
      <c r="AK1509" s="634"/>
      <c r="AL1509" s="634"/>
      <c r="AM1509" s="634"/>
      <c r="AN1509" s="634"/>
      <c r="AO1509" s="634"/>
      <c r="AP1509" s="634"/>
      <c r="AQ1509" s="634"/>
      <c r="AR1509" s="634"/>
      <c r="AS1509" s="634"/>
      <c r="AT1509" s="634"/>
      <c r="AU1509" s="634"/>
      <c r="AV1509" s="634"/>
      <c r="AW1509" s="634"/>
      <c r="AX1509" s="634"/>
      <c r="AY1509" s="634"/>
      <c r="AZ1509" s="634"/>
      <c r="BA1509" s="634"/>
      <c r="BB1509" s="634"/>
      <c r="BC1509" s="634"/>
      <c r="BD1509" s="634"/>
      <c r="BE1509" s="634"/>
      <c r="BF1509" s="634"/>
      <c r="BG1509" s="634"/>
      <c r="BH1509" s="634"/>
      <c r="BI1509" s="634"/>
      <c r="BJ1509" s="634"/>
      <c r="BK1509" s="634"/>
      <c r="BL1509" s="634"/>
      <c r="BM1509" s="634"/>
      <c r="BN1509" s="634"/>
      <c r="BO1509" s="634"/>
      <c r="BP1509" s="634"/>
      <c r="BQ1509" s="634"/>
      <c r="BR1509" s="634"/>
      <c r="BS1509" s="634"/>
      <c r="BT1509" s="634"/>
      <c r="BU1509" s="634"/>
      <c r="BV1509" s="635"/>
      <c r="BW1509" s="635"/>
      <c r="BX1509" s="635"/>
      <c r="BY1509" s="635"/>
      <c r="BZ1509" s="635"/>
      <c r="CA1509" s="635"/>
      <c r="CB1509" s="635"/>
      <c r="CC1509" s="635"/>
      <c r="CD1509" s="635"/>
      <c r="CE1509" s="635"/>
      <c r="CF1509" s="1859"/>
    </row>
    <row customHeight="1" ht="15" hidden="1">
      <c r="A1510" s="632"/>
      <c r="B1510" s="633"/>
      <c r="C1510" s="633"/>
      <c r="D1510" s="2588"/>
      <c r="E1510" s="2386" t="s">
        <v>1038</v>
      </c>
      <c r="F1510" s="2387"/>
      <c r="G1510" s="2388"/>
      <c r="H1510" s="2392" t="str">
        <f>IF(A1508="","",INDEX(DIFFERENTIATION_UNMERGE_SYSTEM,MATCH(A1508,DIFFERENTIATION_ID_DIFF,0)))</f>
        <v>с. Маза, ул. Калинина, 46А, котельная № 11-11</v>
      </c>
      <c r="I1510" s="2392"/>
      <c r="J1510" s="2392"/>
      <c r="K1510" s="2392"/>
      <c r="L1510" s="2392"/>
      <c r="M1510" s="2392"/>
      <c r="N1510" s="2392"/>
      <c r="O1510" s="2392"/>
      <c r="P1510" s="2392"/>
      <c r="Q1510" s="2392"/>
      <c r="R1510" s="2392"/>
      <c r="S1510" s="728"/>
      <c r="T1510" s="725"/>
      <c r="U1510" s="634"/>
      <c r="V1510" s="634"/>
      <c r="W1510" s="635"/>
      <c r="X1510" s="635"/>
      <c r="Y1510" s="635"/>
      <c r="Z1510" s="635"/>
      <c r="AA1510" s="636"/>
      <c r="AB1510" s="637"/>
      <c r="AC1510" s="2384"/>
      <c r="AD1510" s="638"/>
      <c r="AE1510" s="639"/>
      <c r="AF1510" s="639"/>
      <c r="AG1510" s="640"/>
      <c r="AH1510" s="641"/>
      <c r="AI1510" s="634"/>
      <c r="AJ1510" s="634"/>
      <c r="AK1510" s="634"/>
      <c r="AL1510" s="634"/>
      <c r="AM1510" s="634"/>
      <c r="AN1510" s="634"/>
      <c r="AO1510" s="634"/>
      <c r="AP1510" s="634"/>
      <c r="AQ1510" s="634"/>
      <c r="AR1510" s="634"/>
      <c r="AS1510" s="634"/>
      <c r="AT1510" s="634"/>
      <c r="AU1510" s="634"/>
      <c r="AV1510" s="634"/>
      <c r="AW1510" s="634"/>
      <c r="AX1510" s="634"/>
      <c r="AY1510" s="634"/>
      <c r="AZ1510" s="634"/>
      <c r="BA1510" s="634"/>
      <c r="BB1510" s="634"/>
      <c r="BC1510" s="634"/>
      <c r="BD1510" s="634"/>
      <c r="BE1510" s="634"/>
      <c r="BF1510" s="634"/>
      <c r="BG1510" s="634"/>
      <c r="BH1510" s="634"/>
      <c r="BI1510" s="634"/>
      <c r="BJ1510" s="634"/>
      <c r="BK1510" s="634"/>
      <c r="BL1510" s="634"/>
      <c r="BM1510" s="634"/>
      <c r="BN1510" s="634"/>
      <c r="BO1510" s="634"/>
      <c r="BP1510" s="634"/>
      <c r="BQ1510" s="634"/>
      <c r="BR1510" s="634"/>
      <c r="BS1510" s="634"/>
      <c r="BT1510" s="634"/>
      <c r="BU1510" s="634"/>
      <c r="BV1510" s="635"/>
      <c r="BW1510" s="635"/>
      <c r="BX1510" s="635"/>
      <c r="BY1510" s="635"/>
      <c r="BZ1510" s="635"/>
      <c r="CA1510" s="635"/>
      <c r="CB1510" s="635"/>
      <c r="CC1510" s="635"/>
      <c r="CD1510" s="635"/>
      <c r="CE1510" s="635"/>
      <c r="CF1510" s="1859"/>
    </row>
    <row customHeight="1" ht="24.75" hidden="1">
      <c r="A1511" s="1815"/>
      <c r="B1511" s="1169"/>
      <c r="C1511" s="421"/>
      <c r="D1511" s="2588"/>
      <c r="E1511" s="2385" t="s">
        <v>1083</v>
      </c>
      <c r="F1511" s="2385"/>
      <c r="G1511" s="2385"/>
      <c r="H1511" s="2385"/>
      <c r="I1511" s="2385"/>
      <c r="J1511" s="2385"/>
      <c r="K1511" s="2385"/>
      <c r="L1511" s="2385"/>
      <c r="M1511" s="2385"/>
      <c r="N1511" s="2385"/>
      <c r="O1511" s="2385"/>
      <c r="P1511" s="2385"/>
      <c r="Q1511" s="567">
        <f>SUMIF(T1512:T1513,"i",Q1512:Q1513)</f>
        <v>0</v>
      </c>
      <c r="R1511" s="1026"/>
      <c r="S1511" s="1807" t="s">
        <v>1084</v>
      </c>
      <c r="T1511" s="726" t="s">
        <v>1085</v>
      </c>
      <c r="U1511" s="2383">
        <v>1</v>
      </c>
      <c r="V1511" s="2383" t="s">
        <v>1048</v>
      </c>
      <c r="W1511" s="1169"/>
      <c r="X1511" s="1169"/>
      <c r="Y1511" s="1169"/>
      <c r="Z1511" s="1169"/>
      <c r="AA1511" s="1645"/>
      <c r="AB1511" s="1169"/>
      <c r="AC1511" s="2384"/>
      <c r="AD1511" s="638"/>
      <c r="AE1511" s="1169"/>
      <c r="AF1511" s="1169"/>
      <c r="AG1511" s="1645"/>
      <c r="AH1511" s="1645"/>
      <c r="AI1511" s="1645"/>
      <c r="AJ1511" s="1645"/>
      <c r="AK1511" s="1645"/>
      <c r="AL1511" s="1645"/>
      <c r="AM1511" s="1645"/>
      <c r="AN1511" s="1645"/>
      <c r="AO1511" s="1645"/>
      <c r="AP1511" s="1645"/>
      <c r="AQ1511" s="1645"/>
      <c r="AR1511" s="1645"/>
      <c r="AS1511" s="1645"/>
      <c r="AT1511" s="1645"/>
      <c r="AU1511" s="1645"/>
      <c r="AV1511" s="1645"/>
      <c r="AW1511" s="1645"/>
      <c r="AX1511" s="1645"/>
      <c r="AY1511" s="1645"/>
      <c r="AZ1511" s="1645"/>
      <c r="BA1511" s="1645"/>
      <c r="BB1511" s="1645"/>
      <c r="BC1511" s="1645"/>
      <c r="BD1511" s="1645"/>
      <c r="BE1511" s="1645"/>
      <c r="BF1511" s="1645"/>
      <c r="BG1511" s="1645"/>
      <c r="BH1511" s="1645"/>
      <c r="BI1511" s="1645"/>
      <c r="BJ1511" s="1645"/>
      <c r="BK1511" s="1645"/>
      <c r="BL1511" s="1645"/>
      <c r="BM1511" s="1645"/>
      <c r="BN1511" s="1645"/>
      <c r="BO1511" s="1645"/>
      <c r="BP1511" s="1645"/>
      <c r="BQ1511" s="1645"/>
      <c r="BR1511" s="1645"/>
      <c r="BS1511" s="1645"/>
      <c r="BT1511" s="1645"/>
      <c r="BU1511" s="1645"/>
      <c r="BV1511" s="1169"/>
      <c r="BW1511" s="1169"/>
      <c r="BX1511" s="1169"/>
      <c r="BY1511" s="1169"/>
      <c r="BZ1511" s="1169"/>
      <c r="CA1511" s="1169"/>
      <c r="CB1511" s="1169"/>
      <c r="CC1511" s="1169"/>
      <c r="CD1511" s="1169"/>
      <c r="CE1511" s="1169"/>
      <c r="CF1511" s="1859"/>
    </row>
    <row customHeight="1" ht="11.25" hidden="1">
      <c r="A1512" s="1802"/>
      <c r="B1512" s="1645"/>
      <c r="C1512" s="1645"/>
      <c r="D1512" s="2588"/>
      <c r="E1512" s="644"/>
      <c r="F1512" s="644">
        <v>0</v>
      </c>
      <c r="G1512" s="644"/>
      <c r="H1512" s="644"/>
      <c r="I1512" s="644"/>
      <c r="J1512" s="644"/>
      <c r="K1512" s="644"/>
      <c r="L1512" s="644"/>
      <c r="M1512" s="644"/>
      <c r="N1512" s="644"/>
      <c r="O1512" s="644"/>
      <c r="P1512" s="644"/>
      <c r="Q1512" s="644"/>
      <c r="R1512" s="644"/>
      <c r="S1512" s="645"/>
      <c r="T1512" s="727"/>
      <c r="U1512" s="2383"/>
      <c r="V1512" s="2383"/>
      <c r="W1512" s="1645"/>
      <c r="X1512" s="1645"/>
      <c r="Y1512" s="1645"/>
      <c r="Z1512" s="1645"/>
      <c r="AA1512" s="1645"/>
      <c r="AB1512" s="1169"/>
      <c r="AC1512" s="2384"/>
      <c r="AD1512" s="638"/>
      <c r="AE1512" s="1169"/>
      <c r="AF1512" s="1169"/>
      <c r="AG1512" s="1645"/>
      <c r="AH1512" s="1645"/>
      <c r="AI1512" s="1645"/>
      <c r="AJ1512" s="1645"/>
      <c r="AK1512" s="1645"/>
      <c r="AL1512" s="1645"/>
      <c r="AM1512" s="1645"/>
      <c r="AN1512" s="1645"/>
      <c r="AO1512" s="1645"/>
      <c r="AP1512" s="1645"/>
      <c r="AQ1512" s="1645"/>
      <c r="AR1512" s="1645"/>
      <c r="AS1512" s="1645"/>
      <c r="AT1512" s="1645"/>
      <c r="AU1512" s="1645"/>
      <c r="AV1512" s="1645"/>
      <c r="AW1512" s="1645"/>
      <c r="AX1512" s="1645"/>
      <c r="AY1512" s="1645"/>
      <c r="AZ1512" s="1645"/>
      <c r="BA1512" s="1645"/>
      <c r="BB1512" s="1645"/>
      <c r="BC1512" s="1645"/>
      <c r="BD1512" s="1645"/>
      <c r="BE1512" s="1645"/>
      <c r="BF1512" s="1645"/>
      <c r="BG1512" s="1645"/>
      <c r="BH1512" s="1645"/>
      <c r="BI1512" s="1645"/>
      <c r="BJ1512" s="1645"/>
      <c r="BK1512" s="1645"/>
      <c r="BL1512" s="1645"/>
      <c r="BM1512" s="1645"/>
      <c r="BN1512" s="1645"/>
      <c r="BO1512" s="1645"/>
      <c r="BP1512" s="1645"/>
      <c r="BQ1512" s="1645"/>
      <c r="BR1512" s="1645"/>
      <c r="BS1512" s="1645"/>
      <c r="BT1512" s="1645"/>
      <c r="BU1512" s="1645"/>
      <c r="BV1512" s="1645"/>
      <c r="BW1512" s="1645"/>
      <c r="BX1512" s="1645"/>
      <c r="BY1512" s="1645"/>
      <c r="BZ1512" s="1645"/>
      <c r="CA1512" s="1645"/>
      <c r="CB1512" s="1645"/>
      <c r="CC1512" s="1645"/>
      <c r="CD1512" s="1645"/>
      <c r="CE1512" s="1645"/>
      <c r="CF1512" s="1859"/>
    </row>
    <row customHeight="1" ht="11.25" hidden="1">
      <c r="A1513" s="1815"/>
      <c r="B1513" s="1169"/>
      <c r="C1513" s="421"/>
      <c r="D1513" s="2588"/>
      <c r="E1513" s="658" t="s">
        <v>22</v>
      </c>
      <c r="F1513" s="1177" t="s">
        <v>22</v>
      </c>
      <c r="G1513" s="1177" t="s">
        <v>1088</v>
      </c>
      <c r="H1513" s="660" t="s">
        <v>22</v>
      </c>
      <c r="I1513" s="660"/>
      <c r="J1513" s="660"/>
      <c r="K1513" s="660"/>
      <c r="L1513" s="660"/>
      <c r="M1513" s="660"/>
      <c r="N1513" s="660"/>
      <c r="O1513" s="660"/>
      <c r="P1513" s="660"/>
      <c r="Q1513" s="660"/>
      <c r="R1513" s="661"/>
      <c r="S1513" s="662"/>
      <c r="T1513" s="727"/>
      <c r="U1513" s="2383"/>
      <c r="V1513" s="2383"/>
      <c r="W1513" s="1169"/>
      <c r="X1513" s="1169"/>
      <c r="Y1513" s="1169"/>
      <c r="Z1513" s="1169"/>
      <c r="AA1513" s="1645"/>
      <c r="AB1513" s="1169"/>
      <c r="AC1513" s="2384"/>
      <c r="AD1513" s="638"/>
      <c r="AE1513" s="1169"/>
      <c r="AF1513" s="1169"/>
      <c r="AG1513" s="1645"/>
      <c r="AH1513" s="1645"/>
      <c r="AI1513" s="1645"/>
      <c r="AJ1513" s="1645"/>
      <c r="AK1513" s="1645"/>
      <c r="AL1513" s="1645"/>
      <c r="AM1513" s="1645"/>
      <c r="AN1513" s="1645"/>
      <c r="AO1513" s="1645"/>
      <c r="AP1513" s="1645"/>
      <c r="AQ1513" s="1645"/>
      <c r="AR1513" s="1645"/>
      <c r="AS1513" s="1645"/>
      <c r="AT1513" s="1645"/>
      <c r="AU1513" s="1645"/>
      <c r="AV1513" s="1645"/>
      <c r="AW1513" s="1645"/>
      <c r="AX1513" s="1645"/>
      <c r="AY1513" s="1645"/>
      <c r="AZ1513" s="1645"/>
      <c r="BA1513" s="1645"/>
      <c r="BB1513" s="1645"/>
      <c r="BC1513" s="1645"/>
      <c r="BD1513" s="1645"/>
      <c r="BE1513" s="1645"/>
      <c r="BF1513" s="1645"/>
      <c r="BG1513" s="1645"/>
      <c r="BH1513" s="1645"/>
      <c r="BI1513" s="1645"/>
      <c r="BJ1513" s="1645"/>
      <c r="BK1513" s="1645"/>
      <c r="BL1513" s="1645"/>
      <c r="BM1513" s="1645"/>
      <c r="BN1513" s="1645"/>
      <c r="BO1513" s="1645"/>
      <c r="BP1513" s="1645"/>
      <c r="BQ1513" s="1645"/>
      <c r="BR1513" s="1645"/>
      <c r="BS1513" s="1645"/>
      <c r="BT1513" s="1645"/>
      <c r="BU1513" s="1645"/>
      <c r="BV1513" s="1169"/>
      <c r="BW1513" s="1169"/>
      <c r="BX1513" s="1169"/>
      <c r="BY1513" s="1169"/>
      <c r="BZ1513" s="1169"/>
      <c r="CA1513" s="1169"/>
      <c r="CB1513" s="1169"/>
      <c r="CC1513" s="1169"/>
      <c r="CD1513" s="1169"/>
      <c r="CE1513" s="1169"/>
      <c r="CF1513" s="1859"/>
    </row>
    <row customHeight="1" ht="5.25" hidden="1">
      <c r="A1514" s="1802"/>
      <c r="B1514" s="1645"/>
      <c r="C1514" s="1645"/>
      <c r="D1514" s="2588"/>
      <c r="E1514" s="1048"/>
      <c r="F1514" s="1048"/>
      <c r="G1514" s="1048"/>
      <c r="H1514" s="1048"/>
      <c r="I1514" s="1048"/>
      <c r="J1514" s="1048"/>
      <c r="K1514" s="1048"/>
      <c r="L1514" s="1048"/>
      <c r="M1514" s="1048"/>
      <c r="N1514" s="1048"/>
      <c r="O1514" s="1048"/>
      <c r="P1514" s="1048"/>
      <c r="Q1514" s="1049"/>
      <c r="R1514" s="1050"/>
      <c r="S1514" s="1051"/>
      <c r="T1514" s="726" t="s">
        <v>1085</v>
      </c>
      <c r="U1514" s="2383">
        <v>1</v>
      </c>
      <c r="V1514" s="2383" t="s">
        <v>1048</v>
      </c>
      <c r="W1514" s="1645"/>
      <c r="X1514" s="1645"/>
      <c r="Y1514" s="1645"/>
      <c r="Z1514" s="1645"/>
      <c r="AA1514" s="1645"/>
      <c r="AB1514" s="1645"/>
      <c r="AC1514" s="1046"/>
      <c r="AD1514" s="1047"/>
      <c r="AE1514" s="1645"/>
      <c r="AF1514" s="1645"/>
      <c r="AG1514" s="1645"/>
      <c r="AH1514" s="1645"/>
      <c r="AI1514" s="1645"/>
      <c r="AJ1514" s="1645"/>
      <c r="AK1514" s="1645"/>
      <c r="AL1514" s="1645"/>
      <c r="AM1514" s="1645"/>
      <c r="AN1514" s="1645"/>
      <c r="AO1514" s="1645"/>
      <c r="AP1514" s="1645"/>
      <c r="AQ1514" s="1645"/>
      <c r="AR1514" s="1645"/>
      <c r="AS1514" s="1645"/>
      <c r="AT1514" s="1645"/>
      <c r="AU1514" s="1645"/>
      <c r="AV1514" s="1645"/>
      <c r="AW1514" s="1645"/>
      <c r="AX1514" s="1645"/>
      <c r="AY1514" s="1645"/>
      <c r="AZ1514" s="1645"/>
      <c r="BA1514" s="1645"/>
      <c r="BB1514" s="1645"/>
      <c r="BC1514" s="1645"/>
      <c r="BD1514" s="1645"/>
      <c r="BE1514" s="1645"/>
      <c r="BF1514" s="1645"/>
      <c r="BG1514" s="1645"/>
      <c r="BH1514" s="1645"/>
      <c r="BI1514" s="1645"/>
      <c r="BJ1514" s="1645"/>
      <c r="BK1514" s="1645"/>
      <c r="BL1514" s="1645"/>
      <c r="BM1514" s="1645"/>
      <c r="BN1514" s="1645"/>
      <c r="BO1514" s="1645"/>
      <c r="BP1514" s="1645"/>
      <c r="BQ1514" s="1645"/>
      <c r="BR1514" s="1645"/>
      <c r="BS1514" s="1645"/>
      <c r="BT1514" s="1645"/>
      <c r="BU1514" s="1645"/>
      <c r="BV1514" s="1645"/>
      <c r="BW1514" s="1645"/>
      <c r="BX1514" s="1645"/>
      <c r="BY1514" s="1645"/>
      <c r="BZ1514" s="1645"/>
      <c r="CA1514" s="1645"/>
      <c r="CB1514" s="1645"/>
      <c r="CC1514" s="1645"/>
      <c r="CD1514" s="1645"/>
      <c r="CE1514" s="1645"/>
      <c r="CF1514" s="1325"/>
    </row>
    <row customHeight="1" ht="5.25" hidden="1">
      <c r="A1515" s="1802"/>
      <c r="B1515" s="1645"/>
      <c r="C1515" s="1645"/>
      <c r="D1515" s="2588"/>
      <c r="E1515" s="644"/>
      <c r="F1515" s="644"/>
      <c r="G1515" s="644"/>
      <c r="H1515" s="644"/>
      <c r="I1515" s="644"/>
      <c r="J1515" s="644"/>
      <c r="K1515" s="644"/>
      <c r="L1515" s="644"/>
      <c r="M1515" s="644"/>
      <c r="N1515" s="644"/>
      <c r="O1515" s="644"/>
      <c r="P1515" s="644"/>
      <c r="Q1515" s="644"/>
      <c r="R1515" s="644"/>
      <c r="S1515" s="645"/>
      <c r="T1515" s="727"/>
      <c r="U1515" s="2383"/>
      <c r="V1515" s="2383"/>
      <c r="W1515" s="1645"/>
      <c r="X1515" s="1645"/>
      <c r="Y1515" s="1645"/>
      <c r="Z1515" s="1645"/>
      <c r="AA1515" s="1645"/>
      <c r="AB1515" s="1645"/>
      <c r="AC1515" s="1046"/>
      <c r="AD1515" s="1047"/>
      <c r="AE1515" s="1645"/>
      <c r="AF1515" s="1645"/>
      <c r="AG1515" s="1645"/>
      <c r="AH1515" s="1645"/>
      <c r="AI1515" s="1645"/>
      <c r="AJ1515" s="1645"/>
      <c r="AK1515" s="1645"/>
      <c r="AL1515" s="1645"/>
      <c r="AM1515" s="1645"/>
      <c r="AN1515" s="1645"/>
      <c r="AO1515" s="1645"/>
      <c r="AP1515" s="1645"/>
      <c r="AQ1515" s="1645"/>
      <c r="AR1515" s="1645"/>
      <c r="AS1515" s="1645"/>
      <c r="AT1515" s="1645"/>
      <c r="AU1515" s="1645"/>
      <c r="AV1515" s="1645"/>
      <c r="AW1515" s="1645"/>
      <c r="AX1515" s="1645"/>
      <c r="AY1515" s="1645"/>
      <c r="AZ1515" s="1645"/>
      <c r="BA1515" s="1645"/>
      <c r="BB1515" s="1645"/>
      <c r="BC1515" s="1645"/>
      <c r="BD1515" s="1645"/>
      <c r="BE1515" s="1645"/>
      <c r="BF1515" s="1645"/>
      <c r="BG1515" s="1645"/>
      <c r="BH1515" s="1645"/>
      <c r="BI1515" s="1645"/>
      <c r="BJ1515" s="1645"/>
      <c r="BK1515" s="1645"/>
      <c r="BL1515" s="1645"/>
      <c r="BM1515" s="1645"/>
      <c r="BN1515" s="1645"/>
      <c r="BO1515" s="1645"/>
      <c r="BP1515" s="1645"/>
      <c r="BQ1515" s="1645"/>
      <c r="BR1515" s="1645"/>
      <c r="BS1515" s="1645"/>
      <c r="BT1515" s="1645"/>
      <c r="BU1515" s="1645"/>
      <c r="BV1515" s="1645"/>
      <c r="BW1515" s="1645"/>
      <c r="BX1515" s="1645"/>
      <c r="BY1515" s="1645"/>
      <c r="BZ1515" s="1645"/>
      <c r="CA1515" s="1645"/>
      <c r="CB1515" s="1645"/>
      <c r="CC1515" s="1645"/>
      <c r="CD1515" s="1645"/>
      <c r="CE1515" s="1645"/>
      <c r="CF1515" s="1325"/>
    </row>
    <row customHeight="1" ht="5.25" hidden="1">
      <c r="A1516" s="1802"/>
      <c r="B1516" s="1645"/>
      <c r="C1516" s="1645"/>
      <c r="D1516" s="2589"/>
      <c r="E1516" s="1052"/>
      <c r="F1516" s="1053"/>
      <c r="G1516" s="1053"/>
      <c r="H1516" s="1054"/>
      <c r="I1516" s="1054"/>
      <c r="J1516" s="1054"/>
      <c r="K1516" s="1054"/>
      <c r="L1516" s="1054"/>
      <c r="M1516" s="1054"/>
      <c r="N1516" s="1054"/>
      <c r="O1516" s="1054"/>
      <c r="P1516" s="1054"/>
      <c r="Q1516" s="1054"/>
      <c r="R1516" s="955"/>
      <c r="S1516" s="1055"/>
      <c r="T1516" s="727"/>
      <c r="U1516" s="2383"/>
      <c r="V1516" s="2383"/>
      <c r="W1516" s="1645"/>
      <c r="X1516" s="1645"/>
      <c r="Y1516" s="1645"/>
      <c r="Z1516" s="1645"/>
      <c r="AA1516" s="1645"/>
      <c r="AB1516" s="1645"/>
      <c r="AC1516" s="1046"/>
      <c r="AD1516" s="1047"/>
      <c r="AE1516" s="1645"/>
      <c r="AF1516" s="1645"/>
      <c r="AG1516" s="1645"/>
      <c r="AH1516" s="1645"/>
      <c r="AI1516" s="1645"/>
      <c r="AJ1516" s="1645"/>
      <c r="AK1516" s="1645"/>
      <c r="AL1516" s="1645"/>
      <c r="AM1516" s="1645"/>
      <c r="AN1516" s="1645"/>
      <c r="AO1516" s="1645"/>
      <c r="AP1516" s="1645"/>
      <c r="AQ1516" s="1645"/>
      <c r="AR1516" s="1645"/>
      <c r="AS1516" s="1645"/>
      <c r="AT1516" s="1645"/>
      <c r="AU1516" s="1645"/>
      <c r="AV1516" s="1645"/>
      <c r="AW1516" s="1645"/>
      <c r="AX1516" s="1645"/>
      <c r="AY1516" s="1645"/>
      <c r="AZ1516" s="1645"/>
      <c r="BA1516" s="1645"/>
      <c r="BB1516" s="1645"/>
      <c r="BC1516" s="1645"/>
      <c r="BD1516" s="1645"/>
      <c r="BE1516" s="1645"/>
      <c r="BF1516" s="1645"/>
      <c r="BG1516" s="1645"/>
      <c r="BH1516" s="1645"/>
      <c r="BI1516" s="1645"/>
      <c r="BJ1516" s="1645"/>
      <c r="BK1516" s="1645"/>
      <c r="BL1516" s="1645"/>
      <c r="BM1516" s="1645"/>
      <c r="BN1516" s="1645"/>
      <c r="BO1516" s="1645"/>
      <c r="BP1516" s="1645"/>
      <c r="BQ1516" s="1645"/>
      <c r="BR1516" s="1645"/>
      <c r="BS1516" s="1645"/>
      <c r="BT1516" s="1645"/>
      <c r="BU1516" s="1645"/>
      <c r="BV1516" s="1645"/>
      <c r="BW1516" s="1645"/>
      <c r="BX1516" s="1645"/>
      <c r="BY1516" s="1645"/>
      <c r="BZ1516" s="1645"/>
      <c r="CA1516" s="1645"/>
      <c r="CB1516" s="1645"/>
      <c r="CC1516" s="1645"/>
      <c r="CD1516" s="1645"/>
      <c r="CE1516" s="1645"/>
      <c r="CF1516" s="1325"/>
    </row>
    <row customHeight="1" ht="15" hidden="1">
      <c r="A1517" s="632" t="s">
        <v>562</v>
      </c>
      <c r="B1517" s="633"/>
      <c r="C1517" s="633" t="s">
        <v>22</v>
      </c>
      <c r="D1517" s="2587" t="s">
        <v>1254</v>
      </c>
      <c r="E1517" s="2386" t="s">
        <v>196</v>
      </c>
      <c r="F1517" s="2387"/>
      <c r="G1517" s="2388"/>
      <c r="H1517" s="2392" t="str">
        <f>IF(A1517="","",INDEX(DIFFERENTIATION_UNMERGE_VD,MATCH(A1517,DIFFERENTIATION_ID_DIFF,0)))</f>
        <v>Производство тепловой энергии. Некомбинированная выработка</v>
      </c>
      <c r="I1517" s="2392"/>
      <c r="J1517" s="2392"/>
      <c r="K1517" s="2392"/>
      <c r="L1517" s="2392"/>
      <c r="M1517" s="2392"/>
      <c r="N1517" s="2392"/>
      <c r="O1517" s="2392"/>
      <c r="P1517" s="2392"/>
      <c r="Q1517" s="2392"/>
      <c r="R1517" s="2392"/>
      <c r="S1517" s="728"/>
      <c r="T1517" s="725"/>
      <c r="U1517" s="634"/>
      <c r="V1517" s="634"/>
      <c r="W1517" s="635"/>
      <c r="X1517" s="635"/>
      <c r="Y1517" s="635"/>
      <c r="Z1517" s="635"/>
      <c r="AA1517" s="636"/>
      <c r="AB1517" s="637"/>
      <c r="AC1517" s="2384"/>
      <c r="AD1517" s="638"/>
      <c r="AE1517" s="639" t="s">
        <v>22</v>
      </c>
      <c r="AF1517" s="639"/>
      <c r="AG1517" s="640" t="s">
        <v>1082</v>
      </c>
      <c r="AH1517" s="641">
        <v>3</v>
      </c>
      <c r="AI1517" s="634"/>
      <c r="AJ1517" s="634"/>
      <c r="AK1517" s="634"/>
      <c r="AL1517" s="634"/>
      <c r="AM1517" s="634"/>
      <c r="AN1517" s="634"/>
      <c r="AO1517" s="634"/>
      <c r="AP1517" s="634"/>
      <c r="AQ1517" s="634"/>
      <c r="AR1517" s="634"/>
      <c r="AS1517" s="634"/>
      <c r="AT1517" s="634"/>
      <c r="AU1517" s="634"/>
      <c r="AV1517" s="634"/>
      <c r="AW1517" s="634"/>
      <c r="AX1517" s="634"/>
      <c r="AY1517" s="634"/>
      <c r="AZ1517" s="634"/>
      <c r="BA1517" s="634"/>
      <c r="BB1517" s="634"/>
      <c r="BC1517" s="634"/>
      <c r="BD1517" s="634"/>
      <c r="BE1517" s="634"/>
      <c r="BF1517" s="634"/>
      <c r="BG1517" s="634"/>
      <c r="BH1517" s="634"/>
      <c r="BI1517" s="634"/>
      <c r="BJ1517" s="634"/>
      <c r="BK1517" s="634"/>
      <c r="BL1517" s="634"/>
      <c r="BM1517" s="634"/>
      <c r="BN1517" s="634"/>
      <c r="BO1517" s="634"/>
      <c r="BP1517" s="634"/>
      <c r="BQ1517" s="634"/>
      <c r="BR1517" s="634"/>
      <c r="BS1517" s="634"/>
      <c r="BT1517" s="634"/>
      <c r="BU1517" s="634"/>
      <c r="BV1517" s="635"/>
      <c r="BW1517" s="635"/>
      <c r="BX1517" s="635"/>
      <c r="BY1517" s="635"/>
      <c r="BZ1517" s="635"/>
      <c r="CA1517" s="635"/>
      <c r="CB1517" s="635"/>
      <c r="CC1517" s="635"/>
      <c r="CD1517" s="635"/>
      <c r="CE1517" s="635"/>
      <c r="CF1517" s="1859"/>
    </row>
    <row customHeight="1" ht="15" hidden="1">
      <c r="A1518" s="632"/>
      <c r="B1518" s="633"/>
      <c r="C1518" s="633"/>
      <c r="D1518" s="2588"/>
      <c r="E1518" s="2386" t="s">
        <v>1037</v>
      </c>
      <c r="F1518" s="2387"/>
      <c r="G1518" s="2388"/>
      <c r="H1518" s="2392" t="str">
        <f>IF(A1517="","",INDEX(DIFFERENTIATION_UNMERGE_AREA,MATCH(A1517,DIFFERENTIATION_ID_DIFF,0)))</f>
        <v>Территория 18</v>
      </c>
      <c r="I1518" s="2392"/>
      <c r="J1518" s="2392"/>
      <c r="K1518" s="2392"/>
      <c r="L1518" s="2392"/>
      <c r="M1518" s="2392"/>
      <c r="N1518" s="2392"/>
      <c r="O1518" s="2392"/>
      <c r="P1518" s="2392"/>
      <c r="Q1518" s="2392"/>
      <c r="R1518" s="2392"/>
      <c r="S1518" s="728"/>
      <c r="T1518" s="725"/>
      <c r="U1518" s="634"/>
      <c r="V1518" s="634"/>
      <c r="W1518" s="635"/>
      <c r="X1518" s="635"/>
      <c r="Y1518" s="635"/>
      <c r="Z1518" s="635"/>
      <c r="AA1518" s="636"/>
      <c r="AB1518" s="637"/>
      <c r="AC1518" s="2384"/>
      <c r="AD1518" s="638"/>
      <c r="AE1518" s="639"/>
      <c r="AF1518" s="639"/>
      <c r="AG1518" s="640"/>
      <c r="AH1518" s="641"/>
      <c r="AI1518" s="634"/>
      <c r="AJ1518" s="634"/>
      <c r="AK1518" s="634"/>
      <c r="AL1518" s="634"/>
      <c r="AM1518" s="634"/>
      <c r="AN1518" s="634"/>
      <c r="AO1518" s="634"/>
      <c r="AP1518" s="634"/>
      <c r="AQ1518" s="634"/>
      <c r="AR1518" s="634"/>
      <c r="AS1518" s="634"/>
      <c r="AT1518" s="634"/>
      <c r="AU1518" s="634"/>
      <c r="AV1518" s="634"/>
      <c r="AW1518" s="634"/>
      <c r="AX1518" s="634"/>
      <c r="AY1518" s="634"/>
      <c r="AZ1518" s="634"/>
      <c r="BA1518" s="634"/>
      <c r="BB1518" s="634"/>
      <c r="BC1518" s="634"/>
      <c r="BD1518" s="634"/>
      <c r="BE1518" s="634"/>
      <c r="BF1518" s="634"/>
      <c r="BG1518" s="634"/>
      <c r="BH1518" s="634"/>
      <c r="BI1518" s="634"/>
      <c r="BJ1518" s="634"/>
      <c r="BK1518" s="634"/>
      <c r="BL1518" s="634"/>
      <c r="BM1518" s="634"/>
      <c r="BN1518" s="634"/>
      <c r="BO1518" s="634"/>
      <c r="BP1518" s="634"/>
      <c r="BQ1518" s="634"/>
      <c r="BR1518" s="634"/>
      <c r="BS1518" s="634"/>
      <c r="BT1518" s="634"/>
      <c r="BU1518" s="634"/>
      <c r="BV1518" s="635"/>
      <c r="BW1518" s="635"/>
      <c r="BX1518" s="635"/>
      <c r="BY1518" s="635"/>
      <c r="BZ1518" s="635"/>
      <c r="CA1518" s="635"/>
      <c r="CB1518" s="635"/>
      <c r="CC1518" s="635"/>
      <c r="CD1518" s="635"/>
      <c r="CE1518" s="635"/>
      <c r="CF1518" s="1859"/>
    </row>
    <row customHeight="1" ht="15" hidden="1">
      <c r="A1519" s="632"/>
      <c r="B1519" s="633"/>
      <c r="C1519" s="633"/>
      <c r="D1519" s="2588"/>
      <c r="E1519" s="2386" t="s">
        <v>1038</v>
      </c>
      <c r="F1519" s="2387"/>
      <c r="G1519" s="2388"/>
      <c r="H1519" s="2392" t="str">
        <f>IF(A1517="","",INDEX(DIFFERENTIATION_UNMERGE_SYSTEM,MATCH(A1517,DIFFERENTIATION_ID_DIFF,0)))</f>
        <v>пос. Пионерский, ул. Советская, 20Г, котельная № 11-12</v>
      </c>
      <c r="I1519" s="2392"/>
      <c r="J1519" s="2392"/>
      <c r="K1519" s="2392"/>
      <c r="L1519" s="2392"/>
      <c r="M1519" s="2392"/>
      <c r="N1519" s="2392"/>
      <c r="O1519" s="2392"/>
      <c r="P1519" s="2392"/>
      <c r="Q1519" s="2392"/>
      <c r="R1519" s="2392"/>
      <c r="S1519" s="728"/>
      <c r="T1519" s="725"/>
      <c r="U1519" s="634"/>
      <c r="V1519" s="634"/>
      <c r="W1519" s="635"/>
      <c r="X1519" s="635"/>
      <c r="Y1519" s="635"/>
      <c r="Z1519" s="635"/>
      <c r="AA1519" s="636"/>
      <c r="AB1519" s="637"/>
      <c r="AC1519" s="2384"/>
      <c r="AD1519" s="638"/>
      <c r="AE1519" s="639"/>
      <c r="AF1519" s="639"/>
      <c r="AG1519" s="640"/>
      <c r="AH1519" s="641"/>
      <c r="AI1519" s="634"/>
      <c r="AJ1519" s="634"/>
      <c r="AK1519" s="634"/>
      <c r="AL1519" s="634"/>
      <c r="AM1519" s="634"/>
      <c r="AN1519" s="634"/>
      <c r="AO1519" s="634"/>
      <c r="AP1519" s="634"/>
      <c r="AQ1519" s="634"/>
      <c r="AR1519" s="634"/>
      <c r="AS1519" s="634"/>
      <c r="AT1519" s="634"/>
      <c r="AU1519" s="634"/>
      <c r="AV1519" s="634"/>
      <c r="AW1519" s="634"/>
      <c r="AX1519" s="634"/>
      <c r="AY1519" s="634"/>
      <c r="AZ1519" s="634"/>
      <c r="BA1519" s="634"/>
      <c r="BB1519" s="634"/>
      <c r="BC1519" s="634"/>
      <c r="BD1519" s="634"/>
      <c r="BE1519" s="634"/>
      <c r="BF1519" s="634"/>
      <c r="BG1519" s="634"/>
      <c r="BH1519" s="634"/>
      <c r="BI1519" s="634"/>
      <c r="BJ1519" s="634"/>
      <c r="BK1519" s="634"/>
      <c r="BL1519" s="634"/>
      <c r="BM1519" s="634"/>
      <c r="BN1519" s="634"/>
      <c r="BO1519" s="634"/>
      <c r="BP1519" s="634"/>
      <c r="BQ1519" s="634"/>
      <c r="BR1519" s="634"/>
      <c r="BS1519" s="634"/>
      <c r="BT1519" s="634"/>
      <c r="BU1519" s="634"/>
      <c r="BV1519" s="635"/>
      <c r="BW1519" s="635"/>
      <c r="BX1519" s="635"/>
      <c r="BY1519" s="635"/>
      <c r="BZ1519" s="635"/>
      <c r="CA1519" s="635"/>
      <c r="CB1519" s="635"/>
      <c r="CC1519" s="635"/>
      <c r="CD1519" s="635"/>
      <c r="CE1519" s="635"/>
      <c r="CF1519" s="1859"/>
    </row>
    <row customHeight="1" ht="24.75" hidden="1">
      <c r="A1520" s="1815"/>
      <c r="B1520" s="1169"/>
      <c r="C1520" s="421"/>
      <c r="D1520" s="2588"/>
      <c r="E1520" s="2385" t="s">
        <v>1083</v>
      </c>
      <c r="F1520" s="2385"/>
      <c r="G1520" s="2385"/>
      <c r="H1520" s="2385"/>
      <c r="I1520" s="2385"/>
      <c r="J1520" s="2385"/>
      <c r="K1520" s="2385"/>
      <c r="L1520" s="2385"/>
      <c r="M1520" s="2385"/>
      <c r="N1520" s="2385"/>
      <c r="O1520" s="2385"/>
      <c r="P1520" s="2385"/>
      <c r="Q1520" s="567">
        <f>SUMIF(T1521:T1522,"i",Q1521:Q1522)</f>
        <v>0</v>
      </c>
      <c r="R1520" s="1026"/>
      <c r="S1520" s="1807" t="s">
        <v>1084</v>
      </c>
      <c r="T1520" s="726" t="s">
        <v>1085</v>
      </c>
      <c r="U1520" s="2383">
        <v>1</v>
      </c>
      <c r="V1520" s="2383" t="s">
        <v>1048</v>
      </c>
      <c r="W1520" s="1169"/>
      <c r="X1520" s="1169"/>
      <c r="Y1520" s="1169"/>
      <c r="Z1520" s="1169"/>
      <c r="AA1520" s="1645"/>
      <c r="AB1520" s="1169"/>
      <c r="AC1520" s="2384"/>
      <c r="AD1520" s="638"/>
      <c r="AE1520" s="1169"/>
      <c r="AF1520" s="1169"/>
      <c r="AG1520" s="1645"/>
      <c r="AH1520" s="1645"/>
      <c r="AI1520" s="1645"/>
      <c r="AJ1520" s="1645"/>
      <c r="AK1520" s="1645"/>
      <c r="AL1520" s="1645"/>
      <c r="AM1520" s="1645"/>
      <c r="AN1520" s="1645"/>
      <c r="AO1520" s="1645"/>
      <c r="AP1520" s="1645"/>
      <c r="AQ1520" s="1645"/>
      <c r="AR1520" s="1645"/>
      <c r="AS1520" s="1645"/>
      <c r="AT1520" s="1645"/>
      <c r="AU1520" s="1645"/>
      <c r="AV1520" s="1645"/>
      <c r="AW1520" s="1645"/>
      <c r="AX1520" s="1645"/>
      <c r="AY1520" s="1645"/>
      <c r="AZ1520" s="1645"/>
      <c r="BA1520" s="1645"/>
      <c r="BB1520" s="1645"/>
      <c r="BC1520" s="1645"/>
      <c r="BD1520" s="1645"/>
      <c r="BE1520" s="1645"/>
      <c r="BF1520" s="1645"/>
      <c r="BG1520" s="1645"/>
      <c r="BH1520" s="1645"/>
      <c r="BI1520" s="1645"/>
      <c r="BJ1520" s="1645"/>
      <c r="BK1520" s="1645"/>
      <c r="BL1520" s="1645"/>
      <c r="BM1520" s="1645"/>
      <c r="BN1520" s="1645"/>
      <c r="BO1520" s="1645"/>
      <c r="BP1520" s="1645"/>
      <c r="BQ1520" s="1645"/>
      <c r="BR1520" s="1645"/>
      <c r="BS1520" s="1645"/>
      <c r="BT1520" s="1645"/>
      <c r="BU1520" s="1645"/>
      <c r="BV1520" s="1169"/>
      <c r="BW1520" s="1169"/>
      <c r="BX1520" s="1169"/>
      <c r="BY1520" s="1169"/>
      <c r="BZ1520" s="1169"/>
      <c r="CA1520" s="1169"/>
      <c r="CB1520" s="1169"/>
      <c r="CC1520" s="1169"/>
      <c r="CD1520" s="1169"/>
      <c r="CE1520" s="1169"/>
      <c r="CF1520" s="1859"/>
    </row>
    <row customHeight="1" ht="11.25" hidden="1">
      <c r="A1521" s="1802"/>
      <c r="B1521" s="1645"/>
      <c r="C1521" s="1645"/>
      <c r="D1521" s="2588"/>
      <c r="E1521" s="644"/>
      <c r="F1521" s="644">
        <v>0</v>
      </c>
      <c r="G1521" s="644"/>
      <c r="H1521" s="644"/>
      <c r="I1521" s="644"/>
      <c r="J1521" s="644"/>
      <c r="K1521" s="644"/>
      <c r="L1521" s="644"/>
      <c r="M1521" s="644"/>
      <c r="N1521" s="644"/>
      <c r="O1521" s="644"/>
      <c r="P1521" s="644"/>
      <c r="Q1521" s="644"/>
      <c r="R1521" s="644"/>
      <c r="S1521" s="645"/>
      <c r="T1521" s="727"/>
      <c r="U1521" s="2383"/>
      <c r="V1521" s="2383"/>
      <c r="W1521" s="1645"/>
      <c r="X1521" s="1645"/>
      <c r="Y1521" s="1645"/>
      <c r="Z1521" s="1645"/>
      <c r="AA1521" s="1645"/>
      <c r="AB1521" s="1169"/>
      <c r="AC1521" s="2384"/>
      <c r="AD1521" s="638"/>
      <c r="AE1521" s="1169"/>
      <c r="AF1521" s="1169"/>
      <c r="AG1521" s="1645"/>
      <c r="AH1521" s="1645"/>
      <c r="AI1521" s="1645"/>
      <c r="AJ1521" s="1645"/>
      <c r="AK1521" s="1645"/>
      <c r="AL1521" s="1645"/>
      <c r="AM1521" s="1645"/>
      <c r="AN1521" s="1645"/>
      <c r="AO1521" s="1645"/>
      <c r="AP1521" s="1645"/>
      <c r="AQ1521" s="1645"/>
      <c r="AR1521" s="1645"/>
      <c r="AS1521" s="1645"/>
      <c r="AT1521" s="1645"/>
      <c r="AU1521" s="1645"/>
      <c r="AV1521" s="1645"/>
      <c r="AW1521" s="1645"/>
      <c r="AX1521" s="1645"/>
      <c r="AY1521" s="1645"/>
      <c r="AZ1521" s="1645"/>
      <c r="BA1521" s="1645"/>
      <c r="BB1521" s="1645"/>
      <c r="BC1521" s="1645"/>
      <c r="BD1521" s="1645"/>
      <c r="BE1521" s="1645"/>
      <c r="BF1521" s="1645"/>
      <c r="BG1521" s="1645"/>
      <c r="BH1521" s="1645"/>
      <c r="BI1521" s="1645"/>
      <c r="BJ1521" s="1645"/>
      <c r="BK1521" s="1645"/>
      <c r="BL1521" s="1645"/>
      <c r="BM1521" s="1645"/>
      <c r="BN1521" s="1645"/>
      <c r="BO1521" s="1645"/>
      <c r="BP1521" s="1645"/>
      <c r="BQ1521" s="1645"/>
      <c r="BR1521" s="1645"/>
      <c r="BS1521" s="1645"/>
      <c r="BT1521" s="1645"/>
      <c r="BU1521" s="1645"/>
      <c r="BV1521" s="1645"/>
      <c r="BW1521" s="1645"/>
      <c r="BX1521" s="1645"/>
      <c r="BY1521" s="1645"/>
      <c r="BZ1521" s="1645"/>
      <c r="CA1521" s="1645"/>
      <c r="CB1521" s="1645"/>
      <c r="CC1521" s="1645"/>
      <c r="CD1521" s="1645"/>
      <c r="CE1521" s="1645"/>
      <c r="CF1521" s="1859"/>
    </row>
    <row customHeight="1" ht="11.25" hidden="1">
      <c r="A1522" s="1815"/>
      <c r="B1522" s="1169"/>
      <c r="C1522" s="421"/>
      <c r="D1522" s="2588"/>
      <c r="E1522" s="658" t="s">
        <v>22</v>
      </c>
      <c r="F1522" s="1177" t="s">
        <v>22</v>
      </c>
      <c r="G1522" s="1177" t="s">
        <v>1088</v>
      </c>
      <c r="H1522" s="660" t="s">
        <v>22</v>
      </c>
      <c r="I1522" s="660"/>
      <c r="J1522" s="660"/>
      <c r="K1522" s="660"/>
      <c r="L1522" s="660"/>
      <c r="M1522" s="660"/>
      <c r="N1522" s="660"/>
      <c r="O1522" s="660"/>
      <c r="P1522" s="660"/>
      <c r="Q1522" s="660"/>
      <c r="R1522" s="661"/>
      <c r="S1522" s="662"/>
      <c r="T1522" s="727"/>
      <c r="U1522" s="2383"/>
      <c r="V1522" s="2383"/>
      <c r="W1522" s="1169"/>
      <c r="X1522" s="1169"/>
      <c r="Y1522" s="1169"/>
      <c r="Z1522" s="1169"/>
      <c r="AA1522" s="1645"/>
      <c r="AB1522" s="1169"/>
      <c r="AC1522" s="2384"/>
      <c r="AD1522" s="638"/>
      <c r="AE1522" s="1169"/>
      <c r="AF1522" s="1169"/>
      <c r="AG1522" s="1645"/>
      <c r="AH1522" s="1645"/>
      <c r="AI1522" s="1645"/>
      <c r="AJ1522" s="1645"/>
      <c r="AK1522" s="1645"/>
      <c r="AL1522" s="1645"/>
      <c r="AM1522" s="1645"/>
      <c r="AN1522" s="1645"/>
      <c r="AO1522" s="1645"/>
      <c r="AP1522" s="1645"/>
      <c r="AQ1522" s="1645"/>
      <c r="AR1522" s="1645"/>
      <c r="AS1522" s="1645"/>
      <c r="AT1522" s="1645"/>
      <c r="AU1522" s="1645"/>
      <c r="AV1522" s="1645"/>
      <c r="AW1522" s="1645"/>
      <c r="AX1522" s="1645"/>
      <c r="AY1522" s="1645"/>
      <c r="AZ1522" s="1645"/>
      <c r="BA1522" s="1645"/>
      <c r="BB1522" s="1645"/>
      <c r="BC1522" s="1645"/>
      <c r="BD1522" s="1645"/>
      <c r="BE1522" s="1645"/>
      <c r="BF1522" s="1645"/>
      <c r="BG1522" s="1645"/>
      <c r="BH1522" s="1645"/>
      <c r="BI1522" s="1645"/>
      <c r="BJ1522" s="1645"/>
      <c r="BK1522" s="1645"/>
      <c r="BL1522" s="1645"/>
      <c r="BM1522" s="1645"/>
      <c r="BN1522" s="1645"/>
      <c r="BO1522" s="1645"/>
      <c r="BP1522" s="1645"/>
      <c r="BQ1522" s="1645"/>
      <c r="BR1522" s="1645"/>
      <c r="BS1522" s="1645"/>
      <c r="BT1522" s="1645"/>
      <c r="BU1522" s="1645"/>
      <c r="BV1522" s="1169"/>
      <c r="BW1522" s="1169"/>
      <c r="BX1522" s="1169"/>
      <c r="BY1522" s="1169"/>
      <c r="BZ1522" s="1169"/>
      <c r="CA1522" s="1169"/>
      <c r="CB1522" s="1169"/>
      <c r="CC1522" s="1169"/>
      <c r="CD1522" s="1169"/>
      <c r="CE1522" s="1169"/>
      <c r="CF1522" s="1859"/>
    </row>
    <row customHeight="1" ht="5.25" hidden="1">
      <c r="A1523" s="1802"/>
      <c r="B1523" s="1645"/>
      <c r="C1523" s="1645"/>
      <c r="D1523" s="2588"/>
      <c r="E1523" s="1048"/>
      <c r="F1523" s="1048"/>
      <c r="G1523" s="1048"/>
      <c r="H1523" s="1048"/>
      <c r="I1523" s="1048"/>
      <c r="J1523" s="1048"/>
      <c r="K1523" s="1048"/>
      <c r="L1523" s="1048"/>
      <c r="M1523" s="1048"/>
      <c r="N1523" s="1048"/>
      <c r="O1523" s="1048"/>
      <c r="P1523" s="1048"/>
      <c r="Q1523" s="1049"/>
      <c r="R1523" s="1050"/>
      <c r="S1523" s="1051"/>
      <c r="T1523" s="726" t="s">
        <v>1085</v>
      </c>
      <c r="U1523" s="2383">
        <v>1</v>
      </c>
      <c r="V1523" s="2383" t="s">
        <v>1048</v>
      </c>
      <c r="W1523" s="1645"/>
      <c r="X1523" s="1645"/>
      <c r="Y1523" s="1645"/>
      <c r="Z1523" s="1645"/>
      <c r="AA1523" s="1645"/>
      <c r="AB1523" s="1645"/>
      <c r="AC1523" s="1046"/>
      <c r="AD1523" s="1047"/>
      <c r="AE1523" s="1645"/>
      <c r="AF1523" s="1645"/>
      <c r="AG1523" s="1645"/>
      <c r="AH1523" s="1645"/>
      <c r="AI1523" s="1645"/>
      <c r="AJ1523" s="1645"/>
      <c r="AK1523" s="1645"/>
      <c r="AL1523" s="1645"/>
      <c r="AM1523" s="1645"/>
      <c r="AN1523" s="1645"/>
      <c r="AO1523" s="1645"/>
      <c r="AP1523" s="1645"/>
      <c r="AQ1523" s="1645"/>
      <c r="AR1523" s="1645"/>
      <c r="AS1523" s="1645"/>
      <c r="AT1523" s="1645"/>
      <c r="AU1523" s="1645"/>
      <c r="AV1523" s="1645"/>
      <c r="AW1523" s="1645"/>
      <c r="AX1523" s="1645"/>
      <c r="AY1523" s="1645"/>
      <c r="AZ1523" s="1645"/>
      <c r="BA1523" s="1645"/>
      <c r="BB1523" s="1645"/>
      <c r="BC1523" s="1645"/>
      <c r="BD1523" s="1645"/>
      <c r="BE1523" s="1645"/>
      <c r="BF1523" s="1645"/>
      <c r="BG1523" s="1645"/>
      <c r="BH1523" s="1645"/>
      <c r="BI1523" s="1645"/>
      <c r="BJ1523" s="1645"/>
      <c r="BK1523" s="1645"/>
      <c r="BL1523" s="1645"/>
      <c r="BM1523" s="1645"/>
      <c r="BN1523" s="1645"/>
      <c r="BO1523" s="1645"/>
      <c r="BP1523" s="1645"/>
      <c r="BQ1523" s="1645"/>
      <c r="BR1523" s="1645"/>
      <c r="BS1523" s="1645"/>
      <c r="BT1523" s="1645"/>
      <c r="BU1523" s="1645"/>
      <c r="BV1523" s="1645"/>
      <c r="BW1523" s="1645"/>
      <c r="BX1523" s="1645"/>
      <c r="BY1523" s="1645"/>
      <c r="BZ1523" s="1645"/>
      <c r="CA1523" s="1645"/>
      <c r="CB1523" s="1645"/>
      <c r="CC1523" s="1645"/>
      <c r="CD1523" s="1645"/>
      <c r="CE1523" s="1645"/>
      <c r="CF1523" s="1325"/>
    </row>
    <row customHeight="1" ht="5.25" hidden="1">
      <c r="A1524" s="1802"/>
      <c r="B1524" s="1645"/>
      <c r="C1524" s="1645"/>
      <c r="D1524" s="2588"/>
      <c r="E1524" s="644"/>
      <c r="F1524" s="644"/>
      <c r="G1524" s="644"/>
      <c r="H1524" s="644"/>
      <c r="I1524" s="644"/>
      <c r="J1524" s="644"/>
      <c r="K1524" s="644"/>
      <c r="L1524" s="644"/>
      <c r="M1524" s="644"/>
      <c r="N1524" s="644"/>
      <c r="O1524" s="644"/>
      <c r="P1524" s="644"/>
      <c r="Q1524" s="644"/>
      <c r="R1524" s="644"/>
      <c r="S1524" s="645"/>
      <c r="T1524" s="727"/>
      <c r="U1524" s="2383"/>
      <c r="V1524" s="2383"/>
      <c r="W1524" s="1645"/>
      <c r="X1524" s="1645"/>
      <c r="Y1524" s="1645"/>
      <c r="Z1524" s="1645"/>
      <c r="AA1524" s="1645"/>
      <c r="AB1524" s="1645"/>
      <c r="AC1524" s="1046"/>
      <c r="AD1524" s="1047"/>
      <c r="AE1524" s="1645"/>
      <c r="AF1524" s="1645"/>
      <c r="AG1524" s="1645"/>
      <c r="AH1524" s="1645"/>
      <c r="AI1524" s="1645"/>
      <c r="AJ1524" s="1645"/>
      <c r="AK1524" s="1645"/>
      <c r="AL1524" s="1645"/>
      <c r="AM1524" s="1645"/>
      <c r="AN1524" s="1645"/>
      <c r="AO1524" s="1645"/>
      <c r="AP1524" s="1645"/>
      <c r="AQ1524" s="1645"/>
      <c r="AR1524" s="1645"/>
      <c r="AS1524" s="1645"/>
      <c r="AT1524" s="1645"/>
      <c r="AU1524" s="1645"/>
      <c r="AV1524" s="1645"/>
      <c r="AW1524" s="1645"/>
      <c r="AX1524" s="1645"/>
      <c r="AY1524" s="1645"/>
      <c r="AZ1524" s="1645"/>
      <c r="BA1524" s="1645"/>
      <c r="BB1524" s="1645"/>
      <c r="BC1524" s="1645"/>
      <c r="BD1524" s="1645"/>
      <c r="BE1524" s="1645"/>
      <c r="BF1524" s="1645"/>
      <c r="BG1524" s="1645"/>
      <c r="BH1524" s="1645"/>
      <c r="BI1524" s="1645"/>
      <c r="BJ1524" s="1645"/>
      <c r="BK1524" s="1645"/>
      <c r="BL1524" s="1645"/>
      <c r="BM1524" s="1645"/>
      <c r="BN1524" s="1645"/>
      <c r="BO1524" s="1645"/>
      <c r="BP1524" s="1645"/>
      <c r="BQ1524" s="1645"/>
      <c r="BR1524" s="1645"/>
      <c r="BS1524" s="1645"/>
      <c r="BT1524" s="1645"/>
      <c r="BU1524" s="1645"/>
      <c r="BV1524" s="1645"/>
      <c r="BW1524" s="1645"/>
      <c r="BX1524" s="1645"/>
      <c r="BY1524" s="1645"/>
      <c r="BZ1524" s="1645"/>
      <c r="CA1524" s="1645"/>
      <c r="CB1524" s="1645"/>
      <c r="CC1524" s="1645"/>
      <c r="CD1524" s="1645"/>
      <c r="CE1524" s="1645"/>
      <c r="CF1524" s="1325"/>
    </row>
    <row customHeight="1" ht="5.25" hidden="1">
      <c r="A1525" s="1802"/>
      <c r="B1525" s="1645"/>
      <c r="C1525" s="1645"/>
      <c r="D1525" s="2589"/>
      <c r="E1525" s="1052"/>
      <c r="F1525" s="1053"/>
      <c r="G1525" s="1053"/>
      <c r="H1525" s="1054"/>
      <c r="I1525" s="1054"/>
      <c r="J1525" s="1054"/>
      <c r="K1525" s="1054"/>
      <c r="L1525" s="1054"/>
      <c r="M1525" s="1054"/>
      <c r="N1525" s="1054"/>
      <c r="O1525" s="1054"/>
      <c r="P1525" s="1054"/>
      <c r="Q1525" s="1054"/>
      <c r="R1525" s="955"/>
      <c r="S1525" s="1055"/>
      <c r="T1525" s="727"/>
      <c r="U1525" s="2383"/>
      <c r="V1525" s="2383"/>
      <c r="W1525" s="1645"/>
      <c r="X1525" s="1645"/>
      <c r="Y1525" s="1645"/>
      <c r="Z1525" s="1645"/>
      <c r="AA1525" s="1645"/>
      <c r="AB1525" s="1645"/>
      <c r="AC1525" s="1046"/>
      <c r="AD1525" s="1047"/>
      <c r="AE1525" s="1645"/>
      <c r="AF1525" s="1645"/>
      <c r="AG1525" s="1645"/>
      <c r="AH1525" s="1645"/>
      <c r="AI1525" s="1645"/>
      <c r="AJ1525" s="1645"/>
      <c r="AK1525" s="1645"/>
      <c r="AL1525" s="1645"/>
      <c r="AM1525" s="1645"/>
      <c r="AN1525" s="1645"/>
      <c r="AO1525" s="1645"/>
      <c r="AP1525" s="1645"/>
      <c r="AQ1525" s="1645"/>
      <c r="AR1525" s="1645"/>
      <c r="AS1525" s="1645"/>
      <c r="AT1525" s="1645"/>
      <c r="AU1525" s="1645"/>
      <c r="AV1525" s="1645"/>
      <c r="AW1525" s="1645"/>
      <c r="AX1525" s="1645"/>
      <c r="AY1525" s="1645"/>
      <c r="AZ1525" s="1645"/>
      <c r="BA1525" s="1645"/>
      <c r="BB1525" s="1645"/>
      <c r="BC1525" s="1645"/>
      <c r="BD1525" s="1645"/>
      <c r="BE1525" s="1645"/>
      <c r="BF1525" s="1645"/>
      <c r="BG1525" s="1645"/>
      <c r="BH1525" s="1645"/>
      <c r="BI1525" s="1645"/>
      <c r="BJ1525" s="1645"/>
      <c r="BK1525" s="1645"/>
      <c r="BL1525" s="1645"/>
      <c r="BM1525" s="1645"/>
      <c r="BN1525" s="1645"/>
      <c r="BO1525" s="1645"/>
      <c r="BP1525" s="1645"/>
      <c r="BQ1525" s="1645"/>
      <c r="BR1525" s="1645"/>
      <c r="BS1525" s="1645"/>
      <c r="BT1525" s="1645"/>
      <c r="BU1525" s="1645"/>
      <c r="BV1525" s="1645"/>
      <c r="BW1525" s="1645"/>
      <c r="BX1525" s="1645"/>
      <c r="BY1525" s="1645"/>
      <c r="BZ1525" s="1645"/>
      <c r="CA1525" s="1645"/>
      <c r="CB1525" s="1645"/>
      <c r="CC1525" s="1645"/>
      <c r="CD1525" s="1645"/>
      <c r="CE1525" s="1645"/>
      <c r="CF1525" s="1325"/>
    </row>
    <row customHeight="1" ht="15" hidden="1">
      <c r="A1526" s="632" t="s">
        <v>564</v>
      </c>
      <c r="B1526" s="633"/>
      <c r="C1526" s="633" t="s">
        <v>22</v>
      </c>
      <c r="D1526" s="2587" t="s">
        <v>1255</v>
      </c>
      <c r="E1526" s="2386" t="s">
        <v>196</v>
      </c>
      <c r="F1526" s="2387"/>
      <c r="G1526" s="2388"/>
      <c r="H1526" s="2392" t="str">
        <f>IF(A1526="","",INDEX(DIFFERENTIATION_UNMERGE_VD,MATCH(A1526,DIFFERENTIATION_ID_DIFF,0)))</f>
        <v>Производство тепловой энергии. Некомбинированная выработка</v>
      </c>
      <c r="I1526" s="2392"/>
      <c r="J1526" s="2392"/>
      <c r="K1526" s="2392"/>
      <c r="L1526" s="2392"/>
      <c r="M1526" s="2392"/>
      <c r="N1526" s="2392"/>
      <c r="O1526" s="2392"/>
      <c r="P1526" s="2392"/>
      <c r="Q1526" s="2392"/>
      <c r="R1526" s="2392"/>
      <c r="S1526" s="728"/>
      <c r="T1526" s="725"/>
      <c r="U1526" s="634"/>
      <c r="V1526" s="634"/>
      <c r="W1526" s="635"/>
      <c r="X1526" s="635"/>
      <c r="Y1526" s="635"/>
      <c r="Z1526" s="635"/>
      <c r="AA1526" s="636"/>
      <c r="AB1526" s="637"/>
      <c r="AC1526" s="2384"/>
      <c r="AD1526" s="638"/>
      <c r="AE1526" s="639" t="s">
        <v>22</v>
      </c>
      <c r="AF1526" s="639"/>
      <c r="AG1526" s="640" t="s">
        <v>1082</v>
      </c>
      <c r="AH1526" s="641">
        <v>3</v>
      </c>
      <c r="AI1526" s="634"/>
      <c r="AJ1526" s="634"/>
      <c r="AK1526" s="634"/>
      <c r="AL1526" s="634"/>
      <c r="AM1526" s="634"/>
      <c r="AN1526" s="634"/>
      <c r="AO1526" s="634"/>
      <c r="AP1526" s="634"/>
      <c r="AQ1526" s="634"/>
      <c r="AR1526" s="634"/>
      <c r="AS1526" s="634"/>
      <c r="AT1526" s="634"/>
      <c r="AU1526" s="634"/>
      <c r="AV1526" s="634"/>
      <c r="AW1526" s="634"/>
      <c r="AX1526" s="634"/>
      <c r="AY1526" s="634"/>
      <c r="AZ1526" s="634"/>
      <c r="BA1526" s="634"/>
      <c r="BB1526" s="634"/>
      <c r="BC1526" s="634"/>
      <c r="BD1526" s="634"/>
      <c r="BE1526" s="634"/>
      <c r="BF1526" s="634"/>
      <c r="BG1526" s="634"/>
      <c r="BH1526" s="634"/>
      <c r="BI1526" s="634"/>
      <c r="BJ1526" s="634"/>
      <c r="BK1526" s="634"/>
      <c r="BL1526" s="634"/>
      <c r="BM1526" s="634"/>
      <c r="BN1526" s="634"/>
      <c r="BO1526" s="634"/>
      <c r="BP1526" s="634"/>
      <c r="BQ1526" s="634"/>
      <c r="BR1526" s="634"/>
      <c r="BS1526" s="634"/>
      <c r="BT1526" s="634"/>
      <c r="BU1526" s="634"/>
      <c r="BV1526" s="635"/>
      <c r="BW1526" s="635"/>
      <c r="BX1526" s="635"/>
      <c r="BY1526" s="635"/>
      <c r="BZ1526" s="635"/>
      <c r="CA1526" s="635"/>
      <c r="CB1526" s="635"/>
      <c r="CC1526" s="635"/>
      <c r="CD1526" s="635"/>
      <c r="CE1526" s="635"/>
      <c r="CF1526" s="1859"/>
    </row>
    <row customHeight="1" ht="15" hidden="1">
      <c r="A1527" s="632"/>
      <c r="B1527" s="633"/>
      <c r="C1527" s="633"/>
      <c r="D1527" s="2588"/>
      <c r="E1527" s="2386" t="s">
        <v>1037</v>
      </c>
      <c r="F1527" s="2387"/>
      <c r="G1527" s="2388"/>
      <c r="H1527" s="2392" t="str">
        <f>IF(A1526="","",INDEX(DIFFERENTIATION_UNMERGE_AREA,MATCH(A1526,DIFFERENTIATION_ID_DIFF,0)))</f>
        <v>Территория 18</v>
      </c>
      <c r="I1527" s="2392"/>
      <c r="J1527" s="2392"/>
      <c r="K1527" s="2392"/>
      <c r="L1527" s="2392"/>
      <c r="M1527" s="2392"/>
      <c r="N1527" s="2392"/>
      <c r="O1527" s="2392"/>
      <c r="P1527" s="2392"/>
      <c r="Q1527" s="2392"/>
      <c r="R1527" s="2392"/>
      <c r="S1527" s="728"/>
      <c r="T1527" s="725"/>
      <c r="U1527" s="634"/>
      <c r="V1527" s="634"/>
      <c r="W1527" s="635"/>
      <c r="X1527" s="635"/>
      <c r="Y1527" s="635"/>
      <c r="Z1527" s="635"/>
      <c r="AA1527" s="636"/>
      <c r="AB1527" s="637"/>
      <c r="AC1527" s="2384"/>
      <c r="AD1527" s="638"/>
      <c r="AE1527" s="639"/>
      <c r="AF1527" s="639"/>
      <c r="AG1527" s="640"/>
      <c r="AH1527" s="641"/>
      <c r="AI1527" s="634"/>
      <c r="AJ1527" s="634"/>
      <c r="AK1527" s="634"/>
      <c r="AL1527" s="634"/>
      <c r="AM1527" s="634"/>
      <c r="AN1527" s="634"/>
      <c r="AO1527" s="634"/>
      <c r="AP1527" s="634"/>
      <c r="AQ1527" s="634"/>
      <c r="AR1527" s="634"/>
      <c r="AS1527" s="634"/>
      <c r="AT1527" s="634"/>
      <c r="AU1527" s="634"/>
      <c r="AV1527" s="634"/>
      <c r="AW1527" s="634"/>
      <c r="AX1527" s="634"/>
      <c r="AY1527" s="634"/>
      <c r="AZ1527" s="634"/>
      <c r="BA1527" s="634"/>
      <c r="BB1527" s="634"/>
      <c r="BC1527" s="634"/>
      <c r="BD1527" s="634"/>
      <c r="BE1527" s="634"/>
      <c r="BF1527" s="634"/>
      <c r="BG1527" s="634"/>
      <c r="BH1527" s="634"/>
      <c r="BI1527" s="634"/>
      <c r="BJ1527" s="634"/>
      <c r="BK1527" s="634"/>
      <c r="BL1527" s="634"/>
      <c r="BM1527" s="634"/>
      <c r="BN1527" s="634"/>
      <c r="BO1527" s="634"/>
      <c r="BP1527" s="634"/>
      <c r="BQ1527" s="634"/>
      <c r="BR1527" s="634"/>
      <c r="BS1527" s="634"/>
      <c r="BT1527" s="634"/>
      <c r="BU1527" s="634"/>
      <c r="BV1527" s="635"/>
      <c r="BW1527" s="635"/>
      <c r="BX1527" s="635"/>
      <c r="BY1527" s="635"/>
      <c r="BZ1527" s="635"/>
      <c r="CA1527" s="635"/>
      <c r="CB1527" s="635"/>
      <c r="CC1527" s="635"/>
      <c r="CD1527" s="635"/>
      <c r="CE1527" s="635"/>
      <c r="CF1527" s="1859"/>
    </row>
    <row customHeight="1" ht="15" hidden="1">
      <c r="A1528" s="632"/>
      <c r="B1528" s="633"/>
      <c r="C1528" s="633"/>
      <c r="D1528" s="2588"/>
      <c r="E1528" s="2386" t="s">
        <v>1038</v>
      </c>
      <c r="F1528" s="2387"/>
      <c r="G1528" s="2388"/>
      <c r="H1528" s="2392" t="str">
        <f>IF(A1526="","",INDEX(DIFFERENTIATION_UNMERGE_SYSTEM,MATCH(A1526,DIFFERENTIATION_ID_DIFF,0)))</f>
        <v>пос. Пионерский, ул. Гагарина, 10Г, котельная № 11-13</v>
      </c>
      <c r="I1528" s="2392"/>
      <c r="J1528" s="2392"/>
      <c r="K1528" s="2392"/>
      <c r="L1528" s="2392"/>
      <c r="M1528" s="2392"/>
      <c r="N1528" s="2392"/>
      <c r="O1528" s="2392"/>
      <c r="P1528" s="2392"/>
      <c r="Q1528" s="2392"/>
      <c r="R1528" s="2392"/>
      <c r="S1528" s="728"/>
      <c r="T1528" s="725"/>
      <c r="U1528" s="634"/>
      <c r="V1528" s="634"/>
      <c r="W1528" s="635"/>
      <c r="X1528" s="635"/>
      <c r="Y1528" s="635"/>
      <c r="Z1528" s="635"/>
      <c r="AA1528" s="636"/>
      <c r="AB1528" s="637"/>
      <c r="AC1528" s="2384"/>
      <c r="AD1528" s="638"/>
      <c r="AE1528" s="639"/>
      <c r="AF1528" s="639"/>
      <c r="AG1528" s="640"/>
      <c r="AH1528" s="641"/>
      <c r="AI1528" s="634"/>
      <c r="AJ1528" s="634"/>
      <c r="AK1528" s="634"/>
      <c r="AL1528" s="634"/>
      <c r="AM1528" s="634"/>
      <c r="AN1528" s="634"/>
      <c r="AO1528" s="634"/>
      <c r="AP1528" s="634"/>
      <c r="AQ1528" s="634"/>
      <c r="AR1528" s="634"/>
      <c r="AS1528" s="634"/>
      <c r="AT1528" s="634"/>
      <c r="AU1528" s="634"/>
      <c r="AV1528" s="634"/>
      <c r="AW1528" s="634"/>
      <c r="AX1528" s="634"/>
      <c r="AY1528" s="634"/>
      <c r="AZ1528" s="634"/>
      <c r="BA1528" s="634"/>
      <c r="BB1528" s="634"/>
      <c r="BC1528" s="634"/>
      <c r="BD1528" s="634"/>
      <c r="BE1528" s="634"/>
      <c r="BF1528" s="634"/>
      <c r="BG1528" s="634"/>
      <c r="BH1528" s="634"/>
      <c r="BI1528" s="634"/>
      <c r="BJ1528" s="634"/>
      <c r="BK1528" s="634"/>
      <c r="BL1528" s="634"/>
      <c r="BM1528" s="634"/>
      <c r="BN1528" s="634"/>
      <c r="BO1528" s="634"/>
      <c r="BP1528" s="634"/>
      <c r="BQ1528" s="634"/>
      <c r="BR1528" s="634"/>
      <c r="BS1528" s="634"/>
      <c r="BT1528" s="634"/>
      <c r="BU1528" s="634"/>
      <c r="BV1528" s="635"/>
      <c r="BW1528" s="635"/>
      <c r="BX1528" s="635"/>
      <c r="BY1528" s="635"/>
      <c r="BZ1528" s="635"/>
      <c r="CA1528" s="635"/>
      <c r="CB1528" s="635"/>
      <c r="CC1528" s="635"/>
      <c r="CD1528" s="635"/>
      <c r="CE1528" s="635"/>
      <c r="CF1528" s="1859"/>
    </row>
    <row customHeight="1" ht="24.75" hidden="1">
      <c r="A1529" s="1815"/>
      <c r="B1529" s="1169"/>
      <c r="C1529" s="421"/>
      <c r="D1529" s="2588"/>
      <c r="E1529" s="2385" t="s">
        <v>1083</v>
      </c>
      <c r="F1529" s="2385"/>
      <c r="G1529" s="2385"/>
      <c r="H1529" s="2385"/>
      <c r="I1529" s="2385"/>
      <c r="J1529" s="2385"/>
      <c r="K1529" s="2385"/>
      <c r="L1529" s="2385"/>
      <c r="M1529" s="2385"/>
      <c r="N1529" s="2385"/>
      <c r="O1529" s="2385"/>
      <c r="P1529" s="2385"/>
      <c r="Q1529" s="567">
        <f>SUMIF(T1530:T1531,"i",Q1530:Q1531)</f>
        <v>0</v>
      </c>
      <c r="R1529" s="1026"/>
      <c r="S1529" s="1807" t="s">
        <v>1084</v>
      </c>
      <c r="T1529" s="726" t="s">
        <v>1085</v>
      </c>
      <c r="U1529" s="2383">
        <v>1</v>
      </c>
      <c r="V1529" s="2383" t="s">
        <v>1048</v>
      </c>
      <c r="W1529" s="1169"/>
      <c r="X1529" s="1169"/>
      <c r="Y1529" s="1169"/>
      <c r="Z1529" s="1169"/>
      <c r="AA1529" s="1645"/>
      <c r="AB1529" s="1169"/>
      <c r="AC1529" s="2384"/>
      <c r="AD1529" s="638"/>
      <c r="AE1529" s="1169"/>
      <c r="AF1529" s="1169"/>
      <c r="AG1529" s="1645"/>
      <c r="AH1529" s="1645"/>
      <c r="AI1529" s="1645"/>
      <c r="AJ1529" s="1645"/>
      <c r="AK1529" s="1645"/>
      <c r="AL1529" s="1645"/>
      <c r="AM1529" s="1645"/>
      <c r="AN1529" s="1645"/>
      <c r="AO1529" s="1645"/>
      <c r="AP1529" s="1645"/>
      <c r="AQ1529" s="1645"/>
      <c r="AR1529" s="1645"/>
      <c r="AS1529" s="1645"/>
      <c r="AT1529" s="1645"/>
      <c r="AU1529" s="1645"/>
      <c r="AV1529" s="1645"/>
      <c r="AW1529" s="1645"/>
      <c r="AX1529" s="1645"/>
      <c r="AY1529" s="1645"/>
      <c r="AZ1529" s="1645"/>
      <c r="BA1529" s="1645"/>
      <c r="BB1529" s="1645"/>
      <c r="BC1529" s="1645"/>
      <c r="BD1529" s="1645"/>
      <c r="BE1529" s="1645"/>
      <c r="BF1529" s="1645"/>
      <c r="BG1529" s="1645"/>
      <c r="BH1529" s="1645"/>
      <c r="BI1529" s="1645"/>
      <c r="BJ1529" s="1645"/>
      <c r="BK1529" s="1645"/>
      <c r="BL1529" s="1645"/>
      <c r="BM1529" s="1645"/>
      <c r="BN1529" s="1645"/>
      <c r="BO1529" s="1645"/>
      <c r="BP1529" s="1645"/>
      <c r="BQ1529" s="1645"/>
      <c r="BR1529" s="1645"/>
      <c r="BS1529" s="1645"/>
      <c r="BT1529" s="1645"/>
      <c r="BU1529" s="1645"/>
      <c r="BV1529" s="1169"/>
      <c r="BW1529" s="1169"/>
      <c r="BX1529" s="1169"/>
      <c r="BY1529" s="1169"/>
      <c r="BZ1529" s="1169"/>
      <c r="CA1529" s="1169"/>
      <c r="CB1529" s="1169"/>
      <c r="CC1529" s="1169"/>
      <c r="CD1529" s="1169"/>
      <c r="CE1529" s="1169"/>
      <c r="CF1529" s="1859"/>
    </row>
    <row customHeight="1" ht="11.25" hidden="1">
      <c r="A1530" s="1802"/>
      <c r="B1530" s="1645"/>
      <c r="C1530" s="1645"/>
      <c r="D1530" s="2588"/>
      <c r="E1530" s="644"/>
      <c r="F1530" s="644">
        <v>0</v>
      </c>
      <c r="G1530" s="644"/>
      <c r="H1530" s="644"/>
      <c r="I1530" s="644"/>
      <c r="J1530" s="644"/>
      <c r="K1530" s="644"/>
      <c r="L1530" s="644"/>
      <c r="M1530" s="644"/>
      <c r="N1530" s="644"/>
      <c r="O1530" s="644"/>
      <c r="P1530" s="644"/>
      <c r="Q1530" s="644"/>
      <c r="R1530" s="644"/>
      <c r="S1530" s="645"/>
      <c r="T1530" s="727"/>
      <c r="U1530" s="2383"/>
      <c r="V1530" s="2383"/>
      <c r="W1530" s="1645"/>
      <c r="X1530" s="1645"/>
      <c r="Y1530" s="1645"/>
      <c r="Z1530" s="1645"/>
      <c r="AA1530" s="1645"/>
      <c r="AB1530" s="1169"/>
      <c r="AC1530" s="2384"/>
      <c r="AD1530" s="638"/>
      <c r="AE1530" s="1169"/>
      <c r="AF1530" s="1169"/>
      <c r="AG1530" s="1645"/>
      <c r="AH1530" s="1645"/>
      <c r="AI1530" s="1645"/>
      <c r="AJ1530" s="1645"/>
      <c r="AK1530" s="1645"/>
      <c r="AL1530" s="1645"/>
      <c r="AM1530" s="1645"/>
      <c r="AN1530" s="1645"/>
      <c r="AO1530" s="1645"/>
      <c r="AP1530" s="1645"/>
      <c r="AQ1530" s="1645"/>
      <c r="AR1530" s="1645"/>
      <c r="AS1530" s="1645"/>
      <c r="AT1530" s="1645"/>
      <c r="AU1530" s="1645"/>
      <c r="AV1530" s="1645"/>
      <c r="AW1530" s="1645"/>
      <c r="AX1530" s="1645"/>
      <c r="AY1530" s="1645"/>
      <c r="AZ1530" s="1645"/>
      <c r="BA1530" s="1645"/>
      <c r="BB1530" s="1645"/>
      <c r="BC1530" s="1645"/>
      <c r="BD1530" s="1645"/>
      <c r="BE1530" s="1645"/>
      <c r="BF1530" s="1645"/>
      <c r="BG1530" s="1645"/>
      <c r="BH1530" s="1645"/>
      <c r="BI1530" s="1645"/>
      <c r="BJ1530" s="1645"/>
      <c r="BK1530" s="1645"/>
      <c r="BL1530" s="1645"/>
      <c r="BM1530" s="1645"/>
      <c r="BN1530" s="1645"/>
      <c r="BO1530" s="1645"/>
      <c r="BP1530" s="1645"/>
      <c r="BQ1530" s="1645"/>
      <c r="BR1530" s="1645"/>
      <c r="BS1530" s="1645"/>
      <c r="BT1530" s="1645"/>
      <c r="BU1530" s="1645"/>
      <c r="BV1530" s="1645"/>
      <c r="BW1530" s="1645"/>
      <c r="BX1530" s="1645"/>
      <c r="BY1530" s="1645"/>
      <c r="BZ1530" s="1645"/>
      <c r="CA1530" s="1645"/>
      <c r="CB1530" s="1645"/>
      <c r="CC1530" s="1645"/>
      <c r="CD1530" s="1645"/>
      <c r="CE1530" s="1645"/>
      <c r="CF1530" s="1859"/>
    </row>
    <row customHeight="1" ht="11.25" hidden="1">
      <c r="A1531" s="1815"/>
      <c r="B1531" s="1169"/>
      <c r="C1531" s="421"/>
      <c r="D1531" s="2588"/>
      <c r="E1531" s="658" t="s">
        <v>22</v>
      </c>
      <c r="F1531" s="1177" t="s">
        <v>22</v>
      </c>
      <c r="G1531" s="1177" t="s">
        <v>1088</v>
      </c>
      <c r="H1531" s="660" t="s">
        <v>22</v>
      </c>
      <c r="I1531" s="660"/>
      <c r="J1531" s="660"/>
      <c r="K1531" s="660"/>
      <c r="L1531" s="660"/>
      <c r="M1531" s="660"/>
      <c r="N1531" s="660"/>
      <c r="O1531" s="660"/>
      <c r="P1531" s="660"/>
      <c r="Q1531" s="660"/>
      <c r="R1531" s="661"/>
      <c r="S1531" s="662"/>
      <c r="T1531" s="727"/>
      <c r="U1531" s="2383"/>
      <c r="V1531" s="2383"/>
      <c r="W1531" s="1169"/>
      <c r="X1531" s="1169"/>
      <c r="Y1531" s="1169"/>
      <c r="Z1531" s="1169"/>
      <c r="AA1531" s="1645"/>
      <c r="AB1531" s="1169"/>
      <c r="AC1531" s="2384"/>
      <c r="AD1531" s="638"/>
      <c r="AE1531" s="1169"/>
      <c r="AF1531" s="1169"/>
      <c r="AG1531" s="1645"/>
      <c r="AH1531" s="1645"/>
      <c r="AI1531" s="1645"/>
      <c r="AJ1531" s="1645"/>
      <c r="AK1531" s="1645"/>
      <c r="AL1531" s="1645"/>
      <c r="AM1531" s="1645"/>
      <c r="AN1531" s="1645"/>
      <c r="AO1531" s="1645"/>
      <c r="AP1531" s="1645"/>
      <c r="AQ1531" s="1645"/>
      <c r="AR1531" s="1645"/>
      <c r="AS1531" s="1645"/>
      <c r="AT1531" s="1645"/>
      <c r="AU1531" s="1645"/>
      <c r="AV1531" s="1645"/>
      <c r="AW1531" s="1645"/>
      <c r="AX1531" s="1645"/>
      <c r="AY1531" s="1645"/>
      <c r="AZ1531" s="1645"/>
      <c r="BA1531" s="1645"/>
      <c r="BB1531" s="1645"/>
      <c r="BC1531" s="1645"/>
      <c r="BD1531" s="1645"/>
      <c r="BE1531" s="1645"/>
      <c r="BF1531" s="1645"/>
      <c r="BG1531" s="1645"/>
      <c r="BH1531" s="1645"/>
      <c r="BI1531" s="1645"/>
      <c r="BJ1531" s="1645"/>
      <c r="BK1531" s="1645"/>
      <c r="BL1531" s="1645"/>
      <c r="BM1531" s="1645"/>
      <c r="BN1531" s="1645"/>
      <c r="BO1531" s="1645"/>
      <c r="BP1531" s="1645"/>
      <c r="BQ1531" s="1645"/>
      <c r="BR1531" s="1645"/>
      <c r="BS1531" s="1645"/>
      <c r="BT1531" s="1645"/>
      <c r="BU1531" s="1645"/>
      <c r="BV1531" s="1169"/>
      <c r="BW1531" s="1169"/>
      <c r="BX1531" s="1169"/>
      <c r="BY1531" s="1169"/>
      <c r="BZ1531" s="1169"/>
      <c r="CA1531" s="1169"/>
      <c r="CB1531" s="1169"/>
      <c r="CC1531" s="1169"/>
      <c r="CD1531" s="1169"/>
      <c r="CE1531" s="1169"/>
      <c r="CF1531" s="1859"/>
    </row>
    <row customHeight="1" ht="5.25" hidden="1">
      <c r="A1532" s="1802"/>
      <c r="B1532" s="1645"/>
      <c r="C1532" s="1645"/>
      <c r="D1532" s="2588"/>
      <c r="E1532" s="1048"/>
      <c r="F1532" s="1048"/>
      <c r="G1532" s="1048"/>
      <c r="H1532" s="1048"/>
      <c r="I1532" s="1048"/>
      <c r="J1532" s="1048"/>
      <c r="K1532" s="1048"/>
      <c r="L1532" s="1048"/>
      <c r="M1532" s="1048"/>
      <c r="N1532" s="1048"/>
      <c r="O1532" s="1048"/>
      <c r="P1532" s="1048"/>
      <c r="Q1532" s="1049"/>
      <c r="R1532" s="1050"/>
      <c r="S1532" s="1051"/>
      <c r="T1532" s="726" t="s">
        <v>1085</v>
      </c>
      <c r="U1532" s="2383">
        <v>1</v>
      </c>
      <c r="V1532" s="2383" t="s">
        <v>1048</v>
      </c>
      <c r="W1532" s="1645"/>
      <c r="X1532" s="1645"/>
      <c r="Y1532" s="1645"/>
      <c r="Z1532" s="1645"/>
      <c r="AA1532" s="1645"/>
      <c r="AB1532" s="1645"/>
      <c r="AC1532" s="1046"/>
      <c r="AD1532" s="1047"/>
      <c r="AE1532" s="1645"/>
      <c r="AF1532" s="1645"/>
      <c r="AG1532" s="1645"/>
      <c r="AH1532" s="1645"/>
      <c r="AI1532" s="1645"/>
      <c r="AJ1532" s="1645"/>
      <c r="AK1532" s="1645"/>
      <c r="AL1532" s="1645"/>
      <c r="AM1532" s="1645"/>
      <c r="AN1532" s="1645"/>
      <c r="AO1532" s="1645"/>
      <c r="AP1532" s="1645"/>
      <c r="AQ1532" s="1645"/>
      <c r="AR1532" s="1645"/>
      <c r="AS1532" s="1645"/>
      <c r="AT1532" s="1645"/>
      <c r="AU1532" s="1645"/>
      <c r="AV1532" s="1645"/>
      <c r="AW1532" s="1645"/>
      <c r="AX1532" s="1645"/>
      <c r="AY1532" s="1645"/>
      <c r="AZ1532" s="1645"/>
      <c r="BA1532" s="1645"/>
      <c r="BB1532" s="1645"/>
      <c r="BC1532" s="1645"/>
      <c r="BD1532" s="1645"/>
      <c r="BE1532" s="1645"/>
      <c r="BF1532" s="1645"/>
      <c r="BG1532" s="1645"/>
      <c r="BH1532" s="1645"/>
      <c r="BI1532" s="1645"/>
      <c r="BJ1532" s="1645"/>
      <c r="BK1532" s="1645"/>
      <c r="BL1532" s="1645"/>
      <c r="BM1532" s="1645"/>
      <c r="BN1532" s="1645"/>
      <c r="BO1532" s="1645"/>
      <c r="BP1532" s="1645"/>
      <c r="BQ1532" s="1645"/>
      <c r="BR1532" s="1645"/>
      <c r="BS1532" s="1645"/>
      <c r="BT1532" s="1645"/>
      <c r="BU1532" s="1645"/>
      <c r="BV1532" s="1645"/>
      <c r="BW1532" s="1645"/>
      <c r="BX1532" s="1645"/>
      <c r="BY1532" s="1645"/>
      <c r="BZ1532" s="1645"/>
      <c r="CA1532" s="1645"/>
      <c r="CB1532" s="1645"/>
      <c r="CC1532" s="1645"/>
      <c r="CD1532" s="1645"/>
      <c r="CE1532" s="1645"/>
      <c r="CF1532" s="1325"/>
    </row>
    <row customHeight="1" ht="5.25" hidden="1">
      <c r="A1533" s="1802"/>
      <c r="B1533" s="1645"/>
      <c r="C1533" s="1645"/>
      <c r="D1533" s="2588"/>
      <c r="E1533" s="644"/>
      <c r="F1533" s="644"/>
      <c r="G1533" s="644"/>
      <c r="H1533" s="644"/>
      <c r="I1533" s="644"/>
      <c r="J1533" s="644"/>
      <c r="K1533" s="644"/>
      <c r="L1533" s="644"/>
      <c r="M1533" s="644"/>
      <c r="N1533" s="644"/>
      <c r="O1533" s="644"/>
      <c r="P1533" s="644"/>
      <c r="Q1533" s="644"/>
      <c r="R1533" s="644"/>
      <c r="S1533" s="645"/>
      <c r="T1533" s="727"/>
      <c r="U1533" s="2383"/>
      <c r="V1533" s="2383"/>
      <c r="W1533" s="1645"/>
      <c r="X1533" s="1645"/>
      <c r="Y1533" s="1645"/>
      <c r="Z1533" s="1645"/>
      <c r="AA1533" s="1645"/>
      <c r="AB1533" s="1645"/>
      <c r="AC1533" s="1046"/>
      <c r="AD1533" s="1047"/>
      <c r="AE1533" s="1645"/>
      <c r="AF1533" s="1645"/>
      <c r="AG1533" s="1645"/>
      <c r="AH1533" s="1645"/>
      <c r="AI1533" s="1645"/>
      <c r="AJ1533" s="1645"/>
      <c r="AK1533" s="1645"/>
      <c r="AL1533" s="1645"/>
      <c r="AM1533" s="1645"/>
      <c r="AN1533" s="1645"/>
      <c r="AO1533" s="1645"/>
      <c r="AP1533" s="1645"/>
      <c r="AQ1533" s="1645"/>
      <c r="AR1533" s="1645"/>
      <c r="AS1533" s="1645"/>
      <c r="AT1533" s="1645"/>
      <c r="AU1533" s="1645"/>
      <c r="AV1533" s="1645"/>
      <c r="AW1533" s="1645"/>
      <c r="AX1533" s="1645"/>
      <c r="AY1533" s="1645"/>
      <c r="AZ1533" s="1645"/>
      <c r="BA1533" s="1645"/>
      <c r="BB1533" s="1645"/>
      <c r="BC1533" s="1645"/>
      <c r="BD1533" s="1645"/>
      <c r="BE1533" s="1645"/>
      <c r="BF1533" s="1645"/>
      <c r="BG1533" s="1645"/>
      <c r="BH1533" s="1645"/>
      <c r="BI1533" s="1645"/>
      <c r="BJ1533" s="1645"/>
      <c r="BK1533" s="1645"/>
      <c r="BL1533" s="1645"/>
      <c r="BM1533" s="1645"/>
      <c r="BN1533" s="1645"/>
      <c r="BO1533" s="1645"/>
      <c r="BP1533" s="1645"/>
      <c r="BQ1533" s="1645"/>
      <c r="BR1533" s="1645"/>
      <c r="BS1533" s="1645"/>
      <c r="BT1533" s="1645"/>
      <c r="BU1533" s="1645"/>
      <c r="BV1533" s="1645"/>
      <c r="BW1533" s="1645"/>
      <c r="BX1533" s="1645"/>
      <c r="BY1533" s="1645"/>
      <c r="BZ1533" s="1645"/>
      <c r="CA1533" s="1645"/>
      <c r="CB1533" s="1645"/>
      <c r="CC1533" s="1645"/>
      <c r="CD1533" s="1645"/>
      <c r="CE1533" s="1645"/>
      <c r="CF1533" s="1325"/>
    </row>
    <row customHeight="1" ht="5.25" hidden="1">
      <c r="A1534" s="1802"/>
      <c r="B1534" s="1645"/>
      <c r="C1534" s="1645"/>
      <c r="D1534" s="2589"/>
      <c r="E1534" s="1052"/>
      <c r="F1534" s="1053"/>
      <c r="G1534" s="1053"/>
      <c r="H1534" s="1054"/>
      <c r="I1534" s="1054"/>
      <c r="J1534" s="1054"/>
      <c r="K1534" s="1054"/>
      <c r="L1534" s="1054"/>
      <c r="M1534" s="1054"/>
      <c r="N1534" s="1054"/>
      <c r="O1534" s="1054"/>
      <c r="P1534" s="1054"/>
      <c r="Q1534" s="1054"/>
      <c r="R1534" s="955"/>
      <c r="S1534" s="1055"/>
      <c r="T1534" s="727"/>
      <c r="U1534" s="2383"/>
      <c r="V1534" s="2383"/>
      <c r="W1534" s="1645"/>
      <c r="X1534" s="1645"/>
      <c r="Y1534" s="1645"/>
      <c r="Z1534" s="1645"/>
      <c r="AA1534" s="1645"/>
      <c r="AB1534" s="1645"/>
      <c r="AC1534" s="1046"/>
      <c r="AD1534" s="1047"/>
      <c r="AE1534" s="1645"/>
      <c r="AF1534" s="1645"/>
      <c r="AG1534" s="1645"/>
      <c r="AH1534" s="1645"/>
      <c r="AI1534" s="1645"/>
      <c r="AJ1534" s="1645"/>
      <c r="AK1534" s="1645"/>
      <c r="AL1534" s="1645"/>
      <c r="AM1534" s="1645"/>
      <c r="AN1534" s="1645"/>
      <c r="AO1534" s="1645"/>
      <c r="AP1534" s="1645"/>
      <c r="AQ1534" s="1645"/>
      <c r="AR1534" s="1645"/>
      <c r="AS1534" s="1645"/>
      <c r="AT1534" s="1645"/>
      <c r="AU1534" s="1645"/>
      <c r="AV1534" s="1645"/>
      <c r="AW1534" s="1645"/>
      <c r="AX1534" s="1645"/>
      <c r="AY1534" s="1645"/>
      <c r="AZ1534" s="1645"/>
      <c r="BA1534" s="1645"/>
      <c r="BB1534" s="1645"/>
      <c r="BC1534" s="1645"/>
      <c r="BD1534" s="1645"/>
      <c r="BE1534" s="1645"/>
      <c r="BF1534" s="1645"/>
      <c r="BG1534" s="1645"/>
      <c r="BH1534" s="1645"/>
      <c r="BI1534" s="1645"/>
      <c r="BJ1534" s="1645"/>
      <c r="BK1534" s="1645"/>
      <c r="BL1534" s="1645"/>
      <c r="BM1534" s="1645"/>
      <c r="BN1534" s="1645"/>
      <c r="BO1534" s="1645"/>
      <c r="BP1534" s="1645"/>
      <c r="BQ1534" s="1645"/>
      <c r="BR1534" s="1645"/>
      <c r="BS1534" s="1645"/>
      <c r="BT1534" s="1645"/>
      <c r="BU1534" s="1645"/>
      <c r="BV1534" s="1645"/>
      <c r="BW1534" s="1645"/>
      <c r="BX1534" s="1645"/>
      <c r="BY1534" s="1645"/>
      <c r="BZ1534" s="1645"/>
      <c r="CA1534" s="1645"/>
      <c r="CB1534" s="1645"/>
      <c r="CC1534" s="1645"/>
      <c r="CD1534" s="1645"/>
      <c r="CE1534" s="1645"/>
      <c r="CF1534" s="1325"/>
    </row>
    <row customHeight="1" ht="15" hidden="1">
      <c r="A1535" s="632" t="s">
        <v>566</v>
      </c>
      <c r="B1535" s="633"/>
      <c r="C1535" s="633" t="s">
        <v>22</v>
      </c>
      <c r="D1535" s="2587" t="s">
        <v>1256</v>
      </c>
      <c r="E1535" s="2386" t="s">
        <v>196</v>
      </c>
      <c r="F1535" s="2387"/>
      <c r="G1535" s="2388"/>
      <c r="H1535" s="2392" t="str">
        <f>IF(A1535="","",INDEX(DIFFERENTIATION_UNMERGE_VD,MATCH(A1535,DIFFERENTIATION_ID_DIFF,0)))</f>
        <v>Производство тепловой энергии. Некомбинированная выработка</v>
      </c>
      <c r="I1535" s="2392"/>
      <c r="J1535" s="2392"/>
      <c r="K1535" s="2392"/>
      <c r="L1535" s="2392"/>
      <c r="M1535" s="2392"/>
      <c r="N1535" s="2392"/>
      <c r="O1535" s="2392"/>
      <c r="P1535" s="2392"/>
      <c r="Q1535" s="2392"/>
      <c r="R1535" s="2392"/>
      <c r="S1535" s="728"/>
      <c r="T1535" s="725"/>
      <c r="U1535" s="634"/>
      <c r="V1535" s="634"/>
      <c r="W1535" s="635"/>
      <c r="X1535" s="635"/>
      <c r="Y1535" s="635"/>
      <c r="Z1535" s="635"/>
      <c r="AA1535" s="636"/>
      <c r="AB1535" s="637"/>
      <c r="AC1535" s="2384"/>
      <c r="AD1535" s="638"/>
      <c r="AE1535" s="639" t="s">
        <v>22</v>
      </c>
      <c r="AF1535" s="639"/>
      <c r="AG1535" s="640" t="s">
        <v>1082</v>
      </c>
      <c r="AH1535" s="641">
        <v>3</v>
      </c>
      <c r="AI1535" s="634"/>
      <c r="AJ1535" s="634"/>
      <c r="AK1535" s="634"/>
      <c r="AL1535" s="634"/>
      <c r="AM1535" s="634"/>
      <c r="AN1535" s="634"/>
      <c r="AO1535" s="634"/>
      <c r="AP1535" s="634"/>
      <c r="AQ1535" s="634"/>
      <c r="AR1535" s="634"/>
      <c r="AS1535" s="634"/>
      <c r="AT1535" s="634"/>
      <c r="AU1535" s="634"/>
      <c r="AV1535" s="634"/>
      <c r="AW1535" s="634"/>
      <c r="AX1535" s="634"/>
      <c r="AY1535" s="634"/>
      <c r="AZ1535" s="634"/>
      <c r="BA1535" s="634"/>
      <c r="BB1535" s="634"/>
      <c r="BC1535" s="634"/>
      <c r="BD1535" s="634"/>
      <c r="BE1535" s="634"/>
      <c r="BF1535" s="634"/>
      <c r="BG1535" s="634"/>
      <c r="BH1535" s="634"/>
      <c r="BI1535" s="634"/>
      <c r="BJ1535" s="634"/>
      <c r="BK1535" s="634"/>
      <c r="BL1535" s="634"/>
      <c r="BM1535" s="634"/>
      <c r="BN1535" s="634"/>
      <c r="BO1535" s="634"/>
      <c r="BP1535" s="634"/>
      <c r="BQ1535" s="634"/>
      <c r="BR1535" s="634"/>
      <c r="BS1535" s="634"/>
      <c r="BT1535" s="634"/>
      <c r="BU1535" s="634"/>
      <c r="BV1535" s="635"/>
      <c r="BW1535" s="635"/>
      <c r="BX1535" s="635"/>
      <c r="BY1535" s="635"/>
      <c r="BZ1535" s="635"/>
      <c r="CA1535" s="635"/>
      <c r="CB1535" s="635"/>
      <c r="CC1535" s="635"/>
      <c r="CD1535" s="635"/>
      <c r="CE1535" s="635"/>
      <c r="CF1535" s="1859"/>
    </row>
    <row customHeight="1" ht="15" hidden="1">
      <c r="A1536" s="632"/>
      <c r="B1536" s="633"/>
      <c r="C1536" s="633"/>
      <c r="D1536" s="2588"/>
      <c r="E1536" s="2386" t="s">
        <v>1037</v>
      </c>
      <c r="F1536" s="2387"/>
      <c r="G1536" s="2388"/>
      <c r="H1536" s="2392" t="str">
        <f>IF(A1535="","",INDEX(DIFFERENTIATION_UNMERGE_AREA,MATCH(A1535,DIFFERENTIATION_ID_DIFF,0)))</f>
        <v>Территория 18</v>
      </c>
      <c r="I1536" s="2392"/>
      <c r="J1536" s="2392"/>
      <c r="K1536" s="2392"/>
      <c r="L1536" s="2392"/>
      <c r="M1536" s="2392"/>
      <c r="N1536" s="2392"/>
      <c r="O1536" s="2392"/>
      <c r="P1536" s="2392"/>
      <c r="Q1536" s="2392"/>
      <c r="R1536" s="2392"/>
      <c r="S1536" s="728"/>
      <c r="T1536" s="725"/>
      <c r="U1536" s="634"/>
      <c r="V1536" s="634"/>
      <c r="W1536" s="635"/>
      <c r="X1536" s="635"/>
      <c r="Y1536" s="635"/>
      <c r="Z1536" s="635"/>
      <c r="AA1536" s="636"/>
      <c r="AB1536" s="637"/>
      <c r="AC1536" s="2384"/>
      <c r="AD1536" s="638"/>
      <c r="AE1536" s="639"/>
      <c r="AF1536" s="639"/>
      <c r="AG1536" s="640"/>
      <c r="AH1536" s="641"/>
      <c r="AI1536" s="634"/>
      <c r="AJ1536" s="634"/>
      <c r="AK1536" s="634"/>
      <c r="AL1536" s="634"/>
      <c r="AM1536" s="634"/>
      <c r="AN1536" s="634"/>
      <c r="AO1536" s="634"/>
      <c r="AP1536" s="634"/>
      <c r="AQ1536" s="634"/>
      <c r="AR1536" s="634"/>
      <c r="AS1536" s="634"/>
      <c r="AT1536" s="634"/>
      <c r="AU1536" s="634"/>
      <c r="AV1536" s="634"/>
      <c r="AW1536" s="634"/>
      <c r="AX1536" s="634"/>
      <c r="AY1536" s="634"/>
      <c r="AZ1536" s="634"/>
      <c r="BA1536" s="634"/>
      <c r="BB1536" s="634"/>
      <c r="BC1536" s="634"/>
      <c r="BD1536" s="634"/>
      <c r="BE1536" s="634"/>
      <c r="BF1536" s="634"/>
      <c r="BG1536" s="634"/>
      <c r="BH1536" s="634"/>
      <c r="BI1536" s="634"/>
      <c r="BJ1536" s="634"/>
      <c r="BK1536" s="634"/>
      <c r="BL1536" s="634"/>
      <c r="BM1536" s="634"/>
      <c r="BN1536" s="634"/>
      <c r="BO1536" s="634"/>
      <c r="BP1536" s="634"/>
      <c r="BQ1536" s="634"/>
      <c r="BR1536" s="634"/>
      <c r="BS1536" s="634"/>
      <c r="BT1536" s="634"/>
      <c r="BU1536" s="634"/>
      <c r="BV1536" s="635"/>
      <c r="BW1536" s="635"/>
      <c r="BX1536" s="635"/>
      <c r="BY1536" s="635"/>
      <c r="BZ1536" s="635"/>
      <c r="CA1536" s="635"/>
      <c r="CB1536" s="635"/>
      <c r="CC1536" s="635"/>
      <c r="CD1536" s="635"/>
      <c r="CE1536" s="635"/>
      <c r="CF1536" s="1859"/>
    </row>
    <row customHeight="1" ht="15" hidden="1">
      <c r="A1537" s="632"/>
      <c r="B1537" s="633"/>
      <c r="C1537" s="633"/>
      <c r="D1537" s="2588"/>
      <c r="E1537" s="2386" t="s">
        <v>1038</v>
      </c>
      <c r="F1537" s="2387"/>
      <c r="G1537" s="2388"/>
      <c r="H1537" s="2392" t="str">
        <f>IF(A1535="","",INDEX(DIFFERENTIATION_UNMERGE_SYSTEM,MATCH(A1535,DIFFERENTIATION_ID_DIFF,0)))</f>
        <v>пос. Пионерский, ул. Советская, 23В, котельная № 11-14</v>
      </c>
      <c r="I1537" s="2392"/>
      <c r="J1537" s="2392"/>
      <c r="K1537" s="2392"/>
      <c r="L1537" s="2392"/>
      <c r="M1537" s="2392"/>
      <c r="N1537" s="2392"/>
      <c r="O1537" s="2392"/>
      <c r="P1537" s="2392"/>
      <c r="Q1537" s="2392"/>
      <c r="R1537" s="2392"/>
      <c r="S1537" s="728"/>
      <c r="T1537" s="725"/>
      <c r="U1537" s="634"/>
      <c r="V1537" s="634"/>
      <c r="W1537" s="635"/>
      <c r="X1537" s="635"/>
      <c r="Y1537" s="635"/>
      <c r="Z1537" s="635"/>
      <c r="AA1537" s="636"/>
      <c r="AB1537" s="637"/>
      <c r="AC1537" s="2384"/>
      <c r="AD1537" s="638"/>
      <c r="AE1537" s="639"/>
      <c r="AF1537" s="639"/>
      <c r="AG1537" s="640"/>
      <c r="AH1537" s="641"/>
      <c r="AI1537" s="634"/>
      <c r="AJ1537" s="634"/>
      <c r="AK1537" s="634"/>
      <c r="AL1537" s="634"/>
      <c r="AM1537" s="634"/>
      <c r="AN1537" s="634"/>
      <c r="AO1537" s="634"/>
      <c r="AP1537" s="634"/>
      <c r="AQ1537" s="634"/>
      <c r="AR1537" s="634"/>
      <c r="AS1537" s="634"/>
      <c r="AT1537" s="634"/>
      <c r="AU1537" s="634"/>
      <c r="AV1537" s="634"/>
      <c r="AW1537" s="634"/>
      <c r="AX1537" s="634"/>
      <c r="AY1537" s="634"/>
      <c r="AZ1537" s="634"/>
      <c r="BA1537" s="634"/>
      <c r="BB1537" s="634"/>
      <c r="BC1537" s="634"/>
      <c r="BD1537" s="634"/>
      <c r="BE1537" s="634"/>
      <c r="BF1537" s="634"/>
      <c r="BG1537" s="634"/>
      <c r="BH1537" s="634"/>
      <c r="BI1537" s="634"/>
      <c r="BJ1537" s="634"/>
      <c r="BK1537" s="634"/>
      <c r="BL1537" s="634"/>
      <c r="BM1537" s="634"/>
      <c r="BN1537" s="634"/>
      <c r="BO1537" s="634"/>
      <c r="BP1537" s="634"/>
      <c r="BQ1537" s="634"/>
      <c r="BR1537" s="634"/>
      <c r="BS1537" s="634"/>
      <c r="BT1537" s="634"/>
      <c r="BU1537" s="634"/>
      <c r="BV1537" s="635"/>
      <c r="BW1537" s="635"/>
      <c r="BX1537" s="635"/>
      <c r="BY1537" s="635"/>
      <c r="BZ1537" s="635"/>
      <c r="CA1537" s="635"/>
      <c r="CB1537" s="635"/>
      <c r="CC1537" s="635"/>
      <c r="CD1537" s="635"/>
      <c r="CE1537" s="635"/>
      <c r="CF1537" s="1859"/>
    </row>
    <row customHeight="1" ht="24.75" hidden="1">
      <c r="A1538" s="1815"/>
      <c r="B1538" s="1169"/>
      <c r="C1538" s="421"/>
      <c r="D1538" s="2588"/>
      <c r="E1538" s="2385" t="s">
        <v>1083</v>
      </c>
      <c r="F1538" s="2385"/>
      <c r="G1538" s="2385"/>
      <c r="H1538" s="2385"/>
      <c r="I1538" s="2385"/>
      <c r="J1538" s="2385"/>
      <c r="K1538" s="2385"/>
      <c r="L1538" s="2385"/>
      <c r="M1538" s="2385"/>
      <c r="N1538" s="2385"/>
      <c r="O1538" s="2385"/>
      <c r="P1538" s="2385"/>
      <c r="Q1538" s="567">
        <f>SUMIF(T1539:T1540,"i",Q1539:Q1540)</f>
        <v>0</v>
      </c>
      <c r="R1538" s="1026"/>
      <c r="S1538" s="1807" t="s">
        <v>1084</v>
      </c>
      <c r="T1538" s="726" t="s">
        <v>1085</v>
      </c>
      <c r="U1538" s="2383">
        <v>1</v>
      </c>
      <c r="V1538" s="2383" t="s">
        <v>1048</v>
      </c>
      <c r="W1538" s="1169"/>
      <c r="X1538" s="1169"/>
      <c r="Y1538" s="1169"/>
      <c r="Z1538" s="1169"/>
      <c r="AA1538" s="1645"/>
      <c r="AB1538" s="1169"/>
      <c r="AC1538" s="2384"/>
      <c r="AD1538" s="638"/>
      <c r="AE1538" s="1169"/>
      <c r="AF1538" s="1169"/>
      <c r="AG1538" s="1645"/>
      <c r="AH1538" s="1645"/>
      <c r="AI1538" s="1645"/>
      <c r="AJ1538" s="1645"/>
      <c r="AK1538" s="1645"/>
      <c r="AL1538" s="1645"/>
      <c r="AM1538" s="1645"/>
      <c r="AN1538" s="1645"/>
      <c r="AO1538" s="1645"/>
      <c r="AP1538" s="1645"/>
      <c r="AQ1538" s="1645"/>
      <c r="AR1538" s="1645"/>
      <c r="AS1538" s="1645"/>
      <c r="AT1538" s="1645"/>
      <c r="AU1538" s="1645"/>
      <c r="AV1538" s="1645"/>
      <c r="AW1538" s="1645"/>
      <c r="AX1538" s="1645"/>
      <c r="AY1538" s="1645"/>
      <c r="AZ1538" s="1645"/>
      <c r="BA1538" s="1645"/>
      <c r="BB1538" s="1645"/>
      <c r="BC1538" s="1645"/>
      <c r="BD1538" s="1645"/>
      <c r="BE1538" s="1645"/>
      <c r="BF1538" s="1645"/>
      <c r="BG1538" s="1645"/>
      <c r="BH1538" s="1645"/>
      <c r="BI1538" s="1645"/>
      <c r="BJ1538" s="1645"/>
      <c r="BK1538" s="1645"/>
      <c r="BL1538" s="1645"/>
      <c r="BM1538" s="1645"/>
      <c r="BN1538" s="1645"/>
      <c r="BO1538" s="1645"/>
      <c r="BP1538" s="1645"/>
      <c r="BQ1538" s="1645"/>
      <c r="BR1538" s="1645"/>
      <c r="BS1538" s="1645"/>
      <c r="BT1538" s="1645"/>
      <c r="BU1538" s="1645"/>
      <c r="BV1538" s="1169"/>
      <c r="BW1538" s="1169"/>
      <c r="BX1538" s="1169"/>
      <c r="BY1538" s="1169"/>
      <c r="BZ1538" s="1169"/>
      <c r="CA1538" s="1169"/>
      <c r="CB1538" s="1169"/>
      <c r="CC1538" s="1169"/>
      <c r="CD1538" s="1169"/>
      <c r="CE1538" s="1169"/>
      <c r="CF1538" s="1859"/>
    </row>
    <row customHeight="1" ht="11.25" hidden="1">
      <c r="A1539" s="1802"/>
      <c r="B1539" s="1645"/>
      <c r="C1539" s="1645"/>
      <c r="D1539" s="2588"/>
      <c r="E1539" s="644"/>
      <c r="F1539" s="644">
        <v>0</v>
      </c>
      <c r="G1539" s="644"/>
      <c r="H1539" s="644"/>
      <c r="I1539" s="644"/>
      <c r="J1539" s="644"/>
      <c r="K1539" s="644"/>
      <c r="L1539" s="644"/>
      <c r="M1539" s="644"/>
      <c r="N1539" s="644"/>
      <c r="O1539" s="644"/>
      <c r="P1539" s="644"/>
      <c r="Q1539" s="644"/>
      <c r="R1539" s="644"/>
      <c r="S1539" s="645"/>
      <c r="T1539" s="727"/>
      <c r="U1539" s="2383"/>
      <c r="V1539" s="2383"/>
      <c r="W1539" s="1645"/>
      <c r="X1539" s="1645"/>
      <c r="Y1539" s="1645"/>
      <c r="Z1539" s="1645"/>
      <c r="AA1539" s="1645"/>
      <c r="AB1539" s="1169"/>
      <c r="AC1539" s="2384"/>
      <c r="AD1539" s="638"/>
      <c r="AE1539" s="1169"/>
      <c r="AF1539" s="1169"/>
      <c r="AG1539" s="1645"/>
      <c r="AH1539" s="1645"/>
      <c r="AI1539" s="1645"/>
      <c r="AJ1539" s="1645"/>
      <c r="AK1539" s="1645"/>
      <c r="AL1539" s="1645"/>
      <c r="AM1539" s="1645"/>
      <c r="AN1539" s="1645"/>
      <c r="AO1539" s="1645"/>
      <c r="AP1539" s="1645"/>
      <c r="AQ1539" s="1645"/>
      <c r="AR1539" s="1645"/>
      <c r="AS1539" s="1645"/>
      <c r="AT1539" s="1645"/>
      <c r="AU1539" s="1645"/>
      <c r="AV1539" s="1645"/>
      <c r="AW1539" s="1645"/>
      <c r="AX1539" s="1645"/>
      <c r="AY1539" s="1645"/>
      <c r="AZ1539" s="1645"/>
      <c r="BA1539" s="1645"/>
      <c r="BB1539" s="1645"/>
      <c r="BC1539" s="1645"/>
      <c r="BD1539" s="1645"/>
      <c r="BE1539" s="1645"/>
      <c r="BF1539" s="1645"/>
      <c r="BG1539" s="1645"/>
      <c r="BH1539" s="1645"/>
      <c r="BI1539" s="1645"/>
      <c r="BJ1539" s="1645"/>
      <c r="BK1539" s="1645"/>
      <c r="BL1539" s="1645"/>
      <c r="BM1539" s="1645"/>
      <c r="BN1539" s="1645"/>
      <c r="BO1539" s="1645"/>
      <c r="BP1539" s="1645"/>
      <c r="BQ1539" s="1645"/>
      <c r="BR1539" s="1645"/>
      <c r="BS1539" s="1645"/>
      <c r="BT1539" s="1645"/>
      <c r="BU1539" s="1645"/>
      <c r="BV1539" s="1645"/>
      <c r="BW1539" s="1645"/>
      <c r="BX1539" s="1645"/>
      <c r="BY1539" s="1645"/>
      <c r="BZ1539" s="1645"/>
      <c r="CA1539" s="1645"/>
      <c r="CB1539" s="1645"/>
      <c r="CC1539" s="1645"/>
      <c r="CD1539" s="1645"/>
      <c r="CE1539" s="1645"/>
      <c r="CF1539" s="1859"/>
    </row>
    <row customHeight="1" ht="11.25" hidden="1">
      <c r="A1540" s="1815"/>
      <c r="B1540" s="1169"/>
      <c r="C1540" s="421"/>
      <c r="D1540" s="2588"/>
      <c r="E1540" s="658" t="s">
        <v>22</v>
      </c>
      <c r="F1540" s="1177" t="s">
        <v>22</v>
      </c>
      <c r="G1540" s="1177" t="s">
        <v>1088</v>
      </c>
      <c r="H1540" s="660" t="s">
        <v>22</v>
      </c>
      <c r="I1540" s="660"/>
      <c r="J1540" s="660"/>
      <c r="K1540" s="660"/>
      <c r="L1540" s="660"/>
      <c r="M1540" s="660"/>
      <c r="N1540" s="660"/>
      <c r="O1540" s="660"/>
      <c r="P1540" s="660"/>
      <c r="Q1540" s="660"/>
      <c r="R1540" s="661"/>
      <c r="S1540" s="662"/>
      <c r="T1540" s="727"/>
      <c r="U1540" s="2383"/>
      <c r="V1540" s="2383"/>
      <c r="W1540" s="1169"/>
      <c r="X1540" s="1169"/>
      <c r="Y1540" s="1169"/>
      <c r="Z1540" s="1169"/>
      <c r="AA1540" s="1645"/>
      <c r="AB1540" s="1169"/>
      <c r="AC1540" s="2384"/>
      <c r="AD1540" s="638"/>
      <c r="AE1540" s="1169"/>
      <c r="AF1540" s="1169"/>
      <c r="AG1540" s="1645"/>
      <c r="AH1540" s="1645"/>
      <c r="AI1540" s="1645"/>
      <c r="AJ1540" s="1645"/>
      <c r="AK1540" s="1645"/>
      <c r="AL1540" s="1645"/>
      <c r="AM1540" s="1645"/>
      <c r="AN1540" s="1645"/>
      <c r="AO1540" s="1645"/>
      <c r="AP1540" s="1645"/>
      <c r="AQ1540" s="1645"/>
      <c r="AR1540" s="1645"/>
      <c r="AS1540" s="1645"/>
      <c r="AT1540" s="1645"/>
      <c r="AU1540" s="1645"/>
      <c r="AV1540" s="1645"/>
      <c r="AW1540" s="1645"/>
      <c r="AX1540" s="1645"/>
      <c r="AY1540" s="1645"/>
      <c r="AZ1540" s="1645"/>
      <c r="BA1540" s="1645"/>
      <c r="BB1540" s="1645"/>
      <c r="BC1540" s="1645"/>
      <c r="BD1540" s="1645"/>
      <c r="BE1540" s="1645"/>
      <c r="BF1540" s="1645"/>
      <c r="BG1540" s="1645"/>
      <c r="BH1540" s="1645"/>
      <c r="BI1540" s="1645"/>
      <c r="BJ1540" s="1645"/>
      <c r="BK1540" s="1645"/>
      <c r="BL1540" s="1645"/>
      <c r="BM1540" s="1645"/>
      <c r="BN1540" s="1645"/>
      <c r="BO1540" s="1645"/>
      <c r="BP1540" s="1645"/>
      <c r="BQ1540" s="1645"/>
      <c r="BR1540" s="1645"/>
      <c r="BS1540" s="1645"/>
      <c r="BT1540" s="1645"/>
      <c r="BU1540" s="1645"/>
      <c r="BV1540" s="1169"/>
      <c r="BW1540" s="1169"/>
      <c r="BX1540" s="1169"/>
      <c r="BY1540" s="1169"/>
      <c r="BZ1540" s="1169"/>
      <c r="CA1540" s="1169"/>
      <c r="CB1540" s="1169"/>
      <c r="CC1540" s="1169"/>
      <c r="CD1540" s="1169"/>
      <c r="CE1540" s="1169"/>
      <c r="CF1540" s="1859"/>
    </row>
    <row customHeight="1" ht="5.25" hidden="1">
      <c r="A1541" s="1802"/>
      <c r="B1541" s="1645"/>
      <c r="C1541" s="1645"/>
      <c r="D1541" s="2588"/>
      <c r="E1541" s="1048"/>
      <c r="F1541" s="1048"/>
      <c r="G1541" s="1048"/>
      <c r="H1541" s="1048"/>
      <c r="I1541" s="1048"/>
      <c r="J1541" s="1048"/>
      <c r="K1541" s="1048"/>
      <c r="L1541" s="1048"/>
      <c r="M1541" s="1048"/>
      <c r="N1541" s="1048"/>
      <c r="O1541" s="1048"/>
      <c r="P1541" s="1048"/>
      <c r="Q1541" s="1049"/>
      <c r="R1541" s="1050"/>
      <c r="S1541" s="1051"/>
      <c r="T1541" s="726" t="s">
        <v>1085</v>
      </c>
      <c r="U1541" s="2383">
        <v>1</v>
      </c>
      <c r="V1541" s="2383" t="s">
        <v>1048</v>
      </c>
      <c r="W1541" s="1645"/>
      <c r="X1541" s="1645"/>
      <c r="Y1541" s="1645"/>
      <c r="Z1541" s="1645"/>
      <c r="AA1541" s="1645"/>
      <c r="AB1541" s="1645"/>
      <c r="AC1541" s="1046"/>
      <c r="AD1541" s="1047"/>
      <c r="AE1541" s="1645"/>
      <c r="AF1541" s="1645"/>
      <c r="AG1541" s="1645"/>
      <c r="AH1541" s="1645"/>
      <c r="AI1541" s="1645"/>
      <c r="AJ1541" s="1645"/>
      <c r="AK1541" s="1645"/>
      <c r="AL1541" s="1645"/>
      <c r="AM1541" s="1645"/>
      <c r="AN1541" s="1645"/>
      <c r="AO1541" s="1645"/>
      <c r="AP1541" s="1645"/>
      <c r="AQ1541" s="1645"/>
      <c r="AR1541" s="1645"/>
      <c r="AS1541" s="1645"/>
      <c r="AT1541" s="1645"/>
      <c r="AU1541" s="1645"/>
      <c r="AV1541" s="1645"/>
      <c r="AW1541" s="1645"/>
      <c r="AX1541" s="1645"/>
      <c r="AY1541" s="1645"/>
      <c r="AZ1541" s="1645"/>
      <c r="BA1541" s="1645"/>
      <c r="BB1541" s="1645"/>
      <c r="BC1541" s="1645"/>
      <c r="BD1541" s="1645"/>
      <c r="BE1541" s="1645"/>
      <c r="BF1541" s="1645"/>
      <c r="BG1541" s="1645"/>
      <c r="BH1541" s="1645"/>
      <c r="BI1541" s="1645"/>
      <c r="BJ1541" s="1645"/>
      <c r="BK1541" s="1645"/>
      <c r="BL1541" s="1645"/>
      <c r="BM1541" s="1645"/>
      <c r="BN1541" s="1645"/>
      <c r="BO1541" s="1645"/>
      <c r="BP1541" s="1645"/>
      <c r="BQ1541" s="1645"/>
      <c r="BR1541" s="1645"/>
      <c r="BS1541" s="1645"/>
      <c r="BT1541" s="1645"/>
      <c r="BU1541" s="1645"/>
      <c r="BV1541" s="1645"/>
      <c r="BW1541" s="1645"/>
      <c r="BX1541" s="1645"/>
      <c r="BY1541" s="1645"/>
      <c r="BZ1541" s="1645"/>
      <c r="CA1541" s="1645"/>
      <c r="CB1541" s="1645"/>
      <c r="CC1541" s="1645"/>
      <c r="CD1541" s="1645"/>
      <c r="CE1541" s="1645"/>
      <c r="CF1541" s="1325"/>
    </row>
    <row customHeight="1" ht="5.25" hidden="1">
      <c r="A1542" s="1802"/>
      <c r="B1542" s="1645"/>
      <c r="C1542" s="1645"/>
      <c r="D1542" s="2588"/>
      <c r="E1542" s="644"/>
      <c r="F1542" s="644"/>
      <c r="G1542" s="644"/>
      <c r="H1542" s="644"/>
      <c r="I1542" s="644"/>
      <c r="J1542" s="644"/>
      <c r="K1542" s="644"/>
      <c r="L1542" s="644"/>
      <c r="M1542" s="644"/>
      <c r="N1542" s="644"/>
      <c r="O1542" s="644"/>
      <c r="P1542" s="644"/>
      <c r="Q1542" s="644"/>
      <c r="R1542" s="644"/>
      <c r="S1542" s="645"/>
      <c r="T1542" s="727"/>
      <c r="U1542" s="2383"/>
      <c r="V1542" s="2383"/>
      <c r="W1542" s="1645"/>
      <c r="X1542" s="1645"/>
      <c r="Y1542" s="1645"/>
      <c r="Z1542" s="1645"/>
      <c r="AA1542" s="1645"/>
      <c r="AB1542" s="1645"/>
      <c r="AC1542" s="1046"/>
      <c r="AD1542" s="1047"/>
      <c r="AE1542" s="1645"/>
      <c r="AF1542" s="1645"/>
      <c r="AG1542" s="1645"/>
      <c r="AH1542" s="1645"/>
      <c r="AI1542" s="1645"/>
      <c r="AJ1542" s="1645"/>
      <c r="AK1542" s="1645"/>
      <c r="AL1542" s="1645"/>
      <c r="AM1542" s="1645"/>
      <c r="AN1542" s="1645"/>
      <c r="AO1542" s="1645"/>
      <c r="AP1542" s="1645"/>
      <c r="AQ1542" s="1645"/>
      <c r="AR1542" s="1645"/>
      <c r="AS1542" s="1645"/>
      <c r="AT1542" s="1645"/>
      <c r="AU1542" s="1645"/>
      <c r="AV1542" s="1645"/>
      <c r="AW1542" s="1645"/>
      <c r="AX1542" s="1645"/>
      <c r="AY1542" s="1645"/>
      <c r="AZ1542" s="1645"/>
      <c r="BA1542" s="1645"/>
      <c r="BB1542" s="1645"/>
      <c r="BC1542" s="1645"/>
      <c r="BD1542" s="1645"/>
      <c r="BE1542" s="1645"/>
      <c r="BF1542" s="1645"/>
      <c r="BG1542" s="1645"/>
      <c r="BH1542" s="1645"/>
      <c r="BI1542" s="1645"/>
      <c r="BJ1542" s="1645"/>
      <c r="BK1542" s="1645"/>
      <c r="BL1542" s="1645"/>
      <c r="BM1542" s="1645"/>
      <c r="BN1542" s="1645"/>
      <c r="BO1542" s="1645"/>
      <c r="BP1542" s="1645"/>
      <c r="BQ1542" s="1645"/>
      <c r="BR1542" s="1645"/>
      <c r="BS1542" s="1645"/>
      <c r="BT1542" s="1645"/>
      <c r="BU1542" s="1645"/>
      <c r="BV1542" s="1645"/>
      <c r="BW1542" s="1645"/>
      <c r="BX1542" s="1645"/>
      <c r="BY1542" s="1645"/>
      <c r="BZ1542" s="1645"/>
      <c r="CA1542" s="1645"/>
      <c r="CB1542" s="1645"/>
      <c r="CC1542" s="1645"/>
      <c r="CD1542" s="1645"/>
      <c r="CE1542" s="1645"/>
      <c r="CF1542" s="1325"/>
    </row>
    <row customHeight="1" ht="5.25" hidden="1">
      <c r="A1543" s="1802"/>
      <c r="B1543" s="1645"/>
      <c r="C1543" s="1645"/>
      <c r="D1543" s="2589"/>
      <c r="E1543" s="1052"/>
      <c r="F1543" s="1053"/>
      <c r="G1543" s="1053"/>
      <c r="H1543" s="1054"/>
      <c r="I1543" s="1054"/>
      <c r="J1543" s="1054"/>
      <c r="K1543" s="1054"/>
      <c r="L1543" s="1054"/>
      <c r="M1543" s="1054"/>
      <c r="N1543" s="1054"/>
      <c r="O1543" s="1054"/>
      <c r="P1543" s="1054"/>
      <c r="Q1543" s="1054"/>
      <c r="R1543" s="955"/>
      <c r="S1543" s="1055"/>
      <c r="T1543" s="727"/>
      <c r="U1543" s="2383"/>
      <c r="V1543" s="2383"/>
      <c r="W1543" s="1645"/>
      <c r="X1543" s="1645"/>
      <c r="Y1543" s="1645"/>
      <c r="Z1543" s="1645"/>
      <c r="AA1543" s="1645"/>
      <c r="AB1543" s="1645"/>
      <c r="AC1543" s="1046"/>
      <c r="AD1543" s="1047"/>
      <c r="AE1543" s="1645"/>
      <c r="AF1543" s="1645"/>
      <c r="AG1543" s="1645"/>
      <c r="AH1543" s="1645"/>
      <c r="AI1543" s="1645"/>
      <c r="AJ1543" s="1645"/>
      <c r="AK1543" s="1645"/>
      <c r="AL1543" s="1645"/>
      <c r="AM1543" s="1645"/>
      <c r="AN1543" s="1645"/>
      <c r="AO1543" s="1645"/>
      <c r="AP1543" s="1645"/>
      <c r="AQ1543" s="1645"/>
      <c r="AR1543" s="1645"/>
      <c r="AS1543" s="1645"/>
      <c r="AT1543" s="1645"/>
      <c r="AU1543" s="1645"/>
      <c r="AV1543" s="1645"/>
      <c r="AW1543" s="1645"/>
      <c r="AX1543" s="1645"/>
      <c r="AY1543" s="1645"/>
      <c r="AZ1543" s="1645"/>
      <c r="BA1543" s="1645"/>
      <c r="BB1543" s="1645"/>
      <c r="BC1543" s="1645"/>
      <c r="BD1543" s="1645"/>
      <c r="BE1543" s="1645"/>
      <c r="BF1543" s="1645"/>
      <c r="BG1543" s="1645"/>
      <c r="BH1543" s="1645"/>
      <c r="BI1543" s="1645"/>
      <c r="BJ1543" s="1645"/>
      <c r="BK1543" s="1645"/>
      <c r="BL1543" s="1645"/>
      <c r="BM1543" s="1645"/>
      <c r="BN1543" s="1645"/>
      <c r="BO1543" s="1645"/>
      <c r="BP1543" s="1645"/>
      <c r="BQ1543" s="1645"/>
      <c r="BR1543" s="1645"/>
      <c r="BS1543" s="1645"/>
      <c r="BT1543" s="1645"/>
      <c r="BU1543" s="1645"/>
      <c r="BV1543" s="1645"/>
      <c r="BW1543" s="1645"/>
      <c r="BX1543" s="1645"/>
      <c r="BY1543" s="1645"/>
      <c r="BZ1543" s="1645"/>
      <c r="CA1543" s="1645"/>
      <c r="CB1543" s="1645"/>
      <c r="CC1543" s="1645"/>
      <c r="CD1543" s="1645"/>
      <c r="CE1543" s="1645"/>
      <c r="CF1543" s="1325"/>
    </row>
    <row customHeight="1" ht="15" hidden="1">
      <c r="A1544" s="632" t="s">
        <v>568</v>
      </c>
      <c r="B1544" s="633"/>
      <c r="C1544" s="633" t="s">
        <v>22</v>
      </c>
      <c r="D1544" s="2587" t="s">
        <v>1257</v>
      </c>
      <c r="E1544" s="2386" t="s">
        <v>196</v>
      </c>
      <c r="F1544" s="2387"/>
      <c r="G1544" s="2388"/>
      <c r="H1544" s="2392" t="str">
        <f>IF(A1544="","",INDEX(DIFFERENTIATION_UNMERGE_VD,MATCH(A1544,DIFFERENTIATION_ID_DIFF,0)))</f>
        <v>Производство тепловой энергии. Некомбинированная выработка</v>
      </c>
      <c r="I1544" s="2392"/>
      <c r="J1544" s="2392"/>
      <c r="K1544" s="2392"/>
      <c r="L1544" s="2392"/>
      <c r="M1544" s="2392"/>
      <c r="N1544" s="2392"/>
      <c r="O1544" s="2392"/>
      <c r="P1544" s="2392"/>
      <c r="Q1544" s="2392"/>
      <c r="R1544" s="2392"/>
      <c r="S1544" s="728"/>
      <c r="T1544" s="725"/>
      <c r="U1544" s="634"/>
      <c r="V1544" s="634"/>
      <c r="W1544" s="635"/>
      <c r="X1544" s="635"/>
      <c r="Y1544" s="635"/>
      <c r="Z1544" s="635"/>
      <c r="AA1544" s="636"/>
      <c r="AB1544" s="637"/>
      <c r="AC1544" s="2384"/>
      <c r="AD1544" s="638"/>
      <c r="AE1544" s="639" t="s">
        <v>22</v>
      </c>
      <c r="AF1544" s="639"/>
      <c r="AG1544" s="640" t="s">
        <v>1082</v>
      </c>
      <c r="AH1544" s="641">
        <v>3</v>
      </c>
      <c r="AI1544" s="634"/>
      <c r="AJ1544" s="634"/>
      <c r="AK1544" s="634"/>
      <c r="AL1544" s="634"/>
      <c r="AM1544" s="634"/>
      <c r="AN1544" s="634"/>
      <c r="AO1544" s="634"/>
      <c r="AP1544" s="634"/>
      <c r="AQ1544" s="634"/>
      <c r="AR1544" s="634"/>
      <c r="AS1544" s="634"/>
      <c r="AT1544" s="634"/>
      <c r="AU1544" s="634"/>
      <c r="AV1544" s="634"/>
      <c r="AW1544" s="634"/>
      <c r="AX1544" s="634"/>
      <c r="AY1544" s="634"/>
      <c r="AZ1544" s="634"/>
      <c r="BA1544" s="634"/>
      <c r="BB1544" s="634"/>
      <c r="BC1544" s="634"/>
      <c r="BD1544" s="634"/>
      <c r="BE1544" s="634"/>
      <c r="BF1544" s="634"/>
      <c r="BG1544" s="634"/>
      <c r="BH1544" s="634"/>
      <c r="BI1544" s="634"/>
      <c r="BJ1544" s="634"/>
      <c r="BK1544" s="634"/>
      <c r="BL1544" s="634"/>
      <c r="BM1544" s="634"/>
      <c r="BN1544" s="634"/>
      <c r="BO1544" s="634"/>
      <c r="BP1544" s="634"/>
      <c r="BQ1544" s="634"/>
      <c r="BR1544" s="634"/>
      <c r="BS1544" s="634"/>
      <c r="BT1544" s="634"/>
      <c r="BU1544" s="634"/>
      <c r="BV1544" s="635"/>
      <c r="BW1544" s="635"/>
      <c r="BX1544" s="635"/>
      <c r="BY1544" s="635"/>
      <c r="BZ1544" s="635"/>
      <c r="CA1544" s="635"/>
      <c r="CB1544" s="635"/>
      <c r="CC1544" s="635"/>
      <c r="CD1544" s="635"/>
      <c r="CE1544" s="635"/>
      <c r="CF1544" s="1859"/>
    </row>
    <row customHeight="1" ht="15" hidden="1">
      <c r="A1545" s="632"/>
      <c r="B1545" s="633"/>
      <c r="C1545" s="633"/>
      <c r="D1545" s="2588"/>
      <c r="E1545" s="2386" t="s">
        <v>1037</v>
      </c>
      <c r="F1545" s="2387"/>
      <c r="G1545" s="2388"/>
      <c r="H1545" s="2392" t="str">
        <f>IF(A1544="","",INDEX(DIFFERENTIATION_UNMERGE_AREA,MATCH(A1544,DIFFERENTIATION_ID_DIFF,0)))</f>
        <v>Территория 18</v>
      </c>
      <c r="I1545" s="2392"/>
      <c r="J1545" s="2392"/>
      <c r="K1545" s="2392"/>
      <c r="L1545" s="2392"/>
      <c r="M1545" s="2392"/>
      <c r="N1545" s="2392"/>
      <c r="O1545" s="2392"/>
      <c r="P1545" s="2392"/>
      <c r="Q1545" s="2392"/>
      <c r="R1545" s="2392"/>
      <c r="S1545" s="728"/>
      <c r="T1545" s="725"/>
      <c r="U1545" s="634"/>
      <c r="V1545" s="634"/>
      <c r="W1545" s="635"/>
      <c r="X1545" s="635"/>
      <c r="Y1545" s="635"/>
      <c r="Z1545" s="635"/>
      <c r="AA1545" s="636"/>
      <c r="AB1545" s="637"/>
      <c r="AC1545" s="2384"/>
      <c r="AD1545" s="638"/>
      <c r="AE1545" s="639"/>
      <c r="AF1545" s="639"/>
      <c r="AG1545" s="640"/>
      <c r="AH1545" s="641"/>
      <c r="AI1545" s="634"/>
      <c r="AJ1545" s="634"/>
      <c r="AK1545" s="634"/>
      <c r="AL1545" s="634"/>
      <c r="AM1545" s="634"/>
      <c r="AN1545" s="634"/>
      <c r="AO1545" s="634"/>
      <c r="AP1545" s="634"/>
      <c r="AQ1545" s="634"/>
      <c r="AR1545" s="634"/>
      <c r="AS1545" s="634"/>
      <c r="AT1545" s="634"/>
      <c r="AU1545" s="634"/>
      <c r="AV1545" s="634"/>
      <c r="AW1545" s="634"/>
      <c r="AX1545" s="634"/>
      <c r="AY1545" s="634"/>
      <c r="AZ1545" s="634"/>
      <c r="BA1545" s="634"/>
      <c r="BB1545" s="634"/>
      <c r="BC1545" s="634"/>
      <c r="BD1545" s="634"/>
      <c r="BE1545" s="634"/>
      <c r="BF1545" s="634"/>
      <c r="BG1545" s="634"/>
      <c r="BH1545" s="634"/>
      <c r="BI1545" s="634"/>
      <c r="BJ1545" s="634"/>
      <c r="BK1545" s="634"/>
      <c r="BL1545" s="634"/>
      <c r="BM1545" s="634"/>
      <c r="BN1545" s="634"/>
      <c r="BO1545" s="634"/>
      <c r="BP1545" s="634"/>
      <c r="BQ1545" s="634"/>
      <c r="BR1545" s="634"/>
      <c r="BS1545" s="634"/>
      <c r="BT1545" s="634"/>
      <c r="BU1545" s="634"/>
      <c r="BV1545" s="635"/>
      <c r="BW1545" s="635"/>
      <c r="BX1545" s="635"/>
      <c r="BY1545" s="635"/>
      <c r="BZ1545" s="635"/>
      <c r="CA1545" s="635"/>
      <c r="CB1545" s="635"/>
      <c r="CC1545" s="635"/>
      <c r="CD1545" s="635"/>
      <c r="CE1545" s="635"/>
      <c r="CF1545" s="1859"/>
    </row>
    <row customHeight="1" ht="15" hidden="1">
      <c r="A1546" s="632"/>
      <c r="B1546" s="633"/>
      <c r="C1546" s="633"/>
      <c r="D1546" s="2588"/>
      <c r="E1546" s="2386" t="s">
        <v>1038</v>
      </c>
      <c r="F1546" s="2387"/>
      <c r="G1546" s="2388"/>
      <c r="H1546" s="2392" t="str">
        <f>IF(A1544="","",INDEX(DIFFERENTIATION_UNMERGE_SYSTEM,MATCH(A1544,DIFFERENTIATION_ID_DIFF,0)))</f>
        <v>пос. Пионерский, ул. Гагарина, 15Г, котельная № 11-15</v>
      </c>
      <c r="I1546" s="2392"/>
      <c r="J1546" s="2392"/>
      <c r="K1546" s="2392"/>
      <c r="L1546" s="2392"/>
      <c r="M1546" s="2392"/>
      <c r="N1546" s="2392"/>
      <c r="O1546" s="2392"/>
      <c r="P1546" s="2392"/>
      <c r="Q1546" s="2392"/>
      <c r="R1546" s="2392"/>
      <c r="S1546" s="728"/>
      <c r="T1546" s="725"/>
      <c r="U1546" s="634"/>
      <c r="V1546" s="634"/>
      <c r="W1546" s="635"/>
      <c r="X1546" s="635"/>
      <c r="Y1546" s="635"/>
      <c r="Z1546" s="635"/>
      <c r="AA1546" s="636"/>
      <c r="AB1546" s="637"/>
      <c r="AC1546" s="2384"/>
      <c r="AD1546" s="638"/>
      <c r="AE1546" s="639"/>
      <c r="AF1546" s="639"/>
      <c r="AG1546" s="640"/>
      <c r="AH1546" s="641"/>
      <c r="AI1546" s="634"/>
      <c r="AJ1546" s="634"/>
      <c r="AK1546" s="634"/>
      <c r="AL1546" s="634"/>
      <c r="AM1546" s="634"/>
      <c r="AN1546" s="634"/>
      <c r="AO1546" s="634"/>
      <c r="AP1546" s="634"/>
      <c r="AQ1546" s="634"/>
      <c r="AR1546" s="634"/>
      <c r="AS1546" s="634"/>
      <c r="AT1546" s="634"/>
      <c r="AU1546" s="634"/>
      <c r="AV1546" s="634"/>
      <c r="AW1546" s="634"/>
      <c r="AX1546" s="634"/>
      <c r="AY1546" s="634"/>
      <c r="AZ1546" s="634"/>
      <c r="BA1546" s="634"/>
      <c r="BB1546" s="634"/>
      <c r="BC1546" s="634"/>
      <c r="BD1546" s="634"/>
      <c r="BE1546" s="634"/>
      <c r="BF1546" s="634"/>
      <c r="BG1546" s="634"/>
      <c r="BH1546" s="634"/>
      <c r="BI1546" s="634"/>
      <c r="BJ1546" s="634"/>
      <c r="BK1546" s="634"/>
      <c r="BL1546" s="634"/>
      <c r="BM1546" s="634"/>
      <c r="BN1546" s="634"/>
      <c r="BO1546" s="634"/>
      <c r="BP1546" s="634"/>
      <c r="BQ1546" s="634"/>
      <c r="BR1546" s="634"/>
      <c r="BS1546" s="634"/>
      <c r="BT1546" s="634"/>
      <c r="BU1546" s="634"/>
      <c r="BV1546" s="635"/>
      <c r="BW1546" s="635"/>
      <c r="BX1546" s="635"/>
      <c r="BY1546" s="635"/>
      <c r="BZ1546" s="635"/>
      <c r="CA1546" s="635"/>
      <c r="CB1546" s="635"/>
      <c r="CC1546" s="635"/>
      <c r="CD1546" s="635"/>
      <c r="CE1546" s="635"/>
      <c r="CF1546" s="1859"/>
    </row>
    <row customHeight="1" ht="24.75" hidden="1">
      <c r="A1547" s="1815"/>
      <c r="B1547" s="1169"/>
      <c r="C1547" s="421"/>
      <c r="D1547" s="2588"/>
      <c r="E1547" s="2385" t="s">
        <v>1083</v>
      </c>
      <c r="F1547" s="2385"/>
      <c r="G1547" s="2385"/>
      <c r="H1547" s="2385"/>
      <c r="I1547" s="2385"/>
      <c r="J1547" s="2385"/>
      <c r="K1547" s="2385"/>
      <c r="L1547" s="2385"/>
      <c r="M1547" s="2385"/>
      <c r="N1547" s="2385"/>
      <c r="O1547" s="2385"/>
      <c r="P1547" s="2385"/>
      <c r="Q1547" s="567">
        <f>SUMIF(T1548:T1549,"i",Q1548:Q1549)</f>
        <v>0</v>
      </c>
      <c r="R1547" s="1026"/>
      <c r="S1547" s="1807" t="s">
        <v>1084</v>
      </c>
      <c r="T1547" s="726" t="s">
        <v>1085</v>
      </c>
      <c r="U1547" s="2383">
        <v>1</v>
      </c>
      <c r="V1547" s="2383" t="s">
        <v>1048</v>
      </c>
      <c r="W1547" s="1169"/>
      <c r="X1547" s="1169"/>
      <c r="Y1547" s="1169"/>
      <c r="Z1547" s="1169"/>
      <c r="AA1547" s="1645"/>
      <c r="AB1547" s="1169"/>
      <c r="AC1547" s="2384"/>
      <c r="AD1547" s="638"/>
      <c r="AE1547" s="1169"/>
      <c r="AF1547" s="1169"/>
      <c r="AG1547" s="1645"/>
      <c r="AH1547" s="1645"/>
      <c r="AI1547" s="1645"/>
      <c r="AJ1547" s="1645"/>
      <c r="AK1547" s="1645"/>
      <c r="AL1547" s="1645"/>
      <c r="AM1547" s="1645"/>
      <c r="AN1547" s="1645"/>
      <c r="AO1547" s="1645"/>
      <c r="AP1547" s="1645"/>
      <c r="AQ1547" s="1645"/>
      <c r="AR1547" s="1645"/>
      <c r="AS1547" s="1645"/>
      <c r="AT1547" s="1645"/>
      <c r="AU1547" s="1645"/>
      <c r="AV1547" s="1645"/>
      <c r="AW1547" s="1645"/>
      <c r="AX1547" s="1645"/>
      <c r="AY1547" s="1645"/>
      <c r="AZ1547" s="1645"/>
      <c r="BA1547" s="1645"/>
      <c r="BB1547" s="1645"/>
      <c r="BC1547" s="1645"/>
      <c r="BD1547" s="1645"/>
      <c r="BE1547" s="1645"/>
      <c r="BF1547" s="1645"/>
      <c r="BG1547" s="1645"/>
      <c r="BH1547" s="1645"/>
      <c r="BI1547" s="1645"/>
      <c r="BJ1547" s="1645"/>
      <c r="BK1547" s="1645"/>
      <c r="BL1547" s="1645"/>
      <c r="BM1547" s="1645"/>
      <c r="BN1547" s="1645"/>
      <c r="BO1547" s="1645"/>
      <c r="BP1547" s="1645"/>
      <c r="BQ1547" s="1645"/>
      <c r="BR1547" s="1645"/>
      <c r="BS1547" s="1645"/>
      <c r="BT1547" s="1645"/>
      <c r="BU1547" s="1645"/>
      <c r="BV1547" s="1169"/>
      <c r="BW1547" s="1169"/>
      <c r="BX1547" s="1169"/>
      <c r="BY1547" s="1169"/>
      <c r="BZ1547" s="1169"/>
      <c r="CA1547" s="1169"/>
      <c r="CB1547" s="1169"/>
      <c r="CC1547" s="1169"/>
      <c r="CD1547" s="1169"/>
      <c r="CE1547" s="1169"/>
      <c r="CF1547" s="1859"/>
    </row>
    <row customHeight="1" ht="11.25" hidden="1">
      <c r="A1548" s="1802"/>
      <c r="B1548" s="1645"/>
      <c r="C1548" s="1645"/>
      <c r="D1548" s="2588"/>
      <c r="E1548" s="644"/>
      <c r="F1548" s="644">
        <v>0</v>
      </c>
      <c r="G1548" s="644"/>
      <c r="H1548" s="644"/>
      <c r="I1548" s="644"/>
      <c r="J1548" s="644"/>
      <c r="K1548" s="644"/>
      <c r="L1548" s="644"/>
      <c r="M1548" s="644"/>
      <c r="N1548" s="644"/>
      <c r="O1548" s="644"/>
      <c r="P1548" s="644"/>
      <c r="Q1548" s="644"/>
      <c r="R1548" s="644"/>
      <c r="S1548" s="645"/>
      <c r="T1548" s="727"/>
      <c r="U1548" s="2383"/>
      <c r="V1548" s="2383"/>
      <c r="W1548" s="1645"/>
      <c r="X1548" s="1645"/>
      <c r="Y1548" s="1645"/>
      <c r="Z1548" s="1645"/>
      <c r="AA1548" s="1645"/>
      <c r="AB1548" s="1169"/>
      <c r="AC1548" s="2384"/>
      <c r="AD1548" s="638"/>
      <c r="AE1548" s="1169"/>
      <c r="AF1548" s="1169"/>
      <c r="AG1548" s="1645"/>
      <c r="AH1548" s="1645"/>
      <c r="AI1548" s="1645"/>
      <c r="AJ1548" s="1645"/>
      <c r="AK1548" s="1645"/>
      <c r="AL1548" s="1645"/>
      <c r="AM1548" s="1645"/>
      <c r="AN1548" s="1645"/>
      <c r="AO1548" s="1645"/>
      <c r="AP1548" s="1645"/>
      <c r="AQ1548" s="1645"/>
      <c r="AR1548" s="1645"/>
      <c r="AS1548" s="1645"/>
      <c r="AT1548" s="1645"/>
      <c r="AU1548" s="1645"/>
      <c r="AV1548" s="1645"/>
      <c r="AW1548" s="1645"/>
      <c r="AX1548" s="1645"/>
      <c r="AY1548" s="1645"/>
      <c r="AZ1548" s="1645"/>
      <c r="BA1548" s="1645"/>
      <c r="BB1548" s="1645"/>
      <c r="BC1548" s="1645"/>
      <c r="BD1548" s="1645"/>
      <c r="BE1548" s="1645"/>
      <c r="BF1548" s="1645"/>
      <c r="BG1548" s="1645"/>
      <c r="BH1548" s="1645"/>
      <c r="BI1548" s="1645"/>
      <c r="BJ1548" s="1645"/>
      <c r="BK1548" s="1645"/>
      <c r="BL1548" s="1645"/>
      <c r="BM1548" s="1645"/>
      <c r="BN1548" s="1645"/>
      <c r="BO1548" s="1645"/>
      <c r="BP1548" s="1645"/>
      <c r="BQ1548" s="1645"/>
      <c r="BR1548" s="1645"/>
      <c r="BS1548" s="1645"/>
      <c r="BT1548" s="1645"/>
      <c r="BU1548" s="1645"/>
      <c r="BV1548" s="1645"/>
      <c r="BW1548" s="1645"/>
      <c r="BX1548" s="1645"/>
      <c r="BY1548" s="1645"/>
      <c r="BZ1548" s="1645"/>
      <c r="CA1548" s="1645"/>
      <c r="CB1548" s="1645"/>
      <c r="CC1548" s="1645"/>
      <c r="CD1548" s="1645"/>
      <c r="CE1548" s="1645"/>
      <c r="CF1548" s="1859"/>
    </row>
    <row customHeight="1" ht="11.25" hidden="1">
      <c r="A1549" s="1815"/>
      <c r="B1549" s="1169"/>
      <c r="C1549" s="421"/>
      <c r="D1549" s="2588"/>
      <c r="E1549" s="658" t="s">
        <v>22</v>
      </c>
      <c r="F1549" s="1177" t="s">
        <v>22</v>
      </c>
      <c r="G1549" s="1177" t="s">
        <v>1088</v>
      </c>
      <c r="H1549" s="660" t="s">
        <v>22</v>
      </c>
      <c r="I1549" s="660"/>
      <c r="J1549" s="660"/>
      <c r="K1549" s="660"/>
      <c r="L1549" s="660"/>
      <c r="M1549" s="660"/>
      <c r="N1549" s="660"/>
      <c r="O1549" s="660"/>
      <c r="P1549" s="660"/>
      <c r="Q1549" s="660"/>
      <c r="R1549" s="661"/>
      <c r="S1549" s="662"/>
      <c r="T1549" s="727"/>
      <c r="U1549" s="2383"/>
      <c r="V1549" s="2383"/>
      <c r="W1549" s="1169"/>
      <c r="X1549" s="1169"/>
      <c r="Y1549" s="1169"/>
      <c r="Z1549" s="1169"/>
      <c r="AA1549" s="1645"/>
      <c r="AB1549" s="1169"/>
      <c r="AC1549" s="2384"/>
      <c r="AD1549" s="638"/>
      <c r="AE1549" s="1169"/>
      <c r="AF1549" s="1169"/>
      <c r="AG1549" s="1645"/>
      <c r="AH1549" s="1645"/>
      <c r="AI1549" s="1645"/>
      <c r="AJ1549" s="1645"/>
      <c r="AK1549" s="1645"/>
      <c r="AL1549" s="1645"/>
      <c r="AM1549" s="1645"/>
      <c r="AN1549" s="1645"/>
      <c r="AO1549" s="1645"/>
      <c r="AP1549" s="1645"/>
      <c r="AQ1549" s="1645"/>
      <c r="AR1549" s="1645"/>
      <c r="AS1549" s="1645"/>
      <c r="AT1549" s="1645"/>
      <c r="AU1549" s="1645"/>
      <c r="AV1549" s="1645"/>
      <c r="AW1549" s="1645"/>
      <c r="AX1549" s="1645"/>
      <c r="AY1549" s="1645"/>
      <c r="AZ1549" s="1645"/>
      <c r="BA1549" s="1645"/>
      <c r="BB1549" s="1645"/>
      <c r="BC1549" s="1645"/>
      <c r="BD1549" s="1645"/>
      <c r="BE1549" s="1645"/>
      <c r="BF1549" s="1645"/>
      <c r="BG1549" s="1645"/>
      <c r="BH1549" s="1645"/>
      <c r="BI1549" s="1645"/>
      <c r="BJ1549" s="1645"/>
      <c r="BK1549" s="1645"/>
      <c r="BL1549" s="1645"/>
      <c r="BM1549" s="1645"/>
      <c r="BN1549" s="1645"/>
      <c r="BO1549" s="1645"/>
      <c r="BP1549" s="1645"/>
      <c r="BQ1549" s="1645"/>
      <c r="BR1549" s="1645"/>
      <c r="BS1549" s="1645"/>
      <c r="BT1549" s="1645"/>
      <c r="BU1549" s="1645"/>
      <c r="BV1549" s="1169"/>
      <c r="BW1549" s="1169"/>
      <c r="BX1549" s="1169"/>
      <c r="BY1549" s="1169"/>
      <c r="BZ1549" s="1169"/>
      <c r="CA1549" s="1169"/>
      <c r="CB1549" s="1169"/>
      <c r="CC1549" s="1169"/>
      <c r="CD1549" s="1169"/>
      <c r="CE1549" s="1169"/>
      <c r="CF1549" s="1859"/>
    </row>
    <row customHeight="1" ht="5.25" hidden="1">
      <c r="A1550" s="1802"/>
      <c r="B1550" s="1645"/>
      <c r="C1550" s="1645"/>
      <c r="D1550" s="2588"/>
      <c r="E1550" s="1048"/>
      <c r="F1550" s="1048"/>
      <c r="G1550" s="1048"/>
      <c r="H1550" s="1048"/>
      <c r="I1550" s="1048"/>
      <c r="J1550" s="1048"/>
      <c r="K1550" s="1048"/>
      <c r="L1550" s="1048"/>
      <c r="M1550" s="1048"/>
      <c r="N1550" s="1048"/>
      <c r="O1550" s="1048"/>
      <c r="P1550" s="1048"/>
      <c r="Q1550" s="1049"/>
      <c r="R1550" s="1050"/>
      <c r="S1550" s="1051"/>
      <c r="T1550" s="726" t="s">
        <v>1085</v>
      </c>
      <c r="U1550" s="2383">
        <v>1</v>
      </c>
      <c r="V1550" s="2383" t="s">
        <v>1048</v>
      </c>
      <c r="W1550" s="1645"/>
      <c r="X1550" s="1645"/>
      <c r="Y1550" s="1645"/>
      <c r="Z1550" s="1645"/>
      <c r="AA1550" s="1645"/>
      <c r="AB1550" s="1645"/>
      <c r="AC1550" s="1046"/>
      <c r="AD1550" s="1047"/>
      <c r="AE1550" s="1645"/>
      <c r="AF1550" s="1645"/>
      <c r="AG1550" s="1645"/>
      <c r="AH1550" s="1645"/>
      <c r="AI1550" s="1645"/>
      <c r="AJ1550" s="1645"/>
      <c r="AK1550" s="1645"/>
      <c r="AL1550" s="1645"/>
      <c r="AM1550" s="1645"/>
      <c r="AN1550" s="1645"/>
      <c r="AO1550" s="1645"/>
      <c r="AP1550" s="1645"/>
      <c r="AQ1550" s="1645"/>
      <c r="AR1550" s="1645"/>
      <c r="AS1550" s="1645"/>
      <c r="AT1550" s="1645"/>
      <c r="AU1550" s="1645"/>
      <c r="AV1550" s="1645"/>
      <c r="AW1550" s="1645"/>
      <c r="AX1550" s="1645"/>
      <c r="AY1550" s="1645"/>
      <c r="AZ1550" s="1645"/>
      <c r="BA1550" s="1645"/>
      <c r="BB1550" s="1645"/>
      <c r="BC1550" s="1645"/>
      <c r="BD1550" s="1645"/>
      <c r="BE1550" s="1645"/>
      <c r="BF1550" s="1645"/>
      <c r="BG1550" s="1645"/>
      <c r="BH1550" s="1645"/>
      <c r="BI1550" s="1645"/>
      <c r="BJ1550" s="1645"/>
      <c r="BK1550" s="1645"/>
      <c r="BL1550" s="1645"/>
      <c r="BM1550" s="1645"/>
      <c r="BN1550" s="1645"/>
      <c r="BO1550" s="1645"/>
      <c r="BP1550" s="1645"/>
      <c r="BQ1550" s="1645"/>
      <c r="BR1550" s="1645"/>
      <c r="BS1550" s="1645"/>
      <c r="BT1550" s="1645"/>
      <c r="BU1550" s="1645"/>
      <c r="BV1550" s="1645"/>
      <c r="BW1550" s="1645"/>
      <c r="BX1550" s="1645"/>
      <c r="BY1550" s="1645"/>
      <c r="BZ1550" s="1645"/>
      <c r="CA1550" s="1645"/>
      <c r="CB1550" s="1645"/>
      <c r="CC1550" s="1645"/>
      <c r="CD1550" s="1645"/>
      <c r="CE1550" s="1645"/>
      <c r="CF1550" s="1325"/>
    </row>
    <row customHeight="1" ht="5.25" hidden="1">
      <c r="A1551" s="1802"/>
      <c r="B1551" s="1645"/>
      <c r="C1551" s="1645"/>
      <c r="D1551" s="2588"/>
      <c r="E1551" s="644"/>
      <c r="F1551" s="644"/>
      <c r="G1551" s="644"/>
      <c r="H1551" s="644"/>
      <c r="I1551" s="644"/>
      <c r="J1551" s="644"/>
      <c r="K1551" s="644"/>
      <c r="L1551" s="644"/>
      <c r="M1551" s="644"/>
      <c r="N1551" s="644"/>
      <c r="O1551" s="644"/>
      <c r="P1551" s="644"/>
      <c r="Q1551" s="644"/>
      <c r="R1551" s="644"/>
      <c r="S1551" s="645"/>
      <c r="T1551" s="727"/>
      <c r="U1551" s="2383"/>
      <c r="V1551" s="2383"/>
      <c r="W1551" s="1645"/>
      <c r="X1551" s="1645"/>
      <c r="Y1551" s="1645"/>
      <c r="Z1551" s="1645"/>
      <c r="AA1551" s="1645"/>
      <c r="AB1551" s="1645"/>
      <c r="AC1551" s="1046"/>
      <c r="AD1551" s="1047"/>
      <c r="AE1551" s="1645"/>
      <c r="AF1551" s="1645"/>
      <c r="AG1551" s="1645"/>
      <c r="AH1551" s="1645"/>
      <c r="AI1551" s="1645"/>
      <c r="AJ1551" s="1645"/>
      <c r="AK1551" s="1645"/>
      <c r="AL1551" s="1645"/>
      <c r="AM1551" s="1645"/>
      <c r="AN1551" s="1645"/>
      <c r="AO1551" s="1645"/>
      <c r="AP1551" s="1645"/>
      <c r="AQ1551" s="1645"/>
      <c r="AR1551" s="1645"/>
      <c r="AS1551" s="1645"/>
      <c r="AT1551" s="1645"/>
      <c r="AU1551" s="1645"/>
      <c r="AV1551" s="1645"/>
      <c r="AW1551" s="1645"/>
      <c r="AX1551" s="1645"/>
      <c r="AY1551" s="1645"/>
      <c r="AZ1551" s="1645"/>
      <c r="BA1551" s="1645"/>
      <c r="BB1551" s="1645"/>
      <c r="BC1551" s="1645"/>
      <c r="BD1551" s="1645"/>
      <c r="BE1551" s="1645"/>
      <c r="BF1551" s="1645"/>
      <c r="BG1551" s="1645"/>
      <c r="BH1551" s="1645"/>
      <c r="BI1551" s="1645"/>
      <c r="BJ1551" s="1645"/>
      <c r="BK1551" s="1645"/>
      <c r="BL1551" s="1645"/>
      <c r="BM1551" s="1645"/>
      <c r="BN1551" s="1645"/>
      <c r="BO1551" s="1645"/>
      <c r="BP1551" s="1645"/>
      <c r="BQ1551" s="1645"/>
      <c r="BR1551" s="1645"/>
      <c r="BS1551" s="1645"/>
      <c r="BT1551" s="1645"/>
      <c r="BU1551" s="1645"/>
      <c r="BV1551" s="1645"/>
      <c r="BW1551" s="1645"/>
      <c r="BX1551" s="1645"/>
      <c r="BY1551" s="1645"/>
      <c r="BZ1551" s="1645"/>
      <c r="CA1551" s="1645"/>
      <c r="CB1551" s="1645"/>
      <c r="CC1551" s="1645"/>
      <c r="CD1551" s="1645"/>
      <c r="CE1551" s="1645"/>
      <c r="CF1551" s="1325"/>
    </row>
    <row customHeight="1" ht="5.25" hidden="1">
      <c r="A1552" s="1802"/>
      <c r="B1552" s="1645"/>
      <c r="C1552" s="1645"/>
      <c r="D1552" s="2589"/>
      <c r="E1552" s="1052"/>
      <c r="F1552" s="1053"/>
      <c r="G1552" s="1053"/>
      <c r="H1552" s="1054"/>
      <c r="I1552" s="1054"/>
      <c r="J1552" s="1054"/>
      <c r="K1552" s="1054"/>
      <c r="L1552" s="1054"/>
      <c r="M1552" s="1054"/>
      <c r="N1552" s="1054"/>
      <c r="O1552" s="1054"/>
      <c r="P1552" s="1054"/>
      <c r="Q1552" s="1054"/>
      <c r="R1552" s="955"/>
      <c r="S1552" s="1055"/>
      <c r="T1552" s="727"/>
      <c r="U1552" s="2383"/>
      <c r="V1552" s="2383"/>
      <c r="W1552" s="1645"/>
      <c r="X1552" s="1645"/>
      <c r="Y1552" s="1645"/>
      <c r="Z1552" s="1645"/>
      <c r="AA1552" s="1645"/>
      <c r="AB1552" s="1645"/>
      <c r="AC1552" s="1046"/>
      <c r="AD1552" s="1047"/>
      <c r="AE1552" s="1645"/>
      <c r="AF1552" s="1645"/>
      <c r="AG1552" s="1645"/>
      <c r="AH1552" s="1645"/>
      <c r="AI1552" s="1645"/>
      <c r="AJ1552" s="1645"/>
      <c r="AK1552" s="1645"/>
      <c r="AL1552" s="1645"/>
      <c r="AM1552" s="1645"/>
      <c r="AN1552" s="1645"/>
      <c r="AO1552" s="1645"/>
      <c r="AP1552" s="1645"/>
      <c r="AQ1552" s="1645"/>
      <c r="AR1552" s="1645"/>
      <c r="AS1552" s="1645"/>
      <c r="AT1552" s="1645"/>
      <c r="AU1552" s="1645"/>
      <c r="AV1552" s="1645"/>
      <c r="AW1552" s="1645"/>
      <c r="AX1552" s="1645"/>
      <c r="AY1552" s="1645"/>
      <c r="AZ1552" s="1645"/>
      <c r="BA1552" s="1645"/>
      <c r="BB1552" s="1645"/>
      <c r="BC1552" s="1645"/>
      <c r="BD1552" s="1645"/>
      <c r="BE1552" s="1645"/>
      <c r="BF1552" s="1645"/>
      <c r="BG1552" s="1645"/>
      <c r="BH1552" s="1645"/>
      <c r="BI1552" s="1645"/>
      <c r="BJ1552" s="1645"/>
      <c r="BK1552" s="1645"/>
      <c r="BL1552" s="1645"/>
      <c r="BM1552" s="1645"/>
      <c r="BN1552" s="1645"/>
      <c r="BO1552" s="1645"/>
      <c r="BP1552" s="1645"/>
      <c r="BQ1552" s="1645"/>
      <c r="BR1552" s="1645"/>
      <c r="BS1552" s="1645"/>
      <c r="BT1552" s="1645"/>
      <c r="BU1552" s="1645"/>
      <c r="BV1552" s="1645"/>
      <c r="BW1552" s="1645"/>
      <c r="BX1552" s="1645"/>
      <c r="BY1552" s="1645"/>
      <c r="BZ1552" s="1645"/>
      <c r="CA1552" s="1645"/>
      <c r="CB1552" s="1645"/>
      <c r="CC1552" s="1645"/>
      <c r="CD1552" s="1645"/>
      <c r="CE1552" s="1645"/>
      <c r="CF1552" s="1325"/>
    </row>
    <row customHeight="1" ht="15" hidden="1">
      <c r="A1553" s="632" t="s">
        <v>570</v>
      </c>
      <c r="B1553" s="633"/>
      <c r="C1553" s="633" t="s">
        <v>22</v>
      </c>
      <c r="D1553" s="2587" t="s">
        <v>1258</v>
      </c>
      <c r="E1553" s="2386" t="s">
        <v>196</v>
      </c>
      <c r="F1553" s="2387"/>
      <c r="G1553" s="2388"/>
      <c r="H1553" s="2392" t="str">
        <f>IF(A1553="","",INDEX(DIFFERENTIATION_UNMERGE_VD,MATCH(A1553,DIFFERENTIATION_ID_DIFF,0)))</f>
        <v>Производство тепловой энергии. Некомбинированная выработка</v>
      </c>
      <c r="I1553" s="2392"/>
      <c r="J1553" s="2392"/>
      <c r="K1553" s="2392"/>
      <c r="L1553" s="2392"/>
      <c r="M1553" s="2392"/>
      <c r="N1553" s="2392"/>
      <c r="O1553" s="2392"/>
      <c r="P1553" s="2392"/>
      <c r="Q1553" s="2392"/>
      <c r="R1553" s="2392"/>
      <c r="S1553" s="728"/>
      <c r="T1553" s="725"/>
      <c r="U1553" s="634"/>
      <c r="V1553" s="634"/>
      <c r="W1553" s="635"/>
      <c r="X1553" s="635"/>
      <c r="Y1553" s="635"/>
      <c r="Z1553" s="635"/>
      <c r="AA1553" s="636"/>
      <c r="AB1553" s="637"/>
      <c r="AC1553" s="2384"/>
      <c r="AD1553" s="638"/>
      <c r="AE1553" s="639" t="s">
        <v>22</v>
      </c>
      <c r="AF1553" s="639"/>
      <c r="AG1553" s="640" t="s">
        <v>1082</v>
      </c>
      <c r="AH1553" s="641">
        <v>3</v>
      </c>
      <c r="AI1553" s="634"/>
      <c r="AJ1553" s="634"/>
      <c r="AK1553" s="634"/>
      <c r="AL1553" s="634"/>
      <c r="AM1553" s="634"/>
      <c r="AN1553" s="634"/>
      <c r="AO1553" s="634"/>
      <c r="AP1553" s="634"/>
      <c r="AQ1553" s="634"/>
      <c r="AR1553" s="634"/>
      <c r="AS1553" s="634"/>
      <c r="AT1553" s="634"/>
      <c r="AU1553" s="634"/>
      <c r="AV1553" s="634"/>
      <c r="AW1553" s="634"/>
      <c r="AX1553" s="634"/>
      <c r="AY1553" s="634"/>
      <c r="AZ1553" s="634"/>
      <c r="BA1553" s="634"/>
      <c r="BB1553" s="634"/>
      <c r="BC1553" s="634"/>
      <c r="BD1553" s="634"/>
      <c r="BE1553" s="634"/>
      <c r="BF1553" s="634"/>
      <c r="BG1553" s="634"/>
      <c r="BH1553" s="634"/>
      <c r="BI1553" s="634"/>
      <c r="BJ1553" s="634"/>
      <c r="BK1553" s="634"/>
      <c r="BL1553" s="634"/>
      <c r="BM1553" s="634"/>
      <c r="BN1553" s="634"/>
      <c r="BO1553" s="634"/>
      <c r="BP1553" s="634"/>
      <c r="BQ1553" s="634"/>
      <c r="BR1553" s="634"/>
      <c r="BS1553" s="634"/>
      <c r="BT1553" s="634"/>
      <c r="BU1553" s="634"/>
      <c r="BV1553" s="635"/>
      <c r="BW1553" s="635"/>
      <c r="BX1553" s="635"/>
      <c r="BY1553" s="635"/>
      <c r="BZ1553" s="635"/>
      <c r="CA1553" s="635"/>
      <c r="CB1553" s="635"/>
      <c r="CC1553" s="635"/>
      <c r="CD1553" s="635"/>
      <c r="CE1553" s="635"/>
      <c r="CF1553" s="1859"/>
    </row>
    <row customHeight="1" ht="15" hidden="1">
      <c r="A1554" s="632"/>
      <c r="B1554" s="633"/>
      <c r="C1554" s="633"/>
      <c r="D1554" s="2588"/>
      <c r="E1554" s="2386" t="s">
        <v>1037</v>
      </c>
      <c r="F1554" s="2387"/>
      <c r="G1554" s="2388"/>
      <c r="H1554" s="2392" t="str">
        <f>IF(A1553="","",INDEX(DIFFERENTIATION_UNMERGE_AREA,MATCH(A1553,DIFFERENTIATION_ID_DIFF,0)))</f>
        <v>Территория 18</v>
      </c>
      <c r="I1554" s="2392"/>
      <c r="J1554" s="2392"/>
      <c r="K1554" s="2392"/>
      <c r="L1554" s="2392"/>
      <c r="M1554" s="2392"/>
      <c r="N1554" s="2392"/>
      <c r="O1554" s="2392"/>
      <c r="P1554" s="2392"/>
      <c r="Q1554" s="2392"/>
      <c r="R1554" s="2392"/>
      <c r="S1554" s="728"/>
      <c r="T1554" s="725"/>
      <c r="U1554" s="634"/>
      <c r="V1554" s="634"/>
      <c r="W1554" s="635"/>
      <c r="X1554" s="635"/>
      <c r="Y1554" s="635"/>
      <c r="Z1554" s="635"/>
      <c r="AA1554" s="636"/>
      <c r="AB1554" s="637"/>
      <c r="AC1554" s="2384"/>
      <c r="AD1554" s="638"/>
      <c r="AE1554" s="639"/>
      <c r="AF1554" s="639"/>
      <c r="AG1554" s="640"/>
      <c r="AH1554" s="641"/>
      <c r="AI1554" s="634"/>
      <c r="AJ1554" s="634"/>
      <c r="AK1554" s="634"/>
      <c r="AL1554" s="634"/>
      <c r="AM1554" s="634"/>
      <c r="AN1554" s="634"/>
      <c r="AO1554" s="634"/>
      <c r="AP1554" s="634"/>
      <c r="AQ1554" s="634"/>
      <c r="AR1554" s="634"/>
      <c r="AS1554" s="634"/>
      <c r="AT1554" s="634"/>
      <c r="AU1554" s="634"/>
      <c r="AV1554" s="634"/>
      <c r="AW1554" s="634"/>
      <c r="AX1554" s="634"/>
      <c r="AY1554" s="634"/>
      <c r="AZ1554" s="634"/>
      <c r="BA1554" s="634"/>
      <c r="BB1554" s="634"/>
      <c r="BC1554" s="634"/>
      <c r="BD1554" s="634"/>
      <c r="BE1554" s="634"/>
      <c r="BF1554" s="634"/>
      <c r="BG1554" s="634"/>
      <c r="BH1554" s="634"/>
      <c r="BI1554" s="634"/>
      <c r="BJ1554" s="634"/>
      <c r="BK1554" s="634"/>
      <c r="BL1554" s="634"/>
      <c r="BM1554" s="634"/>
      <c r="BN1554" s="634"/>
      <c r="BO1554" s="634"/>
      <c r="BP1554" s="634"/>
      <c r="BQ1554" s="634"/>
      <c r="BR1554" s="634"/>
      <c r="BS1554" s="634"/>
      <c r="BT1554" s="634"/>
      <c r="BU1554" s="634"/>
      <c r="BV1554" s="635"/>
      <c r="BW1554" s="635"/>
      <c r="BX1554" s="635"/>
      <c r="BY1554" s="635"/>
      <c r="BZ1554" s="635"/>
      <c r="CA1554" s="635"/>
      <c r="CB1554" s="635"/>
      <c r="CC1554" s="635"/>
      <c r="CD1554" s="635"/>
      <c r="CE1554" s="635"/>
      <c r="CF1554" s="1859"/>
    </row>
    <row customHeight="1" ht="15" hidden="1">
      <c r="A1555" s="632"/>
      <c r="B1555" s="633"/>
      <c r="C1555" s="633"/>
      <c r="D1555" s="2588"/>
      <c r="E1555" s="2386" t="s">
        <v>1038</v>
      </c>
      <c r="F1555" s="2387"/>
      <c r="G1555" s="2388"/>
      <c r="H1555" s="2392" t="str">
        <f>IF(A1553="","",INDEX(DIFFERENTIATION_UNMERGE_SYSTEM,MATCH(A1553,DIFFERENTIATION_ID_DIFF,0)))</f>
        <v>пос. Пионерский, ул. Советская, 4Д, котельная № 11-16</v>
      </c>
      <c r="I1555" s="2392"/>
      <c r="J1555" s="2392"/>
      <c r="K1555" s="2392"/>
      <c r="L1555" s="2392"/>
      <c r="M1555" s="2392"/>
      <c r="N1555" s="2392"/>
      <c r="O1555" s="2392"/>
      <c r="P1555" s="2392"/>
      <c r="Q1555" s="2392"/>
      <c r="R1555" s="2392"/>
      <c r="S1555" s="728"/>
      <c r="T1555" s="725"/>
      <c r="U1555" s="634"/>
      <c r="V1555" s="634"/>
      <c r="W1555" s="635"/>
      <c r="X1555" s="635"/>
      <c r="Y1555" s="635"/>
      <c r="Z1555" s="635"/>
      <c r="AA1555" s="636"/>
      <c r="AB1555" s="637"/>
      <c r="AC1555" s="2384"/>
      <c r="AD1555" s="638"/>
      <c r="AE1555" s="639"/>
      <c r="AF1555" s="639"/>
      <c r="AG1555" s="640"/>
      <c r="AH1555" s="641"/>
      <c r="AI1555" s="634"/>
      <c r="AJ1555" s="634"/>
      <c r="AK1555" s="634"/>
      <c r="AL1555" s="634"/>
      <c r="AM1555" s="634"/>
      <c r="AN1555" s="634"/>
      <c r="AO1555" s="634"/>
      <c r="AP1555" s="634"/>
      <c r="AQ1555" s="634"/>
      <c r="AR1555" s="634"/>
      <c r="AS1555" s="634"/>
      <c r="AT1555" s="634"/>
      <c r="AU1555" s="634"/>
      <c r="AV1555" s="634"/>
      <c r="AW1555" s="634"/>
      <c r="AX1555" s="634"/>
      <c r="AY1555" s="634"/>
      <c r="AZ1555" s="634"/>
      <c r="BA1555" s="634"/>
      <c r="BB1555" s="634"/>
      <c r="BC1555" s="634"/>
      <c r="BD1555" s="634"/>
      <c r="BE1555" s="634"/>
      <c r="BF1555" s="634"/>
      <c r="BG1555" s="634"/>
      <c r="BH1555" s="634"/>
      <c r="BI1555" s="634"/>
      <c r="BJ1555" s="634"/>
      <c r="BK1555" s="634"/>
      <c r="BL1555" s="634"/>
      <c r="BM1555" s="634"/>
      <c r="BN1555" s="634"/>
      <c r="BO1555" s="634"/>
      <c r="BP1555" s="634"/>
      <c r="BQ1555" s="634"/>
      <c r="BR1555" s="634"/>
      <c r="BS1555" s="634"/>
      <c r="BT1555" s="634"/>
      <c r="BU1555" s="634"/>
      <c r="BV1555" s="635"/>
      <c r="BW1555" s="635"/>
      <c r="BX1555" s="635"/>
      <c r="BY1555" s="635"/>
      <c r="BZ1555" s="635"/>
      <c r="CA1555" s="635"/>
      <c r="CB1555" s="635"/>
      <c r="CC1555" s="635"/>
      <c r="CD1555" s="635"/>
      <c r="CE1555" s="635"/>
      <c r="CF1555" s="1859"/>
    </row>
    <row customHeight="1" ht="24.75" hidden="1">
      <c r="A1556" s="1815"/>
      <c r="B1556" s="1169"/>
      <c r="C1556" s="421"/>
      <c r="D1556" s="2588"/>
      <c r="E1556" s="2385" t="s">
        <v>1083</v>
      </c>
      <c r="F1556" s="2385"/>
      <c r="G1556" s="2385"/>
      <c r="H1556" s="2385"/>
      <c r="I1556" s="2385"/>
      <c r="J1556" s="2385"/>
      <c r="K1556" s="2385"/>
      <c r="L1556" s="2385"/>
      <c r="M1556" s="2385"/>
      <c r="N1556" s="2385"/>
      <c r="O1556" s="2385"/>
      <c r="P1556" s="2385"/>
      <c r="Q1556" s="567">
        <f>SUMIF(T1557:T1558,"i",Q1557:Q1558)</f>
        <v>0</v>
      </c>
      <c r="R1556" s="1026"/>
      <c r="S1556" s="1807" t="s">
        <v>1084</v>
      </c>
      <c r="T1556" s="726" t="s">
        <v>1085</v>
      </c>
      <c r="U1556" s="2383">
        <v>1</v>
      </c>
      <c r="V1556" s="2383" t="s">
        <v>1048</v>
      </c>
      <c r="W1556" s="1169"/>
      <c r="X1556" s="1169"/>
      <c r="Y1556" s="1169"/>
      <c r="Z1556" s="1169"/>
      <c r="AA1556" s="1645"/>
      <c r="AB1556" s="1169"/>
      <c r="AC1556" s="2384"/>
      <c r="AD1556" s="638"/>
      <c r="AE1556" s="1169"/>
      <c r="AF1556" s="1169"/>
      <c r="AG1556" s="1645"/>
      <c r="AH1556" s="1645"/>
      <c r="AI1556" s="1645"/>
      <c r="AJ1556" s="1645"/>
      <c r="AK1556" s="1645"/>
      <c r="AL1556" s="1645"/>
      <c r="AM1556" s="1645"/>
      <c r="AN1556" s="1645"/>
      <c r="AO1556" s="1645"/>
      <c r="AP1556" s="1645"/>
      <c r="AQ1556" s="1645"/>
      <c r="AR1556" s="1645"/>
      <c r="AS1556" s="1645"/>
      <c r="AT1556" s="1645"/>
      <c r="AU1556" s="1645"/>
      <c r="AV1556" s="1645"/>
      <c r="AW1556" s="1645"/>
      <c r="AX1556" s="1645"/>
      <c r="AY1556" s="1645"/>
      <c r="AZ1556" s="1645"/>
      <c r="BA1556" s="1645"/>
      <c r="BB1556" s="1645"/>
      <c r="BC1556" s="1645"/>
      <c r="BD1556" s="1645"/>
      <c r="BE1556" s="1645"/>
      <c r="BF1556" s="1645"/>
      <c r="BG1556" s="1645"/>
      <c r="BH1556" s="1645"/>
      <c r="BI1556" s="1645"/>
      <c r="BJ1556" s="1645"/>
      <c r="BK1556" s="1645"/>
      <c r="BL1556" s="1645"/>
      <c r="BM1556" s="1645"/>
      <c r="BN1556" s="1645"/>
      <c r="BO1556" s="1645"/>
      <c r="BP1556" s="1645"/>
      <c r="BQ1556" s="1645"/>
      <c r="BR1556" s="1645"/>
      <c r="BS1556" s="1645"/>
      <c r="BT1556" s="1645"/>
      <c r="BU1556" s="1645"/>
      <c r="BV1556" s="1169"/>
      <c r="BW1556" s="1169"/>
      <c r="BX1556" s="1169"/>
      <c r="BY1556" s="1169"/>
      <c r="BZ1556" s="1169"/>
      <c r="CA1556" s="1169"/>
      <c r="CB1556" s="1169"/>
      <c r="CC1556" s="1169"/>
      <c r="CD1556" s="1169"/>
      <c r="CE1556" s="1169"/>
      <c r="CF1556" s="1859"/>
    </row>
    <row customHeight="1" ht="11.25" hidden="1">
      <c r="A1557" s="1802"/>
      <c r="B1557" s="1645"/>
      <c r="C1557" s="1645"/>
      <c r="D1557" s="2588"/>
      <c r="E1557" s="644"/>
      <c r="F1557" s="644">
        <v>0</v>
      </c>
      <c r="G1557" s="644"/>
      <c r="H1557" s="644"/>
      <c r="I1557" s="644"/>
      <c r="J1557" s="644"/>
      <c r="K1557" s="644"/>
      <c r="L1557" s="644"/>
      <c r="M1557" s="644"/>
      <c r="N1557" s="644"/>
      <c r="O1557" s="644"/>
      <c r="P1557" s="644"/>
      <c r="Q1557" s="644"/>
      <c r="R1557" s="644"/>
      <c r="S1557" s="645"/>
      <c r="T1557" s="727"/>
      <c r="U1557" s="2383"/>
      <c r="V1557" s="2383"/>
      <c r="W1557" s="1645"/>
      <c r="X1557" s="1645"/>
      <c r="Y1557" s="1645"/>
      <c r="Z1557" s="1645"/>
      <c r="AA1557" s="1645"/>
      <c r="AB1557" s="1169"/>
      <c r="AC1557" s="2384"/>
      <c r="AD1557" s="638"/>
      <c r="AE1557" s="1169"/>
      <c r="AF1557" s="1169"/>
      <c r="AG1557" s="1645"/>
      <c r="AH1557" s="1645"/>
      <c r="AI1557" s="1645"/>
      <c r="AJ1557" s="1645"/>
      <c r="AK1557" s="1645"/>
      <c r="AL1557" s="1645"/>
      <c r="AM1557" s="1645"/>
      <c r="AN1557" s="1645"/>
      <c r="AO1557" s="1645"/>
      <c r="AP1557" s="1645"/>
      <c r="AQ1557" s="1645"/>
      <c r="AR1557" s="1645"/>
      <c r="AS1557" s="1645"/>
      <c r="AT1557" s="1645"/>
      <c r="AU1557" s="1645"/>
      <c r="AV1557" s="1645"/>
      <c r="AW1557" s="1645"/>
      <c r="AX1557" s="1645"/>
      <c r="AY1557" s="1645"/>
      <c r="AZ1557" s="1645"/>
      <c r="BA1557" s="1645"/>
      <c r="BB1557" s="1645"/>
      <c r="BC1557" s="1645"/>
      <c r="BD1557" s="1645"/>
      <c r="BE1557" s="1645"/>
      <c r="BF1557" s="1645"/>
      <c r="BG1557" s="1645"/>
      <c r="BH1557" s="1645"/>
      <c r="BI1557" s="1645"/>
      <c r="BJ1557" s="1645"/>
      <c r="BK1557" s="1645"/>
      <c r="BL1557" s="1645"/>
      <c r="BM1557" s="1645"/>
      <c r="BN1557" s="1645"/>
      <c r="BO1557" s="1645"/>
      <c r="BP1557" s="1645"/>
      <c r="BQ1557" s="1645"/>
      <c r="BR1557" s="1645"/>
      <c r="BS1557" s="1645"/>
      <c r="BT1557" s="1645"/>
      <c r="BU1557" s="1645"/>
      <c r="BV1557" s="1645"/>
      <c r="BW1557" s="1645"/>
      <c r="BX1557" s="1645"/>
      <c r="BY1557" s="1645"/>
      <c r="BZ1557" s="1645"/>
      <c r="CA1557" s="1645"/>
      <c r="CB1557" s="1645"/>
      <c r="CC1557" s="1645"/>
      <c r="CD1557" s="1645"/>
      <c r="CE1557" s="1645"/>
      <c r="CF1557" s="1859"/>
    </row>
    <row customHeight="1" ht="11.25" hidden="1">
      <c r="A1558" s="1815"/>
      <c r="B1558" s="1169"/>
      <c r="C1558" s="421"/>
      <c r="D1558" s="2588"/>
      <c r="E1558" s="658" t="s">
        <v>22</v>
      </c>
      <c r="F1558" s="1177" t="s">
        <v>22</v>
      </c>
      <c r="G1558" s="1177" t="s">
        <v>1088</v>
      </c>
      <c r="H1558" s="660" t="s">
        <v>22</v>
      </c>
      <c r="I1558" s="660"/>
      <c r="J1558" s="660"/>
      <c r="K1558" s="660"/>
      <c r="L1558" s="660"/>
      <c r="M1558" s="660"/>
      <c r="N1558" s="660"/>
      <c r="O1558" s="660"/>
      <c r="P1558" s="660"/>
      <c r="Q1558" s="660"/>
      <c r="R1558" s="661"/>
      <c r="S1558" s="662"/>
      <c r="T1558" s="727"/>
      <c r="U1558" s="2383"/>
      <c r="V1558" s="2383"/>
      <c r="W1558" s="1169"/>
      <c r="X1558" s="1169"/>
      <c r="Y1558" s="1169"/>
      <c r="Z1558" s="1169"/>
      <c r="AA1558" s="1645"/>
      <c r="AB1558" s="1169"/>
      <c r="AC1558" s="2384"/>
      <c r="AD1558" s="638"/>
      <c r="AE1558" s="1169"/>
      <c r="AF1558" s="1169"/>
      <c r="AG1558" s="1645"/>
      <c r="AH1558" s="1645"/>
      <c r="AI1558" s="1645"/>
      <c r="AJ1558" s="1645"/>
      <c r="AK1558" s="1645"/>
      <c r="AL1558" s="1645"/>
      <c r="AM1558" s="1645"/>
      <c r="AN1558" s="1645"/>
      <c r="AO1558" s="1645"/>
      <c r="AP1558" s="1645"/>
      <c r="AQ1558" s="1645"/>
      <c r="AR1558" s="1645"/>
      <c r="AS1558" s="1645"/>
      <c r="AT1558" s="1645"/>
      <c r="AU1558" s="1645"/>
      <c r="AV1558" s="1645"/>
      <c r="AW1558" s="1645"/>
      <c r="AX1558" s="1645"/>
      <c r="AY1558" s="1645"/>
      <c r="AZ1558" s="1645"/>
      <c r="BA1558" s="1645"/>
      <c r="BB1558" s="1645"/>
      <c r="BC1558" s="1645"/>
      <c r="BD1558" s="1645"/>
      <c r="BE1558" s="1645"/>
      <c r="BF1558" s="1645"/>
      <c r="BG1558" s="1645"/>
      <c r="BH1558" s="1645"/>
      <c r="BI1558" s="1645"/>
      <c r="BJ1558" s="1645"/>
      <c r="BK1558" s="1645"/>
      <c r="BL1558" s="1645"/>
      <c r="BM1558" s="1645"/>
      <c r="BN1558" s="1645"/>
      <c r="BO1558" s="1645"/>
      <c r="BP1558" s="1645"/>
      <c r="BQ1558" s="1645"/>
      <c r="BR1558" s="1645"/>
      <c r="BS1558" s="1645"/>
      <c r="BT1558" s="1645"/>
      <c r="BU1558" s="1645"/>
      <c r="BV1558" s="1169"/>
      <c r="BW1558" s="1169"/>
      <c r="BX1558" s="1169"/>
      <c r="BY1558" s="1169"/>
      <c r="BZ1558" s="1169"/>
      <c r="CA1558" s="1169"/>
      <c r="CB1558" s="1169"/>
      <c r="CC1558" s="1169"/>
      <c r="CD1558" s="1169"/>
      <c r="CE1558" s="1169"/>
      <c r="CF1558" s="1859"/>
    </row>
    <row customHeight="1" ht="5.25" hidden="1">
      <c r="A1559" s="1802"/>
      <c r="B1559" s="1645"/>
      <c r="C1559" s="1645"/>
      <c r="D1559" s="2588"/>
      <c r="E1559" s="1048"/>
      <c r="F1559" s="1048"/>
      <c r="G1559" s="1048"/>
      <c r="H1559" s="1048"/>
      <c r="I1559" s="1048"/>
      <c r="J1559" s="1048"/>
      <c r="K1559" s="1048"/>
      <c r="L1559" s="1048"/>
      <c r="M1559" s="1048"/>
      <c r="N1559" s="1048"/>
      <c r="O1559" s="1048"/>
      <c r="P1559" s="1048"/>
      <c r="Q1559" s="1049"/>
      <c r="R1559" s="1050"/>
      <c r="S1559" s="1051"/>
      <c r="T1559" s="726" t="s">
        <v>1085</v>
      </c>
      <c r="U1559" s="2383">
        <v>1</v>
      </c>
      <c r="V1559" s="2383" t="s">
        <v>1048</v>
      </c>
      <c r="W1559" s="1645"/>
      <c r="X1559" s="1645"/>
      <c r="Y1559" s="1645"/>
      <c r="Z1559" s="1645"/>
      <c r="AA1559" s="1645"/>
      <c r="AB1559" s="1645"/>
      <c r="AC1559" s="1046"/>
      <c r="AD1559" s="1047"/>
      <c r="AE1559" s="1645"/>
      <c r="AF1559" s="1645"/>
      <c r="AG1559" s="1645"/>
      <c r="AH1559" s="1645"/>
      <c r="AI1559" s="1645"/>
      <c r="AJ1559" s="1645"/>
      <c r="AK1559" s="1645"/>
      <c r="AL1559" s="1645"/>
      <c r="AM1559" s="1645"/>
      <c r="AN1559" s="1645"/>
      <c r="AO1559" s="1645"/>
      <c r="AP1559" s="1645"/>
      <c r="AQ1559" s="1645"/>
      <c r="AR1559" s="1645"/>
      <c r="AS1559" s="1645"/>
      <c r="AT1559" s="1645"/>
      <c r="AU1559" s="1645"/>
      <c r="AV1559" s="1645"/>
      <c r="AW1559" s="1645"/>
      <c r="AX1559" s="1645"/>
      <c r="AY1559" s="1645"/>
      <c r="AZ1559" s="1645"/>
      <c r="BA1559" s="1645"/>
      <c r="BB1559" s="1645"/>
      <c r="BC1559" s="1645"/>
      <c r="BD1559" s="1645"/>
      <c r="BE1559" s="1645"/>
      <c r="BF1559" s="1645"/>
      <c r="BG1559" s="1645"/>
      <c r="BH1559" s="1645"/>
      <c r="BI1559" s="1645"/>
      <c r="BJ1559" s="1645"/>
      <c r="BK1559" s="1645"/>
      <c r="BL1559" s="1645"/>
      <c r="BM1559" s="1645"/>
      <c r="BN1559" s="1645"/>
      <c r="BO1559" s="1645"/>
      <c r="BP1559" s="1645"/>
      <c r="BQ1559" s="1645"/>
      <c r="BR1559" s="1645"/>
      <c r="BS1559" s="1645"/>
      <c r="BT1559" s="1645"/>
      <c r="BU1559" s="1645"/>
      <c r="BV1559" s="1645"/>
      <c r="BW1559" s="1645"/>
      <c r="BX1559" s="1645"/>
      <c r="BY1559" s="1645"/>
      <c r="BZ1559" s="1645"/>
      <c r="CA1559" s="1645"/>
      <c r="CB1559" s="1645"/>
      <c r="CC1559" s="1645"/>
      <c r="CD1559" s="1645"/>
      <c r="CE1559" s="1645"/>
      <c r="CF1559" s="1325"/>
    </row>
    <row customHeight="1" ht="5.25" hidden="1">
      <c r="A1560" s="1802"/>
      <c r="B1560" s="1645"/>
      <c r="C1560" s="1645"/>
      <c r="D1560" s="2588"/>
      <c r="E1560" s="644"/>
      <c r="F1560" s="644"/>
      <c r="G1560" s="644"/>
      <c r="H1560" s="644"/>
      <c r="I1560" s="644"/>
      <c r="J1560" s="644"/>
      <c r="K1560" s="644"/>
      <c r="L1560" s="644"/>
      <c r="M1560" s="644"/>
      <c r="N1560" s="644"/>
      <c r="O1560" s="644"/>
      <c r="P1560" s="644"/>
      <c r="Q1560" s="644"/>
      <c r="R1560" s="644"/>
      <c r="S1560" s="645"/>
      <c r="T1560" s="727"/>
      <c r="U1560" s="2383"/>
      <c r="V1560" s="2383"/>
      <c r="W1560" s="1645"/>
      <c r="X1560" s="1645"/>
      <c r="Y1560" s="1645"/>
      <c r="Z1560" s="1645"/>
      <c r="AA1560" s="1645"/>
      <c r="AB1560" s="1645"/>
      <c r="AC1560" s="1046"/>
      <c r="AD1560" s="1047"/>
      <c r="AE1560" s="1645"/>
      <c r="AF1560" s="1645"/>
      <c r="AG1560" s="1645"/>
      <c r="AH1560" s="1645"/>
      <c r="AI1560" s="1645"/>
      <c r="AJ1560" s="1645"/>
      <c r="AK1560" s="1645"/>
      <c r="AL1560" s="1645"/>
      <c r="AM1560" s="1645"/>
      <c r="AN1560" s="1645"/>
      <c r="AO1560" s="1645"/>
      <c r="AP1560" s="1645"/>
      <c r="AQ1560" s="1645"/>
      <c r="AR1560" s="1645"/>
      <c r="AS1560" s="1645"/>
      <c r="AT1560" s="1645"/>
      <c r="AU1560" s="1645"/>
      <c r="AV1560" s="1645"/>
      <c r="AW1560" s="1645"/>
      <c r="AX1560" s="1645"/>
      <c r="AY1560" s="1645"/>
      <c r="AZ1560" s="1645"/>
      <c r="BA1560" s="1645"/>
      <c r="BB1560" s="1645"/>
      <c r="BC1560" s="1645"/>
      <c r="BD1560" s="1645"/>
      <c r="BE1560" s="1645"/>
      <c r="BF1560" s="1645"/>
      <c r="BG1560" s="1645"/>
      <c r="BH1560" s="1645"/>
      <c r="BI1560" s="1645"/>
      <c r="BJ1560" s="1645"/>
      <c r="BK1560" s="1645"/>
      <c r="BL1560" s="1645"/>
      <c r="BM1560" s="1645"/>
      <c r="BN1560" s="1645"/>
      <c r="BO1560" s="1645"/>
      <c r="BP1560" s="1645"/>
      <c r="BQ1560" s="1645"/>
      <c r="BR1560" s="1645"/>
      <c r="BS1560" s="1645"/>
      <c r="BT1560" s="1645"/>
      <c r="BU1560" s="1645"/>
      <c r="BV1560" s="1645"/>
      <c r="BW1560" s="1645"/>
      <c r="BX1560" s="1645"/>
      <c r="BY1560" s="1645"/>
      <c r="BZ1560" s="1645"/>
      <c r="CA1560" s="1645"/>
      <c r="CB1560" s="1645"/>
      <c r="CC1560" s="1645"/>
      <c r="CD1560" s="1645"/>
      <c r="CE1560" s="1645"/>
      <c r="CF1560" s="1325"/>
    </row>
    <row customHeight="1" ht="5.25" hidden="1">
      <c r="A1561" s="1802"/>
      <c r="B1561" s="1645"/>
      <c r="C1561" s="1645"/>
      <c r="D1561" s="2589"/>
      <c r="E1561" s="1052"/>
      <c r="F1561" s="1053"/>
      <c r="G1561" s="1053"/>
      <c r="H1561" s="1054"/>
      <c r="I1561" s="1054"/>
      <c r="J1561" s="1054"/>
      <c r="K1561" s="1054"/>
      <c r="L1561" s="1054"/>
      <c r="M1561" s="1054"/>
      <c r="N1561" s="1054"/>
      <c r="O1561" s="1054"/>
      <c r="P1561" s="1054"/>
      <c r="Q1561" s="1054"/>
      <c r="R1561" s="955"/>
      <c r="S1561" s="1055"/>
      <c r="T1561" s="727"/>
      <c r="U1561" s="2383"/>
      <c r="V1561" s="2383"/>
      <c r="W1561" s="1645"/>
      <c r="X1561" s="1645"/>
      <c r="Y1561" s="1645"/>
      <c r="Z1561" s="1645"/>
      <c r="AA1561" s="1645"/>
      <c r="AB1561" s="1645"/>
      <c r="AC1561" s="1046"/>
      <c r="AD1561" s="1047"/>
      <c r="AE1561" s="1645"/>
      <c r="AF1561" s="1645"/>
      <c r="AG1561" s="1645"/>
      <c r="AH1561" s="1645"/>
      <c r="AI1561" s="1645"/>
      <c r="AJ1561" s="1645"/>
      <c r="AK1561" s="1645"/>
      <c r="AL1561" s="1645"/>
      <c r="AM1561" s="1645"/>
      <c r="AN1561" s="1645"/>
      <c r="AO1561" s="1645"/>
      <c r="AP1561" s="1645"/>
      <c r="AQ1561" s="1645"/>
      <c r="AR1561" s="1645"/>
      <c r="AS1561" s="1645"/>
      <c r="AT1561" s="1645"/>
      <c r="AU1561" s="1645"/>
      <c r="AV1561" s="1645"/>
      <c r="AW1561" s="1645"/>
      <c r="AX1561" s="1645"/>
      <c r="AY1561" s="1645"/>
      <c r="AZ1561" s="1645"/>
      <c r="BA1561" s="1645"/>
      <c r="BB1561" s="1645"/>
      <c r="BC1561" s="1645"/>
      <c r="BD1561" s="1645"/>
      <c r="BE1561" s="1645"/>
      <c r="BF1561" s="1645"/>
      <c r="BG1561" s="1645"/>
      <c r="BH1561" s="1645"/>
      <c r="BI1561" s="1645"/>
      <c r="BJ1561" s="1645"/>
      <c r="BK1561" s="1645"/>
      <c r="BL1561" s="1645"/>
      <c r="BM1561" s="1645"/>
      <c r="BN1561" s="1645"/>
      <c r="BO1561" s="1645"/>
      <c r="BP1561" s="1645"/>
      <c r="BQ1561" s="1645"/>
      <c r="BR1561" s="1645"/>
      <c r="BS1561" s="1645"/>
      <c r="BT1561" s="1645"/>
      <c r="BU1561" s="1645"/>
      <c r="BV1561" s="1645"/>
      <c r="BW1561" s="1645"/>
      <c r="BX1561" s="1645"/>
      <c r="BY1561" s="1645"/>
      <c r="BZ1561" s="1645"/>
      <c r="CA1561" s="1645"/>
      <c r="CB1561" s="1645"/>
      <c r="CC1561" s="1645"/>
      <c r="CD1561" s="1645"/>
      <c r="CE1561" s="1645"/>
      <c r="CF1561" s="1325"/>
    </row>
    <row customHeight="1" ht="15" hidden="1">
      <c r="A1562" s="632" t="s">
        <v>572</v>
      </c>
      <c r="B1562" s="633"/>
      <c r="C1562" s="633" t="s">
        <v>22</v>
      </c>
      <c r="D1562" s="2587" t="s">
        <v>1259</v>
      </c>
      <c r="E1562" s="2386" t="s">
        <v>196</v>
      </c>
      <c r="F1562" s="2387"/>
      <c r="G1562" s="2388"/>
      <c r="H1562" s="2392" t="str">
        <f>IF(A1562="","",INDEX(DIFFERENTIATION_UNMERGE_VD,MATCH(A1562,DIFFERENTIATION_ID_DIFF,0)))</f>
        <v>Производство тепловой энергии. Некомбинированная выработка</v>
      </c>
      <c r="I1562" s="2392"/>
      <c r="J1562" s="2392"/>
      <c r="K1562" s="2392"/>
      <c r="L1562" s="2392"/>
      <c r="M1562" s="2392"/>
      <c r="N1562" s="2392"/>
      <c r="O1562" s="2392"/>
      <c r="P1562" s="2392"/>
      <c r="Q1562" s="2392"/>
      <c r="R1562" s="2392"/>
      <c r="S1562" s="728"/>
      <c r="T1562" s="725"/>
      <c r="U1562" s="634"/>
      <c r="V1562" s="634"/>
      <c r="W1562" s="635"/>
      <c r="X1562" s="635"/>
      <c r="Y1562" s="635"/>
      <c r="Z1562" s="635"/>
      <c r="AA1562" s="636"/>
      <c r="AB1562" s="637"/>
      <c r="AC1562" s="2384"/>
      <c r="AD1562" s="638"/>
      <c r="AE1562" s="639" t="s">
        <v>22</v>
      </c>
      <c r="AF1562" s="639"/>
      <c r="AG1562" s="640" t="s">
        <v>1082</v>
      </c>
      <c r="AH1562" s="641">
        <v>3</v>
      </c>
      <c r="AI1562" s="634"/>
      <c r="AJ1562" s="634"/>
      <c r="AK1562" s="634"/>
      <c r="AL1562" s="634"/>
      <c r="AM1562" s="634"/>
      <c r="AN1562" s="634"/>
      <c r="AO1562" s="634"/>
      <c r="AP1562" s="634"/>
      <c r="AQ1562" s="634"/>
      <c r="AR1562" s="634"/>
      <c r="AS1562" s="634"/>
      <c r="AT1562" s="634"/>
      <c r="AU1562" s="634"/>
      <c r="AV1562" s="634"/>
      <c r="AW1562" s="634"/>
      <c r="AX1562" s="634"/>
      <c r="AY1562" s="634"/>
      <c r="AZ1562" s="634"/>
      <c r="BA1562" s="634"/>
      <c r="BB1562" s="634"/>
      <c r="BC1562" s="634"/>
      <c r="BD1562" s="634"/>
      <c r="BE1562" s="634"/>
      <c r="BF1562" s="634"/>
      <c r="BG1562" s="634"/>
      <c r="BH1562" s="634"/>
      <c r="BI1562" s="634"/>
      <c r="BJ1562" s="634"/>
      <c r="BK1562" s="634"/>
      <c r="BL1562" s="634"/>
      <c r="BM1562" s="634"/>
      <c r="BN1562" s="634"/>
      <c r="BO1562" s="634"/>
      <c r="BP1562" s="634"/>
      <c r="BQ1562" s="634"/>
      <c r="BR1562" s="634"/>
      <c r="BS1562" s="634"/>
      <c r="BT1562" s="634"/>
      <c r="BU1562" s="634"/>
      <c r="BV1562" s="635"/>
      <c r="BW1562" s="635"/>
      <c r="BX1562" s="635"/>
      <c r="BY1562" s="635"/>
      <c r="BZ1562" s="635"/>
      <c r="CA1562" s="635"/>
      <c r="CB1562" s="635"/>
      <c r="CC1562" s="635"/>
      <c r="CD1562" s="635"/>
      <c r="CE1562" s="635"/>
      <c r="CF1562" s="1859"/>
    </row>
    <row customHeight="1" ht="15" hidden="1">
      <c r="A1563" s="632"/>
      <c r="B1563" s="633"/>
      <c r="C1563" s="633"/>
      <c r="D1563" s="2588"/>
      <c r="E1563" s="2386" t="s">
        <v>1037</v>
      </c>
      <c r="F1563" s="2387"/>
      <c r="G1563" s="2388"/>
      <c r="H1563" s="2392" t="str">
        <f>IF(A1562="","",INDEX(DIFFERENTIATION_UNMERGE_AREA,MATCH(A1562,DIFFERENTIATION_ID_DIFF,0)))</f>
        <v>Территория 18</v>
      </c>
      <c r="I1563" s="2392"/>
      <c r="J1563" s="2392"/>
      <c r="K1563" s="2392"/>
      <c r="L1563" s="2392"/>
      <c r="M1563" s="2392"/>
      <c r="N1563" s="2392"/>
      <c r="O1563" s="2392"/>
      <c r="P1563" s="2392"/>
      <c r="Q1563" s="2392"/>
      <c r="R1563" s="2392"/>
      <c r="S1563" s="728"/>
      <c r="T1563" s="725"/>
      <c r="U1563" s="634"/>
      <c r="V1563" s="634"/>
      <c r="W1563" s="635"/>
      <c r="X1563" s="635"/>
      <c r="Y1563" s="635"/>
      <c r="Z1563" s="635"/>
      <c r="AA1563" s="636"/>
      <c r="AB1563" s="637"/>
      <c r="AC1563" s="2384"/>
      <c r="AD1563" s="638"/>
      <c r="AE1563" s="639"/>
      <c r="AF1563" s="639"/>
      <c r="AG1563" s="640"/>
      <c r="AH1563" s="641"/>
      <c r="AI1563" s="634"/>
      <c r="AJ1563" s="634"/>
      <c r="AK1563" s="634"/>
      <c r="AL1563" s="634"/>
      <c r="AM1563" s="634"/>
      <c r="AN1563" s="634"/>
      <c r="AO1563" s="634"/>
      <c r="AP1563" s="634"/>
      <c r="AQ1563" s="634"/>
      <c r="AR1563" s="634"/>
      <c r="AS1563" s="634"/>
      <c r="AT1563" s="634"/>
      <c r="AU1563" s="634"/>
      <c r="AV1563" s="634"/>
      <c r="AW1563" s="634"/>
      <c r="AX1563" s="634"/>
      <c r="AY1563" s="634"/>
      <c r="AZ1563" s="634"/>
      <c r="BA1563" s="634"/>
      <c r="BB1563" s="634"/>
      <c r="BC1563" s="634"/>
      <c r="BD1563" s="634"/>
      <c r="BE1563" s="634"/>
      <c r="BF1563" s="634"/>
      <c r="BG1563" s="634"/>
      <c r="BH1563" s="634"/>
      <c r="BI1563" s="634"/>
      <c r="BJ1563" s="634"/>
      <c r="BK1563" s="634"/>
      <c r="BL1563" s="634"/>
      <c r="BM1563" s="634"/>
      <c r="BN1563" s="634"/>
      <c r="BO1563" s="634"/>
      <c r="BP1563" s="634"/>
      <c r="BQ1563" s="634"/>
      <c r="BR1563" s="634"/>
      <c r="BS1563" s="634"/>
      <c r="BT1563" s="634"/>
      <c r="BU1563" s="634"/>
      <c r="BV1563" s="635"/>
      <c r="BW1563" s="635"/>
      <c r="BX1563" s="635"/>
      <c r="BY1563" s="635"/>
      <c r="BZ1563" s="635"/>
      <c r="CA1563" s="635"/>
      <c r="CB1563" s="635"/>
      <c r="CC1563" s="635"/>
      <c r="CD1563" s="635"/>
      <c r="CE1563" s="635"/>
      <c r="CF1563" s="1859"/>
    </row>
    <row customHeight="1" ht="15" hidden="1">
      <c r="A1564" s="632"/>
      <c r="B1564" s="633"/>
      <c r="C1564" s="633"/>
      <c r="D1564" s="2588"/>
      <c r="E1564" s="2386" t="s">
        <v>1038</v>
      </c>
      <c r="F1564" s="2387"/>
      <c r="G1564" s="2388"/>
      <c r="H1564" s="2392" t="str">
        <f>IF(A1562="","",INDEX(DIFFERENTIATION_UNMERGE_SYSTEM,MATCH(A1562,DIFFERENTIATION_ID_DIFF,0)))</f>
        <v>пос. Пионерский, ул. Гагарина, 14В, котельная № 11-17</v>
      </c>
      <c r="I1564" s="2392"/>
      <c r="J1564" s="2392"/>
      <c r="K1564" s="2392"/>
      <c r="L1564" s="2392"/>
      <c r="M1564" s="2392"/>
      <c r="N1564" s="2392"/>
      <c r="O1564" s="2392"/>
      <c r="P1564" s="2392"/>
      <c r="Q1564" s="2392"/>
      <c r="R1564" s="2392"/>
      <c r="S1564" s="728"/>
      <c r="T1564" s="725"/>
      <c r="U1564" s="634"/>
      <c r="V1564" s="634"/>
      <c r="W1564" s="635"/>
      <c r="X1564" s="635"/>
      <c r="Y1564" s="635"/>
      <c r="Z1564" s="635"/>
      <c r="AA1564" s="636"/>
      <c r="AB1564" s="637"/>
      <c r="AC1564" s="2384"/>
      <c r="AD1564" s="638"/>
      <c r="AE1564" s="639"/>
      <c r="AF1564" s="639"/>
      <c r="AG1564" s="640"/>
      <c r="AH1564" s="641"/>
      <c r="AI1564" s="634"/>
      <c r="AJ1564" s="634"/>
      <c r="AK1564" s="634"/>
      <c r="AL1564" s="634"/>
      <c r="AM1564" s="634"/>
      <c r="AN1564" s="634"/>
      <c r="AO1564" s="634"/>
      <c r="AP1564" s="634"/>
      <c r="AQ1564" s="634"/>
      <c r="AR1564" s="634"/>
      <c r="AS1564" s="634"/>
      <c r="AT1564" s="634"/>
      <c r="AU1564" s="634"/>
      <c r="AV1564" s="634"/>
      <c r="AW1564" s="634"/>
      <c r="AX1564" s="634"/>
      <c r="AY1564" s="634"/>
      <c r="AZ1564" s="634"/>
      <c r="BA1564" s="634"/>
      <c r="BB1564" s="634"/>
      <c r="BC1564" s="634"/>
      <c r="BD1564" s="634"/>
      <c r="BE1564" s="634"/>
      <c r="BF1564" s="634"/>
      <c r="BG1564" s="634"/>
      <c r="BH1564" s="634"/>
      <c r="BI1564" s="634"/>
      <c r="BJ1564" s="634"/>
      <c r="BK1564" s="634"/>
      <c r="BL1564" s="634"/>
      <c r="BM1564" s="634"/>
      <c r="BN1564" s="634"/>
      <c r="BO1564" s="634"/>
      <c r="BP1564" s="634"/>
      <c r="BQ1564" s="634"/>
      <c r="BR1564" s="634"/>
      <c r="BS1564" s="634"/>
      <c r="BT1564" s="634"/>
      <c r="BU1564" s="634"/>
      <c r="BV1564" s="635"/>
      <c r="BW1564" s="635"/>
      <c r="BX1564" s="635"/>
      <c r="BY1564" s="635"/>
      <c r="BZ1564" s="635"/>
      <c r="CA1564" s="635"/>
      <c r="CB1564" s="635"/>
      <c r="CC1564" s="635"/>
      <c r="CD1564" s="635"/>
      <c r="CE1564" s="635"/>
      <c r="CF1564" s="1859"/>
    </row>
    <row customHeight="1" ht="24.75" hidden="1">
      <c r="A1565" s="1815"/>
      <c r="B1565" s="1169"/>
      <c r="C1565" s="421"/>
      <c r="D1565" s="2588"/>
      <c r="E1565" s="2385" t="s">
        <v>1083</v>
      </c>
      <c r="F1565" s="2385"/>
      <c r="G1565" s="2385"/>
      <c r="H1565" s="2385"/>
      <c r="I1565" s="2385"/>
      <c r="J1565" s="2385"/>
      <c r="K1565" s="2385"/>
      <c r="L1565" s="2385"/>
      <c r="M1565" s="2385"/>
      <c r="N1565" s="2385"/>
      <c r="O1565" s="2385"/>
      <c r="P1565" s="2385"/>
      <c r="Q1565" s="567">
        <f>SUMIF(T1566:T1567,"i",Q1566:Q1567)</f>
        <v>0</v>
      </c>
      <c r="R1565" s="1026"/>
      <c r="S1565" s="1807" t="s">
        <v>1084</v>
      </c>
      <c r="T1565" s="726" t="s">
        <v>1085</v>
      </c>
      <c r="U1565" s="2383">
        <v>1</v>
      </c>
      <c r="V1565" s="2383" t="s">
        <v>1048</v>
      </c>
      <c r="W1565" s="1169"/>
      <c r="X1565" s="1169"/>
      <c r="Y1565" s="1169"/>
      <c r="Z1565" s="1169"/>
      <c r="AA1565" s="1645"/>
      <c r="AB1565" s="1169"/>
      <c r="AC1565" s="2384"/>
      <c r="AD1565" s="638"/>
      <c r="AE1565" s="1169"/>
      <c r="AF1565" s="1169"/>
      <c r="AG1565" s="1645"/>
      <c r="AH1565" s="1645"/>
      <c r="AI1565" s="1645"/>
      <c r="AJ1565" s="1645"/>
      <c r="AK1565" s="1645"/>
      <c r="AL1565" s="1645"/>
      <c r="AM1565" s="1645"/>
      <c r="AN1565" s="1645"/>
      <c r="AO1565" s="1645"/>
      <c r="AP1565" s="1645"/>
      <c r="AQ1565" s="1645"/>
      <c r="AR1565" s="1645"/>
      <c r="AS1565" s="1645"/>
      <c r="AT1565" s="1645"/>
      <c r="AU1565" s="1645"/>
      <c r="AV1565" s="1645"/>
      <c r="AW1565" s="1645"/>
      <c r="AX1565" s="1645"/>
      <c r="AY1565" s="1645"/>
      <c r="AZ1565" s="1645"/>
      <c r="BA1565" s="1645"/>
      <c r="BB1565" s="1645"/>
      <c r="BC1565" s="1645"/>
      <c r="BD1565" s="1645"/>
      <c r="BE1565" s="1645"/>
      <c r="BF1565" s="1645"/>
      <c r="BG1565" s="1645"/>
      <c r="BH1565" s="1645"/>
      <c r="BI1565" s="1645"/>
      <c r="BJ1565" s="1645"/>
      <c r="BK1565" s="1645"/>
      <c r="BL1565" s="1645"/>
      <c r="BM1565" s="1645"/>
      <c r="BN1565" s="1645"/>
      <c r="BO1565" s="1645"/>
      <c r="BP1565" s="1645"/>
      <c r="BQ1565" s="1645"/>
      <c r="BR1565" s="1645"/>
      <c r="BS1565" s="1645"/>
      <c r="BT1565" s="1645"/>
      <c r="BU1565" s="1645"/>
      <c r="BV1565" s="1169"/>
      <c r="BW1565" s="1169"/>
      <c r="BX1565" s="1169"/>
      <c r="BY1565" s="1169"/>
      <c r="BZ1565" s="1169"/>
      <c r="CA1565" s="1169"/>
      <c r="CB1565" s="1169"/>
      <c r="CC1565" s="1169"/>
      <c r="CD1565" s="1169"/>
      <c r="CE1565" s="1169"/>
      <c r="CF1565" s="1859"/>
    </row>
    <row customHeight="1" ht="11.25" hidden="1">
      <c r="A1566" s="1802"/>
      <c r="B1566" s="1645"/>
      <c r="C1566" s="1645"/>
      <c r="D1566" s="2588"/>
      <c r="E1566" s="644"/>
      <c r="F1566" s="644">
        <v>0</v>
      </c>
      <c r="G1566" s="644"/>
      <c r="H1566" s="644"/>
      <c r="I1566" s="644"/>
      <c r="J1566" s="644"/>
      <c r="K1566" s="644"/>
      <c r="L1566" s="644"/>
      <c r="M1566" s="644"/>
      <c r="N1566" s="644"/>
      <c r="O1566" s="644"/>
      <c r="P1566" s="644"/>
      <c r="Q1566" s="644"/>
      <c r="R1566" s="644"/>
      <c r="S1566" s="645"/>
      <c r="T1566" s="727"/>
      <c r="U1566" s="2383"/>
      <c r="V1566" s="2383"/>
      <c r="W1566" s="1645"/>
      <c r="X1566" s="1645"/>
      <c r="Y1566" s="1645"/>
      <c r="Z1566" s="1645"/>
      <c r="AA1566" s="1645"/>
      <c r="AB1566" s="1169"/>
      <c r="AC1566" s="2384"/>
      <c r="AD1566" s="638"/>
      <c r="AE1566" s="1169"/>
      <c r="AF1566" s="1169"/>
      <c r="AG1566" s="1645"/>
      <c r="AH1566" s="1645"/>
      <c r="AI1566" s="1645"/>
      <c r="AJ1566" s="1645"/>
      <c r="AK1566" s="1645"/>
      <c r="AL1566" s="1645"/>
      <c r="AM1566" s="1645"/>
      <c r="AN1566" s="1645"/>
      <c r="AO1566" s="1645"/>
      <c r="AP1566" s="1645"/>
      <c r="AQ1566" s="1645"/>
      <c r="AR1566" s="1645"/>
      <c r="AS1566" s="1645"/>
      <c r="AT1566" s="1645"/>
      <c r="AU1566" s="1645"/>
      <c r="AV1566" s="1645"/>
      <c r="AW1566" s="1645"/>
      <c r="AX1566" s="1645"/>
      <c r="AY1566" s="1645"/>
      <c r="AZ1566" s="1645"/>
      <c r="BA1566" s="1645"/>
      <c r="BB1566" s="1645"/>
      <c r="BC1566" s="1645"/>
      <c r="BD1566" s="1645"/>
      <c r="BE1566" s="1645"/>
      <c r="BF1566" s="1645"/>
      <c r="BG1566" s="1645"/>
      <c r="BH1566" s="1645"/>
      <c r="BI1566" s="1645"/>
      <c r="BJ1566" s="1645"/>
      <c r="BK1566" s="1645"/>
      <c r="BL1566" s="1645"/>
      <c r="BM1566" s="1645"/>
      <c r="BN1566" s="1645"/>
      <c r="BO1566" s="1645"/>
      <c r="BP1566" s="1645"/>
      <c r="BQ1566" s="1645"/>
      <c r="BR1566" s="1645"/>
      <c r="BS1566" s="1645"/>
      <c r="BT1566" s="1645"/>
      <c r="BU1566" s="1645"/>
      <c r="BV1566" s="1645"/>
      <c r="BW1566" s="1645"/>
      <c r="BX1566" s="1645"/>
      <c r="BY1566" s="1645"/>
      <c r="BZ1566" s="1645"/>
      <c r="CA1566" s="1645"/>
      <c r="CB1566" s="1645"/>
      <c r="CC1566" s="1645"/>
      <c r="CD1566" s="1645"/>
      <c r="CE1566" s="1645"/>
      <c r="CF1566" s="1859"/>
    </row>
    <row customHeight="1" ht="11.25" hidden="1">
      <c r="A1567" s="1815"/>
      <c r="B1567" s="1169"/>
      <c r="C1567" s="421"/>
      <c r="D1567" s="2588"/>
      <c r="E1567" s="658" t="s">
        <v>22</v>
      </c>
      <c r="F1567" s="1177" t="s">
        <v>22</v>
      </c>
      <c r="G1567" s="1177" t="s">
        <v>1088</v>
      </c>
      <c r="H1567" s="660" t="s">
        <v>22</v>
      </c>
      <c r="I1567" s="660"/>
      <c r="J1567" s="660"/>
      <c r="K1567" s="660"/>
      <c r="L1567" s="660"/>
      <c r="M1567" s="660"/>
      <c r="N1567" s="660"/>
      <c r="O1567" s="660"/>
      <c r="P1567" s="660"/>
      <c r="Q1567" s="660"/>
      <c r="R1567" s="661"/>
      <c r="S1567" s="662"/>
      <c r="T1567" s="727"/>
      <c r="U1567" s="2383"/>
      <c r="V1567" s="2383"/>
      <c r="W1567" s="1169"/>
      <c r="X1567" s="1169"/>
      <c r="Y1567" s="1169"/>
      <c r="Z1567" s="1169"/>
      <c r="AA1567" s="1645"/>
      <c r="AB1567" s="1169"/>
      <c r="AC1567" s="2384"/>
      <c r="AD1567" s="638"/>
      <c r="AE1567" s="1169"/>
      <c r="AF1567" s="1169"/>
      <c r="AG1567" s="1645"/>
      <c r="AH1567" s="1645"/>
      <c r="AI1567" s="1645"/>
      <c r="AJ1567" s="1645"/>
      <c r="AK1567" s="1645"/>
      <c r="AL1567" s="1645"/>
      <c r="AM1567" s="1645"/>
      <c r="AN1567" s="1645"/>
      <c r="AO1567" s="1645"/>
      <c r="AP1567" s="1645"/>
      <c r="AQ1567" s="1645"/>
      <c r="AR1567" s="1645"/>
      <c r="AS1567" s="1645"/>
      <c r="AT1567" s="1645"/>
      <c r="AU1567" s="1645"/>
      <c r="AV1567" s="1645"/>
      <c r="AW1567" s="1645"/>
      <c r="AX1567" s="1645"/>
      <c r="AY1567" s="1645"/>
      <c r="AZ1567" s="1645"/>
      <c r="BA1567" s="1645"/>
      <c r="BB1567" s="1645"/>
      <c r="BC1567" s="1645"/>
      <c r="BD1567" s="1645"/>
      <c r="BE1567" s="1645"/>
      <c r="BF1567" s="1645"/>
      <c r="BG1567" s="1645"/>
      <c r="BH1567" s="1645"/>
      <c r="BI1567" s="1645"/>
      <c r="BJ1567" s="1645"/>
      <c r="BK1567" s="1645"/>
      <c r="BL1567" s="1645"/>
      <c r="BM1567" s="1645"/>
      <c r="BN1567" s="1645"/>
      <c r="BO1567" s="1645"/>
      <c r="BP1567" s="1645"/>
      <c r="BQ1567" s="1645"/>
      <c r="BR1567" s="1645"/>
      <c r="BS1567" s="1645"/>
      <c r="BT1567" s="1645"/>
      <c r="BU1567" s="1645"/>
      <c r="BV1567" s="1169"/>
      <c r="BW1567" s="1169"/>
      <c r="BX1567" s="1169"/>
      <c r="BY1567" s="1169"/>
      <c r="BZ1567" s="1169"/>
      <c r="CA1567" s="1169"/>
      <c r="CB1567" s="1169"/>
      <c r="CC1567" s="1169"/>
      <c r="CD1567" s="1169"/>
      <c r="CE1567" s="1169"/>
      <c r="CF1567" s="1859"/>
    </row>
    <row customHeight="1" ht="5.25" hidden="1">
      <c r="A1568" s="1802"/>
      <c r="B1568" s="1645"/>
      <c r="C1568" s="1645"/>
      <c r="D1568" s="2588"/>
      <c r="E1568" s="1048"/>
      <c r="F1568" s="1048"/>
      <c r="G1568" s="1048"/>
      <c r="H1568" s="1048"/>
      <c r="I1568" s="1048"/>
      <c r="J1568" s="1048"/>
      <c r="K1568" s="1048"/>
      <c r="L1568" s="1048"/>
      <c r="M1568" s="1048"/>
      <c r="N1568" s="1048"/>
      <c r="O1568" s="1048"/>
      <c r="P1568" s="1048"/>
      <c r="Q1568" s="1049"/>
      <c r="R1568" s="1050"/>
      <c r="S1568" s="1051"/>
      <c r="T1568" s="726" t="s">
        <v>1085</v>
      </c>
      <c r="U1568" s="2383">
        <v>1</v>
      </c>
      <c r="V1568" s="2383" t="s">
        <v>1048</v>
      </c>
      <c r="W1568" s="1645"/>
      <c r="X1568" s="1645"/>
      <c r="Y1568" s="1645"/>
      <c r="Z1568" s="1645"/>
      <c r="AA1568" s="1645"/>
      <c r="AB1568" s="1645"/>
      <c r="AC1568" s="1046"/>
      <c r="AD1568" s="1047"/>
      <c r="AE1568" s="1645"/>
      <c r="AF1568" s="1645"/>
      <c r="AG1568" s="1645"/>
      <c r="AH1568" s="1645"/>
      <c r="AI1568" s="1645"/>
      <c r="AJ1568" s="1645"/>
      <c r="AK1568" s="1645"/>
      <c r="AL1568" s="1645"/>
      <c r="AM1568" s="1645"/>
      <c r="AN1568" s="1645"/>
      <c r="AO1568" s="1645"/>
      <c r="AP1568" s="1645"/>
      <c r="AQ1568" s="1645"/>
      <c r="AR1568" s="1645"/>
      <c r="AS1568" s="1645"/>
      <c r="AT1568" s="1645"/>
      <c r="AU1568" s="1645"/>
      <c r="AV1568" s="1645"/>
      <c r="AW1568" s="1645"/>
      <c r="AX1568" s="1645"/>
      <c r="AY1568" s="1645"/>
      <c r="AZ1568" s="1645"/>
      <c r="BA1568" s="1645"/>
      <c r="BB1568" s="1645"/>
      <c r="BC1568" s="1645"/>
      <c r="BD1568" s="1645"/>
      <c r="BE1568" s="1645"/>
      <c r="BF1568" s="1645"/>
      <c r="BG1568" s="1645"/>
      <c r="BH1568" s="1645"/>
      <c r="BI1568" s="1645"/>
      <c r="BJ1568" s="1645"/>
      <c r="BK1568" s="1645"/>
      <c r="BL1568" s="1645"/>
      <c r="BM1568" s="1645"/>
      <c r="BN1568" s="1645"/>
      <c r="BO1568" s="1645"/>
      <c r="BP1568" s="1645"/>
      <c r="BQ1568" s="1645"/>
      <c r="BR1568" s="1645"/>
      <c r="BS1568" s="1645"/>
      <c r="BT1568" s="1645"/>
      <c r="BU1568" s="1645"/>
      <c r="BV1568" s="1645"/>
      <c r="BW1568" s="1645"/>
      <c r="BX1568" s="1645"/>
      <c r="BY1568" s="1645"/>
      <c r="BZ1568" s="1645"/>
      <c r="CA1568" s="1645"/>
      <c r="CB1568" s="1645"/>
      <c r="CC1568" s="1645"/>
      <c r="CD1568" s="1645"/>
      <c r="CE1568" s="1645"/>
      <c r="CF1568" s="1325"/>
    </row>
    <row customHeight="1" ht="5.25" hidden="1">
      <c r="A1569" s="1802"/>
      <c r="B1569" s="1645"/>
      <c r="C1569" s="1645"/>
      <c r="D1569" s="2588"/>
      <c r="E1569" s="644"/>
      <c r="F1569" s="644"/>
      <c r="G1569" s="644"/>
      <c r="H1569" s="644"/>
      <c r="I1569" s="644"/>
      <c r="J1569" s="644"/>
      <c r="K1569" s="644"/>
      <c r="L1569" s="644"/>
      <c r="M1569" s="644"/>
      <c r="N1569" s="644"/>
      <c r="O1569" s="644"/>
      <c r="P1569" s="644"/>
      <c r="Q1569" s="644"/>
      <c r="R1569" s="644"/>
      <c r="S1569" s="645"/>
      <c r="T1569" s="727"/>
      <c r="U1569" s="2383"/>
      <c r="V1569" s="2383"/>
      <c r="W1569" s="1645"/>
      <c r="X1569" s="1645"/>
      <c r="Y1569" s="1645"/>
      <c r="Z1569" s="1645"/>
      <c r="AA1569" s="1645"/>
      <c r="AB1569" s="1645"/>
      <c r="AC1569" s="1046"/>
      <c r="AD1569" s="1047"/>
      <c r="AE1569" s="1645"/>
      <c r="AF1569" s="1645"/>
      <c r="AG1569" s="1645"/>
      <c r="AH1569" s="1645"/>
      <c r="AI1569" s="1645"/>
      <c r="AJ1569" s="1645"/>
      <c r="AK1569" s="1645"/>
      <c r="AL1569" s="1645"/>
      <c r="AM1569" s="1645"/>
      <c r="AN1569" s="1645"/>
      <c r="AO1569" s="1645"/>
      <c r="AP1569" s="1645"/>
      <c r="AQ1569" s="1645"/>
      <c r="AR1569" s="1645"/>
      <c r="AS1569" s="1645"/>
      <c r="AT1569" s="1645"/>
      <c r="AU1569" s="1645"/>
      <c r="AV1569" s="1645"/>
      <c r="AW1569" s="1645"/>
      <c r="AX1569" s="1645"/>
      <c r="AY1569" s="1645"/>
      <c r="AZ1569" s="1645"/>
      <c r="BA1569" s="1645"/>
      <c r="BB1569" s="1645"/>
      <c r="BC1569" s="1645"/>
      <c r="BD1569" s="1645"/>
      <c r="BE1569" s="1645"/>
      <c r="BF1569" s="1645"/>
      <c r="BG1569" s="1645"/>
      <c r="BH1569" s="1645"/>
      <c r="BI1569" s="1645"/>
      <c r="BJ1569" s="1645"/>
      <c r="BK1569" s="1645"/>
      <c r="BL1569" s="1645"/>
      <c r="BM1569" s="1645"/>
      <c r="BN1569" s="1645"/>
      <c r="BO1569" s="1645"/>
      <c r="BP1569" s="1645"/>
      <c r="BQ1569" s="1645"/>
      <c r="BR1569" s="1645"/>
      <c r="BS1569" s="1645"/>
      <c r="BT1569" s="1645"/>
      <c r="BU1569" s="1645"/>
      <c r="BV1569" s="1645"/>
      <c r="BW1569" s="1645"/>
      <c r="BX1569" s="1645"/>
      <c r="BY1569" s="1645"/>
      <c r="BZ1569" s="1645"/>
      <c r="CA1569" s="1645"/>
      <c r="CB1569" s="1645"/>
      <c r="CC1569" s="1645"/>
      <c r="CD1569" s="1645"/>
      <c r="CE1569" s="1645"/>
      <c r="CF1569" s="1325"/>
    </row>
    <row customHeight="1" ht="5.25" hidden="1">
      <c r="A1570" s="1802"/>
      <c r="B1570" s="1645"/>
      <c r="C1570" s="1645"/>
      <c r="D1570" s="2589"/>
      <c r="E1570" s="1052"/>
      <c r="F1570" s="1053"/>
      <c r="G1570" s="1053"/>
      <c r="H1570" s="1054"/>
      <c r="I1570" s="1054"/>
      <c r="J1570" s="1054"/>
      <c r="K1570" s="1054"/>
      <c r="L1570" s="1054"/>
      <c r="M1570" s="1054"/>
      <c r="N1570" s="1054"/>
      <c r="O1570" s="1054"/>
      <c r="P1570" s="1054"/>
      <c r="Q1570" s="1054"/>
      <c r="R1570" s="955"/>
      <c r="S1570" s="1055"/>
      <c r="T1570" s="727"/>
      <c r="U1570" s="2383"/>
      <c r="V1570" s="2383"/>
      <c r="W1570" s="1645"/>
      <c r="X1570" s="1645"/>
      <c r="Y1570" s="1645"/>
      <c r="Z1570" s="1645"/>
      <c r="AA1570" s="1645"/>
      <c r="AB1570" s="1645"/>
      <c r="AC1570" s="1046"/>
      <c r="AD1570" s="1047"/>
      <c r="AE1570" s="1645"/>
      <c r="AF1570" s="1645"/>
      <c r="AG1570" s="1645"/>
      <c r="AH1570" s="1645"/>
      <c r="AI1570" s="1645"/>
      <c r="AJ1570" s="1645"/>
      <c r="AK1570" s="1645"/>
      <c r="AL1570" s="1645"/>
      <c r="AM1570" s="1645"/>
      <c r="AN1570" s="1645"/>
      <c r="AO1570" s="1645"/>
      <c r="AP1570" s="1645"/>
      <c r="AQ1570" s="1645"/>
      <c r="AR1570" s="1645"/>
      <c r="AS1570" s="1645"/>
      <c r="AT1570" s="1645"/>
      <c r="AU1570" s="1645"/>
      <c r="AV1570" s="1645"/>
      <c r="AW1570" s="1645"/>
      <c r="AX1570" s="1645"/>
      <c r="AY1570" s="1645"/>
      <c r="AZ1570" s="1645"/>
      <c r="BA1570" s="1645"/>
      <c r="BB1570" s="1645"/>
      <c r="BC1570" s="1645"/>
      <c r="BD1570" s="1645"/>
      <c r="BE1570" s="1645"/>
      <c r="BF1570" s="1645"/>
      <c r="BG1570" s="1645"/>
      <c r="BH1570" s="1645"/>
      <c r="BI1570" s="1645"/>
      <c r="BJ1570" s="1645"/>
      <c r="BK1570" s="1645"/>
      <c r="BL1570" s="1645"/>
      <c r="BM1570" s="1645"/>
      <c r="BN1570" s="1645"/>
      <c r="BO1570" s="1645"/>
      <c r="BP1570" s="1645"/>
      <c r="BQ1570" s="1645"/>
      <c r="BR1570" s="1645"/>
      <c r="BS1570" s="1645"/>
      <c r="BT1570" s="1645"/>
      <c r="BU1570" s="1645"/>
      <c r="BV1570" s="1645"/>
      <c r="BW1570" s="1645"/>
      <c r="BX1570" s="1645"/>
      <c r="BY1570" s="1645"/>
      <c r="BZ1570" s="1645"/>
      <c r="CA1570" s="1645"/>
      <c r="CB1570" s="1645"/>
      <c r="CC1570" s="1645"/>
      <c r="CD1570" s="1645"/>
      <c r="CE1570" s="1645"/>
      <c r="CF1570" s="1325"/>
    </row>
    <row customHeight="1" ht="15" hidden="1">
      <c r="A1571" s="632" t="s">
        <v>574</v>
      </c>
      <c r="B1571" s="633"/>
      <c r="C1571" s="633" t="s">
        <v>22</v>
      </c>
      <c r="D1571" s="2587" t="s">
        <v>1260</v>
      </c>
      <c r="E1571" s="2386" t="s">
        <v>196</v>
      </c>
      <c r="F1571" s="2387"/>
      <c r="G1571" s="2388"/>
      <c r="H1571" s="2392" t="str">
        <f>IF(A1571="","",INDEX(DIFFERENTIATION_UNMERGE_VD,MATCH(A1571,DIFFERENTIATION_ID_DIFF,0)))</f>
        <v>Производство тепловой энергии. Некомбинированная выработка</v>
      </c>
      <c r="I1571" s="2392"/>
      <c r="J1571" s="2392"/>
      <c r="K1571" s="2392"/>
      <c r="L1571" s="2392"/>
      <c r="M1571" s="2392"/>
      <c r="N1571" s="2392"/>
      <c r="O1571" s="2392"/>
      <c r="P1571" s="2392"/>
      <c r="Q1571" s="2392"/>
      <c r="R1571" s="2392"/>
      <c r="S1571" s="728"/>
      <c r="T1571" s="725"/>
      <c r="U1571" s="634"/>
      <c r="V1571" s="634"/>
      <c r="W1571" s="635"/>
      <c r="X1571" s="635"/>
      <c r="Y1571" s="635"/>
      <c r="Z1571" s="635"/>
      <c r="AA1571" s="636"/>
      <c r="AB1571" s="637"/>
      <c r="AC1571" s="2384"/>
      <c r="AD1571" s="638"/>
      <c r="AE1571" s="639" t="s">
        <v>22</v>
      </c>
      <c r="AF1571" s="639"/>
      <c r="AG1571" s="640" t="s">
        <v>1082</v>
      </c>
      <c r="AH1571" s="641">
        <v>3</v>
      </c>
      <c r="AI1571" s="634"/>
      <c r="AJ1571" s="634"/>
      <c r="AK1571" s="634"/>
      <c r="AL1571" s="634"/>
      <c r="AM1571" s="634"/>
      <c r="AN1571" s="634"/>
      <c r="AO1571" s="634"/>
      <c r="AP1571" s="634"/>
      <c r="AQ1571" s="634"/>
      <c r="AR1571" s="634"/>
      <c r="AS1571" s="634"/>
      <c r="AT1571" s="634"/>
      <c r="AU1571" s="634"/>
      <c r="AV1571" s="634"/>
      <c r="AW1571" s="634"/>
      <c r="AX1571" s="634"/>
      <c r="AY1571" s="634"/>
      <c r="AZ1571" s="634"/>
      <c r="BA1571" s="634"/>
      <c r="BB1571" s="634"/>
      <c r="BC1571" s="634"/>
      <c r="BD1571" s="634"/>
      <c r="BE1571" s="634"/>
      <c r="BF1571" s="634"/>
      <c r="BG1571" s="634"/>
      <c r="BH1571" s="634"/>
      <c r="BI1571" s="634"/>
      <c r="BJ1571" s="634"/>
      <c r="BK1571" s="634"/>
      <c r="BL1571" s="634"/>
      <c r="BM1571" s="634"/>
      <c r="BN1571" s="634"/>
      <c r="BO1571" s="634"/>
      <c r="BP1571" s="634"/>
      <c r="BQ1571" s="634"/>
      <c r="BR1571" s="634"/>
      <c r="BS1571" s="634"/>
      <c r="BT1571" s="634"/>
      <c r="BU1571" s="634"/>
      <c r="BV1571" s="635"/>
      <c r="BW1571" s="635"/>
      <c r="BX1571" s="635"/>
      <c r="BY1571" s="635"/>
      <c r="BZ1571" s="635"/>
      <c r="CA1571" s="635"/>
      <c r="CB1571" s="635"/>
      <c r="CC1571" s="635"/>
      <c r="CD1571" s="635"/>
      <c r="CE1571" s="635"/>
      <c r="CF1571" s="1859"/>
    </row>
    <row customHeight="1" ht="15" hidden="1">
      <c r="A1572" s="632"/>
      <c r="B1572" s="633"/>
      <c r="C1572" s="633"/>
      <c r="D1572" s="2588"/>
      <c r="E1572" s="2386" t="s">
        <v>1037</v>
      </c>
      <c r="F1572" s="2387"/>
      <c r="G1572" s="2388"/>
      <c r="H1572" s="2392" t="str">
        <f>IF(A1571="","",INDEX(DIFFERENTIATION_UNMERGE_AREA,MATCH(A1571,DIFFERENTIATION_ID_DIFF,0)))</f>
        <v>Территория 18</v>
      </c>
      <c r="I1572" s="2392"/>
      <c r="J1572" s="2392"/>
      <c r="K1572" s="2392"/>
      <c r="L1572" s="2392"/>
      <c r="M1572" s="2392"/>
      <c r="N1572" s="2392"/>
      <c r="O1572" s="2392"/>
      <c r="P1572" s="2392"/>
      <c r="Q1572" s="2392"/>
      <c r="R1572" s="2392"/>
      <c r="S1572" s="728"/>
      <c r="T1572" s="725"/>
      <c r="U1572" s="634"/>
      <c r="V1572" s="634"/>
      <c r="W1572" s="635"/>
      <c r="X1572" s="635"/>
      <c r="Y1572" s="635"/>
      <c r="Z1572" s="635"/>
      <c r="AA1572" s="636"/>
      <c r="AB1572" s="637"/>
      <c r="AC1572" s="2384"/>
      <c r="AD1572" s="638"/>
      <c r="AE1572" s="639"/>
      <c r="AF1572" s="639"/>
      <c r="AG1572" s="640"/>
      <c r="AH1572" s="641"/>
      <c r="AI1572" s="634"/>
      <c r="AJ1572" s="634"/>
      <c r="AK1572" s="634"/>
      <c r="AL1572" s="634"/>
      <c r="AM1572" s="634"/>
      <c r="AN1572" s="634"/>
      <c r="AO1572" s="634"/>
      <c r="AP1572" s="634"/>
      <c r="AQ1572" s="634"/>
      <c r="AR1572" s="634"/>
      <c r="AS1572" s="634"/>
      <c r="AT1572" s="634"/>
      <c r="AU1572" s="634"/>
      <c r="AV1572" s="634"/>
      <c r="AW1572" s="634"/>
      <c r="AX1572" s="634"/>
      <c r="AY1572" s="634"/>
      <c r="AZ1572" s="634"/>
      <c r="BA1572" s="634"/>
      <c r="BB1572" s="634"/>
      <c r="BC1572" s="634"/>
      <c r="BD1572" s="634"/>
      <c r="BE1572" s="634"/>
      <c r="BF1572" s="634"/>
      <c r="BG1572" s="634"/>
      <c r="BH1572" s="634"/>
      <c r="BI1572" s="634"/>
      <c r="BJ1572" s="634"/>
      <c r="BK1572" s="634"/>
      <c r="BL1572" s="634"/>
      <c r="BM1572" s="634"/>
      <c r="BN1572" s="634"/>
      <c r="BO1572" s="634"/>
      <c r="BP1572" s="634"/>
      <c r="BQ1572" s="634"/>
      <c r="BR1572" s="634"/>
      <c r="BS1572" s="634"/>
      <c r="BT1572" s="634"/>
      <c r="BU1572" s="634"/>
      <c r="BV1572" s="635"/>
      <c r="BW1572" s="635"/>
      <c r="BX1572" s="635"/>
      <c r="BY1572" s="635"/>
      <c r="BZ1572" s="635"/>
      <c r="CA1572" s="635"/>
      <c r="CB1572" s="635"/>
      <c r="CC1572" s="635"/>
      <c r="CD1572" s="635"/>
      <c r="CE1572" s="635"/>
      <c r="CF1572" s="1859"/>
    </row>
    <row customHeight="1" ht="15" hidden="1">
      <c r="A1573" s="632"/>
      <c r="B1573" s="633"/>
      <c r="C1573" s="633"/>
      <c r="D1573" s="2588"/>
      <c r="E1573" s="2386" t="s">
        <v>1038</v>
      </c>
      <c r="F1573" s="2387"/>
      <c r="G1573" s="2388"/>
      <c r="H1573" s="2392" t="str">
        <f>IF(A1571="","",INDEX(DIFFERENTIATION_UNMERGE_SYSTEM,MATCH(A1571,DIFFERENTIATION_ID_DIFF,0)))</f>
        <v>пос. Пионерский, ул. Кооперативная, 9В, котельная № 11-18</v>
      </c>
      <c r="I1573" s="2392"/>
      <c r="J1573" s="2392"/>
      <c r="K1573" s="2392"/>
      <c r="L1573" s="2392"/>
      <c r="M1573" s="2392"/>
      <c r="N1573" s="2392"/>
      <c r="O1573" s="2392"/>
      <c r="P1573" s="2392"/>
      <c r="Q1573" s="2392"/>
      <c r="R1573" s="2392"/>
      <c r="S1573" s="728"/>
      <c r="T1573" s="725"/>
      <c r="U1573" s="634"/>
      <c r="V1573" s="634"/>
      <c r="W1573" s="635"/>
      <c r="X1573" s="635"/>
      <c r="Y1573" s="635"/>
      <c r="Z1573" s="635"/>
      <c r="AA1573" s="636"/>
      <c r="AB1573" s="637"/>
      <c r="AC1573" s="2384"/>
      <c r="AD1573" s="638"/>
      <c r="AE1573" s="639"/>
      <c r="AF1573" s="639"/>
      <c r="AG1573" s="640"/>
      <c r="AH1573" s="641"/>
      <c r="AI1573" s="634"/>
      <c r="AJ1573" s="634"/>
      <c r="AK1573" s="634"/>
      <c r="AL1573" s="634"/>
      <c r="AM1573" s="634"/>
      <c r="AN1573" s="634"/>
      <c r="AO1573" s="634"/>
      <c r="AP1573" s="634"/>
      <c r="AQ1573" s="634"/>
      <c r="AR1573" s="634"/>
      <c r="AS1573" s="634"/>
      <c r="AT1573" s="634"/>
      <c r="AU1573" s="634"/>
      <c r="AV1573" s="634"/>
      <c r="AW1573" s="634"/>
      <c r="AX1573" s="634"/>
      <c r="AY1573" s="634"/>
      <c r="AZ1573" s="634"/>
      <c r="BA1573" s="634"/>
      <c r="BB1573" s="634"/>
      <c r="BC1573" s="634"/>
      <c r="BD1573" s="634"/>
      <c r="BE1573" s="634"/>
      <c r="BF1573" s="634"/>
      <c r="BG1573" s="634"/>
      <c r="BH1573" s="634"/>
      <c r="BI1573" s="634"/>
      <c r="BJ1573" s="634"/>
      <c r="BK1573" s="634"/>
      <c r="BL1573" s="634"/>
      <c r="BM1573" s="634"/>
      <c r="BN1573" s="634"/>
      <c r="BO1573" s="634"/>
      <c r="BP1573" s="634"/>
      <c r="BQ1573" s="634"/>
      <c r="BR1573" s="634"/>
      <c r="BS1573" s="634"/>
      <c r="BT1573" s="634"/>
      <c r="BU1573" s="634"/>
      <c r="BV1573" s="635"/>
      <c r="BW1573" s="635"/>
      <c r="BX1573" s="635"/>
      <c r="BY1573" s="635"/>
      <c r="BZ1573" s="635"/>
      <c r="CA1573" s="635"/>
      <c r="CB1573" s="635"/>
      <c r="CC1573" s="635"/>
      <c r="CD1573" s="635"/>
      <c r="CE1573" s="635"/>
      <c r="CF1573" s="1859"/>
    </row>
    <row customHeight="1" ht="24.75" hidden="1">
      <c r="A1574" s="1815"/>
      <c r="B1574" s="1169"/>
      <c r="C1574" s="421"/>
      <c r="D1574" s="2588"/>
      <c r="E1574" s="2385" t="s">
        <v>1083</v>
      </c>
      <c r="F1574" s="2385"/>
      <c r="G1574" s="2385"/>
      <c r="H1574" s="2385"/>
      <c r="I1574" s="2385"/>
      <c r="J1574" s="2385"/>
      <c r="K1574" s="2385"/>
      <c r="L1574" s="2385"/>
      <c r="M1574" s="2385"/>
      <c r="N1574" s="2385"/>
      <c r="O1574" s="2385"/>
      <c r="P1574" s="2385"/>
      <c r="Q1574" s="567">
        <f>SUMIF(T1575:T1576,"i",Q1575:Q1576)</f>
        <v>0</v>
      </c>
      <c r="R1574" s="1026"/>
      <c r="S1574" s="1807" t="s">
        <v>1084</v>
      </c>
      <c r="T1574" s="726" t="s">
        <v>1085</v>
      </c>
      <c r="U1574" s="2383">
        <v>1</v>
      </c>
      <c r="V1574" s="2383" t="s">
        <v>1048</v>
      </c>
      <c r="W1574" s="1169"/>
      <c r="X1574" s="1169"/>
      <c r="Y1574" s="1169"/>
      <c r="Z1574" s="1169"/>
      <c r="AA1574" s="1645"/>
      <c r="AB1574" s="1169"/>
      <c r="AC1574" s="2384"/>
      <c r="AD1574" s="638"/>
      <c r="AE1574" s="1169"/>
      <c r="AF1574" s="1169"/>
      <c r="AG1574" s="1645"/>
      <c r="AH1574" s="1645"/>
      <c r="AI1574" s="1645"/>
      <c r="AJ1574" s="1645"/>
      <c r="AK1574" s="1645"/>
      <c r="AL1574" s="1645"/>
      <c r="AM1574" s="1645"/>
      <c r="AN1574" s="1645"/>
      <c r="AO1574" s="1645"/>
      <c r="AP1574" s="1645"/>
      <c r="AQ1574" s="1645"/>
      <c r="AR1574" s="1645"/>
      <c r="AS1574" s="1645"/>
      <c r="AT1574" s="1645"/>
      <c r="AU1574" s="1645"/>
      <c r="AV1574" s="1645"/>
      <c r="AW1574" s="1645"/>
      <c r="AX1574" s="1645"/>
      <c r="AY1574" s="1645"/>
      <c r="AZ1574" s="1645"/>
      <c r="BA1574" s="1645"/>
      <c r="BB1574" s="1645"/>
      <c r="BC1574" s="1645"/>
      <c r="BD1574" s="1645"/>
      <c r="BE1574" s="1645"/>
      <c r="BF1574" s="1645"/>
      <c r="BG1574" s="1645"/>
      <c r="BH1574" s="1645"/>
      <c r="BI1574" s="1645"/>
      <c r="BJ1574" s="1645"/>
      <c r="BK1574" s="1645"/>
      <c r="BL1574" s="1645"/>
      <c r="BM1574" s="1645"/>
      <c r="BN1574" s="1645"/>
      <c r="BO1574" s="1645"/>
      <c r="BP1574" s="1645"/>
      <c r="BQ1574" s="1645"/>
      <c r="BR1574" s="1645"/>
      <c r="BS1574" s="1645"/>
      <c r="BT1574" s="1645"/>
      <c r="BU1574" s="1645"/>
      <c r="BV1574" s="1169"/>
      <c r="BW1574" s="1169"/>
      <c r="BX1574" s="1169"/>
      <c r="BY1574" s="1169"/>
      <c r="BZ1574" s="1169"/>
      <c r="CA1574" s="1169"/>
      <c r="CB1574" s="1169"/>
      <c r="CC1574" s="1169"/>
      <c r="CD1574" s="1169"/>
      <c r="CE1574" s="1169"/>
      <c r="CF1574" s="1859"/>
    </row>
    <row customHeight="1" ht="11.25" hidden="1">
      <c r="A1575" s="1802"/>
      <c r="B1575" s="1645"/>
      <c r="C1575" s="1645"/>
      <c r="D1575" s="2588"/>
      <c r="E1575" s="644"/>
      <c r="F1575" s="644">
        <v>0</v>
      </c>
      <c r="G1575" s="644"/>
      <c r="H1575" s="644"/>
      <c r="I1575" s="644"/>
      <c r="J1575" s="644"/>
      <c r="K1575" s="644"/>
      <c r="L1575" s="644"/>
      <c r="M1575" s="644"/>
      <c r="N1575" s="644"/>
      <c r="O1575" s="644"/>
      <c r="P1575" s="644"/>
      <c r="Q1575" s="644"/>
      <c r="R1575" s="644"/>
      <c r="S1575" s="645"/>
      <c r="T1575" s="727"/>
      <c r="U1575" s="2383"/>
      <c r="V1575" s="2383"/>
      <c r="W1575" s="1645"/>
      <c r="X1575" s="1645"/>
      <c r="Y1575" s="1645"/>
      <c r="Z1575" s="1645"/>
      <c r="AA1575" s="1645"/>
      <c r="AB1575" s="1169"/>
      <c r="AC1575" s="2384"/>
      <c r="AD1575" s="638"/>
      <c r="AE1575" s="1169"/>
      <c r="AF1575" s="1169"/>
      <c r="AG1575" s="1645"/>
      <c r="AH1575" s="1645"/>
      <c r="AI1575" s="1645"/>
      <c r="AJ1575" s="1645"/>
      <c r="AK1575" s="1645"/>
      <c r="AL1575" s="1645"/>
      <c r="AM1575" s="1645"/>
      <c r="AN1575" s="1645"/>
      <c r="AO1575" s="1645"/>
      <c r="AP1575" s="1645"/>
      <c r="AQ1575" s="1645"/>
      <c r="AR1575" s="1645"/>
      <c r="AS1575" s="1645"/>
      <c r="AT1575" s="1645"/>
      <c r="AU1575" s="1645"/>
      <c r="AV1575" s="1645"/>
      <c r="AW1575" s="1645"/>
      <c r="AX1575" s="1645"/>
      <c r="AY1575" s="1645"/>
      <c r="AZ1575" s="1645"/>
      <c r="BA1575" s="1645"/>
      <c r="BB1575" s="1645"/>
      <c r="BC1575" s="1645"/>
      <c r="BD1575" s="1645"/>
      <c r="BE1575" s="1645"/>
      <c r="BF1575" s="1645"/>
      <c r="BG1575" s="1645"/>
      <c r="BH1575" s="1645"/>
      <c r="BI1575" s="1645"/>
      <c r="BJ1575" s="1645"/>
      <c r="BK1575" s="1645"/>
      <c r="BL1575" s="1645"/>
      <c r="BM1575" s="1645"/>
      <c r="BN1575" s="1645"/>
      <c r="BO1575" s="1645"/>
      <c r="BP1575" s="1645"/>
      <c r="BQ1575" s="1645"/>
      <c r="BR1575" s="1645"/>
      <c r="BS1575" s="1645"/>
      <c r="BT1575" s="1645"/>
      <c r="BU1575" s="1645"/>
      <c r="BV1575" s="1645"/>
      <c r="BW1575" s="1645"/>
      <c r="BX1575" s="1645"/>
      <c r="BY1575" s="1645"/>
      <c r="BZ1575" s="1645"/>
      <c r="CA1575" s="1645"/>
      <c r="CB1575" s="1645"/>
      <c r="CC1575" s="1645"/>
      <c r="CD1575" s="1645"/>
      <c r="CE1575" s="1645"/>
      <c r="CF1575" s="1859"/>
    </row>
    <row customHeight="1" ht="11.25" hidden="1">
      <c r="A1576" s="1815"/>
      <c r="B1576" s="1169"/>
      <c r="C1576" s="421"/>
      <c r="D1576" s="2588"/>
      <c r="E1576" s="658" t="s">
        <v>22</v>
      </c>
      <c r="F1576" s="1177" t="s">
        <v>22</v>
      </c>
      <c r="G1576" s="1177" t="s">
        <v>1088</v>
      </c>
      <c r="H1576" s="660" t="s">
        <v>22</v>
      </c>
      <c r="I1576" s="660"/>
      <c r="J1576" s="660"/>
      <c r="K1576" s="660"/>
      <c r="L1576" s="660"/>
      <c r="M1576" s="660"/>
      <c r="N1576" s="660"/>
      <c r="O1576" s="660"/>
      <c r="P1576" s="660"/>
      <c r="Q1576" s="660"/>
      <c r="R1576" s="661"/>
      <c r="S1576" s="662"/>
      <c r="T1576" s="727"/>
      <c r="U1576" s="2383"/>
      <c r="V1576" s="2383"/>
      <c r="W1576" s="1169"/>
      <c r="X1576" s="1169"/>
      <c r="Y1576" s="1169"/>
      <c r="Z1576" s="1169"/>
      <c r="AA1576" s="1645"/>
      <c r="AB1576" s="1169"/>
      <c r="AC1576" s="2384"/>
      <c r="AD1576" s="638"/>
      <c r="AE1576" s="1169"/>
      <c r="AF1576" s="1169"/>
      <c r="AG1576" s="1645"/>
      <c r="AH1576" s="1645"/>
      <c r="AI1576" s="1645"/>
      <c r="AJ1576" s="1645"/>
      <c r="AK1576" s="1645"/>
      <c r="AL1576" s="1645"/>
      <c r="AM1576" s="1645"/>
      <c r="AN1576" s="1645"/>
      <c r="AO1576" s="1645"/>
      <c r="AP1576" s="1645"/>
      <c r="AQ1576" s="1645"/>
      <c r="AR1576" s="1645"/>
      <c r="AS1576" s="1645"/>
      <c r="AT1576" s="1645"/>
      <c r="AU1576" s="1645"/>
      <c r="AV1576" s="1645"/>
      <c r="AW1576" s="1645"/>
      <c r="AX1576" s="1645"/>
      <c r="AY1576" s="1645"/>
      <c r="AZ1576" s="1645"/>
      <c r="BA1576" s="1645"/>
      <c r="BB1576" s="1645"/>
      <c r="BC1576" s="1645"/>
      <c r="BD1576" s="1645"/>
      <c r="BE1576" s="1645"/>
      <c r="BF1576" s="1645"/>
      <c r="BG1576" s="1645"/>
      <c r="BH1576" s="1645"/>
      <c r="BI1576" s="1645"/>
      <c r="BJ1576" s="1645"/>
      <c r="BK1576" s="1645"/>
      <c r="BL1576" s="1645"/>
      <c r="BM1576" s="1645"/>
      <c r="BN1576" s="1645"/>
      <c r="BO1576" s="1645"/>
      <c r="BP1576" s="1645"/>
      <c r="BQ1576" s="1645"/>
      <c r="BR1576" s="1645"/>
      <c r="BS1576" s="1645"/>
      <c r="BT1576" s="1645"/>
      <c r="BU1576" s="1645"/>
      <c r="BV1576" s="1169"/>
      <c r="BW1576" s="1169"/>
      <c r="BX1576" s="1169"/>
      <c r="BY1576" s="1169"/>
      <c r="BZ1576" s="1169"/>
      <c r="CA1576" s="1169"/>
      <c r="CB1576" s="1169"/>
      <c r="CC1576" s="1169"/>
      <c r="CD1576" s="1169"/>
      <c r="CE1576" s="1169"/>
      <c r="CF1576" s="1859"/>
    </row>
    <row customHeight="1" ht="5.25" hidden="1">
      <c r="A1577" s="1802"/>
      <c r="B1577" s="1645"/>
      <c r="C1577" s="1645"/>
      <c r="D1577" s="2588"/>
      <c r="E1577" s="1048"/>
      <c r="F1577" s="1048"/>
      <c r="G1577" s="1048"/>
      <c r="H1577" s="1048"/>
      <c r="I1577" s="1048"/>
      <c r="J1577" s="1048"/>
      <c r="K1577" s="1048"/>
      <c r="L1577" s="1048"/>
      <c r="M1577" s="1048"/>
      <c r="N1577" s="1048"/>
      <c r="O1577" s="1048"/>
      <c r="P1577" s="1048"/>
      <c r="Q1577" s="1049"/>
      <c r="R1577" s="1050"/>
      <c r="S1577" s="1051"/>
      <c r="T1577" s="726" t="s">
        <v>1085</v>
      </c>
      <c r="U1577" s="2383">
        <v>1</v>
      </c>
      <c r="V1577" s="2383" t="s">
        <v>1048</v>
      </c>
      <c r="W1577" s="1645"/>
      <c r="X1577" s="1645"/>
      <c r="Y1577" s="1645"/>
      <c r="Z1577" s="1645"/>
      <c r="AA1577" s="1645"/>
      <c r="AB1577" s="1645"/>
      <c r="AC1577" s="1046"/>
      <c r="AD1577" s="1047"/>
      <c r="AE1577" s="1645"/>
      <c r="AF1577" s="1645"/>
      <c r="AG1577" s="1645"/>
      <c r="AH1577" s="1645"/>
      <c r="AI1577" s="1645"/>
      <c r="AJ1577" s="1645"/>
      <c r="AK1577" s="1645"/>
      <c r="AL1577" s="1645"/>
      <c r="AM1577" s="1645"/>
      <c r="AN1577" s="1645"/>
      <c r="AO1577" s="1645"/>
      <c r="AP1577" s="1645"/>
      <c r="AQ1577" s="1645"/>
      <c r="AR1577" s="1645"/>
      <c r="AS1577" s="1645"/>
      <c r="AT1577" s="1645"/>
      <c r="AU1577" s="1645"/>
      <c r="AV1577" s="1645"/>
      <c r="AW1577" s="1645"/>
      <c r="AX1577" s="1645"/>
      <c r="AY1577" s="1645"/>
      <c r="AZ1577" s="1645"/>
      <c r="BA1577" s="1645"/>
      <c r="BB1577" s="1645"/>
      <c r="BC1577" s="1645"/>
      <c r="BD1577" s="1645"/>
      <c r="BE1577" s="1645"/>
      <c r="BF1577" s="1645"/>
      <c r="BG1577" s="1645"/>
      <c r="BH1577" s="1645"/>
      <c r="BI1577" s="1645"/>
      <c r="BJ1577" s="1645"/>
      <c r="BK1577" s="1645"/>
      <c r="BL1577" s="1645"/>
      <c r="BM1577" s="1645"/>
      <c r="BN1577" s="1645"/>
      <c r="BO1577" s="1645"/>
      <c r="BP1577" s="1645"/>
      <c r="BQ1577" s="1645"/>
      <c r="BR1577" s="1645"/>
      <c r="BS1577" s="1645"/>
      <c r="BT1577" s="1645"/>
      <c r="BU1577" s="1645"/>
      <c r="BV1577" s="1645"/>
      <c r="BW1577" s="1645"/>
      <c r="BX1577" s="1645"/>
      <c r="BY1577" s="1645"/>
      <c r="BZ1577" s="1645"/>
      <c r="CA1577" s="1645"/>
      <c r="CB1577" s="1645"/>
      <c r="CC1577" s="1645"/>
      <c r="CD1577" s="1645"/>
      <c r="CE1577" s="1645"/>
      <c r="CF1577" s="1325"/>
    </row>
    <row customHeight="1" ht="5.25" hidden="1">
      <c r="A1578" s="1802"/>
      <c r="B1578" s="1645"/>
      <c r="C1578" s="1645"/>
      <c r="D1578" s="2588"/>
      <c r="E1578" s="644"/>
      <c r="F1578" s="644"/>
      <c r="G1578" s="644"/>
      <c r="H1578" s="644"/>
      <c r="I1578" s="644"/>
      <c r="J1578" s="644"/>
      <c r="K1578" s="644"/>
      <c r="L1578" s="644"/>
      <c r="M1578" s="644"/>
      <c r="N1578" s="644"/>
      <c r="O1578" s="644"/>
      <c r="P1578" s="644"/>
      <c r="Q1578" s="644"/>
      <c r="R1578" s="644"/>
      <c r="S1578" s="645"/>
      <c r="T1578" s="727"/>
      <c r="U1578" s="2383"/>
      <c r="V1578" s="2383"/>
      <c r="W1578" s="1645"/>
      <c r="X1578" s="1645"/>
      <c r="Y1578" s="1645"/>
      <c r="Z1578" s="1645"/>
      <c r="AA1578" s="1645"/>
      <c r="AB1578" s="1645"/>
      <c r="AC1578" s="1046"/>
      <c r="AD1578" s="1047"/>
      <c r="AE1578" s="1645"/>
      <c r="AF1578" s="1645"/>
      <c r="AG1578" s="1645"/>
      <c r="AH1578" s="1645"/>
      <c r="AI1578" s="1645"/>
      <c r="AJ1578" s="1645"/>
      <c r="AK1578" s="1645"/>
      <c r="AL1578" s="1645"/>
      <c r="AM1578" s="1645"/>
      <c r="AN1578" s="1645"/>
      <c r="AO1578" s="1645"/>
      <c r="AP1578" s="1645"/>
      <c r="AQ1578" s="1645"/>
      <c r="AR1578" s="1645"/>
      <c r="AS1578" s="1645"/>
      <c r="AT1578" s="1645"/>
      <c r="AU1578" s="1645"/>
      <c r="AV1578" s="1645"/>
      <c r="AW1578" s="1645"/>
      <c r="AX1578" s="1645"/>
      <c r="AY1578" s="1645"/>
      <c r="AZ1578" s="1645"/>
      <c r="BA1578" s="1645"/>
      <c r="BB1578" s="1645"/>
      <c r="BC1578" s="1645"/>
      <c r="BD1578" s="1645"/>
      <c r="BE1578" s="1645"/>
      <c r="BF1578" s="1645"/>
      <c r="BG1578" s="1645"/>
      <c r="BH1578" s="1645"/>
      <c r="BI1578" s="1645"/>
      <c r="BJ1578" s="1645"/>
      <c r="BK1578" s="1645"/>
      <c r="BL1578" s="1645"/>
      <c r="BM1578" s="1645"/>
      <c r="BN1578" s="1645"/>
      <c r="BO1578" s="1645"/>
      <c r="BP1578" s="1645"/>
      <c r="BQ1578" s="1645"/>
      <c r="BR1578" s="1645"/>
      <c r="BS1578" s="1645"/>
      <c r="BT1578" s="1645"/>
      <c r="BU1578" s="1645"/>
      <c r="BV1578" s="1645"/>
      <c r="BW1578" s="1645"/>
      <c r="BX1578" s="1645"/>
      <c r="BY1578" s="1645"/>
      <c r="BZ1578" s="1645"/>
      <c r="CA1578" s="1645"/>
      <c r="CB1578" s="1645"/>
      <c r="CC1578" s="1645"/>
      <c r="CD1578" s="1645"/>
      <c r="CE1578" s="1645"/>
      <c r="CF1578" s="1325"/>
    </row>
    <row customHeight="1" ht="5.25" hidden="1">
      <c r="A1579" s="1802"/>
      <c r="B1579" s="1645"/>
      <c r="C1579" s="1645"/>
      <c r="D1579" s="2589"/>
      <c r="E1579" s="1052"/>
      <c r="F1579" s="1053"/>
      <c r="G1579" s="1053"/>
      <c r="H1579" s="1054"/>
      <c r="I1579" s="1054"/>
      <c r="J1579" s="1054"/>
      <c r="K1579" s="1054"/>
      <c r="L1579" s="1054"/>
      <c r="M1579" s="1054"/>
      <c r="N1579" s="1054"/>
      <c r="O1579" s="1054"/>
      <c r="P1579" s="1054"/>
      <c r="Q1579" s="1054"/>
      <c r="R1579" s="955"/>
      <c r="S1579" s="1055"/>
      <c r="T1579" s="727"/>
      <c r="U1579" s="2383"/>
      <c r="V1579" s="2383"/>
      <c r="W1579" s="1645"/>
      <c r="X1579" s="1645"/>
      <c r="Y1579" s="1645"/>
      <c r="Z1579" s="1645"/>
      <c r="AA1579" s="1645"/>
      <c r="AB1579" s="1645"/>
      <c r="AC1579" s="1046"/>
      <c r="AD1579" s="1047"/>
      <c r="AE1579" s="1645"/>
      <c r="AF1579" s="1645"/>
      <c r="AG1579" s="1645"/>
      <c r="AH1579" s="1645"/>
      <c r="AI1579" s="1645"/>
      <c r="AJ1579" s="1645"/>
      <c r="AK1579" s="1645"/>
      <c r="AL1579" s="1645"/>
      <c r="AM1579" s="1645"/>
      <c r="AN1579" s="1645"/>
      <c r="AO1579" s="1645"/>
      <c r="AP1579" s="1645"/>
      <c r="AQ1579" s="1645"/>
      <c r="AR1579" s="1645"/>
      <c r="AS1579" s="1645"/>
      <c r="AT1579" s="1645"/>
      <c r="AU1579" s="1645"/>
      <c r="AV1579" s="1645"/>
      <c r="AW1579" s="1645"/>
      <c r="AX1579" s="1645"/>
      <c r="AY1579" s="1645"/>
      <c r="AZ1579" s="1645"/>
      <c r="BA1579" s="1645"/>
      <c r="BB1579" s="1645"/>
      <c r="BC1579" s="1645"/>
      <c r="BD1579" s="1645"/>
      <c r="BE1579" s="1645"/>
      <c r="BF1579" s="1645"/>
      <c r="BG1579" s="1645"/>
      <c r="BH1579" s="1645"/>
      <c r="BI1579" s="1645"/>
      <c r="BJ1579" s="1645"/>
      <c r="BK1579" s="1645"/>
      <c r="BL1579" s="1645"/>
      <c r="BM1579" s="1645"/>
      <c r="BN1579" s="1645"/>
      <c r="BO1579" s="1645"/>
      <c r="BP1579" s="1645"/>
      <c r="BQ1579" s="1645"/>
      <c r="BR1579" s="1645"/>
      <c r="BS1579" s="1645"/>
      <c r="BT1579" s="1645"/>
      <c r="BU1579" s="1645"/>
      <c r="BV1579" s="1645"/>
      <c r="BW1579" s="1645"/>
      <c r="BX1579" s="1645"/>
      <c r="BY1579" s="1645"/>
      <c r="BZ1579" s="1645"/>
      <c r="CA1579" s="1645"/>
      <c r="CB1579" s="1645"/>
      <c r="CC1579" s="1645"/>
      <c r="CD1579" s="1645"/>
      <c r="CE1579" s="1645"/>
      <c r="CF1579" s="1325"/>
    </row>
    <row customHeight="1" ht="15" hidden="1">
      <c r="A1580" s="632" t="s">
        <v>576</v>
      </c>
      <c r="B1580" s="633"/>
      <c r="C1580" s="633" t="s">
        <v>22</v>
      </c>
      <c r="D1580" s="2587" t="s">
        <v>1261</v>
      </c>
      <c r="E1580" s="2386" t="s">
        <v>196</v>
      </c>
      <c r="F1580" s="2387"/>
      <c r="G1580" s="2388"/>
      <c r="H1580" s="2392" t="str">
        <f>IF(A1580="","",INDEX(DIFFERENTIATION_UNMERGE_VD,MATCH(A1580,DIFFERENTIATION_ID_DIFF,0)))</f>
        <v>Производство тепловой энергии. Некомбинированная выработка</v>
      </c>
      <c r="I1580" s="2392"/>
      <c r="J1580" s="2392"/>
      <c r="K1580" s="2392"/>
      <c r="L1580" s="2392"/>
      <c r="M1580" s="2392"/>
      <c r="N1580" s="2392"/>
      <c r="O1580" s="2392"/>
      <c r="P1580" s="2392"/>
      <c r="Q1580" s="2392"/>
      <c r="R1580" s="2392"/>
      <c r="S1580" s="728"/>
      <c r="T1580" s="725"/>
      <c r="U1580" s="634"/>
      <c r="V1580" s="634"/>
      <c r="W1580" s="635"/>
      <c r="X1580" s="635"/>
      <c r="Y1580" s="635"/>
      <c r="Z1580" s="635"/>
      <c r="AA1580" s="636"/>
      <c r="AB1580" s="637"/>
      <c r="AC1580" s="2384"/>
      <c r="AD1580" s="638"/>
      <c r="AE1580" s="639" t="s">
        <v>22</v>
      </c>
      <c r="AF1580" s="639"/>
      <c r="AG1580" s="640" t="s">
        <v>1082</v>
      </c>
      <c r="AH1580" s="641">
        <v>3</v>
      </c>
      <c r="AI1580" s="634"/>
      <c r="AJ1580" s="634"/>
      <c r="AK1580" s="634"/>
      <c r="AL1580" s="634"/>
      <c r="AM1580" s="634"/>
      <c r="AN1580" s="634"/>
      <c r="AO1580" s="634"/>
      <c r="AP1580" s="634"/>
      <c r="AQ1580" s="634"/>
      <c r="AR1580" s="634"/>
      <c r="AS1580" s="634"/>
      <c r="AT1580" s="634"/>
      <c r="AU1580" s="634"/>
      <c r="AV1580" s="634"/>
      <c r="AW1580" s="634"/>
      <c r="AX1580" s="634"/>
      <c r="AY1580" s="634"/>
      <c r="AZ1580" s="634"/>
      <c r="BA1580" s="634"/>
      <c r="BB1580" s="634"/>
      <c r="BC1580" s="634"/>
      <c r="BD1580" s="634"/>
      <c r="BE1580" s="634"/>
      <c r="BF1580" s="634"/>
      <c r="BG1580" s="634"/>
      <c r="BH1580" s="634"/>
      <c r="BI1580" s="634"/>
      <c r="BJ1580" s="634"/>
      <c r="BK1580" s="634"/>
      <c r="BL1580" s="634"/>
      <c r="BM1580" s="634"/>
      <c r="BN1580" s="634"/>
      <c r="BO1580" s="634"/>
      <c r="BP1580" s="634"/>
      <c r="BQ1580" s="634"/>
      <c r="BR1580" s="634"/>
      <c r="BS1580" s="634"/>
      <c r="BT1580" s="634"/>
      <c r="BU1580" s="634"/>
      <c r="BV1580" s="635"/>
      <c r="BW1580" s="635"/>
      <c r="BX1580" s="635"/>
      <c r="BY1580" s="635"/>
      <c r="BZ1580" s="635"/>
      <c r="CA1580" s="635"/>
      <c r="CB1580" s="635"/>
      <c r="CC1580" s="635"/>
      <c r="CD1580" s="635"/>
      <c r="CE1580" s="635"/>
      <c r="CF1580" s="1859"/>
    </row>
    <row customHeight="1" ht="15" hidden="1">
      <c r="A1581" s="632"/>
      <c r="B1581" s="633"/>
      <c r="C1581" s="633"/>
      <c r="D1581" s="2588"/>
      <c r="E1581" s="2386" t="s">
        <v>1037</v>
      </c>
      <c r="F1581" s="2387"/>
      <c r="G1581" s="2388"/>
      <c r="H1581" s="2392" t="str">
        <f>IF(A1580="","",INDEX(DIFFERENTIATION_UNMERGE_AREA,MATCH(A1580,DIFFERENTIATION_ID_DIFF,0)))</f>
        <v>Территория 18</v>
      </c>
      <c r="I1581" s="2392"/>
      <c r="J1581" s="2392"/>
      <c r="K1581" s="2392"/>
      <c r="L1581" s="2392"/>
      <c r="M1581" s="2392"/>
      <c r="N1581" s="2392"/>
      <c r="O1581" s="2392"/>
      <c r="P1581" s="2392"/>
      <c r="Q1581" s="2392"/>
      <c r="R1581" s="2392"/>
      <c r="S1581" s="728"/>
      <c r="T1581" s="725"/>
      <c r="U1581" s="634"/>
      <c r="V1581" s="634"/>
      <c r="W1581" s="635"/>
      <c r="X1581" s="635"/>
      <c r="Y1581" s="635"/>
      <c r="Z1581" s="635"/>
      <c r="AA1581" s="636"/>
      <c r="AB1581" s="637"/>
      <c r="AC1581" s="2384"/>
      <c r="AD1581" s="638"/>
      <c r="AE1581" s="639"/>
      <c r="AF1581" s="639"/>
      <c r="AG1581" s="640"/>
      <c r="AH1581" s="641"/>
      <c r="AI1581" s="634"/>
      <c r="AJ1581" s="634"/>
      <c r="AK1581" s="634"/>
      <c r="AL1581" s="634"/>
      <c r="AM1581" s="634"/>
      <c r="AN1581" s="634"/>
      <c r="AO1581" s="634"/>
      <c r="AP1581" s="634"/>
      <c r="AQ1581" s="634"/>
      <c r="AR1581" s="634"/>
      <c r="AS1581" s="634"/>
      <c r="AT1581" s="634"/>
      <c r="AU1581" s="634"/>
      <c r="AV1581" s="634"/>
      <c r="AW1581" s="634"/>
      <c r="AX1581" s="634"/>
      <c r="AY1581" s="634"/>
      <c r="AZ1581" s="634"/>
      <c r="BA1581" s="634"/>
      <c r="BB1581" s="634"/>
      <c r="BC1581" s="634"/>
      <c r="BD1581" s="634"/>
      <c r="BE1581" s="634"/>
      <c r="BF1581" s="634"/>
      <c r="BG1581" s="634"/>
      <c r="BH1581" s="634"/>
      <c r="BI1581" s="634"/>
      <c r="BJ1581" s="634"/>
      <c r="BK1581" s="634"/>
      <c r="BL1581" s="634"/>
      <c r="BM1581" s="634"/>
      <c r="BN1581" s="634"/>
      <c r="BO1581" s="634"/>
      <c r="BP1581" s="634"/>
      <c r="BQ1581" s="634"/>
      <c r="BR1581" s="634"/>
      <c r="BS1581" s="634"/>
      <c r="BT1581" s="634"/>
      <c r="BU1581" s="634"/>
      <c r="BV1581" s="635"/>
      <c r="BW1581" s="635"/>
      <c r="BX1581" s="635"/>
      <c r="BY1581" s="635"/>
      <c r="BZ1581" s="635"/>
      <c r="CA1581" s="635"/>
      <c r="CB1581" s="635"/>
      <c r="CC1581" s="635"/>
      <c r="CD1581" s="635"/>
      <c r="CE1581" s="635"/>
      <c r="CF1581" s="1859"/>
    </row>
    <row customHeight="1" ht="15" hidden="1">
      <c r="A1582" s="632"/>
      <c r="B1582" s="633"/>
      <c r="C1582" s="633"/>
      <c r="D1582" s="2588"/>
      <c r="E1582" s="2386" t="s">
        <v>1038</v>
      </c>
      <c r="F1582" s="2387"/>
      <c r="G1582" s="2388"/>
      <c r="H1582" s="2392" t="str">
        <f>IF(A1580="","",INDEX(DIFFERENTIATION_UNMERGE_SYSTEM,MATCH(A1580,DIFFERENTIATION_ID_DIFF,0)))</f>
        <v>пос. Пионерский, ул. Кооперативная, 18В, котельная № 11-19</v>
      </c>
      <c r="I1582" s="2392"/>
      <c r="J1582" s="2392"/>
      <c r="K1582" s="2392"/>
      <c r="L1582" s="2392"/>
      <c r="M1582" s="2392"/>
      <c r="N1582" s="2392"/>
      <c r="O1582" s="2392"/>
      <c r="P1582" s="2392"/>
      <c r="Q1582" s="2392"/>
      <c r="R1582" s="2392"/>
      <c r="S1582" s="728"/>
      <c r="T1582" s="725"/>
      <c r="U1582" s="634"/>
      <c r="V1582" s="634"/>
      <c r="W1582" s="635"/>
      <c r="X1582" s="635"/>
      <c r="Y1582" s="635"/>
      <c r="Z1582" s="635"/>
      <c r="AA1582" s="636"/>
      <c r="AB1582" s="637"/>
      <c r="AC1582" s="2384"/>
      <c r="AD1582" s="638"/>
      <c r="AE1582" s="639"/>
      <c r="AF1582" s="639"/>
      <c r="AG1582" s="640"/>
      <c r="AH1582" s="641"/>
      <c r="AI1582" s="634"/>
      <c r="AJ1582" s="634"/>
      <c r="AK1582" s="634"/>
      <c r="AL1582" s="634"/>
      <c r="AM1582" s="634"/>
      <c r="AN1582" s="634"/>
      <c r="AO1582" s="634"/>
      <c r="AP1582" s="634"/>
      <c r="AQ1582" s="634"/>
      <c r="AR1582" s="634"/>
      <c r="AS1582" s="634"/>
      <c r="AT1582" s="634"/>
      <c r="AU1582" s="634"/>
      <c r="AV1582" s="634"/>
      <c r="AW1582" s="634"/>
      <c r="AX1582" s="634"/>
      <c r="AY1582" s="634"/>
      <c r="AZ1582" s="634"/>
      <c r="BA1582" s="634"/>
      <c r="BB1582" s="634"/>
      <c r="BC1582" s="634"/>
      <c r="BD1582" s="634"/>
      <c r="BE1582" s="634"/>
      <c r="BF1582" s="634"/>
      <c r="BG1582" s="634"/>
      <c r="BH1582" s="634"/>
      <c r="BI1582" s="634"/>
      <c r="BJ1582" s="634"/>
      <c r="BK1582" s="634"/>
      <c r="BL1582" s="634"/>
      <c r="BM1582" s="634"/>
      <c r="BN1582" s="634"/>
      <c r="BO1582" s="634"/>
      <c r="BP1582" s="634"/>
      <c r="BQ1582" s="634"/>
      <c r="BR1582" s="634"/>
      <c r="BS1582" s="634"/>
      <c r="BT1582" s="634"/>
      <c r="BU1582" s="634"/>
      <c r="BV1582" s="635"/>
      <c r="BW1582" s="635"/>
      <c r="BX1582" s="635"/>
      <c r="BY1582" s="635"/>
      <c r="BZ1582" s="635"/>
      <c r="CA1582" s="635"/>
      <c r="CB1582" s="635"/>
      <c r="CC1582" s="635"/>
      <c r="CD1582" s="635"/>
      <c r="CE1582" s="635"/>
      <c r="CF1582" s="1859"/>
    </row>
    <row customHeight="1" ht="24.75" hidden="1">
      <c r="A1583" s="1815"/>
      <c r="B1583" s="1169"/>
      <c r="C1583" s="421"/>
      <c r="D1583" s="2588"/>
      <c r="E1583" s="2385" t="s">
        <v>1083</v>
      </c>
      <c r="F1583" s="2385"/>
      <c r="G1583" s="2385"/>
      <c r="H1583" s="2385"/>
      <c r="I1583" s="2385"/>
      <c r="J1583" s="2385"/>
      <c r="K1583" s="2385"/>
      <c r="L1583" s="2385"/>
      <c r="M1583" s="2385"/>
      <c r="N1583" s="2385"/>
      <c r="O1583" s="2385"/>
      <c r="P1583" s="2385"/>
      <c r="Q1583" s="567">
        <f>SUMIF(T1584:T1585,"i",Q1584:Q1585)</f>
        <v>0</v>
      </c>
      <c r="R1583" s="1026"/>
      <c r="S1583" s="1807" t="s">
        <v>1084</v>
      </c>
      <c r="T1583" s="726" t="s">
        <v>1085</v>
      </c>
      <c r="U1583" s="2383">
        <v>1</v>
      </c>
      <c r="V1583" s="2383" t="s">
        <v>1048</v>
      </c>
      <c r="W1583" s="1169"/>
      <c r="X1583" s="1169"/>
      <c r="Y1583" s="1169"/>
      <c r="Z1583" s="1169"/>
      <c r="AA1583" s="1645"/>
      <c r="AB1583" s="1169"/>
      <c r="AC1583" s="2384"/>
      <c r="AD1583" s="638"/>
      <c r="AE1583" s="1169"/>
      <c r="AF1583" s="1169"/>
      <c r="AG1583" s="1645"/>
      <c r="AH1583" s="1645"/>
      <c r="AI1583" s="1645"/>
      <c r="AJ1583" s="1645"/>
      <c r="AK1583" s="1645"/>
      <c r="AL1583" s="1645"/>
      <c r="AM1583" s="1645"/>
      <c r="AN1583" s="1645"/>
      <c r="AO1583" s="1645"/>
      <c r="AP1583" s="1645"/>
      <c r="AQ1583" s="1645"/>
      <c r="AR1583" s="1645"/>
      <c r="AS1583" s="1645"/>
      <c r="AT1583" s="1645"/>
      <c r="AU1583" s="1645"/>
      <c r="AV1583" s="1645"/>
      <c r="AW1583" s="1645"/>
      <c r="AX1583" s="1645"/>
      <c r="AY1583" s="1645"/>
      <c r="AZ1583" s="1645"/>
      <c r="BA1583" s="1645"/>
      <c r="BB1583" s="1645"/>
      <c r="BC1583" s="1645"/>
      <c r="BD1583" s="1645"/>
      <c r="BE1583" s="1645"/>
      <c r="BF1583" s="1645"/>
      <c r="BG1583" s="1645"/>
      <c r="BH1583" s="1645"/>
      <c r="BI1583" s="1645"/>
      <c r="BJ1583" s="1645"/>
      <c r="BK1583" s="1645"/>
      <c r="BL1583" s="1645"/>
      <c r="BM1583" s="1645"/>
      <c r="BN1583" s="1645"/>
      <c r="BO1583" s="1645"/>
      <c r="BP1583" s="1645"/>
      <c r="BQ1583" s="1645"/>
      <c r="BR1583" s="1645"/>
      <c r="BS1583" s="1645"/>
      <c r="BT1583" s="1645"/>
      <c r="BU1583" s="1645"/>
      <c r="BV1583" s="1169"/>
      <c r="BW1583" s="1169"/>
      <c r="BX1583" s="1169"/>
      <c r="BY1583" s="1169"/>
      <c r="BZ1583" s="1169"/>
      <c r="CA1583" s="1169"/>
      <c r="CB1583" s="1169"/>
      <c r="CC1583" s="1169"/>
      <c r="CD1583" s="1169"/>
      <c r="CE1583" s="1169"/>
      <c r="CF1583" s="1859"/>
    </row>
    <row customHeight="1" ht="11.25" hidden="1">
      <c r="A1584" s="1802"/>
      <c r="B1584" s="1645"/>
      <c r="C1584" s="1645"/>
      <c r="D1584" s="2588"/>
      <c r="E1584" s="644"/>
      <c r="F1584" s="644">
        <v>0</v>
      </c>
      <c r="G1584" s="644"/>
      <c r="H1584" s="644"/>
      <c r="I1584" s="644"/>
      <c r="J1584" s="644"/>
      <c r="K1584" s="644"/>
      <c r="L1584" s="644"/>
      <c r="M1584" s="644"/>
      <c r="N1584" s="644"/>
      <c r="O1584" s="644"/>
      <c r="P1584" s="644"/>
      <c r="Q1584" s="644"/>
      <c r="R1584" s="644"/>
      <c r="S1584" s="645"/>
      <c r="T1584" s="727"/>
      <c r="U1584" s="2383"/>
      <c r="V1584" s="2383"/>
      <c r="W1584" s="1645"/>
      <c r="X1584" s="1645"/>
      <c r="Y1584" s="1645"/>
      <c r="Z1584" s="1645"/>
      <c r="AA1584" s="1645"/>
      <c r="AB1584" s="1169"/>
      <c r="AC1584" s="2384"/>
      <c r="AD1584" s="638"/>
      <c r="AE1584" s="1169"/>
      <c r="AF1584" s="1169"/>
      <c r="AG1584" s="1645"/>
      <c r="AH1584" s="1645"/>
      <c r="AI1584" s="1645"/>
      <c r="AJ1584" s="1645"/>
      <c r="AK1584" s="1645"/>
      <c r="AL1584" s="1645"/>
      <c r="AM1584" s="1645"/>
      <c r="AN1584" s="1645"/>
      <c r="AO1584" s="1645"/>
      <c r="AP1584" s="1645"/>
      <c r="AQ1584" s="1645"/>
      <c r="AR1584" s="1645"/>
      <c r="AS1584" s="1645"/>
      <c r="AT1584" s="1645"/>
      <c r="AU1584" s="1645"/>
      <c r="AV1584" s="1645"/>
      <c r="AW1584" s="1645"/>
      <c r="AX1584" s="1645"/>
      <c r="AY1584" s="1645"/>
      <c r="AZ1584" s="1645"/>
      <c r="BA1584" s="1645"/>
      <c r="BB1584" s="1645"/>
      <c r="BC1584" s="1645"/>
      <c r="BD1584" s="1645"/>
      <c r="BE1584" s="1645"/>
      <c r="BF1584" s="1645"/>
      <c r="BG1584" s="1645"/>
      <c r="BH1584" s="1645"/>
      <c r="BI1584" s="1645"/>
      <c r="BJ1584" s="1645"/>
      <c r="BK1584" s="1645"/>
      <c r="BL1584" s="1645"/>
      <c r="BM1584" s="1645"/>
      <c r="BN1584" s="1645"/>
      <c r="BO1584" s="1645"/>
      <c r="BP1584" s="1645"/>
      <c r="BQ1584" s="1645"/>
      <c r="BR1584" s="1645"/>
      <c r="BS1584" s="1645"/>
      <c r="BT1584" s="1645"/>
      <c r="BU1584" s="1645"/>
      <c r="BV1584" s="1645"/>
      <c r="BW1584" s="1645"/>
      <c r="BX1584" s="1645"/>
      <c r="BY1584" s="1645"/>
      <c r="BZ1584" s="1645"/>
      <c r="CA1584" s="1645"/>
      <c r="CB1584" s="1645"/>
      <c r="CC1584" s="1645"/>
      <c r="CD1584" s="1645"/>
      <c r="CE1584" s="1645"/>
      <c r="CF1584" s="1859"/>
    </row>
    <row customHeight="1" ht="11.25" hidden="1">
      <c r="A1585" s="1815"/>
      <c r="B1585" s="1169"/>
      <c r="C1585" s="421"/>
      <c r="D1585" s="2588"/>
      <c r="E1585" s="658" t="s">
        <v>22</v>
      </c>
      <c r="F1585" s="1177" t="s">
        <v>22</v>
      </c>
      <c r="G1585" s="1177" t="s">
        <v>1088</v>
      </c>
      <c r="H1585" s="660" t="s">
        <v>22</v>
      </c>
      <c r="I1585" s="660"/>
      <c r="J1585" s="660"/>
      <c r="K1585" s="660"/>
      <c r="L1585" s="660"/>
      <c r="M1585" s="660"/>
      <c r="N1585" s="660"/>
      <c r="O1585" s="660"/>
      <c r="P1585" s="660"/>
      <c r="Q1585" s="660"/>
      <c r="R1585" s="661"/>
      <c r="S1585" s="662"/>
      <c r="T1585" s="727"/>
      <c r="U1585" s="2383"/>
      <c r="V1585" s="2383"/>
      <c r="W1585" s="1169"/>
      <c r="X1585" s="1169"/>
      <c r="Y1585" s="1169"/>
      <c r="Z1585" s="1169"/>
      <c r="AA1585" s="1645"/>
      <c r="AB1585" s="1169"/>
      <c r="AC1585" s="2384"/>
      <c r="AD1585" s="638"/>
      <c r="AE1585" s="1169"/>
      <c r="AF1585" s="1169"/>
      <c r="AG1585" s="1645"/>
      <c r="AH1585" s="1645"/>
      <c r="AI1585" s="1645"/>
      <c r="AJ1585" s="1645"/>
      <c r="AK1585" s="1645"/>
      <c r="AL1585" s="1645"/>
      <c r="AM1585" s="1645"/>
      <c r="AN1585" s="1645"/>
      <c r="AO1585" s="1645"/>
      <c r="AP1585" s="1645"/>
      <c r="AQ1585" s="1645"/>
      <c r="AR1585" s="1645"/>
      <c r="AS1585" s="1645"/>
      <c r="AT1585" s="1645"/>
      <c r="AU1585" s="1645"/>
      <c r="AV1585" s="1645"/>
      <c r="AW1585" s="1645"/>
      <c r="AX1585" s="1645"/>
      <c r="AY1585" s="1645"/>
      <c r="AZ1585" s="1645"/>
      <c r="BA1585" s="1645"/>
      <c r="BB1585" s="1645"/>
      <c r="BC1585" s="1645"/>
      <c r="BD1585" s="1645"/>
      <c r="BE1585" s="1645"/>
      <c r="BF1585" s="1645"/>
      <c r="BG1585" s="1645"/>
      <c r="BH1585" s="1645"/>
      <c r="BI1585" s="1645"/>
      <c r="BJ1585" s="1645"/>
      <c r="BK1585" s="1645"/>
      <c r="BL1585" s="1645"/>
      <c r="BM1585" s="1645"/>
      <c r="BN1585" s="1645"/>
      <c r="BO1585" s="1645"/>
      <c r="BP1585" s="1645"/>
      <c r="BQ1585" s="1645"/>
      <c r="BR1585" s="1645"/>
      <c r="BS1585" s="1645"/>
      <c r="BT1585" s="1645"/>
      <c r="BU1585" s="1645"/>
      <c r="BV1585" s="1169"/>
      <c r="BW1585" s="1169"/>
      <c r="BX1585" s="1169"/>
      <c r="BY1585" s="1169"/>
      <c r="BZ1585" s="1169"/>
      <c r="CA1585" s="1169"/>
      <c r="CB1585" s="1169"/>
      <c r="CC1585" s="1169"/>
      <c r="CD1585" s="1169"/>
      <c r="CE1585" s="1169"/>
      <c r="CF1585" s="1859"/>
    </row>
    <row customHeight="1" ht="5.25" hidden="1">
      <c r="A1586" s="1802"/>
      <c r="B1586" s="1645"/>
      <c r="C1586" s="1645"/>
      <c r="D1586" s="2588"/>
      <c r="E1586" s="1048"/>
      <c r="F1586" s="1048"/>
      <c r="G1586" s="1048"/>
      <c r="H1586" s="1048"/>
      <c r="I1586" s="1048"/>
      <c r="J1586" s="1048"/>
      <c r="K1586" s="1048"/>
      <c r="L1586" s="1048"/>
      <c r="M1586" s="1048"/>
      <c r="N1586" s="1048"/>
      <c r="O1586" s="1048"/>
      <c r="P1586" s="1048"/>
      <c r="Q1586" s="1049"/>
      <c r="R1586" s="1050"/>
      <c r="S1586" s="1051"/>
      <c r="T1586" s="726" t="s">
        <v>1085</v>
      </c>
      <c r="U1586" s="2383">
        <v>1</v>
      </c>
      <c r="V1586" s="2383" t="s">
        <v>1048</v>
      </c>
      <c r="W1586" s="1645"/>
      <c r="X1586" s="1645"/>
      <c r="Y1586" s="1645"/>
      <c r="Z1586" s="1645"/>
      <c r="AA1586" s="1645"/>
      <c r="AB1586" s="1645"/>
      <c r="AC1586" s="1046"/>
      <c r="AD1586" s="1047"/>
      <c r="AE1586" s="1645"/>
      <c r="AF1586" s="1645"/>
      <c r="AG1586" s="1645"/>
      <c r="AH1586" s="1645"/>
      <c r="AI1586" s="1645"/>
      <c r="AJ1586" s="1645"/>
      <c r="AK1586" s="1645"/>
      <c r="AL1586" s="1645"/>
      <c r="AM1586" s="1645"/>
      <c r="AN1586" s="1645"/>
      <c r="AO1586" s="1645"/>
      <c r="AP1586" s="1645"/>
      <c r="AQ1586" s="1645"/>
      <c r="AR1586" s="1645"/>
      <c r="AS1586" s="1645"/>
      <c r="AT1586" s="1645"/>
      <c r="AU1586" s="1645"/>
      <c r="AV1586" s="1645"/>
      <c r="AW1586" s="1645"/>
      <c r="AX1586" s="1645"/>
      <c r="AY1586" s="1645"/>
      <c r="AZ1586" s="1645"/>
      <c r="BA1586" s="1645"/>
      <c r="BB1586" s="1645"/>
      <c r="BC1586" s="1645"/>
      <c r="BD1586" s="1645"/>
      <c r="BE1586" s="1645"/>
      <c r="BF1586" s="1645"/>
      <c r="BG1586" s="1645"/>
      <c r="BH1586" s="1645"/>
      <c r="BI1586" s="1645"/>
      <c r="BJ1586" s="1645"/>
      <c r="BK1586" s="1645"/>
      <c r="BL1586" s="1645"/>
      <c r="BM1586" s="1645"/>
      <c r="BN1586" s="1645"/>
      <c r="BO1586" s="1645"/>
      <c r="BP1586" s="1645"/>
      <c r="BQ1586" s="1645"/>
      <c r="BR1586" s="1645"/>
      <c r="BS1586" s="1645"/>
      <c r="BT1586" s="1645"/>
      <c r="BU1586" s="1645"/>
      <c r="BV1586" s="1645"/>
      <c r="BW1586" s="1645"/>
      <c r="BX1586" s="1645"/>
      <c r="BY1586" s="1645"/>
      <c r="BZ1586" s="1645"/>
      <c r="CA1586" s="1645"/>
      <c r="CB1586" s="1645"/>
      <c r="CC1586" s="1645"/>
      <c r="CD1586" s="1645"/>
      <c r="CE1586" s="1645"/>
      <c r="CF1586" s="1325"/>
    </row>
    <row customHeight="1" ht="5.25" hidden="1">
      <c r="A1587" s="1802"/>
      <c r="B1587" s="1645"/>
      <c r="C1587" s="1645"/>
      <c r="D1587" s="2588"/>
      <c r="E1587" s="644"/>
      <c r="F1587" s="644"/>
      <c r="G1587" s="644"/>
      <c r="H1587" s="644"/>
      <c r="I1587" s="644"/>
      <c r="J1587" s="644"/>
      <c r="K1587" s="644"/>
      <c r="L1587" s="644"/>
      <c r="M1587" s="644"/>
      <c r="N1587" s="644"/>
      <c r="O1587" s="644"/>
      <c r="P1587" s="644"/>
      <c r="Q1587" s="644"/>
      <c r="R1587" s="644"/>
      <c r="S1587" s="645"/>
      <c r="T1587" s="727"/>
      <c r="U1587" s="2383"/>
      <c r="V1587" s="2383"/>
      <c r="W1587" s="1645"/>
      <c r="X1587" s="1645"/>
      <c r="Y1587" s="1645"/>
      <c r="Z1587" s="1645"/>
      <c r="AA1587" s="1645"/>
      <c r="AB1587" s="1645"/>
      <c r="AC1587" s="1046"/>
      <c r="AD1587" s="1047"/>
      <c r="AE1587" s="1645"/>
      <c r="AF1587" s="1645"/>
      <c r="AG1587" s="1645"/>
      <c r="AH1587" s="1645"/>
      <c r="AI1587" s="1645"/>
      <c r="AJ1587" s="1645"/>
      <c r="AK1587" s="1645"/>
      <c r="AL1587" s="1645"/>
      <c r="AM1587" s="1645"/>
      <c r="AN1587" s="1645"/>
      <c r="AO1587" s="1645"/>
      <c r="AP1587" s="1645"/>
      <c r="AQ1587" s="1645"/>
      <c r="AR1587" s="1645"/>
      <c r="AS1587" s="1645"/>
      <c r="AT1587" s="1645"/>
      <c r="AU1587" s="1645"/>
      <c r="AV1587" s="1645"/>
      <c r="AW1587" s="1645"/>
      <c r="AX1587" s="1645"/>
      <c r="AY1587" s="1645"/>
      <c r="AZ1587" s="1645"/>
      <c r="BA1587" s="1645"/>
      <c r="BB1587" s="1645"/>
      <c r="BC1587" s="1645"/>
      <c r="BD1587" s="1645"/>
      <c r="BE1587" s="1645"/>
      <c r="BF1587" s="1645"/>
      <c r="BG1587" s="1645"/>
      <c r="BH1587" s="1645"/>
      <c r="BI1587" s="1645"/>
      <c r="BJ1587" s="1645"/>
      <c r="BK1587" s="1645"/>
      <c r="BL1587" s="1645"/>
      <c r="BM1587" s="1645"/>
      <c r="BN1587" s="1645"/>
      <c r="BO1587" s="1645"/>
      <c r="BP1587" s="1645"/>
      <c r="BQ1587" s="1645"/>
      <c r="BR1587" s="1645"/>
      <c r="BS1587" s="1645"/>
      <c r="BT1587" s="1645"/>
      <c r="BU1587" s="1645"/>
      <c r="BV1587" s="1645"/>
      <c r="BW1587" s="1645"/>
      <c r="BX1587" s="1645"/>
      <c r="BY1587" s="1645"/>
      <c r="BZ1587" s="1645"/>
      <c r="CA1587" s="1645"/>
      <c r="CB1587" s="1645"/>
      <c r="CC1587" s="1645"/>
      <c r="CD1587" s="1645"/>
      <c r="CE1587" s="1645"/>
      <c r="CF1587" s="1325"/>
    </row>
    <row customHeight="1" ht="5.25" hidden="1">
      <c r="A1588" s="1802"/>
      <c r="B1588" s="1645"/>
      <c r="C1588" s="1645"/>
      <c r="D1588" s="2589"/>
      <c r="E1588" s="1052"/>
      <c r="F1588" s="1053"/>
      <c r="G1588" s="1053"/>
      <c r="H1588" s="1054"/>
      <c r="I1588" s="1054"/>
      <c r="J1588" s="1054"/>
      <c r="K1588" s="1054"/>
      <c r="L1588" s="1054"/>
      <c r="M1588" s="1054"/>
      <c r="N1588" s="1054"/>
      <c r="O1588" s="1054"/>
      <c r="P1588" s="1054"/>
      <c r="Q1588" s="1054"/>
      <c r="R1588" s="955"/>
      <c r="S1588" s="1055"/>
      <c r="T1588" s="727"/>
      <c r="U1588" s="2383"/>
      <c r="V1588" s="2383"/>
      <c r="W1588" s="1645"/>
      <c r="X1588" s="1645"/>
      <c r="Y1588" s="1645"/>
      <c r="Z1588" s="1645"/>
      <c r="AA1588" s="1645"/>
      <c r="AB1588" s="1645"/>
      <c r="AC1588" s="1046"/>
      <c r="AD1588" s="1047"/>
      <c r="AE1588" s="1645"/>
      <c r="AF1588" s="1645"/>
      <c r="AG1588" s="1645"/>
      <c r="AH1588" s="1645"/>
      <c r="AI1588" s="1645"/>
      <c r="AJ1588" s="1645"/>
      <c r="AK1588" s="1645"/>
      <c r="AL1588" s="1645"/>
      <c r="AM1588" s="1645"/>
      <c r="AN1588" s="1645"/>
      <c r="AO1588" s="1645"/>
      <c r="AP1588" s="1645"/>
      <c r="AQ1588" s="1645"/>
      <c r="AR1588" s="1645"/>
      <c r="AS1588" s="1645"/>
      <c r="AT1588" s="1645"/>
      <c r="AU1588" s="1645"/>
      <c r="AV1588" s="1645"/>
      <c r="AW1588" s="1645"/>
      <c r="AX1588" s="1645"/>
      <c r="AY1588" s="1645"/>
      <c r="AZ1588" s="1645"/>
      <c r="BA1588" s="1645"/>
      <c r="BB1588" s="1645"/>
      <c r="BC1588" s="1645"/>
      <c r="BD1588" s="1645"/>
      <c r="BE1588" s="1645"/>
      <c r="BF1588" s="1645"/>
      <c r="BG1588" s="1645"/>
      <c r="BH1588" s="1645"/>
      <c r="BI1588" s="1645"/>
      <c r="BJ1588" s="1645"/>
      <c r="BK1588" s="1645"/>
      <c r="BL1588" s="1645"/>
      <c r="BM1588" s="1645"/>
      <c r="BN1588" s="1645"/>
      <c r="BO1588" s="1645"/>
      <c r="BP1588" s="1645"/>
      <c r="BQ1588" s="1645"/>
      <c r="BR1588" s="1645"/>
      <c r="BS1588" s="1645"/>
      <c r="BT1588" s="1645"/>
      <c r="BU1588" s="1645"/>
      <c r="BV1588" s="1645"/>
      <c r="BW1588" s="1645"/>
      <c r="BX1588" s="1645"/>
      <c r="BY1588" s="1645"/>
      <c r="BZ1588" s="1645"/>
      <c r="CA1588" s="1645"/>
      <c r="CB1588" s="1645"/>
      <c r="CC1588" s="1645"/>
      <c r="CD1588" s="1645"/>
      <c r="CE1588" s="1645"/>
      <c r="CF1588" s="1325"/>
    </row>
    <row customHeight="1" ht="15" hidden="1">
      <c r="A1589" s="632" t="s">
        <v>578</v>
      </c>
      <c r="B1589" s="633"/>
      <c r="C1589" s="633" t="s">
        <v>22</v>
      </c>
      <c r="D1589" s="2587" t="s">
        <v>1262</v>
      </c>
      <c r="E1589" s="2386" t="s">
        <v>196</v>
      </c>
      <c r="F1589" s="2387"/>
      <c r="G1589" s="2388"/>
      <c r="H1589" s="2392" t="str">
        <f>IF(A1589="","",INDEX(DIFFERENTIATION_UNMERGE_VD,MATCH(A1589,DIFFERENTIATION_ID_DIFF,0)))</f>
        <v>Производство тепловой энергии. Некомбинированная выработка</v>
      </c>
      <c r="I1589" s="2392"/>
      <c r="J1589" s="2392"/>
      <c r="K1589" s="2392"/>
      <c r="L1589" s="2392"/>
      <c r="M1589" s="2392"/>
      <c r="N1589" s="2392"/>
      <c r="O1589" s="2392"/>
      <c r="P1589" s="2392"/>
      <c r="Q1589" s="2392"/>
      <c r="R1589" s="2392"/>
      <c r="S1589" s="728"/>
      <c r="T1589" s="725"/>
      <c r="U1589" s="634"/>
      <c r="V1589" s="634"/>
      <c r="W1589" s="635"/>
      <c r="X1589" s="635"/>
      <c r="Y1589" s="635"/>
      <c r="Z1589" s="635"/>
      <c r="AA1589" s="636"/>
      <c r="AB1589" s="637"/>
      <c r="AC1589" s="2384"/>
      <c r="AD1589" s="638"/>
      <c r="AE1589" s="639" t="s">
        <v>22</v>
      </c>
      <c r="AF1589" s="639"/>
      <c r="AG1589" s="640" t="s">
        <v>1082</v>
      </c>
      <c r="AH1589" s="641">
        <v>3</v>
      </c>
      <c r="AI1589" s="634"/>
      <c r="AJ1589" s="634"/>
      <c r="AK1589" s="634"/>
      <c r="AL1589" s="634"/>
      <c r="AM1589" s="634"/>
      <c r="AN1589" s="634"/>
      <c r="AO1589" s="634"/>
      <c r="AP1589" s="634"/>
      <c r="AQ1589" s="634"/>
      <c r="AR1589" s="634"/>
      <c r="AS1589" s="634"/>
      <c r="AT1589" s="634"/>
      <c r="AU1589" s="634"/>
      <c r="AV1589" s="634"/>
      <c r="AW1589" s="634"/>
      <c r="AX1589" s="634"/>
      <c r="AY1589" s="634"/>
      <c r="AZ1589" s="634"/>
      <c r="BA1589" s="634"/>
      <c r="BB1589" s="634"/>
      <c r="BC1589" s="634"/>
      <c r="BD1589" s="634"/>
      <c r="BE1589" s="634"/>
      <c r="BF1589" s="634"/>
      <c r="BG1589" s="634"/>
      <c r="BH1589" s="634"/>
      <c r="BI1589" s="634"/>
      <c r="BJ1589" s="634"/>
      <c r="BK1589" s="634"/>
      <c r="BL1589" s="634"/>
      <c r="BM1589" s="634"/>
      <c r="BN1589" s="634"/>
      <c r="BO1589" s="634"/>
      <c r="BP1589" s="634"/>
      <c r="BQ1589" s="634"/>
      <c r="BR1589" s="634"/>
      <c r="BS1589" s="634"/>
      <c r="BT1589" s="634"/>
      <c r="BU1589" s="634"/>
      <c r="BV1589" s="635"/>
      <c r="BW1589" s="635"/>
      <c r="BX1589" s="635"/>
      <c r="BY1589" s="635"/>
      <c r="BZ1589" s="635"/>
      <c r="CA1589" s="635"/>
      <c r="CB1589" s="635"/>
      <c r="CC1589" s="635"/>
      <c r="CD1589" s="635"/>
      <c r="CE1589" s="635"/>
      <c r="CF1589" s="1859"/>
    </row>
    <row customHeight="1" ht="15" hidden="1">
      <c r="A1590" s="632"/>
      <c r="B1590" s="633"/>
      <c r="C1590" s="633"/>
      <c r="D1590" s="2588"/>
      <c r="E1590" s="2386" t="s">
        <v>1037</v>
      </c>
      <c r="F1590" s="2387"/>
      <c r="G1590" s="2388"/>
      <c r="H1590" s="2392" t="str">
        <f>IF(A1589="","",INDEX(DIFFERENTIATION_UNMERGE_AREA,MATCH(A1589,DIFFERENTIATION_ID_DIFF,0)))</f>
        <v>Территория 18</v>
      </c>
      <c r="I1590" s="2392"/>
      <c r="J1590" s="2392"/>
      <c r="K1590" s="2392"/>
      <c r="L1590" s="2392"/>
      <c r="M1590" s="2392"/>
      <c r="N1590" s="2392"/>
      <c r="O1590" s="2392"/>
      <c r="P1590" s="2392"/>
      <c r="Q1590" s="2392"/>
      <c r="R1590" s="2392"/>
      <c r="S1590" s="728"/>
      <c r="T1590" s="725"/>
      <c r="U1590" s="634"/>
      <c r="V1590" s="634"/>
      <c r="W1590" s="635"/>
      <c r="X1590" s="635"/>
      <c r="Y1590" s="635"/>
      <c r="Z1590" s="635"/>
      <c r="AA1590" s="636"/>
      <c r="AB1590" s="637"/>
      <c r="AC1590" s="2384"/>
      <c r="AD1590" s="638"/>
      <c r="AE1590" s="639"/>
      <c r="AF1590" s="639"/>
      <c r="AG1590" s="640"/>
      <c r="AH1590" s="641"/>
      <c r="AI1590" s="634"/>
      <c r="AJ1590" s="634"/>
      <c r="AK1590" s="634"/>
      <c r="AL1590" s="634"/>
      <c r="AM1590" s="634"/>
      <c r="AN1590" s="634"/>
      <c r="AO1590" s="634"/>
      <c r="AP1590" s="634"/>
      <c r="AQ1590" s="634"/>
      <c r="AR1590" s="634"/>
      <c r="AS1590" s="634"/>
      <c r="AT1590" s="634"/>
      <c r="AU1590" s="634"/>
      <c r="AV1590" s="634"/>
      <c r="AW1590" s="634"/>
      <c r="AX1590" s="634"/>
      <c r="AY1590" s="634"/>
      <c r="AZ1590" s="634"/>
      <c r="BA1590" s="634"/>
      <c r="BB1590" s="634"/>
      <c r="BC1590" s="634"/>
      <c r="BD1590" s="634"/>
      <c r="BE1590" s="634"/>
      <c r="BF1590" s="634"/>
      <c r="BG1590" s="634"/>
      <c r="BH1590" s="634"/>
      <c r="BI1590" s="634"/>
      <c r="BJ1590" s="634"/>
      <c r="BK1590" s="634"/>
      <c r="BL1590" s="634"/>
      <c r="BM1590" s="634"/>
      <c r="BN1590" s="634"/>
      <c r="BO1590" s="634"/>
      <c r="BP1590" s="634"/>
      <c r="BQ1590" s="634"/>
      <c r="BR1590" s="634"/>
      <c r="BS1590" s="634"/>
      <c r="BT1590" s="634"/>
      <c r="BU1590" s="634"/>
      <c r="BV1590" s="635"/>
      <c r="BW1590" s="635"/>
      <c r="BX1590" s="635"/>
      <c r="BY1590" s="635"/>
      <c r="BZ1590" s="635"/>
      <c r="CA1590" s="635"/>
      <c r="CB1590" s="635"/>
      <c r="CC1590" s="635"/>
      <c r="CD1590" s="635"/>
      <c r="CE1590" s="635"/>
      <c r="CF1590" s="1859"/>
    </row>
    <row customHeight="1" ht="15" hidden="1">
      <c r="A1591" s="632"/>
      <c r="B1591" s="633"/>
      <c r="C1591" s="633"/>
      <c r="D1591" s="2588"/>
      <c r="E1591" s="2386" t="s">
        <v>1038</v>
      </c>
      <c r="F1591" s="2387"/>
      <c r="G1591" s="2388"/>
      <c r="H1591" s="2392" t="str">
        <f>IF(A1589="","",INDEX(DIFFERENTIATION_UNMERGE_SYSTEM,MATCH(A1589,DIFFERENTIATION_ID_DIFF,0)))</f>
        <v>пос. Береговой, ул. Школьная, 3В, котельная № 11-21</v>
      </c>
      <c r="I1591" s="2392"/>
      <c r="J1591" s="2392"/>
      <c r="K1591" s="2392"/>
      <c r="L1591" s="2392"/>
      <c r="M1591" s="2392"/>
      <c r="N1591" s="2392"/>
      <c r="O1591" s="2392"/>
      <c r="P1591" s="2392"/>
      <c r="Q1591" s="2392"/>
      <c r="R1591" s="2392"/>
      <c r="S1591" s="728"/>
      <c r="T1591" s="725"/>
      <c r="U1591" s="634"/>
      <c r="V1591" s="634"/>
      <c r="W1591" s="635"/>
      <c r="X1591" s="635"/>
      <c r="Y1591" s="635"/>
      <c r="Z1591" s="635"/>
      <c r="AA1591" s="636"/>
      <c r="AB1591" s="637"/>
      <c r="AC1591" s="2384"/>
      <c r="AD1591" s="638"/>
      <c r="AE1591" s="639"/>
      <c r="AF1591" s="639"/>
      <c r="AG1591" s="640"/>
      <c r="AH1591" s="641"/>
      <c r="AI1591" s="634"/>
      <c r="AJ1591" s="634"/>
      <c r="AK1591" s="634"/>
      <c r="AL1591" s="634"/>
      <c r="AM1591" s="634"/>
      <c r="AN1591" s="634"/>
      <c r="AO1591" s="634"/>
      <c r="AP1591" s="634"/>
      <c r="AQ1591" s="634"/>
      <c r="AR1591" s="634"/>
      <c r="AS1591" s="634"/>
      <c r="AT1591" s="634"/>
      <c r="AU1591" s="634"/>
      <c r="AV1591" s="634"/>
      <c r="AW1591" s="634"/>
      <c r="AX1591" s="634"/>
      <c r="AY1591" s="634"/>
      <c r="AZ1591" s="634"/>
      <c r="BA1591" s="634"/>
      <c r="BB1591" s="634"/>
      <c r="BC1591" s="634"/>
      <c r="BD1591" s="634"/>
      <c r="BE1591" s="634"/>
      <c r="BF1591" s="634"/>
      <c r="BG1591" s="634"/>
      <c r="BH1591" s="634"/>
      <c r="BI1591" s="634"/>
      <c r="BJ1591" s="634"/>
      <c r="BK1591" s="634"/>
      <c r="BL1591" s="634"/>
      <c r="BM1591" s="634"/>
      <c r="BN1591" s="634"/>
      <c r="BO1591" s="634"/>
      <c r="BP1591" s="634"/>
      <c r="BQ1591" s="634"/>
      <c r="BR1591" s="634"/>
      <c r="BS1591" s="634"/>
      <c r="BT1591" s="634"/>
      <c r="BU1591" s="634"/>
      <c r="BV1591" s="635"/>
      <c r="BW1591" s="635"/>
      <c r="BX1591" s="635"/>
      <c r="BY1591" s="635"/>
      <c r="BZ1591" s="635"/>
      <c r="CA1591" s="635"/>
      <c r="CB1591" s="635"/>
      <c r="CC1591" s="635"/>
      <c r="CD1591" s="635"/>
      <c r="CE1591" s="635"/>
      <c r="CF1591" s="1859"/>
    </row>
    <row customHeight="1" ht="24.75" hidden="1">
      <c r="A1592" s="1815"/>
      <c r="B1592" s="1169"/>
      <c r="C1592" s="421"/>
      <c r="D1592" s="2588"/>
      <c r="E1592" s="2385" t="s">
        <v>1083</v>
      </c>
      <c r="F1592" s="2385"/>
      <c r="G1592" s="2385"/>
      <c r="H1592" s="2385"/>
      <c r="I1592" s="2385"/>
      <c r="J1592" s="2385"/>
      <c r="K1592" s="2385"/>
      <c r="L1592" s="2385"/>
      <c r="M1592" s="2385"/>
      <c r="N1592" s="2385"/>
      <c r="O1592" s="2385"/>
      <c r="P1592" s="2385"/>
      <c r="Q1592" s="567">
        <f>SUMIF(T1593:T1594,"i",Q1593:Q1594)</f>
        <v>0</v>
      </c>
      <c r="R1592" s="1026"/>
      <c r="S1592" s="1807" t="s">
        <v>1084</v>
      </c>
      <c r="T1592" s="726" t="s">
        <v>1085</v>
      </c>
      <c r="U1592" s="2383">
        <v>1</v>
      </c>
      <c r="V1592" s="2383" t="s">
        <v>1048</v>
      </c>
      <c r="W1592" s="1169"/>
      <c r="X1592" s="1169"/>
      <c r="Y1592" s="1169"/>
      <c r="Z1592" s="1169"/>
      <c r="AA1592" s="1645"/>
      <c r="AB1592" s="1169"/>
      <c r="AC1592" s="2384"/>
      <c r="AD1592" s="638"/>
      <c r="AE1592" s="1169"/>
      <c r="AF1592" s="1169"/>
      <c r="AG1592" s="1645"/>
      <c r="AH1592" s="1645"/>
      <c r="AI1592" s="1645"/>
      <c r="AJ1592" s="1645"/>
      <c r="AK1592" s="1645"/>
      <c r="AL1592" s="1645"/>
      <c r="AM1592" s="1645"/>
      <c r="AN1592" s="1645"/>
      <c r="AO1592" s="1645"/>
      <c r="AP1592" s="1645"/>
      <c r="AQ1592" s="1645"/>
      <c r="AR1592" s="1645"/>
      <c r="AS1592" s="1645"/>
      <c r="AT1592" s="1645"/>
      <c r="AU1592" s="1645"/>
      <c r="AV1592" s="1645"/>
      <c r="AW1592" s="1645"/>
      <c r="AX1592" s="1645"/>
      <c r="AY1592" s="1645"/>
      <c r="AZ1592" s="1645"/>
      <c r="BA1592" s="1645"/>
      <c r="BB1592" s="1645"/>
      <c r="BC1592" s="1645"/>
      <c r="BD1592" s="1645"/>
      <c r="BE1592" s="1645"/>
      <c r="BF1592" s="1645"/>
      <c r="BG1592" s="1645"/>
      <c r="BH1592" s="1645"/>
      <c r="BI1592" s="1645"/>
      <c r="BJ1592" s="1645"/>
      <c r="BK1592" s="1645"/>
      <c r="BL1592" s="1645"/>
      <c r="BM1592" s="1645"/>
      <c r="BN1592" s="1645"/>
      <c r="BO1592" s="1645"/>
      <c r="BP1592" s="1645"/>
      <c r="BQ1592" s="1645"/>
      <c r="BR1592" s="1645"/>
      <c r="BS1592" s="1645"/>
      <c r="BT1592" s="1645"/>
      <c r="BU1592" s="1645"/>
      <c r="BV1592" s="1169"/>
      <c r="BW1592" s="1169"/>
      <c r="BX1592" s="1169"/>
      <c r="BY1592" s="1169"/>
      <c r="BZ1592" s="1169"/>
      <c r="CA1592" s="1169"/>
      <c r="CB1592" s="1169"/>
      <c r="CC1592" s="1169"/>
      <c r="CD1592" s="1169"/>
      <c r="CE1592" s="1169"/>
      <c r="CF1592" s="1859"/>
    </row>
    <row customHeight="1" ht="11.25" hidden="1">
      <c r="A1593" s="1802"/>
      <c r="B1593" s="1645"/>
      <c r="C1593" s="1645"/>
      <c r="D1593" s="2588"/>
      <c r="E1593" s="644"/>
      <c r="F1593" s="644">
        <v>0</v>
      </c>
      <c r="G1593" s="644"/>
      <c r="H1593" s="644"/>
      <c r="I1593" s="644"/>
      <c r="J1593" s="644"/>
      <c r="K1593" s="644"/>
      <c r="L1593" s="644"/>
      <c r="M1593" s="644"/>
      <c r="N1593" s="644"/>
      <c r="O1593" s="644"/>
      <c r="P1593" s="644"/>
      <c r="Q1593" s="644"/>
      <c r="R1593" s="644"/>
      <c r="S1593" s="645"/>
      <c r="T1593" s="727"/>
      <c r="U1593" s="2383"/>
      <c r="V1593" s="2383"/>
      <c r="W1593" s="1645"/>
      <c r="X1593" s="1645"/>
      <c r="Y1593" s="1645"/>
      <c r="Z1593" s="1645"/>
      <c r="AA1593" s="1645"/>
      <c r="AB1593" s="1169"/>
      <c r="AC1593" s="2384"/>
      <c r="AD1593" s="638"/>
      <c r="AE1593" s="1169"/>
      <c r="AF1593" s="1169"/>
      <c r="AG1593" s="1645"/>
      <c r="AH1593" s="1645"/>
      <c r="AI1593" s="1645"/>
      <c r="AJ1593" s="1645"/>
      <c r="AK1593" s="1645"/>
      <c r="AL1593" s="1645"/>
      <c r="AM1593" s="1645"/>
      <c r="AN1593" s="1645"/>
      <c r="AO1593" s="1645"/>
      <c r="AP1593" s="1645"/>
      <c r="AQ1593" s="1645"/>
      <c r="AR1593" s="1645"/>
      <c r="AS1593" s="1645"/>
      <c r="AT1593" s="1645"/>
      <c r="AU1593" s="1645"/>
      <c r="AV1593" s="1645"/>
      <c r="AW1593" s="1645"/>
      <c r="AX1593" s="1645"/>
      <c r="AY1593" s="1645"/>
      <c r="AZ1593" s="1645"/>
      <c r="BA1593" s="1645"/>
      <c r="BB1593" s="1645"/>
      <c r="BC1593" s="1645"/>
      <c r="BD1593" s="1645"/>
      <c r="BE1593" s="1645"/>
      <c r="BF1593" s="1645"/>
      <c r="BG1593" s="1645"/>
      <c r="BH1593" s="1645"/>
      <c r="BI1593" s="1645"/>
      <c r="BJ1593" s="1645"/>
      <c r="BK1593" s="1645"/>
      <c r="BL1593" s="1645"/>
      <c r="BM1593" s="1645"/>
      <c r="BN1593" s="1645"/>
      <c r="BO1593" s="1645"/>
      <c r="BP1593" s="1645"/>
      <c r="BQ1593" s="1645"/>
      <c r="BR1593" s="1645"/>
      <c r="BS1593" s="1645"/>
      <c r="BT1593" s="1645"/>
      <c r="BU1593" s="1645"/>
      <c r="BV1593" s="1645"/>
      <c r="BW1593" s="1645"/>
      <c r="BX1593" s="1645"/>
      <c r="BY1593" s="1645"/>
      <c r="BZ1593" s="1645"/>
      <c r="CA1593" s="1645"/>
      <c r="CB1593" s="1645"/>
      <c r="CC1593" s="1645"/>
      <c r="CD1593" s="1645"/>
      <c r="CE1593" s="1645"/>
      <c r="CF1593" s="1859"/>
    </row>
    <row customHeight="1" ht="11.25" hidden="1">
      <c r="A1594" s="1815"/>
      <c r="B1594" s="1169"/>
      <c r="C1594" s="421"/>
      <c r="D1594" s="2588"/>
      <c r="E1594" s="658" t="s">
        <v>22</v>
      </c>
      <c r="F1594" s="1177" t="s">
        <v>22</v>
      </c>
      <c r="G1594" s="1177" t="s">
        <v>1088</v>
      </c>
      <c r="H1594" s="660" t="s">
        <v>22</v>
      </c>
      <c r="I1594" s="660"/>
      <c r="J1594" s="660"/>
      <c r="K1594" s="660"/>
      <c r="L1594" s="660"/>
      <c r="M1594" s="660"/>
      <c r="N1594" s="660"/>
      <c r="O1594" s="660"/>
      <c r="P1594" s="660"/>
      <c r="Q1594" s="660"/>
      <c r="R1594" s="661"/>
      <c r="S1594" s="662"/>
      <c r="T1594" s="727"/>
      <c r="U1594" s="2383"/>
      <c r="V1594" s="2383"/>
      <c r="W1594" s="1169"/>
      <c r="X1594" s="1169"/>
      <c r="Y1594" s="1169"/>
      <c r="Z1594" s="1169"/>
      <c r="AA1594" s="1645"/>
      <c r="AB1594" s="1169"/>
      <c r="AC1594" s="2384"/>
      <c r="AD1594" s="638"/>
      <c r="AE1594" s="1169"/>
      <c r="AF1594" s="1169"/>
      <c r="AG1594" s="1645"/>
      <c r="AH1594" s="1645"/>
      <c r="AI1594" s="1645"/>
      <c r="AJ1594" s="1645"/>
      <c r="AK1594" s="1645"/>
      <c r="AL1594" s="1645"/>
      <c r="AM1594" s="1645"/>
      <c r="AN1594" s="1645"/>
      <c r="AO1594" s="1645"/>
      <c r="AP1594" s="1645"/>
      <c r="AQ1594" s="1645"/>
      <c r="AR1594" s="1645"/>
      <c r="AS1594" s="1645"/>
      <c r="AT1594" s="1645"/>
      <c r="AU1594" s="1645"/>
      <c r="AV1594" s="1645"/>
      <c r="AW1594" s="1645"/>
      <c r="AX1594" s="1645"/>
      <c r="AY1594" s="1645"/>
      <c r="AZ1594" s="1645"/>
      <c r="BA1594" s="1645"/>
      <c r="BB1594" s="1645"/>
      <c r="BC1594" s="1645"/>
      <c r="BD1594" s="1645"/>
      <c r="BE1594" s="1645"/>
      <c r="BF1594" s="1645"/>
      <c r="BG1594" s="1645"/>
      <c r="BH1594" s="1645"/>
      <c r="BI1594" s="1645"/>
      <c r="BJ1594" s="1645"/>
      <c r="BK1594" s="1645"/>
      <c r="BL1594" s="1645"/>
      <c r="BM1594" s="1645"/>
      <c r="BN1594" s="1645"/>
      <c r="BO1594" s="1645"/>
      <c r="BP1594" s="1645"/>
      <c r="BQ1594" s="1645"/>
      <c r="BR1594" s="1645"/>
      <c r="BS1594" s="1645"/>
      <c r="BT1594" s="1645"/>
      <c r="BU1594" s="1645"/>
      <c r="BV1594" s="1169"/>
      <c r="BW1594" s="1169"/>
      <c r="BX1594" s="1169"/>
      <c r="BY1594" s="1169"/>
      <c r="BZ1594" s="1169"/>
      <c r="CA1594" s="1169"/>
      <c r="CB1594" s="1169"/>
      <c r="CC1594" s="1169"/>
      <c r="CD1594" s="1169"/>
      <c r="CE1594" s="1169"/>
      <c r="CF1594" s="1859"/>
    </row>
    <row customHeight="1" ht="5.25" hidden="1">
      <c r="A1595" s="1802"/>
      <c r="B1595" s="1645"/>
      <c r="C1595" s="1645"/>
      <c r="D1595" s="2588"/>
      <c r="E1595" s="1048"/>
      <c r="F1595" s="1048"/>
      <c r="G1595" s="1048"/>
      <c r="H1595" s="1048"/>
      <c r="I1595" s="1048"/>
      <c r="J1595" s="1048"/>
      <c r="K1595" s="1048"/>
      <c r="L1595" s="1048"/>
      <c r="M1595" s="1048"/>
      <c r="N1595" s="1048"/>
      <c r="O1595" s="1048"/>
      <c r="P1595" s="1048"/>
      <c r="Q1595" s="1049"/>
      <c r="R1595" s="1050"/>
      <c r="S1595" s="1051"/>
      <c r="T1595" s="726" t="s">
        <v>1085</v>
      </c>
      <c r="U1595" s="2383">
        <v>1</v>
      </c>
      <c r="V1595" s="2383" t="s">
        <v>1048</v>
      </c>
      <c r="W1595" s="1645"/>
      <c r="X1595" s="1645"/>
      <c r="Y1595" s="1645"/>
      <c r="Z1595" s="1645"/>
      <c r="AA1595" s="1645"/>
      <c r="AB1595" s="1645"/>
      <c r="AC1595" s="1046"/>
      <c r="AD1595" s="1047"/>
      <c r="AE1595" s="1645"/>
      <c r="AF1595" s="1645"/>
      <c r="AG1595" s="1645"/>
      <c r="AH1595" s="1645"/>
      <c r="AI1595" s="1645"/>
      <c r="AJ1595" s="1645"/>
      <c r="AK1595" s="1645"/>
      <c r="AL1595" s="1645"/>
      <c r="AM1595" s="1645"/>
      <c r="AN1595" s="1645"/>
      <c r="AO1595" s="1645"/>
      <c r="AP1595" s="1645"/>
      <c r="AQ1595" s="1645"/>
      <c r="AR1595" s="1645"/>
      <c r="AS1595" s="1645"/>
      <c r="AT1595" s="1645"/>
      <c r="AU1595" s="1645"/>
      <c r="AV1595" s="1645"/>
      <c r="AW1595" s="1645"/>
      <c r="AX1595" s="1645"/>
      <c r="AY1595" s="1645"/>
      <c r="AZ1595" s="1645"/>
      <c r="BA1595" s="1645"/>
      <c r="BB1595" s="1645"/>
      <c r="BC1595" s="1645"/>
      <c r="BD1595" s="1645"/>
      <c r="BE1595" s="1645"/>
      <c r="BF1595" s="1645"/>
      <c r="BG1595" s="1645"/>
      <c r="BH1595" s="1645"/>
      <c r="BI1595" s="1645"/>
      <c r="BJ1595" s="1645"/>
      <c r="BK1595" s="1645"/>
      <c r="BL1595" s="1645"/>
      <c r="BM1595" s="1645"/>
      <c r="BN1595" s="1645"/>
      <c r="BO1595" s="1645"/>
      <c r="BP1595" s="1645"/>
      <c r="BQ1595" s="1645"/>
      <c r="BR1595" s="1645"/>
      <c r="BS1595" s="1645"/>
      <c r="BT1595" s="1645"/>
      <c r="BU1595" s="1645"/>
      <c r="BV1595" s="1645"/>
      <c r="BW1595" s="1645"/>
      <c r="BX1595" s="1645"/>
      <c r="BY1595" s="1645"/>
      <c r="BZ1595" s="1645"/>
      <c r="CA1595" s="1645"/>
      <c r="CB1595" s="1645"/>
      <c r="CC1595" s="1645"/>
      <c r="CD1595" s="1645"/>
      <c r="CE1595" s="1645"/>
      <c r="CF1595" s="1325"/>
    </row>
    <row customHeight="1" ht="5.25" hidden="1">
      <c r="A1596" s="1802"/>
      <c r="B1596" s="1645"/>
      <c r="C1596" s="1645"/>
      <c r="D1596" s="2588"/>
      <c r="E1596" s="644"/>
      <c r="F1596" s="644"/>
      <c r="G1596" s="644"/>
      <c r="H1596" s="644"/>
      <c r="I1596" s="644"/>
      <c r="J1596" s="644"/>
      <c r="K1596" s="644"/>
      <c r="L1596" s="644"/>
      <c r="M1596" s="644"/>
      <c r="N1596" s="644"/>
      <c r="O1596" s="644"/>
      <c r="P1596" s="644"/>
      <c r="Q1596" s="644"/>
      <c r="R1596" s="644"/>
      <c r="S1596" s="645"/>
      <c r="T1596" s="727"/>
      <c r="U1596" s="2383"/>
      <c r="V1596" s="2383"/>
      <c r="W1596" s="1645"/>
      <c r="X1596" s="1645"/>
      <c r="Y1596" s="1645"/>
      <c r="Z1596" s="1645"/>
      <c r="AA1596" s="1645"/>
      <c r="AB1596" s="1645"/>
      <c r="AC1596" s="1046"/>
      <c r="AD1596" s="1047"/>
      <c r="AE1596" s="1645"/>
      <c r="AF1596" s="1645"/>
      <c r="AG1596" s="1645"/>
      <c r="AH1596" s="1645"/>
      <c r="AI1596" s="1645"/>
      <c r="AJ1596" s="1645"/>
      <c r="AK1596" s="1645"/>
      <c r="AL1596" s="1645"/>
      <c r="AM1596" s="1645"/>
      <c r="AN1596" s="1645"/>
      <c r="AO1596" s="1645"/>
      <c r="AP1596" s="1645"/>
      <c r="AQ1596" s="1645"/>
      <c r="AR1596" s="1645"/>
      <c r="AS1596" s="1645"/>
      <c r="AT1596" s="1645"/>
      <c r="AU1596" s="1645"/>
      <c r="AV1596" s="1645"/>
      <c r="AW1596" s="1645"/>
      <c r="AX1596" s="1645"/>
      <c r="AY1596" s="1645"/>
      <c r="AZ1596" s="1645"/>
      <c r="BA1596" s="1645"/>
      <c r="BB1596" s="1645"/>
      <c r="BC1596" s="1645"/>
      <c r="BD1596" s="1645"/>
      <c r="BE1596" s="1645"/>
      <c r="BF1596" s="1645"/>
      <c r="BG1596" s="1645"/>
      <c r="BH1596" s="1645"/>
      <c r="BI1596" s="1645"/>
      <c r="BJ1596" s="1645"/>
      <c r="BK1596" s="1645"/>
      <c r="BL1596" s="1645"/>
      <c r="BM1596" s="1645"/>
      <c r="BN1596" s="1645"/>
      <c r="BO1596" s="1645"/>
      <c r="BP1596" s="1645"/>
      <c r="BQ1596" s="1645"/>
      <c r="BR1596" s="1645"/>
      <c r="BS1596" s="1645"/>
      <c r="BT1596" s="1645"/>
      <c r="BU1596" s="1645"/>
      <c r="BV1596" s="1645"/>
      <c r="BW1596" s="1645"/>
      <c r="BX1596" s="1645"/>
      <c r="BY1596" s="1645"/>
      <c r="BZ1596" s="1645"/>
      <c r="CA1596" s="1645"/>
      <c r="CB1596" s="1645"/>
      <c r="CC1596" s="1645"/>
      <c r="CD1596" s="1645"/>
      <c r="CE1596" s="1645"/>
      <c r="CF1596" s="1325"/>
    </row>
    <row customHeight="1" ht="5.25" hidden="1">
      <c r="A1597" s="1802"/>
      <c r="B1597" s="1645"/>
      <c r="C1597" s="1645"/>
      <c r="D1597" s="2589"/>
      <c r="E1597" s="1052"/>
      <c r="F1597" s="1053"/>
      <c r="G1597" s="1053"/>
      <c r="H1597" s="1054"/>
      <c r="I1597" s="1054"/>
      <c r="J1597" s="1054"/>
      <c r="K1597" s="1054"/>
      <c r="L1597" s="1054"/>
      <c r="M1597" s="1054"/>
      <c r="N1597" s="1054"/>
      <c r="O1597" s="1054"/>
      <c r="P1597" s="1054"/>
      <c r="Q1597" s="1054"/>
      <c r="R1597" s="955"/>
      <c r="S1597" s="1055"/>
      <c r="T1597" s="727"/>
      <c r="U1597" s="2383"/>
      <c r="V1597" s="2383"/>
      <c r="W1597" s="1645"/>
      <c r="X1597" s="1645"/>
      <c r="Y1597" s="1645"/>
      <c r="Z1597" s="1645"/>
      <c r="AA1597" s="1645"/>
      <c r="AB1597" s="1645"/>
      <c r="AC1597" s="1046"/>
      <c r="AD1597" s="1047"/>
      <c r="AE1597" s="1645"/>
      <c r="AF1597" s="1645"/>
      <c r="AG1597" s="1645"/>
      <c r="AH1597" s="1645"/>
      <c r="AI1597" s="1645"/>
      <c r="AJ1597" s="1645"/>
      <c r="AK1597" s="1645"/>
      <c r="AL1597" s="1645"/>
      <c r="AM1597" s="1645"/>
      <c r="AN1597" s="1645"/>
      <c r="AO1597" s="1645"/>
      <c r="AP1597" s="1645"/>
      <c r="AQ1597" s="1645"/>
      <c r="AR1597" s="1645"/>
      <c r="AS1597" s="1645"/>
      <c r="AT1597" s="1645"/>
      <c r="AU1597" s="1645"/>
      <c r="AV1597" s="1645"/>
      <c r="AW1597" s="1645"/>
      <c r="AX1597" s="1645"/>
      <c r="AY1597" s="1645"/>
      <c r="AZ1597" s="1645"/>
      <c r="BA1597" s="1645"/>
      <c r="BB1597" s="1645"/>
      <c r="BC1597" s="1645"/>
      <c r="BD1597" s="1645"/>
      <c r="BE1597" s="1645"/>
      <c r="BF1597" s="1645"/>
      <c r="BG1597" s="1645"/>
      <c r="BH1597" s="1645"/>
      <c r="BI1597" s="1645"/>
      <c r="BJ1597" s="1645"/>
      <c r="BK1597" s="1645"/>
      <c r="BL1597" s="1645"/>
      <c r="BM1597" s="1645"/>
      <c r="BN1597" s="1645"/>
      <c r="BO1597" s="1645"/>
      <c r="BP1597" s="1645"/>
      <c r="BQ1597" s="1645"/>
      <c r="BR1597" s="1645"/>
      <c r="BS1597" s="1645"/>
      <c r="BT1597" s="1645"/>
      <c r="BU1597" s="1645"/>
      <c r="BV1597" s="1645"/>
      <c r="BW1597" s="1645"/>
      <c r="BX1597" s="1645"/>
      <c r="BY1597" s="1645"/>
      <c r="BZ1597" s="1645"/>
      <c r="CA1597" s="1645"/>
      <c r="CB1597" s="1645"/>
      <c r="CC1597" s="1645"/>
      <c r="CD1597" s="1645"/>
      <c r="CE1597" s="1645"/>
      <c r="CF1597" s="1325"/>
    </row>
    <row customHeight="1" ht="15" hidden="1">
      <c r="A1598" s="632" t="s">
        <v>580</v>
      </c>
      <c r="B1598" s="633"/>
      <c r="C1598" s="633" t="s">
        <v>22</v>
      </c>
      <c r="D1598" s="2587" t="s">
        <v>1263</v>
      </c>
      <c r="E1598" s="2386" t="s">
        <v>196</v>
      </c>
      <c r="F1598" s="2387"/>
      <c r="G1598" s="2388"/>
      <c r="H1598" s="2392" t="str">
        <f>IF(A1598="","",INDEX(DIFFERENTIATION_UNMERGE_VD,MATCH(A1598,DIFFERENTIATION_ID_DIFF,0)))</f>
        <v>Производство тепловой энергии. Некомбинированная выработка</v>
      </c>
      <c r="I1598" s="2392"/>
      <c r="J1598" s="2392"/>
      <c r="K1598" s="2392"/>
      <c r="L1598" s="2392"/>
      <c r="M1598" s="2392"/>
      <c r="N1598" s="2392"/>
      <c r="O1598" s="2392"/>
      <c r="P1598" s="2392"/>
      <c r="Q1598" s="2392"/>
      <c r="R1598" s="2392"/>
      <c r="S1598" s="728"/>
      <c r="T1598" s="725"/>
      <c r="U1598" s="634"/>
      <c r="V1598" s="634"/>
      <c r="W1598" s="635"/>
      <c r="X1598" s="635"/>
      <c r="Y1598" s="635"/>
      <c r="Z1598" s="635"/>
      <c r="AA1598" s="636"/>
      <c r="AB1598" s="637"/>
      <c r="AC1598" s="2384"/>
      <c r="AD1598" s="638"/>
      <c r="AE1598" s="639" t="s">
        <v>22</v>
      </c>
      <c r="AF1598" s="639"/>
      <c r="AG1598" s="640" t="s">
        <v>1082</v>
      </c>
      <c r="AH1598" s="641">
        <v>3</v>
      </c>
      <c r="AI1598" s="634"/>
      <c r="AJ1598" s="634"/>
      <c r="AK1598" s="634"/>
      <c r="AL1598" s="634"/>
      <c r="AM1598" s="634"/>
      <c r="AN1598" s="634"/>
      <c r="AO1598" s="634"/>
      <c r="AP1598" s="634"/>
      <c r="AQ1598" s="634"/>
      <c r="AR1598" s="634"/>
      <c r="AS1598" s="634"/>
      <c r="AT1598" s="634"/>
      <c r="AU1598" s="634"/>
      <c r="AV1598" s="634"/>
      <c r="AW1598" s="634"/>
      <c r="AX1598" s="634"/>
      <c r="AY1598" s="634"/>
      <c r="AZ1598" s="634"/>
      <c r="BA1598" s="634"/>
      <c r="BB1598" s="634"/>
      <c r="BC1598" s="634"/>
      <c r="BD1598" s="634"/>
      <c r="BE1598" s="634"/>
      <c r="BF1598" s="634"/>
      <c r="BG1598" s="634"/>
      <c r="BH1598" s="634"/>
      <c r="BI1598" s="634"/>
      <c r="BJ1598" s="634"/>
      <c r="BK1598" s="634"/>
      <c r="BL1598" s="634"/>
      <c r="BM1598" s="634"/>
      <c r="BN1598" s="634"/>
      <c r="BO1598" s="634"/>
      <c r="BP1598" s="634"/>
      <c r="BQ1598" s="634"/>
      <c r="BR1598" s="634"/>
      <c r="BS1598" s="634"/>
      <c r="BT1598" s="634"/>
      <c r="BU1598" s="634"/>
      <c r="BV1598" s="635"/>
      <c r="BW1598" s="635"/>
      <c r="BX1598" s="635"/>
      <c r="BY1598" s="635"/>
      <c r="BZ1598" s="635"/>
      <c r="CA1598" s="635"/>
      <c r="CB1598" s="635"/>
      <c r="CC1598" s="635"/>
      <c r="CD1598" s="635"/>
      <c r="CE1598" s="635"/>
      <c r="CF1598" s="1859"/>
    </row>
    <row customHeight="1" ht="15" hidden="1">
      <c r="A1599" s="632"/>
      <c r="B1599" s="633"/>
      <c r="C1599" s="633"/>
      <c r="D1599" s="2588"/>
      <c r="E1599" s="2386" t="s">
        <v>1037</v>
      </c>
      <c r="F1599" s="2387"/>
      <c r="G1599" s="2388"/>
      <c r="H1599" s="2392" t="str">
        <f>IF(A1598="","",INDEX(DIFFERENTIATION_UNMERGE_AREA,MATCH(A1598,DIFFERENTIATION_ID_DIFF,0)))</f>
        <v>Территория 18</v>
      </c>
      <c r="I1599" s="2392"/>
      <c r="J1599" s="2392"/>
      <c r="K1599" s="2392"/>
      <c r="L1599" s="2392"/>
      <c r="M1599" s="2392"/>
      <c r="N1599" s="2392"/>
      <c r="O1599" s="2392"/>
      <c r="P1599" s="2392"/>
      <c r="Q1599" s="2392"/>
      <c r="R1599" s="2392"/>
      <c r="S1599" s="728"/>
      <c r="T1599" s="725"/>
      <c r="U1599" s="634"/>
      <c r="V1599" s="634"/>
      <c r="W1599" s="635"/>
      <c r="X1599" s="635"/>
      <c r="Y1599" s="635"/>
      <c r="Z1599" s="635"/>
      <c r="AA1599" s="636"/>
      <c r="AB1599" s="637"/>
      <c r="AC1599" s="2384"/>
      <c r="AD1599" s="638"/>
      <c r="AE1599" s="639"/>
      <c r="AF1599" s="639"/>
      <c r="AG1599" s="640"/>
      <c r="AH1599" s="641"/>
      <c r="AI1599" s="634"/>
      <c r="AJ1599" s="634"/>
      <c r="AK1599" s="634"/>
      <c r="AL1599" s="634"/>
      <c r="AM1599" s="634"/>
      <c r="AN1599" s="634"/>
      <c r="AO1599" s="634"/>
      <c r="AP1599" s="634"/>
      <c r="AQ1599" s="634"/>
      <c r="AR1599" s="634"/>
      <c r="AS1599" s="634"/>
      <c r="AT1599" s="634"/>
      <c r="AU1599" s="634"/>
      <c r="AV1599" s="634"/>
      <c r="AW1599" s="634"/>
      <c r="AX1599" s="634"/>
      <c r="AY1599" s="634"/>
      <c r="AZ1599" s="634"/>
      <c r="BA1599" s="634"/>
      <c r="BB1599" s="634"/>
      <c r="BC1599" s="634"/>
      <c r="BD1599" s="634"/>
      <c r="BE1599" s="634"/>
      <c r="BF1599" s="634"/>
      <c r="BG1599" s="634"/>
      <c r="BH1599" s="634"/>
      <c r="BI1599" s="634"/>
      <c r="BJ1599" s="634"/>
      <c r="BK1599" s="634"/>
      <c r="BL1599" s="634"/>
      <c r="BM1599" s="634"/>
      <c r="BN1599" s="634"/>
      <c r="BO1599" s="634"/>
      <c r="BP1599" s="634"/>
      <c r="BQ1599" s="634"/>
      <c r="BR1599" s="634"/>
      <c r="BS1599" s="634"/>
      <c r="BT1599" s="634"/>
      <c r="BU1599" s="634"/>
      <c r="BV1599" s="635"/>
      <c r="BW1599" s="635"/>
      <c r="BX1599" s="635"/>
      <c r="BY1599" s="635"/>
      <c r="BZ1599" s="635"/>
      <c r="CA1599" s="635"/>
      <c r="CB1599" s="635"/>
      <c r="CC1599" s="635"/>
      <c r="CD1599" s="635"/>
      <c r="CE1599" s="635"/>
      <c r="CF1599" s="1859"/>
    </row>
    <row customHeight="1" ht="15" hidden="1">
      <c r="A1600" s="632"/>
      <c r="B1600" s="633"/>
      <c r="C1600" s="633"/>
      <c r="D1600" s="2588"/>
      <c r="E1600" s="2386" t="s">
        <v>1038</v>
      </c>
      <c r="F1600" s="2387"/>
      <c r="G1600" s="2388"/>
      <c r="H1600" s="2392" t="str">
        <f>IF(A1598="","",INDEX(DIFFERENTIATION_UNMERGE_SYSTEM,MATCH(A1598,DIFFERENTIATION_ID_DIFF,0)))</f>
        <v>пос. Береговой, ул. Школьная, 2ГВ, котельная № 11-22</v>
      </c>
      <c r="I1600" s="2392"/>
      <c r="J1600" s="2392"/>
      <c r="K1600" s="2392"/>
      <c r="L1600" s="2392"/>
      <c r="M1600" s="2392"/>
      <c r="N1600" s="2392"/>
      <c r="O1600" s="2392"/>
      <c r="P1600" s="2392"/>
      <c r="Q1600" s="2392"/>
      <c r="R1600" s="2392"/>
      <c r="S1600" s="728"/>
      <c r="T1600" s="725"/>
      <c r="U1600" s="634"/>
      <c r="V1600" s="634"/>
      <c r="W1600" s="635"/>
      <c r="X1600" s="635"/>
      <c r="Y1600" s="635"/>
      <c r="Z1600" s="635"/>
      <c r="AA1600" s="636"/>
      <c r="AB1600" s="637"/>
      <c r="AC1600" s="2384"/>
      <c r="AD1600" s="638"/>
      <c r="AE1600" s="639"/>
      <c r="AF1600" s="639"/>
      <c r="AG1600" s="640"/>
      <c r="AH1600" s="641"/>
      <c r="AI1600" s="634"/>
      <c r="AJ1600" s="634"/>
      <c r="AK1600" s="634"/>
      <c r="AL1600" s="634"/>
      <c r="AM1600" s="634"/>
      <c r="AN1600" s="634"/>
      <c r="AO1600" s="634"/>
      <c r="AP1600" s="634"/>
      <c r="AQ1600" s="634"/>
      <c r="AR1600" s="634"/>
      <c r="AS1600" s="634"/>
      <c r="AT1600" s="634"/>
      <c r="AU1600" s="634"/>
      <c r="AV1600" s="634"/>
      <c r="AW1600" s="634"/>
      <c r="AX1600" s="634"/>
      <c r="AY1600" s="634"/>
      <c r="AZ1600" s="634"/>
      <c r="BA1600" s="634"/>
      <c r="BB1600" s="634"/>
      <c r="BC1600" s="634"/>
      <c r="BD1600" s="634"/>
      <c r="BE1600" s="634"/>
      <c r="BF1600" s="634"/>
      <c r="BG1600" s="634"/>
      <c r="BH1600" s="634"/>
      <c r="BI1600" s="634"/>
      <c r="BJ1600" s="634"/>
      <c r="BK1600" s="634"/>
      <c r="BL1600" s="634"/>
      <c r="BM1600" s="634"/>
      <c r="BN1600" s="634"/>
      <c r="BO1600" s="634"/>
      <c r="BP1600" s="634"/>
      <c r="BQ1600" s="634"/>
      <c r="BR1600" s="634"/>
      <c r="BS1600" s="634"/>
      <c r="BT1600" s="634"/>
      <c r="BU1600" s="634"/>
      <c r="BV1600" s="635"/>
      <c r="BW1600" s="635"/>
      <c r="BX1600" s="635"/>
      <c r="BY1600" s="635"/>
      <c r="BZ1600" s="635"/>
      <c r="CA1600" s="635"/>
      <c r="CB1600" s="635"/>
      <c r="CC1600" s="635"/>
      <c r="CD1600" s="635"/>
      <c r="CE1600" s="635"/>
      <c r="CF1600" s="1859"/>
    </row>
    <row customHeight="1" ht="24.75" hidden="1">
      <c r="A1601" s="1815"/>
      <c r="B1601" s="1169"/>
      <c r="C1601" s="421"/>
      <c r="D1601" s="2588"/>
      <c r="E1601" s="2385" t="s">
        <v>1083</v>
      </c>
      <c r="F1601" s="2385"/>
      <c r="G1601" s="2385"/>
      <c r="H1601" s="2385"/>
      <c r="I1601" s="2385"/>
      <c r="J1601" s="2385"/>
      <c r="K1601" s="2385"/>
      <c r="L1601" s="2385"/>
      <c r="M1601" s="2385"/>
      <c r="N1601" s="2385"/>
      <c r="O1601" s="2385"/>
      <c r="P1601" s="2385"/>
      <c r="Q1601" s="567">
        <f>SUMIF(T1602:T1603,"i",Q1602:Q1603)</f>
        <v>0</v>
      </c>
      <c r="R1601" s="1026"/>
      <c r="S1601" s="1807" t="s">
        <v>1084</v>
      </c>
      <c r="T1601" s="726" t="s">
        <v>1085</v>
      </c>
      <c r="U1601" s="2383">
        <v>1</v>
      </c>
      <c r="V1601" s="2383" t="s">
        <v>1048</v>
      </c>
      <c r="W1601" s="1169"/>
      <c r="X1601" s="1169"/>
      <c r="Y1601" s="1169"/>
      <c r="Z1601" s="1169"/>
      <c r="AA1601" s="1645"/>
      <c r="AB1601" s="1169"/>
      <c r="AC1601" s="2384"/>
      <c r="AD1601" s="638"/>
      <c r="AE1601" s="1169"/>
      <c r="AF1601" s="1169"/>
      <c r="AG1601" s="1645"/>
      <c r="AH1601" s="1645"/>
      <c r="AI1601" s="1645"/>
      <c r="AJ1601" s="1645"/>
      <c r="AK1601" s="1645"/>
      <c r="AL1601" s="1645"/>
      <c r="AM1601" s="1645"/>
      <c r="AN1601" s="1645"/>
      <c r="AO1601" s="1645"/>
      <c r="AP1601" s="1645"/>
      <c r="AQ1601" s="1645"/>
      <c r="AR1601" s="1645"/>
      <c r="AS1601" s="1645"/>
      <c r="AT1601" s="1645"/>
      <c r="AU1601" s="1645"/>
      <c r="AV1601" s="1645"/>
      <c r="AW1601" s="1645"/>
      <c r="AX1601" s="1645"/>
      <c r="AY1601" s="1645"/>
      <c r="AZ1601" s="1645"/>
      <c r="BA1601" s="1645"/>
      <c r="BB1601" s="1645"/>
      <c r="BC1601" s="1645"/>
      <c r="BD1601" s="1645"/>
      <c r="BE1601" s="1645"/>
      <c r="BF1601" s="1645"/>
      <c r="BG1601" s="1645"/>
      <c r="BH1601" s="1645"/>
      <c r="BI1601" s="1645"/>
      <c r="BJ1601" s="1645"/>
      <c r="BK1601" s="1645"/>
      <c r="BL1601" s="1645"/>
      <c r="BM1601" s="1645"/>
      <c r="BN1601" s="1645"/>
      <c r="BO1601" s="1645"/>
      <c r="BP1601" s="1645"/>
      <c r="BQ1601" s="1645"/>
      <c r="BR1601" s="1645"/>
      <c r="BS1601" s="1645"/>
      <c r="BT1601" s="1645"/>
      <c r="BU1601" s="1645"/>
      <c r="BV1601" s="1169"/>
      <c r="BW1601" s="1169"/>
      <c r="BX1601" s="1169"/>
      <c r="BY1601" s="1169"/>
      <c r="BZ1601" s="1169"/>
      <c r="CA1601" s="1169"/>
      <c r="CB1601" s="1169"/>
      <c r="CC1601" s="1169"/>
      <c r="CD1601" s="1169"/>
      <c r="CE1601" s="1169"/>
      <c r="CF1601" s="1859"/>
    </row>
    <row customHeight="1" ht="11.25" hidden="1">
      <c r="A1602" s="1802"/>
      <c r="B1602" s="1645"/>
      <c r="C1602" s="1645"/>
      <c r="D1602" s="2588"/>
      <c r="E1602" s="644"/>
      <c r="F1602" s="644">
        <v>0</v>
      </c>
      <c r="G1602" s="644"/>
      <c r="H1602" s="644"/>
      <c r="I1602" s="644"/>
      <c r="J1602" s="644"/>
      <c r="K1602" s="644"/>
      <c r="L1602" s="644"/>
      <c r="M1602" s="644"/>
      <c r="N1602" s="644"/>
      <c r="O1602" s="644"/>
      <c r="P1602" s="644"/>
      <c r="Q1602" s="644"/>
      <c r="R1602" s="644"/>
      <c r="S1602" s="645"/>
      <c r="T1602" s="727"/>
      <c r="U1602" s="2383"/>
      <c r="V1602" s="2383"/>
      <c r="W1602" s="1645"/>
      <c r="X1602" s="1645"/>
      <c r="Y1602" s="1645"/>
      <c r="Z1602" s="1645"/>
      <c r="AA1602" s="1645"/>
      <c r="AB1602" s="1169"/>
      <c r="AC1602" s="2384"/>
      <c r="AD1602" s="638"/>
      <c r="AE1602" s="1169"/>
      <c r="AF1602" s="1169"/>
      <c r="AG1602" s="1645"/>
      <c r="AH1602" s="1645"/>
      <c r="AI1602" s="1645"/>
      <c r="AJ1602" s="1645"/>
      <c r="AK1602" s="1645"/>
      <c r="AL1602" s="1645"/>
      <c r="AM1602" s="1645"/>
      <c r="AN1602" s="1645"/>
      <c r="AO1602" s="1645"/>
      <c r="AP1602" s="1645"/>
      <c r="AQ1602" s="1645"/>
      <c r="AR1602" s="1645"/>
      <c r="AS1602" s="1645"/>
      <c r="AT1602" s="1645"/>
      <c r="AU1602" s="1645"/>
      <c r="AV1602" s="1645"/>
      <c r="AW1602" s="1645"/>
      <c r="AX1602" s="1645"/>
      <c r="AY1602" s="1645"/>
      <c r="AZ1602" s="1645"/>
      <c r="BA1602" s="1645"/>
      <c r="BB1602" s="1645"/>
      <c r="BC1602" s="1645"/>
      <c r="BD1602" s="1645"/>
      <c r="BE1602" s="1645"/>
      <c r="BF1602" s="1645"/>
      <c r="BG1602" s="1645"/>
      <c r="BH1602" s="1645"/>
      <c r="BI1602" s="1645"/>
      <c r="BJ1602" s="1645"/>
      <c r="BK1602" s="1645"/>
      <c r="BL1602" s="1645"/>
      <c r="BM1602" s="1645"/>
      <c r="BN1602" s="1645"/>
      <c r="BO1602" s="1645"/>
      <c r="BP1602" s="1645"/>
      <c r="BQ1602" s="1645"/>
      <c r="BR1602" s="1645"/>
      <c r="BS1602" s="1645"/>
      <c r="BT1602" s="1645"/>
      <c r="BU1602" s="1645"/>
      <c r="BV1602" s="1645"/>
      <c r="BW1602" s="1645"/>
      <c r="BX1602" s="1645"/>
      <c r="BY1602" s="1645"/>
      <c r="BZ1602" s="1645"/>
      <c r="CA1602" s="1645"/>
      <c r="CB1602" s="1645"/>
      <c r="CC1602" s="1645"/>
      <c r="CD1602" s="1645"/>
      <c r="CE1602" s="1645"/>
      <c r="CF1602" s="1859"/>
    </row>
    <row customHeight="1" ht="11.25" hidden="1">
      <c r="A1603" s="1815"/>
      <c r="B1603" s="1169"/>
      <c r="C1603" s="421"/>
      <c r="D1603" s="2588"/>
      <c r="E1603" s="658" t="s">
        <v>22</v>
      </c>
      <c r="F1603" s="1177" t="s">
        <v>22</v>
      </c>
      <c r="G1603" s="1177" t="s">
        <v>1088</v>
      </c>
      <c r="H1603" s="660" t="s">
        <v>22</v>
      </c>
      <c r="I1603" s="660"/>
      <c r="J1603" s="660"/>
      <c r="K1603" s="660"/>
      <c r="L1603" s="660"/>
      <c r="M1603" s="660"/>
      <c r="N1603" s="660"/>
      <c r="O1603" s="660"/>
      <c r="P1603" s="660"/>
      <c r="Q1603" s="660"/>
      <c r="R1603" s="661"/>
      <c r="S1603" s="662"/>
      <c r="T1603" s="727"/>
      <c r="U1603" s="2383"/>
      <c r="V1603" s="2383"/>
      <c r="W1603" s="1169"/>
      <c r="X1603" s="1169"/>
      <c r="Y1603" s="1169"/>
      <c r="Z1603" s="1169"/>
      <c r="AA1603" s="1645"/>
      <c r="AB1603" s="1169"/>
      <c r="AC1603" s="2384"/>
      <c r="AD1603" s="638"/>
      <c r="AE1603" s="1169"/>
      <c r="AF1603" s="1169"/>
      <c r="AG1603" s="1645"/>
      <c r="AH1603" s="1645"/>
      <c r="AI1603" s="1645"/>
      <c r="AJ1603" s="1645"/>
      <c r="AK1603" s="1645"/>
      <c r="AL1603" s="1645"/>
      <c r="AM1603" s="1645"/>
      <c r="AN1603" s="1645"/>
      <c r="AO1603" s="1645"/>
      <c r="AP1603" s="1645"/>
      <c r="AQ1603" s="1645"/>
      <c r="AR1603" s="1645"/>
      <c r="AS1603" s="1645"/>
      <c r="AT1603" s="1645"/>
      <c r="AU1603" s="1645"/>
      <c r="AV1603" s="1645"/>
      <c r="AW1603" s="1645"/>
      <c r="AX1603" s="1645"/>
      <c r="AY1603" s="1645"/>
      <c r="AZ1603" s="1645"/>
      <c r="BA1603" s="1645"/>
      <c r="BB1603" s="1645"/>
      <c r="BC1603" s="1645"/>
      <c r="BD1603" s="1645"/>
      <c r="BE1603" s="1645"/>
      <c r="BF1603" s="1645"/>
      <c r="BG1603" s="1645"/>
      <c r="BH1603" s="1645"/>
      <c r="BI1603" s="1645"/>
      <c r="BJ1603" s="1645"/>
      <c r="BK1603" s="1645"/>
      <c r="BL1603" s="1645"/>
      <c r="BM1603" s="1645"/>
      <c r="BN1603" s="1645"/>
      <c r="BO1603" s="1645"/>
      <c r="BP1603" s="1645"/>
      <c r="BQ1603" s="1645"/>
      <c r="BR1603" s="1645"/>
      <c r="BS1603" s="1645"/>
      <c r="BT1603" s="1645"/>
      <c r="BU1603" s="1645"/>
      <c r="BV1603" s="1169"/>
      <c r="BW1603" s="1169"/>
      <c r="BX1603" s="1169"/>
      <c r="BY1603" s="1169"/>
      <c r="BZ1603" s="1169"/>
      <c r="CA1603" s="1169"/>
      <c r="CB1603" s="1169"/>
      <c r="CC1603" s="1169"/>
      <c r="CD1603" s="1169"/>
      <c r="CE1603" s="1169"/>
      <c r="CF1603" s="1859"/>
    </row>
    <row customHeight="1" ht="5.25" hidden="1">
      <c r="A1604" s="1802"/>
      <c r="B1604" s="1645"/>
      <c r="C1604" s="1645"/>
      <c r="D1604" s="2588"/>
      <c r="E1604" s="1048"/>
      <c r="F1604" s="1048"/>
      <c r="G1604" s="1048"/>
      <c r="H1604" s="1048"/>
      <c r="I1604" s="1048"/>
      <c r="J1604" s="1048"/>
      <c r="K1604" s="1048"/>
      <c r="L1604" s="1048"/>
      <c r="M1604" s="1048"/>
      <c r="N1604" s="1048"/>
      <c r="O1604" s="1048"/>
      <c r="P1604" s="1048"/>
      <c r="Q1604" s="1049"/>
      <c r="R1604" s="1050"/>
      <c r="S1604" s="1051"/>
      <c r="T1604" s="726" t="s">
        <v>1085</v>
      </c>
      <c r="U1604" s="2383">
        <v>1</v>
      </c>
      <c r="V1604" s="2383" t="s">
        <v>1048</v>
      </c>
      <c r="W1604" s="1645"/>
      <c r="X1604" s="1645"/>
      <c r="Y1604" s="1645"/>
      <c r="Z1604" s="1645"/>
      <c r="AA1604" s="1645"/>
      <c r="AB1604" s="1645"/>
      <c r="AC1604" s="1046"/>
      <c r="AD1604" s="1047"/>
      <c r="AE1604" s="1645"/>
      <c r="AF1604" s="1645"/>
      <c r="AG1604" s="1645"/>
      <c r="AH1604" s="1645"/>
      <c r="AI1604" s="1645"/>
      <c r="AJ1604" s="1645"/>
      <c r="AK1604" s="1645"/>
      <c r="AL1604" s="1645"/>
      <c r="AM1604" s="1645"/>
      <c r="AN1604" s="1645"/>
      <c r="AO1604" s="1645"/>
      <c r="AP1604" s="1645"/>
      <c r="AQ1604" s="1645"/>
      <c r="AR1604" s="1645"/>
      <c r="AS1604" s="1645"/>
      <c r="AT1604" s="1645"/>
      <c r="AU1604" s="1645"/>
      <c r="AV1604" s="1645"/>
      <c r="AW1604" s="1645"/>
      <c r="AX1604" s="1645"/>
      <c r="AY1604" s="1645"/>
      <c r="AZ1604" s="1645"/>
      <c r="BA1604" s="1645"/>
      <c r="BB1604" s="1645"/>
      <c r="BC1604" s="1645"/>
      <c r="BD1604" s="1645"/>
      <c r="BE1604" s="1645"/>
      <c r="BF1604" s="1645"/>
      <c r="BG1604" s="1645"/>
      <c r="BH1604" s="1645"/>
      <c r="BI1604" s="1645"/>
      <c r="BJ1604" s="1645"/>
      <c r="BK1604" s="1645"/>
      <c r="BL1604" s="1645"/>
      <c r="BM1604" s="1645"/>
      <c r="BN1604" s="1645"/>
      <c r="BO1604" s="1645"/>
      <c r="BP1604" s="1645"/>
      <c r="BQ1604" s="1645"/>
      <c r="BR1604" s="1645"/>
      <c r="BS1604" s="1645"/>
      <c r="BT1604" s="1645"/>
      <c r="BU1604" s="1645"/>
      <c r="BV1604" s="1645"/>
      <c r="BW1604" s="1645"/>
      <c r="BX1604" s="1645"/>
      <c r="BY1604" s="1645"/>
      <c r="BZ1604" s="1645"/>
      <c r="CA1604" s="1645"/>
      <c r="CB1604" s="1645"/>
      <c r="CC1604" s="1645"/>
      <c r="CD1604" s="1645"/>
      <c r="CE1604" s="1645"/>
      <c r="CF1604" s="1325"/>
    </row>
    <row customHeight="1" ht="5.25" hidden="1">
      <c r="A1605" s="1802"/>
      <c r="B1605" s="1645"/>
      <c r="C1605" s="1645"/>
      <c r="D1605" s="2588"/>
      <c r="E1605" s="644"/>
      <c r="F1605" s="644"/>
      <c r="G1605" s="644"/>
      <c r="H1605" s="644"/>
      <c r="I1605" s="644"/>
      <c r="J1605" s="644"/>
      <c r="K1605" s="644"/>
      <c r="L1605" s="644"/>
      <c r="M1605" s="644"/>
      <c r="N1605" s="644"/>
      <c r="O1605" s="644"/>
      <c r="P1605" s="644"/>
      <c r="Q1605" s="644"/>
      <c r="R1605" s="644"/>
      <c r="S1605" s="645"/>
      <c r="T1605" s="727"/>
      <c r="U1605" s="2383"/>
      <c r="V1605" s="2383"/>
      <c r="W1605" s="1645"/>
      <c r="X1605" s="1645"/>
      <c r="Y1605" s="1645"/>
      <c r="Z1605" s="1645"/>
      <c r="AA1605" s="1645"/>
      <c r="AB1605" s="1645"/>
      <c r="AC1605" s="1046"/>
      <c r="AD1605" s="1047"/>
      <c r="AE1605" s="1645"/>
      <c r="AF1605" s="1645"/>
      <c r="AG1605" s="1645"/>
      <c r="AH1605" s="1645"/>
      <c r="AI1605" s="1645"/>
      <c r="AJ1605" s="1645"/>
      <c r="AK1605" s="1645"/>
      <c r="AL1605" s="1645"/>
      <c r="AM1605" s="1645"/>
      <c r="AN1605" s="1645"/>
      <c r="AO1605" s="1645"/>
      <c r="AP1605" s="1645"/>
      <c r="AQ1605" s="1645"/>
      <c r="AR1605" s="1645"/>
      <c r="AS1605" s="1645"/>
      <c r="AT1605" s="1645"/>
      <c r="AU1605" s="1645"/>
      <c r="AV1605" s="1645"/>
      <c r="AW1605" s="1645"/>
      <c r="AX1605" s="1645"/>
      <c r="AY1605" s="1645"/>
      <c r="AZ1605" s="1645"/>
      <c r="BA1605" s="1645"/>
      <c r="BB1605" s="1645"/>
      <c r="BC1605" s="1645"/>
      <c r="BD1605" s="1645"/>
      <c r="BE1605" s="1645"/>
      <c r="BF1605" s="1645"/>
      <c r="BG1605" s="1645"/>
      <c r="BH1605" s="1645"/>
      <c r="BI1605" s="1645"/>
      <c r="BJ1605" s="1645"/>
      <c r="BK1605" s="1645"/>
      <c r="BL1605" s="1645"/>
      <c r="BM1605" s="1645"/>
      <c r="BN1605" s="1645"/>
      <c r="BO1605" s="1645"/>
      <c r="BP1605" s="1645"/>
      <c r="BQ1605" s="1645"/>
      <c r="BR1605" s="1645"/>
      <c r="BS1605" s="1645"/>
      <c r="BT1605" s="1645"/>
      <c r="BU1605" s="1645"/>
      <c r="BV1605" s="1645"/>
      <c r="BW1605" s="1645"/>
      <c r="BX1605" s="1645"/>
      <c r="BY1605" s="1645"/>
      <c r="BZ1605" s="1645"/>
      <c r="CA1605" s="1645"/>
      <c r="CB1605" s="1645"/>
      <c r="CC1605" s="1645"/>
      <c r="CD1605" s="1645"/>
      <c r="CE1605" s="1645"/>
      <c r="CF1605" s="1325"/>
    </row>
    <row customHeight="1" ht="5.25" hidden="1">
      <c r="A1606" s="1802"/>
      <c r="B1606" s="1645"/>
      <c r="C1606" s="1645"/>
      <c r="D1606" s="2589"/>
      <c r="E1606" s="1052"/>
      <c r="F1606" s="1053"/>
      <c r="G1606" s="1053"/>
      <c r="H1606" s="1054"/>
      <c r="I1606" s="1054"/>
      <c r="J1606" s="1054"/>
      <c r="K1606" s="1054"/>
      <c r="L1606" s="1054"/>
      <c r="M1606" s="1054"/>
      <c r="N1606" s="1054"/>
      <c r="O1606" s="1054"/>
      <c r="P1606" s="1054"/>
      <c r="Q1606" s="1054"/>
      <c r="R1606" s="955"/>
      <c r="S1606" s="1055"/>
      <c r="T1606" s="727"/>
      <c r="U1606" s="2383"/>
      <c r="V1606" s="2383"/>
      <c r="W1606" s="1645"/>
      <c r="X1606" s="1645"/>
      <c r="Y1606" s="1645"/>
      <c r="Z1606" s="1645"/>
      <c r="AA1606" s="1645"/>
      <c r="AB1606" s="1645"/>
      <c r="AC1606" s="1046"/>
      <c r="AD1606" s="1047"/>
      <c r="AE1606" s="1645"/>
      <c r="AF1606" s="1645"/>
      <c r="AG1606" s="1645"/>
      <c r="AH1606" s="1645"/>
      <c r="AI1606" s="1645"/>
      <c r="AJ1606" s="1645"/>
      <c r="AK1606" s="1645"/>
      <c r="AL1606" s="1645"/>
      <c r="AM1606" s="1645"/>
      <c r="AN1606" s="1645"/>
      <c r="AO1606" s="1645"/>
      <c r="AP1606" s="1645"/>
      <c r="AQ1606" s="1645"/>
      <c r="AR1606" s="1645"/>
      <c r="AS1606" s="1645"/>
      <c r="AT1606" s="1645"/>
      <c r="AU1606" s="1645"/>
      <c r="AV1606" s="1645"/>
      <c r="AW1606" s="1645"/>
      <c r="AX1606" s="1645"/>
      <c r="AY1606" s="1645"/>
      <c r="AZ1606" s="1645"/>
      <c r="BA1606" s="1645"/>
      <c r="BB1606" s="1645"/>
      <c r="BC1606" s="1645"/>
      <c r="BD1606" s="1645"/>
      <c r="BE1606" s="1645"/>
      <c r="BF1606" s="1645"/>
      <c r="BG1606" s="1645"/>
      <c r="BH1606" s="1645"/>
      <c r="BI1606" s="1645"/>
      <c r="BJ1606" s="1645"/>
      <c r="BK1606" s="1645"/>
      <c r="BL1606" s="1645"/>
      <c r="BM1606" s="1645"/>
      <c r="BN1606" s="1645"/>
      <c r="BO1606" s="1645"/>
      <c r="BP1606" s="1645"/>
      <c r="BQ1606" s="1645"/>
      <c r="BR1606" s="1645"/>
      <c r="BS1606" s="1645"/>
      <c r="BT1606" s="1645"/>
      <c r="BU1606" s="1645"/>
      <c r="BV1606" s="1645"/>
      <c r="BW1606" s="1645"/>
      <c r="BX1606" s="1645"/>
      <c r="BY1606" s="1645"/>
      <c r="BZ1606" s="1645"/>
      <c r="CA1606" s="1645"/>
      <c r="CB1606" s="1645"/>
      <c r="CC1606" s="1645"/>
      <c r="CD1606" s="1645"/>
      <c r="CE1606" s="1645"/>
      <c r="CF1606" s="1325"/>
    </row>
    <row customHeight="1" ht="15" hidden="1">
      <c r="A1607" s="632" t="s">
        <v>582</v>
      </c>
      <c r="B1607" s="633"/>
      <c r="C1607" s="633" t="s">
        <v>22</v>
      </c>
      <c r="D1607" s="2587" t="s">
        <v>1264</v>
      </c>
      <c r="E1607" s="2386" t="s">
        <v>196</v>
      </c>
      <c r="F1607" s="2387"/>
      <c r="G1607" s="2388"/>
      <c r="H1607" s="2392" t="str">
        <f>IF(A1607="","",INDEX(DIFFERENTIATION_UNMERGE_VD,MATCH(A1607,DIFFERENTIATION_ID_DIFF,0)))</f>
        <v>Производство тепловой энергии. Некомбинированная выработка</v>
      </c>
      <c r="I1607" s="2392"/>
      <c r="J1607" s="2392"/>
      <c r="K1607" s="2392"/>
      <c r="L1607" s="2392"/>
      <c r="M1607" s="2392"/>
      <c r="N1607" s="2392"/>
      <c r="O1607" s="2392"/>
      <c r="P1607" s="2392"/>
      <c r="Q1607" s="2392"/>
      <c r="R1607" s="2392"/>
      <c r="S1607" s="728"/>
      <c r="T1607" s="725"/>
      <c r="U1607" s="634"/>
      <c r="V1607" s="634"/>
      <c r="W1607" s="635"/>
      <c r="X1607" s="635"/>
      <c r="Y1607" s="635"/>
      <c r="Z1607" s="635"/>
      <c r="AA1607" s="636"/>
      <c r="AB1607" s="637"/>
      <c r="AC1607" s="2384"/>
      <c r="AD1607" s="638"/>
      <c r="AE1607" s="639" t="s">
        <v>22</v>
      </c>
      <c r="AF1607" s="639"/>
      <c r="AG1607" s="640" t="s">
        <v>1082</v>
      </c>
      <c r="AH1607" s="641">
        <v>3</v>
      </c>
      <c r="AI1607" s="634"/>
      <c r="AJ1607" s="634"/>
      <c r="AK1607" s="634"/>
      <c r="AL1607" s="634"/>
      <c r="AM1607" s="634"/>
      <c r="AN1607" s="634"/>
      <c r="AO1607" s="634"/>
      <c r="AP1607" s="634"/>
      <c r="AQ1607" s="634"/>
      <c r="AR1607" s="634"/>
      <c r="AS1607" s="634"/>
      <c r="AT1607" s="634"/>
      <c r="AU1607" s="634"/>
      <c r="AV1607" s="634"/>
      <c r="AW1607" s="634"/>
      <c r="AX1607" s="634"/>
      <c r="AY1607" s="634"/>
      <c r="AZ1607" s="634"/>
      <c r="BA1607" s="634"/>
      <c r="BB1607" s="634"/>
      <c r="BC1607" s="634"/>
      <c r="BD1607" s="634"/>
      <c r="BE1607" s="634"/>
      <c r="BF1607" s="634"/>
      <c r="BG1607" s="634"/>
      <c r="BH1607" s="634"/>
      <c r="BI1607" s="634"/>
      <c r="BJ1607" s="634"/>
      <c r="BK1607" s="634"/>
      <c r="BL1607" s="634"/>
      <c r="BM1607" s="634"/>
      <c r="BN1607" s="634"/>
      <c r="BO1607" s="634"/>
      <c r="BP1607" s="634"/>
      <c r="BQ1607" s="634"/>
      <c r="BR1607" s="634"/>
      <c r="BS1607" s="634"/>
      <c r="BT1607" s="634"/>
      <c r="BU1607" s="634"/>
      <c r="BV1607" s="635"/>
      <c r="BW1607" s="635"/>
      <c r="BX1607" s="635"/>
      <c r="BY1607" s="635"/>
      <c r="BZ1607" s="635"/>
      <c r="CA1607" s="635"/>
      <c r="CB1607" s="635"/>
      <c r="CC1607" s="635"/>
      <c r="CD1607" s="635"/>
      <c r="CE1607" s="635"/>
      <c r="CF1607" s="1859"/>
    </row>
    <row customHeight="1" ht="15" hidden="1">
      <c r="A1608" s="632"/>
      <c r="B1608" s="633"/>
      <c r="C1608" s="633"/>
      <c r="D1608" s="2588"/>
      <c r="E1608" s="2386" t="s">
        <v>1037</v>
      </c>
      <c r="F1608" s="2387"/>
      <c r="G1608" s="2388"/>
      <c r="H1608" s="2392" t="str">
        <f>IF(A1607="","",INDEX(DIFFERENTIATION_UNMERGE_AREA,MATCH(A1607,DIFFERENTIATION_ID_DIFF,0)))</f>
        <v>Территория 18</v>
      </c>
      <c r="I1608" s="2392"/>
      <c r="J1608" s="2392"/>
      <c r="K1608" s="2392"/>
      <c r="L1608" s="2392"/>
      <c r="M1608" s="2392"/>
      <c r="N1608" s="2392"/>
      <c r="O1608" s="2392"/>
      <c r="P1608" s="2392"/>
      <c r="Q1608" s="2392"/>
      <c r="R1608" s="2392"/>
      <c r="S1608" s="728"/>
      <c r="T1608" s="725"/>
      <c r="U1608" s="634"/>
      <c r="V1608" s="634"/>
      <c r="W1608" s="635"/>
      <c r="X1608" s="635"/>
      <c r="Y1608" s="635"/>
      <c r="Z1608" s="635"/>
      <c r="AA1608" s="636"/>
      <c r="AB1608" s="637"/>
      <c r="AC1608" s="2384"/>
      <c r="AD1608" s="638"/>
      <c r="AE1608" s="639"/>
      <c r="AF1608" s="639"/>
      <c r="AG1608" s="640"/>
      <c r="AH1608" s="641"/>
      <c r="AI1608" s="634"/>
      <c r="AJ1608" s="634"/>
      <c r="AK1608" s="634"/>
      <c r="AL1608" s="634"/>
      <c r="AM1608" s="634"/>
      <c r="AN1608" s="634"/>
      <c r="AO1608" s="634"/>
      <c r="AP1608" s="634"/>
      <c r="AQ1608" s="634"/>
      <c r="AR1608" s="634"/>
      <c r="AS1608" s="634"/>
      <c r="AT1608" s="634"/>
      <c r="AU1608" s="634"/>
      <c r="AV1608" s="634"/>
      <c r="AW1608" s="634"/>
      <c r="AX1608" s="634"/>
      <c r="AY1608" s="634"/>
      <c r="AZ1608" s="634"/>
      <c r="BA1608" s="634"/>
      <c r="BB1608" s="634"/>
      <c r="BC1608" s="634"/>
      <c r="BD1608" s="634"/>
      <c r="BE1608" s="634"/>
      <c r="BF1608" s="634"/>
      <c r="BG1608" s="634"/>
      <c r="BH1608" s="634"/>
      <c r="BI1608" s="634"/>
      <c r="BJ1608" s="634"/>
      <c r="BK1608" s="634"/>
      <c r="BL1608" s="634"/>
      <c r="BM1608" s="634"/>
      <c r="BN1608" s="634"/>
      <c r="BO1608" s="634"/>
      <c r="BP1608" s="634"/>
      <c r="BQ1608" s="634"/>
      <c r="BR1608" s="634"/>
      <c r="BS1608" s="634"/>
      <c r="BT1608" s="634"/>
      <c r="BU1608" s="634"/>
      <c r="BV1608" s="635"/>
      <c r="BW1608" s="635"/>
      <c r="BX1608" s="635"/>
      <c r="BY1608" s="635"/>
      <c r="BZ1608" s="635"/>
      <c r="CA1608" s="635"/>
      <c r="CB1608" s="635"/>
      <c r="CC1608" s="635"/>
      <c r="CD1608" s="635"/>
      <c r="CE1608" s="635"/>
      <c r="CF1608" s="1859"/>
    </row>
    <row customHeight="1" ht="15" hidden="1">
      <c r="A1609" s="632"/>
      <c r="B1609" s="633"/>
      <c r="C1609" s="633"/>
      <c r="D1609" s="2588"/>
      <c r="E1609" s="2386" t="s">
        <v>1038</v>
      </c>
      <c r="F1609" s="2387"/>
      <c r="G1609" s="2388"/>
      <c r="H1609" s="2392" t="str">
        <f>IF(A1607="","",INDEX(DIFFERENTIATION_UNMERGE_SYSTEM,MATCH(A1607,DIFFERENTIATION_ID_DIFF,0)))</f>
        <v>пос. Береговой, ул. Торговая, 6В, котельная № 11-23</v>
      </c>
      <c r="I1609" s="2392"/>
      <c r="J1609" s="2392"/>
      <c r="K1609" s="2392"/>
      <c r="L1609" s="2392"/>
      <c r="M1609" s="2392"/>
      <c r="N1609" s="2392"/>
      <c r="O1609" s="2392"/>
      <c r="P1609" s="2392"/>
      <c r="Q1609" s="2392"/>
      <c r="R1609" s="2392"/>
      <c r="S1609" s="728"/>
      <c r="T1609" s="725"/>
      <c r="U1609" s="634"/>
      <c r="V1609" s="634"/>
      <c r="W1609" s="635"/>
      <c r="X1609" s="635"/>
      <c r="Y1609" s="635"/>
      <c r="Z1609" s="635"/>
      <c r="AA1609" s="636"/>
      <c r="AB1609" s="637"/>
      <c r="AC1609" s="2384"/>
      <c r="AD1609" s="638"/>
      <c r="AE1609" s="639"/>
      <c r="AF1609" s="639"/>
      <c r="AG1609" s="640"/>
      <c r="AH1609" s="641"/>
      <c r="AI1609" s="634"/>
      <c r="AJ1609" s="634"/>
      <c r="AK1609" s="634"/>
      <c r="AL1609" s="634"/>
      <c r="AM1609" s="634"/>
      <c r="AN1609" s="634"/>
      <c r="AO1609" s="634"/>
      <c r="AP1609" s="634"/>
      <c r="AQ1609" s="634"/>
      <c r="AR1609" s="634"/>
      <c r="AS1609" s="634"/>
      <c r="AT1609" s="634"/>
      <c r="AU1609" s="634"/>
      <c r="AV1609" s="634"/>
      <c r="AW1609" s="634"/>
      <c r="AX1609" s="634"/>
      <c r="AY1609" s="634"/>
      <c r="AZ1609" s="634"/>
      <c r="BA1609" s="634"/>
      <c r="BB1609" s="634"/>
      <c r="BC1609" s="634"/>
      <c r="BD1609" s="634"/>
      <c r="BE1609" s="634"/>
      <c r="BF1609" s="634"/>
      <c r="BG1609" s="634"/>
      <c r="BH1609" s="634"/>
      <c r="BI1609" s="634"/>
      <c r="BJ1609" s="634"/>
      <c r="BK1609" s="634"/>
      <c r="BL1609" s="634"/>
      <c r="BM1609" s="634"/>
      <c r="BN1609" s="634"/>
      <c r="BO1609" s="634"/>
      <c r="BP1609" s="634"/>
      <c r="BQ1609" s="634"/>
      <c r="BR1609" s="634"/>
      <c r="BS1609" s="634"/>
      <c r="BT1609" s="634"/>
      <c r="BU1609" s="634"/>
      <c r="BV1609" s="635"/>
      <c r="BW1609" s="635"/>
      <c r="BX1609" s="635"/>
      <c r="BY1609" s="635"/>
      <c r="BZ1609" s="635"/>
      <c r="CA1609" s="635"/>
      <c r="CB1609" s="635"/>
      <c r="CC1609" s="635"/>
      <c r="CD1609" s="635"/>
      <c r="CE1609" s="635"/>
      <c r="CF1609" s="1859"/>
    </row>
    <row customHeight="1" ht="24.75" hidden="1">
      <c r="A1610" s="1815"/>
      <c r="B1610" s="1169"/>
      <c r="C1610" s="421"/>
      <c r="D1610" s="2588"/>
      <c r="E1610" s="2385" t="s">
        <v>1083</v>
      </c>
      <c r="F1610" s="2385"/>
      <c r="G1610" s="2385"/>
      <c r="H1610" s="2385"/>
      <c r="I1610" s="2385"/>
      <c r="J1610" s="2385"/>
      <c r="K1610" s="2385"/>
      <c r="L1610" s="2385"/>
      <c r="M1610" s="2385"/>
      <c r="N1610" s="2385"/>
      <c r="O1610" s="2385"/>
      <c r="P1610" s="2385"/>
      <c r="Q1610" s="567">
        <f>SUMIF(T1611:T1612,"i",Q1611:Q1612)</f>
        <v>0</v>
      </c>
      <c r="R1610" s="1026"/>
      <c r="S1610" s="1807" t="s">
        <v>1084</v>
      </c>
      <c r="T1610" s="726" t="s">
        <v>1085</v>
      </c>
      <c r="U1610" s="2383">
        <v>1</v>
      </c>
      <c r="V1610" s="2383" t="s">
        <v>1048</v>
      </c>
      <c r="W1610" s="1169"/>
      <c r="X1610" s="1169"/>
      <c r="Y1610" s="1169"/>
      <c r="Z1610" s="1169"/>
      <c r="AA1610" s="1645"/>
      <c r="AB1610" s="1169"/>
      <c r="AC1610" s="2384"/>
      <c r="AD1610" s="638"/>
      <c r="AE1610" s="1169"/>
      <c r="AF1610" s="1169"/>
      <c r="AG1610" s="1645"/>
      <c r="AH1610" s="1645"/>
      <c r="AI1610" s="1645"/>
      <c r="AJ1610" s="1645"/>
      <c r="AK1610" s="1645"/>
      <c r="AL1610" s="1645"/>
      <c r="AM1610" s="1645"/>
      <c r="AN1610" s="1645"/>
      <c r="AO1610" s="1645"/>
      <c r="AP1610" s="1645"/>
      <c r="AQ1610" s="1645"/>
      <c r="AR1610" s="1645"/>
      <c r="AS1610" s="1645"/>
      <c r="AT1610" s="1645"/>
      <c r="AU1610" s="1645"/>
      <c r="AV1610" s="1645"/>
      <c r="AW1610" s="1645"/>
      <c r="AX1610" s="1645"/>
      <c r="AY1610" s="1645"/>
      <c r="AZ1610" s="1645"/>
      <c r="BA1610" s="1645"/>
      <c r="BB1610" s="1645"/>
      <c r="BC1610" s="1645"/>
      <c r="BD1610" s="1645"/>
      <c r="BE1610" s="1645"/>
      <c r="BF1610" s="1645"/>
      <c r="BG1610" s="1645"/>
      <c r="BH1610" s="1645"/>
      <c r="BI1610" s="1645"/>
      <c r="BJ1610" s="1645"/>
      <c r="BK1610" s="1645"/>
      <c r="BL1610" s="1645"/>
      <c r="BM1610" s="1645"/>
      <c r="BN1610" s="1645"/>
      <c r="BO1610" s="1645"/>
      <c r="BP1610" s="1645"/>
      <c r="BQ1610" s="1645"/>
      <c r="BR1610" s="1645"/>
      <c r="BS1610" s="1645"/>
      <c r="BT1610" s="1645"/>
      <c r="BU1610" s="1645"/>
      <c r="BV1610" s="1169"/>
      <c r="BW1610" s="1169"/>
      <c r="BX1610" s="1169"/>
      <c r="BY1610" s="1169"/>
      <c r="BZ1610" s="1169"/>
      <c r="CA1610" s="1169"/>
      <c r="CB1610" s="1169"/>
      <c r="CC1610" s="1169"/>
      <c r="CD1610" s="1169"/>
      <c r="CE1610" s="1169"/>
      <c r="CF1610" s="1859"/>
    </row>
    <row customHeight="1" ht="11.25" hidden="1">
      <c r="A1611" s="1802"/>
      <c r="B1611" s="1645"/>
      <c r="C1611" s="1645"/>
      <c r="D1611" s="2588"/>
      <c r="E1611" s="644"/>
      <c r="F1611" s="644">
        <v>0</v>
      </c>
      <c r="G1611" s="644"/>
      <c r="H1611" s="644"/>
      <c r="I1611" s="644"/>
      <c r="J1611" s="644"/>
      <c r="K1611" s="644"/>
      <c r="L1611" s="644"/>
      <c r="M1611" s="644"/>
      <c r="N1611" s="644"/>
      <c r="O1611" s="644"/>
      <c r="P1611" s="644"/>
      <c r="Q1611" s="644"/>
      <c r="R1611" s="644"/>
      <c r="S1611" s="645"/>
      <c r="T1611" s="727"/>
      <c r="U1611" s="2383"/>
      <c r="V1611" s="2383"/>
      <c r="W1611" s="1645"/>
      <c r="X1611" s="1645"/>
      <c r="Y1611" s="1645"/>
      <c r="Z1611" s="1645"/>
      <c r="AA1611" s="1645"/>
      <c r="AB1611" s="1169"/>
      <c r="AC1611" s="2384"/>
      <c r="AD1611" s="638"/>
      <c r="AE1611" s="1169"/>
      <c r="AF1611" s="1169"/>
      <c r="AG1611" s="1645"/>
      <c r="AH1611" s="1645"/>
      <c r="AI1611" s="1645"/>
      <c r="AJ1611" s="1645"/>
      <c r="AK1611" s="1645"/>
      <c r="AL1611" s="1645"/>
      <c r="AM1611" s="1645"/>
      <c r="AN1611" s="1645"/>
      <c r="AO1611" s="1645"/>
      <c r="AP1611" s="1645"/>
      <c r="AQ1611" s="1645"/>
      <c r="AR1611" s="1645"/>
      <c r="AS1611" s="1645"/>
      <c r="AT1611" s="1645"/>
      <c r="AU1611" s="1645"/>
      <c r="AV1611" s="1645"/>
      <c r="AW1611" s="1645"/>
      <c r="AX1611" s="1645"/>
      <c r="AY1611" s="1645"/>
      <c r="AZ1611" s="1645"/>
      <c r="BA1611" s="1645"/>
      <c r="BB1611" s="1645"/>
      <c r="BC1611" s="1645"/>
      <c r="BD1611" s="1645"/>
      <c r="BE1611" s="1645"/>
      <c r="BF1611" s="1645"/>
      <c r="BG1611" s="1645"/>
      <c r="BH1611" s="1645"/>
      <c r="BI1611" s="1645"/>
      <c r="BJ1611" s="1645"/>
      <c r="BK1611" s="1645"/>
      <c r="BL1611" s="1645"/>
      <c r="BM1611" s="1645"/>
      <c r="BN1611" s="1645"/>
      <c r="BO1611" s="1645"/>
      <c r="BP1611" s="1645"/>
      <c r="BQ1611" s="1645"/>
      <c r="BR1611" s="1645"/>
      <c r="BS1611" s="1645"/>
      <c r="BT1611" s="1645"/>
      <c r="BU1611" s="1645"/>
      <c r="BV1611" s="1645"/>
      <c r="BW1611" s="1645"/>
      <c r="BX1611" s="1645"/>
      <c r="BY1611" s="1645"/>
      <c r="BZ1611" s="1645"/>
      <c r="CA1611" s="1645"/>
      <c r="CB1611" s="1645"/>
      <c r="CC1611" s="1645"/>
      <c r="CD1611" s="1645"/>
      <c r="CE1611" s="1645"/>
      <c r="CF1611" s="1859"/>
    </row>
    <row customHeight="1" ht="11.25" hidden="1">
      <c r="A1612" s="1815"/>
      <c r="B1612" s="1169"/>
      <c r="C1612" s="421"/>
      <c r="D1612" s="2588"/>
      <c r="E1612" s="658" t="s">
        <v>22</v>
      </c>
      <c r="F1612" s="1177" t="s">
        <v>22</v>
      </c>
      <c r="G1612" s="1177" t="s">
        <v>1088</v>
      </c>
      <c r="H1612" s="660" t="s">
        <v>22</v>
      </c>
      <c r="I1612" s="660"/>
      <c r="J1612" s="660"/>
      <c r="K1612" s="660"/>
      <c r="L1612" s="660"/>
      <c r="M1612" s="660"/>
      <c r="N1612" s="660"/>
      <c r="O1612" s="660"/>
      <c r="P1612" s="660"/>
      <c r="Q1612" s="660"/>
      <c r="R1612" s="661"/>
      <c r="S1612" s="662"/>
      <c r="T1612" s="727"/>
      <c r="U1612" s="2383"/>
      <c r="V1612" s="2383"/>
      <c r="W1612" s="1169"/>
      <c r="X1612" s="1169"/>
      <c r="Y1612" s="1169"/>
      <c r="Z1612" s="1169"/>
      <c r="AA1612" s="1645"/>
      <c r="AB1612" s="1169"/>
      <c r="AC1612" s="2384"/>
      <c r="AD1612" s="638"/>
      <c r="AE1612" s="1169"/>
      <c r="AF1612" s="1169"/>
      <c r="AG1612" s="1645"/>
      <c r="AH1612" s="1645"/>
      <c r="AI1612" s="1645"/>
      <c r="AJ1612" s="1645"/>
      <c r="AK1612" s="1645"/>
      <c r="AL1612" s="1645"/>
      <c r="AM1612" s="1645"/>
      <c r="AN1612" s="1645"/>
      <c r="AO1612" s="1645"/>
      <c r="AP1612" s="1645"/>
      <c r="AQ1612" s="1645"/>
      <c r="AR1612" s="1645"/>
      <c r="AS1612" s="1645"/>
      <c r="AT1612" s="1645"/>
      <c r="AU1612" s="1645"/>
      <c r="AV1612" s="1645"/>
      <c r="AW1612" s="1645"/>
      <c r="AX1612" s="1645"/>
      <c r="AY1612" s="1645"/>
      <c r="AZ1612" s="1645"/>
      <c r="BA1612" s="1645"/>
      <c r="BB1612" s="1645"/>
      <c r="BC1612" s="1645"/>
      <c r="BD1612" s="1645"/>
      <c r="BE1612" s="1645"/>
      <c r="BF1612" s="1645"/>
      <c r="BG1612" s="1645"/>
      <c r="BH1612" s="1645"/>
      <c r="BI1612" s="1645"/>
      <c r="BJ1612" s="1645"/>
      <c r="BK1612" s="1645"/>
      <c r="BL1612" s="1645"/>
      <c r="BM1612" s="1645"/>
      <c r="BN1612" s="1645"/>
      <c r="BO1612" s="1645"/>
      <c r="BP1612" s="1645"/>
      <c r="BQ1612" s="1645"/>
      <c r="BR1612" s="1645"/>
      <c r="BS1612" s="1645"/>
      <c r="BT1612" s="1645"/>
      <c r="BU1612" s="1645"/>
      <c r="BV1612" s="1169"/>
      <c r="BW1612" s="1169"/>
      <c r="BX1612" s="1169"/>
      <c r="BY1612" s="1169"/>
      <c r="BZ1612" s="1169"/>
      <c r="CA1612" s="1169"/>
      <c r="CB1612" s="1169"/>
      <c r="CC1612" s="1169"/>
      <c r="CD1612" s="1169"/>
      <c r="CE1612" s="1169"/>
      <c r="CF1612" s="1859"/>
    </row>
    <row customHeight="1" ht="5.25" hidden="1">
      <c r="A1613" s="1802"/>
      <c r="B1613" s="1645"/>
      <c r="C1613" s="1645"/>
      <c r="D1613" s="2588"/>
      <c r="E1613" s="1048"/>
      <c r="F1613" s="1048"/>
      <c r="G1613" s="1048"/>
      <c r="H1613" s="1048"/>
      <c r="I1613" s="1048"/>
      <c r="J1613" s="1048"/>
      <c r="K1613" s="1048"/>
      <c r="L1613" s="1048"/>
      <c r="M1613" s="1048"/>
      <c r="N1613" s="1048"/>
      <c r="O1613" s="1048"/>
      <c r="P1613" s="1048"/>
      <c r="Q1613" s="1049"/>
      <c r="R1613" s="1050"/>
      <c r="S1613" s="1051"/>
      <c r="T1613" s="726" t="s">
        <v>1085</v>
      </c>
      <c r="U1613" s="2383">
        <v>1</v>
      </c>
      <c r="V1613" s="2383" t="s">
        <v>1048</v>
      </c>
      <c r="W1613" s="1645"/>
      <c r="X1613" s="1645"/>
      <c r="Y1613" s="1645"/>
      <c r="Z1613" s="1645"/>
      <c r="AA1613" s="1645"/>
      <c r="AB1613" s="1645"/>
      <c r="AC1613" s="1046"/>
      <c r="AD1613" s="1047"/>
      <c r="AE1613" s="1645"/>
      <c r="AF1613" s="1645"/>
      <c r="AG1613" s="1645"/>
      <c r="AH1613" s="1645"/>
      <c r="AI1613" s="1645"/>
      <c r="AJ1613" s="1645"/>
      <c r="AK1613" s="1645"/>
      <c r="AL1613" s="1645"/>
      <c r="AM1613" s="1645"/>
      <c r="AN1613" s="1645"/>
      <c r="AO1613" s="1645"/>
      <c r="AP1613" s="1645"/>
      <c r="AQ1613" s="1645"/>
      <c r="AR1613" s="1645"/>
      <c r="AS1613" s="1645"/>
      <c r="AT1613" s="1645"/>
      <c r="AU1613" s="1645"/>
      <c r="AV1613" s="1645"/>
      <c r="AW1613" s="1645"/>
      <c r="AX1613" s="1645"/>
      <c r="AY1613" s="1645"/>
      <c r="AZ1613" s="1645"/>
      <c r="BA1613" s="1645"/>
      <c r="BB1613" s="1645"/>
      <c r="BC1613" s="1645"/>
      <c r="BD1613" s="1645"/>
      <c r="BE1613" s="1645"/>
      <c r="BF1613" s="1645"/>
      <c r="BG1613" s="1645"/>
      <c r="BH1613" s="1645"/>
      <c r="BI1613" s="1645"/>
      <c r="BJ1613" s="1645"/>
      <c r="BK1613" s="1645"/>
      <c r="BL1613" s="1645"/>
      <c r="BM1613" s="1645"/>
      <c r="BN1613" s="1645"/>
      <c r="BO1613" s="1645"/>
      <c r="BP1613" s="1645"/>
      <c r="BQ1613" s="1645"/>
      <c r="BR1613" s="1645"/>
      <c r="BS1613" s="1645"/>
      <c r="BT1613" s="1645"/>
      <c r="BU1613" s="1645"/>
      <c r="BV1613" s="1645"/>
      <c r="BW1613" s="1645"/>
      <c r="BX1613" s="1645"/>
      <c r="BY1613" s="1645"/>
      <c r="BZ1613" s="1645"/>
      <c r="CA1613" s="1645"/>
      <c r="CB1613" s="1645"/>
      <c r="CC1613" s="1645"/>
      <c r="CD1613" s="1645"/>
      <c r="CE1613" s="1645"/>
      <c r="CF1613" s="1325"/>
    </row>
    <row customHeight="1" ht="5.25" hidden="1">
      <c r="A1614" s="1802"/>
      <c r="B1614" s="1645"/>
      <c r="C1614" s="1645"/>
      <c r="D1614" s="2588"/>
      <c r="E1614" s="644"/>
      <c r="F1614" s="644"/>
      <c r="G1614" s="644"/>
      <c r="H1614" s="644"/>
      <c r="I1614" s="644"/>
      <c r="J1614" s="644"/>
      <c r="K1614" s="644"/>
      <c r="L1614" s="644"/>
      <c r="M1614" s="644"/>
      <c r="N1614" s="644"/>
      <c r="O1614" s="644"/>
      <c r="P1614" s="644"/>
      <c r="Q1614" s="644"/>
      <c r="R1614" s="644"/>
      <c r="S1614" s="645"/>
      <c r="T1614" s="727"/>
      <c r="U1614" s="2383"/>
      <c r="V1614" s="2383"/>
      <c r="W1614" s="1645"/>
      <c r="X1614" s="1645"/>
      <c r="Y1614" s="1645"/>
      <c r="Z1614" s="1645"/>
      <c r="AA1614" s="1645"/>
      <c r="AB1614" s="1645"/>
      <c r="AC1614" s="1046"/>
      <c r="AD1614" s="1047"/>
      <c r="AE1614" s="1645"/>
      <c r="AF1614" s="1645"/>
      <c r="AG1614" s="1645"/>
      <c r="AH1614" s="1645"/>
      <c r="AI1614" s="1645"/>
      <c r="AJ1614" s="1645"/>
      <c r="AK1614" s="1645"/>
      <c r="AL1614" s="1645"/>
      <c r="AM1614" s="1645"/>
      <c r="AN1614" s="1645"/>
      <c r="AO1614" s="1645"/>
      <c r="AP1614" s="1645"/>
      <c r="AQ1614" s="1645"/>
      <c r="AR1614" s="1645"/>
      <c r="AS1614" s="1645"/>
      <c r="AT1614" s="1645"/>
      <c r="AU1614" s="1645"/>
      <c r="AV1614" s="1645"/>
      <c r="AW1614" s="1645"/>
      <c r="AX1614" s="1645"/>
      <c r="AY1614" s="1645"/>
      <c r="AZ1614" s="1645"/>
      <c r="BA1614" s="1645"/>
      <c r="BB1614" s="1645"/>
      <c r="BC1614" s="1645"/>
      <c r="BD1614" s="1645"/>
      <c r="BE1614" s="1645"/>
      <c r="BF1614" s="1645"/>
      <c r="BG1614" s="1645"/>
      <c r="BH1614" s="1645"/>
      <c r="BI1614" s="1645"/>
      <c r="BJ1614" s="1645"/>
      <c r="BK1614" s="1645"/>
      <c r="BL1614" s="1645"/>
      <c r="BM1614" s="1645"/>
      <c r="BN1614" s="1645"/>
      <c r="BO1614" s="1645"/>
      <c r="BP1614" s="1645"/>
      <c r="BQ1614" s="1645"/>
      <c r="BR1614" s="1645"/>
      <c r="BS1614" s="1645"/>
      <c r="BT1614" s="1645"/>
      <c r="BU1614" s="1645"/>
      <c r="BV1614" s="1645"/>
      <c r="BW1614" s="1645"/>
      <c r="BX1614" s="1645"/>
      <c r="BY1614" s="1645"/>
      <c r="BZ1614" s="1645"/>
      <c r="CA1614" s="1645"/>
      <c r="CB1614" s="1645"/>
      <c r="CC1614" s="1645"/>
      <c r="CD1614" s="1645"/>
      <c r="CE1614" s="1645"/>
      <c r="CF1614" s="1325"/>
    </row>
    <row customHeight="1" ht="5.25" hidden="1">
      <c r="A1615" s="1802"/>
      <c r="B1615" s="1645"/>
      <c r="C1615" s="1645"/>
      <c r="D1615" s="2589"/>
      <c r="E1615" s="1052"/>
      <c r="F1615" s="1053"/>
      <c r="G1615" s="1053"/>
      <c r="H1615" s="1054"/>
      <c r="I1615" s="1054"/>
      <c r="J1615" s="1054"/>
      <c r="K1615" s="1054"/>
      <c r="L1615" s="1054"/>
      <c r="M1615" s="1054"/>
      <c r="N1615" s="1054"/>
      <c r="O1615" s="1054"/>
      <c r="P1615" s="1054"/>
      <c r="Q1615" s="1054"/>
      <c r="R1615" s="955"/>
      <c r="S1615" s="1055"/>
      <c r="T1615" s="727"/>
      <c r="U1615" s="2383"/>
      <c r="V1615" s="2383"/>
      <c r="W1615" s="1645"/>
      <c r="X1615" s="1645"/>
      <c r="Y1615" s="1645"/>
      <c r="Z1615" s="1645"/>
      <c r="AA1615" s="1645"/>
      <c r="AB1615" s="1645"/>
      <c r="AC1615" s="1046"/>
      <c r="AD1615" s="1047"/>
      <c r="AE1615" s="1645"/>
      <c r="AF1615" s="1645"/>
      <c r="AG1615" s="1645"/>
      <c r="AH1615" s="1645"/>
      <c r="AI1615" s="1645"/>
      <c r="AJ1615" s="1645"/>
      <c r="AK1615" s="1645"/>
      <c r="AL1615" s="1645"/>
      <c r="AM1615" s="1645"/>
      <c r="AN1615" s="1645"/>
      <c r="AO1615" s="1645"/>
      <c r="AP1615" s="1645"/>
      <c r="AQ1615" s="1645"/>
      <c r="AR1615" s="1645"/>
      <c r="AS1615" s="1645"/>
      <c r="AT1615" s="1645"/>
      <c r="AU1615" s="1645"/>
      <c r="AV1615" s="1645"/>
      <c r="AW1615" s="1645"/>
      <c r="AX1615" s="1645"/>
      <c r="AY1615" s="1645"/>
      <c r="AZ1615" s="1645"/>
      <c r="BA1615" s="1645"/>
      <c r="BB1615" s="1645"/>
      <c r="BC1615" s="1645"/>
      <c r="BD1615" s="1645"/>
      <c r="BE1615" s="1645"/>
      <c r="BF1615" s="1645"/>
      <c r="BG1615" s="1645"/>
      <c r="BH1615" s="1645"/>
      <c r="BI1615" s="1645"/>
      <c r="BJ1615" s="1645"/>
      <c r="BK1615" s="1645"/>
      <c r="BL1615" s="1645"/>
      <c r="BM1615" s="1645"/>
      <c r="BN1615" s="1645"/>
      <c r="BO1615" s="1645"/>
      <c r="BP1615" s="1645"/>
      <c r="BQ1615" s="1645"/>
      <c r="BR1615" s="1645"/>
      <c r="BS1615" s="1645"/>
      <c r="BT1615" s="1645"/>
      <c r="BU1615" s="1645"/>
      <c r="BV1615" s="1645"/>
      <c r="BW1615" s="1645"/>
      <c r="BX1615" s="1645"/>
      <c r="BY1615" s="1645"/>
      <c r="BZ1615" s="1645"/>
      <c r="CA1615" s="1645"/>
      <c r="CB1615" s="1645"/>
      <c r="CC1615" s="1645"/>
      <c r="CD1615" s="1645"/>
      <c r="CE1615" s="1645"/>
      <c r="CF1615" s="1325"/>
    </row>
    <row customHeight="1" ht="15" hidden="1">
      <c r="A1616" s="632" t="s">
        <v>584</v>
      </c>
      <c r="B1616" s="633"/>
      <c r="C1616" s="633" t="s">
        <v>22</v>
      </c>
      <c r="D1616" s="2587" t="s">
        <v>1265</v>
      </c>
      <c r="E1616" s="2386" t="s">
        <v>196</v>
      </c>
      <c r="F1616" s="2387"/>
      <c r="G1616" s="2388"/>
      <c r="H1616" s="2392" t="str">
        <f>IF(A1616="","",INDEX(DIFFERENTIATION_UNMERGE_VD,MATCH(A1616,DIFFERENTIATION_ID_DIFF,0)))</f>
        <v>Производство тепловой энергии. Некомбинированная выработка</v>
      </c>
      <c r="I1616" s="2392"/>
      <c r="J1616" s="2392"/>
      <c r="K1616" s="2392"/>
      <c r="L1616" s="2392"/>
      <c r="M1616" s="2392"/>
      <c r="N1616" s="2392"/>
      <c r="O1616" s="2392"/>
      <c r="P1616" s="2392"/>
      <c r="Q1616" s="2392"/>
      <c r="R1616" s="2392"/>
      <c r="S1616" s="728"/>
      <c r="T1616" s="725"/>
      <c r="U1616" s="634"/>
      <c r="V1616" s="634"/>
      <c r="W1616" s="635"/>
      <c r="X1616" s="635"/>
      <c r="Y1616" s="635"/>
      <c r="Z1616" s="635"/>
      <c r="AA1616" s="636"/>
      <c r="AB1616" s="637"/>
      <c r="AC1616" s="2384"/>
      <c r="AD1616" s="638"/>
      <c r="AE1616" s="639" t="s">
        <v>22</v>
      </c>
      <c r="AF1616" s="639"/>
      <c r="AG1616" s="640" t="s">
        <v>1082</v>
      </c>
      <c r="AH1616" s="641">
        <v>3</v>
      </c>
      <c r="AI1616" s="634"/>
      <c r="AJ1616" s="634"/>
      <c r="AK1616" s="634"/>
      <c r="AL1616" s="634"/>
      <c r="AM1616" s="634"/>
      <c r="AN1616" s="634"/>
      <c r="AO1616" s="634"/>
      <c r="AP1616" s="634"/>
      <c r="AQ1616" s="634"/>
      <c r="AR1616" s="634"/>
      <c r="AS1616" s="634"/>
      <c r="AT1616" s="634"/>
      <c r="AU1616" s="634"/>
      <c r="AV1616" s="634"/>
      <c r="AW1616" s="634"/>
      <c r="AX1616" s="634"/>
      <c r="AY1616" s="634"/>
      <c r="AZ1616" s="634"/>
      <c r="BA1616" s="634"/>
      <c r="BB1616" s="634"/>
      <c r="BC1616" s="634"/>
      <c r="BD1616" s="634"/>
      <c r="BE1616" s="634"/>
      <c r="BF1616" s="634"/>
      <c r="BG1616" s="634"/>
      <c r="BH1616" s="634"/>
      <c r="BI1616" s="634"/>
      <c r="BJ1616" s="634"/>
      <c r="BK1616" s="634"/>
      <c r="BL1616" s="634"/>
      <c r="BM1616" s="634"/>
      <c r="BN1616" s="634"/>
      <c r="BO1616" s="634"/>
      <c r="BP1616" s="634"/>
      <c r="BQ1616" s="634"/>
      <c r="BR1616" s="634"/>
      <c r="BS1616" s="634"/>
      <c r="BT1616" s="634"/>
      <c r="BU1616" s="634"/>
      <c r="BV1616" s="635"/>
      <c r="BW1616" s="635"/>
      <c r="BX1616" s="635"/>
      <c r="BY1616" s="635"/>
      <c r="BZ1616" s="635"/>
      <c r="CA1616" s="635"/>
      <c r="CB1616" s="635"/>
      <c r="CC1616" s="635"/>
      <c r="CD1616" s="635"/>
      <c r="CE1616" s="635"/>
      <c r="CF1616" s="1859"/>
    </row>
    <row customHeight="1" ht="15" hidden="1">
      <c r="A1617" s="632"/>
      <c r="B1617" s="633"/>
      <c r="C1617" s="633"/>
      <c r="D1617" s="2588"/>
      <c r="E1617" s="2386" t="s">
        <v>1037</v>
      </c>
      <c r="F1617" s="2387"/>
      <c r="G1617" s="2388"/>
      <c r="H1617" s="2392" t="str">
        <f>IF(A1616="","",INDEX(DIFFERENTIATION_UNMERGE_AREA,MATCH(A1616,DIFFERENTIATION_ID_DIFF,0)))</f>
        <v>Территория 18</v>
      </c>
      <c r="I1617" s="2392"/>
      <c r="J1617" s="2392"/>
      <c r="K1617" s="2392"/>
      <c r="L1617" s="2392"/>
      <c r="M1617" s="2392"/>
      <c r="N1617" s="2392"/>
      <c r="O1617" s="2392"/>
      <c r="P1617" s="2392"/>
      <c r="Q1617" s="2392"/>
      <c r="R1617" s="2392"/>
      <c r="S1617" s="728"/>
      <c r="T1617" s="725"/>
      <c r="U1617" s="634"/>
      <c r="V1617" s="634"/>
      <c r="W1617" s="635"/>
      <c r="X1617" s="635"/>
      <c r="Y1617" s="635"/>
      <c r="Z1617" s="635"/>
      <c r="AA1617" s="636"/>
      <c r="AB1617" s="637"/>
      <c r="AC1617" s="2384"/>
      <c r="AD1617" s="638"/>
      <c r="AE1617" s="639"/>
      <c r="AF1617" s="639"/>
      <c r="AG1617" s="640"/>
      <c r="AH1617" s="641"/>
      <c r="AI1617" s="634"/>
      <c r="AJ1617" s="634"/>
      <c r="AK1617" s="634"/>
      <c r="AL1617" s="634"/>
      <c r="AM1617" s="634"/>
      <c r="AN1617" s="634"/>
      <c r="AO1617" s="634"/>
      <c r="AP1617" s="634"/>
      <c r="AQ1617" s="634"/>
      <c r="AR1617" s="634"/>
      <c r="AS1617" s="634"/>
      <c r="AT1617" s="634"/>
      <c r="AU1617" s="634"/>
      <c r="AV1617" s="634"/>
      <c r="AW1617" s="634"/>
      <c r="AX1617" s="634"/>
      <c r="AY1617" s="634"/>
      <c r="AZ1617" s="634"/>
      <c r="BA1617" s="634"/>
      <c r="BB1617" s="634"/>
      <c r="BC1617" s="634"/>
      <c r="BD1617" s="634"/>
      <c r="BE1617" s="634"/>
      <c r="BF1617" s="634"/>
      <c r="BG1617" s="634"/>
      <c r="BH1617" s="634"/>
      <c r="BI1617" s="634"/>
      <c r="BJ1617" s="634"/>
      <c r="BK1617" s="634"/>
      <c r="BL1617" s="634"/>
      <c r="BM1617" s="634"/>
      <c r="BN1617" s="634"/>
      <c r="BO1617" s="634"/>
      <c r="BP1617" s="634"/>
      <c r="BQ1617" s="634"/>
      <c r="BR1617" s="634"/>
      <c r="BS1617" s="634"/>
      <c r="BT1617" s="634"/>
      <c r="BU1617" s="634"/>
      <c r="BV1617" s="635"/>
      <c r="BW1617" s="635"/>
      <c r="BX1617" s="635"/>
      <c r="BY1617" s="635"/>
      <c r="BZ1617" s="635"/>
      <c r="CA1617" s="635"/>
      <c r="CB1617" s="635"/>
      <c r="CC1617" s="635"/>
      <c r="CD1617" s="635"/>
      <c r="CE1617" s="635"/>
      <c r="CF1617" s="1859"/>
    </row>
    <row customHeight="1" ht="15" hidden="1">
      <c r="A1618" s="632"/>
      <c r="B1618" s="633"/>
      <c r="C1618" s="633"/>
      <c r="D1618" s="2588"/>
      <c r="E1618" s="2386" t="s">
        <v>1038</v>
      </c>
      <c r="F1618" s="2387"/>
      <c r="G1618" s="2388"/>
      <c r="H1618" s="2392" t="str">
        <f>IF(A1616="","",INDEX(DIFFERENTIATION_UNMERGE_SYSTEM,MATCH(A1616,DIFFERENTIATION_ID_DIFF,0)))</f>
        <v>пос. Береговой, ул. Торговая, 9Б, котельная № 11-24</v>
      </c>
      <c r="I1618" s="2392"/>
      <c r="J1618" s="2392"/>
      <c r="K1618" s="2392"/>
      <c r="L1618" s="2392"/>
      <c r="M1618" s="2392"/>
      <c r="N1618" s="2392"/>
      <c r="O1618" s="2392"/>
      <c r="P1618" s="2392"/>
      <c r="Q1618" s="2392"/>
      <c r="R1618" s="2392"/>
      <c r="S1618" s="728"/>
      <c r="T1618" s="725"/>
      <c r="U1618" s="634"/>
      <c r="V1618" s="634"/>
      <c r="W1618" s="635"/>
      <c r="X1618" s="635"/>
      <c r="Y1618" s="635"/>
      <c r="Z1618" s="635"/>
      <c r="AA1618" s="636"/>
      <c r="AB1618" s="637"/>
      <c r="AC1618" s="2384"/>
      <c r="AD1618" s="638"/>
      <c r="AE1618" s="639"/>
      <c r="AF1618" s="639"/>
      <c r="AG1618" s="640"/>
      <c r="AH1618" s="641"/>
      <c r="AI1618" s="634"/>
      <c r="AJ1618" s="634"/>
      <c r="AK1618" s="634"/>
      <c r="AL1618" s="634"/>
      <c r="AM1618" s="634"/>
      <c r="AN1618" s="634"/>
      <c r="AO1618" s="634"/>
      <c r="AP1618" s="634"/>
      <c r="AQ1618" s="634"/>
      <c r="AR1618" s="634"/>
      <c r="AS1618" s="634"/>
      <c r="AT1618" s="634"/>
      <c r="AU1618" s="634"/>
      <c r="AV1618" s="634"/>
      <c r="AW1618" s="634"/>
      <c r="AX1618" s="634"/>
      <c r="AY1618" s="634"/>
      <c r="AZ1618" s="634"/>
      <c r="BA1618" s="634"/>
      <c r="BB1618" s="634"/>
      <c r="BC1618" s="634"/>
      <c r="BD1618" s="634"/>
      <c r="BE1618" s="634"/>
      <c r="BF1618" s="634"/>
      <c r="BG1618" s="634"/>
      <c r="BH1618" s="634"/>
      <c r="BI1618" s="634"/>
      <c r="BJ1618" s="634"/>
      <c r="BK1618" s="634"/>
      <c r="BL1618" s="634"/>
      <c r="BM1618" s="634"/>
      <c r="BN1618" s="634"/>
      <c r="BO1618" s="634"/>
      <c r="BP1618" s="634"/>
      <c r="BQ1618" s="634"/>
      <c r="BR1618" s="634"/>
      <c r="BS1618" s="634"/>
      <c r="BT1618" s="634"/>
      <c r="BU1618" s="634"/>
      <c r="BV1618" s="635"/>
      <c r="BW1618" s="635"/>
      <c r="BX1618" s="635"/>
      <c r="BY1618" s="635"/>
      <c r="BZ1618" s="635"/>
      <c r="CA1618" s="635"/>
      <c r="CB1618" s="635"/>
      <c r="CC1618" s="635"/>
      <c r="CD1618" s="635"/>
      <c r="CE1618" s="635"/>
      <c r="CF1618" s="1859"/>
    </row>
    <row customHeight="1" ht="24.75" hidden="1">
      <c r="A1619" s="1815"/>
      <c r="B1619" s="1169"/>
      <c r="C1619" s="421"/>
      <c r="D1619" s="2588"/>
      <c r="E1619" s="2385" t="s">
        <v>1083</v>
      </c>
      <c r="F1619" s="2385"/>
      <c r="G1619" s="2385"/>
      <c r="H1619" s="2385"/>
      <c r="I1619" s="2385"/>
      <c r="J1619" s="2385"/>
      <c r="K1619" s="2385"/>
      <c r="L1619" s="2385"/>
      <c r="M1619" s="2385"/>
      <c r="N1619" s="2385"/>
      <c r="O1619" s="2385"/>
      <c r="P1619" s="2385"/>
      <c r="Q1619" s="567">
        <f>SUMIF(T1620:T1621,"i",Q1620:Q1621)</f>
        <v>0</v>
      </c>
      <c r="R1619" s="1026"/>
      <c r="S1619" s="1807" t="s">
        <v>1084</v>
      </c>
      <c r="T1619" s="726" t="s">
        <v>1085</v>
      </c>
      <c r="U1619" s="2383">
        <v>1</v>
      </c>
      <c r="V1619" s="2383" t="s">
        <v>1048</v>
      </c>
      <c r="W1619" s="1169"/>
      <c r="X1619" s="1169"/>
      <c r="Y1619" s="1169"/>
      <c r="Z1619" s="1169"/>
      <c r="AA1619" s="1645"/>
      <c r="AB1619" s="1169"/>
      <c r="AC1619" s="2384"/>
      <c r="AD1619" s="638"/>
      <c r="AE1619" s="1169"/>
      <c r="AF1619" s="1169"/>
      <c r="AG1619" s="1645"/>
      <c r="AH1619" s="1645"/>
      <c r="AI1619" s="1645"/>
      <c r="AJ1619" s="1645"/>
      <c r="AK1619" s="1645"/>
      <c r="AL1619" s="1645"/>
      <c r="AM1619" s="1645"/>
      <c r="AN1619" s="1645"/>
      <c r="AO1619" s="1645"/>
      <c r="AP1619" s="1645"/>
      <c r="AQ1619" s="1645"/>
      <c r="AR1619" s="1645"/>
      <c r="AS1619" s="1645"/>
      <c r="AT1619" s="1645"/>
      <c r="AU1619" s="1645"/>
      <c r="AV1619" s="1645"/>
      <c r="AW1619" s="1645"/>
      <c r="AX1619" s="1645"/>
      <c r="AY1619" s="1645"/>
      <c r="AZ1619" s="1645"/>
      <c r="BA1619" s="1645"/>
      <c r="BB1619" s="1645"/>
      <c r="BC1619" s="1645"/>
      <c r="BD1619" s="1645"/>
      <c r="BE1619" s="1645"/>
      <c r="BF1619" s="1645"/>
      <c r="BG1619" s="1645"/>
      <c r="BH1619" s="1645"/>
      <c r="BI1619" s="1645"/>
      <c r="BJ1619" s="1645"/>
      <c r="BK1619" s="1645"/>
      <c r="BL1619" s="1645"/>
      <c r="BM1619" s="1645"/>
      <c r="BN1619" s="1645"/>
      <c r="BO1619" s="1645"/>
      <c r="BP1619" s="1645"/>
      <c r="BQ1619" s="1645"/>
      <c r="BR1619" s="1645"/>
      <c r="BS1619" s="1645"/>
      <c r="BT1619" s="1645"/>
      <c r="BU1619" s="1645"/>
      <c r="BV1619" s="1169"/>
      <c r="BW1619" s="1169"/>
      <c r="BX1619" s="1169"/>
      <c r="BY1619" s="1169"/>
      <c r="BZ1619" s="1169"/>
      <c r="CA1619" s="1169"/>
      <c r="CB1619" s="1169"/>
      <c r="CC1619" s="1169"/>
      <c r="CD1619" s="1169"/>
      <c r="CE1619" s="1169"/>
      <c r="CF1619" s="1859"/>
    </row>
    <row customHeight="1" ht="11.25" hidden="1">
      <c r="A1620" s="1802"/>
      <c r="B1620" s="1645"/>
      <c r="C1620" s="1645"/>
      <c r="D1620" s="2588"/>
      <c r="E1620" s="644"/>
      <c r="F1620" s="644">
        <v>0</v>
      </c>
      <c r="G1620" s="644"/>
      <c r="H1620" s="644"/>
      <c r="I1620" s="644"/>
      <c r="J1620" s="644"/>
      <c r="K1620" s="644"/>
      <c r="L1620" s="644"/>
      <c r="M1620" s="644"/>
      <c r="N1620" s="644"/>
      <c r="O1620" s="644"/>
      <c r="P1620" s="644"/>
      <c r="Q1620" s="644"/>
      <c r="R1620" s="644"/>
      <c r="S1620" s="645"/>
      <c r="T1620" s="727"/>
      <c r="U1620" s="2383"/>
      <c r="V1620" s="2383"/>
      <c r="W1620" s="1645"/>
      <c r="X1620" s="1645"/>
      <c r="Y1620" s="1645"/>
      <c r="Z1620" s="1645"/>
      <c r="AA1620" s="1645"/>
      <c r="AB1620" s="1169"/>
      <c r="AC1620" s="2384"/>
      <c r="AD1620" s="638"/>
      <c r="AE1620" s="1169"/>
      <c r="AF1620" s="1169"/>
      <c r="AG1620" s="1645"/>
      <c r="AH1620" s="1645"/>
      <c r="AI1620" s="1645"/>
      <c r="AJ1620" s="1645"/>
      <c r="AK1620" s="1645"/>
      <c r="AL1620" s="1645"/>
      <c r="AM1620" s="1645"/>
      <c r="AN1620" s="1645"/>
      <c r="AO1620" s="1645"/>
      <c r="AP1620" s="1645"/>
      <c r="AQ1620" s="1645"/>
      <c r="AR1620" s="1645"/>
      <c r="AS1620" s="1645"/>
      <c r="AT1620" s="1645"/>
      <c r="AU1620" s="1645"/>
      <c r="AV1620" s="1645"/>
      <c r="AW1620" s="1645"/>
      <c r="AX1620" s="1645"/>
      <c r="AY1620" s="1645"/>
      <c r="AZ1620" s="1645"/>
      <c r="BA1620" s="1645"/>
      <c r="BB1620" s="1645"/>
      <c r="BC1620" s="1645"/>
      <c r="BD1620" s="1645"/>
      <c r="BE1620" s="1645"/>
      <c r="BF1620" s="1645"/>
      <c r="BG1620" s="1645"/>
      <c r="BH1620" s="1645"/>
      <c r="BI1620" s="1645"/>
      <c r="BJ1620" s="1645"/>
      <c r="BK1620" s="1645"/>
      <c r="BL1620" s="1645"/>
      <c r="BM1620" s="1645"/>
      <c r="BN1620" s="1645"/>
      <c r="BO1620" s="1645"/>
      <c r="BP1620" s="1645"/>
      <c r="BQ1620" s="1645"/>
      <c r="BR1620" s="1645"/>
      <c r="BS1620" s="1645"/>
      <c r="BT1620" s="1645"/>
      <c r="BU1620" s="1645"/>
      <c r="BV1620" s="1645"/>
      <c r="BW1620" s="1645"/>
      <c r="BX1620" s="1645"/>
      <c r="BY1620" s="1645"/>
      <c r="BZ1620" s="1645"/>
      <c r="CA1620" s="1645"/>
      <c r="CB1620" s="1645"/>
      <c r="CC1620" s="1645"/>
      <c r="CD1620" s="1645"/>
      <c r="CE1620" s="1645"/>
      <c r="CF1620" s="1859"/>
    </row>
    <row customHeight="1" ht="11.25" hidden="1">
      <c r="A1621" s="1815"/>
      <c r="B1621" s="1169"/>
      <c r="C1621" s="421"/>
      <c r="D1621" s="2588"/>
      <c r="E1621" s="658" t="s">
        <v>22</v>
      </c>
      <c r="F1621" s="1177" t="s">
        <v>22</v>
      </c>
      <c r="G1621" s="1177" t="s">
        <v>1088</v>
      </c>
      <c r="H1621" s="660" t="s">
        <v>22</v>
      </c>
      <c r="I1621" s="660"/>
      <c r="J1621" s="660"/>
      <c r="K1621" s="660"/>
      <c r="L1621" s="660"/>
      <c r="M1621" s="660"/>
      <c r="N1621" s="660"/>
      <c r="O1621" s="660"/>
      <c r="P1621" s="660"/>
      <c r="Q1621" s="660"/>
      <c r="R1621" s="661"/>
      <c r="S1621" s="662"/>
      <c r="T1621" s="727"/>
      <c r="U1621" s="2383"/>
      <c r="V1621" s="2383"/>
      <c r="W1621" s="1169"/>
      <c r="X1621" s="1169"/>
      <c r="Y1621" s="1169"/>
      <c r="Z1621" s="1169"/>
      <c r="AA1621" s="1645"/>
      <c r="AB1621" s="1169"/>
      <c r="AC1621" s="2384"/>
      <c r="AD1621" s="638"/>
      <c r="AE1621" s="1169"/>
      <c r="AF1621" s="1169"/>
      <c r="AG1621" s="1645"/>
      <c r="AH1621" s="1645"/>
      <c r="AI1621" s="1645"/>
      <c r="AJ1621" s="1645"/>
      <c r="AK1621" s="1645"/>
      <c r="AL1621" s="1645"/>
      <c r="AM1621" s="1645"/>
      <c r="AN1621" s="1645"/>
      <c r="AO1621" s="1645"/>
      <c r="AP1621" s="1645"/>
      <c r="AQ1621" s="1645"/>
      <c r="AR1621" s="1645"/>
      <c r="AS1621" s="1645"/>
      <c r="AT1621" s="1645"/>
      <c r="AU1621" s="1645"/>
      <c r="AV1621" s="1645"/>
      <c r="AW1621" s="1645"/>
      <c r="AX1621" s="1645"/>
      <c r="AY1621" s="1645"/>
      <c r="AZ1621" s="1645"/>
      <c r="BA1621" s="1645"/>
      <c r="BB1621" s="1645"/>
      <c r="BC1621" s="1645"/>
      <c r="BD1621" s="1645"/>
      <c r="BE1621" s="1645"/>
      <c r="BF1621" s="1645"/>
      <c r="BG1621" s="1645"/>
      <c r="BH1621" s="1645"/>
      <c r="BI1621" s="1645"/>
      <c r="BJ1621" s="1645"/>
      <c r="BK1621" s="1645"/>
      <c r="BL1621" s="1645"/>
      <c r="BM1621" s="1645"/>
      <c r="BN1621" s="1645"/>
      <c r="BO1621" s="1645"/>
      <c r="BP1621" s="1645"/>
      <c r="BQ1621" s="1645"/>
      <c r="BR1621" s="1645"/>
      <c r="BS1621" s="1645"/>
      <c r="BT1621" s="1645"/>
      <c r="BU1621" s="1645"/>
      <c r="BV1621" s="1169"/>
      <c r="BW1621" s="1169"/>
      <c r="BX1621" s="1169"/>
      <c r="BY1621" s="1169"/>
      <c r="BZ1621" s="1169"/>
      <c r="CA1621" s="1169"/>
      <c r="CB1621" s="1169"/>
      <c r="CC1621" s="1169"/>
      <c r="CD1621" s="1169"/>
      <c r="CE1621" s="1169"/>
      <c r="CF1621" s="1859"/>
    </row>
    <row customHeight="1" ht="5.25" hidden="1">
      <c r="A1622" s="1802"/>
      <c r="B1622" s="1645"/>
      <c r="C1622" s="1645"/>
      <c r="D1622" s="2588"/>
      <c r="E1622" s="1048"/>
      <c r="F1622" s="1048"/>
      <c r="G1622" s="1048"/>
      <c r="H1622" s="1048"/>
      <c r="I1622" s="1048"/>
      <c r="J1622" s="1048"/>
      <c r="K1622" s="1048"/>
      <c r="L1622" s="1048"/>
      <c r="M1622" s="1048"/>
      <c r="N1622" s="1048"/>
      <c r="O1622" s="1048"/>
      <c r="P1622" s="1048"/>
      <c r="Q1622" s="1049"/>
      <c r="R1622" s="1050"/>
      <c r="S1622" s="1051"/>
      <c r="T1622" s="726" t="s">
        <v>1085</v>
      </c>
      <c r="U1622" s="2383">
        <v>1</v>
      </c>
      <c r="V1622" s="2383" t="s">
        <v>1048</v>
      </c>
      <c r="W1622" s="1645"/>
      <c r="X1622" s="1645"/>
      <c r="Y1622" s="1645"/>
      <c r="Z1622" s="1645"/>
      <c r="AA1622" s="1645"/>
      <c r="AB1622" s="1645"/>
      <c r="AC1622" s="1046"/>
      <c r="AD1622" s="1047"/>
      <c r="AE1622" s="1645"/>
      <c r="AF1622" s="1645"/>
      <c r="AG1622" s="1645"/>
      <c r="AH1622" s="1645"/>
      <c r="AI1622" s="1645"/>
      <c r="AJ1622" s="1645"/>
      <c r="AK1622" s="1645"/>
      <c r="AL1622" s="1645"/>
      <c r="AM1622" s="1645"/>
      <c r="AN1622" s="1645"/>
      <c r="AO1622" s="1645"/>
      <c r="AP1622" s="1645"/>
      <c r="AQ1622" s="1645"/>
      <c r="AR1622" s="1645"/>
      <c r="AS1622" s="1645"/>
      <c r="AT1622" s="1645"/>
      <c r="AU1622" s="1645"/>
      <c r="AV1622" s="1645"/>
      <c r="AW1622" s="1645"/>
      <c r="AX1622" s="1645"/>
      <c r="AY1622" s="1645"/>
      <c r="AZ1622" s="1645"/>
      <c r="BA1622" s="1645"/>
      <c r="BB1622" s="1645"/>
      <c r="BC1622" s="1645"/>
      <c r="BD1622" s="1645"/>
      <c r="BE1622" s="1645"/>
      <c r="BF1622" s="1645"/>
      <c r="BG1622" s="1645"/>
      <c r="BH1622" s="1645"/>
      <c r="BI1622" s="1645"/>
      <c r="BJ1622" s="1645"/>
      <c r="BK1622" s="1645"/>
      <c r="BL1622" s="1645"/>
      <c r="BM1622" s="1645"/>
      <c r="BN1622" s="1645"/>
      <c r="BO1622" s="1645"/>
      <c r="BP1622" s="1645"/>
      <c r="BQ1622" s="1645"/>
      <c r="BR1622" s="1645"/>
      <c r="BS1622" s="1645"/>
      <c r="BT1622" s="1645"/>
      <c r="BU1622" s="1645"/>
      <c r="BV1622" s="1645"/>
      <c r="BW1622" s="1645"/>
      <c r="BX1622" s="1645"/>
      <c r="BY1622" s="1645"/>
      <c r="BZ1622" s="1645"/>
      <c r="CA1622" s="1645"/>
      <c r="CB1622" s="1645"/>
      <c r="CC1622" s="1645"/>
      <c r="CD1622" s="1645"/>
      <c r="CE1622" s="1645"/>
      <c r="CF1622" s="1325"/>
    </row>
    <row customHeight="1" ht="5.25" hidden="1">
      <c r="A1623" s="1802"/>
      <c r="B1623" s="1645"/>
      <c r="C1623" s="1645"/>
      <c r="D1623" s="2588"/>
      <c r="E1623" s="644"/>
      <c r="F1623" s="644"/>
      <c r="G1623" s="644"/>
      <c r="H1623" s="644"/>
      <c r="I1623" s="644"/>
      <c r="J1623" s="644"/>
      <c r="K1623" s="644"/>
      <c r="L1623" s="644"/>
      <c r="M1623" s="644"/>
      <c r="N1623" s="644"/>
      <c r="O1623" s="644"/>
      <c r="P1623" s="644"/>
      <c r="Q1623" s="644"/>
      <c r="R1623" s="644"/>
      <c r="S1623" s="645"/>
      <c r="T1623" s="727"/>
      <c r="U1623" s="2383"/>
      <c r="V1623" s="2383"/>
      <c r="W1623" s="1645"/>
      <c r="X1623" s="1645"/>
      <c r="Y1623" s="1645"/>
      <c r="Z1623" s="1645"/>
      <c r="AA1623" s="1645"/>
      <c r="AB1623" s="1645"/>
      <c r="AC1623" s="1046"/>
      <c r="AD1623" s="1047"/>
      <c r="AE1623" s="1645"/>
      <c r="AF1623" s="1645"/>
      <c r="AG1623" s="1645"/>
      <c r="AH1623" s="1645"/>
      <c r="AI1623" s="1645"/>
      <c r="AJ1623" s="1645"/>
      <c r="AK1623" s="1645"/>
      <c r="AL1623" s="1645"/>
      <c r="AM1623" s="1645"/>
      <c r="AN1623" s="1645"/>
      <c r="AO1623" s="1645"/>
      <c r="AP1623" s="1645"/>
      <c r="AQ1623" s="1645"/>
      <c r="AR1623" s="1645"/>
      <c r="AS1623" s="1645"/>
      <c r="AT1623" s="1645"/>
      <c r="AU1623" s="1645"/>
      <c r="AV1623" s="1645"/>
      <c r="AW1623" s="1645"/>
      <c r="AX1623" s="1645"/>
      <c r="AY1623" s="1645"/>
      <c r="AZ1623" s="1645"/>
      <c r="BA1623" s="1645"/>
      <c r="BB1623" s="1645"/>
      <c r="BC1623" s="1645"/>
      <c r="BD1623" s="1645"/>
      <c r="BE1623" s="1645"/>
      <c r="BF1623" s="1645"/>
      <c r="BG1623" s="1645"/>
      <c r="BH1623" s="1645"/>
      <c r="BI1623" s="1645"/>
      <c r="BJ1623" s="1645"/>
      <c r="BK1623" s="1645"/>
      <c r="BL1623" s="1645"/>
      <c r="BM1623" s="1645"/>
      <c r="BN1623" s="1645"/>
      <c r="BO1623" s="1645"/>
      <c r="BP1623" s="1645"/>
      <c r="BQ1623" s="1645"/>
      <c r="BR1623" s="1645"/>
      <c r="BS1623" s="1645"/>
      <c r="BT1623" s="1645"/>
      <c r="BU1623" s="1645"/>
      <c r="BV1623" s="1645"/>
      <c r="BW1623" s="1645"/>
      <c r="BX1623" s="1645"/>
      <c r="BY1623" s="1645"/>
      <c r="BZ1623" s="1645"/>
      <c r="CA1623" s="1645"/>
      <c r="CB1623" s="1645"/>
      <c r="CC1623" s="1645"/>
      <c r="CD1623" s="1645"/>
      <c r="CE1623" s="1645"/>
      <c r="CF1623" s="1325"/>
    </row>
    <row customHeight="1" ht="5.25" hidden="1">
      <c r="A1624" s="1802"/>
      <c r="B1624" s="1645"/>
      <c r="C1624" s="1645"/>
      <c r="D1624" s="2589"/>
      <c r="E1624" s="1052"/>
      <c r="F1624" s="1053"/>
      <c r="G1624" s="1053"/>
      <c r="H1624" s="1054"/>
      <c r="I1624" s="1054"/>
      <c r="J1624" s="1054"/>
      <c r="K1624" s="1054"/>
      <c r="L1624" s="1054"/>
      <c r="M1624" s="1054"/>
      <c r="N1624" s="1054"/>
      <c r="O1624" s="1054"/>
      <c r="P1624" s="1054"/>
      <c r="Q1624" s="1054"/>
      <c r="R1624" s="955"/>
      <c r="S1624" s="1055"/>
      <c r="T1624" s="727"/>
      <c r="U1624" s="2383"/>
      <c r="V1624" s="2383"/>
      <c r="W1624" s="1645"/>
      <c r="X1624" s="1645"/>
      <c r="Y1624" s="1645"/>
      <c r="Z1624" s="1645"/>
      <c r="AA1624" s="1645"/>
      <c r="AB1624" s="1645"/>
      <c r="AC1624" s="1046"/>
      <c r="AD1624" s="1047"/>
      <c r="AE1624" s="1645"/>
      <c r="AF1624" s="1645"/>
      <c r="AG1624" s="1645"/>
      <c r="AH1624" s="1645"/>
      <c r="AI1624" s="1645"/>
      <c r="AJ1624" s="1645"/>
      <c r="AK1624" s="1645"/>
      <c r="AL1624" s="1645"/>
      <c r="AM1624" s="1645"/>
      <c r="AN1624" s="1645"/>
      <c r="AO1624" s="1645"/>
      <c r="AP1624" s="1645"/>
      <c r="AQ1624" s="1645"/>
      <c r="AR1624" s="1645"/>
      <c r="AS1624" s="1645"/>
      <c r="AT1624" s="1645"/>
      <c r="AU1624" s="1645"/>
      <c r="AV1624" s="1645"/>
      <c r="AW1624" s="1645"/>
      <c r="AX1624" s="1645"/>
      <c r="AY1624" s="1645"/>
      <c r="AZ1624" s="1645"/>
      <c r="BA1624" s="1645"/>
      <c r="BB1624" s="1645"/>
      <c r="BC1624" s="1645"/>
      <c r="BD1624" s="1645"/>
      <c r="BE1624" s="1645"/>
      <c r="BF1624" s="1645"/>
      <c r="BG1624" s="1645"/>
      <c r="BH1624" s="1645"/>
      <c r="BI1624" s="1645"/>
      <c r="BJ1624" s="1645"/>
      <c r="BK1624" s="1645"/>
      <c r="BL1624" s="1645"/>
      <c r="BM1624" s="1645"/>
      <c r="BN1624" s="1645"/>
      <c r="BO1624" s="1645"/>
      <c r="BP1624" s="1645"/>
      <c r="BQ1624" s="1645"/>
      <c r="BR1624" s="1645"/>
      <c r="BS1624" s="1645"/>
      <c r="BT1624" s="1645"/>
      <c r="BU1624" s="1645"/>
      <c r="BV1624" s="1645"/>
      <c r="BW1624" s="1645"/>
      <c r="BX1624" s="1645"/>
      <c r="BY1624" s="1645"/>
      <c r="BZ1624" s="1645"/>
      <c r="CA1624" s="1645"/>
      <c r="CB1624" s="1645"/>
      <c r="CC1624" s="1645"/>
      <c r="CD1624" s="1645"/>
      <c r="CE1624" s="1645"/>
      <c r="CF1624" s="1325"/>
    </row>
    <row customHeight="1" ht="15" hidden="1">
      <c r="A1625" s="632" t="s">
        <v>586</v>
      </c>
      <c r="B1625" s="633"/>
      <c r="C1625" s="633" t="s">
        <v>22</v>
      </c>
      <c r="D1625" s="2587" t="s">
        <v>1266</v>
      </c>
      <c r="E1625" s="2386" t="s">
        <v>196</v>
      </c>
      <c r="F1625" s="2387"/>
      <c r="G1625" s="2388"/>
      <c r="H1625" s="2392" t="str">
        <f>IF(A1625="","",INDEX(DIFFERENTIATION_UNMERGE_VD,MATCH(A1625,DIFFERENTIATION_ID_DIFF,0)))</f>
        <v>Производство тепловой энергии. Некомбинированная выработка</v>
      </c>
      <c r="I1625" s="2392"/>
      <c r="J1625" s="2392"/>
      <c r="K1625" s="2392"/>
      <c r="L1625" s="2392"/>
      <c r="M1625" s="2392"/>
      <c r="N1625" s="2392"/>
      <c r="O1625" s="2392"/>
      <c r="P1625" s="2392"/>
      <c r="Q1625" s="2392"/>
      <c r="R1625" s="2392"/>
      <c r="S1625" s="728"/>
      <c r="T1625" s="725"/>
      <c r="U1625" s="634"/>
      <c r="V1625" s="634"/>
      <c r="W1625" s="635"/>
      <c r="X1625" s="635"/>
      <c r="Y1625" s="635"/>
      <c r="Z1625" s="635"/>
      <c r="AA1625" s="636"/>
      <c r="AB1625" s="637"/>
      <c r="AC1625" s="2384"/>
      <c r="AD1625" s="638"/>
      <c r="AE1625" s="639" t="s">
        <v>22</v>
      </c>
      <c r="AF1625" s="639"/>
      <c r="AG1625" s="640" t="s">
        <v>1082</v>
      </c>
      <c r="AH1625" s="641">
        <v>3</v>
      </c>
      <c r="AI1625" s="634"/>
      <c r="AJ1625" s="634"/>
      <c r="AK1625" s="634"/>
      <c r="AL1625" s="634"/>
      <c r="AM1625" s="634"/>
      <c r="AN1625" s="634"/>
      <c r="AO1625" s="634"/>
      <c r="AP1625" s="634"/>
      <c r="AQ1625" s="634"/>
      <c r="AR1625" s="634"/>
      <c r="AS1625" s="634"/>
      <c r="AT1625" s="634"/>
      <c r="AU1625" s="634"/>
      <c r="AV1625" s="634"/>
      <c r="AW1625" s="634"/>
      <c r="AX1625" s="634"/>
      <c r="AY1625" s="634"/>
      <c r="AZ1625" s="634"/>
      <c r="BA1625" s="634"/>
      <c r="BB1625" s="634"/>
      <c r="BC1625" s="634"/>
      <c r="BD1625" s="634"/>
      <c r="BE1625" s="634"/>
      <c r="BF1625" s="634"/>
      <c r="BG1625" s="634"/>
      <c r="BH1625" s="634"/>
      <c r="BI1625" s="634"/>
      <c r="BJ1625" s="634"/>
      <c r="BK1625" s="634"/>
      <c r="BL1625" s="634"/>
      <c r="BM1625" s="634"/>
      <c r="BN1625" s="634"/>
      <c r="BO1625" s="634"/>
      <c r="BP1625" s="634"/>
      <c r="BQ1625" s="634"/>
      <c r="BR1625" s="634"/>
      <c r="BS1625" s="634"/>
      <c r="BT1625" s="634"/>
      <c r="BU1625" s="634"/>
      <c r="BV1625" s="635"/>
      <c r="BW1625" s="635"/>
      <c r="BX1625" s="635"/>
      <c r="BY1625" s="635"/>
      <c r="BZ1625" s="635"/>
      <c r="CA1625" s="635"/>
      <c r="CB1625" s="635"/>
      <c r="CC1625" s="635"/>
      <c r="CD1625" s="635"/>
      <c r="CE1625" s="635"/>
      <c r="CF1625" s="1859"/>
    </row>
    <row customHeight="1" ht="15" hidden="1">
      <c r="A1626" s="632"/>
      <c r="B1626" s="633"/>
      <c r="C1626" s="633"/>
      <c r="D1626" s="2588"/>
      <c r="E1626" s="2386" t="s">
        <v>1037</v>
      </c>
      <c r="F1626" s="2387"/>
      <c r="G1626" s="2388"/>
      <c r="H1626" s="2392" t="str">
        <f>IF(A1625="","",INDEX(DIFFERENTIATION_UNMERGE_AREA,MATCH(A1625,DIFFERENTIATION_ID_DIFF,0)))</f>
        <v>Территория 18</v>
      </c>
      <c r="I1626" s="2392"/>
      <c r="J1626" s="2392"/>
      <c r="K1626" s="2392"/>
      <c r="L1626" s="2392"/>
      <c r="M1626" s="2392"/>
      <c r="N1626" s="2392"/>
      <c r="O1626" s="2392"/>
      <c r="P1626" s="2392"/>
      <c r="Q1626" s="2392"/>
      <c r="R1626" s="2392"/>
      <c r="S1626" s="728"/>
      <c r="T1626" s="725"/>
      <c r="U1626" s="634"/>
      <c r="V1626" s="634"/>
      <c r="W1626" s="635"/>
      <c r="X1626" s="635"/>
      <c r="Y1626" s="635"/>
      <c r="Z1626" s="635"/>
      <c r="AA1626" s="636"/>
      <c r="AB1626" s="637"/>
      <c r="AC1626" s="2384"/>
      <c r="AD1626" s="638"/>
      <c r="AE1626" s="639"/>
      <c r="AF1626" s="639"/>
      <c r="AG1626" s="640"/>
      <c r="AH1626" s="641"/>
      <c r="AI1626" s="634"/>
      <c r="AJ1626" s="634"/>
      <c r="AK1626" s="634"/>
      <c r="AL1626" s="634"/>
      <c r="AM1626" s="634"/>
      <c r="AN1626" s="634"/>
      <c r="AO1626" s="634"/>
      <c r="AP1626" s="634"/>
      <c r="AQ1626" s="634"/>
      <c r="AR1626" s="634"/>
      <c r="AS1626" s="634"/>
      <c r="AT1626" s="634"/>
      <c r="AU1626" s="634"/>
      <c r="AV1626" s="634"/>
      <c r="AW1626" s="634"/>
      <c r="AX1626" s="634"/>
      <c r="AY1626" s="634"/>
      <c r="AZ1626" s="634"/>
      <c r="BA1626" s="634"/>
      <c r="BB1626" s="634"/>
      <c r="BC1626" s="634"/>
      <c r="BD1626" s="634"/>
      <c r="BE1626" s="634"/>
      <c r="BF1626" s="634"/>
      <c r="BG1626" s="634"/>
      <c r="BH1626" s="634"/>
      <c r="BI1626" s="634"/>
      <c r="BJ1626" s="634"/>
      <c r="BK1626" s="634"/>
      <c r="BL1626" s="634"/>
      <c r="BM1626" s="634"/>
      <c r="BN1626" s="634"/>
      <c r="BO1626" s="634"/>
      <c r="BP1626" s="634"/>
      <c r="BQ1626" s="634"/>
      <c r="BR1626" s="634"/>
      <c r="BS1626" s="634"/>
      <c r="BT1626" s="634"/>
      <c r="BU1626" s="634"/>
      <c r="BV1626" s="635"/>
      <c r="BW1626" s="635"/>
      <c r="BX1626" s="635"/>
      <c r="BY1626" s="635"/>
      <c r="BZ1626" s="635"/>
      <c r="CA1626" s="635"/>
      <c r="CB1626" s="635"/>
      <c r="CC1626" s="635"/>
      <c r="CD1626" s="635"/>
      <c r="CE1626" s="635"/>
      <c r="CF1626" s="1859"/>
    </row>
    <row customHeight="1" ht="15" hidden="1">
      <c r="A1627" s="632"/>
      <c r="B1627" s="633"/>
      <c r="C1627" s="633"/>
      <c r="D1627" s="2588"/>
      <c r="E1627" s="2386" t="s">
        <v>1038</v>
      </c>
      <c r="F1627" s="2387"/>
      <c r="G1627" s="2388"/>
      <c r="H1627" s="2392" t="str">
        <f>IF(A1625="","",INDEX(DIFFERENTIATION_UNMERGE_SYSTEM,MATCH(A1625,DIFFERENTIATION_ID_DIFF,0)))</f>
        <v>с. Суринск, ул. Нагорная, 35Б, котельная № 11-25</v>
      </c>
      <c r="I1627" s="2392"/>
      <c r="J1627" s="2392"/>
      <c r="K1627" s="2392"/>
      <c r="L1627" s="2392"/>
      <c r="M1627" s="2392"/>
      <c r="N1627" s="2392"/>
      <c r="O1627" s="2392"/>
      <c r="P1627" s="2392"/>
      <c r="Q1627" s="2392"/>
      <c r="R1627" s="2392"/>
      <c r="S1627" s="728"/>
      <c r="T1627" s="725"/>
      <c r="U1627" s="634"/>
      <c r="V1627" s="634"/>
      <c r="W1627" s="635"/>
      <c r="X1627" s="635"/>
      <c r="Y1627" s="635"/>
      <c r="Z1627" s="635"/>
      <c r="AA1627" s="636"/>
      <c r="AB1627" s="637"/>
      <c r="AC1627" s="2384"/>
      <c r="AD1627" s="638"/>
      <c r="AE1627" s="639"/>
      <c r="AF1627" s="639"/>
      <c r="AG1627" s="640"/>
      <c r="AH1627" s="641"/>
      <c r="AI1627" s="634"/>
      <c r="AJ1627" s="634"/>
      <c r="AK1627" s="634"/>
      <c r="AL1627" s="634"/>
      <c r="AM1627" s="634"/>
      <c r="AN1627" s="634"/>
      <c r="AO1627" s="634"/>
      <c r="AP1627" s="634"/>
      <c r="AQ1627" s="634"/>
      <c r="AR1627" s="634"/>
      <c r="AS1627" s="634"/>
      <c r="AT1627" s="634"/>
      <c r="AU1627" s="634"/>
      <c r="AV1627" s="634"/>
      <c r="AW1627" s="634"/>
      <c r="AX1627" s="634"/>
      <c r="AY1627" s="634"/>
      <c r="AZ1627" s="634"/>
      <c r="BA1627" s="634"/>
      <c r="BB1627" s="634"/>
      <c r="BC1627" s="634"/>
      <c r="BD1627" s="634"/>
      <c r="BE1627" s="634"/>
      <c r="BF1627" s="634"/>
      <c r="BG1627" s="634"/>
      <c r="BH1627" s="634"/>
      <c r="BI1627" s="634"/>
      <c r="BJ1627" s="634"/>
      <c r="BK1627" s="634"/>
      <c r="BL1627" s="634"/>
      <c r="BM1627" s="634"/>
      <c r="BN1627" s="634"/>
      <c r="BO1627" s="634"/>
      <c r="BP1627" s="634"/>
      <c r="BQ1627" s="634"/>
      <c r="BR1627" s="634"/>
      <c r="BS1627" s="634"/>
      <c r="BT1627" s="634"/>
      <c r="BU1627" s="634"/>
      <c r="BV1627" s="635"/>
      <c r="BW1627" s="635"/>
      <c r="BX1627" s="635"/>
      <c r="BY1627" s="635"/>
      <c r="BZ1627" s="635"/>
      <c r="CA1627" s="635"/>
      <c r="CB1627" s="635"/>
      <c r="CC1627" s="635"/>
      <c r="CD1627" s="635"/>
      <c r="CE1627" s="635"/>
      <c r="CF1627" s="1859"/>
    </row>
    <row customHeight="1" ht="24.75" hidden="1">
      <c r="A1628" s="1815"/>
      <c r="B1628" s="1169"/>
      <c r="C1628" s="421"/>
      <c r="D1628" s="2588"/>
      <c r="E1628" s="2385" t="s">
        <v>1083</v>
      </c>
      <c r="F1628" s="2385"/>
      <c r="G1628" s="2385"/>
      <c r="H1628" s="2385"/>
      <c r="I1628" s="2385"/>
      <c r="J1628" s="2385"/>
      <c r="K1628" s="2385"/>
      <c r="L1628" s="2385"/>
      <c r="M1628" s="2385"/>
      <c r="N1628" s="2385"/>
      <c r="O1628" s="2385"/>
      <c r="P1628" s="2385"/>
      <c r="Q1628" s="567">
        <f>SUMIF(T1629:T1630,"i",Q1629:Q1630)</f>
        <v>0</v>
      </c>
      <c r="R1628" s="1026"/>
      <c r="S1628" s="1807" t="s">
        <v>1084</v>
      </c>
      <c r="T1628" s="726" t="s">
        <v>1085</v>
      </c>
      <c r="U1628" s="2383">
        <v>1</v>
      </c>
      <c r="V1628" s="2383" t="s">
        <v>1048</v>
      </c>
      <c r="W1628" s="1169"/>
      <c r="X1628" s="1169"/>
      <c r="Y1628" s="1169"/>
      <c r="Z1628" s="1169"/>
      <c r="AA1628" s="1645"/>
      <c r="AB1628" s="1169"/>
      <c r="AC1628" s="2384"/>
      <c r="AD1628" s="638"/>
      <c r="AE1628" s="1169"/>
      <c r="AF1628" s="1169"/>
      <c r="AG1628" s="1645"/>
      <c r="AH1628" s="1645"/>
      <c r="AI1628" s="1645"/>
      <c r="AJ1628" s="1645"/>
      <c r="AK1628" s="1645"/>
      <c r="AL1628" s="1645"/>
      <c r="AM1628" s="1645"/>
      <c r="AN1628" s="1645"/>
      <c r="AO1628" s="1645"/>
      <c r="AP1628" s="1645"/>
      <c r="AQ1628" s="1645"/>
      <c r="AR1628" s="1645"/>
      <c r="AS1628" s="1645"/>
      <c r="AT1628" s="1645"/>
      <c r="AU1628" s="1645"/>
      <c r="AV1628" s="1645"/>
      <c r="AW1628" s="1645"/>
      <c r="AX1628" s="1645"/>
      <c r="AY1628" s="1645"/>
      <c r="AZ1628" s="1645"/>
      <c r="BA1628" s="1645"/>
      <c r="BB1628" s="1645"/>
      <c r="BC1628" s="1645"/>
      <c r="BD1628" s="1645"/>
      <c r="BE1628" s="1645"/>
      <c r="BF1628" s="1645"/>
      <c r="BG1628" s="1645"/>
      <c r="BH1628" s="1645"/>
      <c r="BI1628" s="1645"/>
      <c r="BJ1628" s="1645"/>
      <c r="BK1628" s="1645"/>
      <c r="BL1628" s="1645"/>
      <c r="BM1628" s="1645"/>
      <c r="BN1628" s="1645"/>
      <c r="BO1628" s="1645"/>
      <c r="BP1628" s="1645"/>
      <c r="BQ1628" s="1645"/>
      <c r="BR1628" s="1645"/>
      <c r="BS1628" s="1645"/>
      <c r="BT1628" s="1645"/>
      <c r="BU1628" s="1645"/>
      <c r="BV1628" s="1169"/>
      <c r="BW1628" s="1169"/>
      <c r="BX1628" s="1169"/>
      <c r="BY1628" s="1169"/>
      <c r="BZ1628" s="1169"/>
      <c r="CA1628" s="1169"/>
      <c r="CB1628" s="1169"/>
      <c r="CC1628" s="1169"/>
      <c r="CD1628" s="1169"/>
      <c r="CE1628" s="1169"/>
      <c r="CF1628" s="1859"/>
    </row>
    <row customHeight="1" ht="11.25" hidden="1">
      <c r="A1629" s="1802"/>
      <c r="B1629" s="1645"/>
      <c r="C1629" s="1645"/>
      <c r="D1629" s="2588"/>
      <c r="E1629" s="644"/>
      <c r="F1629" s="644">
        <v>0</v>
      </c>
      <c r="G1629" s="644"/>
      <c r="H1629" s="644"/>
      <c r="I1629" s="644"/>
      <c r="J1629" s="644"/>
      <c r="K1629" s="644"/>
      <c r="L1629" s="644"/>
      <c r="M1629" s="644"/>
      <c r="N1629" s="644"/>
      <c r="O1629" s="644"/>
      <c r="P1629" s="644"/>
      <c r="Q1629" s="644"/>
      <c r="R1629" s="644"/>
      <c r="S1629" s="645"/>
      <c r="T1629" s="727"/>
      <c r="U1629" s="2383"/>
      <c r="V1629" s="2383"/>
      <c r="W1629" s="1645"/>
      <c r="X1629" s="1645"/>
      <c r="Y1629" s="1645"/>
      <c r="Z1629" s="1645"/>
      <c r="AA1629" s="1645"/>
      <c r="AB1629" s="1169"/>
      <c r="AC1629" s="2384"/>
      <c r="AD1629" s="638"/>
      <c r="AE1629" s="1169"/>
      <c r="AF1629" s="1169"/>
      <c r="AG1629" s="1645"/>
      <c r="AH1629" s="1645"/>
      <c r="AI1629" s="1645"/>
      <c r="AJ1629" s="1645"/>
      <c r="AK1629" s="1645"/>
      <c r="AL1629" s="1645"/>
      <c r="AM1629" s="1645"/>
      <c r="AN1629" s="1645"/>
      <c r="AO1629" s="1645"/>
      <c r="AP1629" s="1645"/>
      <c r="AQ1629" s="1645"/>
      <c r="AR1629" s="1645"/>
      <c r="AS1629" s="1645"/>
      <c r="AT1629" s="1645"/>
      <c r="AU1629" s="1645"/>
      <c r="AV1629" s="1645"/>
      <c r="AW1629" s="1645"/>
      <c r="AX1629" s="1645"/>
      <c r="AY1629" s="1645"/>
      <c r="AZ1629" s="1645"/>
      <c r="BA1629" s="1645"/>
      <c r="BB1629" s="1645"/>
      <c r="BC1629" s="1645"/>
      <c r="BD1629" s="1645"/>
      <c r="BE1629" s="1645"/>
      <c r="BF1629" s="1645"/>
      <c r="BG1629" s="1645"/>
      <c r="BH1629" s="1645"/>
      <c r="BI1629" s="1645"/>
      <c r="BJ1629" s="1645"/>
      <c r="BK1629" s="1645"/>
      <c r="BL1629" s="1645"/>
      <c r="BM1629" s="1645"/>
      <c r="BN1629" s="1645"/>
      <c r="BO1629" s="1645"/>
      <c r="BP1629" s="1645"/>
      <c r="BQ1629" s="1645"/>
      <c r="BR1629" s="1645"/>
      <c r="BS1629" s="1645"/>
      <c r="BT1629" s="1645"/>
      <c r="BU1629" s="1645"/>
      <c r="BV1629" s="1645"/>
      <c r="BW1629" s="1645"/>
      <c r="BX1629" s="1645"/>
      <c r="BY1629" s="1645"/>
      <c r="BZ1629" s="1645"/>
      <c r="CA1629" s="1645"/>
      <c r="CB1629" s="1645"/>
      <c r="CC1629" s="1645"/>
      <c r="CD1629" s="1645"/>
      <c r="CE1629" s="1645"/>
      <c r="CF1629" s="1859"/>
    </row>
    <row customHeight="1" ht="11.25" hidden="1">
      <c r="A1630" s="1815"/>
      <c r="B1630" s="1169"/>
      <c r="C1630" s="421"/>
      <c r="D1630" s="2588"/>
      <c r="E1630" s="658" t="s">
        <v>22</v>
      </c>
      <c r="F1630" s="1177" t="s">
        <v>22</v>
      </c>
      <c r="G1630" s="1177" t="s">
        <v>1088</v>
      </c>
      <c r="H1630" s="660" t="s">
        <v>22</v>
      </c>
      <c r="I1630" s="660"/>
      <c r="J1630" s="660"/>
      <c r="K1630" s="660"/>
      <c r="L1630" s="660"/>
      <c r="M1630" s="660"/>
      <c r="N1630" s="660"/>
      <c r="O1630" s="660"/>
      <c r="P1630" s="660"/>
      <c r="Q1630" s="660"/>
      <c r="R1630" s="661"/>
      <c r="S1630" s="662"/>
      <c r="T1630" s="727"/>
      <c r="U1630" s="2383"/>
      <c r="V1630" s="2383"/>
      <c r="W1630" s="1169"/>
      <c r="X1630" s="1169"/>
      <c r="Y1630" s="1169"/>
      <c r="Z1630" s="1169"/>
      <c r="AA1630" s="1645"/>
      <c r="AB1630" s="1169"/>
      <c r="AC1630" s="2384"/>
      <c r="AD1630" s="638"/>
      <c r="AE1630" s="1169"/>
      <c r="AF1630" s="1169"/>
      <c r="AG1630" s="1645"/>
      <c r="AH1630" s="1645"/>
      <c r="AI1630" s="1645"/>
      <c r="AJ1630" s="1645"/>
      <c r="AK1630" s="1645"/>
      <c r="AL1630" s="1645"/>
      <c r="AM1630" s="1645"/>
      <c r="AN1630" s="1645"/>
      <c r="AO1630" s="1645"/>
      <c r="AP1630" s="1645"/>
      <c r="AQ1630" s="1645"/>
      <c r="AR1630" s="1645"/>
      <c r="AS1630" s="1645"/>
      <c r="AT1630" s="1645"/>
      <c r="AU1630" s="1645"/>
      <c r="AV1630" s="1645"/>
      <c r="AW1630" s="1645"/>
      <c r="AX1630" s="1645"/>
      <c r="AY1630" s="1645"/>
      <c r="AZ1630" s="1645"/>
      <c r="BA1630" s="1645"/>
      <c r="BB1630" s="1645"/>
      <c r="BC1630" s="1645"/>
      <c r="BD1630" s="1645"/>
      <c r="BE1630" s="1645"/>
      <c r="BF1630" s="1645"/>
      <c r="BG1630" s="1645"/>
      <c r="BH1630" s="1645"/>
      <c r="BI1630" s="1645"/>
      <c r="BJ1630" s="1645"/>
      <c r="BK1630" s="1645"/>
      <c r="BL1630" s="1645"/>
      <c r="BM1630" s="1645"/>
      <c r="BN1630" s="1645"/>
      <c r="BO1630" s="1645"/>
      <c r="BP1630" s="1645"/>
      <c r="BQ1630" s="1645"/>
      <c r="BR1630" s="1645"/>
      <c r="BS1630" s="1645"/>
      <c r="BT1630" s="1645"/>
      <c r="BU1630" s="1645"/>
      <c r="BV1630" s="1169"/>
      <c r="BW1630" s="1169"/>
      <c r="BX1630" s="1169"/>
      <c r="BY1630" s="1169"/>
      <c r="BZ1630" s="1169"/>
      <c r="CA1630" s="1169"/>
      <c r="CB1630" s="1169"/>
      <c r="CC1630" s="1169"/>
      <c r="CD1630" s="1169"/>
      <c r="CE1630" s="1169"/>
      <c r="CF1630" s="1859"/>
    </row>
    <row customHeight="1" ht="5.25" hidden="1">
      <c r="A1631" s="1802"/>
      <c r="B1631" s="1645"/>
      <c r="C1631" s="1645"/>
      <c r="D1631" s="2588"/>
      <c r="E1631" s="1048"/>
      <c r="F1631" s="1048"/>
      <c r="G1631" s="1048"/>
      <c r="H1631" s="1048"/>
      <c r="I1631" s="1048"/>
      <c r="J1631" s="1048"/>
      <c r="K1631" s="1048"/>
      <c r="L1631" s="1048"/>
      <c r="M1631" s="1048"/>
      <c r="N1631" s="1048"/>
      <c r="O1631" s="1048"/>
      <c r="P1631" s="1048"/>
      <c r="Q1631" s="1049"/>
      <c r="R1631" s="1050"/>
      <c r="S1631" s="1051"/>
      <c r="T1631" s="726" t="s">
        <v>1085</v>
      </c>
      <c r="U1631" s="2383">
        <v>1</v>
      </c>
      <c r="V1631" s="2383" t="s">
        <v>1048</v>
      </c>
      <c r="W1631" s="1645"/>
      <c r="X1631" s="1645"/>
      <c r="Y1631" s="1645"/>
      <c r="Z1631" s="1645"/>
      <c r="AA1631" s="1645"/>
      <c r="AB1631" s="1645"/>
      <c r="AC1631" s="1046"/>
      <c r="AD1631" s="1047"/>
      <c r="AE1631" s="1645"/>
      <c r="AF1631" s="1645"/>
      <c r="AG1631" s="1645"/>
      <c r="AH1631" s="1645"/>
      <c r="AI1631" s="1645"/>
      <c r="AJ1631" s="1645"/>
      <c r="AK1631" s="1645"/>
      <c r="AL1631" s="1645"/>
      <c r="AM1631" s="1645"/>
      <c r="AN1631" s="1645"/>
      <c r="AO1631" s="1645"/>
      <c r="AP1631" s="1645"/>
      <c r="AQ1631" s="1645"/>
      <c r="AR1631" s="1645"/>
      <c r="AS1631" s="1645"/>
      <c r="AT1631" s="1645"/>
      <c r="AU1631" s="1645"/>
      <c r="AV1631" s="1645"/>
      <c r="AW1631" s="1645"/>
      <c r="AX1631" s="1645"/>
      <c r="AY1631" s="1645"/>
      <c r="AZ1631" s="1645"/>
      <c r="BA1631" s="1645"/>
      <c r="BB1631" s="1645"/>
      <c r="BC1631" s="1645"/>
      <c r="BD1631" s="1645"/>
      <c r="BE1631" s="1645"/>
      <c r="BF1631" s="1645"/>
      <c r="BG1631" s="1645"/>
      <c r="BH1631" s="1645"/>
      <c r="BI1631" s="1645"/>
      <c r="BJ1631" s="1645"/>
      <c r="BK1631" s="1645"/>
      <c r="BL1631" s="1645"/>
      <c r="BM1631" s="1645"/>
      <c r="BN1631" s="1645"/>
      <c r="BO1631" s="1645"/>
      <c r="BP1631" s="1645"/>
      <c r="BQ1631" s="1645"/>
      <c r="BR1631" s="1645"/>
      <c r="BS1631" s="1645"/>
      <c r="BT1631" s="1645"/>
      <c r="BU1631" s="1645"/>
      <c r="BV1631" s="1645"/>
      <c r="BW1631" s="1645"/>
      <c r="BX1631" s="1645"/>
      <c r="BY1631" s="1645"/>
      <c r="BZ1631" s="1645"/>
      <c r="CA1631" s="1645"/>
      <c r="CB1631" s="1645"/>
      <c r="CC1631" s="1645"/>
      <c r="CD1631" s="1645"/>
      <c r="CE1631" s="1645"/>
      <c r="CF1631" s="1325"/>
    </row>
    <row customHeight="1" ht="5.25" hidden="1">
      <c r="A1632" s="1802"/>
      <c r="B1632" s="1645"/>
      <c r="C1632" s="1645"/>
      <c r="D1632" s="2588"/>
      <c r="E1632" s="644"/>
      <c r="F1632" s="644"/>
      <c r="G1632" s="644"/>
      <c r="H1632" s="644"/>
      <c r="I1632" s="644"/>
      <c r="J1632" s="644"/>
      <c r="K1632" s="644"/>
      <c r="L1632" s="644"/>
      <c r="M1632" s="644"/>
      <c r="N1632" s="644"/>
      <c r="O1632" s="644"/>
      <c r="P1632" s="644"/>
      <c r="Q1632" s="644"/>
      <c r="R1632" s="644"/>
      <c r="S1632" s="645"/>
      <c r="T1632" s="727"/>
      <c r="U1632" s="2383"/>
      <c r="V1632" s="2383"/>
      <c r="W1632" s="1645"/>
      <c r="X1632" s="1645"/>
      <c r="Y1632" s="1645"/>
      <c r="Z1632" s="1645"/>
      <c r="AA1632" s="1645"/>
      <c r="AB1632" s="1645"/>
      <c r="AC1632" s="1046"/>
      <c r="AD1632" s="1047"/>
      <c r="AE1632" s="1645"/>
      <c r="AF1632" s="1645"/>
      <c r="AG1632" s="1645"/>
      <c r="AH1632" s="1645"/>
      <c r="AI1632" s="1645"/>
      <c r="AJ1632" s="1645"/>
      <c r="AK1632" s="1645"/>
      <c r="AL1632" s="1645"/>
      <c r="AM1632" s="1645"/>
      <c r="AN1632" s="1645"/>
      <c r="AO1632" s="1645"/>
      <c r="AP1632" s="1645"/>
      <c r="AQ1632" s="1645"/>
      <c r="AR1632" s="1645"/>
      <c r="AS1632" s="1645"/>
      <c r="AT1632" s="1645"/>
      <c r="AU1632" s="1645"/>
      <c r="AV1632" s="1645"/>
      <c r="AW1632" s="1645"/>
      <c r="AX1632" s="1645"/>
      <c r="AY1632" s="1645"/>
      <c r="AZ1632" s="1645"/>
      <c r="BA1632" s="1645"/>
      <c r="BB1632" s="1645"/>
      <c r="BC1632" s="1645"/>
      <c r="BD1632" s="1645"/>
      <c r="BE1632" s="1645"/>
      <c r="BF1632" s="1645"/>
      <c r="BG1632" s="1645"/>
      <c r="BH1632" s="1645"/>
      <c r="BI1632" s="1645"/>
      <c r="BJ1632" s="1645"/>
      <c r="BK1632" s="1645"/>
      <c r="BL1632" s="1645"/>
      <c r="BM1632" s="1645"/>
      <c r="BN1632" s="1645"/>
      <c r="BO1632" s="1645"/>
      <c r="BP1632" s="1645"/>
      <c r="BQ1632" s="1645"/>
      <c r="BR1632" s="1645"/>
      <c r="BS1632" s="1645"/>
      <c r="BT1632" s="1645"/>
      <c r="BU1632" s="1645"/>
      <c r="BV1632" s="1645"/>
      <c r="BW1632" s="1645"/>
      <c r="BX1632" s="1645"/>
      <c r="BY1632" s="1645"/>
      <c r="BZ1632" s="1645"/>
      <c r="CA1632" s="1645"/>
      <c r="CB1632" s="1645"/>
      <c r="CC1632" s="1645"/>
      <c r="CD1632" s="1645"/>
      <c r="CE1632" s="1645"/>
      <c r="CF1632" s="1325"/>
    </row>
    <row customHeight="1" ht="5.25" hidden="1">
      <c r="A1633" s="1802"/>
      <c r="B1633" s="1645"/>
      <c r="C1633" s="1645"/>
      <c r="D1633" s="2589"/>
      <c r="E1633" s="1052"/>
      <c r="F1633" s="1053"/>
      <c r="G1633" s="1053"/>
      <c r="H1633" s="1054"/>
      <c r="I1633" s="1054"/>
      <c r="J1633" s="1054"/>
      <c r="K1633" s="1054"/>
      <c r="L1633" s="1054"/>
      <c r="M1633" s="1054"/>
      <c r="N1633" s="1054"/>
      <c r="O1633" s="1054"/>
      <c r="P1633" s="1054"/>
      <c r="Q1633" s="1054"/>
      <c r="R1633" s="955"/>
      <c r="S1633" s="1055"/>
      <c r="T1633" s="727"/>
      <c r="U1633" s="2383"/>
      <c r="V1633" s="2383"/>
      <c r="W1633" s="1645"/>
      <c r="X1633" s="1645"/>
      <c r="Y1633" s="1645"/>
      <c r="Z1633" s="1645"/>
      <c r="AA1633" s="1645"/>
      <c r="AB1633" s="1645"/>
      <c r="AC1633" s="1046"/>
      <c r="AD1633" s="1047"/>
      <c r="AE1633" s="1645"/>
      <c r="AF1633" s="1645"/>
      <c r="AG1633" s="1645"/>
      <c r="AH1633" s="1645"/>
      <c r="AI1633" s="1645"/>
      <c r="AJ1633" s="1645"/>
      <c r="AK1633" s="1645"/>
      <c r="AL1633" s="1645"/>
      <c r="AM1633" s="1645"/>
      <c r="AN1633" s="1645"/>
      <c r="AO1633" s="1645"/>
      <c r="AP1633" s="1645"/>
      <c r="AQ1633" s="1645"/>
      <c r="AR1633" s="1645"/>
      <c r="AS1633" s="1645"/>
      <c r="AT1633" s="1645"/>
      <c r="AU1633" s="1645"/>
      <c r="AV1633" s="1645"/>
      <c r="AW1633" s="1645"/>
      <c r="AX1633" s="1645"/>
      <c r="AY1633" s="1645"/>
      <c r="AZ1633" s="1645"/>
      <c r="BA1633" s="1645"/>
      <c r="BB1633" s="1645"/>
      <c r="BC1633" s="1645"/>
      <c r="BD1633" s="1645"/>
      <c r="BE1633" s="1645"/>
      <c r="BF1633" s="1645"/>
      <c r="BG1633" s="1645"/>
      <c r="BH1633" s="1645"/>
      <c r="BI1633" s="1645"/>
      <c r="BJ1633" s="1645"/>
      <c r="BK1633" s="1645"/>
      <c r="BL1633" s="1645"/>
      <c r="BM1633" s="1645"/>
      <c r="BN1633" s="1645"/>
      <c r="BO1633" s="1645"/>
      <c r="BP1633" s="1645"/>
      <c r="BQ1633" s="1645"/>
      <c r="BR1633" s="1645"/>
      <c r="BS1633" s="1645"/>
      <c r="BT1633" s="1645"/>
      <c r="BU1633" s="1645"/>
      <c r="BV1633" s="1645"/>
      <c r="BW1633" s="1645"/>
      <c r="BX1633" s="1645"/>
      <c r="BY1633" s="1645"/>
      <c r="BZ1633" s="1645"/>
      <c r="CA1633" s="1645"/>
      <c r="CB1633" s="1645"/>
      <c r="CC1633" s="1645"/>
      <c r="CD1633" s="1645"/>
      <c r="CE1633" s="1645"/>
      <c r="CF1633" s="1325"/>
    </row>
    <row customHeight="1" ht="15" hidden="1">
      <c r="A1634" s="632" t="s">
        <v>588</v>
      </c>
      <c r="B1634" s="633"/>
      <c r="C1634" s="633" t="s">
        <v>22</v>
      </c>
      <c r="D1634" s="2587" t="s">
        <v>1267</v>
      </c>
      <c r="E1634" s="2386" t="s">
        <v>196</v>
      </c>
      <c r="F1634" s="2387"/>
      <c r="G1634" s="2388"/>
      <c r="H1634" s="2392" t="str">
        <f>IF(A1634="","",INDEX(DIFFERENTIATION_UNMERGE_VD,MATCH(A1634,DIFFERENTIATION_ID_DIFF,0)))</f>
        <v>Производство тепловой энергии. Некомбинированная выработка</v>
      </c>
      <c r="I1634" s="2392"/>
      <c r="J1634" s="2392"/>
      <c r="K1634" s="2392"/>
      <c r="L1634" s="2392"/>
      <c r="M1634" s="2392"/>
      <c r="N1634" s="2392"/>
      <c r="O1634" s="2392"/>
      <c r="P1634" s="2392"/>
      <c r="Q1634" s="2392"/>
      <c r="R1634" s="2392"/>
      <c r="S1634" s="728"/>
      <c r="T1634" s="725"/>
      <c r="U1634" s="634"/>
      <c r="V1634" s="634"/>
      <c r="W1634" s="635"/>
      <c r="X1634" s="635"/>
      <c r="Y1634" s="635"/>
      <c r="Z1634" s="635"/>
      <c r="AA1634" s="636"/>
      <c r="AB1634" s="637"/>
      <c r="AC1634" s="2384"/>
      <c r="AD1634" s="638"/>
      <c r="AE1634" s="639" t="s">
        <v>22</v>
      </c>
      <c r="AF1634" s="639"/>
      <c r="AG1634" s="640" t="s">
        <v>1082</v>
      </c>
      <c r="AH1634" s="641">
        <v>3</v>
      </c>
      <c r="AI1634" s="634"/>
      <c r="AJ1634" s="634"/>
      <c r="AK1634" s="634"/>
      <c r="AL1634" s="634"/>
      <c r="AM1634" s="634"/>
      <c r="AN1634" s="634"/>
      <c r="AO1634" s="634"/>
      <c r="AP1634" s="634"/>
      <c r="AQ1634" s="634"/>
      <c r="AR1634" s="634"/>
      <c r="AS1634" s="634"/>
      <c r="AT1634" s="634"/>
      <c r="AU1634" s="634"/>
      <c r="AV1634" s="634"/>
      <c r="AW1634" s="634"/>
      <c r="AX1634" s="634"/>
      <c r="AY1634" s="634"/>
      <c r="AZ1634" s="634"/>
      <c r="BA1634" s="634"/>
      <c r="BB1634" s="634"/>
      <c r="BC1634" s="634"/>
      <c r="BD1634" s="634"/>
      <c r="BE1634" s="634"/>
      <c r="BF1634" s="634"/>
      <c r="BG1634" s="634"/>
      <c r="BH1634" s="634"/>
      <c r="BI1634" s="634"/>
      <c r="BJ1634" s="634"/>
      <c r="BK1634" s="634"/>
      <c r="BL1634" s="634"/>
      <c r="BM1634" s="634"/>
      <c r="BN1634" s="634"/>
      <c r="BO1634" s="634"/>
      <c r="BP1634" s="634"/>
      <c r="BQ1634" s="634"/>
      <c r="BR1634" s="634"/>
      <c r="BS1634" s="634"/>
      <c r="BT1634" s="634"/>
      <c r="BU1634" s="634"/>
      <c r="BV1634" s="635"/>
      <c r="BW1634" s="635"/>
      <c r="BX1634" s="635"/>
      <c r="BY1634" s="635"/>
      <c r="BZ1634" s="635"/>
      <c r="CA1634" s="635"/>
      <c r="CB1634" s="635"/>
      <c r="CC1634" s="635"/>
      <c r="CD1634" s="635"/>
      <c r="CE1634" s="635"/>
      <c r="CF1634" s="1859"/>
    </row>
    <row customHeight="1" ht="15" hidden="1">
      <c r="A1635" s="632"/>
      <c r="B1635" s="633"/>
      <c r="C1635" s="633"/>
      <c r="D1635" s="2588"/>
      <c r="E1635" s="2386" t="s">
        <v>1037</v>
      </c>
      <c r="F1635" s="2387"/>
      <c r="G1635" s="2388"/>
      <c r="H1635" s="2392" t="str">
        <f>IF(A1634="","",INDEX(DIFFERENTIATION_UNMERGE_AREA,MATCH(A1634,DIFFERENTIATION_ID_DIFF,0)))</f>
        <v>Территория 18</v>
      </c>
      <c r="I1635" s="2392"/>
      <c r="J1635" s="2392"/>
      <c r="K1635" s="2392"/>
      <c r="L1635" s="2392"/>
      <c r="M1635" s="2392"/>
      <c r="N1635" s="2392"/>
      <c r="O1635" s="2392"/>
      <c r="P1635" s="2392"/>
      <c r="Q1635" s="2392"/>
      <c r="R1635" s="2392"/>
      <c r="S1635" s="728"/>
      <c r="T1635" s="725"/>
      <c r="U1635" s="634"/>
      <c r="V1635" s="634"/>
      <c r="W1635" s="635"/>
      <c r="X1635" s="635"/>
      <c r="Y1635" s="635"/>
      <c r="Z1635" s="635"/>
      <c r="AA1635" s="636"/>
      <c r="AB1635" s="637"/>
      <c r="AC1635" s="2384"/>
      <c r="AD1635" s="638"/>
      <c r="AE1635" s="639"/>
      <c r="AF1635" s="639"/>
      <c r="AG1635" s="640"/>
      <c r="AH1635" s="641"/>
      <c r="AI1635" s="634"/>
      <c r="AJ1635" s="634"/>
      <c r="AK1635" s="634"/>
      <c r="AL1635" s="634"/>
      <c r="AM1635" s="634"/>
      <c r="AN1635" s="634"/>
      <c r="AO1635" s="634"/>
      <c r="AP1635" s="634"/>
      <c r="AQ1635" s="634"/>
      <c r="AR1635" s="634"/>
      <c r="AS1635" s="634"/>
      <c r="AT1635" s="634"/>
      <c r="AU1635" s="634"/>
      <c r="AV1635" s="634"/>
      <c r="AW1635" s="634"/>
      <c r="AX1635" s="634"/>
      <c r="AY1635" s="634"/>
      <c r="AZ1635" s="634"/>
      <c r="BA1635" s="634"/>
      <c r="BB1635" s="634"/>
      <c r="BC1635" s="634"/>
      <c r="BD1635" s="634"/>
      <c r="BE1635" s="634"/>
      <c r="BF1635" s="634"/>
      <c r="BG1635" s="634"/>
      <c r="BH1635" s="634"/>
      <c r="BI1635" s="634"/>
      <c r="BJ1635" s="634"/>
      <c r="BK1635" s="634"/>
      <c r="BL1635" s="634"/>
      <c r="BM1635" s="634"/>
      <c r="BN1635" s="634"/>
      <c r="BO1635" s="634"/>
      <c r="BP1635" s="634"/>
      <c r="BQ1635" s="634"/>
      <c r="BR1635" s="634"/>
      <c r="BS1635" s="634"/>
      <c r="BT1635" s="634"/>
      <c r="BU1635" s="634"/>
      <c r="BV1635" s="635"/>
      <c r="BW1635" s="635"/>
      <c r="BX1635" s="635"/>
      <c r="BY1635" s="635"/>
      <c r="BZ1635" s="635"/>
      <c r="CA1635" s="635"/>
      <c r="CB1635" s="635"/>
      <c r="CC1635" s="635"/>
      <c r="CD1635" s="635"/>
      <c r="CE1635" s="635"/>
      <c r="CF1635" s="1859"/>
    </row>
    <row customHeight="1" ht="15" hidden="1">
      <c r="A1636" s="632"/>
      <c r="B1636" s="633"/>
      <c r="C1636" s="633"/>
      <c r="D1636" s="2588"/>
      <c r="E1636" s="2386" t="s">
        <v>1038</v>
      </c>
      <c r="F1636" s="2387"/>
      <c r="G1636" s="2388"/>
      <c r="H1636" s="2392" t="str">
        <f>IF(A1634="","",INDEX(DIFFERENTIATION_UNMERGE_SYSTEM,MATCH(A1634,DIFFERENTIATION_ID_DIFF,0)))</f>
        <v>с. Суринск, ул. Нагорная, 37Б, котельная № 11-26</v>
      </c>
      <c r="I1636" s="2392"/>
      <c r="J1636" s="2392"/>
      <c r="K1636" s="2392"/>
      <c r="L1636" s="2392"/>
      <c r="M1636" s="2392"/>
      <c r="N1636" s="2392"/>
      <c r="O1636" s="2392"/>
      <c r="P1636" s="2392"/>
      <c r="Q1636" s="2392"/>
      <c r="R1636" s="2392"/>
      <c r="S1636" s="728"/>
      <c r="T1636" s="725"/>
      <c r="U1636" s="634"/>
      <c r="V1636" s="634"/>
      <c r="W1636" s="635"/>
      <c r="X1636" s="635"/>
      <c r="Y1636" s="635"/>
      <c r="Z1636" s="635"/>
      <c r="AA1636" s="636"/>
      <c r="AB1636" s="637"/>
      <c r="AC1636" s="2384"/>
      <c r="AD1636" s="638"/>
      <c r="AE1636" s="639"/>
      <c r="AF1636" s="639"/>
      <c r="AG1636" s="640"/>
      <c r="AH1636" s="641"/>
      <c r="AI1636" s="634"/>
      <c r="AJ1636" s="634"/>
      <c r="AK1636" s="634"/>
      <c r="AL1636" s="634"/>
      <c r="AM1636" s="634"/>
      <c r="AN1636" s="634"/>
      <c r="AO1636" s="634"/>
      <c r="AP1636" s="634"/>
      <c r="AQ1636" s="634"/>
      <c r="AR1636" s="634"/>
      <c r="AS1636" s="634"/>
      <c r="AT1636" s="634"/>
      <c r="AU1636" s="634"/>
      <c r="AV1636" s="634"/>
      <c r="AW1636" s="634"/>
      <c r="AX1636" s="634"/>
      <c r="AY1636" s="634"/>
      <c r="AZ1636" s="634"/>
      <c r="BA1636" s="634"/>
      <c r="BB1636" s="634"/>
      <c r="BC1636" s="634"/>
      <c r="BD1636" s="634"/>
      <c r="BE1636" s="634"/>
      <c r="BF1636" s="634"/>
      <c r="BG1636" s="634"/>
      <c r="BH1636" s="634"/>
      <c r="BI1636" s="634"/>
      <c r="BJ1636" s="634"/>
      <c r="BK1636" s="634"/>
      <c r="BL1636" s="634"/>
      <c r="BM1636" s="634"/>
      <c r="BN1636" s="634"/>
      <c r="BO1636" s="634"/>
      <c r="BP1636" s="634"/>
      <c r="BQ1636" s="634"/>
      <c r="BR1636" s="634"/>
      <c r="BS1636" s="634"/>
      <c r="BT1636" s="634"/>
      <c r="BU1636" s="634"/>
      <c r="BV1636" s="635"/>
      <c r="BW1636" s="635"/>
      <c r="BX1636" s="635"/>
      <c r="BY1636" s="635"/>
      <c r="BZ1636" s="635"/>
      <c r="CA1636" s="635"/>
      <c r="CB1636" s="635"/>
      <c r="CC1636" s="635"/>
      <c r="CD1636" s="635"/>
      <c r="CE1636" s="635"/>
      <c r="CF1636" s="1859"/>
    </row>
    <row customHeight="1" ht="24.75" hidden="1">
      <c r="A1637" s="1815"/>
      <c r="B1637" s="1169"/>
      <c r="C1637" s="421"/>
      <c r="D1637" s="2588"/>
      <c r="E1637" s="2385" t="s">
        <v>1083</v>
      </c>
      <c r="F1637" s="2385"/>
      <c r="G1637" s="2385"/>
      <c r="H1637" s="2385"/>
      <c r="I1637" s="2385"/>
      <c r="J1637" s="2385"/>
      <c r="K1637" s="2385"/>
      <c r="L1637" s="2385"/>
      <c r="M1637" s="2385"/>
      <c r="N1637" s="2385"/>
      <c r="O1637" s="2385"/>
      <c r="P1637" s="2385"/>
      <c r="Q1637" s="567">
        <f>SUMIF(T1638:T1639,"i",Q1638:Q1639)</f>
        <v>0</v>
      </c>
      <c r="R1637" s="1026"/>
      <c r="S1637" s="1807" t="s">
        <v>1084</v>
      </c>
      <c r="T1637" s="726" t="s">
        <v>1085</v>
      </c>
      <c r="U1637" s="2383">
        <v>1</v>
      </c>
      <c r="V1637" s="2383" t="s">
        <v>1048</v>
      </c>
      <c r="W1637" s="1169"/>
      <c r="X1637" s="1169"/>
      <c r="Y1637" s="1169"/>
      <c r="Z1637" s="1169"/>
      <c r="AA1637" s="1645"/>
      <c r="AB1637" s="1169"/>
      <c r="AC1637" s="2384"/>
      <c r="AD1637" s="638"/>
      <c r="AE1637" s="1169"/>
      <c r="AF1637" s="1169"/>
      <c r="AG1637" s="1645"/>
      <c r="AH1637" s="1645"/>
      <c r="AI1637" s="1645"/>
      <c r="AJ1637" s="1645"/>
      <c r="AK1637" s="1645"/>
      <c r="AL1637" s="1645"/>
      <c r="AM1637" s="1645"/>
      <c r="AN1637" s="1645"/>
      <c r="AO1637" s="1645"/>
      <c r="AP1637" s="1645"/>
      <c r="AQ1637" s="1645"/>
      <c r="AR1637" s="1645"/>
      <c r="AS1637" s="1645"/>
      <c r="AT1637" s="1645"/>
      <c r="AU1637" s="1645"/>
      <c r="AV1637" s="1645"/>
      <c r="AW1637" s="1645"/>
      <c r="AX1637" s="1645"/>
      <c r="AY1637" s="1645"/>
      <c r="AZ1637" s="1645"/>
      <c r="BA1637" s="1645"/>
      <c r="BB1637" s="1645"/>
      <c r="BC1637" s="1645"/>
      <c r="BD1637" s="1645"/>
      <c r="BE1637" s="1645"/>
      <c r="BF1637" s="1645"/>
      <c r="BG1637" s="1645"/>
      <c r="BH1637" s="1645"/>
      <c r="BI1637" s="1645"/>
      <c r="BJ1637" s="1645"/>
      <c r="BK1637" s="1645"/>
      <c r="BL1637" s="1645"/>
      <c r="BM1637" s="1645"/>
      <c r="BN1637" s="1645"/>
      <c r="BO1637" s="1645"/>
      <c r="BP1637" s="1645"/>
      <c r="BQ1637" s="1645"/>
      <c r="BR1637" s="1645"/>
      <c r="BS1637" s="1645"/>
      <c r="BT1637" s="1645"/>
      <c r="BU1637" s="1645"/>
      <c r="BV1637" s="1169"/>
      <c r="BW1637" s="1169"/>
      <c r="BX1637" s="1169"/>
      <c r="BY1637" s="1169"/>
      <c r="BZ1637" s="1169"/>
      <c r="CA1637" s="1169"/>
      <c r="CB1637" s="1169"/>
      <c r="CC1637" s="1169"/>
      <c r="CD1637" s="1169"/>
      <c r="CE1637" s="1169"/>
      <c r="CF1637" s="1859"/>
    </row>
    <row customHeight="1" ht="11.25" hidden="1">
      <c r="A1638" s="1802"/>
      <c r="B1638" s="1645"/>
      <c r="C1638" s="1645"/>
      <c r="D1638" s="2588"/>
      <c r="E1638" s="644"/>
      <c r="F1638" s="644">
        <v>0</v>
      </c>
      <c r="G1638" s="644"/>
      <c r="H1638" s="644"/>
      <c r="I1638" s="644"/>
      <c r="J1638" s="644"/>
      <c r="K1638" s="644"/>
      <c r="L1638" s="644"/>
      <c r="M1638" s="644"/>
      <c r="N1638" s="644"/>
      <c r="O1638" s="644"/>
      <c r="P1638" s="644"/>
      <c r="Q1638" s="644"/>
      <c r="R1638" s="644"/>
      <c r="S1638" s="645"/>
      <c r="T1638" s="727"/>
      <c r="U1638" s="2383"/>
      <c r="V1638" s="2383"/>
      <c r="W1638" s="1645"/>
      <c r="X1638" s="1645"/>
      <c r="Y1638" s="1645"/>
      <c r="Z1638" s="1645"/>
      <c r="AA1638" s="1645"/>
      <c r="AB1638" s="1169"/>
      <c r="AC1638" s="2384"/>
      <c r="AD1638" s="638"/>
      <c r="AE1638" s="1169"/>
      <c r="AF1638" s="1169"/>
      <c r="AG1638" s="1645"/>
      <c r="AH1638" s="1645"/>
      <c r="AI1638" s="1645"/>
      <c r="AJ1638" s="1645"/>
      <c r="AK1638" s="1645"/>
      <c r="AL1638" s="1645"/>
      <c r="AM1638" s="1645"/>
      <c r="AN1638" s="1645"/>
      <c r="AO1638" s="1645"/>
      <c r="AP1638" s="1645"/>
      <c r="AQ1638" s="1645"/>
      <c r="AR1638" s="1645"/>
      <c r="AS1638" s="1645"/>
      <c r="AT1638" s="1645"/>
      <c r="AU1638" s="1645"/>
      <c r="AV1638" s="1645"/>
      <c r="AW1638" s="1645"/>
      <c r="AX1638" s="1645"/>
      <c r="AY1638" s="1645"/>
      <c r="AZ1638" s="1645"/>
      <c r="BA1638" s="1645"/>
      <c r="BB1638" s="1645"/>
      <c r="BC1638" s="1645"/>
      <c r="BD1638" s="1645"/>
      <c r="BE1638" s="1645"/>
      <c r="BF1638" s="1645"/>
      <c r="BG1638" s="1645"/>
      <c r="BH1638" s="1645"/>
      <c r="BI1638" s="1645"/>
      <c r="BJ1638" s="1645"/>
      <c r="BK1638" s="1645"/>
      <c r="BL1638" s="1645"/>
      <c r="BM1638" s="1645"/>
      <c r="BN1638" s="1645"/>
      <c r="BO1638" s="1645"/>
      <c r="BP1638" s="1645"/>
      <c r="BQ1638" s="1645"/>
      <c r="BR1638" s="1645"/>
      <c r="BS1638" s="1645"/>
      <c r="BT1638" s="1645"/>
      <c r="BU1638" s="1645"/>
      <c r="BV1638" s="1645"/>
      <c r="BW1638" s="1645"/>
      <c r="BX1638" s="1645"/>
      <c r="BY1638" s="1645"/>
      <c r="BZ1638" s="1645"/>
      <c r="CA1638" s="1645"/>
      <c r="CB1638" s="1645"/>
      <c r="CC1638" s="1645"/>
      <c r="CD1638" s="1645"/>
      <c r="CE1638" s="1645"/>
      <c r="CF1638" s="1859"/>
    </row>
    <row customHeight="1" ht="11.25" hidden="1">
      <c r="A1639" s="1815"/>
      <c r="B1639" s="1169"/>
      <c r="C1639" s="421"/>
      <c r="D1639" s="2588"/>
      <c r="E1639" s="658" t="s">
        <v>22</v>
      </c>
      <c r="F1639" s="1177" t="s">
        <v>22</v>
      </c>
      <c r="G1639" s="1177" t="s">
        <v>1088</v>
      </c>
      <c r="H1639" s="660" t="s">
        <v>22</v>
      </c>
      <c r="I1639" s="660"/>
      <c r="J1639" s="660"/>
      <c r="K1639" s="660"/>
      <c r="L1639" s="660"/>
      <c r="M1639" s="660"/>
      <c r="N1639" s="660"/>
      <c r="O1639" s="660"/>
      <c r="P1639" s="660"/>
      <c r="Q1639" s="660"/>
      <c r="R1639" s="661"/>
      <c r="S1639" s="662"/>
      <c r="T1639" s="727"/>
      <c r="U1639" s="2383"/>
      <c r="V1639" s="2383"/>
      <c r="W1639" s="1169"/>
      <c r="X1639" s="1169"/>
      <c r="Y1639" s="1169"/>
      <c r="Z1639" s="1169"/>
      <c r="AA1639" s="1645"/>
      <c r="AB1639" s="1169"/>
      <c r="AC1639" s="2384"/>
      <c r="AD1639" s="638"/>
      <c r="AE1639" s="1169"/>
      <c r="AF1639" s="1169"/>
      <c r="AG1639" s="1645"/>
      <c r="AH1639" s="1645"/>
      <c r="AI1639" s="1645"/>
      <c r="AJ1639" s="1645"/>
      <c r="AK1639" s="1645"/>
      <c r="AL1639" s="1645"/>
      <c r="AM1639" s="1645"/>
      <c r="AN1639" s="1645"/>
      <c r="AO1639" s="1645"/>
      <c r="AP1639" s="1645"/>
      <c r="AQ1639" s="1645"/>
      <c r="AR1639" s="1645"/>
      <c r="AS1639" s="1645"/>
      <c r="AT1639" s="1645"/>
      <c r="AU1639" s="1645"/>
      <c r="AV1639" s="1645"/>
      <c r="AW1639" s="1645"/>
      <c r="AX1639" s="1645"/>
      <c r="AY1639" s="1645"/>
      <c r="AZ1639" s="1645"/>
      <c r="BA1639" s="1645"/>
      <c r="BB1639" s="1645"/>
      <c r="BC1639" s="1645"/>
      <c r="BD1639" s="1645"/>
      <c r="BE1639" s="1645"/>
      <c r="BF1639" s="1645"/>
      <c r="BG1639" s="1645"/>
      <c r="BH1639" s="1645"/>
      <c r="BI1639" s="1645"/>
      <c r="BJ1639" s="1645"/>
      <c r="BK1639" s="1645"/>
      <c r="BL1639" s="1645"/>
      <c r="BM1639" s="1645"/>
      <c r="BN1639" s="1645"/>
      <c r="BO1639" s="1645"/>
      <c r="BP1639" s="1645"/>
      <c r="BQ1639" s="1645"/>
      <c r="BR1639" s="1645"/>
      <c r="BS1639" s="1645"/>
      <c r="BT1639" s="1645"/>
      <c r="BU1639" s="1645"/>
      <c r="BV1639" s="1169"/>
      <c r="BW1639" s="1169"/>
      <c r="BX1639" s="1169"/>
      <c r="BY1639" s="1169"/>
      <c r="BZ1639" s="1169"/>
      <c r="CA1639" s="1169"/>
      <c r="CB1639" s="1169"/>
      <c r="CC1639" s="1169"/>
      <c r="CD1639" s="1169"/>
      <c r="CE1639" s="1169"/>
      <c r="CF1639" s="1859"/>
    </row>
    <row customHeight="1" ht="5.25" hidden="1">
      <c r="A1640" s="1802"/>
      <c r="B1640" s="1645"/>
      <c r="C1640" s="1645"/>
      <c r="D1640" s="2588"/>
      <c r="E1640" s="1048"/>
      <c r="F1640" s="1048"/>
      <c r="G1640" s="1048"/>
      <c r="H1640" s="1048"/>
      <c r="I1640" s="1048"/>
      <c r="J1640" s="1048"/>
      <c r="K1640" s="1048"/>
      <c r="L1640" s="1048"/>
      <c r="M1640" s="1048"/>
      <c r="N1640" s="1048"/>
      <c r="O1640" s="1048"/>
      <c r="P1640" s="1048"/>
      <c r="Q1640" s="1049"/>
      <c r="R1640" s="1050"/>
      <c r="S1640" s="1051"/>
      <c r="T1640" s="726" t="s">
        <v>1085</v>
      </c>
      <c r="U1640" s="2383">
        <v>1</v>
      </c>
      <c r="V1640" s="2383" t="s">
        <v>1048</v>
      </c>
      <c r="W1640" s="1645"/>
      <c r="X1640" s="1645"/>
      <c r="Y1640" s="1645"/>
      <c r="Z1640" s="1645"/>
      <c r="AA1640" s="1645"/>
      <c r="AB1640" s="1645"/>
      <c r="AC1640" s="1046"/>
      <c r="AD1640" s="1047"/>
      <c r="AE1640" s="1645"/>
      <c r="AF1640" s="1645"/>
      <c r="AG1640" s="1645"/>
      <c r="AH1640" s="1645"/>
      <c r="AI1640" s="1645"/>
      <c r="AJ1640" s="1645"/>
      <c r="AK1640" s="1645"/>
      <c r="AL1640" s="1645"/>
      <c r="AM1640" s="1645"/>
      <c r="AN1640" s="1645"/>
      <c r="AO1640" s="1645"/>
      <c r="AP1640" s="1645"/>
      <c r="AQ1640" s="1645"/>
      <c r="AR1640" s="1645"/>
      <c r="AS1640" s="1645"/>
      <c r="AT1640" s="1645"/>
      <c r="AU1640" s="1645"/>
      <c r="AV1640" s="1645"/>
      <c r="AW1640" s="1645"/>
      <c r="AX1640" s="1645"/>
      <c r="AY1640" s="1645"/>
      <c r="AZ1640" s="1645"/>
      <c r="BA1640" s="1645"/>
      <c r="BB1640" s="1645"/>
      <c r="BC1640" s="1645"/>
      <c r="BD1640" s="1645"/>
      <c r="BE1640" s="1645"/>
      <c r="BF1640" s="1645"/>
      <c r="BG1640" s="1645"/>
      <c r="BH1640" s="1645"/>
      <c r="BI1640" s="1645"/>
      <c r="BJ1640" s="1645"/>
      <c r="BK1640" s="1645"/>
      <c r="BL1640" s="1645"/>
      <c r="BM1640" s="1645"/>
      <c r="BN1640" s="1645"/>
      <c r="BO1640" s="1645"/>
      <c r="BP1640" s="1645"/>
      <c r="BQ1640" s="1645"/>
      <c r="BR1640" s="1645"/>
      <c r="BS1640" s="1645"/>
      <c r="BT1640" s="1645"/>
      <c r="BU1640" s="1645"/>
      <c r="BV1640" s="1645"/>
      <c r="BW1640" s="1645"/>
      <c r="BX1640" s="1645"/>
      <c r="BY1640" s="1645"/>
      <c r="BZ1640" s="1645"/>
      <c r="CA1640" s="1645"/>
      <c r="CB1640" s="1645"/>
      <c r="CC1640" s="1645"/>
      <c r="CD1640" s="1645"/>
      <c r="CE1640" s="1645"/>
      <c r="CF1640" s="1325"/>
    </row>
    <row customHeight="1" ht="5.25" hidden="1">
      <c r="A1641" s="1802"/>
      <c r="B1641" s="1645"/>
      <c r="C1641" s="1645"/>
      <c r="D1641" s="2588"/>
      <c r="E1641" s="644"/>
      <c r="F1641" s="644"/>
      <c r="G1641" s="644"/>
      <c r="H1641" s="644"/>
      <c r="I1641" s="644"/>
      <c r="J1641" s="644"/>
      <c r="K1641" s="644"/>
      <c r="L1641" s="644"/>
      <c r="M1641" s="644"/>
      <c r="N1641" s="644"/>
      <c r="O1641" s="644"/>
      <c r="P1641" s="644"/>
      <c r="Q1641" s="644"/>
      <c r="R1641" s="644"/>
      <c r="S1641" s="645"/>
      <c r="T1641" s="727"/>
      <c r="U1641" s="2383"/>
      <c r="V1641" s="2383"/>
      <c r="W1641" s="1645"/>
      <c r="X1641" s="1645"/>
      <c r="Y1641" s="1645"/>
      <c r="Z1641" s="1645"/>
      <c r="AA1641" s="1645"/>
      <c r="AB1641" s="1645"/>
      <c r="AC1641" s="1046"/>
      <c r="AD1641" s="1047"/>
      <c r="AE1641" s="1645"/>
      <c r="AF1641" s="1645"/>
      <c r="AG1641" s="1645"/>
      <c r="AH1641" s="1645"/>
      <c r="AI1641" s="1645"/>
      <c r="AJ1641" s="1645"/>
      <c r="AK1641" s="1645"/>
      <c r="AL1641" s="1645"/>
      <c r="AM1641" s="1645"/>
      <c r="AN1641" s="1645"/>
      <c r="AO1641" s="1645"/>
      <c r="AP1641" s="1645"/>
      <c r="AQ1641" s="1645"/>
      <c r="AR1641" s="1645"/>
      <c r="AS1641" s="1645"/>
      <c r="AT1641" s="1645"/>
      <c r="AU1641" s="1645"/>
      <c r="AV1641" s="1645"/>
      <c r="AW1641" s="1645"/>
      <c r="AX1641" s="1645"/>
      <c r="AY1641" s="1645"/>
      <c r="AZ1641" s="1645"/>
      <c r="BA1641" s="1645"/>
      <c r="BB1641" s="1645"/>
      <c r="BC1641" s="1645"/>
      <c r="BD1641" s="1645"/>
      <c r="BE1641" s="1645"/>
      <c r="BF1641" s="1645"/>
      <c r="BG1641" s="1645"/>
      <c r="BH1641" s="1645"/>
      <c r="BI1641" s="1645"/>
      <c r="BJ1641" s="1645"/>
      <c r="BK1641" s="1645"/>
      <c r="BL1641" s="1645"/>
      <c r="BM1641" s="1645"/>
      <c r="BN1641" s="1645"/>
      <c r="BO1641" s="1645"/>
      <c r="BP1641" s="1645"/>
      <c r="BQ1641" s="1645"/>
      <c r="BR1641" s="1645"/>
      <c r="BS1641" s="1645"/>
      <c r="BT1641" s="1645"/>
      <c r="BU1641" s="1645"/>
      <c r="BV1641" s="1645"/>
      <c r="BW1641" s="1645"/>
      <c r="BX1641" s="1645"/>
      <c r="BY1641" s="1645"/>
      <c r="BZ1641" s="1645"/>
      <c r="CA1641" s="1645"/>
      <c r="CB1641" s="1645"/>
      <c r="CC1641" s="1645"/>
      <c r="CD1641" s="1645"/>
      <c r="CE1641" s="1645"/>
      <c r="CF1641" s="1325"/>
    </row>
    <row customHeight="1" ht="5.25" hidden="1">
      <c r="A1642" s="1802"/>
      <c r="B1642" s="1645"/>
      <c r="C1642" s="1645"/>
      <c r="D1642" s="2589"/>
      <c r="E1642" s="1052"/>
      <c r="F1642" s="1053"/>
      <c r="G1642" s="1053"/>
      <c r="H1642" s="1054"/>
      <c r="I1642" s="1054"/>
      <c r="J1642" s="1054"/>
      <c r="K1642" s="1054"/>
      <c r="L1642" s="1054"/>
      <c r="M1642" s="1054"/>
      <c r="N1642" s="1054"/>
      <c r="O1642" s="1054"/>
      <c r="P1642" s="1054"/>
      <c r="Q1642" s="1054"/>
      <c r="R1642" s="955"/>
      <c r="S1642" s="1055"/>
      <c r="T1642" s="727"/>
      <c r="U1642" s="2383"/>
      <c r="V1642" s="2383"/>
      <c r="W1642" s="1645"/>
      <c r="X1642" s="1645"/>
      <c r="Y1642" s="1645"/>
      <c r="Z1642" s="1645"/>
      <c r="AA1642" s="1645"/>
      <c r="AB1642" s="1645"/>
      <c r="AC1642" s="1046"/>
      <c r="AD1642" s="1047"/>
      <c r="AE1642" s="1645"/>
      <c r="AF1642" s="1645"/>
      <c r="AG1642" s="1645"/>
      <c r="AH1642" s="1645"/>
      <c r="AI1642" s="1645"/>
      <c r="AJ1642" s="1645"/>
      <c r="AK1642" s="1645"/>
      <c r="AL1642" s="1645"/>
      <c r="AM1642" s="1645"/>
      <c r="AN1642" s="1645"/>
      <c r="AO1642" s="1645"/>
      <c r="AP1642" s="1645"/>
      <c r="AQ1642" s="1645"/>
      <c r="AR1642" s="1645"/>
      <c r="AS1642" s="1645"/>
      <c r="AT1642" s="1645"/>
      <c r="AU1642" s="1645"/>
      <c r="AV1642" s="1645"/>
      <c r="AW1642" s="1645"/>
      <c r="AX1642" s="1645"/>
      <c r="AY1642" s="1645"/>
      <c r="AZ1642" s="1645"/>
      <c r="BA1642" s="1645"/>
      <c r="BB1642" s="1645"/>
      <c r="BC1642" s="1645"/>
      <c r="BD1642" s="1645"/>
      <c r="BE1642" s="1645"/>
      <c r="BF1642" s="1645"/>
      <c r="BG1642" s="1645"/>
      <c r="BH1642" s="1645"/>
      <c r="BI1642" s="1645"/>
      <c r="BJ1642" s="1645"/>
      <c r="BK1642" s="1645"/>
      <c r="BL1642" s="1645"/>
      <c r="BM1642" s="1645"/>
      <c r="BN1642" s="1645"/>
      <c r="BO1642" s="1645"/>
      <c r="BP1642" s="1645"/>
      <c r="BQ1642" s="1645"/>
      <c r="BR1642" s="1645"/>
      <c r="BS1642" s="1645"/>
      <c r="BT1642" s="1645"/>
      <c r="BU1642" s="1645"/>
      <c r="BV1642" s="1645"/>
      <c r="BW1642" s="1645"/>
      <c r="BX1642" s="1645"/>
      <c r="BY1642" s="1645"/>
      <c r="BZ1642" s="1645"/>
      <c r="CA1642" s="1645"/>
      <c r="CB1642" s="1645"/>
      <c r="CC1642" s="1645"/>
      <c r="CD1642" s="1645"/>
      <c r="CE1642" s="1645"/>
      <c r="CF1642" s="1325"/>
    </row>
    <row customHeight="1" ht="15" hidden="1">
      <c r="A1643" s="632" t="s">
        <v>590</v>
      </c>
      <c r="B1643" s="633"/>
      <c r="C1643" s="633" t="s">
        <v>22</v>
      </c>
      <c r="D1643" s="2587" t="s">
        <v>1268</v>
      </c>
      <c r="E1643" s="2386" t="s">
        <v>196</v>
      </c>
      <c r="F1643" s="2387"/>
      <c r="G1643" s="2388"/>
      <c r="H1643" s="2392" t="str">
        <f>IF(A1643="","",INDEX(DIFFERENTIATION_UNMERGE_VD,MATCH(A1643,DIFFERENTIATION_ID_DIFF,0)))</f>
        <v>Производство тепловой энергии. Некомбинированная выработка</v>
      </c>
      <c r="I1643" s="2392"/>
      <c r="J1643" s="2392"/>
      <c r="K1643" s="2392"/>
      <c r="L1643" s="2392"/>
      <c r="M1643" s="2392"/>
      <c r="N1643" s="2392"/>
      <c r="O1643" s="2392"/>
      <c r="P1643" s="2392"/>
      <c r="Q1643" s="2392"/>
      <c r="R1643" s="2392"/>
      <c r="S1643" s="728"/>
      <c r="T1643" s="725"/>
      <c r="U1643" s="634"/>
      <c r="V1643" s="634"/>
      <c r="W1643" s="635"/>
      <c r="X1643" s="635"/>
      <c r="Y1643" s="635"/>
      <c r="Z1643" s="635"/>
      <c r="AA1643" s="636"/>
      <c r="AB1643" s="637"/>
      <c r="AC1643" s="2384"/>
      <c r="AD1643" s="638"/>
      <c r="AE1643" s="639" t="s">
        <v>22</v>
      </c>
      <c r="AF1643" s="639"/>
      <c r="AG1643" s="640" t="s">
        <v>1082</v>
      </c>
      <c r="AH1643" s="641">
        <v>3</v>
      </c>
      <c r="AI1643" s="634"/>
      <c r="AJ1643" s="634"/>
      <c r="AK1643" s="634"/>
      <c r="AL1643" s="634"/>
      <c r="AM1643" s="634"/>
      <c r="AN1643" s="634"/>
      <c r="AO1643" s="634"/>
      <c r="AP1643" s="634"/>
      <c r="AQ1643" s="634"/>
      <c r="AR1643" s="634"/>
      <c r="AS1643" s="634"/>
      <c r="AT1643" s="634"/>
      <c r="AU1643" s="634"/>
      <c r="AV1643" s="634"/>
      <c r="AW1643" s="634"/>
      <c r="AX1643" s="634"/>
      <c r="AY1643" s="634"/>
      <c r="AZ1643" s="634"/>
      <c r="BA1643" s="634"/>
      <c r="BB1643" s="634"/>
      <c r="BC1643" s="634"/>
      <c r="BD1643" s="634"/>
      <c r="BE1643" s="634"/>
      <c r="BF1643" s="634"/>
      <c r="BG1643" s="634"/>
      <c r="BH1643" s="634"/>
      <c r="BI1643" s="634"/>
      <c r="BJ1643" s="634"/>
      <c r="BK1643" s="634"/>
      <c r="BL1643" s="634"/>
      <c r="BM1643" s="634"/>
      <c r="BN1643" s="634"/>
      <c r="BO1643" s="634"/>
      <c r="BP1643" s="634"/>
      <c r="BQ1643" s="634"/>
      <c r="BR1643" s="634"/>
      <c r="BS1643" s="634"/>
      <c r="BT1643" s="634"/>
      <c r="BU1643" s="634"/>
      <c r="BV1643" s="635"/>
      <c r="BW1643" s="635"/>
      <c r="BX1643" s="635"/>
      <c r="BY1643" s="635"/>
      <c r="BZ1643" s="635"/>
      <c r="CA1643" s="635"/>
      <c r="CB1643" s="635"/>
      <c r="CC1643" s="635"/>
      <c r="CD1643" s="635"/>
      <c r="CE1643" s="635"/>
      <c r="CF1643" s="1859"/>
    </row>
    <row customHeight="1" ht="15" hidden="1">
      <c r="A1644" s="632"/>
      <c r="B1644" s="633"/>
      <c r="C1644" s="633"/>
      <c r="D1644" s="2588"/>
      <c r="E1644" s="2386" t="s">
        <v>1037</v>
      </c>
      <c r="F1644" s="2387"/>
      <c r="G1644" s="2388"/>
      <c r="H1644" s="2392" t="str">
        <f>IF(A1643="","",INDEX(DIFFERENTIATION_UNMERGE_AREA,MATCH(A1643,DIFFERENTIATION_ID_DIFF,0)))</f>
        <v>Территория 18</v>
      </c>
      <c r="I1644" s="2392"/>
      <c r="J1644" s="2392"/>
      <c r="K1644" s="2392"/>
      <c r="L1644" s="2392"/>
      <c r="M1644" s="2392"/>
      <c r="N1644" s="2392"/>
      <c r="O1644" s="2392"/>
      <c r="P1644" s="2392"/>
      <c r="Q1644" s="2392"/>
      <c r="R1644" s="2392"/>
      <c r="S1644" s="728"/>
      <c r="T1644" s="725"/>
      <c r="U1644" s="634"/>
      <c r="V1644" s="634"/>
      <c r="W1644" s="635"/>
      <c r="X1644" s="635"/>
      <c r="Y1644" s="635"/>
      <c r="Z1644" s="635"/>
      <c r="AA1644" s="636"/>
      <c r="AB1644" s="637"/>
      <c r="AC1644" s="2384"/>
      <c r="AD1644" s="638"/>
      <c r="AE1644" s="639"/>
      <c r="AF1644" s="639"/>
      <c r="AG1644" s="640"/>
      <c r="AH1644" s="641"/>
      <c r="AI1644" s="634"/>
      <c r="AJ1644" s="634"/>
      <c r="AK1644" s="634"/>
      <c r="AL1644" s="634"/>
      <c r="AM1644" s="634"/>
      <c r="AN1644" s="634"/>
      <c r="AO1644" s="634"/>
      <c r="AP1644" s="634"/>
      <c r="AQ1644" s="634"/>
      <c r="AR1644" s="634"/>
      <c r="AS1644" s="634"/>
      <c r="AT1644" s="634"/>
      <c r="AU1644" s="634"/>
      <c r="AV1644" s="634"/>
      <c r="AW1644" s="634"/>
      <c r="AX1644" s="634"/>
      <c r="AY1644" s="634"/>
      <c r="AZ1644" s="634"/>
      <c r="BA1644" s="634"/>
      <c r="BB1644" s="634"/>
      <c r="BC1644" s="634"/>
      <c r="BD1644" s="634"/>
      <c r="BE1644" s="634"/>
      <c r="BF1644" s="634"/>
      <c r="BG1644" s="634"/>
      <c r="BH1644" s="634"/>
      <c r="BI1644" s="634"/>
      <c r="BJ1644" s="634"/>
      <c r="BK1644" s="634"/>
      <c r="BL1644" s="634"/>
      <c r="BM1644" s="634"/>
      <c r="BN1644" s="634"/>
      <c r="BO1644" s="634"/>
      <c r="BP1644" s="634"/>
      <c r="BQ1644" s="634"/>
      <c r="BR1644" s="634"/>
      <c r="BS1644" s="634"/>
      <c r="BT1644" s="634"/>
      <c r="BU1644" s="634"/>
      <c r="BV1644" s="635"/>
      <c r="BW1644" s="635"/>
      <c r="BX1644" s="635"/>
      <c r="BY1644" s="635"/>
      <c r="BZ1644" s="635"/>
      <c r="CA1644" s="635"/>
      <c r="CB1644" s="635"/>
      <c r="CC1644" s="635"/>
      <c r="CD1644" s="635"/>
      <c r="CE1644" s="635"/>
      <c r="CF1644" s="1859"/>
    </row>
    <row customHeight="1" ht="15" hidden="1">
      <c r="A1645" s="632"/>
      <c r="B1645" s="633"/>
      <c r="C1645" s="633"/>
      <c r="D1645" s="2588"/>
      <c r="E1645" s="2386" t="s">
        <v>1038</v>
      </c>
      <c r="F1645" s="2387"/>
      <c r="G1645" s="2388"/>
      <c r="H1645" s="2392" t="str">
        <f>IF(A1643="","",INDEX(DIFFERENTIATION_UNMERGE_SYSTEM,MATCH(A1643,DIFFERENTIATION_ID_DIFF,0)))</f>
        <v>с. Суринск, ул. Мельничная, 47Б, котельная № 11-27</v>
      </c>
      <c r="I1645" s="2392"/>
      <c r="J1645" s="2392"/>
      <c r="K1645" s="2392"/>
      <c r="L1645" s="2392"/>
      <c r="M1645" s="2392"/>
      <c r="N1645" s="2392"/>
      <c r="O1645" s="2392"/>
      <c r="P1645" s="2392"/>
      <c r="Q1645" s="2392"/>
      <c r="R1645" s="2392"/>
      <c r="S1645" s="728"/>
      <c r="T1645" s="725"/>
      <c r="U1645" s="634"/>
      <c r="V1645" s="634"/>
      <c r="W1645" s="635"/>
      <c r="X1645" s="635"/>
      <c r="Y1645" s="635"/>
      <c r="Z1645" s="635"/>
      <c r="AA1645" s="636"/>
      <c r="AB1645" s="637"/>
      <c r="AC1645" s="2384"/>
      <c r="AD1645" s="638"/>
      <c r="AE1645" s="639"/>
      <c r="AF1645" s="639"/>
      <c r="AG1645" s="640"/>
      <c r="AH1645" s="641"/>
      <c r="AI1645" s="634"/>
      <c r="AJ1645" s="634"/>
      <c r="AK1645" s="634"/>
      <c r="AL1645" s="634"/>
      <c r="AM1645" s="634"/>
      <c r="AN1645" s="634"/>
      <c r="AO1645" s="634"/>
      <c r="AP1645" s="634"/>
      <c r="AQ1645" s="634"/>
      <c r="AR1645" s="634"/>
      <c r="AS1645" s="634"/>
      <c r="AT1645" s="634"/>
      <c r="AU1645" s="634"/>
      <c r="AV1645" s="634"/>
      <c r="AW1645" s="634"/>
      <c r="AX1645" s="634"/>
      <c r="AY1645" s="634"/>
      <c r="AZ1645" s="634"/>
      <c r="BA1645" s="634"/>
      <c r="BB1645" s="634"/>
      <c r="BC1645" s="634"/>
      <c r="BD1645" s="634"/>
      <c r="BE1645" s="634"/>
      <c r="BF1645" s="634"/>
      <c r="BG1645" s="634"/>
      <c r="BH1645" s="634"/>
      <c r="BI1645" s="634"/>
      <c r="BJ1645" s="634"/>
      <c r="BK1645" s="634"/>
      <c r="BL1645" s="634"/>
      <c r="BM1645" s="634"/>
      <c r="BN1645" s="634"/>
      <c r="BO1645" s="634"/>
      <c r="BP1645" s="634"/>
      <c r="BQ1645" s="634"/>
      <c r="BR1645" s="634"/>
      <c r="BS1645" s="634"/>
      <c r="BT1645" s="634"/>
      <c r="BU1645" s="634"/>
      <c r="BV1645" s="635"/>
      <c r="BW1645" s="635"/>
      <c r="BX1645" s="635"/>
      <c r="BY1645" s="635"/>
      <c r="BZ1645" s="635"/>
      <c r="CA1645" s="635"/>
      <c r="CB1645" s="635"/>
      <c r="CC1645" s="635"/>
      <c r="CD1645" s="635"/>
      <c r="CE1645" s="635"/>
      <c r="CF1645" s="1859"/>
    </row>
    <row customHeight="1" ht="24.75" hidden="1">
      <c r="A1646" s="1815"/>
      <c r="B1646" s="1169"/>
      <c r="C1646" s="421"/>
      <c r="D1646" s="2588"/>
      <c r="E1646" s="2385" t="s">
        <v>1083</v>
      </c>
      <c r="F1646" s="2385"/>
      <c r="G1646" s="2385"/>
      <c r="H1646" s="2385"/>
      <c r="I1646" s="2385"/>
      <c r="J1646" s="2385"/>
      <c r="K1646" s="2385"/>
      <c r="L1646" s="2385"/>
      <c r="M1646" s="2385"/>
      <c r="N1646" s="2385"/>
      <c r="O1646" s="2385"/>
      <c r="P1646" s="2385"/>
      <c r="Q1646" s="567">
        <f>SUMIF(T1647:T1648,"i",Q1647:Q1648)</f>
        <v>0</v>
      </c>
      <c r="R1646" s="1026"/>
      <c r="S1646" s="1807" t="s">
        <v>1084</v>
      </c>
      <c r="T1646" s="726" t="s">
        <v>1085</v>
      </c>
      <c r="U1646" s="2383">
        <v>1</v>
      </c>
      <c r="V1646" s="2383" t="s">
        <v>1048</v>
      </c>
      <c r="W1646" s="1169"/>
      <c r="X1646" s="1169"/>
      <c r="Y1646" s="1169"/>
      <c r="Z1646" s="1169"/>
      <c r="AA1646" s="1645"/>
      <c r="AB1646" s="1169"/>
      <c r="AC1646" s="2384"/>
      <c r="AD1646" s="638"/>
      <c r="AE1646" s="1169"/>
      <c r="AF1646" s="1169"/>
      <c r="AG1646" s="1645"/>
      <c r="AH1646" s="1645"/>
      <c r="AI1646" s="1645"/>
      <c r="AJ1646" s="1645"/>
      <c r="AK1646" s="1645"/>
      <c r="AL1646" s="1645"/>
      <c r="AM1646" s="1645"/>
      <c r="AN1646" s="1645"/>
      <c r="AO1646" s="1645"/>
      <c r="AP1646" s="1645"/>
      <c r="AQ1646" s="1645"/>
      <c r="AR1646" s="1645"/>
      <c r="AS1646" s="1645"/>
      <c r="AT1646" s="1645"/>
      <c r="AU1646" s="1645"/>
      <c r="AV1646" s="1645"/>
      <c r="AW1646" s="1645"/>
      <c r="AX1646" s="1645"/>
      <c r="AY1646" s="1645"/>
      <c r="AZ1646" s="1645"/>
      <c r="BA1646" s="1645"/>
      <c r="BB1646" s="1645"/>
      <c r="BC1646" s="1645"/>
      <c r="BD1646" s="1645"/>
      <c r="BE1646" s="1645"/>
      <c r="BF1646" s="1645"/>
      <c r="BG1646" s="1645"/>
      <c r="BH1646" s="1645"/>
      <c r="BI1646" s="1645"/>
      <c r="BJ1646" s="1645"/>
      <c r="BK1646" s="1645"/>
      <c r="BL1646" s="1645"/>
      <c r="BM1646" s="1645"/>
      <c r="BN1646" s="1645"/>
      <c r="BO1646" s="1645"/>
      <c r="BP1646" s="1645"/>
      <c r="BQ1646" s="1645"/>
      <c r="BR1646" s="1645"/>
      <c r="BS1646" s="1645"/>
      <c r="BT1646" s="1645"/>
      <c r="BU1646" s="1645"/>
      <c r="BV1646" s="1169"/>
      <c r="BW1646" s="1169"/>
      <c r="BX1646" s="1169"/>
      <c r="BY1646" s="1169"/>
      <c r="BZ1646" s="1169"/>
      <c r="CA1646" s="1169"/>
      <c r="CB1646" s="1169"/>
      <c r="CC1646" s="1169"/>
      <c r="CD1646" s="1169"/>
      <c r="CE1646" s="1169"/>
      <c r="CF1646" s="1859"/>
    </row>
    <row customHeight="1" ht="11.25" hidden="1">
      <c r="A1647" s="1802"/>
      <c r="B1647" s="1645"/>
      <c r="C1647" s="1645"/>
      <c r="D1647" s="2588"/>
      <c r="E1647" s="644"/>
      <c r="F1647" s="644">
        <v>0</v>
      </c>
      <c r="G1647" s="644"/>
      <c r="H1647" s="644"/>
      <c r="I1647" s="644"/>
      <c r="J1647" s="644"/>
      <c r="K1647" s="644"/>
      <c r="L1647" s="644"/>
      <c r="M1647" s="644"/>
      <c r="N1647" s="644"/>
      <c r="O1647" s="644"/>
      <c r="P1647" s="644"/>
      <c r="Q1647" s="644"/>
      <c r="R1647" s="644"/>
      <c r="S1647" s="645"/>
      <c r="T1647" s="727"/>
      <c r="U1647" s="2383"/>
      <c r="V1647" s="2383"/>
      <c r="W1647" s="1645"/>
      <c r="X1647" s="1645"/>
      <c r="Y1647" s="1645"/>
      <c r="Z1647" s="1645"/>
      <c r="AA1647" s="1645"/>
      <c r="AB1647" s="1169"/>
      <c r="AC1647" s="2384"/>
      <c r="AD1647" s="638"/>
      <c r="AE1647" s="1169"/>
      <c r="AF1647" s="1169"/>
      <c r="AG1647" s="1645"/>
      <c r="AH1647" s="1645"/>
      <c r="AI1647" s="1645"/>
      <c r="AJ1647" s="1645"/>
      <c r="AK1647" s="1645"/>
      <c r="AL1647" s="1645"/>
      <c r="AM1647" s="1645"/>
      <c r="AN1647" s="1645"/>
      <c r="AO1647" s="1645"/>
      <c r="AP1647" s="1645"/>
      <c r="AQ1647" s="1645"/>
      <c r="AR1647" s="1645"/>
      <c r="AS1647" s="1645"/>
      <c r="AT1647" s="1645"/>
      <c r="AU1647" s="1645"/>
      <c r="AV1647" s="1645"/>
      <c r="AW1647" s="1645"/>
      <c r="AX1647" s="1645"/>
      <c r="AY1647" s="1645"/>
      <c r="AZ1647" s="1645"/>
      <c r="BA1647" s="1645"/>
      <c r="BB1647" s="1645"/>
      <c r="BC1647" s="1645"/>
      <c r="BD1647" s="1645"/>
      <c r="BE1647" s="1645"/>
      <c r="BF1647" s="1645"/>
      <c r="BG1647" s="1645"/>
      <c r="BH1647" s="1645"/>
      <c r="BI1647" s="1645"/>
      <c r="BJ1647" s="1645"/>
      <c r="BK1647" s="1645"/>
      <c r="BL1647" s="1645"/>
      <c r="BM1647" s="1645"/>
      <c r="BN1647" s="1645"/>
      <c r="BO1647" s="1645"/>
      <c r="BP1647" s="1645"/>
      <c r="BQ1647" s="1645"/>
      <c r="BR1647" s="1645"/>
      <c r="BS1647" s="1645"/>
      <c r="BT1647" s="1645"/>
      <c r="BU1647" s="1645"/>
      <c r="BV1647" s="1645"/>
      <c r="BW1647" s="1645"/>
      <c r="BX1647" s="1645"/>
      <c r="BY1647" s="1645"/>
      <c r="BZ1647" s="1645"/>
      <c r="CA1647" s="1645"/>
      <c r="CB1647" s="1645"/>
      <c r="CC1647" s="1645"/>
      <c r="CD1647" s="1645"/>
      <c r="CE1647" s="1645"/>
      <c r="CF1647" s="1859"/>
    </row>
    <row customHeight="1" ht="11.25" hidden="1">
      <c r="A1648" s="1815"/>
      <c r="B1648" s="1169"/>
      <c r="C1648" s="421"/>
      <c r="D1648" s="2588"/>
      <c r="E1648" s="658" t="s">
        <v>22</v>
      </c>
      <c r="F1648" s="1177" t="s">
        <v>22</v>
      </c>
      <c r="G1648" s="1177" t="s">
        <v>1088</v>
      </c>
      <c r="H1648" s="660" t="s">
        <v>22</v>
      </c>
      <c r="I1648" s="660"/>
      <c r="J1648" s="660"/>
      <c r="K1648" s="660"/>
      <c r="L1648" s="660"/>
      <c r="M1648" s="660"/>
      <c r="N1648" s="660"/>
      <c r="O1648" s="660"/>
      <c r="P1648" s="660"/>
      <c r="Q1648" s="660"/>
      <c r="R1648" s="661"/>
      <c r="S1648" s="662"/>
      <c r="T1648" s="727"/>
      <c r="U1648" s="2383"/>
      <c r="V1648" s="2383"/>
      <c r="W1648" s="1169"/>
      <c r="X1648" s="1169"/>
      <c r="Y1648" s="1169"/>
      <c r="Z1648" s="1169"/>
      <c r="AA1648" s="1645"/>
      <c r="AB1648" s="1169"/>
      <c r="AC1648" s="2384"/>
      <c r="AD1648" s="638"/>
      <c r="AE1648" s="1169"/>
      <c r="AF1648" s="1169"/>
      <c r="AG1648" s="1645"/>
      <c r="AH1648" s="1645"/>
      <c r="AI1648" s="1645"/>
      <c r="AJ1648" s="1645"/>
      <c r="AK1648" s="1645"/>
      <c r="AL1648" s="1645"/>
      <c r="AM1648" s="1645"/>
      <c r="AN1648" s="1645"/>
      <c r="AO1648" s="1645"/>
      <c r="AP1648" s="1645"/>
      <c r="AQ1648" s="1645"/>
      <c r="AR1648" s="1645"/>
      <c r="AS1648" s="1645"/>
      <c r="AT1648" s="1645"/>
      <c r="AU1648" s="1645"/>
      <c r="AV1648" s="1645"/>
      <c r="AW1648" s="1645"/>
      <c r="AX1648" s="1645"/>
      <c r="AY1648" s="1645"/>
      <c r="AZ1648" s="1645"/>
      <c r="BA1648" s="1645"/>
      <c r="BB1648" s="1645"/>
      <c r="BC1648" s="1645"/>
      <c r="BD1648" s="1645"/>
      <c r="BE1648" s="1645"/>
      <c r="BF1648" s="1645"/>
      <c r="BG1648" s="1645"/>
      <c r="BH1648" s="1645"/>
      <c r="BI1648" s="1645"/>
      <c r="BJ1648" s="1645"/>
      <c r="BK1648" s="1645"/>
      <c r="BL1648" s="1645"/>
      <c r="BM1648" s="1645"/>
      <c r="BN1648" s="1645"/>
      <c r="BO1648" s="1645"/>
      <c r="BP1648" s="1645"/>
      <c r="BQ1648" s="1645"/>
      <c r="BR1648" s="1645"/>
      <c r="BS1648" s="1645"/>
      <c r="BT1648" s="1645"/>
      <c r="BU1648" s="1645"/>
      <c r="BV1648" s="1169"/>
      <c r="BW1648" s="1169"/>
      <c r="BX1648" s="1169"/>
      <c r="BY1648" s="1169"/>
      <c r="BZ1648" s="1169"/>
      <c r="CA1648" s="1169"/>
      <c r="CB1648" s="1169"/>
      <c r="CC1648" s="1169"/>
      <c r="CD1648" s="1169"/>
      <c r="CE1648" s="1169"/>
      <c r="CF1648" s="1859"/>
    </row>
    <row customHeight="1" ht="5.25" hidden="1">
      <c r="A1649" s="1802"/>
      <c r="B1649" s="1645"/>
      <c r="C1649" s="1645"/>
      <c r="D1649" s="2588"/>
      <c r="E1649" s="1048"/>
      <c r="F1649" s="1048"/>
      <c r="G1649" s="1048"/>
      <c r="H1649" s="1048"/>
      <c r="I1649" s="1048"/>
      <c r="J1649" s="1048"/>
      <c r="K1649" s="1048"/>
      <c r="L1649" s="1048"/>
      <c r="M1649" s="1048"/>
      <c r="N1649" s="1048"/>
      <c r="O1649" s="1048"/>
      <c r="P1649" s="1048"/>
      <c r="Q1649" s="1049"/>
      <c r="R1649" s="1050"/>
      <c r="S1649" s="1051"/>
      <c r="T1649" s="726" t="s">
        <v>1085</v>
      </c>
      <c r="U1649" s="2383">
        <v>1</v>
      </c>
      <c r="V1649" s="2383" t="s">
        <v>1048</v>
      </c>
      <c r="W1649" s="1645"/>
      <c r="X1649" s="1645"/>
      <c r="Y1649" s="1645"/>
      <c r="Z1649" s="1645"/>
      <c r="AA1649" s="1645"/>
      <c r="AB1649" s="1645"/>
      <c r="AC1649" s="1046"/>
      <c r="AD1649" s="1047"/>
      <c r="AE1649" s="1645"/>
      <c r="AF1649" s="1645"/>
      <c r="AG1649" s="1645"/>
      <c r="AH1649" s="1645"/>
      <c r="AI1649" s="1645"/>
      <c r="AJ1649" s="1645"/>
      <c r="AK1649" s="1645"/>
      <c r="AL1649" s="1645"/>
      <c r="AM1649" s="1645"/>
      <c r="AN1649" s="1645"/>
      <c r="AO1649" s="1645"/>
      <c r="AP1649" s="1645"/>
      <c r="AQ1649" s="1645"/>
      <c r="AR1649" s="1645"/>
      <c r="AS1649" s="1645"/>
      <c r="AT1649" s="1645"/>
      <c r="AU1649" s="1645"/>
      <c r="AV1649" s="1645"/>
      <c r="AW1649" s="1645"/>
      <c r="AX1649" s="1645"/>
      <c r="AY1649" s="1645"/>
      <c r="AZ1649" s="1645"/>
      <c r="BA1649" s="1645"/>
      <c r="BB1649" s="1645"/>
      <c r="BC1649" s="1645"/>
      <c r="BD1649" s="1645"/>
      <c r="BE1649" s="1645"/>
      <c r="BF1649" s="1645"/>
      <c r="BG1649" s="1645"/>
      <c r="BH1649" s="1645"/>
      <c r="BI1649" s="1645"/>
      <c r="BJ1649" s="1645"/>
      <c r="BK1649" s="1645"/>
      <c r="BL1649" s="1645"/>
      <c r="BM1649" s="1645"/>
      <c r="BN1649" s="1645"/>
      <c r="BO1649" s="1645"/>
      <c r="BP1649" s="1645"/>
      <c r="BQ1649" s="1645"/>
      <c r="BR1649" s="1645"/>
      <c r="BS1649" s="1645"/>
      <c r="BT1649" s="1645"/>
      <c r="BU1649" s="1645"/>
      <c r="BV1649" s="1645"/>
      <c r="BW1649" s="1645"/>
      <c r="BX1649" s="1645"/>
      <c r="BY1649" s="1645"/>
      <c r="BZ1649" s="1645"/>
      <c r="CA1649" s="1645"/>
      <c r="CB1649" s="1645"/>
      <c r="CC1649" s="1645"/>
      <c r="CD1649" s="1645"/>
      <c r="CE1649" s="1645"/>
      <c r="CF1649" s="1325"/>
    </row>
    <row customHeight="1" ht="5.25" hidden="1">
      <c r="A1650" s="1802"/>
      <c r="B1650" s="1645"/>
      <c r="C1650" s="1645"/>
      <c r="D1650" s="2588"/>
      <c r="E1650" s="644"/>
      <c r="F1650" s="644"/>
      <c r="G1650" s="644"/>
      <c r="H1650" s="644"/>
      <c r="I1650" s="644"/>
      <c r="J1650" s="644"/>
      <c r="K1650" s="644"/>
      <c r="L1650" s="644"/>
      <c r="M1650" s="644"/>
      <c r="N1650" s="644"/>
      <c r="O1650" s="644"/>
      <c r="P1650" s="644"/>
      <c r="Q1650" s="644"/>
      <c r="R1650" s="644"/>
      <c r="S1650" s="645"/>
      <c r="T1650" s="727"/>
      <c r="U1650" s="2383"/>
      <c r="V1650" s="2383"/>
      <c r="W1650" s="1645"/>
      <c r="X1650" s="1645"/>
      <c r="Y1650" s="1645"/>
      <c r="Z1650" s="1645"/>
      <c r="AA1650" s="1645"/>
      <c r="AB1650" s="1645"/>
      <c r="AC1650" s="1046"/>
      <c r="AD1650" s="1047"/>
      <c r="AE1650" s="1645"/>
      <c r="AF1650" s="1645"/>
      <c r="AG1650" s="1645"/>
      <c r="AH1650" s="1645"/>
      <c r="AI1650" s="1645"/>
      <c r="AJ1650" s="1645"/>
      <c r="AK1650" s="1645"/>
      <c r="AL1650" s="1645"/>
      <c r="AM1650" s="1645"/>
      <c r="AN1650" s="1645"/>
      <c r="AO1650" s="1645"/>
      <c r="AP1650" s="1645"/>
      <c r="AQ1650" s="1645"/>
      <c r="AR1650" s="1645"/>
      <c r="AS1650" s="1645"/>
      <c r="AT1650" s="1645"/>
      <c r="AU1650" s="1645"/>
      <c r="AV1650" s="1645"/>
      <c r="AW1650" s="1645"/>
      <c r="AX1650" s="1645"/>
      <c r="AY1650" s="1645"/>
      <c r="AZ1650" s="1645"/>
      <c r="BA1650" s="1645"/>
      <c r="BB1650" s="1645"/>
      <c r="BC1650" s="1645"/>
      <c r="BD1650" s="1645"/>
      <c r="BE1650" s="1645"/>
      <c r="BF1650" s="1645"/>
      <c r="BG1650" s="1645"/>
      <c r="BH1650" s="1645"/>
      <c r="BI1650" s="1645"/>
      <c r="BJ1650" s="1645"/>
      <c r="BK1650" s="1645"/>
      <c r="BL1650" s="1645"/>
      <c r="BM1650" s="1645"/>
      <c r="BN1650" s="1645"/>
      <c r="BO1650" s="1645"/>
      <c r="BP1650" s="1645"/>
      <c r="BQ1650" s="1645"/>
      <c r="BR1650" s="1645"/>
      <c r="BS1650" s="1645"/>
      <c r="BT1650" s="1645"/>
      <c r="BU1650" s="1645"/>
      <c r="BV1650" s="1645"/>
      <c r="BW1650" s="1645"/>
      <c r="BX1650" s="1645"/>
      <c r="BY1650" s="1645"/>
      <c r="BZ1650" s="1645"/>
      <c r="CA1650" s="1645"/>
      <c r="CB1650" s="1645"/>
      <c r="CC1650" s="1645"/>
      <c r="CD1650" s="1645"/>
      <c r="CE1650" s="1645"/>
      <c r="CF1650" s="1325"/>
    </row>
    <row customHeight="1" ht="5.25" hidden="1">
      <c r="A1651" s="1802"/>
      <c r="B1651" s="1645"/>
      <c r="C1651" s="1645"/>
      <c r="D1651" s="2589"/>
      <c r="E1651" s="1052"/>
      <c r="F1651" s="1053"/>
      <c r="G1651" s="1053"/>
      <c r="H1651" s="1054"/>
      <c r="I1651" s="1054"/>
      <c r="J1651" s="1054"/>
      <c r="K1651" s="1054"/>
      <c r="L1651" s="1054"/>
      <c r="M1651" s="1054"/>
      <c r="N1651" s="1054"/>
      <c r="O1651" s="1054"/>
      <c r="P1651" s="1054"/>
      <c r="Q1651" s="1054"/>
      <c r="R1651" s="955"/>
      <c r="S1651" s="1055"/>
      <c r="T1651" s="727"/>
      <c r="U1651" s="2383"/>
      <c r="V1651" s="2383"/>
      <c r="W1651" s="1645"/>
      <c r="X1651" s="1645"/>
      <c r="Y1651" s="1645"/>
      <c r="Z1651" s="1645"/>
      <c r="AA1651" s="1645"/>
      <c r="AB1651" s="1645"/>
      <c r="AC1651" s="1046"/>
      <c r="AD1651" s="1047"/>
      <c r="AE1651" s="1645"/>
      <c r="AF1651" s="1645"/>
      <c r="AG1651" s="1645"/>
      <c r="AH1651" s="1645"/>
      <c r="AI1651" s="1645"/>
      <c r="AJ1651" s="1645"/>
      <c r="AK1651" s="1645"/>
      <c r="AL1651" s="1645"/>
      <c r="AM1651" s="1645"/>
      <c r="AN1651" s="1645"/>
      <c r="AO1651" s="1645"/>
      <c r="AP1651" s="1645"/>
      <c r="AQ1651" s="1645"/>
      <c r="AR1651" s="1645"/>
      <c r="AS1651" s="1645"/>
      <c r="AT1651" s="1645"/>
      <c r="AU1651" s="1645"/>
      <c r="AV1651" s="1645"/>
      <c r="AW1651" s="1645"/>
      <c r="AX1651" s="1645"/>
      <c r="AY1651" s="1645"/>
      <c r="AZ1651" s="1645"/>
      <c r="BA1651" s="1645"/>
      <c r="BB1651" s="1645"/>
      <c r="BC1651" s="1645"/>
      <c r="BD1651" s="1645"/>
      <c r="BE1651" s="1645"/>
      <c r="BF1651" s="1645"/>
      <c r="BG1651" s="1645"/>
      <c r="BH1651" s="1645"/>
      <c r="BI1651" s="1645"/>
      <c r="BJ1651" s="1645"/>
      <c r="BK1651" s="1645"/>
      <c r="BL1651" s="1645"/>
      <c r="BM1651" s="1645"/>
      <c r="BN1651" s="1645"/>
      <c r="BO1651" s="1645"/>
      <c r="BP1651" s="1645"/>
      <c r="BQ1651" s="1645"/>
      <c r="BR1651" s="1645"/>
      <c r="BS1651" s="1645"/>
      <c r="BT1651" s="1645"/>
      <c r="BU1651" s="1645"/>
      <c r="BV1651" s="1645"/>
      <c r="BW1651" s="1645"/>
      <c r="BX1651" s="1645"/>
      <c r="BY1651" s="1645"/>
      <c r="BZ1651" s="1645"/>
      <c r="CA1651" s="1645"/>
      <c r="CB1651" s="1645"/>
      <c r="CC1651" s="1645"/>
      <c r="CD1651" s="1645"/>
      <c r="CE1651" s="1645"/>
      <c r="CF1651" s="1325"/>
    </row>
    <row customHeight="1" ht="15" hidden="1">
      <c r="A1652" s="632" t="s">
        <v>592</v>
      </c>
      <c r="B1652" s="633"/>
      <c r="C1652" s="633" t="s">
        <v>22</v>
      </c>
      <c r="D1652" s="2587" t="s">
        <v>1269</v>
      </c>
      <c r="E1652" s="2386" t="s">
        <v>196</v>
      </c>
      <c r="F1652" s="2387"/>
      <c r="G1652" s="2388"/>
      <c r="H1652" s="2392" t="str">
        <f>IF(A1652="","",INDEX(DIFFERENTIATION_UNMERGE_VD,MATCH(A1652,DIFFERENTIATION_ID_DIFF,0)))</f>
        <v>Производство тепловой энергии. Некомбинированная выработка</v>
      </c>
      <c r="I1652" s="2392"/>
      <c r="J1652" s="2392"/>
      <c r="K1652" s="2392"/>
      <c r="L1652" s="2392"/>
      <c r="M1652" s="2392"/>
      <c r="N1652" s="2392"/>
      <c r="O1652" s="2392"/>
      <c r="P1652" s="2392"/>
      <c r="Q1652" s="2392"/>
      <c r="R1652" s="2392"/>
      <c r="S1652" s="728"/>
      <c r="T1652" s="725"/>
      <c r="U1652" s="634"/>
      <c r="V1652" s="634"/>
      <c r="W1652" s="635"/>
      <c r="X1652" s="635"/>
      <c r="Y1652" s="635"/>
      <c r="Z1652" s="635"/>
      <c r="AA1652" s="636"/>
      <c r="AB1652" s="637"/>
      <c r="AC1652" s="2384"/>
      <c r="AD1652" s="638"/>
      <c r="AE1652" s="639" t="s">
        <v>22</v>
      </c>
      <c r="AF1652" s="639"/>
      <c r="AG1652" s="640" t="s">
        <v>1082</v>
      </c>
      <c r="AH1652" s="641">
        <v>3</v>
      </c>
      <c r="AI1652" s="634"/>
      <c r="AJ1652" s="634"/>
      <c r="AK1652" s="634"/>
      <c r="AL1652" s="634"/>
      <c r="AM1652" s="634"/>
      <c r="AN1652" s="634"/>
      <c r="AO1652" s="634"/>
      <c r="AP1652" s="634"/>
      <c r="AQ1652" s="634"/>
      <c r="AR1652" s="634"/>
      <c r="AS1652" s="634"/>
      <c r="AT1652" s="634"/>
      <c r="AU1652" s="634"/>
      <c r="AV1652" s="634"/>
      <c r="AW1652" s="634"/>
      <c r="AX1652" s="634"/>
      <c r="AY1652" s="634"/>
      <c r="AZ1652" s="634"/>
      <c r="BA1652" s="634"/>
      <c r="BB1652" s="634"/>
      <c r="BC1652" s="634"/>
      <c r="BD1652" s="634"/>
      <c r="BE1652" s="634"/>
      <c r="BF1652" s="634"/>
      <c r="BG1652" s="634"/>
      <c r="BH1652" s="634"/>
      <c r="BI1652" s="634"/>
      <c r="BJ1652" s="634"/>
      <c r="BK1652" s="634"/>
      <c r="BL1652" s="634"/>
      <c r="BM1652" s="634"/>
      <c r="BN1652" s="634"/>
      <c r="BO1652" s="634"/>
      <c r="BP1652" s="634"/>
      <c r="BQ1652" s="634"/>
      <c r="BR1652" s="634"/>
      <c r="BS1652" s="634"/>
      <c r="BT1652" s="634"/>
      <c r="BU1652" s="634"/>
      <c r="BV1652" s="635"/>
      <c r="BW1652" s="635"/>
      <c r="BX1652" s="635"/>
      <c r="BY1652" s="635"/>
      <c r="BZ1652" s="635"/>
      <c r="CA1652" s="635"/>
      <c r="CB1652" s="635"/>
      <c r="CC1652" s="635"/>
      <c r="CD1652" s="635"/>
      <c r="CE1652" s="635"/>
      <c r="CF1652" s="1859"/>
    </row>
    <row customHeight="1" ht="15" hidden="1">
      <c r="A1653" s="632"/>
      <c r="B1653" s="633"/>
      <c r="C1653" s="633"/>
      <c r="D1653" s="2588"/>
      <c r="E1653" s="2386" t="s">
        <v>1037</v>
      </c>
      <c r="F1653" s="2387"/>
      <c r="G1653" s="2388"/>
      <c r="H1653" s="2392" t="str">
        <f>IF(A1652="","",INDEX(DIFFERENTIATION_UNMERGE_AREA,MATCH(A1652,DIFFERENTIATION_ID_DIFF,0)))</f>
        <v>Территория 18</v>
      </c>
      <c r="I1653" s="2392"/>
      <c r="J1653" s="2392"/>
      <c r="K1653" s="2392"/>
      <c r="L1653" s="2392"/>
      <c r="M1653" s="2392"/>
      <c r="N1653" s="2392"/>
      <c r="O1653" s="2392"/>
      <c r="P1653" s="2392"/>
      <c r="Q1653" s="2392"/>
      <c r="R1653" s="2392"/>
      <c r="S1653" s="728"/>
      <c r="T1653" s="725"/>
      <c r="U1653" s="634"/>
      <c r="V1653" s="634"/>
      <c r="W1653" s="635"/>
      <c r="X1653" s="635"/>
      <c r="Y1653" s="635"/>
      <c r="Z1653" s="635"/>
      <c r="AA1653" s="636"/>
      <c r="AB1653" s="637"/>
      <c r="AC1653" s="2384"/>
      <c r="AD1653" s="638"/>
      <c r="AE1653" s="639"/>
      <c r="AF1653" s="639"/>
      <c r="AG1653" s="640"/>
      <c r="AH1653" s="641"/>
      <c r="AI1653" s="634"/>
      <c r="AJ1653" s="634"/>
      <c r="AK1653" s="634"/>
      <c r="AL1653" s="634"/>
      <c r="AM1653" s="634"/>
      <c r="AN1653" s="634"/>
      <c r="AO1653" s="634"/>
      <c r="AP1653" s="634"/>
      <c r="AQ1653" s="634"/>
      <c r="AR1653" s="634"/>
      <c r="AS1653" s="634"/>
      <c r="AT1653" s="634"/>
      <c r="AU1653" s="634"/>
      <c r="AV1653" s="634"/>
      <c r="AW1653" s="634"/>
      <c r="AX1653" s="634"/>
      <c r="AY1653" s="634"/>
      <c r="AZ1653" s="634"/>
      <c r="BA1653" s="634"/>
      <c r="BB1653" s="634"/>
      <c r="BC1653" s="634"/>
      <c r="BD1653" s="634"/>
      <c r="BE1653" s="634"/>
      <c r="BF1653" s="634"/>
      <c r="BG1653" s="634"/>
      <c r="BH1653" s="634"/>
      <c r="BI1653" s="634"/>
      <c r="BJ1653" s="634"/>
      <c r="BK1653" s="634"/>
      <c r="BL1653" s="634"/>
      <c r="BM1653" s="634"/>
      <c r="BN1653" s="634"/>
      <c r="BO1653" s="634"/>
      <c r="BP1653" s="634"/>
      <c r="BQ1653" s="634"/>
      <c r="BR1653" s="634"/>
      <c r="BS1653" s="634"/>
      <c r="BT1653" s="634"/>
      <c r="BU1653" s="634"/>
      <c r="BV1653" s="635"/>
      <c r="BW1653" s="635"/>
      <c r="BX1653" s="635"/>
      <c r="BY1653" s="635"/>
      <c r="BZ1653" s="635"/>
      <c r="CA1653" s="635"/>
      <c r="CB1653" s="635"/>
      <c r="CC1653" s="635"/>
      <c r="CD1653" s="635"/>
      <c r="CE1653" s="635"/>
      <c r="CF1653" s="1859"/>
    </row>
    <row customHeight="1" ht="15" hidden="1">
      <c r="A1654" s="632"/>
      <c r="B1654" s="633"/>
      <c r="C1654" s="633"/>
      <c r="D1654" s="2588"/>
      <c r="E1654" s="2386" t="s">
        <v>1038</v>
      </c>
      <c r="F1654" s="2387"/>
      <c r="G1654" s="2388"/>
      <c r="H1654" s="2392" t="str">
        <f>IF(A1652="","",INDEX(DIFFERENTIATION_UNMERGE_SYSTEM,MATCH(A1652,DIFFERENTIATION_ID_DIFF,0)))</f>
        <v>с. Суринск, ул. Мельничная, 48Б, котельная № 11-28</v>
      </c>
      <c r="I1654" s="2392"/>
      <c r="J1654" s="2392"/>
      <c r="K1654" s="2392"/>
      <c r="L1654" s="2392"/>
      <c r="M1654" s="2392"/>
      <c r="N1654" s="2392"/>
      <c r="O1654" s="2392"/>
      <c r="P1654" s="2392"/>
      <c r="Q1654" s="2392"/>
      <c r="R1654" s="2392"/>
      <c r="S1654" s="728"/>
      <c r="T1654" s="725"/>
      <c r="U1654" s="634"/>
      <c r="V1654" s="634"/>
      <c r="W1654" s="635"/>
      <c r="X1654" s="635"/>
      <c r="Y1654" s="635"/>
      <c r="Z1654" s="635"/>
      <c r="AA1654" s="636"/>
      <c r="AB1654" s="637"/>
      <c r="AC1654" s="2384"/>
      <c r="AD1654" s="638"/>
      <c r="AE1654" s="639"/>
      <c r="AF1654" s="639"/>
      <c r="AG1654" s="640"/>
      <c r="AH1654" s="641"/>
      <c r="AI1654" s="634"/>
      <c r="AJ1654" s="634"/>
      <c r="AK1654" s="634"/>
      <c r="AL1654" s="634"/>
      <c r="AM1654" s="634"/>
      <c r="AN1654" s="634"/>
      <c r="AO1654" s="634"/>
      <c r="AP1654" s="634"/>
      <c r="AQ1654" s="634"/>
      <c r="AR1654" s="634"/>
      <c r="AS1654" s="634"/>
      <c r="AT1654" s="634"/>
      <c r="AU1654" s="634"/>
      <c r="AV1654" s="634"/>
      <c r="AW1654" s="634"/>
      <c r="AX1654" s="634"/>
      <c r="AY1654" s="634"/>
      <c r="AZ1654" s="634"/>
      <c r="BA1654" s="634"/>
      <c r="BB1654" s="634"/>
      <c r="BC1654" s="634"/>
      <c r="BD1654" s="634"/>
      <c r="BE1654" s="634"/>
      <c r="BF1654" s="634"/>
      <c r="BG1654" s="634"/>
      <c r="BH1654" s="634"/>
      <c r="BI1654" s="634"/>
      <c r="BJ1654" s="634"/>
      <c r="BK1654" s="634"/>
      <c r="BL1654" s="634"/>
      <c r="BM1654" s="634"/>
      <c r="BN1654" s="634"/>
      <c r="BO1654" s="634"/>
      <c r="BP1654" s="634"/>
      <c r="BQ1654" s="634"/>
      <c r="BR1654" s="634"/>
      <c r="BS1654" s="634"/>
      <c r="BT1654" s="634"/>
      <c r="BU1654" s="634"/>
      <c r="BV1654" s="635"/>
      <c r="BW1654" s="635"/>
      <c r="BX1654" s="635"/>
      <c r="BY1654" s="635"/>
      <c r="BZ1654" s="635"/>
      <c r="CA1654" s="635"/>
      <c r="CB1654" s="635"/>
      <c r="CC1654" s="635"/>
      <c r="CD1654" s="635"/>
      <c r="CE1654" s="635"/>
      <c r="CF1654" s="1859"/>
    </row>
    <row customHeight="1" ht="24.75" hidden="1">
      <c r="A1655" s="1815"/>
      <c r="B1655" s="1169"/>
      <c r="C1655" s="421"/>
      <c r="D1655" s="2588"/>
      <c r="E1655" s="2385" t="s">
        <v>1083</v>
      </c>
      <c r="F1655" s="2385"/>
      <c r="G1655" s="2385"/>
      <c r="H1655" s="2385"/>
      <c r="I1655" s="2385"/>
      <c r="J1655" s="2385"/>
      <c r="K1655" s="2385"/>
      <c r="L1655" s="2385"/>
      <c r="M1655" s="2385"/>
      <c r="N1655" s="2385"/>
      <c r="O1655" s="2385"/>
      <c r="P1655" s="2385"/>
      <c r="Q1655" s="567">
        <f>SUMIF(T1656:T1657,"i",Q1656:Q1657)</f>
        <v>0</v>
      </c>
      <c r="R1655" s="1026"/>
      <c r="S1655" s="1807" t="s">
        <v>1084</v>
      </c>
      <c r="T1655" s="726" t="s">
        <v>1085</v>
      </c>
      <c r="U1655" s="2383">
        <v>1</v>
      </c>
      <c r="V1655" s="2383" t="s">
        <v>1048</v>
      </c>
      <c r="W1655" s="1169"/>
      <c r="X1655" s="1169"/>
      <c r="Y1655" s="1169"/>
      <c r="Z1655" s="1169"/>
      <c r="AA1655" s="1645"/>
      <c r="AB1655" s="1169"/>
      <c r="AC1655" s="2384"/>
      <c r="AD1655" s="638"/>
      <c r="AE1655" s="1169"/>
      <c r="AF1655" s="1169"/>
      <c r="AG1655" s="1645"/>
      <c r="AH1655" s="1645"/>
      <c r="AI1655" s="1645"/>
      <c r="AJ1655" s="1645"/>
      <c r="AK1655" s="1645"/>
      <c r="AL1655" s="1645"/>
      <c r="AM1655" s="1645"/>
      <c r="AN1655" s="1645"/>
      <c r="AO1655" s="1645"/>
      <c r="AP1655" s="1645"/>
      <c r="AQ1655" s="1645"/>
      <c r="AR1655" s="1645"/>
      <c r="AS1655" s="1645"/>
      <c r="AT1655" s="1645"/>
      <c r="AU1655" s="1645"/>
      <c r="AV1655" s="1645"/>
      <c r="AW1655" s="1645"/>
      <c r="AX1655" s="1645"/>
      <c r="AY1655" s="1645"/>
      <c r="AZ1655" s="1645"/>
      <c r="BA1655" s="1645"/>
      <c r="BB1655" s="1645"/>
      <c r="BC1655" s="1645"/>
      <c r="BD1655" s="1645"/>
      <c r="BE1655" s="1645"/>
      <c r="BF1655" s="1645"/>
      <c r="BG1655" s="1645"/>
      <c r="BH1655" s="1645"/>
      <c r="BI1655" s="1645"/>
      <c r="BJ1655" s="1645"/>
      <c r="BK1655" s="1645"/>
      <c r="BL1655" s="1645"/>
      <c r="BM1655" s="1645"/>
      <c r="BN1655" s="1645"/>
      <c r="BO1655" s="1645"/>
      <c r="BP1655" s="1645"/>
      <c r="BQ1655" s="1645"/>
      <c r="BR1655" s="1645"/>
      <c r="BS1655" s="1645"/>
      <c r="BT1655" s="1645"/>
      <c r="BU1655" s="1645"/>
      <c r="BV1655" s="1169"/>
      <c r="BW1655" s="1169"/>
      <c r="BX1655" s="1169"/>
      <c r="BY1655" s="1169"/>
      <c r="BZ1655" s="1169"/>
      <c r="CA1655" s="1169"/>
      <c r="CB1655" s="1169"/>
      <c r="CC1655" s="1169"/>
      <c r="CD1655" s="1169"/>
      <c r="CE1655" s="1169"/>
      <c r="CF1655" s="1859"/>
    </row>
    <row customHeight="1" ht="11.25" hidden="1">
      <c r="A1656" s="1802"/>
      <c r="B1656" s="1645"/>
      <c r="C1656" s="1645"/>
      <c r="D1656" s="2588"/>
      <c r="E1656" s="644"/>
      <c r="F1656" s="644">
        <v>0</v>
      </c>
      <c r="G1656" s="644"/>
      <c r="H1656" s="644"/>
      <c r="I1656" s="644"/>
      <c r="J1656" s="644"/>
      <c r="K1656" s="644"/>
      <c r="L1656" s="644"/>
      <c r="M1656" s="644"/>
      <c r="N1656" s="644"/>
      <c r="O1656" s="644"/>
      <c r="P1656" s="644"/>
      <c r="Q1656" s="644"/>
      <c r="R1656" s="644"/>
      <c r="S1656" s="645"/>
      <c r="T1656" s="727"/>
      <c r="U1656" s="2383"/>
      <c r="V1656" s="2383"/>
      <c r="W1656" s="1645"/>
      <c r="X1656" s="1645"/>
      <c r="Y1656" s="1645"/>
      <c r="Z1656" s="1645"/>
      <c r="AA1656" s="1645"/>
      <c r="AB1656" s="1169"/>
      <c r="AC1656" s="2384"/>
      <c r="AD1656" s="638"/>
      <c r="AE1656" s="1169"/>
      <c r="AF1656" s="1169"/>
      <c r="AG1656" s="1645"/>
      <c r="AH1656" s="1645"/>
      <c r="AI1656" s="1645"/>
      <c r="AJ1656" s="1645"/>
      <c r="AK1656" s="1645"/>
      <c r="AL1656" s="1645"/>
      <c r="AM1656" s="1645"/>
      <c r="AN1656" s="1645"/>
      <c r="AO1656" s="1645"/>
      <c r="AP1656" s="1645"/>
      <c r="AQ1656" s="1645"/>
      <c r="AR1656" s="1645"/>
      <c r="AS1656" s="1645"/>
      <c r="AT1656" s="1645"/>
      <c r="AU1656" s="1645"/>
      <c r="AV1656" s="1645"/>
      <c r="AW1656" s="1645"/>
      <c r="AX1656" s="1645"/>
      <c r="AY1656" s="1645"/>
      <c r="AZ1656" s="1645"/>
      <c r="BA1656" s="1645"/>
      <c r="BB1656" s="1645"/>
      <c r="BC1656" s="1645"/>
      <c r="BD1656" s="1645"/>
      <c r="BE1656" s="1645"/>
      <c r="BF1656" s="1645"/>
      <c r="BG1656" s="1645"/>
      <c r="BH1656" s="1645"/>
      <c r="BI1656" s="1645"/>
      <c r="BJ1656" s="1645"/>
      <c r="BK1656" s="1645"/>
      <c r="BL1656" s="1645"/>
      <c r="BM1656" s="1645"/>
      <c r="BN1656" s="1645"/>
      <c r="BO1656" s="1645"/>
      <c r="BP1656" s="1645"/>
      <c r="BQ1656" s="1645"/>
      <c r="BR1656" s="1645"/>
      <c r="BS1656" s="1645"/>
      <c r="BT1656" s="1645"/>
      <c r="BU1656" s="1645"/>
      <c r="BV1656" s="1645"/>
      <c r="BW1656" s="1645"/>
      <c r="BX1656" s="1645"/>
      <c r="BY1656" s="1645"/>
      <c r="BZ1656" s="1645"/>
      <c r="CA1656" s="1645"/>
      <c r="CB1656" s="1645"/>
      <c r="CC1656" s="1645"/>
      <c r="CD1656" s="1645"/>
      <c r="CE1656" s="1645"/>
      <c r="CF1656" s="1859"/>
    </row>
    <row customHeight="1" ht="11.25" hidden="1">
      <c r="A1657" s="1815"/>
      <c r="B1657" s="1169"/>
      <c r="C1657" s="421"/>
      <c r="D1657" s="2588"/>
      <c r="E1657" s="658" t="s">
        <v>22</v>
      </c>
      <c r="F1657" s="1177" t="s">
        <v>22</v>
      </c>
      <c r="G1657" s="1177" t="s">
        <v>1088</v>
      </c>
      <c r="H1657" s="660" t="s">
        <v>22</v>
      </c>
      <c r="I1657" s="660"/>
      <c r="J1657" s="660"/>
      <c r="K1657" s="660"/>
      <c r="L1657" s="660"/>
      <c r="M1657" s="660"/>
      <c r="N1657" s="660"/>
      <c r="O1657" s="660"/>
      <c r="P1657" s="660"/>
      <c r="Q1657" s="660"/>
      <c r="R1657" s="661"/>
      <c r="S1657" s="662"/>
      <c r="T1657" s="727"/>
      <c r="U1657" s="2383"/>
      <c r="V1657" s="2383"/>
      <c r="W1657" s="1169"/>
      <c r="X1657" s="1169"/>
      <c r="Y1657" s="1169"/>
      <c r="Z1657" s="1169"/>
      <c r="AA1657" s="1645"/>
      <c r="AB1657" s="1169"/>
      <c r="AC1657" s="2384"/>
      <c r="AD1657" s="638"/>
      <c r="AE1657" s="1169"/>
      <c r="AF1657" s="1169"/>
      <c r="AG1657" s="1645"/>
      <c r="AH1657" s="1645"/>
      <c r="AI1657" s="1645"/>
      <c r="AJ1657" s="1645"/>
      <c r="AK1657" s="1645"/>
      <c r="AL1657" s="1645"/>
      <c r="AM1657" s="1645"/>
      <c r="AN1657" s="1645"/>
      <c r="AO1657" s="1645"/>
      <c r="AP1657" s="1645"/>
      <c r="AQ1657" s="1645"/>
      <c r="AR1657" s="1645"/>
      <c r="AS1657" s="1645"/>
      <c r="AT1657" s="1645"/>
      <c r="AU1657" s="1645"/>
      <c r="AV1657" s="1645"/>
      <c r="AW1657" s="1645"/>
      <c r="AX1657" s="1645"/>
      <c r="AY1657" s="1645"/>
      <c r="AZ1657" s="1645"/>
      <c r="BA1657" s="1645"/>
      <c r="BB1657" s="1645"/>
      <c r="BC1657" s="1645"/>
      <c r="BD1657" s="1645"/>
      <c r="BE1657" s="1645"/>
      <c r="BF1657" s="1645"/>
      <c r="BG1657" s="1645"/>
      <c r="BH1657" s="1645"/>
      <c r="BI1657" s="1645"/>
      <c r="BJ1657" s="1645"/>
      <c r="BK1657" s="1645"/>
      <c r="BL1657" s="1645"/>
      <c r="BM1657" s="1645"/>
      <c r="BN1657" s="1645"/>
      <c r="BO1657" s="1645"/>
      <c r="BP1657" s="1645"/>
      <c r="BQ1657" s="1645"/>
      <c r="BR1657" s="1645"/>
      <c r="BS1657" s="1645"/>
      <c r="BT1657" s="1645"/>
      <c r="BU1657" s="1645"/>
      <c r="BV1657" s="1169"/>
      <c r="BW1657" s="1169"/>
      <c r="BX1657" s="1169"/>
      <c r="BY1657" s="1169"/>
      <c r="BZ1657" s="1169"/>
      <c r="CA1657" s="1169"/>
      <c r="CB1657" s="1169"/>
      <c r="CC1657" s="1169"/>
      <c r="CD1657" s="1169"/>
      <c r="CE1657" s="1169"/>
      <c r="CF1657" s="1859"/>
    </row>
    <row customHeight="1" ht="5.25" hidden="1">
      <c r="A1658" s="1802"/>
      <c r="B1658" s="1645"/>
      <c r="C1658" s="1645"/>
      <c r="D1658" s="2588"/>
      <c r="E1658" s="1048"/>
      <c r="F1658" s="1048"/>
      <c r="G1658" s="1048"/>
      <c r="H1658" s="1048"/>
      <c r="I1658" s="1048"/>
      <c r="J1658" s="1048"/>
      <c r="K1658" s="1048"/>
      <c r="L1658" s="1048"/>
      <c r="M1658" s="1048"/>
      <c r="N1658" s="1048"/>
      <c r="O1658" s="1048"/>
      <c r="P1658" s="1048"/>
      <c r="Q1658" s="1049"/>
      <c r="R1658" s="1050"/>
      <c r="S1658" s="1051"/>
      <c r="T1658" s="726" t="s">
        <v>1085</v>
      </c>
      <c r="U1658" s="2383">
        <v>1</v>
      </c>
      <c r="V1658" s="2383" t="s">
        <v>1048</v>
      </c>
      <c r="W1658" s="1645"/>
      <c r="X1658" s="1645"/>
      <c r="Y1658" s="1645"/>
      <c r="Z1658" s="1645"/>
      <c r="AA1658" s="1645"/>
      <c r="AB1658" s="1645"/>
      <c r="AC1658" s="1046"/>
      <c r="AD1658" s="1047"/>
      <c r="AE1658" s="1645"/>
      <c r="AF1658" s="1645"/>
      <c r="AG1658" s="1645"/>
      <c r="AH1658" s="1645"/>
      <c r="AI1658" s="1645"/>
      <c r="AJ1658" s="1645"/>
      <c r="AK1658" s="1645"/>
      <c r="AL1658" s="1645"/>
      <c r="AM1658" s="1645"/>
      <c r="AN1658" s="1645"/>
      <c r="AO1658" s="1645"/>
      <c r="AP1658" s="1645"/>
      <c r="AQ1658" s="1645"/>
      <c r="AR1658" s="1645"/>
      <c r="AS1658" s="1645"/>
      <c r="AT1658" s="1645"/>
      <c r="AU1658" s="1645"/>
      <c r="AV1658" s="1645"/>
      <c r="AW1658" s="1645"/>
      <c r="AX1658" s="1645"/>
      <c r="AY1658" s="1645"/>
      <c r="AZ1658" s="1645"/>
      <c r="BA1658" s="1645"/>
      <c r="BB1658" s="1645"/>
      <c r="BC1658" s="1645"/>
      <c r="BD1658" s="1645"/>
      <c r="BE1658" s="1645"/>
      <c r="BF1658" s="1645"/>
      <c r="BG1658" s="1645"/>
      <c r="BH1658" s="1645"/>
      <c r="BI1658" s="1645"/>
      <c r="BJ1658" s="1645"/>
      <c r="BK1658" s="1645"/>
      <c r="BL1658" s="1645"/>
      <c r="BM1658" s="1645"/>
      <c r="BN1658" s="1645"/>
      <c r="BO1658" s="1645"/>
      <c r="BP1658" s="1645"/>
      <c r="BQ1658" s="1645"/>
      <c r="BR1658" s="1645"/>
      <c r="BS1658" s="1645"/>
      <c r="BT1658" s="1645"/>
      <c r="BU1658" s="1645"/>
      <c r="BV1658" s="1645"/>
      <c r="BW1658" s="1645"/>
      <c r="BX1658" s="1645"/>
      <c r="BY1658" s="1645"/>
      <c r="BZ1658" s="1645"/>
      <c r="CA1658" s="1645"/>
      <c r="CB1658" s="1645"/>
      <c r="CC1658" s="1645"/>
      <c r="CD1658" s="1645"/>
      <c r="CE1658" s="1645"/>
      <c r="CF1658" s="1325"/>
    </row>
    <row customHeight="1" ht="5.25" hidden="1">
      <c r="A1659" s="1802"/>
      <c r="B1659" s="1645"/>
      <c r="C1659" s="1645"/>
      <c r="D1659" s="2588"/>
      <c r="E1659" s="644"/>
      <c r="F1659" s="644"/>
      <c r="G1659" s="644"/>
      <c r="H1659" s="644"/>
      <c r="I1659" s="644"/>
      <c r="J1659" s="644"/>
      <c r="K1659" s="644"/>
      <c r="L1659" s="644"/>
      <c r="M1659" s="644"/>
      <c r="N1659" s="644"/>
      <c r="O1659" s="644"/>
      <c r="P1659" s="644"/>
      <c r="Q1659" s="644"/>
      <c r="R1659" s="644"/>
      <c r="S1659" s="645"/>
      <c r="T1659" s="727"/>
      <c r="U1659" s="2383"/>
      <c r="V1659" s="2383"/>
      <c r="W1659" s="1645"/>
      <c r="X1659" s="1645"/>
      <c r="Y1659" s="1645"/>
      <c r="Z1659" s="1645"/>
      <c r="AA1659" s="1645"/>
      <c r="AB1659" s="1645"/>
      <c r="AC1659" s="1046"/>
      <c r="AD1659" s="1047"/>
      <c r="AE1659" s="1645"/>
      <c r="AF1659" s="1645"/>
      <c r="AG1659" s="1645"/>
      <c r="AH1659" s="1645"/>
      <c r="AI1659" s="1645"/>
      <c r="AJ1659" s="1645"/>
      <c r="AK1659" s="1645"/>
      <c r="AL1659" s="1645"/>
      <c r="AM1659" s="1645"/>
      <c r="AN1659" s="1645"/>
      <c r="AO1659" s="1645"/>
      <c r="AP1659" s="1645"/>
      <c r="AQ1659" s="1645"/>
      <c r="AR1659" s="1645"/>
      <c r="AS1659" s="1645"/>
      <c r="AT1659" s="1645"/>
      <c r="AU1659" s="1645"/>
      <c r="AV1659" s="1645"/>
      <c r="AW1659" s="1645"/>
      <c r="AX1659" s="1645"/>
      <c r="AY1659" s="1645"/>
      <c r="AZ1659" s="1645"/>
      <c r="BA1659" s="1645"/>
      <c r="BB1659" s="1645"/>
      <c r="BC1659" s="1645"/>
      <c r="BD1659" s="1645"/>
      <c r="BE1659" s="1645"/>
      <c r="BF1659" s="1645"/>
      <c r="BG1659" s="1645"/>
      <c r="BH1659" s="1645"/>
      <c r="BI1659" s="1645"/>
      <c r="BJ1659" s="1645"/>
      <c r="BK1659" s="1645"/>
      <c r="BL1659" s="1645"/>
      <c r="BM1659" s="1645"/>
      <c r="BN1659" s="1645"/>
      <c r="BO1659" s="1645"/>
      <c r="BP1659" s="1645"/>
      <c r="BQ1659" s="1645"/>
      <c r="BR1659" s="1645"/>
      <c r="BS1659" s="1645"/>
      <c r="BT1659" s="1645"/>
      <c r="BU1659" s="1645"/>
      <c r="BV1659" s="1645"/>
      <c r="BW1659" s="1645"/>
      <c r="BX1659" s="1645"/>
      <c r="BY1659" s="1645"/>
      <c r="BZ1659" s="1645"/>
      <c r="CA1659" s="1645"/>
      <c r="CB1659" s="1645"/>
      <c r="CC1659" s="1645"/>
      <c r="CD1659" s="1645"/>
      <c r="CE1659" s="1645"/>
      <c r="CF1659" s="1325"/>
    </row>
    <row customHeight="1" ht="5.25" hidden="1">
      <c r="A1660" s="1802"/>
      <c r="B1660" s="1645"/>
      <c r="C1660" s="1645"/>
      <c r="D1660" s="2589"/>
      <c r="E1660" s="1052"/>
      <c r="F1660" s="1053"/>
      <c r="G1660" s="1053"/>
      <c r="H1660" s="1054"/>
      <c r="I1660" s="1054"/>
      <c r="J1660" s="1054"/>
      <c r="K1660" s="1054"/>
      <c r="L1660" s="1054"/>
      <c r="M1660" s="1054"/>
      <c r="N1660" s="1054"/>
      <c r="O1660" s="1054"/>
      <c r="P1660" s="1054"/>
      <c r="Q1660" s="1054"/>
      <c r="R1660" s="955"/>
      <c r="S1660" s="1055"/>
      <c r="T1660" s="727"/>
      <c r="U1660" s="2383"/>
      <c r="V1660" s="2383"/>
      <c r="W1660" s="1645"/>
      <c r="X1660" s="1645"/>
      <c r="Y1660" s="1645"/>
      <c r="Z1660" s="1645"/>
      <c r="AA1660" s="1645"/>
      <c r="AB1660" s="1645"/>
      <c r="AC1660" s="1046"/>
      <c r="AD1660" s="1047"/>
      <c r="AE1660" s="1645"/>
      <c r="AF1660" s="1645"/>
      <c r="AG1660" s="1645"/>
      <c r="AH1660" s="1645"/>
      <c r="AI1660" s="1645"/>
      <c r="AJ1660" s="1645"/>
      <c r="AK1660" s="1645"/>
      <c r="AL1660" s="1645"/>
      <c r="AM1660" s="1645"/>
      <c r="AN1660" s="1645"/>
      <c r="AO1660" s="1645"/>
      <c r="AP1660" s="1645"/>
      <c r="AQ1660" s="1645"/>
      <c r="AR1660" s="1645"/>
      <c r="AS1660" s="1645"/>
      <c r="AT1660" s="1645"/>
      <c r="AU1660" s="1645"/>
      <c r="AV1660" s="1645"/>
      <c r="AW1660" s="1645"/>
      <c r="AX1660" s="1645"/>
      <c r="AY1660" s="1645"/>
      <c r="AZ1660" s="1645"/>
      <c r="BA1660" s="1645"/>
      <c r="BB1660" s="1645"/>
      <c r="BC1660" s="1645"/>
      <c r="BD1660" s="1645"/>
      <c r="BE1660" s="1645"/>
      <c r="BF1660" s="1645"/>
      <c r="BG1660" s="1645"/>
      <c r="BH1660" s="1645"/>
      <c r="BI1660" s="1645"/>
      <c r="BJ1660" s="1645"/>
      <c r="BK1660" s="1645"/>
      <c r="BL1660" s="1645"/>
      <c r="BM1660" s="1645"/>
      <c r="BN1660" s="1645"/>
      <c r="BO1660" s="1645"/>
      <c r="BP1660" s="1645"/>
      <c r="BQ1660" s="1645"/>
      <c r="BR1660" s="1645"/>
      <c r="BS1660" s="1645"/>
      <c r="BT1660" s="1645"/>
      <c r="BU1660" s="1645"/>
      <c r="BV1660" s="1645"/>
      <c r="BW1660" s="1645"/>
      <c r="BX1660" s="1645"/>
      <c r="BY1660" s="1645"/>
      <c r="BZ1660" s="1645"/>
      <c r="CA1660" s="1645"/>
      <c r="CB1660" s="1645"/>
      <c r="CC1660" s="1645"/>
      <c r="CD1660" s="1645"/>
      <c r="CE1660" s="1645"/>
      <c r="CF1660" s="1325"/>
    </row>
    <row customHeight="1" ht="15" hidden="1">
      <c r="A1661" s="632" t="s">
        <v>594</v>
      </c>
      <c r="B1661" s="633"/>
      <c r="C1661" s="633" t="s">
        <v>22</v>
      </c>
      <c r="D1661" s="2587" t="s">
        <v>1270</v>
      </c>
      <c r="E1661" s="2386" t="s">
        <v>196</v>
      </c>
      <c r="F1661" s="2387"/>
      <c r="G1661" s="2388"/>
      <c r="H1661" s="2392" t="str">
        <f>IF(A1661="","",INDEX(DIFFERENTIATION_UNMERGE_VD,MATCH(A1661,DIFFERENTIATION_ID_DIFF,0)))</f>
        <v>Производство тепловой энергии. Некомбинированная выработка</v>
      </c>
      <c r="I1661" s="2392"/>
      <c r="J1661" s="2392"/>
      <c r="K1661" s="2392"/>
      <c r="L1661" s="2392"/>
      <c r="M1661" s="2392"/>
      <c r="N1661" s="2392"/>
      <c r="O1661" s="2392"/>
      <c r="P1661" s="2392"/>
      <c r="Q1661" s="2392"/>
      <c r="R1661" s="2392"/>
      <c r="S1661" s="728"/>
      <c r="T1661" s="725"/>
      <c r="U1661" s="634"/>
      <c r="V1661" s="634"/>
      <c r="W1661" s="635"/>
      <c r="X1661" s="635"/>
      <c r="Y1661" s="635"/>
      <c r="Z1661" s="635"/>
      <c r="AA1661" s="636"/>
      <c r="AB1661" s="637"/>
      <c r="AC1661" s="2384"/>
      <c r="AD1661" s="638"/>
      <c r="AE1661" s="639" t="s">
        <v>22</v>
      </c>
      <c r="AF1661" s="639"/>
      <c r="AG1661" s="640" t="s">
        <v>1082</v>
      </c>
      <c r="AH1661" s="641">
        <v>3</v>
      </c>
      <c r="AI1661" s="634"/>
      <c r="AJ1661" s="634"/>
      <c r="AK1661" s="634"/>
      <c r="AL1661" s="634"/>
      <c r="AM1661" s="634"/>
      <c r="AN1661" s="634"/>
      <c r="AO1661" s="634"/>
      <c r="AP1661" s="634"/>
      <c r="AQ1661" s="634"/>
      <c r="AR1661" s="634"/>
      <c r="AS1661" s="634"/>
      <c r="AT1661" s="634"/>
      <c r="AU1661" s="634"/>
      <c r="AV1661" s="634"/>
      <c r="AW1661" s="634"/>
      <c r="AX1661" s="634"/>
      <c r="AY1661" s="634"/>
      <c r="AZ1661" s="634"/>
      <c r="BA1661" s="634"/>
      <c r="BB1661" s="634"/>
      <c r="BC1661" s="634"/>
      <c r="BD1661" s="634"/>
      <c r="BE1661" s="634"/>
      <c r="BF1661" s="634"/>
      <c r="BG1661" s="634"/>
      <c r="BH1661" s="634"/>
      <c r="BI1661" s="634"/>
      <c r="BJ1661" s="634"/>
      <c r="BK1661" s="634"/>
      <c r="BL1661" s="634"/>
      <c r="BM1661" s="634"/>
      <c r="BN1661" s="634"/>
      <c r="BO1661" s="634"/>
      <c r="BP1661" s="634"/>
      <c r="BQ1661" s="634"/>
      <c r="BR1661" s="634"/>
      <c r="BS1661" s="634"/>
      <c r="BT1661" s="634"/>
      <c r="BU1661" s="634"/>
      <c r="BV1661" s="635"/>
      <c r="BW1661" s="635"/>
      <c r="BX1661" s="635"/>
      <c r="BY1661" s="635"/>
      <c r="BZ1661" s="635"/>
      <c r="CA1661" s="635"/>
      <c r="CB1661" s="635"/>
      <c r="CC1661" s="635"/>
      <c r="CD1661" s="635"/>
      <c r="CE1661" s="635"/>
      <c r="CF1661" s="1859"/>
    </row>
    <row customHeight="1" ht="15" hidden="1">
      <c r="A1662" s="632"/>
      <c r="B1662" s="633"/>
      <c r="C1662" s="633"/>
      <c r="D1662" s="2588"/>
      <c r="E1662" s="2386" t="s">
        <v>1037</v>
      </c>
      <c r="F1662" s="2387"/>
      <c r="G1662" s="2388"/>
      <c r="H1662" s="2392" t="str">
        <f>IF(A1661="","",INDEX(DIFFERENTIATION_UNMERGE_AREA,MATCH(A1661,DIFFERENTIATION_ID_DIFF,0)))</f>
        <v>Территория 18</v>
      </c>
      <c r="I1662" s="2392"/>
      <c r="J1662" s="2392"/>
      <c r="K1662" s="2392"/>
      <c r="L1662" s="2392"/>
      <c r="M1662" s="2392"/>
      <c r="N1662" s="2392"/>
      <c r="O1662" s="2392"/>
      <c r="P1662" s="2392"/>
      <c r="Q1662" s="2392"/>
      <c r="R1662" s="2392"/>
      <c r="S1662" s="728"/>
      <c r="T1662" s="725"/>
      <c r="U1662" s="634"/>
      <c r="V1662" s="634"/>
      <c r="W1662" s="635"/>
      <c r="X1662" s="635"/>
      <c r="Y1662" s="635"/>
      <c r="Z1662" s="635"/>
      <c r="AA1662" s="636"/>
      <c r="AB1662" s="637"/>
      <c r="AC1662" s="2384"/>
      <c r="AD1662" s="638"/>
      <c r="AE1662" s="639"/>
      <c r="AF1662" s="639"/>
      <c r="AG1662" s="640"/>
      <c r="AH1662" s="641"/>
      <c r="AI1662" s="634"/>
      <c r="AJ1662" s="634"/>
      <c r="AK1662" s="634"/>
      <c r="AL1662" s="634"/>
      <c r="AM1662" s="634"/>
      <c r="AN1662" s="634"/>
      <c r="AO1662" s="634"/>
      <c r="AP1662" s="634"/>
      <c r="AQ1662" s="634"/>
      <c r="AR1662" s="634"/>
      <c r="AS1662" s="634"/>
      <c r="AT1662" s="634"/>
      <c r="AU1662" s="634"/>
      <c r="AV1662" s="634"/>
      <c r="AW1662" s="634"/>
      <c r="AX1662" s="634"/>
      <c r="AY1662" s="634"/>
      <c r="AZ1662" s="634"/>
      <c r="BA1662" s="634"/>
      <c r="BB1662" s="634"/>
      <c r="BC1662" s="634"/>
      <c r="BD1662" s="634"/>
      <c r="BE1662" s="634"/>
      <c r="BF1662" s="634"/>
      <c r="BG1662" s="634"/>
      <c r="BH1662" s="634"/>
      <c r="BI1662" s="634"/>
      <c r="BJ1662" s="634"/>
      <c r="BK1662" s="634"/>
      <c r="BL1662" s="634"/>
      <c r="BM1662" s="634"/>
      <c r="BN1662" s="634"/>
      <c r="BO1662" s="634"/>
      <c r="BP1662" s="634"/>
      <c r="BQ1662" s="634"/>
      <c r="BR1662" s="634"/>
      <c r="BS1662" s="634"/>
      <c r="BT1662" s="634"/>
      <c r="BU1662" s="634"/>
      <c r="BV1662" s="635"/>
      <c r="BW1662" s="635"/>
      <c r="BX1662" s="635"/>
      <c r="BY1662" s="635"/>
      <c r="BZ1662" s="635"/>
      <c r="CA1662" s="635"/>
      <c r="CB1662" s="635"/>
      <c r="CC1662" s="635"/>
      <c r="CD1662" s="635"/>
      <c r="CE1662" s="635"/>
      <c r="CF1662" s="1859"/>
    </row>
    <row customHeight="1" ht="15" hidden="1">
      <c r="A1663" s="632"/>
      <c r="B1663" s="633"/>
      <c r="C1663" s="633"/>
      <c r="D1663" s="2588"/>
      <c r="E1663" s="2386" t="s">
        <v>1038</v>
      </c>
      <c r="F1663" s="2387"/>
      <c r="G1663" s="2388"/>
      <c r="H1663" s="2392" t="str">
        <f>IF(A1661="","",INDEX(DIFFERENTIATION_UNMERGE_SYSTEM,MATCH(A1661,DIFFERENTIATION_ID_DIFF,0)))</f>
        <v>с. Байядерково, ул. Центральная, 112Б, котельная № 11-29</v>
      </c>
      <c r="I1663" s="2392"/>
      <c r="J1663" s="2392"/>
      <c r="K1663" s="2392"/>
      <c r="L1663" s="2392"/>
      <c r="M1663" s="2392"/>
      <c r="N1663" s="2392"/>
      <c r="O1663" s="2392"/>
      <c r="P1663" s="2392"/>
      <c r="Q1663" s="2392"/>
      <c r="R1663" s="2392"/>
      <c r="S1663" s="728"/>
      <c r="T1663" s="725"/>
      <c r="U1663" s="634"/>
      <c r="V1663" s="634"/>
      <c r="W1663" s="635"/>
      <c r="X1663" s="635"/>
      <c r="Y1663" s="635"/>
      <c r="Z1663" s="635"/>
      <c r="AA1663" s="636"/>
      <c r="AB1663" s="637"/>
      <c r="AC1663" s="2384"/>
      <c r="AD1663" s="638"/>
      <c r="AE1663" s="639"/>
      <c r="AF1663" s="639"/>
      <c r="AG1663" s="640"/>
      <c r="AH1663" s="641"/>
      <c r="AI1663" s="634"/>
      <c r="AJ1663" s="634"/>
      <c r="AK1663" s="634"/>
      <c r="AL1663" s="634"/>
      <c r="AM1663" s="634"/>
      <c r="AN1663" s="634"/>
      <c r="AO1663" s="634"/>
      <c r="AP1663" s="634"/>
      <c r="AQ1663" s="634"/>
      <c r="AR1663" s="634"/>
      <c r="AS1663" s="634"/>
      <c r="AT1663" s="634"/>
      <c r="AU1663" s="634"/>
      <c r="AV1663" s="634"/>
      <c r="AW1663" s="634"/>
      <c r="AX1663" s="634"/>
      <c r="AY1663" s="634"/>
      <c r="AZ1663" s="634"/>
      <c r="BA1663" s="634"/>
      <c r="BB1663" s="634"/>
      <c r="BC1663" s="634"/>
      <c r="BD1663" s="634"/>
      <c r="BE1663" s="634"/>
      <c r="BF1663" s="634"/>
      <c r="BG1663" s="634"/>
      <c r="BH1663" s="634"/>
      <c r="BI1663" s="634"/>
      <c r="BJ1663" s="634"/>
      <c r="BK1663" s="634"/>
      <c r="BL1663" s="634"/>
      <c r="BM1663" s="634"/>
      <c r="BN1663" s="634"/>
      <c r="BO1663" s="634"/>
      <c r="BP1663" s="634"/>
      <c r="BQ1663" s="634"/>
      <c r="BR1663" s="634"/>
      <c r="BS1663" s="634"/>
      <c r="BT1663" s="634"/>
      <c r="BU1663" s="634"/>
      <c r="BV1663" s="635"/>
      <c r="BW1663" s="635"/>
      <c r="BX1663" s="635"/>
      <c r="BY1663" s="635"/>
      <c r="BZ1663" s="635"/>
      <c r="CA1663" s="635"/>
      <c r="CB1663" s="635"/>
      <c r="CC1663" s="635"/>
      <c r="CD1663" s="635"/>
      <c r="CE1663" s="635"/>
      <c r="CF1663" s="1859"/>
    </row>
    <row customHeight="1" ht="24.75" hidden="1">
      <c r="A1664" s="1815"/>
      <c r="B1664" s="1169"/>
      <c r="C1664" s="421"/>
      <c r="D1664" s="2588"/>
      <c r="E1664" s="2385" t="s">
        <v>1083</v>
      </c>
      <c r="F1664" s="2385"/>
      <c r="G1664" s="2385"/>
      <c r="H1664" s="2385"/>
      <c r="I1664" s="2385"/>
      <c r="J1664" s="2385"/>
      <c r="K1664" s="2385"/>
      <c r="L1664" s="2385"/>
      <c r="M1664" s="2385"/>
      <c r="N1664" s="2385"/>
      <c r="O1664" s="2385"/>
      <c r="P1664" s="2385"/>
      <c r="Q1664" s="567">
        <f>SUMIF(T1665:T1666,"i",Q1665:Q1666)</f>
        <v>0</v>
      </c>
      <c r="R1664" s="1026"/>
      <c r="S1664" s="1807" t="s">
        <v>1084</v>
      </c>
      <c r="T1664" s="726" t="s">
        <v>1085</v>
      </c>
      <c r="U1664" s="2383">
        <v>1</v>
      </c>
      <c r="V1664" s="2383" t="s">
        <v>1048</v>
      </c>
      <c r="W1664" s="1169"/>
      <c r="X1664" s="1169"/>
      <c r="Y1664" s="1169"/>
      <c r="Z1664" s="1169"/>
      <c r="AA1664" s="1645"/>
      <c r="AB1664" s="1169"/>
      <c r="AC1664" s="2384"/>
      <c r="AD1664" s="638"/>
      <c r="AE1664" s="1169"/>
      <c r="AF1664" s="1169"/>
      <c r="AG1664" s="1645"/>
      <c r="AH1664" s="1645"/>
      <c r="AI1664" s="1645"/>
      <c r="AJ1664" s="1645"/>
      <c r="AK1664" s="1645"/>
      <c r="AL1664" s="1645"/>
      <c r="AM1664" s="1645"/>
      <c r="AN1664" s="1645"/>
      <c r="AO1664" s="1645"/>
      <c r="AP1664" s="1645"/>
      <c r="AQ1664" s="1645"/>
      <c r="AR1664" s="1645"/>
      <c r="AS1664" s="1645"/>
      <c r="AT1664" s="1645"/>
      <c r="AU1664" s="1645"/>
      <c r="AV1664" s="1645"/>
      <c r="AW1664" s="1645"/>
      <c r="AX1664" s="1645"/>
      <c r="AY1664" s="1645"/>
      <c r="AZ1664" s="1645"/>
      <c r="BA1664" s="1645"/>
      <c r="BB1664" s="1645"/>
      <c r="BC1664" s="1645"/>
      <c r="BD1664" s="1645"/>
      <c r="BE1664" s="1645"/>
      <c r="BF1664" s="1645"/>
      <c r="BG1664" s="1645"/>
      <c r="BH1664" s="1645"/>
      <c r="BI1664" s="1645"/>
      <c r="BJ1664" s="1645"/>
      <c r="BK1664" s="1645"/>
      <c r="BL1664" s="1645"/>
      <c r="BM1664" s="1645"/>
      <c r="BN1664" s="1645"/>
      <c r="BO1664" s="1645"/>
      <c r="BP1664" s="1645"/>
      <c r="BQ1664" s="1645"/>
      <c r="BR1664" s="1645"/>
      <c r="BS1664" s="1645"/>
      <c r="BT1664" s="1645"/>
      <c r="BU1664" s="1645"/>
      <c r="BV1664" s="1169"/>
      <c r="BW1664" s="1169"/>
      <c r="BX1664" s="1169"/>
      <c r="BY1664" s="1169"/>
      <c r="BZ1664" s="1169"/>
      <c r="CA1664" s="1169"/>
      <c r="CB1664" s="1169"/>
      <c r="CC1664" s="1169"/>
      <c r="CD1664" s="1169"/>
      <c r="CE1664" s="1169"/>
      <c r="CF1664" s="1859"/>
    </row>
    <row customHeight="1" ht="11.25" hidden="1">
      <c r="A1665" s="1802"/>
      <c r="B1665" s="1645"/>
      <c r="C1665" s="1645"/>
      <c r="D1665" s="2588"/>
      <c r="E1665" s="644"/>
      <c r="F1665" s="644">
        <v>0</v>
      </c>
      <c r="G1665" s="644"/>
      <c r="H1665" s="644"/>
      <c r="I1665" s="644"/>
      <c r="J1665" s="644"/>
      <c r="K1665" s="644"/>
      <c r="L1665" s="644"/>
      <c r="M1665" s="644"/>
      <c r="N1665" s="644"/>
      <c r="O1665" s="644"/>
      <c r="P1665" s="644"/>
      <c r="Q1665" s="644"/>
      <c r="R1665" s="644"/>
      <c r="S1665" s="645"/>
      <c r="T1665" s="727"/>
      <c r="U1665" s="2383"/>
      <c r="V1665" s="2383"/>
      <c r="W1665" s="1645"/>
      <c r="X1665" s="1645"/>
      <c r="Y1665" s="1645"/>
      <c r="Z1665" s="1645"/>
      <c r="AA1665" s="1645"/>
      <c r="AB1665" s="1169"/>
      <c r="AC1665" s="2384"/>
      <c r="AD1665" s="638"/>
      <c r="AE1665" s="1169"/>
      <c r="AF1665" s="1169"/>
      <c r="AG1665" s="1645"/>
      <c r="AH1665" s="1645"/>
      <c r="AI1665" s="1645"/>
      <c r="AJ1665" s="1645"/>
      <c r="AK1665" s="1645"/>
      <c r="AL1665" s="1645"/>
      <c r="AM1665" s="1645"/>
      <c r="AN1665" s="1645"/>
      <c r="AO1665" s="1645"/>
      <c r="AP1665" s="1645"/>
      <c r="AQ1665" s="1645"/>
      <c r="AR1665" s="1645"/>
      <c r="AS1665" s="1645"/>
      <c r="AT1665" s="1645"/>
      <c r="AU1665" s="1645"/>
      <c r="AV1665" s="1645"/>
      <c r="AW1665" s="1645"/>
      <c r="AX1665" s="1645"/>
      <c r="AY1665" s="1645"/>
      <c r="AZ1665" s="1645"/>
      <c r="BA1665" s="1645"/>
      <c r="BB1665" s="1645"/>
      <c r="BC1665" s="1645"/>
      <c r="BD1665" s="1645"/>
      <c r="BE1665" s="1645"/>
      <c r="BF1665" s="1645"/>
      <c r="BG1665" s="1645"/>
      <c r="BH1665" s="1645"/>
      <c r="BI1665" s="1645"/>
      <c r="BJ1665" s="1645"/>
      <c r="BK1665" s="1645"/>
      <c r="BL1665" s="1645"/>
      <c r="BM1665" s="1645"/>
      <c r="BN1665" s="1645"/>
      <c r="BO1665" s="1645"/>
      <c r="BP1665" s="1645"/>
      <c r="BQ1665" s="1645"/>
      <c r="BR1665" s="1645"/>
      <c r="BS1665" s="1645"/>
      <c r="BT1665" s="1645"/>
      <c r="BU1665" s="1645"/>
      <c r="BV1665" s="1645"/>
      <c r="BW1665" s="1645"/>
      <c r="BX1665" s="1645"/>
      <c r="BY1665" s="1645"/>
      <c r="BZ1665" s="1645"/>
      <c r="CA1665" s="1645"/>
      <c r="CB1665" s="1645"/>
      <c r="CC1665" s="1645"/>
      <c r="CD1665" s="1645"/>
      <c r="CE1665" s="1645"/>
      <c r="CF1665" s="1859"/>
    </row>
    <row customHeight="1" ht="11.25" hidden="1">
      <c r="A1666" s="1815"/>
      <c r="B1666" s="1169"/>
      <c r="C1666" s="421"/>
      <c r="D1666" s="2588"/>
      <c r="E1666" s="658" t="s">
        <v>22</v>
      </c>
      <c r="F1666" s="1177" t="s">
        <v>22</v>
      </c>
      <c r="G1666" s="1177" t="s">
        <v>1088</v>
      </c>
      <c r="H1666" s="660" t="s">
        <v>22</v>
      </c>
      <c r="I1666" s="660"/>
      <c r="J1666" s="660"/>
      <c r="K1666" s="660"/>
      <c r="L1666" s="660"/>
      <c r="M1666" s="660"/>
      <c r="N1666" s="660"/>
      <c r="O1666" s="660"/>
      <c r="P1666" s="660"/>
      <c r="Q1666" s="660"/>
      <c r="R1666" s="661"/>
      <c r="S1666" s="662"/>
      <c r="T1666" s="727"/>
      <c r="U1666" s="2383"/>
      <c r="V1666" s="2383"/>
      <c r="W1666" s="1169"/>
      <c r="X1666" s="1169"/>
      <c r="Y1666" s="1169"/>
      <c r="Z1666" s="1169"/>
      <c r="AA1666" s="1645"/>
      <c r="AB1666" s="1169"/>
      <c r="AC1666" s="2384"/>
      <c r="AD1666" s="638"/>
      <c r="AE1666" s="1169"/>
      <c r="AF1666" s="1169"/>
      <c r="AG1666" s="1645"/>
      <c r="AH1666" s="1645"/>
      <c r="AI1666" s="1645"/>
      <c r="AJ1666" s="1645"/>
      <c r="AK1666" s="1645"/>
      <c r="AL1666" s="1645"/>
      <c r="AM1666" s="1645"/>
      <c r="AN1666" s="1645"/>
      <c r="AO1666" s="1645"/>
      <c r="AP1666" s="1645"/>
      <c r="AQ1666" s="1645"/>
      <c r="AR1666" s="1645"/>
      <c r="AS1666" s="1645"/>
      <c r="AT1666" s="1645"/>
      <c r="AU1666" s="1645"/>
      <c r="AV1666" s="1645"/>
      <c r="AW1666" s="1645"/>
      <c r="AX1666" s="1645"/>
      <c r="AY1666" s="1645"/>
      <c r="AZ1666" s="1645"/>
      <c r="BA1666" s="1645"/>
      <c r="BB1666" s="1645"/>
      <c r="BC1666" s="1645"/>
      <c r="BD1666" s="1645"/>
      <c r="BE1666" s="1645"/>
      <c r="BF1666" s="1645"/>
      <c r="BG1666" s="1645"/>
      <c r="BH1666" s="1645"/>
      <c r="BI1666" s="1645"/>
      <c r="BJ1666" s="1645"/>
      <c r="BK1666" s="1645"/>
      <c r="BL1666" s="1645"/>
      <c r="BM1666" s="1645"/>
      <c r="BN1666" s="1645"/>
      <c r="BO1666" s="1645"/>
      <c r="BP1666" s="1645"/>
      <c r="BQ1666" s="1645"/>
      <c r="BR1666" s="1645"/>
      <c r="BS1666" s="1645"/>
      <c r="BT1666" s="1645"/>
      <c r="BU1666" s="1645"/>
      <c r="BV1666" s="1169"/>
      <c r="BW1666" s="1169"/>
      <c r="BX1666" s="1169"/>
      <c r="BY1666" s="1169"/>
      <c r="BZ1666" s="1169"/>
      <c r="CA1666" s="1169"/>
      <c r="CB1666" s="1169"/>
      <c r="CC1666" s="1169"/>
      <c r="CD1666" s="1169"/>
      <c r="CE1666" s="1169"/>
      <c r="CF1666" s="1859"/>
    </row>
    <row customHeight="1" ht="5.25" hidden="1">
      <c r="A1667" s="1802"/>
      <c r="B1667" s="1645"/>
      <c r="C1667" s="1645"/>
      <c r="D1667" s="2588"/>
      <c r="E1667" s="1048"/>
      <c r="F1667" s="1048"/>
      <c r="G1667" s="1048"/>
      <c r="H1667" s="1048"/>
      <c r="I1667" s="1048"/>
      <c r="J1667" s="1048"/>
      <c r="K1667" s="1048"/>
      <c r="L1667" s="1048"/>
      <c r="M1667" s="1048"/>
      <c r="N1667" s="1048"/>
      <c r="O1667" s="1048"/>
      <c r="P1667" s="1048"/>
      <c r="Q1667" s="1049"/>
      <c r="R1667" s="1050"/>
      <c r="S1667" s="1051"/>
      <c r="T1667" s="726" t="s">
        <v>1085</v>
      </c>
      <c r="U1667" s="2383">
        <v>1</v>
      </c>
      <c r="V1667" s="2383" t="s">
        <v>1048</v>
      </c>
      <c r="W1667" s="1645"/>
      <c r="X1667" s="1645"/>
      <c r="Y1667" s="1645"/>
      <c r="Z1667" s="1645"/>
      <c r="AA1667" s="1645"/>
      <c r="AB1667" s="1645"/>
      <c r="AC1667" s="1046"/>
      <c r="AD1667" s="1047"/>
      <c r="AE1667" s="1645"/>
      <c r="AF1667" s="1645"/>
      <c r="AG1667" s="1645"/>
      <c r="AH1667" s="1645"/>
      <c r="AI1667" s="1645"/>
      <c r="AJ1667" s="1645"/>
      <c r="AK1667" s="1645"/>
      <c r="AL1667" s="1645"/>
      <c r="AM1667" s="1645"/>
      <c r="AN1667" s="1645"/>
      <c r="AO1667" s="1645"/>
      <c r="AP1667" s="1645"/>
      <c r="AQ1667" s="1645"/>
      <c r="AR1667" s="1645"/>
      <c r="AS1667" s="1645"/>
      <c r="AT1667" s="1645"/>
      <c r="AU1667" s="1645"/>
      <c r="AV1667" s="1645"/>
      <c r="AW1667" s="1645"/>
      <c r="AX1667" s="1645"/>
      <c r="AY1667" s="1645"/>
      <c r="AZ1667" s="1645"/>
      <c r="BA1667" s="1645"/>
      <c r="BB1667" s="1645"/>
      <c r="BC1667" s="1645"/>
      <c r="BD1667" s="1645"/>
      <c r="BE1667" s="1645"/>
      <c r="BF1667" s="1645"/>
      <c r="BG1667" s="1645"/>
      <c r="BH1667" s="1645"/>
      <c r="BI1667" s="1645"/>
      <c r="BJ1667" s="1645"/>
      <c r="BK1667" s="1645"/>
      <c r="BL1667" s="1645"/>
      <c r="BM1667" s="1645"/>
      <c r="BN1667" s="1645"/>
      <c r="BO1667" s="1645"/>
      <c r="BP1667" s="1645"/>
      <c r="BQ1667" s="1645"/>
      <c r="BR1667" s="1645"/>
      <c r="BS1667" s="1645"/>
      <c r="BT1667" s="1645"/>
      <c r="BU1667" s="1645"/>
      <c r="BV1667" s="1645"/>
      <c r="BW1667" s="1645"/>
      <c r="BX1667" s="1645"/>
      <c r="BY1667" s="1645"/>
      <c r="BZ1667" s="1645"/>
      <c r="CA1667" s="1645"/>
      <c r="CB1667" s="1645"/>
      <c r="CC1667" s="1645"/>
      <c r="CD1667" s="1645"/>
      <c r="CE1667" s="1645"/>
      <c r="CF1667" s="1325"/>
    </row>
    <row customHeight="1" ht="5.25" hidden="1">
      <c r="A1668" s="1802"/>
      <c r="B1668" s="1645"/>
      <c r="C1668" s="1645"/>
      <c r="D1668" s="2588"/>
      <c r="E1668" s="644"/>
      <c r="F1668" s="644"/>
      <c r="G1668" s="644"/>
      <c r="H1668" s="644"/>
      <c r="I1668" s="644"/>
      <c r="J1668" s="644"/>
      <c r="K1668" s="644"/>
      <c r="L1668" s="644"/>
      <c r="M1668" s="644"/>
      <c r="N1668" s="644"/>
      <c r="O1668" s="644"/>
      <c r="P1668" s="644"/>
      <c r="Q1668" s="644"/>
      <c r="R1668" s="644"/>
      <c r="S1668" s="645"/>
      <c r="T1668" s="727"/>
      <c r="U1668" s="2383"/>
      <c r="V1668" s="2383"/>
      <c r="W1668" s="1645"/>
      <c r="X1668" s="1645"/>
      <c r="Y1668" s="1645"/>
      <c r="Z1668" s="1645"/>
      <c r="AA1668" s="1645"/>
      <c r="AB1668" s="1645"/>
      <c r="AC1668" s="1046"/>
      <c r="AD1668" s="1047"/>
      <c r="AE1668" s="1645"/>
      <c r="AF1668" s="1645"/>
      <c r="AG1668" s="1645"/>
      <c r="AH1668" s="1645"/>
      <c r="AI1668" s="1645"/>
      <c r="AJ1668" s="1645"/>
      <c r="AK1668" s="1645"/>
      <c r="AL1668" s="1645"/>
      <c r="AM1668" s="1645"/>
      <c r="AN1668" s="1645"/>
      <c r="AO1668" s="1645"/>
      <c r="AP1668" s="1645"/>
      <c r="AQ1668" s="1645"/>
      <c r="AR1668" s="1645"/>
      <c r="AS1668" s="1645"/>
      <c r="AT1668" s="1645"/>
      <c r="AU1668" s="1645"/>
      <c r="AV1668" s="1645"/>
      <c r="AW1668" s="1645"/>
      <c r="AX1668" s="1645"/>
      <c r="AY1668" s="1645"/>
      <c r="AZ1668" s="1645"/>
      <c r="BA1668" s="1645"/>
      <c r="BB1668" s="1645"/>
      <c r="BC1668" s="1645"/>
      <c r="BD1668" s="1645"/>
      <c r="BE1668" s="1645"/>
      <c r="BF1668" s="1645"/>
      <c r="BG1668" s="1645"/>
      <c r="BH1668" s="1645"/>
      <c r="BI1668" s="1645"/>
      <c r="BJ1668" s="1645"/>
      <c r="BK1668" s="1645"/>
      <c r="BL1668" s="1645"/>
      <c r="BM1668" s="1645"/>
      <c r="BN1668" s="1645"/>
      <c r="BO1668" s="1645"/>
      <c r="BP1668" s="1645"/>
      <c r="BQ1668" s="1645"/>
      <c r="BR1668" s="1645"/>
      <c r="BS1668" s="1645"/>
      <c r="BT1668" s="1645"/>
      <c r="BU1668" s="1645"/>
      <c r="BV1668" s="1645"/>
      <c r="BW1668" s="1645"/>
      <c r="BX1668" s="1645"/>
      <c r="BY1668" s="1645"/>
      <c r="BZ1668" s="1645"/>
      <c r="CA1668" s="1645"/>
      <c r="CB1668" s="1645"/>
      <c r="CC1668" s="1645"/>
      <c r="CD1668" s="1645"/>
      <c r="CE1668" s="1645"/>
      <c r="CF1668" s="1325"/>
    </row>
    <row customHeight="1" ht="5.25" hidden="1">
      <c r="A1669" s="1802"/>
      <c r="B1669" s="1645"/>
      <c r="C1669" s="1645"/>
      <c r="D1669" s="2589"/>
      <c r="E1669" s="1052"/>
      <c r="F1669" s="1053"/>
      <c r="G1669" s="1053"/>
      <c r="H1669" s="1054"/>
      <c r="I1669" s="1054"/>
      <c r="J1669" s="1054"/>
      <c r="K1669" s="1054"/>
      <c r="L1669" s="1054"/>
      <c r="M1669" s="1054"/>
      <c r="N1669" s="1054"/>
      <c r="O1669" s="1054"/>
      <c r="P1669" s="1054"/>
      <c r="Q1669" s="1054"/>
      <c r="R1669" s="955"/>
      <c r="S1669" s="1055"/>
      <c r="T1669" s="727"/>
      <c r="U1669" s="2383"/>
      <c r="V1669" s="2383"/>
      <c r="W1669" s="1645"/>
      <c r="X1669" s="1645"/>
      <c r="Y1669" s="1645"/>
      <c r="Z1669" s="1645"/>
      <c r="AA1669" s="1645"/>
      <c r="AB1669" s="1645"/>
      <c r="AC1669" s="1046"/>
      <c r="AD1669" s="1047"/>
      <c r="AE1669" s="1645"/>
      <c r="AF1669" s="1645"/>
      <c r="AG1669" s="1645"/>
      <c r="AH1669" s="1645"/>
      <c r="AI1669" s="1645"/>
      <c r="AJ1669" s="1645"/>
      <c r="AK1669" s="1645"/>
      <c r="AL1669" s="1645"/>
      <c r="AM1669" s="1645"/>
      <c r="AN1669" s="1645"/>
      <c r="AO1669" s="1645"/>
      <c r="AP1669" s="1645"/>
      <c r="AQ1669" s="1645"/>
      <c r="AR1669" s="1645"/>
      <c r="AS1669" s="1645"/>
      <c r="AT1669" s="1645"/>
      <c r="AU1669" s="1645"/>
      <c r="AV1669" s="1645"/>
      <c r="AW1669" s="1645"/>
      <c r="AX1669" s="1645"/>
      <c r="AY1669" s="1645"/>
      <c r="AZ1669" s="1645"/>
      <c r="BA1669" s="1645"/>
      <c r="BB1669" s="1645"/>
      <c r="BC1669" s="1645"/>
      <c r="BD1669" s="1645"/>
      <c r="BE1669" s="1645"/>
      <c r="BF1669" s="1645"/>
      <c r="BG1669" s="1645"/>
      <c r="BH1669" s="1645"/>
      <c r="BI1669" s="1645"/>
      <c r="BJ1669" s="1645"/>
      <c r="BK1669" s="1645"/>
      <c r="BL1669" s="1645"/>
      <c r="BM1669" s="1645"/>
      <c r="BN1669" s="1645"/>
      <c r="BO1669" s="1645"/>
      <c r="BP1669" s="1645"/>
      <c r="BQ1669" s="1645"/>
      <c r="BR1669" s="1645"/>
      <c r="BS1669" s="1645"/>
      <c r="BT1669" s="1645"/>
      <c r="BU1669" s="1645"/>
      <c r="BV1669" s="1645"/>
      <c r="BW1669" s="1645"/>
      <c r="BX1669" s="1645"/>
      <c r="BY1669" s="1645"/>
      <c r="BZ1669" s="1645"/>
      <c r="CA1669" s="1645"/>
      <c r="CB1669" s="1645"/>
      <c r="CC1669" s="1645"/>
      <c r="CD1669" s="1645"/>
      <c r="CE1669" s="1645"/>
      <c r="CF1669" s="1325"/>
    </row>
    <row customHeight="1" ht="15" hidden="1">
      <c r="A1670" s="632" t="s">
        <v>596</v>
      </c>
      <c r="B1670" s="633"/>
      <c r="C1670" s="633" t="s">
        <v>22</v>
      </c>
      <c r="D1670" s="2587" t="s">
        <v>1271</v>
      </c>
      <c r="E1670" s="2386" t="s">
        <v>196</v>
      </c>
      <c r="F1670" s="2387"/>
      <c r="G1670" s="2388"/>
      <c r="H1670" s="2392" t="str">
        <f>IF(A1670="","",INDEX(DIFFERENTIATION_UNMERGE_VD,MATCH(A1670,DIFFERENTIATION_ID_DIFF,0)))</f>
        <v>Производство тепловой энергии. Некомбинированная выработка</v>
      </c>
      <c r="I1670" s="2392"/>
      <c r="J1670" s="2392"/>
      <c r="K1670" s="2392"/>
      <c r="L1670" s="2392"/>
      <c r="M1670" s="2392"/>
      <c r="N1670" s="2392"/>
      <c r="O1670" s="2392"/>
      <c r="P1670" s="2392"/>
      <c r="Q1670" s="2392"/>
      <c r="R1670" s="2392"/>
      <c r="S1670" s="728"/>
      <c r="T1670" s="725"/>
      <c r="U1670" s="634"/>
      <c r="V1670" s="634"/>
      <c r="W1670" s="635"/>
      <c r="X1670" s="635"/>
      <c r="Y1670" s="635"/>
      <c r="Z1670" s="635"/>
      <c r="AA1670" s="636"/>
      <c r="AB1670" s="637"/>
      <c r="AC1670" s="2384"/>
      <c r="AD1670" s="638"/>
      <c r="AE1670" s="639" t="s">
        <v>22</v>
      </c>
      <c r="AF1670" s="639"/>
      <c r="AG1670" s="640" t="s">
        <v>1082</v>
      </c>
      <c r="AH1670" s="641">
        <v>3</v>
      </c>
      <c r="AI1670" s="634"/>
      <c r="AJ1670" s="634"/>
      <c r="AK1670" s="634"/>
      <c r="AL1670" s="634"/>
      <c r="AM1670" s="634"/>
      <c r="AN1670" s="634"/>
      <c r="AO1670" s="634"/>
      <c r="AP1670" s="634"/>
      <c r="AQ1670" s="634"/>
      <c r="AR1670" s="634"/>
      <c r="AS1670" s="634"/>
      <c r="AT1670" s="634"/>
      <c r="AU1670" s="634"/>
      <c r="AV1670" s="634"/>
      <c r="AW1670" s="634"/>
      <c r="AX1670" s="634"/>
      <c r="AY1670" s="634"/>
      <c r="AZ1670" s="634"/>
      <c r="BA1670" s="634"/>
      <c r="BB1670" s="634"/>
      <c r="BC1670" s="634"/>
      <c r="BD1670" s="634"/>
      <c r="BE1670" s="634"/>
      <c r="BF1670" s="634"/>
      <c r="BG1670" s="634"/>
      <c r="BH1670" s="634"/>
      <c r="BI1670" s="634"/>
      <c r="BJ1670" s="634"/>
      <c r="BK1670" s="634"/>
      <c r="BL1670" s="634"/>
      <c r="BM1670" s="634"/>
      <c r="BN1670" s="634"/>
      <c r="BO1670" s="634"/>
      <c r="BP1670" s="634"/>
      <c r="BQ1670" s="634"/>
      <c r="BR1670" s="634"/>
      <c r="BS1670" s="634"/>
      <c r="BT1670" s="634"/>
      <c r="BU1670" s="634"/>
      <c r="BV1670" s="635"/>
      <c r="BW1670" s="635"/>
      <c r="BX1670" s="635"/>
      <c r="BY1670" s="635"/>
      <c r="BZ1670" s="635"/>
      <c r="CA1670" s="635"/>
      <c r="CB1670" s="635"/>
      <c r="CC1670" s="635"/>
      <c r="CD1670" s="635"/>
      <c r="CE1670" s="635"/>
      <c r="CF1670" s="1859"/>
    </row>
    <row customHeight="1" ht="15" hidden="1">
      <c r="A1671" s="632"/>
      <c r="B1671" s="633"/>
      <c r="C1671" s="633"/>
      <c r="D1671" s="2588"/>
      <c r="E1671" s="2386" t="s">
        <v>1037</v>
      </c>
      <c r="F1671" s="2387"/>
      <c r="G1671" s="2388"/>
      <c r="H1671" s="2392" t="str">
        <f>IF(A1670="","",INDEX(DIFFERENTIATION_UNMERGE_AREA,MATCH(A1670,DIFFERENTIATION_ID_DIFF,0)))</f>
        <v>Территория 19</v>
      </c>
      <c r="I1671" s="2392"/>
      <c r="J1671" s="2392"/>
      <c r="K1671" s="2392"/>
      <c r="L1671" s="2392"/>
      <c r="M1671" s="2392"/>
      <c r="N1671" s="2392"/>
      <c r="O1671" s="2392"/>
      <c r="P1671" s="2392"/>
      <c r="Q1671" s="2392"/>
      <c r="R1671" s="2392"/>
      <c r="S1671" s="728"/>
      <c r="T1671" s="725"/>
      <c r="U1671" s="634"/>
      <c r="V1671" s="634"/>
      <c r="W1671" s="635"/>
      <c r="X1671" s="635"/>
      <c r="Y1671" s="635"/>
      <c r="Z1671" s="635"/>
      <c r="AA1671" s="636"/>
      <c r="AB1671" s="637"/>
      <c r="AC1671" s="2384"/>
      <c r="AD1671" s="638"/>
      <c r="AE1671" s="639"/>
      <c r="AF1671" s="639"/>
      <c r="AG1671" s="640"/>
      <c r="AH1671" s="641"/>
      <c r="AI1671" s="634"/>
      <c r="AJ1671" s="634"/>
      <c r="AK1671" s="634"/>
      <c r="AL1671" s="634"/>
      <c r="AM1671" s="634"/>
      <c r="AN1671" s="634"/>
      <c r="AO1671" s="634"/>
      <c r="AP1671" s="634"/>
      <c r="AQ1671" s="634"/>
      <c r="AR1671" s="634"/>
      <c r="AS1671" s="634"/>
      <c r="AT1671" s="634"/>
      <c r="AU1671" s="634"/>
      <c r="AV1671" s="634"/>
      <c r="AW1671" s="634"/>
      <c r="AX1671" s="634"/>
      <c r="AY1671" s="634"/>
      <c r="AZ1671" s="634"/>
      <c r="BA1671" s="634"/>
      <c r="BB1671" s="634"/>
      <c r="BC1671" s="634"/>
      <c r="BD1671" s="634"/>
      <c r="BE1671" s="634"/>
      <c r="BF1671" s="634"/>
      <c r="BG1671" s="634"/>
      <c r="BH1671" s="634"/>
      <c r="BI1671" s="634"/>
      <c r="BJ1671" s="634"/>
      <c r="BK1671" s="634"/>
      <c r="BL1671" s="634"/>
      <c r="BM1671" s="634"/>
      <c r="BN1671" s="634"/>
      <c r="BO1671" s="634"/>
      <c r="BP1671" s="634"/>
      <c r="BQ1671" s="634"/>
      <c r="BR1671" s="634"/>
      <c r="BS1671" s="634"/>
      <c r="BT1671" s="634"/>
      <c r="BU1671" s="634"/>
      <c r="BV1671" s="635"/>
      <c r="BW1671" s="635"/>
      <c r="BX1671" s="635"/>
      <c r="BY1671" s="635"/>
      <c r="BZ1671" s="635"/>
      <c r="CA1671" s="635"/>
      <c r="CB1671" s="635"/>
      <c r="CC1671" s="635"/>
      <c r="CD1671" s="635"/>
      <c r="CE1671" s="635"/>
      <c r="CF1671" s="1859"/>
    </row>
    <row customHeight="1" ht="15" hidden="1">
      <c r="A1672" s="632"/>
      <c r="B1672" s="633"/>
      <c r="C1672" s="633"/>
      <c r="D1672" s="2588"/>
      <c r="E1672" s="2386" t="s">
        <v>1038</v>
      </c>
      <c r="F1672" s="2387"/>
      <c r="G1672" s="2388"/>
      <c r="H1672" s="2392" t="str">
        <f>IF(A1670="","",INDEX(DIFFERENTIATION_UNMERGE_SYSTEM,MATCH(A1670,DIFFERENTIATION_ID_DIFF,0)))</f>
        <v>с. Малая Малышевка, ул. Молодежная, 26, котельная № 5-9</v>
      </c>
      <c r="I1672" s="2392"/>
      <c r="J1672" s="2392"/>
      <c r="K1672" s="2392"/>
      <c r="L1672" s="2392"/>
      <c r="M1672" s="2392"/>
      <c r="N1672" s="2392"/>
      <c r="O1672" s="2392"/>
      <c r="P1672" s="2392"/>
      <c r="Q1672" s="2392"/>
      <c r="R1672" s="2392"/>
      <c r="S1672" s="728"/>
      <c r="T1672" s="725"/>
      <c r="U1672" s="634"/>
      <c r="V1672" s="634"/>
      <c r="W1672" s="635"/>
      <c r="X1672" s="635"/>
      <c r="Y1672" s="635"/>
      <c r="Z1672" s="635"/>
      <c r="AA1672" s="636"/>
      <c r="AB1672" s="637"/>
      <c r="AC1672" s="2384"/>
      <c r="AD1672" s="638"/>
      <c r="AE1672" s="639"/>
      <c r="AF1672" s="639"/>
      <c r="AG1672" s="640"/>
      <c r="AH1672" s="641"/>
      <c r="AI1672" s="634"/>
      <c r="AJ1672" s="634"/>
      <c r="AK1672" s="634"/>
      <c r="AL1672" s="634"/>
      <c r="AM1672" s="634"/>
      <c r="AN1672" s="634"/>
      <c r="AO1672" s="634"/>
      <c r="AP1672" s="634"/>
      <c r="AQ1672" s="634"/>
      <c r="AR1672" s="634"/>
      <c r="AS1672" s="634"/>
      <c r="AT1672" s="634"/>
      <c r="AU1672" s="634"/>
      <c r="AV1672" s="634"/>
      <c r="AW1672" s="634"/>
      <c r="AX1672" s="634"/>
      <c r="AY1672" s="634"/>
      <c r="AZ1672" s="634"/>
      <c r="BA1672" s="634"/>
      <c r="BB1672" s="634"/>
      <c r="BC1672" s="634"/>
      <c r="BD1672" s="634"/>
      <c r="BE1672" s="634"/>
      <c r="BF1672" s="634"/>
      <c r="BG1672" s="634"/>
      <c r="BH1672" s="634"/>
      <c r="BI1672" s="634"/>
      <c r="BJ1672" s="634"/>
      <c r="BK1672" s="634"/>
      <c r="BL1672" s="634"/>
      <c r="BM1672" s="634"/>
      <c r="BN1672" s="634"/>
      <c r="BO1672" s="634"/>
      <c r="BP1672" s="634"/>
      <c r="BQ1672" s="634"/>
      <c r="BR1672" s="634"/>
      <c r="BS1672" s="634"/>
      <c r="BT1672" s="634"/>
      <c r="BU1672" s="634"/>
      <c r="BV1672" s="635"/>
      <c r="BW1672" s="635"/>
      <c r="BX1672" s="635"/>
      <c r="BY1672" s="635"/>
      <c r="BZ1672" s="635"/>
      <c r="CA1672" s="635"/>
      <c r="CB1672" s="635"/>
      <c r="CC1672" s="635"/>
      <c r="CD1672" s="635"/>
      <c r="CE1672" s="635"/>
      <c r="CF1672" s="1859"/>
    </row>
    <row customHeight="1" ht="24.75" hidden="1">
      <c r="A1673" s="1815"/>
      <c r="B1673" s="1169"/>
      <c r="C1673" s="421"/>
      <c r="D1673" s="2588"/>
      <c r="E1673" s="2385" t="s">
        <v>1083</v>
      </c>
      <c r="F1673" s="2385"/>
      <c r="G1673" s="2385"/>
      <c r="H1673" s="2385"/>
      <c r="I1673" s="2385"/>
      <c r="J1673" s="2385"/>
      <c r="K1673" s="2385"/>
      <c r="L1673" s="2385"/>
      <c r="M1673" s="2385"/>
      <c r="N1673" s="2385"/>
      <c r="O1673" s="2385"/>
      <c r="P1673" s="2385"/>
      <c r="Q1673" s="567">
        <f>SUMIF(T1674:T1675,"i",Q1674:Q1675)</f>
        <v>0</v>
      </c>
      <c r="R1673" s="1026"/>
      <c r="S1673" s="1807" t="s">
        <v>1084</v>
      </c>
      <c r="T1673" s="726" t="s">
        <v>1085</v>
      </c>
      <c r="U1673" s="2383">
        <v>1</v>
      </c>
      <c r="V1673" s="2383" t="s">
        <v>1048</v>
      </c>
      <c r="W1673" s="1169"/>
      <c r="X1673" s="1169"/>
      <c r="Y1673" s="1169"/>
      <c r="Z1673" s="1169"/>
      <c r="AA1673" s="1645"/>
      <c r="AB1673" s="1169"/>
      <c r="AC1673" s="2384"/>
      <c r="AD1673" s="638"/>
      <c r="AE1673" s="1169"/>
      <c r="AF1673" s="1169"/>
      <c r="AG1673" s="1645"/>
      <c r="AH1673" s="1645"/>
      <c r="AI1673" s="1645"/>
      <c r="AJ1673" s="1645"/>
      <c r="AK1673" s="1645"/>
      <c r="AL1673" s="1645"/>
      <c r="AM1673" s="1645"/>
      <c r="AN1673" s="1645"/>
      <c r="AO1673" s="1645"/>
      <c r="AP1673" s="1645"/>
      <c r="AQ1673" s="1645"/>
      <c r="AR1673" s="1645"/>
      <c r="AS1673" s="1645"/>
      <c r="AT1673" s="1645"/>
      <c r="AU1673" s="1645"/>
      <c r="AV1673" s="1645"/>
      <c r="AW1673" s="1645"/>
      <c r="AX1673" s="1645"/>
      <c r="AY1673" s="1645"/>
      <c r="AZ1673" s="1645"/>
      <c r="BA1673" s="1645"/>
      <c r="BB1673" s="1645"/>
      <c r="BC1673" s="1645"/>
      <c r="BD1673" s="1645"/>
      <c r="BE1673" s="1645"/>
      <c r="BF1673" s="1645"/>
      <c r="BG1673" s="1645"/>
      <c r="BH1673" s="1645"/>
      <c r="BI1673" s="1645"/>
      <c r="BJ1673" s="1645"/>
      <c r="BK1673" s="1645"/>
      <c r="BL1673" s="1645"/>
      <c r="BM1673" s="1645"/>
      <c r="BN1673" s="1645"/>
      <c r="BO1673" s="1645"/>
      <c r="BP1673" s="1645"/>
      <c r="BQ1673" s="1645"/>
      <c r="BR1673" s="1645"/>
      <c r="BS1673" s="1645"/>
      <c r="BT1673" s="1645"/>
      <c r="BU1673" s="1645"/>
      <c r="BV1673" s="1169"/>
      <c r="BW1673" s="1169"/>
      <c r="BX1673" s="1169"/>
      <c r="BY1673" s="1169"/>
      <c r="BZ1673" s="1169"/>
      <c r="CA1673" s="1169"/>
      <c r="CB1673" s="1169"/>
      <c r="CC1673" s="1169"/>
      <c r="CD1673" s="1169"/>
      <c r="CE1673" s="1169"/>
      <c r="CF1673" s="1859"/>
    </row>
    <row customHeight="1" ht="11.25" hidden="1">
      <c r="A1674" s="1802"/>
      <c r="B1674" s="1645"/>
      <c r="C1674" s="1645"/>
      <c r="D1674" s="2588"/>
      <c r="E1674" s="644"/>
      <c r="F1674" s="644">
        <v>0</v>
      </c>
      <c r="G1674" s="644"/>
      <c r="H1674" s="644"/>
      <c r="I1674" s="644"/>
      <c r="J1674" s="644"/>
      <c r="K1674" s="644"/>
      <c r="L1674" s="644"/>
      <c r="M1674" s="644"/>
      <c r="N1674" s="644"/>
      <c r="O1674" s="644"/>
      <c r="P1674" s="644"/>
      <c r="Q1674" s="644"/>
      <c r="R1674" s="644"/>
      <c r="S1674" s="645"/>
      <c r="T1674" s="727"/>
      <c r="U1674" s="2383"/>
      <c r="V1674" s="2383"/>
      <c r="W1674" s="1645"/>
      <c r="X1674" s="1645"/>
      <c r="Y1674" s="1645"/>
      <c r="Z1674" s="1645"/>
      <c r="AA1674" s="1645"/>
      <c r="AB1674" s="1169"/>
      <c r="AC1674" s="2384"/>
      <c r="AD1674" s="638"/>
      <c r="AE1674" s="1169"/>
      <c r="AF1674" s="1169"/>
      <c r="AG1674" s="1645"/>
      <c r="AH1674" s="1645"/>
      <c r="AI1674" s="1645"/>
      <c r="AJ1674" s="1645"/>
      <c r="AK1674" s="1645"/>
      <c r="AL1674" s="1645"/>
      <c r="AM1674" s="1645"/>
      <c r="AN1674" s="1645"/>
      <c r="AO1674" s="1645"/>
      <c r="AP1674" s="1645"/>
      <c r="AQ1674" s="1645"/>
      <c r="AR1674" s="1645"/>
      <c r="AS1674" s="1645"/>
      <c r="AT1674" s="1645"/>
      <c r="AU1674" s="1645"/>
      <c r="AV1674" s="1645"/>
      <c r="AW1674" s="1645"/>
      <c r="AX1674" s="1645"/>
      <c r="AY1674" s="1645"/>
      <c r="AZ1674" s="1645"/>
      <c r="BA1674" s="1645"/>
      <c r="BB1674" s="1645"/>
      <c r="BC1674" s="1645"/>
      <c r="BD1674" s="1645"/>
      <c r="BE1674" s="1645"/>
      <c r="BF1674" s="1645"/>
      <c r="BG1674" s="1645"/>
      <c r="BH1674" s="1645"/>
      <c r="BI1674" s="1645"/>
      <c r="BJ1674" s="1645"/>
      <c r="BK1674" s="1645"/>
      <c r="BL1674" s="1645"/>
      <c r="BM1674" s="1645"/>
      <c r="BN1674" s="1645"/>
      <c r="BO1674" s="1645"/>
      <c r="BP1674" s="1645"/>
      <c r="BQ1674" s="1645"/>
      <c r="BR1674" s="1645"/>
      <c r="BS1674" s="1645"/>
      <c r="BT1674" s="1645"/>
      <c r="BU1674" s="1645"/>
      <c r="BV1674" s="1645"/>
      <c r="BW1674" s="1645"/>
      <c r="BX1674" s="1645"/>
      <c r="BY1674" s="1645"/>
      <c r="BZ1674" s="1645"/>
      <c r="CA1674" s="1645"/>
      <c r="CB1674" s="1645"/>
      <c r="CC1674" s="1645"/>
      <c r="CD1674" s="1645"/>
      <c r="CE1674" s="1645"/>
      <c r="CF1674" s="1859"/>
    </row>
    <row customHeight="1" ht="11.25" hidden="1">
      <c r="A1675" s="1815"/>
      <c r="B1675" s="1169"/>
      <c r="C1675" s="421"/>
      <c r="D1675" s="2588"/>
      <c r="E1675" s="658" t="s">
        <v>22</v>
      </c>
      <c r="F1675" s="1177" t="s">
        <v>22</v>
      </c>
      <c r="G1675" s="1177" t="s">
        <v>1088</v>
      </c>
      <c r="H1675" s="660" t="s">
        <v>22</v>
      </c>
      <c r="I1675" s="660"/>
      <c r="J1675" s="660"/>
      <c r="K1675" s="660"/>
      <c r="L1675" s="660"/>
      <c r="M1675" s="660"/>
      <c r="N1675" s="660"/>
      <c r="O1675" s="660"/>
      <c r="P1675" s="660"/>
      <c r="Q1675" s="660"/>
      <c r="R1675" s="661"/>
      <c r="S1675" s="662"/>
      <c r="T1675" s="727"/>
      <c r="U1675" s="2383"/>
      <c r="V1675" s="2383"/>
      <c r="W1675" s="1169"/>
      <c r="X1675" s="1169"/>
      <c r="Y1675" s="1169"/>
      <c r="Z1675" s="1169"/>
      <c r="AA1675" s="1645"/>
      <c r="AB1675" s="1169"/>
      <c r="AC1675" s="2384"/>
      <c r="AD1675" s="638"/>
      <c r="AE1675" s="1169"/>
      <c r="AF1675" s="1169"/>
      <c r="AG1675" s="1645"/>
      <c r="AH1675" s="1645"/>
      <c r="AI1675" s="1645"/>
      <c r="AJ1675" s="1645"/>
      <c r="AK1675" s="1645"/>
      <c r="AL1675" s="1645"/>
      <c r="AM1675" s="1645"/>
      <c r="AN1675" s="1645"/>
      <c r="AO1675" s="1645"/>
      <c r="AP1675" s="1645"/>
      <c r="AQ1675" s="1645"/>
      <c r="AR1675" s="1645"/>
      <c r="AS1675" s="1645"/>
      <c r="AT1675" s="1645"/>
      <c r="AU1675" s="1645"/>
      <c r="AV1675" s="1645"/>
      <c r="AW1675" s="1645"/>
      <c r="AX1675" s="1645"/>
      <c r="AY1675" s="1645"/>
      <c r="AZ1675" s="1645"/>
      <c r="BA1675" s="1645"/>
      <c r="BB1675" s="1645"/>
      <c r="BC1675" s="1645"/>
      <c r="BD1675" s="1645"/>
      <c r="BE1675" s="1645"/>
      <c r="BF1675" s="1645"/>
      <c r="BG1675" s="1645"/>
      <c r="BH1675" s="1645"/>
      <c r="BI1675" s="1645"/>
      <c r="BJ1675" s="1645"/>
      <c r="BK1675" s="1645"/>
      <c r="BL1675" s="1645"/>
      <c r="BM1675" s="1645"/>
      <c r="BN1675" s="1645"/>
      <c r="BO1675" s="1645"/>
      <c r="BP1675" s="1645"/>
      <c r="BQ1675" s="1645"/>
      <c r="BR1675" s="1645"/>
      <c r="BS1675" s="1645"/>
      <c r="BT1675" s="1645"/>
      <c r="BU1675" s="1645"/>
      <c r="BV1675" s="1169"/>
      <c r="BW1675" s="1169"/>
      <c r="BX1675" s="1169"/>
      <c r="BY1675" s="1169"/>
      <c r="BZ1675" s="1169"/>
      <c r="CA1675" s="1169"/>
      <c r="CB1675" s="1169"/>
      <c r="CC1675" s="1169"/>
      <c r="CD1675" s="1169"/>
      <c r="CE1675" s="1169"/>
      <c r="CF1675" s="1859"/>
    </row>
    <row customHeight="1" ht="5.25" hidden="1">
      <c r="A1676" s="1802"/>
      <c r="B1676" s="1645"/>
      <c r="C1676" s="1645"/>
      <c r="D1676" s="2588"/>
      <c r="E1676" s="1048"/>
      <c r="F1676" s="1048"/>
      <c r="G1676" s="1048"/>
      <c r="H1676" s="1048"/>
      <c r="I1676" s="1048"/>
      <c r="J1676" s="1048"/>
      <c r="K1676" s="1048"/>
      <c r="L1676" s="1048"/>
      <c r="M1676" s="1048"/>
      <c r="N1676" s="1048"/>
      <c r="O1676" s="1048"/>
      <c r="P1676" s="1048"/>
      <c r="Q1676" s="1049"/>
      <c r="R1676" s="1050"/>
      <c r="S1676" s="1051"/>
      <c r="T1676" s="726" t="s">
        <v>1085</v>
      </c>
      <c r="U1676" s="2383">
        <v>1</v>
      </c>
      <c r="V1676" s="2383" t="s">
        <v>1048</v>
      </c>
      <c r="W1676" s="1645"/>
      <c r="X1676" s="1645"/>
      <c r="Y1676" s="1645"/>
      <c r="Z1676" s="1645"/>
      <c r="AA1676" s="1645"/>
      <c r="AB1676" s="1645"/>
      <c r="AC1676" s="1046"/>
      <c r="AD1676" s="1047"/>
      <c r="AE1676" s="1645"/>
      <c r="AF1676" s="1645"/>
      <c r="AG1676" s="1645"/>
      <c r="AH1676" s="1645"/>
      <c r="AI1676" s="1645"/>
      <c r="AJ1676" s="1645"/>
      <c r="AK1676" s="1645"/>
      <c r="AL1676" s="1645"/>
      <c r="AM1676" s="1645"/>
      <c r="AN1676" s="1645"/>
      <c r="AO1676" s="1645"/>
      <c r="AP1676" s="1645"/>
      <c r="AQ1676" s="1645"/>
      <c r="AR1676" s="1645"/>
      <c r="AS1676" s="1645"/>
      <c r="AT1676" s="1645"/>
      <c r="AU1676" s="1645"/>
      <c r="AV1676" s="1645"/>
      <c r="AW1676" s="1645"/>
      <c r="AX1676" s="1645"/>
      <c r="AY1676" s="1645"/>
      <c r="AZ1676" s="1645"/>
      <c r="BA1676" s="1645"/>
      <c r="BB1676" s="1645"/>
      <c r="BC1676" s="1645"/>
      <c r="BD1676" s="1645"/>
      <c r="BE1676" s="1645"/>
      <c r="BF1676" s="1645"/>
      <c r="BG1676" s="1645"/>
      <c r="BH1676" s="1645"/>
      <c r="BI1676" s="1645"/>
      <c r="BJ1676" s="1645"/>
      <c r="BK1676" s="1645"/>
      <c r="BL1676" s="1645"/>
      <c r="BM1676" s="1645"/>
      <c r="BN1676" s="1645"/>
      <c r="BO1676" s="1645"/>
      <c r="BP1676" s="1645"/>
      <c r="BQ1676" s="1645"/>
      <c r="BR1676" s="1645"/>
      <c r="BS1676" s="1645"/>
      <c r="BT1676" s="1645"/>
      <c r="BU1676" s="1645"/>
      <c r="BV1676" s="1645"/>
      <c r="BW1676" s="1645"/>
      <c r="BX1676" s="1645"/>
      <c r="BY1676" s="1645"/>
      <c r="BZ1676" s="1645"/>
      <c r="CA1676" s="1645"/>
      <c r="CB1676" s="1645"/>
      <c r="CC1676" s="1645"/>
      <c r="CD1676" s="1645"/>
      <c r="CE1676" s="1645"/>
      <c r="CF1676" s="1325"/>
    </row>
    <row customHeight="1" ht="5.25" hidden="1">
      <c r="A1677" s="1802"/>
      <c r="B1677" s="1645"/>
      <c r="C1677" s="1645"/>
      <c r="D1677" s="2588"/>
      <c r="E1677" s="644"/>
      <c r="F1677" s="644"/>
      <c r="G1677" s="644"/>
      <c r="H1677" s="644"/>
      <c r="I1677" s="644"/>
      <c r="J1677" s="644"/>
      <c r="K1677" s="644"/>
      <c r="L1677" s="644"/>
      <c r="M1677" s="644"/>
      <c r="N1677" s="644"/>
      <c r="O1677" s="644"/>
      <c r="P1677" s="644"/>
      <c r="Q1677" s="644"/>
      <c r="R1677" s="644"/>
      <c r="S1677" s="645"/>
      <c r="T1677" s="727"/>
      <c r="U1677" s="2383"/>
      <c r="V1677" s="2383"/>
      <c r="W1677" s="1645"/>
      <c r="X1677" s="1645"/>
      <c r="Y1677" s="1645"/>
      <c r="Z1677" s="1645"/>
      <c r="AA1677" s="1645"/>
      <c r="AB1677" s="1645"/>
      <c r="AC1677" s="1046"/>
      <c r="AD1677" s="1047"/>
      <c r="AE1677" s="1645"/>
      <c r="AF1677" s="1645"/>
      <c r="AG1677" s="1645"/>
      <c r="AH1677" s="1645"/>
      <c r="AI1677" s="1645"/>
      <c r="AJ1677" s="1645"/>
      <c r="AK1677" s="1645"/>
      <c r="AL1677" s="1645"/>
      <c r="AM1677" s="1645"/>
      <c r="AN1677" s="1645"/>
      <c r="AO1677" s="1645"/>
      <c r="AP1677" s="1645"/>
      <c r="AQ1677" s="1645"/>
      <c r="AR1677" s="1645"/>
      <c r="AS1677" s="1645"/>
      <c r="AT1677" s="1645"/>
      <c r="AU1677" s="1645"/>
      <c r="AV1677" s="1645"/>
      <c r="AW1677" s="1645"/>
      <c r="AX1677" s="1645"/>
      <c r="AY1677" s="1645"/>
      <c r="AZ1677" s="1645"/>
      <c r="BA1677" s="1645"/>
      <c r="BB1677" s="1645"/>
      <c r="BC1677" s="1645"/>
      <c r="BD1677" s="1645"/>
      <c r="BE1677" s="1645"/>
      <c r="BF1677" s="1645"/>
      <c r="BG1677" s="1645"/>
      <c r="BH1677" s="1645"/>
      <c r="BI1677" s="1645"/>
      <c r="BJ1677" s="1645"/>
      <c r="BK1677" s="1645"/>
      <c r="BL1677" s="1645"/>
      <c r="BM1677" s="1645"/>
      <c r="BN1677" s="1645"/>
      <c r="BO1677" s="1645"/>
      <c r="BP1677" s="1645"/>
      <c r="BQ1677" s="1645"/>
      <c r="BR1677" s="1645"/>
      <c r="BS1677" s="1645"/>
      <c r="BT1677" s="1645"/>
      <c r="BU1677" s="1645"/>
      <c r="BV1677" s="1645"/>
      <c r="BW1677" s="1645"/>
      <c r="BX1677" s="1645"/>
      <c r="BY1677" s="1645"/>
      <c r="BZ1677" s="1645"/>
      <c r="CA1677" s="1645"/>
      <c r="CB1677" s="1645"/>
      <c r="CC1677" s="1645"/>
      <c r="CD1677" s="1645"/>
      <c r="CE1677" s="1645"/>
      <c r="CF1677" s="1325"/>
    </row>
    <row customHeight="1" ht="5.25" hidden="1">
      <c r="A1678" s="1802"/>
      <c r="B1678" s="1645"/>
      <c r="C1678" s="1645"/>
      <c r="D1678" s="2589"/>
      <c r="E1678" s="1052"/>
      <c r="F1678" s="1053"/>
      <c r="G1678" s="1053"/>
      <c r="H1678" s="1054"/>
      <c r="I1678" s="1054"/>
      <c r="J1678" s="1054"/>
      <c r="K1678" s="1054"/>
      <c r="L1678" s="1054"/>
      <c r="M1678" s="1054"/>
      <c r="N1678" s="1054"/>
      <c r="O1678" s="1054"/>
      <c r="P1678" s="1054"/>
      <c r="Q1678" s="1054"/>
      <c r="R1678" s="955"/>
      <c r="S1678" s="1055"/>
      <c r="T1678" s="727"/>
      <c r="U1678" s="2383"/>
      <c r="V1678" s="2383"/>
      <c r="W1678" s="1645"/>
      <c r="X1678" s="1645"/>
      <c r="Y1678" s="1645"/>
      <c r="Z1678" s="1645"/>
      <c r="AA1678" s="1645"/>
      <c r="AB1678" s="1645"/>
      <c r="AC1678" s="1046"/>
      <c r="AD1678" s="1047"/>
      <c r="AE1678" s="1645"/>
      <c r="AF1678" s="1645"/>
      <c r="AG1678" s="1645"/>
      <c r="AH1678" s="1645"/>
      <c r="AI1678" s="1645"/>
      <c r="AJ1678" s="1645"/>
      <c r="AK1678" s="1645"/>
      <c r="AL1678" s="1645"/>
      <c r="AM1678" s="1645"/>
      <c r="AN1678" s="1645"/>
      <c r="AO1678" s="1645"/>
      <c r="AP1678" s="1645"/>
      <c r="AQ1678" s="1645"/>
      <c r="AR1678" s="1645"/>
      <c r="AS1678" s="1645"/>
      <c r="AT1678" s="1645"/>
      <c r="AU1678" s="1645"/>
      <c r="AV1678" s="1645"/>
      <c r="AW1678" s="1645"/>
      <c r="AX1678" s="1645"/>
      <c r="AY1678" s="1645"/>
      <c r="AZ1678" s="1645"/>
      <c r="BA1678" s="1645"/>
      <c r="BB1678" s="1645"/>
      <c r="BC1678" s="1645"/>
      <c r="BD1678" s="1645"/>
      <c r="BE1678" s="1645"/>
      <c r="BF1678" s="1645"/>
      <c r="BG1678" s="1645"/>
      <c r="BH1678" s="1645"/>
      <c r="BI1678" s="1645"/>
      <c r="BJ1678" s="1645"/>
      <c r="BK1678" s="1645"/>
      <c r="BL1678" s="1645"/>
      <c r="BM1678" s="1645"/>
      <c r="BN1678" s="1645"/>
      <c r="BO1678" s="1645"/>
      <c r="BP1678" s="1645"/>
      <c r="BQ1678" s="1645"/>
      <c r="BR1678" s="1645"/>
      <c r="BS1678" s="1645"/>
      <c r="BT1678" s="1645"/>
      <c r="BU1678" s="1645"/>
      <c r="BV1678" s="1645"/>
      <c r="BW1678" s="1645"/>
      <c r="BX1678" s="1645"/>
      <c r="BY1678" s="1645"/>
      <c r="BZ1678" s="1645"/>
      <c r="CA1678" s="1645"/>
      <c r="CB1678" s="1645"/>
      <c r="CC1678" s="1645"/>
      <c r="CD1678" s="1645"/>
      <c r="CE1678" s="1645"/>
      <c r="CF1678" s="1325"/>
    </row>
    <row customHeight="1" ht="15" hidden="1">
      <c r="A1679" s="632" t="s">
        <v>598</v>
      </c>
      <c r="B1679" s="633"/>
      <c r="C1679" s="633" t="s">
        <v>22</v>
      </c>
      <c r="D1679" s="2587" t="s">
        <v>1272</v>
      </c>
      <c r="E1679" s="2386" t="s">
        <v>196</v>
      </c>
      <c r="F1679" s="2387"/>
      <c r="G1679" s="2388"/>
      <c r="H1679" s="2392" t="str">
        <f>IF(A1679="","",INDEX(DIFFERENTIATION_UNMERGE_VD,MATCH(A1679,DIFFERENTIATION_ID_DIFF,0)))</f>
        <v>Производство тепловой энергии. Некомбинированная выработка</v>
      </c>
      <c r="I1679" s="2392"/>
      <c r="J1679" s="2392"/>
      <c r="K1679" s="2392"/>
      <c r="L1679" s="2392"/>
      <c r="M1679" s="2392"/>
      <c r="N1679" s="2392"/>
      <c r="O1679" s="2392"/>
      <c r="P1679" s="2392"/>
      <c r="Q1679" s="2392"/>
      <c r="R1679" s="2392"/>
      <c r="S1679" s="728"/>
      <c r="T1679" s="725"/>
      <c r="U1679" s="634"/>
      <c r="V1679" s="634"/>
      <c r="W1679" s="635"/>
      <c r="X1679" s="635"/>
      <c r="Y1679" s="635"/>
      <c r="Z1679" s="635"/>
      <c r="AA1679" s="636"/>
      <c r="AB1679" s="637"/>
      <c r="AC1679" s="2384"/>
      <c r="AD1679" s="638"/>
      <c r="AE1679" s="639" t="s">
        <v>22</v>
      </c>
      <c r="AF1679" s="639"/>
      <c r="AG1679" s="640" t="s">
        <v>1082</v>
      </c>
      <c r="AH1679" s="641">
        <v>3</v>
      </c>
      <c r="AI1679" s="634"/>
      <c r="AJ1679" s="634"/>
      <c r="AK1679" s="634"/>
      <c r="AL1679" s="634"/>
      <c r="AM1679" s="634"/>
      <c r="AN1679" s="634"/>
      <c r="AO1679" s="634"/>
      <c r="AP1679" s="634"/>
      <c r="AQ1679" s="634"/>
      <c r="AR1679" s="634"/>
      <c r="AS1679" s="634"/>
      <c r="AT1679" s="634"/>
      <c r="AU1679" s="634"/>
      <c r="AV1679" s="634"/>
      <c r="AW1679" s="634"/>
      <c r="AX1679" s="634"/>
      <c r="AY1679" s="634"/>
      <c r="AZ1679" s="634"/>
      <c r="BA1679" s="634"/>
      <c r="BB1679" s="634"/>
      <c r="BC1679" s="634"/>
      <c r="BD1679" s="634"/>
      <c r="BE1679" s="634"/>
      <c r="BF1679" s="634"/>
      <c r="BG1679" s="634"/>
      <c r="BH1679" s="634"/>
      <c r="BI1679" s="634"/>
      <c r="BJ1679" s="634"/>
      <c r="BK1679" s="634"/>
      <c r="BL1679" s="634"/>
      <c r="BM1679" s="634"/>
      <c r="BN1679" s="634"/>
      <c r="BO1679" s="634"/>
      <c r="BP1679" s="634"/>
      <c r="BQ1679" s="634"/>
      <c r="BR1679" s="634"/>
      <c r="BS1679" s="634"/>
      <c r="BT1679" s="634"/>
      <c r="BU1679" s="634"/>
      <c r="BV1679" s="635"/>
      <c r="BW1679" s="635"/>
      <c r="BX1679" s="635"/>
      <c r="BY1679" s="635"/>
      <c r="BZ1679" s="635"/>
      <c r="CA1679" s="635"/>
      <c r="CB1679" s="635"/>
      <c r="CC1679" s="635"/>
      <c r="CD1679" s="635"/>
      <c r="CE1679" s="635"/>
      <c r="CF1679" s="1859"/>
    </row>
    <row customHeight="1" ht="15" hidden="1">
      <c r="A1680" s="632"/>
      <c r="B1680" s="633"/>
      <c r="C1680" s="633"/>
      <c r="D1680" s="2588"/>
      <c r="E1680" s="2386" t="s">
        <v>1037</v>
      </c>
      <c r="F1680" s="2387"/>
      <c r="G1680" s="2388"/>
      <c r="H1680" s="2392" t="str">
        <f>IF(A1679="","",INDEX(DIFFERENTIATION_UNMERGE_AREA,MATCH(A1679,DIFFERENTIATION_ID_DIFF,0)))</f>
        <v>Территория 20</v>
      </c>
      <c r="I1680" s="2392"/>
      <c r="J1680" s="2392"/>
      <c r="K1680" s="2392"/>
      <c r="L1680" s="2392"/>
      <c r="M1680" s="2392"/>
      <c r="N1680" s="2392"/>
      <c r="O1680" s="2392"/>
      <c r="P1680" s="2392"/>
      <c r="Q1680" s="2392"/>
      <c r="R1680" s="2392"/>
      <c r="S1680" s="728"/>
      <c r="T1680" s="725"/>
      <c r="U1680" s="634"/>
      <c r="V1680" s="634"/>
      <c r="W1680" s="635"/>
      <c r="X1680" s="635"/>
      <c r="Y1680" s="635"/>
      <c r="Z1680" s="635"/>
      <c r="AA1680" s="636"/>
      <c r="AB1680" s="637"/>
      <c r="AC1680" s="2384"/>
      <c r="AD1680" s="638"/>
      <c r="AE1680" s="639"/>
      <c r="AF1680" s="639"/>
      <c r="AG1680" s="640"/>
      <c r="AH1680" s="641"/>
      <c r="AI1680" s="634"/>
      <c r="AJ1680" s="634"/>
      <c r="AK1680" s="634"/>
      <c r="AL1680" s="634"/>
      <c r="AM1680" s="634"/>
      <c r="AN1680" s="634"/>
      <c r="AO1680" s="634"/>
      <c r="AP1680" s="634"/>
      <c r="AQ1680" s="634"/>
      <c r="AR1680" s="634"/>
      <c r="AS1680" s="634"/>
      <c r="AT1680" s="634"/>
      <c r="AU1680" s="634"/>
      <c r="AV1680" s="634"/>
      <c r="AW1680" s="634"/>
      <c r="AX1680" s="634"/>
      <c r="AY1680" s="634"/>
      <c r="AZ1680" s="634"/>
      <c r="BA1680" s="634"/>
      <c r="BB1680" s="634"/>
      <c r="BC1680" s="634"/>
      <c r="BD1680" s="634"/>
      <c r="BE1680" s="634"/>
      <c r="BF1680" s="634"/>
      <c r="BG1680" s="634"/>
      <c r="BH1680" s="634"/>
      <c r="BI1680" s="634"/>
      <c r="BJ1680" s="634"/>
      <c r="BK1680" s="634"/>
      <c r="BL1680" s="634"/>
      <c r="BM1680" s="634"/>
      <c r="BN1680" s="634"/>
      <c r="BO1680" s="634"/>
      <c r="BP1680" s="634"/>
      <c r="BQ1680" s="634"/>
      <c r="BR1680" s="634"/>
      <c r="BS1680" s="634"/>
      <c r="BT1680" s="634"/>
      <c r="BU1680" s="634"/>
      <c r="BV1680" s="635"/>
      <c r="BW1680" s="635"/>
      <c r="BX1680" s="635"/>
      <c r="BY1680" s="635"/>
      <c r="BZ1680" s="635"/>
      <c r="CA1680" s="635"/>
      <c r="CB1680" s="635"/>
      <c r="CC1680" s="635"/>
      <c r="CD1680" s="635"/>
      <c r="CE1680" s="635"/>
      <c r="CF1680" s="1859"/>
    </row>
    <row customHeight="1" ht="15" hidden="1">
      <c r="A1681" s="632"/>
      <c r="B1681" s="633"/>
      <c r="C1681" s="633"/>
      <c r="D1681" s="2588"/>
      <c r="E1681" s="2386" t="s">
        <v>1038</v>
      </c>
      <c r="F1681" s="2387"/>
      <c r="G1681" s="2388"/>
      <c r="H1681" s="2392" t="str">
        <f>IF(A1679="","",INDEX(DIFFERENTIATION_UNMERGE_SYSTEM,MATCH(A1679,DIFFERENTIATION_ID_DIFF,0)))</f>
        <v>п. Дмитриевка, котельная № 5-10</v>
      </c>
      <c r="I1681" s="2392"/>
      <c r="J1681" s="2392"/>
      <c r="K1681" s="2392"/>
      <c r="L1681" s="2392"/>
      <c r="M1681" s="2392"/>
      <c r="N1681" s="2392"/>
      <c r="O1681" s="2392"/>
      <c r="P1681" s="2392"/>
      <c r="Q1681" s="2392"/>
      <c r="R1681" s="2392"/>
      <c r="S1681" s="728"/>
      <c r="T1681" s="725"/>
      <c r="U1681" s="634"/>
      <c r="V1681" s="634"/>
      <c r="W1681" s="635"/>
      <c r="X1681" s="635"/>
      <c r="Y1681" s="635"/>
      <c r="Z1681" s="635"/>
      <c r="AA1681" s="636"/>
      <c r="AB1681" s="637"/>
      <c r="AC1681" s="2384"/>
      <c r="AD1681" s="638"/>
      <c r="AE1681" s="639"/>
      <c r="AF1681" s="639"/>
      <c r="AG1681" s="640"/>
      <c r="AH1681" s="641"/>
      <c r="AI1681" s="634"/>
      <c r="AJ1681" s="634"/>
      <c r="AK1681" s="634"/>
      <c r="AL1681" s="634"/>
      <c r="AM1681" s="634"/>
      <c r="AN1681" s="634"/>
      <c r="AO1681" s="634"/>
      <c r="AP1681" s="634"/>
      <c r="AQ1681" s="634"/>
      <c r="AR1681" s="634"/>
      <c r="AS1681" s="634"/>
      <c r="AT1681" s="634"/>
      <c r="AU1681" s="634"/>
      <c r="AV1681" s="634"/>
      <c r="AW1681" s="634"/>
      <c r="AX1681" s="634"/>
      <c r="AY1681" s="634"/>
      <c r="AZ1681" s="634"/>
      <c r="BA1681" s="634"/>
      <c r="BB1681" s="634"/>
      <c r="BC1681" s="634"/>
      <c r="BD1681" s="634"/>
      <c r="BE1681" s="634"/>
      <c r="BF1681" s="634"/>
      <c r="BG1681" s="634"/>
      <c r="BH1681" s="634"/>
      <c r="BI1681" s="634"/>
      <c r="BJ1681" s="634"/>
      <c r="BK1681" s="634"/>
      <c r="BL1681" s="634"/>
      <c r="BM1681" s="634"/>
      <c r="BN1681" s="634"/>
      <c r="BO1681" s="634"/>
      <c r="BP1681" s="634"/>
      <c r="BQ1681" s="634"/>
      <c r="BR1681" s="634"/>
      <c r="BS1681" s="634"/>
      <c r="BT1681" s="634"/>
      <c r="BU1681" s="634"/>
      <c r="BV1681" s="635"/>
      <c r="BW1681" s="635"/>
      <c r="BX1681" s="635"/>
      <c r="BY1681" s="635"/>
      <c r="BZ1681" s="635"/>
      <c r="CA1681" s="635"/>
      <c r="CB1681" s="635"/>
      <c r="CC1681" s="635"/>
      <c r="CD1681" s="635"/>
      <c r="CE1681" s="635"/>
      <c r="CF1681" s="1859"/>
    </row>
    <row customHeight="1" ht="24.75" hidden="1">
      <c r="A1682" s="1815"/>
      <c r="B1682" s="1169"/>
      <c r="C1682" s="421"/>
      <c r="D1682" s="2588"/>
      <c r="E1682" s="2385" t="s">
        <v>1083</v>
      </c>
      <c r="F1682" s="2385"/>
      <c r="G1682" s="2385"/>
      <c r="H1682" s="2385"/>
      <c r="I1682" s="2385"/>
      <c r="J1682" s="2385"/>
      <c r="K1682" s="2385"/>
      <c r="L1682" s="2385"/>
      <c r="M1682" s="2385"/>
      <c r="N1682" s="2385"/>
      <c r="O1682" s="2385"/>
      <c r="P1682" s="2385"/>
      <c r="Q1682" s="567">
        <f>SUMIF(T1683:T1684,"i",Q1683:Q1684)</f>
        <v>0</v>
      </c>
      <c r="R1682" s="1026"/>
      <c r="S1682" s="1807" t="s">
        <v>1084</v>
      </c>
      <c r="T1682" s="726" t="s">
        <v>1085</v>
      </c>
      <c r="U1682" s="2383">
        <v>1</v>
      </c>
      <c r="V1682" s="2383" t="s">
        <v>1048</v>
      </c>
      <c r="W1682" s="1169"/>
      <c r="X1682" s="1169"/>
      <c r="Y1682" s="1169"/>
      <c r="Z1682" s="1169"/>
      <c r="AA1682" s="1645"/>
      <c r="AB1682" s="1169"/>
      <c r="AC1682" s="2384"/>
      <c r="AD1682" s="638"/>
      <c r="AE1682" s="1169"/>
      <c r="AF1682" s="1169"/>
      <c r="AG1682" s="1645"/>
      <c r="AH1682" s="1645"/>
      <c r="AI1682" s="1645"/>
      <c r="AJ1682" s="1645"/>
      <c r="AK1682" s="1645"/>
      <c r="AL1682" s="1645"/>
      <c r="AM1682" s="1645"/>
      <c r="AN1682" s="1645"/>
      <c r="AO1682" s="1645"/>
      <c r="AP1682" s="1645"/>
      <c r="AQ1682" s="1645"/>
      <c r="AR1682" s="1645"/>
      <c r="AS1682" s="1645"/>
      <c r="AT1682" s="1645"/>
      <c r="AU1682" s="1645"/>
      <c r="AV1682" s="1645"/>
      <c r="AW1682" s="1645"/>
      <c r="AX1682" s="1645"/>
      <c r="AY1682" s="1645"/>
      <c r="AZ1682" s="1645"/>
      <c r="BA1682" s="1645"/>
      <c r="BB1682" s="1645"/>
      <c r="BC1682" s="1645"/>
      <c r="BD1682" s="1645"/>
      <c r="BE1682" s="1645"/>
      <c r="BF1682" s="1645"/>
      <c r="BG1682" s="1645"/>
      <c r="BH1682" s="1645"/>
      <c r="BI1682" s="1645"/>
      <c r="BJ1682" s="1645"/>
      <c r="BK1682" s="1645"/>
      <c r="BL1682" s="1645"/>
      <c r="BM1682" s="1645"/>
      <c r="BN1682" s="1645"/>
      <c r="BO1682" s="1645"/>
      <c r="BP1682" s="1645"/>
      <c r="BQ1682" s="1645"/>
      <c r="BR1682" s="1645"/>
      <c r="BS1682" s="1645"/>
      <c r="BT1682" s="1645"/>
      <c r="BU1682" s="1645"/>
      <c r="BV1682" s="1169"/>
      <c r="BW1682" s="1169"/>
      <c r="BX1682" s="1169"/>
      <c r="BY1682" s="1169"/>
      <c r="BZ1682" s="1169"/>
      <c r="CA1682" s="1169"/>
      <c r="CB1682" s="1169"/>
      <c r="CC1682" s="1169"/>
      <c r="CD1682" s="1169"/>
      <c r="CE1682" s="1169"/>
      <c r="CF1682" s="1859"/>
    </row>
    <row customHeight="1" ht="11.25" hidden="1">
      <c r="A1683" s="1802"/>
      <c r="B1683" s="1645"/>
      <c r="C1683" s="1645"/>
      <c r="D1683" s="2588"/>
      <c r="E1683" s="644"/>
      <c r="F1683" s="644">
        <v>0</v>
      </c>
      <c r="G1683" s="644"/>
      <c r="H1683" s="644"/>
      <c r="I1683" s="644"/>
      <c r="J1683" s="644"/>
      <c r="K1683" s="644"/>
      <c r="L1683" s="644"/>
      <c r="M1683" s="644"/>
      <c r="N1683" s="644"/>
      <c r="O1683" s="644"/>
      <c r="P1683" s="644"/>
      <c r="Q1683" s="644"/>
      <c r="R1683" s="644"/>
      <c r="S1683" s="645"/>
      <c r="T1683" s="727"/>
      <c r="U1683" s="2383"/>
      <c r="V1683" s="2383"/>
      <c r="W1683" s="1645"/>
      <c r="X1683" s="1645"/>
      <c r="Y1683" s="1645"/>
      <c r="Z1683" s="1645"/>
      <c r="AA1683" s="1645"/>
      <c r="AB1683" s="1169"/>
      <c r="AC1683" s="2384"/>
      <c r="AD1683" s="638"/>
      <c r="AE1683" s="1169"/>
      <c r="AF1683" s="1169"/>
      <c r="AG1683" s="1645"/>
      <c r="AH1683" s="1645"/>
      <c r="AI1683" s="1645"/>
      <c r="AJ1683" s="1645"/>
      <c r="AK1683" s="1645"/>
      <c r="AL1683" s="1645"/>
      <c r="AM1683" s="1645"/>
      <c r="AN1683" s="1645"/>
      <c r="AO1683" s="1645"/>
      <c r="AP1683" s="1645"/>
      <c r="AQ1683" s="1645"/>
      <c r="AR1683" s="1645"/>
      <c r="AS1683" s="1645"/>
      <c r="AT1683" s="1645"/>
      <c r="AU1683" s="1645"/>
      <c r="AV1683" s="1645"/>
      <c r="AW1683" s="1645"/>
      <c r="AX1683" s="1645"/>
      <c r="AY1683" s="1645"/>
      <c r="AZ1683" s="1645"/>
      <c r="BA1683" s="1645"/>
      <c r="BB1683" s="1645"/>
      <c r="BC1683" s="1645"/>
      <c r="BD1683" s="1645"/>
      <c r="BE1683" s="1645"/>
      <c r="BF1683" s="1645"/>
      <c r="BG1683" s="1645"/>
      <c r="BH1683" s="1645"/>
      <c r="BI1683" s="1645"/>
      <c r="BJ1683" s="1645"/>
      <c r="BK1683" s="1645"/>
      <c r="BL1683" s="1645"/>
      <c r="BM1683" s="1645"/>
      <c r="BN1683" s="1645"/>
      <c r="BO1683" s="1645"/>
      <c r="BP1683" s="1645"/>
      <c r="BQ1683" s="1645"/>
      <c r="BR1683" s="1645"/>
      <c r="BS1683" s="1645"/>
      <c r="BT1683" s="1645"/>
      <c r="BU1683" s="1645"/>
      <c r="BV1683" s="1645"/>
      <c r="BW1683" s="1645"/>
      <c r="BX1683" s="1645"/>
      <c r="BY1683" s="1645"/>
      <c r="BZ1683" s="1645"/>
      <c r="CA1683" s="1645"/>
      <c r="CB1683" s="1645"/>
      <c r="CC1683" s="1645"/>
      <c r="CD1683" s="1645"/>
      <c r="CE1683" s="1645"/>
      <c r="CF1683" s="1859"/>
    </row>
    <row customHeight="1" ht="11.25" hidden="1">
      <c r="A1684" s="1815"/>
      <c r="B1684" s="1169"/>
      <c r="C1684" s="421"/>
      <c r="D1684" s="2588"/>
      <c r="E1684" s="658" t="s">
        <v>22</v>
      </c>
      <c r="F1684" s="1177" t="s">
        <v>22</v>
      </c>
      <c r="G1684" s="1177" t="s">
        <v>1088</v>
      </c>
      <c r="H1684" s="660" t="s">
        <v>22</v>
      </c>
      <c r="I1684" s="660"/>
      <c r="J1684" s="660"/>
      <c r="K1684" s="660"/>
      <c r="L1684" s="660"/>
      <c r="M1684" s="660"/>
      <c r="N1684" s="660"/>
      <c r="O1684" s="660"/>
      <c r="P1684" s="660"/>
      <c r="Q1684" s="660"/>
      <c r="R1684" s="661"/>
      <c r="S1684" s="662"/>
      <c r="T1684" s="727"/>
      <c r="U1684" s="2383"/>
      <c r="V1684" s="2383"/>
      <c r="W1684" s="1169"/>
      <c r="X1684" s="1169"/>
      <c r="Y1684" s="1169"/>
      <c r="Z1684" s="1169"/>
      <c r="AA1684" s="1645"/>
      <c r="AB1684" s="1169"/>
      <c r="AC1684" s="2384"/>
      <c r="AD1684" s="638"/>
      <c r="AE1684" s="1169"/>
      <c r="AF1684" s="1169"/>
      <c r="AG1684" s="1645"/>
      <c r="AH1684" s="1645"/>
      <c r="AI1684" s="1645"/>
      <c r="AJ1684" s="1645"/>
      <c r="AK1684" s="1645"/>
      <c r="AL1684" s="1645"/>
      <c r="AM1684" s="1645"/>
      <c r="AN1684" s="1645"/>
      <c r="AO1684" s="1645"/>
      <c r="AP1684" s="1645"/>
      <c r="AQ1684" s="1645"/>
      <c r="AR1684" s="1645"/>
      <c r="AS1684" s="1645"/>
      <c r="AT1684" s="1645"/>
      <c r="AU1684" s="1645"/>
      <c r="AV1684" s="1645"/>
      <c r="AW1684" s="1645"/>
      <c r="AX1684" s="1645"/>
      <c r="AY1684" s="1645"/>
      <c r="AZ1684" s="1645"/>
      <c r="BA1684" s="1645"/>
      <c r="BB1684" s="1645"/>
      <c r="BC1684" s="1645"/>
      <c r="BD1684" s="1645"/>
      <c r="BE1684" s="1645"/>
      <c r="BF1684" s="1645"/>
      <c r="BG1684" s="1645"/>
      <c r="BH1684" s="1645"/>
      <c r="BI1684" s="1645"/>
      <c r="BJ1684" s="1645"/>
      <c r="BK1684" s="1645"/>
      <c r="BL1684" s="1645"/>
      <c r="BM1684" s="1645"/>
      <c r="BN1684" s="1645"/>
      <c r="BO1684" s="1645"/>
      <c r="BP1684" s="1645"/>
      <c r="BQ1684" s="1645"/>
      <c r="BR1684" s="1645"/>
      <c r="BS1684" s="1645"/>
      <c r="BT1684" s="1645"/>
      <c r="BU1684" s="1645"/>
      <c r="BV1684" s="1169"/>
      <c r="BW1684" s="1169"/>
      <c r="BX1684" s="1169"/>
      <c r="BY1684" s="1169"/>
      <c r="BZ1684" s="1169"/>
      <c r="CA1684" s="1169"/>
      <c r="CB1684" s="1169"/>
      <c r="CC1684" s="1169"/>
      <c r="CD1684" s="1169"/>
      <c r="CE1684" s="1169"/>
      <c r="CF1684" s="1859"/>
    </row>
    <row customHeight="1" ht="5.25" hidden="1">
      <c r="A1685" s="1802"/>
      <c r="B1685" s="1645"/>
      <c r="C1685" s="1645"/>
      <c r="D1685" s="2588"/>
      <c r="E1685" s="1048"/>
      <c r="F1685" s="1048"/>
      <c r="G1685" s="1048"/>
      <c r="H1685" s="1048"/>
      <c r="I1685" s="1048"/>
      <c r="J1685" s="1048"/>
      <c r="K1685" s="1048"/>
      <c r="L1685" s="1048"/>
      <c r="M1685" s="1048"/>
      <c r="N1685" s="1048"/>
      <c r="O1685" s="1048"/>
      <c r="P1685" s="1048"/>
      <c r="Q1685" s="1049"/>
      <c r="R1685" s="1050"/>
      <c r="S1685" s="1051"/>
      <c r="T1685" s="726" t="s">
        <v>1085</v>
      </c>
      <c r="U1685" s="2383">
        <v>1</v>
      </c>
      <c r="V1685" s="2383" t="s">
        <v>1048</v>
      </c>
      <c r="W1685" s="1645"/>
      <c r="X1685" s="1645"/>
      <c r="Y1685" s="1645"/>
      <c r="Z1685" s="1645"/>
      <c r="AA1685" s="1645"/>
      <c r="AB1685" s="1645"/>
      <c r="AC1685" s="1046"/>
      <c r="AD1685" s="1047"/>
      <c r="AE1685" s="1645"/>
      <c r="AF1685" s="1645"/>
      <c r="AG1685" s="1645"/>
      <c r="AH1685" s="1645"/>
      <c r="AI1685" s="1645"/>
      <c r="AJ1685" s="1645"/>
      <c r="AK1685" s="1645"/>
      <c r="AL1685" s="1645"/>
      <c r="AM1685" s="1645"/>
      <c r="AN1685" s="1645"/>
      <c r="AO1685" s="1645"/>
      <c r="AP1685" s="1645"/>
      <c r="AQ1685" s="1645"/>
      <c r="AR1685" s="1645"/>
      <c r="AS1685" s="1645"/>
      <c r="AT1685" s="1645"/>
      <c r="AU1685" s="1645"/>
      <c r="AV1685" s="1645"/>
      <c r="AW1685" s="1645"/>
      <c r="AX1685" s="1645"/>
      <c r="AY1685" s="1645"/>
      <c r="AZ1685" s="1645"/>
      <c r="BA1685" s="1645"/>
      <c r="BB1685" s="1645"/>
      <c r="BC1685" s="1645"/>
      <c r="BD1685" s="1645"/>
      <c r="BE1685" s="1645"/>
      <c r="BF1685" s="1645"/>
      <c r="BG1685" s="1645"/>
      <c r="BH1685" s="1645"/>
      <c r="BI1685" s="1645"/>
      <c r="BJ1685" s="1645"/>
      <c r="BK1685" s="1645"/>
      <c r="BL1685" s="1645"/>
      <c r="BM1685" s="1645"/>
      <c r="BN1685" s="1645"/>
      <c r="BO1685" s="1645"/>
      <c r="BP1685" s="1645"/>
      <c r="BQ1685" s="1645"/>
      <c r="BR1685" s="1645"/>
      <c r="BS1685" s="1645"/>
      <c r="BT1685" s="1645"/>
      <c r="BU1685" s="1645"/>
      <c r="BV1685" s="1645"/>
      <c r="BW1685" s="1645"/>
      <c r="BX1685" s="1645"/>
      <c r="BY1685" s="1645"/>
      <c r="BZ1685" s="1645"/>
      <c r="CA1685" s="1645"/>
      <c r="CB1685" s="1645"/>
      <c r="CC1685" s="1645"/>
      <c r="CD1685" s="1645"/>
      <c r="CE1685" s="1645"/>
      <c r="CF1685" s="1325"/>
    </row>
    <row customHeight="1" ht="5.25" hidden="1">
      <c r="A1686" s="1802"/>
      <c r="B1686" s="1645"/>
      <c r="C1686" s="1645"/>
      <c r="D1686" s="2588"/>
      <c r="E1686" s="644"/>
      <c r="F1686" s="644"/>
      <c r="G1686" s="644"/>
      <c r="H1686" s="644"/>
      <c r="I1686" s="644"/>
      <c r="J1686" s="644"/>
      <c r="K1686" s="644"/>
      <c r="L1686" s="644"/>
      <c r="M1686" s="644"/>
      <c r="N1686" s="644"/>
      <c r="O1686" s="644"/>
      <c r="P1686" s="644"/>
      <c r="Q1686" s="644"/>
      <c r="R1686" s="644"/>
      <c r="S1686" s="645"/>
      <c r="T1686" s="727"/>
      <c r="U1686" s="2383"/>
      <c r="V1686" s="2383"/>
      <c r="W1686" s="1645"/>
      <c r="X1686" s="1645"/>
      <c r="Y1686" s="1645"/>
      <c r="Z1686" s="1645"/>
      <c r="AA1686" s="1645"/>
      <c r="AB1686" s="1645"/>
      <c r="AC1686" s="1046"/>
      <c r="AD1686" s="1047"/>
      <c r="AE1686" s="1645"/>
      <c r="AF1686" s="1645"/>
      <c r="AG1686" s="1645"/>
      <c r="AH1686" s="1645"/>
      <c r="AI1686" s="1645"/>
      <c r="AJ1686" s="1645"/>
      <c r="AK1686" s="1645"/>
      <c r="AL1686" s="1645"/>
      <c r="AM1686" s="1645"/>
      <c r="AN1686" s="1645"/>
      <c r="AO1686" s="1645"/>
      <c r="AP1686" s="1645"/>
      <c r="AQ1686" s="1645"/>
      <c r="AR1686" s="1645"/>
      <c r="AS1686" s="1645"/>
      <c r="AT1686" s="1645"/>
      <c r="AU1686" s="1645"/>
      <c r="AV1686" s="1645"/>
      <c r="AW1686" s="1645"/>
      <c r="AX1686" s="1645"/>
      <c r="AY1686" s="1645"/>
      <c r="AZ1686" s="1645"/>
      <c r="BA1686" s="1645"/>
      <c r="BB1686" s="1645"/>
      <c r="BC1686" s="1645"/>
      <c r="BD1686" s="1645"/>
      <c r="BE1686" s="1645"/>
      <c r="BF1686" s="1645"/>
      <c r="BG1686" s="1645"/>
      <c r="BH1686" s="1645"/>
      <c r="BI1686" s="1645"/>
      <c r="BJ1686" s="1645"/>
      <c r="BK1686" s="1645"/>
      <c r="BL1686" s="1645"/>
      <c r="BM1686" s="1645"/>
      <c r="BN1686" s="1645"/>
      <c r="BO1686" s="1645"/>
      <c r="BP1686" s="1645"/>
      <c r="BQ1686" s="1645"/>
      <c r="BR1686" s="1645"/>
      <c r="BS1686" s="1645"/>
      <c r="BT1686" s="1645"/>
      <c r="BU1686" s="1645"/>
      <c r="BV1686" s="1645"/>
      <c r="BW1686" s="1645"/>
      <c r="BX1686" s="1645"/>
      <c r="BY1686" s="1645"/>
      <c r="BZ1686" s="1645"/>
      <c r="CA1686" s="1645"/>
      <c r="CB1686" s="1645"/>
      <c r="CC1686" s="1645"/>
      <c r="CD1686" s="1645"/>
      <c r="CE1686" s="1645"/>
      <c r="CF1686" s="1325"/>
    </row>
    <row customHeight="1" ht="5.25" hidden="1">
      <c r="A1687" s="1802"/>
      <c r="B1687" s="1645"/>
      <c r="C1687" s="1645"/>
      <c r="D1687" s="2589"/>
      <c r="E1687" s="1052"/>
      <c r="F1687" s="1053"/>
      <c r="G1687" s="1053"/>
      <c r="H1687" s="1054"/>
      <c r="I1687" s="1054"/>
      <c r="J1687" s="1054"/>
      <c r="K1687" s="1054"/>
      <c r="L1687" s="1054"/>
      <c r="M1687" s="1054"/>
      <c r="N1687" s="1054"/>
      <c r="O1687" s="1054"/>
      <c r="P1687" s="1054"/>
      <c r="Q1687" s="1054"/>
      <c r="R1687" s="955"/>
      <c r="S1687" s="1055"/>
      <c r="T1687" s="727"/>
      <c r="U1687" s="2383"/>
      <c r="V1687" s="2383"/>
      <c r="W1687" s="1645"/>
      <c r="X1687" s="1645"/>
      <c r="Y1687" s="1645"/>
      <c r="Z1687" s="1645"/>
      <c r="AA1687" s="1645"/>
      <c r="AB1687" s="1645"/>
      <c r="AC1687" s="1046"/>
      <c r="AD1687" s="1047"/>
      <c r="AE1687" s="1645"/>
      <c r="AF1687" s="1645"/>
      <c r="AG1687" s="1645"/>
      <c r="AH1687" s="1645"/>
      <c r="AI1687" s="1645"/>
      <c r="AJ1687" s="1645"/>
      <c r="AK1687" s="1645"/>
      <c r="AL1687" s="1645"/>
      <c r="AM1687" s="1645"/>
      <c r="AN1687" s="1645"/>
      <c r="AO1687" s="1645"/>
      <c r="AP1687" s="1645"/>
      <c r="AQ1687" s="1645"/>
      <c r="AR1687" s="1645"/>
      <c r="AS1687" s="1645"/>
      <c r="AT1687" s="1645"/>
      <c r="AU1687" s="1645"/>
      <c r="AV1687" s="1645"/>
      <c r="AW1687" s="1645"/>
      <c r="AX1687" s="1645"/>
      <c r="AY1687" s="1645"/>
      <c r="AZ1687" s="1645"/>
      <c r="BA1687" s="1645"/>
      <c r="BB1687" s="1645"/>
      <c r="BC1687" s="1645"/>
      <c r="BD1687" s="1645"/>
      <c r="BE1687" s="1645"/>
      <c r="BF1687" s="1645"/>
      <c r="BG1687" s="1645"/>
      <c r="BH1687" s="1645"/>
      <c r="BI1687" s="1645"/>
      <c r="BJ1687" s="1645"/>
      <c r="BK1687" s="1645"/>
      <c r="BL1687" s="1645"/>
      <c r="BM1687" s="1645"/>
      <c r="BN1687" s="1645"/>
      <c r="BO1687" s="1645"/>
      <c r="BP1687" s="1645"/>
      <c r="BQ1687" s="1645"/>
      <c r="BR1687" s="1645"/>
      <c r="BS1687" s="1645"/>
      <c r="BT1687" s="1645"/>
      <c r="BU1687" s="1645"/>
      <c r="BV1687" s="1645"/>
      <c r="BW1687" s="1645"/>
      <c r="BX1687" s="1645"/>
      <c r="BY1687" s="1645"/>
      <c r="BZ1687" s="1645"/>
      <c r="CA1687" s="1645"/>
      <c r="CB1687" s="1645"/>
      <c r="CC1687" s="1645"/>
      <c r="CD1687" s="1645"/>
      <c r="CE1687" s="1645"/>
      <c r="CF1687" s="1325"/>
    </row>
    <row customHeight="1" ht="15" hidden="1">
      <c r="A1688" s="632" t="s">
        <v>600</v>
      </c>
      <c r="B1688" s="633"/>
      <c r="C1688" s="633" t="s">
        <v>22</v>
      </c>
      <c r="D1688" s="2587" t="s">
        <v>1273</v>
      </c>
      <c r="E1688" s="2386" t="s">
        <v>196</v>
      </c>
      <c r="F1688" s="2387"/>
      <c r="G1688" s="2388"/>
      <c r="H1688" s="2392" t="str">
        <f>IF(A1688="","",INDEX(DIFFERENTIATION_UNMERGE_VD,MATCH(A1688,DIFFERENTIATION_ID_DIFF,0)))</f>
        <v>Производство тепловой энергии. Некомбинированная выработка</v>
      </c>
      <c r="I1688" s="2392"/>
      <c r="J1688" s="2392"/>
      <c r="K1688" s="2392"/>
      <c r="L1688" s="2392"/>
      <c r="M1688" s="2392"/>
      <c r="N1688" s="2392"/>
      <c r="O1688" s="2392"/>
      <c r="P1688" s="2392"/>
      <c r="Q1688" s="2392"/>
      <c r="R1688" s="2392"/>
      <c r="S1688" s="728"/>
      <c r="T1688" s="725"/>
      <c r="U1688" s="634"/>
      <c r="V1688" s="634"/>
      <c r="W1688" s="635"/>
      <c r="X1688" s="635"/>
      <c r="Y1688" s="635"/>
      <c r="Z1688" s="635"/>
      <c r="AA1688" s="636"/>
      <c r="AB1688" s="637"/>
      <c r="AC1688" s="2384"/>
      <c r="AD1688" s="638"/>
      <c r="AE1688" s="639" t="s">
        <v>22</v>
      </c>
      <c r="AF1688" s="639"/>
      <c r="AG1688" s="640" t="s">
        <v>1082</v>
      </c>
      <c r="AH1688" s="641">
        <v>3</v>
      </c>
      <c r="AI1688" s="634"/>
      <c r="AJ1688" s="634"/>
      <c r="AK1688" s="634"/>
      <c r="AL1688" s="634"/>
      <c r="AM1688" s="634"/>
      <c r="AN1688" s="634"/>
      <c r="AO1688" s="634"/>
      <c r="AP1688" s="634"/>
      <c r="AQ1688" s="634"/>
      <c r="AR1688" s="634"/>
      <c r="AS1688" s="634"/>
      <c r="AT1688" s="634"/>
      <c r="AU1688" s="634"/>
      <c r="AV1688" s="634"/>
      <c r="AW1688" s="634"/>
      <c r="AX1688" s="634"/>
      <c r="AY1688" s="634"/>
      <c r="AZ1688" s="634"/>
      <c r="BA1688" s="634"/>
      <c r="BB1688" s="634"/>
      <c r="BC1688" s="634"/>
      <c r="BD1688" s="634"/>
      <c r="BE1688" s="634"/>
      <c r="BF1688" s="634"/>
      <c r="BG1688" s="634"/>
      <c r="BH1688" s="634"/>
      <c r="BI1688" s="634"/>
      <c r="BJ1688" s="634"/>
      <c r="BK1688" s="634"/>
      <c r="BL1688" s="634"/>
      <c r="BM1688" s="634"/>
      <c r="BN1688" s="634"/>
      <c r="BO1688" s="634"/>
      <c r="BP1688" s="634"/>
      <c r="BQ1688" s="634"/>
      <c r="BR1688" s="634"/>
      <c r="BS1688" s="634"/>
      <c r="BT1688" s="634"/>
      <c r="BU1688" s="634"/>
      <c r="BV1688" s="635"/>
      <c r="BW1688" s="635"/>
      <c r="BX1688" s="635"/>
      <c r="BY1688" s="635"/>
      <c r="BZ1688" s="635"/>
      <c r="CA1688" s="635"/>
      <c r="CB1688" s="635"/>
      <c r="CC1688" s="635"/>
      <c r="CD1688" s="635"/>
      <c r="CE1688" s="635"/>
      <c r="CF1688" s="1859"/>
    </row>
    <row customHeight="1" ht="15" hidden="1">
      <c r="A1689" s="632"/>
      <c r="B1689" s="633"/>
      <c r="C1689" s="633"/>
      <c r="D1689" s="2588"/>
      <c r="E1689" s="2386" t="s">
        <v>1037</v>
      </c>
      <c r="F1689" s="2387"/>
      <c r="G1689" s="2388"/>
      <c r="H1689" s="2392" t="str">
        <f>IF(A1688="","",INDEX(DIFFERENTIATION_UNMERGE_AREA,MATCH(A1688,DIFFERENTIATION_ID_DIFF,0)))</f>
        <v>Территория 20</v>
      </c>
      <c r="I1689" s="2392"/>
      <c r="J1689" s="2392"/>
      <c r="K1689" s="2392"/>
      <c r="L1689" s="2392"/>
      <c r="M1689" s="2392"/>
      <c r="N1689" s="2392"/>
      <c r="O1689" s="2392"/>
      <c r="P1689" s="2392"/>
      <c r="Q1689" s="2392"/>
      <c r="R1689" s="2392"/>
      <c r="S1689" s="728"/>
      <c r="T1689" s="725"/>
      <c r="U1689" s="634"/>
      <c r="V1689" s="634"/>
      <c r="W1689" s="635"/>
      <c r="X1689" s="635"/>
      <c r="Y1689" s="635"/>
      <c r="Z1689" s="635"/>
      <c r="AA1689" s="636"/>
      <c r="AB1689" s="637"/>
      <c r="AC1689" s="2384"/>
      <c r="AD1689" s="638"/>
      <c r="AE1689" s="639"/>
      <c r="AF1689" s="639"/>
      <c r="AG1689" s="640"/>
      <c r="AH1689" s="641"/>
      <c r="AI1689" s="634"/>
      <c r="AJ1689" s="634"/>
      <c r="AK1689" s="634"/>
      <c r="AL1689" s="634"/>
      <c r="AM1689" s="634"/>
      <c r="AN1689" s="634"/>
      <c r="AO1689" s="634"/>
      <c r="AP1689" s="634"/>
      <c r="AQ1689" s="634"/>
      <c r="AR1689" s="634"/>
      <c r="AS1689" s="634"/>
      <c r="AT1689" s="634"/>
      <c r="AU1689" s="634"/>
      <c r="AV1689" s="634"/>
      <c r="AW1689" s="634"/>
      <c r="AX1689" s="634"/>
      <c r="AY1689" s="634"/>
      <c r="AZ1689" s="634"/>
      <c r="BA1689" s="634"/>
      <c r="BB1689" s="634"/>
      <c r="BC1689" s="634"/>
      <c r="BD1689" s="634"/>
      <c r="BE1689" s="634"/>
      <c r="BF1689" s="634"/>
      <c r="BG1689" s="634"/>
      <c r="BH1689" s="634"/>
      <c r="BI1689" s="634"/>
      <c r="BJ1689" s="634"/>
      <c r="BK1689" s="634"/>
      <c r="BL1689" s="634"/>
      <c r="BM1689" s="634"/>
      <c r="BN1689" s="634"/>
      <c r="BO1689" s="634"/>
      <c r="BP1689" s="634"/>
      <c r="BQ1689" s="634"/>
      <c r="BR1689" s="634"/>
      <c r="BS1689" s="634"/>
      <c r="BT1689" s="634"/>
      <c r="BU1689" s="634"/>
      <c r="BV1689" s="635"/>
      <c r="BW1689" s="635"/>
      <c r="BX1689" s="635"/>
      <c r="BY1689" s="635"/>
      <c r="BZ1689" s="635"/>
      <c r="CA1689" s="635"/>
      <c r="CB1689" s="635"/>
      <c r="CC1689" s="635"/>
      <c r="CD1689" s="635"/>
      <c r="CE1689" s="635"/>
      <c r="CF1689" s="1859"/>
    </row>
    <row customHeight="1" ht="15" hidden="1">
      <c r="A1690" s="632"/>
      <c r="B1690" s="633"/>
      <c r="C1690" s="633"/>
      <c r="D1690" s="2588"/>
      <c r="E1690" s="2386" t="s">
        <v>1038</v>
      </c>
      <c r="F1690" s="2387"/>
      <c r="G1690" s="2388"/>
      <c r="H1690" s="2392" t="str">
        <f>IF(A1688="","",INDEX(DIFFERENTIATION_UNMERGE_SYSTEM,MATCH(A1688,DIFFERENTIATION_ID_DIFF,0)))</f>
        <v>п. Дмитриевка, котельная № 5-11</v>
      </c>
      <c r="I1690" s="2392"/>
      <c r="J1690" s="2392"/>
      <c r="K1690" s="2392"/>
      <c r="L1690" s="2392"/>
      <c r="M1690" s="2392"/>
      <c r="N1690" s="2392"/>
      <c r="O1690" s="2392"/>
      <c r="P1690" s="2392"/>
      <c r="Q1690" s="2392"/>
      <c r="R1690" s="2392"/>
      <c r="S1690" s="728"/>
      <c r="T1690" s="725"/>
      <c r="U1690" s="634"/>
      <c r="V1690" s="634"/>
      <c r="W1690" s="635"/>
      <c r="X1690" s="635"/>
      <c r="Y1690" s="635"/>
      <c r="Z1690" s="635"/>
      <c r="AA1690" s="636"/>
      <c r="AB1690" s="637"/>
      <c r="AC1690" s="2384"/>
      <c r="AD1690" s="638"/>
      <c r="AE1690" s="639"/>
      <c r="AF1690" s="639"/>
      <c r="AG1690" s="640"/>
      <c r="AH1690" s="641"/>
      <c r="AI1690" s="634"/>
      <c r="AJ1690" s="634"/>
      <c r="AK1690" s="634"/>
      <c r="AL1690" s="634"/>
      <c r="AM1690" s="634"/>
      <c r="AN1690" s="634"/>
      <c r="AO1690" s="634"/>
      <c r="AP1690" s="634"/>
      <c r="AQ1690" s="634"/>
      <c r="AR1690" s="634"/>
      <c r="AS1690" s="634"/>
      <c r="AT1690" s="634"/>
      <c r="AU1690" s="634"/>
      <c r="AV1690" s="634"/>
      <c r="AW1690" s="634"/>
      <c r="AX1690" s="634"/>
      <c r="AY1690" s="634"/>
      <c r="AZ1690" s="634"/>
      <c r="BA1690" s="634"/>
      <c r="BB1690" s="634"/>
      <c r="BC1690" s="634"/>
      <c r="BD1690" s="634"/>
      <c r="BE1690" s="634"/>
      <c r="BF1690" s="634"/>
      <c r="BG1690" s="634"/>
      <c r="BH1690" s="634"/>
      <c r="BI1690" s="634"/>
      <c r="BJ1690" s="634"/>
      <c r="BK1690" s="634"/>
      <c r="BL1690" s="634"/>
      <c r="BM1690" s="634"/>
      <c r="BN1690" s="634"/>
      <c r="BO1690" s="634"/>
      <c r="BP1690" s="634"/>
      <c r="BQ1690" s="634"/>
      <c r="BR1690" s="634"/>
      <c r="BS1690" s="634"/>
      <c r="BT1690" s="634"/>
      <c r="BU1690" s="634"/>
      <c r="BV1690" s="635"/>
      <c r="BW1690" s="635"/>
      <c r="BX1690" s="635"/>
      <c r="BY1690" s="635"/>
      <c r="BZ1690" s="635"/>
      <c r="CA1690" s="635"/>
      <c r="CB1690" s="635"/>
      <c r="CC1690" s="635"/>
      <c r="CD1690" s="635"/>
      <c r="CE1690" s="635"/>
      <c r="CF1690" s="1859"/>
    </row>
    <row customHeight="1" ht="24.75" hidden="1">
      <c r="A1691" s="1815"/>
      <c r="B1691" s="1169"/>
      <c r="C1691" s="421"/>
      <c r="D1691" s="2588"/>
      <c r="E1691" s="2385" t="s">
        <v>1083</v>
      </c>
      <c r="F1691" s="2385"/>
      <c r="G1691" s="2385"/>
      <c r="H1691" s="2385"/>
      <c r="I1691" s="2385"/>
      <c r="J1691" s="2385"/>
      <c r="K1691" s="2385"/>
      <c r="L1691" s="2385"/>
      <c r="M1691" s="2385"/>
      <c r="N1691" s="2385"/>
      <c r="O1691" s="2385"/>
      <c r="P1691" s="2385"/>
      <c r="Q1691" s="567">
        <f>SUMIF(T1692:T1693,"i",Q1692:Q1693)</f>
        <v>0</v>
      </c>
      <c r="R1691" s="1026"/>
      <c r="S1691" s="1807" t="s">
        <v>1084</v>
      </c>
      <c r="T1691" s="726" t="s">
        <v>1085</v>
      </c>
      <c r="U1691" s="2383">
        <v>1</v>
      </c>
      <c r="V1691" s="2383" t="s">
        <v>1048</v>
      </c>
      <c r="W1691" s="1169"/>
      <c r="X1691" s="1169"/>
      <c r="Y1691" s="1169"/>
      <c r="Z1691" s="1169"/>
      <c r="AA1691" s="1645"/>
      <c r="AB1691" s="1169"/>
      <c r="AC1691" s="2384"/>
      <c r="AD1691" s="638"/>
      <c r="AE1691" s="1169"/>
      <c r="AF1691" s="1169"/>
      <c r="AG1691" s="1645"/>
      <c r="AH1691" s="1645"/>
      <c r="AI1691" s="1645"/>
      <c r="AJ1691" s="1645"/>
      <c r="AK1691" s="1645"/>
      <c r="AL1691" s="1645"/>
      <c r="AM1691" s="1645"/>
      <c r="AN1691" s="1645"/>
      <c r="AO1691" s="1645"/>
      <c r="AP1691" s="1645"/>
      <c r="AQ1691" s="1645"/>
      <c r="AR1691" s="1645"/>
      <c r="AS1691" s="1645"/>
      <c r="AT1691" s="1645"/>
      <c r="AU1691" s="1645"/>
      <c r="AV1691" s="1645"/>
      <c r="AW1691" s="1645"/>
      <c r="AX1691" s="1645"/>
      <c r="AY1691" s="1645"/>
      <c r="AZ1691" s="1645"/>
      <c r="BA1691" s="1645"/>
      <c r="BB1691" s="1645"/>
      <c r="BC1691" s="1645"/>
      <c r="BD1691" s="1645"/>
      <c r="BE1691" s="1645"/>
      <c r="BF1691" s="1645"/>
      <c r="BG1691" s="1645"/>
      <c r="BH1691" s="1645"/>
      <c r="BI1691" s="1645"/>
      <c r="BJ1691" s="1645"/>
      <c r="BK1691" s="1645"/>
      <c r="BL1691" s="1645"/>
      <c r="BM1691" s="1645"/>
      <c r="BN1691" s="1645"/>
      <c r="BO1691" s="1645"/>
      <c r="BP1691" s="1645"/>
      <c r="BQ1691" s="1645"/>
      <c r="BR1691" s="1645"/>
      <c r="BS1691" s="1645"/>
      <c r="BT1691" s="1645"/>
      <c r="BU1691" s="1645"/>
      <c r="BV1691" s="1169"/>
      <c r="BW1691" s="1169"/>
      <c r="BX1691" s="1169"/>
      <c r="BY1691" s="1169"/>
      <c r="BZ1691" s="1169"/>
      <c r="CA1691" s="1169"/>
      <c r="CB1691" s="1169"/>
      <c r="CC1691" s="1169"/>
      <c r="CD1691" s="1169"/>
      <c r="CE1691" s="1169"/>
      <c r="CF1691" s="1859"/>
    </row>
    <row customHeight="1" ht="11.25" hidden="1">
      <c r="A1692" s="1802"/>
      <c r="B1692" s="1645"/>
      <c r="C1692" s="1645"/>
      <c r="D1692" s="2588"/>
      <c r="E1692" s="644"/>
      <c r="F1692" s="644">
        <v>0</v>
      </c>
      <c r="G1692" s="644"/>
      <c r="H1692" s="644"/>
      <c r="I1692" s="644"/>
      <c r="J1692" s="644"/>
      <c r="K1692" s="644"/>
      <c r="L1692" s="644"/>
      <c r="M1692" s="644"/>
      <c r="N1692" s="644"/>
      <c r="O1692" s="644"/>
      <c r="P1692" s="644"/>
      <c r="Q1692" s="644"/>
      <c r="R1692" s="644"/>
      <c r="S1692" s="645"/>
      <c r="T1692" s="727"/>
      <c r="U1692" s="2383"/>
      <c r="V1692" s="2383"/>
      <c r="W1692" s="1645"/>
      <c r="X1692" s="1645"/>
      <c r="Y1692" s="1645"/>
      <c r="Z1692" s="1645"/>
      <c r="AA1692" s="1645"/>
      <c r="AB1692" s="1169"/>
      <c r="AC1692" s="2384"/>
      <c r="AD1692" s="638"/>
      <c r="AE1692" s="1169"/>
      <c r="AF1692" s="1169"/>
      <c r="AG1692" s="1645"/>
      <c r="AH1692" s="1645"/>
      <c r="AI1692" s="1645"/>
      <c r="AJ1692" s="1645"/>
      <c r="AK1692" s="1645"/>
      <c r="AL1692" s="1645"/>
      <c r="AM1692" s="1645"/>
      <c r="AN1692" s="1645"/>
      <c r="AO1692" s="1645"/>
      <c r="AP1692" s="1645"/>
      <c r="AQ1692" s="1645"/>
      <c r="AR1692" s="1645"/>
      <c r="AS1692" s="1645"/>
      <c r="AT1692" s="1645"/>
      <c r="AU1692" s="1645"/>
      <c r="AV1692" s="1645"/>
      <c r="AW1692" s="1645"/>
      <c r="AX1692" s="1645"/>
      <c r="AY1692" s="1645"/>
      <c r="AZ1692" s="1645"/>
      <c r="BA1692" s="1645"/>
      <c r="BB1692" s="1645"/>
      <c r="BC1692" s="1645"/>
      <c r="BD1692" s="1645"/>
      <c r="BE1692" s="1645"/>
      <c r="BF1692" s="1645"/>
      <c r="BG1692" s="1645"/>
      <c r="BH1692" s="1645"/>
      <c r="BI1692" s="1645"/>
      <c r="BJ1692" s="1645"/>
      <c r="BK1692" s="1645"/>
      <c r="BL1692" s="1645"/>
      <c r="BM1692" s="1645"/>
      <c r="BN1692" s="1645"/>
      <c r="BO1692" s="1645"/>
      <c r="BP1692" s="1645"/>
      <c r="BQ1692" s="1645"/>
      <c r="BR1692" s="1645"/>
      <c r="BS1692" s="1645"/>
      <c r="BT1692" s="1645"/>
      <c r="BU1692" s="1645"/>
      <c r="BV1692" s="1645"/>
      <c r="BW1692" s="1645"/>
      <c r="BX1692" s="1645"/>
      <c r="BY1692" s="1645"/>
      <c r="BZ1692" s="1645"/>
      <c r="CA1692" s="1645"/>
      <c r="CB1692" s="1645"/>
      <c r="CC1692" s="1645"/>
      <c r="CD1692" s="1645"/>
      <c r="CE1692" s="1645"/>
      <c r="CF1692" s="1859"/>
    </row>
    <row customHeight="1" ht="11.25" hidden="1">
      <c r="A1693" s="1815"/>
      <c r="B1693" s="1169"/>
      <c r="C1693" s="421"/>
      <c r="D1693" s="2588"/>
      <c r="E1693" s="658" t="s">
        <v>22</v>
      </c>
      <c r="F1693" s="1177" t="s">
        <v>22</v>
      </c>
      <c r="G1693" s="1177" t="s">
        <v>1088</v>
      </c>
      <c r="H1693" s="660" t="s">
        <v>22</v>
      </c>
      <c r="I1693" s="660"/>
      <c r="J1693" s="660"/>
      <c r="K1693" s="660"/>
      <c r="L1693" s="660"/>
      <c r="M1693" s="660"/>
      <c r="N1693" s="660"/>
      <c r="O1693" s="660"/>
      <c r="P1693" s="660"/>
      <c r="Q1693" s="660"/>
      <c r="R1693" s="661"/>
      <c r="S1693" s="662"/>
      <c r="T1693" s="727"/>
      <c r="U1693" s="2383"/>
      <c r="V1693" s="2383"/>
      <c r="W1693" s="1169"/>
      <c r="X1693" s="1169"/>
      <c r="Y1693" s="1169"/>
      <c r="Z1693" s="1169"/>
      <c r="AA1693" s="1645"/>
      <c r="AB1693" s="1169"/>
      <c r="AC1693" s="2384"/>
      <c r="AD1693" s="638"/>
      <c r="AE1693" s="1169"/>
      <c r="AF1693" s="1169"/>
      <c r="AG1693" s="1645"/>
      <c r="AH1693" s="1645"/>
      <c r="AI1693" s="1645"/>
      <c r="AJ1693" s="1645"/>
      <c r="AK1693" s="1645"/>
      <c r="AL1693" s="1645"/>
      <c r="AM1693" s="1645"/>
      <c r="AN1693" s="1645"/>
      <c r="AO1693" s="1645"/>
      <c r="AP1693" s="1645"/>
      <c r="AQ1693" s="1645"/>
      <c r="AR1693" s="1645"/>
      <c r="AS1693" s="1645"/>
      <c r="AT1693" s="1645"/>
      <c r="AU1693" s="1645"/>
      <c r="AV1693" s="1645"/>
      <c r="AW1693" s="1645"/>
      <c r="AX1693" s="1645"/>
      <c r="AY1693" s="1645"/>
      <c r="AZ1693" s="1645"/>
      <c r="BA1693" s="1645"/>
      <c r="BB1693" s="1645"/>
      <c r="BC1693" s="1645"/>
      <c r="BD1693" s="1645"/>
      <c r="BE1693" s="1645"/>
      <c r="BF1693" s="1645"/>
      <c r="BG1693" s="1645"/>
      <c r="BH1693" s="1645"/>
      <c r="BI1693" s="1645"/>
      <c r="BJ1693" s="1645"/>
      <c r="BK1693" s="1645"/>
      <c r="BL1693" s="1645"/>
      <c r="BM1693" s="1645"/>
      <c r="BN1693" s="1645"/>
      <c r="BO1693" s="1645"/>
      <c r="BP1693" s="1645"/>
      <c r="BQ1693" s="1645"/>
      <c r="BR1693" s="1645"/>
      <c r="BS1693" s="1645"/>
      <c r="BT1693" s="1645"/>
      <c r="BU1693" s="1645"/>
      <c r="BV1693" s="1169"/>
      <c r="BW1693" s="1169"/>
      <c r="BX1693" s="1169"/>
      <c r="BY1693" s="1169"/>
      <c r="BZ1693" s="1169"/>
      <c r="CA1693" s="1169"/>
      <c r="CB1693" s="1169"/>
      <c r="CC1693" s="1169"/>
      <c r="CD1693" s="1169"/>
      <c r="CE1693" s="1169"/>
      <c r="CF1693" s="1859"/>
    </row>
    <row customHeight="1" ht="5.25" hidden="1">
      <c r="A1694" s="1802"/>
      <c r="B1694" s="1645"/>
      <c r="C1694" s="1645"/>
      <c r="D1694" s="2588"/>
      <c r="E1694" s="1048"/>
      <c r="F1694" s="1048"/>
      <c r="G1694" s="1048"/>
      <c r="H1694" s="1048"/>
      <c r="I1694" s="1048"/>
      <c r="J1694" s="1048"/>
      <c r="K1694" s="1048"/>
      <c r="L1694" s="1048"/>
      <c r="M1694" s="1048"/>
      <c r="N1694" s="1048"/>
      <c r="O1694" s="1048"/>
      <c r="P1694" s="1048"/>
      <c r="Q1694" s="1049"/>
      <c r="R1694" s="1050"/>
      <c r="S1694" s="1051"/>
      <c r="T1694" s="726" t="s">
        <v>1085</v>
      </c>
      <c r="U1694" s="2383">
        <v>1</v>
      </c>
      <c r="V1694" s="2383" t="s">
        <v>1048</v>
      </c>
      <c r="W1694" s="1645"/>
      <c r="X1694" s="1645"/>
      <c r="Y1694" s="1645"/>
      <c r="Z1694" s="1645"/>
      <c r="AA1694" s="1645"/>
      <c r="AB1694" s="1645"/>
      <c r="AC1694" s="1046"/>
      <c r="AD1694" s="1047"/>
      <c r="AE1694" s="1645"/>
      <c r="AF1694" s="1645"/>
      <c r="AG1694" s="1645"/>
      <c r="AH1694" s="1645"/>
      <c r="AI1694" s="1645"/>
      <c r="AJ1694" s="1645"/>
      <c r="AK1694" s="1645"/>
      <c r="AL1694" s="1645"/>
      <c r="AM1694" s="1645"/>
      <c r="AN1694" s="1645"/>
      <c r="AO1694" s="1645"/>
      <c r="AP1694" s="1645"/>
      <c r="AQ1694" s="1645"/>
      <c r="AR1694" s="1645"/>
      <c r="AS1694" s="1645"/>
      <c r="AT1694" s="1645"/>
      <c r="AU1694" s="1645"/>
      <c r="AV1694" s="1645"/>
      <c r="AW1694" s="1645"/>
      <c r="AX1694" s="1645"/>
      <c r="AY1694" s="1645"/>
      <c r="AZ1694" s="1645"/>
      <c r="BA1694" s="1645"/>
      <c r="BB1694" s="1645"/>
      <c r="BC1694" s="1645"/>
      <c r="BD1694" s="1645"/>
      <c r="BE1694" s="1645"/>
      <c r="BF1694" s="1645"/>
      <c r="BG1694" s="1645"/>
      <c r="BH1694" s="1645"/>
      <c r="BI1694" s="1645"/>
      <c r="BJ1694" s="1645"/>
      <c r="BK1694" s="1645"/>
      <c r="BL1694" s="1645"/>
      <c r="BM1694" s="1645"/>
      <c r="BN1694" s="1645"/>
      <c r="BO1694" s="1645"/>
      <c r="BP1694" s="1645"/>
      <c r="BQ1694" s="1645"/>
      <c r="BR1694" s="1645"/>
      <c r="BS1694" s="1645"/>
      <c r="BT1694" s="1645"/>
      <c r="BU1694" s="1645"/>
      <c r="BV1694" s="1645"/>
      <c r="BW1694" s="1645"/>
      <c r="BX1694" s="1645"/>
      <c r="BY1694" s="1645"/>
      <c r="BZ1694" s="1645"/>
      <c r="CA1694" s="1645"/>
      <c r="CB1694" s="1645"/>
      <c r="CC1694" s="1645"/>
      <c r="CD1694" s="1645"/>
      <c r="CE1694" s="1645"/>
      <c r="CF1694" s="1325"/>
    </row>
    <row customHeight="1" ht="5.25" hidden="1">
      <c r="A1695" s="1802"/>
      <c r="B1695" s="1645"/>
      <c r="C1695" s="1645"/>
      <c r="D1695" s="2588"/>
      <c r="E1695" s="644"/>
      <c r="F1695" s="644"/>
      <c r="G1695" s="644"/>
      <c r="H1695" s="644"/>
      <c r="I1695" s="644"/>
      <c r="J1695" s="644"/>
      <c r="K1695" s="644"/>
      <c r="L1695" s="644"/>
      <c r="M1695" s="644"/>
      <c r="N1695" s="644"/>
      <c r="O1695" s="644"/>
      <c r="P1695" s="644"/>
      <c r="Q1695" s="644"/>
      <c r="R1695" s="644"/>
      <c r="S1695" s="645"/>
      <c r="T1695" s="727"/>
      <c r="U1695" s="2383"/>
      <c r="V1695" s="2383"/>
      <c r="W1695" s="1645"/>
      <c r="X1695" s="1645"/>
      <c r="Y1695" s="1645"/>
      <c r="Z1695" s="1645"/>
      <c r="AA1695" s="1645"/>
      <c r="AB1695" s="1645"/>
      <c r="AC1695" s="1046"/>
      <c r="AD1695" s="1047"/>
      <c r="AE1695" s="1645"/>
      <c r="AF1695" s="1645"/>
      <c r="AG1695" s="1645"/>
      <c r="AH1695" s="1645"/>
      <c r="AI1695" s="1645"/>
      <c r="AJ1695" s="1645"/>
      <c r="AK1695" s="1645"/>
      <c r="AL1695" s="1645"/>
      <c r="AM1695" s="1645"/>
      <c r="AN1695" s="1645"/>
      <c r="AO1695" s="1645"/>
      <c r="AP1695" s="1645"/>
      <c r="AQ1695" s="1645"/>
      <c r="AR1695" s="1645"/>
      <c r="AS1695" s="1645"/>
      <c r="AT1695" s="1645"/>
      <c r="AU1695" s="1645"/>
      <c r="AV1695" s="1645"/>
      <c r="AW1695" s="1645"/>
      <c r="AX1695" s="1645"/>
      <c r="AY1695" s="1645"/>
      <c r="AZ1695" s="1645"/>
      <c r="BA1695" s="1645"/>
      <c r="BB1695" s="1645"/>
      <c r="BC1695" s="1645"/>
      <c r="BD1695" s="1645"/>
      <c r="BE1695" s="1645"/>
      <c r="BF1695" s="1645"/>
      <c r="BG1695" s="1645"/>
      <c r="BH1695" s="1645"/>
      <c r="BI1695" s="1645"/>
      <c r="BJ1695" s="1645"/>
      <c r="BK1695" s="1645"/>
      <c r="BL1695" s="1645"/>
      <c r="BM1695" s="1645"/>
      <c r="BN1695" s="1645"/>
      <c r="BO1695" s="1645"/>
      <c r="BP1695" s="1645"/>
      <c r="BQ1695" s="1645"/>
      <c r="BR1695" s="1645"/>
      <c r="BS1695" s="1645"/>
      <c r="BT1695" s="1645"/>
      <c r="BU1695" s="1645"/>
      <c r="BV1695" s="1645"/>
      <c r="BW1695" s="1645"/>
      <c r="BX1695" s="1645"/>
      <c r="BY1695" s="1645"/>
      <c r="BZ1695" s="1645"/>
      <c r="CA1695" s="1645"/>
      <c r="CB1695" s="1645"/>
      <c r="CC1695" s="1645"/>
      <c r="CD1695" s="1645"/>
      <c r="CE1695" s="1645"/>
      <c r="CF1695" s="1325"/>
    </row>
    <row customHeight="1" ht="5.25" hidden="1">
      <c r="A1696" s="1802"/>
      <c r="B1696" s="1645"/>
      <c r="C1696" s="1645"/>
      <c r="D1696" s="2589"/>
      <c r="E1696" s="1052"/>
      <c r="F1696" s="1053"/>
      <c r="G1696" s="1053"/>
      <c r="H1696" s="1054"/>
      <c r="I1696" s="1054"/>
      <c r="J1696" s="1054"/>
      <c r="K1696" s="1054"/>
      <c r="L1696" s="1054"/>
      <c r="M1696" s="1054"/>
      <c r="N1696" s="1054"/>
      <c r="O1696" s="1054"/>
      <c r="P1696" s="1054"/>
      <c r="Q1696" s="1054"/>
      <c r="R1696" s="955"/>
      <c r="S1696" s="1055"/>
      <c r="T1696" s="727"/>
      <c r="U1696" s="2383"/>
      <c r="V1696" s="2383"/>
      <c r="W1696" s="1645"/>
      <c r="X1696" s="1645"/>
      <c r="Y1696" s="1645"/>
      <c r="Z1696" s="1645"/>
      <c r="AA1696" s="1645"/>
      <c r="AB1696" s="1645"/>
      <c r="AC1696" s="1046"/>
      <c r="AD1696" s="1047"/>
      <c r="AE1696" s="1645"/>
      <c r="AF1696" s="1645"/>
      <c r="AG1696" s="1645"/>
      <c r="AH1696" s="1645"/>
      <c r="AI1696" s="1645"/>
      <c r="AJ1696" s="1645"/>
      <c r="AK1696" s="1645"/>
      <c r="AL1696" s="1645"/>
      <c r="AM1696" s="1645"/>
      <c r="AN1696" s="1645"/>
      <c r="AO1696" s="1645"/>
      <c r="AP1696" s="1645"/>
      <c r="AQ1696" s="1645"/>
      <c r="AR1696" s="1645"/>
      <c r="AS1696" s="1645"/>
      <c r="AT1696" s="1645"/>
      <c r="AU1696" s="1645"/>
      <c r="AV1696" s="1645"/>
      <c r="AW1696" s="1645"/>
      <c r="AX1696" s="1645"/>
      <c r="AY1696" s="1645"/>
      <c r="AZ1696" s="1645"/>
      <c r="BA1696" s="1645"/>
      <c r="BB1696" s="1645"/>
      <c r="BC1696" s="1645"/>
      <c r="BD1696" s="1645"/>
      <c r="BE1696" s="1645"/>
      <c r="BF1696" s="1645"/>
      <c r="BG1696" s="1645"/>
      <c r="BH1696" s="1645"/>
      <c r="BI1696" s="1645"/>
      <c r="BJ1696" s="1645"/>
      <c r="BK1696" s="1645"/>
      <c r="BL1696" s="1645"/>
      <c r="BM1696" s="1645"/>
      <c r="BN1696" s="1645"/>
      <c r="BO1696" s="1645"/>
      <c r="BP1696" s="1645"/>
      <c r="BQ1696" s="1645"/>
      <c r="BR1696" s="1645"/>
      <c r="BS1696" s="1645"/>
      <c r="BT1696" s="1645"/>
      <c r="BU1696" s="1645"/>
      <c r="BV1696" s="1645"/>
      <c r="BW1696" s="1645"/>
      <c r="BX1696" s="1645"/>
      <c r="BY1696" s="1645"/>
      <c r="BZ1696" s="1645"/>
      <c r="CA1696" s="1645"/>
      <c r="CB1696" s="1645"/>
      <c r="CC1696" s="1645"/>
      <c r="CD1696" s="1645"/>
      <c r="CE1696" s="1645"/>
      <c r="CF1696" s="1325"/>
    </row>
    <row customHeight="1" ht="19.95">
      <c r="D1697" s="1056"/>
      <c r="E1697" s="1056"/>
      <c r="F1697" s="1056"/>
      <c r="G1697" s="1056"/>
      <c r="H1697" s="1056"/>
      <c r="I1697" s="1056"/>
      <c r="J1697" s="1056"/>
      <c r="K1697" s="1056"/>
      <c r="L1697" s="1056"/>
      <c r="M1697" s="1056"/>
      <c r="N1697" s="1056"/>
      <c r="O1697" s="1056"/>
      <c r="P1697" s="1056"/>
      <c r="Q1697" s="1056"/>
      <c r="R1697" s="1056"/>
      <c r="S1697" s="1056"/>
      <c r="T1697" s="343"/>
      <c r="CF1697" s="514">
        <v>19</v>
      </c>
    </row>
    <row customHeight="1" ht="11.549999999999999">
      <c r="D1698" s="518"/>
      <c r="CF1698" s="514">
        <v>11</v>
      </c>
    </row>
    <row customHeight="1" ht="11.549999999999999">
      <c r="D1699" s="663"/>
      <c r="E1699" s="663"/>
      <c r="F1699" s="663"/>
      <c r="G1699" s="664"/>
      <c r="CF1699" s="514">
        <v>11</v>
      </c>
    </row>
    <row customHeight="1" ht="11.549999999999999">
      <c r="CF1700" s="514">
        <v>11</v>
      </c>
    </row>
    <row customHeight="1" ht="11.549999999999999">
      <c r="D1701" s="665"/>
      <c r="E1701" s="2393"/>
      <c r="F1701" s="2393"/>
      <c r="G1701" s="2393"/>
      <c r="H1701" s="2393"/>
      <c r="I1701" s="2393"/>
      <c r="J1701" s="2393"/>
      <c r="K1701" s="2393"/>
      <c r="L1701" s="2393"/>
      <c r="M1701" s="2393"/>
      <c r="N1701" s="2393"/>
      <c r="O1701" s="2393"/>
      <c r="P1701" s="2393"/>
      <c r="Q1701" s="2393"/>
      <c r="R1701" s="2393"/>
      <c r="CF1701" s="514">
        <v>11</v>
      </c>
    </row>
    <row customHeight="1" ht="11.549999999999999">
      <c r="F1702" s="767"/>
      <c r="G1702" s="767"/>
      <c r="CF1702" s="514">
        <v>11</v>
      </c>
    </row>
    <row customHeight="1" ht="11.25" hidden="1">
      <c r="A1703" s="619" t="s">
        <v>82</v>
      </c>
      <c r="B1703" s="458">
        <v>0</v>
      </c>
      <c r="C1703" s="514">
        <v>3</v>
      </c>
      <c r="D1703" s="514">
        <v>0</v>
      </c>
      <c r="E1703" s="514">
        <v>7</v>
      </c>
      <c r="F1703" s="514">
        <v>7</v>
      </c>
      <c r="G1703" s="514">
        <v>29</v>
      </c>
      <c r="H1703" s="514">
        <v>3</v>
      </c>
      <c r="I1703" s="514">
        <v>5</v>
      </c>
      <c r="J1703" s="514">
        <v>24</v>
      </c>
      <c r="K1703" s="514">
        <v>24</v>
      </c>
      <c r="L1703" s="514">
        <v>3</v>
      </c>
      <c r="M1703" s="514">
        <v>6</v>
      </c>
      <c r="N1703" s="514">
        <v>25</v>
      </c>
      <c r="O1703" s="514">
        <v>18</v>
      </c>
      <c r="P1703" s="514">
        <v>18</v>
      </c>
      <c r="Q1703" s="514">
        <v>18</v>
      </c>
      <c r="R1703" s="514">
        <v>18</v>
      </c>
      <c r="S1703" s="514">
        <v>93</v>
      </c>
      <c r="T1703" s="514">
        <v>10</v>
      </c>
      <c r="U1703" s="620">
        <v>10</v>
      </c>
      <c r="V1703" s="620">
        <v>11</v>
      </c>
      <c r="W1703" s="621">
        <v>10</v>
      </c>
      <c r="X1703" s="458">
        <v>10</v>
      </c>
      <c r="Y1703" s="458">
        <v>10</v>
      </c>
      <c r="Z1703" s="458">
        <v>10</v>
      </c>
      <c r="AA1703" s="458">
        <v>10</v>
      </c>
      <c r="AB1703" s="514">
        <v>8</v>
      </c>
      <c r="AC1703" s="514">
        <v>8</v>
      </c>
      <c r="AD1703" s="514">
        <v>8</v>
      </c>
      <c r="AE1703" s="514">
        <v>8</v>
      </c>
      <c r="AF1703" s="514">
        <v>8</v>
      </c>
      <c r="AG1703" s="514">
        <v>8</v>
      </c>
      <c r="AH1703" s="514">
        <v>8</v>
      </c>
      <c r="AI1703" s="514">
        <v>8</v>
      </c>
      <c r="AJ1703" s="514">
        <v>8</v>
      </c>
      <c r="AK1703" s="514">
        <v>8</v>
      </c>
      <c r="AL1703" s="514">
        <v>8</v>
      </c>
      <c r="AM1703" s="514">
        <v>8</v>
      </c>
      <c r="AN1703" s="514">
        <v>8</v>
      </c>
      <c r="AO1703" s="514">
        <v>8</v>
      </c>
      <c r="AP1703" s="514">
        <v>8</v>
      </c>
      <c r="AQ1703" s="514">
        <v>8</v>
      </c>
      <c r="AR1703" s="514">
        <v>8</v>
      </c>
      <c r="AS1703" s="514">
        <v>8</v>
      </c>
      <c r="AT1703" s="514">
        <v>8</v>
      </c>
      <c r="AU1703" s="514">
        <v>8</v>
      </c>
      <c r="AV1703" s="514">
        <v>8</v>
      </c>
      <c r="AW1703" s="514">
        <v>8</v>
      </c>
      <c r="AX1703" s="514">
        <v>8</v>
      </c>
      <c r="AY1703" s="514">
        <v>8</v>
      </c>
      <c r="AZ1703" s="514">
        <v>8</v>
      </c>
      <c r="BA1703" s="514">
        <v>8</v>
      </c>
      <c r="BB1703" s="514">
        <v>8</v>
      </c>
      <c r="BC1703" s="514">
        <v>8</v>
      </c>
      <c r="BD1703" s="514">
        <v>8</v>
      </c>
      <c r="BE1703" s="514">
        <v>8</v>
      </c>
      <c r="BF1703" s="514">
        <v>8</v>
      </c>
      <c r="BG1703" s="514">
        <v>8</v>
      </c>
      <c r="BH1703" s="514">
        <v>8</v>
      </c>
      <c r="BI1703" s="514">
        <v>8</v>
      </c>
      <c r="BJ1703" s="514">
        <v>8</v>
      </c>
      <c r="BK1703" s="514">
        <v>8</v>
      </c>
      <c r="BL1703" s="514">
        <v>8</v>
      </c>
      <c r="BM1703" s="514">
        <v>8</v>
      </c>
      <c r="BN1703" s="514">
        <v>8</v>
      </c>
      <c r="BO1703" s="514">
        <v>8</v>
      </c>
      <c r="BP1703" s="514">
        <v>8</v>
      </c>
      <c r="BQ1703" s="514">
        <v>8</v>
      </c>
      <c r="BR1703" s="514">
        <v>8</v>
      </c>
      <c r="BS1703" s="514">
        <v>8</v>
      </c>
      <c r="BT1703" s="514">
        <v>8</v>
      </c>
      <c r="BU1703" s="514">
        <v>8</v>
      </c>
      <c r="BV1703" s="514">
        <v>8</v>
      </c>
      <c r="BW1703" s="514">
        <v>8</v>
      </c>
      <c r="BX1703" s="514">
        <v>8</v>
      </c>
      <c r="BY1703" s="514">
        <v>8</v>
      </c>
      <c r="BZ1703" s="514">
        <v>8</v>
      </c>
      <c r="CA1703" s="514">
        <v>8</v>
      </c>
      <c r="CB1703" s="514">
        <v>8</v>
      </c>
      <c r="CC1703" s="514">
        <v>8</v>
      </c>
      <c r="CD1703" s="514">
        <v>8</v>
      </c>
      <c r="CE1703" s="514">
        <v>8</v>
      </c>
      <c r="CF1703" s="514">
        <v>11</v>
      </c>
    </row>
  </sheetData>
  <sheetProtection formatColumns="0" formatRows="0" autoFilter="0" sort="0" insertRows="0" insertColumns="1" deleteRows="0" deleteColumns="0"/>
  <mergeCells count="2440">
    <mergeCell ref="E5:K5"/>
    <mergeCell ref="E6:K6"/>
    <mergeCell ref="E9:R9"/>
    <mergeCell ref="S9:S10"/>
    <mergeCell ref="E10:F10"/>
    <mergeCell ref="H10:I10"/>
    <mergeCell ref="L10:M10"/>
    <mergeCell ref="D14:D22"/>
    <mergeCell ref="H14:R14"/>
    <mergeCell ref="H15:R15"/>
    <mergeCell ref="H16:R16"/>
    <mergeCell ref="E1701:R1701"/>
    <mergeCell ref="E20:P20"/>
    <mergeCell ref="U20:U22"/>
    <mergeCell ref="V20:V22"/>
    <mergeCell ref="AC14:AC19"/>
    <mergeCell ref="E17:P17"/>
    <mergeCell ref="U17:U19"/>
    <mergeCell ref="V17:V19"/>
    <mergeCell ref="E14:G14"/>
    <mergeCell ref="E15:G15"/>
    <mergeCell ref="E16:G16"/>
    <mergeCell ref="U29:U31"/>
    <mergeCell ref="V29:V31"/>
    <mergeCell ref="U26:U28"/>
    <mergeCell ref="V26:V28"/>
    <mergeCell ref="D23:D31"/>
    <mergeCell ref="E23:G23"/>
    <mergeCell ref="H23:R23"/>
    <mergeCell ref="AC23:AC28"/>
    <mergeCell ref="E24:G24"/>
    <mergeCell ref="H24:R24"/>
    <mergeCell ref="E25:G25"/>
    <mergeCell ref="H25:R25"/>
    <mergeCell ref="E26:P26"/>
    <mergeCell ref="U38:U40"/>
    <mergeCell ref="V38:V40"/>
    <mergeCell ref="U35:U37"/>
    <mergeCell ref="V35:V37"/>
    <mergeCell ref="D32:D40"/>
    <mergeCell ref="E32:G32"/>
    <mergeCell ref="H32:R32"/>
    <mergeCell ref="AC32:AC37"/>
    <mergeCell ref="E33:G33"/>
    <mergeCell ref="H33:R33"/>
    <mergeCell ref="E34:G34"/>
    <mergeCell ref="H34:R34"/>
    <mergeCell ref="E35:P35"/>
    <mergeCell ref="U47:U49"/>
    <mergeCell ref="V47:V49"/>
    <mergeCell ref="U44:U46"/>
    <mergeCell ref="V44:V46"/>
    <mergeCell ref="D41:D49"/>
    <mergeCell ref="E41:G41"/>
    <mergeCell ref="H41:R41"/>
    <mergeCell ref="AC41:AC46"/>
    <mergeCell ref="E42:G42"/>
    <mergeCell ref="H42:R42"/>
    <mergeCell ref="E43:G43"/>
    <mergeCell ref="H43:R43"/>
    <mergeCell ref="E44:P44"/>
    <mergeCell ref="U56:U58"/>
    <mergeCell ref="V56:V58"/>
    <mergeCell ref="U53:U55"/>
    <mergeCell ref="V53:V55"/>
    <mergeCell ref="D50:D58"/>
    <mergeCell ref="E50:G50"/>
    <mergeCell ref="H50:R50"/>
    <mergeCell ref="AC50:AC55"/>
    <mergeCell ref="E51:G51"/>
    <mergeCell ref="H51:R51"/>
    <mergeCell ref="E52:G52"/>
    <mergeCell ref="H52:R52"/>
    <mergeCell ref="E53:P53"/>
    <mergeCell ref="U65:U67"/>
    <mergeCell ref="V65:V67"/>
    <mergeCell ref="U62:U64"/>
    <mergeCell ref="V62:V64"/>
    <mergeCell ref="D59:D67"/>
    <mergeCell ref="E59:G59"/>
    <mergeCell ref="H59:R59"/>
    <mergeCell ref="AC59:AC64"/>
    <mergeCell ref="E60:G60"/>
    <mergeCell ref="H60:R60"/>
    <mergeCell ref="E61:G61"/>
    <mergeCell ref="H61:R61"/>
    <mergeCell ref="E62:P62"/>
    <mergeCell ref="U74:U76"/>
    <mergeCell ref="V74:V76"/>
    <mergeCell ref="U71:U73"/>
    <mergeCell ref="V71:V73"/>
    <mergeCell ref="D68:D76"/>
    <mergeCell ref="E68:G68"/>
    <mergeCell ref="H68:R68"/>
    <mergeCell ref="AC68:AC73"/>
    <mergeCell ref="E69:G69"/>
    <mergeCell ref="H69:R69"/>
    <mergeCell ref="E70:G70"/>
    <mergeCell ref="H70:R70"/>
    <mergeCell ref="E71:P71"/>
    <mergeCell ref="U83:U85"/>
    <mergeCell ref="V83:V85"/>
    <mergeCell ref="U80:U82"/>
    <mergeCell ref="V80:V82"/>
    <mergeCell ref="D77:D85"/>
    <mergeCell ref="E77:G77"/>
    <mergeCell ref="H77:R77"/>
    <mergeCell ref="AC77:AC82"/>
    <mergeCell ref="E78:G78"/>
    <mergeCell ref="H78:R78"/>
    <mergeCell ref="E79:G79"/>
    <mergeCell ref="H79:R79"/>
    <mergeCell ref="E80:P80"/>
    <mergeCell ref="U92:U94"/>
    <mergeCell ref="V92:V94"/>
    <mergeCell ref="U89:U91"/>
    <mergeCell ref="V89:V91"/>
    <mergeCell ref="D86:D94"/>
    <mergeCell ref="E86:G86"/>
    <mergeCell ref="H86:R86"/>
    <mergeCell ref="AC86:AC91"/>
    <mergeCell ref="E87:G87"/>
    <mergeCell ref="H87:R87"/>
    <mergeCell ref="E88:G88"/>
    <mergeCell ref="H88:R88"/>
    <mergeCell ref="E89:P89"/>
    <mergeCell ref="U101:U103"/>
    <mergeCell ref="V101:V103"/>
    <mergeCell ref="U98:U100"/>
    <mergeCell ref="V98:V100"/>
    <mergeCell ref="D95:D103"/>
    <mergeCell ref="E95:G95"/>
    <mergeCell ref="H95:R95"/>
    <mergeCell ref="AC95:AC100"/>
    <mergeCell ref="E96:G96"/>
    <mergeCell ref="H96:R96"/>
    <mergeCell ref="E97:G97"/>
    <mergeCell ref="H97:R97"/>
    <mergeCell ref="E98:P98"/>
    <mergeCell ref="U110:U112"/>
    <mergeCell ref="V110:V112"/>
    <mergeCell ref="U107:U109"/>
    <mergeCell ref="V107:V109"/>
    <mergeCell ref="D104:D112"/>
    <mergeCell ref="E104:G104"/>
    <mergeCell ref="H104:R104"/>
    <mergeCell ref="AC104:AC109"/>
    <mergeCell ref="E105:G105"/>
    <mergeCell ref="H105:R105"/>
    <mergeCell ref="E106:G106"/>
    <mergeCell ref="H106:R106"/>
    <mergeCell ref="E107:P107"/>
    <mergeCell ref="U119:U121"/>
    <mergeCell ref="V119:V121"/>
    <mergeCell ref="U116:U118"/>
    <mergeCell ref="V116:V118"/>
    <mergeCell ref="D113:D121"/>
    <mergeCell ref="E113:G113"/>
    <mergeCell ref="H113:R113"/>
    <mergeCell ref="AC113:AC118"/>
    <mergeCell ref="E114:G114"/>
    <mergeCell ref="H114:R114"/>
    <mergeCell ref="E115:G115"/>
    <mergeCell ref="H115:R115"/>
    <mergeCell ref="E116:P116"/>
    <mergeCell ref="U128:U130"/>
    <mergeCell ref="V128:V130"/>
    <mergeCell ref="U125:U127"/>
    <mergeCell ref="V125:V127"/>
    <mergeCell ref="D122:D130"/>
    <mergeCell ref="E122:G122"/>
    <mergeCell ref="H122:R122"/>
    <mergeCell ref="AC122:AC127"/>
    <mergeCell ref="E123:G123"/>
    <mergeCell ref="H123:R123"/>
    <mergeCell ref="E124:G124"/>
    <mergeCell ref="H124:R124"/>
    <mergeCell ref="E125:P125"/>
    <mergeCell ref="U137:U139"/>
    <mergeCell ref="V137:V139"/>
    <mergeCell ref="U134:U136"/>
    <mergeCell ref="V134:V136"/>
    <mergeCell ref="D131:D139"/>
    <mergeCell ref="E131:G131"/>
    <mergeCell ref="H131:R131"/>
    <mergeCell ref="AC131:AC136"/>
    <mergeCell ref="E132:G132"/>
    <mergeCell ref="H132:R132"/>
    <mergeCell ref="E133:G133"/>
    <mergeCell ref="H133:R133"/>
    <mergeCell ref="E134:P134"/>
    <mergeCell ref="U146:U148"/>
    <mergeCell ref="V146:V148"/>
    <mergeCell ref="U143:U145"/>
    <mergeCell ref="V143:V145"/>
    <mergeCell ref="D140:D148"/>
    <mergeCell ref="E140:G140"/>
    <mergeCell ref="H140:R140"/>
    <mergeCell ref="AC140:AC145"/>
    <mergeCell ref="E141:G141"/>
    <mergeCell ref="H141:R141"/>
    <mergeCell ref="E142:G142"/>
    <mergeCell ref="H142:R142"/>
    <mergeCell ref="E143:P143"/>
    <mergeCell ref="U155:U157"/>
    <mergeCell ref="V155:V157"/>
    <mergeCell ref="U152:U154"/>
    <mergeCell ref="V152:V154"/>
    <mergeCell ref="D149:D157"/>
    <mergeCell ref="E149:G149"/>
    <mergeCell ref="H149:R149"/>
    <mergeCell ref="AC149:AC154"/>
    <mergeCell ref="E150:G150"/>
    <mergeCell ref="H150:R150"/>
    <mergeCell ref="E151:G151"/>
    <mergeCell ref="H151:R151"/>
    <mergeCell ref="E152:P152"/>
    <mergeCell ref="U164:U166"/>
    <mergeCell ref="V164:V166"/>
    <mergeCell ref="U161:U163"/>
    <mergeCell ref="V161:V163"/>
    <mergeCell ref="D158:D166"/>
    <mergeCell ref="E158:G158"/>
    <mergeCell ref="H158:R158"/>
    <mergeCell ref="AC158:AC163"/>
    <mergeCell ref="E159:G159"/>
    <mergeCell ref="H159:R159"/>
    <mergeCell ref="E160:G160"/>
    <mergeCell ref="H160:R160"/>
    <mergeCell ref="E161:P161"/>
    <mergeCell ref="U173:U175"/>
    <mergeCell ref="V173:V175"/>
    <mergeCell ref="U170:U172"/>
    <mergeCell ref="V170:V172"/>
    <mergeCell ref="D167:D175"/>
    <mergeCell ref="E167:G167"/>
    <mergeCell ref="H167:R167"/>
    <mergeCell ref="AC167:AC172"/>
    <mergeCell ref="E168:G168"/>
    <mergeCell ref="H168:R168"/>
    <mergeCell ref="E169:G169"/>
    <mergeCell ref="H169:R169"/>
    <mergeCell ref="E170:P170"/>
    <mergeCell ref="U182:U184"/>
    <mergeCell ref="V182:V184"/>
    <mergeCell ref="U179:U181"/>
    <mergeCell ref="V179:V181"/>
    <mergeCell ref="D176:D184"/>
    <mergeCell ref="E176:G176"/>
    <mergeCell ref="H176:R176"/>
    <mergeCell ref="AC176:AC181"/>
    <mergeCell ref="E177:G177"/>
    <mergeCell ref="H177:R177"/>
    <mergeCell ref="E178:G178"/>
    <mergeCell ref="H178:R178"/>
    <mergeCell ref="E179:P179"/>
    <mergeCell ref="U191:U193"/>
    <mergeCell ref="V191:V193"/>
    <mergeCell ref="U188:U190"/>
    <mergeCell ref="V188:V190"/>
    <mergeCell ref="D185:D193"/>
    <mergeCell ref="E185:G185"/>
    <mergeCell ref="H185:R185"/>
    <mergeCell ref="AC185:AC190"/>
    <mergeCell ref="E186:G186"/>
    <mergeCell ref="H186:R186"/>
    <mergeCell ref="E187:G187"/>
    <mergeCell ref="H187:R187"/>
    <mergeCell ref="E188:P188"/>
    <mergeCell ref="U200:U202"/>
    <mergeCell ref="V200:V202"/>
    <mergeCell ref="U197:U199"/>
    <mergeCell ref="V197:V199"/>
    <mergeCell ref="D194:D202"/>
    <mergeCell ref="E194:G194"/>
    <mergeCell ref="H194:R194"/>
    <mergeCell ref="AC194:AC199"/>
    <mergeCell ref="E195:G195"/>
    <mergeCell ref="H195:R195"/>
    <mergeCell ref="E196:G196"/>
    <mergeCell ref="H196:R196"/>
    <mergeCell ref="E197:P197"/>
    <mergeCell ref="U209:U211"/>
    <mergeCell ref="V209:V211"/>
    <mergeCell ref="U206:U208"/>
    <mergeCell ref="V206:V208"/>
    <mergeCell ref="D203:D211"/>
    <mergeCell ref="E203:G203"/>
    <mergeCell ref="H203:R203"/>
    <mergeCell ref="AC203:AC208"/>
    <mergeCell ref="E204:G204"/>
    <mergeCell ref="H204:R204"/>
    <mergeCell ref="E205:G205"/>
    <mergeCell ref="H205:R205"/>
    <mergeCell ref="E206:P206"/>
    <mergeCell ref="U218:U220"/>
    <mergeCell ref="V218:V220"/>
    <mergeCell ref="U215:U217"/>
    <mergeCell ref="V215:V217"/>
    <mergeCell ref="D212:D220"/>
    <mergeCell ref="E212:G212"/>
    <mergeCell ref="H212:R212"/>
    <mergeCell ref="AC212:AC217"/>
    <mergeCell ref="E213:G213"/>
    <mergeCell ref="H213:R213"/>
    <mergeCell ref="E214:G214"/>
    <mergeCell ref="H214:R214"/>
    <mergeCell ref="E215:P215"/>
    <mergeCell ref="U227:U229"/>
    <mergeCell ref="V227:V229"/>
    <mergeCell ref="U224:U226"/>
    <mergeCell ref="V224:V226"/>
    <mergeCell ref="D221:D229"/>
    <mergeCell ref="E221:G221"/>
    <mergeCell ref="H221:R221"/>
    <mergeCell ref="AC221:AC226"/>
    <mergeCell ref="E222:G222"/>
    <mergeCell ref="H222:R222"/>
    <mergeCell ref="E223:G223"/>
    <mergeCell ref="H223:R223"/>
    <mergeCell ref="E224:P224"/>
    <mergeCell ref="U236:U238"/>
    <mergeCell ref="V236:V238"/>
    <mergeCell ref="U233:U235"/>
    <mergeCell ref="V233:V235"/>
    <mergeCell ref="D230:D238"/>
    <mergeCell ref="E230:G230"/>
    <mergeCell ref="H230:R230"/>
    <mergeCell ref="AC230:AC235"/>
    <mergeCell ref="E231:G231"/>
    <mergeCell ref="H231:R231"/>
    <mergeCell ref="E232:G232"/>
    <mergeCell ref="H232:R232"/>
    <mergeCell ref="E233:P233"/>
    <mergeCell ref="U245:U247"/>
    <mergeCell ref="V245:V247"/>
    <mergeCell ref="U242:U244"/>
    <mergeCell ref="V242:V244"/>
    <mergeCell ref="D239:D247"/>
    <mergeCell ref="E239:G239"/>
    <mergeCell ref="H239:R239"/>
    <mergeCell ref="AC239:AC244"/>
    <mergeCell ref="E240:G240"/>
    <mergeCell ref="H240:R240"/>
    <mergeCell ref="E241:G241"/>
    <mergeCell ref="H241:R241"/>
    <mergeCell ref="E242:P242"/>
    <mergeCell ref="U254:U256"/>
    <mergeCell ref="V254:V256"/>
    <mergeCell ref="U251:U253"/>
    <mergeCell ref="V251:V253"/>
    <mergeCell ref="D248:D256"/>
    <mergeCell ref="E248:G248"/>
    <mergeCell ref="H248:R248"/>
    <mergeCell ref="AC248:AC253"/>
    <mergeCell ref="E249:G249"/>
    <mergeCell ref="H249:R249"/>
    <mergeCell ref="E250:G250"/>
    <mergeCell ref="H250:R250"/>
    <mergeCell ref="E251:P251"/>
    <mergeCell ref="U263:U265"/>
    <mergeCell ref="V263:V265"/>
    <mergeCell ref="U260:U262"/>
    <mergeCell ref="V260:V262"/>
    <mergeCell ref="D257:D265"/>
    <mergeCell ref="E257:G257"/>
    <mergeCell ref="H257:R257"/>
    <mergeCell ref="AC257:AC262"/>
    <mergeCell ref="E258:G258"/>
    <mergeCell ref="H258:R258"/>
    <mergeCell ref="E259:G259"/>
    <mergeCell ref="H259:R259"/>
    <mergeCell ref="E260:P260"/>
    <mergeCell ref="U272:U274"/>
    <mergeCell ref="V272:V274"/>
    <mergeCell ref="U269:U271"/>
    <mergeCell ref="V269:V271"/>
    <mergeCell ref="D266:D274"/>
    <mergeCell ref="E266:G266"/>
    <mergeCell ref="H266:R266"/>
    <mergeCell ref="AC266:AC271"/>
    <mergeCell ref="E267:G267"/>
    <mergeCell ref="H267:R267"/>
    <mergeCell ref="E268:G268"/>
    <mergeCell ref="H268:R268"/>
    <mergeCell ref="E269:P269"/>
    <mergeCell ref="U281:U283"/>
    <mergeCell ref="V281:V283"/>
    <mergeCell ref="U278:U280"/>
    <mergeCell ref="V278:V280"/>
    <mergeCell ref="D275:D283"/>
    <mergeCell ref="E275:G275"/>
    <mergeCell ref="H275:R275"/>
    <mergeCell ref="AC275:AC280"/>
    <mergeCell ref="E276:G276"/>
    <mergeCell ref="H276:R276"/>
    <mergeCell ref="E277:G277"/>
    <mergeCell ref="H277:R277"/>
    <mergeCell ref="E278:P278"/>
    <mergeCell ref="U290:U292"/>
    <mergeCell ref="V290:V292"/>
    <mergeCell ref="U287:U289"/>
    <mergeCell ref="V287:V289"/>
    <mergeCell ref="D284:D292"/>
    <mergeCell ref="E284:G284"/>
    <mergeCell ref="H284:R284"/>
    <mergeCell ref="AC284:AC289"/>
    <mergeCell ref="E285:G285"/>
    <mergeCell ref="H285:R285"/>
    <mergeCell ref="E286:G286"/>
    <mergeCell ref="H286:R286"/>
    <mergeCell ref="E287:P287"/>
    <mergeCell ref="U299:U301"/>
    <mergeCell ref="V299:V301"/>
    <mergeCell ref="U296:U298"/>
    <mergeCell ref="V296:V298"/>
    <mergeCell ref="D293:D301"/>
    <mergeCell ref="E293:G293"/>
    <mergeCell ref="H293:R293"/>
    <mergeCell ref="AC293:AC298"/>
    <mergeCell ref="E294:G294"/>
    <mergeCell ref="H294:R294"/>
    <mergeCell ref="E295:G295"/>
    <mergeCell ref="H295:R295"/>
    <mergeCell ref="E296:P296"/>
    <mergeCell ref="U308:U310"/>
    <mergeCell ref="V308:V310"/>
    <mergeCell ref="U305:U307"/>
    <mergeCell ref="V305:V307"/>
    <mergeCell ref="D302:D310"/>
    <mergeCell ref="E302:G302"/>
    <mergeCell ref="H302:R302"/>
    <mergeCell ref="AC302:AC307"/>
    <mergeCell ref="E303:G303"/>
    <mergeCell ref="H303:R303"/>
    <mergeCell ref="E304:G304"/>
    <mergeCell ref="H304:R304"/>
    <mergeCell ref="E305:P305"/>
    <mergeCell ref="U317:U319"/>
    <mergeCell ref="V317:V319"/>
    <mergeCell ref="U314:U316"/>
    <mergeCell ref="V314:V316"/>
    <mergeCell ref="D311:D319"/>
    <mergeCell ref="E311:G311"/>
    <mergeCell ref="H311:R311"/>
    <mergeCell ref="AC311:AC316"/>
    <mergeCell ref="E312:G312"/>
    <mergeCell ref="H312:R312"/>
    <mergeCell ref="E313:G313"/>
    <mergeCell ref="H313:R313"/>
    <mergeCell ref="E314:P314"/>
    <mergeCell ref="U326:U328"/>
    <mergeCell ref="V326:V328"/>
    <mergeCell ref="U323:U325"/>
    <mergeCell ref="V323:V325"/>
    <mergeCell ref="D320:D328"/>
    <mergeCell ref="E320:G320"/>
    <mergeCell ref="H320:R320"/>
    <mergeCell ref="AC320:AC325"/>
    <mergeCell ref="E321:G321"/>
    <mergeCell ref="H321:R321"/>
    <mergeCell ref="E322:G322"/>
    <mergeCell ref="H322:R322"/>
    <mergeCell ref="E323:P323"/>
    <mergeCell ref="U335:U337"/>
    <mergeCell ref="V335:V337"/>
    <mergeCell ref="U332:U334"/>
    <mergeCell ref="V332:V334"/>
    <mergeCell ref="D329:D337"/>
    <mergeCell ref="E329:G329"/>
    <mergeCell ref="H329:R329"/>
    <mergeCell ref="AC329:AC334"/>
    <mergeCell ref="E330:G330"/>
    <mergeCell ref="H330:R330"/>
    <mergeCell ref="E331:G331"/>
    <mergeCell ref="H331:R331"/>
    <mergeCell ref="E332:P332"/>
    <mergeCell ref="U344:U346"/>
    <mergeCell ref="V344:V346"/>
    <mergeCell ref="U341:U343"/>
    <mergeCell ref="V341:V343"/>
    <mergeCell ref="D338:D346"/>
    <mergeCell ref="E338:G338"/>
    <mergeCell ref="H338:R338"/>
    <mergeCell ref="AC338:AC343"/>
    <mergeCell ref="E339:G339"/>
    <mergeCell ref="H339:R339"/>
    <mergeCell ref="E340:G340"/>
    <mergeCell ref="H340:R340"/>
    <mergeCell ref="E341:P341"/>
    <mergeCell ref="U353:U355"/>
    <mergeCell ref="V353:V355"/>
    <mergeCell ref="U350:U352"/>
    <mergeCell ref="V350:V352"/>
    <mergeCell ref="D347:D355"/>
    <mergeCell ref="E347:G347"/>
    <mergeCell ref="H347:R347"/>
    <mergeCell ref="AC347:AC352"/>
    <mergeCell ref="E348:G348"/>
    <mergeCell ref="H348:R348"/>
    <mergeCell ref="E349:G349"/>
    <mergeCell ref="H349:R349"/>
    <mergeCell ref="E350:P350"/>
    <mergeCell ref="U362:U364"/>
    <mergeCell ref="V362:V364"/>
    <mergeCell ref="U359:U361"/>
    <mergeCell ref="V359:V361"/>
    <mergeCell ref="D356:D364"/>
    <mergeCell ref="E356:G356"/>
    <mergeCell ref="H356:R356"/>
    <mergeCell ref="AC356:AC361"/>
    <mergeCell ref="E357:G357"/>
    <mergeCell ref="H357:R357"/>
    <mergeCell ref="E358:G358"/>
    <mergeCell ref="H358:R358"/>
    <mergeCell ref="E359:P359"/>
    <mergeCell ref="U371:U373"/>
    <mergeCell ref="V371:V373"/>
    <mergeCell ref="U368:U370"/>
    <mergeCell ref="V368:V370"/>
    <mergeCell ref="D365:D373"/>
    <mergeCell ref="E365:G365"/>
    <mergeCell ref="H365:R365"/>
    <mergeCell ref="AC365:AC370"/>
    <mergeCell ref="E366:G366"/>
    <mergeCell ref="H366:R366"/>
    <mergeCell ref="E367:G367"/>
    <mergeCell ref="H367:R367"/>
    <mergeCell ref="E368:P368"/>
    <mergeCell ref="U380:U382"/>
    <mergeCell ref="V380:V382"/>
    <mergeCell ref="U377:U379"/>
    <mergeCell ref="V377:V379"/>
    <mergeCell ref="D374:D382"/>
    <mergeCell ref="E374:G374"/>
    <mergeCell ref="H374:R374"/>
    <mergeCell ref="AC374:AC379"/>
    <mergeCell ref="E375:G375"/>
    <mergeCell ref="H375:R375"/>
    <mergeCell ref="E376:G376"/>
    <mergeCell ref="H376:R376"/>
    <mergeCell ref="E377:P377"/>
    <mergeCell ref="U389:U391"/>
    <mergeCell ref="V389:V391"/>
    <mergeCell ref="U386:U388"/>
    <mergeCell ref="V386:V388"/>
    <mergeCell ref="D383:D391"/>
    <mergeCell ref="E383:G383"/>
    <mergeCell ref="H383:R383"/>
    <mergeCell ref="AC383:AC388"/>
    <mergeCell ref="E384:G384"/>
    <mergeCell ref="H384:R384"/>
    <mergeCell ref="E385:G385"/>
    <mergeCell ref="H385:R385"/>
    <mergeCell ref="E386:P386"/>
    <mergeCell ref="U398:U400"/>
    <mergeCell ref="V398:V400"/>
    <mergeCell ref="U395:U397"/>
    <mergeCell ref="V395:V397"/>
    <mergeCell ref="D392:D400"/>
    <mergeCell ref="E392:G392"/>
    <mergeCell ref="H392:R392"/>
    <mergeCell ref="AC392:AC397"/>
    <mergeCell ref="E393:G393"/>
    <mergeCell ref="H393:R393"/>
    <mergeCell ref="E394:G394"/>
    <mergeCell ref="H394:R394"/>
    <mergeCell ref="E395:P395"/>
    <mergeCell ref="U407:U409"/>
    <mergeCell ref="V407:V409"/>
    <mergeCell ref="U404:U406"/>
    <mergeCell ref="V404:V406"/>
    <mergeCell ref="D401:D409"/>
    <mergeCell ref="E401:G401"/>
    <mergeCell ref="H401:R401"/>
    <mergeCell ref="AC401:AC406"/>
    <mergeCell ref="E402:G402"/>
    <mergeCell ref="H402:R402"/>
    <mergeCell ref="E403:G403"/>
    <mergeCell ref="H403:R403"/>
    <mergeCell ref="E404:P404"/>
    <mergeCell ref="U416:U418"/>
    <mergeCell ref="V416:V418"/>
    <mergeCell ref="U413:U415"/>
    <mergeCell ref="V413:V415"/>
    <mergeCell ref="D410:D418"/>
    <mergeCell ref="E410:G410"/>
    <mergeCell ref="H410:R410"/>
    <mergeCell ref="AC410:AC415"/>
    <mergeCell ref="E411:G411"/>
    <mergeCell ref="H411:R411"/>
    <mergeCell ref="E412:G412"/>
    <mergeCell ref="H412:R412"/>
    <mergeCell ref="E413:P413"/>
    <mergeCell ref="U425:U427"/>
    <mergeCell ref="V425:V427"/>
    <mergeCell ref="U422:U424"/>
    <mergeCell ref="V422:V424"/>
    <mergeCell ref="D419:D427"/>
    <mergeCell ref="E419:G419"/>
    <mergeCell ref="H419:R419"/>
    <mergeCell ref="AC419:AC424"/>
    <mergeCell ref="E420:G420"/>
    <mergeCell ref="H420:R420"/>
    <mergeCell ref="E421:G421"/>
    <mergeCell ref="H421:R421"/>
    <mergeCell ref="E422:P422"/>
    <mergeCell ref="U434:U436"/>
    <mergeCell ref="V434:V436"/>
    <mergeCell ref="U431:U433"/>
    <mergeCell ref="V431:V433"/>
    <mergeCell ref="D428:D436"/>
    <mergeCell ref="E428:G428"/>
    <mergeCell ref="H428:R428"/>
    <mergeCell ref="AC428:AC433"/>
    <mergeCell ref="E429:G429"/>
    <mergeCell ref="H429:R429"/>
    <mergeCell ref="E430:G430"/>
    <mergeCell ref="H430:R430"/>
    <mergeCell ref="E431:P431"/>
    <mergeCell ref="U443:U445"/>
    <mergeCell ref="V443:V445"/>
    <mergeCell ref="U440:U442"/>
    <mergeCell ref="V440:V442"/>
    <mergeCell ref="D437:D445"/>
    <mergeCell ref="E437:G437"/>
    <mergeCell ref="H437:R437"/>
    <mergeCell ref="AC437:AC442"/>
    <mergeCell ref="E438:G438"/>
    <mergeCell ref="H438:R438"/>
    <mergeCell ref="E439:G439"/>
    <mergeCell ref="H439:R439"/>
    <mergeCell ref="E440:P440"/>
    <mergeCell ref="U452:U454"/>
    <mergeCell ref="V452:V454"/>
    <mergeCell ref="U449:U451"/>
    <mergeCell ref="V449:V451"/>
    <mergeCell ref="D446:D454"/>
    <mergeCell ref="E446:G446"/>
    <mergeCell ref="H446:R446"/>
    <mergeCell ref="AC446:AC451"/>
    <mergeCell ref="E447:G447"/>
    <mergeCell ref="H447:R447"/>
    <mergeCell ref="E448:G448"/>
    <mergeCell ref="H448:R448"/>
    <mergeCell ref="E449:P449"/>
    <mergeCell ref="U461:U463"/>
    <mergeCell ref="V461:V463"/>
    <mergeCell ref="U458:U460"/>
    <mergeCell ref="V458:V460"/>
    <mergeCell ref="D455:D463"/>
    <mergeCell ref="E455:G455"/>
    <mergeCell ref="H455:R455"/>
    <mergeCell ref="AC455:AC460"/>
    <mergeCell ref="E456:G456"/>
    <mergeCell ref="H456:R456"/>
    <mergeCell ref="E457:G457"/>
    <mergeCell ref="H457:R457"/>
    <mergeCell ref="E458:P458"/>
    <mergeCell ref="U470:U472"/>
    <mergeCell ref="V470:V472"/>
    <mergeCell ref="U467:U469"/>
    <mergeCell ref="V467:V469"/>
    <mergeCell ref="D464:D472"/>
    <mergeCell ref="E464:G464"/>
    <mergeCell ref="H464:R464"/>
    <mergeCell ref="AC464:AC469"/>
    <mergeCell ref="E465:G465"/>
    <mergeCell ref="H465:R465"/>
    <mergeCell ref="E466:G466"/>
    <mergeCell ref="H466:R466"/>
    <mergeCell ref="E467:P467"/>
    <mergeCell ref="U479:U481"/>
    <mergeCell ref="V479:V481"/>
    <mergeCell ref="U476:U478"/>
    <mergeCell ref="V476:V478"/>
    <mergeCell ref="D473:D481"/>
    <mergeCell ref="E473:G473"/>
    <mergeCell ref="H473:R473"/>
    <mergeCell ref="AC473:AC478"/>
    <mergeCell ref="E474:G474"/>
    <mergeCell ref="H474:R474"/>
    <mergeCell ref="E475:G475"/>
    <mergeCell ref="H475:R475"/>
    <mergeCell ref="E476:P476"/>
    <mergeCell ref="U488:U490"/>
    <mergeCell ref="V488:V490"/>
    <mergeCell ref="U485:U487"/>
    <mergeCell ref="V485:V487"/>
    <mergeCell ref="D482:D490"/>
    <mergeCell ref="E482:G482"/>
    <mergeCell ref="H482:R482"/>
    <mergeCell ref="AC482:AC487"/>
    <mergeCell ref="E483:G483"/>
    <mergeCell ref="H483:R483"/>
    <mergeCell ref="E484:G484"/>
    <mergeCell ref="H484:R484"/>
    <mergeCell ref="E485:P485"/>
    <mergeCell ref="U497:U499"/>
    <mergeCell ref="V497:V499"/>
    <mergeCell ref="U494:U496"/>
    <mergeCell ref="V494:V496"/>
    <mergeCell ref="D491:D499"/>
    <mergeCell ref="E491:G491"/>
    <mergeCell ref="H491:R491"/>
    <mergeCell ref="AC491:AC496"/>
    <mergeCell ref="E492:G492"/>
    <mergeCell ref="H492:R492"/>
    <mergeCell ref="E493:G493"/>
    <mergeCell ref="H493:R493"/>
    <mergeCell ref="E494:P494"/>
    <mergeCell ref="U506:U508"/>
    <mergeCell ref="V506:V508"/>
    <mergeCell ref="U503:U505"/>
    <mergeCell ref="V503:V505"/>
    <mergeCell ref="D500:D508"/>
    <mergeCell ref="E500:G500"/>
    <mergeCell ref="H500:R500"/>
    <mergeCell ref="AC500:AC505"/>
    <mergeCell ref="E501:G501"/>
    <mergeCell ref="H501:R501"/>
    <mergeCell ref="E502:G502"/>
    <mergeCell ref="H502:R502"/>
    <mergeCell ref="E503:P503"/>
    <mergeCell ref="U515:U517"/>
    <mergeCell ref="V515:V517"/>
    <mergeCell ref="U512:U514"/>
    <mergeCell ref="V512:V514"/>
    <mergeCell ref="D509:D517"/>
    <mergeCell ref="E509:G509"/>
    <mergeCell ref="H509:R509"/>
    <mergeCell ref="AC509:AC514"/>
    <mergeCell ref="E510:G510"/>
    <mergeCell ref="H510:R510"/>
    <mergeCell ref="E511:G511"/>
    <mergeCell ref="H511:R511"/>
    <mergeCell ref="E512:P512"/>
    <mergeCell ref="U524:U526"/>
    <mergeCell ref="V524:V526"/>
    <mergeCell ref="U521:U523"/>
    <mergeCell ref="V521:V523"/>
    <mergeCell ref="D518:D526"/>
    <mergeCell ref="E518:G518"/>
    <mergeCell ref="H518:R518"/>
    <mergeCell ref="AC518:AC523"/>
    <mergeCell ref="E519:G519"/>
    <mergeCell ref="H519:R519"/>
    <mergeCell ref="E520:G520"/>
    <mergeCell ref="H520:R520"/>
    <mergeCell ref="E521:P521"/>
    <mergeCell ref="U533:U535"/>
    <mergeCell ref="V533:V535"/>
    <mergeCell ref="U530:U532"/>
    <mergeCell ref="V530:V532"/>
    <mergeCell ref="D527:D535"/>
    <mergeCell ref="E527:G527"/>
    <mergeCell ref="H527:R527"/>
    <mergeCell ref="AC527:AC532"/>
    <mergeCell ref="E528:G528"/>
    <mergeCell ref="H528:R528"/>
    <mergeCell ref="E529:G529"/>
    <mergeCell ref="H529:R529"/>
    <mergeCell ref="E530:P530"/>
    <mergeCell ref="U542:U544"/>
    <mergeCell ref="V542:V544"/>
    <mergeCell ref="U539:U541"/>
    <mergeCell ref="V539:V541"/>
    <mergeCell ref="D536:D544"/>
    <mergeCell ref="E536:G536"/>
    <mergeCell ref="H536:R536"/>
    <mergeCell ref="AC536:AC541"/>
    <mergeCell ref="E537:G537"/>
    <mergeCell ref="H537:R537"/>
    <mergeCell ref="E538:G538"/>
    <mergeCell ref="H538:R538"/>
    <mergeCell ref="E539:P539"/>
    <mergeCell ref="U551:U553"/>
    <mergeCell ref="V551:V553"/>
    <mergeCell ref="U548:U550"/>
    <mergeCell ref="V548:V550"/>
    <mergeCell ref="D545:D553"/>
    <mergeCell ref="E545:G545"/>
    <mergeCell ref="H545:R545"/>
    <mergeCell ref="AC545:AC550"/>
    <mergeCell ref="E546:G546"/>
    <mergeCell ref="H546:R546"/>
    <mergeCell ref="E547:G547"/>
    <mergeCell ref="H547:R547"/>
    <mergeCell ref="E548:P548"/>
    <mergeCell ref="U560:U562"/>
    <mergeCell ref="V560:V562"/>
    <mergeCell ref="U557:U559"/>
    <mergeCell ref="V557:V559"/>
    <mergeCell ref="D554:D562"/>
    <mergeCell ref="E554:G554"/>
    <mergeCell ref="H554:R554"/>
    <mergeCell ref="AC554:AC559"/>
    <mergeCell ref="E555:G555"/>
    <mergeCell ref="H555:R555"/>
    <mergeCell ref="E556:G556"/>
    <mergeCell ref="H556:R556"/>
    <mergeCell ref="E557:P557"/>
    <mergeCell ref="U569:U571"/>
    <mergeCell ref="V569:V571"/>
    <mergeCell ref="U566:U568"/>
    <mergeCell ref="V566:V568"/>
    <mergeCell ref="D563:D571"/>
    <mergeCell ref="E563:G563"/>
    <mergeCell ref="H563:R563"/>
    <mergeCell ref="AC563:AC568"/>
    <mergeCell ref="E564:G564"/>
    <mergeCell ref="H564:R564"/>
    <mergeCell ref="E565:G565"/>
    <mergeCell ref="H565:R565"/>
    <mergeCell ref="E566:P566"/>
    <mergeCell ref="U578:U580"/>
    <mergeCell ref="V578:V580"/>
    <mergeCell ref="U575:U577"/>
    <mergeCell ref="V575:V577"/>
    <mergeCell ref="D572:D580"/>
    <mergeCell ref="E572:G572"/>
    <mergeCell ref="H572:R572"/>
    <mergeCell ref="AC572:AC577"/>
    <mergeCell ref="E573:G573"/>
    <mergeCell ref="H573:R573"/>
    <mergeCell ref="E574:G574"/>
    <mergeCell ref="H574:R574"/>
    <mergeCell ref="E575:P575"/>
    <mergeCell ref="U587:U589"/>
    <mergeCell ref="V587:V589"/>
    <mergeCell ref="U584:U586"/>
    <mergeCell ref="V584:V586"/>
    <mergeCell ref="D581:D589"/>
    <mergeCell ref="E581:G581"/>
    <mergeCell ref="H581:R581"/>
    <mergeCell ref="AC581:AC586"/>
    <mergeCell ref="E582:G582"/>
    <mergeCell ref="H582:R582"/>
    <mergeCell ref="E583:G583"/>
    <mergeCell ref="H583:R583"/>
    <mergeCell ref="E584:P584"/>
    <mergeCell ref="U596:U598"/>
    <mergeCell ref="V596:V598"/>
    <mergeCell ref="U593:U595"/>
    <mergeCell ref="V593:V595"/>
    <mergeCell ref="D590:D598"/>
    <mergeCell ref="E590:G590"/>
    <mergeCell ref="H590:R590"/>
    <mergeCell ref="AC590:AC595"/>
    <mergeCell ref="E591:G591"/>
    <mergeCell ref="H591:R591"/>
    <mergeCell ref="E592:G592"/>
    <mergeCell ref="H592:R592"/>
    <mergeCell ref="E593:P593"/>
    <mergeCell ref="U605:U607"/>
    <mergeCell ref="V605:V607"/>
    <mergeCell ref="U602:U604"/>
    <mergeCell ref="V602:V604"/>
    <mergeCell ref="D599:D607"/>
    <mergeCell ref="E599:G599"/>
    <mergeCell ref="H599:R599"/>
    <mergeCell ref="AC599:AC604"/>
    <mergeCell ref="E600:G600"/>
    <mergeCell ref="H600:R600"/>
    <mergeCell ref="E601:G601"/>
    <mergeCell ref="H601:R601"/>
    <mergeCell ref="E602:P602"/>
    <mergeCell ref="U614:U616"/>
    <mergeCell ref="V614:V616"/>
    <mergeCell ref="U611:U613"/>
    <mergeCell ref="V611:V613"/>
    <mergeCell ref="D608:D616"/>
    <mergeCell ref="E608:G608"/>
    <mergeCell ref="H608:R608"/>
    <mergeCell ref="AC608:AC613"/>
    <mergeCell ref="E609:G609"/>
    <mergeCell ref="H609:R609"/>
    <mergeCell ref="E610:G610"/>
    <mergeCell ref="H610:R610"/>
    <mergeCell ref="E611:P611"/>
    <mergeCell ref="U623:U625"/>
    <mergeCell ref="V623:V625"/>
    <mergeCell ref="U620:U622"/>
    <mergeCell ref="V620:V622"/>
    <mergeCell ref="D617:D625"/>
    <mergeCell ref="E617:G617"/>
    <mergeCell ref="H617:R617"/>
    <mergeCell ref="AC617:AC622"/>
    <mergeCell ref="E618:G618"/>
    <mergeCell ref="H618:R618"/>
    <mergeCell ref="E619:G619"/>
    <mergeCell ref="H619:R619"/>
    <mergeCell ref="E620:P620"/>
    <mergeCell ref="U632:U634"/>
    <mergeCell ref="V632:V634"/>
    <mergeCell ref="U629:U631"/>
    <mergeCell ref="V629:V631"/>
    <mergeCell ref="D626:D634"/>
    <mergeCell ref="E626:G626"/>
    <mergeCell ref="H626:R626"/>
    <mergeCell ref="AC626:AC631"/>
    <mergeCell ref="E627:G627"/>
    <mergeCell ref="H627:R627"/>
    <mergeCell ref="E628:G628"/>
    <mergeCell ref="H628:R628"/>
    <mergeCell ref="E629:P629"/>
    <mergeCell ref="U641:U643"/>
    <mergeCell ref="V641:V643"/>
    <mergeCell ref="U638:U640"/>
    <mergeCell ref="V638:V640"/>
    <mergeCell ref="D635:D643"/>
    <mergeCell ref="E635:G635"/>
    <mergeCell ref="H635:R635"/>
    <mergeCell ref="AC635:AC640"/>
    <mergeCell ref="E636:G636"/>
    <mergeCell ref="H636:R636"/>
    <mergeCell ref="E637:G637"/>
    <mergeCell ref="H637:R637"/>
    <mergeCell ref="E638:P638"/>
    <mergeCell ref="U650:U652"/>
    <mergeCell ref="V650:V652"/>
    <mergeCell ref="U647:U649"/>
    <mergeCell ref="V647:V649"/>
    <mergeCell ref="D644:D652"/>
    <mergeCell ref="E644:G644"/>
    <mergeCell ref="H644:R644"/>
    <mergeCell ref="AC644:AC649"/>
    <mergeCell ref="E645:G645"/>
    <mergeCell ref="H645:R645"/>
    <mergeCell ref="E646:G646"/>
    <mergeCell ref="H646:R646"/>
    <mergeCell ref="E647:P647"/>
    <mergeCell ref="U659:U661"/>
    <mergeCell ref="V659:V661"/>
    <mergeCell ref="U656:U658"/>
    <mergeCell ref="V656:V658"/>
    <mergeCell ref="D653:D661"/>
    <mergeCell ref="E653:G653"/>
    <mergeCell ref="H653:R653"/>
    <mergeCell ref="AC653:AC658"/>
    <mergeCell ref="E654:G654"/>
    <mergeCell ref="H654:R654"/>
    <mergeCell ref="E655:G655"/>
    <mergeCell ref="H655:R655"/>
    <mergeCell ref="E656:P656"/>
    <mergeCell ref="U668:U670"/>
    <mergeCell ref="V668:V670"/>
    <mergeCell ref="U665:U667"/>
    <mergeCell ref="V665:V667"/>
    <mergeCell ref="D662:D670"/>
    <mergeCell ref="E662:G662"/>
    <mergeCell ref="H662:R662"/>
    <mergeCell ref="AC662:AC667"/>
    <mergeCell ref="E663:G663"/>
    <mergeCell ref="H663:R663"/>
    <mergeCell ref="E664:G664"/>
    <mergeCell ref="H664:R664"/>
    <mergeCell ref="E665:P665"/>
    <mergeCell ref="U677:U679"/>
    <mergeCell ref="V677:V679"/>
    <mergeCell ref="U674:U676"/>
    <mergeCell ref="V674:V676"/>
    <mergeCell ref="D671:D679"/>
    <mergeCell ref="E671:G671"/>
    <mergeCell ref="H671:R671"/>
    <mergeCell ref="AC671:AC676"/>
    <mergeCell ref="E672:G672"/>
    <mergeCell ref="H672:R672"/>
    <mergeCell ref="E673:G673"/>
    <mergeCell ref="H673:R673"/>
    <mergeCell ref="E674:P674"/>
    <mergeCell ref="U686:U688"/>
    <mergeCell ref="V686:V688"/>
    <mergeCell ref="U683:U685"/>
    <mergeCell ref="V683:V685"/>
    <mergeCell ref="D680:D688"/>
    <mergeCell ref="E680:G680"/>
    <mergeCell ref="H680:R680"/>
    <mergeCell ref="AC680:AC685"/>
    <mergeCell ref="E681:G681"/>
    <mergeCell ref="H681:R681"/>
    <mergeCell ref="E682:G682"/>
    <mergeCell ref="H682:R682"/>
    <mergeCell ref="E683:P683"/>
    <mergeCell ref="U695:U697"/>
    <mergeCell ref="V695:V697"/>
    <mergeCell ref="U692:U694"/>
    <mergeCell ref="V692:V694"/>
    <mergeCell ref="D689:D697"/>
    <mergeCell ref="E689:G689"/>
    <mergeCell ref="H689:R689"/>
    <mergeCell ref="AC689:AC694"/>
    <mergeCell ref="E690:G690"/>
    <mergeCell ref="H690:R690"/>
    <mergeCell ref="E691:G691"/>
    <mergeCell ref="H691:R691"/>
    <mergeCell ref="E692:P692"/>
    <mergeCell ref="U704:U706"/>
    <mergeCell ref="V704:V706"/>
    <mergeCell ref="U701:U703"/>
    <mergeCell ref="V701:V703"/>
    <mergeCell ref="D698:D706"/>
    <mergeCell ref="E698:G698"/>
    <mergeCell ref="H698:R698"/>
    <mergeCell ref="AC698:AC703"/>
    <mergeCell ref="E699:G699"/>
    <mergeCell ref="H699:R699"/>
    <mergeCell ref="E700:G700"/>
    <mergeCell ref="H700:R700"/>
    <mergeCell ref="E701:P701"/>
    <mergeCell ref="U713:U715"/>
    <mergeCell ref="V713:V715"/>
    <mergeCell ref="U710:U712"/>
    <mergeCell ref="V710:V712"/>
    <mergeCell ref="D707:D715"/>
    <mergeCell ref="E707:G707"/>
    <mergeCell ref="H707:R707"/>
    <mergeCell ref="AC707:AC712"/>
    <mergeCell ref="E708:G708"/>
    <mergeCell ref="H708:R708"/>
    <mergeCell ref="E709:G709"/>
    <mergeCell ref="H709:R709"/>
    <mergeCell ref="E710:P710"/>
    <mergeCell ref="U722:U724"/>
    <mergeCell ref="V722:V724"/>
    <mergeCell ref="U719:U721"/>
    <mergeCell ref="V719:V721"/>
    <mergeCell ref="D716:D724"/>
    <mergeCell ref="E716:G716"/>
    <mergeCell ref="H716:R716"/>
    <mergeCell ref="AC716:AC721"/>
    <mergeCell ref="E717:G717"/>
    <mergeCell ref="H717:R717"/>
    <mergeCell ref="E718:G718"/>
    <mergeCell ref="H718:R718"/>
    <mergeCell ref="E719:P719"/>
    <mergeCell ref="U731:U733"/>
    <mergeCell ref="V731:V733"/>
    <mergeCell ref="U728:U730"/>
    <mergeCell ref="V728:V730"/>
    <mergeCell ref="D725:D733"/>
    <mergeCell ref="E725:G725"/>
    <mergeCell ref="H725:R725"/>
    <mergeCell ref="AC725:AC730"/>
    <mergeCell ref="E726:G726"/>
    <mergeCell ref="H726:R726"/>
    <mergeCell ref="E727:G727"/>
    <mergeCell ref="H727:R727"/>
    <mergeCell ref="E728:P728"/>
    <mergeCell ref="U740:U742"/>
    <mergeCell ref="V740:V742"/>
    <mergeCell ref="U737:U739"/>
    <mergeCell ref="V737:V739"/>
    <mergeCell ref="D734:D742"/>
    <mergeCell ref="E734:G734"/>
    <mergeCell ref="H734:R734"/>
    <mergeCell ref="AC734:AC739"/>
    <mergeCell ref="E735:G735"/>
    <mergeCell ref="H735:R735"/>
    <mergeCell ref="E736:G736"/>
    <mergeCell ref="H736:R736"/>
    <mergeCell ref="E737:P737"/>
    <mergeCell ref="U749:U751"/>
    <mergeCell ref="V749:V751"/>
    <mergeCell ref="U746:U748"/>
    <mergeCell ref="V746:V748"/>
    <mergeCell ref="D743:D751"/>
    <mergeCell ref="E743:G743"/>
    <mergeCell ref="H743:R743"/>
    <mergeCell ref="AC743:AC748"/>
    <mergeCell ref="E744:G744"/>
    <mergeCell ref="H744:R744"/>
    <mergeCell ref="E745:G745"/>
    <mergeCell ref="H745:R745"/>
    <mergeCell ref="E746:P746"/>
    <mergeCell ref="U758:U760"/>
    <mergeCell ref="V758:V760"/>
    <mergeCell ref="U755:U757"/>
    <mergeCell ref="V755:V757"/>
    <mergeCell ref="D752:D760"/>
    <mergeCell ref="E752:G752"/>
    <mergeCell ref="H752:R752"/>
    <mergeCell ref="AC752:AC757"/>
    <mergeCell ref="E753:G753"/>
    <mergeCell ref="H753:R753"/>
    <mergeCell ref="E754:G754"/>
    <mergeCell ref="H754:R754"/>
    <mergeCell ref="E755:P755"/>
    <mergeCell ref="U767:U769"/>
    <mergeCell ref="V767:V769"/>
    <mergeCell ref="U764:U766"/>
    <mergeCell ref="V764:V766"/>
    <mergeCell ref="D761:D769"/>
    <mergeCell ref="E761:G761"/>
    <mergeCell ref="H761:R761"/>
    <mergeCell ref="AC761:AC766"/>
    <mergeCell ref="E762:G762"/>
    <mergeCell ref="H762:R762"/>
    <mergeCell ref="E763:G763"/>
    <mergeCell ref="H763:R763"/>
    <mergeCell ref="E764:P764"/>
    <mergeCell ref="U776:U778"/>
    <mergeCell ref="V776:V778"/>
    <mergeCell ref="U773:U775"/>
    <mergeCell ref="V773:V775"/>
    <mergeCell ref="D770:D778"/>
    <mergeCell ref="E770:G770"/>
    <mergeCell ref="H770:R770"/>
    <mergeCell ref="AC770:AC775"/>
    <mergeCell ref="E771:G771"/>
    <mergeCell ref="H771:R771"/>
    <mergeCell ref="E772:G772"/>
    <mergeCell ref="H772:R772"/>
    <mergeCell ref="E773:P773"/>
    <mergeCell ref="U785:U787"/>
    <mergeCell ref="V785:V787"/>
    <mergeCell ref="U782:U784"/>
    <mergeCell ref="V782:V784"/>
    <mergeCell ref="D779:D787"/>
    <mergeCell ref="E779:G779"/>
    <mergeCell ref="H779:R779"/>
    <mergeCell ref="AC779:AC784"/>
    <mergeCell ref="E780:G780"/>
    <mergeCell ref="H780:R780"/>
    <mergeCell ref="E781:G781"/>
    <mergeCell ref="H781:R781"/>
    <mergeCell ref="E782:P782"/>
    <mergeCell ref="U794:U796"/>
    <mergeCell ref="V794:V796"/>
    <mergeCell ref="U791:U793"/>
    <mergeCell ref="V791:V793"/>
    <mergeCell ref="D788:D796"/>
    <mergeCell ref="E788:G788"/>
    <mergeCell ref="H788:R788"/>
    <mergeCell ref="AC788:AC793"/>
    <mergeCell ref="E789:G789"/>
    <mergeCell ref="H789:R789"/>
    <mergeCell ref="E790:G790"/>
    <mergeCell ref="H790:R790"/>
    <mergeCell ref="E791:P791"/>
    <mergeCell ref="U803:U805"/>
    <mergeCell ref="V803:V805"/>
    <mergeCell ref="U800:U802"/>
    <mergeCell ref="V800:V802"/>
    <mergeCell ref="D797:D805"/>
    <mergeCell ref="E797:G797"/>
    <mergeCell ref="H797:R797"/>
    <mergeCell ref="AC797:AC802"/>
    <mergeCell ref="E798:G798"/>
    <mergeCell ref="H798:R798"/>
    <mergeCell ref="E799:G799"/>
    <mergeCell ref="H799:R799"/>
    <mergeCell ref="E800:P800"/>
    <mergeCell ref="U812:U814"/>
    <mergeCell ref="V812:V814"/>
    <mergeCell ref="U809:U811"/>
    <mergeCell ref="V809:V811"/>
    <mergeCell ref="D806:D814"/>
    <mergeCell ref="E806:G806"/>
    <mergeCell ref="H806:R806"/>
    <mergeCell ref="AC806:AC811"/>
    <mergeCell ref="E807:G807"/>
    <mergeCell ref="H807:R807"/>
    <mergeCell ref="E808:G808"/>
    <mergeCell ref="H808:R808"/>
    <mergeCell ref="E809:P809"/>
    <mergeCell ref="U821:U823"/>
    <mergeCell ref="V821:V823"/>
    <mergeCell ref="U818:U820"/>
    <mergeCell ref="V818:V820"/>
    <mergeCell ref="D815:D823"/>
    <mergeCell ref="E815:G815"/>
    <mergeCell ref="H815:R815"/>
    <mergeCell ref="AC815:AC820"/>
    <mergeCell ref="E816:G816"/>
    <mergeCell ref="H816:R816"/>
    <mergeCell ref="E817:G817"/>
    <mergeCell ref="H817:R817"/>
    <mergeCell ref="E818:P818"/>
    <mergeCell ref="U830:U832"/>
    <mergeCell ref="V830:V832"/>
    <mergeCell ref="U827:U829"/>
    <mergeCell ref="V827:V829"/>
    <mergeCell ref="D824:D832"/>
    <mergeCell ref="E824:G824"/>
    <mergeCell ref="H824:R824"/>
    <mergeCell ref="AC824:AC829"/>
    <mergeCell ref="E825:G825"/>
    <mergeCell ref="H825:R825"/>
    <mergeCell ref="E826:G826"/>
    <mergeCell ref="H826:R826"/>
    <mergeCell ref="E827:P827"/>
    <mergeCell ref="U839:U841"/>
    <mergeCell ref="V839:V841"/>
    <mergeCell ref="U836:U838"/>
    <mergeCell ref="V836:V838"/>
    <mergeCell ref="D833:D841"/>
    <mergeCell ref="E833:G833"/>
    <mergeCell ref="H833:R833"/>
    <mergeCell ref="AC833:AC838"/>
    <mergeCell ref="E834:G834"/>
    <mergeCell ref="H834:R834"/>
    <mergeCell ref="E835:G835"/>
    <mergeCell ref="H835:R835"/>
    <mergeCell ref="E836:P836"/>
    <mergeCell ref="U848:U850"/>
    <mergeCell ref="V848:V850"/>
    <mergeCell ref="U845:U847"/>
    <mergeCell ref="V845:V847"/>
    <mergeCell ref="D842:D850"/>
    <mergeCell ref="E842:G842"/>
    <mergeCell ref="H842:R842"/>
    <mergeCell ref="AC842:AC847"/>
    <mergeCell ref="E843:G843"/>
    <mergeCell ref="H843:R843"/>
    <mergeCell ref="E844:G844"/>
    <mergeCell ref="H844:R844"/>
    <mergeCell ref="E845:P845"/>
    <mergeCell ref="U857:U859"/>
    <mergeCell ref="V857:V859"/>
    <mergeCell ref="U854:U856"/>
    <mergeCell ref="V854:V856"/>
    <mergeCell ref="D851:D859"/>
    <mergeCell ref="E851:G851"/>
    <mergeCell ref="H851:R851"/>
    <mergeCell ref="AC851:AC856"/>
    <mergeCell ref="E852:G852"/>
    <mergeCell ref="H852:R852"/>
    <mergeCell ref="E853:G853"/>
    <mergeCell ref="H853:R853"/>
    <mergeCell ref="E854:P854"/>
    <mergeCell ref="U866:U868"/>
    <mergeCell ref="V866:V868"/>
    <mergeCell ref="U863:U865"/>
    <mergeCell ref="V863:V865"/>
    <mergeCell ref="D860:D868"/>
    <mergeCell ref="E860:G860"/>
    <mergeCell ref="H860:R860"/>
    <mergeCell ref="AC860:AC865"/>
    <mergeCell ref="E861:G861"/>
    <mergeCell ref="H861:R861"/>
    <mergeCell ref="E862:G862"/>
    <mergeCell ref="H862:R862"/>
    <mergeCell ref="E863:P863"/>
    <mergeCell ref="U875:U877"/>
    <mergeCell ref="V875:V877"/>
    <mergeCell ref="U872:U874"/>
    <mergeCell ref="V872:V874"/>
    <mergeCell ref="D869:D877"/>
    <mergeCell ref="E869:G869"/>
    <mergeCell ref="H869:R869"/>
    <mergeCell ref="AC869:AC874"/>
    <mergeCell ref="E870:G870"/>
    <mergeCell ref="H870:R870"/>
    <mergeCell ref="E871:G871"/>
    <mergeCell ref="H871:R871"/>
    <mergeCell ref="E872:P872"/>
    <mergeCell ref="U884:U886"/>
    <mergeCell ref="V884:V886"/>
    <mergeCell ref="U881:U883"/>
    <mergeCell ref="V881:V883"/>
    <mergeCell ref="D878:D886"/>
    <mergeCell ref="E878:G878"/>
    <mergeCell ref="H878:R878"/>
    <mergeCell ref="AC878:AC883"/>
    <mergeCell ref="E879:G879"/>
    <mergeCell ref="H879:R879"/>
    <mergeCell ref="E880:G880"/>
    <mergeCell ref="H880:R880"/>
    <mergeCell ref="E881:P881"/>
    <mergeCell ref="U893:U895"/>
    <mergeCell ref="V893:V895"/>
    <mergeCell ref="U890:U892"/>
    <mergeCell ref="V890:V892"/>
    <mergeCell ref="D887:D895"/>
    <mergeCell ref="E887:G887"/>
    <mergeCell ref="H887:R887"/>
    <mergeCell ref="AC887:AC892"/>
    <mergeCell ref="E888:G888"/>
    <mergeCell ref="H888:R888"/>
    <mergeCell ref="E889:G889"/>
    <mergeCell ref="H889:R889"/>
    <mergeCell ref="E890:P890"/>
    <mergeCell ref="U902:U904"/>
    <mergeCell ref="V902:V904"/>
    <mergeCell ref="U899:U901"/>
    <mergeCell ref="V899:V901"/>
    <mergeCell ref="D896:D904"/>
    <mergeCell ref="E896:G896"/>
    <mergeCell ref="H896:R896"/>
    <mergeCell ref="AC896:AC901"/>
    <mergeCell ref="E897:G897"/>
    <mergeCell ref="H897:R897"/>
    <mergeCell ref="E898:G898"/>
    <mergeCell ref="H898:R898"/>
    <mergeCell ref="E899:P899"/>
    <mergeCell ref="U911:U913"/>
    <mergeCell ref="V911:V913"/>
    <mergeCell ref="U908:U910"/>
    <mergeCell ref="V908:V910"/>
    <mergeCell ref="D905:D913"/>
    <mergeCell ref="E905:G905"/>
    <mergeCell ref="H905:R905"/>
    <mergeCell ref="AC905:AC910"/>
    <mergeCell ref="E906:G906"/>
    <mergeCell ref="H906:R906"/>
    <mergeCell ref="E907:G907"/>
    <mergeCell ref="H907:R907"/>
    <mergeCell ref="E908:P908"/>
    <mergeCell ref="U920:U922"/>
    <mergeCell ref="V920:V922"/>
    <mergeCell ref="U917:U919"/>
    <mergeCell ref="V917:V919"/>
    <mergeCell ref="D914:D922"/>
    <mergeCell ref="E914:G914"/>
    <mergeCell ref="H914:R914"/>
    <mergeCell ref="AC914:AC919"/>
    <mergeCell ref="E915:G915"/>
    <mergeCell ref="H915:R915"/>
    <mergeCell ref="E916:G916"/>
    <mergeCell ref="H916:R916"/>
    <mergeCell ref="E917:P917"/>
    <mergeCell ref="U929:U931"/>
    <mergeCell ref="V929:V931"/>
    <mergeCell ref="U926:U928"/>
    <mergeCell ref="V926:V928"/>
    <mergeCell ref="D923:D931"/>
    <mergeCell ref="E923:G923"/>
    <mergeCell ref="H923:R923"/>
    <mergeCell ref="AC923:AC928"/>
    <mergeCell ref="E924:G924"/>
    <mergeCell ref="H924:R924"/>
    <mergeCell ref="E925:G925"/>
    <mergeCell ref="H925:R925"/>
    <mergeCell ref="E926:P926"/>
    <mergeCell ref="U938:U940"/>
    <mergeCell ref="V938:V940"/>
    <mergeCell ref="U935:U937"/>
    <mergeCell ref="V935:V937"/>
    <mergeCell ref="D932:D940"/>
    <mergeCell ref="E932:G932"/>
    <mergeCell ref="H932:R932"/>
    <mergeCell ref="AC932:AC937"/>
    <mergeCell ref="E933:G933"/>
    <mergeCell ref="H933:R933"/>
    <mergeCell ref="E934:G934"/>
    <mergeCell ref="H934:R934"/>
    <mergeCell ref="E935:P935"/>
    <mergeCell ref="U947:U949"/>
    <mergeCell ref="V947:V949"/>
    <mergeCell ref="U944:U946"/>
    <mergeCell ref="V944:V946"/>
    <mergeCell ref="D941:D949"/>
    <mergeCell ref="E941:G941"/>
    <mergeCell ref="H941:R941"/>
    <mergeCell ref="AC941:AC946"/>
    <mergeCell ref="E942:G942"/>
    <mergeCell ref="H942:R942"/>
    <mergeCell ref="E943:G943"/>
    <mergeCell ref="H943:R943"/>
    <mergeCell ref="E944:P944"/>
    <mergeCell ref="U956:U958"/>
    <mergeCell ref="V956:V958"/>
    <mergeCell ref="U953:U955"/>
    <mergeCell ref="V953:V955"/>
    <mergeCell ref="D950:D958"/>
    <mergeCell ref="E950:G950"/>
    <mergeCell ref="H950:R950"/>
    <mergeCell ref="AC950:AC955"/>
    <mergeCell ref="E951:G951"/>
    <mergeCell ref="H951:R951"/>
    <mergeCell ref="E952:G952"/>
    <mergeCell ref="H952:R952"/>
    <mergeCell ref="E953:P953"/>
    <mergeCell ref="U965:U967"/>
    <mergeCell ref="V965:V967"/>
    <mergeCell ref="U962:U964"/>
    <mergeCell ref="V962:V964"/>
    <mergeCell ref="D959:D967"/>
    <mergeCell ref="E959:G959"/>
    <mergeCell ref="H959:R959"/>
    <mergeCell ref="AC959:AC964"/>
    <mergeCell ref="E960:G960"/>
    <mergeCell ref="H960:R960"/>
    <mergeCell ref="E961:G961"/>
    <mergeCell ref="H961:R961"/>
    <mergeCell ref="E962:P962"/>
    <mergeCell ref="U974:U976"/>
    <mergeCell ref="V974:V976"/>
    <mergeCell ref="U971:U973"/>
    <mergeCell ref="V971:V973"/>
    <mergeCell ref="D968:D976"/>
    <mergeCell ref="E968:G968"/>
    <mergeCell ref="H968:R968"/>
    <mergeCell ref="AC968:AC973"/>
    <mergeCell ref="E969:G969"/>
    <mergeCell ref="H969:R969"/>
    <mergeCell ref="E970:G970"/>
    <mergeCell ref="H970:R970"/>
    <mergeCell ref="E971:P971"/>
    <mergeCell ref="U983:U985"/>
    <mergeCell ref="V983:V985"/>
    <mergeCell ref="U980:U982"/>
    <mergeCell ref="V980:V982"/>
    <mergeCell ref="D977:D985"/>
    <mergeCell ref="E977:G977"/>
    <mergeCell ref="H977:R977"/>
    <mergeCell ref="AC977:AC982"/>
    <mergeCell ref="E978:G978"/>
    <mergeCell ref="H978:R978"/>
    <mergeCell ref="E979:G979"/>
    <mergeCell ref="H979:R979"/>
    <mergeCell ref="E980:P980"/>
    <mergeCell ref="U992:U994"/>
    <mergeCell ref="V992:V994"/>
    <mergeCell ref="U989:U991"/>
    <mergeCell ref="V989:V991"/>
    <mergeCell ref="D986:D994"/>
    <mergeCell ref="E986:G986"/>
    <mergeCell ref="H986:R986"/>
    <mergeCell ref="AC986:AC991"/>
    <mergeCell ref="E987:G987"/>
    <mergeCell ref="H987:R987"/>
    <mergeCell ref="E988:G988"/>
    <mergeCell ref="H988:R988"/>
    <mergeCell ref="E989:P989"/>
    <mergeCell ref="U1001:U1003"/>
    <mergeCell ref="V1001:V1003"/>
    <mergeCell ref="U998:U1000"/>
    <mergeCell ref="V998:V1000"/>
    <mergeCell ref="D995:D1003"/>
    <mergeCell ref="E995:G995"/>
    <mergeCell ref="H995:R995"/>
    <mergeCell ref="AC995:AC1000"/>
    <mergeCell ref="E996:G996"/>
    <mergeCell ref="H996:R996"/>
    <mergeCell ref="E997:G997"/>
    <mergeCell ref="H997:R997"/>
    <mergeCell ref="E998:P998"/>
    <mergeCell ref="U1010:U1012"/>
    <mergeCell ref="V1010:V1012"/>
    <mergeCell ref="U1007:U1009"/>
    <mergeCell ref="V1007:V1009"/>
    <mergeCell ref="D1004:D1012"/>
    <mergeCell ref="E1004:G1004"/>
    <mergeCell ref="H1004:R1004"/>
    <mergeCell ref="AC1004:AC1009"/>
    <mergeCell ref="E1005:G1005"/>
    <mergeCell ref="H1005:R1005"/>
    <mergeCell ref="E1006:G1006"/>
    <mergeCell ref="H1006:R1006"/>
    <mergeCell ref="E1007:P1007"/>
    <mergeCell ref="U1019:U1021"/>
    <mergeCell ref="V1019:V1021"/>
    <mergeCell ref="U1016:U1018"/>
    <mergeCell ref="V1016:V1018"/>
    <mergeCell ref="D1013:D1021"/>
    <mergeCell ref="E1013:G1013"/>
    <mergeCell ref="H1013:R1013"/>
    <mergeCell ref="AC1013:AC1018"/>
    <mergeCell ref="E1014:G1014"/>
    <mergeCell ref="H1014:R1014"/>
    <mergeCell ref="E1015:G1015"/>
    <mergeCell ref="H1015:R1015"/>
    <mergeCell ref="E1016:P1016"/>
    <mergeCell ref="U1028:U1030"/>
    <mergeCell ref="V1028:V1030"/>
    <mergeCell ref="U1025:U1027"/>
    <mergeCell ref="V1025:V1027"/>
    <mergeCell ref="D1022:D1030"/>
    <mergeCell ref="E1022:G1022"/>
    <mergeCell ref="H1022:R1022"/>
    <mergeCell ref="AC1022:AC1027"/>
    <mergeCell ref="E1023:G1023"/>
    <mergeCell ref="H1023:R1023"/>
    <mergeCell ref="E1024:G1024"/>
    <mergeCell ref="H1024:R1024"/>
    <mergeCell ref="E1025:P1025"/>
    <mergeCell ref="U1037:U1039"/>
    <mergeCell ref="V1037:V1039"/>
    <mergeCell ref="U1034:U1036"/>
    <mergeCell ref="V1034:V1036"/>
    <mergeCell ref="D1031:D1039"/>
    <mergeCell ref="E1031:G1031"/>
    <mergeCell ref="H1031:R1031"/>
    <mergeCell ref="AC1031:AC1036"/>
    <mergeCell ref="E1032:G1032"/>
    <mergeCell ref="H1032:R1032"/>
    <mergeCell ref="E1033:G1033"/>
    <mergeCell ref="H1033:R1033"/>
    <mergeCell ref="E1034:P1034"/>
    <mergeCell ref="U1046:U1048"/>
    <mergeCell ref="V1046:V1048"/>
    <mergeCell ref="U1043:U1045"/>
    <mergeCell ref="V1043:V1045"/>
    <mergeCell ref="D1040:D1048"/>
    <mergeCell ref="E1040:G1040"/>
    <mergeCell ref="H1040:R1040"/>
    <mergeCell ref="AC1040:AC1045"/>
    <mergeCell ref="E1041:G1041"/>
    <mergeCell ref="H1041:R1041"/>
    <mergeCell ref="E1042:G1042"/>
    <mergeCell ref="H1042:R1042"/>
    <mergeCell ref="E1043:P1043"/>
    <mergeCell ref="U1055:U1057"/>
    <mergeCell ref="V1055:V1057"/>
    <mergeCell ref="U1052:U1054"/>
    <mergeCell ref="V1052:V1054"/>
    <mergeCell ref="D1049:D1057"/>
    <mergeCell ref="E1049:G1049"/>
    <mergeCell ref="H1049:R1049"/>
    <mergeCell ref="AC1049:AC1054"/>
    <mergeCell ref="E1050:G1050"/>
    <mergeCell ref="H1050:R1050"/>
    <mergeCell ref="E1051:G1051"/>
    <mergeCell ref="H1051:R1051"/>
    <mergeCell ref="E1052:P1052"/>
    <mergeCell ref="U1064:U1066"/>
    <mergeCell ref="V1064:V1066"/>
    <mergeCell ref="U1061:U1063"/>
    <mergeCell ref="V1061:V1063"/>
    <mergeCell ref="D1058:D1066"/>
    <mergeCell ref="E1058:G1058"/>
    <mergeCell ref="H1058:R1058"/>
    <mergeCell ref="AC1058:AC1063"/>
    <mergeCell ref="E1059:G1059"/>
    <mergeCell ref="H1059:R1059"/>
    <mergeCell ref="E1060:G1060"/>
    <mergeCell ref="H1060:R1060"/>
    <mergeCell ref="E1061:P1061"/>
    <mergeCell ref="U1073:U1075"/>
    <mergeCell ref="V1073:V1075"/>
    <mergeCell ref="U1070:U1072"/>
    <mergeCell ref="V1070:V1072"/>
    <mergeCell ref="D1067:D1075"/>
    <mergeCell ref="E1067:G1067"/>
    <mergeCell ref="H1067:R1067"/>
    <mergeCell ref="AC1067:AC1072"/>
    <mergeCell ref="E1068:G1068"/>
    <mergeCell ref="H1068:R1068"/>
    <mergeCell ref="E1069:G1069"/>
    <mergeCell ref="H1069:R1069"/>
    <mergeCell ref="E1070:P1070"/>
    <mergeCell ref="U1082:U1084"/>
    <mergeCell ref="V1082:V1084"/>
    <mergeCell ref="U1079:U1081"/>
    <mergeCell ref="V1079:V1081"/>
    <mergeCell ref="D1076:D1084"/>
    <mergeCell ref="E1076:G1076"/>
    <mergeCell ref="H1076:R1076"/>
    <mergeCell ref="AC1076:AC1081"/>
    <mergeCell ref="E1077:G1077"/>
    <mergeCell ref="H1077:R1077"/>
    <mergeCell ref="E1078:G1078"/>
    <mergeCell ref="H1078:R1078"/>
    <mergeCell ref="E1079:P1079"/>
    <mergeCell ref="U1091:U1093"/>
    <mergeCell ref="V1091:V1093"/>
    <mergeCell ref="U1088:U1090"/>
    <mergeCell ref="V1088:V1090"/>
    <mergeCell ref="D1085:D1093"/>
    <mergeCell ref="E1085:G1085"/>
    <mergeCell ref="H1085:R1085"/>
    <mergeCell ref="AC1085:AC1090"/>
    <mergeCell ref="E1086:G1086"/>
    <mergeCell ref="H1086:R1086"/>
    <mergeCell ref="E1087:G1087"/>
    <mergeCell ref="H1087:R1087"/>
    <mergeCell ref="E1088:P1088"/>
    <mergeCell ref="U1100:U1102"/>
    <mergeCell ref="V1100:V1102"/>
    <mergeCell ref="U1097:U1099"/>
    <mergeCell ref="V1097:V1099"/>
    <mergeCell ref="D1094:D1102"/>
    <mergeCell ref="E1094:G1094"/>
    <mergeCell ref="H1094:R1094"/>
    <mergeCell ref="AC1094:AC1099"/>
    <mergeCell ref="E1095:G1095"/>
    <mergeCell ref="H1095:R1095"/>
    <mergeCell ref="E1096:G1096"/>
    <mergeCell ref="H1096:R1096"/>
    <mergeCell ref="E1097:P1097"/>
    <mergeCell ref="U1109:U1111"/>
    <mergeCell ref="V1109:V1111"/>
    <mergeCell ref="U1106:U1108"/>
    <mergeCell ref="V1106:V1108"/>
    <mergeCell ref="D1103:D1111"/>
    <mergeCell ref="E1103:G1103"/>
    <mergeCell ref="H1103:R1103"/>
    <mergeCell ref="AC1103:AC1108"/>
    <mergeCell ref="E1104:G1104"/>
    <mergeCell ref="H1104:R1104"/>
    <mergeCell ref="E1105:G1105"/>
    <mergeCell ref="H1105:R1105"/>
    <mergeCell ref="E1106:P1106"/>
    <mergeCell ref="U1118:U1120"/>
    <mergeCell ref="V1118:V1120"/>
    <mergeCell ref="U1115:U1117"/>
    <mergeCell ref="V1115:V1117"/>
    <mergeCell ref="D1112:D1120"/>
    <mergeCell ref="E1112:G1112"/>
    <mergeCell ref="H1112:R1112"/>
    <mergeCell ref="AC1112:AC1117"/>
    <mergeCell ref="E1113:G1113"/>
    <mergeCell ref="H1113:R1113"/>
    <mergeCell ref="E1114:G1114"/>
    <mergeCell ref="H1114:R1114"/>
    <mergeCell ref="E1115:P1115"/>
    <mergeCell ref="U1127:U1129"/>
    <mergeCell ref="V1127:V1129"/>
    <mergeCell ref="U1124:U1126"/>
    <mergeCell ref="V1124:V1126"/>
    <mergeCell ref="D1121:D1129"/>
    <mergeCell ref="E1121:G1121"/>
    <mergeCell ref="H1121:R1121"/>
    <mergeCell ref="AC1121:AC1126"/>
    <mergeCell ref="E1122:G1122"/>
    <mergeCell ref="H1122:R1122"/>
    <mergeCell ref="E1123:G1123"/>
    <mergeCell ref="H1123:R1123"/>
    <mergeCell ref="E1124:P1124"/>
    <mergeCell ref="U1136:U1138"/>
    <mergeCell ref="V1136:V1138"/>
    <mergeCell ref="U1133:U1135"/>
    <mergeCell ref="V1133:V1135"/>
    <mergeCell ref="D1130:D1138"/>
    <mergeCell ref="E1130:G1130"/>
    <mergeCell ref="H1130:R1130"/>
    <mergeCell ref="AC1130:AC1135"/>
    <mergeCell ref="E1131:G1131"/>
    <mergeCell ref="H1131:R1131"/>
    <mergeCell ref="E1132:G1132"/>
    <mergeCell ref="H1132:R1132"/>
    <mergeCell ref="E1133:P1133"/>
    <mergeCell ref="U1145:U1147"/>
    <mergeCell ref="V1145:V1147"/>
    <mergeCell ref="U1142:U1144"/>
    <mergeCell ref="V1142:V1144"/>
    <mergeCell ref="D1139:D1147"/>
    <mergeCell ref="E1139:G1139"/>
    <mergeCell ref="H1139:R1139"/>
    <mergeCell ref="AC1139:AC1144"/>
    <mergeCell ref="E1140:G1140"/>
    <mergeCell ref="H1140:R1140"/>
    <mergeCell ref="E1141:G1141"/>
    <mergeCell ref="H1141:R1141"/>
    <mergeCell ref="E1142:P1142"/>
    <mergeCell ref="U1154:U1156"/>
    <mergeCell ref="V1154:V1156"/>
    <mergeCell ref="U1151:U1153"/>
    <mergeCell ref="V1151:V1153"/>
    <mergeCell ref="D1148:D1156"/>
    <mergeCell ref="E1148:G1148"/>
    <mergeCell ref="H1148:R1148"/>
    <mergeCell ref="AC1148:AC1153"/>
    <mergeCell ref="E1149:G1149"/>
    <mergeCell ref="H1149:R1149"/>
    <mergeCell ref="E1150:G1150"/>
    <mergeCell ref="H1150:R1150"/>
    <mergeCell ref="E1151:P1151"/>
    <mergeCell ref="U1163:U1165"/>
    <mergeCell ref="V1163:V1165"/>
    <mergeCell ref="U1160:U1162"/>
    <mergeCell ref="V1160:V1162"/>
    <mergeCell ref="D1157:D1165"/>
    <mergeCell ref="E1157:G1157"/>
    <mergeCell ref="H1157:R1157"/>
    <mergeCell ref="AC1157:AC1162"/>
    <mergeCell ref="E1158:G1158"/>
    <mergeCell ref="H1158:R1158"/>
    <mergeCell ref="E1159:G1159"/>
    <mergeCell ref="H1159:R1159"/>
    <mergeCell ref="E1160:P1160"/>
    <mergeCell ref="U1172:U1174"/>
    <mergeCell ref="V1172:V1174"/>
    <mergeCell ref="U1169:U1171"/>
    <mergeCell ref="V1169:V1171"/>
    <mergeCell ref="D1166:D1174"/>
    <mergeCell ref="E1166:G1166"/>
    <mergeCell ref="H1166:R1166"/>
    <mergeCell ref="AC1166:AC1171"/>
    <mergeCell ref="E1167:G1167"/>
    <mergeCell ref="H1167:R1167"/>
    <mergeCell ref="E1168:G1168"/>
    <mergeCell ref="H1168:R1168"/>
    <mergeCell ref="E1169:P1169"/>
    <mergeCell ref="U1181:U1183"/>
    <mergeCell ref="V1181:V1183"/>
    <mergeCell ref="U1178:U1180"/>
    <mergeCell ref="V1178:V1180"/>
    <mergeCell ref="D1175:D1183"/>
    <mergeCell ref="E1175:G1175"/>
    <mergeCell ref="H1175:R1175"/>
    <mergeCell ref="AC1175:AC1180"/>
    <mergeCell ref="E1176:G1176"/>
    <mergeCell ref="H1176:R1176"/>
    <mergeCell ref="E1177:G1177"/>
    <mergeCell ref="H1177:R1177"/>
    <mergeCell ref="E1178:P1178"/>
    <mergeCell ref="U1190:U1192"/>
    <mergeCell ref="V1190:V1192"/>
    <mergeCell ref="U1187:U1189"/>
    <mergeCell ref="V1187:V1189"/>
    <mergeCell ref="D1184:D1192"/>
    <mergeCell ref="E1184:G1184"/>
    <mergeCell ref="H1184:R1184"/>
    <mergeCell ref="AC1184:AC1189"/>
    <mergeCell ref="E1185:G1185"/>
    <mergeCell ref="H1185:R1185"/>
    <mergeCell ref="E1186:G1186"/>
    <mergeCell ref="H1186:R1186"/>
    <mergeCell ref="E1187:P1187"/>
    <mergeCell ref="U1199:U1201"/>
    <mergeCell ref="V1199:V1201"/>
    <mergeCell ref="U1196:U1198"/>
    <mergeCell ref="V1196:V1198"/>
    <mergeCell ref="D1193:D1201"/>
    <mergeCell ref="E1193:G1193"/>
    <mergeCell ref="H1193:R1193"/>
    <mergeCell ref="AC1193:AC1198"/>
    <mergeCell ref="E1194:G1194"/>
    <mergeCell ref="H1194:R1194"/>
    <mergeCell ref="E1195:G1195"/>
    <mergeCell ref="H1195:R1195"/>
    <mergeCell ref="E1196:P1196"/>
    <mergeCell ref="U1208:U1210"/>
    <mergeCell ref="V1208:V1210"/>
    <mergeCell ref="U1205:U1207"/>
    <mergeCell ref="V1205:V1207"/>
    <mergeCell ref="D1202:D1210"/>
    <mergeCell ref="E1202:G1202"/>
    <mergeCell ref="H1202:R1202"/>
    <mergeCell ref="AC1202:AC1207"/>
    <mergeCell ref="E1203:G1203"/>
    <mergeCell ref="H1203:R1203"/>
    <mergeCell ref="E1204:G1204"/>
    <mergeCell ref="H1204:R1204"/>
    <mergeCell ref="E1205:P1205"/>
    <mergeCell ref="U1217:U1219"/>
    <mergeCell ref="V1217:V1219"/>
    <mergeCell ref="U1214:U1216"/>
    <mergeCell ref="V1214:V1216"/>
    <mergeCell ref="D1211:D1219"/>
    <mergeCell ref="E1211:G1211"/>
    <mergeCell ref="H1211:R1211"/>
    <mergeCell ref="AC1211:AC1216"/>
    <mergeCell ref="E1212:G1212"/>
    <mergeCell ref="H1212:R1212"/>
    <mergeCell ref="E1213:G1213"/>
    <mergeCell ref="H1213:R1213"/>
    <mergeCell ref="E1214:P1214"/>
    <mergeCell ref="U1226:U1228"/>
    <mergeCell ref="V1226:V1228"/>
    <mergeCell ref="U1223:U1225"/>
    <mergeCell ref="V1223:V1225"/>
    <mergeCell ref="D1220:D1228"/>
    <mergeCell ref="E1220:G1220"/>
    <mergeCell ref="H1220:R1220"/>
    <mergeCell ref="AC1220:AC1225"/>
    <mergeCell ref="E1221:G1221"/>
    <mergeCell ref="H1221:R1221"/>
    <mergeCell ref="E1222:G1222"/>
    <mergeCell ref="H1222:R1222"/>
    <mergeCell ref="E1223:P1223"/>
    <mergeCell ref="U1235:U1237"/>
    <mergeCell ref="V1235:V1237"/>
    <mergeCell ref="U1232:U1234"/>
    <mergeCell ref="V1232:V1234"/>
    <mergeCell ref="D1229:D1237"/>
    <mergeCell ref="E1229:G1229"/>
    <mergeCell ref="H1229:R1229"/>
    <mergeCell ref="AC1229:AC1234"/>
    <mergeCell ref="E1230:G1230"/>
    <mergeCell ref="H1230:R1230"/>
    <mergeCell ref="E1231:G1231"/>
    <mergeCell ref="H1231:R1231"/>
    <mergeCell ref="E1232:P1232"/>
    <mergeCell ref="U1244:U1246"/>
    <mergeCell ref="V1244:V1246"/>
    <mergeCell ref="U1241:U1243"/>
    <mergeCell ref="V1241:V1243"/>
    <mergeCell ref="D1238:D1246"/>
    <mergeCell ref="E1238:G1238"/>
    <mergeCell ref="H1238:R1238"/>
    <mergeCell ref="AC1238:AC1243"/>
    <mergeCell ref="E1239:G1239"/>
    <mergeCell ref="H1239:R1239"/>
    <mergeCell ref="E1240:G1240"/>
    <mergeCell ref="H1240:R1240"/>
    <mergeCell ref="E1241:P1241"/>
    <mergeCell ref="U1253:U1255"/>
    <mergeCell ref="V1253:V1255"/>
    <mergeCell ref="U1250:U1252"/>
    <mergeCell ref="V1250:V1252"/>
    <mergeCell ref="D1247:D1255"/>
    <mergeCell ref="E1247:G1247"/>
    <mergeCell ref="H1247:R1247"/>
    <mergeCell ref="AC1247:AC1252"/>
    <mergeCell ref="E1248:G1248"/>
    <mergeCell ref="H1248:R1248"/>
    <mergeCell ref="E1249:G1249"/>
    <mergeCell ref="H1249:R1249"/>
    <mergeCell ref="E1250:P1250"/>
    <mergeCell ref="U1262:U1264"/>
    <mergeCell ref="V1262:V1264"/>
    <mergeCell ref="U1259:U1261"/>
    <mergeCell ref="V1259:V1261"/>
    <mergeCell ref="D1256:D1264"/>
    <mergeCell ref="E1256:G1256"/>
    <mergeCell ref="H1256:R1256"/>
    <mergeCell ref="AC1256:AC1261"/>
    <mergeCell ref="E1257:G1257"/>
    <mergeCell ref="H1257:R1257"/>
    <mergeCell ref="E1258:G1258"/>
    <mergeCell ref="H1258:R1258"/>
    <mergeCell ref="E1259:P1259"/>
    <mergeCell ref="U1271:U1273"/>
    <mergeCell ref="V1271:V1273"/>
    <mergeCell ref="U1268:U1270"/>
    <mergeCell ref="V1268:V1270"/>
    <mergeCell ref="D1265:D1273"/>
    <mergeCell ref="E1265:G1265"/>
    <mergeCell ref="H1265:R1265"/>
    <mergeCell ref="AC1265:AC1270"/>
    <mergeCell ref="E1266:G1266"/>
    <mergeCell ref="H1266:R1266"/>
    <mergeCell ref="E1267:G1267"/>
    <mergeCell ref="H1267:R1267"/>
    <mergeCell ref="E1268:P1268"/>
    <mergeCell ref="U1280:U1282"/>
    <mergeCell ref="V1280:V1282"/>
    <mergeCell ref="U1277:U1279"/>
    <mergeCell ref="V1277:V1279"/>
    <mergeCell ref="D1274:D1282"/>
    <mergeCell ref="E1274:G1274"/>
    <mergeCell ref="H1274:R1274"/>
    <mergeCell ref="AC1274:AC1279"/>
    <mergeCell ref="E1275:G1275"/>
    <mergeCell ref="H1275:R1275"/>
    <mergeCell ref="E1276:G1276"/>
    <mergeCell ref="H1276:R1276"/>
    <mergeCell ref="E1277:P1277"/>
    <mergeCell ref="U1289:U1291"/>
    <mergeCell ref="V1289:V1291"/>
    <mergeCell ref="U1286:U1288"/>
    <mergeCell ref="V1286:V1288"/>
    <mergeCell ref="D1283:D1291"/>
    <mergeCell ref="E1283:G1283"/>
    <mergeCell ref="H1283:R1283"/>
    <mergeCell ref="AC1283:AC1288"/>
    <mergeCell ref="E1284:G1284"/>
    <mergeCell ref="H1284:R1284"/>
    <mergeCell ref="E1285:G1285"/>
    <mergeCell ref="H1285:R1285"/>
    <mergeCell ref="E1286:P1286"/>
    <mergeCell ref="U1298:U1300"/>
    <mergeCell ref="V1298:V1300"/>
    <mergeCell ref="U1295:U1297"/>
    <mergeCell ref="V1295:V1297"/>
    <mergeCell ref="D1292:D1300"/>
    <mergeCell ref="E1292:G1292"/>
    <mergeCell ref="H1292:R1292"/>
    <mergeCell ref="AC1292:AC1297"/>
    <mergeCell ref="E1293:G1293"/>
    <mergeCell ref="H1293:R1293"/>
    <mergeCell ref="E1294:G1294"/>
    <mergeCell ref="H1294:R1294"/>
    <mergeCell ref="E1295:P1295"/>
    <mergeCell ref="U1307:U1309"/>
    <mergeCell ref="V1307:V1309"/>
    <mergeCell ref="U1304:U1306"/>
    <mergeCell ref="V1304:V1306"/>
    <mergeCell ref="D1301:D1309"/>
    <mergeCell ref="E1301:G1301"/>
    <mergeCell ref="H1301:R1301"/>
    <mergeCell ref="AC1301:AC1306"/>
    <mergeCell ref="E1302:G1302"/>
    <mergeCell ref="H1302:R1302"/>
    <mergeCell ref="E1303:G1303"/>
    <mergeCell ref="H1303:R1303"/>
    <mergeCell ref="E1304:P1304"/>
    <mergeCell ref="U1316:U1318"/>
    <mergeCell ref="V1316:V1318"/>
    <mergeCell ref="U1313:U1315"/>
    <mergeCell ref="V1313:V1315"/>
    <mergeCell ref="D1310:D1318"/>
    <mergeCell ref="E1310:G1310"/>
    <mergeCell ref="H1310:R1310"/>
    <mergeCell ref="AC1310:AC1315"/>
    <mergeCell ref="E1311:G1311"/>
    <mergeCell ref="H1311:R1311"/>
    <mergeCell ref="E1312:G1312"/>
    <mergeCell ref="H1312:R1312"/>
    <mergeCell ref="E1313:P1313"/>
    <mergeCell ref="U1325:U1327"/>
    <mergeCell ref="V1325:V1327"/>
    <mergeCell ref="U1322:U1324"/>
    <mergeCell ref="V1322:V1324"/>
    <mergeCell ref="D1319:D1327"/>
    <mergeCell ref="E1319:G1319"/>
    <mergeCell ref="H1319:R1319"/>
    <mergeCell ref="AC1319:AC1324"/>
    <mergeCell ref="E1320:G1320"/>
    <mergeCell ref="H1320:R1320"/>
    <mergeCell ref="E1321:G1321"/>
    <mergeCell ref="H1321:R1321"/>
    <mergeCell ref="E1322:P1322"/>
    <mergeCell ref="U1334:U1336"/>
    <mergeCell ref="V1334:V1336"/>
    <mergeCell ref="U1331:U1333"/>
    <mergeCell ref="V1331:V1333"/>
    <mergeCell ref="D1328:D1336"/>
    <mergeCell ref="E1328:G1328"/>
    <mergeCell ref="H1328:R1328"/>
    <mergeCell ref="AC1328:AC1333"/>
    <mergeCell ref="E1329:G1329"/>
    <mergeCell ref="H1329:R1329"/>
    <mergeCell ref="E1330:G1330"/>
    <mergeCell ref="H1330:R1330"/>
    <mergeCell ref="E1331:P1331"/>
    <mergeCell ref="U1343:U1345"/>
    <mergeCell ref="V1343:V1345"/>
    <mergeCell ref="U1340:U1342"/>
    <mergeCell ref="V1340:V1342"/>
    <mergeCell ref="D1337:D1345"/>
    <mergeCell ref="E1337:G1337"/>
    <mergeCell ref="H1337:R1337"/>
    <mergeCell ref="AC1337:AC1342"/>
    <mergeCell ref="E1338:G1338"/>
    <mergeCell ref="H1338:R1338"/>
    <mergeCell ref="E1339:G1339"/>
    <mergeCell ref="H1339:R1339"/>
    <mergeCell ref="E1340:P1340"/>
    <mergeCell ref="U1352:U1354"/>
    <mergeCell ref="V1352:V1354"/>
    <mergeCell ref="U1349:U1351"/>
    <mergeCell ref="V1349:V1351"/>
    <mergeCell ref="D1346:D1354"/>
    <mergeCell ref="E1346:G1346"/>
    <mergeCell ref="H1346:R1346"/>
    <mergeCell ref="AC1346:AC1351"/>
    <mergeCell ref="E1347:G1347"/>
    <mergeCell ref="H1347:R1347"/>
    <mergeCell ref="E1348:G1348"/>
    <mergeCell ref="H1348:R1348"/>
    <mergeCell ref="E1349:P1349"/>
    <mergeCell ref="U1361:U1363"/>
    <mergeCell ref="V1361:V1363"/>
    <mergeCell ref="U1358:U1360"/>
    <mergeCell ref="V1358:V1360"/>
    <mergeCell ref="D1355:D1363"/>
    <mergeCell ref="E1355:G1355"/>
    <mergeCell ref="H1355:R1355"/>
    <mergeCell ref="AC1355:AC1360"/>
    <mergeCell ref="E1356:G1356"/>
    <mergeCell ref="H1356:R1356"/>
    <mergeCell ref="E1357:G1357"/>
    <mergeCell ref="H1357:R1357"/>
    <mergeCell ref="E1358:P1358"/>
    <mergeCell ref="U1370:U1372"/>
    <mergeCell ref="V1370:V1372"/>
    <mergeCell ref="U1367:U1369"/>
    <mergeCell ref="V1367:V1369"/>
    <mergeCell ref="D1364:D1372"/>
    <mergeCell ref="E1364:G1364"/>
    <mergeCell ref="H1364:R1364"/>
    <mergeCell ref="AC1364:AC1369"/>
    <mergeCell ref="E1365:G1365"/>
    <mergeCell ref="H1365:R1365"/>
    <mergeCell ref="E1366:G1366"/>
    <mergeCell ref="H1366:R1366"/>
    <mergeCell ref="E1367:P1367"/>
    <mergeCell ref="U1379:U1381"/>
    <mergeCell ref="V1379:V1381"/>
    <mergeCell ref="U1376:U1378"/>
    <mergeCell ref="V1376:V1378"/>
    <mergeCell ref="D1373:D1381"/>
    <mergeCell ref="E1373:G1373"/>
    <mergeCell ref="H1373:R1373"/>
    <mergeCell ref="AC1373:AC1378"/>
    <mergeCell ref="E1374:G1374"/>
    <mergeCell ref="H1374:R1374"/>
    <mergeCell ref="E1375:G1375"/>
    <mergeCell ref="H1375:R1375"/>
    <mergeCell ref="E1376:P1376"/>
    <mergeCell ref="U1388:U1390"/>
    <mergeCell ref="V1388:V1390"/>
    <mergeCell ref="U1385:U1387"/>
    <mergeCell ref="V1385:V1387"/>
    <mergeCell ref="D1382:D1390"/>
    <mergeCell ref="E1382:G1382"/>
    <mergeCell ref="H1382:R1382"/>
    <mergeCell ref="AC1382:AC1387"/>
    <mergeCell ref="E1383:G1383"/>
    <mergeCell ref="H1383:R1383"/>
    <mergeCell ref="E1384:G1384"/>
    <mergeCell ref="H1384:R1384"/>
    <mergeCell ref="E1385:P1385"/>
    <mergeCell ref="U1397:U1399"/>
    <mergeCell ref="V1397:V1399"/>
    <mergeCell ref="U1394:U1396"/>
    <mergeCell ref="V1394:V1396"/>
    <mergeCell ref="D1391:D1399"/>
    <mergeCell ref="E1391:G1391"/>
    <mergeCell ref="H1391:R1391"/>
    <mergeCell ref="AC1391:AC1396"/>
    <mergeCell ref="E1392:G1392"/>
    <mergeCell ref="H1392:R1392"/>
    <mergeCell ref="E1393:G1393"/>
    <mergeCell ref="H1393:R1393"/>
    <mergeCell ref="E1394:P1394"/>
    <mergeCell ref="U1406:U1408"/>
    <mergeCell ref="V1406:V1408"/>
    <mergeCell ref="U1403:U1405"/>
    <mergeCell ref="V1403:V1405"/>
    <mergeCell ref="D1400:D1408"/>
    <mergeCell ref="E1400:G1400"/>
    <mergeCell ref="H1400:R1400"/>
    <mergeCell ref="AC1400:AC1405"/>
    <mergeCell ref="E1401:G1401"/>
    <mergeCell ref="H1401:R1401"/>
    <mergeCell ref="E1402:G1402"/>
    <mergeCell ref="H1402:R1402"/>
    <mergeCell ref="E1403:P1403"/>
    <mergeCell ref="U1415:U1417"/>
    <mergeCell ref="V1415:V1417"/>
    <mergeCell ref="U1412:U1414"/>
    <mergeCell ref="V1412:V1414"/>
    <mergeCell ref="D1409:D1417"/>
    <mergeCell ref="E1409:G1409"/>
    <mergeCell ref="H1409:R1409"/>
    <mergeCell ref="AC1409:AC1414"/>
    <mergeCell ref="E1410:G1410"/>
    <mergeCell ref="H1410:R1410"/>
    <mergeCell ref="E1411:G1411"/>
    <mergeCell ref="H1411:R1411"/>
    <mergeCell ref="E1412:P1412"/>
    <mergeCell ref="U1424:U1426"/>
    <mergeCell ref="V1424:V1426"/>
    <mergeCell ref="U1421:U1423"/>
    <mergeCell ref="V1421:V1423"/>
    <mergeCell ref="D1418:D1426"/>
    <mergeCell ref="E1418:G1418"/>
    <mergeCell ref="H1418:R1418"/>
    <mergeCell ref="AC1418:AC1423"/>
    <mergeCell ref="E1419:G1419"/>
    <mergeCell ref="H1419:R1419"/>
    <mergeCell ref="E1420:G1420"/>
    <mergeCell ref="H1420:R1420"/>
    <mergeCell ref="E1421:P1421"/>
    <mergeCell ref="U1433:U1435"/>
    <mergeCell ref="V1433:V1435"/>
    <mergeCell ref="U1430:U1432"/>
    <mergeCell ref="V1430:V1432"/>
    <mergeCell ref="D1427:D1435"/>
    <mergeCell ref="E1427:G1427"/>
    <mergeCell ref="H1427:R1427"/>
    <mergeCell ref="AC1427:AC1432"/>
    <mergeCell ref="E1428:G1428"/>
    <mergeCell ref="H1428:R1428"/>
    <mergeCell ref="E1429:G1429"/>
    <mergeCell ref="H1429:R1429"/>
    <mergeCell ref="E1430:P1430"/>
    <mergeCell ref="U1442:U1444"/>
    <mergeCell ref="V1442:V1444"/>
    <mergeCell ref="U1439:U1441"/>
    <mergeCell ref="V1439:V1441"/>
    <mergeCell ref="D1436:D1444"/>
    <mergeCell ref="E1436:G1436"/>
    <mergeCell ref="H1436:R1436"/>
    <mergeCell ref="AC1436:AC1441"/>
    <mergeCell ref="E1437:G1437"/>
    <mergeCell ref="H1437:R1437"/>
    <mergeCell ref="E1438:G1438"/>
    <mergeCell ref="H1438:R1438"/>
    <mergeCell ref="E1439:P1439"/>
    <mergeCell ref="U1451:U1453"/>
    <mergeCell ref="V1451:V1453"/>
    <mergeCell ref="U1448:U1450"/>
    <mergeCell ref="V1448:V1450"/>
    <mergeCell ref="D1445:D1453"/>
    <mergeCell ref="E1445:G1445"/>
    <mergeCell ref="H1445:R1445"/>
    <mergeCell ref="AC1445:AC1450"/>
    <mergeCell ref="E1446:G1446"/>
    <mergeCell ref="H1446:R1446"/>
    <mergeCell ref="E1447:G1447"/>
    <mergeCell ref="H1447:R1447"/>
    <mergeCell ref="E1448:P1448"/>
    <mergeCell ref="U1460:U1462"/>
    <mergeCell ref="V1460:V1462"/>
    <mergeCell ref="U1457:U1459"/>
    <mergeCell ref="V1457:V1459"/>
    <mergeCell ref="D1454:D1462"/>
    <mergeCell ref="E1454:G1454"/>
    <mergeCell ref="H1454:R1454"/>
    <mergeCell ref="AC1454:AC1459"/>
    <mergeCell ref="E1455:G1455"/>
    <mergeCell ref="H1455:R1455"/>
    <mergeCell ref="E1456:G1456"/>
    <mergeCell ref="H1456:R1456"/>
    <mergeCell ref="E1457:P1457"/>
    <mergeCell ref="U1469:U1471"/>
    <mergeCell ref="V1469:V1471"/>
    <mergeCell ref="U1466:U1468"/>
    <mergeCell ref="V1466:V1468"/>
    <mergeCell ref="D1463:D1471"/>
    <mergeCell ref="E1463:G1463"/>
    <mergeCell ref="H1463:R1463"/>
    <mergeCell ref="AC1463:AC1468"/>
    <mergeCell ref="E1464:G1464"/>
    <mergeCell ref="H1464:R1464"/>
    <mergeCell ref="E1465:G1465"/>
    <mergeCell ref="H1465:R1465"/>
    <mergeCell ref="E1466:P1466"/>
    <mergeCell ref="U1478:U1480"/>
    <mergeCell ref="V1478:V1480"/>
    <mergeCell ref="U1475:U1477"/>
    <mergeCell ref="V1475:V1477"/>
    <mergeCell ref="D1472:D1480"/>
    <mergeCell ref="E1472:G1472"/>
    <mergeCell ref="H1472:R1472"/>
    <mergeCell ref="AC1472:AC1477"/>
    <mergeCell ref="E1473:G1473"/>
    <mergeCell ref="H1473:R1473"/>
    <mergeCell ref="E1474:G1474"/>
    <mergeCell ref="H1474:R1474"/>
    <mergeCell ref="E1475:P1475"/>
    <mergeCell ref="U1487:U1489"/>
    <mergeCell ref="V1487:V1489"/>
    <mergeCell ref="U1484:U1486"/>
    <mergeCell ref="V1484:V1486"/>
    <mergeCell ref="D1481:D1489"/>
    <mergeCell ref="E1481:G1481"/>
    <mergeCell ref="H1481:R1481"/>
    <mergeCell ref="AC1481:AC1486"/>
    <mergeCell ref="E1482:G1482"/>
    <mergeCell ref="H1482:R1482"/>
    <mergeCell ref="E1483:G1483"/>
    <mergeCell ref="H1483:R1483"/>
    <mergeCell ref="E1484:P1484"/>
    <mergeCell ref="U1496:U1498"/>
    <mergeCell ref="V1496:V1498"/>
    <mergeCell ref="U1493:U1495"/>
    <mergeCell ref="V1493:V1495"/>
    <mergeCell ref="D1490:D1498"/>
    <mergeCell ref="E1490:G1490"/>
    <mergeCell ref="H1490:R1490"/>
    <mergeCell ref="AC1490:AC1495"/>
    <mergeCell ref="E1491:G1491"/>
    <mergeCell ref="H1491:R1491"/>
    <mergeCell ref="E1492:G1492"/>
    <mergeCell ref="H1492:R1492"/>
    <mergeCell ref="E1493:P1493"/>
    <mergeCell ref="U1505:U1507"/>
    <mergeCell ref="V1505:V1507"/>
    <mergeCell ref="U1502:U1504"/>
    <mergeCell ref="V1502:V1504"/>
    <mergeCell ref="D1499:D1507"/>
    <mergeCell ref="E1499:G1499"/>
    <mergeCell ref="H1499:R1499"/>
    <mergeCell ref="AC1499:AC1504"/>
    <mergeCell ref="E1500:G1500"/>
    <mergeCell ref="H1500:R1500"/>
    <mergeCell ref="E1501:G1501"/>
    <mergeCell ref="H1501:R1501"/>
    <mergeCell ref="E1502:P1502"/>
    <mergeCell ref="U1514:U1516"/>
    <mergeCell ref="V1514:V1516"/>
    <mergeCell ref="U1511:U1513"/>
    <mergeCell ref="V1511:V1513"/>
    <mergeCell ref="D1508:D1516"/>
    <mergeCell ref="E1508:G1508"/>
    <mergeCell ref="H1508:R1508"/>
    <mergeCell ref="AC1508:AC1513"/>
    <mergeCell ref="E1509:G1509"/>
    <mergeCell ref="H1509:R1509"/>
    <mergeCell ref="E1510:G1510"/>
    <mergeCell ref="H1510:R1510"/>
    <mergeCell ref="E1511:P1511"/>
    <mergeCell ref="U1523:U1525"/>
    <mergeCell ref="V1523:V1525"/>
    <mergeCell ref="U1520:U1522"/>
    <mergeCell ref="V1520:V1522"/>
    <mergeCell ref="D1517:D1525"/>
    <mergeCell ref="E1517:G1517"/>
    <mergeCell ref="H1517:R1517"/>
    <mergeCell ref="AC1517:AC1522"/>
    <mergeCell ref="E1518:G1518"/>
    <mergeCell ref="H1518:R1518"/>
    <mergeCell ref="E1519:G1519"/>
    <mergeCell ref="H1519:R1519"/>
    <mergeCell ref="E1520:P1520"/>
    <mergeCell ref="U1532:U1534"/>
    <mergeCell ref="V1532:V1534"/>
    <mergeCell ref="U1529:U1531"/>
    <mergeCell ref="V1529:V1531"/>
    <mergeCell ref="D1526:D1534"/>
    <mergeCell ref="E1526:G1526"/>
    <mergeCell ref="H1526:R1526"/>
    <mergeCell ref="AC1526:AC1531"/>
    <mergeCell ref="E1527:G1527"/>
    <mergeCell ref="H1527:R1527"/>
    <mergeCell ref="E1528:G1528"/>
    <mergeCell ref="H1528:R1528"/>
    <mergeCell ref="E1529:P1529"/>
    <mergeCell ref="U1541:U1543"/>
    <mergeCell ref="V1541:V1543"/>
    <mergeCell ref="U1538:U1540"/>
    <mergeCell ref="V1538:V1540"/>
    <mergeCell ref="D1535:D1543"/>
    <mergeCell ref="E1535:G1535"/>
    <mergeCell ref="H1535:R1535"/>
    <mergeCell ref="AC1535:AC1540"/>
    <mergeCell ref="E1536:G1536"/>
    <mergeCell ref="H1536:R1536"/>
    <mergeCell ref="E1537:G1537"/>
    <mergeCell ref="H1537:R1537"/>
    <mergeCell ref="E1538:P1538"/>
    <mergeCell ref="U1550:U1552"/>
    <mergeCell ref="V1550:V1552"/>
    <mergeCell ref="U1547:U1549"/>
    <mergeCell ref="V1547:V1549"/>
    <mergeCell ref="D1544:D1552"/>
    <mergeCell ref="E1544:G1544"/>
    <mergeCell ref="H1544:R1544"/>
    <mergeCell ref="AC1544:AC1549"/>
    <mergeCell ref="E1545:G1545"/>
    <mergeCell ref="H1545:R1545"/>
    <mergeCell ref="E1546:G1546"/>
    <mergeCell ref="H1546:R1546"/>
    <mergeCell ref="E1547:P1547"/>
    <mergeCell ref="U1559:U1561"/>
    <mergeCell ref="V1559:V1561"/>
    <mergeCell ref="U1556:U1558"/>
    <mergeCell ref="V1556:V1558"/>
    <mergeCell ref="D1553:D1561"/>
    <mergeCell ref="E1553:G1553"/>
    <mergeCell ref="H1553:R1553"/>
    <mergeCell ref="AC1553:AC1558"/>
    <mergeCell ref="E1554:G1554"/>
    <mergeCell ref="H1554:R1554"/>
    <mergeCell ref="E1555:G1555"/>
    <mergeCell ref="H1555:R1555"/>
    <mergeCell ref="E1556:P1556"/>
    <mergeCell ref="U1568:U1570"/>
    <mergeCell ref="V1568:V1570"/>
    <mergeCell ref="U1565:U1567"/>
    <mergeCell ref="V1565:V1567"/>
    <mergeCell ref="D1562:D1570"/>
    <mergeCell ref="E1562:G1562"/>
    <mergeCell ref="H1562:R1562"/>
    <mergeCell ref="AC1562:AC1567"/>
    <mergeCell ref="E1563:G1563"/>
    <mergeCell ref="H1563:R1563"/>
    <mergeCell ref="E1564:G1564"/>
    <mergeCell ref="H1564:R1564"/>
    <mergeCell ref="E1565:P1565"/>
    <mergeCell ref="U1577:U1579"/>
    <mergeCell ref="V1577:V1579"/>
    <mergeCell ref="U1574:U1576"/>
    <mergeCell ref="V1574:V1576"/>
    <mergeCell ref="D1571:D1579"/>
    <mergeCell ref="E1571:G1571"/>
    <mergeCell ref="H1571:R1571"/>
    <mergeCell ref="AC1571:AC1576"/>
    <mergeCell ref="E1572:G1572"/>
    <mergeCell ref="H1572:R1572"/>
    <mergeCell ref="E1573:G1573"/>
    <mergeCell ref="H1573:R1573"/>
    <mergeCell ref="E1574:P1574"/>
    <mergeCell ref="U1586:U1588"/>
    <mergeCell ref="V1586:V1588"/>
    <mergeCell ref="U1583:U1585"/>
    <mergeCell ref="V1583:V1585"/>
    <mergeCell ref="D1580:D1588"/>
    <mergeCell ref="E1580:G1580"/>
    <mergeCell ref="H1580:R1580"/>
    <mergeCell ref="AC1580:AC1585"/>
    <mergeCell ref="E1581:G1581"/>
    <mergeCell ref="H1581:R1581"/>
    <mergeCell ref="E1582:G1582"/>
    <mergeCell ref="H1582:R1582"/>
    <mergeCell ref="E1583:P1583"/>
    <mergeCell ref="U1595:U1597"/>
    <mergeCell ref="V1595:V1597"/>
    <mergeCell ref="U1592:U1594"/>
    <mergeCell ref="V1592:V1594"/>
    <mergeCell ref="D1589:D1597"/>
    <mergeCell ref="E1589:G1589"/>
    <mergeCell ref="H1589:R1589"/>
    <mergeCell ref="AC1589:AC1594"/>
    <mergeCell ref="E1590:G1590"/>
    <mergeCell ref="H1590:R1590"/>
    <mergeCell ref="E1591:G1591"/>
    <mergeCell ref="H1591:R1591"/>
    <mergeCell ref="E1592:P1592"/>
    <mergeCell ref="U1604:U1606"/>
    <mergeCell ref="V1604:V1606"/>
    <mergeCell ref="U1601:U1603"/>
    <mergeCell ref="V1601:V1603"/>
    <mergeCell ref="D1598:D1606"/>
    <mergeCell ref="E1598:G1598"/>
    <mergeCell ref="H1598:R1598"/>
    <mergeCell ref="AC1598:AC1603"/>
    <mergeCell ref="E1599:G1599"/>
    <mergeCell ref="H1599:R1599"/>
    <mergeCell ref="E1600:G1600"/>
    <mergeCell ref="H1600:R1600"/>
    <mergeCell ref="E1601:P1601"/>
    <mergeCell ref="U1613:U1615"/>
    <mergeCell ref="V1613:V1615"/>
    <mergeCell ref="U1610:U1612"/>
    <mergeCell ref="V1610:V1612"/>
    <mergeCell ref="D1607:D1615"/>
    <mergeCell ref="E1607:G1607"/>
    <mergeCell ref="H1607:R1607"/>
    <mergeCell ref="AC1607:AC1612"/>
    <mergeCell ref="E1608:G1608"/>
    <mergeCell ref="H1608:R1608"/>
    <mergeCell ref="E1609:G1609"/>
    <mergeCell ref="H1609:R1609"/>
    <mergeCell ref="E1610:P1610"/>
    <mergeCell ref="U1622:U1624"/>
    <mergeCell ref="V1622:V1624"/>
    <mergeCell ref="U1619:U1621"/>
    <mergeCell ref="V1619:V1621"/>
    <mergeCell ref="D1616:D1624"/>
    <mergeCell ref="E1616:G1616"/>
    <mergeCell ref="H1616:R1616"/>
    <mergeCell ref="AC1616:AC1621"/>
    <mergeCell ref="E1617:G1617"/>
    <mergeCell ref="H1617:R1617"/>
    <mergeCell ref="E1618:G1618"/>
    <mergeCell ref="H1618:R1618"/>
    <mergeCell ref="E1619:P1619"/>
    <mergeCell ref="U1631:U1633"/>
    <mergeCell ref="V1631:V1633"/>
    <mergeCell ref="U1628:U1630"/>
    <mergeCell ref="V1628:V1630"/>
    <mergeCell ref="D1625:D1633"/>
    <mergeCell ref="E1625:G1625"/>
    <mergeCell ref="H1625:R1625"/>
    <mergeCell ref="AC1625:AC1630"/>
    <mergeCell ref="E1626:G1626"/>
    <mergeCell ref="H1626:R1626"/>
    <mergeCell ref="E1627:G1627"/>
    <mergeCell ref="H1627:R1627"/>
    <mergeCell ref="E1628:P1628"/>
    <mergeCell ref="U1640:U1642"/>
    <mergeCell ref="V1640:V1642"/>
    <mergeCell ref="U1637:U1639"/>
    <mergeCell ref="V1637:V1639"/>
    <mergeCell ref="D1634:D1642"/>
    <mergeCell ref="E1634:G1634"/>
    <mergeCell ref="H1634:R1634"/>
    <mergeCell ref="AC1634:AC1639"/>
    <mergeCell ref="E1635:G1635"/>
    <mergeCell ref="H1635:R1635"/>
    <mergeCell ref="E1636:G1636"/>
    <mergeCell ref="H1636:R1636"/>
    <mergeCell ref="E1637:P1637"/>
    <mergeCell ref="U1649:U1651"/>
    <mergeCell ref="V1649:V1651"/>
    <mergeCell ref="U1646:U1648"/>
    <mergeCell ref="V1646:V1648"/>
    <mergeCell ref="D1643:D1651"/>
    <mergeCell ref="E1643:G1643"/>
    <mergeCell ref="H1643:R1643"/>
    <mergeCell ref="AC1643:AC1648"/>
    <mergeCell ref="E1644:G1644"/>
    <mergeCell ref="H1644:R1644"/>
    <mergeCell ref="E1645:G1645"/>
    <mergeCell ref="H1645:R1645"/>
    <mergeCell ref="E1646:P1646"/>
    <mergeCell ref="U1658:U1660"/>
    <mergeCell ref="V1658:V1660"/>
    <mergeCell ref="U1655:U1657"/>
    <mergeCell ref="V1655:V1657"/>
    <mergeCell ref="D1652:D1660"/>
    <mergeCell ref="E1652:G1652"/>
    <mergeCell ref="H1652:R1652"/>
    <mergeCell ref="AC1652:AC1657"/>
    <mergeCell ref="E1653:G1653"/>
    <mergeCell ref="H1653:R1653"/>
    <mergeCell ref="E1654:G1654"/>
    <mergeCell ref="H1654:R1654"/>
    <mergeCell ref="E1655:P1655"/>
    <mergeCell ref="U1667:U1669"/>
    <mergeCell ref="V1667:V1669"/>
    <mergeCell ref="U1664:U1666"/>
    <mergeCell ref="V1664:V1666"/>
    <mergeCell ref="D1661:D1669"/>
    <mergeCell ref="E1661:G1661"/>
    <mergeCell ref="H1661:R1661"/>
    <mergeCell ref="AC1661:AC1666"/>
    <mergeCell ref="E1662:G1662"/>
    <mergeCell ref="H1662:R1662"/>
    <mergeCell ref="E1663:G1663"/>
    <mergeCell ref="H1663:R1663"/>
    <mergeCell ref="E1664:P1664"/>
    <mergeCell ref="U1676:U1678"/>
    <mergeCell ref="V1676:V1678"/>
    <mergeCell ref="U1673:U1675"/>
    <mergeCell ref="V1673:V1675"/>
    <mergeCell ref="D1670:D1678"/>
    <mergeCell ref="E1670:G1670"/>
    <mergeCell ref="H1670:R1670"/>
    <mergeCell ref="AC1670:AC1675"/>
    <mergeCell ref="E1671:G1671"/>
    <mergeCell ref="H1671:R1671"/>
    <mergeCell ref="E1672:G1672"/>
    <mergeCell ref="H1672:R1672"/>
    <mergeCell ref="E1673:P1673"/>
    <mergeCell ref="U1685:U1687"/>
    <mergeCell ref="V1685:V1687"/>
    <mergeCell ref="U1682:U1684"/>
    <mergeCell ref="V1682:V1684"/>
    <mergeCell ref="D1679:D1687"/>
    <mergeCell ref="E1679:G1679"/>
    <mergeCell ref="H1679:R1679"/>
    <mergeCell ref="AC1679:AC1684"/>
    <mergeCell ref="E1680:G1680"/>
    <mergeCell ref="H1680:R1680"/>
    <mergeCell ref="E1681:G1681"/>
    <mergeCell ref="H1681:R1681"/>
    <mergeCell ref="E1682:P1682"/>
    <mergeCell ref="U1694:U1696"/>
    <mergeCell ref="V1694:V1696"/>
    <mergeCell ref="U1691:U1693"/>
    <mergeCell ref="V1691:V1693"/>
    <mergeCell ref="D1688:D1696"/>
    <mergeCell ref="E1688:G1688"/>
    <mergeCell ref="H1688:R1688"/>
    <mergeCell ref="AC1688:AC1693"/>
    <mergeCell ref="E1689:G1689"/>
    <mergeCell ref="H1689:R1689"/>
    <mergeCell ref="E1690:G1690"/>
    <mergeCell ref="H1690:R1690"/>
    <mergeCell ref="E1691:P169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ADD4BB-2906-0B1C-C309-0.7E11A263}" mc:Ignorable="x14ac xr xr2 xr3">
  <sheetPr>
    <tabColor theme="9" tint="-0.25"/>
  </sheetPr>
  <dimension ref="A1:HO204"/>
  <sheetViews>
    <sheetView topLeftCell="A1" showGridLines="0" zoomScale="90" workbookViewId="0">
      <selection activeCell="GQ9" sqref="GQ9"/>
    </sheetView>
  </sheetViews>
  <sheetFormatPr defaultColWidth="9.140625" customHeight="1" defaultRowHeight="11.25"/>
  <cols>
    <col min="1" max="5" style="996" width="10.7109375" hidden="1" customWidth="1"/>
    <col min="6" max="6" style="1375" width="16.8515625" hidden="1" customWidth="1"/>
    <col min="7" max="7" style="1651" width="5.57421875" hidden="1" customWidth="1"/>
    <col min="8" max="8" style="1644" width="3.00390625" customWidth="1"/>
    <col min="9" max="9" style="1644" width="7.00390625" customWidth="1"/>
    <col min="10" max="10" style="1644" width="56.00390625" customWidth="1"/>
    <col min="11" max="11" style="1644" width="10.00390625" customWidth="1"/>
    <col min="12" max="12" style="1644" width="40.57421875" hidden="1" customWidth="1"/>
    <col min="13" max="13" style="1644" width="40.7109375" customWidth="1"/>
    <col min="14" max="199" style="1644" width="40.57421875" customWidth="1"/>
    <col min="200" max="200" style="1375" width="9.7109375" hidden="1" customWidth="1"/>
    <col min="201" max="201" style="1644" width="102.00390625" customWidth="1"/>
    <col min="202" max="202" style="1375" width="9.00390625" customWidth="1"/>
    <col min="203" max="203" style="1651" width="5.00390625" customWidth="1"/>
    <col min="204" max="204" style="1651" width="3.00390625" customWidth="1"/>
    <col min="205" max="208" style="1375" width="3.00390625" customWidth="1"/>
    <col min="209" max="209" style="1651" width="10.00390625" customWidth="1"/>
    <col min="210" max="210" style="1375" width="34.00390625" customWidth="1"/>
    <col min="211" max="211" style="1375" width="9.00390625" customWidth="1"/>
    <col min="212" max="212" style="745" width="8.00390625" customWidth="1"/>
    <col min="213" max="217" style="1375" width="8.00390625" customWidth="1"/>
    <col min="218" max="222" style="1641" width="8.00390625" customWidth="1"/>
    <col min="223" max="223" style="1644" width="5.421875" hidden="1" customWidth="1"/>
  </cols>
  <sheetData>
    <row s="1375" customFormat="1" customHeight="1" ht="33.75" hidden="1">
      <c r="A1" s="996"/>
      <c r="B1" s="996"/>
      <c r="C1" s="996"/>
      <c r="D1" s="996"/>
      <c r="E1" s="996"/>
      <c r="G1" s="1645"/>
      <c r="H1" s="887"/>
      <c r="L1" s="1375">
        <v>4</v>
      </c>
      <c r="M1" s="1375">
        <v>4</v>
      </c>
      <c r="N1" s="1375">
        <v>4</v>
      </c>
      <c r="O1" s="1375">
        <v>4</v>
      </c>
      <c r="P1" s="1375">
        <v>4</v>
      </c>
      <c r="Q1" s="1375">
        <v>4</v>
      </c>
      <c r="R1" s="1375">
        <v>4</v>
      </c>
      <c r="S1" s="1375">
        <v>4</v>
      </c>
      <c r="T1" s="1375">
        <v>4</v>
      </c>
      <c r="U1" s="1375">
        <v>4</v>
      </c>
      <c r="V1" s="1375">
        <v>4</v>
      </c>
      <c r="W1" s="1375">
        <v>4</v>
      </c>
      <c r="X1" s="1375">
        <v>4</v>
      </c>
      <c r="Y1" s="1375">
        <v>4</v>
      </c>
      <c r="Z1" s="1375">
        <v>4</v>
      </c>
      <c r="AA1" s="1375">
        <v>4</v>
      </c>
      <c r="AB1" s="1375">
        <v>4</v>
      </c>
      <c r="AC1" s="1375">
        <v>4</v>
      </c>
      <c r="AD1" s="1375">
        <v>4</v>
      </c>
      <c r="AE1" s="1375">
        <v>4</v>
      </c>
      <c r="AF1" s="1375">
        <v>4</v>
      </c>
      <c r="AG1" s="1375">
        <v>4</v>
      </c>
      <c r="AH1" s="1375">
        <v>4</v>
      </c>
      <c r="AI1" s="1375">
        <v>4</v>
      </c>
      <c r="AJ1" s="1375">
        <v>4</v>
      </c>
      <c r="AK1" s="1375">
        <v>4</v>
      </c>
      <c r="AL1" s="1375">
        <v>4</v>
      </c>
      <c r="AM1" s="1375">
        <v>4</v>
      </c>
      <c r="AN1" s="1375">
        <v>4</v>
      </c>
      <c r="AO1" s="1375">
        <v>4</v>
      </c>
      <c r="AP1" s="1375">
        <v>4</v>
      </c>
      <c r="AQ1" s="1375">
        <v>4</v>
      </c>
      <c r="AR1" s="1375">
        <v>4</v>
      </c>
      <c r="AS1" s="1375">
        <v>4</v>
      </c>
      <c r="AT1" s="1375">
        <v>4</v>
      </c>
      <c r="AU1" s="1375">
        <v>4</v>
      </c>
      <c r="AV1" s="1375">
        <v>4</v>
      </c>
      <c r="AW1" s="1375">
        <v>4</v>
      </c>
      <c r="AX1" s="1375">
        <v>4</v>
      </c>
      <c r="AY1" s="1375">
        <v>4</v>
      </c>
      <c r="AZ1" s="1375">
        <v>4</v>
      </c>
      <c r="BA1" s="1375">
        <v>4</v>
      </c>
      <c r="BB1" s="1375">
        <v>4</v>
      </c>
      <c r="BC1" s="1375">
        <v>4</v>
      </c>
      <c r="BD1" s="1375">
        <v>4</v>
      </c>
      <c r="BE1" s="1375">
        <v>4</v>
      </c>
      <c r="BF1" s="1375">
        <v>4</v>
      </c>
      <c r="BG1" s="1375">
        <v>4</v>
      </c>
      <c r="BH1" s="1375">
        <v>4</v>
      </c>
      <c r="BI1" s="1375">
        <v>4</v>
      </c>
      <c r="BJ1" s="1375">
        <v>4</v>
      </c>
      <c r="BK1" s="1375">
        <v>4</v>
      </c>
      <c r="BL1" s="1375">
        <v>4</v>
      </c>
      <c r="BM1" s="1375">
        <v>4</v>
      </c>
      <c r="BN1" s="1375">
        <v>4</v>
      </c>
      <c r="BO1" s="1375">
        <v>4</v>
      </c>
      <c r="BP1" s="1375">
        <v>4</v>
      </c>
      <c r="BQ1" s="1375">
        <v>4</v>
      </c>
      <c r="BR1" s="1375">
        <v>4</v>
      </c>
      <c r="BS1" s="1375">
        <v>4</v>
      </c>
      <c r="BT1" s="1375">
        <v>4</v>
      </c>
      <c r="BU1" s="1375">
        <v>4</v>
      </c>
      <c r="BV1" s="1375">
        <v>4</v>
      </c>
      <c r="BW1" s="1375">
        <v>4</v>
      </c>
      <c r="BX1" s="1375">
        <v>4</v>
      </c>
      <c r="BY1" s="1375">
        <v>4</v>
      </c>
      <c r="BZ1" s="1375">
        <v>4</v>
      </c>
      <c r="CA1" s="1375">
        <v>4</v>
      </c>
      <c r="CB1" s="1375">
        <v>4</v>
      </c>
      <c r="CC1" s="1375">
        <v>4</v>
      </c>
      <c r="CD1" s="1375">
        <v>4</v>
      </c>
      <c r="CE1" s="1375">
        <v>4</v>
      </c>
      <c r="CF1" s="1375">
        <v>4</v>
      </c>
      <c r="CG1" s="1375">
        <v>4</v>
      </c>
      <c r="CH1" s="1375">
        <v>4</v>
      </c>
      <c r="CI1" s="1375">
        <v>4</v>
      </c>
      <c r="CJ1" s="1375">
        <v>4</v>
      </c>
      <c r="CK1" s="1375">
        <v>4</v>
      </c>
      <c r="CL1" s="1375">
        <v>4</v>
      </c>
      <c r="CM1" s="1375">
        <v>4</v>
      </c>
      <c r="CN1" s="1375">
        <v>4</v>
      </c>
      <c r="CO1" s="1375">
        <v>4</v>
      </c>
      <c r="CP1" s="1375">
        <v>4</v>
      </c>
      <c r="CQ1" s="1375">
        <v>4</v>
      </c>
      <c r="CR1" s="1375">
        <v>4</v>
      </c>
      <c r="CS1" s="1375">
        <v>4</v>
      </c>
      <c r="CT1" s="1375">
        <v>4</v>
      </c>
      <c r="CU1" s="1375">
        <v>4</v>
      </c>
      <c r="CV1" s="1375">
        <v>4</v>
      </c>
      <c r="CW1" s="1375">
        <v>4</v>
      </c>
      <c r="CX1" s="1375">
        <v>4</v>
      </c>
      <c r="CY1" s="1375">
        <v>4</v>
      </c>
      <c r="CZ1" s="1375">
        <v>4</v>
      </c>
      <c r="DA1" s="1375">
        <v>4</v>
      </c>
      <c r="DB1" s="1375">
        <v>4</v>
      </c>
      <c r="DC1" s="1375">
        <v>4</v>
      </c>
      <c r="DD1" s="1375">
        <v>4</v>
      </c>
      <c r="DE1" s="1375">
        <v>4</v>
      </c>
      <c r="DF1" s="1375">
        <v>4</v>
      </c>
      <c r="DG1" s="1375">
        <v>4</v>
      </c>
      <c r="DH1" s="1375">
        <v>4</v>
      </c>
      <c r="DI1" s="1375">
        <v>4</v>
      </c>
      <c r="DJ1" s="1375">
        <v>4</v>
      </c>
      <c r="DK1" s="1375">
        <v>4</v>
      </c>
      <c r="DL1" s="1375">
        <v>4</v>
      </c>
      <c r="DM1" s="1375">
        <v>4</v>
      </c>
      <c r="DN1" s="1375">
        <v>4</v>
      </c>
      <c r="DO1" s="1375">
        <v>4</v>
      </c>
      <c r="DP1" s="1375">
        <v>4</v>
      </c>
      <c r="DQ1" s="1375">
        <v>4</v>
      </c>
      <c r="DR1" s="1375">
        <v>4</v>
      </c>
      <c r="DS1" s="1375">
        <v>4</v>
      </c>
      <c r="DT1" s="1375">
        <v>4</v>
      </c>
      <c r="DU1" s="1375">
        <v>4</v>
      </c>
      <c r="DV1" s="1375">
        <v>4</v>
      </c>
      <c r="DW1" s="1375">
        <v>4</v>
      </c>
      <c r="DX1" s="1375">
        <v>4</v>
      </c>
      <c r="DY1" s="1375">
        <v>4</v>
      </c>
      <c r="DZ1" s="1375">
        <v>4</v>
      </c>
      <c r="EA1" s="1375">
        <v>4</v>
      </c>
      <c r="EB1" s="1375">
        <v>4</v>
      </c>
      <c r="EC1" s="1375">
        <v>4</v>
      </c>
      <c r="ED1" s="1375">
        <v>4</v>
      </c>
      <c r="EE1" s="1375">
        <v>4</v>
      </c>
      <c r="EF1" s="1375">
        <v>4</v>
      </c>
      <c r="EG1" s="1375">
        <v>4</v>
      </c>
      <c r="EH1" s="1375">
        <v>4</v>
      </c>
      <c r="EI1" s="1375">
        <v>4</v>
      </c>
      <c r="EJ1" s="1375">
        <v>4</v>
      </c>
      <c r="EK1" s="1375">
        <v>4</v>
      </c>
      <c r="EL1" s="1375">
        <v>4</v>
      </c>
      <c r="EM1" s="1375">
        <v>4</v>
      </c>
      <c r="EN1" s="1375">
        <v>4</v>
      </c>
      <c r="EO1" s="1375">
        <v>4</v>
      </c>
      <c r="EP1" s="1375">
        <v>4</v>
      </c>
      <c r="EQ1" s="1375">
        <v>4</v>
      </c>
      <c r="ER1" s="1375">
        <v>4</v>
      </c>
      <c r="ES1" s="1375">
        <v>4</v>
      </c>
      <c r="ET1" s="1375">
        <v>4</v>
      </c>
      <c r="EU1" s="1375">
        <v>4</v>
      </c>
      <c r="EV1" s="1375">
        <v>4</v>
      </c>
      <c r="EW1" s="1375">
        <v>4</v>
      </c>
      <c r="EX1" s="1375">
        <v>4</v>
      </c>
      <c r="EY1" s="1375">
        <v>4</v>
      </c>
      <c r="EZ1" s="1375">
        <v>4</v>
      </c>
      <c r="FA1" s="1375">
        <v>4</v>
      </c>
      <c r="FB1" s="1375">
        <v>4</v>
      </c>
      <c r="FC1" s="1375">
        <v>4</v>
      </c>
      <c r="FD1" s="1375">
        <v>4</v>
      </c>
      <c r="FE1" s="1375">
        <v>4</v>
      </c>
      <c r="FF1" s="1375">
        <v>4</v>
      </c>
      <c r="FG1" s="1375">
        <v>4</v>
      </c>
      <c r="FH1" s="1375">
        <v>4</v>
      </c>
      <c r="FI1" s="1375">
        <v>4</v>
      </c>
      <c r="FJ1" s="1375">
        <v>4</v>
      </c>
      <c r="FK1" s="1375">
        <v>4</v>
      </c>
      <c r="FL1" s="1375">
        <v>4</v>
      </c>
      <c r="FM1" s="1375">
        <v>4</v>
      </c>
      <c r="FN1" s="1375">
        <v>4</v>
      </c>
      <c r="FO1" s="1375">
        <v>4</v>
      </c>
      <c r="FP1" s="1375">
        <v>4</v>
      </c>
      <c r="FQ1" s="1375">
        <v>4</v>
      </c>
      <c r="FR1" s="1375">
        <v>4</v>
      </c>
      <c r="FS1" s="1375">
        <v>4</v>
      </c>
      <c r="FT1" s="1375">
        <v>4</v>
      </c>
      <c r="FU1" s="1375">
        <v>4</v>
      </c>
      <c r="FV1" s="1375">
        <v>4</v>
      </c>
      <c r="FW1" s="1375">
        <v>4</v>
      </c>
      <c r="FX1" s="1375">
        <v>4</v>
      </c>
      <c r="FY1" s="1375">
        <v>4</v>
      </c>
      <c r="FZ1" s="1375">
        <v>4</v>
      </c>
      <c r="GA1" s="1375">
        <v>4</v>
      </c>
      <c r="GB1" s="1375">
        <v>4</v>
      </c>
      <c r="GC1" s="1375">
        <v>4</v>
      </c>
      <c r="GD1" s="1375">
        <v>4</v>
      </c>
      <c r="GE1" s="1375">
        <v>4</v>
      </c>
      <c r="GF1" s="1375">
        <v>4</v>
      </c>
      <c r="GG1" s="1375">
        <v>4</v>
      </c>
      <c r="GH1" s="1375">
        <v>4</v>
      </c>
      <c r="GI1" s="1375">
        <v>4</v>
      </c>
      <c r="GJ1" s="1375">
        <v>4</v>
      </c>
      <c r="GK1" s="1375">
        <v>4</v>
      </c>
      <c r="GL1" s="1375">
        <v>4</v>
      </c>
      <c r="GM1" s="1375">
        <v>4</v>
      </c>
      <c r="GN1" s="1375">
        <v>4</v>
      </c>
      <c r="GO1" s="1375">
        <v>4</v>
      </c>
      <c r="GP1" s="1375">
        <v>4</v>
      </c>
      <c r="GQ1" s="1375">
        <v>4</v>
      </c>
      <c r="GU1" s="1645"/>
      <c r="GV1" s="1645"/>
      <c r="HA1" s="1645"/>
      <c r="HO1" s="1375" t="s">
        <v>14</v>
      </c>
    </row>
    <row s="1375" customFormat="1" customHeight="1" ht="78.75" hidden="1">
      <c r="A2" s="996"/>
      <c r="B2" s="2062" t="s">
        <v>1274</v>
      </c>
      <c r="C2" s="2062" t="s">
        <v>1275</v>
      </c>
      <c r="D2" s="2061" t="s">
        <v>1276</v>
      </c>
      <c r="E2" s="2065">
        <f>RIGHT(I2,LEN(I2)-SEARCH("#",SUBSTITUTE(I2,".","#",LEN(I2)-LEN(SUBSTITUTE(I2,".","")))))</f>
      </c>
      <c r="F2" s="2067">
        <f>J2</f>
        <v>0</v>
      </c>
      <c r="G2" s="1645"/>
      <c r="H2" s="2068"/>
      <c r="I2" s="2058"/>
      <c r="J2" s="549"/>
      <c r="K2" s="2028" t="s">
        <v>1029</v>
      </c>
      <c r="L2" s="760"/>
      <c r="M2" s="760"/>
      <c r="N2" s="760"/>
      <c r="O2" s="760"/>
      <c r="P2" s="760"/>
      <c r="Q2" s="760"/>
      <c r="R2" s="760"/>
      <c r="S2" s="760"/>
      <c r="T2" s="760"/>
      <c r="U2" s="760"/>
      <c r="V2" s="760"/>
      <c r="W2" s="760"/>
      <c r="X2" s="760"/>
      <c r="Y2" s="760"/>
      <c r="Z2" s="760"/>
      <c r="AA2" s="760"/>
      <c r="AB2" s="760"/>
      <c r="AC2" s="760"/>
      <c r="AD2" s="760"/>
      <c r="AE2" s="760"/>
      <c r="AF2" s="760"/>
      <c r="AG2" s="760"/>
      <c r="AH2" s="760"/>
      <c r="AI2" s="760"/>
      <c r="AJ2" s="760"/>
      <c r="AK2" s="760"/>
      <c r="AL2" s="760"/>
      <c r="AM2" s="760"/>
      <c r="AN2" s="760"/>
      <c r="AO2" s="760"/>
      <c r="AP2" s="760"/>
      <c r="AQ2" s="760"/>
      <c r="AR2" s="760"/>
      <c r="AS2" s="760"/>
      <c r="AT2" s="760"/>
      <c r="AU2" s="760"/>
      <c r="AV2" s="760"/>
      <c r="AW2" s="760"/>
      <c r="AX2" s="760"/>
      <c r="AY2" s="760"/>
      <c r="AZ2" s="760"/>
      <c r="BA2" s="760"/>
      <c r="BB2" s="760"/>
      <c r="BC2" s="760"/>
      <c r="BD2" s="760"/>
      <c r="BE2" s="760"/>
      <c r="BF2" s="760"/>
      <c r="BG2" s="760"/>
      <c r="BH2" s="760"/>
      <c r="BI2" s="760"/>
      <c r="BJ2" s="760"/>
      <c r="BK2" s="760"/>
      <c r="BL2" s="760"/>
      <c r="BM2" s="760"/>
      <c r="BN2" s="760"/>
      <c r="BO2" s="760"/>
      <c r="BP2" s="760"/>
      <c r="BQ2" s="760"/>
      <c r="BR2" s="760"/>
      <c r="BS2" s="760"/>
      <c r="BT2" s="760"/>
      <c r="BU2" s="760"/>
      <c r="BV2" s="760"/>
      <c r="BW2" s="760"/>
      <c r="BX2" s="760"/>
      <c r="BY2" s="760"/>
      <c r="BZ2" s="760"/>
      <c r="CA2" s="760"/>
      <c r="CB2" s="760"/>
      <c r="CC2" s="760"/>
      <c r="CD2" s="760"/>
      <c r="CE2" s="760"/>
      <c r="CF2" s="760"/>
      <c r="CG2" s="760"/>
      <c r="CH2" s="760"/>
      <c r="CI2" s="760"/>
      <c r="CJ2" s="760"/>
      <c r="CK2" s="760"/>
      <c r="CL2" s="760"/>
      <c r="CM2" s="760"/>
      <c r="CN2" s="760"/>
      <c r="CO2" s="760"/>
      <c r="CP2" s="760"/>
      <c r="CQ2" s="760"/>
      <c r="CR2" s="760"/>
      <c r="CS2" s="760"/>
      <c r="CT2" s="760"/>
      <c r="CU2" s="760"/>
      <c r="CV2" s="760"/>
      <c r="CW2" s="760"/>
      <c r="CX2" s="760"/>
      <c r="CY2" s="760"/>
      <c r="CZ2" s="760"/>
      <c r="DA2" s="760"/>
      <c r="DB2" s="760"/>
      <c r="DC2" s="760"/>
      <c r="DD2" s="760"/>
      <c r="DE2" s="760"/>
      <c r="DF2" s="760"/>
      <c r="DG2" s="760"/>
      <c r="DH2" s="760"/>
      <c r="DI2" s="760"/>
      <c r="DJ2" s="760"/>
      <c r="DK2" s="760"/>
      <c r="DL2" s="760"/>
      <c r="DM2" s="760"/>
      <c r="DN2" s="760"/>
      <c r="DO2" s="760"/>
      <c r="DP2" s="760"/>
      <c r="DQ2" s="760"/>
      <c r="DR2" s="760"/>
      <c r="DS2" s="760"/>
      <c r="DT2" s="760"/>
      <c r="DU2" s="760"/>
      <c r="DV2" s="760"/>
      <c r="DW2" s="760"/>
      <c r="DX2" s="760"/>
      <c r="DY2" s="760"/>
      <c r="DZ2" s="760"/>
      <c r="EA2" s="760"/>
      <c r="EB2" s="760"/>
      <c r="EC2" s="760"/>
      <c r="ED2" s="760"/>
      <c r="EE2" s="760"/>
      <c r="EF2" s="760"/>
      <c r="EG2" s="760"/>
      <c r="EH2" s="760"/>
      <c r="EI2" s="760"/>
      <c r="EJ2" s="760"/>
      <c r="EK2" s="760"/>
      <c r="EL2" s="760"/>
      <c r="EM2" s="760"/>
      <c r="EN2" s="760"/>
      <c r="EO2" s="760"/>
      <c r="EP2" s="760"/>
      <c r="EQ2" s="760"/>
      <c r="ER2" s="760"/>
      <c r="ES2" s="760"/>
      <c r="ET2" s="760"/>
      <c r="EU2" s="760"/>
      <c r="EV2" s="760"/>
      <c r="EW2" s="760"/>
      <c r="EX2" s="760"/>
      <c r="EY2" s="760"/>
      <c r="EZ2" s="760"/>
      <c r="FA2" s="760"/>
      <c r="FB2" s="760"/>
      <c r="FC2" s="760"/>
      <c r="FD2" s="760"/>
      <c r="FE2" s="760"/>
      <c r="FF2" s="760"/>
      <c r="FG2" s="760"/>
      <c r="FH2" s="760"/>
      <c r="FI2" s="760"/>
      <c r="FJ2" s="760"/>
      <c r="FK2" s="760"/>
      <c r="FL2" s="760"/>
      <c r="FM2" s="760"/>
      <c r="FN2" s="760"/>
      <c r="FO2" s="760"/>
      <c r="FP2" s="760"/>
      <c r="FQ2" s="760"/>
      <c r="FR2" s="760"/>
      <c r="FS2" s="760"/>
      <c r="FT2" s="760"/>
      <c r="FU2" s="760"/>
      <c r="FV2" s="760"/>
      <c r="FW2" s="760"/>
      <c r="FX2" s="760"/>
      <c r="FY2" s="760"/>
      <c r="FZ2" s="760"/>
      <c r="GA2" s="760"/>
      <c r="GB2" s="760"/>
      <c r="GC2" s="760"/>
      <c r="GD2" s="760"/>
      <c r="GE2" s="760"/>
      <c r="GF2" s="760"/>
      <c r="GG2" s="760"/>
      <c r="GH2" s="760"/>
      <c r="GI2" s="760"/>
      <c r="GJ2" s="760"/>
      <c r="GK2" s="760"/>
      <c r="GL2" s="760"/>
      <c r="GM2" s="760"/>
      <c r="GN2" s="760"/>
      <c r="GO2" s="760"/>
      <c r="GP2" s="760"/>
      <c r="GQ2" s="760"/>
      <c r="GR2" s="552"/>
      <c r="GS2" s="1534" t="s">
        <v>1030</v>
      </c>
      <c r="GT2" s="552"/>
      <c r="GU2" s="1645"/>
      <c r="GV2" s="1645"/>
      <c r="HA2" s="1645"/>
      <c r="HD2" s="553"/>
      <c r="HJ2" s="1641"/>
      <c r="HK2" s="1641"/>
      <c r="HL2" s="1641"/>
      <c r="HM2" s="1641"/>
      <c r="HN2" s="1641"/>
      <c r="HO2" s="1375">
        <v>0</v>
      </c>
    </row>
    <row customHeight="1" ht="11.25" hidden="1">
      <c r="E3" s="2060" t="s">
        <v>1277</v>
      </c>
      <c r="L3" s="1640">
        <f>0</f>
        <v>0</v>
      </c>
      <c r="M3" s="1640">
        <v>1</v>
      </c>
      <c r="N3" s="1644">
        <f>0</f>
        <v>0</v>
      </c>
      <c r="O3" s="1644">
        <f>0</f>
        <v>0</v>
      </c>
      <c r="P3" s="1644">
        <f>0</f>
        <v>0</v>
      </c>
      <c r="Q3" s="1644">
        <f>0</f>
        <v>0</v>
      </c>
      <c r="R3" s="1644">
        <f>0</f>
        <v>0</v>
      </c>
      <c r="S3" s="1644">
        <f>0</f>
        <v>0</v>
      </c>
      <c r="T3" s="1644">
        <f>0</f>
        <v>0</v>
      </c>
      <c r="U3" s="1644">
        <f>0</f>
        <v>0</v>
      </c>
      <c r="V3" s="1644">
        <f>0</f>
        <v>0</v>
      </c>
      <c r="W3" s="1644">
        <f>0</f>
        <v>0</v>
      </c>
      <c r="X3" s="1644">
        <f>0</f>
        <v>0</v>
      </c>
      <c r="Y3" s="1644">
        <f>0</f>
        <v>0</v>
      </c>
      <c r="Z3" s="1644">
        <f>0</f>
        <v>0</v>
      </c>
      <c r="AA3" s="1644">
        <f>0</f>
        <v>0</v>
      </c>
      <c r="AB3" s="1644">
        <f>0</f>
        <v>0</v>
      </c>
      <c r="AC3" s="1644">
        <f>0</f>
        <v>0</v>
      </c>
      <c r="AD3" s="1644">
        <f>0</f>
        <v>0</v>
      </c>
      <c r="AE3" s="1644">
        <f>0</f>
        <v>0</v>
      </c>
      <c r="AF3" s="1644">
        <f>0</f>
        <v>0</v>
      </c>
      <c r="AG3" s="1644">
        <f>0</f>
        <v>0</v>
      </c>
      <c r="AH3" s="1644">
        <f>0</f>
        <v>0</v>
      </c>
      <c r="AI3" s="1644">
        <f>0</f>
        <v>0</v>
      </c>
      <c r="AJ3" s="1644">
        <f>0</f>
        <v>0</v>
      </c>
      <c r="AK3" s="1644">
        <f>0</f>
        <v>0</v>
      </c>
      <c r="AL3" s="1644">
        <f>0</f>
        <v>0</v>
      </c>
      <c r="AM3" s="1644">
        <f>0</f>
        <v>0</v>
      </c>
      <c r="AN3" s="1644">
        <f>0</f>
        <v>0</v>
      </c>
      <c r="AO3" s="1644">
        <f>0</f>
        <v>0</v>
      </c>
      <c r="AP3" s="1644">
        <f>0</f>
        <v>0</v>
      </c>
      <c r="AQ3" s="1644">
        <f>0</f>
        <v>0</v>
      </c>
      <c r="AR3" s="1644">
        <f>0</f>
        <v>0</v>
      </c>
      <c r="AS3" s="1644">
        <f>0</f>
        <v>0</v>
      </c>
      <c r="AT3" s="1644">
        <f>0</f>
        <v>0</v>
      </c>
      <c r="AU3" s="1644">
        <f>0</f>
        <v>0</v>
      </c>
      <c r="AV3" s="1644">
        <f>0</f>
        <v>0</v>
      </c>
      <c r="AW3" s="1644">
        <f>0</f>
        <v>0</v>
      </c>
      <c r="AX3" s="1644">
        <f>0</f>
        <v>0</v>
      </c>
      <c r="AY3" s="1644">
        <f>0</f>
        <v>0</v>
      </c>
      <c r="AZ3" s="1644">
        <f>0</f>
        <v>0</v>
      </c>
      <c r="BA3" s="1644">
        <f>0</f>
        <v>0</v>
      </c>
      <c r="BB3" s="1644">
        <f>0</f>
        <v>0</v>
      </c>
      <c r="BC3" s="1644">
        <f>0</f>
        <v>0</v>
      </c>
      <c r="BD3" s="1644">
        <f>0</f>
        <v>0</v>
      </c>
      <c r="BE3" s="1644">
        <f>0</f>
        <v>0</v>
      </c>
      <c r="BF3" s="1644">
        <f>0</f>
        <v>0</v>
      </c>
      <c r="BG3" s="1644">
        <f>0</f>
        <v>0</v>
      </c>
      <c r="BH3" s="1644">
        <f>0</f>
        <v>0</v>
      </c>
      <c r="BI3" s="1644">
        <f>0</f>
        <v>0</v>
      </c>
      <c r="BJ3" s="1644">
        <f>0</f>
        <v>0</v>
      </c>
      <c r="BK3" s="1644">
        <f>0</f>
        <v>0</v>
      </c>
      <c r="BL3" s="1644">
        <f>0</f>
        <v>0</v>
      </c>
      <c r="BM3" s="1644">
        <f>0</f>
        <v>0</v>
      </c>
      <c r="BN3" s="1644">
        <f>0</f>
        <v>0</v>
      </c>
      <c r="BO3" s="1644">
        <f>0</f>
        <v>0</v>
      </c>
      <c r="BP3" s="1644">
        <f>0</f>
        <v>0</v>
      </c>
      <c r="BQ3" s="1644">
        <f>0</f>
        <v>0</v>
      </c>
      <c r="BR3" s="1644">
        <f>0</f>
        <v>0</v>
      </c>
      <c r="BS3" s="1644">
        <f>0</f>
        <v>0</v>
      </c>
      <c r="BT3" s="1644">
        <f>0</f>
        <v>0</v>
      </c>
      <c r="BU3" s="1644">
        <f>0</f>
        <v>0</v>
      </c>
      <c r="BV3" s="1644">
        <f>0</f>
        <v>0</v>
      </c>
      <c r="BW3" s="1644">
        <f>0</f>
        <v>0</v>
      </c>
      <c r="BX3" s="1644">
        <f>0</f>
        <v>0</v>
      </c>
      <c r="BY3" s="1644">
        <f>0</f>
        <v>0</v>
      </c>
      <c r="BZ3" s="1644">
        <f>0</f>
        <v>0</v>
      </c>
      <c r="CA3" s="1644">
        <f>0</f>
        <v>0</v>
      </c>
      <c r="CB3" s="1644">
        <f>0</f>
        <v>0</v>
      </c>
      <c r="CC3" s="1644">
        <f>0</f>
        <v>0</v>
      </c>
      <c r="CD3" s="1644">
        <f>0</f>
        <v>0</v>
      </c>
      <c r="CE3" s="1644">
        <f>0</f>
        <v>0</v>
      </c>
      <c r="CF3" s="1644">
        <f>0</f>
        <v>0</v>
      </c>
      <c r="CG3" s="1644">
        <f>0</f>
        <v>0</v>
      </c>
      <c r="CH3" s="1644">
        <f>0</f>
        <v>0</v>
      </c>
      <c r="CI3" s="1644">
        <f>0</f>
        <v>0</v>
      </c>
      <c r="CJ3" s="1644">
        <f>0</f>
        <v>0</v>
      </c>
      <c r="CK3" s="1644">
        <f>0</f>
        <v>0</v>
      </c>
      <c r="CL3" s="1644">
        <f>0</f>
        <v>0</v>
      </c>
      <c r="CM3" s="1644">
        <f>0</f>
        <v>0</v>
      </c>
      <c r="CN3" s="1644">
        <f>0</f>
        <v>0</v>
      </c>
      <c r="CO3" s="1644">
        <f>0</f>
        <v>0</v>
      </c>
      <c r="CP3" s="1644">
        <f>0</f>
        <v>0</v>
      </c>
      <c r="CQ3" s="1644">
        <f>0</f>
        <v>0</v>
      </c>
      <c r="CR3" s="1644">
        <f>0</f>
        <v>0</v>
      </c>
      <c r="CS3" s="1644">
        <f>0</f>
        <v>0</v>
      </c>
      <c r="CT3" s="1644">
        <f>0</f>
        <v>0</v>
      </c>
      <c r="CU3" s="1644">
        <f>0</f>
        <v>0</v>
      </c>
      <c r="CV3" s="1644">
        <f>0</f>
        <v>0</v>
      </c>
      <c r="CW3" s="1644">
        <f>0</f>
        <v>0</v>
      </c>
      <c r="CX3" s="1644">
        <f>0</f>
        <v>0</v>
      </c>
      <c r="CY3" s="1644">
        <f>0</f>
        <v>0</v>
      </c>
      <c r="CZ3" s="1644">
        <f>0</f>
        <v>0</v>
      </c>
      <c r="DA3" s="1644">
        <f>0</f>
        <v>0</v>
      </c>
      <c r="DB3" s="1644">
        <f>0</f>
        <v>0</v>
      </c>
      <c r="DC3" s="1644">
        <f>0</f>
        <v>0</v>
      </c>
      <c r="DD3" s="1644">
        <f>0</f>
        <v>0</v>
      </c>
      <c r="DE3" s="1644">
        <f>0</f>
        <v>0</v>
      </c>
      <c r="DF3" s="1644">
        <f>0</f>
        <v>0</v>
      </c>
      <c r="DG3" s="1644">
        <f>0</f>
        <v>0</v>
      </c>
      <c r="DH3" s="1644">
        <f>0</f>
        <v>0</v>
      </c>
      <c r="DI3" s="1644">
        <f>0</f>
        <v>0</v>
      </c>
      <c r="DJ3" s="1644">
        <f>0</f>
        <v>0</v>
      </c>
      <c r="DK3" s="1644">
        <f>0</f>
        <v>0</v>
      </c>
      <c r="DL3" s="1644">
        <f>0</f>
        <v>0</v>
      </c>
      <c r="DM3" s="1644">
        <f>0</f>
        <v>0</v>
      </c>
      <c r="DN3" s="1644">
        <f>0</f>
        <v>0</v>
      </c>
      <c r="DO3" s="1644">
        <f>0</f>
        <v>0</v>
      </c>
      <c r="DP3" s="1644">
        <f>0</f>
        <v>0</v>
      </c>
      <c r="DQ3" s="1644">
        <f>0</f>
        <v>0</v>
      </c>
      <c r="DR3" s="1644">
        <f>0</f>
        <v>0</v>
      </c>
      <c r="DS3" s="1644">
        <f>0</f>
        <v>0</v>
      </c>
      <c r="DT3" s="1644">
        <f>0</f>
        <v>0</v>
      </c>
      <c r="DU3" s="1644">
        <f>0</f>
        <v>0</v>
      </c>
      <c r="DV3" s="1644">
        <f>0</f>
        <v>0</v>
      </c>
      <c r="DW3" s="1644">
        <f>0</f>
        <v>0</v>
      </c>
      <c r="DX3" s="1644">
        <f>0</f>
        <v>0</v>
      </c>
      <c r="DY3" s="1644">
        <f>0</f>
        <v>0</v>
      </c>
      <c r="DZ3" s="1644">
        <f>0</f>
        <v>0</v>
      </c>
      <c r="EA3" s="1644">
        <f>0</f>
        <v>0</v>
      </c>
      <c r="EB3" s="1644">
        <f>0</f>
        <v>0</v>
      </c>
      <c r="EC3" s="1644">
        <f>0</f>
        <v>0</v>
      </c>
      <c r="ED3" s="1644">
        <f>0</f>
        <v>0</v>
      </c>
      <c r="EE3" s="1644">
        <f>0</f>
        <v>0</v>
      </c>
      <c r="EF3" s="1644">
        <f>0</f>
        <v>0</v>
      </c>
      <c r="EG3" s="1644">
        <f>0</f>
        <v>0</v>
      </c>
      <c r="EH3" s="1644">
        <f>0</f>
        <v>0</v>
      </c>
      <c r="EI3" s="1644">
        <f>0</f>
        <v>0</v>
      </c>
      <c r="EJ3" s="1644">
        <f>0</f>
        <v>0</v>
      </c>
      <c r="EK3" s="1644">
        <f>0</f>
        <v>0</v>
      </c>
      <c r="EL3" s="1644">
        <f>0</f>
        <v>0</v>
      </c>
      <c r="EM3" s="1644">
        <f>0</f>
        <v>0</v>
      </c>
      <c r="EN3" s="1644">
        <f>0</f>
        <v>0</v>
      </c>
      <c r="EO3" s="1644">
        <f>0</f>
        <v>0</v>
      </c>
      <c r="EP3" s="1644">
        <f>0</f>
        <v>0</v>
      </c>
      <c r="EQ3" s="1644">
        <f>0</f>
        <v>0</v>
      </c>
      <c r="ER3" s="1644">
        <f>0</f>
        <v>0</v>
      </c>
      <c r="ES3" s="1644">
        <f>0</f>
        <v>0</v>
      </c>
      <c r="ET3" s="1644">
        <f>0</f>
        <v>0</v>
      </c>
      <c r="EU3" s="1644">
        <f>0</f>
        <v>0</v>
      </c>
      <c r="EV3" s="1644">
        <f>0</f>
        <v>0</v>
      </c>
      <c r="EW3" s="1644">
        <f>0</f>
        <v>0</v>
      </c>
      <c r="EX3" s="1644">
        <f>0</f>
        <v>0</v>
      </c>
      <c r="EY3" s="1644">
        <f>0</f>
        <v>0</v>
      </c>
      <c r="EZ3" s="1644">
        <f>0</f>
        <v>0</v>
      </c>
      <c r="FA3" s="1644">
        <f>0</f>
        <v>0</v>
      </c>
      <c r="FB3" s="1644">
        <f>0</f>
        <v>0</v>
      </c>
      <c r="FC3" s="1644">
        <f>0</f>
        <v>0</v>
      </c>
      <c r="FD3" s="1644">
        <f>0</f>
        <v>0</v>
      </c>
      <c r="FE3" s="1644">
        <f>0</f>
        <v>0</v>
      </c>
      <c r="FF3" s="1644">
        <f>0</f>
        <v>0</v>
      </c>
      <c r="FG3" s="1644">
        <f>0</f>
        <v>0</v>
      </c>
      <c r="FH3" s="1644">
        <f>0</f>
        <v>0</v>
      </c>
      <c r="FI3" s="1644">
        <f>0</f>
        <v>0</v>
      </c>
      <c r="FJ3" s="1644">
        <f>0</f>
        <v>0</v>
      </c>
      <c r="FK3" s="1644">
        <f>0</f>
        <v>0</v>
      </c>
      <c r="FL3" s="1644">
        <f>0</f>
        <v>0</v>
      </c>
      <c r="FM3" s="1644">
        <f>0</f>
        <v>0</v>
      </c>
      <c r="FN3" s="1644">
        <f>0</f>
        <v>0</v>
      </c>
      <c r="FO3" s="1644">
        <f>0</f>
        <v>0</v>
      </c>
      <c r="FP3" s="1644">
        <f>0</f>
        <v>0</v>
      </c>
      <c r="FQ3" s="1644">
        <f>0</f>
        <v>0</v>
      </c>
      <c r="FR3" s="1644">
        <f>0</f>
        <v>0</v>
      </c>
      <c r="FS3" s="1644">
        <f>0</f>
        <v>0</v>
      </c>
      <c r="FT3" s="1644">
        <f>0</f>
        <v>0</v>
      </c>
      <c r="FU3" s="1644">
        <f>0</f>
        <v>0</v>
      </c>
      <c r="FV3" s="1644">
        <f>0</f>
        <v>0</v>
      </c>
      <c r="FW3" s="1644">
        <f>0</f>
        <v>0</v>
      </c>
      <c r="FX3" s="1644">
        <f>0</f>
        <v>0</v>
      </c>
      <c r="FY3" s="1644">
        <f>0</f>
        <v>0</v>
      </c>
      <c r="FZ3" s="1644">
        <f>0</f>
        <v>0</v>
      </c>
      <c r="GA3" s="1644">
        <f>0</f>
        <v>0</v>
      </c>
      <c r="GB3" s="1644">
        <f>0</f>
        <v>0</v>
      </c>
      <c r="GC3" s="1644">
        <f>0</f>
        <v>0</v>
      </c>
      <c r="GD3" s="1644">
        <f>0</f>
        <v>0</v>
      </c>
      <c r="GE3" s="1644">
        <f>0</f>
        <v>0</v>
      </c>
      <c r="GF3" s="1644">
        <f>0</f>
        <v>0</v>
      </c>
      <c r="GG3" s="1644">
        <f>0</f>
        <v>0</v>
      </c>
      <c r="GH3" s="1644">
        <f>0</f>
        <v>0</v>
      </c>
      <c r="GI3" s="1644">
        <f>0</f>
        <v>0</v>
      </c>
      <c r="GJ3" s="1644">
        <f>0</f>
        <v>0</v>
      </c>
      <c r="GK3" s="1644">
        <f>0</f>
        <v>0</v>
      </c>
      <c r="GL3" s="1644">
        <f>0</f>
        <v>0</v>
      </c>
      <c r="GM3" s="1644">
        <f>0</f>
        <v>0</v>
      </c>
      <c r="GN3" s="1644">
        <f>0</f>
        <v>0</v>
      </c>
      <c r="GO3" s="1644">
        <f>0</f>
        <v>0</v>
      </c>
      <c r="GP3" s="1644">
        <f>0</f>
        <v>0</v>
      </c>
      <c r="GQ3" s="1644">
        <f>0</f>
        <v>0</v>
      </c>
      <c r="HO3" s="1640">
        <v>0</v>
      </c>
    </row>
    <row s="1641" customFormat="1" customHeight="1" ht="11.25" hidden="1">
      <c r="A4" s="996"/>
      <c r="B4" s="996"/>
      <c r="C4" s="996"/>
      <c r="E4" s="996"/>
      <c r="F4" s="1375"/>
      <c r="G4" s="1645"/>
      <c r="H4" s="629"/>
      <c r="N4" s="1641"/>
      <c r="O4" s="1641"/>
      <c r="P4" s="1641"/>
      <c r="Q4" s="1641"/>
      <c r="R4" s="1641"/>
      <c r="S4" s="1641"/>
      <c r="T4" s="1641"/>
      <c r="U4" s="1641"/>
      <c r="V4" s="1641"/>
      <c r="W4" s="1641"/>
      <c r="X4" s="1641"/>
      <c r="Y4" s="1641"/>
      <c r="Z4" s="1641"/>
      <c r="AA4" s="1641"/>
      <c r="AB4" s="1641"/>
      <c r="AC4" s="1641"/>
      <c r="AD4" s="1641"/>
      <c r="AE4" s="1641"/>
      <c r="AF4" s="1641"/>
      <c r="AG4" s="1641"/>
      <c r="AH4" s="1641"/>
      <c r="AI4" s="1641"/>
      <c r="AJ4" s="1641"/>
      <c r="AK4" s="1641"/>
      <c r="AL4" s="1641"/>
      <c r="AM4" s="1641"/>
      <c r="AN4" s="1641"/>
      <c r="AO4" s="1641"/>
      <c r="AP4" s="1641"/>
      <c r="AQ4" s="1641"/>
      <c r="AR4" s="1641"/>
      <c r="AS4" s="1641"/>
      <c r="AT4" s="1641"/>
      <c r="AU4" s="1641"/>
      <c r="AV4" s="1641"/>
      <c r="AW4" s="1641"/>
      <c r="AX4" s="1641"/>
      <c r="AY4" s="1641"/>
      <c r="AZ4" s="1641"/>
      <c r="BA4" s="1641"/>
      <c r="BB4" s="1641"/>
      <c r="BC4" s="1641"/>
      <c r="BD4" s="1641"/>
      <c r="BE4" s="1641"/>
      <c r="BF4" s="1641"/>
      <c r="BG4" s="1641"/>
      <c r="BH4" s="1641"/>
      <c r="BI4" s="1641"/>
      <c r="BJ4" s="1641"/>
      <c r="BK4" s="1641"/>
      <c r="BL4" s="1641"/>
      <c r="BM4" s="1641"/>
      <c r="BN4" s="1641"/>
      <c r="BO4" s="1641"/>
      <c r="BP4" s="1641"/>
      <c r="BQ4" s="1641"/>
      <c r="BR4" s="1641"/>
      <c r="BS4" s="1641"/>
      <c r="BT4" s="1641"/>
      <c r="BU4" s="1641"/>
      <c r="BV4" s="1641"/>
      <c r="BW4" s="1641"/>
      <c r="BX4" s="1641"/>
      <c r="BY4" s="1641"/>
      <c r="BZ4" s="1641"/>
      <c r="CA4" s="1641"/>
      <c r="CB4" s="1641"/>
      <c r="CC4" s="1641"/>
      <c r="CD4" s="1641"/>
      <c r="CE4" s="1641"/>
      <c r="CF4" s="1641"/>
      <c r="CG4" s="1641"/>
      <c r="CH4" s="1641"/>
      <c r="CI4" s="1641"/>
      <c r="CJ4" s="1641"/>
      <c r="CK4" s="1641"/>
      <c r="CL4" s="1641"/>
      <c r="CM4" s="1641"/>
      <c r="CN4" s="1641"/>
      <c r="CO4" s="1641"/>
      <c r="CP4" s="1641"/>
      <c r="CQ4" s="1641"/>
      <c r="CR4" s="1641"/>
      <c r="CS4" s="1641"/>
      <c r="CT4" s="1641"/>
      <c r="CU4" s="1641"/>
      <c r="CV4" s="1641"/>
      <c r="CW4" s="1641"/>
      <c r="CX4" s="1641"/>
      <c r="CY4" s="1641"/>
      <c r="CZ4" s="1641"/>
      <c r="DA4" s="1641"/>
      <c r="DB4" s="1641"/>
      <c r="DC4" s="1641"/>
      <c r="DD4" s="1641"/>
      <c r="DE4" s="1641"/>
      <c r="DF4" s="1641"/>
      <c r="DG4" s="1641"/>
      <c r="DH4" s="1641"/>
      <c r="DI4" s="1641"/>
      <c r="DJ4" s="1641"/>
      <c r="DK4" s="1641"/>
      <c r="DL4" s="1641"/>
      <c r="DM4" s="1641"/>
      <c r="DN4" s="1641"/>
      <c r="DO4" s="1641"/>
      <c r="DP4" s="1641"/>
      <c r="DQ4" s="1641"/>
      <c r="DR4" s="1641"/>
      <c r="DS4" s="1641"/>
      <c r="DT4" s="1641"/>
      <c r="DU4" s="1641"/>
      <c r="DV4" s="1641"/>
      <c r="DW4" s="1641"/>
      <c r="DX4" s="1641"/>
      <c r="DY4" s="1641"/>
      <c r="DZ4" s="1641"/>
      <c r="EA4" s="1641"/>
      <c r="EB4" s="1641"/>
      <c r="EC4" s="1641"/>
      <c r="ED4" s="1641"/>
      <c r="EE4" s="1641"/>
      <c r="EF4" s="1641"/>
      <c r="EG4" s="1641"/>
      <c r="EH4" s="1641"/>
      <c r="EI4" s="1641"/>
      <c r="EJ4" s="1641"/>
      <c r="EK4" s="1641"/>
      <c r="EL4" s="1641"/>
      <c r="EM4" s="1641"/>
      <c r="EN4" s="1641"/>
      <c r="EO4" s="1641"/>
      <c r="EP4" s="1641"/>
      <c r="EQ4" s="1641"/>
      <c r="ER4" s="1641"/>
      <c r="ES4" s="1641"/>
      <c r="ET4" s="1641"/>
      <c r="EU4" s="1641"/>
      <c r="EV4" s="1641"/>
      <c r="EW4" s="1641"/>
      <c r="EX4" s="1641"/>
      <c r="EY4" s="1641"/>
      <c r="EZ4" s="1641"/>
      <c r="FA4" s="1641"/>
      <c r="FB4" s="1641"/>
      <c r="FC4" s="1641"/>
      <c r="FD4" s="1641"/>
      <c r="FE4" s="1641"/>
      <c r="FF4" s="1641"/>
      <c r="FG4" s="1641"/>
      <c r="FH4" s="1641"/>
      <c r="FI4" s="1641"/>
      <c r="FJ4" s="1641"/>
      <c r="FK4" s="1641"/>
      <c r="FL4" s="1641"/>
      <c r="FM4" s="1641"/>
      <c r="FN4" s="1641"/>
      <c r="FO4" s="1641"/>
      <c r="FP4" s="1641"/>
      <c r="FQ4" s="1641"/>
      <c r="FR4" s="1641"/>
      <c r="FS4" s="1641"/>
      <c r="FT4" s="1641"/>
      <c r="FU4" s="1641"/>
      <c r="FV4" s="1641"/>
      <c r="FW4" s="1641"/>
      <c r="FX4" s="1641"/>
      <c r="FY4" s="1641"/>
      <c r="FZ4" s="1641"/>
      <c r="GA4" s="1641"/>
      <c r="GB4" s="1641"/>
      <c r="GC4" s="1641"/>
      <c r="GD4" s="1641"/>
      <c r="GE4" s="1641"/>
      <c r="GF4" s="1641"/>
      <c r="GG4" s="1641"/>
      <c r="GH4" s="1641"/>
      <c r="GI4" s="1641"/>
      <c r="GJ4" s="1641"/>
      <c r="GK4" s="1641"/>
      <c r="GL4" s="1641"/>
      <c r="GM4" s="1641"/>
      <c r="GN4" s="1641"/>
      <c r="GO4" s="1641"/>
      <c r="GP4" s="1641"/>
      <c r="GQ4" s="1641"/>
      <c r="GR4" s="1375"/>
      <c r="GS4" s="1641">
        <v>4</v>
      </c>
      <c r="GT4" s="1375"/>
      <c r="GU4" s="1645"/>
      <c r="GV4" s="1645"/>
      <c r="GW4" s="1375"/>
      <c r="GX4" s="1375"/>
      <c r="GY4" s="1375"/>
      <c r="GZ4" s="1375"/>
      <c r="HA4" s="1645"/>
      <c r="HB4" s="1375"/>
      <c r="HC4" s="1375"/>
      <c r="HD4" s="553"/>
      <c r="HE4" s="1375"/>
      <c r="HF4" s="1375"/>
      <c r="HG4" s="1375"/>
      <c r="HH4" s="1375"/>
      <c r="HI4" s="1375"/>
      <c r="HO4" s="1641">
        <v>0</v>
      </c>
    </row>
    <row customHeight="1" ht="11.549999999999999">
      <c r="N5" s="1644"/>
      <c r="O5" s="1644"/>
      <c r="P5" s="1644"/>
      <c r="Q5" s="1644"/>
      <c r="R5" s="1644"/>
      <c r="S5" s="1644"/>
      <c r="T5" s="1644"/>
      <c r="U5" s="1644"/>
      <c r="V5" s="1644"/>
      <c r="W5" s="1644"/>
      <c r="X5" s="1644"/>
      <c r="Y5" s="1644"/>
      <c r="Z5" s="1644"/>
      <c r="AA5" s="1644"/>
      <c r="AB5" s="1644"/>
      <c r="AC5" s="1644"/>
      <c r="AD5" s="1644"/>
      <c r="AE5" s="1644"/>
      <c r="AF5" s="1644"/>
      <c r="AG5" s="1644"/>
      <c r="AH5" s="1644"/>
      <c r="AI5" s="1644"/>
      <c r="AJ5" s="1644"/>
      <c r="AK5" s="1644"/>
      <c r="AL5" s="1644"/>
      <c r="AM5" s="1644"/>
      <c r="AN5" s="1644"/>
      <c r="AO5" s="1644"/>
      <c r="AP5" s="1644"/>
      <c r="AQ5" s="1644"/>
      <c r="AR5" s="1644"/>
      <c r="AS5" s="1644"/>
      <c r="AT5" s="1644"/>
      <c r="AU5" s="1644"/>
      <c r="AV5" s="1644"/>
      <c r="AW5" s="1644"/>
      <c r="AX5" s="1644"/>
      <c r="AY5" s="1644"/>
      <c r="AZ5" s="1644"/>
      <c r="BA5" s="1644"/>
      <c r="BB5" s="1644"/>
      <c r="BC5" s="1644"/>
      <c r="BD5" s="1644"/>
      <c r="BE5" s="1644"/>
      <c r="BF5" s="1644"/>
      <c r="BG5" s="1644"/>
      <c r="BH5" s="1644"/>
      <c r="BI5" s="1644"/>
      <c r="BJ5" s="1644"/>
      <c r="BK5" s="1644"/>
      <c r="BL5" s="1644"/>
      <c r="BM5" s="1644"/>
      <c r="BN5" s="1644"/>
      <c r="BO5" s="1644"/>
      <c r="BP5" s="1644"/>
      <c r="BQ5" s="1644"/>
      <c r="BR5" s="1644"/>
      <c r="BS5" s="1644"/>
      <c r="BT5" s="1644"/>
      <c r="BU5" s="1644"/>
      <c r="BV5" s="1644"/>
      <c r="BW5" s="1644"/>
      <c r="BX5" s="1644"/>
      <c r="BY5" s="1644"/>
      <c r="BZ5" s="1644"/>
      <c r="CA5" s="1644"/>
      <c r="CB5" s="1644"/>
      <c r="CC5" s="1644"/>
      <c r="CD5" s="1644"/>
      <c r="CE5" s="1644"/>
      <c r="CF5" s="1644"/>
      <c r="CG5" s="1644"/>
      <c r="CH5" s="1644"/>
      <c r="CI5" s="1644"/>
      <c r="CJ5" s="1644"/>
      <c r="CK5" s="1644"/>
      <c r="CL5" s="1644"/>
      <c r="CM5" s="1644"/>
      <c r="CN5" s="1644"/>
      <c r="CO5" s="1644"/>
      <c r="CP5" s="1644"/>
      <c r="CQ5" s="1644"/>
      <c r="CR5" s="1644"/>
      <c r="CS5" s="1644"/>
      <c r="CT5" s="1644"/>
      <c r="CU5" s="1644"/>
      <c r="CV5" s="1644"/>
      <c r="CW5" s="1644"/>
      <c r="CX5" s="1644"/>
      <c r="CY5" s="1644"/>
      <c r="CZ5" s="1644"/>
      <c r="DA5" s="1644"/>
      <c r="DB5" s="1644"/>
      <c r="DC5" s="1644"/>
      <c r="DD5" s="1644"/>
      <c r="DE5" s="1644"/>
      <c r="DF5" s="1644"/>
      <c r="DG5" s="1644"/>
      <c r="DH5" s="1644"/>
      <c r="DI5" s="1644"/>
      <c r="DJ5" s="1644"/>
      <c r="DK5" s="1644"/>
      <c r="DL5" s="1644"/>
      <c r="DM5" s="1644"/>
      <c r="DN5" s="1644"/>
      <c r="DO5" s="1644"/>
      <c r="DP5" s="1644"/>
      <c r="DQ5" s="1644"/>
      <c r="DR5" s="1644"/>
      <c r="DS5" s="1644"/>
      <c r="DT5" s="1644"/>
      <c r="DU5" s="1644"/>
      <c r="DV5" s="1644"/>
      <c r="DW5" s="1644"/>
      <c r="DX5" s="1644"/>
      <c r="DY5" s="1644"/>
      <c r="DZ5" s="1644"/>
      <c r="EA5" s="1644"/>
      <c r="EB5" s="1644"/>
      <c r="EC5" s="1644"/>
      <c r="ED5" s="1644"/>
      <c r="EE5" s="1644"/>
      <c r="EF5" s="1644"/>
      <c r="EG5" s="1644"/>
      <c r="EH5" s="1644"/>
      <c r="EI5" s="1644"/>
      <c r="EJ5" s="1644"/>
      <c r="EK5" s="1644"/>
      <c r="EL5" s="1644"/>
      <c r="EM5" s="1644"/>
      <c r="EN5" s="1644"/>
      <c r="EO5" s="1644"/>
      <c r="EP5" s="1644"/>
      <c r="EQ5" s="1644"/>
      <c r="ER5" s="1644"/>
      <c r="ES5" s="1644"/>
      <c r="ET5" s="1644"/>
      <c r="EU5" s="1644"/>
      <c r="EV5" s="1644"/>
      <c r="EW5" s="1644"/>
      <c r="EX5" s="1644"/>
      <c r="EY5" s="1644"/>
      <c r="EZ5" s="1644"/>
      <c r="FA5" s="1644"/>
      <c r="FB5" s="1644"/>
      <c r="FC5" s="1644"/>
      <c r="FD5" s="1644"/>
      <c r="FE5" s="1644"/>
      <c r="FF5" s="1644"/>
      <c r="FG5" s="1644"/>
      <c r="FH5" s="1644"/>
      <c r="FI5" s="1644"/>
      <c r="FJ5" s="1644"/>
      <c r="FK5" s="1644"/>
      <c r="FL5" s="1644"/>
      <c r="FM5" s="1644"/>
      <c r="FN5" s="1644"/>
      <c r="FO5" s="1644"/>
      <c r="FP5" s="1644"/>
      <c r="FQ5" s="1644"/>
      <c r="FR5" s="1644"/>
      <c r="FS5" s="1644"/>
      <c r="FT5" s="1644"/>
      <c r="FU5" s="1644"/>
      <c r="FV5" s="1644"/>
      <c r="FW5" s="1644"/>
      <c r="FX5" s="1644"/>
      <c r="FY5" s="1644"/>
      <c r="FZ5" s="1644"/>
      <c r="GA5" s="1644"/>
      <c r="GB5" s="1644"/>
      <c r="GC5" s="1644"/>
      <c r="GD5" s="1644"/>
      <c r="GE5" s="1644"/>
      <c r="GF5" s="1644"/>
      <c r="GG5" s="1644"/>
      <c r="GH5" s="1644"/>
      <c r="GI5" s="1644"/>
      <c r="GJ5" s="1644"/>
      <c r="GK5" s="1644"/>
      <c r="GL5" s="1644"/>
      <c r="GM5" s="1644"/>
      <c r="GN5" s="1644"/>
      <c r="GO5" s="1644"/>
      <c r="GP5" s="1644"/>
      <c r="GQ5" s="1644"/>
      <c r="HO5" s="1640">
        <v>11</v>
      </c>
    </row>
    <row customHeight="1" ht="57.75">
      <c r="I6" s="2316" t="s">
        <v>1278</v>
      </c>
      <c r="J6" s="2316"/>
      <c r="K6" s="2316"/>
      <c r="L6" s="2316"/>
      <c r="M6" s="2316"/>
      <c r="N6" s="2316"/>
      <c r="O6" s="2316"/>
      <c r="P6" s="2316"/>
      <c r="Q6" s="2316"/>
      <c r="R6" s="2316"/>
      <c r="S6" s="2316"/>
      <c r="T6" s="2316"/>
      <c r="U6" s="2316"/>
      <c r="V6" s="2316"/>
      <c r="W6" s="2316"/>
      <c r="X6" s="2316"/>
      <c r="Y6" s="2316"/>
      <c r="Z6" s="2316"/>
      <c r="AA6" s="2316"/>
      <c r="AB6" s="2316"/>
      <c r="AC6" s="2316"/>
      <c r="AD6" s="2316"/>
      <c r="AE6" s="2316"/>
      <c r="AF6" s="2316"/>
      <c r="AG6" s="2316"/>
      <c r="AH6" s="2316"/>
      <c r="AI6" s="2316"/>
      <c r="AJ6" s="2316"/>
      <c r="AK6" s="2316"/>
      <c r="AL6" s="2316"/>
      <c r="AM6" s="2316"/>
      <c r="AN6" s="2316"/>
      <c r="AO6" s="2316"/>
      <c r="AP6" s="2316"/>
      <c r="AQ6" s="2316"/>
      <c r="AR6" s="2316"/>
      <c r="AS6" s="2316"/>
      <c r="AT6" s="2316"/>
      <c r="AU6" s="2316"/>
      <c r="AV6" s="2316"/>
      <c r="AW6" s="2316"/>
      <c r="AX6" s="2316"/>
      <c r="AY6" s="2316"/>
      <c r="AZ6" s="2316"/>
      <c r="BA6" s="2316"/>
      <c r="BB6" s="2316"/>
      <c r="BC6" s="2316"/>
      <c r="BD6" s="2316"/>
      <c r="BE6" s="2316"/>
      <c r="BF6" s="2316"/>
      <c r="BG6" s="2316"/>
      <c r="BH6" s="2316"/>
      <c r="BI6" s="2316"/>
      <c r="BJ6" s="2316"/>
      <c r="BK6" s="2316"/>
      <c r="BL6" s="2316"/>
      <c r="BM6" s="2316"/>
      <c r="BN6" s="2316"/>
      <c r="BO6" s="2316"/>
      <c r="BP6" s="2316"/>
      <c r="BQ6" s="2316"/>
      <c r="BR6" s="2316"/>
      <c r="BS6" s="2316"/>
      <c r="BT6" s="2316"/>
      <c r="BU6" s="2316"/>
      <c r="BV6" s="2316"/>
      <c r="BW6" s="2316"/>
      <c r="BX6" s="2316"/>
      <c r="BY6" s="2316"/>
      <c r="BZ6" s="2316"/>
      <c r="CA6" s="2316"/>
      <c r="CB6" s="2316"/>
      <c r="CC6" s="2316"/>
      <c r="CD6" s="2316"/>
      <c r="CE6" s="2316"/>
      <c r="CF6" s="2316"/>
      <c r="CG6" s="2316"/>
      <c r="CH6" s="2316"/>
      <c r="CI6" s="2316"/>
      <c r="CJ6" s="2316"/>
      <c r="CK6" s="2316"/>
      <c r="CL6" s="2316"/>
      <c r="CM6" s="2316"/>
      <c r="CN6" s="2316"/>
      <c r="CO6" s="2316"/>
      <c r="CP6" s="2316"/>
      <c r="CQ6" s="2316"/>
      <c r="CR6" s="2316"/>
      <c r="CS6" s="2316"/>
      <c r="CT6" s="2316"/>
      <c r="CU6" s="2316"/>
      <c r="CV6" s="2316"/>
      <c r="CW6" s="2316"/>
      <c r="CX6" s="2316"/>
      <c r="CY6" s="2316"/>
      <c r="CZ6" s="2316"/>
      <c r="DA6" s="2316"/>
      <c r="DB6" s="2316"/>
      <c r="DC6" s="2316"/>
      <c r="DD6" s="2316"/>
      <c r="DE6" s="2316"/>
      <c r="DF6" s="2316"/>
      <c r="DG6" s="2316"/>
      <c r="DH6" s="2316"/>
      <c r="DI6" s="2316"/>
      <c r="DJ6" s="2316"/>
      <c r="DK6" s="2316"/>
      <c r="DL6" s="2316"/>
      <c r="DM6" s="2316"/>
      <c r="DN6" s="2316"/>
      <c r="DO6" s="2316"/>
      <c r="DP6" s="2316"/>
      <c r="DQ6" s="2316"/>
      <c r="DR6" s="2316"/>
      <c r="DS6" s="2316"/>
      <c r="DT6" s="2316"/>
      <c r="DU6" s="2316"/>
      <c r="DV6" s="2316"/>
      <c r="DW6" s="2316"/>
      <c r="DX6" s="2316"/>
      <c r="DY6" s="2316"/>
      <c r="DZ6" s="2316"/>
      <c r="EA6" s="2316"/>
      <c r="EB6" s="2316"/>
      <c r="EC6" s="2316"/>
      <c r="ED6" s="2316"/>
      <c r="EE6" s="2316"/>
      <c r="EF6" s="2316"/>
      <c r="EG6" s="2316"/>
      <c r="EH6" s="2316"/>
      <c r="EI6" s="2316"/>
      <c r="EJ6" s="2316"/>
      <c r="EK6" s="2316"/>
      <c r="EL6" s="2316"/>
      <c r="EM6" s="2316"/>
      <c r="EN6" s="2316"/>
      <c r="EO6" s="2316"/>
      <c r="EP6" s="2316"/>
      <c r="EQ6" s="2316"/>
      <c r="ER6" s="2316"/>
      <c r="ES6" s="2316"/>
      <c r="ET6" s="2316"/>
      <c r="EU6" s="2316"/>
      <c r="EV6" s="2316"/>
      <c r="EW6" s="2316"/>
      <c r="EX6" s="2316"/>
      <c r="EY6" s="2316"/>
      <c r="EZ6" s="2316"/>
      <c r="FA6" s="2316"/>
      <c r="FB6" s="2316"/>
      <c r="FC6" s="2316"/>
      <c r="FD6" s="2316"/>
      <c r="FE6" s="2316"/>
      <c r="FF6" s="2316"/>
      <c r="FG6" s="2316"/>
      <c r="FH6" s="2316"/>
      <c r="FI6" s="2316"/>
      <c r="FJ6" s="2316"/>
      <c r="FK6" s="2316"/>
      <c r="FL6" s="2316"/>
      <c r="FM6" s="2316"/>
      <c r="FN6" s="2316"/>
      <c r="FO6" s="2316"/>
      <c r="FP6" s="2316"/>
      <c r="FQ6" s="2316"/>
      <c r="FR6" s="2316"/>
      <c r="FS6" s="2316"/>
      <c r="FT6" s="2316"/>
      <c r="FU6" s="2316"/>
      <c r="FV6" s="2316"/>
      <c r="FW6" s="2316"/>
      <c r="FX6" s="2316"/>
      <c r="FY6" s="2316"/>
      <c r="FZ6" s="2316"/>
      <c r="GA6" s="2316"/>
      <c r="GB6" s="2316"/>
      <c r="GC6" s="2316"/>
      <c r="GD6" s="2316"/>
      <c r="GE6" s="2316"/>
      <c r="GF6" s="2316"/>
      <c r="GG6" s="2316"/>
      <c r="GH6" s="2316"/>
      <c r="GI6" s="2316"/>
      <c r="GJ6" s="2316"/>
      <c r="GK6" s="2316"/>
      <c r="GL6" s="2316"/>
      <c r="GM6" s="2316"/>
      <c r="GN6" s="2316"/>
      <c r="GO6" s="2316"/>
      <c r="GP6" s="2316"/>
      <c r="GQ6" s="2316"/>
      <c r="GS6" s="565"/>
      <c r="HO6" s="1640">
        <v>55</v>
      </c>
    </row>
    <row customHeight="1" ht="25.2">
      <c r="I7" s="2258" t="str">
        <f>IF(org=0,"Не определено",org)</f>
        <v>ООО "СамРЭК-Эксплуатация"</v>
      </c>
      <c r="J7" s="2258"/>
      <c r="K7" s="2258"/>
      <c r="L7" s="2258"/>
      <c r="M7" s="2258"/>
      <c r="N7" s="2258"/>
      <c r="O7" s="2258"/>
      <c r="P7" s="2258"/>
      <c r="Q7" s="2258"/>
      <c r="R7" s="2258"/>
      <c r="S7" s="2258"/>
      <c r="T7" s="2258"/>
      <c r="U7" s="2258"/>
      <c r="V7" s="2258"/>
      <c r="W7" s="2258"/>
      <c r="X7" s="2258"/>
      <c r="Y7" s="2258"/>
      <c r="Z7" s="2258"/>
      <c r="AA7" s="2258"/>
      <c r="AB7" s="2258"/>
      <c r="AC7" s="2258"/>
      <c r="AD7" s="2258"/>
      <c r="AE7" s="2258"/>
      <c r="AF7" s="2258"/>
      <c r="AG7" s="2258"/>
      <c r="AH7" s="2258"/>
      <c r="AI7" s="2258"/>
      <c r="AJ7" s="2258"/>
      <c r="AK7" s="2258"/>
      <c r="AL7" s="2258"/>
      <c r="AM7" s="2258"/>
      <c r="AN7" s="2258"/>
      <c r="AO7" s="2258"/>
      <c r="AP7" s="2258"/>
      <c r="AQ7" s="2258"/>
      <c r="AR7" s="2258"/>
      <c r="AS7" s="2258"/>
      <c r="AT7" s="2258"/>
      <c r="AU7" s="2258"/>
      <c r="AV7" s="2258"/>
      <c r="AW7" s="2258"/>
      <c r="AX7" s="2258"/>
      <c r="AY7" s="2258"/>
      <c r="AZ7" s="2258"/>
      <c r="BA7" s="2258"/>
      <c r="BB7" s="2258"/>
      <c r="BC7" s="2258"/>
      <c r="BD7" s="2258"/>
      <c r="BE7" s="2258"/>
      <c r="BF7" s="2258"/>
      <c r="BG7" s="2258"/>
      <c r="BH7" s="2258"/>
      <c r="BI7" s="2258"/>
      <c r="BJ7" s="2258"/>
      <c r="BK7" s="2258"/>
      <c r="BL7" s="2258"/>
      <c r="BM7" s="2258"/>
      <c r="BN7" s="2258"/>
      <c r="BO7" s="2258"/>
      <c r="BP7" s="2258"/>
      <c r="BQ7" s="2258"/>
      <c r="BR7" s="2258"/>
      <c r="BS7" s="2258"/>
      <c r="BT7" s="2258"/>
      <c r="BU7" s="2258"/>
      <c r="BV7" s="2258"/>
      <c r="BW7" s="2258"/>
      <c r="BX7" s="2258"/>
      <c r="BY7" s="2258"/>
      <c r="BZ7" s="2258"/>
      <c r="CA7" s="2258"/>
      <c r="CB7" s="2258"/>
      <c r="CC7" s="2258"/>
      <c r="CD7" s="2258"/>
      <c r="CE7" s="2258"/>
      <c r="CF7" s="2258"/>
      <c r="CG7" s="2258"/>
      <c r="CH7" s="2258"/>
      <c r="CI7" s="2258"/>
      <c r="CJ7" s="2258"/>
      <c r="CK7" s="2258"/>
      <c r="CL7" s="2258"/>
      <c r="CM7" s="2258"/>
      <c r="CN7" s="2258"/>
      <c r="CO7" s="2258"/>
      <c r="CP7" s="2258"/>
      <c r="CQ7" s="2258"/>
      <c r="CR7" s="2258"/>
      <c r="CS7" s="2258"/>
      <c r="CT7" s="2258"/>
      <c r="CU7" s="2258"/>
      <c r="CV7" s="2258"/>
      <c r="CW7" s="2258"/>
      <c r="CX7" s="2258"/>
      <c r="CY7" s="2258"/>
      <c r="CZ7" s="2258"/>
      <c r="DA7" s="2258"/>
      <c r="DB7" s="2258"/>
      <c r="DC7" s="2258"/>
      <c r="DD7" s="2258"/>
      <c r="DE7" s="2258"/>
      <c r="DF7" s="2258"/>
      <c r="DG7" s="2258"/>
      <c r="DH7" s="2258"/>
      <c r="DI7" s="2258"/>
      <c r="DJ7" s="2258"/>
      <c r="DK7" s="2258"/>
      <c r="DL7" s="2258"/>
      <c r="DM7" s="2258"/>
      <c r="DN7" s="2258"/>
      <c r="DO7" s="2258"/>
      <c r="DP7" s="2258"/>
      <c r="DQ7" s="2258"/>
      <c r="DR7" s="2258"/>
      <c r="DS7" s="2258"/>
      <c r="DT7" s="2258"/>
      <c r="DU7" s="2258"/>
      <c r="DV7" s="2258"/>
      <c r="DW7" s="2258"/>
      <c r="DX7" s="2258"/>
      <c r="DY7" s="2258"/>
      <c r="DZ7" s="2258"/>
      <c r="EA7" s="2258"/>
      <c r="EB7" s="2258"/>
      <c r="EC7" s="2258"/>
      <c r="ED7" s="2258"/>
      <c r="EE7" s="2258"/>
      <c r="EF7" s="2258"/>
      <c r="EG7" s="2258"/>
      <c r="EH7" s="2258"/>
      <c r="EI7" s="2258"/>
      <c r="EJ7" s="2258"/>
      <c r="EK7" s="2258"/>
      <c r="EL7" s="2258"/>
      <c r="EM7" s="2258"/>
      <c r="EN7" s="2258"/>
      <c r="EO7" s="2258"/>
      <c r="EP7" s="2258"/>
      <c r="EQ7" s="2258"/>
      <c r="ER7" s="2258"/>
      <c r="ES7" s="2258"/>
      <c r="ET7" s="2258"/>
      <c r="EU7" s="2258"/>
      <c r="EV7" s="2258"/>
      <c r="EW7" s="2258"/>
      <c r="EX7" s="2258"/>
      <c r="EY7" s="2258"/>
      <c r="EZ7" s="2258"/>
      <c r="FA7" s="2258"/>
      <c r="FB7" s="2258"/>
      <c r="FC7" s="2258"/>
      <c r="FD7" s="2258"/>
      <c r="FE7" s="2258"/>
      <c r="FF7" s="2258"/>
      <c r="FG7" s="2258"/>
      <c r="FH7" s="2258"/>
      <c r="FI7" s="2258"/>
      <c r="FJ7" s="2258"/>
      <c r="FK7" s="2258"/>
      <c r="FL7" s="2258"/>
      <c r="FM7" s="2258"/>
      <c r="FN7" s="2258"/>
      <c r="FO7" s="2258"/>
      <c r="FP7" s="2258"/>
      <c r="FQ7" s="2258"/>
      <c r="FR7" s="2258"/>
      <c r="FS7" s="2258"/>
      <c r="FT7" s="2258"/>
      <c r="FU7" s="2258"/>
      <c r="FV7" s="2258"/>
      <c r="FW7" s="2258"/>
      <c r="FX7" s="2258"/>
      <c r="FY7" s="2258"/>
      <c r="FZ7" s="2258"/>
      <c r="GA7" s="2258"/>
      <c r="GB7" s="2258"/>
      <c r="GC7" s="2258"/>
      <c r="GD7" s="2258"/>
      <c r="GE7" s="2258"/>
      <c r="GF7" s="2258"/>
      <c r="GG7" s="2258"/>
      <c r="GH7" s="2258"/>
      <c r="GI7" s="2258"/>
      <c r="GJ7" s="2258"/>
      <c r="GK7" s="2258"/>
      <c r="GL7" s="2258"/>
      <c r="GM7" s="2258"/>
      <c r="GN7" s="2258"/>
      <c r="GO7" s="2258"/>
      <c r="GP7" s="2258"/>
      <c r="GQ7" s="2258"/>
      <c r="HO7" s="1640">
        <v>24</v>
      </c>
    </row>
    <row customHeight="1" ht="11.549999999999999">
      <c r="I8" s="1144"/>
      <c r="J8" s="1144"/>
      <c r="K8" s="1144"/>
      <c r="L8" s="1144"/>
      <c r="M8" s="1144"/>
      <c r="N8" s="1145" t="s">
        <v>22</v>
      </c>
      <c r="O8" s="1145" t="s">
        <v>22</v>
      </c>
      <c r="P8" s="1145" t="s">
        <v>22</v>
      </c>
      <c r="Q8" s="1145" t="s">
        <v>22</v>
      </c>
      <c r="R8" s="1145" t="s">
        <v>22</v>
      </c>
      <c r="S8" s="1145" t="s">
        <v>22</v>
      </c>
      <c r="T8" s="1145" t="s">
        <v>22</v>
      </c>
      <c r="U8" s="1145" t="s">
        <v>22</v>
      </c>
      <c r="V8" s="1145" t="s">
        <v>22</v>
      </c>
      <c r="W8" s="1145" t="s">
        <v>22</v>
      </c>
      <c r="X8" s="1145" t="s">
        <v>22</v>
      </c>
      <c r="Y8" s="1145" t="s">
        <v>22</v>
      </c>
      <c r="Z8" s="1145" t="s">
        <v>22</v>
      </c>
      <c r="AA8" s="1145" t="s">
        <v>22</v>
      </c>
      <c r="AB8" s="1145" t="s">
        <v>22</v>
      </c>
      <c r="AC8" s="1145" t="s">
        <v>22</v>
      </c>
      <c r="AD8" s="1145" t="s">
        <v>22</v>
      </c>
      <c r="AE8" s="1145" t="s">
        <v>22</v>
      </c>
      <c r="AF8" s="1145" t="s">
        <v>22</v>
      </c>
      <c r="AG8" s="1145" t="s">
        <v>22</v>
      </c>
      <c r="AH8" s="1145" t="s">
        <v>22</v>
      </c>
      <c r="AI8" s="1145" t="s">
        <v>22</v>
      </c>
      <c r="AJ8" s="1145" t="s">
        <v>22</v>
      </c>
      <c r="AK8" s="1145" t="s">
        <v>22</v>
      </c>
      <c r="AL8" s="1145" t="s">
        <v>22</v>
      </c>
      <c r="AM8" s="1145" t="s">
        <v>22</v>
      </c>
      <c r="AN8" s="1145" t="s">
        <v>22</v>
      </c>
      <c r="AO8" s="1145" t="s">
        <v>22</v>
      </c>
      <c r="AP8" s="1145" t="s">
        <v>22</v>
      </c>
      <c r="AQ8" s="1145" t="s">
        <v>22</v>
      </c>
      <c r="AR8" s="1145" t="s">
        <v>22</v>
      </c>
      <c r="AS8" s="1145" t="s">
        <v>22</v>
      </c>
      <c r="AT8" s="1145" t="s">
        <v>22</v>
      </c>
      <c r="AU8" s="1145" t="s">
        <v>22</v>
      </c>
      <c r="AV8" s="1145" t="s">
        <v>22</v>
      </c>
      <c r="AW8" s="1145" t="s">
        <v>22</v>
      </c>
      <c r="AX8" s="1145" t="s">
        <v>22</v>
      </c>
      <c r="AY8" s="1145" t="s">
        <v>22</v>
      </c>
      <c r="AZ8" s="1145" t="s">
        <v>22</v>
      </c>
      <c r="BA8" s="1145" t="s">
        <v>22</v>
      </c>
      <c r="BB8" s="1145" t="s">
        <v>22</v>
      </c>
      <c r="BC8" s="1145" t="s">
        <v>22</v>
      </c>
      <c r="BD8" s="1145" t="s">
        <v>22</v>
      </c>
      <c r="BE8" s="1145" t="s">
        <v>22</v>
      </c>
      <c r="BF8" s="1145" t="s">
        <v>22</v>
      </c>
      <c r="BG8" s="1145" t="s">
        <v>22</v>
      </c>
      <c r="BH8" s="1145" t="s">
        <v>22</v>
      </c>
      <c r="BI8" s="1145" t="s">
        <v>22</v>
      </c>
      <c r="BJ8" s="1145" t="s">
        <v>22</v>
      </c>
      <c r="BK8" s="1145" t="s">
        <v>22</v>
      </c>
      <c r="BL8" s="1145" t="s">
        <v>22</v>
      </c>
      <c r="BM8" s="1145" t="s">
        <v>22</v>
      </c>
      <c r="BN8" s="1145" t="s">
        <v>22</v>
      </c>
      <c r="BO8" s="1145" t="s">
        <v>22</v>
      </c>
      <c r="BP8" s="1145" t="s">
        <v>22</v>
      </c>
      <c r="BQ8" s="1145" t="s">
        <v>22</v>
      </c>
      <c r="BR8" s="1145" t="s">
        <v>22</v>
      </c>
      <c r="BS8" s="1145" t="s">
        <v>22</v>
      </c>
      <c r="BT8" s="1145" t="s">
        <v>22</v>
      </c>
      <c r="BU8" s="1145" t="s">
        <v>22</v>
      </c>
      <c r="BV8" s="1145" t="s">
        <v>22</v>
      </c>
      <c r="BW8" s="1145" t="s">
        <v>22</v>
      </c>
      <c r="BX8" s="1145" t="s">
        <v>22</v>
      </c>
      <c r="BY8" s="1145" t="s">
        <v>22</v>
      </c>
      <c r="BZ8" s="1145" t="s">
        <v>22</v>
      </c>
      <c r="CA8" s="1145" t="s">
        <v>22</v>
      </c>
      <c r="CB8" s="1145" t="s">
        <v>22</v>
      </c>
      <c r="CC8" s="1145" t="s">
        <v>22</v>
      </c>
      <c r="CD8" s="1145" t="s">
        <v>22</v>
      </c>
      <c r="CE8" s="1145" t="s">
        <v>22</v>
      </c>
      <c r="CF8" s="1145" t="s">
        <v>22</v>
      </c>
      <c r="CG8" s="1145" t="s">
        <v>22</v>
      </c>
      <c r="CH8" s="1145" t="s">
        <v>22</v>
      </c>
      <c r="CI8" s="1145" t="s">
        <v>22</v>
      </c>
      <c r="CJ8" s="1145" t="s">
        <v>22</v>
      </c>
      <c r="CK8" s="1145" t="s">
        <v>22</v>
      </c>
      <c r="CL8" s="1145" t="s">
        <v>22</v>
      </c>
      <c r="CM8" s="1145" t="s">
        <v>22</v>
      </c>
      <c r="CN8" s="1145" t="s">
        <v>22</v>
      </c>
      <c r="CO8" s="1145" t="s">
        <v>22</v>
      </c>
      <c r="CP8" s="1145" t="s">
        <v>22</v>
      </c>
      <c r="CQ8" s="1145" t="s">
        <v>22</v>
      </c>
      <c r="CR8" s="1145" t="s">
        <v>22</v>
      </c>
      <c r="CS8" s="1145" t="s">
        <v>22</v>
      </c>
      <c r="CT8" s="1145" t="s">
        <v>22</v>
      </c>
      <c r="CU8" s="1145" t="s">
        <v>22</v>
      </c>
      <c r="CV8" s="1145" t="s">
        <v>22</v>
      </c>
      <c r="CW8" s="1145" t="s">
        <v>22</v>
      </c>
      <c r="CX8" s="1145" t="s">
        <v>22</v>
      </c>
      <c r="CY8" s="1145" t="s">
        <v>22</v>
      </c>
      <c r="CZ8" s="1145" t="s">
        <v>22</v>
      </c>
      <c r="DA8" s="1145" t="s">
        <v>22</v>
      </c>
      <c r="DB8" s="1145" t="s">
        <v>22</v>
      </c>
      <c r="DC8" s="1145" t="s">
        <v>22</v>
      </c>
      <c r="DD8" s="1145" t="s">
        <v>22</v>
      </c>
      <c r="DE8" s="1145" t="s">
        <v>22</v>
      </c>
      <c r="DF8" s="1145" t="s">
        <v>22</v>
      </c>
      <c r="DG8" s="1145" t="s">
        <v>22</v>
      </c>
      <c r="DH8" s="1145" t="s">
        <v>22</v>
      </c>
      <c r="DI8" s="1145" t="s">
        <v>22</v>
      </c>
      <c r="DJ8" s="1145" t="s">
        <v>22</v>
      </c>
      <c r="DK8" s="1145" t="s">
        <v>22</v>
      </c>
      <c r="DL8" s="1145" t="s">
        <v>22</v>
      </c>
      <c r="DM8" s="1145" t="s">
        <v>22</v>
      </c>
      <c r="DN8" s="1145" t="s">
        <v>22</v>
      </c>
      <c r="DO8" s="1145" t="s">
        <v>22</v>
      </c>
      <c r="DP8" s="1145" t="s">
        <v>22</v>
      </c>
      <c r="DQ8" s="1145" t="s">
        <v>22</v>
      </c>
      <c r="DR8" s="1145" t="s">
        <v>22</v>
      </c>
      <c r="DS8" s="1145" t="s">
        <v>22</v>
      </c>
      <c r="DT8" s="1145" t="s">
        <v>22</v>
      </c>
      <c r="DU8" s="1145" t="s">
        <v>22</v>
      </c>
      <c r="DV8" s="1145" t="s">
        <v>22</v>
      </c>
      <c r="DW8" s="1145" t="s">
        <v>22</v>
      </c>
      <c r="DX8" s="1145" t="s">
        <v>22</v>
      </c>
      <c r="DY8" s="1145" t="s">
        <v>22</v>
      </c>
      <c r="DZ8" s="1145" t="s">
        <v>22</v>
      </c>
      <c r="EA8" s="1145" t="s">
        <v>22</v>
      </c>
      <c r="EB8" s="1145" t="s">
        <v>22</v>
      </c>
      <c r="EC8" s="1145" t="s">
        <v>22</v>
      </c>
      <c r="ED8" s="1145" t="s">
        <v>22</v>
      </c>
      <c r="EE8" s="1145" t="s">
        <v>22</v>
      </c>
      <c r="EF8" s="1145" t="s">
        <v>22</v>
      </c>
      <c r="EG8" s="1145" t="s">
        <v>22</v>
      </c>
      <c r="EH8" s="1145" t="s">
        <v>22</v>
      </c>
      <c r="EI8" s="1145" t="s">
        <v>22</v>
      </c>
      <c r="EJ8" s="1145" t="s">
        <v>22</v>
      </c>
      <c r="EK8" s="1145" t="s">
        <v>22</v>
      </c>
      <c r="EL8" s="1145" t="s">
        <v>22</v>
      </c>
      <c r="EM8" s="1145" t="s">
        <v>22</v>
      </c>
      <c r="EN8" s="1145" t="s">
        <v>22</v>
      </c>
      <c r="EO8" s="1145" t="s">
        <v>22</v>
      </c>
      <c r="EP8" s="1145" t="s">
        <v>22</v>
      </c>
      <c r="EQ8" s="1145" t="s">
        <v>22</v>
      </c>
      <c r="ER8" s="1145" t="s">
        <v>22</v>
      </c>
      <c r="ES8" s="1145" t="s">
        <v>22</v>
      </c>
      <c r="ET8" s="1145" t="s">
        <v>22</v>
      </c>
      <c r="EU8" s="1145" t="s">
        <v>22</v>
      </c>
      <c r="EV8" s="1145" t="s">
        <v>22</v>
      </c>
      <c r="EW8" s="1145" t="s">
        <v>22</v>
      </c>
      <c r="EX8" s="1145" t="s">
        <v>22</v>
      </c>
      <c r="EY8" s="1145" t="s">
        <v>22</v>
      </c>
      <c r="EZ8" s="1145" t="s">
        <v>22</v>
      </c>
      <c r="FA8" s="1145" t="s">
        <v>22</v>
      </c>
      <c r="FB8" s="1145" t="s">
        <v>22</v>
      </c>
      <c r="FC8" s="1145" t="s">
        <v>22</v>
      </c>
      <c r="FD8" s="1145" t="s">
        <v>22</v>
      </c>
      <c r="FE8" s="1145" t="s">
        <v>22</v>
      </c>
      <c r="FF8" s="1145" t="s">
        <v>22</v>
      </c>
      <c r="FG8" s="1145" t="s">
        <v>22</v>
      </c>
      <c r="FH8" s="1145" t="s">
        <v>22</v>
      </c>
      <c r="FI8" s="1145" t="s">
        <v>22</v>
      </c>
      <c r="FJ8" s="1145" t="s">
        <v>22</v>
      </c>
      <c r="FK8" s="1145" t="s">
        <v>22</v>
      </c>
      <c r="FL8" s="1145" t="s">
        <v>22</v>
      </c>
      <c r="FM8" s="1145" t="s">
        <v>22</v>
      </c>
      <c r="FN8" s="1145" t="s">
        <v>22</v>
      </c>
      <c r="FO8" s="1145" t="s">
        <v>22</v>
      </c>
      <c r="FP8" s="1145" t="s">
        <v>22</v>
      </c>
      <c r="FQ8" s="1145" t="s">
        <v>22</v>
      </c>
      <c r="FR8" s="1145" t="s">
        <v>22</v>
      </c>
      <c r="FS8" s="1145" t="s">
        <v>22</v>
      </c>
      <c r="FT8" s="1145" t="s">
        <v>22</v>
      </c>
      <c r="FU8" s="1145" t="s">
        <v>22</v>
      </c>
      <c r="FV8" s="1145" t="s">
        <v>22</v>
      </c>
      <c r="FW8" s="1145" t="s">
        <v>22</v>
      </c>
      <c r="FX8" s="1145" t="s">
        <v>22</v>
      </c>
      <c r="FY8" s="1145" t="s">
        <v>22</v>
      </c>
      <c r="FZ8" s="1145" t="s">
        <v>22</v>
      </c>
      <c r="GA8" s="1145" t="s">
        <v>22</v>
      </c>
      <c r="GB8" s="1145" t="s">
        <v>22</v>
      </c>
      <c r="GC8" s="1145" t="s">
        <v>22</v>
      </c>
      <c r="GD8" s="1145" t="s">
        <v>22</v>
      </c>
      <c r="GE8" s="1145" t="s">
        <v>22</v>
      </c>
      <c r="GF8" s="1145" t="s">
        <v>22</v>
      </c>
      <c r="GG8" s="1145" t="s">
        <v>22</v>
      </c>
      <c r="GH8" s="1145" t="s">
        <v>22</v>
      </c>
      <c r="GI8" s="1145" t="s">
        <v>22</v>
      </c>
      <c r="GJ8" s="1145" t="s">
        <v>22</v>
      </c>
      <c r="GK8" s="1145" t="s">
        <v>22</v>
      </c>
      <c r="GL8" s="1145" t="s">
        <v>22</v>
      </c>
      <c r="GM8" s="1145" t="s">
        <v>22</v>
      </c>
      <c r="GN8" s="1145" t="s">
        <v>22</v>
      </c>
      <c r="GO8" s="1145" t="s">
        <v>22</v>
      </c>
      <c r="GP8" s="1145" t="s">
        <v>22</v>
      </c>
      <c r="GQ8" s="1145" t="s">
        <v>22</v>
      </c>
      <c r="HO8" s="1640">
        <v>11</v>
      </c>
    </row>
    <row s="1651" customFormat="1" customHeight="1" ht="30" hidden="1">
      <c r="A9" s="1176"/>
      <c r="B9" s="1176"/>
      <c r="C9" s="1176"/>
      <c r="E9" s="1176"/>
      <c r="H9" s="1651"/>
      <c r="L9" s="898"/>
      <c r="M9" s="898" t="s">
        <v>206</v>
      </c>
      <c r="N9" s="898" t="s">
        <v>210</v>
      </c>
      <c r="O9" s="898" t="s">
        <v>212</v>
      </c>
      <c r="P9" s="898" t="s">
        <v>214</v>
      </c>
      <c r="Q9" s="898" t="s">
        <v>216</v>
      </c>
      <c r="R9" s="898" t="s">
        <v>218</v>
      </c>
      <c r="S9" s="898" t="s">
        <v>220</v>
      </c>
      <c r="T9" s="898" t="s">
        <v>222</v>
      </c>
      <c r="U9" s="898" t="s">
        <v>224</v>
      </c>
      <c r="V9" s="898" t="s">
        <v>226</v>
      </c>
      <c r="W9" s="898" t="s">
        <v>228</v>
      </c>
      <c r="X9" s="898" t="s">
        <v>230</v>
      </c>
      <c r="Y9" s="898" t="s">
        <v>232</v>
      </c>
      <c r="Z9" s="898" t="s">
        <v>234</v>
      </c>
      <c r="AA9" s="898" t="s">
        <v>237</v>
      </c>
      <c r="AB9" s="898" t="s">
        <v>239</v>
      </c>
      <c r="AC9" s="898" t="s">
        <v>241</v>
      </c>
      <c r="AD9" s="898" t="s">
        <v>243</v>
      </c>
      <c r="AE9" s="898" t="s">
        <v>245</v>
      </c>
      <c r="AF9" s="898" t="s">
        <v>247</v>
      </c>
      <c r="AG9" s="898" t="s">
        <v>249</v>
      </c>
      <c r="AH9" s="898" t="s">
        <v>251</v>
      </c>
      <c r="AI9" s="898" t="s">
        <v>253</v>
      </c>
      <c r="AJ9" s="898" t="s">
        <v>255</v>
      </c>
      <c r="AK9" s="898" t="s">
        <v>257</v>
      </c>
      <c r="AL9" s="898" t="s">
        <v>259</v>
      </c>
      <c r="AM9" s="898" t="s">
        <v>261</v>
      </c>
      <c r="AN9" s="898" t="s">
        <v>263</v>
      </c>
      <c r="AO9" s="898" t="s">
        <v>265</v>
      </c>
      <c r="AP9" s="898" t="s">
        <v>267</v>
      </c>
      <c r="AQ9" s="898" t="s">
        <v>269</v>
      </c>
      <c r="AR9" s="898" t="s">
        <v>271</v>
      </c>
      <c r="AS9" s="898" t="s">
        <v>273</v>
      </c>
      <c r="AT9" s="898" t="s">
        <v>275</v>
      </c>
      <c r="AU9" s="898" t="s">
        <v>277</v>
      </c>
      <c r="AV9" s="898" t="s">
        <v>279</v>
      </c>
      <c r="AW9" s="898" t="s">
        <v>281</v>
      </c>
      <c r="AX9" s="898" t="s">
        <v>283</v>
      </c>
      <c r="AY9" s="898" t="s">
        <v>285</v>
      </c>
      <c r="AZ9" s="898" t="s">
        <v>287</v>
      </c>
      <c r="BA9" s="898" t="s">
        <v>289</v>
      </c>
      <c r="BB9" s="898" t="s">
        <v>291</v>
      </c>
      <c r="BC9" s="898" t="s">
        <v>390</v>
      </c>
      <c r="BD9" s="898" t="s">
        <v>293</v>
      </c>
      <c r="BE9" s="898" t="s">
        <v>295</v>
      </c>
      <c r="BF9" s="898" t="s">
        <v>297</v>
      </c>
      <c r="BG9" s="898" t="s">
        <v>299</v>
      </c>
      <c r="BH9" s="898" t="s">
        <v>301</v>
      </c>
      <c r="BI9" s="898" t="s">
        <v>303</v>
      </c>
      <c r="BJ9" s="898" t="s">
        <v>305</v>
      </c>
      <c r="BK9" s="898" t="s">
        <v>307</v>
      </c>
      <c r="BL9" s="898" t="s">
        <v>309</v>
      </c>
      <c r="BM9" s="898" t="s">
        <v>311</v>
      </c>
      <c r="BN9" s="898" t="s">
        <v>313</v>
      </c>
      <c r="BO9" s="898" t="s">
        <v>315</v>
      </c>
      <c r="BP9" s="898" t="s">
        <v>317</v>
      </c>
      <c r="BQ9" s="898" t="s">
        <v>319</v>
      </c>
      <c r="BR9" s="898" t="s">
        <v>321</v>
      </c>
      <c r="BS9" s="898" t="s">
        <v>323</v>
      </c>
      <c r="BT9" s="898" t="s">
        <v>325</v>
      </c>
      <c r="BU9" s="898" t="s">
        <v>327</v>
      </c>
      <c r="BV9" s="898" t="s">
        <v>329</v>
      </c>
      <c r="BW9" s="898" t="s">
        <v>332</v>
      </c>
      <c r="BX9" s="898" t="s">
        <v>335</v>
      </c>
      <c r="BY9" s="898" t="s">
        <v>338</v>
      </c>
      <c r="BZ9" s="898" t="s">
        <v>341</v>
      </c>
      <c r="CA9" s="898" t="s">
        <v>344</v>
      </c>
      <c r="CB9" s="898" t="s">
        <v>347</v>
      </c>
      <c r="CC9" s="898" t="s">
        <v>350</v>
      </c>
      <c r="CD9" s="898" t="s">
        <v>353</v>
      </c>
      <c r="CE9" s="898" t="s">
        <v>356</v>
      </c>
      <c r="CF9" s="898" t="s">
        <v>359</v>
      </c>
      <c r="CG9" s="898" t="s">
        <v>362</v>
      </c>
      <c r="CH9" s="898" t="s">
        <v>365</v>
      </c>
      <c r="CI9" s="898" t="s">
        <v>368</v>
      </c>
      <c r="CJ9" s="898" t="s">
        <v>371</v>
      </c>
      <c r="CK9" s="898" t="s">
        <v>373</v>
      </c>
      <c r="CL9" s="898" t="s">
        <v>376</v>
      </c>
      <c r="CM9" s="898" t="s">
        <v>379</v>
      </c>
      <c r="CN9" s="898" t="s">
        <v>382</v>
      </c>
      <c r="CO9" s="898" t="s">
        <v>385</v>
      </c>
      <c r="CP9" s="898" t="s">
        <v>388</v>
      </c>
      <c r="CQ9" s="898" t="s">
        <v>392</v>
      </c>
      <c r="CR9" s="898" t="s">
        <v>394</v>
      </c>
      <c r="CS9" s="898" t="s">
        <v>396</v>
      </c>
      <c r="CT9" s="898" t="s">
        <v>398</v>
      </c>
      <c r="CU9" s="898" t="s">
        <v>400</v>
      </c>
      <c r="CV9" s="898" t="s">
        <v>402</v>
      </c>
      <c r="CW9" s="898" t="s">
        <v>404</v>
      </c>
      <c r="CX9" s="898" t="s">
        <v>406</v>
      </c>
      <c r="CY9" s="898" t="s">
        <v>408</v>
      </c>
      <c r="CZ9" s="898" t="s">
        <v>410</v>
      </c>
      <c r="DA9" s="898" t="s">
        <v>412</v>
      </c>
      <c r="DB9" s="898" t="s">
        <v>414</v>
      </c>
      <c r="DC9" s="898" t="s">
        <v>416</v>
      </c>
      <c r="DD9" s="898" t="s">
        <v>418</v>
      </c>
      <c r="DE9" s="898" t="s">
        <v>420</v>
      </c>
      <c r="DF9" s="898" t="s">
        <v>422</v>
      </c>
      <c r="DG9" s="898" t="s">
        <v>424</v>
      </c>
      <c r="DH9" s="898" t="s">
        <v>426</v>
      </c>
      <c r="DI9" s="898" t="s">
        <v>428</v>
      </c>
      <c r="DJ9" s="898" t="s">
        <v>430</v>
      </c>
      <c r="DK9" s="898" t="s">
        <v>432</v>
      </c>
      <c r="DL9" s="898" t="s">
        <v>434</v>
      </c>
      <c r="DM9" s="898" t="s">
        <v>436</v>
      </c>
      <c r="DN9" s="898" t="s">
        <v>438</v>
      </c>
      <c r="DO9" s="898" t="s">
        <v>440</v>
      </c>
      <c r="DP9" s="898" t="s">
        <v>442</v>
      </c>
      <c r="DQ9" s="898" t="s">
        <v>444</v>
      </c>
      <c r="DR9" s="898" t="s">
        <v>446</v>
      </c>
      <c r="DS9" s="898" t="s">
        <v>448</v>
      </c>
      <c r="DT9" s="898" t="s">
        <v>450</v>
      </c>
      <c r="DU9" s="898" t="s">
        <v>452</v>
      </c>
      <c r="DV9" s="898" t="s">
        <v>454</v>
      </c>
      <c r="DW9" s="898" t="s">
        <v>456</v>
      </c>
      <c r="DX9" s="898" t="s">
        <v>458</v>
      </c>
      <c r="DY9" s="898" t="s">
        <v>460</v>
      </c>
      <c r="DZ9" s="898" t="s">
        <v>462</v>
      </c>
      <c r="EA9" s="898" t="s">
        <v>464</v>
      </c>
      <c r="EB9" s="898" t="s">
        <v>466</v>
      </c>
      <c r="EC9" s="898" t="s">
        <v>468</v>
      </c>
      <c r="ED9" s="898" t="s">
        <v>470</v>
      </c>
      <c r="EE9" s="898" t="s">
        <v>472</v>
      </c>
      <c r="EF9" s="898" t="s">
        <v>474</v>
      </c>
      <c r="EG9" s="898" t="s">
        <v>476</v>
      </c>
      <c r="EH9" s="898" t="s">
        <v>478</v>
      </c>
      <c r="EI9" s="898" t="s">
        <v>480</v>
      </c>
      <c r="EJ9" s="898" t="s">
        <v>482</v>
      </c>
      <c r="EK9" s="898" t="s">
        <v>484</v>
      </c>
      <c r="EL9" s="898" t="s">
        <v>486</v>
      </c>
      <c r="EM9" s="898" t="s">
        <v>488</v>
      </c>
      <c r="EN9" s="898" t="s">
        <v>490</v>
      </c>
      <c r="EO9" s="898" t="s">
        <v>492</v>
      </c>
      <c r="EP9" s="898" t="s">
        <v>494</v>
      </c>
      <c r="EQ9" s="898" t="s">
        <v>496</v>
      </c>
      <c r="ER9" s="898" t="s">
        <v>498</v>
      </c>
      <c r="ES9" s="898" t="s">
        <v>500</v>
      </c>
      <c r="ET9" s="898" t="s">
        <v>502</v>
      </c>
      <c r="EU9" s="898" t="s">
        <v>504</v>
      </c>
      <c r="EV9" s="898" t="s">
        <v>506</v>
      </c>
      <c r="EW9" s="898" t="s">
        <v>508</v>
      </c>
      <c r="EX9" s="898" t="s">
        <v>510</v>
      </c>
      <c r="EY9" s="898" t="s">
        <v>512</v>
      </c>
      <c r="EZ9" s="898" t="s">
        <v>514</v>
      </c>
      <c r="FA9" s="898" t="s">
        <v>516</v>
      </c>
      <c r="FB9" s="898" t="s">
        <v>518</v>
      </c>
      <c r="FC9" s="898" t="s">
        <v>520</v>
      </c>
      <c r="FD9" s="898" t="s">
        <v>522</v>
      </c>
      <c r="FE9" s="898" t="s">
        <v>524</v>
      </c>
      <c r="FF9" s="898" t="s">
        <v>526</v>
      </c>
      <c r="FG9" s="898" t="s">
        <v>528</v>
      </c>
      <c r="FH9" s="898" t="s">
        <v>530</v>
      </c>
      <c r="FI9" s="898" t="s">
        <v>532</v>
      </c>
      <c r="FJ9" s="898" t="s">
        <v>534</v>
      </c>
      <c r="FK9" s="898" t="s">
        <v>536</v>
      </c>
      <c r="FL9" s="898" t="s">
        <v>538</v>
      </c>
      <c r="FM9" s="898" t="s">
        <v>540</v>
      </c>
      <c r="FN9" s="898" t="s">
        <v>542</v>
      </c>
      <c r="FO9" s="898" t="s">
        <v>544</v>
      </c>
      <c r="FP9" s="898" t="s">
        <v>546</v>
      </c>
      <c r="FQ9" s="898" t="s">
        <v>548</v>
      </c>
      <c r="FR9" s="898" t="s">
        <v>550</v>
      </c>
      <c r="FS9" s="898" t="s">
        <v>552</v>
      </c>
      <c r="FT9" s="898" t="s">
        <v>554</v>
      </c>
      <c r="FU9" s="898" t="s">
        <v>556</v>
      </c>
      <c r="FV9" s="898" t="s">
        <v>558</v>
      </c>
      <c r="FW9" s="898" t="s">
        <v>560</v>
      </c>
      <c r="FX9" s="898" t="s">
        <v>562</v>
      </c>
      <c r="FY9" s="898" t="s">
        <v>564</v>
      </c>
      <c r="FZ9" s="898" t="s">
        <v>566</v>
      </c>
      <c r="GA9" s="898" t="s">
        <v>568</v>
      </c>
      <c r="GB9" s="898" t="s">
        <v>570</v>
      </c>
      <c r="GC9" s="898" t="s">
        <v>572</v>
      </c>
      <c r="GD9" s="898" t="s">
        <v>574</v>
      </c>
      <c r="GE9" s="898" t="s">
        <v>576</v>
      </c>
      <c r="GF9" s="898" t="s">
        <v>578</v>
      </c>
      <c r="GG9" s="898" t="s">
        <v>580</v>
      </c>
      <c r="GH9" s="898" t="s">
        <v>582</v>
      </c>
      <c r="GI9" s="898" t="s">
        <v>584</v>
      </c>
      <c r="GJ9" s="898" t="s">
        <v>586</v>
      </c>
      <c r="GK9" s="898" t="s">
        <v>588</v>
      </c>
      <c r="GL9" s="898" t="s">
        <v>590</v>
      </c>
      <c r="GM9" s="898" t="s">
        <v>592</v>
      </c>
      <c r="GN9" s="898" t="s">
        <v>594</v>
      </c>
      <c r="GO9" s="898" t="s">
        <v>596</v>
      </c>
      <c r="GP9" s="898" t="s">
        <v>598</v>
      </c>
      <c r="GQ9" s="898" t="s">
        <v>600</v>
      </c>
      <c r="HO9" s="1645">
        <v>1</v>
      </c>
    </row>
    <row customHeight="1" ht="11.549999999999999">
      <c r="E10" s="2059" t="s">
        <v>1279</v>
      </c>
      <c r="I10" s="720"/>
      <c r="J10" s="2376" t="s">
        <v>196</v>
      </c>
      <c r="K10" s="2377"/>
      <c r="L10" s="2038" t="str">
        <f>IF(L9="","",INDEX(DIFFERENTIATION_UNMERGE_VD,MATCH(L9,DIFFERENTIATION_ID_DIFF,0)))</f>
        <v/>
      </c>
      <c r="M10" s="2038" t="str">
        <f>IF(M9="","",INDEX(DIFFERENTIATION_UNMERGE_VD,MATCH(M9,DIFFERENTIATION_ID_DIFF,0)))</f>
        <v>Производство тепловой энергии. Некомбинированная выработка</v>
      </c>
      <c r="N10" s="2402" t="str">
        <f>IF(N9="","",INDEX(DIFFERENTIATION_UNMERGE_VD,MATCH(N9,DIFFERENTIATION_ID_DIFF,0)))</f>
        <v>Производство тепловой энергии. Некомбинированная выработка</v>
      </c>
      <c r="O10" s="2402" t="str">
        <f>IF(O9="","",INDEX(DIFFERENTIATION_UNMERGE_VD,MATCH(O9,DIFFERENTIATION_ID_DIFF,0)))</f>
        <v>Производство тепловой энергии. Некомбинированная выработка</v>
      </c>
      <c r="P10" s="2402" t="str">
        <f>IF(P9="","",INDEX(DIFFERENTIATION_UNMERGE_VD,MATCH(P9,DIFFERENTIATION_ID_DIFF,0)))</f>
        <v>Производство тепловой энергии. Некомбинированная выработка</v>
      </c>
      <c r="Q10" s="2402" t="str">
        <f>IF(Q9="","",INDEX(DIFFERENTIATION_UNMERGE_VD,MATCH(Q9,DIFFERENTIATION_ID_DIFF,0)))</f>
        <v>Производство тепловой энергии. Некомбинированная выработка</v>
      </c>
      <c r="R10" s="2402" t="str">
        <f>IF(R9="","",INDEX(DIFFERENTIATION_UNMERGE_VD,MATCH(R9,DIFFERENTIATION_ID_DIFF,0)))</f>
        <v>Производство тепловой энергии. Некомбинированная выработка</v>
      </c>
      <c r="S10" s="2402" t="str">
        <f>IF(S9="","",INDEX(DIFFERENTIATION_UNMERGE_VD,MATCH(S9,DIFFERENTIATION_ID_DIFF,0)))</f>
        <v>Производство тепловой энергии. Некомбинированная выработка</v>
      </c>
      <c r="T10" s="2402" t="str">
        <f>IF(T9="","",INDEX(DIFFERENTIATION_UNMERGE_VD,MATCH(T9,DIFFERENTIATION_ID_DIFF,0)))</f>
        <v>Производство тепловой энергии. Некомбинированная выработка</v>
      </c>
      <c r="U10" s="2402" t="str">
        <f>IF(U9="","",INDEX(DIFFERENTIATION_UNMERGE_VD,MATCH(U9,DIFFERENTIATION_ID_DIFF,0)))</f>
        <v>Производство тепловой энергии. Некомбинированная выработка</v>
      </c>
      <c r="V10" s="2402" t="str">
        <f>IF(V9="","",INDEX(DIFFERENTIATION_UNMERGE_VD,MATCH(V9,DIFFERENTIATION_ID_DIFF,0)))</f>
        <v>Производство тепловой энергии. Некомбинированная выработка</v>
      </c>
      <c r="W10" s="2402" t="str">
        <f>IF(W9="","",INDEX(DIFFERENTIATION_UNMERGE_VD,MATCH(W9,DIFFERENTIATION_ID_DIFF,0)))</f>
        <v>Производство тепловой энергии. Некомбинированная выработка</v>
      </c>
      <c r="X10" s="2402" t="str">
        <f>IF(X9="","",INDEX(DIFFERENTIATION_UNMERGE_VD,MATCH(X9,DIFFERENTIATION_ID_DIFF,0)))</f>
        <v>Производство тепловой энергии. Некомбинированная выработка</v>
      </c>
      <c r="Y10" s="2402" t="str">
        <f>IF(Y9="","",INDEX(DIFFERENTIATION_UNMERGE_VD,MATCH(Y9,DIFFERENTIATION_ID_DIFF,0)))</f>
        <v>Производство тепловой энергии. Некомбинированная выработка</v>
      </c>
      <c r="Z10" s="2402" t="str">
        <f>IF(Z9="","",INDEX(DIFFERENTIATION_UNMERGE_VD,MATCH(Z9,DIFFERENTIATION_ID_DIFF,0)))</f>
        <v>Производство тепловой энергии. Некомбинированная выработка</v>
      </c>
      <c r="AA10" s="2402" t="str">
        <f>IF(AA9="","",INDEX(DIFFERENTIATION_UNMERGE_VD,MATCH(AA9,DIFFERENTIATION_ID_DIFF,0)))</f>
        <v>Производство тепловой энергии. Некомбинированная выработка</v>
      </c>
      <c r="AB10" s="2402" t="str">
        <f>IF(AB9="","",INDEX(DIFFERENTIATION_UNMERGE_VD,MATCH(AB9,DIFFERENTIATION_ID_DIFF,0)))</f>
        <v>Производство тепловой энергии. Некомбинированная выработка</v>
      </c>
      <c r="AC10" s="2402" t="str">
        <f>IF(AC9="","",INDEX(DIFFERENTIATION_UNMERGE_VD,MATCH(AC9,DIFFERENTIATION_ID_DIFF,0)))</f>
        <v>Производство тепловой энергии. Некомбинированная выработка</v>
      </c>
      <c r="AD10" s="2402" t="str">
        <f>IF(AD9="","",INDEX(DIFFERENTIATION_UNMERGE_VD,MATCH(AD9,DIFFERENTIATION_ID_DIFF,0)))</f>
        <v>Производство тепловой энергии. Некомбинированная выработка</v>
      </c>
      <c r="AE10" s="2402" t="str">
        <f>IF(AE9="","",INDEX(DIFFERENTIATION_UNMERGE_VD,MATCH(AE9,DIFFERENTIATION_ID_DIFF,0)))</f>
        <v>Производство тепловой энергии. Некомбинированная выработка</v>
      </c>
      <c r="AF10" s="2402" t="str">
        <f>IF(AF9="","",INDEX(DIFFERENTIATION_UNMERGE_VD,MATCH(AF9,DIFFERENTIATION_ID_DIFF,0)))</f>
        <v>Производство тепловой энергии. Некомбинированная выработка</v>
      </c>
      <c r="AG10" s="2402" t="str">
        <f>IF(AG9="","",INDEX(DIFFERENTIATION_UNMERGE_VD,MATCH(AG9,DIFFERENTIATION_ID_DIFF,0)))</f>
        <v>Производство тепловой энергии. Некомбинированная выработка</v>
      </c>
      <c r="AH10" s="2402" t="str">
        <f>IF(AH9="","",INDEX(DIFFERENTIATION_UNMERGE_VD,MATCH(AH9,DIFFERENTIATION_ID_DIFF,0)))</f>
        <v>Производство тепловой энергии. Некомбинированная выработка</v>
      </c>
      <c r="AI10" s="2402" t="str">
        <f>IF(AI9="","",INDEX(DIFFERENTIATION_UNMERGE_VD,MATCH(AI9,DIFFERENTIATION_ID_DIFF,0)))</f>
        <v>Производство тепловой энергии. Некомбинированная выработка</v>
      </c>
      <c r="AJ10" s="2402" t="str">
        <f>IF(AJ9="","",INDEX(DIFFERENTIATION_UNMERGE_VD,MATCH(AJ9,DIFFERENTIATION_ID_DIFF,0)))</f>
        <v>Производство тепловой энергии. Некомбинированная выработка</v>
      </c>
      <c r="AK10" s="2402" t="str">
        <f>IF(AK9="","",INDEX(DIFFERENTIATION_UNMERGE_VD,MATCH(AK9,DIFFERENTIATION_ID_DIFF,0)))</f>
        <v>Производство тепловой энергии. Некомбинированная выработка</v>
      </c>
      <c r="AL10" s="2402" t="str">
        <f>IF(AL9="","",INDEX(DIFFERENTIATION_UNMERGE_VD,MATCH(AL9,DIFFERENTIATION_ID_DIFF,0)))</f>
        <v>Производство тепловой энергии. Некомбинированная выработка</v>
      </c>
      <c r="AM10" s="2402" t="str">
        <f>IF(AM9="","",INDEX(DIFFERENTIATION_UNMERGE_VD,MATCH(AM9,DIFFERENTIATION_ID_DIFF,0)))</f>
        <v>Производство тепловой энергии. Некомбинированная выработка</v>
      </c>
      <c r="AN10" s="2402" t="str">
        <f>IF(AN9="","",INDEX(DIFFERENTIATION_UNMERGE_VD,MATCH(AN9,DIFFERENTIATION_ID_DIFF,0)))</f>
        <v>Производство тепловой энергии. Некомбинированная выработка</v>
      </c>
      <c r="AO10" s="2402" t="str">
        <f>IF(AO9="","",INDEX(DIFFERENTIATION_UNMERGE_VD,MATCH(AO9,DIFFERENTIATION_ID_DIFF,0)))</f>
        <v>Производство тепловой энергии. Некомбинированная выработка</v>
      </c>
      <c r="AP10" s="2402" t="str">
        <f>IF(AP9="","",INDEX(DIFFERENTIATION_UNMERGE_VD,MATCH(AP9,DIFFERENTIATION_ID_DIFF,0)))</f>
        <v>Производство тепловой энергии. Некомбинированная выработка</v>
      </c>
      <c r="AQ10" s="2402" t="str">
        <f>IF(AQ9="","",INDEX(DIFFERENTIATION_UNMERGE_VD,MATCH(AQ9,DIFFERENTIATION_ID_DIFF,0)))</f>
        <v>Производство тепловой энергии. Некомбинированная выработка</v>
      </c>
      <c r="AR10" s="2402" t="str">
        <f>IF(AR9="","",INDEX(DIFFERENTIATION_UNMERGE_VD,MATCH(AR9,DIFFERENTIATION_ID_DIFF,0)))</f>
        <v>Производство тепловой энергии. Некомбинированная выработка</v>
      </c>
      <c r="AS10" s="2402" t="str">
        <f>IF(AS9="","",INDEX(DIFFERENTIATION_UNMERGE_VD,MATCH(AS9,DIFFERENTIATION_ID_DIFF,0)))</f>
        <v>Производство тепловой энергии. Некомбинированная выработка</v>
      </c>
      <c r="AT10" s="2402" t="str">
        <f>IF(AT9="","",INDEX(DIFFERENTIATION_UNMERGE_VD,MATCH(AT9,DIFFERENTIATION_ID_DIFF,0)))</f>
        <v>Производство тепловой энергии. Некомбинированная выработка</v>
      </c>
      <c r="AU10" s="2402" t="str">
        <f>IF(AU9="","",INDEX(DIFFERENTIATION_UNMERGE_VD,MATCH(AU9,DIFFERENTIATION_ID_DIFF,0)))</f>
        <v>Производство тепловой энергии. Некомбинированная выработка</v>
      </c>
      <c r="AV10" s="2402" t="str">
        <f>IF(AV9="","",INDEX(DIFFERENTIATION_UNMERGE_VD,MATCH(AV9,DIFFERENTIATION_ID_DIFF,0)))</f>
        <v>Производство тепловой энергии. Некомбинированная выработка</v>
      </c>
      <c r="AW10" s="2402" t="str">
        <f>IF(AW9="","",INDEX(DIFFERENTIATION_UNMERGE_VD,MATCH(AW9,DIFFERENTIATION_ID_DIFF,0)))</f>
        <v>Производство тепловой энергии. Некомбинированная выработка</v>
      </c>
      <c r="AX10" s="2402" t="str">
        <f>IF(AX9="","",INDEX(DIFFERENTIATION_UNMERGE_VD,MATCH(AX9,DIFFERENTIATION_ID_DIFF,0)))</f>
        <v>Производство тепловой энергии. Некомбинированная выработка</v>
      </c>
      <c r="AY10" s="2402" t="str">
        <f>IF(AY9="","",INDEX(DIFFERENTIATION_UNMERGE_VD,MATCH(AY9,DIFFERENTIATION_ID_DIFF,0)))</f>
        <v>Производство тепловой энергии. Некомбинированная выработка</v>
      </c>
      <c r="AZ10" s="2402" t="str">
        <f>IF(AZ9="","",INDEX(DIFFERENTIATION_UNMERGE_VD,MATCH(AZ9,DIFFERENTIATION_ID_DIFF,0)))</f>
        <v>Производство тепловой энергии. Некомбинированная выработка</v>
      </c>
      <c r="BA10" s="2402" t="str">
        <f>IF(BA9="","",INDEX(DIFFERENTIATION_UNMERGE_VD,MATCH(BA9,DIFFERENTIATION_ID_DIFF,0)))</f>
        <v>Производство тепловой энергии. Некомбинированная выработка</v>
      </c>
      <c r="BB10" s="2402" t="str">
        <f>IF(BB9="","",INDEX(DIFFERENTIATION_UNMERGE_VD,MATCH(BB9,DIFFERENTIATION_ID_DIFF,0)))</f>
        <v>Производство тепловой энергии. Некомбинированная выработка</v>
      </c>
      <c r="BC10" s="2402" t="str">
        <f>IF(BC9="","",INDEX(DIFFERENTIATION_UNMERGE_VD,MATCH(BC9,DIFFERENTIATION_ID_DIFF,0)))</f>
        <v>Производство тепловой энергии. Некомбинированная выработка</v>
      </c>
      <c r="BD10" s="2402" t="str">
        <f>IF(BD9="","",INDEX(DIFFERENTIATION_UNMERGE_VD,MATCH(BD9,DIFFERENTIATION_ID_DIFF,0)))</f>
        <v>Производство тепловой энергии. Некомбинированная выработка</v>
      </c>
      <c r="BE10" s="2402" t="str">
        <f>IF(BE9="","",INDEX(DIFFERENTIATION_UNMERGE_VD,MATCH(BE9,DIFFERENTIATION_ID_DIFF,0)))</f>
        <v>Производство тепловой энергии. Некомбинированная выработка</v>
      </c>
      <c r="BF10" s="2402" t="str">
        <f>IF(BF9="","",INDEX(DIFFERENTIATION_UNMERGE_VD,MATCH(BF9,DIFFERENTIATION_ID_DIFF,0)))</f>
        <v>Производство тепловой энергии. Некомбинированная выработка</v>
      </c>
      <c r="BG10" s="2402" t="str">
        <f>IF(BG9="","",INDEX(DIFFERENTIATION_UNMERGE_VD,MATCH(BG9,DIFFERENTIATION_ID_DIFF,0)))</f>
        <v>Производство тепловой энергии. Некомбинированная выработка</v>
      </c>
      <c r="BH10" s="2402" t="str">
        <f>IF(BH9="","",INDEX(DIFFERENTIATION_UNMERGE_VD,MATCH(BH9,DIFFERENTIATION_ID_DIFF,0)))</f>
        <v>Производство тепловой энергии. Некомбинированная выработка</v>
      </c>
      <c r="BI10" s="2402" t="str">
        <f>IF(BI9="","",INDEX(DIFFERENTIATION_UNMERGE_VD,MATCH(BI9,DIFFERENTIATION_ID_DIFF,0)))</f>
        <v>Производство тепловой энергии. Некомбинированная выработка</v>
      </c>
      <c r="BJ10" s="2402" t="str">
        <f>IF(BJ9="","",INDEX(DIFFERENTIATION_UNMERGE_VD,MATCH(BJ9,DIFFERENTIATION_ID_DIFF,0)))</f>
        <v>Производство тепловой энергии. Некомбинированная выработка</v>
      </c>
      <c r="BK10" s="2402" t="str">
        <f>IF(BK9="","",INDEX(DIFFERENTIATION_UNMERGE_VD,MATCH(BK9,DIFFERENTIATION_ID_DIFF,0)))</f>
        <v>Производство тепловой энергии. Некомбинированная выработка</v>
      </c>
      <c r="BL10" s="2402" t="str">
        <f>IF(BL9="","",INDEX(DIFFERENTIATION_UNMERGE_VD,MATCH(BL9,DIFFERENTIATION_ID_DIFF,0)))</f>
        <v>Производство тепловой энергии. Некомбинированная выработка</v>
      </c>
      <c r="BM10" s="2402" t="str">
        <f>IF(BM9="","",INDEX(DIFFERENTIATION_UNMERGE_VD,MATCH(BM9,DIFFERENTIATION_ID_DIFF,0)))</f>
        <v>Производство тепловой энергии. Некомбинированная выработка</v>
      </c>
      <c r="BN10" s="2402" t="str">
        <f>IF(BN9="","",INDEX(DIFFERENTIATION_UNMERGE_VD,MATCH(BN9,DIFFERENTIATION_ID_DIFF,0)))</f>
        <v>Производство тепловой энергии. Некомбинированная выработка</v>
      </c>
      <c r="BO10" s="2402" t="str">
        <f>IF(BO9="","",INDEX(DIFFERENTIATION_UNMERGE_VD,MATCH(BO9,DIFFERENTIATION_ID_DIFF,0)))</f>
        <v>Производство тепловой энергии. Некомбинированная выработка</v>
      </c>
      <c r="BP10" s="2402" t="str">
        <f>IF(BP9="","",INDEX(DIFFERENTIATION_UNMERGE_VD,MATCH(BP9,DIFFERENTIATION_ID_DIFF,0)))</f>
        <v>Производство тепловой энергии. Некомбинированная выработка</v>
      </c>
      <c r="BQ10" s="2402" t="str">
        <f>IF(BQ9="","",INDEX(DIFFERENTIATION_UNMERGE_VD,MATCH(BQ9,DIFFERENTIATION_ID_DIFF,0)))</f>
        <v>Производство тепловой энергии. Некомбинированная выработка</v>
      </c>
      <c r="BR10" s="2402" t="str">
        <f>IF(BR9="","",INDEX(DIFFERENTIATION_UNMERGE_VD,MATCH(BR9,DIFFERENTIATION_ID_DIFF,0)))</f>
        <v>Производство тепловой энергии. Некомбинированная выработка</v>
      </c>
      <c r="BS10" s="2402" t="str">
        <f>IF(BS9="","",INDEX(DIFFERENTIATION_UNMERGE_VD,MATCH(BS9,DIFFERENTIATION_ID_DIFF,0)))</f>
        <v>Производство тепловой энергии. Некомбинированная выработка</v>
      </c>
      <c r="BT10" s="2402" t="str">
        <f>IF(BT9="","",INDEX(DIFFERENTIATION_UNMERGE_VD,MATCH(BT9,DIFFERENTIATION_ID_DIFF,0)))</f>
        <v>Производство тепловой энергии. Некомбинированная выработка</v>
      </c>
      <c r="BU10" s="2402" t="str">
        <f>IF(BU9="","",INDEX(DIFFERENTIATION_UNMERGE_VD,MATCH(BU9,DIFFERENTIATION_ID_DIFF,0)))</f>
        <v>Производство тепловой энергии. Некомбинированная выработка</v>
      </c>
      <c r="BV10" s="2402" t="str">
        <f>IF(BV9="","",INDEX(DIFFERENTIATION_UNMERGE_VD,MATCH(BV9,DIFFERENTIATION_ID_DIFF,0)))</f>
        <v>Производство тепловой энергии. Некомбинированная выработка</v>
      </c>
      <c r="BW10" s="2402" t="str">
        <f>IF(BW9="","",INDEX(DIFFERENTIATION_UNMERGE_VD,MATCH(BW9,DIFFERENTIATION_ID_DIFF,0)))</f>
        <v>Производство тепловой энергии. Некомбинированная выработка</v>
      </c>
      <c r="BX10" s="2402" t="str">
        <f>IF(BX9="","",INDEX(DIFFERENTIATION_UNMERGE_VD,MATCH(BX9,DIFFERENTIATION_ID_DIFF,0)))</f>
        <v>Производство тепловой энергии. Некомбинированная выработка</v>
      </c>
      <c r="BY10" s="2402" t="str">
        <f>IF(BY9="","",INDEX(DIFFERENTIATION_UNMERGE_VD,MATCH(BY9,DIFFERENTIATION_ID_DIFF,0)))</f>
        <v>Производство тепловой энергии. Некомбинированная выработка</v>
      </c>
      <c r="BZ10" s="2402" t="str">
        <f>IF(BZ9="","",INDEX(DIFFERENTIATION_UNMERGE_VD,MATCH(BZ9,DIFFERENTIATION_ID_DIFF,0)))</f>
        <v>Производство тепловой энергии. Некомбинированная выработка</v>
      </c>
      <c r="CA10" s="2402" t="str">
        <f>IF(CA9="","",INDEX(DIFFERENTIATION_UNMERGE_VD,MATCH(CA9,DIFFERENTIATION_ID_DIFF,0)))</f>
        <v>Производство тепловой энергии. Некомбинированная выработка</v>
      </c>
      <c r="CB10" s="2402" t="str">
        <f>IF(CB9="","",INDEX(DIFFERENTIATION_UNMERGE_VD,MATCH(CB9,DIFFERENTIATION_ID_DIFF,0)))</f>
        <v>Производство тепловой энергии. Некомбинированная выработка</v>
      </c>
      <c r="CC10" s="2402" t="str">
        <f>IF(CC9="","",INDEX(DIFFERENTIATION_UNMERGE_VD,MATCH(CC9,DIFFERENTIATION_ID_DIFF,0)))</f>
        <v>Производство тепловой энергии. Некомбинированная выработка</v>
      </c>
      <c r="CD10" s="2402" t="str">
        <f>IF(CD9="","",INDEX(DIFFERENTIATION_UNMERGE_VD,MATCH(CD9,DIFFERENTIATION_ID_DIFF,0)))</f>
        <v>Производство тепловой энергии. Некомбинированная выработка</v>
      </c>
      <c r="CE10" s="2402" t="str">
        <f>IF(CE9="","",INDEX(DIFFERENTIATION_UNMERGE_VD,MATCH(CE9,DIFFERENTIATION_ID_DIFF,0)))</f>
        <v>Производство тепловой энергии. Некомбинированная выработка</v>
      </c>
      <c r="CF10" s="2402" t="str">
        <f>IF(CF9="","",INDEX(DIFFERENTIATION_UNMERGE_VD,MATCH(CF9,DIFFERENTIATION_ID_DIFF,0)))</f>
        <v>Производство тепловой энергии. Некомбинированная выработка</v>
      </c>
      <c r="CG10" s="2402" t="str">
        <f>IF(CG9="","",INDEX(DIFFERENTIATION_UNMERGE_VD,MATCH(CG9,DIFFERENTIATION_ID_DIFF,0)))</f>
        <v>Производство тепловой энергии. Некомбинированная выработка</v>
      </c>
      <c r="CH10" s="2402" t="str">
        <f>IF(CH9="","",INDEX(DIFFERENTIATION_UNMERGE_VD,MATCH(CH9,DIFFERENTIATION_ID_DIFF,0)))</f>
        <v>Производство тепловой энергии. Некомбинированная выработка</v>
      </c>
      <c r="CI10" s="2402" t="str">
        <f>IF(CI9="","",INDEX(DIFFERENTIATION_UNMERGE_VD,MATCH(CI9,DIFFERENTIATION_ID_DIFF,0)))</f>
        <v>Производство тепловой энергии. Некомбинированная выработка</v>
      </c>
      <c r="CJ10" s="2402" t="str">
        <f>IF(CJ9="","",INDEX(DIFFERENTIATION_UNMERGE_VD,MATCH(CJ9,DIFFERENTIATION_ID_DIFF,0)))</f>
        <v>Производство тепловой энергии. Некомбинированная выработка</v>
      </c>
      <c r="CK10" s="2402" t="str">
        <f>IF(CK9="","",INDEX(DIFFERENTIATION_UNMERGE_VD,MATCH(CK9,DIFFERENTIATION_ID_DIFF,0)))</f>
        <v>Производство тепловой энергии. Некомбинированная выработка</v>
      </c>
      <c r="CL10" s="2402" t="str">
        <f>IF(CL9="","",INDEX(DIFFERENTIATION_UNMERGE_VD,MATCH(CL9,DIFFERENTIATION_ID_DIFF,0)))</f>
        <v>Производство тепловой энергии. Некомбинированная выработка</v>
      </c>
      <c r="CM10" s="2402" t="str">
        <f>IF(CM9="","",INDEX(DIFFERENTIATION_UNMERGE_VD,MATCH(CM9,DIFFERENTIATION_ID_DIFF,0)))</f>
        <v>Производство тепловой энергии. Некомбинированная выработка</v>
      </c>
      <c r="CN10" s="2402" t="str">
        <f>IF(CN9="","",INDEX(DIFFERENTIATION_UNMERGE_VD,MATCH(CN9,DIFFERENTIATION_ID_DIFF,0)))</f>
        <v>Производство тепловой энергии. Некомбинированная выработка</v>
      </c>
      <c r="CO10" s="2402" t="str">
        <f>IF(CO9="","",INDEX(DIFFERENTIATION_UNMERGE_VD,MATCH(CO9,DIFFERENTIATION_ID_DIFF,0)))</f>
        <v>Производство тепловой энергии. Некомбинированная выработка</v>
      </c>
      <c r="CP10" s="2402" t="str">
        <f>IF(CP9="","",INDEX(DIFFERENTIATION_UNMERGE_VD,MATCH(CP9,DIFFERENTIATION_ID_DIFF,0)))</f>
        <v>Производство тепловой энергии. Некомбинированная выработка</v>
      </c>
      <c r="CQ10" s="2402" t="str">
        <f>IF(CQ9="","",INDEX(DIFFERENTIATION_UNMERGE_VD,MATCH(CQ9,DIFFERENTIATION_ID_DIFF,0)))</f>
        <v>Производство тепловой энергии. Некомбинированная выработка</v>
      </c>
      <c r="CR10" s="2402" t="str">
        <f>IF(CR9="","",INDEX(DIFFERENTIATION_UNMERGE_VD,MATCH(CR9,DIFFERENTIATION_ID_DIFF,0)))</f>
        <v>Производство тепловой энергии. Некомбинированная выработка</v>
      </c>
      <c r="CS10" s="2402" t="str">
        <f>IF(CS9="","",INDEX(DIFFERENTIATION_UNMERGE_VD,MATCH(CS9,DIFFERENTIATION_ID_DIFF,0)))</f>
        <v>Производство тепловой энергии. Некомбинированная выработка</v>
      </c>
      <c r="CT10" s="2402" t="str">
        <f>IF(CT9="","",INDEX(DIFFERENTIATION_UNMERGE_VD,MATCH(CT9,DIFFERENTIATION_ID_DIFF,0)))</f>
        <v>Производство тепловой энергии. Некомбинированная выработка</v>
      </c>
      <c r="CU10" s="2402" t="str">
        <f>IF(CU9="","",INDEX(DIFFERENTIATION_UNMERGE_VD,MATCH(CU9,DIFFERENTIATION_ID_DIFF,0)))</f>
        <v>Производство тепловой энергии. Некомбинированная выработка</v>
      </c>
      <c r="CV10" s="2402" t="str">
        <f>IF(CV9="","",INDEX(DIFFERENTIATION_UNMERGE_VD,MATCH(CV9,DIFFERENTIATION_ID_DIFF,0)))</f>
        <v>Производство тепловой энергии. Некомбинированная выработка</v>
      </c>
      <c r="CW10" s="2402" t="str">
        <f>IF(CW9="","",INDEX(DIFFERENTIATION_UNMERGE_VD,MATCH(CW9,DIFFERENTIATION_ID_DIFF,0)))</f>
        <v>Производство тепловой энергии. Некомбинированная выработка</v>
      </c>
      <c r="CX10" s="2402" t="str">
        <f>IF(CX9="","",INDEX(DIFFERENTIATION_UNMERGE_VD,MATCH(CX9,DIFFERENTIATION_ID_DIFF,0)))</f>
        <v>Производство тепловой энергии. Некомбинированная выработка</v>
      </c>
      <c r="CY10" s="2402" t="str">
        <f>IF(CY9="","",INDEX(DIFFERENTIATION_UNMERGE_VD,MATCH(CY9,DIFFERENTIATION_ID_DIFF,0)))</f>
        <v>Производство тепловой энергии. Некомбинированная выработка</v>
      </c>
      <c r="CZ10" s="2402" t="str">
        <f>IF(CZ9="","",INDEX(DIFFERENTIATION_UNMERGE_VD,MATCH(CZ9,DIFFERENTIATION_ID_DIFF,0)))</f>
        <v>Производство тепловой энергии. Некомбинированная выработка</v>
      </c>
      <c r="DA10" s="2402" t="str">
        <f>IF(DA9="","",INDEX(DIFFERENTIATION_UNMERGE_VD,MATCH(DA9,DIFFERENTIATION_ID_DIFF,0)))</f>
        <v>Производство тепловой энергии. Некомбинированная выработка</v>
      </c>
      <c r="DB10" s="2402" t="str">
        <f>IF(DB9="","",INDEX(DIFFERENTIATION_UNMERGE_VD,MATCH(DB9,DIFFERENTIATION_ID_DIFF,0)))</f>
        <v>Производство тепловой энергии. Некомбинированная выработка</v>
      </c>
      <c r="DC10" s="2402" t="str">
        <f>IF(DC9="","",INDEX(DIFFERENTIATION_UNMERGE_VD,MATCH(DC9,DIFFERENTIATION_ID_DIFF,0)))</f>
        <v>Производство тепловой энергии. Некомбинированная выработка</v>
      </c>
      <c r="DD10" s="2402" t="str">
        <f>IF(DD9="","",INDEX(DIFFERENTIATION_UNMERGE_VD,MATCH(DD9,DIFFERENTIATION_ID_DIFF,0)))</f>
        <v>Производство тепловой энергии. Некомбинированная выработка</v>
      </c>
      <c r="DE10" s="2402" t="str">
        <f>IF(DE9="","",INDEX(DIFFERENTIATION_UNMERGE_VD,MATCH(DE9,DIFFERENTIATION_ID_DIFF,0)))</f>
        <v>Производство тепловой энергии. Некомбинированная выработка</v>
      </c>
      <c r="DF10" s="2402" t="str">
        <f>IF(DF9="","",INDEX(DIFFERENTIATION_UNMERGE_VD,MATCH(DF9,DIFFERENTIATION_ID_DIFF,0)))</f>
        <v>Производство тепловой энергии. Некомбинированная выработка</v>
      </c>
      <c r="DG10" s="2402" t="str">
        <f>IF(DG9="","",INDEX(DIFFERENTIATION_UNMERGE_VD,MATCH(DG9,DIFFERENTIATION_ID_DIFF,0)))</f>
        <v>Производство тепловой энергии. Некомбинированная выработка</v>
      </c>
      <c r="DH10" s="2402" t="str">
        <f>IF(DH9="","",INDEX(DIFFERENTIATION_UNMERGE_VD,MATCH(DH9,DIFFERENTIATION_ID_DIFF,0)))</f>
        <v>Производство тепловой энергии. Некомбинированная выработка</v>
      </c>
      <c r="DI10" s="2402" t="str">
        <f>IF(DI9="","",INDEX(DIFFERENTIATION_UNMERGE_VD,MATCH(DI9,DIFFERENTIATION_ID_DIFF,0)))</f>
        <v>Производство тепловой энергии. Некомбинированная выработка</v>
      </c>
      <c r="DJ10" s="2402" t="str">
        <f>IF(DJ9="","",INDEX(DIFFERENTIATION_UNMERGE_VD,MATCH(DJ9,DIFFERENTIATION_ID_DIFF,0)))</f>
        <v>Производство тепловой энергии. Некомбинированная выработка</v>
      </c>
      <c r="DK10" s="2402" t="str">
        <f>IF(DK9="","",INDEX(DIFFERENTIATION_UNMERGE_VD,MATCH(DK9,DIFFERENTIATION_ID_DIFF,0)))</f>
        <v>Производство тепловой энергии. Некомбинированная выработка</v>
      </c>
      <c r="DL10" s="2402" t="str">
        <f>IF(DL9="","",INDEX(DIFFERENTIATION_UNMERGE_VD,MATCH(DL9,DIFFERENTIATION_ID_DIFF,0)))</f>
        <v>Производство тепловой энергии. Некомбинированная выработка</v>
      </c>
      <c r="DM10" s="2402" t="str">
        <f>IF(DM9="","",INDEX(DIFFERENTIATION_UNMERGE_VD,MATCH(DM9,DIFFERENTIATION_ID_DIFF,0)))</f>
        <v>Производство тепловой энергии. Некомбинированная выработка</v>
      </c>
      <c r="DN10" s="2402" t="str">
        <f>IF(DN9="","",INDEX(DIFFERENTIATION_UNMERGE_VD,MATCH(DN9,DIFFERENTIATION_ID_DIFF,0)))</f>
        <v>Производство тепловой энергии. Некомбинированная выработка</v>
      </c>
      <c r="DO10" s="2402" t="str">
        <f>IF(DO9="","",INDEX(DIFFERENTIATION_UNMERGE_VD,MATCH(DO9,DIFFERENTIATION_ID_DIFF,0)))</f>
        <v>Производство тепловой энергии. Некомбинированная выработка</v>
      </c>
      <c r="DP10" s="2402" t="str">
        <f>IF(DP9="","",INDEX(DIFFERENTIATION_UNMERGE_VD,MATCH(DP9,DIFFERENTIATION_ID_DIFF,0)))</f>
        <v>Производство тепловой энергии. Некомбинированная выработка</v>
      </c>
      <c r="DQ10" s="2402" t="str">
        <f>IF(DQ9="","",INDEX(DIFFERENTIATION_UNMERGE_VD,MATCH(DQ9,DIFFERENTIATION_ID_DIFF,0)))</f>
        <v>Производство тепловой энергии. Некомбинированная выработка</v>
      </c>
      <c r="DR10" s="2402" t="str">
        <f>IF(DR9="","",INDEX(DIFFERENTIATION_UNMERGE_VD,MATCH(DR9,DIFFERENTIATION_ID_DIFF,0)))</f>
        <v>Производство тепловой энергии. Некомбинированная выработка</v>
      </c>
      <c r="DS10" s="2402" t="str">
        <f>IF(DS9="","",INDEX(DIFFERENTIATION_UNMERGE_VD,MATCH(DS9,DIFFERENTIATION_ID_DIFF,0)))</f>
        <v>Производство тепловой энергии. Некомбинированная выработка</v>
      </c>
      <c r="DT10" s="2402" t="str">
        <f>IF(DT9="","",INDEX(DIFFERENTIATION_UNMERGE_VD,MATCH(DT9,DIFFERENTIATION_ID_DIFF,0)))</f>
        <v>Производство тепловой энергии. Некомбинированная выработка</v>
      </c>
      <c r="DU10" s="2402" t="str">
        <f>IF(DU9="","",INDEX(DIFFERENTIATION_UNMERGE_VD,MATCH(DU9,DIFFERENTIATION_ID_DIFF,0)))</f>
        <v>Производство тепловой энергии. Некомбинированная выработка</v>
      </c>
      <c r="DV10" s="2402" t="str">
        <f>IF(DV9="","",INDEX(DIFFERENTIATION_UNMERGE_VD,MATCH(DV9,DIFFERENTIATION_ID_DIFF,0)))</f>
        <v>Производство тепловой энергии. Некомбинированная выработка</v>
      </c>
      <c r="DW10" s="2402" t="str">
        <f>IF(DW9="","",INDEX(DIFFERENTIATION_UNMERGE_VD,MATCH(DW9,DIFFERENTIATION_ID_DIFF,0)))</f>
        <v>Производство тепловой энергии. Некомбинированная выработка</v>
      </c>
      <c r="DX10" s="2402" t="str">
        <f>IF(DX9="","",INDEX(DIFFERENTIATION_UNMERGE_VD,MATCH(DX9,DIFFERENTIATION_ID_DIFF,0)))</f>
        <v>Производство тепловой энергии. Некомбинированная выработка</v>
      </c>
      <c r="DY10" s="2402" t="str">
        <f>IF(DY9="","",INDEX(DIFFERENTIATION_UNMERGE_VD,MATCH(DY9,DIFFERENTIATION_ID_DIFF,0)))</f>
        <v>Производство тепловой энергии. Некомбинированная выработка</v>
      </c>
      <c r="DZ10" s="2402" t="str">
        <f>IF(DZ9="","",INDEX(DIFFERENTIATION_UNMERGE_VD,MATCH(DZ9,DIFFERENTIATION_ID_DIFF,0)))</f>
        <v>Производство тепловой энергии. Некомбинированная выработка</v>
      </c>
      <c r="EA10" s="2402" t="str">
        <f>IF(EA9="","",INDEX(DIFFERENTIATION_UNMERGE_VD,MATCH(EA9,DIFFERENTIATION_ID_DIFF,0)))</f>
        <v>Производство тепловой энергии. Некомбинированная выработка</v>
      </c>
      <c r="EB10" s="2402" t="str">
        <f>IF(EB9="","",INDEX(DIFFERENTIATION_UNMERGE_VD,MATCH(EB9,DIFFERENTIATION_ID_DIFF,0)))</f>
        <v>Производство тепловой энергии. Некомбинированная выработка</v>
      </c>
      <c r="EC10" s="2402" t="str">
        <f>IF(EC9="","",INDEX(DIFFERENTIATION_UNMERGE_VD,MATCH(EC9,DIFFERENTIATION_ID_DIFF,0)))</f>
        <v>Производство тепловой энергии. Некомбинированная выработка</v>
      </c>
      <c r="ED10" s="2402" t="str">
        <f>IF(ED9="","",INDEX(DIFFERENTIATION_UNMERGE_VD,MATCH(ED9,DIFFERENTIATION_ID_DIFF,0)))</f>
        <v>Производство тепловой энергии. Некомбинированная выработка</v>
      </c>
      <c r="EE10" s="2402" t="str">
        <f>IF(EE9="","",INDEX(DIFFERENTIATION_UNMERGE_VD,MATCH(EE9,DIFFERENTIATION_ID_DIFF,0)))</f>
        <v>Производство тепловой энергии. Некомбинированная выработка</v>
      </c>
      <c r="EF10" s="2402" t="str">
        <f>IF(EF9="","",INDEX(DIFFERENTIATION_UNMERGE_VD,MATCH(EF9,DIFFERENTIATION_ID_DIFF,0)))</f>
        <v>Производство тепловой энергии. Некомбинированная выработка</v>
      </c>
      <c r="EG10" s="2402" t="str">
        <f>IF(EG9="","",INDEX(DIFFERENTIATION_UNMERGE_VD,MATCH(EG9,DIFFERENTIATION_ID_DIFF,0)))</f>
        <v>Производство тепловой энергии. Некомбинированная выработка</v>
      </c>
      <c r="EH10" s="2402" t="str">
        <f>IF(EH9="","",INDEX(DIFFERENTIATION_UNMERGE_VD,MATCH(EH9,DIFFERENTIATION_ID_DIFF,0)))</f>
        <v>Производство тепловой энергии. Некомбинированная выработка</v>
      </c>
      <c r="EI10" s="2402" t="str">
        <f>IF(EI9="","",INDEX(DIFFERENTIATION_UNMERGE_VD,MATCH(EI9,DIFFERENTIATION_ID_DIFF,0)))</f>
        <v>Производство тепловой энергии. Некомбинированная выработка</v>
      </c>
      <c r="EJ10" s="2402" t="str">
        <f>IF(EJ9="","",INDEX(DIFFERENTIATION_UNMERGE_VD,MATCH(EJ9,DIFFERENTIATION_ID_DIFF,0)))</f>
        <v>Производство тепловой энергии. Некомбинированная выработка</v>
      </c>
      <c r="EK10" s="2402" t="str">
        <f>IF(EK9="","",INDEX(DIFFERENTIATION_UNMERGE_VD,MATCH(EK9,DIFFERENTIATION_ID_DIFF,0)))</f>
        <v>Производство тепловой энергии. Некомбинированная выработка</v>
      </c>
      <c r="EL10" s="2402" t="str">
        <f>IF(EL9="","",INDEX(DIFFERENTIATION_UNMERGE_VD,MATCH(EL9,DIFFERENTIATION_ID_DIFF,0)))</f>
        <v>Производство тепловой энергии. Некомбинированная выработка</v>
      </c>
      <c r="EM10" s="2402" t="str">
        <f>IF(EM9="","",INDEX(DIFFERENTIATION_UNMERGE_VD,MATCH(EM9,DIFFERENTIATION_ID_DIFF,0)))</f>
        <v>Производство тепловой энергии. Некомбинированная выработка</v>
      </c>
      <c r="EN10" s="2402" t="str">
        <f>IF(EN9="","",INDEX(DIFFERENTIATION_UNMERGE_VD,MATCH(EN9,DIFFERENTIATION_ID_DIFF,0)))</f>
        <v>Производство тепловой энергии. Некомбинированная выработка</v>
      </c>
      <c r="EO10" s="2402" t="str">
        <f>IF(EO9="","",INDEX(DIFFERENTIATION_UNMERGE_VD,MATCH(EO9,DIFFERENTIATION_ID_DIFF,0)))</f>
        <v>Производство тепловой энергии. Некомбинированная выработка</v>
      </c>
      <c r="EP10" s="2402" t="str">
        <f>IF(EP9="","",INDEX(DIFFERENTIATION_UNMERGE_VD,MATCH(EP9,DIFFERENTIATION_ID_DIFF,0)))</f>
        <v>Производство тепловой энергии. Некомбинированная выработка</v>
      </c>
      <c r="EQ10" s="2402" t="str">
        <f>IF(EQ9="","",INDEX(DIFFERENTIATION_UNMERGE_VD,MATCH(EQ9,DIFFERENTIATION_ID_DIFF,0)))</f>
        <v>Производство тепловой энергии. Некомбинированная выработка</v>
      </c>
      <c r="ER10" s="2402" t="str">
        <f>IF(ER9="","",INDEX(DIFFERENTIATION_UNMERGE_VD,MATCH(ER9,DIFFERENTIATION_ID_DIFF,0)))</f>
        <v>Производство тепловой энергии. Некомбинированная выработка</v>
      </c>
      <c r="ES10" s="2402" t="str">
        <f>IF(ES9="","",INDEX(DIFFERENTIATION_UNMERGE_VD,MATCH(ES9,DIFFERENTIATION_ID_DIFF,0)))</f>
        <v>Производство тепловой энергии. Некомбинированная выработка</v>
      </c>
      <c r="ET10" s="2402" t="str">
        <f>IF(ET9="","",INDEX(DIFFERENTIATION_UNMERGE_VD,MATCH(ET9,DIFFERENTIATION_ID_DIFF,0)))</f>
        <v>Производство тепловой энергии. Некомбинированная выработка</v>
      </c>
      <c r="EU10" s="2402" t="str">
        <f>IF(EU9="","",INDEX(DIFFERENTIATION_UNMERGE_VD,MATCH(EU9,DIFFERENTIATION_ID_DIFF,0)))</f>
        <v>Производство тепловой энергии. Некомбинированная выработка</v>
      </c>
      <c r="EV10" s="2402" t="str">
        <f>IF(EV9="","",INDEX(DIFFERENTIATION_UNMERGE_VD,MATCH(EV9,DIFFERENTIATION_ID_DIFF,0)))</f>
        <v>Производство тепловой энергии. Некомбинированная выработка</v>
      </c>
      <c r="EW10" s="2402" t="str">
        <f>IF(EW9="","",INDEX(DIFFERENTIATION_UNMERGE_VD,MATCH(EW9,DIFFERENTIATION_ID_DIFF,0)))</f>
        <v>Производство тепловой энергии. Некомбинированная выработка</v>
      </c>
      <c r="EX10" s="2402" t="str">
        <f>IF(EX9="","",INDEX(DIFFERENTIATION_UNMERGE_VD,MATCH(EX9,DIFFERENTIATION_ID_DIFF,0)))</f>
        <v>Производство тепловой энергии. Некомбинированная выработка</v>
      </c>
      <c r="EY10" s="2402" t="str">
        <f>IF(EY9="","",INDEX(DIFFERENTIATION_UNMERGE_VD,MATCH(EY9,DIFFERENTIATION_ID_DIFF,0)))</f>
        <v>Производство тепловой энергии. Некомбинированная выработка</v>
      </c>
      <c r="EZ10" s="2402" t="str">
        <f>IF(EZ9="","",INDEX(DIFFERENTIATION_UNMERGE_VD,MATCH(EZ9,DIFFERENTIATION_ID_DIFF,0)))</f>
        <v>Производство тепловой энергии. Некомбинированная выработка</v>
      </c>
      <c r="FA10" s="2402" t="str">
        <f>IF(FA9="","",INDEX(DIFFERENTIATION_UNMERGE_VD,MATCH(FA9,DIFFERENTIATION_ID_DIFF,0)))</f>
        <v>Производство тепловой энергии. Некомбинированная выработка</v>
      </c>
      <c r="FB10" s="2402" t="str">
        <f>IF(FB9="","",INDEX(DIFFERENTIATION_UNMERGE_VD,MATCH(FB9,DIFFERENTIATION_ID_DIFF,0)))</f>
        <v>Производство тепловой энергии. Некомбинированная выработка</v>
      </c>
      <c r="FC10" s="2402" t="str">
        <f>IF(FC9="","",INDEX(DIFFERENTIATION_UNMERGE_VD,MATCH(FC9,DIFFERENTIATION_ID_DIFF,0)))</f>
        <v>Производство тепловой энергии. Некомбинированная выработка</v>
      </c>
      <c r="FD10" s="2402" t="str">
        <f>IF(FD9="","",INDEX(DIFFERENTIATION_UNMERGE_VD,MATCH(FD9,DIFFERENTIATION_ID_DIFF,0)))</f>
        <v>Производство тепловой энергии. Некомбинированная выработка</v>
      </c>
      <c r="FE10" s="2402" t="str">
        <f>IF(FE9="","",INDEX(DIFFERENTIATION_UNMERGE_VD,MATCH(FE9,DIFFERENTIATION_ID_DIFF,0)))</f>
        <v>Производство тепловой энергии. Некомбинированная выработка</v>
      </c>
      <c r="FF10" s="2402" t="str">
        <f>IF(FF9="","",INDEX(DIFFERENTIATION_UNMERGE_VD,MATCH(FF9,DIFFERENTIATION_ID_DIFF,0)))</f>
        <v>Производство тепловой энергии. Некомбинированная выработка</v>
      </c>
      <c r="FG10" s="2402" t="str">
        <f>IF(FG9="","",INDEX(DIFFERENTIATION_UNMERGE_VD,MATCH(FG9,DIFFERENTIATION_ID_DIFF,0)))</f>
        <v>Производство тепловой энергии. Некомбинированная выработка</v>
      </c>
      <c r="FH10" s="2402" t="str">
        <f>IF(FH9="","",INDEX(DIFFERENTIATION_UNMERGE_VD,MATCH(FH9,DIFFERENTIATION_ID_DIFF,0)))</f>
        <v>Производство тепловой энергии. Некомбинированная выработка</v>
      </c>
      <c r="FI10" s="2402" t="str">
        <f>IF(FI9="","",INDEX(DIFFERENTIATION_UNMERGE_VD,MATCH(FI9,DIFFERENTIATION_ID_DIFF,0)))</f>
        <v>Производство тепловой энергии. Некомбинированная выработка</v>
      </c>
      <c r="FJ10" s="2402" t="str">
        <f>IF(FJ9="","",INDEX(DIFFERENTIATION_UNMERGE_VD,MATCH(FJ9,DIFFERENTIATION_ID_DIFF,0)))</f>
        <v>Производство тепловой энергии. Некомбинированная выработка</v>
      </c>
      <c r="FK10" s="2402" t="str">
        <f>IF(FK9="","",INDEX(DIFFERENTIATION_UNMERGE_VD,MATCH(FK9,DIFFERENTIATION_ID_DIFF,0)))</f>
        <v>Производство тепловой энергии. Некомбинированная выработка</v>
      </c>
      <c r="FL10" s="2402" t="str">
        <f>IF(FL9="","",INDEX(DIFFERENTIATION_UNMERGE_VD,MATCH(FL9,DIFFERENTIATION_ID_DIFF,0)))</f>
        <v>Производство тепловой энергии. Некомбинированная выработка</v>
      </c>
      <c r="FM10" s="2402" t="str">
        <f>IF(FM9="","",INDEX(DIFFERENTIATION_UNMERGE_VD,MATCH(FM9,DIFFERENTIATION_ID_DIFF,0)))</f>
        <v>Производство тепловой энергии. Некомбинированная выработка</v>
      </c>
      <c r="FN10" s="2402" t="str">
        <f>IF(FN9="","",INDEX(DIFFERENTIATION_UNMERGE_VD,MATCH(FN9,DIFFERENTIATION_ID_DIFF,0)))</f>
        <v>Производство тепловой энергии. Некомбинированная выработка</v>
      </c>
      <c r="FO10" s="2402" t="str">
        <f>IF(FO9="","",INDEX(DIFFERENTIATION_UNMERGE_VD,MATCH(FO9,DIFFERENTIATION_ID_DIFF,0)))</f>
        <v>Производство тепловой энергии. Некомбинированная выработка</v>
      </c>
      <c r="FP10" s="2402" t="str">
        <f>IF(FP9="","",INDEX(DIFFERENTIATION_UNMERGE_VD,MATCH(FP9,DIFFERENTIATION_ID_DIFF,0)))</f>
        <v>Производство тепловой энергии. Некомбинированная выработка</v>
      </c>
      <c r="FQ10" s="2402" t="str">
        <f>IF(FQ9="","",INDEX(DIFFERENTIATION_UNMERGE_VD,MATCH(FQ9,DIFFERENTIATION_ID_DIFF,0)))</f>
        <v>Производство тепловой энергии. Некомбинированная выработка</v>
      </c>
      <c r="FR10" s="2402" t="str">
        <f>IF(FR9="","",INDEX(DIFFERENTIATION_UNMERGE_VD,MATCH(FR9,DIFFERENTIATION_ID_DIFF,0)))</f>
        <v>Производство тепловой энергии. Некомбинированная выработка</v>
      </c>
      <c r="FS10" s="2402" t="str">
        <f>IF(FS9="","",INDEX(DIFFERENTIATION_UNMERGE_VD,MATCH(FS9,DIFFERENTIATION_ID_DIFF,0)))</f>
        <v>Производство тепловой энергии. Некомбинированная выработка</v>
      </c>
      <c r="FT10" s="2402" t="str">
        <f>IF(FT9="","",INDEX(DIFFERENTIATION_UNMERGE_VD,MATCH(FT9,DIFFERENTIATION_ID_DIFF,0)))</f>
        <v>Производство тепловой энергии. Некомбинированная выработка</v>
      </c>
      <c r="FU10" s="2402" t="str">
        <f>IF(FU9="","",INDEX(DIFFERENTIATION_UNMERGE_VD,MATCH(FU9,DIFFERENTIATION_ID_DIFF,0)))</f>
        <v>Производство тепловой энергии. Некомбинированная выработка</v>
      </c>
      <c r="FV10" s="2402" t="str">
        <f>IF(FV9="","",INDEX(DIFFERENTIATION_UNMERGE_VD,MATCH(FV9,DIFFERENTIATION_ID_DIFF,0)))</f>
        <v>Производство тепловой энергии. Некомбинированная выработка</v>
      </c>
      <c r="FW10" s="2402" t="str">
        <f>IF(FW9="","",INDEX(DIFFERENTIATION_UNMERGE_VD,MATCH(FW9,DIFFERENTIATION_ID_DIFF,0)))</f>
        <v>Производство тепловой энергии. Некомбинированная выработка</v>
      </c>
      <c r="FX10" s="2402" t="str">
        <f>IF(FX9="","",INDEX(DIFFERENTIATION_UNMERGE_VD,MATCH(FX9,DIFFERENTIATION_ID_DIFF,0)))</f>
        <v>Производство тепловой энергии. Некомбинированная выработка</v>
      </c>
      <c r="FY10" s="2402" t="str">
        <f>IF(FY9="","",INDEX(DIFFERENTIATION_UNMERGE_VD,MATCH(FY9,DIFFERENTIATION_ID_DIFF,0)))</f>
        <v>Производство тепловой энергии. Некомбинированная выработка</v>
      </c>
      <c r="FZ10" s="2402" t="str">
        <f>IF(FZ9="","",INDEX(DIFFERENTIATION_UNMERGE_VD,MATCH(FZ9,DIFFERENTIATION_ID_DIFF,0)))</f>
        <v>Производство тепловой энергии. Некомбинированная выработка</v>
      </c>
      <c r="GA10" s="2402" t="str">
        <f>IF(GA9="","",INDEX(DIFFERENTIATION_UNMERGE_VD,MATCH(GA9,DIFFERENTIATION_ID_DIFF,0)))</f>
        <v>Производство тепловой энергии. Некомбинированная выработка</v>
      </c>
      <c r="GB10" s="2402" t="str">
        <f>IF(GB9="","",INDEX(DIFFERENTIATION_UNMERGE_VD,MATCH(GB9,DIFFERENTIATION_ID_DIFF,0)))</f>
        <v>Производство тепловой энергии. Некомбинированная выработка</v>
      </c>
      <c r="GC10" s="2402" t="str">
        <f>IF(GC9="","",INDEX(DIFFERENTIATION_UNMERGE_VD,MATCH(GC9,DIFFERENTIATION_ID_DIFF,0)))</f>
        <v>Производство тепловой энергии. Некомбинированная выработка</v>
      </c>
      <c r="GD10" s="2402" t="str">
        <f>IF(GD9="","",INDEX(DIFFERENTIATION_UNMERGE_VD,MATCH(GD9,DIFFERENTIATION_ID_DIFF,0)))</f>
        <v>Производство тепловой энергии. Некомбинированная выработка</v>
      </c>
      <c r="GE10" s="2402" t="str">
        <f>IF(GE9="","",INDEX(DIFFERENTIATION_UNMERGE_VD,MATCH(GE9,DIFFERENTIATION_ID_DIFF,0)))</f>
        <v>Производство тепловой энергии. Некомбинированная выработка</v>
      </c>
      <c r="GF10" s="2402" t="str">
        <f>IF(GF9="","",INDEX(DIFFERENTIATION_UNMERGE_VD,MATCH(GF9,DIFFERENTIATION_ID_DIFF,0)))</f>
        <v>Производство тепловой энергии. Некомбинированная выработка</v>
      </c>
      <c r="GG10" s="2402" t="str">
        <f>IF(GG9="","",INDEX(DIFFERENTIATION_UNMERGE_VD,MATCH(GG9,DIFFERENTIATION_ID_DIFF,0)))</f>
        <v>Производство тепловой энергии. Некомбинированная выработка</v>
      </c>
      <c r="GH10" s="2402" t="str">
        <f>IF(GH9="","",INDEX(DIFFERENTIATION_UNMERGE_VD,MATCH(GH9,DIFFERENTIATION_ID_DIFF,0)))</f>
        <v>Производство тепловой энергии. Некомбинированная выработка</v>
      </c>
      <c r="GI10" s="2402" t="str">
        <f>IF(GI9="","",INDEX(DIFFERENTIATION_UNMERGE_VD,MATCH(GI9,DIFFERENTIATION_ID_DIFF,0)))</f>
        <v>Производство тепловой энергии. Некомбинированная выработка</v>
      </c>
      <c r="GJ10" s="2402" t="str">
        <f>IF(GJ9="","",INDEX(DIFFERENTIATION_UNMERGE_VD,MATCH(GJ9,DIFFERENTIATION_ID_DIFF,0)))</f>
        <v>Производство тепловой энергии. Некомбинированная выработка</v>
      </c>
      <c r="GK10" s="2402" t="str">
        <f>IF(GK9="","",INDEX(DIFFERENTIATION_UNMERGE_VD,MATCH(GK9,DIFFERENTIATION_ID_DIFF,0)))</f>
        <v>Производство тепловой энергии. Некомбинированная выработка</v>
      </c>
      <c r="GL10" s="2402" t="str">
        <f>IF(GL9="","",INDEX(DIFFERENTIATION_UNMERGE_VD,MATCH(GL9,DIFFERENTIATION_ID_DIFF,0)))</f>
        <v>Производство тепловой энергии. Некомбинированная выработка</v>
      </c>
      <c r="GM10" s="2402" t="str">
        <f>IF(GM9="","",INDEX(DIFFERENTIATION_UNMERGE_VD,MATCH(GM9,DIFFERENTIATION_ID_DIFF,0)))</f>
        <v>Производство тепловой энергии. Некомбинированная выработка</v>
      </c>
      <c r="GN10" s="2402" t="str">
        <f>IF(GN9="","",INDEX(DIFFERENTIATION_UNMERGE_VD,MATCH(GN9,DIFFERENTIATION_ID_DIFF,0)))</f>
        <v>Производство тепловой энергии. Некомбинированная выработка</v>
      </c>
      <c r="GO10" s="2402" t="str">
        <f>IF(GO9="","",INDEX(DIFFERENTIATION_UNMERGE_VD,MATCH(GO9,DIFFERENTIATION_ID_DIFF,0)))</f>
        <v>Производство тепловой энергии. Некомбинированная выработка</v>
      </c>
      <c r="GP10" s="2402" t="str">
        <f>IF(GP9="","",INDEX(DIFFERENTIATION_UNMERGE_VD,MATCH(GP9,DIFFERENTIATION_ID_DIFF,0)))</f>
        <v>Производство тепловой энергии. Некомбинированная выработка</v>
      </c>
      <c r="GQ10" s="2402" t="str">
        <f>IF(GQ9="","",INDEX(DIFFERENTIATION_UNMERGE_VD,MATCH(GQ9,DIFFERENTIATION_ID_DIFF,0)))</f>
        <v>Производство тепловой энергии. Некомбинированная выработка</v>
      </c>
      <c r="GS10" s="2136" t="s">
        <v>774</v>
      </c>
      <c r="HO10" s="1640">
        <v>11</v>
      </c>
    </row>
    <row customHeight="1" ht="11.549999999999999">
      <c r="E11" s="2059" t="s">
        <v>1280</v>
      </c>
      <c r="I11" s="720"/>
      <c r="J11" s="2376" t="s">
        <v>1037</v>
      </c>
      <c r="K11" s="2377"/>
      <c r="L11" s="2038" t="str">
        <f>IF(L9="","",INDEX(DIFFERENTIATION_UNMERGE_AREA,MATCH(L9,DIFFERENTIATION_ID_DIFF,0)))</f>
        <v/>
      </c>
      <c r="M11" s="2038" t="str">
        <f>IF(M9="","",INDEX(DIFFERENTIATION_UNMERGE_AREA,MATCH(M9,DIFFERENTIATION_ID_DIFF,0)))</f>
        <v>Территория 1</v>
      </c>
      <c r="N11" s="2402" t="str">
        <f>IF(N9="","",INDEX(DIFFERENTIATION_UNMERGE_AREA,MATCH(N9,DIFFERENTIATION_ID_DIFF,0)))</f>
        <v>Территория 1</v>
      </c>
      <c r="O11" s="2402" t="str">
        <f>IF(O9="","",INDEX(DIFFERENTIATION_UNMERGE_AREA,MATCH(O9,DIFFERENTIATION_ID_DIFF,0)))</f>
        <v>Территория 1</v>
      </c>
      <c r="P11" s="2402" t="str">
        <f>IF(P9="","",INDEX(DIFFERENTIATION_UNMERGE_AREA,MATCH(P9,DIFFERENTIATION_ID_DIFF,0)))</f>
        <v>Территория 1</v>
      </c>
      <c r="Q11" s="2402" t="str">
        <f>IF(Q9="","",INDEX(DIFFERENTIATION_UNMERGE_AREA,MATCH(Q9,DIFFERENTIATION_ID_DIFF,0)))</f>
        <v>Территория 1</v>
      </c>
      <c r="R11" s="2402" t="str">
        <f>IF(R9="","",INDEX(DIFFERENTIATION_UNMERGE_AREA,MATCH(R9,DIFFERENTIATION_ID_DIFF,0)))</f>
        <v>Территория 1</v>
      </c>
      <c r="S11" s="2402" t="str">
        <f>IF(S9="","",INDEX(DIFFERENTIATION_UNMERGE_AREA,MATCH(S9,DIFFERENTIATION_ID_DIFF,0)))</f>
        <v>Территория 1</v>
      </c>
      <c r="T11" s="2402" t="str">
        <f>IF(T9="","",INDEX(DIFFERENTIATION_UNMERGE_AREA,MATCH(T9,DIFFERENTIATION_ID_DIFF,0)))</f>
        <v>Территория 1</v>
      </c>
      <c r="U11" s="2402" t="str">
        <f>IF(U9="","",INDEX(DIFFERENTIATION_UNMERGE_AREA,MATCH(U9,DIFFERENTIATION_ID_DIFF,0)))</f>
        <v>Территория 1</v>
      </c>
      <c r="V11" s="2402" t="str">
        <f>IF(V9="","",INDEX(DIFFERENTIATION_UNMERGE_AREA,MATCH(V9,DIFFERENTIATION_ID_DIFF,0)))</f>
        <v>Территория 1</v>
      </c>
      <c r="W11" s="2402" t="str">
        <f>IF(W9="","",INDEX(DIFFERENTIATION_UNMERGE_AREA,MATCH(W9,DIFFERENTIATION_ID_DIFF,0)))</f>
        <v>Территория 1</v>
      </c>
      <c r="X11" s="2402" t="str">
        <f>IF(X9="","",INDEX(DIFFERENTIATION_UNMERGE_AREA,MATCH(X9,DIFFERENTIATION_ID_DIFF,0)))</f>
        <v>Территория 1</v>
      </c>
      <c r="Y11" s="2402" t="str">
        <f>IF(Y9="","",INDEX(DIFFERENTIATION_UNMERGE_AREA,MATCH(Y9,DIFFERENTIATION_ID_DIFF,0)))</f>
        <v>Территория 1</v>
      </c>
      <c r="Z11" s="2402" t="str">
        <f>IF(Z9="","",INDEX(DIFFERENTIATION_UNMERGE_AREA,MATCH(Z9,DIFFERENTIATION_ID_DIFF,0)))</f>
        <v>Территория 1</v>
      </c>
      <c r="AA11" s="2402" t="str">
        <f>IF(AA9="","",INDEX(DIFFERENTIATION_UNMERGE_AREA,MATCH(AA9,DIFFERENTIATION_ID_DIFF,0)))</f>
        <v>Территория 2</v>
      </c>
      <c r="AB11" s="2402" t="str">
        <f>IF(AB9="","",INDEX(DIFFERENTIATION_UNMERGE_AREA,MATCH(AB9,DIFFERENTIATION_ID_DIFF,0)))</f>
        <v>Территория 2</v>
      </c>
      <c r="AC11" s="2402" t="str">
        <f>IF(AC9="","",INDEX(DIFFERENTIATION_UNMERGE_AREA,MATCH(AC9,DIFFERENTIATION_ID_DIFF,0)))</f>
        <v>Территория 3</v>
      </c>
      <c r="AD11" s="2402" t="str">
        <f>IF(AD9="","",INDEX(DIFFERENTIATION_UNMERGE_AREA,MATCH(AD9,DIFFERENTIATION_ID_DIFF,0)))</f>
        <v>Территория 3</v>
      </c>
      <c r="AE11" s="2402" t="str">
        <f>IF(AE9="","",INDEX(DIFFERENTIATION_UNMERGE_AREA,MATCH(AE9,DIFFERENTIATION_ID_DIFF,0)))</f>
        <v>Территория 3</v>
      </c>
      <c r="AF11" s="2402" t="str">
        <f>IF(AF9="","",INDEX(DIFFERENTIATION_UNMERGE_AREA,MATCH(AF9,DIFFERENTIATION_ID_DIFF,0)))</f>
        <v>Территория 3</v>
      </c>
      <c r="AG11" s="2402" t="str">
        <f>IF(AG9="","",INDEX(DIFFERENTIATION_UNMERGE_AREA,MATCH(AG9,DIFFERENTIATION_ID_DIFF,0)))</f>
        <v>Территория 3</v>
      </c>
      <c r="AH11" s="2402" t="str">
        <f>IF(AH9="","",INDEX(DIFFERENTIATION_UNMERGE_AREA,MATCH(AH9,DIFFERENTIATION_ID_DIFF,0)))</f>
        <v>Территория 3</v>
      </c>
      <c r="AI11" s="2402" t="str">
        <f>IF(AI9="","",INDEX(DIFFERENTIATION_UNMERGE_AREA,MATCH(AI9,DIFFERENTIATION_ID_DIFF,0)))</f>
        <v>Территория 3</v>
      </c>
      <c r="AJ11" s="2402" t="str">
        <f>IF(AJ9="","",INDEX(DIFFERENTIATION_UNMERGE_AREA,MATCH(AJ9,DIFFERENTIATION_ID_DIFF,0)))</f>
        <v>Территория 3</v>
      </c>
      <c r="AK11" s="2402" t="str">
        <f>IF(AK9="","",INDEX(DIFFERENTIATION_UNMERGE_AREA,MATCH(AK9,DIFFERENTIATION_ID_DIFF,0)))</f>
        <v>Территория 3</v>
      </c>
      <c r="AL11" s="2402" t="str">
        <f>IF(AL9="","",INDEX(DIFFERENTIATION_UNMERGE_AREA,MATCH(AL9,DIFFERENTIATION_ID_DIFF,0)))</f>
        <v>Территория 3</v>
      </c>
      <c r="AM11" s="2402" t="str">
        <f>IF(AM9="","",INDEX(DIFFERENTIATION_UNMERGE_AREA,MATCH(AM9,DIFFERENTIATION_ID_DIFF,0)))</f>
        <v>Территория 3</v>
      </c>
      <c r="AN11" s="2402" t="str">
        <f>IF(AN9="","",INDEX(DIFFERENTIATION_UNMERGE_AREA,MATCH(AN9,DIFFERENTIATION_ID_DIFF,0)))</f>
        <v>Территория 3</v>
      </c>
      <c r="AO11" s="2402" t="str">
        <f>IF(AO9="","",INDEX(DIFFERENTIATION_UNMERGE_AREA,MATCH(AO9,DIFFERENTIATION_ID_DIFF,0)))</f>
        <v>Территория 3</v>
      </c>
      <c r="AP11" s="2402" t="str">
        <f>IF(AP9="","",INDEX(DIFFERENTIATION_UNMERGE_AREA,MATCH(AP9,DIFFERENTIATION_ID_DIFF,0)))</f>
        <v>Территория 3</v>
      </c>
      <c r="AQ11" s="2402" t="str">
        <f>IF(AQ9="","",INDEX(DIFFERENTIATION_UNMERGE_AREA,MATCH(AQ9,DIFFERENTIATION_ID_DIFF,0)))</f>
        <v>Территория 3</v>
      </c>
      <c r="AR11" s="2402" t="str">
        <f>IF(AR9="","",INDEX(DIFFERENTIATION_UNMERGE_AREA,MATCH(AR9,DIFFERENTIATION_ID_DIFF,0)))</f>
        <v>Территория 3</v>
      </c>
      <c r="AS11" s="2402" t="str">
        <f>IF(AS9="","",INDEX(DIFFERENTIATION_UNMERGE_AREA,MATCH(AS9,DIFFERENTIATION_ID_DIFF,0)))</f>
        <v>Территория 3</v>
      </c>
      <c r="AT11" s="2402" t="str">
        <f>IF(AT9="","",INDEX(DIFFERENTIATION_UNMERGE_AREA,MATCH(AT9,DIFFERENTIATION_ID_DIFF,0)))</f>
        <v>Территория 4</v>
      </c>
      <c r="AU11" s="2402" t="str">
        <f>IF(AU9="","",INDEX(DIFFERENTIATION_UNMERGE_AREA,MATCH(AU9,DIFFERENTIATION_ID_DIFF,0)))</f>
        <v>Территория 4</v>
      </c>
      <c r="AV11" s="2402" t="str">
        <f>IF(AV9="","",INDEX(DIFFERENTIATION_UNMERGE_AREA,MATCH(AV9,DIFFERENTIATION_ID_DIFF,0)))</f>
        <v>Территория 4</v>
      </c>
      <c r="AW11" s="2402" t="str">
        <f>IF(AW9="","",INDEX(DIFFERENTIATION_UNMERGE_AREA,MATCH(AW9,DIFFERENTIATION_ID_DIFF,0)))</f>
        <v>Территория 4</v>
      </c>
      <c r="AX11" s="2402" t="str">
        <f>IF(AX9="","",INDEX(DIFFERENTIATION_UNMERGE_AREA,MATCH(AX9,DIFFERENTIATION_ID_DIFF,0)))</f>
        <v>Территория 5</v>
      </c>
      <c r="AY11" s="2402" t="str">
        <f>IF(AY9="","",INDEX(DIFFERENTIATION_UNMERGE_AREA,MATCH(AY9,DIFFERENTIATION_ID_DIFF,0)))</f>
        <v>Территория 5</v>
      </c>
      <c r="AZ11" s="2402" t="str">
        <f>IF(AZ9="","",INDEX(DIFFERENTIATION_UNMERGE_AREA,MATCH(AZ9,DIFFERENTIATION_ID_DIFF,0)))</f>
        <v>Территория 5</v>
      </c>
      <c r="BA11" s="2402" t="str">
        <f>IF(BA9="","",INDEX(DIFFERENTIATION_UNMERGE_AREA,MATCH(BA9,DIFFERENTIATION_ID_DIFF,0)))</f>
        <v>Территория 6</v>
      </c>
      <c r="BB11" s="2402" t="str">
        <f>IF(BB9="","",INDEX(DIFFERENTIATION_UNMERGE_AREA,MATCH(BB9,DIFFERENTIATION_ID_DIFF,0)))</f>
        <v>Территория 7</v>
      </c>
      <c r="BC11" s="2402" t="str">
        <f>IF(BC9="","",INDEX(DIFFERENTIATION_UNMERGE_AREA,MATCH(BC9,DIFFERENTIATION_ID_DIFF,0)))</f>
        <v>Территория 8</v>
      </c>
      <c r="BD11" s="2402" t="str">
        <f>IF(BD9="","",INDEX(DIFFERENTIATION_UNMERGE_AREA,MATCH(BD9,DIFFERENTIATION_ID_DIFF,0)))</f>
        <v>Территория 7</v>
      </c>
      <c r="BE11" s="2402" t="str">
        <f>IF(BE9="","",INDEX(DIFFERENTIATION_UNMERGE_AREA,MATCH(BE9,DIFFERENTIATION_ID_DIFF,0)))</f>
        <v>Территория 7</v>
      </c>
      <c r="BF11" s="2402" t="str">
        <f>IF(BF9="","",INDEX(DIFFERENTIATION_UNMERGE_AREA,MATCH(BF9,DIFFERENTIATION_ID_DIFF,0)))</f>
        <v>Территория 7</v>
      </c>
      <c r="BG11" s="2402" t="str">
        <f>IF(BG9="","",INDEX(DIFFERENTIATION_UNMERGE_AREA,MATCH(BG9,DIFFERENTIATION_ID_DIFF,0)))</f>
        <v>Территория 7</v>
      </c>
      <c r="BH11" s="2402" t="str">
        <f>IF(BH9="","",INDEX(DIFFERENTIATION_UNMERGE_AREA,MATCH(BH9,DIFFERENTIATION_ID_DIFF,0)))</f>
        <v>Территория 7</v>
      </c>
      <c r="BI11" s="2402" t="str">
        <f>IF(BI9="","",INDEX(DIFFERENTIATION_UNMERGE_AREA,MATCH(BI9,DIFFERENTIATION_ID_DIFF,0)))</f>
        <v>Территория 7</v>
      </c>
      <c r="BJ11" s="2402" t="str">
        <f>IF(BJ9="","",INDEX(DIFFERENTIATION_UNMERGE_AREA,MATCH(BJ9,DIFFERENTIATION_ID_DIFF,0)))</f>
        <v>Территория 7</v>
      </c>
      <c r="BK11" s="2402" t="str">
        <f>IF(BK9="","",INDEX(DIFFERENTIATION_UNMERGE_AREA,MATCH(BK9,DIFFERENTIATION_ID_DIFF,0)))</f>
        <v>Территория 7</v>
      </c>
      <c r="BL11" s="2402" t="str">
        <f>IF(BL9="","",INDEX(DIFFERENTIATION_UNMERGE_AREA,MATCH(BL9,DIFFERENTIATION_ID_DIFF,0)))</f>
        <v>Территория 7</v>
      </c>
      <c r="BM11" s="2402" t="str">
        <f>IF(BM9="","",INDEX(DIFFERENTIATION_UNMERGE_AREA,MATCH(BM9,DIFFERENTIATION_ID_DIFF,0)))</f>
        <v>Территория 7</v>
      </c>
      <c r="BN11" s="2402" t="str">
        <f>IF(BN9="","",INDEX(DIFFERENTIATION_UNMERGE_AREA,MATCH(BN9,DIFFERENTIATION_ID_DIFF,0)))</f>
        <v>Территория 7</v>
      </c>
      <c r="BO11" s="2402" t="str">
        <f>IF(BO9="","",INDEX(DIFFERENTIATION_UNMERGE_AREA,MATCH(BO9,DIFFERENTIATION_ID_DIFF,0)))</f>
        <v>Территория 7</v>
      </c>
      <c r="BP11" s="2402" t="str">
        <f>IF(BP9="","",INDEX(DIFFERENTIATION_UNMERGE_AREA,MATCH(BP9,DIFFERENTIATION_ID_DIFF,0)))</f>
        <v>Территория 7</v>
      </c>
      <c r="BQ11" s="2402" t="str">
        <f>IF(BQ9="","",INDEX(DIFFERENTIATION_UNMERGE_AREA,MATCH(BQ9,DIFFERENTIATION_ID_DIFF,0)))</f>
        <v>Территория 7</v>
      </c>
      <c r="BR11" s="2402" t="str">
        <f>IF(BR9="","",INDEX(DIFFERENTIATION_UNMERGE_AREA,MATCH(BR9,DIFFERENTIATION_ID_DIFF,0)))</f>
        <v>Территория 7</v>
      </c>
      <c r="BS11" s="2402" t="str">
        <f>IF(BS9="","",INDEX(DIFFERENTIATION_UNMERGE_AREA,MATCH(BS9,DIFFERENTIATION_ID_DIFF,0)))</f>
        <v>Территория 7</v>
      </c>
      <c r="BT11" s="2402" t="str">
        <f>IF(BT9="","",INDEX(DIFFERENTIATION_UNMERGE_AREA,MATCH(BT9,DIFFERENTIATION_ID_DIFF,0)))</f>
        <v>Территория 7</v>
      </c>
      <c r="BU11" s="2402" t="str">
        <f>IF(BU9="","",INDEX(DIFFERENTIATION_UNMERGE_AREA,MATCH(BU9,DIFFERENTIATION_ID_DIFF,0)))</f>
        <v>Территория 7</v>
      </c>
      <c r="BV11" s="2402" t="str">
        <f>IF(BV9="","",INDEX(DIFFERENTIATION_UNMERGE_AREA,MATCH(BV9,DIFFERENTIATION_ID_DIFF,0)))</f>
        <v>Территория 7</v>
      </c>
      <c r="BW11" s="2402" t="str">
        <f>IF(BW9="","",INDEX(DIFFERENTIATION_UNMERGE_AREA,MATCH(BW9,DIFFERENTIATION_ID_DIFF,0)))</f>
        <v>Территория 7</v>
      </c>
      <c r="BX11" s="2402" t="str">
        <f>IF(BX9="","",INDEX(DIFFERENTIATION_UNMERGE_AREA,MATCH(BX9,DIFFERENTIATION_ID_DIFF,0)))</f>
        <v>Территория 7</v>
      </c>
      <c r="BY11" s="2402" t="str">
        <f>IF(BY9="","",INDEX(DIFFERENTIATION_UNMERGE_AREA,MATCH(BY9,DIFFERENTIATION_ID_DIFF,0)))</f>
        <v>Территория 7</v>
      </c>
      <c r="BZ11" s="2402" t="str">
        <f>IF(BZ9="","",INDEX(DIFFERENTIATION_UNMERGE_AREA,MATCH(BZ9,DIFFERENTIATION_ID_DIFF,0)))</f>
        <v>Территория 7</v>
      </c>
      <c r="CA11" s="2402" t="str">
        <f>IF(CA9="","",INDEX(DIFFERENTIATION_UNMERGE_AREA,MATCH(CA9,DIFFERENTIATION_ID_DIFF,0)))</f>
        <v>Территория 7</v>
      </c>
      <c r="CB11" s="2402" t="str">
        <f>IF(CB9="","",INDEX(DIFFERENTIATION_UNMERGE_AREA,MATCH(CB9,DIFFERENTIATION_ID_DIFF,0)))</f>
        <v>Территория 7</v>
      </c>
      <c r="CC11" s="2402" t="str">
        <f>IF(CC9="","",INDEX(DIFFERENTIATION_UNMERGE_AREA,MATCH(CC9,DIFFERENTIATION_ID_DIFF,0)))</f>
        <v>Территория 7</v>
      </c>
      <c r="CD11" s="2402" t="str">
        <f>IF(CD9="","",INDEX(DIFFERENTIATION_UNMERGE_AREA,MATCH(CD9,DIFFERENTIATION_ID_DIFF,0)))</f>
        <v>Территория 7</v>
      </c>
      <c r="CE11" s="2402" t="str">
        <f>IF(CE9="","",INDEX(DIFFERENTIATION_UNMERGE_AREA,MATCH(CE9,DIFFERENTIATION_ID_DIFF,0)))</f>
        <v>Территория 7</v>
      </c>
      <c r="CF11" s="2402" t="str">
        <f>IF(CF9="","",INDEX(DIFFERENTIATION_UNMERGE_AREA,MATCH(CF9,DIFFERENTIATION_ID_DIFF,0)))</f>
        <v>Территория 7</v>
      </c>
      <c r="CG11" s="2402" t="str">
        <f>IF(CG9="","",INDEX(DIFFERENTIATION_UNMERGE_AREA,MATCH(CG9,DIFFERENTIATION_ID_DIFF,0)))</f>
        <v>Территория 7</v>
      </c>
      <c r="CH11" s="2402" t="str">
        <f>IF(CH9="","",INDEX(DIFFERENTIATION_UNMERGE_AREA,MATCH(CH9,DIFFERENTIATION_ID_DIFF,0)))</f>
        <v>Территория 7</v>
      </c>
      <c r="CI11" s="2402" t="str">
        <f>IF(CI9="","",INDEX(DIFFERENTIATION_UNMERGE_AREA,MATCH(CI9,DIFFERENTIATION_ID_DIFF,0)))</f>
        <v>Территория 7</v>
      </c>
      <c r="CJ11" s="2402" t="str">
        <f>IF(CJ9="","",INDEX(DIFFERENTIATION_UNMERGE_AREA,MATCH(CJ9,DIFFERENTIATION_ID_DIFF,0)))</f>
        <v>Территория 7</v>
      </c>
      <c r="CK11" s="2402" t="str">
        <f>IF(CK9="","",INDEX(DIFFERENTIATION_UNMERGE_AREA,MATCH(CK9,DIFFERENTIATION_ID_DIFF,0)))</f>
        <v>Территория 7</v>
      </c>
      <c r="CL11" s="2402" t="str">
        <f>IF(CL9="","",INDEX(DIFFERENTIATION_UNMERGE_AREA,MATCH(CL9,DIFFERENTIATION_ID_DIFF,0)))</f>
        <v>Территория 7</v>
      </c>
      <c r="CM11" s="2402" t="str">
        <f>IF(CM9="","",INDEX(DIFFERENTIATION_UNMERGE_AREA,MATCH(CM9,DIFFERENTIATION_ID_DIFF,0)))</f>
        <v>Территория 7</v>
      </c>
      <c r="CN11" s="2402" t="str">
        <f>IF(CN9="","",INDEX(DIFFERENTIATION_UNMERGE_AREA,MATCH(CN9,DIFFERENTIATION_ID_DIFF,0)))</f>
        <v>Территория 7</v>
      </c>
      <c r="CO11" s="2402" t="str">
        <f>IF(CO9="","",INDEX(DIFFERENTIATION_UNMERGE_AREA,MATCH(CO9,DIFFERENTIATION_ID_DIFF,0)))</f>
        <v>Территория 7</v>
      </c>
      <c r="CP11" s="2402" t="str">
        <f>IF(CP9="","",INDEX(DIFFERENTIATION_UNMERGE_AREA,MATCH(CP9,DIFFERENTIATION_ID_DIFF,0)))</f>
        <v>Территория 7</v>
      </c>
      <c r="CQ11" s="2402" t="str">
        <f>IF(CQ9="","",INDEX(DIFFERENTIATION_UNMERGE_AREA,MATCH(CQ9,DIFFERENTIATION_ID_DIFF,0)))</f>
        <v>Территория 8</v>
      </c>
      <c r="CR11" s="2402" t="str">
        <f>IF(CR9="","",INDEX(DIFFERENTIATION_UNMERGE_AREA,MATCH(CR9,DIFFERENTIATION_ID_DIFF,0)))</f>
        <v>Территория 9</v>
      </c>
      <c r="CS11" s="2402" t="str">
        <f>IF(CS9="","",INDEX(DIFFERENTIATION_UNMERGE_AREA,MATCH(CS9,DIFFERENTIATION_ID_DIFF,0)))</f>
        <v>Территория 9</v>
      </c>
      <c r="CT11" s="2402" t="str">
        <f>IF(CT9="","",INDEX(DIFFERENTIATION_UNMERGE_AREA,MATCH(CT9,DIFFERENTIATION_ID_DIFF,0)))</f>
        <v>Территория 9</v>
      </c>
      <c r="CU11" s="2402" t="str">
        <f>IF(CU9="","",INDEX(DIFFERENTIATION_UNMERGE_AREA,MATCH(CU9,DIFFERENTIATION_ID_DIFF,0)))</f>
        <v>Территория 9</v>
      </c>
      <c r="CV11" s="2402" t="str">
        <f>IF(CV9="","",INDEX(DIFFERENTIATION_UNMERGE_AREA,MATCH(CV9,DIFFERENTIATION_ID_DIFF,0)))</f>
        <v>Территория 9</v>
      </c>
      <c r="CW11" s="2402" t="str">
        <f>IF(CW9="","",INDEX(DIFFERENTIATION_UNMERGE_AREA,MATCH(CW9,DIFFERENTIATION_ID_DIFF,0)))</f>
        <v>Территория 9</v>
      </c>
      <c r="CX11" s="2402" t="str">
        <f>IF(CX9="","",INDEX(DIFFERENTIATION_UNMERGE_AREA,MATCH(CX9,DIFFERENTIATION_ID_DIFF,0)))</f>
        <v>Территория 9</v>
      </c>
      <c r="CY11" s="2402" t="str">
        <f>IF(CY9="","",INDEX(DIFFERENTIATION_UNMERGE_AREA,MATCH(CY9,DIFFERENTIATION_ID_DIFF,0)))</f>
        <v>Территория 9</v>
      </c>
      <c r="CZ11" s="2402" t="str">
        <f>IF(CZ9="","",INDEX(DIFFERENTIATION_UNMERGE_AREA,MATCH(CZ9,DIFFERENTIATION_ID_DIFF,0)))</f>
        <v>Территория 9</v>
      </c>
      <c r="DA11" s="2402" t="str">
        <f>IF(DA9="","",INDEX(DIFFERENTIATION_UNMERGE_AREA,MATCH(DA9,DIFFERENTIATION_ID_DIFF,0)))</f>
        <v>Территория 9</v>
      </c>
      <c r="DB11" s="2402" t="str">
        <f>IF(DB9="","",INDEX(DIFFERENTIATION_UNMERGE_AREA,MATCH(DB9,DIFFERENTIATION_ID_DIFF,0)))</f>
        <v>Территория 9</v>
      </c>
      <c r="DC11" s="2402" t="str">
        <f>IF(DC9="","",INDEX(DIFFERENTIATION_UNMERGE_AREA,MATCH(DC9,DIFFERENTIATION_ID_DIFF,0)))</f>
        <v>Территория 9</v>
      </c>
      <c r="DD11" s="2402" t="str">
        <f>IF(DD9="","",INDEX(DIFFERENTIATION_UNMERGE_AREA,MATCH(DD9,DIFFERENTIATION_ID_DIFF,0)))</f>
        <v>Территория 9</v>
      </c>
      <c r="DE11" s="2402" t="str">
        <f>IF(DE9="","",INDEX(DIFFERENTIATION_UNMERGE_AREA,MATCH(DE9,DIFFERENTIATION_ID_DIFF,0)))</f>
        <v>Территория 9</v>
      </c>
      <c r="DF11" s="2402" t="str">
        <f>IF(DF9="","",INDEX(DIFFERENTIATION_UNMERGE_AREA,MATCH(DF9,DIFFERENTIATION_ID_DIFF,0)))</f>
        <v>Территория 9</v>
      </c>
      <c r="DG11" s="2402" t="str">
        <f>IF(DG9="","",INDEX(DIFFERENTIATION_UNMERGE_AREA,MATCH(DG9,DIFFERENTIATION_ID_DIFF,0)))</f>
        <v>Территория 9</v>
      </c>
      <c r="DH11" s="2402" t="str">
        <f>IF(DH9="","",INDEX(DIFFERENTIATION_UNMERGE_AREA,MATCH(DH9,DIFFERENTIATION_ID_DIFF,0)))</f>
        <v>Территория 9</v>
      </c>
      <c r="DI11" s="2402" t="str">
        <f>IF(DI9="","",INDEX(DIFFERENTIATION_UNMERGE_AREA,MATCH(DI9,DIFFERENTIATION_ID_DIFF,0)))</f>
        <v>Территория 9</v>
      </c>
      <c r="DJ11" s="2402" t="str">
        <f>IF(DJ9="","",INDEX(DIFFERENTIATION_UNMERGE_AREA,MATCH(DJ9,DIFFERENTIATION_ID_DIFF,0)))</f>
        <v>Территория 9</v>
      </c>
      <c r="DK11" s="2402" t="str">
        <f>IF(DK9="","",INDEX(DIFFERENTIATION_UNMERGE_AREA,MATCH(DK9,DIFFERENTIATION_ID_DIFF,0)))</f>
        <v>Территория 9</v>
      </c>
      <c r="DL11" s="2402" t="str">
        <f>IF(DL9="","",INDEX(DIFFERENTIATION_UNMERGE_AREA,MATCH(DL9,DIFFERENTIATION_ID_DIFF,0)))</f>
        <v>Территория 9</v>
      </c>
      <c r="DM11" s="2402" t="str">
        <f>IF(DM9="","",INDEX(DIFFERENTIATION_UNMERGE_AREA,MATCH(DM9,DIFFERENTIATION_ID_DIFF,0)))</f>
        <v>Территория 9</v>
      </c>
      <c r="DN11" s="2402" t="str">
        <f>IF(DN9="","",INDEX(DIFFERENTIATION_UNMERGE_AREA,MATCH(DN9,DIFFERENTIATION_ID_DIFF,0)))</f>
        <v>Территория 9</v>
      </c>
      <c r="DO11" s="2402" t="str">
        <f>IF(DO9="","",INDEX(DIFFERENTIATION_UNMERGE_AREA,MATCH(DO9,DIFFERENTIATION_ID_DIFF,0)))</f>
        <v>Территория 9</v>
      </c>
      <c r="DP11" s="2402" t="str">
        <f>IF(DP9="","",INDEX(DIFFERENTIATION_UNMERGE_AREA,MATCH(DP9,DIFFERENTIATION_ID_DIFF,0)))</f>
        <v>Территория 9</v>
      </c>
      <c r="DQ11" s="2402" t="str">
        <f>IF(DQ9="","",INDEX(DIFFERENTIATION_UNMERGE_AREA,MATCH(DQ9,DIFFERENTIATION_ID_DIFF,0)))</f>
        <v>Территория 9</v>
      </c>
      <c r="DR11" s="2402" t="str">
        <f>IF(DR9="","",INDEX(DIFFERENTIATION_UNMERGE_AREA,MATCH(DR9,DIFFERENTIATION_ID_DIFF,0)))</f>
        <v>Территория 9</v>
      </c>
      <c r="DS11" s="2402" t="str">
        <f>IF(DS9="","",INDEX(DIFFERENTIATION_UNMERGE_AREA,MATCH(DS9,DIFFERENTIATION_ID_DIFF,0)))</f>
        <v>Территория 9</v>
      </c>
      <c r="DT11" s="2402" t="str">
        <f>IF(DT9="","",INDEX(DIFFERENTIATION_UNMERGE_AREA,MATCH(DT9,DIFFERENTIATION_ID_DIFF,0)))</f>
        <v>Территория 9</v>
      </c>
      <c r="DU11" s="2402" t="str">
        <f>IF(DU9="","",INDEX(DIFFERENTIATION_UNMERGE_AREA,MATCH(DU9,DIFFERENTIATION_ID_DIFF,0)))</f>
        <v>Территория 9</v>
      </c>
      <c r="DV11" s="2402" t="str">
        <f>IF(DV9="","",INDEX(DIFFERENTIATION_UNMERGE_AREA,MATCH(DV9,DIFFERENTIATION_ID_DIFF,0)))</f>
        <v>Территория 9</v>
      </c>
      <c r="DW11" s="2402" t="str">
        <f>IF(DW9="","",INDEX(DIFFERENTIATION_UNMERGE_AREA,MATCH(DW9,DIFFERENTIATION_ID_DIFF,0)))</f>
        <v>Территория 9</v>
      </c>
      <c r="DX11" s="2402" t="str">
        <f>IF(DX9="","",INDEX(DIFFERENTIATION_UNMERGE_AREA,MATCH(DX9,DIFFERENTIATION_ID_DIFF,0)))</f>
        <v>Территория 9</v>
      </c>
      <c r="DY11" s="2402" t="str">
        <f>IF(DY9="","",INDEX(DIFFERENTIATION_UNMERGE_AREA,MATCH(DY9,DIFFERENTIATION_ID_DIFF,0)))</f>
        <v>Территория 9</v>
      </c>
      <c r="DZ11" s="2402" t="str">
        <f>IF(DZ9="","",INDEX(DIFFERENTIATION_UNMERGE_AREA,MATCH(DZ9,DIFFERENTIATION_ID_DIFF,0)))</f>
        <v>Территория 9</v>
      </c>
      <c r="EA11" s="2402" t="str">
        <f>IF(EA9="","",INDEX(DIFFERENTIATION_UNMERGE_AREA,MATCH(EA9,DIFFERENTIATION_ID_DIFF,0)))</f>
        <v>Территория 9</v>
      </c>
      <c r="EB11" s="2402" t="str">
        <f>IF(EB9="","",INDEX(DIFFERENTIATION_UNMERGE_AREA,MATCH(EB9,DIFFERENTIATION_ID_DIFF,0)))</f>
        <v>Территория 9</v>
      </c>
      <c r="EC11" s="2402" t="str">
        <f>IF(EC9="","",INDEX(DIFFERENTIATION_UNMERGE_AREA,MATCH(EC9,DIFFERENTIATION_ID_DIFF,0)))</f>
        <v>Территория 10</v>
      </c>
      <c r="ED11" s="2402" t="str">
        <f>IF(ED9="","",INDEX(DIFFERENTIATION_UNMERGE_AREA,MATCH(ED9,DIFFERENTIATION_ID_DIFF,0)))</f>
        <v>Территория 10</v>
      </c>
      <c r="EE11" s="2402" t="str">
        <f>IF(EE9="","",INDEX(DIFFERENTIATION_UNMERGE_AREA,MATCH(EE9,DIFFERENTIATION_ID_DIFF,0)))</f>
        <v>Территория 10</v>
      </c>
      <c r="EF11" s="2402" t="str">
        <f>IF(EF9="","",INDEX(DIFFERENTIATION_UNMERGE_AREA,MATCH(EF9,DIFFERENTIATION_ID_DIFF,0)))</f>
        <v>Территория 10</v>
      </c>
      <c r="EG11" s="2402" t="str">
        <f>IF(EG9="","",INDEX(DIFFERENTIATION_UNMERGE_AREA,MATCH(EG9,DIFFERENTIATION_ID_DIFF,0)))</f>
        <v>Территория 10</v>
      </c>
      <c r="EH11" s="2402" t="str">
        <f>IF(EH9="","",INDEX(DIFFERENTIATION_UNMERGE_AREA,MATCH(EH9,DIFFERENTIATION_ID_DIFF,0)))</f>
        <v>Территория 11</v>
      </c>
      <c r="EI11" s="2402" t="str">
        <f>IF(EI9="","",INDEX(DIFFERENTIATION_UNMERGE_AREA,MATCH(EI9,DIFFERENTIATION_ID_DIFF,0)))</f>
        <v>Территория 12</v>
      </c>
      <c r="EJ11" s="2402" t="str">
        <f>IF(EJ9="","",INDEX(DIFFERENTIATION_UNMERGE_AREA,MATCH(EJ9,DIFFERENTIATION_ID_DIFF,0)))</f>
        <v>Территория 13</v>
      </c>
      <c r="EK11" s="2402" t="str">
        <f>IF(EK9="","",INDEX(DIFFERENTIATION_UNMERGE_AREA,MATCH(EK9,DIFFERENTIATION_ID_DIFF,0)))</f>
        <v>Территория 13</v>
      </c>
      <c r="EL11" s="2402" t="str">
        <f>IF(EL9="","",INDEX(DIFFERENTIATION_UNMERGE_AREA,MATCH(EL9,DIFFERENTIATION_ID_DIFF,0)))</f>
        <v>Территория 13</v>
      </c>
      <c r="EM11" s="2402" t="str">
        <f>IF(EM9="","",INDEX(DIFFERENTIATION_UNMERGE_AREA,MATCH(EM9,DIFFERENTIATION_ID_DIFF,0)))</f>
        <v>Территория 13</v>
      </c>
      <c r="EN11" s="2402" t="str">
        <f>IF(EN9="","",INDEX(DIFFERENTIATION_UNMERGE_AREA,MATCH(EN9,DIFFERENTIATION_ID_DIFF,0)))</f>
        <v>Территория 13</v>
      </c>
      <c r="EO11" s="2402" t="str">
        <f>IF(EO9="","",INDEX(DIFFERENTIATION_UNMERGE_AREA,MATCH(EO9,DIFFERENTIATION_ID_DIFF,0)))</f>
        <v>Территория 13</v>
      </c>
      <c r="EP11" s="2402" t="str">
        <f>IF(EP9="","",INDEX(DIFFERENTIATION_UNMERGE_AREA,MATCH(EP9,DIFFERENTIATION_ID_DIFF,0)))</f>
        <v>Территория 13</v>
      </c>
      <c r="EQ11" s="2402" t="str">
        <f>IF(EQ9="","",INDEX(DIFFERENTIATION_UNMERGE_AREA,MATCH(EQ9,DIFFERENTIATION_ID_DIFF,0)))</f>
        <v>Территория 13</v>
      </c>
      <c r="ER11" s="2402" t="str">
        <f>IF(ER9="","",INDEX(DIFFERENTIATION_UNMERGE_AREA,MATCH(ER9,DIFFERENTIATION_ID_DIFF,0)))</f>
        <v>Территория 13</v>
      </c>
      <c r="ES11" s="2402" t="str">
        <f>IF(ES9="","",INDEX(DIFFERENTIATION_UNMERGE_AREA,MATCH(ES9,DIFFERENTIATION_ID_DIFF,0)))</f>
        <v>Территория 13</v>
      </c>
      <c r="ET11" s="2402" t="str">
        <f>IF(ET9="","",INDEX(DIFFERENTIATION_UNMERGE_AREA,MATCH(ET9,DIFFERENTIATION_ID_DIFF,0)))</f>
        <v>Территория 13</v>
      </c>
      <c r="EU11" s="2402" t="str">
        <f>IF(EU9="","",INDEX(DIFFERENTIATION_UNMERGE_AREA,MATCH(EU9,DIFFERENTIATION_ID_DIFF,0)))</f>
        <v>Территория 13</v>
      </c>
      <c r="EV11" s="2402" t="str">
        <f>IF(EV9="","",INDEX(DIFFERENTIATION_UNMERGE_AREA,MATCH(EV9,DIFFERENTIATION_ID_DIFF,0)))</f>
        <v>Территория 13</v>
      </c>
      <c r="EW11" s="2402" t="str">
        <f>IF(EW9="","",INDEX(DIFFERENTIATION_UNMERGE_AREA,MATCH(EW9,DIFFERENTIATION_ID_DIFF,0)))</f>
        <v>Территория 13</v>
      </c>
      <c r="EX11" s="2402" t="str">
        <f>IF(EX9="","",INDEX(DIFFERENTIATION_UNMERGE_AREA,MATCH(EX9,DIFFERENTIATION_ID_DIFF,0)))</f>
        <v>Территория 13</v>
      </c>
      <c r="EY11" s="2402" t="str">
        <f>IF(EY9="","",INDEX(DIFFERENTIATION_UNMERGE_AREA,MATCH(EY9,DIFFERENTIATION_ID_DIFF,0)))</f>
        <v>Территория 13</v>
      </c>
      <c r="EZ11" s="2402" t="str">
        <f>IF(EZ9="","",INDEX(DIFFERENTIATION_UNMERGE_AREA,MATCH(EZ9,DIFFERENTIATION_ID_DIFF,0)))</f>
        <v>Территория 13</v>
      </c>
      <c r="FA11" s="2402" t="str">
        <f>IF(FA9="","",INDEX(DIFFERENTIATION_UNMERGE_AREA,MATCH(FA9,DIFFERENTIATION_ID_DIFF,0)))</f>
        <v>Территория 13</v>
      </c>
      <c r="FB11" s="2402" t="str">
        <f>IF(FB9="","",INDEX(DIFFERENTIATION_UNMERGE_AREA,MATCH(FB9,DIFFERENTIATION_ID_DIFF,0)))</f>
        <v>Территория 14</v>
      </c>
      <c r="FC11" s="2402" t="str">
        <f>IF(FC9="","",INDEX(DIFFERENTIATION_UNMERGE_AREA,MATCH(FC9,DIFFERENTIATION_ID_DIFF,0)))</f>
        <v>Территория 15</v>
      </c>
      <c r="FD11" s="2402" t="str">
        <f>IF(FD9="","",INDEX(DIFFERENTIATION_UNMERGE_AREA,MATCH(FD9,DIFFERENTIATION_ID_DIFF,0)))</f>
        <v>Территория 15</v>
      </c>
      <c r="FE11" s="2402" t="str">
        <f>IF(FE9="","",INDEX(DIFFERENTIATION_UNMERGE_AREA,MATCH(FE9,DIFFERENTIATION_ID_DIFF,0)))</f>
        <v>Территория 15</v>
      </c>
      <c r="FF11" s="2402" t="str">
        <f>IF(FF9="","",INDEX(DIFFERENTIATION_UNMERGE_AREA,MATCH(FF9,DIFFERENTIATION_ID_DIFF,0)))</f>
        <v>Территория 16</v>
      </c>
      <c r="FG11" s="2402" t="str">
        <f>IF(FG9="","",INDEX(DIFFERENTIATION_UNMERGE_AREA,MATCH(FG9,DIFFERENTIATION_ID_DIFF,0)))</f>
        <v>Территория 16</v>
      </c>
      <c r="FH11" s="2402" t="str">
        <f>IF(FH9="","",INDEX(DIFFERENTIATION_UNMERGE_AREA,MATCH(FH9,DIFFERENTIATION_ID_DIFF,0)))</f>
        <v>Территория 16</v>
      </c>
      <c r="FI11" s="2402" t="str">
        <f>IF(FI9="","",INDEX(DIFFERENTIATION_UNMERGE_AREA,MATCH(FI9,DIFFERENTIATION_ID_DIFF,0)))</f>
        <v>Территория 16</v>
      </c>
      <c r="FJ11" s="2402" t="str">
        <f>IF(FJ9="","",INDEX(DIFFERENTIATION_UNMERGE_AREA,MATCH(FJ9,DIFFERENTIATION_ID_DIFF,0)))</f>
        <v>Территория 16</v>
      </c>
      <c r="FK11" s="2402" t="str">
        <f>IF(FK9="","",INDEX(DIFFERENTIATION_UNMERGE_AREA,MATCH(FK9,DIFFERENTIATION_ID_DIFF,0)))</f>
        <v>Территория 16</v>
      </c>
      <c r="FL11" s="2402" t="str">
        <f>IF(FL9="","",INDEX(DIFFERENTIATION_UNMERGE_AREA,MATCH(FL9,DIFFERENTIATION_ID_DIFF,0)))</f>
        <v>Территория 16</v>
      </c>
      <c r="FM11" s="2402" t="str">
        <f>IF(FM9="","",INDEX(DIFFERENTIATION_UNMERGE_AREA,MATCH(FM9,DIFFERENTIATION_ID_DIFF,0)))</f>
        <v>Территория 16</v>
      </c>
      <c r="FN11" s="2402" t="str">
        <f>IF(FN9="","",INDEX(DIFFERENTIATION_UNMERGE_AREA,MATCH(FN9,DIFFERENTIATION_ID_DIFF,0)))</f>
        <v>Территория 17</v>
      </c>
      <c r="FO11" s="2402" t="str">
        <f>IF(FO9="","",INDEX(DIFFERENTIATION_UNMERGE_AREA,MATCH(FO9,DIFFERENTIATION_ID_DIFF,0)))</f>
        <v>Территория 17</v>
      </c>
      <c r="FP11" s="2402" t="str">
        <f>IF(FP9="","",INDEX(DIFFERENTIATION_UNMERGE_AREA,MATCH(FP9,DIFFERENTIATION_ID_DIFF,0)))</f>
        <v>Территория 17</v>
      </c>
      <c r="FQ11" s="2402" t="str">
        <f>IF(FQ9="","",INDEX(DIFFERENTIATION_UNMERGE_AREA,MATCH(FQ9,DIFFERENTIATION_ID_DIFF,0)))</f>
        <v>Территория 17</v>
      </c>
      <c r="FR11" s="2402" t="str">
        <f>IF(FR9="","",INDEX(DIFFERENTIATION_UNMERGE_AREA,MATCH(FR9,DIFFERENTIATION_ID_DIFF,0)))</f>
        <v>Территория 17</v>
      </c>
      <c r="FS11" s="2402" t="str">
        <f>IF(FS9="","",INDEX(DIFFERENTIATION_UNMERGE_AREA,MATCH(FS9,DIFFERENTIATION_ID_DIFF,0)))</f>
        <v>Территория 17</v>
      </c>
      <c r="FT11" s="2402" t="str">
        <f>IF(FT9="","",INDEX(DIFFERENTIATION_UNMERGE_AREA,MATCH(FT9,DIFFERENTIATION_ID_DIFF,0)))</f>
        <v>Территория 17</v>
      </c>
      <c r="FU11" s="2402" t="str">
        <f>IF(FU9="","",INDEX(DIFFERENTIATION_UNMERGE_AREA,MATCH(FU9,DIFFERENTIATION_ID_DIFF,0)))</f>
        <v>Территория 17</v>
      </c>
      <c r="FV11" s="2402" t="str">
        <f>IF(FV9="","",INDEX(DIFFERENTIATION_UNMERGE_AREA,MATCH(FV9,DIFFERENTIATION_ID_DIFF,0)))</f>
        <v>Территория 17</v>
      </c>
      <c r="FW11" s="2402" t="str">
        <f>IF(FW9="","",INDEX(DIFFERENTIATION_UNMERGE_AREA,MATCH(FW9,DIFFERENTIATION_ID_DIFF,0)))</f>
        <v>Территория 18</v>
      </c>
      <c r="FX11" s="2402" t="str">
        <f>IF(FX9="","",INDEX(DIFFERENTIATION_UNMERGE_AREA,MATCH(FX9,DIFFERENTIATION_ID_DIFF,0)))</f>
        <v>Территория 18</v>
      </c>
      <c r="FY11" s="2402" t="str">
        <f>IF(FY9="","",INDEX(DIFFERENTIATION_UNMERGE_AREA,MATCH(FY9,DIFFERENTIATION_ID_DIFF,0)))</f>
        <v>Территория 18</v>
      </c>
      <c r="FZ11" s="2402" t="str">
        <f>IF(FZ9="","",INDEX(DIFFERENTIATION_UNMERGE_AREA,MATCH(FZ9,DIFFERENTIATION_ID_DIFF,0)))</f>
        <v>Территория 18</v>
      </c>
      <c r="GA11" s="2402" t="str">
        <f>IF(GA9="","",INDEX(DIFFERENTIATION_UNMERGE_AREA,MATCH(GA9,DIFFERENTIATION_ID_DIFF,0)))</f>
        <v>Территория 18</v>
      </c>
      <c r="GB11" s="2402" t="str">
        <f>IF(GB9="","",INDEX(DIFFERENTIATION_UNMERGE_AREA,MATCH(GB9,DIFFERENTIATION_ID_DIFF,0)))</f>
        <v>Территория 18</v>
      </c>
      <c r="GC11" s="2402" t="str">
        <f>IF(GC9="","",INDEX(DIFFERENTIATION_UNMERGE_AREA,MATCH(GC9,DIFFERENTIATION_ID_DIFF,0)))</f>
        <v>Территория 18</v>
      </c>
      <c r="GD11" s="2402" t="str">
        <f>IF(GD9="","",INDEX(DIFFERENTIATION_UNMERGE_AREA,MATCH(GD9,DIFFERENTIATION_ID_DIFF,0)))</f>
        <v>Территория 18</v>
      </c>
      <c r="GE11" s="2402" t="str">
        <f>IF(GE9="","",INDEX(DIFFERENTIATION_UNMERGE_AREA,MATCH(GE9,DIFFERENTIATION_ID_DIFF,0)))</f>
        <v>Территория 18</v>
      </c>
      <c r="GF11" s="2402" t="str">
        <f>IF(GF9="","",INDEX(DIFFERENTIATION_UNMERGE_AREA,MATCH(GF9,DIFFERENTIATION_ID_DIFF,0)))</f>
        <v>Территория 18</v>
      </c>
      <c r="GG11" s="2402" t="str">
        <f>IF(GG9="","",INDEX(DIFFERENTIATION_UNMERGE_AREA,MATCH(GG9,DIFFERENTIATION_ID_DIFF,0)))</f>
        <v>Территория 18</v>
      </c>
      <c r="GH11" s="2402" t="str">
        <f>IF(GH9="","",INDEX(DIFFERENTIATION_UNMERGE_AREA,MATCH(GH9,DIFFERENTIATION_ID_DIFF,0)))</f>
        <v>Территория 18</v>
      </c>
      <c r="GI11" s="2402" t="str">
        <f>IF(GI9="","",INDEX(DIFFERENTIATION_UNMERGE_AREA,MATCH(GI9,DIFFERENTIATION_ID_DIFF,0)))</f>
        <v>Территория 18</v>
      </c>
      <c r="GJ11" s="2402" t="str">
        <f>IF(GJ9="","",INDEX(DIFFERENTIATION_UNMERGE_AREA,MATCH(GJ9,DIFFERENTIATION_ID_DIFF,0)))</f>
        <v>Территория 18</v>
      </c>
      <c r="GK11" s="2402" t="str">
        <f>IF(GK9="","",INDEX(DIFFERENTIATION_UNMERGE_AREA,MATCH(GK9,DIFFERENTIATION_ID_DIFF,0)))</f>
        <v>Территория 18</v>
      </c>
      <c r="GL11" s="2402" t="str">
        <f>IF(GL9="","",INDEX(DIFFERENTIATION_UNMERGE_AREA,MATCH(GL9,DIFFERENTIATION_ID_DIFF,0)))</f>
        <v>Территория 18</v>
      </c>
      <c r="GM11" s="2402" t="str">
        <f>IF(GM9="","",INDEX(DIFFERENTIATION_UNMERGE_AREA,MATCH(GM9,DIFFERENTIATION_ID_DIFF,0)))</f>
        <v>Территория 18</v>
      </c>
      <c r="GN11" s="2402" t="str">
        <f>IF(GN9="","",INDEX(DIFFERENTIATION_UNMERGE_AREA,MATCH(GN9,DIFFERENTIATION_ID_DIFF,0)))</f>
        <v>Территория 18</v>
      </c>
      <c r="GO11" s="2402" t="str">
        <f>IF(GO9="","",INDEX(DIFFERENTIATION_UNMERGE_AREA,MATCH(GO9,DIFFERENTIATION_ID_DIFF,0)))</f>
        <v>Территория 19</v>
      </c>
      <c r="GP11" s="2402" t="str">
        <f>IF(GP9="","",INDEX(DIFFERENTIATION_UNMERGE_AREA,MATCH(GP9,DIFFERENTIATION_ID_DIFF,0)))</f>
        <v>Территория 20</v>
      </c>
      <c r="GQ11" s="2402" t="str">
        <f>IF(GQ9="","",INDEX(DIFFERENTIATION_UNMERGE_AREA,MATCH(GQ9,DIFFERENTIATION_ID_DIFF,0)))</f>
        <v>Территория 20</v>
      </c>
      <c r="GS11" s="2136"/>
      <c r="HO11" s="1640">
        <v>11</v>
      </c>
    </row>
    <row customHeight="1" ht="11.549999999999999">
      <c r="E12" s="2059" t="s">
        <v>1281</v>
      </c>
      <c r="I12" s="1671"/>
      <c r="J12" s="2376" t="s">
        <v>1038</v>
      </c>
      <c r="K12" s="2377"/>
      <c r="L12" s="2038" t="str">
        <f>IF(L9="","",INDEX(DIFFERENTIATION_UNMERGE_SYSTEM,MATCH(L9,DIFFERENTIATION_ID_DIFF,0)))</f>
        <v/>
      </c>
      <c r="M12" s="2038" t="str">
        <f>IF(M9="","",INDEX(DIFFERENTIATION_UNMERGE_SYSTEM,MATCH(M9,DIFFERENTIATION_ID_DIFF,0)))</f>
        <v>с. Никитинка, ул. Никитинская, 8, котельная № 1-20</v>
      </c>
      <c r="N12" s="2402" t="str">
        <f>IF(N9="","",INDEX(DIFFERENTIATION_UNMERGE_SYSTEM,MATCH(N9,DIFFERENTIATION_ID_DIFF,0)))</f>
        <v>с. Никитинка, ул. Никитинская, 8, котельная № 1-21</v>
      </c>
      <c r="O12" s="2402" t="str">
        <f>IF(O9="","",INDEX(DIFFERENTIATION_UNMERGE_SYSTEM,MATCH(O9,DIFFERENTIATION_ID_DIFF,0)))</f>
        <v>с. Елховка, центральная котельная, ул. Матвея Завадского, 39а, котельная № 1-22</v>
      </c>
      <c r="P12" s="2402" t="str">
        <f>IF(P9="","",INDEX(DIFFERENTIATION_UNMERGE_SYSTEM,MATCH(P9,DIFFERENTIATION_ID_DIFF,0)))</f>
        <v>с. Березовка, квартал 2, д.8, котельная № 1-23</v>
      </c>
      <c r="Q12" s="2402" t="str">
        <f>IF(Q9="","",INDEX(DIFFERENTIATION_UNMERGE_SYSTEM,MATCH(Q9,DIFFERENTIATION_ID_DIFF,0)))</f>
        <v>с. Березовка, ул. Комсомольская, д. 36Б, котельная № 1-24</v>
      </c>
      <c r="R12" s="2402" t="str">
        <f>IF(R9="","",INDEX(DIFFERENTIATION_UNMERGE_SYSTEM,MATCH(R9,DIFFERENTIATION_ID_DIFF,0)))</f>
        <v>с. Красные Дома, ул. Почтовая, 30Б, котельная № 1-25</v>
      </c>
      <c r="S12" s="2402" t="str">
        <f>IF(S9="","",INDEX(DIFFERENTIATION_UNMERGE_SYSTEM,MATCH(S9,DIFFERENTIATION_ID_DIFF,0)))</f>
        <v>с. Красные Дома, ул. Почтовая, 32Б, котельная № 1-26</v>
      </c>
      <c r="T12" s="2402" t="str">
        <f>IF(T9="","",INDEX(DIFFERENTIATION_UNMERGE_SYSTEM,MATCH(T9,DIFFERENTIATION_ID_DIFF,0)))</f>
        <v>с. Красные Дома, ул. Школьная, 25А, котельная № 1-27</v>
      </c>
      <c r="U12" s="2402" t="str">
        <f>IF(U9="","",INDEX(DIFFERENTIATION_UNMERGE_SYSTEM,MATCH(U9,DIFFERENTIATION_ID_DIFF,0)))</f>
        <v>с. Красные Дома, ул. Школьная, 27А, котельная № 1-28</v>
      </c>
      <c r="V12" s="2402" t="str">
        <f>IF(V9="","",INDEX(DIFFERENTIATION_UNMERGE_SYSTEM,MATCH(V9,DIFFERENTIATION_ID_DIFF,0)))</f>
        <v>с. Красные Дома, ул. Школьная, 29А, котельная № 1-29</v>
      </c>
      <c r="W12" s="2402" t="str">
        <f>IF(W9="","",INDEX(DIFFERENTIATION_UNMERGE_SYSTEM,MATCH(W9,DIFFERENTIATION_ID_DIFF,0)))</f>
        <v>с. Красные Дома, ул. Школьная, 31А, котельная № 1-30</v>
      </c>
      <c r="X12" s="2402" t="str">
        <f>IF(X9="","",INDEX(DIFFERENTIATION_UNMERGE_SYSTEM,MATCH(X9,DIFFERENTIATION_ID_DIFF,0)))</f>
        <v>с. Красные Дома, ул. Школьная, 33А, котельная № 1-31</v>
      </c>
      <c r="Y12" s="2402" t="str">
        <f>IF(Y9="","",INDEX(DIFFERENTIATION_UNMERGE_SYSTEM,MATCH(Y9,DIFFERENTIATION_ID_DIFF,0)))</f>
        <v>с. Знаменка, ул. Набережная, 1А, котельная 1-32</v>
      </c>
      <c r="Z12" s="2402" t="str">
        <f>IF(Z9="","",INDEX(DIFFERENTIATION_UNMERGE_SYSTEM,MATCH(Z9,DIFFERENTIATION_ID_DIFF,0)))</f>
        <v>с. Елховка, ул.Школьная, 8А, котельная 1-33</v>
      </c>
      <c r="AA12" s="2402" t="str">
        <f>IF(AA9="","",INDEX(DIFFERENTIATION_UNMERGE_SYSTEM,MATCH(AA9,DIFFERENTIATION_ID_DIFF,0)))</f>
        <v>п. Исаклы, котельная № 1-1</v>
      </c>
      <c r="AB12" s="2402" t="str">
        <f>IF(AB9="","",INDEX(DIFFERENTIATION_UNMERGE_SYSTEM,MATCH(AB9,DIFFERENTIATION_ID_DIFF,0)))</f>
        <v>п. Исаклы, ул Комсомольская, котельная № 1-2</v>
      </c>
      <c r="AC12" s="2402" t="str">
        <f>IF(AC9="","",INDEX(DIFFERENTIATION_UNMERGE_SYSTEM,MATCH(AC9,DIFFERENTIATION_ID_DIFF,0)))</f>
        <v>с. Б.Константиновка, ул. Центральная, 54А, котельная № 1-3</v>
      </c>
      <c r="AD12" s="2402" t="str">
        <f>IF(AD9="","",INDEX(DIFFERENTIATION_UNMERGE_SYSTEM,MATCH(AD9,DIFFERENTIATION_ID_DIFF,0)))</f>
        <v>с. Б.Константиновка, ул. Центральная, 52А(сдк), котельная № 1-4</v>
      </c>
      <c r="AE12" s="2402" t="str">
        <f>IF(AE9="","",INDEX(DIFFERENTIATION_UNMERGE_SYSTEM,MATCH(AE9,DIFFERENTIATION_ID_DIFF,0)))</f>
        <v>с. Кошки, ул. Первомайская, (д/с), котельная № 1-5</v>
      </c>
      <c r="AF12" s="2402" t="str">
        <f>IF(AF9="","",INDEX(DIFFERENTIATION_UNMERGE_SYSTEM,MATCH(AF9,DIFFERENTIATION_ID_DIFF,0)))</f>
        <v>с. Мамыково, ул. Центральная, 24, котельная № 1-6</v>
      </c>
      <c r="AG12" s="2402" t="str">
        <f>IF(AG9="","",INDEX(DIFFERENTIATION_UNMERGE_SYSTEM,MATCH(AG9,DIFFERENTIATION_ID_DIFF,0)))</f>
        <v>с. Новое Фейзулово, ул. Центральная, 45, котельная № 1-7</v>
      </c>
      <c r="AH12" s="2402" t="str">
        <f>IF(AH9="","",INDEX(DIFFERENTIATION_UNMERGE_SYSTEM,MATCH(AH9,DIFFERENTIATION_ID_DIFF,0)))</f>
        <v>с. Рахмановка, ул. Школьная, 6г, котельная № 1-8</v>
      </c>
      <c r="AI12" s="2402" t="str">
        <f>IF(AI9="","",INDEX(DIFFERENTIATION_UNMERGE_SYSTEM,MATCH(AI9,DIFFERENTIATION_ID_DIFF,0)))</f>
        <v>с. Русская Васильевка, ул. Луговая, 1 (школа), котельная № 1-9</v>
      </c>
      <c r="AJ12" s="2402" t="str">
        <f>IF(AJ9="","",INDEX(DIFFERENTIATION_UNMERGE_SYSTEM,MATCH(AJ9,DIFFERENTIATION_ID_DIFF,0)))</f>
        <v>с. Русская Васильевка, ул. Специалистов, 1 (сдк), котельная № 1-10</v>
      </c>
      <c r="AK12" s="2402" t="str">
        <f>IF(AK9="","",INDEX(DIFFERENTIATION_UNMERGE_SYSTEM,MATCH(AK9,DIFFERENTIATION_ID_DIFF,0)))</f>
        <v>с. Ивановка, ул. Центральная, 4А (сдк), котельная № 1-11</v>
      </c>
      <c r="AL12" s="2402" t="str">
        <f>IF(AL9="","",INDEX(DIFFERENTIATION_UNMERGE_SYSTEM,MATCH(AL9,DIFFERENTIATION_ID_DIFF,0)))</f>
        <v>с. Ивановка, ул. Центральная, 2А (школак), котельная № 1-12</v>
      </c>
      <c r="AM12" s="2402" t="str">
        <f>IF(AM9="","",INDEX(DIFFERENTIATION_UNMERGE_SYSTEM,MATCH(AM9,DIFFERENTIATION_ID_DIFF,0)))</f>
        <v>с. Ивановка, ул. Центральная, 3А (домк), котельная № 1-13</v>
      </c>
      <c r="AN12" s="2402" t="str">
        <f>IF(AN9="","",INDEX(DIFFERENTIATION_UNMERGE_SYSTEM,MATCH(AN9,DIFFERENTIATION_ID_DIFF,0)))</f>
        <v>с. Тенеево. ул. Центральная, 31 (школа), котельная № 1-14</v>
      </c>
      <c r="AO12" s="2402" t="str">
        <f>IF(AO9="","",INDEX(DIFFERENTIATION_UNMERGE_SYSTEM,MATCH(AO9,DIFFERENTIATION_ID_DIFF,0)))</f>
        <v>с. Тенеево. ул. Центральная, 38 (сдк), котельная № 1-15</v>
      </c>
      <c r="AP12" s="2402" t="str">
        <f>IF(AP9="","",INDEX(DIFFERENTIATION_UNMERGE_SYSTEM,MATCH(AP9,DIFFERENTIATION_ID_DIFF,0)))</f>
        <v>с. Кошки, д/с Теремок, котельная № 1-16</v>
      </c>
      <c r="AQ12" s="2402" t="str">
        <f>IF(AQ9="","",INDEX(DIFFERENTIATION_UNMERGE_SYSTEM,MATCH(AQ9,DIFFERENTIATION_ID_DIFF,0)))</f>
        <v>с. Кошки, д/с Радуга, котельная № 1-17</v>
      </c>
      <c r="AR12" s="2402" t="str">
        <f>IF(AR9="","",INDEX(DIFFERENTIATION_UNMERGE_SYSTEM,MATCH(AR9,DIFFERENTIATION_ID_DIFF,0)))</f>
        <v>с. Кошки, ст. Подгрузная, ул. Пионерская, 3 (школа), котельная № 1-18</v>
      </c>
      <c r="AS12" s="2402" t="str">
        <f>IF(AS9="","",INDEX(DIFFERENTIATION_UNMERGE_SYSTEM,MATCH(AS9,DIFFERENTIATION_ID_DIFF,0)))</f>
        <v>с. Кошки, ст. Подгрузная, ул. Спортивная, 8А (д/с Родничока), котельная № 1-19</v>
      </c>
      <c r="AT12" s="2402" t="str">
        <f>IF(AT9="","",INDEX(DIFFERENTIATION_UNMERGE_SYSTEM,MATCH(AT9,DIFFERENTIATION_ID_DIFF,0)))</f>
        <v>с. В.Белозерки, ул. Мира, котельная № 2-1</v>
      </c>
      <c r="AU12" s="2402" t="str">
        <f>IF(AU9="","",INDEX(DIFFERENTIATION_UNMERGE_SYSTEM,MATCH(AU9,DIFFERENTIATION_ID_DIFF,0)))</f>
        <v>с. В.Белозерки, ул. Щербакова, котельная № 2-2</v>
      </c>
      <c r="AV12" s="2402" t="str">
        <f>IF(AV9="","",INDEX(DIFFERENTIATION_UNMERGE_SYSTEM,MATCH(AV9,DIFFERENTIATION_ID_DIFF,0)))</f>
        <v>с. В.Белозерки, пер. Восточный, котельная № 2-3</v>
      </c>
      <c r="AW12" s="2402" t="str">
        <f>IF(AW9="","",INDEX(DIFFERENTIATION_UNMERGE_SYSTEM,MATCH(AW9,DIFFERENTIATION_ID_DIFF,0)))</f>
        <v>с. В.Белозерки, пер. Западный, котельная № 2-4</v>
      </c>
      <c r="AX12" s="2402" t="str">
        <f>IF(AX9="","",INDEX(DIFFERENTIATION_UNMERGE_SYSTEM,MATCH(AX9,DIFFERENTIATION_ID_DIFF,0)))</f>
        <v>с. Большая Черниговка, Микрорайон, 24Б, котельная № 3-1</v>
      </c>
      <c r="AY12" s="2402" t="str">
        <f>IF(AY9="","",INDEX(DIFFERENTIATION_UNMERGE_SYSTEM,MATCH(AY9,DIFFERENTIATION_ID_DIFF,0)))</f>
        <v>п. Глушицкий, ул. Шоссейная, 11, котельная № 3-2</v>
      </c>
      <c r="AZ12" s="2402" t="str">
        <f>IF(AZ9="","",INDEX(DIFFERENTIATION_UNMERGE_SYSTEM,MATCH(AZ9,DIFFERENTIATION_ID_DIFF,0)))</f>
        <v>п. Полянский, ул. Центральная, 34Б, котельная 3-3</v>
      </c>
      <c r="BA12" s="2402" t="str">
        <f>IF(BA9="","",INDEX(DIFFERENTIATION_UNMERGE_SYSTEM,MATCH(BA9,DIFFERENTIATION_ID_DIFF,0)))</f>
        <v>с. Майское, ул. Специалистов, 12А, котельная № 3-4</v>
      </c>
      <c r="BB12" s="2402" t="str">
        <f>IF(BB9="","",INDEX(DIFFERENTIATION_UNMERGE_SYSTEM,MATCH(BB9,DIFFERENTIATION_ID_DIFF,0)))</f>
        <v>пгт Безенчук, ул. Центральная, 9А, котельная № 4-1</v>
      </c>
      <c r="BC12" s="2402" t="str">
        <f>IF(BC9="","",INDEX(DIFFERENTIATION_UNMERGE_SYSTEM,MATCH(BC9,DIFFERENTIATION_ID_DIFF,0)))</f>
        <v>с. Владимировка, ул. Солнечная, котельная № 4-34</v>
      </c>
      <c r="BD12" s="2402" t="str">
        <f>IF(BD9="","",INDEX(DIFFERENTIATION_UNMERGE_SYSTEM,MATCH(BD9,DIFFERENTIATION_ID_DIFF,0)))</f>
        <v>с. Песочное, ул. Центральная, котельная № 4-2</v>
      </c>
      <c r="BE12" s="2402" t="str">
        <f>IF(BE9="","",INDEX(DIFFERENTIATION_UNMERGE_SYSTEM,MATCH(BE9,DIFFERENTIATION_ID_DIFF,0)))</f>
        <v>пгт Безенчук, ул. Луговцева, 57, котельная № 4-3</v>
      </c>
      <c r="BF12" s="2402" t="str">
        <f>IF(BF9="","",INDEX(DIFFERENTIATION_UNMERGE_SYSTEM,MATCH(BF9,DIFFERENTIATION_ID_DIFF,0)))</f>
        <v>пгт Безенчук, ул. Степная, 1, котельная № 4-4</v>
      </c>
      <c r="BG12" s="2402" t="str">
        <f>IF(BG9="","",INDEX(DIFFERENTIATION_UNMERGE_SYSTEM,MATCH(BG9,DIFFERENTIATION_ID_DIFF,0)))</f>
        <v>пгт Безенчук, ул. Советскаяа, 184, котельная № 4-5</v>
      </c>
      <c r="BH12" s="2402" t="str">
        <f>IF(BH9="","",INDEX(DIFFERENTIATION_UNMERGE_SYSTEM,MATCH(BH9,DIFFERENTIATION_ID_DIFF,0)))</f>
        <v>пгт Безенчук, ул. Садовая, 1А, котельная № 4-6</v>
      </c>
      <c r="BI12" s="2402" t="str">
        <f>IF(BI9="","",INDEX(DIFFERENTIATION_UNMERGE_SYSTEM,MATCH(BI9,DIFFERENTIATION_ID_DIFF,0)))</f>
        <v>пгт Безенчук, ул. Солодухина, 167, котельная № 4-7</v>
      </c>
      <c r="BJ12" s="2402" t="str">
        <f>IF(BJ9="","",INDEX(DIFFERENTIATION_UNMERGE_SYSTEM,MATCH(BJ9,DIFFERENTIATION_ID_DIFF,0)))</f>
        <v>пгт Безенчук, ул. Быковцева, 77в, котельная № 4-8</v>
      </c>
      <c r="BK12" s="2402" t="str">
        <f>IF(BK9="","",INDEX(DIFFERENTIATION_UNMERGE_SYSTEM,MATCH(BK9,DIFFERENTIATION_ID_DIFF,0)))</f>
        <v>пгт Безенчук, ул. Быковцева, 66, котельная № 4-9</v>
      </c>
      <c r="BL12" s="2402" t="str">
        <f>IF(BL9="","",INDEX(DIFFERENTIATION_UNMERGE_SYSTEM,MATCH(BL9,DIFFERENTIATION_ID_DIFF,0)))</f>
        <v>с. Осинки, ул. Л.Толстого, котельная № 4-10</v>
      </c>
      <c r="BM12" s="2402" t="str">
        <f>IF(BM9="","",INDEX(DIFFERENTIATION_UNMERGE_SYSTEM,MATCH(BM9,DIFFERENTIATION_ID_DIFF,0)))</f>
        <v>с. Осинки, ул. Комсомольская, 1, котельная № 4-11</v>
      </c>
      <c r="BN12" s="2402" t="str">
        <f>IF(BN9="","",INDEX(DIFFERENTIATION_UNMERGE_SYSTEM,MATCH(BN9,DIFFERENTIATION_ID_DIFF,0)))</f>
        <v>с. Осинки, ул. Комсомольская, 2, котельная № 4-12</v>
      </c>
      <c r="BO12" s="2402" t="str">
        <f>IF(BO9="","",INDEX(DIFFERENTIATION_UNMERGE_SYSTEM,MATCH(BO9,DIFFERENTIATION_ID_DIFF,0)))</f>
        <v>с. Осинки, ул. Комсомольская, 3, котельная № 4-13</v>
      </c>
      <c r="BP12" s="2402" t="str">
        <f>IF(BP9="","",INDEX(DIFFERENTIATION_UNMERGE_SYSTEM,MATCH(BP9,DIFFERENTIATION_ID_DIFF,0)))</f>
        <v>с. Осинки, ул. Комсомольская, 42, котельная № 4-14</v>
      </c>
      <c r="BQ12" s="2402" t="str">
        <f>IF(BQ9="","",INDEX(DIFFERENTIATION_UNMERGE_SYSTEM,MATCH(BQ9,DIFFERENTIATION_ID_DIFF,0)))</f>
        <v>с. Ольгино, ул. Северная, 7а, котельная № 4-15</v>
      </c>
      <c r="BR12" s="2402" t="str">
        <f>IF(BR9="","",INDEX(DIFFERENTIATION_UNMERGE_SYSTEM,MATCH(BR9,DIFFERENTIATION_ID_DIFF,0)))</f>
        <v>с. Прибой, ул. Гаражная, 4, котельная № 4-16</v>
      </c>
      <c r="BS12" s="2402" t="str">
        <f>IF(BS9="","",INDEX(DIFFERENTIATION_UNMERGE_SYSTEM,MATCH(BS9,DIFFERENTIATION_ID_DIFF,0)))</f>
        <v>с. Прибой, ул. Овражная, 4, котельная № 4-17</v>
      </c>
      <c r="BT12" s="2402" t="str">
        <f>IF(BT9="","",INDEX(DIFFERENTIATION_UNMERGE_SYSTEM,MATCH(BT9,DIFFERENTIATION_ID_DIFF,0)))</f>
        <v>с. Екатериновка, ул. Фабричная, 25А, котельная № 4-19</v>
      </c>
      <c r="BU12" s="2402" t="str">
        <f>IF(BU9="","",INDEX(DIFFERENTIATION_UNMERGE_SYSTEM,MATCH(BU9,DIFFERENTIATION_ID_DIFF,0)))</f>
        <v>с. Екатериновка, ул. Фабричная, 40А, котельная № 4-20</v>
      </c>
      <c r="BV12" s="2402" t="str">
        <f>IF(BV9="","",INDEX(DIFFERENTIATION_UNMERGE_SYSTEM,MATCH(BV9,DIFFERENTIATION_ID_DIFF,0)))</f>
        <v>ст. Звезда, ул. Железнодорожная, 9А, котельная № 4-21</v>
      </c>
      <c r="BW12" s="2402" t="str">
        <f>IF(BW9="","",INDEX(DIFFERENTIATION_UNMERGE_SYSTEM,MATCH(BW9,DIFFERENTIATION_ID_DIFF,0)))</f>
        <v>с. Натальино, ул. Школьная, 13А, котельная № 4-22</v>
      </c>
      <c r="BX12" s="2402" t="str">
        <f>IF(BX9="","",INDEX(DIFFERENTIATION_UNMERGE_SYSTEM,MATCH(BX9,DIFFERENTIATION_ID_DIFF,0)))</f>
        <v>с. Сосновка,  котельная № 4-23</v>
      </c>
      <c r="BY12" s="2402" t="str">
        <f>IF(BY9="","",INDEX(DIFFERENTIATION_UNMERGE_SYSTEM,MATCH(BY9,DIFFERENTIATION_ID_DIFF,0)))</f>
        <v>с. Красноселки, ул. Центральная, 6А, котельная № 4-24</v>
      </c>
      <c r="BZ12" s="2402" t="str">
        <f>IF(BZ9="","",INDEX(DIFFERENTIATION_UNMERGE_SYSTEM,MATCH(BZ9,DIFFERENTIATION_ID_DIFF,0)))</f>
        <v>с. Переволоки, ул. Центральная, 33, 35, котельная № 4-28</v>
      </c>
      <c r="CA12" s="2402" t="str">
        <f>IF(CA9="","",INDEX(DIFFERENTIATION_UNMERGE_SYSTEM,MATCH(CA9,DIFFERENTIATION_ID_DIFF,0)))</f>
        <v>с. Переволоки, ул. Центральная, 37, 39, котельная № 4-29</v>
      </c>
      <c r="CB12" s="2402" t="str">
        <f>IF(CB9="","",INDEX(DIFFERENTIATION_UNMERGE_SYSTEM,MATCH(CB9,DIFFERENTIATION_ID_DIFF,0)))</f>
        <v>с. Переволоки, ул. Центральная, (сдк), котельная № 4-30</v>
      </c>
      <c r="CC12" s="2402" t="str">
        <f>IF(CC9="","",INDEX(DIFFERENTIATION_UNMERGE_SYSTEM,MATCH(CC9,DIFFERENTIATION_ID_DIFF,0)))</f>
        <v>с. Переволоки, ул. Школьная, (школа, д/с), котельная № 4-31</v>
      </c>
      <c r="CD12" s="2402" t="str">
        <f>IF(CD9="","",INDEX(DIFFERENTIATION_UNMERGE_SYSTEM,MATCH(CD9,DIFFERENTIATION_ID_DIFF,0)))</f>
        <v>с. С. Залесье, д.3, котельная № 4-32</v>
      </c>
      <c r="CE12" s="2402" t="str">
        <f>IF(CE9="","",INDEX(DIFFERENTIATION_UNMERGE_SYSTEM,MATCH(CE9,DIFFERENTIATION_ID_DIFF,0)))</f>
        <v>с. Покровка, ул. Центральная, 1А, котельная № 4-33</v>
      </c>
      <c r="CF12" s="2402" t="str">
        <f>IF(CF9="","",INDEX(DIFFERENTIATION_UNMERGE_SYSTEM,MATCH(CF9,DIFFERENTIATION_ID_DIFF,0)))</f>
        <v>с. Новомихайловка, ул. Центральная, 1, котельная № 4-36</v>
      </c>
      <c r="CG12" s="2402" t="str">
        <f>IF(CG9="","",INDEX(DIFFERENTIATION_UNMERGE_SYSTEM,MATCH(CG9,DIFFERENTIATION_ID_DIFF,0)))</f>
        <v>с. Новомихайловка, ул. Центральная, 6, котельная № 4-37</v>
      </c>
      <c r="CH12" s="2402" t="str">
        <f>IF(CH9="","",INDEX(DIFFERENTIATION_UNMERGE_SYSTEM,MATCH(CH9,DIFFERENTIATION_ID_DIFF,0)))</f>
        <v>с. Новомихайловка, ул. Центральная, 14, котельная № 4-38</v>
      </c>
      <c r="CI12" s="2402" t="str">
        <f>IF(CI9="","",INDEX(DIFFERENTIATION_UNMERGE_SYSTEM,MATCH(CI9,DIFFERENTIATION_ID_DIFF,0)))</f>
        <v>с. Новомихайловка, ул. Фасадная, 3, котельная № 4-39</v>
      </c>
      <c r="CJ12" s="2402" t="str">
        <f>IF(CJ9="","",INDEX(DIFFERENTIATION_UNMERGE_SYSTEM,MATCH(CJ9,DIFFERENTIATION_ID_DIFF,0)))</f>
        <v>с. Александровка, ул. Центральная, 44 (сдк), котельная № 4-40</v>
      </c>
      <c r="CK12" s="2402" t="str">
        <f>IF(CK9="","",INDEX(DIFFERENTIATION_UNMERGE_SYSTEM,MATCH(CK9,DIFFERENTIATION_ID_DIFF,0)))</f>
        <v>с. Преображенка, ул. Тополинаяя, 13, котельная № 4-42</v>
      </c>
      <c r="CL12" s="2402" t="str">
        <f>IF(CL9="","",INDEX(DIFFERENTIATION_UNMERGE_SYSTEM,MATCH(CL9,DIFFERENTIATION_ID_DIFF,0)))</f>
        <v>с. Преображенка, ул. Тополинаяя, 15, котельная № 4-43</v>
      </c>
      <c r="CM12" s="2402" t="str">
        <f>IF(CM9="","",INDEX(DIFFERENTIATION_UNMERGE_SYSTEM,MATCH(CM9,DIFFERENTIATION_ID_DIFF,0)))</f>
        <v>ст. Звезда, тепловые сети № 4-44</v>
      </c>
      <c r="CN12" s="2402" t="str">
        <f>IF(CN9="","",INDEX(DIFFERENTIATION_UNMERGE_SYSTEM,MATCH(CN9,DIFFERENTIATION_ID_DIFF,0)))</f>
        <v>п. Разинский, тепловые сети № 4-45</v>
      </c>
      <c r="CO12" s="2402" t="str">
        <f>IF(CO9="","",INDEX(DIFFERENTIATION_UNMERGE_SYSTEM,MATCH(CO9,DIFFERENTIATION_ID_DIFF,0)))</f>
        <v>п. Привольный, тепловые сети № 4-46</v>
      </c>
      <c r="CP12" s="2402" t="str">
        <f>IF(CP9="","",INDEX(DIFFERENTIATION_UNMERGE_SYSTEM,MATCH(CP9,DIFFERENTIATION_ID_DIFF,0)))</f>
        <v>п. Дружба, тепловые сети № 4-47</v>
      </c>
      <c r="CQ12" s="2402" t="str">
        <f>IF(CQ9="","",INDEX(DIFFERENTIATION_UNMERGE_SYSTEM,MATCH(CQ9,DIFFERENTIATION_ID_DIFF,0)))</f>
        <v>с. Владимировка, ул. Максима Горького, котельная № 4-35</v>
      </c>
      <c r="CR12" s="2402" t="str">
        <f>IF(CR9="","",INDEX(DIFFERENTIATION_UNMERGE_SYSTEM,MATCH(CR9,DIFFERENTIATION_ID_DIFF,0)))</f>
        <v>с. Кинель-Черкассы, ул. Революционная, 76, котельная № 6-1</v>
      </c>
      <c r="CS12" s="2402" t="str">
        <f>IF(CS9="","",INDEX(DIFFERENTIATION_UNMERGE_SYSTEM,MATCH(CS9,DIFFERENTIATION_ID_DIFF,0)))</f>
        <v>с. Репьевка, ул. Победы, 4, котельная № 6-2</v>
      </c>
      <c r="CT12" s="2402" t="str">
        <f>IF(CT9="","",INDEX(DIFFERENTIATION_UNMERGE_SYSTEM,MATCH(CT9,DIFFERENTIATION_ID_DIFF,0)))</f>
        <v>с. Садгород, ул. Ленина, 43, котельная № 6-3</v>
      </c>
      <c r="CU12" s="2402" t="str">
        <f>IF(CU9="","",INDEX(DIFFERENTIATION_UNMERGE_SYSTEM,MATCH(CU9,DIFFERENTIATION_ID_DIFF,0)))</f>
        <v>с. Тимашево, ул. Молодежная, 15д, котельная № 6-4</v>
      </c>
      <c r="CV12" s="2402" t="str">
        <f>IF(CV9="","",INDEX(DIFFERENTIATION_UNMERGE_SYSTEM,MATCH(CV9,DIFFERENTIATION_ID_DIFF,0)))</f>
        <v>с. Кинель-Черкассы (ГИБДД), ул. Механизаторов, 1, котельная № 6-5</v>
      </c>
      <c r="CW12" s="2402" t="str">
        <f>IF(CW9="","",INDEX(DIFFERENTIATION_UNMERGE_SYSTEM,MATCH(CW9,DIFFERENTIATION_ID_DIFF,0)))</f>
        <v>с. Кинель-Черкассы (библиотека), ул. Красноармейская, 115а, котельная № 6-6</v>
      </c>
      <c r="CX12" s="2402" t="str">
        <f>IF(CX9="","",INDEX(DIFFERENTIATION_UNMERGE_SYSTEM,MATCH(CX9,DIFFERENTIATION_ID_DIFF,0)))</f>
        <v>с. Березняки, ул. Первомайская, 11, котельная № 6-7</v>
      </c>
      <c r="CY12" s="2402" t="str">
        <f>IF(CY9="","",INDEX(DIFFERENTIATION_UNMERGE_SYSTEM,MATCH(CY9,DIFFERENTIATION_ID_DIFF,0)))</f>
        <v>с. Дубовый Колок, ул. Центральная, 8а, котельная № 6-8</v>
      </c>
      <c r="CZ12" s="2402" t="str">
        <f>IF(CZ9="","",INDEX(DIFFERENTIATION_UNMERGE_SYSTEM,MATCH(CZ9,DIFFERENTIATION_ID_DIFF,0)))</f>
        <v>с. Семеновка, ул. Советская, 2б, котельная № 6-9</v>
      </c>
      <c r="DA12" s="2402" t="str">
        <f>IF(DA9="","",INDEX(DIFFERENTIATION_UNMERGE_SYSTEM,MATCH(DA9,DIFFERENTIATION_ID_DIFF,0)))</f>
        <v>с. Красная Горка, ул. Чапаевская, 71, котельная № 6-10</v>
      </c>
      <c r="DB12" s="2402" t="str">
        <f>IF(DB9="","",INDEX(DIFFERENTIATION_UNMERGE_SYSTEM,MATCH(DB9,DIFFERENTIATION_ID_DIFF,0)))</f>
        <v>с. Кинель-Черкассы (УФМС), ул. Красноармейская, 107, котельная № 6-11</v>
      </c>
      <c r="DC12" s="2402" t="str">
        <f>IF(DC9="","",INDEX(DIFFERENTIATION_UNMERGE_SYSTEM,MATCH(DC9,DIFFERENTIATION_ID_DIFF,0)))</f>
        <v>с. Кинель-Черкассы (д/с Голубь), ул. Нефтяников, 9, котельная № 6-12</v>
      </c>
      <c r="DD12" s="2402" t="str">
        <f>IF(DD9="","",INDEX(DIFFERENTIATION_UNMERGE_SYSTEM,MATCH(DD9,DIFFERENTIATION_ID_DIFF,0)))</f>
        <v>с. Кинель-Черкассы (д/с Огонек), ул. Авиационная, 7в, котельная № 6-13</v>
      </c>
      <c r="DE12" s="2402" t="str">
        <f>IF(DE9="","",INDEX(DIFFERENTIATION_UNMERGE_SYSTEM,MATCH(DE9,DIFFERENTIATION_ID_DIFF,0)))</f>
        <v>с. Тимашево (школа), ул. Комсомольская, 31А, котельная № 6-14</v>
      </c>
      <c r="DF12" s="2402" t="str">
        <f>IF(DF9="","",INDEX(DIFFERENTIATION_UNMERGE_SYSTEM,MATCH(DF9,DIFFERENTIATION_ID_DIFF,0)))</f>
        <v>с. Муханово , ул. Больничная, 25, котельная № 6-15</v>
      </c>
      <c r="DG12" s="2402" t="str">
        <f>IF(DG9="","",INDEX(DIFFERENTIATION_UNMERGE_SYSTEM,MATCH(DG9,DIFFERENTIATION_ID_DIFF,0)))</f>
        <v>с. Муханово (школа) , ул. Школьная, 1/1, котельная № 6-16</v>
      </c>
      <c r="DH12" s="2402" t="str">
        <f>IF(DH9="","",INDEX(DIFFERENTIATION_UNMERGE_SYSTEM,MATCH(DH9,DIFFERENTIATION_ID_DIFF,0)))</f>
        <v>с. Муханово (клуб) , ул. Школьная, 1/1А, котельная № 6-17</v>
      </c>
      <c r="DI12" s="2402" t="str">
        <f>IF(DI9="","",INDEX(DIFFERENTIATION_UNMERGE_SYSTEM,MATCH(DI9,DIFFERENTIATION_ID_DIFF,0)))</f>
        <v>с. Муханово (ж/дом) , ул. Школьная, 1/1Б, котельная № 6-18</v>
      </c>
      <c r="DJ12" s="2402" t="str">
        <f>IF(DJ9="","",INDEX(DIFFERENTIATION_UNMERGE_SYSTEM,MATCH(DJ9,DIFFERENTIATION_ID_DIFF,0)))</f>
        <v>с. Кротовка (АПС) , ул. Дачная, котельная № 6-19</v>
      </c>
      <c r="DK12" s="2402" t="str">
        <f>IF(DK9="","",INDEX(DIFFERENTIATION_UNMERGE_SYSTEM,MATCH(DK9,DIFFERENTIATION_ID_DIFF,0)))</f>
        <v>с. Кротовка (ЛДПС) , ул. Нефтяников, 7, котельная № 6-20</v>
      </c>
      <c r="DL12" s="2402" t="str">
        <f>IF(DL9="","",INDEX(DIFFERENTIATION_UNMERGE_SYSTEM,MATCH(DL9,DIFFERENTIATION_ID_DIFF,0)))</f>
        <v>с. Кротовка (больница) , ул. Мичуринская, 2А, котельная № 6-21</v>
      </c>
      <c r="DM12" s="2402" t="str">
        <f>IF(DM9="","",INDEX(DIFFERENTIATION_UNMERGE_SYSTEM,MATCH(DM9,DIFFERENTIATION_ID_DIFF,0)))</f>
        <v>с. Александровка, ул. Спортивная, 8, котельная № 6-22</v>
      </c>
      <c r="DN12" s="2402" t="str">
        <f>IF(DN9="","",INDEX(DIFFERENTIATION_UNMERGE_SYSTEM,MATCH(DN9,DIFFERENTIATION_ID_DIFF,0)))</f>
        <v>с. Б. Сарабай, ул. Черемушки, 2А, котельная № 6-23</v>
      </c>
      <c r="DO12" s="2402" t="str">
        <f>IF(DO9="","",INDEX(DIFFERENTIATION_UNMERGE_SYSTEM,MATCH(DO9,DIFFERENTIATION_ID_DIFF,0)))</f>
        <v>с. Кабановка, ул. Крыгина, 1ж, котельная № 6-24</v>
      </c>
      <c r="DP12" s="2402" t="str">
        <f>IF(DP9="","",INDEX(DIFFERENTIATION_UNMERGE_SYSTEM,MATCH(DP9,DIFFERENTIATION_ID_DIFF,0)))</f>
        <v>с. Богородское, ул. Молодежнаяа, 1а, котельная № 6-25</v>
      </c>
      <c r="DQ12" s="2402" t="str">
        <f>IF(DQ9="","",INDEX(DIFFERENTIATION_UNMERGE_SYSTEM,MATCH(DQ9,DIFFERENTIATION_ID_DIFF,0)))</f>
        <v>с. Богородское, ул. Центральная, 159а, котельная № 6-26</v>
      </c>
      <c r="DR12" s="2402" t="str">
        <f>IF(DR9="","",INDEX(DIFFERENTIATION_UNMERGE_SYSTEM,MATCH(DR9,DIFFERENTIATION_ID_DIFF,0)))</f>
        <v>с. Лозовка, ул. Центральная, 4а, котельная № 6-27</v>
      </c>
      <c r="DS12" s="2402" t="str">
        <f>IF(DS9="","",INDEX(DIFFERENTIATION_UNMERGE_SYSTEM,MATCH(DS9,DIFFERENTIATION_ID_DIFF,0)))</f>
        <v>с. Лозовка (клуб), ул. Центральная, 1а, котельная № 6-28</v>
      </c>
      <c r="DT12" s="2402" t="str">
        <f>IF(DT9="","",INDEX(DIFFERENTIATION_UNMERGE_SYSTEM,MATCH(DT9,DIFFERENTIATION_ID_DIFF,0)))</f>
        <v>с. Новые Ключи(школа), ул. Советская, 38А, котельная № 6-29</v>
      </c>
      <c r="DU12" s="2402" t="str">
        <f>IF(DU9="","",INDEX(DIFFERENTIATION_UNMERGE_SYSTEM,MATCH(DU9,DIFFERENTIATION_ID_DIFF,0)))</f>
        <v>с. Новые Ключи(клуб), ул. Советская, 38А, котельная № 6-30</v>
      </c>
      <c r="DV12" s="2402" t="str">
        <f>IF(DV9="","",INDEX(DIFFERENTIATION_UNMERGE_SYSTEM,MATCH(DV9,DIFFERENTIATION_ID_DIFF,0)))</f>
        <v>п. Первомайский, ул. Садовая, 28, котельная № 6-31</v>
      </c>
      <c r="DW12" s="2402" t="str">
        <f>IF(DW9="","",INDEX(DIFFERENTIATION_UNMERGE_SYSTEM,MATCH(DW9,DIFFERENTIATION_ID_DIFF,0)))</f>
        <v>с. Черновка, ул. Школьная, 33, котельная № 6-32</v>
      </c>
      <c r="DX12" s="2402" t="str">
        <f>IF(DX9="","",INDEX(DIFFERENTIATION_UNMERGE_SYSTEM,MATCH(DX9,DIFFERENTIATION_ID_DIFF,0)))</f>
        <v>с. Кинель-Черкассы, ул. Механизаторов, 16А, котельная № 6-33</v>
      </c>
      <c r="DY12" s="2402" t="str">
        <f>IF(DY9="","",INDEX(DIFFERENTIATION_UNMERGE_SYSTEM,MATCH(DY9,DIFFERENTIATION_ID_DIFF,0)))</f>
        <v>с.  Ерзовка, ул. Центральная, 66, котельная № 6-34</v>
      </c>
      <c r="DZ12" s="2402" t="str">
        <f>IF(DZ9="","",INDEX(DIFFERENTIATION_UNMERGE_SYSTEM,MATCH(DZ9,DIFFERENTIATION_ID_DIFF,0)))</f>
        <v>с.  Коханы (КДЦ), ул. Советская, 32А, котельная № 6-35</v>
      </c>
      <c r="EA12" s="2402" t="str">
        <f>IF(EA9="","",INDEX(DIFFERENTIATION_UNMERGE_SYSTEM,MATCH(EA9,DIFFERENTIATION_ID_DIFF,0)))</f>
        <v>с.  Полудни (школа), ул. Солнечная, 92А, котельная № 6-36</v>
      </c>
      <c r="EB12" s="2402" t="str">
        <f>IF(EB9="","",INDEX(DIFFERENTIATION_UNMERGE_SYSTEM,MATCH(EB9,DIFFERENTIATION_ID_DIFF,0)))</f>
        <v>с.  Вязники, ул. Школьная, 9А, котельная № 6-37</v>
      </c>
      <c r="EC12" s="2402" t="str">
        <f>IF(EC9="","",INDEX(DIFFERENTIATION_UNMERGE_SYSTEM,MATCH(EC9,DIFFERENTIATION_ID_DIFF,0)))</f>
        <v>с. Среднее Аверкино, ул. Школьная, 13А, котельная № 6-38</v>
      </c>
      <c r="ED12" s="2402" t="str">
        <f>IF(ED9="","",INDEX(DIFFERENTIATION_UNMERGE_SYSTEM,MATCH(ED9,DIFFERENTIATION_ID_DIFF,0)))</f>
        <v>с. Среднее Аверкино, ул. Школьная, 64Б, котельная № 6-39</v>
      </c>
      <c r="EE12" s="2402" t="str">
        <f>IF(EE9="","",INDEX(DIFFERENTIATION_UNMERGE_SYSTEM,MATCH(EE9,DIFFERENTIATION_ID_DIFF,0)))</f>
        <v>с. Красные Ключи, ул. Школьная, 14Б, котельная № 6-40</v>
      </c>
      <c r="EF12" s="2402" t="str">
        <f>IF(EF9="","",INDEX(DIFFERENTIATION_UNMERGE_SYSTEM,MATCH(EF9,DIFFERENTIATION_ID_DIFF,0)))</f>
        <v>с. Кротково, ул. Ленина, 46Б, котельная № 6-41</v>
      </c>
      <c r="EG12" s="2402" t="str">
        <f>IF(EG9="","",INDEX(DIFFERENTIATION_UNMERGE_SYSTEM,MATCH(EG9,DIFFERENTIATION_ID_DIFF,0)))</f>
        <v>с. Первомайск, ул. Первомайская, 46Б, котельная № 6-42</v>
      </c>
      <c r="EH12" s="2402" t="str">
        <f>IF(EH9="","",INDEX(DIFFERENTIATION_UNMERGE_SYSTEM,MATCH(EH9,DIFFERENTIATION_ID_DIFF,0)))</f>
        <v>п. Венера, ул. Центральная, 1А, котельная № 6-43</v>
      </c>
      <c r="EI12" s="2402" t="str">
        <f>IF(EI9="","",INDEX(DIFFERENTIATION_UNMERGE_SYSTEM,MATCH(EI9,DIFFERENTIATION_ID_DIFF,0)))</f>
        <v>г.о. Отрадный, ЦЗН, ул. Молодогвардейская, 16А, котельная № 6-44</v>
      </c>
      <c r="EJ12" s="2402" t="str">
        <f>IF(EJ9="","",INDEX(DIFFERENTIATION_UNMERGE_SYSTEM,MATCH(EJ9,DIFFERENTIATION_ID_DIFF,0)))</f>
        <v>п. Приволжье, ул. Парковая, котельная № 7-1</v>
      </c>
      <c r="EK12" s="2402" t="str">
        <f>IF(EK9="","",INDEX(DIFFERENTIATION_UNMERGE_SYSTEM,MATCH(EK9,DIFFERENTIATION_ID_DIFF,0)))</f>
        <v>п. Приволжье, ул.Комарова, котельная № 7-2</v>
      </c>
      <c r="EL12" s="2402" t="str">
        <f>IF(EL9="","",INDEX(DIFFERENTIATION_UNMERGE_SYSTEM,MATCH(EL9,DIFFERENTIATION_ID_DIFF,0)))</f>
        <v>п. Приволжье, ул. Молодежная, котельная № 7-3</v>
      </c>
      <c r="EM12" s="2402" t="str">
        <f>IF(EM9="","",INDEX(DIFFERENTIATION_UNMERGE_SYSTEM,MATCH(EM9,DIFFERENTIATION_ID_DIFF,0)))</f>
        <v>п. Приволжье, ул. Советская, котельная № 7-4</v>
      </c>
      <c r="EN12" s="2402" t="str">
        <f>IF(EN9="","",INDEX(DIFFERENTIATION_UNMERGE_SYSTEM,MATCH(EN9,DIFFERENTIATION_ID_DIFF,0)))</f>
        <v>п. Ильмень, ул. Молодежная, котельная № 7-5</v>
      </c>
      <c r="EO12" s="2402" t="str">
        <f>IF(EO9="","",INDEX(DIFFERENTIATION_UNMERGE_SYSTEM,MATCH(EO9,DIFFERENTIATION_ID_DIFF,0)))</f>
        <v>п. Ильмень, ул. Почтовая, котельная № 7-6</v>
      </c>
      <c r="EP12" s="2402" t="str">
        <f>IF(EP9="","",INDEX(DIFFERENTIATION_UNMERGE_SYSTEM,MATCH(EP9,DIFFERENTIATION_ID_DIFF,0)))</f>
        <v>п. Ильмень, ул. Школьная, котельная № 7-7</v>
      </c>
      <c r="EQ12" s="2402" t="str">
        <f>IF(EQ9="","",INDEX(DIFFERENTIATION_UNMERGE_SYSTEM,MATCH(EQ9,DIFFERENTIATION_ID_DIFF,0)))</f>
        <v>п. Новоспасский, ул. Мира, котельная № 7-8</v>
      </c>
      <c r="ER12" s="2402" t="str">
        <f>IF(ER9="","",INDEX(DIFFERENTIATION_UNMERGE_SYSTEM,MATCH(ER9,DIFFERENTIATION_ID_DIFF,0)))</f>
        <v>п. Новоспасский, ул. Магистральная, котельная № 7-9</v>
      </c>
      <c r="ES12" s="2402" t="str">
        <f>IF(ES9="","",INDEX(DIFFERENTIATION_UNMERGE_SYSTEM,MATCH(ES9,DIFFERENTIATION_ID_DIFF,0)))</f>
        <v>п. Новоспасский, пер. Пугачева, котельная № 7-10</v>
      </c>
      <c r="ET12" s="2402" t="str">
        <f>IF(ET9="","",INDEX(DIFFERENTIATION_UNMERGE_SYSTEM,MATCH(ET9,DIFFERENTIATION_ID_DIFF,0)))</f>
        <v>п. Новоспасский, ул. Школьная, котельная № 7-11</v>
      </c>
      <c r="EU12" s="2402" t="str">
        <f>IF(EU9="","",INDEX(DIFFERENTIATION_UNMERGE_SYSTEM,MATCH(EU9,DIFFERENTIATION_ID_DIFF,0)))</f>
        <v>п. Новоспасский, ул. Ленина, котельная № 7-12</v>
      </c>
      <c r="EV12" s="2402" t="str">
        <f>IF(EV9="","",INDEX(DIFFERENTIATION_UNMERGE_SYSTEM,MATCH(EV9,DIFFERENTIATION_ID_DIFF,0)))</f>
        <v>п. Обшаровка, ул. Лычева, котельная № 7-13</v>
      </c>
      <c r="EW12" s="2402" t="str">
        <f>IF(EW9="","",INDEX(DIFFERENTIATION_UNMERGE_SYSTEM,MATCH(EW9,DIFFERENTIATION_ID_DIFF,0)))</f>
        <v>п. Обшаровка, ул. Терешковой, котельная № 7-14</v>
      </c>
      <c r="EX12" s="2402" t="str">
        <f>IF(EX9="","",INDEX(DIFFERENTIATION_UNMERGE_SYSTEM,MATCH(EX9,DIFFERENTIATION_ID_DIFF,0)))</f>
        <v>п. Обшаровка, ул. Спортивная, котельная № 7-15</v>
      </c>
      <c r="EY12" s="2402" t="str">
        <f>IF(EY9="","",INDEX(DIFFERENTIATION_UNMERGE_SYSTEM,MATCH(EY9,DIFFERENTIATION_ID_DIFF,0)))</f>
        <v>п. Обшаровка, ул. Строителей, котельная № 7-16</v>
      </c>
      <c r="EZ12" s="2402" t="str">
        <f>IF(EZ9="","",INDEX(DIFFERENTIATION_UNMERGE_SYSTEM,MATCH(EZ9,DIFFERENTIATION_ID_DIFF,0)))</f>
        <v>п. Обшаровка, ул. Советская, котельная № 7-17</v>
      </c>
      <c r="FA12" s="2402" t="str">
        <f>IF(FA9="","",INDEX(DIFFERENTIATION_UNMERGE_SYSTEM,MATCH(FA9,DIFFERENTIATION_ID_DIFF,0)))</f>
        <v>п. Обшаровка, ул. Щорса, котельная № 7-18</v>
      </c>
      <c r="FB12" s="2402" t="str">
        <f>IF(FB9="","",INDEX(DIFFERENTIATION_UNMERGE_SYSTEM,MATCH(FB9,DIFFERENTIATION_ID_DIFF,0)))</f>
        <v>г. Чапаевск, ул. С.Лазо, котельная № 8-1</v>
      </c>
      <c r="FC12" s="2402" t="str">
        <f>IF(FC9="","",INDEX(DIFFERENTIATION_UNMERGE_SYSTEM,MATCH(FC9,DIFFERENTIATION_ID_DIFF,0)))</f>
        <v>пос. Маяк, ул. Дорожная,1а, котельная № 8-2</v>
      </c>
      <c r="FD12" s="2402" t="str">
        <f>IF(FD9="","",INDEX(DIFFERENTIATION_UNMERGE_SYSTEM,MATCH(FD9,DIFFERENTIATION_ID_DIFF,0)))</f>
        <v>пос. Шмидта, ул. Школьная, 4Б, котельная № 8-3</v>
      </c>
      <c r="FE12" s="2402" t="str">
        <f>IF(FE9="","",INDEX(DIFFERENTIATION_UNMERGE_SYSTEM,MATCH(FE9,DIFFERENTIATION_ID_DIFF,0)))</f>
        <v>пос. Гранный, котельная № 8-4</v>
      </c>
      <c r="FF12" s="2402" t="str">
        <f>IF(FF9="","",INDEX(DIFFERENTIATION_UNMERGE_SYSTEM,MATCH(FF9,DIFFERENTIATION_ID_DIFF,0)))</f>
        <v>п. Журавли, ул. Школьная,/Молодежная, котельная № 5-1</v>
      </c>
      <c r="FG12" s="2402" t="str">
        <f>IF(FG9="","",INDEX(DIFFERENTIATION_UNMERGE_SYSTEM,MATCH(FG9,DIFFERENTIATION_ID_DIFF,0)))</f>
        <v>п. Калинка, ул. Советская, котельная № 5-2</v>
      </c>
      <c r="FH12" s="2402" t="str">
        <f>IF(FH9="","",INDEX(DIFFERENTIATION_UNMERGE_SYSTEM,MATCH(FH9,DIFFERENTIATION_ID_DIFF,0)))</f>
        <v>с. Лопатино, ул. Школьная, котельная № 5-3</v>
      </c>
      <c r="FI12" s="2402" t="str">
        <f>IF(FI9="","",INDEX(DIFFERENTIATION_UNMERGE_SYSTEM,MATCH(FI9,DIFFERENTIATION_ID_DIFF,0)))</f>
        <v>с. Сухая Вязовка, ул. Школьная, котельная № 5-4</v>
      </c>
      <c r="FJ12" s="2402" t="str">
        <f>IF(FJ9="","",INDEX(DIFFERENTIATION_UNMERGE_SYSTEM,MATCH(FJ9,DIFFERENTIATION_ID_DIFF,0)))</f>
        <v>с. Сухая Вязовка, ул. Молодежная, котельная № 5-5</v>
      </c>
      <c r="FK12" s="2402" t="str">
        <f>IF(FK9="","",INDEX(DIFFERENTIATION_UNMERGE_SYSTEM,MATCH(FK9,DIFFERENTIATION_ID_DIFF,0)))</f>
        <v>с. Черноречье, ул. Мира, котельная № 5-6</v>
      </c>
      <c r="FL12" s="2402" t="str">
        <f>IF(FL9="","",INDEX(DIFFERENTIATION_UNMERGE_SYSTEM,MATCH(FL9,DIFFERENTIATION_ID_DIFF,0)))</f>
        <v>с. Черноречье, ул. Кустарная, котельная № 5-7</v>
      </c>
      <c r="FM12" s="2402" t="str">
        <f>IF(FM9="","",INDEX(DIFFERENTIATION_UNMERGE_SYSTEM,MATCH(FM9,DIFFERENTIATION_ID_DIFF,0)))</f>
        <v>с. Яицкое, ул. Яицкая, котельная № 5-8</v>
      </c>
      <c r="FN12" s="2402" t="str">
        <f>IF(FN9="","",INDEX(DIFFERENTIATION_UNMERGE_SYSTEM,MATCH(FN9,DIFFERENTIATION_ID_DIFF,0)))</f>
        <v>г.о. Октябрьск, пос. Спортивый, котельная № 11-1</v>
      </c>
      <c r="FO12" s="2402" t="str">
        <f>IF(FO9="","",INDEX(DIFFERENTIATION_UNMERGE_SYSTEM,MATCH(FO9,DIFFERENTIATION_ID_DIFF,0)))</f>
        <v>г.о. Октябрьск, ул. Пионерская (совхоз), котельная № 11-2</v>
      </c>
      <c r="FP12" s="2402" t="str">
        <f>IF(FP9="","",INDEX(DIFFERENTIATION_UNMERGE_SYSTEM,MATCH(FP9,DIFFERENTIATION_ID_DIFF,0)))</f>
        <v>г.о. Октябрьск, ул. Куйбышева, 21А, котельная № 11-3</v>
      </c>
      <c r="FQ12" s="2402" t="str">
        <f>IF(FQ9="","",INDEX(DIFFERENTIATION_UNMERGE_SYSTEM,MATCH(FQ9,DIFFERENTIATION_ID_DIFF,0)))</f>
        <v>г.о. Октябрьск, ул. Волго-Донская, 9, котельная № 11-4</v>
      </c>
      <c r="FR12" s="2402" t="str">
        <f>IF(FR9="","",INDEX(DIFFERENTIATION_UNMERGE_SYSTEM,MATCH(FR9,DIFFERENTIATION_ID_DIFF,0)))</f>
        <v>г.о. Октябрьск, п.Первомайский, ул. Вологина, котельная № 11-5</v>
      </c>
      <c r="FS12" s="2402" t="str">
        <f>IF(FS9="","",INDEX(DIFFERENTIATION_UNMERGE_SYSTEM,MATCH(FS9,DIFFERENTIATION_ID_DIFF,0)))</f>
        <v>г.о. Октябрьск, ул. Кирова, 12, котельная № 11-6</v>
      </c>
      <c r="FT12" s="2402" t="str">
        <f>IF(FT9="","",INDEX(DIFFERENTIATION_UNMERGE_SYSTEM,MATCH(FT9,DIFFERENTIATION_ID_DIFF,0)))</f>
        <v>г.о. Октябрьск, ул. Пролетарская, котельная № 11-7</v>
      </c>
      <c r="FU12" s="2402" t="str">
        <f>IF(FU9="","",INDEX(DIFFERENTIATION_UNMERGE_SYSTEM,MATCH(FU9,DIFFERENTIATION_ID_DIFF,0)))</f>
        <v>г.о. Октябрьск, ул. Красногорская, котельная № 11-8</v>
      </c>
      <c r="FV12" s="2402" t="str">
        <f>IF(FV9="","",INDEX(DIFFERENTIATION_UNMERGE_SYSTEM,MATCH(FV9,DIFFERENTIATION_ID_DIFF,0)))</f>
        <v>г.о. Октябрьск, ул. Третьего Октября, правая Волга, котельная № 11-9</v>
      </c>
      <c r="FW12" s="2402" t="str">
        <f>IF(FW9="","",INDEX(DIFFERENTIATION_UNMERGE_SYSTEM,MATCH(FW9,DIFFERENTIATION_ID_DIFF,0)))</f>
        <v>с. Маза, ул. Калинина, 46А, котельная № 11-11</v>
      </c>
      <c r="FX12" s="2402" t="str">
        <f>IF(FX9="","",INDEX(DIFFERENTIATION_UNMERGE_SYSTEM,MATCH(FX9,DIFFERENTIATION_ID_DIFF,0)))</f>
        <v>пос. Пионерский, ул. Советская, 20Г, котельная № 11-12</v>
      </c>
      <c r="FY12" s="2402" t="str">
        <f>IF(FY9="","",INDEX(DIFFERENTIATION_UNMERGE_SYSTEM,MATCH(FY9,DIFFERENTIATION_ID_DIFF,0)))</f>
        <v>пос. Пионерский, ул. Гагарина, 10Г, котельная № 11-13</v>
      </c>
      <c r="FZ12" s="2402" t="str">
        <f>IF(FZ9="","",INDEX(DIFFERENTIATION_UNMERGE_SYSTEM,MATCH(FZ9,DIFFERENTIATION_ID_DIFF,0)))</f>
        <v>пос. Пионерский, ул. Советская, 23В, котельная № 11-14</v>
      </c>
      <c r="GA12" s="2402" t="str">
        <f>IF(GA9="","",INDEX(DIFFERENTIATION_UNMERGE_SYSTEM,MATCH(GA9,DIFFERENTIATION_ID_DIFF,0)))</f>
        <v>пос. Пионерский, ул. Гагарина, 15Г, котельная № 11-15</v>
      </c>
      <c r="GB12" s="2402" t="str">
        <f>IF(GB9="","",INDEX(DIFFERENTIATION_UNMERGE_SYSTEM,MATCH(GB9,DIFFERENTIATION_ID_DIFF,0)))</f>
        <v>пос. Пионерский, ул. Советская, 4Д, котельная № 11-16</v>
      </c>
      <c r="GC12" s="2402" t="str">
        <f>IF(GC9="","",INDEX(DIFFERENTIATION_UNMERGE_SYSTEM,MATCH(GC9,DIFFERENTIATION_ID_DIFF,0)))</f>
        <v>пос. Пионерский, ул. Гагарина, 14В, котельная № 11-17</v>
      </c>
      <c r="GD12" s="2402" t="str">
        <f>IF(GD9="","",INDEX(DIFFERENTIATION_UNMERGE_SYSTEM,MATCH(GD9,DIFFERENTIATION_ID_DIFF,0)))</f>
        <v>пос. Пионерский, ул. Кооперативная, 9В, котельная № 11-18</v>
      </c>
      <c r="GE12" s="2402" t="str">
        <f>IF(GE9="","",INDEX(DIFFERENTIATION_UNMERGE_SYSTEM,MATCH(GE9,DIFFERENTIATION_ID_DIFF,0)))</f>
        <v>пос. Пионерский, ул. Кооперативная, 18В, котельная № 11-19</v>
      </c>
      <c r="GF12" s="2402" t="str">
        <f>IF(GF9="","",INDEX(DIFFERENTIATION_UNMERGE_SYSTEM,MATCH(GF9,DIFFERENTIATION_ID_DIFF,0)))</f>
        <v>пос. Береговой, ул. Школьная, 3В, котельная № 11-21</v>
      </c>
      <c r="GG12" s="2402" t="str">
        <f>IF(GG9="","",INDEX(DIFFERENTIATION_UNMERGE_SYSTEM,MATCH(GG9,DIFFERENTIATION_ID_DIFF,0)))</f>
        <v>пос. Береговой, ул. Школьная, 2ГВ, котельная № 11-22</v>
      </c>
      <c r="GH12" s="2402" t="str">
        <f>IF(GH9="","",INDEX(DIFFERENTIATION_UNMERGE_SYSTEM,MATCH(GH9,DIFFERENTIATION_ID_DIFF,0)))</f>
        <v>пос. Береговой, ул. Торговая, 6В, котельная № 11-23</v>
      </c>
      <c r="GI12" s="2402" t="str">
        <f>IF(GI9="","",INDEX(DIFFERENTIATION_UNMERGE_SYSTEM,MATCH(GI9,DIFFERENTIATION_ID_DIFF,0)))</f>
        <v>пос. Береговой, ул. Торговая, 9Б, котельная № 11-24</v>
      </c>
      <c r="GJ12" s="2402" t="str">
        <f>IF(GJ9="","",INDEX(DIFFERENTIATION_UNMERGE_SYSTEM,MATCH(GJ9,DIFFERENTIATION_ID_DIFF,0)))</f>
        <v>с. Суринск, ул. Нагорная, 35Б, котельная № 11-25</v>
      </c>
      <c r="GK12" s="2402" t="str">
        <f>IF(GK9="","",INDEX(DIFFERENTIATION_UNMERGE_SYSTEM,MATCH(GK9,DIFFERENTIATION_ID_DIFF,0)))</f>
        <v>с. Суринск, ул. Нагорная, 37Б, котельная № 11-26</v>
      </c>
      <c r="GL12" s="2402" t="str">
        <f>IF(GL9="","",INDEX(DIFFERENTIATION_UNMERGE_SYSTEM,MATCH(GL9,DIFFERENTIATION_ID_DIFF,0)))</f>
        <v>с. Суринск, ул. Мельничная, 47Б, котельная № 11-27</v>
      </c>
      <c r="GM12" s="2402" t="str">
        <f>IF(GM9="","",INDEX(DIFFERENTIATION_UNMERGE_SYSTEM,MATCH(GM9,DIFFERENTIATION_ID_DIFF,0)))</f>
        <v>с. Суринск, ул. Мельничная, 48Б, котельная № 11-28</v>
      </c>
      <c r="GN12" s="2402" t="str">
        <f>IF(GN9="","",INDEX(DIFFERENTIATION_UNMERGE_SYSTEM,MATCH(GN9,DIFFERENTIATION_ID_DIFF,0)))</f>
        <v>с. Байядерково, ул. Центральная, 112Б, котельная № 11-29</v>
      </c>
      <c r="GO12" s="2402" t="str">
        <f>IF(GO9="","",INDEX(DIFFERENTIATION_UNMERGE_SYSTEM,MATCH(GO9,DIFFERENTIATION_ID_DIFF,0)))</f>
        <v>с. Малая Малышевка, ул. Молодежная, 26, котельная № 5-9</v>
      </c>
      <c r="GP12" s="2402" t="str">
        <f>IF(GP9="","",INDEX(DIFFERENTIATION_UNMERGE_SYSTEM,MATCH(GP9,DIFFERENTIATION_ID_DIFF,0)))</f>
        <v>п. Дмитриевка, котельная № 5-10</v>
      </c>
      <c r="GQ12" s="2402" t="str">
        <f>IF(GQ9="","",INDEX(DIFFERENTIATION_UNMERGE_SYSTEM,MATCH(GQ9,DIFFERENTIATION_ID_DIFF,0)))</f>
        <v>п. Дмитриевка, котельная № 5-11</v>
      </c>
      <c r="GS12" s="2136"/>
      <c r="HO12" s="1640">
        <v>11</v>
      </c>
    </row>
    <row customHeight="1" ht="11.549999999999999">
      <c r="E13" s="2059" t="s">
        <v>1282</v>
      </c>
      <c r="F13" s="2059" t="s">
        <v>1283</v>
      </c>
      <c r="I13" s="2378" t="s">
        <v>773</v>
      </c>
      <c r="J13" s="2379"/>
      <c r="K13" s="2379"/>
      <c r="L13" s="2036"/>
      <c r="M13" s="2076"/>
      <c r="N13" s="2376"/>
      <c r="O13" s="2376"/>
      <c r="P13" s="2376"/>
      <c r="Q13" s="2376"/>
      <c r="R13" s="2376"/>
      <c r="S13" s="2376"/>
      <c r="T13" s="2376"/>
      <c r="U13" s="2376"/>
      <c r="V13" s="2376"/>
      <c r="W13" s="2376"/>
      <c r="X13" s="2376"/>
      <c r="Y13" s="2376"/>
      <c r="Z13" s="2376"/>
      <c r="AA13" s="2376"/>
      <c r="AB13" s="2376"/>
      <c r="AC13" s="2376"/>
      <c r="AD13" s="2376"/>
      <c r="AE13" s="2376"/>
      <c r="AF13" s="2376"/>
      <c r="AG13" s="2376"/>
      <c r="AH13" s="2376"/>
      <c r="AI13" s="2376"/>
      <c r="AJ13" s="2376"/>
      <c r="AK13" s="2376"/>
      <c r="AL13" s="2376"/>
      <c r="AM13" s="2376"/>
      <c r="AN13" s="2376"/>
      <c r="AO13" s="2376"/>
      <c r="AP13" s="2376"/>
      <c r="AQ13" s="2376"/>
      <c r="AR13" s="2376"/>
      <c r="AS13" s="2376"/>
      <c r="AT13" s="2376"/>
      <c r="AU13" s="2376"/>
      <c r="AV13" s="2376"/>
      <c r="AW13" s="2376"/>
      <c r="AX13" s="2376"/>
      <c r="AY13" s="2376"/>
      <c r="AZ13" s="2376"/>
      <c r="BA13" s="2376"/>
      <c r="BB13" s="2376"/>
      <c r="BC13" s="2376"/>
      <c r="BD13" s="2376"/>
      <c r="BE13" s="2376"/>
      <c r="BF13" s="2376"/>
      <c r="BG13" s="2376"/>
      <c r="BH13" s="2376"/>
      <c r="BI13" s="2376"/>
      <c r="BJ13" s="2376"/>
      <c r="BK13" s="2376"/>
      <c r="BL13" s="2376"/>
      <c r="BM13" s="2376"/>
      <c r="BN13" s="2376"/>
      <c r="BO13" s="2376"/>
      <c r="BP13" s="2376"/>
      <c r="BQ13" s="2376"/>
      <c r="BR13" s="2376"/>
      <c r="BS13" s="2376"/>
      <c r="BT13" s="2376"/>
      <c r="BU13" s="2376"/>
      <c r="BV13" s="2376"/>
      <c r="BW13" s="2376"/>
      <c r="BX13" s="2376"/>
      <c r="BY13" s="2376"/>
      <c r="BZ13" s="2376"/>
      <c r="CA13" s="2376"/>
      <c r="CB13" s="2376"/>
      <c r="CC13" s="2376"/>
      <c r="CD13" s="2376"/>
      <c r="CE13" s="2376"/>
      <c r="CF13" s="2376"/>
      <c r="CG13" s="2376"/>
      <c r="CH13" s="2376"/>
      <c r="CI13" s="2376"/>
      <c r="CJ13" s="2376"/>
      <c r="CK13" s="2376"/>
      <c r="CL13" s="2376"/>
      <c r="CM13" s="2376"/>
      <c r="CN13" s="2376"/>
      <c r="CO13" s="2376"/>
      <c r="CP13" s="2376"/>
      <c r="CQ13" s="2376"/>
      <c r="CR13" s="2376"/>
      <c r="CS13" s="2376"/>
      <c r="CT13" s="2376"/>
      <c r="CU13" s="2376"/>
      <c r="CV13" s="2376"/>
      <c r="CW13" s="2376"/>
      <c r="CX13" s="2376"/>
      <c r="CY13" s="2376"/>
      <c r="CZ13" s="2376"/>
      <c r="DA13" s="2376"/>
      <c r="DB13" s="2376"/>
      <c r="DC13" s="2376"/>
      <c r="DD13" s="2376"/>
      <c r="DE13" s="2376"/>
      <c r="DF13" s="2376"/>
      <c r="DG13" s="2376"/>
      <c r="DH13" s="2376"/>
      <c r="DI13" s="2376"/>
      <c r="DJ13" s="2376"/>
      <c r="DK13" s="2376"/>
      <c r="DL13" s="2376"/>
      <c r="DM13" s="2376"/>
      <c r="DN13" s="2376"/>
      <c r="DO13" s="2376"/>
      <c r="DP13" s="2376"/>
      <c r="DQ13" s="2376"/>
      <c r="DR13" s="2376"/>
      <c r="DS13" s="2376"/>
      <c r="DT13" s="2376"/>
      <c r="DU13" s="2376"/>
      <c r="DV13" s="2376"/>
      <c r="DW13" s="2376"/>
      <c r="DX13" s="2376"/>
      <c r="DY13" s="2376"/>
      <c r="DZ13" s="2376"/>
      <c r="EA13" s="2376"/>
      <c r="EB13" s="2376"/>
      <c r="EC13" s="2376"/>
      <c r="ED13" s="2376"/>
      <c r="EE13" s="2376"/>
      <c r="EF13" s="2376"/>
      <c r="EG13" s="2376"/>
      <c r="EH13" s="2376"/>
      <c r="EI13" s="2376"/>
      <c r="EJ13" s="2376"/>
      <c r="EK13" s="2376"/>
      <c r="EL13" s="2376"/>
      <c r="EM13" s="2376"/>
      <c r="EN13" s="2376"/>
      <c r="EO13" s="2376"/>
      <c r="EP13" s="2376"/>
      <c r="EQ13" s="2376"/>
      <c r="ER13" s="2376"/>
      <c r="ES13" s="2376"/>
      <c r="ET13" s="2376"/>
      <c r="EU13" s="2376"/>
      <c r="EV13" s="2376"/>
      <c r="EW13" s="2376"/>
      <c r="EX13" s="2376"/>
      <c r="EY13" s="2376"/>
      <c r="EZ13" s="2376"/>
      <c r="FA13" s="2376"/>
      <c r="FB13" s="2376"/>
      <c r="FC13" s="2376"/>
      <c r="FD13" s="2376"/>
      <c r="FE13" s="2376"/>
      <c r="FF13" s="2376"/>
      <c r="FG13" s="2376"/>
      <c r="FH13" s="2376"/>
      <c r="FI13" s="2376"/>
      <c r="FJ13" s="2376"/>
      <c r="FK13" s="2376"/>
      <c r="FL13" s="2376"/>
      <c r="FM13" s="2376"/>
      <c r="FN13" s="2376"/>
      <c r="FO13" s="2376"/>
      <c r="FP13" s="2376"/>
      <c r="FQ13" s="2376"/>
      <c r="FR13" s="2376"/>
      <c r="FS13" s="2376"/>
      <c r="FT13" s="2376"/>
      <c r="FU13" s="2376"/>
      <c r="FV13" s="2376"/>
      <c r="FW13" s="2376"/>
      <c r="FX13" s="2376"/>
      <c r="FY13" s="2376"/>
      <c r="FZ13" s="2376"/>
      <c r="GA13" s="2376"/>
      <c r="GB13" s="2376"/>
      <c r="GC13" s="2376"/>
      <c r="GD13" s="2376"/>
      <c r="GE13" s="2376"/>
      <c r="GF13" s="2376"/>
      <c r="GG13" s="2376"/>
      <c r="GH13" s="2376"/>
      <c r="GI13" s="2376"/>
      <c r="GJ13" s="2376"/>
      <c r="GK13" s="2376"/>
      <c r="GL13" s="2376"/>
      <c r="GM13" s="2376"/>
      <c r="GN13" s="2376"/>
      <c r="GO13" s="2376"/>
      <c r="GP13" s="2376"/>
      <c r="GQ13" s="2376"/>
      <c r="GS13" s="2136"/>
      <c r="HO13" s="1640">
        <v>11</v>
      </c>
    </row>
    <row customHeight="1" ht="24">
      <c r="I14" s="2029" t="s">
        <v>88</v>
      </c>
      <c r="J14" s="2029" t="s">
        <v>775</v>
      </c>
      <c r="K14" s="2029" t="s">
        <v>1039</v>
      </c>
      <c r="L14" s="2069" t="s">
        <v>776</v>
      </c>
      <c r="M14" s="2070" t="s">
        <v>776</v>
      </c>
      <c r="N14" s="2271" t="s">
        <v>776</v>
      </c>
      <c r="O14" s="2271" t="s">
        <v>776</v>
      </c>
      <c r="P14" s="2271" t="s">
        <v>776</v>
      </c>
      <c r="Q14" s="2271" t="s">
        <v>776</v>
      </c>
      <c r="R14" s="2271" t="s">
        <v>776</v>
      </c>
      <c r="S14" s="2271" t="s">
        <v>776</v>
      </c>
      <c r="T14" s="2271" t="s">
        <v>776</v>
      </c>
      <c r="U14" s="2271" t="s">
        <v>776</v>
      </c>
      <c r="V14" s="2271" t="s">
        <v>776</v>
      </c>
      <c r="W14" s="2271" t="s">
        <v>776</v>
      </c>
      <c r="X14" s="2271" t="s">
        <v>776</v>
      </c>
      <c r="Y14" s="2271" t="s">
        <v>776</v>
      </c>
      <c r="Z14" s="2271" t="s">
        <v>776</v>
      </c>
      <c r="AA14" s="2271" t="s">
        <v>776</v>
      </c>
      <c r="AB14" s="2271" t="s">
        <v>776</v>
      </c>
      <c r="AC14" s="2271" t="s">
        <v>776</v>
      </c>
      <c r="AD14" s="2271" t="s">
        <v>776</v>
      </c>
      <c r="AE14" s="2271" t="s">
        <v>776</v>
      </c>
      <c r="AF14" s="2271" t="s">
        <v>776</v>
      </c>
      <c r="AG14" s="2271" t="s">
        <v>776</v>
      </c>
      <c r="AH14" s="2271" t="s">
        <v>776</v>
      </c>
      <c r="AI14" s="2271" t="s">
        <v>776</v>
      </c>
      <c r="AJ14" s="2271" t="s">
        <v>776</v>
      </c>
      <c r="AK14" s="2271" t="s">
        <v>776</v>
      </c>
      <c r="AL14" s="2271" t="s">
        <v>776</v>
      </c>
      <c r="AM14" s="2271" t="s">
        <v>776</v>
      </c>
      <c r="AN14" s="2271" t="s">
        <v>776</v>
      </c>
      <c r="AO14" s="2271" t="s">
        <v>776</v>
      </c>
      <c r="AP14" s="2271" t="s">
        <v>776</v>
      </c>
      <c r="AQ14" s="2271" t="s">
        <v>776</v>
      </c>
      <c r="AR14" s="2271" t="s">
        <v>776</v>
      </c>
      <c r="AS14" s="2271" t="s">
        <v>776</v>
      </c>
      <c r="AT14" s="2271" t="s">
        <v>776</v>
      </c>
      <c r="AU14" s="2271" t="s">
        <v>776</v>
      </c>
      <c r="AV14" s="2271" t="s">
        <v>776</v>
      </c>
      <c r="AW14" s="2271" t="s">
        <v>776</v>
      </c>
      <c r="AX14" s="2271" t="s">
        <v>776</v>
      </c>
      <c r="AY14" s="2271" t="s">
        <v>776</v>
      </c>
      <c r="AZ14" s="2271" t="s">
        <v>776</v>
      </c>
      <c r="BA14" s="2271" t="s">
        <v>776</v>
      </c>
      <c r="BB14" s="2271" t="s">
        <v>776</v>
      </c>
      <c r="BC14" s="2271" t="s">
        <v>776</v>
      </c>
      <c r="BD14" s="2271" t="s">
        <v>776</v>
      </c>
      <c r="BE14" s="2271" t="s">
        <v>776</v>
      </c>
      <c r="BF14" s="2271" t="s">
        <v>776</v>
      </c>
      <c r="BG14" s="2271" t="s">
        <v>776</v>
      </c>
      <c r="BH14" s="2271" t="s">
        <v>776</v>
      </c>
      <c r="BI14" s="2271" t="s">
        <v>776</v>
      </c>
      <c r="BJ14" s="2271" t="s">
        <v>776</v>
      </c>
      <c r="BK14" s="2271" t="s">
        <v>776</v>
      </c>
      <c r="BL14" s="2271" t="s">
        <v>776</v>
      </c>
      <c r="BM14" s="2271" t="s">
        <v>776</v>
      </c>
      <c r="BN14" s="2271" t="s">
        <v>776</v>
      </c>
      <c r="BO14" s="2271" t="s">
        <v>776</v>
      </c>
      <c r="BP14" s="2271" t="s">
        <v>776</v>
      </c>
      <c r="BQ14" s="2271" t="s">
        <v>776</v>
      </c>
      <c r="BR14" s="2271" t="s">
        <v>776</v>
      </c>
      <c r="BS14" s="2271" t="s">
        <v>776</v>
      </c>
      <c r="BT14" s="2271" t="s">
        <v>776</v>
      </c>
      <c r="BU14" s="2271" t="s">
        <v>776</v>
      </c>
      <c r="BV14" s="2271" t="s">
        <v>776</v>
      </c>
      <c r="BW14" s="2271" t="s">
        <v>776</v>
      </c>
      <c r="BX14" s="2271" t="s">
        <v>776</v>
      </c>
      <c r="BY14" s="2271" t="s">
        <v>776</v>
      </c>
      <c r="BZ14" s="2271" t="s">
        <v>776</v>
      </c>
      <c r="CA14" s="2271" t="s">
        <v>776</v>
      </c>
      <c r="CB14" s="2271" t="s">
        <v>776</v>
      </c>
      <c r="CC14" s="2271" t="s">
        <v>776</v>
      </c>
      <c r="CD14" s="2271" t="s">
        <v>776</v>
      </c>
      <c r="CE14" s="2271" t="s">
        <v>776</v>
      </c>
      <c r="CF14" s="2271" t="s">
        <v>776</v>
      </c>
      <c r="CG14" s="2271" t="s">
        <v>776</v>
      </c>
      <c r="CH14" s="2271" t="s">
        <v>776</v>
      </c>
      <c r="CI14" s="2271" t="s">
        <v>776</v>
      </c>
      <c r="CJ14" s="2271" t="s">
        <v>776</v>
      </c>
      <c r="CK14" s="2271" t="s">
        <v>776</v>
      </c>
      <c r="CL14" s="2271" t="s">
        <v>776</v>
      </c>
      <c r="CM14" s="2271" t="s">
        <v>776</v>
      </c>
      <c r="CN14" s="2271" t="s">
        <v>776</v>
      </c>
      <c r="CO14" s="2271" t="s">
        <v>776</v>
      </c>
      <c r="CP14" s="2271" t="s">
        <v>776</v>
      </c>
      <c r="CQ14" s="2271" t="s">
        <v>776</v>
      </c>
      <c r="CR14" s="2271" t="s">
        <v>776</v>
      </c>
      <c r="CS14" s="2271" t="s">
        <v>776</v>
      </c>
      <c r="CT14" s="2271" t="s">
        <v>776</v>
      </c>
      <c r="CU14" s="2271" t="s">
        <v>776</v>
      </c>
      <c r="CV14" s="2271" t="s">
        <v>776</v>
      </c>
      <c r="CW14" s="2271" t="s">
        <v>776</v>
      </c>
      <c r="CX14" s="2271" t="s">
        <v>776</v>
      </c>
      <c r="CY14" s="2271" t="s">
        <v>776</v>
      </c>
      <c r="CZ14" s="2271" t="s">
        <v>776</v>
      </c>
      <c r="DA14" s="2271" t="s">
        <v>776</v>
      </c>
      <c r="DB14" s="2271" t="s">
        <v>776</v>
      </c>
      <c r="DC14" s="2271" t="s">
        <v>776</v>
      </c>
      <c r="DD14" s="2271" t="s">
        <v>776</v>
      </c>
      <c r="DE14" s="2271" t="s">
        <v>776</v>
      </c>
      <c r="DF14" s="2271" t="s">
        <v>776</v>
      </c>
      <c r="DG14" s="2271" t="s">
        <v>776</v>
      </c>
      <c r="DH14" s="2271" t="s">
        <v>776</v>
      </c>
      <c r="DI14" s="2271" t="s">
        <v>776</v>
      </c>
      <c r="DJ14" s="2271" t="s">
        <v>776</v>
      </c>
      <c r="DK14" s="2271" t="s">
        <v>776</v>
      </c>
      <c r="DL14" s="2271" t="s">
        <v>776</v>
      </c>
      <c r="DM14" s="2271" t="s">
        <v>776</v>
      </c>
      <c r="DN14" s="2271" t="s">
        <v>776</v>
      </c>
      <c r="DO14" s="2271" t="s">
        <v>776</v>
      </c>
      <c r="DP14" s="2271" t="s">
        <v>776</v>
      </c>
      <c r="DQ14" s="2271" t="s">
        <v>776</v>
      </c>
      <c r="DR14" s="2271" t="s">
        <v>776</v>
      </c>
      <c r="DS14" s="2271" t="s">
        <v>776</v>
      </c>
      <c r="DT14" s="2271" t="s">
        <v>776</v>
      </c>
      <c r="DU14" s="2271" t="s">
        <v>776</v>
      </c>
      <c r="DV14" s="2271" t="s">
        <v>776</v>
      </c>
      <c r="DW14" s="2271" t="s">
        <v>776</v>
      </c>
      <c r="DX14" s="2271" t="s">
        <v>776</v>
      </c>
      <c r="DY14" s="2271" t="s">
        <v>776</v>
      </c>
      <c r="DZ14" s="2271" t="s">
        <v>776</v>
      </c>
      <c r="EA14" s="2271" t="s">
        <v>776</v>
      </c>
      <c r="EB14" s="2271" t="s">
        <v>776</v>
      </c>
      <c r="EC14" s="2271" t="s">
        <v>776</v>
      </c>
      <c r="ED14" s="2271" t="s">
        <v>776</v>
      </c>
      <c r="EE14" s="2271" t="s">
        <v>776</v>
      </c>
      <c r="EF14" s="2271" t="s">
        <v>776</v>
      </c>
      <c r="EG14" s="2271" t="s">
        <v>776</v>
      </c>
      <c r="EH14" s="2271" t="s">
        <v>776</v>
      </c>
      <c r="EI14" s="2271" t="s">
        <v>776</v>
      </c>
      <c r="EJ14" s="2271" t="s">
        <v>776</v>
      </c>
      <c r="EK14" s="2271" t="s">
        <v>776</v>
      </c>
      <c r="EL14" s="2271" t="s">
        <v>776</v>
      </c>
      <c r="EM14" s="2271" t="s">
        <v>776</v>
      </c>
      <c r="EN14" s="2271" t="s">
        <v>776</v>
      </c>
      <c r="EO14" s="2271" t="s">
        <v>776</v>
      </c>
      <c r="EP14" s="2271" t="s">
        <v>776</v>
      </c>
      <c r="EQ14" s="2271" t="s">
        <v>776</v>
      </c>
      <c r="ER14" s="2271" t="s">
        <v>776</v>
      </c>
      <c r="ES14" s="2271" t="s">
        <v>776</v>
      </c>
      <c r="ET14" s="2271" t="s">
        <v>776</v>
      </c>
      <c r="EU14" s="2271" t="s">
        <v>776</v>
      </c>
      <c r="EV14" s="2271" t="s">
        <v>776</v>
      </c>
      <c r="EW14" s="2271" t="s">
        <v>776</v>
      </c>
      <c r="EX14" s="2271" t="s">
        <v>776</v>
      </c>
      <c r="EY14" s="2271" t="s">
        <v>776</v>
      </c>
      <c r="EZ14" s="2271" t="s">
        <v>776</v>
      </c>
      <c r="FA14" s="2271" t="s">
        <v>776</v>
      </c>
      <c r="FB14" s="2271" t="s">
        <v>776</v>
      </c>
      <c r="FC14" s="2271" t="s">
        <v>776</v>
      </c>
      <c r="FD14" s="2271" t="s">
        <v>776</v>
      </c>
      <c r="FE14" s="2271" t="s">
        <v>776</v>
      </c>
      <c r="FF14" s="2271" t="s">
        <v>776</v>
      </c>
      <c r="FG14" s="2271" t="s">
        <v>776</v>
      </c>
      <c r="FH14" s="2271" t="s">
        <v>776</v>
      </c>
      <c r="FI14" s="2271" t="s">
        <v>776</v>
      </c>
      <c r="FJ14" s="2271" t="s">
        <v>776</v>
      </c>
      <c r="FK14" s="2271" t="s">
        <v>776</v>
      </c>
      <c r="FL14" s="2271" t="s">
        <v>776</v>
      </c>
      <c r="FM14" s="2271" t="s">
        <v>776</v>
      </c>
      <c r="FN14" s="2271" t="s">
        <v>776</v>
      </c>
      <c r="FO14" s="2271" t="s">
        <v>776</v>
      </c>
      <c r="FP14" s="2271" t="s">
        <v>776</v>
      </c>
      <c r="FQ14" s="2271" t="s">
        <v>776</v>
      </c>
      <c r="FR14" s="2271" t="s">
        <v>776</v>
      </c>
      <c r="FS14" s="2271" t="s">
        <v>776</v>
      </c>
      <c r="FT14" s="2271" t="s">
        <v>776</v>
      </c>
      <c r="FU14" s="2271" t="s">
        <v>776</v>
      </c>
      <c r="FV14" s="2271" t="s">
        <v>776</v>
      </c>
      <c r="FW14" s="2271" t="s">
        <v>776</v>
      </c>
      <c r="FX14" s="2271" t="s">
        <v>776</v>
      </c>
      <c r="FY14" s="2271" t="s">
        <v>776</v>
      </c>
      <c r="FZ14" s="2271" t="s">
        <v>776</v>
      </c>
      <c r="GA14" s="2271" t="s">
        <v>776</v>
      </c>
      <c r="GB14" s="2271" t="s">
        <v>776</v>
      </c>
      <c r="GC14" s="2271" t="s">
        <v>776</v>
      </c>
      <c r="GD14" s="2271" t="s">
        <v>776</v>
      </c>
      <c r="GE14" s="2271" t="s">
        <v>776</v>
      </c>
      <c r="GF14" s="2271" t="s">
        <v>776</v>
      </c>
      <c r="GG14" s="2271" t="s">
        <v>776</v>
      </c>
      <c r="GH14" s="2271" t="s">
        <v>776</v>
      </c>
      <c r="GI14" s="2271" t="s">
        <v>776</v>
      </c>
      <c r="GJ14" s="2271" t="s">
        <v>776</v>
      </c>
      <c r="GK14" s="2271" t="s">
        <v>776</v>
      </c>
      <c r="GL14" s="2271" t="s">
        <v>776</v>
      </c>
      <c r="GM14" s="2271" t="s">
        <v>776</v>
      </c>
      <c r="GN14" s="2271" t="s">
        <v>776</v>
      </c>
      <c r="GO14" s="2271" t="s">
        <v>776</v>
      </c>
      <c r="GP14" s="2271" t="s">
        <v>776</v>
      </c>
      <c r="GQ14" s="2271" t="s">
        <v>776</v>
      </c>
      <c r="GS14" s="2136"/>
      <c r="HO14" s="1640">
        <v>23</v>
      </c>
    </row>
    <row customHeight="1" ht="24">
      <c r="A15" s="2063"/>
      <c r="B15" s="2062" t="s">
        <v>1284</v>
      </c>
      <c r="C15" s="2062" t="s">
        <v>1285</v>
      </c>
      <c r="D15" s="2061" t="s">
        <v>1286</v>
      </c>
      <c r="E15" s="2065" t="s">
        <v>1287</v>
      </c>
      <c r="F15" s="2065" t="s">
        <v>1287</v>
      </c>
      <c r="G15" s="1645" t="s">
        <v>1061</v>
      </c>
      <c r="H15" s="2030"/>
      <c r="I15" s="1639">
        <v>1</v>
      </c>
      <c r="J15" s="2031" t="s">
        <v>1288</v>
      </c>
      <c r="K15" s="2029" t="s">
        <v>779</v>
      </c>
      <c r="L15" s="671"/>
      <c r="M15" s="827"/>
      <c r="N15" s="671"/>
      <c r="O15" s="671"/>
      <c r="P15" s="671"/>
      <c r="Q15" s="671"/>
      <c r="R15" s="671"/>
      <c r="S15" s="671"/>
      <c r="T15" s="671"/>
      <c r="U15" s="671"/>
      <c r="V15" s="671"/>
      <c r="W15" s="671"/>
      <c r="X15" s="671"/>
      <c r="Y15" s="671"/>
      <c r="Z15" s="671"/>
      <c r="AA15" s="671"/>
      <c r="AB15" s="671"/>
      <c r="AC15" s="671"/>
      <c r="AD15" s="671"/>
      <c r="AE15" s="671"/>
      <c r="AF15" s="671"/>
      <c r="AG15" s="671"/>
      <c r="AH15" s="671"/>
      <c r="AI15" s="671"/>
      <c r="AJ15" s="671"/>
      <c r="AK15" s="671"/>
      <c r="AL15" s="671"/>
      <c r="AM15" s="671"/>
      <c r="AN15" s="671"/>
      <c r="AO15" s="671"/>
      <c r="AP15" s="671"/>
      <c r="AQ15" s="671"/>
      <c r="AR15" s="671"/>
      <c r="AS15" s="671"/>
      <c r="AT15" s="671"/>
      <c r="AU15" s="671"/>
      <c r="AV15" s="671"/>
      <c r="AW15" s="671"/>
      <c r="AX15" s="671"/>
      <c r="AY15" s="671"/>
      <c r="AZ15" s="671"/>
      <c r="BA15" s="671"/>
      <c r="BB15" s="671"/>
      <c r="BC15" s="671"/>
      <c r="BD15" s="671"/>
      <c r="BE15" s="671"/>
      <c r="BF15" s="671"/>
      <c r="BG15" s="671"/>
      <c r="BH15" s="671"/>
      <c r="BI15" s="671"/>
      <c r="BJ15" s="671"/>
      <c r="BK15" s="671"/>
      <c r="BL15" s="671"/>
      <c r="BM15" s="671"/>
      <c r="BN15" s="671"/>
      <c r="BO15" s="671"/>
      <c r="BP15" s="671"/>
      <c r="BQ15" s="671"/>
      <c r="BR15" s="671"/>
      <c r="BS15" s="671"/>
      <c r="BT15" s="671"/>
      <c r="BU15" s="671"/>
      <c r="BV15" s="671"/>
      <c r="BW15" s="671"/>
      <c r="BX15" s="671"/>
      <c r="BY15" s="671"/>
      <c r="BZ15" s="671"/>
      <c r="CA15" s="671"/>
      <c r="CB15" s="671"/>
      <c r="CC15" s="671"/>
      <c r="CD15" s="671"/>
      <c r="CE15" s="671"/>
      <c r="CF15" s="671"/>
      <c r="CG15" s="671"/>
      <c r="CH15" s="671"/>
      <c r="CI15" s="671"/>
      <c r="CJ15" s="671"/>
      <c r="CK15" s="671"/>
      <c r="CL15" s="671"/>
      <c r="CM15" s="671"/>
      <c r="CN15" s="671"/>
      <c r="CO15" s="671"/>
      <c r="CP15" s="671"/>
      <c r="CQ15" s="671"/>
      <c r="CR15" s="671"/>
      <c r="CS15" s="671"/>
      <c r="CT15" s="671"/>
      <c r="CU15" s="671"/>
      <c r="CV15" s="671"/>
      <c r="CW15" s="671"/>
      <c r="CX15" s="671"/>
      <c r="CY15" s="671"/>
      <c r="CZ15" s="671"/>
      <c r="DA15" s="671"/>
      <c r="DB15" s="671"/>
      <c r="DC15" s="671"/>
      <c r="DD15" s="671"/>
      <c r="DE15" s="671"/>
      <c r="DF15" s="671"/>
      <c r="DG15" s="671"/>
      <c r="DH15" s="671"/>
      <c r="DI15" s="671"/>
      <c r="DJ15" s="671"/>
      <c r="DK15" s="671"/>
      <c r="DL15" s="671"/>
      <c r="DM15" s="671"/>
      <c r="DN15" s="671"/>
      <c r="DO15" s="671"/>
      <c r="DP15" s="671"/>
      <c r="DQ15" s="671"/>
      <c r="DR15" s="671"/>
      <c r="DS15" s="671"/>
      <c r="DT15" s="671"/>
      <c r="DU15" s="671"/>
      <c r="DV15" s="671"/>
      <c r="DW15" s="671"/>
      <c r="DX15" s="671"/>
      <c r="DY15" s="671"/>
      <c r="DZ15" s="671"/>
      <c r="EA15" s="671"/>
      <c r="EB15" s="671"/>
      <c r="EC15" s="671"/>
      <c r="ED15" s="671"/>
      <c r="EE15" s="671"/>
      <c r="EF15" s="671"/>
      <c r="EG15" s="671"/>
      <c r="EH15" s="671"/>
      <c r="EI15" s="671"/>
      <c r="EJ15" s="671"/>
      <c r="EK15" s="671"/>
      <c r="EL15" s="671"/>
      <c r="EM15" s="671"/>
      <c r="EN15" s="671"/>
      <c r="EO15" s="671"/>
      <c r="EP15" s="671"/>
      <c r="EQ15" s="671"/>
      <c r="ER15" s="671"/>
      <c r="ES15" s="671"/>
      <c r="ET15" s="671"/>
      <c r="EU15" s="671"/>
      <c r="EV15" s="671"/>
      <c r="EW15" s="671"/>
      <c r="EX15" s="671"/>
      <c r="EY15" s="671"/>
      <c r="EZ15" s="671"/>
      <c r="FA15" s="671"/>
      <c r="FB15" s="671"/>
      <c r="FC15" s="671"/>
      <c r="FD15" s="671"/>
      <c r="FE15" s="671"/>
      <c r="FF15" s="671"/>
      <c r="FG15" s="671"/>
      <c r="FH15" s="671"/>
      <c r="FI15" s="671"/>
      <c r="FJ15" s="671"/>
      <c r="FK15" s="671"/>
      <c r="FL15" s="671"/>
      <c r="FM15" s="671"/>
      <c r="FN15" s="671"/>
      <c r="FO15" s="671"/>
      <c r="FP15" s="671"/>
      <c r="FQ15" s="671"/>
      <c r="FR15" s="671"/>
      <c r="FS15" s="671"/>
      <c r="FT15" s="671"/>
      <c r="FU15" s="671"/>
      <c r="FV15" s="671"/>
      <c r="FW15" s="671"/>
      <c r="FX15" s="671"/>
      <c r="FY15" s="671"/>
      <c r="FZ15" s="671"/>
      <c r="GA15" s="671"/>
      <c r="GB15" s="671"/>
      <c r="GC15" s="671"/>
      <c r="GD15" s="671"/>
      <c r="GE15" s="671"/>
      <c r="GF15" s="671"/>
      <c r="GG15" s="671"/>
      <c r="GH15" s="671"/>
      <c r="GI15" s="671"/>
      <c r="GJ15" s="671"/>
      <c r="GK15" s="671"/>
      <c r="GL15" s="671"/>
      <c r="GM15" s="671"/>
      <c r="GN15" s="671"/>
      <c r="GO15" s="671"/>
      <c r="GP15" s="671"/>
      <c r="GQ15" s="671"/>
      <c r="GR15" s="552" t="s">
        <v>1289</v>
      </c>
      <c r="GS15" s="1534" t="s">
        <v>1290</v>
      </c>
      <c r="GT15" s="552" t="s">
        <v>1289</v>
      </c>
      <c r="HO15" s="1640">
        <v>23</v>
      </c>
    </row>
    <row customHeight="1" ht="35.699999999999996">
      <c r="A16" s="2063"/>
      <c r="B16" s="2062" t="s">
        <v>1291</v>
      </c>
      <c r="C16" s="2062" t="s">
        <v>1292</v>
      </c>
      <c r="D16" s="2061" t="s">
        <v>1276</v>
      </c>
      <c r="E16" s="2065" t="s">
        <v>1287</v>
      </c>
      <c r="F16" s="2065" t="s">
        <v>1287</v>
      </c>
      <c r="H16" s="2030"/>
      <c r="I16" s="1638">
        <v>2</v>
      </c>
      <c r="J16" s="2072" t="s">
        <v>1293</v>
      </c>
      <c r="K16" s="2071" t="s">
        <v>1029</v>
      </c>
      <c r="L16" s="2077"/>
      <c r="M16" s="1685"/>
      <c r="N16" s="2077"/>
      <c r="O16" s="2077"/>
      <c r="P16" s="2077"/>
      <c r="Q16" s="2077"/>
      <c r="R16" s="2077"/>
      <c r="S16" s="2077"/>
      <c r="T16" s="2077"/>
      <c r="U16" s="2077"/>
      <c r="V16" s="2077"/>
      <c r="W16" s="2077"/>
      <c r="X16" s="2077"/>
      <c r="Y16" s="2077"/>
      <c r="Z16" s="2077"/>
      <c r="AA16" s="2077"/>
      <c r="AB16" s="2077"/>
      <c r="AC16" s="2077"/>
      <c r="AD16" s="2077"/>
      <c r="AE16" s="2077"/>
      <c r="AF16" s="2077"/>
      <c r="AG16" s="2077"/>
      <c r="AH16" s="2077"/>
      <c r="AI16" s="2077"/>
      <c r="AJ16" s="2077"/>
      <c r="AK16" s="2077"/>
      <c r="AL16" s="2077"/>
      <c r="AM16" s="2077"/>
      <c r="AN16" s="2077"/>
      <c r="AO16" s="2077"/>
      <c r="AP16" s="2077"/>
      <c r="AQ16" s="2077"/>
      <c r="AR16" s="2077"/>
      <c r="AS16" s="2077"/>
      <c r="AT16" s="2077"/>
      <c r="AU16" s="2077"/>
      <c r="AV16" s="2077"/>
      <c r="AW16" s="2077"/>
      <c r="AX16" s="2077"/>
      <c r="AY16" s="2077"/>
      <c r="AZ16" s="2077"/>
      <c r="BA16" s="2077"/>
      <c r="BB16" s="2077"/>
      <c r="BC16" s="2077"/>
      <c r="BD16" s="2077"/>
      <c r="BE16" s="2077"/>
      <c r="BF16" s="2077"/>
      <c r="BG16" s="2077"/>
      <c r="BH16" s="2077"/>
      <c r="BI16" s="2077"/>
      <c r="BJ16" s="2077"/>
      <c r="BK16" s="2077"/>
      <c r="BL16" s="2077"/>
      <c r="BM16" s="2077"/>
      <c r="BN16" s="2077"/>
      <c r="BO16" s="2077"/>
      <c r="BP16" s="2077"/>
      <c r="BQ16" s="2077"/>
      <c r="BR16" s="2077"/>
      <c r="BS16" s="2077"/>
      <c r="BT16" s="2077"/>
      <c r="BU16" s="2077"/>
      <c r="BV16" s="2077"/>
      <c r="BW16" s="2077"/>
      <c r="BX16" s="2077"/>
      <c r="BY16" s="2077"/>
      <c r="BZ16" s="2077"/>
      <c r="CA16" s="2077"/>
      <c r="CB16" s="2077"/>
      <c r="CC16" s="2077"/>
      <c r="CD16" s="2077"/>
      <c r="CE16" s="2077"/>
      <c r="CF16" s="2077"/>
      <c r="CG16" s="2077"/>
      <c r="CH16" s="2077"/>
      <c r="CI16" s="2077"/>
      <c r="CJ16" s="2077"/>
      <c r="CK16" s="2077"/>
      <c r="CL16" s="2077"/>
      <c r="CM16" s="2077"/>
      <c r="CN16" s="2077"/>
      <c r="CO16" s="2077"/>
      <c r="CP16" s="2077"/>
      <c r="CQ16" s="2077"/>
      <c r="CR16" s="2077"/>
      <c r="CS16" s="2077"/>
      <c r="CT16" s="2077"/>
      <c r="CU16" s="2077"/>
      <c r="CV16" s="2077"/>
      <c r="CW16" s="2077"/>
      <c r="CX16" s="2077"/>
      <c r="CY16" s="2077"/>
      <c r="CZ16" s="2077"/>
      <c r="DA16" s="2077"/>
      <c r="DB16" s="2077"/>
      <c r="DC16" s="2077"/>
      <c r="DD16" s="2077"/>
      <c r="DE16" s="2077"/>
      <c r="DF16" s="2077"/>
      <c r="DG16" s="2077"/>
      <c r="DH16" s="2077"/>
      <c r="DI16" s="2077"/>
      <c r="DJ16" s="2077"/>
      <c r="DK16" s="2077"/>
      <c r="DL16" s="2077"/>
      <c r="DM16" s="2077"/>
      <c r="DN16" s="2077"/>
      <c r="DO16" s="2077"/>
      <c r="DP16" s="2077"/>
      <c r="DQ16" s="2077"/>
      <c r="DR16" s="2077"/>
      <c r="DS16" s="2077"/>
      <c r="DT16" s="2077"/>
      <c r="DU16" s="2077"/>
      <c r="DV16" s="2077"/>
      <c r="DW16" s="2077"/>
      <c r="DX16" s="2077"/>
      <c r="DY16" s="2077"/>
      <c r="DZ16" s="2077"/>
      <c r="EA16" s="2077"/>
      <c r="EB16" s="2077"/>
      <c r="EC16" s="2077"/>
      <c r="ED16" s="2077"/>
      <c r="EE16" s="2077"/>
      <c r="EF16" s="2077"/>
      <c r="EG16" s="2077"/>
      <c r="EH16" s="2077"/>
      <c r="EI16" s="2077"/>
      <c r="EJ16" s="2077"/>
      <c r="EK16" s="2077"/>
      <c r="EL16" s="2077"/>
      <c r="EM16" s="2077"/>
      <c r="EN16" s="2077"/>
      <c r="EO16" s="2077"/>
      <c r="EP16" s="2077"/>
      <c r="EQ16" s="2077"/>
      <c r="ER16" s="2077"/>
      <c r="ES16" s="2077"/>
      <c r="ET16" s="2077"/>
      <c r="EU16" s="2077"/>
      <c r="EV16" s="2077"/>
      <c r="EW16" s="2077"/>
      <c r="EX16" s="2077"/>
      <c r="EY16" s="2077"/>
      <c r="EZ16" s="2077"/>
      <c r="FA16" s="2077"/>
      <c r="FB16" s="2077"/>
      <c r="FC16" s="2077"/>
      <c r="FD16" s="2077"/>
      <c r="FE16" s="2077"/>
      <c r="FF16" s="2077"/>
      <c r="FG16" s="2077"/>
      <c r="FH16" s="2077"/>
      <c r="FI16" s="2077"/>
      <c r="FJ16" s="2077"/>
      <c r="FK16" s="2077"/>
      <c r="FL16" s="2077"/>
      <c r="FM16" s="2077"/>
      <c r="FN16" s="2077"/>
      <c r="FO16" s="2077"/>
      <c r="FP16" s="2077"/>
      <c r="FQ16" s="2077"/>
      <c r="FR16" s="2077"/>
      <c r="FS16" s="2077"/>
      <c r="FT16" s="2077"/>
      <c r="FU16" s="2077"/>
      <c r="FV16" s="2077"/>
      <c r="FW16" s="2077"/>
      <c r="FX16" s="2077"/>
      <c r="FY16" s="2077"/>
      <c r="FZ16" s="2077"/>
      <c r="GA16" s="2077"/>
      <c r="GB16" s="2077"/>
      <c r="GC16" s="2077"/>
      <c r="GD16" s="2077"/>
      <c r="GE16" s="2077"/>
      <c r="GF16" s="2077"/>
      <c r="GG16" s="2077"/>
      <c r="GH16" s="2077"/>
      <c r="GI16" s="2077"/>
      <c r="GJ16" s="2077"/>
      <c r="GK16" s="2077"/>
      <c r="GL16" s="2077"/>
      <c r="GM16" s="2077"/>
      <c r="GN16" s="2077"/>
      <c r="GO16" s="2077"/>
      <c r="GP16" s="2077"/>
      <c r="GQ16" s="2077"/>
      <c r="GR16" s="552" t="s">
        <v>1289</v>
      </c>
      <c r="GS16" s="1534" t="s">
        <v>1294</v>
      </c>
      <c r="GT16" s="552" t="s">
        <v>1289</v>
      </c>
      <c r="HO16" s="1640">
        <v>34</v>
      </c>
    </row>
    <row s="1651" customFormat="1" customHeight="1" ht="17.25" hidden="1">
      <c r="A17" s="1176"/>
      <c r="B17" s="1176"/>
      <c r="C17" s="1176"/>
      <c r="D17" s="1176"/>
      <c r="E17" s="1176"/>
      <c r="H17" s="1333"/>
      <c r="I17" s="1022" t="s">
        <v>1295</v>
      </c>
      <c r="J17" s="1000"/>
      <c r="K17" s="1022"/>
      <c r="L17" s="1001"/>
      <c r="M17" s="1001"/>
      <c r="N17" s="1001"/>
      <c r="O17" s="1001"/>
      <c r="P17" s="1001"/>
      <c r="Q17" s="1001"/>
      <c r="R17" s="1001"/>
      <c r="S17" s="1001"/>
      <c r="T17" s="1001"/>
      <c r="U17" s="1001"/>
      <c r="V17" s="1001"/>
      <c r="W17" s="1001"/>
      <c r="X17" s="1001"/>
      <c r="Y17" s="1001"/>
      <c r="Z17" s="1001"/>
      <c r="AA17" s="1001"/>
      <c r="AB17" s="1001"/>
      <c r="AC17" s="1001"/>
      <c r="AD17" s="1001"/>
      <c r="AE17" s="1001"/>
      <c r="AF17" s="1001"/>
      <c r="AG17" s="1001"/>
      <c r="AH17" s="1001"/>
      <c r="AI17" s="1001"/>
      <c r="AJ17" s="1001"/>
      <c r="AK17" s="1001"/>
      <c r="AL17" s="1001"/>
      <c r="AM17" s="1001"/>
      <c r="AN17" s="1001"/>
      <c r="AO17" s="1001"/>
      <c r="AP17" s="1001"/>
      <c r="AQ17" s="1001"/>
      <c r="AR17" s="1001"/>
      <c r="AS17" s="1001"/>
      <c r="AT17" s="1001"/>
      <c r="AU17" s="1001"/>
      <c r="AV17" s="1001"/>
      <c r="AW17" s="1001"/>
      <c r="AX17" s="1001"/>
      <c r="AY17" s="1001"/>
      <c r="AZ17" s="1001"/>
      <c r="BA17" s="1001"/>
      <c r="BB17" s="1001"/>
      <c r="BC17" s="1001"/>
      <c r="BD17" s="1001"/>
      <c r="BE17" s="1001"/>
      <c r="BF17" s="1001"/>
      <c r="BG17" s="1001"/>
      <c r="BH17" s="1001"/>
      <c r="BI17" s="1001"/>
      <c r="BJ17" s="1001"/>
      <c r="BK17" s="1001"/>
      <c r="BL17" s="1001"/>
      <c r="BM17" s="1001"/>
      <c r="BN17" s="1001"/>
      <c r="BO17" s="1001"/>
      <c r="BP17" s="1001"/>
      <c r="BQ17" s="1001"/>
      <c r="BR17" s="1001"/>
      <c r="BS17" s="1001"/>
      <c r="BT17" s="1001"/>
      <c r="BU17" s="1001"/>
      <c r="BV17" s="1001"/>
      <c r="BW17" s="1001"/>
      <c r="BX17" s="1001"/>
      <c r="BY17" s="1001"/>
      <c r="BZ17" s="1001"/>
      <c r="CA17" s="1001"/>
      <c r="CB17" s="1001"/>
      <c r="CC17" s="1001"/>
      <c r="CD17" s="1001"/>
      <c r="CE17" s="1001"/>
      <c r="CF17" s="1001"/>
      <c r="CG17" s="1001"/>
      <c r="CH17" s="1001"/>
      <c r="CI17" s="1001"/>
      <c r="CJ17" s="1001"/>
      <c r="CK17" s="1001"/>
      <c r="CL17" s="1001"/>
      <c r="CM17" s="1001"/>
      <c r="CN17" s="1001"/>
      <c r="CO17" s="1001"/>
      <c r="CP17" s="1001"/>
      <c r="CQ17" s="1001"/>
      <c r="CR17" s="1001"/>
      <c r="CS17" s="1001"/>
      <c r="CT17" s="1001"/>
      <c r="CU17" s="1001"/>
      <c r="CV17" s="1001"/>
      <c r="CW17" s="1001"/>
      <c r="CX17" s="1001"/>
      <c r="CY17" s="1001"/>
      <c r="CZ17" s="1001"/>
      <c r="DA17" s="1001"/>
      <c r="DB17" s="1001"/>
      <c r="DC17" s="1001"/>
      <c r="DD17" s="1001"/>
      <c r="DE17" s="1001"/>
      <c r="DF17" s="1001"/>
      <c r="DG17" s="1001"/>
      <c r="DH17" s="1001"/>
      <c r="DI17" s="1001"/>
      <c r="DJ17" s="1001"/>
      <c r="DK17" s="1001"/>
      <c r="DL17" s="1001"/>
      <c r="DM17" s="1001"/>
      <c r="DN17" s="1001"/>
      <c r="DO17" s="1001"/>
      <c r="DP17" s="1001"/>
      <c r="DQ17" s="1001"/>
      <c r="DR17" s="1001"/>
      <c r="DS17" s="1001"/>
      <c r="DT17" s="1001"/>
      <c r="DU17" s="1001"/>
      <c r="DV17" s="1001"/>
      <c r="DW17" s="1001"/>
      <c r="DX17" s="1001"/>
      <c r="DY17" s="1001"/>
      <c r="DZ17" s="1001"/>
      <c r="EA17" s="1001"/>
      <c r="EB17" s="1001"/>
      <c r="EC17" s="1001"/>
      <c r="ED17" s="1001"/>
      <c r="EE17" s="1001"/>
      <c r="EF17" s="1001"/>
      <c r="EG17" s="1001"/>
      <c r="EH17" s="1001"/>
      <c r="EI17" s="1001"/>
      <c r="EJ17" s="1001"/>
      <c r="EK17" s="1001"/>
      <c r="EL17" s="1001"/>
      <c r="EM17" s="1001"/>
      <c r="EN17" s="1001"/>
      <c r="EO17" s="1001"/>
      <c r="EP17" s="1001"/>
      <c r="EQ17" s="1001"/>
      <c r="ER17" s="1001"/>
      <c r="ES17" s="1001"/>
      <c r="ET17" s="1001"/>
      <c r="EU17" s="1001"/>
      <c r="EV17" s="1001"/>
      <c r="EW17" s="1001"/>
      <c r="EX17" s="1001"/>
      <c r="EY17" s="1001"/>
      <c r="EZ17" s="1001"/>
      <c r="FA17" s="1001"/>
      <c r="FB17" s="1001"/>
      <c r="FC17" s="1001"/>
      <c r="FD17" s="1001"/>
      <c r="FE17" s="1001"/>
      <c r="FF17" s="1001"/>
      <c r="FG17" s="1001"/>
      <c r="FH17" s="1001"/>
      <c r="FI17" s="1001"/>
      <c r="FJ17" s="1001"/>
      <c r="FK17" s="1001"/>
      <c r="FL17" s="1001"/>
      <c r="FM17" s="1001"/>
      <c r="FN17" s="1001"/>
      <c r="FO17" s="1001"/>
      <c r="FP17" s="1001"/>
      <c r="FQ17" s="1001"/>
      <c r="FR17" s="1001"/>
      <c r="FS17" s="1001"/>
      <c r="FT17" s="1001"/>
      <c r="FU17" s="1001"/>
      <c r="FV17" s="1001"/>
      <c r="FW17" s="1001"/>
      <c r="FX17" s="1001"/>
      <c r="FY17" s="1001"/>
      <c r="FZ17" s="1001"/>
      <c r="GA17" s="1001"/>
      <c r="GB17" s="1001"/>
      <c r="GC17" s="1001"/>
      <c r="GD17" s="1001"/>
      <c r="GE17" s="1001"/>
      <c r="GF17" s="1001"/>
      <c r="GG17" s="1001"/>
      <c r="GH17" s="1001"/>
      <c r="GI17" s="1001"/>
      <c r="GJ17" s="1001"/>
      <c r="GK17" s="1001"/>
      <c r="GL17" s="1001"/>
      <c r="GM17" s="1001"/>
      <c r="GN17" s="1001"/>
      <c r="GO17" s="1001"/>
      <c r="GP17" s="1001"/>
      <c r="GQ17" s="1001"/>
      <c r="GS17" s="1394"/>
      <c r="HO17" s="1645">
        <v>1</v>
      </c>
    </row>
    <row s="1375" customFormat="1" customHeight="1" ht="24">
      <c r="A18" s="996"/>
      <c r="B18" s="996"/>
      <c r="C18" s="996"/>
      <c r="D18" s="996"/>
      <c r="E18" s="996"/>
      <c r="G18" s="1645"/>
      <c r="H18" s="1642"/>
      <c r="I18" s="579"/>
      <c r="J18" s="580" t="s">
        <v>1059</v>
      </c>
      <c r="K18" s="581"/>
      <c r="L18" s="2079"/>
      <c r="M18" s="582"/>
      <c r="N18" s="3757"/>
      <c r="O18" s="3758"/>
      <c r="P18" s="3759"/>
      <c r="Q18" s="3760"/>
      <c r="R18" s="3761"/>
      <c r="S18" s="3762"/>
      <c r="T18" s="3763"/>
      <c r="U18" s="3764"/>
      <c r="V18" s="3765"/>
      <c r="W18" s="3766"/>
      <c r="X18" s="3767"/>
      <c r="Y18" s="3768"/>
      <c r="Z18" s="3769"/>
      <c r="AA18" s="3770"/>
      <c r="AB18" s="3771"/>
      <c r="AC18" s="3772"/>
      <c r="AD18" s="3773"/>
      <c r="AE18" s="3774"/>
      <c r="AF18" s="3775"/>
      <c r="AG18" s="3776"/>
      <c r="AH18" s="3777"/>
      <c r="AI18" s="3778"/>
      <c r="AJ18" s="3779"/>
      <c r="AK18" s="3780"/>
      <c r="AL18" s="3781"/>
      <c r="AM18" s="3782"/>
      <c r="AN18" s="3783"/>
      <c r="AO18" s="3784"/>
      <c r="AP18" s="3785"/>
      <c r="AQ18" s="3786"/>
      <c r="AR18" s="3787"/>
      <c r="AS18" s="3788"/>
      <c r="AT18" s="3789"/>
      <c r="AU18" s="3790"/>
      <c r="AV18" s="3791"/>
      <c r="AW18" s="3792"/>
      <c r="AX18" s="3793"/>
      <c r="AY18" s="3794"/>
      <c r="AZ18" s="3795"/>
      <c r="BA18" s="3796"/>
      <c r="BB18" s="3797"/>
      <c r="BC18" s="3798"/>
      <c r="BD18" s="3799"/>
      <c r="BE18" s="3800"/>
      <c r="BF18" s="3801"/>
      <c r="BG18" s="3802"/>
      <c r="BH18" s="3803"/>
      <c r="BI18" s="3804"/>
      <c r="BJ18" s="3805"/>
      <c r="BK18" s="3806"/>
      <c r="BL18" s="3807"/>
      <c r="BM18" s="3808"/>
      <c r="BN18" s="3809"/>
      <c r="BO18" s="3810"/>
      <c r="BP18" s="3811"/>
      <c r="BQ18" s="3812"/>
      <c r="BR18" s="3813"/>
      <c r="BS18" s="3814"/>
      <c r="BT18" s="3815"/>
      <c r="BU18" s="3816"/>
      <c r="BV18" s="3817"/>
      <c r="BW18" s="3818"/>
      <c r="BX18" s="3819"/>
      <c r="BY18" s="3820"/>
      <c r="BZ18" s="3821"/>
      <c r="CA18" s="3822"/>
      <c r="CB18" s="3823"/>
      <c r="CC18" s="3824"/>
      <c r="CD18" s="3825"/>
      <c r="CE18" s="3826"/>
      <c r="CF18" s="3827"/>
      <c r="CG18" s="3828"/>
      <c r="CH18" s="3829"/>
      <c r="CI18" s="3830"/>
      <c r="CJ18" s="3831"/>
      <c r="CK18" s="3832"/>
      <c r="CL18" s="3833"/>
      <c r="CM18" s="3834"/>
      <c r="CN18" s="3835"/>
      <c r="CO18" s="3836"/>
      <c r="CP18" s="3837"/>
      <c r="CQ18" s="3838"/>
      <c r="CR18" s="3839"/>
      <c r="CS18" s="3840"/>
      <c r="CT18" s="3841"/>
      <c r="CU18" s="3842"/>
      <c r="CV18" s="3843"/>
      <c r="CW18" s="3844"/>
      <c r="CX18" s="3845"/>
      <c r="CY18" s="3846"/>
      <c r="CZ18" s="3847"/>
      <c r="DA18" s="3848"/>
      <c r="DB18" s="3849"/>
      <c r="DC18" s="3850"/>
      <c r="DD18" s="3851"/>
      <c r="DE18" s="3852"/>
      <c r="DF18" s="3853"/>
      <c r="DG18" s="3854"/>
      <c r="DH18" s="3855"/>
      <c r="DI18" s="3856"/>
      <c r="DJ18" s="3857"/>
      <c r="DK18" s="3858"/>
      <c r="DL18" s="3859"/>
      <c r="DM18" s="3860"/>
      <c r="DN18" s="3861"/>
      <c r="DO18" s="3862"/>
      <c r="DP18" s="3863"/>
      <c r="DQ18" s="3864"/>
      <c r="DR18" s="3865"/>
      <c r="DS18" s="3866"/>
      <c r="DT18" s="3867"/>
      <c r="DU18" s="3868"/>
      <c r="DV18" s="3869"/>
      <c r="DW18" s="3870"/>
      <c r="DX18" s="3871"/>
      <c r="DY18" s="3872"/>
      <c r="DZ18" s="3873"/>
      <c r="EA18" s="3874"/>
      <c r="EB18" s="3875"/>
      <c r="EC18" s="3876"/>
      <c r="ED18" s="3877"/>
      <c r="EE18" s="3878"/>
      <c r="EF18" s="3879"/>
      <c r="EG18" s="3880"/>
      <c r="EH18" s="3881"/>
      <c r="EI18" s="3882"/>
      <c r="EJ18" s="3883"/>
      <c r="EK18" s="3884"/>
      <c r="EL18" s="3885"/>
      <c r="EM18" s="3886"/>
      <c r="EN18" s="3887"/>
      <c r="EO18" s="3888"/>
      <c r="EP18" s="3889"/>
      <c r="EQ18" s="3890"/>
      <c r="ER18" s="3891"/>
      <c r="ES18" s="3892"/>
      <c r="ET18" s="3893"/>
      <c r="EU18" s="3894"/>
      <c r="EV18" s="3895"/>
      <c r="EW18" s="3896"/>
      <c r="EX18" s="3897"/>
      <c r="EY18" s="3898"/>
      <c r="EZ18" s="3899"/>
      <c r="FA18" s="3900"/>
      <c r="FB18" s="3901"/>
      <c r="FC18" s="3902"/>
      <c r="FD18" s="3903"/>
      <c r="FE18" s="3904"/>
      <c r="FF18" s="3905"/>
      <c r="FG18" s="3906"/>
      <c r="FH18" s="3907"/>
      <c r="FI18" s="3908"/>
      <c r="FJ18" s="3909"/>
      <c r="FK18" s="3910"/>
      <c r="FL18" s="3911"/>
      <c r="FM18" s="3912"/>
      <c r="FN18" s="3913"/>
      <c r="FO18" s="3914"/>
      <c r="FP18" s="3915"/>
      <c r="FQ18" s="3916"/>
      <c r="FR18" s="3917"/>
      <c r="FS18" s="3918"/>
      <c r="FT18" s="3919"/>
      <c r="FU18" s="3920"/>
      <c r="FV18" s="3921"/>
      <c r="FW18" s="3922"/>
      <c r="FX18" s="3923"/>
      <c r="FY18" s="3924"/>
      <c r="FZ18" s="3925"/>
      <c r="GA18" s="3926"/>
      <c r="GB18" s="3927"/>
      <c r="GC18" s="3928"/>
      <c r="GD18" s="3929"/>
      <c r="GE18" s="3930"/>
      <c r="GF18" s="3931"/>
      <c r="GG18" s="3932"/>
      <c r="GH18" s="3933"/>
      <c r="GI18" s="3934"/>
      <c r="GJ18" s="3935"/>
      <c r="GK18" s="3936"/>
      <c r="GL18" s="3937"/>
      <c r="GM18" s="3938"/>
      <c r="GN18" s="3939"/>
      <c r="GO18" s="3940"/>
      <c r="GP18" s="3941"/>
      <c r="GQ18" s="3942"/>
      <c r="GR18" s="552"/>
      <c r="GS18" s="1534" t="s">
        <v>1060</v>
      </c>
      <c r="GT18" s="552"/>
      <c r="GU18" s="1645"/>
      <c r="GV18" s="1645"/>
      <c r="HA18" s="1645"/>
      <c r="HD18" s="553"/>
      <c r="HJ18" s="1641"/>
      <c r="HK18" s="1641"/>
      <c r="HL18" s="1641"/>
      <c r="HM18" s="1641"/>
      <c r="HN18" s="1641"/>
      <c r="HO18" s="1375">
        <v>23</v>
      </c>
    </row>
    <row customHeight="1" ht="19.95">
      <c r="A19" s="2063"/>
      <c r="B19" s="2062" t="s">
        <v>1296</v>
      </c>
      <c r="C19" s="2062" t="s">
        <v>1297</v>
      </c>
      <c r="D19" s="2061" t="s">
        <v>1276</v>
      </c>
      <c r="E19" s="2065" t="s">
        <v>1287</v>
      </c>
      <c r="F19" s="2065" t="s">
        <v>1287</v>
      </c>
      <c r="H19" s="2030"/>
      <c r="I19" s="1673">
        <v>3</v>
      </c>
      <c r="J19" s="2031" t="s">
        <v>1297</v>
      </c>
      <c r="K19" s="2027" t="s">
        <v>1029</v>
      </c>
      <c r="L19" s="736"/>
      <c r="M19" s="566"/>
      <c r="N19" s="736"/>
      <c r="O19" s="736"/>
      <c r="P19" s="736"/>
      <c r="Q19" s="736"/>
      <c r="R19" s="736"/>
      <c r="S19" s="736"/>
      <c r="T19" s="736"/>
      <c r="U19" s="736"/>
      <c r="V19" s="736"/>
      <c r="W19" s="736"/>
      <c r="X19" s="736"/>
      <c r="Y19" s="736"/>
      <c r="Z19" s="736"/>
      <c r="AA19" s="736"/>
      <c r="AB19" s="736"/>
      <c r="AC19" s="736"/>
      <c r="AD19" s="736"/>
      <c r="AE19" s="736"/>
      <c r="AF19" s="736"/>
      <c r="AG19" s="736"/>
      <c r="AH19" s="736"/>
      <c r="AI19" s="736"/>
      <c r="AJ19" s="736"/>
      <c r="AK19" s="736"/>
      <c r="AL19" s="736"/>
      <c r="AM19" s="736"/>
      <c r="AN19" s="736"/>
      <c r="AO19" s="736"/>
      <c r="AP19" s="736"/>
      <c r="AQ19" s="736"/>
      <c r="AR19" s="736"/>
      <c r="AS19" s="736"/>
      <c r="AT19" s="736"/>
      <c r="AU19" s="736"/>
      <c r="AV19" s="736"/>
      <c r="AW19" s="736"/>
      <c r="AX19" s="736"/>
      <c r="AY19" s="736"/>
      <c r="AZ19" s="736"/>
      <c r="BA19" s="736"/>
      <c r="BB19" s="736"/>
      <c r="BC19" s="736"/>
      <c r="BD19" s="736"/>
      <c r="BE19" s="736"/>
      <c r="BF19" s="736"/>
      <c r="BG19" s="736"/>
      <c r="BH19" s="736"/>
      <c r="BI19" s="736"/>
      <c r="BJ19" s="736"/>
      <c r="BK19" s="736"/>
      <c r="BL19" s="736"/>
      <c r="BM19" s="736"/>
      <c r="BN19" s="736"/>
      <c r="BO19" s="736"/>
      <c r="BP19" s="736"/>
      <c r="BQ19" s="736"/>
      <c r="BR19" s="736"/>
      <c r="BS19" s="736"/>
      <c r="BT19" s="736"/>
      <c r="BU19" s="736"/>
      <c r="BV19" s="736"/>
      <c r="BW19" s="736"/>
      <c r="BX19" s="736"/>
      <c r="BY19" s="736"/>
      <c r="BZ19" s="736"/>
      <c r="CA19" s="736"/>
      <c r="CB19" s="736"/>
      <c r="CC19" s="736"/>
      <c r="CD19" s="736"/>
      <c r="CE19" s="736"/>
      <c r="CF19" s="736"/>
      <c r="CG19" s="736"/>
      <c r="CH19" s="736"/>
      <c r="CI19" s="736"/>
      <c r="CJ19" s="736"/>
      <c r="CK19" s="736"/>
      <c r="CL19" s="736"/>
      <c r="CM19" s="736"/>
      <c r="CN19" s="736"/>
      <c r="CO19" s="736"/>
      <c r="CP19" s="736"/>
      <c r="CQ19" s="736"/>
      <c r="CR19" s="736"/>
      <c r="CS19" s="736"/>
      <c r="CT19" s="736"/>
      <c r="CU19" s="736"/>
      <c r="CV19" s="736"/>
      <c r="CW19" s="736"/>
      <c r="CX19" s="736"/>
      <c r="CY19" s="736"/>
      <c r="CZ19" s="736"/>
      <c r="DA19" s="736"/>
      <c r="DB19" s="736"/>
      <c r="DC19" s="736"/>
      <c r="DD19" s="736"/>
      <c r="DE19" s="736"/>
      <c r="DF19" s="736"/>
      <c r="DG19" s="736"/>
      <c r="DH19" s="736"/>
      <c r="DI19" s="736"/>
      <c r="DJ19" s="736"/>
      <c r="DK19" s="736"/>
      <c r="DL19" s="736"/>
      <c r="DM19" s="736"/>
      <c r="DN19" s="736"/>
      <c r="DO19" s="736"/>
      <c r="DP19" s="736"/>
      <c r="DQ19" s="736"/>
      <c r="DR19" s="736"/>
      <c r="DS19" s="736"/>
      <c r="DT19" s="736"/>
      <c r="DU19" s="736"/>
      <c r="DV19" s="736"/>
      <c r="DW19" s="736"/>
      <c r="DX19" s="736"/>
      <c r="DY19" s="736"/>
      <c r="DZ19" s="736"/>
      <c r="EA19" s="736"/>
      <c r="EB19" s="736"/>
      <c r="EC19" s="736"/>
      <c r="ED19" s="736"/>
      <c r="EE19" s="736"/>
      <c r="EF19" s="736"/>
      <c r="EG19" s="736"/>
      <c r="EH19" s="736"/>
      <c r="EI19" s="736"/>
      <c r="EJ19" s="736"/>
      <c r="EK19" s="736"/>
      <c r="EL19" s="736"/>
      <c r="EM19" s="736"/>
      <c r="EN19" s="736"/>
      <c r="EO19" s="736"/>
      <c r="EP19" s="736"/>
      <c r="EQ19" s="736"/>
      <c r="ER19" s="736"/>
      <c r="ES19" s="736"/>
      <c r="ET19" s="736"/>
      <c r="EU19" s="736"/>
      <c r="EV19" s="736"/>
      <c r="EW19" s="736"/>
      <c r="EX19" s="736"/>
      <c r="EY19" s="736"/>
      <c r="EZ19" s="736"/>
      <c r="FA19" s="736"/>
      <c r="FB19" s="736"/>
      <c r="FC19" s="736"/>
      <c r="FD19" s="736"/>
      <c r="FE19" s="736"/>
      <c r="FF19" s="736"/>
      <c r="FG19" s="736"/>
      <c r="FH19" s="736"/>
      <c r="FI19" s="736"/>
      <c r="FJ19" s="736"/>
      <c r="FK19" s="736"/>
      <c r="FL19" s="736"/>
      <c r="FM19" s="736"/>
      <c r="FN19" s="736"/>
      <c r="FO19" s="736"/>
      <c r="FP19" s="736"/>
      <c r="FQ19" s="736"/>
      <c r="FR19" s="736"/>
      <c r="FS19" s="736"/>
      <c r="FT19" s="736"/>
      <c r="FU19" s="736"/>
      <c r="FV19" s="736"/>
      <c r="FW19" s="736"/>
      <c r="FX19" s="736"/>
      <c r="FY19" s="736"/>
      <c r="FZ19" s="736"/>
      <c r="GA19" s="736"/>
      <c r="GB19" s="736"/>
      <c r="GC19" s="736"/>
      <c r="GD19" s="736"/>
      <c r="GE19" s="736"/>
      <c r="GF19" s="736"/>
      <c r="GG19" s="736"/>
      <c r="GH19" s="736"/>
      <c r="GI19" s="736"/>
      <c r="GJ19" s="736"/>
      <c r="GK19" s="736"/>
      <c r="GL19" s="736"/>
      <c r="GM19" s="736"/>
      <c r="GN19" s="736"/>
      <c r="GO19" s="736"/>
      <c r="GP19" s="736"/>
      <c r="GQ19" s="736"/>
      <c r="GR19" s="552"/>
      <c r="GS19" s="1534" t="s">
        <v>1298</v>
      </c>
      <c r="GT19" s="552"/>
      <c r="HO19" s="1640">
        <v>19</v>
      </c>
    </row>
    <row customHeight="1" ht="77.7">
      <c r="A20" s="2063"/>
      <c r="B20" s="2062" t="s">
        <v>1299</v>
      </c>
      <c r="C20" s="2062" t="s">
        <v>1300</v>
      </c>
      <c r="D20" s="2061" t="s">
        <v>1276</v>
      </c>
      <c r="E20" s="2065" t="s">
        <v>1287</v>
      </c>
      <c r="F20" s="2065" t="s">
        <v>1287</v>
      </c>
      <c r="H20" s="2030"/>
      <c r="I20" s="1673">
        <v>4</v>
      </c>
      <c r="J20" s="2031" t="s">
        <v>1301</v>
      </c>
      <c r="K20" s="2027" t="s">
        <v>1056</v>
      </c>
      <c r="L20" s="736"/>
      <c r="M20" s="566"/>
      <c r="N20" s="736"/>
      <c r="O20" s="736"/>
      <c r="P20" s="736"/>
      <c r="Q20" s="736"/>
      <c r="R20" s="736"/>
      <c r="S20" s="736"/>
      <c r="T20" s="736"/>
      <c r="U20" s="736"/>
      <c r="V20" s="736"/>
      <c r="W20" s="736"/>
      <c r="X20" s="736"/>
      <c r="Y20" s="736"/>
      <c r="Z20" s="736"/>
      <c r="AA20" s="736"/>
      <c r="AB20" s="736"/>
      <c r="AC20" s="736"/>
      <c r="AD20" s="736"/>
      <c r="AE20" s="736"/>
      <c r="AF20" s="736"/>
      <c r="AG20" s="736"/>
      <c r="AH20" s="736"/>
      <c r="AI20" s="736"/>
      <c r="AJ20" s="736"/>
      <c r="AK20" s="736"/>
      <c r="AL20" s="736"/>
      <c r="AM20" s="736"/>
      <c r="AN20" s="736"/>
      <c r="AO20" s="736"/>
      <c r="AP20" s="736"/>
      <c r="AQ20" s="736"/>
      <c r="AR20" s="736"/>
      <c r="AS20" s="736"/>
      <c r="AT20" s="736"/>
      <c r="AU20" s="736"/>
      <c r="AV20" s="736"/>
      <c r="AW20" s="736"/>
      <c r="AX20" s="736"/>
      <c r="AY20" s="736"/>
      <c r="AZ20" s="736"/>
      <c r="BA20" s="736"/>
      <c r="BB20" s="736"/>
      <c r="BC20" s="736"/>
      <c r="BD20" s="736"/>
      <c r="BE20" s="736"/>
      <c r="BF20" s="736"/>
      <c r="BG20" s="736"/>
      <c r="BH20" s="736"/>
      <c r="BI20" s="736"/>
      <c r="BJ20" s="736"/>
      <c r="BK20" s="736"/>
      <c r="BL20" s="736"/>
      <c r="BM20" s="736"/>
      <c r="BN20" s="736"/>
      <c r="BO20" s="736"/>
      <c r="BP20" s="736"/>
      <c r="BQ20" s="736"/>
      <c r="BR20" s="736"/>
      <c r="BS20" s="736"/>
      <c r="BT20" s="736"/>
      <c r="BU20" s="736"/>
      <c r="BV20" s="736"/>
      <c r="BW20" s="736"/>
      <c r="BX20" s="736"/>
      <c r="BY20" s="736"/>
      <c r="BZ20" s="736"/>
      <c r="CA20" s="736"/>
      <c r="CB20" s="736"/>
      <c r="CC20" s="736"/>
      <c r="CD20" s="736"/>
      <c r="CE20" s="736"/>
      <c r="CF20" s="736"/>
      <c r="CG20" s="736"/>
      <c r="CH20" s="736"/>
      <c r="CI20" s="736"/>
      <c r="CJ20" s="736"/>
      <c r="CK20" s="736"/>
      <c r="CL20" s="736"/>
      <c r="CM20" s="736"/>
      <c r="CN20" s="736"/>
      <c r="CO20" s="736"/>
      <c r="CP20" s="736"/>
      <c r="CQ20" s="736"/>
      <c r="CR20" s="736"/>
      <c r="CS20" s="736"/>
      <c r="CT20" s="736"/>
      <c r="CU20" s="736"/>
      <c r="CV20" s="736"/>
      <c r="CW20" s="736"/>
      <c r="CX20" s="736"/>
      <c r="CY20" s="736"/>
      <c r="CZ20" s="736"/>
      <c r="DA20" s="736"/>
      <c r="DB20" s="736"/>
      <c r="DC20" s="736"/>
      <c r="DD20" s="736"/>
      <c r="DE20" s="736"/>
      <c r="DF20" s="736"/>
      <c r="DG20" s="736"/>
      <c r="DH20" s="736"/>
      <c r="DI20" s="736"/>
      <c r="DJ20" s="736"/>
      <c r="DK20" s="736"/>
      <c r="DL20" s="736"/>
      <c r="DM20" s="736"/>
      <c r="DN20" s="736"/>
      <c r="DO20" s="736"/>
      <c r="DP20" s="736"/>
      <c r="DQ20" s="736"/>
      <c r="DR20" s="736"/>
      <c r="DS20" s="736"/>
      <c r="DT20" s="736"/>
      <c r="DU20" s="736"/>
      <c r="DV20" s="736"/>
      <c r="DW20" s="736"/>
      <c r="DX20" s="736"/>
      <c r="DY20" s="736"/>
      <c r="DZ20" s="736"/>
      <c r="EA20" s="736"/>
      <c r="EB20" s="736"/>
      <c r="EC20" s="736"/>
      <c r="ED20" s="736"/>
      <c r="EE20" s="736"/>
      <c r="EF20" s="736"/>
      <c r="EG20" s="736"/>
      <c r="EH20" s="736"/>
      <c r="EI20" s="736"/>
      <c r="EJ20" s="736"/>
      <c r="EK20" s="736"/>
      <c r="EL20" s="736"/>
      <c r="EM20" s="736"/>
      <c r="EN20" s="736"/>
      <c r="EO20" s="736"/>
      <c r="EP20" s="736"/>
      <c r="EQ20" s="736"/>
      <c r="ER20" s="736"/>
      <c r="ES20" s="736"/>
      <c r="ET20" s="736"/>
      <c r="EU20" s="736"/>
      <c r="EV20" s="736"/>
      <c r="EW20" s="736"/>
      <c r="EX20" s="736"/>
      <c r="EY20" s="736"/>
      <c r="EZ20" s="736"/>
      <c r="FA20" s="736"/>
      <c r="FB20" s="736"/>
      <c r="FC20" s="736"/>
      <c r="FD20" s="736"/>
      <c r="FE20" s="736"/>
      <c r="FF20" s="736"/>
      <c r="FG20" s="736"/>
      <c r="FH20" s="736"/>
      <c r="FI20" s="736"/>
      <c r="FJ20" s="736"/>
      <c r="FK20" s="736"/>
      <c r="FL20" s="736"/>
      <c r="FM20" s="736"/>
      <c r="FN20" s="736"/>
      <c r="FO20" s="736"/>
      <c r="FP20" s="736"/>
      <c r="FQ20" s="736"/>
      <c r="FR20" s="736"/>
      <c r="FS20" s="736"/>
      <c r="FT20" s="736"/>
      <c r="FU20" s="736"/>
      <c r="FV20" s="736"/>
      <c r="FW20" s="736"/>
      <c r="FX20" s="736"/>
      <c r="FY20" s="736"/>
      <c r="FZ20" s="736"/>
      <c r="GA20" s="736"/>
      <c r="GB20" s="736"/>
      <c r="GC20" s="736"/>
      <c r="GD20" s="736"/>
      <c r="GE20" s="736"/>
      <c r="GF20" s="736"/>
      <c r="GG20" s="736"/>
      <c r="GH20" s="736"/>
      <c r="GI20" s="736"/>
      <c r="GJ20" s="736"/>
      <c r="GK20" s="736"/>
      <c r="GL20" s="736"/>
      <c r="GM20" s="736"/>
      <c r="GN20" s="736"/>
      <c r="GO20" s="736"/>
      <c r="GP20" s="736"/>
      <c r="GQ20" s="736"/>
      <c r="GR20" s="552"/>
      <c r="GS20" s="1534"/>
      <c r="GT20" s="552"/>
      <c r="HO20" s="1640">
        <v>74</v>
      </c>
    </row>
    <row customHeight="1" ht="35.699999999999996">
      <c r="A21" s="2063"/>
      <c r="B21" s="2062" t="s">
        <v>1302</v>
      </c>
      <c r="C21" s="2062" t="s">
        <v>1303</v>
      </c>
      <c r="D21" s="2061" t="s">
        <v>1276</v>
      </c>
      <c r="E21" s="2065" t="s">
        <v>1287</v>
      </c>
      <c r="F21" s="2065" t="s">
        <v>1287</v>
      </c>
      <c r="H21" s="2030"/>
      <c r="I21" s="1673">
        <v>5</v>
      </c>
      <c r="J21" s="2031" t="s">
        <v>1304</v>
      </c>
      <c r="K21" s="2027" t="s">
        <v>1056</v>
      </c>
      <c r="L21" s="736"/>
      <c r="M21" s="566"/>
      <c r="N21" s="736"/>
      <c r="O21" s="736"/>
      <c r="P21" s="736"/>
      <c r="Q21" s="736"/>
      <c r="R21" s="736"/>
      <c r="S21" s="736"/>
      <c r="T21" s="736"/>
      <c r="U21" s="736"/>
      <c r="V21" s="736"/>
      <c r="W21" s="736"/>
      <c r="X21" s="736"/>
      <c r="Y21" s="736"/>
      <c r="Z21" s="736"/>
      <c r="AA21" s="736"/>
      <c r="AB21" s="736"/>
      <c r="AC21" s="736"/>
      <c r="AD21" s="736"/>
      <c r="AE21" s="736"/>
      <c r="AF21" s="736"/>
      <c r="AG21" s="736"/>
      <c r="AH21" s="736"/>
      <c r="AI21" s="736"/>
      <c r="AJ21" s="736"/>
      <c r="AK21" s="736"/>
      <c r="AL21" s="736"/>
      <c r="AM21" s="736"/>
      <c r="AN21" s="736"/>
      <c r="AO21" s="736"/>
      <c r="AP21" s="736"/>
      <c r="AQ21" s="736"/>
      <c r="AR21" s="736"/>
      <c r="AS21" s="736"/>
      <c r="AT21" s="736"/>
      <c r="AU21" s="736"/>
      <c r="AV21" s="736"/>
      <c r="AW21" s="736"/>
      <c r="AX21" s="736"/>
      <c r="AY21" s="736"/>
      <c r="AZ21" s="736"/>
      <c r="BA21" s="736"/>
      <c r="BB21" s="736"/>
      <c r="BC21" s="736"/>
      <c r="BD21" s="736"/>
      <c r="BE21" s="736"/>
      <c r="BF21" s="736"/>
      <c r="BG21" s="736"/>
      <c r="BH21" s="736"/>
      <c r="BI21" s="736"/>
      <c r="BJ21" s="736"/>
      <c r="BK21" s="736"/>
      <c r="BL21" s="736"/>
      <c r="BM21" s="736"/>
      <c r="BN21" s="736"/>
      <c r="BO21" s="736"/>
      <c r="BP21" s="736"/>
      <c r="BQ21" s="736"/>
      <c r="BR21" s="736"/>
      <c r="BS21" s="736"/>
      <c r="BT21" s="736"/>
      <c r="BU21" s="736"/>
      <c r="BV21" s="736"/>
      <c r="BW21" s="736"/>
      <c r="BX21" s="736"/>
      <c r="BY21" s="736"/>
      <c r="BZ21" s="736"/>
      <c r="CA21" s="736"/>
      <c r="CB21" s="736"/>
      <c r="CC21" s="736"/>
      <c r="CD21" s="736"/>
      <c r="CE21" s="736"/>
      <c r="CF21" s="736"/>
      <c r="CG21" s="736"/>
      <c r="CH21" s="736"/>
      <c r="CI21" s="736"/>
      <c r="CJ21" s="736"/>
      <c r="CK21" s="736"/>
      <c r="CL21" s="736"/>
      <c r="CM21" s="736"/>
      <c r="CN21" s="736"/>
      <c r="CO21" s="736"/>
      <c r="CP21" s="736"/>
      <c r="CQ21" s="736"/>
      <c r="CR21" s="736"/>
      <c r="CS21" s="736"/>
      <c r="CT21" s="736"/>
      <c r="CU21" s="736"/>
      <c r="CV21" s="736"/>
      <c r="CW21" s="736"/>
      <c r="CX21" s="736"/>
      <c r="CY21" s="736"/>
      <c r="CZ21" s="736"/>
      <c r="DA21" s="736"/>
      <c r="DB21" s="736"/>
      <c r="DC21" s="736"/>
      <c r="DD21" s="736"/>
      <c r="DE21" s="736"/>
      <c r="DF21" s="736"/>
      <c r="DG21" s="736"/>
      <c r="DH21" s="736"/>
      <c r="DI21" s="736"/>
      <c r="DJ21" s="736"/>
      <c r="DK21" s="736"/>
      <c r="DL21" s="736"/>
      <c r="DM21" s="736"/>
      <c r="DN21" s="736"/>
      <c r="DO21" s="736"/>
      <c r="DP21" s="736"/>
      <c r="DQ21" s="736"/>
      <c r="DR21" s="736"/>
      <c r="DS21" s="736"/>
      <c r="DT21" s="736"/>
      <c r="DU21" s="736"/>
      <c r="DV21" s="736"/>
      <c r="DW21" s="736"/>
      <c r="DX21" s="736"/>
      <c r="DY21" s="736"/>
      <c r="DZ21" s="736"/>
      <c r="EA21" s="736"/>
      <c r="EB21" s="736"/>
      <c r="EC21" s="736"/>
      <c r="ED21" s="736"/>
      <c r="EE21" s="736"/>
      <c r="EF21" s="736"/>
      <c r="EG21" s="736"/>
      <c r="EH21" s="736"/>
      <c r="EI21" s="736"/>
      <c r="EJ21" s="736"/>
      <c r="EK21" s="736"/>
      <c r="EL21" s="736"/>
      <c r="EM21" s="736"/>
      <c r="EN21" s="736"/>
      <c r="EO21" s="736"/>
      <c r="EP21" s="736"/>
      <c r="EQ21" s="736"/>
      <c r="ER21" s="736"/>
      <c r="ES21" s="736"/>
      <c r="ET21" s="736"/>
      <c r="EU21" s="736"/>
      <c r="EV21" s="736"/>
      <c r="EW21" s="736"/>
      <c r="EX21" s="736"/>
      <c r="EY21" s="736"/>
      <c r="EZ21" s="736"/>
      <c r="FA21" s="736"/>
      <c r="FB21" s="736"/>
      <c r="FC21" s="736"/>
      <c r="FD21" s="736"/>
      <c r="FE21" s="736"/>
      <c r="FF21" s="736"/>
      <c r="FG21" s="736"/>
      <c r="FH21" s="736"/>
      <c r="FI21" s="736"/>
      <c r="FJ21" s="736"/>
      <c r="FK21" s="736"/>
      <c r="FL21" s="736"/>
      <c r="FM21" s="736"/>
      <c r="FN21" s="736"/>
      <c r="FO21" s="736"/>
      <c r="FP21" s="736"/>
      <c r="FQ21" s="736"/>
      <c r="FR21" s="736"/>
      <c r="FS21" s="736"/>
      <c r="FT21" s="736"/>
      <c r="FU21" s="736"/>
      <c r="FV21" s="736"/>
      <c r="FW21" s="736"/>
      <c r="FX21" s="736"/>
      <c r="FY21" s="736"/>
      <c r="FZ21" s="736"/>
      <c r="GA21" s="736"/>
      <c r="GB21" s="736"/>
      <c r="GC21" s="736"/>
      <c r="GD21" s="736"/>
      <c r="GE21" s="736"/>
      <c r="GF21" s="736"/>
      <c r="GG21" s="736"/>
      <c r="GH21" s="736"/>
      <c r="GI21" s="736"/>
      <c r="GJ21" s="736"/>
      <c r="GK21" s="736"/>
      <c r="GL21" s="736"/>
      <c r="GM21" s="736"/>
      <c r="GN21" s="736"/>
      <c r="GO21" s="736"/>
      <c r="GP21" s="736"/>
      <c r="GQ21" s="736"/>
      <c r="GR21" s="552"/>
      <c r="GS21" s="1534" t="s">
        <v>1298</v>
      </c>
      <c r="GT21" s="552"/>
      <c r="HO21" s="1640">
        <v>34</v>
      </c>
    </row>
    <row customHeight="1" ht="48.29999999999999">
      <c r="A22" s="2063"/>
      <c r="B22" s="2062" t="s">
        <v>1305</v>
      </c>
      <c r="C22" s="2062" t="s">
        <v>1306</v>
      </c>
      <c r="D22" s="2061" t="s">
        <v>1276</v>
      </c>
      <c r="E22" s="2065" t="s">
        <v>1287</v>
      </c>
      <c r="F22" s="2065" t="s">
        <v>1287</v>
      </c>
      <c r="H22" s="2030"/>
      <c r="I22" s="1673">
        <v>6</v>
      </c>
      <c r="J22" s="2031" t="s">
        <v>1307</v>
      </c>
      <c r="K22" s="2027" t="s">
        <v>1056</v>
      </c>
      <c r="L22" s="736"/>
      <c r="M22" s="566"/>
      <c r="N22" s="736"/>
      <c r="O22" s="736"/>
      <c r="P22" s="736"/>
      <c r="Q22" s="736"/>
      <c r="R22" s="736"/>
      <c r="S22" s="736"/>
      <c r="T22" s="736"/>
      <c r="U22" s="736"/>
      <c r="V22" s="736"/>
      <c r="W22" s="736"/>
      <c r="X22" s="736"/>
      <c r="Y22" s="736"/>
      <c r="Z22" s="736"/>
      <c r="AA22" s="736"/>
      <c r="AB22" s="736"/>
      <c r="AC22" s="736"/>
      <c r="AD22" s="736"/>
      <c r="AE22" s="736"/>
      <c r="AF22" s="736"/>
      <c r="AG22" s="736"/>
      <c r="AH22" s="736"/>
      <c r="AI22" s="736"/>
      <c r="AJ22" s="736"/>
      <c r="AK22" s="736"/>
      <c r="AL22" s="736"/>
      <c r="AM22" s="736"/>
      <c r="AN22" s="736"/>
      <c r="AO22" s="736"/>
      <c r="AP22" s="736"/>
      <c r="AQ22" s="736"/>
      <c r="AR22" s="736"/>
      <c r="AS22" s="736"/>
      <c r="AT22" s="736"/>
      <c r="AU22" s="736"/>
      <c r="AV22" s="736"/>
      <c r="AW22" s="736"/>
      <c r="AX22" s="736"/>
      <c r="AY22" s="736"/>
      <c r="AZ22" s="736"/>
      <c r="BA22" s="736"/>
      <c r="BB22" s="736"/>
      <c r="BC22" s="736"/>
      <c r="BD22" s="736"/>
      <c r="BE22" s="736"/>
      <c r="BF22" s="736"/>
      <c r="BG22" s="736"/>
      <c r="BH22" s="736"/>
      <c r="BI22" s="736"/>
      <c r="BJ22" s="736"/>
      <c r="BK22" s="736"/>
      <c r="BL22" s="736"/>
      <c r="BM22" s="736"/>
      <c r="BN22" s="736"/>
      <c r="BO22" s="736"/>
      <c r="BP22" s="736"/>
      <c r="BQ22" s="736"/>
      <c r="BR22" s="736"/>
      <c r="BS22" s="736"/>
      <c r="BT22" s="736"/>
      <c r="BU22" s="736"/>
      <c r="BV22" s="736"/>
      <c r="BW22" s="736"/>
      <c r="BX22" s="736"/>
      <c r="BY22" s="736"/>
      <c r="BZ22" s="736"/>
      <c r="CA22" s="736"/>
      <c r="CB22" s="736"/>
      <c r="CC22" s="736"/>
      <c r="CD22" s="736"/>
      <c r="CE22" s="736"/>
      <c r="CF22" s="736"/>
      <c r="CG22" s="736"/>
      <c r="CH22" s="736"/>
      <c r="CI22" s="736"/>
      <c r="CJ22" s="736"/>
      <c r="CK22" s="736"/>
      <c r="CL22" s="736"/>
      <c r="CM22" s="736"/>
      <c r="CN22" s="736"/>
      <c r="CO22" s="736"/>
      <c r="CP22" s="736"/>
      <c r="CQ22" s="736"/>
      <c r="CR22" s="736"/>
      <c r="CS22" s="736"/>
      <c r="CT22" s="736"/>
      <c r="CU22" s="736"/>
      <c r="CV22" s="736"/>
      <c r="CW22" s="736"/>
      <c r="CX22" s="736"/>
      <c r="CY22" s="736"/>
      <c r="CZ22" s="736"/>
      <c r="DA22" s="736"/>
      <c r="DB22" s="736"/>
      <c r="DC22" s="736"/>
      <c r="DD22" s="736"/>
      <c r="DE22" s="736"/>
      <c r="DF22" s="736"/>
      <c r="DG22" s="736"/>
      <c r="DH22" s="736"/>
      <c r="DI22" s="736"/>
      <c r="DJ22" s="736"/>
      <c r="DK22" s="736"/>
      <c r="DL22" s="736"/>
      <c r="DM22" s="736"/>
      <c r="DN22" s="736"/>
      <c r="DO22" s="736"/>
      <c r="DP22" s="736"/>
      <c r="DQ22" s="736"/>
      <c r="DR22" s="736"/>
      <c r="DS22" s="736"/>
      <c r="DT22" s="736"/>
      <c r="DU22" s="736"/>
      <c r="DV22" s="736"/>
      <c r="DW22" s="736"/>
      <c r="DX22" s="736"/>
      <c r="DY22" s="736"/>
      <c r="DZ22" s="736"/>
      <c r="EA22" s="736"/>
      <c r="EB22" s="736"/>
      <c r="EC22" s="736"/>
      <c r="ED22" s="736"/>
      <c r="EE22" s="736"/>
      <c r="EF22" s="736"/>
      <c r="EG22" s="736"/>
      <c r="EH22" s="736"/>
      <c r="EI22" s="736"/>
      <c r="EJ22" s="736"/>
      <c r="EK22" s="736"/>
      <c r="EL22" s="736"/>
      <c r="EM22" s="736"/>
      <c r="EN22" s="736"/>
      <c r="EO22" s="736"/>
      <c r="EP22" s="736"/>
      <c r="EQ22" s="736"/>
      <c r="ER22" s="736"/>
      <c r="ES22" s="736"/>
      <c r="ET22" s="736"/>
      <c r="EU22" s="736"/>
      <c r="EV22" s="736"/>
      <c r="EW22" s="736"/>
      <c r="EX22" s="736"/>
      <c r="EY22" s="736"/>
      <c r="EZ22" s="736"/>
      <c r="FA22" s="736"/>
      <c r="FB22" s="736"/>
      <c r="FC22" s="736"/>
      <c r="FD22" s="736"/>
      <c r="FE22" s="736"/>
      <c r="FF22" s="736"/>
      <c r="FG22" s="736"/>
      <c r="FH22" s="736"/>
      <c r="FI22" s="736"/>
      <c r="FJ22" s="736"/>
      <c r="FK22" s="736"/>
      <c r="FL22" s="736"/>
      <c r="FM22" s="736"/>
      <c r="FN22" s="736"/>
      <c r="FO22" s="736"/>
      <c r="FP22" s="736"/>
      <c r="FQ22" s="736"/>
      <c r="FR22" s="736"/>
      <c r="FS22" s="736"/>
      <c r="FT22" s="736"/>
      <c r="FU22" s="736"/>
      <c r="FV22" s="736"/>
      <c r="FW22" s="736"/>
      <c r="FX22" s="736"/>
      <c r="FY22" s="736"/>
      <c r="FZ22" s="736"/>
      <c r="GA22" s="736"/>
      <c r="GB22" s="736"/>
      <c r="GC22" s="736"/>
      <c r="GD22" s="736"/>
      <c r="GE22" s="736"/>
      <c r="GF22" s="736"/>
      <c r="GG22" s="736"/>
      <c r="GH22" s="736"/>
      <c r="GI22" s="736"/>
      <c r="GJ22" s="736"/>
      <c r="GK22" s="736"/>
      <c r="GL22" s="736"/>
      <c r="GM22" s="736"/>
      <c r="GN22" s="736"/>
      <c r="GO22" s="736"/>
      <c r="GP22" s="736"/>
      <c r="GQ22" s="736"/>
      <c r="GR22" s="552"/>
      <c r="GS22" s="1534" t="s">
        <v>1308</v>
      </c>
      <c r="GT22" s="552"/>
      <c r="HO22" s="1640">
        <v>46</v>
      </c>
    </row>
    <row customHeight="1" ht="19.95">
      <c r="A23" s="2063"/>
      <c r="B23" s="2062" t="s">
        <v>1309</v>
      </c>
      <c r="C23" s="2062" t="s">
        <v>1310</v>
      </c>
      <c r="D23" s="2061" t="s">
        <v>1276</v>
      </c>
      <c r="E23" s="2065" t="s">
        <v>1287</v>
      </c>
      <c r="F23" s="2065" t="s">
        <v>1287</v>
      </c>
      <c r="H23" s="2030"/>
      <c r="I23" s="1673" t="s">
        <v>1311</v>
      </c>
      <c r="J23" s="1533" t="s">
        <v>1312</v>
      </c>
      <c r="K23" s="2027" t="s">
        <v>1056</v>
      </c>
      <c r="L23" s="736"/>
      <c r="M23" s="566"/>
      <c r="N23" s="736"/>
      <c r="O23" s="736"/>
      <c r="P23" s="736"/>
      <c r="Q23" s="736"/>
      <c r="R23" s="736"/>
      <c r="S23" s="736"/>
      <c r="T23" s="736"/>
      <c r="U23" s="736"/>
      <c r="V23" s="736"/>
      <c r="W23" s="736"/>
      <c r="X23" s="736"/>
      <c r="Y23" s="736"/>
      <c r="Z23" s="736"/>
      <c r="AA23" s="736"/>
      <c r="AB23" s="736"/>
      <c r="AC23" s="736"/>
      <c r="AD23" s="736"/>
      <c r="AE23" s="736"/>
      <c r="AF23" s="736"/>
      <c r="AG23" s="736"/>
      <c r="AH23" s="736"/>
      <c r="AI23" s="736"/>
      <c r="AJ23" s="736"/>
      <c r="AK23" s="736"/>
      <c r="AL23" s="736"/>
      <c r="AM23" s="736"/>
      <c r="AN23" s="736"/>
      <c r="AO23" s="736"/>
      <c r="AP23" s="736"/>
      <c r="AQ23" s="736"/>
      <c r="AR23" s="736"/>
      <c r="AS23" s="736"/>
      <c r="AT23" s="736"/>
      <c r="AU23" s="736"/>
      <c r="AV23" s="736"/>
      <c r="AW23" s="736"/>
      <c r="AX23" s="736"/>
      <c r="AY23" s="736"/>
      <c r="AZ23" s="736"/>
      <c r="BA23" s="736"/>
      <c r="BB23" s="736"/>
      <c r="BC23" s="736"/>
      <c r="BD23" s="736"/>
      <c r="BE23" s="736"/>
      <c r="BF23" s="736"/>
      <c r="BG23" s="736"/>
      <c r="BH23" s="736"/>
      <c r="BI23" s="736"/>
      <c r="BJ23" s="736"/>
      <c r="BK23" s="736"/>
      <c r="BL23" s="736"/>
      <c r="BM23" s="736"/>
      <c r="BN23" s="736"/>
      <c r="BO23" s="736"/>
      <c r="BP23" s="736"/>
      <c r="BQ23" s="736"/>
      <c r="BR23" s="736"/>
      <c r="BS23" s="736"/>
      <c r="BT23" s="736"/>
      <c r="BU23" s="736"/>
      <c r="BV23" s="736"/>
      <c r="BW23" s="736"/>
      <c r="BX23" s="736"/>
      <c r="BY23" s="736"/>
      <c r="BZ23" s="736"/>
      <c r="CA23" s="736"/>
      <c r="CB23" s="736"/>
      <c r="CC23" s="736"/>
      <c r="CD23" s="736"/>
      <c r="CE23" s="736"/>
      <c r="CF23" s="736"/>
      <c r="CG23" s="736"/>
      <c r="CH23" s="736"/>
      <c r="CI23" s="736"/>
      <c r="CJ23" s="736"/>
      <c r="CK23" s="736"/>
      <c r="CL23" s="736"/>
      <c r="CM23" s="736"/>
      <c r="CN23" s="736"/>
      <c r="CO23" s="736"/>
      <c r="CP23" s="736"/>
      <c r="CQ23" s="736"/>
      <c r="CR23" s="736"/>
      <c r="CS23" s="736"/>
      <c r="CT23" s="736"/>
      <c r="CU23" s="736"/>
      <c r="CV23" s="736"/>
      <c r="CW23" s="736"/>
      <c r="CX23" s="736"/>
      <c r="CY23" s="736"/>
      <c r="CZ23" s="736"/>
      <c r="DA23" s="736"/>
      <c r="DB23" s="736"/>
      <c r="DC23" s="736"/>
      <c r="DD23" s="736"/>
      <c r="DE23" s="736"/>
      <c r="DF23" s="736"/>
      <c r="DG23" s="736"/>
      <c r="DH23" s="736"/>
      <c r="DI23" s="736"/>
      <c r="DJ23" s="736"/>
      <c r="DK23" s="736"/>
      <c r="DL23" s="736"/>
      <c r="DM23" s="736"/>
      <c r="DN23" s="736"/>
      <c r="DO23" s="736"/>
      <c r="DP23" s="736"/>
      <c r="DQ23" s="736"/>
      <c r="DR23" s="736"/>
      <c r="DS23" s="736"/>
      <c r="DT23" s="736"/>
      <c r="DU23" s="736"/>
      <c r="DV23" s="736"/>
      <c r="DW23" s="736"/>
      <c r="DX23" s="736"/>
      <c r="DY23" s="736"/>
      <c r="DZ23" s="736"/>
      <c r="EA23" s="736"/>
      <c r="EB23" s="736"/>
      <c r="EC23" s="736"/>
      <c r="ED23" s="736"/>
      <c r="EE23" s="736"/>
      <c r="EF23" s="736"/>
      <c r="EG23" s="736"/>
      <c r="EH23" s="736"/>
      <c r="EI23" s="736"/>
      <c r="EJ23" s="736"/>
      <c r="EK23" s="736"/>
      <c r="EL23" s="736"/>
      <c r="EM23" s="736"/>
      <c r="EN23" s="736"/>
      <c r="EO23" s="736"/>
      <c r="EP23" s="736"/>
      <c r="EQ23" s="736"/>
      <c r="ER23" s="736"/>
      <c r="ES23" s="736"/>
      <c r="ET23" s="736"/>
      <c r="EU23" s="736"/>
      <c r="EV23" s="736"/>
      <c r="EW23" s="736"/>
      <c r="EX23" s="736"/>
      <c r="EY23" s="736"/>
      <c r="EZ23" s="736"/>
      <c r="FA23" s="736"/>
      <c r="FB23" s="736"/>
      <c r="FC23" s="736"/>
      <c r="FD23" s="736"/>
      <c r="FE23" s="736"/>
      <c r="FF23" s="736"/>
      <c r="FG23" s="736"/>
      <c r="FH23" s="736"/>
      <c r="FI23" s="736"/>
      <c r="FJ23" s="736"/>
      <c r="FK23" s="736"/>
      <c r="FL23" s="736"/>
      <c r="FM23" s="736"/>
      <c r="FN23" s="736"/>
      <c r="FO23" s="736"/>
      <c r="FP23" s="736"/>
      <c r="FQ23" s="736"/>
      <c r="FR23" s="736"/>
      <c r="FS23" s="736"/>
      <c r="FT23" s="736"/>
      <c r="FU23" s="736"/>
      <c r="FV23" s="736"/>
      <c r="FW23" s="736"/>
      <c r="FX23" s="736"/>
      <c r="FY23" s="736"/>
      <c r="FZ23" s="736"/>
      <c r="GA23" s="736"/>
      <c r="GB23" s="736"/>
      <c r="GC23" s="736"/>
      <c r="GD23" s="736"/>
      <c r="GE23" s="736"/>
      <c r="GF23" s="736"/>
      <c r="GG23" s="736"/>
      <c r="GH23" s="736"/>
      <c r="GI23" s="736"/>
      <c r="GJ23" s="736"/>
      <c r="GK23" s="736"/>
      <c r="GL23" s="736"/>
      <c r="GM23" s="736"/>
      <c r="GN23" s="736"/>
      <c r="GO23" s="736"/>
      <c r="GP23" s="736"/>
      <c r="GQ23" s="736"/>
      <c r="GR23" s="552"/>
      <c r="GS23" s="1534" t="s">
        <v>1298</v>
      </c>
      <c r="GT23" s="552"/>
      <c r="HO23" s="1640">
        <v>19</v>
      </c>
    </row>
    <row customHeight="1" ht="19.95">
      <c r="A24" s="2063"/>
      <c r="B24" s="2062" t="s">
        <v>1313</v>
      </c>
      <c r="C24" s="2062" t="s">
        <v>1314</v>
      </c>
      <c r="D24" s="2061" t="s">
        <v>1276</v>
      </c>
      <c r="E24" s="2065" t="s">
        <v>1287</v>
      </c>
      <c r="F24" s="2065" t="s">
        <v>1287</v>
      </c>
      <c r="H24" s="2030"/>
      <c r="I24" s="1673" t="s">
        <v>1315</v>
      </c>
      <c r="J24" s="1533" t="s">
        <v>1316</v>
      </c>
      <c r="K24" s="2027" t="s">
        <v>1056</v>
      </c>
      <c r="L24" s="736"/>
      <c r="M24" s="566"/>
      <c r="N24" s="736"/>
      <c r="O24" s="736"/>
      <c r="P24" s="736"/>
      <c r="Q24" s="736"/>
      <c r="R24" s="736"/>
      <c r="S24" s="736"/>
      <c r="T24" s="736"/>
      <c r="U24" s="736"/>
      <c r="V24" s="736"/>
      <c r="W24" s="736"/>
      <c r="X24" s="736"/>
      <c r="Y24" s="736"/>
      <c r="Z24" s="736"/>
      <c r="AA24" s="736"/>
      <c r="AB24" s="736"/>
      <c r="AC24" s="736"/>
      <c r="AD24" s="736"/>
      <c r="AE24" s="736"/>
      <c r="AF24" s="736"/>
      <c r="AG24" s="736"/>
      <c r="AH24" s="736"/>
      <c r="AI24" s="736"/>
      <c r="AJ24" s="736"/>
      <c r="AK24" s="736"/>
      <c r="AL24" s="736"/>
      <c r="AM24" s="736"/>
      <c r="AN24" s="736"/>
      <c r="AO24" s="736"/>
      <c r="AP24" s="736"/>
      <c r="AQ24" s="736"/>
      <c r="AR24" s="736"/>
      <c r="AS24" s="736"/>
      <c r="AT24" s="736"/>
      <c r="AU24" s="736"/>
      <c r="AV24" s="736"/>
      <c r="AW24" s="736"/>
      <c r="AX24" s="736"/>
      <c r="AY24" s="736"/>
      <c r="AZ24" s="736"/>
      <c r="BA24" s="736"/>
      <c r="BB24" s="736"/>
      <c r="BC24" s="736"/>
      <c r="BD24" s="736"/>
      <c r="BE24" s="736"/>
      <c r="BF24" s="736"/>
      <c r="BG24" s="736"/>
      <c r="BH24" s="736"/>
      <c r="BI24" s="736"/>
      <c r="BJ24" s="736"/>
      <c r="BK24" s="736"/>
      <c r="BL24" s="736"/>
      <c r="BM24" s="736"/>
      <c r="BN24" s="736"/>
      <c r="BO24" s="736"/>
      <c r="BP24" s="736"/>
      <c r="BQ24" s="736"/>
      <c r="BR24" s="736"/>
      <c r="BS24" s="736"/>
      <c r="BT24" s="736"/>
      <c r="BU24" s="736"/>
      <c r="BV24" s="736"/>
      <c r="BW24" s="736"/>
      <c r="BX24" s="736"/>
      <c r="BY24" s="736"/>
      <c r="BZ24" s="736"/>
      <c r="CA24" s="736"/>
      <c r="CB24" s="736"/>
      <c r="CC24" s="736"/>
      <c r="CD24" s="736"/>
      <c r="CE24" s="736"/>
      <c r="CF24" s="736"/>
      <c r="CG24" s="736"/>
      <c r="CH24" s="736"/>
      <c r="CI24" s="736"/>
      <c r="CJ24" s="736"/>
      <c r="CK24" s="736"/>
      <c r="CL24" s="736"/>
      <c r="CM24" s="736"/>
      <c r="CN24" s="736"/>
      <c r="CO24" s="736"/>
      <c r="CP24" s="736"/>
      <c r="CQ24" s="736"/>
      <c r="CR24" s="736"/>
      <c r="CS24" s="736"/>
      <c r="CT24" s="736"/>
      <c r="CU24" s="736"/>
      <c r="CV24" s="736"/>
      <c r="CW24" s="736"/>
      <c r="CX24" s="736"/>
      <c r="CY24" s="736"/>
      <c r="CZ24" s="736"/>
      <c r="DA24" s="736"/>
      <c r="DB24" s="736"/>
      <c r="DC24" s="736"/>
      <c r="DD24" s="736"/>
      <c r="DE24" s="736"/>
      <c r="DF24" s="736"/>
      <c r="DG24" s="736"/>
      <c r="DH24" s="736"/>
      <c r="DI24" s="736"/>
      <c r="DJ24" s="736"/>
      <c r="DK24" s="736"/>
      <c r="DL24" s="736"/>
      <c r="DM24" s="736"/>
      <c r="DN24" s="736"/>
      <c r="DO24" s="736"/>
      <c r="DP24" s="736"/>
      <c r="DQ24" s="736"/>
      <c r="DR24" s="736"/>
      <c r="DS24" s="736"/>
      <c r="DT24" s="736"/>
      <c r="DU24" s="736"/>
      <c r="DV24" s="736"/>
      <c r="DW24" s="736"/>
      <c r="DX24" s="736"/>
      <c r="DY24" s="736"/>
      <c r="DZ24" s="736"/>
      <c r="EA24" s="736"/>
      <c r="EB24" s="736"/>
      <c r="EC24" s="736"/>
      <c r="ED24" s="736"/>
      <c r="EE24" s="736"/>
      <c r="EF24" s="736"/>
      <c r="EG24" s="736"/>
      <c r="EH24" s="736"/>
      <c r="EI24" s="736"/>
      <c r="EJ24" s="736"/>
      <c r="EK24" s="736"/>
      <c r="EL24" s="736"/>
      <c r="EM24" s="736"/>
      <c r="EN24" s="736"/>
      <c r="EO24" s="736"/>
      <c r="EP24" s="736"/>
      <c r="EQ24" s="736"/>
      <c r="ER24" s="736"/>
      <c r="ES24" s="736"/>
      <c r="ET24" s="736"/>
      <c r="EU24" s="736"/>
      <c r="EV24" s="736"/>
      <c r="EW24" s="736"/>
      <c r="EX24" s="736"/>
      <c r="EY24" s="736"/>
      <c r="EZ24" s="736"/>
      <c r="FA24" s="736"/>
      <c r="FB24" s="736"/>
      <c r="FC24" s="736"/>
      <c r="FD24" s="736"/>
      <c r="FE24" s="736"/>
      <c r="FF24" s="736"/>
      <c r="FG24" s="736"/>
      <c r="FH24" s="736"/>
      <c r="FI24" s="736"/>
      <c r="FJ24" s="736"/>
      <c r="FK24" s="736"/>
      <c r="FL24" s="736"/>
      <c r="FM24" s="736"/>
      <c r="FN24" s="736"/>
      <c r="FO24" s="736"/>
      <c r="FP24" s="736"/>
      <c r="FQ24" s="736"/>
      <c r="FR24" s="736"/>
      <c r="FS24" s="736"/>
      <c r="FT24" s="736"/>
      <c r="FU24" s="736"/>
      <c r="FV24" s="736"/>
      <c r="FW24" s="736"/>
      <c r="FX24" s="736"/>
      <c r="FY24" s="736"/>
      <c r="FZ24" s="736"/>
      <c r="GA24" s="736"/>
      <c r="GB24" s="736"/>
      <c r="GC24" s="736"/>
      <c r="GD24" s="736"/>
      <c r="GE24" s="736"/>
      <c r="GF24" s="736"/>
      <c r="GG24" s="736"/>
      <c r="GH24" s="736"/>
      <c r="GI24" s="736"/>
      <c r="GJ24" s="736"/>
      <c r="GK24" s="736"/>
      <c r="GL24" s="736"/>
      <c r="GM24" s="736"/>
      <c r="GN24" s="736"/>
      <c r="GO24" s="736"/>
      <c r="GP24" s="736"/>
      <c r="GQ24" s="736"/>
      <c r="GR24" s="552"/>
      <c r="GS24" s="1534"/>
      <c r="GT24" s="552"/>
      <c r="HO24" s="1640">
        <v>19</v>
      </c>
    </row>
    <row customHeight="1" ht="24">
      <c r="A25" s="2063"/>
      <c r="B25" s="2062" t="s">
        <v>1317</v>
      </c>
      <c r="C25" s="2062" t="s">
        <v>1318</v>
      </c>
      <c r="D25" s="2061" t="s">
        <v>1276</v>
      </c>
      <c r="E25" s="2065" t="s">
        <v>1287</v>
      </c>
      <c r="F25" s="2065" t="s">
        <v>1287</v>
      </c>
      <c r="H25" s="2030"/>
      <c r="I25" s="1673" t="s">
        <v>1319</v>
      </c>
      <c r="J25" s="1533" t="s">
        <v>1320</v>
      </c>
      <c r="K25" s="2027" t="s">
        <v>1056</v>
      </c>
      <c r="L25" s="736"/>
      <c r="M25" s="566"/>
      <c r="N25" s="736"/>
      <c r="O25" s="736"/>
      <c r="P25" s="736"/>
      <c r="Q25" s="736"/>
      <c r="R25" s="736"/>
      <c r="S25" s="736"/>
      <c r="T25" s="736"/>
      <c r="U25" s="736"/>
      <c r="V25" s="736"/>
      <c r="W25" s="736"/>
      <c r="X25" s="736"/>
      <c r="Y25" s="736"/>
      <c r="Z25" s="736"/>
      <c r="AA25" s="736"/>
      <c r="AB25" s="736"/>
      <c r="AC25" s="736"/>
      <c r="AD25" s="736"/>
      <c r="AE25" s="736"/>
      <c r="AF25" s="736"/>
      <c r="AG25" s="736"/>
      <c r="AH25" s="736"/>
      <c r="AI25" s="736"/>
      <c r="AJ25" s="736"/>
      <c r="AK25" s="736"/>
      <c r="AL25" s="736"/>
      <c r="AM25" s="736"/>
      <c r="AN25" s="736"/>
      <c r="AO25" s="736"/>
      <c r="AP25" s="736"/>
      <c r="AQ25" s="736"/>
      <c r="AR25" s="736"/>
      <c r="AS25" s="736"/>
      <c r="AT25" s="736"/>
      <c r="AU25" s="736"/>
      <c r="AV25" s="736"/>
      <c r="AW25" s="736"/>
      <c r="AX25" s="736"/>
      <c r="AY25" s="736"/>
      <c r="AZ25" s="736"/>
      <c r="BA25" s="736"/>
      <c r="BB25" s="736"/>
      <c r="BC25" s="736"/>
      <c r="BD25" s="736"/>
      <c r="BE25" s="736"/>
      <c r="BF25" s="736"/>
      <c r="BG25" s="736"/>
      <c r="BH25" s="736"/>
      <c r="BI25" s="736"/>
      <c r="BJ25" s="736"/>
      <c r="BK25" s="736"/>
      <c r="BL25" s="736"/>
      <c r="BM25" s="736"/>
      <c r="BN25" s="736"/>
      <c r="BO25" s="736"/>
      <c r="BP25" s="736"/>
      <c r="BQ25" s="736"/>
      <c r="BR25" s="736"/>
      <c r="BS25" s="736"/>
      <c r="BT25" s="736"/>
      <c r="BU25" s="736"/>
      <c r="BV25" s="736"/>
      <c r="BW25" s="736"/>
      <c r="BX25" s="736"/>
      <c r="BY25" s="736"/>
      <c r="BZ25" s="736"/>
      <c r="CA25" s="736"/>
      <c r="CB25" s="736"/>
      <c r="CC25" s="736"/>
      <c r="CD25" s="736"/>
      <c r="CE25" s="736"/>
      <c r="CF25" s="736"/>
      <c r="CG25" s="736"/>
      <c r="CH25" s="736"/>
      <c r="CI25" s="736"/>
      <c r="CJ25" s="736"/>
      <c r="CK25" s="736"/>
      <c r="CL25" s="736"/>
      <c r="CM25" s="736"/>
      <c r="CN25" s="736"/>
      <c r="CO25" s="736"/>
      <c r="CP25" s="736"/>
      <c r="CQ25" s="736"/>
      <c r="CR25" s="736"/>
      <c r="CS25" s="736"/>
      <c r="CT25" s="736"/>
      <c r="CU25" s="736"/>
      <c r="CV25" s="736"/>
      <c r="CW25" s="736"/>
      <c r="CX25" s="736"/>
      <c r="CY25" s="736"/>
      <c r="CZ25" s="736"/>
      <c r="DA25" s="736"/>
      <c r="DB25" s="736"/>
      <c r="DC25" s="736"/>
      <c r="DD25" s="736"/>
      <c r="DE25" s="736"/>
      <c r="DF25" s="736"/>
      <c r="DG25" s="736"/>
      <c r="DH25" s="736"/>
      <c r="DI25" s="736"/>
      <c r="DJ25" s="736"/>
      <c r="DK25" s="736"/>
      <c r="DL25" s="736"/>
      <c r="DM25" s="736"/>
      <c r="DN25" s="736"/>
      <c r="DO25" s="736"/>
      <c r="DP25" s="736"/>
      <c r="DQ25" s="736"/>
      <c r="DR25" s="736"/>
      <c r="DS25" s="736"/>
      <c r="DT25" s="736"/>
      <c r="DU25" s="736"/>
      <c r="DV25" s="736"/>
      <c r="DW25" s="736"/>
      <c r="DX25" s="736"/>
      <c r="DY25" s="736"/>
      <c r="DZ25" s="736"/>
      <c r="EA25" s="736"/>
      <c r="EB25" s="736"/>
      <c r="EC25" s="736"/>
      <c r="ED25" s="736"/>
      <c r="EE25" s="736"/>
      <c r="EF25" s="736"/>
      <c r="EG25" s="736"/>
      <c r="EH25" s="736"/>
      <c r="EI25" s="736"/>
      <c r="EJ25" s="736"/>
      <c r="EK25" s="736"/>
      <c r="EL25" s="736"/>
      <c r="EM25" s="736"/>
      <c r="EN25" s="736"/>
      <c r="EO25" s="736"/>
      <c r="EP25" s="736"/>
      <c r="EQ25" s="736"/>
      <c r="ER25" s="736"/>
      <c r="ES25" s="736"/>
      <c r="ET25" s="736"/>
      <c r="EU25" s="736"/>
      <c r="EV25" s="736"/>
      <c r="EW25" s="736"/>
      <c r="EX25" s="736"/>
      <c r="EY25" s="736"/>
      <c r="EZ25" s="736"/>
      <c r="FA25" s="736"/>
      <c r="FB25" s="736"/>
      <c r="FC25" s="736"/>
      <c r="FD25" s="736"/>
      <c r="FE25" s="736"/>
      <c r="FF25" s="736"/>
      <c r="FG25" s="736"/>
      <c r="FH25" s="736"/>
      <c r="FI25" s="736"/>
      <c r="FJ25" s="736"/>
      <c r="FK25" s="736"/>
      <c r="FL25" s="736"/>
      <c r="FM25" s="736"/>
      <c r="FN25" s="736"/>
      <c r="FO25" s="736"/>
      <c r="FP25" s="736"/>
      <c r="FQ25" s="736"/>
      <c r="FR25" s="736"/>
      <c r="FS25" s="736"/>
      <c r="FT25" s="736"/>
      <c r="FU25" s="736"/>
      <c r="FV25" s="736"/>
      <c r="FW25" s="736"/>
      <c r="FX25" s="736"/>
      <c r="FY25" s="736"/>
      <c r="FZ25" s="736"/>
      <c r="GA25" s="736"/>
      <c r="GB25" s="736"/>
      <c r="GC25" s="736"/>
      <c r="GD25" s="736"/>
      <c r="GE25" s="736"/>
      <c r="GF25" s="736"/>
      <c r="GG25" s="736"/>
      <c r="GH25" s="736"/>
      <c r="GI25" s="736"/>
      <c r="GJ25" s="736"/>
      <c r="GK25" s="736"/>
      <c r="GL25" s="736"/>
      <c r="GM25" s="736"/>
      <c r="GN25" s="736"/>
      <c r="GO25" s="736"/>
      <c r="GP25" s="736"/>
      <c r="GQ25" s="736"/>
      <c r="GR25" s="552"/>
      <c r="GS25" s="1534"/>
      <c r="GT25" s="552"/>
      <c r="HO25" s="1640">
        <v>23</v>
      </c>
    </row>
    <row customHeight="1" ht="24">
      <c r="A26" s="2063"/>
      <c r="B26" s="2062" t="s">
        <v>1321</v>
      </c>
      <c r="C26" s="2062" t="s">
        <v>1322</v>
      </c>
      <c r="D26" s="2061" t="s">
        <v>1276</v>
      </c>
      <c r="E26" s="2065" t="s">
        <v>1287</v>
      </c>
      <c r="F26" s="2065" t="s">
        <v>1287</v>
      </c>
      <c r="H26" s="2030"/>
      <c r="I26" s="1673">
        <v>7</v>
      </c>
      <c r="J26" s="2031" t="s">
        <v>1322</v>
      </c>
      <c r="K26" s="2027" t="s">
        <v>1323</v>
      </c>
      <c r="L26" s="736"/>
      <c r="M26" s="566"/>
      <c r="N26" s="736"/>
      <c r="O26" s="736"/>
      <c r="P26" s="736"/>
      <c r="Q26" s="736"/>
      <c r="R26" s="736"/>
      <c r="S26" s="736"/>
      <c r="T26" s="736"/>
      <c r="U26" s="736"/>
      <c r="V26" s="736"/>
      <c r="W26" s="736"/>
      <c r="X26" s="736"/>
      <c r="Y26" s="736"/>
      <c r="Z26" s="736"/>
      <c r="AA26" s="736"/>
      <c r="AB26" s="736"/>
      <c r="AC26" s="736"/>
      <c r="AD26" s="736"/>
      <c r="AE26" s="736"/>
      <c r="AF26" s="736"/>
      <c r="AG26" s="736"/>
      <c r="AH26" s="736"/>
      <c r="AI26" s="736"/>
      <c r="AJ26" s="736"/>
      <c r="AK26" s="736"/>
      <c r="AL26" s="736"/>
      <c r="AM26" s="736"/>
      <c r="AN26" s="736"/>
      <c r="AO26" s="736"/>
      <c r="AP26" s="736"/>
      <c r="AQ26" s="736"/>
      <c r="AR26" s="736"/>
      <c r="AS26" s="736"/>
      <c r="AT26" s="736"/>
      <c r="AU26" s="736"/>
      <c r="AV26" s="736"/>
      <c r="AW26" s="736"/>
      <c r="AX26" s="736"/>
      <c r="AY26" s="736"/>
      <c r="AZ26" s="736"/>
      <c r="BA26" s="736"/>
      <c r="BB26" s="736"/>
      <c r="BC26" s="736"/>
      <c r="BD26" s="736"/>
      <c r="BE26" s="736"/>
      <c r="BF26" s="736"/>
      <c r="BG26" s="736"/>
      <c r="BH26" s="736"/>
      <c r="BI26" s="736"/>
      <c r="BJ26" s="736"/>
      <c r="BK26" s="736"/>
      <c r="BL26" s="736"/>
      <c r="BM26" s="736"/>
      <c r="BN26" s="736"/>
      <c r="BO26" s="736"/>
      <c r="BP26" s="736"/>
      <c r="BQ26" s="736"/>
      <c r="BR26" s="736"/>
      <c r="BS26" s="736"/>
      <c r="BT26" s="736"/>
      <c r="BU26" s="736"/>
      <c r="BV26" s="736"/>
      <c r="BW26" s="736"/>
      <c r="BX26" s="736"/>
      <c r="BY26" s="736"/>
      <c r="BZ26" s="736"/>
      <c r="CA26" s="736"/>
      <c r="CB26" s="736"/>
      <c r="CC26" s="736"/>
      <c r="CD26" s="736"/>
      <c r="CE26" s="736"/>
      <c r="CF26" s="736"/>
      <c r="CG26" s="736"/>
      <c r="CH26" s="736"/>
      <c r="CI26" s="736"/>
      <c r="CJ26" s="736"/>
      <c r="CK26" s="736"/>
      <c r="CL26" s="736"/>
      <c r="CM26" s="736"/>
      <c r="CN26" s="736"/>
      <c r="CO26" s="736"/>
      <c r="CP26" s="736"/>
      <c r="CQ26" s="736"/>
      <c r="CR26" s="736"/>
      <c r="CS26" s="736"/>
      <c r="CT26" s="736"/>
      <c r="CU26" s="736"/>
      <c r="CV26" s="736"/>
      <c r="CW26" s="736"/>
      <c r="CX26" s="736"/>
      <c r="CY26" s="736"/>
      <c r="CZ26" s="736"/>
      <c r="DA26" s="736"/>
      <c r="DB26" s="736"/>
      <c r="DC26" s="736"/>
      <c r="DD26" s="736"/>
      <c r="DE26" s="736"/>
      <c r="DF26" s="736"/>
      <c r="DG26" s="736"/>
      <c r="DH26" s="736"/>
      <c r="DI26" s="736"/>
      <c r="DJ26" s="736"/>
      <c r="DK26" s="736"/>
      <c r="DL26" s="736"/>
      <c r="DM26" s="736"/>
      <c r="DN26" s="736"/>
      <c r="DO26" s="736"/>
      <c r="DP26" s="736"/>
      <c r="DQ26" s="736"/>
      <c r="DR26" s="736"/>
      <c r="DS26" s="736"/>
      <c r="DT26" s="736"/>
      <c r="DU26" s="736"/>
      <c r="DV26" s="736"/>
      <c r="DW26" s="736"/>
      <c r="DX26" s="736"/>
      <c r="DY26" s="736"/>
      <c r="DZ26" s="736"/>
      <c r="EA26" s="736"/>
      <c r="EB26" s="736"/>
      <c r="EC26" s="736"/>
      <c r="ED26" s="736"/>
      <c r="EE26" s="736"/>
      <c r="EF26" s="736"/>
      <c r="EG26" s="736"/>
      <c r="EH26" s="736"/>
      <c r="EI26" s="736"/>
      <c r="EJ26" s="736"/>
      <c r="EK26" s="736"/>
      <c r="EL26" s="736"/>
      <c r="EM26" s="736"/>
      <c r="EN26" s="736"/>
      <c r="EO26" s="736"/>
      <c r="EP26" s="736"/>
      <c r="EQ26" s="736"/>
      <c r="ER26" s="736"/>
      <c r="ES26" s="736"/>
      <c r="ET26" s="736"/>
      <c r="EU26" s="736"/>
      <c r="EV26" s="736"/>
      <c r="EW26" s="736"/>
      <c r="EX26" s="736"/>
      <c r="EY26" s="736"/>
      <c r="EZ26" s="736"/>
      <c r="FA26" s="736"/>
      <c r="FB26" s="736"/>
      <c r="FC26" s="736"/>
      <c r="FD26" s="736"/>
      <c r="FE26" s="736"/>
      <c r="FF26" s="736"/>
      <c r="FG26" s="736"/>
      <c r="FH26" s="736"/>
      <c r="FI26" s="736"/>
      <c r="FJ26" s="736"/>
      <c r="FK26" s="736"/>
      <c r="FL26" s="736"/>
      <c r="FM26" s="736"/>
      <c r="FN26" s="736"/>
      <c r="FO26" s="736"/>
      <c r="FP26" s="736"/>
      <c r="FQ26" s="736"/>
      <c r="FR26" s="736"/>
      <c r="FS26" s="736"/>
      <c r="FT26" s="736"/>
      <c r="FU26" s="736"/>
      <c r="FV26" s="736"/>
      <c r="FW26" s="736"/>
      <c r="FX26" s="736"/>
      <c r="FY26" s="736"/>
      <c r="FZ26" s="736"/>
      <c r="GA26" s="736"/>
      <c r="GB26" s="736"/>
      <c r="GC26" s="736"/>
      <c r="GD26" s="736"/>
      <c r="GE26" s="736"/>
      <c r="GF26" s="736"/>
      <c r="GG26" s="736"/>
      <c r="GH26" s="736"/>
      <c r="GI26" s="736"/>
      <c r="GJ26" s="736"/>
      <c r="GK26" s="736"/>
      <c r="GL26" s="736"/>
      <c r="GM26" s="736"/>
      <c r="GN26" s="736"/>
      <c r="GO26" s="736"/>
      <c r="GP26" s="736"/>
      <c r="GQ26" s="736"/>
      <c r="GR26" s="552"/>
      <c r="GS26" s="1534"/>
      <c r="GT26" s="552"/>
      <c r="HO26" s="1640">
        <v>23</v>
      </c>
    </row>
    <row customHeight="1" ht="24">
      <c r="A27" s="2063"/>
      <c r="B27" s="2062" t="s">
        <v>1324</v>
      </c>
      <c r="C27" s="2062" t="s">
        <v>1325</v>
      </c>
      <c r="D27" s="2061" t="s">
        <v>1276</v>
      </c>
      <c r="E27" s="2065" t="s">
        <v>1287</v>
      </c>
      <c r="F27" s="2065" t="s">
        <v>1287</v>
      </c>
      <c r="H27" s="2030"/>
      <c r="I27" s="1673">
        <v>8</v>
      </c>
      <c r="J27" s="2031" t="s">
        <v>1325</v>
      </c>
      <c r="K27" s="2027" t="s">
        <v>1062</v>
      </c>
      <c r="L27" s="736"/>
      <c r="M27" s="566"/>
      <c r="N27" s="736"/>
      <c r="O27" s="736"/>
      <c r="P27" s="736"/>
      <c r="Q27" s="736"/>
      <c r="R27" s="736"/>
      <c r="S27" s="736"/>
      <c r="T27" s="736"/>
      <c r="U27" s="736"/>
      <c r="V27" s="736"/>
      <c r="W27" s="736"/>
      <c r="X27" s="736"/>
      <c r="Y27" s="736"/>
      <c r="Z27" s="736"/>
      <c r="AA27" s="736"/>
      <c r="AB27" s="736"/>
      <c r="AC27" s="736"/>
      <c r="AD27" s="736"/>
      <c r="AE27" s="736"/>
      <c r="AF27" s="736"/>
      <c r="AG27" s="736"/>
      <c r="AH27" s="736"/>
      <c r="AI27" s="736"/>
      <c r="AJ27" s="736"/>
      <c r="AK27" s="736"/>
      <c r="AL27" s="736"/>
      <c r="AM27" s="736"/>
      <c r="AN27" s="736"/>
      <c r="AO27" s="736"/>
      <c r="AP27" s="736"/>
      <c r="AQ27" s="736"/>
      <c r="AR27" s="736"/>
      <c r="AS27" s="736"/>
      <c r="AT27" s="736"/>
      <c r="AU27" s="736"/>
      <c r="AV27" s="736"/>
      <c r="AW27" s="736"/>
      <c r="AX27" s="736"/>
      <c r="AY27" s="736"/>
      <c r="AZ27" s="736"/>
      <c r="BA27" s="736"/>
      <c r="BB27" s="736"/>
      <c r="BC27" s="736"/>
      <c r="BD27" s="736"/>
      <c r="BE27" s="736"/>
      <c r="BF27" s="736"/>
      <c r="BG27" s="736"/>
      <c r="BH27" s="736"/>
      <c r="BI27" s="736"/>
      <c r="BJ27" s="736"/>
      <c r="BK27" s="736"/>
      <c r="BL27" s="736"/>
      <c r="BM27" s="736"/>
      <c r="BN27" s="736"/>
      <c r="BO27" s="736"/>
      <c r="BP27" s="736"/>
      <c r="BQ27" s="736"/>
      <c r="BR27" s="736"/>
      <c r="BS27" s="736"/>
      <c r="BT27" s="736"/>
      <c r="BU27" s="736"/>
      <c r="BV27" s="736"/>
      <c r="BW27" s="736"/>
      <c r="BX27" s="736"/>
      <c r="BY27" s="736"/>
      <c r="BZ27" s="736"/>
      <c r="CA27" s="736"/>
      <c r="CB27" s="736"/>
      <c r="CC27" s="736"/>
      <c r="CD27" s="736"/>
      <c r="CE27" s="736"/>
      <c r="CF27" s="736"/>
      <c r="CG27" s="736"/>
      <c r="CH27" s="736"/>
      <c r="CI27" s="736"/>
      <c r="CJ27" s="736"/>
      <c r="CK27" s="736"/>
      <c r="CL27" s="736"/>
      <c r="CM27" s="736"/>
      <c r="CN27" s="736"/>
      <c r="CO27" s="736"/>
      <c r="CP27" s="736"/>
      <c r="CQ27" s="736"/>
      <c r="CR27" s="736"/>
      <c r="CS27" s="736"/>
      <c r="CT27" s="736"/>
      <c r="CU27" s="736"/>
      <c r="CV27" s="736"/>
      <c r="CW27" s="736"/>
      <c r="CX27" s="736"/>
      <c r="CY27" s="736"/>
      <c r="CZ27" s="736"/>
      <c r="DA27" s="736"/>
      <c r="DB27" s="736"/>
      <c r="DC27" s="736"/>
      <c r="DD27" s="736"/>
      <c r="DE27" s="736"/>
      <c r="DF27" s="736"/>
      <c r="DG27" s="736"/>
      <c r="DH27" s="736"/>
      <c r="DI27" s="736"/>
      <c r="DJ27" s="736"/>
      <c r="DK27" s="736"/>
      <c r="DL27" s="736"/>
      <c r="DM27" s="736"/>
      <c r="DN27" s="736"/>
      <c r="DO27" s="736"/>
      <c r="DP27" s="736"/>
      <c r="DQ27" s="736"/>
      <c r="DR27" s="736"/>
      <c r="DS27" s="736"/>
      <c r="DT27" s="736"/>
      <c r="DU27" s="736"/>
      <c r="DV27" s="736"/>
      <c r="DW27" s="736"/>
      <c r="DX27" s="736"/>
      <c r="DY27" s="736"/>
      <c r="DZ27" s="736"/>
      <c r="EA27" s="736"/>
      <c r="EB27" s="736"/>
      <c r="EC27" s="736"/>
      <c r="ED27" s="736"/>
      <c r="EE27" s="736"/>
      <c r="EF27" s="736"/>
      <c r="EG27" s="736"/>
      <c r="EH27" s="736"/>
      <c r="EI27" s="736"/>
      <c r="EJ27" s="736"/>
      <c r="EK27" s="736"/>
      <c r="EL27" s="736"/>
      <c r="EM27" s="736"/>
      <c r="EN27" s="736"/>
      <c r="EO27" s="736"/>
      <c r="EP27" s="736"/>
      <c r="EQ27" s="736"/>
      <c r="ER27" s="736"/>
      <c r="ES27" s="736"/>
      <c r="ET27" s="736"/>
      <c r="EU27" s="736"/>
      <c r="EV27" s="736"/>
      <c r="EW27" s="736"/>
      <c r="EX27" s="736"/>
      <c r="EY27" s="736"/>
      <c r="EZ27" s="736"/>
      <c r="FA27" s="736"/>
      <c r="FB27" s="736"/>
      <c r="FC27" s="736"/>
      <c r="FD27" s="736"/>
      <c r="FE27" s="736"/>
      <c r="FF27" s="736"/>
      <c r="FG27" s="736"/>
      <c r="FH27" s="736"/>
      <c r="FI27" s="736"/>
      <c r="FJ27" s="736"/>
      <c r="FK27" s="736"/>
      <c r="FL27" s="736"/>
      <c r="FM27" s="736"/>
      <c r="FN27" s="736"/>
      <c r="FO27" s="736"/>
      <c r="FP27" s="736"/>
      <c r="FQ27" s="736"/>
      <c r="FR27" s="736"/>
      <c r="FS27" s="736"/>
      <c r="FT27" s="736"/>
      <c r="FU27" s="736"/>
      <c r="FV27" s="736"/>
      <c r="FW27" s="736"/>
      <c r="FX27" s="736"/>
      <c r="FY27" s="736"/>
      <c r="FZ27" s="736"/>
      <c r="GA27" s="736"/>
      <c r="GB27" s="736"/>
      <c r="GC27" s="736"/>
      <c r="GD27" s="736"/>
      <c r="GE27" s="736"/>
      <c r="GF27" s="736"/>
      <c r="GG27" s="736"/>
      <c r="GH27" s="736"/>
      <c r="GI27" s="736"/>
      <c r="GJ27" s="736"/>
      <c r="GK27" s="736"/>
      <c r="GL27" s="736"/>
      <c r="GM27" s="736"/>
      <c r="GN27" s="736"/>
      <c r="GO27" s="736"/>
      <c r="GP27" s="736"/>
      <c r="GQ27" s="736"/>
      <c r="GR27" s="552"/>
      <c r="GS27" s="1534"/>
      <c r="GT27" s="552"/>
      <c r="HO27" s="1640">
        <v>23</v>
      </c>
    </row>
    <row customHeight="1" ht="35.699999999999996">
      <c r="A28" s="2063"/>
      <c r="B28" s="2062" t="s">
        <v>1326</v>
      </c>
      <c r="C28" s="2062" t="s">
        <v>1327</v>
      </c>
      <c r="D28" s="2061" t="s">
        <v>1276</v>
      </c>
      <c r="E28" s="2065" t="s">
        <v>1287</v>
      </c>
      <c r="F28" s="2065" t="s">
        <v>1287</v>
      </c>
      <c r="H28" s="2030"/>
      <c r="I28" s="1684">
        <v>9</v>
      </c>
      <c r="J28" s="2031" t="s">
        <v>1328</v>
      </c>
      <c r="K28" s="2027" t="s">
        <v>1033</v>
      </c>
      <c r="L28" s="736"/>
      <c r="M28" s="566"/>
      <c r="N28" s="736"/>
      <c r="O28" s="736"/>
      <c r="P28" s="736"/>
      <c r="Q28" s="736"/>
      <c r="R28" s="736"/>
      <c r="S28" s="736"/>
      <c r="T28" s="736"/>
      <c r="U28" s="736"/>
      <c r="V28" s="736"/>
      <c r="W28" s="736"/>
      <c r="X28" s="736"/>
      <c r="Y28" s="736"/>
      <c r="Z28" s="736"/>
      <c r="AA28" s="736"/>
      <c r="AB28" s="736"/>
      <c r="AC28" s="736"/>
      <c r="AD28" s="736"/>
      <c r="AE28" s="736"/>
      <c r="AF28" s="736"/>
      <c r="AG28" s="736"/>
      <c r="AH28" s="736"/>
      <c r="AI28" s="736"/>
      <c r="AJ28" s="736"/>
      <c r="AK28" s="736"/>
      <c r="AL28" s="736"/>
      <c r="AM28" s="736"/>
      <c r="AN28" s="736"/>
      <c r="AO28" s="736"/>
      <c r="AP28" s="736"/>
      <c r="AQ28" s="736"/>
      <c r="AR28" s="736"/>
      <c r="AS28" s="736"/>
      <c r="AT28" s="736"/>
      <c r="AU28" s="736"/>
      <c r="AV28" s="736"/>
      <c r="AW28" s="736"/>
      <c r="AX28" s="736"/>
      <c r="AY28" s="736"/>
      <c r="AZ28" s="736"/>
      <c r="BA28" s="736"/>
      <c r="BB28" s="736"/>
      <c r="BC28" s="736"/>
      <c r="BD28" s="736"/>
      <c r="BE28" s="736"/>
      <c r="BF28" s="736"/>
      <c r="BG28" s="736"/>
      <c r="BH28" s="736"/>
      <c r="BI28" s="736"/>
      <c r="BJ28" s="736"/>
      <c r="BK28" s="736"/>
      <c r="BL28" s="736"/>
      <c r="BM28" s="736"/>
      <c r="BN28" s="736"/>
      <c r="BO28" s="736"/>
      <c r="BP28" s="736"/>
      <c r="BQ28" s="736"/>
      <c r="BR28" s="736"/>
      <c r="BS28" s="736"/>
      <c r="BT28" s="736"/>
      <c r="BU28" s="736"/>
      <c r="BV28" s="736"/>
      <c r="BW28" s="736"/>
      <c r="BX28" s="736"/>
      <c r="BY28" s="736"/>
      <c r="BZ28" s="736"/>
      <c r="CA28" s="736"/>
      <c r="CB28" s="736"/>
      <c r="CC28" s="736"/>
      <c r="CD28" s="736"/>
      <c r="CE28" s="736"/>
      <c r="CF28" s="736"/>
      <c r="CG28" s="736"/>
      <c r="CH28" s="736"/>
      <c r="CI28" s="736"/>
      <c r="CJ28" s="736"/>
      <c r="CK28" s="736"/>
      <c r="CL28" s="736"/>
      <c r="CM28" s="736"/>
      <c r="CN28" s="736"/>
      <c r="CO28" s="736"/>
      <c r="CP28" s="736"/>
      <c r="CQ28" s="736"/>
      <c r="CR28" s="736"/>
      <c r="CS28" s="736"/>
      <c r="CT28" s="736"/>
      <c r="CU28" s="736"/>
      <c r="CV28" s="736"/>
      <c r="CW28" s="736"/>
      <c r="CX28" s="736"/>
      <c r="CY28" s="736"/>
      <c r="CZ28" s="736"/>
      <c r="DA28" s="736"/>
      <c r="DB28" s="736"/>
      <c r="DC28" s="736"/>
      <c r="DD28" s="736"/>
      <c r="DE28" s="736"/>
      <c r="DF28" s="736"/>
      <c r="DG28" s="736"/>
      <c r="DH28" s="736"/>
      <c r="DI28" s="736"/>
      <c r="DJ28" s="736"/>
      <c r="DK28" s="736"/>
      <c r="DL28" s="736"/>
      <c r="DM28" s="736"/>
      <c r="DN28" s="736"/>
      <c r="DO28" s="736"/>
      <c r="DP28" s="736"/>
      <c r="DQ28" s="736"/>
      <c r="DR28" s="736"/>
      <c r="DS28" s="736"/>
      <c r="DT28" s="736"/>
      <c r="DU28" s="736"/>
      <c r="DV28" s="736"/>
      <c r="DW28" s="736"/>
      <c r="DX28" s="736"/>
      <c r="DY28" s="736"/>
      <c r="DZ28" s="736"/>
      <c r="EA28" s="736"/>
      <c r="EB28" s="736"/>
      <c r="EC28" s="736"/>
      <c r="ED28" s="736"/>
      <c r="EE28" s="736"/>
      <c r="EF28" s="736"/>
      <c r="EG28" s="736"/>
      <c r="EH28" s="736"/>
      <c r="EI28" s="736"/>
      <c r="EJ28" s="736"/>
      <c r="EK28" s="736"/>
      <c r="EL28" s="736"/>
      <c r="EM28" s="736"/>
      <c r="EN28" s="736"/>
      <c r="EO28" s="736"/>
      <c r="EP28" s="736"/>
      <c r="EQ28" s="736"/>
      <c r="ER28" s="736"/>
      <c r="ES28" s="736"/>
      <c r="ET28" s="736"/>
      <c r="EU28" s="736"/>
      <c r="EV28" s="736"/>
      <c r="EW28" s="736"/>
      <c r="EX28" s="736"/>
      <c r="EY28" s="736"/>
      <c r="EZ28" s="736"/>
      <c r="FA28" s="736"/>
      <c r="FB28" s="736"/>
      <c r="FC28" s="736"/>
      <c r="FD28" s="736"/>
      <c r="FE28" s="736"/>
      <c r="FF28" s="736"/>
      <c r="FG28" s="736"/>
      <c r="FH28" s="736"/>
      <c r="FI28" s="736"/>
      <c r="FJ28" s="736"/>
      <c r="FK28" s="736"/>
      <c r="FL28" s="736"/>
      <c r="FM28" s="736"/>
      <c r="FN28" s="736"/>
      <c r="FO28" s="736"/>
      <c r="FP28" s="736"/>
      <c r="FQ28" s="736"/>
      <c r="FR28" s="736"/>
      <c r="FS28" s="736"/>
      <c r="FT28" s="736"/>
      <c r="FU28" s="736"/>
      <c r="FV28" s="736"/>
      <c r="FW28" s="736"/>
      <c r="FX28" s="736"/>
      <c r="FY28" s="736"/>
      <c r="FZ28" s="736"/>
      <c r="GA28" s="736"/>
      <c r="GB28" s="736"/>
      <c r="GC28" s="736"/>
      <c r="GD28" s="736"/>
      <c r="GE28" s="736"/>
      <c r="GF28" s="736"/>
      <c r="GG28" s="736"/>
      <c r="GH28" s="736"/>
      <c r="GI28" s="736"/>
      <c r="GJ28" s="736"/>
      <c r="GK28" s="736"/>
      <c r="GL28" s="736"/>
      <c r="GM28" s="736"/>
      <c r="GN28" s="736"/>
      <c r="GO28" s="736"/>
      <c r="GP28" s="736"/>
      <c r="GQ28" s="736"/>
      <c r="GR28" s="552"/>
      <c r="GS28" s="1534"/>
      <c r="GT28" s="552"/>
      <c r="HO28" s="1640">
        <v>34</v>
      </c>
    </row>
    <row customHeight="1" ht="35.699999999999996">
      <c r="A29" s="2063"/>
      <c r="B29" s="2062" t="s">
        <v>1329</v>
      </c>
      <c r="C29" s="2062" t="s">
        <v>1330</v>
      </c>
      <c r="D29" s="2061" t="s">
        <v>1276</v>
      </c>
      <c r="E29" s="2065" t="s">
        <v>1287</v>
      </c>
      <c r="F29" s="2065" t="s">
        <v>1287</v>
      </c>
      <c r="H29" s="2030"/>
      <c r="I29" s="1684">
        <v>10</v>
      </c>
      <c r="J29" s="2031" t="s">
        <v>1331</v>
      </c>
      <c r="K29" s="2027" t="s">
        <v>1033</v>
      </c>
      <c r="L29" s="736"/>
      <c r="M29" s="566"/>
      <c r="N29" s="736"/>
      <c r="O29" s="736"/>
      <c r="P29" s="736"/>
      <c r="Q29" s="736"/>
      <c r="R29" s="736"/>
      <c r="S29" s="736"/>
      <c r="T29" s="736"/>
      <c r="U29" s="736"/>
      <c r="V29" s="736"/>
      <c r="W29" s="736"/>
      <c r="X29" s="736"/>
      <c r="Y29" s="736"/>
      <c r="Z29" s="736"/>
      <c r="AA29" s="736"/>
      <c r="AB29" s="736"/>
      <c r="AC29" s="736"/>
      <c r="AD29" s="736"/>
      <c r="AE29" s="736"/>
      <c r="AF29" s="736"/>
      <c r="AG29" s="736"/>
      <c r="AH29" s="736"/>
      <c r="AI29" s="736"/>
      <c r="AJ29" s="736"/>
      <c r="AK29" s="736"/>
      <c r="AL29" s="736"/>
      <c r="AM29" s="736"/>
      <c r="AN29" s="736"/>
      <c r="AO29" s="736"/>
      <c r="AP29" s="736"/>
      <c r="AQ29" s="736"/>
      <c r="AR29" s="736"/>
      <c r="AS29" s="736"/>
      <c r="AT29" s="736"/>
      <c r="AU29" s="736"/>
      <c r="AV29" s="736"/>
      <c r="AW29" s="736"/>
      <c r="AX29" s="736"/>
      <c r="AY29" s="736"/>
      <c r="AZ29" s="736"/>
      <c r="BA29" s="736"/>
      <c r="BB29" s="736"/>
      <c r="BC29" s="736"/>
      <c r="BD29" s="736"/>
      <c r="BE29" s="736"/>
      <c r="BF29" s="736"/>
      <c r="BG29" s="736"/>
      <c r="BH29" s="736"/>
      <c r="BI29" s="736"/>
      <c r="BJ29" s="736"/>
      <c r="BK29" s="736"/>
      <c r="BL29" s="736"/>
      <c r="BM29" s="736"/>
      <c r="BN29" s="736"/>
      <c r="BO29" s="736"/>
      <c r="BP29" s="736"/>
      <c r="BQ29" s="736"/>
      <c r="BR29" s="736"/>
      <c r="BS29" s="736"/>
      <c r="BT29" s="736"/>
      <c r="BU29" s="736"/>
      <c r="BV29" s="736"/>
      <c r="BW29" s="736"/>
      <c r="BX29" s="736"/>
      <c r="BY29" s="736"/>
      <c r="BZ29" s="736"/>
      <c r="CA29" s="736"/>
      <c r="CB29" s="736"/>
      <c r="CC29" s="736"/>
      <c r="CD29" s="736"/>
      <c r="CE29" s="736"/>
      <c r="CF29" s="736"/>
      <c r="CG29" s="736"/>
      <c r="CH29" s="736"/>
      <c r="CI29" s="736"/>
      <c r="CJ29" s="736"/>
      <c r="CK29" s="736"/>
      <c r="CL29" s="736"/>
      <c r="CM29" s="736"/>
      <c r="CN29" s="736"/>
      <c r="CO29" s="736"/>
      <c r="CP29" s="736"/>
      <c r="CQ29" s="736"/>
      <c r="CR29" s="736"/>
      <c r="CS29" s="736"/>
      <c r="CT29" s="736"/>
      <c r="CU29" s="736"/>
      <c r="CV29" s="736"/>
      <c r="CW29" s="736"/>
      <c r="CX29" s="736"/>
      <c r="CY29" s="736"/>
      <c r="CZ29" s="736"/>
      <c r="DA29" s="736"/>
      <c r="DB29" s="736"/>
      <c r="DC29" s="736"/>
      <c r="DD29" s="736"/>
      <c r="DE29" s="736"/>
      <c r="DF29" s="736"/>
      <c r="DG29" s="736"/>
      <c r="DH29" s="736"/>
      <c r="DI29" s="736"/>
      <c r="DJ29" s="736"/>
      <c r="DK29" s="736"/>
      <c r="DL29" s="736"/>
      <c r="DM29" s="736"/>
      <c r="DN29" s="736"/>
      <c r="DO29" s="736"/>
      <c r="DP29" s="736"/>
      <c r="DQ29" s="736"/>
      <c r="DR29" s="736"/>
      <c r="DS29" s="736"/>
      <c r="DT29" s="736"/>
      <c r="DU29" s="736"/>
      <c r="DV29" s="736"/>
      <c r="DW29" s="736"/>
      <c r="DX29" s="736"/>
      <c r="DY29" s="736"/>
      <c r="DZ29" s="736"/>
      <c r="EA29" s="736"/>
      <c r="EB29" s="736"/>
      <c r="EC29" s="736"/>
      <c r="ED29" s="736"/>
      <c r="EE29" s="736"/>
      <c r="EF29" s="736"/>
      <c r="EG29" s="736"/>
      <c r="EH29" s="736"/>
      <c r="EI29" s="736"/>
      <c r="EJ29" s="736"/>
      <c r="EK29" s="736"/>
      <c r="EL29" s="736"/>
      <c r="EM29" s="736"/>
      <c r="EN29" s="736"/>
      <c r="EO29" s="736"/>
      <c r="EP29" s="736"/>
      <c r="EQ29" s="736"/>
      <c r="ER29" s="736"/>
      <c r="ES29" s="736"/>
      <c r="ET29" s="736"/>
      <c r="EU29" s="736"/>
      <c r="EV29" s="736"/>
      <c r="EW29" s="736"/>
      <c r="EX29" s="736"/>
      <c r="EY29" s="736"/>
      <c r="EZ29" s="736"/>
      <c r="FA29" s="736"/>
      <c r="FB29" s="736"/>
      <c r="FC29" s="736"/>
      <c r="FD29" s="736"/>
      <c r="FE29" s="736"/>
      <c r="FF29" s="736"/>
      <c r="FG29" s="736"/>
      <c r="FH29" s="736"/>
      <c r="FI29" s="736"/>
      <c r="FJ29" s="736"/>
      <c r="FK29" s="736"/>
      <c r="FL29" s="736"/>
      <c r="FM29" s="736"/>
      <c r="FN29" s="736"/>
      <c r="FO29" s="736"/>
      <c r="FP29" s="736"/>
      <c r="FQ29" s="736"/>
      <c r="FR29" s="736"/>
      <c r="FS29" s="736"/>
      <c r="FT29" s="736"/>
      <c r="FU29" s="736"/>
      <c r="FV29" s="736"/>
      <c r="FW29" s="736"/>
      <c r="FX29" s="736"/>
      <c r="FY29" s="736"/>
      <c r="FZ29" s="736"/>
      <c r="GA29" s="736"/>
      <c r="GB29" s="736"/>
      <c r="GC29" s="736"/>
      <c r="GD29" s="736"/>
      <c r="GE29" s="736"/>
      <c r="GF29" s="736"/>
      <c r="GG29" s="736"/>
      <c r="GH29" s="736"/>
      <c r="GI29" s="736"/>
      <c r="GJ29" s="736"/>
      <c r="GK29" s="736"/>
      <c r="GL29" s="736"/>
      <c r="GM29" s="736"/>
      <c r="GN29" s="736"/>
      <c r="GO29" s="736"/>
      <c r="GP29" s="736"/>
      <c r="GQ29" s="736"/>
      <c r="GR29" s="552"/>
      <c r="GS29" s="1534"/>
      <c r="GT29" s="552"/>
      <c r="HO29" s="1640">
        <v>34</v>
      </c>
    </row>
    <row customHeight="1" ht="24">
      <c r="A30" s="2063"/>
      <c r="B30" s="2062" t="s">
        <v>1332</v>
      </c>
      <c r="C30" s="2062" t="s">
        <v>1333</v>
      </c>
      <c r="D30" s="2061" t="s">
        <v>1276</v>
      </c>
      <c r="E30" s="2065" t="s">
        <v>1287</v>
      </c>
      <c r="F30" s="2065" t="s">
        <v>1287</v>
      </c>
      <c r="H30" s="2030"/>
      <c r="I30" s="1684">
        <v>11</v>
      </c>
      <c r="J30" s="2031" t="s">
        <v>1333</v>
      </c>
      <c r="K30" s="2027" t="s">
        <v>1063</v>
      </c>
      <c r="L30" s="2078"/>
      <c r="M30" s="1630"/>
      <c r="N30" s="2078"/>
      <c r="O30" s="2078"/>
      <c r="P30" s="2078"/>
      <c r="Q30" s="2078"/>
      <c r="R30" s="2078"/>
      <c r="S30" s="2078"/>
      <c r="T30" s="2078"/>
      <c r="U30" s="2078"/>
      <c r="V30" s="2078"/>
      <c r="W30" s="2078"/>
      <c r="X30" s="2078"/>
      <c r="Y30" s="2078"/>
      <c r="Z30" s="2078"/>
      <c r="AA30" s="2078"/>
      <c r="AB30" s="2078"/>
      <c r="AC30" s="2078"/>
      <c r="AD30" s="2078"/>
      <c r="AE30" s="2078"/>
      <c r="AF30" s="2078"/>
      <c r="AG30" s="2078"/>
      <c r="AH30" s="2078"/>
      <c r="AI30" s="2078"/>
      <c r="AJ30" s="2078"/>
      <c r="AK30" s="2078"/>
      <c r="AL30" s="2078"/>
      <c r="AM30" s="2078"/>
      <c r="AN30" s="2078"/>
      <c r="AO30" s="2078"/>
      <c r="AP30" s="2078"/>
      <c r="AQ30" s="2078"/>
      <c r="AR30" s="2078"/>
      <c r="AS30" s="2078"/>
      <c r="AT30" s="2078"/>
      <c r="AU30" s="2078"/>
      <c r="AV30" s="2078"/>
      <c r="AW30" s="2078"/>
      <c r="AX30" s="2078"/>
      <c r="AY30" s="2078"/>
      <c r="AZ30" s="2078"/>
      <c r="BA30" s="2078"/>
      <c r="BB30" s="2078"/>
      <c r="BC30" s="2078"/>
      <c r="BD30" s="2078"/>
      <c r="BE30" s="2078"/>
      <c r="BF30" s="2078"/>
      <c r="BG30" s="2078"/>
      <c r="BH30" s="2078"/>
      <c r="BI30" s="2078"/>
      <c r="BJ30" s="2078"/>
      <c r="BK30" s="2078"/>
      <c r="BL30" s="2078"/>
      <c r="BM30" s="2078"/>
      <c r="BN30" s="2078"/>
      <c r="BO30" s="2078"/>
      <c r="BP30" s="2078"/>
      <c r="BQ30" s="2078"/>
      <c r="BR30" s="2078"/>
      <c r="BS30" s="2078"/>
      <c r="BT30" s="2078"/>
      <c r="BU30" s="2078"/>
      <c r="BV30" s="2078"/>
      <c r="BW30" s="2078"/>
      <c r="BX30" s="2078"/>
      <c r="BY30" s="2078"/>
      <c r="BZ30" s="2078"/>
      <c r="CA30" s="2078"/>
      <c r="CB30" s="2078"/>
      <c r="CC30" s="2078"/>
      <c r="CD30" s="2078"/>
      <c r="CE30" s="2078"/>
      <c r="CF30" s="2078"/>
      <c r="CG30" s="2078"/>
      <c r="CH30" s="2078"/>
      <c r="CI30" s="2078"/>
      <c r="CJ30" s="2078"/>
      <c r="CK30" s="2078"/>
      <c r="CL30" s="2078"/>
      <c r="CM30" s="2078"/>
      <c r="CN30" s="2078"/>
      <c r="CO30" s="2078"/>
      <c r="CP30" s="2078"/>
      <c r="CQ30" s="2078"/>
      <c r="CR30" s="2078"/>
      <c r="CS30" s="2078"/>
      <c r="CT30" s="2078"/>
      <c r="CU30" s="2078"/>
      <c r="CV30" s="2078"/>
      <c r="CW30" s="2078"/>
      <c r="CX30" s="2078"/>
      <c r="CY30" s="2078"/>
      <c r="CZ30" s="2078"/>
      <c r="DA30" s="2078"/>
      <c r="DB30" s="2078"/>
      <c r="DC30" s="2078"/>
      <c r="DD30" s="2078"/>
      <c r="DE30" s="2078"/>
      <c r="DF30" s="2078"/>
      <c r="DG30" s="2078"/>
      <c r="DH30" s="2078"/>
      <c r="DI30" s="2078"/>
      <c r="DJ30" s="2078"/>
      <c r="DK30" s="2078"/>
      <c r="DL30" s="2078"/>
      <c r="DM30" s="2078"/>
      <c r="DN30" s="2078"/>
      <c r="DO30" s="2078"/>
      <c r="DP30" s="2078"/>
      <c r="DQ30" s="2078"/>
      <c r="DR30" s="2078"/>
      <c r="DS30" s="2078"/>
      <c r="DT30" s="2078"/>
      <c r="DU30" s="2078"/>
      <c r="DV30" s="2078"/>
      <c r="DW30" s="2078"/>
      <c r="DX30" s="2078"/>
      <c r="DY30" s="2078"/>
      <c r="DZ30" s="2078"/>
      <c r="EA30" s="2078"/>
      <c r="EB30" s="2078"/>
      <c r="EC30" s="2078"/>
      <c r="ED30" s="2078"/>
      <c r="EE30" s="2078"/>
      <c r="EF30" s="2078"/>
      <c r="EG30" s="2078"/>
      <c r="EH30" s="2078"/>
      <c r="EI30" s="2078"/>
      <c r="EJ30" s="2078"/>
      <c r="EK30" s="2078"/>
      <c r="EL30" s="2078"/>
      <c r="EM30" s="2078"/>
      <c r="EN30" s="2078"/>
      <c r="EO30" s="2078"/>
      <c r="EP30" s="2078"/>
      <c r="EQ30" s="2078"/>
      <c r="ER30" s="2078"/>
      <c r="ES30" s="2078"/>
      <c r="ET30" s="2078"/>
      <c r="EU30" s="2078"/>
      <c r="EV30" s="2078"/>
      <c r="EW30" s="2078"/>
      <c r="EX30" s="2078"/>
      <c r="EY30" s="2078"/>
      <c r="EZ30" s="2078"/>
      <c r="FA30" s="2078"/>
      <c r="FB30" s="2078"/>
      <c r="FC30" s="2078"/>
      <c r="FD30" s="2078"/>
      <c r="FE30" s="2078"/>
      <c r="FF30" s="2078"/>
      <c r="FG30" s="2078"/>
      <c r="FH30" s="2078"/>
      <c r="FI30" s="2078"/>
      <c r="FJ30" s="2078"/>
      <c r="FK30" s="2078"/>
      <c r="FL30" s="2078"/>
      <c r="FM30" s="2078"/>
      <c r="FN30" s="2078"/>
      <c r="FO30" s="2078"/>
      <c r="FP30" s="2078"/>
      <c r="FQ30" s="2078"/>
      <c r="FR30" s="2078"/>
      <c r="FS30" s="2078"/>
      <c r="FT30" s="2078"/>
      <c r="FU30" s="2078"/>
      <c r="FV30" s="2078"/>
      <c r="FW30" s="2078"/>
      <c r="FX30" s="2078"/>
      <c r="FY30" s="2078"/>
      <c r="FZ30" s="2078"/>
      <c r="GA30" s="2078"/>
      <c r="GB30" s="2078"/>
      <c r="GC30" s="2078"/>
      <c r="GD30" s="2078"/>
      <c r="GE30" s="2078"/>
      <c r="GF30" s="2078"/>
      <c r="GG30" s="2078"/>
      <c r="GH30" s="2078"/>
      <c r="GI30" s="2078"/>
      <c r="GJ30" s="2078"/>
      <c r="GK30" s="2078"/>
      <c r="GL30" s="2078"/>
      <c r="GM30" s="2078"/>
      <c r="GN30" s="2078"/>
      <c r="GO30" s="2078"/>
      <c r="GP30" s="2078"/>
      <c r="GQ30" s="2078"/>
      <c r="GR30" s="552"/>
      <c r="GS30" s="1534"/>
      <c r="GT30" s="552"/>
      <c r="HO30" s="1640">
        <v>23</v>
      </c>
    </row>
    <row customHeight="1" ht="24">
      <c r="A31" s="2063"/>
      <c r="B31" s="2062" t="s">
        <v>1334</v>
      </c>
      <c r="C31" s="2062" t="s">
        <v>1335</v>
      </c>
      <c r="D31" s="2061" t="s">
        <v>1276</v>
      </c>
      <c r="E31" s="2065" t="s">
        <v>1287</v>
      </c>
      <c r="F31" s="2065" t="s">
        <v>1287</v>
      </c>
      <c r="H31" s="2030"/>
      <c r="I31" s="1684">
        <v>12</v>
      </c>
      <c r="J31" s="2031" t="s">
        <v>1335</v>
      </c>
      <c r="K31" s="2027" t="s">
        <v>1063</v>
      </c>
      <c r="L31" s="2078"/>
      <c r="M31" s="1630"/>
      <c r="N31" s="2078"/>
      <c r="O31" s="2078"/>
      <c r="P31" s="2078"/>
      <c r="Q31" s="2078"/>
      <c r="R31" s="2078"/>
      <c r="S31" s="2078"/>
      <c r="T31" s="2078"/>
      <c r="U31" s="2078"/>
      <c r="V31" s="2078"/>
      <c r="W31" s="2078"/>
      <c r="X31" s="2078"/>
      <c r="Y31" s="2078"/>
      <c r="Z31" s="2078"/>
      <c r="AA31" s="2078"/>
      <c r="AB31" s="2078"/>
      <c r="AC31" s="2078"/>
      <c r="AD31" s="2078"/>
      <c r="AE31" s="2078"/>
      <c r="AF31" s="2078"/>
      <c r="AG31" s="2078"/>
      <c r="AH31" s="2078"/>
      <c r="AI31" s="2078"/>
      <c r="AJ31" s="2078"/>
      <c r="AK31" s="2078"/>
      <c r="AL31" s="2078"/>
      <c r="AM31" s="2078"/>
      <c r="AN31" s="2078"/>
      <c r="AO31" s="2078"/>
      <c r="AP31" s="2078"/>
      <c r="AQ31" s="2078"/>
      <c r="AR31" s="2078"/>
      <c r="AS31" s="2078"/>
      <c r="AT31" s="2078"/>
      <c r="AU31" s="2078"/>
      <c r="AV31" s="2078"/>
      <c r="AW31" s="2078"/>
      <c r="AX31" s="2078"/>
      <c r="AY31" s="2078"/>
      <c r="AZ31" s="2078"/>
      <c r="BA31" s="2078"/>
      <c r="BB31" s="2078"/>
      <c r="BC31" s="2078"/>
      <c r="BD31" s="2078"/>
      <c r="BE31" s="2078"/>
      <c r="BF31" s="2078"/>
      <c r="BG31" s="2078"/>
      <c r="BH31" s="2078"/>
      <c r="BI31" s="2078"/>
      <c r="BJ31" s="2078"/>
      <c r="BK31" s="2078"/>
      <c r="BL31" s="2078"/>
      <c r="BM31" s="2078"/>
      <c r="BN31" s="2078"/>
      <c r="BO31" s="2078"/>
      <c r="BP31" s="2078"/>
      <c r="BQ31" s="2078"/>
      <c r="BR31" s="2078"/>
      <c r="BS31" s="2078"/>
      <c r="BT31" s="2078"/>
      <c r="BU31" s="2078"/>
      <c r="BV31" s="2078"/>
      <c r="BW31" s="2078"/>
      <c r="BX31" s="2078"/>
      <c r="BY31" s="2078"/>
      <c r="BZ31" s="2078"/>
      <c r="CA31" s="2078"/>
      <c r="CB31" s="2078"/>
      <c r="CC31" s="2078"/>
      <c r="CD31" s="2078"/>
      <c r="CE31" s="2078"/>
      <c r="CF31" s="2078"/>
      <c r="CG31" s="2078"/>
      <c r="CH31" s="2078"/>
      <c r="CI31" s="2078"/>
      <c r="CJ31" s="2078"/>
      <c r="CK31" s="2078"/>
      <c r="CL31" s="2078"/>
      <c r="CM31" s="2078"/>
      <c r="CN31" s="2078"/>
      <c r="CO31" s="2078"/>
      <c r="CP31" s="2078"/>
      <c r="CQ31" s="2078"/>
      <c r="CR31" s="2078"/>
      <c r="CS31" s="2078"/>
      <c r="CT31" s="2078"/>
      <c r="CU31" s="2078"/>
      <c r="CV31" s="2078"/>
      <c r="CW31" s="2078"/>
      <c r="CX31" s="2078"/>
      <c r="CY31" s="2078"/>
      <c r="CZ31" s="2078"/>
      <c r="DA31" s="2078"/>
      <c r="DB31" s="2078"/>
      <c r="DC31" s="2078"/>
      <c r="DD31" s="2078"/>
      <c r="DE31" s="2078"/>
      <c r="DF31" s="2078"/>
      <c r="DG31" s="2078"/>
      <c r="DH31" s="2078"/>
      <c r="DI31" s="2078"/>
      <c r="DJ31" s="2078"/>
      <c r="DK31" s="2078"/>
      <c r="DL31" s="2078"/>
      <c r="DM31" s="2078"/>
      <c r="DN31" s="2078"/>
      <c r="DO31" s="2078"/>
      <c r="DP31" s="2078"/>
      <c r="DQ31" s="2078"/>
      <c r="DR31" s="2078"/>
      <c r="DS31" s="2078"/>
      <c r="DT31" s="2078"/>
      <c r="DU31" s="2078"/>
      <c r="DV31" s="2078"/>
      <c r="DW31" s="2078"/>
      <c r="DX31" s="2078"/>
      <c r="DY31" s="2078"/>
      <c r="DZ31" s="2078"/>
      <c r="EA31" s="2078"/>
      <c r="EB31" s="2078"/>
      <c r="EC31" s="2078"/>
      <c r="ED31" s="2078"/>
      <c r="EE31" s="2078"/>
      <c r="EF31" s="2078"/>
      <c r="EG31" s="2078"/>
      <c r="EH31" s="2078"/>
      <c r="EI31" s="2078"/>
      <c r="EJ31" s="2078"/>
      <c r="EK31" s="2078"/>
      <c r="EL31" s="2078"/>
      <c r="EM31" s="2078"/>
      <c r="EN31" s="2078"/>
      <c r="EO31" s="2078"/>
      <c r="EP31" s="2078"/>
      <c r="EQ31" s="2078"/>
      <c r="ER31" s="2078"/>
      <c r="ES31" s="2078"/>
      <c r="ET31" s="2078"/>
      <c r="EU31" s="2078"/>
      <c r="EV31" s="2078"/>
      <c r="EW31" s="2078"/>
      <c r="EX31" s="2078"/>
      <c r="EY31" s="2078"/>
      <c r="EZ31" s="2078"/>
      <c r="FA31" s="2078"/>
      <c r="FB31" s="2078"/>
      <c r="FC31" s="2078"/>
      <c r="FD31" s="2078"/>
      <c r="FE31" s="2078"/>
      <c r="FF31" s="2078"/>
      <c r="FG31" s="2078"/>
      <c r="FH31" s="2078"/>
      <c r="FI31" s="2078"/>
      <c r="FJ31" s="2078"/>
      <c r="FK31" s="2078"/>
      <c r="FL31" s="2078"/>
      <c r="FM31" s="2078"/>
      <c r="FN31" s="2078"/>
      <c r="FO31" s="2078"/>
      <c r="FP31" s="2078"/>
      <c r="FQ31" s="2078"/>
      <c r="FR31" s="2078"/>
      <c r="FS31" s="2078"/>
      <c r="FT31" s="2078"/>
      <c r="FU31" s="2078"/>
      <c r="FV31" s="2078"/>
      <c r="FW31" s="2078"/>
      <c r="FX31" s="2078"/>
      <c r="FY31" s="2078"/>
      <c r="FZ31" s="2078"/>
      <c r="GA31" s="2078"/>
      <c r="GB31" s="2078"/>
      <c r="GC31" s="2078"/>
      <c r="GD31" s="2078"/>
      <c r="GE31" s="2078"/>
      <c r="GF31" s="2078"/>
      <c r="GG31" s="2078"/>
      <c r="GH31" s="2078"/>
      <c r="GI31" s="2078"/>
      <c r="GJ31" s="2078"/>
      <c r="GK31" s="2078"/>
      <c r="GL31" s="2078"/>
      <c r="GM31" s="2078"/>
      <c r="GN31" s="2078"/>
      <c r="GO31" s="2078"/>
      <c r="GP31" s="2078"/>
      <c r="GQ31" s="2078"/>
      <c r="GR31" s="552"/>
      <c r="GS31" s="1534"/>
      <c r="GT31" s="552"/>
      <c r="HO31" s="1640">
        <v>23</v>
      </c>
    </row>
    <row customHeight="1" ht="48.29999999999999">
      <c r="A32" s="2063"/>
      <c r="B32" s="2062" t="s">
        <v>1336</v>
      </c>
      <c r="C32" s="2062" t="s">
        <v>1337</v>
      </c>
      <c r="D32" s="2061" t="s">
        <v>1276</v>
      </c>
      <c r="E32" s="2065" t="s">
        <v>1287</v>
      </c>
      <c r="F32" s="2065" t="s">
        <v>1287</v>
      </c>
      <c r="H32" s="2030"/>
      <c r="I32" s="1684">
        <v>13</v>
      </c>
      <c r="J32" s="2031" t="s">
        <v>1338</v>
      </c>
      <c r="K32" s="2027" t="s">
        <v>1073</v>
      </c>
      <c r="L32" s="736"/>
      <c r="M32" s="566"/>
      <c r="N32" s="736"/>
      <c r="O32" s="736"/>
      <c r="P32" s="736"/>
      <c r="Q32" s="736"/>
      <c r="R32" s="736"/>
      <c r="S32" s="736"/>
      <c r="T32" s="736"/>
      <c r="U32" s="736"/>
      <c r="V32" s="736"/>
      <c r="W32" s="736"/>
      <c r="X32" s="736"/>
      <c r="Y32" s="736"/>
      <c r="Z32" s="736"/>
      <c r="AA32" s="736"/>
      <c r="AB32" s="736"/>
      <c r="AC32" s="736"/>
      <c r="AD32" s="736"/>
      <c r="AE32" s="736"/>
      <c r="AF32" s="736"/>
      <c r="AG32" s="736"/>
      <c r="AH32" s="736"/>
      <c r="AI32" s="736"/>
      <c r="AJ32" s="736"/>
      <c r="AK32" s="736"/>
      <c r="AL32" s="736"/>
      <c r="AM32" s="736"/>
      <c r="AN32" s="736"/>
      <c r="AO32" s="736"/>
      <c r="AP32" s="736"/>
      <c r="AQ32" s="736"/>
      <c r="AR32" s="736"/>
      <c r="AS32" s="736"/>
      <c r="AT32" s="736"/>
      <c r="AU32" s="736"/>
      <c r="AV32" s="736"/>
      <c r="AW32" s="736"/>
      <c r="AX32" s="736"/>
      <c r="AY32" s="736"/>
      <c r="AZ32" s="736"/>
      <c r="BA32" s="736"/>
      <c r="BB32" s="736"/>
      <c r="BC32" s="736"/>
      <c r="BD32" s="736"/>
      <c r="BE32" s="736"/>
      <c r="BF32" s="736"/>
      <c r="BG32" s="736"/>
      <c r="BH32" s="736"/>
      <c r="BI32" s="736"/>
      <c r="BJ32" s="736"/>
      <c r="BK32" s="736"/>
      <c r="BL32" s="736"/>
      <c r="BM32" s="736"/>
      <c r="BN32" s="736"/>
      <c r="BO32" s="736"/>
      <c r="BP32" s="736"/>
      <c r="BQ32" s="736"/>
      <c r="BR32" s="736"/>
      <c r="BS32" s="736"/>
      <c r="BT32" s="736"/>
      <c r="BU32" s="736"/>
      <c r="BV32" s="736"/>
      <c r="BW32" s="736"/>
      <c r="BX32" s="736"/>
      <c r="BY32" s="736"/>
      <c r="BZ32" s="736"/>
      <c r="CA32" s="736"/>
      <c r="CB32" s="736"/>
      <c r="CC32" s="736"/>
      <c r="CD32" s="736"/>
      <c r="CE32" s="736"/>
      <c r="CF32" s="736"/>
      <c r="CG32" s="736"/>
      <c r="CH32" s="736"/>
      <c r="CI32" s="736"/>
      <c r="CJ32" s="736"/>
      <c r="CK32" s="736"/>
      <c r="CL32" s="736"/>
      <c r="CM32" s="736"/>
      <c r="CN32" s="736"/>
      <c r="CO32" s="736"/>
      <c r="CP32" s="736"/>
      <c r="CQ32" s="736"/>
      <c r="CR32" s="736"/>
      <c r="CS32" s="736"/>
      <c r="CT32" s="736"/>
      <c r="CU32" s="736"/>
      <c r="CV32" s="736"/>
      <c r="CW32" s="736"/>
      <c r="CX32" s="736"/>
      <c r="CY32" s="736"/>
      <c r="CZ32" s="736"/>
      <c r="DA32" s="736"/>
      <c r="DB32" s="736"/>
      <c r="DC32" s="736"/>
      <c r="DD32" s="736"/>
      <c r="DE32" s="736"/>
      <c r="DF32" s="736"/>
      <c r="DG32" s="736"/>
      <c r="DH32" s="736"/>
      <c r="DI32" s="736"/>
      <c r="DJ32" s="736"/>
      <c r="DK32" s="736"/>
      <c r="DL32" s="736"/>
      <c r="DM32" s="736"/>
      <c r="DN32" s="736"/>
      <c r="DO32" s="736"/>
      <c r="DP32" s="736"/>
      <c r="DQ32" s="736"/>
      <c r="DR32" s="736"/>
      <c r="DS32" s="736"/>
      <c r="DT32" s="736"/>
      <c r="DU32" s="736"/>
      <c r="DV32" s="736"/>
      <c r="DW32" s="736"/>
      <c r="DX32" s="736"/>
      <c r="DY32" s="736"/>
      <c r="DZ32" s="736"/>
      <c r="EA32" s="736"/>
      <c r="EB32" s="736"/>
      <c r="EC32" s="736"/>
      <c r="ED32" s="736"/>
      <c r="EE32" s="736"/>
      <c r="EF32" s="736"/>
      <c r="EG32" s="736"/>
      <c r="EH32" s="736"/>
      <c r="EI32" s="736"/>
      <c r="EJ32" s="736"/>
      <c r="EK32" s="736"/>
      <c r="EL32" s="736"/>
      <c r="EM32" s="736"/>
      <c r="EN32" s="736"/>
      <c r="EO32" s="736"/>
      <c r="EP32" s="736"/>
      <c r="EQ32" s="736"/>
      <c r="ER32" s="736"/>
      <c r="ES32" s="736"/>
      <c r="ET32" s="736"/>
      <c r="EU32" s="736"/>
      <c r="EV32" s="736"/>
      <c r="EW32" s="736"/>
      <c r="EX32" s="736"/>
      <c r="EY32" s="736"/>
      <c r="EZ32" s="736"/>
      <c r="FA32" s="736"/>
      <c r="FB32" s="736"/>
      <c r="FC32" s="736"/>
      <c r="FD32" s="736"/>
      <c r="FE32" s="736"/>
      <c r="FF32" s="736"/>
      <c r="FG32" s="736"/>
      <c r="FH32" s="736"/>
      <c r="FI32" s="736"/>
      <c r="FJ32" s="736"/>
      <c r="FK32" s="736"/>
      <c r="FL32" s="736"/>
      <c r="FM32" s="736"/>
      <c r="FN32" s="736"/>
      <c r="FO32" s="736"/>
      <c r="FP32" s="736"/>
      <c r="FQ32" s="736"/>
      <c r="FR32" s="736"/>
      <c r="FS32" s="736"/>
      <c r="FT32" s="736"/>
      <c r="FU32" s="736"/>
      <c r="FV32" s="736"/>
      <c r="FW32" s="736"/>
      <c r="FX32" s="736"/>
      <c r="FY32" s="736"/>
      <c r="FZ32" s="736"/>
      <c r="GA32" s="736"/>
      <c r="GB32" s="736"/>
      <c r="GC32" s="736"/>
      <c r="GD32" s="736"/>
      <c r="GE32" s="736"/>
      <c r="GF32" s="736"/>
      <c r="GG32" s="736"/>
      <c r="GH32" s="736"/>
      <c r="GI32" s="736"/>
      <c r="GJ32" s="736"/>
      <c r="GK32" s="736"/>
      <c r="GL32" s="736"/>
      <c r="GM32" s="736"/>
      <c r="GN32" s="736"/>
      <c r="GO32" s="736"/>
      <c r="GP32" s="736"/>
      <c r="GQ32" s="736"/>
      <c r="GR32" s="552"/>
      <c r="GS32" s="1534" t="s">
        <v>1298</v>
      </c>
      <c r="GT32" s="552"/>
      <c r="HO32" s="1640">
        <v>46</v>
      </c>
    </row>
    <row s="1375" customFormat="1" customHeight="1" ht="48.29999999999999">
      <c r="A33" s="2063"/>
      <c r="B33" s="2062" t="s">
        <v>1339</v>
      </c>
      <c r="C33" s="2062" t="s">
        <v>1340</v>
      </c>
      <c r="D33" s="2061" t="s">
        <v>1276</v>
      </c>
      <c r="E33" s="2065" t="s">
        <v>1287</v>
      </c>
      <c r="F33" s="2065" t="s">
        <v>1287</v>
      </c>
      <c r="G33" s="1645"/>
      <c r="H33" s="2030"/>
      <c r="I33" s="1684">
        <v>14</v>
      </c>
      <c r="J33" s="2043" t="s">
        <v>1341</v>
      </c>
      <c r="K33" s="2032" t="s">
        <v>1342</v>
      </c>
      <c r="L33" s="736"/>
      <c r="M33" s="566"/>
      <c r="N33" s="736"/>
      <c r="O33" s="736"/>
      <c r="P33" s="736"/>
      <c r="Q33" s="736"/>
      <c r="R33" s="736"/>
      <c r="S33" s="736"/>
      <c r="T33" s="736"/>
      <c r="U33" s="736"/>
      <c r="V33" s="736"/>
      <c r="W33" s="736"/>
      <c r="X33" s="736"/>
      <c r="Y33" s="736"/>
      <c r="Z33" s="736"/>
      <c r="AA33" s="736"/>
      <c r="AB33" s="736"/>
      <c r="AC33" s="736"/>
      <c r="AD33" s="736"/>
      <c r="AE33" s="736"/>
      <c r="AF33" s="736"/>
      <c r="AG33" s="736"/>
      <c r="AH33" s="736"/>
      <c r="AI33" s="736"/>
      <c r="AJ33" s="736"/>
      <c r="AK33" s="736"/>
      <c r="AL33" s="736"/>
      <c r="AM33" s="736"/>
      <c r="AN33" s="736"/>
      <c r="AO33" s="736"/>
      <c r="AP33" s="736"/>
      <c r="AQ33" s="736"/>
      <c r="AR33" s="736"/>
      <c r="AS33" s="736"/>
      <c r="AT33" s="736"/>
      <c r="AU33" s="736"/>
      <c r="AV33" s="736"/>
      <c r="AW33" s="736"/>
      <c r="AX33" s="736"/>
      <c r="AY33" s="736"/>
      <c r="AZ33" s="736"/>
      <c r="BA33" s="736"/>
      <c r="BB33" s="736"/>
      <c r="BC33" s="736"/>
      <c r="BD33" s="736"/>
      <c r="BE33" s="736"/>
      <c r="BF33" s="736"/>
      <c r="BG33" s="736"/>
      <c r="BH33" s="736"/>
      <c r="BI33" s="736"/>
      <c r="BJ33" s="736"/>
      <c r="BK33" s="736"/>
      <c r="BL33" s="736"/>
      <c r="BM33" s="736"/>
      <c r="BN33" s="736"/>
      <c r="BO33" s="736"/>
      <c r="BP33" s="736"/>
      <c r="BQ33" s="736"/>
      <c r="BR33" s="736"/>
      <c r="BS33" s="736"/>
      <c r="BT33" s="736"/>
      <c r="BU33" s="736"/>
      <c r="BV33" s="736"/>
      <c r="BW33" s="736"/>
      <c r="BX33" s="736"/>
      <c r="BY33" s="736"/>
      <c r="BZ33" s="736"/>
      <c r="CA33" s="736"/>
      <c r="CB33" s="736"/>
      <c r="CC33" s="736"/>
      <c r="CD33" s="736"/>
      <c r="CE33" s="736"/>
      <c r="CF33" s="736"/>
      <c r="CG33" s="736"/>
      <c r="CH33" s="736"/>
      <c r="CI33" s="736"/>
      <c r="CJ33" s="736"/>
      <c r="CK33" s="736"/>
      <c r="CL33" s="736"/>
      <c r="CM33" s="736"/>
      <c r="CN33" s="736"/>
      <c r="CO33" s="736"/>
      <c r="CP33" s="736"/>
      <c r="CQ33" s="736"/>
      <c r="CR33" s="736"/>
      <c r="CS33" s="736"/>
      <c r="CT33" s="736"/>
      <c r="CU33" s="736"/>
      <c r="CV33" s="736"/>
      <c r="CW33" s="736"/>
      <c r="CX33" s="736"/>
      <c r="CY33" s="736"/>
      <c r="CZ33" s="736"/>
      <c r="DA33" s="736"/>
      <c r="DB33" s="736"/>
      <c r="DC33" s="736"/>
      <c r="DD33" s="736"/>
      <c r="DE33" s="736"/>
      <c r="DF33" s="736"/>
      <c r="DG33" s="736"/>
      <c r="DH33" s="736"/>
      <c r="DI33" s="736"/>
      <c r="DJ33" s="736"/>
      <c r="DK33" s="736"/>
      <c r="DL33" s="736"/>
      <c r="DM33" s="736"/>
      <c r="DN33" s="736"/>
      <c r="DO33" s="736"/>
      <c r="DP33" s="736"/>
      <c r="DQ33" s="736"/>
      <c r="DR33" s="736"/>
      <c r="DS33" s="736"/>
      <c r="DT33" s="736"/>
      <c r="DU33" s="736"/>
      <c r="DV33" s="736"/>
      <c r="DW33" s="736"/>
      <c r="DX33" s="736"/>
      <c r="DY33" s="736"/>
      <c r="DZ33" s="736"/>
      <c r="EA33" s="736"/>
      <c r="EB33" s="736"/>
      <c r="EC33" s="736"/>
      <c r="ED33" s="736"/>
      <c r="EE33" s="736"/>
      <c r="EF33" s="736"/>
      <c r="EG33" s="736"/>
      <c r="EH33" s="736"/>
      <c r="EI33" s="736"/>
      <c r="EJ33" s="736"/>
      <c r="EK33" s="736"/>
      <c r="EL33" s="736"/>
      <c r="EM33" s="736"/>
      <c r="EN33" s="736"/>
      <c r="EO33" s="736"/>
      <c r="EP33" s="736"/>
      <c r="EQ33" s="736"/>
      <c r="ER33" s="736"/>
      <c r="ES33" s="736"/>
      <c r="ET33" s="736"/>
      <c r="EU33" s="736"/>
      <c r="EV33" s="736"/>
      <c r="EW33" s="736"/>
      <c r="EX33" s="736"/>
      <c r="EY33" s="736"/>
      <c r="EZ33" s="736"/>
      <c r="FA33" s="736"/>
      <c r="FB33" s="736"/>
      <c r="FC33" s="736"/>
      <c r="FD33" s="736"/>
      <c r="FE33" s="736"/>
      <c r="FF33" s="736"/>
      <c r="FG33" s="736"/>
      <c r="FH33" s="736"/>
      <c r="FI33" s="736"/>
      <c r="FJ33" s="736"/>
      <c r="FK33" s="736"/>
      <c r="FL33" s="736"/>
      <c r="FM33" s="736"/>
      <c r="FN33" s="736"/>
      <c r="FO33" s="736"/>
      <c r="FP33" s="736"/>
      <c r="FQ33" s="736"/>
      <c r="FR33" s="736"/>
      <c r="FS33" s="736"/>
      <c r="FT33" s="736"/>
      <c r="FU33" s="736"/>
      <c r="FV33" s="736"/>
      <c r="FW33" s="736"/>
      <c r="FX33" s="736"/>
      <c r="FY33" s="736"/>
      <c r="FZ33" s="736"/>
      <c r="GA33" s="736"/>
      <c r="GB33" s="736"/>
      <c r="GC33" s="736"/>
      <c r="GD33" s="736"/>
      <c r="GE33" s="736"/>
      <c r="GF33" s="736"/>
      <c r="GG33" s="736"/>
      <c r="GH33" s="736"/>
      <c r="GI33" s="736"/>
      <c r="GJ33" s="736"/>
      <c r="GK33" s="736"/>
      <c r="GL33" s="736"/>
      <c r="GM33" s="736"/>
      <c r="GN33" s="736"/>
      <c r="GO33" s="736"/>
      <c r="GP33" s="736"/>
      <c r="GQ33" s="736"/>
      <c r="GR33" s="552"/>
      <c r="GS33" s="1534" t="s">
        <v>1298</v>
      </c>
      <c r="GT33" s="552"/>
      <c r="GU33" s="1645"/>
      <c r="GV33" s="1645"/>
      <c r="HA33" s="1645"/>
      <c r="HD33" s="553"/>
      <c r="HJ33" s="1641"/>
      <c r="HK33" s="1641"/>
      <c r="HL33" s="1641"/>
      <c r="HM33" s="1641"/>
      <c r="HN33" s="1641"/>
      <c r="HO33" s="1375">
        <v>46</v>
      </c>
    </row>
    <row customHeight="1" ht="108">
      <c r="A34" s="2063"/>
      <c r="B34" s="2062" t="s">
        <v>1343</v>
      </c>
      <c r="C34" s="2062" t="s">
        <v>1344</v>
      </c>
      <c r="D34" s="2061" t="s">
        <v>1286</v>
      </c>
      <c r="E34" s="2065" t="s">
        <v>1287</v>
      </c>
      <c r="F34" s="2065" t="s">
        <v>1287</v>
      </c>
      <c r="G34" s="1645" t="s">
        <v>1061</v>
      </c>
      <c r="H34" s="2030"/>
      <c r="I34" s="2041">
        <v>15</v>
      </c>
      <c r="J34" s="2042" t="s">
        <v>1345</v>
      </c>
      <c r="K34" s="2027" t="s">
        <v>779</v>
      </c>
      <c r="L34" s="394"/>
      <c r="M34" s="1173"/>
      <c r="N34" s="394"/>
      <c r="O34" s="394"/>
      <c r="P34" s="394"/>
      <c r="Q34" s="394"/>
      <c r="R34" s="394"/>
      <c r="S34" s="394"/>
      <c r="T34" s="394"/>
      <c r="U34" s="394"/>
      <c r="V34" s="394"/>
      <c r="W34" s="394"/>
      <c r="X34" s="394"/>
      <c r="Y34" s="394"/>
      <c r="Z34" s="394"/>
      <c r="AA34" s="394"/>
      <c r="AB34" s="394"/>
      <c r="AC34" s="394"/>
      <c r="AD34" s="394"/>
      <c r="AE34" s="394"/>
      <c r="AF34" s="394"/>
      <c r="AG34" s="394"/>
      <c r="AH34" s="394"/>
      <c r="AI34" s="394"/>
      <c r="AJ34" s="394"/>
      <c r="AK34" s="394"/>
      <c r="AL34" s="394"/>
      <c r="AM34" s="394"/>
      <c r="AN34" s="394"/>
      <c r="AO34" s="394"/>
      <c r="AP34" s="394"/>
      <c r="AQ34" s="394"/>
      <c r="AR34" s="394"/>
      <c r="AS34" s="394"/>
      <c r="AT34" s="394"/>
      <c r="AU34" s="394"/>
      <c r="AV34" s="394"/>
      <c r="AW34" s="394"/>
      <c r="AX34" s="394"/>
      <c r="AY34" s="394"/>
      <c r="AZ34" s="394"/>
      <c r="BA34" s="394"/>
      <c r="BB34" s="394"/>
      <c r="BC34" s="394"/>
      <c r="BD34" s="394"/>
      <c r="BE34" s="394"/>
      <c r="BF34" s="394"/>
      <c r="BG34" s="394"/>
      <c r="BH34" s="394"/>
      <c r="BI34" s="394"/>
      <c r="BJ34" s="394"/>
      <c r="BK34" s="394"/>
      <c r="BL34" s="394"/>
      <c r="BM34" s="394"/>
      <c r="BN34" s="394"/>
      <c r="BO34" s="394"/>
      <c r="BP34" s="394"/>
      <c r="BQ34" s="394"/>
      <c r="BR34" s="394"/>
      <c r="BS34" s="394"/>
      <c r="BT34" s="394"/>
      <c r="BU34" s="394"/>
      <c r="BV34" s="394"/>
      <c r="BW34" s="394"/>
      <c r="BX34" s="394"/>
      <c r="BY34" s="394"/>
      <c r="BZ34" s="394"/>
      <c r="CA34" s="394"/>
      <c r="CB34" s="394"/>
      <c r="CC34" s="394"/>
      <c r="CD34" s="394"/>
      <c r="CE34" s="394"/>
      <c r="CF34" s="394"/>
      <c r="CG34" s="394"/>
      <c r="CH34" s="394"/>
      <c r="CI34" s="394"/>
      <c r="CJ34" s="394"/>
      <c r="CK34" s="394"/>
      <c r="CL34" s="394"/>
      <c r="CM34" s="394"/>
      <c r="CN34" s="394"/>
      <c r="CO34" s="394"/>
      <c r="CP34" s="394"/>
      <c r="CQ34" s="394"/>
      <c r="CR34" s="394"/>
      <c r="CS34" s="394"/>
      <c r="CT34" s="394"/>
      <c r="CU34" s="394"/>
      <c r="CV34" s="394"/>
      <c r="CW34" s="394"/>
      <c r="CX34" s="394"/>
      <c r="CY34" s="394"/>
      <c r="CZ34" s="394"/>
      <c r="DA34" s="394"/>
      <c r="DB34" s="394"/>
      <c r="DC34" s="394"/>
      <c r="DD34" s="394"/>
      <c r="DE34" s="394"/>
      <c r="DF34" s="394"/>
      <c r="DG34" s="394"/>
      <c r="DH34" s="394"/>
      <c r="DI34" s="394"/>
      <c r="DJ34" s="394"/>
      <c r="DK34" s="394"/>
      <c r="DL34" s="394"/>
      <c r="DM34" s="394"/>
      <c r="DN34" s="394"/>
      <c r="DO34" s="394"/>
      <c r="DP34" s="394"/>
      <c r="DQ34" s="394"/>
      <c r="DR34" s="394"/>
      <c r="DS34" s="394"/>
      <c r="DT34" s="394"/>
      <c r="DU34" s="394"/>
      <c r="DV34" s="394"/>
      <c r="DW34" s="394"/>
      <c r="DX34" s="394"/>
      <c r="DY34" s="394"/>
      <c r="DZ34" s="394"/>
      <c r="EA34" s="394"/>
      <c r="EB34" s="394"/>
      <c r="EC34" s="394"/>
      <c r="ED34" s="394"/>
      <c r="EE34" s="394"/>
      <c r="EF34" s="394"/>
      <c r="EG34" s="394"/>
      <c r="EH34" s="394"/>
      <c r="EI34" s="394"/>
      <c r="EJ34" s="394"/>
      <c r="EK34" s="394"/>
      <c r="EL34" s="394"/>
      <c r="EM34" s="394"/>
      <c r="EN34" s="394"/>
      <c r="EO34" s="394"/>
      <c r="EP34" s="394"/>
      <c r="EQ34" s="394"/>
      <c r="ER34" s="394"/>
      <c r="ES34" s="394"/>
      <c r="ET34" s="394"/>
      <c r="EU34" s="394"/>
      <c r="EV34" s="394"/>
      <c r="EW34" s="394"/>
      <c r="EX34" s="394"/>
      <c r="EY34" s="394"/>
      <c r="EZ34" s="394"/>
      <c r="FA34" s="394"/>
      <c r="FB34" s="394"/>
      <c r="FC34" s="394"/>
      <c r="FD34" s="394"/>
      <c r="FE34" s="394"/>
      <c r="FF34" s="394"/>
      <c r="FG34" s="394"/>
      <c r="FH34" s="394"/>
      <c r="FI34" s="394"/>
      <c r="FJ34" s="394"/>
      <c r="FK34" s="394"/>
      <c r="FL34" s="394"/>
      <c r="FM34" s="394"/>
      <c r="FN34" s="394"/>
      <c r="FO34" s="394"/>
      <c r="FP34" s="394"/>
      <c r="FQ34" s="394"/>
      <c r="FR34" s="394"/>
      <c r="FS34" s="394"/>
      <c r="FT34" s="394"/>
      <c r="FU34" s="394"/>
      <c r="FV34" s="394"/>
      <c r="FW34" s="394"/>
      <c r="FX34" s="394"/>
      <c r="FY34" s="394"/>
      <c r="FZ34" s="394"/>
      <c r="GA34" s="394"/>
      <c r="GB34" s="394"/>
      <c r="GC34" s="394"/>
      <c r="GD34" s="394"/>
      <c r="GE34" s="394"/>
      <c r="GF34" s="394"/>
      <c r="GG34" s="394"/>
      <c r="GH34" s="394"/>
      <c r="GI34" s="394"/>
      <c r="GJ34" s="394"/>
      <c r="GK34" s="394"/>
      <c r="GL34" s="394"/>
      <c r="GM34" s="394"/>
      <c r="GN34" s="394"/>
      <c r="GO34" s="394"/>
      <c r="GP34" s="394"/>
      <c r="GQ34" s="394"/>
      <c r="GR34" s="552"/>
      <c r="GS34" s="1534" t="s">
        <v>1290</v>
      </c>
      <c r="GT34" s="552"/>
      <c r="HO34" s="1640">
        <v>103</v>
      </c>
    </row>
    <row s="1650" customFormat="1" customHeight="1" ht="11.549999999999999">
      <c r="A35" s="996"/>
      <c r="B35" s="996"/>
      <c r="C35" s="996"/>
      <c r="D35" s="996"/>
      <c r="E35" s="996"/>
      <c r="F35" s="1645"/>
      <c r="G35" s="1645"/>
      <c r="H35" s="360"/>
      <c r="N35" s="1650"/>
      <c r="O35" s="1650"/>
      <c r="P35" s="1650"/>
      <c r="Q35" s="1650"/>
      <c r="R35" s="1650"/>
      <c r="S35" s="1650"/>
      <c r="T35" s="1650"/>
      <c r="U35" s="1650"/>
      <c r="V35" s="1650"/>
      <c r="W35" s="1650"/>
      <c r="X35" s="1650"/>
      <c r="Y35" s="1650"/>
      <c r="Z35" s="1650"/>
      <c r="AA35" s="1650"/>
      <c r="AB35" s="1650"/>
      <c r="AC35" s="1650"/>
      <c r="AD35" s="1650"/>
      <c r="AE35" s="1650"/>
      <c r="AF35" s="1650"/>
      <c r="AG35" s="1650"/>
      <c r="AH35" s="1650"/>
      <c r="AI35" s="1650"/>
      <c r="AJ35" s="1650"/>
      <c r="AK35" s="1650"/>
      <c r="AL35" s="1650"/>
      <c r="AM35" s="1650"/>
      <c r="AN35" s="1650"/>
      <c r="AO35" s="1650"/>
      <c r="AP35" s="1650"/>
      <c r="AQ35" s="1650"/>
      <c r="AR35" s="1650"/>
      <c r="AS35" s="1650"/>
      <c r="AT35" s="1650"/>
      <c r="AU35" s="1650"/>
      <c r="AV35" s="1650"/>
      <c r="AW35" s="1650"/>
      <c r="AX35" s="1650"/>
      <c r="AY35" s="1650"/>
      <c r="AZ35" s="1650"/>
      <c r="BA35" s="1650"/>
      <c r="BB35" s="1650"/>
      <c r="BC35" s="1650"/>
      <c r="BD35" s="1650"/>
      <c r="BE35" s="1650"/>
      <c r="BF35" s="1650"/>
      <c r="BG35" s="1650"/>
      <c r="BH35" s="1650"/>
      <c r="BI35" s="1650"/>
      <c r="BJ35" s="1650"/>
      <c r="BK35" s="1650"/>
      <c r="BL35" s="1650"/>
      <c r="BM35" s="1650"/>
      <c r="BN35" s="1650"/>
      <c r="BO35" s="1650"/>
      <c r="BP35" s="1650"/>
      <c r="BQ35" s="1650"/>
      <c r="BR35" s="1650"/>
      <c r="BS35" s="1650"/>
      <c r="BT35" s="1650"/>
      <c r="BU35" s="1650"/>
      <c r="BV35" s="1650"/>
      <c r="BW35" s="1650"/>
      <c r="BX35" s="1650"/>
      <c r="BY35" s="1650"/>
      <c r="BZ35" s="1650"/>
      <c r="CA35" s="1650"/>
      <c r="CB35" s="1650"/>
      <c r="CC35" s="1650"/>
      <c r="CD35" s="1650"/>
      <c r="CE35" s="1650"/>
      <c r="CF35" s="1650"/>
      <c r="CG35" s="1650"/>
      <c r="CH35" s="1650"/>
      <c r="CI35" s="1650"/>
      <c r="CJ35" s="1650"/>
      <c r="CK35" s="1650"/>
      <c r="CL35" s="1650"/>
      <c r="CM35" s="1650"/>
      <c r="CN35" s="1650"/>
      <c r="CO35" s="1650"/>
      <c r="CP35" s="1650"/>
      <c r="CQ35" s="1650"/>
      <c r="CR35" s="1650"/>
      <c r="CS35" s="1650"/>
      <c r="CT35" s="1650"/>
      <c r="CU35" s="1650"/>
      <c r="CV35" s="1650"/>
      <c r="CW35" s="1650"/>
      <c r="CX35" s="1650"/>
      <c r="CY35" s="1650"/>
      <c r="CZ35" s="1650"/>
      <c r="DA35" s="1650"/>
      <c r="DB35" s="1650"/>
      <c r="DC35" s="1650"/>
      <c r="DD35" s="1650"/>
      <c r="DE35" s="1650"/>
      <c r="DF35" s="1650"/>
      <c r="DG35" s="1650"/>
      <c r="DH35" s="1650"/>
      <c r="DI35" s="1650"/>
      <c r="DJ35" s="1650"/>
      <c r="DK35" s="1650"/>
      <c r="DL35" s="1650"/>
      <c r="DM35" s="1650"/>
      <c r="DN35" s="1650"/>
      <c r="DO35" s="1650"/>
      <c r="DP35" s="1650"/>
      <c r="DQ35" s="1650"/>
      <c r="DR35" s="1650"/>
      <c r="DS35" s="1650"/>
      <c r="DT35" s="1650"/>
      <c r="DU35" s="1650"/>
      <c r="DV35" s="1650"/>
      <c r="DW35" s="1650"/>
      <c r="DX35" s="1650"/>
      <c r="DY35" s="1650"/>
      <c r="DZ35" s="1650"/>
      <c r="EA35" s="1650"/>
      <c r="EB35" s="1650"/>
      <c r="EC35" s="1650"/>
      <c r="ED35" s="1650"/>
      <c r="EE35" s="1650"/>
      <c r="EF35" s="1650"/>
      <c r="EG35" s="1650"/>
      <c r="EH35" s="1650"/>
      <c r="EI35" s="1650"/>
      <c r="EJ35" s="1650"/>
      <c r="EK35" s="1650"/>
      <c r="EL35" s="1650"/>
      <c r="EM35" s="1650"/>
      <c r="EN35" s="1650"/>
      <c r="EO35" s="1650"/>
      <c r="EP35" s="1650"/>
      <c r="EQ35" s="1650"/>
      <c r="ER35" s="1650"/>
      <c r="ES35" s="1650"/>
      <c r="ET35" s="1650"/>
      <c r="EU35" s="1650"/>
      <c r="EV35" s="1650"/>
      <c r="EW35" s="1650"/>
      <c r="EX35" s="1650"/>
      <c r="EY35" s="1650"/>
      <c r="EZ35" s="1650"/>
      <c r="FA35" s="1650"/>
      <c r="FB35" s="1650"/>
      <c r="FC35" s="1650"/>
      <c r="FD35" s="1650"/>
      <c r="FE35" s="1650"/>
      <c r="FF35" s="1650"/>
      <c r="FG35" s="1650"/>
      <c r="FH35" s="1650"/>
      <c r="FI35" s="1650"/>
      <c r="FJ35" s="1650"/>
      <c r="FK35" s="1650"/>
      <c r="FL35" s="1650"/>
      <c r="FM35" s="1650"/>
      <c r="FN35" s="1650"/>
      <c r="FO35" s="1650"/>
      <c r="FP35" s="1650"/>
      <c r="FQ35" s="1650"/>
      <c r="FR35" s="1650"/>
      <c r="FS35" s="1650"/>
      <c r="FT35" s="1650"/>
      <c r="FU35" s="1650"/>
      <c r="FV35" s="1650"/>
      <c r="FW35" s="1650"/>
      <c r="FX35" s="1650"/>
      <c r="FY35" s="1650"/>
      <c r="FZ35" s="1650"/>
      <c r="GA35" s="1650"/>
      <c r="GB35" s="1650"/>
      <c r="GC35" s="1650"/>
      <c r="GD35" s="1650"/>
      <c r="GE35" s="1650"/>
      <c r="GF35" s="1650"/>
      <c r="GG35" s="1650"/>
      <c r="GH35" s="1650"/>
      <c r="GI35" s="1650"/>
      <c r="GJ35" s="1650"/>
      <c r="GK35" s="1650"/>
      <c r="GL35" s="1650"/>
      <c r="GM35" s="1650"/>
      <c r="GN35" s="1650"/>
      <c r="GO35" s="1650"/>
      <c r="GP35" s="1650"/>
      <c r="GQ35" s="1650"/>
      <c r="GR35" s="1375"/>
      <c r="GT35" s="1375"/>
      <c r="GU35" s="1645"/>
      <c r="GV35" s="1645"/>
      <c r="GW35" s="1375"/>
      <c r="GX35" s="1375"/>
      <c r="GY35" s="1375"/>
      <c r="GZ35" s="1375"/>
      <c r="HA35" s="1645"/>
      <c r="HB35" s="1375"/>
      <c r="HC35" s="1375"/>
      <c r="HD35" s="553"/>
      <c r="HE35" s="1375"/>
      <c r="HF35" s="1375"/>
      <c r="HG35" s="1375"/>
      <c r="HH35" s="1375"/>
      <c r="HI35" s="1375"/>
      <c r="HJ35" s="1641"/>
      <c r="HK35" s="631"/>
      <c r="HL35" s="631"/>
      <c r="HM35" s="631"/>
      <c r="HN35" s="631"/>
      <c r="HO35" s="1650">
        <v>11</v>
      </c>
    </row>
    <row s="1650" customFormat="1" customHeight="1" ht="11.549999999999999">
      <c r="A36" s="996"/>
      <c r="B36" s="996"/>
      <c r="C36" s="996"/>
      <c r="D36" s="996"/>
      <c r="E36" s="996"/>
      <c r="F36" s="1645"/>
      <c r="G36" s="1645"/>
      <c r="H36" s="360"/>
      <c r="N36" s="1650"/>
      <c r="O36" s="1650"/>
      <c r="P36" s="1650"/>
      <c r="Q36" s="1650"/>
      <c r="R36" s="1650"/>
      <c r="S36" s="1650"/>
      <c r="T36" s="1650"/>
      <c r="U36" s="1650"/>
      <c r="V36" s="1650"/>
      <c r="W36" s="1650"/>
      <c r="X36" s="1650"/>
      <c r="Y36" s="1650"/>
      <c r="Z36" s="1650"/>
      <c r="AA36" s="1650"/>
      <c r="AB36" s="1650"/>
      <c r="AC36" s="1650"/>
      <c r="AD36" s="1650"/>
      <c r="AE36" s="1650"/>
      <c r="AF36" s="1650"/>
      <c r="AG36" s="1650"/>
      <c r="AH36" s="1650"/>
      <c r="AI36" s="1650"/>
      <c r="AJ36" s="1650"/>
      <c r="AK36" s="1650"/>
      <c r="AL36" s="1650"/>
      <c r="AM36" s="1650"/>
      <c r="AN36" s="1650"/>
      <c r="AO36" s="1650"/>
      <c r="AP36" s="1650"/>
      <c r="AQ36" s="1650"/>
      <c r="AR36" s="1650"/>
      <c r="AS36" s="1650"/>
      <c r="AT36" s="1650"/>
      <c r="AU36" s="1650"/>
      <c r="AV36" s="1650"/>
      <c r="AW36" s="1650"/>
      <c r="AX36" s="1650"/>
      <c r="AY36" s="1650"/>
      <c r="AZ36" s="1650"/>
      <c r="BA36" s="1650"/>
      <c r="BB36" s="1650"/>
      <c r="BC36" s="1650"/>
      <c r="BD36" s="1650"/>
      <c r="BE36" s="1650"/>
      <c r="BF36" s="1650"/>
      <c r="BG36" s="1650"/>
      <c r="BH36" s="1650"/>
      <c r="BI36" s="1650"/>
      <c r="BJ36" s="1650"/>
      <c r="BK36" s="1650"/>
      <c r="BL36" s="1650"/>
      <c r="BM36" s="1650"/>
      <c r="BN36" s="1650"/>
      <c r="BO36" s="1650"/>
      <c r="BP36" s="1650"/>
      <c r="BQ36" s="1650"/>
      <c r="BR36" s="1650"/>
      <c r="BS36" s="1650"/>
      <c r="BT36" s="1650"/>
      <c r="BU36" s="1650"/>
      <c r="BV36" s="1650"/>
      <c r="BW36" s="1650"/>
      <c r="BX36" s="1650"/>
      <c r="BY36" s="1650"/>
      <c r="BZ36" s="1650"/>
      <c r="CA36" s="1650"/>
      <c r="CB36" s="1650"/>
      <c r="CC36" s="1650"/>
      <c r="CD36" s="1650"/>
      <c r="CE36" s="1650"/>
      <c r="CF36" s="1650"/>
      <c r="CG36" s="1650"/>
      <c r="CH36" s="1650"/>
      <c r="CI36" s="1650"/>
      <c r="CJ36" s="1650"/>
      <c r="CK36" s="1650"/>
      <c r="CL36" s="1650"/>
      <c r="CM36" s="1650"/>
      <c r="CN36" s="1650"/>
      <c r="CO36" s="1650"/>
      <c r="CP36" s="1650"/>
      <c r="CQ36" s="1650"/>
      <c r="CR36" s="1650"/>
      <c r="CS36" s="1650"/>
      <c r="CT36" s="1650"/>
      <c r="CU36" s="1650"/>
      <c r="CV36" s="1650"/>
      <c r="CW36" s="1650"/>
      <c r="CX36" s="1650"/>
      <c r="CY36" s="1650"/>
      <c r="CZ36" s="1650"/>
      <c r="DA36" s="1650"/>
      <c r="DB36" s="1650"/>
      <c r="DC36" s="1650"/>
      <c r="DD36" s="1650"/>
      <c r="DE36" s="1650"/>
      <c r="DF36" s="1650"/>
      <c r="DG36" s="1650"/>
      <c r="DH36" s="1650"/>
      <c r="DI36" s="1650"/>
      <c r="DJ36" s="1650"/>
      <c r="DK36" s="1650"/>
      <c r="DL36" s="1650"/>
      <c r="DM36" s="1650"/>
      <c r="DN36" s="1650"/>
      <c r="DO36" s="1650"/>
      <c r="DP36" s="1650"/>
      <c r="DQ36" s="1650"/>
      <c r="DR36" s="1650"/>
      <c r="DS36" s="1650"/>
      <c r="DT36" s="1650"/>
      <c r="DU36" s="1650"/>
      <c r="DV36" s="1650"/>
      <c r="DW36" s="1650"/>
      <c r="DX36" s="1650"/>
      <c r="DY36" s="1650"/>
      <c r="DZ36" s="1650"/>
      <c r="EA36" s="1650"/>
      <c r="EB36" s="1650"/>
      <c r="EC36" s="1650"/>
      <c r="ED36" s="1650"/>
      <c r="EE36" s="1650"/>
      <c r="EF36" s="1650"/>
      <c r="EG36" s="1650"/>
      <c r="EH36" s="1650"/>
      <c r="EI36" s="1650"/>
      <c r="EJ36" s="1650"/>
      <c r="EK36" s="1650"/>
      <c r="EL36" s="1650"/>
      <c r="EM36" s="1650"/>
      <c r="EN36" s="1650"/>
      <c r="EO36" s="1650"/>
      <c r="EP36" s="1650"/>
      <c r="EQ36" s="1650"/>
      <c r="ER36" s="1650"/>
      <c r="ES36" s="1650"/>
      <c r="ET36" s="1650"/>
      <c r="EU36" s="1650"/>
      <c r="EV36" s="1650"/>
      <c r="EW36" s="1650"/>
      <c r="EX36" s="1650"/>
      <c r="EY36" s="1650"/>
      <c r="EZ36" s="1650"/>
      <c r="FA36" s="1650"/>
      <c r="FB36" s="1650"/>
      <c r="FC36" s="1650"/>
      <c r="FD36" s="1650"/>
      <c r="FE36" s="1650"/>
      <c r="FF36" s="1650"/>
      <c r="FG36" s="1650"/>
      <c r="FH36" s="1650"/>
      <c r="FI36" s="1650"/>
      <c r="FJ36" s="1650"/>
      <c r="FK36" s="1650"/>
      <c r="FL36" s="1650"/>
      <c r="FM36" s="1650"/>
      <c r="FN36" s="1650"/>
      <c r="FO36" s="1650"/>
      <c r="FP36" s="1650"/>
      <c r="FQ36" s="1650"/>
      <c r="FR36" s="1650"/>
      <c r="FS36" s="1650"/>
      <c r="FT36" s="1650"/>
      <c r="FU36" s="1650"/>
      <c r="FV36" s="1650"/>
      <c r="FW36" s="1650"/>
      <c r="FX36" s="1650"/>
      <c r="FY36" s="1650"/>
      <c r="FZ36" s="1650"/>
      <c r="GA36" s="1650"/>
      <c r="GB36" s="1650"/>
      <c r="GC36" s="1650"/>
      <c r="GD36" s="1650"/>
      <c r="GE36" s="1650"/>
      <c r="GF36" s="1650"/>
      <c r="GG36" s="1650"/>
      <c r="GH36" s="1650"/>
      <c r="GI36" s="1650"/>
      <c r="GJ36" s="1650"/>
      <c r="GK36" s="1650"/>
      <c r="GL36" s="1650"/>
      <c r="GM36" s="1650"/>
      <c r="GN36" s="1650"/>
      <c r="GO36" s="1650"/>
      <c r="GP36" s="1650"/>
      <c r="GQ36" s="1650"/>
      <c r="GR36" s="1375"/>
      <c r="GT36" s="1375"/>
      <c r="GU36" s="1645"/>
      <c r="GV36" s="1645"/>
      <c r="GW36" s="1375"/>
      <c r="GX36" s="1375"/>
      <c r="GY36" s="1375"/>
      <c r="GZ36" s="1375"/>
      <c r="HA36" s="1645"/>
      <c r="HB36" s="1375"/>
      <c r="HC36" s="1375"/>
      <c r="HD36" s="553"/>
      <c r="HE36" s="1375"/>
      <c r="HF36" s="1375"/>
      <c r="HG36" s="1375"/>
      <c r="HH36" s="1375"/>
      <c r="HI36" s="1375"/>
      <c r="HJ36" s="1641"/>
      <c r="HK36" s="631"/>
      <c r="HL36" s="631"/>
      <c r="HM36" s="631"/>
      <c r="HN36" s="631"/>
      <c r="HO36" s="1650">
        <v>11</v>
      </c>
    </row>
    <row s="1650" customFormat="1" customHeight="1" ht="11.549999999999999">
      <c r="A37" s="996"/>
      <c r="B37" s="996"/>
      <c r="C37" s="996"/>
      <c r="D37" s="996"/>
      <c r="E37" s="996"/>
      <c r="F37" s="1645"/>
      <c r="G37" s="1645"/>
      <c r="H37" s="360"/>
      <c r="L37" s="631"/>
      <c r="M37" s="631"/>
      <c r="N37" s="631"/>
      <c r="O37" s="631"/>
      <c r="P37" s="631"/>
      <c r="Q37" s="631"/>
      <c r="R37" s="631"/>
      <c r="S37" s="631"/>
      <c r="T37" s="631"/>
      <c r="U37" s="631"/>
      <c r="V37" s="631"/>
      <c r="W37" s="631"/>
      <c r="X37" s="631"/>
      <c r="Y37" s="631"/>
      <c r="Z37" s="631"/>
      <c r="AA37" s="631"/>
      <c r="AB37" s="631"/>
      <c r="AC37" s="631"/>
      <c r="AD37" s="631"/>
      <c r="AE37" s="631"/>
      <c r="AF37" s="631"/>
      <c r="AG37" s="631"/>
      <c r="AH37" s="631"/>
      <c r="AI37" s="631"/>
      <c r="AJ37" s="631"/>
      <c r="AK37" s="631"/>
      <c r="AL37" s="631"/>
      <c r="AM37" s="631"/>
      <c r="AN37" s="631"/>
      <c r="AO37" s="631"/>
      <c r="AP37" s="631"/>
      <c r="AQ37" s="631"/>
      <c r="AR37" s="631"/>
      <c r="AS37" s="631"/>
      <c r="AT37" s="631"/>
      <c r="AU37" s="631"/>
      <c r="AV37" s="631"/>
      <c r="AW37" s="631"/>
      <c r="AX37" s="631"/>
      <c r="AY37" s="631"/>
      <c r="AZ37" s="631"/>
      <c r="BA37" s="631"/>
      <c r="BB37" s="631"/>
      <c r="BC37" s="631"/>
      <c r="BD37" s="631"/>
      <c r="BE37" s="631"/>
      <c r="BF37" s="631"/>
      <c r="BG37" s="631"/>
      <c r="BH37" s="631"/>
      <c r="BI37" s="631"/>
      <c r="BJ37" s="631"/>
      <c r="BK37" s="631"/>
      <c r="BL37" s="631"/>
      <c r="BM37" s="631"/>
      <c r="BN37" s="631"/>
      <c r="BO37" s="631"/>
      <c r="BP37" s="631"/>
      <c r="BQ37" s="631"/>
      <c r="BR37" s="631"/>
      <c r="BS37" s="631"/>
      <c r="BT37" s="631"/>
      <c r="BU37" s="631"/>
      <c r="BV37" s="631"/>
      <c r="BW37" s="631"/>
      <c r="BX37" s="631"/>
      <c r="BY37" s="631"/>
      <c r="BZ37" s="631"/>
      <c r="CA37" s="631"/>
      <c r="CB37" s="631"/>
      <c r="CC37" s="631"/>
      <c r="CD37" s="631"/>
      <c r="CE37" s="631"/>
      <c r="CF37" s="631"/>
      <c r="CG37" s="631"/>
      <c r="CH37" s="631"/>
      <c r="CI37" s="631"/>
      <c r="CJ37" s="631"/>
      <c r="CK37" s="631"/>
      <c r="CL37" s="631"/>
      <c r="CM37" s="631"/>
      <c r="CN37" s="631"/>
      <c r="CO37" s="631"/>
      <c r="CP37" s="631"/>
      <c r="CQ37" s="631"/>
      <c r="CR37" s="631"/>
      <c r="CS37" s="631"/>
      <c r="CT37" s="631"/>
      <c r="CU37" s="631"/>
      <c r="CV37" s="631"/>
      <c r="CW37" s="631"/>
      <c r="CX37" s="631"/>
      <c r="CY37" s="631"/>
      <c r="CZ37" s="631"/>
      <c r="DA37" s="631"/>
      <c r="DB37" s="631"/>
      <c r="DC37" s="631"/>
      <c r="DD37" s="631"/>
      <c r="DE37" s="631"/>
      <c r="DF37" s="631"/>
      <c r="DG37" s="631"/>
      <c r="DH37" s="631"/>
      <c r="DI37" s="631"/>
      <c r="DJ37" s="631"/>
      <c r="DK37" s="631"/>
      <c r="DL37" s="631"/>
      <c r="DM37" s="631"/>
      <c r="DN37" s="631"/>
      <c r="DO37" s="631"/>
      <c r="DP37" s="631"/>
      <c r="DQ37" s="631"/>
      <c r="DR37" s="631"/>
      <c r="DS37" s="631"/>
      <c r="DT37" s="631"/>
      <c r="DU37" s="631"/>
      <c r="DV37" s="631"/>
      <c r="DW37" s="631"/>
      <c r="DX37" s="631"/>
      <c r="DY37" s="631"/>
      <c r="DZ37" s="631"/>
      <c r="EA37" s="631"/>
      <c r="EB37" s="631"/>
      <c r="EC37" s="631"/>
      <c r="ED37" s="631"/>
      <c r="EE37" s="631"/>
      <c r="EF37" s="631"/>
      <c r="EG37" s="631"/>
      <c r="EH37" s="631"/>
      <c r="EI37" s="631"/>
      <c r="EJ37" s="631"/>
      <c r="EK37" s="631"/>
      <c r="EL37" s="631"/>
      <c r="EM37" s="631"/>
      <c r="EN37" s="631"/>
      <c r="EO37" s="631"/>
      <c r="EP37" s="631"/>
      <c r="EQ37" s="631"/>
      <c r="ER37" s="631"/>
      <c r="ES37" s="631"/>
      <c r="ET37" s="631"/>
      <c r="EU37" s="631"/>
      <c r="EV37" s="631"/>
      <c r="EW37" s="631"/>
      <c r="EX37" s="631"/>
      <c r="EY37" s="631"/>
      <c r="EZ37" s="631"/>
      <c r="FA37" s="631"/>
      <c r="FB37" s="631"/>
      <c r="FC37" s="631"/>
      <c r="FD37" s="631"/>
      <c r="FE37" s="631"/>
      <c r="FF37" s="631"/>
      <c r="FG37" s="631"/>
      <c r="FH37" s="631"/>
      <c r="FI37" s="631"/>
      <c r="FJ37" s="631"/>
      <c r="FK37" s="631"/>
      <c r="FL37" s="631"/>
      <c r="FM37" s="631"/>
      <c r="FN37" s="631"/>
      <c r="FO37" s="631"/>
      <c r="FP37" s="631"/>
      <c r="FQ37" s="631"/>
      <c r="FR37" s="631"/>
      <c r="FS37" s="631"/>
      <c r="FT37" s="631"/>
      <c r="FU37" s="631"/>
      <c r="FV37" s="631"/>
      <c r="FW37" s="631"/>
      <c r="FX37" s="631"/>
      <c r="FY37" s="631"/>
      <c r="FZ37" s="631"/>
      <c r="GA37" s="631"/>
      <c r="GB37" s="631"/>
      <c r="GC37" s="631"/>
      <c r="GD37" s="631"/>
      <c r="GE37" s="631"/>
      <c r="GF37" s="631"/>
      <c r="GG37" s="631"/>
      <c r="GH37" s="631"/>
      <c r="GI37" s="631"/>
      <c r="GJ37" s="631"/>
      <c r="GK37" s="631"/>
      <c r="GL37" s="631"/>
      <c r="GM37" s="631"/>
      <c r="GN37" s="631"/>
      <c r="GO37" s="631"/>
      <c r="GP37" s="631"/>
      <c r="GQ37" s="631"/>
      <c r="GR37" s="1375"/>
      <c r="GT37" s="1375"/>
      <c r="GU37" s="1645"/>
      <c r="GV37" s="1645"/>
      <c r="GW37" s="1375"/>
      <c r="GX37" s="1375"/>
      <c r="GY37" s="1375"/>
      <c r="GZ37" s="1375"/>
      <c r="HA37" s="1645"/>
      <c r="HB37" s="1375"/>
      <c r="HC37" s="1375"/>
      <c r="HD37" s="553"/>
      <c r="HE37" s="1375"/>
      <c r="HF37" s="1375"/>
      <c r="HG37" s="1375"/>
      <c r="HH37" s="1375"/>
      <c r="HI37" s="1375"/>
      <c r="HJ37" s="1641"/>
      <c r="HK37" s="631"/>
      <c r="HL37" s="631"/>
      <c r="HM37" s="631"/>
      <c r="HN37" s="631"/>
      <c r="HO37" s="1650">
        <v>11</v>
      </c>
    </row>
    <row s="1650" customFormat="1" customHeight="1" ht="11.549999999999999">
      <c r="A38" s="996"/>
      <c r="B38" s="996"/>
      <c r="C38" s="996"/>
      <c r="D38" s="996"/>
      <c r="E38" s="996"/>
      <c r="F38" s="1645"/>
      <c r="G38" s="1645"/>
      <c r="H38" s="360"/>
      <c r="N38" s="1650"/>
      <c r="O38" s="1650"/>
      <c r="P38" s="1650"/>
      <c r="Q38" s="1650"/>
      <c r="R38" s="1650"/>
      <c r="S38" s="1650"/>
      <c r="T38" s="1650"/>
      <c r="U38" s="1650"/>
      <c r="V38" s="1650"/>
      <c r="W38" s="1650"/>
      <c r="X38" s="1650"/>
      <c r="Y38" s="1650"/>
      <c r="Z38" s="1650"/>
      <c r="AA38" s="1650"/>
      <c r="AB38" s="1650"/>
      <c r="AC38" s="1650"/>
      <c r="AD38" s="1650"/>
      <c r="AE38" s="1650"/>
      <c r="AF38" s="1650"/>
      <c r="AG38" s="1650"/>
      <c r="AH38" s="1650"/>
      <c r="AI38" s="1650"/>
      <c r="AJ38" s="1650"/>
      <c r="AK38" s="1650"/>
      <c r="AL38" s="1650"/>
      <c r="AM38" s="1650"/>
      <c r="AN38" s="1650"/>
      <c r="AO38" s="1650"/>
      <c r="AP38" s="1650"/>
      <c r="AQ38" s="1650"/>
      <c r="AR38" s="1650"/>
      <c r="AS38" s="1650"/>
      <c r="AT38" s="1650"/>
      <c r="AU38" s="1650"/>
      <c r="AV38" s="1650"/>
      <c r="AW38" s="1650"/>
      <c r="AX38" s="1650"/>
      <c r="AY38" s="1650"/>
      <c r="AZ38" s="1650"/>
      <c r="BA38" s="1650"/>
      <c r="BB38" s="1650"/>
      <c r="BC38" s="1650"/>
      <c r="BD38" s="1650"/>
      <c r="BE38" s="1650"/>
      <c r="BF38" s="1650"/>
      <c r="BG38" s="1650"/>
      <c r="BH38" s="1650"/>
      <c r="BI38" s="1650"/>
      <c r="BJ38" s="1650"/>
      <c r="BK38" s="1650"/>
      <c r="BL38" s="1650"/>
      <c r="BM38" s="1650"/>
      <c r="BN38" s="1650"/>
      <c r="BO38" s="1650"/>
      <c r="BP38" s="1650"/>
      <c r="BQ38" s="1650"/>
      <c r="BR38" s="1650"/>
      <c r="BS38" s="1650"/>
      <c r="BT38" s="1650"/>
      <c r="BU38" s="1650"/>
      <c r="BV38" s="1650"/>
      <c r="BW38" s="1650"/>
      <c r="BX38" s="1650"/>
      <c r="BY38" s="1650"/>
      <c r="BZ38" s="1650"/>
      <c r="CA38" s="1650"/>
      <c r="CB38" s="1650"/>
      <c r="CC38" s="1650"/>
      <c r="CD38" s="1650"/>
      <c r="CE38" s="1650"/>
      <c r="CF38" s="1650"/>
      <c r="CG38" s="1650"/>
      <c r="CH38" s="1650"/>
      <c r="CI38" s="1650"/>
      <c r="CJ38" s="1650"/>
      <c r="CK38" s="1650"/>
      <c r="CL38" s="1650"/>
      <c r="CM38" s="1650"/>
      <c r="CN38" s="1650"/>
      <c r="CO38" s="1650"/>
      <c r="CP38" s="1650"/>
      <c r="CQ38" s="1650"/>
      <c r="CR38" s="1650"/>
      <c r="CS38" s="1650"/>
      <c r="CT38" s="1650"/>
      <c r="CU38" s="1650"/>
      <c r="CV38" s="1650"/>
      <c r="CW38" s="1650"/>
      <c r="CX38" s="1650"/>
      <c r="CY38" s="1650"/>
      <c r="CZ38" s="1650"/>
      <c r="DA38" s="1650"/>
      <c r="DB38" s="1650"/>
      <c r="DC38" s="1650"/>
      <c r="DD38" s="1650"/>
      <c r="DE38" s="1650"/>
      <c r="DF38" s="1650"/>
      <c r="DG38" s="1650"/>
      <c r="DH38" s="1650"/>
      <c r="DI38" s="1650"/>
      <c r="DJ38" s="1650"/>
      <c r="DK38" s="1650"/>
      <c r="DL38" s="1650"/>
      <c r="DM38" s="1650"/>
      <c r="DN38" s="1650"/>
      <c r="DO38" s="1650"/>
      <c r="DP38" s="1650"/>
      <c r="DQ38" s="1650"/>
      <c r="DR38" s="1650"/>
      <c r="DS38" s="1650"/>
      <c r="DT38" s="1650"/>
      <c r="DU38" s="1650"/>
      <c r="DV38" s="1650"/>
      <c r="DW38" s="1650"/>
      <c r="DX38" s="1650"/>
      <c r="DY38" s="1650"/>
      <c r="DZ38" s="1650"/>
      <c r="EA38" s="1650"/>
      <c r="EB38" s="1650"/>
      <c r="EC38" s="1650"/>
      <c r="ED38" s="1650"/>
      <c r="EE38" s="1650"/>
      <c r="EF38" s="1650"/>
      <c r="EG38" s="1650"/>
      <c r="EH38" s="1650"/>
      <c r="EI38" s="1650"/>
      <c r="EJ38" s="1650"/>
      <c r="EK38" s="1650"/>
      <c r="EL38" s="1650"/>
      <c r="EM38" s="1650"/>
      <c r="EN38" s="1650"/>
      <c r="EO38" s="1650"/>
      <c r="EP38" s="1650"/>
      <c r="EQ38" s="1650"/>
      <c r="ER38" s="1650"/>
      <c r="ES38" s="1650"/>
      <c r="ET38" s="1650"/>
      <c r="EU38" s="1650"/>
      <c r="EV38" s="1650"/>
      <c r="EW38" s="1650"/>
      <c r="EX38" s="1650"/>
      <c r="EY38" s="1650"/>
      <c r="EZ38" s="1650"/>
      <c r="FA38" s="1650"/>
      <c r="FB38" s="1650"/>
      <c r="FC38" s="1650"/>
      <c r="FD38" s="1650"/>
      <c r="FE38" s="1650"/>
      <c r="FF38" s="1650"/>
      <c r="FG38" s="1650"/>
      <c r="FH38" s="1650"/>
      <c r="FI38" s="1650"/>
      <c r="FJ38" s="1650"/>
      <c r="FK38" s="1650"/>
      <c r="FL38" s="1650"/>
      <c r="FM38" s="1650"/>
      <c r="FN38" s="1650"/>
      <c r="FO38" s="1650"/>
      <c r="FP38" s="1650"/>
      <c r="FQ38" s="1650"/>
      <c r="FR38" s="1650"/>
      <c r="FS38" s="1650"/>
      <c r="FT38" s="1650"/>
      <c r="FU38" s="1650"/>
      <c r="FV38" s="1650"/>
      <c r="FW38" s="1650"/>
      <c r="FX38" s="1650"/>
      <c r="FY38" s="1650"/>
      <c r="FZ38" s="1650"/>
      <c r="GA38" s="1650"/>
      <c r="GB38" s="1650"/>
      <c r="GC38" s="1650"/>
      <c r="GD38" s="1650"/>
      <c r="GE38" s="1650"/>
      <c r="GF38" s="1650"/>
      <c r="GG38" s="1650"/>
      <c r="GH38" s="1650"/>
      <c r="GI38" s="1650"/>
      <c r="GJ38" s="1650"/>
      <c r="GK38" s="1650"/>
      <c r="GL38" s="1650"/>
      <c r="GM38" s="1650"/>
      <c r="GN38" s="1650"/>
      <c r="GO38" s="1650"/>
      <c r="GP38" s="1650"/>
      <c r="GQ38" s="1650"/>
      <c r="GR38" s="1375"/>
      <c r="GT38" s="1375"/>
      <c r="GU38" s="1645"/>
      <c r="GV38" s="1645"/>
      <c r="GW38" s="1375"/>
      <c r="GX38" s="1375"/>
      <c r="GY38" s="1375"/>
      <c r="GZ38" s="1375"/>
      <c r="HA38" s="1645"/>
      <c r="HB38" s="1375"/>
      <c r="HC38" s="1375"/>
      <c r="HD38" s="553"/>
      <c r="HE38" s="1375"/>
      <c r="HF38" s="1375"/>
      <c r="HG38" s="1375"/>
      <c r="HH38" s="1375"/>
      <c r="HI38" s="1375"/>
      <c r="HJ38" s="1641"/>
      <c r="HK38" s="631"/>
      <c r="HL38" s="631"/>
      <c r="HM38" s="631"/>
      <c r="HN38" s="631"/>
      <c r="HO38" s="1650">
        <v>11</v>
      </c>
    </row>
    <row s="1650" customFormat="1" customHeight="1" ht="11.549999999999999">
      <c r="A39" s="996"/>
      <c r="B39" s="996"/>
      <c r="C39" s="996"/>
      <c r="D39" s="996"/>
      <c r="E39" s="996"/>
      <c r="F39" s="1645"/>
      <c r="G39" s="1645"/>
      <c r="H39" s="360"/>
      <c r="N39" s="1650"/>
      <c r="O39" s="1650"/>
      <c r="P39" s="1650"/>
      <c r="Q39" s="1650"/>
      <c r="R39" s="1650"/>
      <c r="S39" s="1650"/>
      <c r="T39" s="1650"/>
      <c r="U39" s="1650"/>
      <c r="V39" s="1650"/>
      <c r="W39" s="1650"/>
      <c r="X39" s="1650"/>
      <c r="Y39" s="1650"/>
      <c r="Z39" s="1650"/>
      <c r="AA39" s="1650"/>
      <c r="AB39" s="1650"/>
      <c r="AC39" s="1650"/>
      <c r="AD39" s="1650"/>
      <c r="AE39" s="1650"/>
      <c r="AF39" s="1650"/>
      <c r="AG39" s="1650"/>
      <c r="AH39" s="1650"/>
      <c r="AI39" s="1650"/>
      <c r="AJ39" s="1650"/>
      <c r="AK39" s="1650"/>
      <c r="AL39" s="1650"/>
      <c r="AM39" s="1650"/>
      <c r="AN39" s="1650"/>
      <c r="AO39" s="1650"/>
      <c r="AP39" s="1650"/>
      <c r="AQ39" s="1650"/>
      <c r="AR39" s="1650"/>
      <c r="AS39" s="1650"/>
      <c r="AT39" s="1650"/>
      <c r="AU39" s="1650"/>
      <c r="AV39" s="1650"/>
      <c r="AW39" s="1650"/>
      <c r="AX39" s="1650"/>
      <c r="AY39" s="1650"/>
      <c r="AZ39" s="1650"/>
      <c r="BA39" s="1650"/>
      <c r="BB39" s="1650"/>
      <c r="BC39" s="1650"/>
      <c r="BD39" s="1650"/>
      <c r="BE39" s="1650"/>
      <c r="BF39" s="1650"/>
      <c r="BG39" s="1650"/>
      <c r="BH39" s="1650"/>
      <c r="BI39" s="1650"/>
      <c r="BJ39" s="1650"/>
      <c r="BK39" s="1650"/>
      <c r="BL39" s="1650"/>
      <c r="BM39" s="1650"/>
      <c r="BN39" s="1650"/>
      <c r="BO39" s="1650"/>
      <c r="BP39" s="1650"/>
      <c r="BQ39" s="1650"/>
      <c r="BR39" s="1650"/>
      <c r="BS39" s="1650"/>
      <c r="BT39" s="1650"/>
      <c r="BU39" s="1650"/>
      <c r="BV39" s="1650"/>
      <c r="BW39" s="1650"/>
      <c r="BX39" s="1650"/>
      <c r="BY39" s="1650"/>
      <c r="BZ39" s="1650"/>
      <c r="CA39" s="1650"/>
      <c r="CB39" s="1650"/>
      <c r="CC39" s="1650"/>
      <c r="CD39" s="1650"/>
      <c r="CE39" s="1650"/>
      <c r="CF39" s="1650"/>
      <c r="CG39" s="1650"/>
      <c r="CH39" s="1650"/>
      <c r="CI39" s="1650"/>
      <c r="CJ39" s="1650"/>
      <c r="CK39" s="1650"/>
      <c r="CL39" s="1650"/>
      <c r="CM39" s="1650"/>
      <c r="CN39" s="1650"/>
      <c r="CO39" s="1650"/>
      <c r="CP39" s="1650"/>
      <c r="CQ39" s="1650"/>
      <c r="CR39" s="1650"/>
      <c r="CS39" s="1650"/>
      <c r="CT39" s="1650"/>
      <c r="CU39" s="1650"/>
      <c r="CV39" s="1650"/>
      <c r="CW39" s="1650"/>
      <c r="CX39" s="1650"/>
      <c r="CY39" s="1650"/>
      <c r="CZ39" s="1650"/>
      <c r="DA39" s="1650"/>
      <c r="DB39" s="1650"/>
      <c r="DC39" s="1650"/>
      <c r="DD39" s="1650"/>
      <c r="DE39" s="1650"/>
      <c r="DF39" s="1650"/>
      <c r="DG39" s="1650"/>
      <c r="DH39" s="1650"/>
      <c r="DI39" s="1650"/>
      <c r="DJ39" s="1650"/>
      <c r="DK39" s="1650"/>
      <c r="DL39" s="1650"/>
      <c r="DM39" s="1650"/>
      <c r="DN39" s="1650"/>
      <c r="DO39" s="1650"/>
      <c r="DP39" s="1650"/>
      <c r="DQ39" s="1650"/>
      <c r="DR39" s="1650"/>
      <c r="DS39" s="1650"/>
      <c r="DT39" s="1650"/>
      <c r="DU39" s="1650"/>
      <c r="DV39" s="1650"/>
      <c r="DW39" s="1650"/>
      <c r="DX39" s="1650"/>
      <c r="DY39" s="1650"/>
      <c r="DZ39" s="1650"/>
      <c r="EA39" s="1650"/>
      <c r="EB39" s="1650"/>
      <c r="EC39" s="1650"/>
      <c r="ED39" s="1650"/>
      <c r="EE39" s="1650"/>
      <c r="EF39" s="1650"/>
      <c r="EG39" s="1650"/>
      <c r="EH39" s="1650"/>
      <c r="EI39" s="1650"/>
      <c r="EJ39" s="1650"/>
      <c r="EK39" s="1650"/>
      <c r="EL39" s="1650"/>
      <c r="EM39" s="1650"/>
      <c r="EN39" s="1650"/>
      <c r="EO39" s="1650"/>
      <c r="EP39" s="1650"/>
      <c r="EQ39" s="1650"/>
      <c r="ER39" s="1650"/>
      <c r="ES39" s="1650"/>
      <c r="ET39" s="1650"/>
      <c r="EU39" s="1650"/>
      <c r="EV39" s="1650"/>
      <c r="EW39" s="1650"/>
      <c r="EX39" s="1650"/>
      <c r="EY39" s="1650"/>
      <c r="EZ39" s="1650"/>
      <c r="FA39" s="1650"/>
      <c r="FB39" s="1650"/>
      <c r="FC39" s="1650"/>
      <c r="FD39" s="1650"/>
      <c r="FE39" s="1650"/>
      <c r="FF39" s="1650"/>
      <c r="FG39" s="1650"/>
      <c r="FH39" s="1650"/>
      <c r="FI39" s="1650"/>
      <c r="FJ39" s="1650"/>
      <c r="FK39" s="1650"/>
      <c r="FL39" s="1650"/>
      <c r="FM39" s="1650"/>
      <c r="FN39" s="1650"/>
      <c r="FO39" s="1650"/>
      <c r="FP39" s="1650"/>
      <c r="FQ39" s="1650"/>
      <c r="FR39" s="1650"/>
      <c r="FS39" s="1650"/>
      <c r="FT39" s="1650"/>
      <c r="FU39" s="1650"/>
      <c r="FV39" s="1650"/>
      <c r="FW39" s="1650"/>
      <c r="FX39" s="1650"/>
      <c r="FY39" s="1650"/>
      <c r="FZ39" s="1650"/>
      <c r="GA39" s="1650"/>
      <c r="GB39" s="1650"/>
      <c r="GC39" s="1650"/>
      <c r="GD39" s="1650"/>
      <c r="GE39" s="1650"/>
      <c r="GF39" s="1650"/>
      <c r="GG39" s="1650"/>
      <c r="GH39" s="1650"/>
      <c r="GI39" s="1650"/>
      <c r="GJ39" s="1650"/>
      <c r="GK39" s="1650"/>
      <c r="GL39" s="1650"/>
      <c r="GM39" s="1650"/>
      <c r="GN39" s="1650"/>
      <c r="GO39" s="1650"/>
      <c r="GP39" s="1650"/>
      <c r="GQ39" s="1650"/>
      <c r="GR39" s="1375"/>
      <c r="GT39" s="1375"/>
      <c r="GU39" s="1645"/>
      <c r="GV39" s="1645"/>
      <c r="GW39" s="1375"/>
      <c r="GX39" s="1375"/>
      <c r="GY39" s="1375"/>
      <c r="GZ39" s="1375"/>
      <c r="HA39" s="1645"/>
      <c r="HB39" s="1375"/>
      <c r="HC39" s="1375"/>
      <c r="HD39" s="553"/>
      <c r="HE39" s="1375"/>
      <c r="HF39" s="1375"/>
      <c r="HG39" s="1375"/>
      <c r="HH39" s="1375"/>
      <c r="HI39" s="1375"/>
      <c r="HJ39" s="1641"/>
      <c r="HK39" s="631"/>
      <c r="HL39" s="631"/>
      <c r="HM39" s="631"/>
      <c r="HN39" s="631"/>
      <c r="HO39" s="1650">
        <v>11</v>
      </c>
    </row>
    <row s="1650" customFormat="1" customHeight="1" ht="11.549999999999999">
      <c r="A40" s="996"/>
      <c r="B40" s="996"/>
      <c r="C40" s="996"/>
      <c r="D40" s="996"/>
      <c r="E40" s="996"/>
      <c r="F40" s="1645"/>
      <c r="G40" s="1645"/>
      <c r="H40" s="360"/>
      <c r="N40" s="1650"/>
      <c r="O40" s="1650"/>
      <c r="P40" s="1650"/>
      <c r="Q40" s="1650"/>
      <c r="R40" s="1650"/>
      <c r="S40" s="1650"/>
      <c r="T40" s="1650"/>
      <c r="U40" s="1650"/>
      <c r="V40" s="1650"/>
      <c r="W40" s="1650"/>
      <c r="X40" s="1650"/>
      <c r="Y40" s="1650"/>
      <c r="Z40" s="1650"/>
      <c r="AA40" s="1650"/>
      <c r="AB40" s="1650"/>
      <c r="AC40" s="1650"/>
      <c r="AD40" s="1650"/>
      <c r="AE40" s="1650"/>
      <c r="AF40" s="1650"/>
      <c r="AG40" s="1650"/>
      <c r="AH40" s="1650"/>
      <c r="AI40" s="1650"/>
      <c r="AJ40" s="1650"/>
      <c r="AK40" s="1650"/>
      <c r="AL40" s="1650"/>
      <c r="AM40" s="1650"/>
      <c r="AN40" s="1650"/>
      <c r="AO40" s="1650"/>
      <c r="AP40" s="1650"/>
      <c r="AQ40" s="1650"/>
      <c r="AR40" s="1650"/>
      <c r="AS40" s="1650"/>
      <c r="AT40" s="1650"/>
      <c r="AU40" s="1650"/>
      <c r="AV40" s="1650"/>
      <c r="AW40" s="1650"/>
      <c r="AX40" s="1650"/>
      <c r="AY40" s="1650"/>
      <c r="AZ40" s="1650"/>
      <c r="BA40" s="1650"/>
      <c r="BB40" s="1650"/>
      <c r="BC40" s="1650"/>
      <c r="BD40" s="1650"/>
      <c r="BE40" s="1650"/>
      <c r="BF40" s="1650"/>
      <c r="BG40" s="1650"/>
      <c r="BH40" s="1650"/>
      <c r="BI40" s="1650"/>
      <c r="BJ40" s="1650"/>
      <c r="BK40" s="1650"/>
      <c r="BL40" s="1650"/>
      <c r="BM40" s="1650"/>
      <c r="BN40" s="1650"/>
      <c r="BO40" s="1650"/>
      <c r="BP40" s="1650"/>
      <c r="BQ40" s="1650"/>
      <c r="BR40" s="1650"/>
      <c r="BS40" s="1650"/>
      <c r="BT40" s="1650"/>
      <c r="BU40" s="1650"/>
      <c r="BV40" s="1650"/>
      <c r="BW40" s="1650"/>
      <c r="BX40" s="1650"/>
      <c r="BY40" s="1650"/>
      <c r="BZ40" s="1650"/>
      <c r="CA40" s="1650"/>
      <c r="CB40" s="1650"/>
      <c r="CC40" s="1650"/>
      <c r="CD40" s="1650"/>
      <c r="CE40" s="1650"/>
      <c r="CF40" s="1650"/>
      <c r="CG40" s="1650"/>
      <c r="CH40" s="1650"/>
      <c r="CI40" s="1650"/>
      <c r="CJ40" s="1650"/>
      <c r="CK40" s="1650"/>
      <c r="CL40" s="1650"/>
      <c r="CM40" s="1650"/>
      <c r="CN40" s="1650"/>
      <c r="CO40" s="1650"/>
      <c r="CP40" s="1650"/>
      <c r="CQ40" s="1650"/>
      <c r="CR40" s="1650"/>
      <c r="CS40" s="1650"/>
      <c r="CT40" s="1650"/>
      <c r="CU40" s="1650"/>
      <c r="CV40" s="1650"/>
      <c r="CW40" s="1650"/>
      <c r="CX40" s="1650"/>
      <c r="CY40" s="1650"/>
      <c r="CZ40" s="1650"/>
      <c r="DA40" s="1650"/>
      <c r="DB40" s="1650"/>
      <c r="DC40" s="1650"/>
      <c r="DD40" s="1650"/>
      <c r="DE40" s="1650"/>
      <c r="DF40" s="1650"/>
      <c r="DG40" s="1650"/>
      <c r="DH40" s="1650"/>
      <c r="DI40" s="1650"/>
      <c r="DJ40" s="1650"/>
      <c r="DK40" s="1650"/>
      <c r="DL40" s="1650"/>
      <c r="DM40" s="1650"/>
      <c r="DN40" s="1650"/>
      <c r="DO40" s="1650"/>
      <c r="DP40" s="1650"/>
      <c r="DQ40" s="1650"/>
      <c r="DR40" s="1650"/>
      <c r="DS40" s="1650"/>
      <c r="DT40" s="1650"/>
      <c r="DU40" s="1650"/>
      <c r="DV40" s="1650"/>
      <c r="DW40" s="1650"/>
      <c r="DX40" s="1650"/>
      <c r="DY40" s="1650"/>
      <c r="DZ40" s="1650"/>
      <c r="EA40" s="1650"/>
      <c r="EB40" s="1650"/>
      <c r="EC40" s="1650"/>
      <c r="ED40" s="1650"/>
      <c r="EE40" s="1650"/>
      <c r="EF40" s="1650"/>
      <c r="EG40" s="1650"/>
      <c r="EH40" s="1650"/>
      <c r="EI40" s="1650"/>
      <c r="EJ40" s="1650"/>
      <c r="EK40" s="1650"/>
      <c r="EL40" s="1650"/>
      <c r="EM40" s="1650"/>
      <c r="EN40" s="1650"/>
      <c r="EO40" s="1650"/>
      <c r="EP40" s="1650"/>
      <c r="EQ40" s="1650"/>
      <c r="ER40" s="1650"/>
      <c r="ES40" s="1650"/>
      <c r="ET40" s="1650"/>
      <c r="EU40" s="1650"/>
      <c r="EV40" s="1650"/>
      <c r="EW40" s="1650"/>
      <c r="EX40" s="1650"/>
      <c r="EY40" s="1650"/>
      <c r="EZ40" s="1650"/>
      <c r="FA40" s="1650"/>
      <c r="FB40" s="1650"/>
      <c r="FC40" s="1650"/>
      <c r="FD40" s="1650"/>
      <c r="FE40" s="1650"/>
      <c r="FF40" s="1650"/>
      <c r="FG40" s="1650"/>
      <c r="FH40" s="1650"/>
      <c r="FI40" s="1650"/>
      <c r="FJ40" s="1650"/>
      <c r="FK40" s="1650"/>
      <c r="FL40" s="1650"/>
      <c r="FM40" s="1650"/>
      <c r="FN40" s="1650"/>
      <c r="FO40" s="1650"/>
      <c r="FP40" s="1650"/>
      <c r="FQ40" s="1650"/>
      <c r="FR40" s="1650"/>
      <c r="FS40" s="1650"/>
      <c r="FT40" s="1650"/>
      <c r="FU40" s="1650"/>
      <c r="FV40" s="1650"/>
      <c r="FW40" s="1650"/>
      <c r="FX40" s="1650"/>
      <c r="FY40" s="1650"/>
      <c r="FZ40" s="1650"/>
      <c r="GA40" s="1650"/>
      <c r="GB40" s="1650"/>
      <c r="GC40" s="1650"/>
      <c r="GD40" s="1650"/>
      <c r="GE40" s="1650"/>
      <c r="GF40" s="1650"/>
      <c r="GG40" s="1650"/>
      <c r="GH40" s="1650"/>
      <c r="GI40" s="1650"/>
      <c r="GJ40" s="1650"/>
      <c r="GK40" s="1650"/>
      <c r="GL40" s="1650"/>
      <c r="GM40" s="1650"/>
      <c r="GN40" s="1650"/>
      <c r="GO40" s="1650"/>
      <c r="GP40" s="1650"/>
      <c r="GQ40" s="1650"/>
      <c r="GR40" s="1375"/>
      <c r="GT40" s="1375"/>
      <c r="GU40" s="1645"/>
      <c r="GV40" s="1645"/>
      <c r="GW40" s="1375"/>
      <c r="GX40" s="1375"/>
      <c r="GY40" s="1375"/>
      <c r="GZ40" s="1375"/>
      <c r="HA40" s="1645"/>
      <c r="HB40" s="1375"/>
      <c r="HC40" s="1375"/>
      <c r="HD40" s="553"/>
      <c r="HE40" s="1375"/>
      <c r="HF40" s="1375"/>
      <c r="HG40" s="1375"/>
      <c r="HH40" s="1375"/>
      <c r="HI40" s="1375"/>
      <c r="HJ40" s="1641"/>
      <c r="HK40" s="631"/>
      <c r="HL40" s="631"/>
      <c r="HM40" s="631"/>
      <c r="HN40" s="631"/>
      <c r="HO40" s="1650">
        <v>11</v>
      </c>
    </row>
    <row s="1650" customFormat="1" customHeight="1" ht="11.549999999999999">
      <c r="A41" s="996"/>
      <c r="B41" s="996"/>
      <c r="C41" s="996"/>
      <c r="D41" s="996"/>
      <c r="E41" s="996"/>
      <c r="F41" s="1645"/>
      <c r="G41" s="1645"/>
      <c r="H41" s="360"/>
      <c r="N41" s="1650"/>
      <c r="O41" s="1650"/>
      <c r="P41" s="1650"/>
      <c r="Q41" s="1650"/>
      <c r="R41" s="1650"/>
      <c r="S41" s="1650"/>
      <c r="T41" s="1650"/>
      <c r="U41" s="1650"/>
      <c r="V41" s="1650"/>
      <c r="W41" s="1650"/>
      <c r="X41" s="1650"/>
      <c r="Y41" s="1650"/>
      <c r="Z41" s="1650"/>
      <c r="AA41" s="1650"/>
      <c r="AB41" s="1650"/>
      <c r="AC41" s="1650"/>
      <c r="AD41" s="1650"/>
      <c r="AE41" s="1650"/>
      <c r="AF41" s="1650"/>
      <c r="AG41" s="1650"/>
      <c r="AH41" s="1650"/>
      <c r="AI41" s="1650"/>
      <c r="AJ41" s="1650"/>
      <c r="AK41" s="1650"/>
      <c r="AL41" s="1650"/>
      <c r="AM41" s="1650"/>
      <c r="AN41" s="1650"/>
      <c r="AO41" s="1650"/>
      <c r="AP41" s="1650"/>
      <c r="AQ41" s="1650"/>
      <c r="AR41" s="1650"/>
      <c r="AS41" s="1650"/>
      <c r="AT41" s="1650"/>
      <c r="AU41" s="1650"/>
      <c r="AV41" s="1650"/>
      <c r="AW41" s="1650"/>
      <c r="AX41" s="1650"/>
      <c r="AY41" s="1650"/>
      <c r="AZ41" s="1650"/>
      <c r="BA41" s="1650"/>
      <c r="BB41" s="1650"/>
      <c r="BC41" s="1650"/>
      <c r="BD41" s="1650"/>
      <c r="BE41" s="1650"/>
      <c r="BF41" s="1650"/>
      <c r="BG41" s="1650"/>
      <c r="BH41" s="1650"/>
      <c r="BI41" s="1650"/>
      <c r="BJ41" s="1650"/>
      <c r="BK41" s="1650"/>
      <c r="BL41" s="1650"/>
      <c r="BM41" s="1650"/>
      <c r="BN41" s="1650"/>
      <c r="BO41" s="1650"/>
      <c r="BP41" s="1650"/>
      <c r="BQ41" s="1650"/>
      <c r="BR41" s="1650"/>
      <c r="BS41" s="1650"/>
      <c r="BT41" s="1650"/>
      <c r="BU41" s="1650"/>
      <c r="BV41" s="1650"/>
      <c r="BW41" s="1650"/>
      <c r="BX41" s="1650"/>
      <c r="BY41" s="1650"/>
      <c r="BZ41" s="1650"/>
      <c r="CA41" s="1650"/>
      <c r="CB41" s="1650"/>
      <c r="CC41" s="1650"/>
      <c r="CD41" s="1650"/>
      <c r="CE41" s="1650"/>
      <c r="CF41" s="1650"/>
      <c r="CG41" s="1650"/>
      <c r="CH41" s="1650"/>
      <c r="CI41" s="1650"/>
      <c r="CJ41" s="1650"/>
      <c r="CK41" s="1650"/>
      <c r="CL41" s="1650"/>
      <c r="CM41" s="1650"/>
      <c r="CN41" s="1650"/>
      <c r="CO41" s="1650"/>
      <c r="CP41" s="1650"/>
      <c r="CQ41" s="1650"/>
      <c r="CR41" s="1650"/>
      <c r="CS41" s="1650"/>
      <c r="CT41" s="1650"/>
      <c r="CU41" s="1650"/>
      <c r="CV41" s="1650"/>
      <c r="CW41" s="1650"/>
      <c r="CX41" s="1650"/>
      <c r="CY41" s="1650"/>
      <c r="CZ41" s="1650"/>
      <c r="DA41" s="1650"/>
      <c r="DB41" s="1650"/>
      <c r="DC41" s="1650"/>
      <c r="DD41" s="1650"/>
      <c r="DE41" s="1650"/>
      <c r="DF41" s="1650"/>
      <c r="DG41" s="1650"/>
      <c r="DH41" s="1650"/>
      <c r="DI41" s="1650"/>
      <c r="DJ41" s="1650"/>
      <c r="DK41" s="1650"/>
      <c r="DL41" s="1650"/>
      <c r="DM41" s="1650"/>
      <c r="DN41" s="1650"/>
      <c r="DO41" s="1650"/>
      <c r="DP41" s="1650"/>
      <c r="DQ41" s="1650"/>
      <c r="DR41" s="1650"/>
      <c r="DS41" s="1650"/>
      <c r="DT41" s="1650"/>
      <c r="DU41" s="1650"/>
      <c r="DV41" s="1650"/>
      <c r="DW41" s="1650"/>
      <c r="DX41" s="1650"/>
      <c r="DY41" s="1650"/>
      <c r="DZ41" s="1650"/>
      <c r="EA41" s="1650"/>
      <c r="EB41" s="1650"/>
      <c r="EC41" s="1650"/>
      <c r="ED41" s="1650"/>
      <c r="EE41" s="1650"/>
      <c r="EF41" s="1650"/>
      <c r="EG41" s="1650"/>
      <c r="EH41" s="1650"/>
      <c r="EI41" s="1650"/>
      <c r="EJ41" s="1650"/>
      <c r="EK41" s="1650"/>
      <c r="EL41" s="1650"/>
      <c r="EM41" s="1650"/>
      <c r="EN41" s="1650"/>
      <c r="EO41" s="1650"/>
      <c r="EP41" s="1650"/>
      <c r="EQ41" s="1650"/>
      <c r="ER41" s="1650"/>
      <c r="ES41" s="1650"/>
      <c r="ET41" s="1650"/>
      <c r="EU41" s="1650"/>
      <c r="EV41" s="1650"/>
      <c r="EW41" s="1650"/>
      <c r="EX41" s="1650"/>
      <c r="EY41" s="1650"/>
      <c r="EZ41" s="1650"/>
      <c r="FA41" s="1650"/>
      <c r="FB41" s="1650"/>
      <c r="FC41" s="1650"/>
      <c r="FD41" s="1650"/>
      <c r="FE41" s="1650"/>
      <c r="FF41" s="1650"/>
      <c r="FG41" s="1650"/>
      <c r="FH41" s="1650"/>
      <c r="FI41" s="1650"/>
      <c r="FJ41" s="1650"/>
      <c r="FK41" s="1650"/>
      <c r="FL41" s="1650"/>
      <c r="FM41" s="1650"/>
      <c r="FN41" s="1650"/>
      <c r="FO41" s="1650"/>
      <c r="FP41" s="1650"/>
      <c r="FQ41" s="1650"/>
      <c r="FR41" s="1650"/>
      <c r="FS41" s="1650"/>
      <c r="FT41" s="1650"/>
      <c r="FU41" s="1650"/>
      <c r="FV41" s="1650"/>
      <c r="FW41" s="1650"/>
      <c r="FX41" s="1650"/>
      <c r="FY41" s="1650"/>
      <c r="FZ41" s="1650"/>
      <c r="GA41" s="1650"/>
      <c r="GB41" s="1650"/>
      <c r="GC41" s="1650"/>
      <c r="GD41" s="1650"/>
      <c r="GE41" s="1650"/>
      <c r="GF41" s="1650"/>
      <c r="GG41" s="1650"/>
      <c r="GH41" s="1650"/>
      <c r="GI41" s="1650"/>
      <c r="GJ41" s="1650"/>
      <c r="GK41" s="1650"/>
      <c r="GL41" s="1650"/>
      <c r="GM41" s="1650"/>
      <c r="GN41" s="1650"/>
      <c r="GO41" s="1650"/>
      <c r="GP41" s="1650"/>
      <c r="GQ41" s="1650"/>
      <c r="GR41" s="1375"/>
      <c r="GT41" s="1375"/>
      <c r="GU41" s="1645"/>
      <c r="GV41" s="1645"/>
      <c r="GW41" s="1375"/>
      <c r="GX41" s="1375"/>
      <c r="GY41" s="1375"/>
      <c r="GZ41" s="1375"/>
      <c r="HA41" s="1645"/>
      <c r="HB41" s="1375"/>
      <c r="HC41" s="1375"/>
      <c r="HD41" s="553"/>
      <c r="HE41" s="1375"/>
      <c r="HF41" s="1375"/>
      <c r="HG41" s="1375"/>
      <c r="HH41" s="1375"/>
      <c r="HI41" s="1375"/>
      <c r="HJ41" s="1641"/>
      <c r="HK41" s="631"/>
      <c r="HL41" s="631"/>
      <c r="HM41" s="631"/>
      <c r="HN41" s="631"/>
      <c r="HO41" s="1650">
        <v>11</v>
      </c>
    </row>
    <row s="1650" customFormat="1" customHeight="1" ht="11.549999999999999">
      <c r="A42" s="996"/>
      <c r="B42" s="996"/>
      <c r="C42" s="996"/>
      <c r="D42" s="996"/>
      <c r="E42" s="996"/>
      <c r="F42" s="1645"/>
      <c r="G42" s="1645"/>
      <c r="H42" s="360"/>
      <c r="N42" s="1650"/>
      <c r="O42" s="1650"/>
      <c r="P42" s="1650"/>
      <c r="Q42" s="1650"/>
      <c r="R42" s="1650"/>
      <c r="S42" s="1650"/>
      <c r="T42" s="1650"/>
      <c r="U42" s="1650"/>
      <c r="V42" s="1650"/>
      <c r="W42" s="1650"/>
      <c r="X42" s="1650"/>
      <c r="Y42" s="1650"/>
      <c r="Z42" s="1650"/>
      <c r="AA42" s="1650"/>
      <c r="AB42" s="1650"/>
      <c r="AC42" s="1650"/>
      <c r="AD42" s="1650"/>
      <c r="AE42" s="1650"/>
      <c r="AF42" s="1650"/>
      <c r="AG42" s="1650"/>
      <c r="AH42" s="1650"/>
      <c r="AI42" s="1650"/>
      <c r="AJ42" s="1650"/>
      <c r="AK42" s="1650"/>
      <c r="AL42" s="1650"/>
      <c r="AM42" s="1650"/>
      <c r="AN42" s="1650"/>
      <c r="AO42" s="1650"/>
      <c r="AP42" s="1650"/>
      <c r="AQ42" s="1650"/>
      <c r="AR42" s="1650"/>
      <c r="AS42" s="1650"/>
      <c r="AT42" s="1650"/>
      <c r="AU42" s="1650"/>
      <c r="AV42" s="1650"/>
      <c r="AW42" s="1650"/>
      <c r="AX42" s="1650"/>
      <c r="AY42" s="1650"/>
      <c r="AZ42" s="1650"/>
      <c r="BA42" s="1650"/>
      <c r="BB42" s="1650"/>
      <c r="BC42" s="1650"/>
      <c r="BD42" s="1650"/>
      <c r="BE42" s="1650"/>
      <c r="BF42" s="1650"/>
      <c r="BG42" s="1650"/>
      <c r="BH42" s="1650"/>
      <c r="BI42" s="1650"/>
      <c r="BJ42" s="1650"/>
      <c r="BK42" s="1650"/>
      <c r="BL42" s="1650"/>
      <c r="BM42" s="1650"/>
      <c r="BN42" s="1650"/>
      <c r="BO42" s="1650"/>
      <c r="BP42" s="1650"/>
      <c r="BQ42" s="1650"/>
      <c r="BR42" s="1650"/>
      <c r="BS42" s="1650"/>
      <c r="BT42" s="1650"/>
      <c r="BU42" s="1650"/>
      <c r="BV42" s="1650"/>
      <c r="BW42" s="1650"/>
      <c r="BX42" s="1650"/>
      <c r="BY42" s="1650"/>
      <c r="BZ42" s="1650"/>
      <c r="CA42" s="1650"/>
      <c r="CB42" s="1650"/>
      <c r="CC42" s="1650"/>
      <c r="CD42" s="1650"/>
      <c r="CE42" s="1650"/>
      <c r="CF42" s="1650"/>
      <c r="CG42" s="1650"/>
      <c r="CH42" s="1650"/>
      <c r="CI42" s="1650"/>
      <c r="CJ42" s="1650"/>
      <c r="CK42" s="1650"/>
      <c r="CL42" s="1650"/>
      <c r="CM42" s="1650"/>
      <c r="CN42" s="1650"/>
      <c r="CO42" s="1650"/>
      <c r="CP42" s="1650"/>
      <c r="CQ42" s="1650"/>
      <c r="CR42" s="1650"/>
      <c r="CS42" s="1650"/>
      <c r="CT42" s="1650"/>
      <c r="CU42" s="1650"/>
      <c r="CV42" s="1650"/>
      <c r="CW42" s="1650"/>
      <c r="CX42" s="1650"/>
      <c r="CY42" s="1650"/>
      <c r="CZ42" s="1650"/>
      <c r="DA42" s="1650"/>
      <c r="DB42" s="1650"/>
      <c r="DC42" s="1650"/>
      <c r="DD42" s="1650"/>
      <c r="DE42" s="1650"/>
      <c r="DF42" s="1650"/>
      <c r="DG42" s="1650"/>
      <c r="DH42" s="1650"/>
      <c r="DI42" s="1650"/>
      <c r="DJ42" s="1650"/>
      <c r="DK42" s="1650"/>
      <c r="DL42" s="1650"/>
      <c r="DM42" s="1650"/>
      <c r="DN42" s="1650"/>
      <c r="DO42" s="1650"/>
      <c r="DP42" s="1650"/>
      <c r="DQ42" s="1650"/>
      <c r="DR42" s="1650"/>
      <c r="DS42" s="1650"/>
      <c r="DT42" s="1650"/>
      <c r="DU42" s="1650"/>
      <c r="DV42" s="1650"/>
      <c r="DW42" s="1650"/>
      <c r="DX42" s="1650"/>
      <c r="DY42" s="1650"/>
      <c r="DZ42" s="1650"/>
      <c r="EA42" s="1650"/>
      <c r="EB42" s="1650"/>
      <c r="EC42" s="1650"/>
      <c r="ED42" s="1650"/>
      <c r="EE42" s="1650"/>
      <c r="EF42" s="1650"/>
      <c r="EG42" s="1650"/>
      <c r="EH42" s="1650"/>
      <c r="EI42" s="1650"/>
      <c r="EJ42" s="1650"/>
      <c r="EK42" s="1650"/>
      <c r="EL42" s="1650"/>
      <c r="EM42" s="1650"/>
      <c r="EN42" s="1650"/>
      <c r="EO42" s="1650"/>
      <c r="EP42" s="1650"/>
      <c r="EQ42" s="1650"/>
      <c r="ER42" s="1650"/>
      <c r="ES42" s="1650"/>
      <c r="ET42" s="1650"/>
      <c r="EU42" s="1650"/>
      <c r="EV42" s="1650"/>
      <c r="EW42" s="1650"/>
      <c r="EX42" s="1650"/>
      <c r="EY42" s="1650"/>
      <c r="EZ42" s="1650"/>
      <c r="FA42" s="1650"/>
      <c r="FB42" s="1650"/>
      <c r="FC42" s="1650"/>
      <c r="FD42" s="1650"/>
      <c r="FE42" s="1650"/>
      <c r="FF42" s="1650"/>
      <c r="FG42" s="1650"/>
      <c r="FH42" s="1650"/>
      <c r="FI42" s="1650"/>
      <c r="FJ42" s="1650"/>
      <c r="FK42" s="1650"/>
      <c r="FL42" s="1650"/>
      <c r="FM42" s="1650"/>
      <c r="FN42" s="1650"/>
      <c r="FO42" s="1650"/>
      <c r="FP42" s="1650"/>
      <c r="FQ42" s="1650"/>
      <c r="FR42" s="1650"/>
      <c r="FS42" s="1650"/>
      <c r="FT42" s="1650"/>
      <c r="FU42" s="1650"/>
      <c r="FV42" s="1650"/>
      <c r="FW42" s="1650"/>
      <c r="FX42" s="1650"/>
      <c r="FY42" s="1650"/>
      <c r="FZ42" s="1650"/>
      <c r="GA42" s="1650"/>
      <c r="GB42" s="1650"/>
      <c r="GC42" s="1650"/>
      <c r="GD42" s="1650"/>
      <c r="GE42" s="1650"/>
      <c r="GF42" s="1650"/>
      <c r="GG42" s="1650"/>
      <c r="GH42" s="1650"/>
      <c r="GI42" s="1650"/>
      <c r="GJ42" s="1650"/>
      <c r="GK42" s="1650"/>
      <c r="GL42" s="1650"/>
      <c r="GM42" s="1650"/>
      <c r="GN42" s="1650"/>
      <c r="GO42" s="1650"/>
      <c r="GP42" s="1650"/>
      <c r="GQ42" s="1650"/>
      <c r="GR42" s="1375"/>
      <c r="GT42" s="1375"/>
      <c r="GU42" s="1645"/>
      <c r="GV42" s="1645"/>
      <c r="GW42" s="1375"/>
      <c r="GX42" s="1375"/>
      <c r="GY42" s="1375"/>
      <c r="GZ42" s="1375"/>
      <c r="HA42" s="1645"/>
      <c r="HB42" s="1375"/>
      <c r="HC42" s="1375"/>
      <c r="HD42" s="553"/>
      <c r="HE42" s="1375"/>
      <c r="HF42" s="1375"/>
      <c r="HG42" s="1375"/>
      <c r="HH42" s="1375"/>
      <c r="HI42" s="1375"/>
      <c r="HJ42" s="1641"/>
      <c r="HK42" s="631"/>
      <c r="HL42" s="631"/>
      <c r="HM42" s="631"/>
      <c r="HN42" s="631"/>
      <c r="HO42" s="1650">
        <v>11</v>
      </c>
    </row>
    <row s="1650" customFormat="1" customHeight="1" ht="11.549999999999999">
      <c r="A43" s="996"/>
      <c r="B43" s="996"/>
      <c r="C43" s="996"/>
      <c r="D43" s="996"/>
      <c r="E43" s="996"/>
      <c r="F43" s="1645"/>
      <c r="G43" s="1645"/>
      <c r="H43" s="360"/>
      <c r="N43" s="1650"/>
      <c r="O43" s="1650"/>
      <c r="P43" s="1650"/>
      <c r="Q43" s="1650"/>
      <c r="R43" s="1650"/>
      <c r="S43" s="1650"/>
      <c r="T43" s="1650"/>
      <c r="U43" s="1650"/>
      <c r="V43" s="1650"/>
      <c r="W43" s="1650"/>
      <c r="X43" s="1650"/>
      <c r="Y43" s="1650"/>
      <c r="Z43" s="1650"/>
      <c r="AA43" s="1650"/>
      <c r="AB43" s="1650"/>
      <c r="AC43" s="1650"/>
      <c r="AD43" s="1650"/>
      <c r="AE43" s="1650"/>
      <c r="AF43" s="1650"/>
      <c r="AG43" s="1650"/>
      <c r="AH43" s="1650"/>
      <c r="AI43" s="1650"/>
      <c r="AJ43" s="1650"/>
      <c r="AK43" s="1650"/>
      <c r="AL43" s="1650"/>
      <c r="AM43" s="1650"/>
      <c r="AN43" s="1650"/>
      <c r="AO43" s="1650"/>
      <c r="AP43" s="1650"/>
      <c r="AQ43" s="1650"/>
      <c r="AR43" s="1650"/>
      <c r="AS43" s="1650"/>
      <c r="AT43" s="1650"/>
      <c r="AU43" s="1650"/>
      <c r="AV43" s="1650"/>
      <c r="AW43" s="1650"/>
      <c r="AX43" s="1650"/>
      <c r="AY43" s="1650"/>
      <c r="AZ43" s="1650"/>
      <c r="BA43" s="1650"/>
      <c r="BB43" s="1650"/>
      <c r="BC43" s="1650"/>
      <c r="BD43" s="1650"/>
      <c r="BE43" s="1650"/>
      <c r="BF43" s="1650"/>
      <c r="BG43" s="1650"/>
      <c r="BH43" s="1650"/>
      <c r="BI43" s="1650"/>
      <c r="BJ43" s="1650"/>
      <c r="BK43" s="1650"/>
      <c r="BL43" s="1650"/>
      <c r="BM43" s="1650"/>
      <c r="BN43" s="1650"/>
      <c r="BO43" s="1650"/>
      <c r="BP43" s="1650"/>
      <c r="BQ43" s="1650"/>
      <c r="BR43" s="1650"/>
      <c r="BS43" s="1650"/>
      <c r="BT43" s="1650"/>
      <c r="BU43" s="1650"/>
      <c r="BV43" s="1650"/>
      <c r="BW43" s="1650"/>
      <c r="BX43" s="1650"/>
      <c r="BY43" s="1650"/>
      <c r="BZ43" s="1650"/>
      <c r="CA43" s="1650"/>
      <c r="CB43" s="1650"/>
      <c r="CC43" s="1650"/>
      <c r="CD43" s="1650"/>
      <c r="CE43" s="1650"/>
      <c r="CF43" s="1650"/>
      <c r="CG43" s="1650"/>
      <c r="CH43" s="1650"/>
      <c r="CI43" s="1650"/>
      <c r="CJ43" s="1650"/>
      <c r="CK43" s="1650"/>
      <c r="CL43" s="1650"/>
      <c r="CM43" s="1650"/>
      <c r="CN43" s="1650"/>
      <c r="CO43" s="1650"/>
      <c r="CP43" s="1650"/>
      <c r="CQ43" s="1650"/>
      <c r="CR43" s="1650"/>
      <c r="CS43" s="1650"/>
      <c r="CT43" s="1650"/>
      <c r="CU43" s="1650"/>
      <c r="CV43" s="1650"/>
      <c r="CW43" s="1650"/>
      <c r="CX43" s="1650"/>
      <c r="CY43" s="1650"/>
      <c r="CZ43" s="1650"/>
      <c r="DA43" s="1650"/>
      <c r="DB43" s="1650"/>
      <c r="DC43" s="1650"/>
      <c r="DD43" s="1650"/>
      <c r="DE43" s="1650"/>
      <c r="DF43" s="1650"/>
      <c r="DG43" s="1650"/>
      <c r="DH43" s="1650"/>
      <c r="DI43" s="1650"/>
      <c r="DJ43" s="1650"/>
      <c r="DK43" s="1650"/>
      <c r="DL43" s="1650"/>
      <c r="DM43" s="1650"/>
      <c r="DN43" s="1650"/>
      <c r="DO43" s="1650"/>
      <c r="DP43" s="1650"/>
      <c r="DQ43" s="1650"/>
      <c r="DR43" s="1650"/>
      <c r="DS43" s="1650"/>
      <c r="DT43" s="1650"/>
      <c r="DU43" s="1650"/>
      <c r="DV43" s="1650"/>
      <c r="DW43" s="1650"/>
      <c r="DX43" s="1650"/>
      <c r="DY43" s="1650"/>
      <c r="DZ43" s="1650"/>
      <c r="EA43" s="1650"/>
      <c r="EB43" s="1650"/>
      <c r="EC43" s="1650"/>
      <c r="ED43" s="1650"/>
      <c r="EE43" s="1650"/>
      <c r="EF43" s="1650"/>
      <c r="EG43" s="1650"/>
      <c r="EH43" s="1650"/>
      <c r="EI43" s="1650"/>
      <c r="EJ43" s="1650"/>
      <c r="EK43" s="1650"/>
      <c r="EL43" s="1650"/>
      <c r="EM43" s="1650"/>
      <c r="EN43" s="1650"/>
      <c r="EO43" s="1650"/>
      <c r="EP43" s="1650"/>
      <c r="EQ43" s="1650"/>
      <c r="ER43" s="1650"/>
      <c r="ES43" s="1650"/>
      <c r="ET43" s="1650"/>
      <c r="EU43" s="1650"/>
      <c r="EV43" s="1650"/>
      <c r="EW43" s="1650"/>
      <c r="EX43" s="1650"/>
      <c r="EY43" s="1650"/>
      <c r="EZ43" s="1650"/>
      <c r="FA43" s="1650"/>
      <c r="FB43" s="1650"/>
      <c r="FC43" s="1650"/>
      <c r="FD43" s="1650"/>
      <c r="FE43" s="1650"/>
      <c r="FF43" s="1650"/>
      <c r="FG43" s="1650"/>
      <c r="FH43" s="1650"/>
      <c r="FI43" s="1650"/>
      <c r="FJ43" s="1650"/>
      <c r="FK43" s="1650"/>
      <c r="FL43" s="1650"/>
      <c r="FM43" s="1650"/>
      <c r="FN43" s="1650"/>
      <c r="FO43" s="1650"/>
      <c r="FP43" s="1650"/>
      <c r="FQ43" s="1650"/>
      <c r="FR43" s="1650"/>
      <c r="FS43" s="1650"/>
      <c r="FT43" s="1650"/>
      <c r="FU43" s="1650"/>
      <c r="FV43" s="1650"/>
      <c r="FW43" s="1650"/>
      <c r="FX43" s="1650"/>
      <c r="FY43" s="1650"/>
      <c r="FZ43" s="1650"/>
      <c r="GA43" s="1650"/>
      <c r="GB43" s="1650"/>
      <c r="GC43" s="1650"/>
      <c r="GD43" s="1650"/>
      <c r="GE43" s="1650"/>
      <c r="GF43" s="1650"/>
      <c r="GG43" s="1650"/>
      <c r="GH43" s="1650"/>
      <c r="GI43" s="1650"/>
      <c r="GJ43" s="1650"/>
      <c r="GK43" s="1650"/>
      <c r="GL43" s="1650"/>
      <c r="GM43" s="1650"/>
      <c r="GN43" s="1650"/>
      <c r="GO43" s="1650"/>
      <c r="GP43" s="1650"/>
      <c r="GQ43" s="1650"/>
      <c r="GR43" s="1375"/>
      <c r="GT43" s="1375"/>
      <c r="GU43" s="1645"/>
      <c r="GV43" s="1645"/>
      <c r="GW43" s="1375"/>
      <c r="GX43" s="1375"/>
      <c r="GY43" s="1375"/>
      <c r="GZ43" s="1375"/>
      <c r="HA43" s="1645"/>
      <c r="HB43" s="1375"/>
      <c r="HC43" s="1375"/>
      <c r="HD43" s="553"/>
      <c r="HE43" s="1375"/>
      <c r="HF43" s="1375"/>
      <c r="HG43" s="1375"/>
      <c r="HH43" s="1375"/>
      <c r="HI43" s="1375"/>
      <c r="HJ43" s="1641"/>
      <c r="HK43" s="631"/>
      <c r="HL43" s="631"/>
      <c r="HM43" s="631"/>
      <c r="HN43" s="631"/>
      <c r="HO43" s="1650">
        <v>11</v>
      </c>
    </row>
    <row s="1650" customFormat="1" customHeight="1" ht="11.549999999999999">
      <c r="A44" s="996"/>
      <c r="B44" s="996"/>
      <c r="C44" s="996"/>
      <c r="D44" s="996"/>
      <c r="E44" s="996"/>
      <c r="F44" s="1645"/>
      <c r="G44" s="1645"/>
      <c r="H44" s="360"/>
      <c r="N44" s="1650"/>
      <c r="O44" s="1650"/>
      <c r="P44" s="1650"/>
      <c r="Q44" s="1650"/>
      <c r="R44" s="1650"/>
      <c r="S44" s="1650"/>
      <c r="T44" s="1650"/>
      <c r="U44" s="1650"/>
      <c r="V44" s="1650"/>
      <c r="W44" s="1650"/>
      <c r="X44" s="1650"/>
      <c r="Y44" s="1650"/>
      <c r="Z44" s="1650"/>
      <c r="AA44" s="1650"/>
      <c r="AB44" s="1650"/>
      <c r="AC44" s="1650"/>
      <c r="AD44" s="1650"/>
      <c r="AE44" s="1650"/>
      <c r="AF44" s="1650"/>
      <c r="AG44" s="1650"/>
      <c r="AH44" s="1650"/>
      <c r="AI44" s="1650"/>
      <c r="AJ44" s="1650"/>
      <c r="AK44" s="1650"/>
      <c r="AL44" s="1650"/>
      <c r="AM44" s="1650"/>
      <c r="AN44" s="1650"/>
      <c r="AO44" s="1650"/>
      <c r="AP44" s="1650"/>
      <c r="AQ44" s="1650"/>
      <c r="AR44" s="1650"/>
      <c r="AS44" s="1650"/>
      <c r="AT44" s="1650"/>
      <c r="AU44" s="1650"/>
      <c r="AV44" s="1650"/>
      <c r="AW44" s="1650"/>
      <c r="AX44" s="1650"/>
      <c r="AY44" s="1650"/>
      <c r="AZ44" s="1650"/>
      <c r="BA44" s="1650"/>
      <c r="BB44" s="1650"/>
      <c r="BC44" s="1650"/>
      <c r="BD44" s="1650"/>
      <c r="BE44" s="1650"/>
      <c r="BF44" s="1650"/>
      <c r="BG44" s="1650"/>
      <c r="BH44" s="1650"/>
      <c r="BI44" s="1650"/>
      <c r="BJ44" s="1650"/>
      <c r="BK44" s="1650"/>
      <c r="BL44" s="1650"/>
      <c r="BM44" s="1650"/>
      <c r="BN44" s="1650"/>
      <c r="BO44" s="1650"/>
      <c r="BP44" s="1650"/>
      <c r="BQ44" s="1650"/>
      <c r="BR44" s="1650"/>
      <c r="BS44" s="1650"/>
      <c r="BT44" s="1650"/>
      <c r="BU44" s="1650"/>
      <c r="BV44" s="1650"/>
      <c r="BW44" s="1650"/>
      <c r="BX44" s="1650"/>
      <c r="BY44" s="1650"/>
      <c r="BZ44" s="1650"/>
      <c r="CA44" s="1650"/>
      <c r="CB44" s="1650"/>
      <c r="CC44" s="1650"/>
      <c r="CD44" s="1650"/>
      <c r="CE44" s="1650"/>
      <c r="CF44" s="1650"/>
      <c r="CG44" s="1650"/>
      <c r="CH44" s="1650"/>
      <c r="CI44" s="1650"/>
      <c r="CJ44" s="1650"/>
      <c r="CK44" s="1650"/>
      <c r="CL44" s="1650"/>
      <c r="CM44" s="1650"/>
      <c r="CN44" s="1650"/>
      <c r="CO44" s="1650"/>
      <c r="CP44" s="1650"/>
      <c r="CQ44" s="1650"/>
      <c r="CR44" s="1650"/>
      <c r="CS44" s="1650"/>
      <c r="CT44" s="1650"/>
      <c r="CU44" s="1650"/>
      <c r="CV44" s="1650"/>
      <c r="CW44" s="1650"/>
      <c r="CX44" s="1650"/>
      <c r="CY44" s="1650"/>
      <c r="CZ44" s="1650"/>
      <c r="DA44" s="1650"/>
      <c r="DB44" s="1650"/>
      <c r="DC44" s="1650"/>
      <c r="DD44" s="1650"/>
      <c r="DE44" s="1650"/>
      <c r="DF44" s="1650"/>
      <c r="DG44" s="1650"/>
      <c r="DH44" s="1650"/>
      <c r="DI44" s="1650"/>
      <c r="DJ44" s="1650"/>
      <c r="DK44" s="1650"/>
      <c r="DL44" s="1650"/>
      <c r="DM44" s="1650"/>
      <c r="DN44" s="1650"/>
      <c r="DO44" s="1650"/>
      <c r="DP44" s="1650"/>
      <c r="DQ44" s="1650"/>
      <c r="DR44" s="1650"/>
      <c r="DS44" s="1650"/>
      <c r="DT44" s="1650"/>
      <c r="DU44" s="1650"/>
      <c r="DV44" s="1650"/>
      <c r="DW44" s="1650"/>
      <c r="DX44" s="1650"/>
      <c r="DY44" s="1650"/>
      <c r="DZ44" s="1650"/>
      <c r="EA44" s="1650"/>
      <c r="EB44" s="1650"/>
      <c r="EC44" s="1650"/>
      <c r="ED44" s="1650"/>
      <c r="EE44" s="1650"/>
      <c r="EF44" s="1650"/>
      <c r="EG44" s="1650"/>
      <c r="EH44" s="1650"/>
      <c r="EI44" s="1650"/>
      <c r="EJ44" s="1650"/>
      <c r="EK44" s="1650"/>
      <c r="EL44" s="1650"/>
      <c r="EM44" s="1650"/>
      <c r="EN44" s="1650"/>
      <c r="EO44" s="1650"/>
      <c r="EP44" s="1650"/>
      <c r="EQ44" s="1650"/>
      <c r="ER44" s="1650"/>
      <c r="ES44" s="1650"/>
      <c r="ET44" s="1650"/>
      <c r="EU44" s="1650"/>
      <c r="EV44" s="1650"/>
      <c r="EW44" s="1650"/>
      <c r="EX44" s="1650"/>
      <c r="EY44" s="1650"/>
      <c r="EZ44" s="1650"/>
      <c r="FA44" s="1650"/>
      <c r="FB44" s="1650"/>
      <c r="FC44" s="1650"/>
      <c r="FD44" s="1650"/>
      <c r="FE44" s="1650"/>
      <c r="FF44" s="1650"/>
      <c r="FG44" s="1650"/>
      <c r="FH44" s="1650"/>
      <c r="FI44" s="1650"/>
      <c r="FJ44" s="1650"/>
      <c r="FK44" s="1650"/>
      <c r="FL44" s="1650"/>
      <c r="FM44" s="1650"/>
      <c r="FN44" s="1650"/>
      <c r="FO44" s="1650"/>
      <c r="FP44" s="1650"/>
      <c r="FQ44" s="1650"/>
      <c r="FR44" s="1650"/>
      <c r="FS44" s="1650"/>
      <c r="FT44" s="1650"/>
      <c r="FU44" s="1650"/>
      <c r="FV44" s="1650"/>
      <c r="FW44" s="1650"/>
      <c r="FX44" s="1650"/>
      <c r="FY44" s="1650"/>
      <c r="FZ44" s="1650"/>
      <c r="GA44" s="1650"/>
      <c r="GB44" s="1650"/>
      <c r="GC44" s="1650"/>
      <c r="GD44" s="1650"/>
      <c r="GE44" s="1650"/>
      <c r="GF44" s="1650"/>
      <c r="GG44" s="1650"/>
      <c r="GH44" s="1650"/>
      <c r="GI44" s="1650"/>
      <c r="GJ44" s="1650"/>
      <c r="GK44" s="1650"/>
      <c r="GL44" s="1650"/>
      <c r="GM44" s="1650"/>
      <c r="GN44" s="1650"/>
      <c r="GO44" s="1650"/>
      <c r="GP44" s="1650"/>
      <c r="GQ44" s="1650"/>
      <c r="GR44" s="1375"/>
      <c r="GT44" s="1375"/>
      <c r="GU44" s="1645"/>
      <c r="GV44" s="1645"/>
      <c r="GW44" s="1375"/>
      <c r="GX44" s="1375"/>
      <c r="GY44" s="1375"/>
      <c r="GZ44" s="1375"/>
      <c r="HA44" s="1645"/>
      <c r="HB44" s="1375"/>
      <c r="HC44" s="1375"/>
      <c r="HD44" s="553"/>
      <c r="HE44" s="1375"/>
      <c r="HF44" s="1375"/>
      <c r="HG44" s="1375"/>
      <c r="HH44" s="1375"/>
      <c r="HI44" s="1375"/>
      <c r="HJ44" s="1641"/>
      <c r="HK44" s="631"/>
      <c r="HL44" s="631"/>
      <c r="HM44" s="631"/>
      <c r="HN44" s="631"/>
      <c r="HO44" s="1650">
        <v>11</v>
      </c>
    </row>
    <row s="1650" customFormat="1" customHeight="1" ht="11.549999999999999">
      <c r="A45" s="996"/>
      <c r="B45" s="996"/>
      <c r="C45" s="996"/>
      <c r="D45" s="996"/>
      <c r="E45" s="996"/>
      <c r="F45" s="1645"/>
      <c r="G45" s="1645"/>
      <c r="H45" s="360"/>
      <c r="N45" s="1650"/>
      <c r="O45" s="1650"/>
      <c r="P45" s="1650"/>
      <c r="Q45" s="1650"/>
      <c r="R45" s="1650"/>
      <c r="S45" s="1650"/>
      <c r="T45" s="1650"/>
      <c r="U45" s="1650"/>
      <c r="V45" s="1650"/>
      <c r="W45" s="1650"/>
      <c r="X45" s="1650"/>
      <c r="Y45" s="1650"/>
      <c r="Z45" s="1650"/>
      <c r="AA45" s="1650"/>
      <c r="AB45" s="1650"/>
      <c r="AC45" s="1650"/>
      <c r="AD45" s="1650"/>
      <c r="AE45" s="1650"/>
      <c r="AF45" s="1650"/>
      <c r="AG45" s="1650"/>
      <c r="AH45" s="1650"/>
      <c r="AI45" s="1650"/>
      <c r="AJ45" s="1650"/>
      <c r="AK45" s="1650"/>
      <c r="AL45" s="1650"/>
      <c r="AM45" s="1650"/>
      <c r="AN45" s="1650"/>
      <c r="AO45" s="1650"/>
      <c r="AP45" s="1650"/>
      <c r="AQ45" s="1650"/>
      <c r="AR45" s="1650"/>
      <c r="AS45" s="1650"/>
      <c r="AT45" s="1650"/>
      <c r="AU45" s="1650"/>
      <c r="AV45" s="1650"/>
      <c r="AW45" s="1650"/>
      <c r="AX45" s="1650"/>
      <c r="AY45" s="1650"/>
      <c r="AZ45" s="1650"/>
      <c r="BA45" s="1650"/>
      <c r="BB45" s="1650"/>
      <c r="BC45" s="1650"/>
      <c r="BD45" s="1650"/>
      <c r="BE45" s="1650"/>
      <c r="BF45" s="1650"/>
      <c r="BG45" s="1650"/>
      <c r="BH45" s="1650"/>
      <c r="BI45" s="1650"/>
      <c r="BJ45" s="1650"/>
      <c r="BK45" s="1650"/>
      <c r="BL45" s="1650"/>
      <c r="BM45" s="1650"/>
      <c r="BN45" s="1650"/>
      <c r="BO45" s="1650"/>
      <c r="BP45" s="1650"/>
      <c r="BQ45" s="1650"/>
      <c r="BR45" s="1650"/>
      <c r="BS45" s="1650"/>
      <c r="BT45" s="1650"/>
      <c r="BU45" s="1650"/>
      <c r="BV45" s="1650"/>
      <c r="BW45" s="1650"/>
      <c r="BX45" s="1650"/>
      <c r="BY45" s="1650"/>
      <c r="BZ45" s="1650"/>
      <c r="CA45" s="1650"/>
      <c r="CB45" s="1650"/>
      <c r="CC45" s="1650"/>
      <c r="CD45" s="1650"/>
      <c r="CE45" s="1650"/>
      <c r="CF45" s="1650"/>
      <c r="CG45" s="1650"/>
      <c r="CH45" s="1650"/>
      <c r="CI45" s="1650"/>
      <c r="CJ45" s="1650"/>
      <c r="CK45" s="1650"/>
      <c r="CL45" s="1650"/>
      <c r="CM45" s="1650"/>
      <c r="CN45" s="1650"/>
      <c r="CO45" s="1650"/>
      <c r="CP45" s="1650"/>
      <c r="CQ45" s="1650"/>
      <c r="CR45" s="1650"/>
      <c r="CS45" s="1650"/>
      <c r="CT45" s="1650"/>
      <c r="CU45" s="1650"/>
      <c r="CV45" s="1650"/>
      <c r="CW45" s="1650"/>
      <c r="CX45" s="1650"/>
      <c r="CY45" s="1650"/>
      <c r="CZ45" s="1650"/>
      <c r="DA45" s="1650"/>
      <c r="DB45" s="1650"/>
      <c r="DC45" s="1650"/>
      <c r="DD45" s="1650"/>
      <c r="DE45" s="1650"/>
      <c r="DF45" s="1650"/>
      <c r="DG45" s="1650"/>
      <c r="DH45" s="1650"/>
      <c r="DI45" s="1650"/>
      <c r="DJ45" s="1650"/>
      <c r="DK45" s="1650"/>
      <c r="DL45" s="1650"/>
      <c r="DM45" s="1650"/>
      <c r="DN45" s="1650"/>
      <c r="DO45" s="1650"/>
      <c r="DP45" s="1650"/>
      <c r="DQ45" s="1650"/>
      <c r="DR45" s="1650"/>
      <c r="DS45" s="1650"/>
      <c r="DT45" s="1650"/>
      <c r="DU45" s="1650"/>
      <c r="DV45" s="1650"/>
      <c r="DW45" s="1650"/>
      <c r="DX45" s="1650"/>
      <c r="DY45" s="1650"/>
      <c r="DZ45" s="1650"/>
      <c r="EA45" s="1650"/>
      <c r="EB45" s="1650"/>
      <c r="EC45" s="1650"/>
      <c r="ED45" s="1650"/>
      <c r="EE45" s="1650"/>
      <c r="EF45" s="1650"/>
      <c r="EG45" s="1650"/>
      <c r="EH45" s="1650"/>
      <c r="EI45" s="1650"/>
      <c r="EJ45" s="1650"/>
      <c r="EK45" s="1650"/>
      <c r="EL45" s="1650"/>
      <c r="EM45" s="1650"/>
      <c r="EN45" s="1650"/>
      <c r="EO45" s="1650"/>
      <c r="EP45" s="1650"/>
      <c r="EQ45" s="1650"/>
      <c r="ER45" s="1650"/>
      <c r="ES45" s="1650"/>
      <c r="ET45" s="1650"/>
      <c r="EU45" s="1650"/>
      <c r="EV45" s="1650"/>
      <c r="EW45" s="1650"/>
      <c r="EX45" s="1650"/>
      <c r="EY45" s="1650"/>
      <c r="EZ45" s="1650"/>
      <c r="FA45" s="1650"/>
      <c r="FB45" s="1650"/>
      <c r="FC45" s="1650"/>
      <c r="FD45" s="1650"/>
      <c r="FE45" s="1650"/>
      <c r="FF45" s="1650"/>
      <c r="FG45" s="1650"/>
      <c r="FH45" s="1650"/>
      <c r="FI45" s="1650"/>
      <c r="FJ45" s="1650"/>
      <c r="FK45" s="1650"/>
      <c r="FL45" s="1650"/>
      <c r="FM45" s="1650"/>
      <c r="FN45" s="1650"/>
      <c r="FO45" s="1650"/>
      <c r="FP45" s="1650"/>
      <c r="FQ45" s="1650"/>
      <c r="FR45" s="1650"/>
      <c r="FS45" s="1650"/>
      <c r="FT45" s="1650"/>
      <c r="FU45" s="1650"/>
      <c r="FV45" s="1650"/>
      <c r="FW45" s="1650"/>
      <c r="FX45" s="1650"/>
      <c r="FY45" s="1650"/>
      <c r="FZ45" s="1650"/>
      <c r="GA45" s="1650"/>
      <c r="GB45" s="1650"/>
      <c r="GC45" s="1650"/>
      <c r="GD45" s="1650"/>
      <c r="GE45" s="1650"/>
      <c r="GF45" s="1650"/>
      <c r="GG45" s="1650"/>
      <c r="GH45" s="1650"/>
      <c r="GI45" s="1650"/>
      <c r="GJ45" s="1650"/>
      <c r="GK45" s="1650"/>
      <c r="GL45" s="1650"/>
      <c r="GM45" s="1650"/>
      <c r="GN45" s="1650"/>
      <c r="GO45" s="1650"/>
      <c r="GP45" s="1650"/>
      <c r="GQ45" s="1650"/>
      <c r="GR45" s="1375"/>
      <c r="GT45" s="1375"/>
      <c r="GU45" s="1645"/>
      <c r="GV45" s="1645"/>
      <c r="GW45" s="1375"/>
      <c r="GX45" s="1375"/>
      <c r="GY45" s="1375"/>
      <c r="GZ45" s="1375"/>
      <c r="HA45" s="1645"/>
      <c r="HB45" s="1375"/>
      <c r="HC45" s="1375"/>
      <c r="HD45" s="553"/>
      <c r="HE45" s="1375"/>
      <c r="HF45" s="1375"/>
      <c r="HG45" s="1375"/>
      <c r="HH45" s="1375"/>
      <c r="HI45" s="1375"/>
      <c r="HJ45" s="1641"/>
      <c r="HK45" s="631"/>
      <c r="HL45" s="631"/>
      <c r="HM45" s="631"/>
      <c r="HN45" s="631"/>
      <c r="HO45" s="1650">
        <v>11</v>
      </c>
    </row>
    <row s="1650" customFormat="1" customHeight="1" ht="11.549999999999999">
      <c r="A46" s="996"/>
      <c r="B46" s="996"/>
      <c r="C46" s="996"/>
      <c r="D46" s="996"/>
      <c r="E46" s="996"/>
      <c r="F46" s="1645"/>
      <c r="G46" s="1645"/>
      <c r="H46" s="360"/>
      <c r="N46" s="1650"/>
      <c r="O46" s="1650"/>
      <c r="P46" s="1650"/>
      <c r="Q46" s="1650"/>
      <c r="R46" s="1650"/>
      <c r="S46" s="1650"/>
      <c r="T46" s="1650"/>
      <c r="U46" s="1650"/>
      <c r="V46" s="1650"/>
      <c r="W46" s="1650"/>
      <c r="X46" s="1650"/>
      <c r="Y46" s="1650"/>
      <c r="Z46" s="1650"/>
      <c r="AA46" s="1650"/>
      <c r="AB46" s="1650"/>
      <c r="AC46" s="1650"/>
      <c r="AD46" s="1650"/>
      <c r="AE46" s="1650"/>
      <c r="AF46" s="1650"/>
      <c r="AG46" s="1650"/>
      <c r="AH46" s="1650"/>
      <c r="AI46" s="1650"/>
      <c r="AJ46" s="1650"/>
      <c r="AK46" s="1650"/>
      <c r="AL46" s="1650"/>
      <c r="AM46" s="1650"/>
      <c r="AN46" s="1650"/>
      <c r="AO46" s="1650"/>
      <c r="AP46" s="1650"/>
      <c r="AQ46" s="1650"/>
      <c r="AR46" s="1650"/>
      <c r="AS46" s="1650"/>
      <c r="AT46" s="1650"/>
      <c r="AU46" s="1650"/>
      <c r="AV46" s="1650"/>
      <c r="AW46" s="1650"/>
      <c r="AX46" s="1650"/>
      <c r="AY46" s="1650"/>
      <c r="AZ46" s="1650"/>
      <c r="BA46" s="1650"/>
      <c r="BB46" s="1650"/>
      <c r="BC46" s="1650"/>
      <c r="BD46" s="1650"/>
      <c r="BE46" s="1650"/>
      <c r="BF46" s="1650"/>
      <c r="BG46" s="1650"/>
      <c r="BH46" s="1650"/>
      <c r="BI46" s="1650"/>
      <c r="BJ46" s="1650"/>
      <c r="BK46" s="1650"/>
      <c r="BL46" s="1650"/>
      <c r="BM46" s="1650"/>
      <c r="BN46" s="1650"/>
      <c r="BO46" s="1650"/>
      <c r="BP46" s="1650"/>
      <c r="BQ46" s="1650"/>
      <c r="BR46" s="1650"/>
      <c r="BS46" s="1650"/>
      <c r="BT46" s="1650"/>
      <c r="BU46" s="1650"/>
      <c r="BV46" s="1650"/>
      <c r="BW46" s="1650"/>
      <c r="BX46" s="1650"/>
      <c r="BY46" s="1650"/>
      <c r="BZ46" s="1650"/>
      <c r="CA46" s="1650"/>
      <c r="CB46" s="1650"/>
      <c r="CC46" s="1650"/>
      <c r="CD46" s="1650"/>
      <c r="CE46" s="1650"/>
      <c r="CF46" s="1650"/>
      <c r="CG46" s="1650"/>
      <c r="CH46" s="1650"/>
      <c r="CI46" s="1650"/>
      <c r="CJ46" s="1650"/>
      <c r="CK46" s="1650"/>
      <c r="CL46" s="1650"/>
      <c r="CM46" s="1650"/>
      <c r="CN46" s="1650"/>
      <c r="CO46" s="1650"/>
      <c r="CP46" s="1650"/>
      <c r="CQ46" s="1650"/>
      <c r="CR46" s="1650"/>
      <c r="CS46" s="1650"/>
      <c r="CT46" s="1650"/>
      <c r="CU46" s="1650"/>
      <c r="CV46" s="1650"/>
      <c r="CW46" s="1650"/>
      <c r="CX46" s="1650"/>
      <c r="CY46" s="1650"/>
      <c r="CZ46" s="1650"/>
      <c r="DA46" s="1650"/>
      <c r="DB46" s="1650"/>
      <c r="DC46" s="1650"/>
      <c r="DD46" s="1650"/>
      <c r="DE46" s="1650"/>
      <c r="DF46" s="1650"/>
      <c r="DG46" s="1650"/>
      <c r="DH46" s="1650"/>
      <c r="DI46" s="1650"/>
      <c r="DJ46" s="1650"/>
      <c r="DK46" s="1650"/>
      <c r="DL46" s="1650"/>
      <c r="DM46" s="1650"/>
      <c r="DN46" s="1650"/>
      <c r="DO46" s="1650"/>
      <c r="DP46" s="1650"/>
      <c r="DQ46" s="1650"/>
      <c r="DR46" s="1650"/>
      <c r="DS46" s="1650"/>
      <c r="DT46" s="1650"/>
      <c r="DU46" s="1650"/>
      <c r="DV46" s="1650"/>
      <c r="DW46" s="1650"/>
      <c r="DX46" s="1650"/>
      <c r="DY46" s="1650"/>
      <c r="DZ46" s="1650"/>
      <c r="EA46" s="1650"/>
      <c r="EB46" s="1650"/>
      <c r="EC46" s="1650"/>
      <c r="ED46" s="1650"/>
      <c r="EE46" s="1650"/>
      <c r="EF46" s="1650"/>
      <c r="EG46" s="1650"/>
      <c r="EH46" s="1650"/>
      <c r="EI46" s="1650"/>
      <c r="EJ46" s="1650"/>
      <c r="EK46" s="1650"/>
      <c r="EL46" s="1650"/>
      <c r="EM46" s="1650"/>
      <c r="EN46" s="1650"/>
      <c r="EO46" s="1650"/>
      <c r="EP46" s="1650"/>
      <c r="EQ46" s="1650"/>
      <c r="ER46" s="1650"/>
      <c r="ES46" s="1650"/>
      <c r="ET46" s="1650"/>
      <c r="EU46" s="1650"/>
      <c r="EV46" s="1650"/>
      <c r="EW46" s="1650"/>
      <c r="EX46" s="1650"/>
      <c r="EY46" s="1650"/>
      <c r="EZ46" s="1650"/>
      <c r="FA46" s="1650"/>
      <c r="FB46" s="1650"/>
      <c r="FC46" s="1650"/>
      <c r="FD46" s="1650"/>
      <c r="FE46" s="1650"/>
      <c r="FF46" s="1650"/>
      <c r="FG46" s="1650"/>
      <c r="FH46" s="1650"/>
      <c r="FI46" s="1650"/>
      <c r="FJ46" s="1650"/>
      <c r="FK46" s="1650"/>
      <c r="FL46" s="1650"/>
      <c r="FM46" s="1650"/>
      <c r="FN46" s="1650"/>
      <c r="FO46" s="1650"/>
      <c r="FP46" s="1650"/>
      <c r="FQ46" s="1650"/>
      <c r="FR46" s="1650"/>
      <c r="FS46" s="1650"/>
      <c r="FT46" s="1650"/>
      <c r="FU46" s="1650"/>
      <c r="FV46" s="1650"/>
      <c r="FW46" s="1650"/>
      <c r="FX46" s="1650"/>
      <c r="FY46" s="1650"/>
      <c r="FZ46" s="1650"/>
      <c r="GA46" s="1650"/>
      <c r="GB46" s="1650"/>
      <c r="GC46" s="1650"/>
      <c r="GD46" s="1650"/>
      <c r="GE46" s="1650"/>
      <c r="GF46" s="1650"/>
      <c r="GG46" s="1650"/>
      <c r="GH46" s="1650"/>
      <c r="GI46" s="1650"/>
      <c r="GJ46" s="1650"/>
      <c r="GK46" s="1650"/>
      <c r="GL46" s="1650"/>
      <c r="GM46" s="1650"/>
      <c r="GN46" s="1650"/>
      <c r="GO46" s="1650"/>
      <c r="GP46" s="1650"/>
      <c r="GQ46" s="1650"/>
      <c r="GR46" s="1375"/>
      <c r="GT46" s="1375"/>
      <c r="GU46" s="1645"/>
      <c r="GV46" s="1645"/>
      <c r="GW46" s="1375"/>
      <c r="GX46" s="1375"/>
      <c r="GY46" s="1375"/>
      <c r="GZ46" s="1375"/>
      <c r="HA46" s="1645"/>
      <c r="HB46" s="1375"/>
      <c r="HC46" s="1375"/>
      <c r="HD46" s="553"/>
      <c r="HE46" s="1375"/>
      <c r="HF46" s="1375"/>
      <c r="HG46" s="1375"/>
      <c r="HH46" s="1375"/>
      <c r="HI46" s="1375"/>
      <c r="HJ46" s="1641"/>
      <c r="HK46" s="631"/>
      <c r="HL46" s="631"/>
      <c r="HM46" s="631"/>
      <c r="HN46" s="631"/>
      <c r="HO46" s="1650">
        <v>11</v>
      </c>
    </row>
    <row s="1650" customFormat="1" customHeight="1" ht="11.549999999999999">
      <c r="A47" s="996"/>
      <c r="B47" s="996"/>
      <c r="C47" s="996"/>
      <c r="D47" s="996"/>
      <c r="E47" s="996"/>
      <c r="F47" s="1645"/>
      <c r="G47" s="1645"/>
      <c r="H47" s="360"/>
      <c r="N47" s="1650"/>
      <c r="O47" s="1650"/>
      <c r="P47" s="1650"/>
      <c r="Q47" s="1650"/>
      <c r="R47" s="1650"/>
      <c r="S47" s="1650"/>
      <c r="T47" s="1650"/>
      <c r="U47" s="1650"/>
      <c r="V47" s="1650"/>
      <c r="W47" s="1650"/>
      <c r="X47" s="1650"/>
      <c r="Y47" s="1650"/>
      <c r="Z47" s="1650"/>
      <c r="AA47" s="1650"/>
      <c r="AB47" s="1650"/>
      <c r="AC47" s="1650"/>
      <c r="AD47" s="1650"/>
      <c r="AE47" s="1650"/>
      <c r="AF47" s="1650"/>
      <c r="AG47" s="1650"/>
      <c r="AH47" s="1650"/>
      <c r="AI47" s="1650"/>
      <c r="AJ47" s="1650"/>
      <c r="AK47" s="1650"/>
      <c r="AL47" s="1650"/>
      <c r="AM47" s="1650"/>
      <c r="AN47" s="1650"/>
      <c r="AO47" s="1650"/>
      <c r="AP47" s="1650"/>
      <c r="AQ47" s="1650"/>
      <c r="AR47" s="1650"/>
      <c r="AS47" s="1650"/>
      <c r="AT47" s="1650"/>
      <c r="AU47" s="1650"/>
      <c r="AV47" s="1650"/>
      <c r="AW47" s="1650"/>
      <c r="AX47" s="1650"/>
      <c r="AY47" s="1650"/>
      <c r="AZ47" s="1650"/>
      <c r="BA47" s="1650"/>
      <c r="BB47" s="1650"/>
      <c r="BC47" s="1650"/>
      <c r="BD47" s="1650"/>
      <c r="BE47" s="1650"/>
      <c r="BF47" s="1650"/>
      <c r="BG47" s="1650"/>
      <c r="BH47" s="1650"/>
      <c r="BI47" s="1650"/>
      <c r="BJ47" s="1650"/>
      <c r="BK47" s="1650"/>
      <c r="BL47" s="1650"/>
      <c r="BM47" s="1650"/>
      <c r="BN47" s="1650"/>
      <c r="BO47" s="1650"/>
      <c r="BP47" s="1650"/>
      <c r="BQ47" s="1650"/>
      <c r="BR47" s="1650"/>
      <c r="BS47" s="1650"/>
      <c r="BT47" s="1650"/>
      <c r="BU47" s="1650"/>
      <c r="BV47" s="1650"/>
      <c r="BW47" s="1650"/>
      <c r="BX47" s="1650"/>
      <c r="BY47" s="1650"/>
      <c r="BZ47" s="1650"/>
      <c r="CA47" s="1650"/>
      <c r="CB47" s="1650"/>
      <c r="CC47" s="1650"/>
      <c r="CD47" s="1650"/>
      <c r="CE47" s="1650"/>
      <c r="CF47" s="1650"/>
      <c r="CG47" s="1650"/>
      <c r="CH47" s="1650"/>
      <c r="CI47" s="1650"/>
      <c r="CJ47" s="1650"/>
      <c r="CK47" s="1650"/>
      <c r="CL47" s="1650"/>
      <c r="CM47" s="1650"/>
      <c r="CN47" s="1650"/>
      <c r="CO47" s="1650"/>
      <c r="CP47" s="1650"/>
      <c r="CQ47" s="1650"/>
      <c r="CR47" s="1650"/>
      <c r="CS47" s="1650"/>
      <c r="CT47" s="1650"/>
      <c r="CU47" s="1650"/>
      <c r="CV47" s="1650"/>
      <c r="CW47" s="1650"/>
      <c r="CX47" s="1650"/>
      <c r="CY47" s="1650"/>
      <c r="CZ47" s="1650"/>
      <c r="DA47" s="1650"/>
      <c r="DB47" s="1650"/>
      <c r="DC47" s="1650"/>
      <c r="DD47" s="1650"/>
      <c r="DE47" s="1650"/>
      <c r="DF47" s="1650"/>
      <c r="DG47" s="1650"/>
      <c r="DH47" s="1650"/>
      <c r="DI47" s="1650"/>
      <c r="DJ47" s="1650"/>
      <c r="DK47" s="1650"/>
      <c r="DL47" s="1650"/>
      <c r="DM47" s="1650"/>
      <c r="DN47" s="1650"/>
      <c r="DO47" s="1650"/>
      <c r="DP47" s="1650"/>
      <c r="DQ47" s="1650"/>
      <c r="DR47" s="1650"/>
      <c r="DS47" s="1650"/>
      <c r="DT47" s="1650"/>
      <c r="DU47" s="1650"/>
      <c r="DV47" s="1650"/>
      <c r="DW47" s="1650"/>
      <c r="DX47" s="1650"/>
      <c r="DY47" s="1650"/>
      <c r="DZ47" s="1650"/>
      <c r="EA47" s="1650"/>
      <c r="EB47" s="1650"/>
      <c r="EC47" s="1650"/>
      <c r="ED47" s="1650"/>
      <c r="EE47" s="1650"/>
      <c r="EF47" s="1650"/>
      <c r="EG47" s="1650"/>
      <c r="EH47" s="1650"/>
      <c r="EI47" s="1650"/>
      <c r="EJ47" s="1650"/>
      <c r="EK47" s="1650"/>
      <c r="EL47" s="1650"/>
      <c r="EM47" s="1650"/>
      <c r="EN47" s="1650"/>
      <c r="EO47" s="1650"/>
      <c r="EP47" s="1650"/>
      <c r="EQ47" s="1650"/>
      <c r="ER47" s="1650"/>
      <c r="ES47" s="1650"/>
      <c r="ET47" s="1650"/>
      <c r="EU47" s="1650"/>
      <c r="EV47" s="1650"/>
      <c r="EW47" s="1650"/>
      <c r="EX47" s="1650"/>
      <c r="EY47" s="1650"/>
      <c r="EZ47" s="1650"/>
      <c r="FA47" s="1650"/>
      <c r="FB47" s="1650"/>
      <c r="FC47" s="1650"/>
      <c r="FD47" s="1650"/>
      <c r="FE47" s="1650"/>
      <c r="FF47" s="1650"/>
      <c r="FG47" s="1650"/>
      <c r="FH47" s="1650"/>
      <c r="FI47" s="1650"/>
      <c r="FJ47" s="1650"/>
      <c r="FK47" s="1650"/>
      <c r="FL47" s="1650"/>
      <c r="FM47" s="1650"/>
      <c r="FN47" s="1650"/>
      <c r="FO47" s="1650"/>
      <c r="FP47" s="1650"/>
      <c r="FQ47" s="1650"/>
      <c r="FR47" s="1650"/>
      <c r="FS47" s="1650"/>
      <c r="FT47" s="1650"/>
      <c r="FU47" s="1650"/>
      <c r="FV47" s="1650"/>
      <c r="FW47" s="1650"/>
      <c r="FX47" s="1650"/>
      <c r="FY47" s="1650"/>
      <c r="FZ47" s="1650"/>
      <c r="GA47" s="1650"/>
      <c r="GB47" s="1650"/>
      <c r="GC47" s="1650"/>
      <c r="GD47" s="1650"/>
      <c r="GE47" s="1650"/>
      <c r="GF47" s="1650"/>
      <c r="GG47" s="1650"/>
      <c r="GH47" s="1650"/>
      <c r="GI47" s="1650"/>
      <c r="GJ47" s="1650"/>
      <c r="GK47" s="1650"/>
      <c r="GL47" s="1650"/>
      <c r="GM47" s="1650"/>
      <c r="GN47" s="1650"/>
      <c r="GO47" s="1650"/>
      <c r="GP47" s="1650"/>
      <c r="GQ47" s="1650"/>
      <c r="GR47" s="1375"/>
      <c r="GT47" s="1375"/>
      <c r="GU47" s="1645"/>
      <c r="GV47" s="1645"/>
      <c r="GW47" s="1375"/>
      <c r="GX47" s="1375"/>
      <c r="GY47" s="1375"/>
      <c r="GZ47" s="1375"/>
      <c r="HA47" s="1645"/>
      <c r="HB47" s="1375"/>
      <c r="HC47" s="1375"/>
      <c r="HD47" s="553"/>
      <c r="HE47" s="1375"/>
      <c r="HF47" s="1375"/>
      <c r="HG47" s="1375"/>
      <c r="HH47" s="1375"/>
      <c r="HI47" s="1375"/>
      <c r="HJ47" s="1641"/>
      <c r="HK47" s="631"/>
      <c r="HL47" s="631"/>
      <c r="HM47" s="631"/>
      <c r="HN47" s="631"/>
      <c r="HO47" s="1650">
        <v>11</v>
      </c>
    </row>
    <row s="1650" customFormat="1" customHeight="1" ht="11.549999999999999">
      <c r="A48" s="996"/>
      <c r="B48" s="996"/>
      <c r="C48" s="996"/>
      <c r="D48" s="996"/>
      <c r="E48" s="996"/>
      <c r="F48" s="1645"/>
      <c r="G48" s="1645"/>
      <c r="H48" s="360"/>
      <c r="N48" s="1650"/>
      <c r="O48" s="1650"/>
      <c r="P48" s="1650"/>
      <c r="Q48" s="1650"/>
      <c r="R48" s="1650"/>
      <c r="S48" s="1650"/>
      <c r="T48" s="1650"/>
      <c r="U48" s="1650"/>
      <c r="V48" s="1650"/>
      <c r="W48" s="1650"/>
      <c r="X48" s="1650"/>
      <c r="Y48" s="1650"/>
      <c r="Z48" s="1650"/>
      <c r="AA48" s="1650"/>
      <c r="AB48" s="1650"/>
      <c r="AC48" s="1650"/>
      <c r="AD48" s="1650"/>
      <c r="AE48" s="1650"/>
      <c r="AF48" s="1650"/>
      <c r="AG48" s="1650"/>
      <c r="AH48" s="1650"/>
      <c r="AI48" s="1650"/>
      <c r="AJ48" s="1650"/>
      <c r="AK48" s="1650"/>
      <c r="AL48" s="1650"/>
      <c r="AM48" s="1650"/>
      <c r="AN48" s="1650"/>
      <c r="AO48" s="1650"/>
      <c r="AP48" s="1650"/>
      <c r="AQ48" s="1650"/>
      <c r="AR48" s="1650"/>
      <c r="AS48" s="1650"/>
      <c r="AT48" s="1650"/>
      <c r="AU48" s="1650"/>
      <c r="AV48" s="1650"/>
      <c r="AW48" s="1650"/>
      <c r="AX48" s="1650"/>
      <c r="AY48" s="1650"/>
      <c r="AZ48" s="1650"/>
      <c r="BA48" s="1650"/>
      <c r="BB48" s="1650"/>
      <c r="BC48" s="1650"/>
      <c r="BD48" s="1650"/>
      <c r="BE48" s="1650"/>
      <c r="BF48" s="1650"/>
      <c r="BG48" s="1650"/>
      <c r="BH48" s="1650"/>
      <c r="BI48" s="1650"/>
      <c r="BJ48" s="1650"/>
      <c r="BK48" s="1650"/>
      <c r="BL48" s="1650"/>
      <c r="BM48" s="1650"/>
      <c r="BN48" s="1650"/>
      <c r="BO48" s="1650"/>
      <c r="BP48" s="1650"/>
      <c r="BQ48" s="1650"/>
      <c r="BR48" s="1650"/>
      <c r="BS48" s="1650"/>
      <c r="BT48" s="1650"/>
      <c r="BU48" s="1650"/>
      <c r="BV48" s="1650"/>
      <c r="BW48" s="1650"/>
      <c r="BX48" s="1650"/>
      <c r="BY48" s="1650"/>
      <c r="BZ48" s="1650"/>
      <c r="CA48" s="1650"/>
      <c r="CB48" s="1650"/>
      <c r="CC48" s="1650"/>
      <c r="CD48" s="1650"/>
      <c r="CE48" s="1650"/>
      <c r="CF48" s="1650"/>
      <c r="CG48" s="1650"/>
      <c r="CH48" s="1650"/>
      <c r="CI48" s="1650"/>
      <c r="CJ48" s="1650"/>
      <c r="CK48" s="1650"/>
      <c r="CL48" s="1650"/>
      <c r="CM48" s="1650"/>
      <c r="CN48" s="1650"/>
      <c r="CO48" s="1650"/>
      <c r="CP48" s="1650"/>
      <c r="CQ48" s="1650"/>
      <c r="CR48" s="1650"/>
      <c r="CS48" s="1650"/>
      <c r="CT48" s="1650"/>
      <c r="CU48" s="1650"/>
      <c r="CV48" s="1650"/>
      <c r="CW48" s="1650"/>
      <c r="CX48" s="1650"/>
      <c r="CY48" s="1650"/>
      <c r="CZ48" s="1650"/>
      <c r="DA48" s="1650"/>
      <c r="DB48" s="1650"/>
      <c r="DC48" s="1650"/>
      <c r="DD48" s="1650"/>
      <c r="DE48" s="1650"/>
      <c r="DF48" s="1650"/>
      <c r="DG48" s="1650"/>
      <c r="DH48" s="1650"/>
      <c r="DI48" s="1650"/>
      <c r="DJ48" s="1650"/>
      <c r="DK48" s="1650"/>
      <c r="DL48" s="1650"/>
      <c r="DM48" s="1650"/>
      <c r="DN48" s="1650"/>
      <c r="DO48" s="1650"/>
      <c r="DP48" s="1650"/>
      <c r="DQ48" s="1650"/>
      <c r="DR48" s="1650"/>
      <c r="DS48" s="1650"/>
      <c r="DT48" s="1650"/>
      <c r="DU48" s="1650"/>
      <c r="DV48" s="1650"/>
      <c r="DW48" s="1650"/>
      <c r="DX48" s="1650"/>
      <c r="DY48" s="1650"/>
      <c r="DZ48" s="1650"/>
      <c r="EA48" s="1650"/>
      <c r="EB48" s="1650"/>
      <c r="EC48" s="1650"/>
      <c r="ED48" s="1650"/>
      <c r="EE48" s="1650"/>
      <c r="EF48" s="1650"/>
      <c r="EG48" s="1650"/>
      <c r="EH48" s="1650"/>
      <c r="EI48" s="1650"/>
      <c r="EJ48" s="1650"/>
      <c r="EK48" s="1650"/>
      <c r="EL48" s="1650"/>
      <c r="EM48" s="1650"/>
      <c r="EN48" s="1650"/>
      <c r="EO48" s="1650"/>
      <c r="EP48" s="1650"/>
      <c r="EQ48" s="1650"/>
      <c r="ER48" s="1650"/>
      <c r="ES48" s="1650"/>
      <c r="ET48" s="1650"/>
      <c r="EU48" s="1650"/>
      <c r="EV48" s="1650"/>
      <c r="EW48" s="1650"/>
      <c r="EX48" s="1650"/>
      <c r="EY48" s="1650"/>
      <c r="EZ48" s="1650"/>
      <c r="FA48" s="1650"/>
      <c r="FB48" s="1650"/>
      <c r="FC48" s="1650"/>
      <c r="FD48" s="1650"/>
      <c r="FE48" s="1650"/>
      <c r="FF48" s="1650"/>
      <c r="FG48" s="1650"/>
      <c r="FH48" s="1650"/>
      <c r="FI48" s="1650"/>
      <c r="FJ48" s="1650"/>
      <c r="FK48" s="1650"/>
      <c r="FL48" s="1650"/>
      <c r="FM48" s="1650"/>
      <c r="FN48" s="1650"/>
      <c r="FO48" s="1650"/>
      <c r="FP48" s="1650"/>
      <c r="FQ48" s="1650"/>
      <c r="FR48" s="1650"/>
      <c r="FS48" s="1650"/>
      <c r="FT48" s="1650"/>
      <c r="FU48" s="1650"/>
      <c r="FV48" s="1650"/>
      <c r="FW48" s="1650"/>
      <c r="FX48" s="1650"/>
      <c r="FY48" s="1650"/>
      <c r="FZ48" s="1650"/>
      <c r="GA48" s="1650"/>
      <c r="GB48" s="1650"/>
      <c r="GC48" s="1650"/>
      <c r="GD48" s="1650"/>
      <c r="GE48" s="1650"/>
      <c r="GF48" s="1650"/>
      <c r="GG48" s="1650"/>
      <c r="GH48" s="1650"/>
      <c r="GI48" s="1650"/>
      <c r="GJ48" s="1650"/>
      <c r="GK48" s="1650"/>
      <c r="GL48" s="1650"/>
      <c r="GM48" s="1650"/>
      <c r="GN48" s="1650"/>
      <c r="GO48" s="1650"/>
      <c r="GP48" s="1650"/>
      <c r="GQ48" s="1650"/>
      <c r="GR48" s="1375"/>
      <c r="GT48" s="1375"/>
      <c r="GU48" s="1645"/>
      <c r="GV48" s="1645"/>
      <c r="GW48" s="1375"/>
      <c r="GX48" s="1375"/>
      <c r="GY48" s="1375"/>
      <c r="GZ48" s="1375"/>
      <c r="HA48" s="1645"/>
      <c r="HB48" s="1375"/>
      <c r="HC48" s="1375"/>
      <c r="HD48" s="553"/>
      <c r="HE48" s="1375"/>
      <c r="HF48" s="1375"/>
      <c r="HG48" s="1375"/>
      <c r="HH48" s="1375"/>
      <c r="HI48" s="1375"/>
      <c r="HJ48" s="1641"/>
      <c r="HK48" s="631"/>
      <c r="HL48" s="631"/>
      <c r="HM48" s="631"/>
      <c r="HN48" s="631"/>
      <c r="HO48" s="1650">
        <v>11</v>
      </c>
    </row>
    <row s="1650" customFormat="1" customHeight="1" ht="11.549999999999999">
      <c r="A49" s="996"/>
      <c r="B49" s="996"/>
      <c r="C49" s="996"/>
      <c r="D49" s="996"/>
      <c r="E49" s="996"/>
      <c r="F49" s="1645"/>
      <c r="G49" s="1645"/>
      <c r="H49" s="360"/>
      <c r="N49" s="1650"/>
      <c r="O49" s="1650"/>
      <c r="P49" s="1650"/>
      <c r="Q49" s="1650"/>
      <c r="R49" s="1650"/>
      <c r="S49" s="1650"/>
      <c r="T49" s="1650"/>
      <c r="U49" s="1650"/>
      <c r="V49" s="1650"/>
      <c r="W49" s="1650"/>
      <c r="X49" s="1650"/>
      <c r="Y49" s="1650"/>
      <c r="Z49" s="1650"/>
      <c r="AA49" s="1650"/>
      <c r="AB49" s="1650"/>
      <c r="AC49" s="1650"/>
      <c r="AD49" s="1650"/>
      <c r="AE49" s="1650"/>
      <c r="AF49" s="1650"/>
      <c r="AG49" s="1650"/>
      <c r="AH49" s="1650"/>
      <c r="AI49" s="1650"/>
      <c r="AJ49" s="1650"/>
      <c r="AK49" s="1650"/>
      <c r="AL49" s="1650"/>
      <c r="AM49" s="1650"/>
      <c r="AN49" s="1650"/>
      <c r="AO49" s="1650"/>
      <c r="AP49" s="1650"/>
      <c r="AQ49" s="1650"/>
      <c r="AR49" s="1650"/>
      <c r="AS49" s="1650"/>
      <c r="AT49" s="1650"/>
      <c r="AU49" s="1650"/>
      <c r="AV49" s="1650"/>
      <c r="AW49" s="1650"/>
      <c r="AX49" s="1650"/>
      <c r="AY49" s="1650"/>
      <c r="AZ49" s="1650"/>
      <c r="BA49" s="1650"/>
      <c r="BB49" s="1650"/>
      <c r="BC49" s="1650"/>
      <c r="BD49" s="1650"/>
      <c r="BE49" s="1650"/>
      <c r="BF49" s="1650"/>
      <c r="BG49" s="1650"/>
      <c r="BH49" s="1650"/>
      <c r="BI49" s="1650"/>
      <c r="BJ49" s="1650"/>
      <c r="BK49" s="1650"/>
      <c r="BL49" s="1650"/>
      <c r="BM49" s="1650"/>
      <c r="BN49" s="1650"/>
      <c r="BO49" s="1650"/>
      <c r="BP49" s="1650"/>
      <c r="BQ49" s="1650"/>
      <c r="BR49" s="1650"/>
      <c r="BS49" s="1650"/>
      <c r="BT49" s="1650"/>
      <c r="BU49" s="1650"/>
      <c r="BV49" s="1650"/>
      <c r="BW49" s="1650"/>
      <c r="BX49" s="1650"/>
      <c r="BY49" s="1650"/>
      <c r="BZ49" s="1650"/>
      <c r="CA49" s="1650"/>
      <c r="CB49" s="1650"/>
      <c r="CC49" s="1650"/>
      <c r="CD49" s="1650"/>
      <c r="CE49" s="1650"/>
      <c r="CF49" s="1650"/>
      <c r="CG49" s="1650"/>
      <c r="CH49" s="1650"/>
      <c r="CI49" s="1650"/>
      <c r="CJ49" s="1650"/>
      <c r="CK49" s="1650"/>
      <c r="CL49" s="1650"/>
      <c r="CM49" s="1650"/>
      <c r="CN49" s="1650"/>
      <c r="CO49" s="1650"/>
      <c r="CP49" s="1650"/>
      <c r="CQ49" s="1650"/>
      <c r="CR49" s="1650"/>
      <c r="CS49" s="1650"/>
      <c r="CT49" s="1650"/>
      <c r="CU49" s="1650"/>
      <c r="CV49" s="1650"/>
      <c r="CW49" s="1650"/>
      <c r="CX49" s="1650"/>
      <c r="CY49" s="1650"/>
      <c r="CZ49" s="1650"/>
      <c r="DA49" s="1650"/>
      <c r="DB49" s="1650"/>
      <c r="DC49" s="1650"/>
      <c r="DD49" s="1650"/>
      <c r="DE49" s="1650"/>
      <c r="DF49" s="1650"/>
      <c r="DG49" s="1650"/>
      <c r="DH49" s="1650"/>
      <c r="DI49" s="1650"/>
      <c r="DJ49" s="1650"/>
      <c r="DK49" s="1650"/>
      <c r="DL49" s="1650"/>
      <c r="DM49" s="1650"/>
      <c r="DN49" s="1650"/>
      <c r="DO49" s="1650"/>
      <c r="DP49" s="1650"/>
      <c r="DQ49" s="1650"/>
      <c r="DR49" s="1650"/>
      <c r="DS49" s="1650"/>
      <c r="DT49" s="1650"/>
      <c r="DU49" s="1650"/>
      <c r="DV49" s="1650"/>
      <c r="DW49" s="1650"/>
      <c r="DX49" s="1650"/>
      <c r="DY49" s="1650"/>
      <c r="DZ49" s="1650"/>
      <c r="EA49" s="1650"/>
      <c r="EB49" s="1650"/>
      <c r="EC49" s="1650"/>
      <c r="ED49" s="1650"/>
      <c r="EE49" s="1650"/>
      <c r="EF49" s="1650"/>
      <c r="EG49" s="1650"/>
      <c r="EH49" s="1650"/>
      <c r="EI49" s="1650"/>
      <c r="EJ49" s="1650"/>
      <c r="EK49" s="1650"/>
      <c r="EL49" s="1650"/>
      <c r="EM49" s="1650"/>
      <c r="EN49" s="1650"/>
      <c r="EO49" s="1650"/>
      <c r="EP49" s="1650"/>
      <c r="EQ49" s="1650"/>
      <c r="ER49" s="1650"/>
      <c r="ES49" s="1650"/>
      <c r="ET49" s="1650"/>
      <c r="EU49" s="1650"/>
      <c r="EV49" s="1650"/>
      <c r="EW49" s="1650"/>
      <c r="EX49" s="1650"/>
      <c r="EY49" s="1650"/>
      <c r="EZ49" s="1650"/>
      <c r="FA49" s="1650"/>
      <c r="FB49" s="1650"/>
      <c r="FC49" s="1650"/>
      <c r="FD49" s="1650"/>
      <c r="FE49" s="1650"/>
      <c r="FF49" s="1650"/>
      <c r="FG49" s="1650"/>
      <c r="FH49" s="1650"/>
      <c r="FI49" s="1650"/>
      <c r="FJ49" s="1650"/>
      <c r="FK49" s="1650"/>
      <c r="FL49" s="1650"/>
      <c r="FM49" s="1650"/>
      <c r="FN49" s="1650"/>
      <c r="FO49" s="1650"/>
      <c r="FP49" s="1650"/>
      <c r="FQ49" s="1650"/>
      <c r="FR49" s="1650"/>
      <c r="FS49" s="1650"/>
      <c r="FT49" s="1650"/>
      <c r="FU49" s="1650"/>
      <c r="FV49" s="1650"/>
      <c r="FW49" s="1650"/>
      <c r="FX49" s="1650"/>
      <c r="FY49" s="1650"/>
      <c r="FZ49" s="1650"/>
      <c r="GA49" s="1650"/>
      <c r="GB49" s="1650"/>
      <c r="GC49" s="1650"/>
      <c r="GD49" s="1650"/>
      <c r="GE49" s="1650"/>
      <c r="GF49" s="1650"/>
      <c r="GG49" s="1650"/>
      <c r="GH49" s="1650"/>
      <c r="GI49" s="1650"/>
      <c r="GJ49" s="1650"/>
      <c r="GK49" s="1650"/>
      <c r="GL49" s="1650"/>
      <c r="GM49" s="1650"/>
      <c r="GN49" s="1650"/>
      <c r="GO49" s="1650"/>
      <c r="GP49" s="1650"/>
      <c r="GQ49" s="1650"/>
      <c r="GR49" s="1375"/>
      <c r="GT49" s="1375"/>
      <c r="GU49" s="1645"/>
      <c r="GV49" s="1645"/>
      <c r="GW49" s="1375"/>
      <c r="GX49" s="1375"/>
      <c r="GY49" s="1375"/>
      <c r="GZ49" s="1375"/>
      <c r="HA49" s="1645"/>
      <c r="HB49" s="1375"/>
      <c r="HC49" s="1375"/>
      <c r="HD49" s="553"/>
      <c r="HE49" s="1375"/>
      <c r="HF49" s="1375"/>
      <c r="HG49" s="1375"/>
      <c r="HH49" s="1375"/>
      <c r="HI49" s="1375"/>
      <c r="HJ49" s="1641"/>
      <c r="HK49" s="631"/>
      <c r="HL49" s="631"/>
      <c r="HM49" s="631"/>
      <c r="HN49" s="631"/>
      <c r="HO49" s="1650">
        <v>11</v>
      </c>
    </row>
    <row s="1650" customFormat="1" customHeight="1" ht="11.549999999999999">
      <c r="A50" s="996"/>
      <c r="B50" s="996"/>
      <c r="C50" s="996"/>
      <c r="D50" s="996"/>
      <c r="E50" s="996"/>
      <c r="F50" s="1645"/>
      <c r="G50" s="1645"/>
      <c r="H50" s="360"/>
      <c r="N50" s="1650"/>
      <c r="O50" s="1650"/>
      <c r="P50" s="1650"/>
      <c r="Q50" s="1650"/>
      <c r="R50" s="1650"/>
      <c r="S50" s="1650"/>
      <c r="T50" s="1650"/>
      <c r="U50" s="1650"/>
      <c r="V50" s="1650"/>
      <c r="W50" s="1650"/>
      <c r="X50" s="1650"/>
      <c r="Y50" s="1650"/>
      <c r="Z50" s="1650"/>
      <c r="AA50" s="1650"/>
      <c r="AB50" s="1650"/>
      <c r="AC50" s="1650"/>
      <c r="AD50" s="1650"/>
      <c r="AE50" s="1650"/>
      <c r="AF50" s="1650"/>
      <c r="AG50" s="1650"/>
      <c r="AH50" s="1650"/>
      <c r="AI50" s="1650"/>
      <c r="AJ50" s="1650"/>
      <c r="AK50" s="1650"/>
      <c r="AL50" s="1650"/>
      <c r="AM50" s="1650"/>
      <c r="AN50" s="1650"/>
      <c r="AO50" s="1650"/>
      <c r="AP50" s="1650"/>
      <c r="AQ50" s="1650"/>
      <c r="AR50" s="1650"/>
      <c r="AS50" s="1650"/>
      <c r="AT50" s="1650"/>
      <c r="AU50" s="1650"/>
      <c r="AV50" s="1650"/>
      <c r="AW50" s="1650"/>
      <c r="AX50" s="1650"/>
      <c r="AY50" s="1650"/>
      <c r="AZ50" s="1650"/>
      <c r="BA50" s="1650"/>
      <c r="BB50" s="1650"/>
      <c r="BC50" s="1650"/>
      <c r="BD50" s="1650"/>
      <c r="BE50" s="1650"/>
      <c r="BF50" s="1650"/>
      <c r="BG50" s="1650"/>
      <c r="BH50" s="1650"/>
      <c r="BI50" s="1650"/>
      <c r="BJ50" s="1650"/>
      <c r="BK50" s="1650"/>
      <c r="BL50" s="1650"/>
      <c r="BM50" s="1650"/>
      <c r="BN50" s="1650"/>
      <c r="BO50" s="1650"/>
      <c r="BP50" s="1650"/>
      <c r="BQ50" s="1650"/>
      <c r="BR50" s="1650"/>
      <c r="BS50" s="1650"/>
      <c r="BT50" s="1650"/>
      <c r="BU50" s="1650"/>
      <c r="BV50" s="1650"/>
      <c r="BW50" s="1650"/>
      <c r="BX50" s="1650"/>
      <c r="BY50" s="1650"/>
      <c r="BZ50" s="1650"/>
      <c r="CA50" s="1650"/>
      <c r="CB50" s="1650"/>
      <c r="CC50" s="1650"/>
      <c r="CD50" s="1650"/>
      <c r="CE50" s="1650"/>
      <c r="CF50" s="1650"/>
      <c r="CG50" s="1650"/>
      <c r="CH50" s="1650"/>
      <c r="CI50" s="1650"/>
      <c r="CJ50" s="1650"/>
      <c r="CK50" s="1650"/>
      <c r="CL50" s="1650"/>
      <c r="CM50" s="1650"/>
      <c r="CN50" s="1650"/>
      <c r="CO50" s="1650"/>
      <c r="CP50" s="1650"/>
      <c r="CQ50" s="1650"/>
      <c r="CR50" s="1650"/>
      <c r="CS50" s="1650"/>
      <c r="CT50" s="1650"/>
      <c r="CU50" s="1650"/>
      <c r="CV50" s="1650"/>
      <c r="CW50" s="1650"/>
      <c r="CX50" s="1650"/>
      <c r="CY50" s="1650"/>
      <c r="CZ50" s="1650"/>
      <c r="DA50" s="1650"/>
      <c r="DB50" s="1650"/>
      <c r="DC50" s="1650"/>
      <c r="DD50" s="1650"/>
      <c r="DE50" s="1650"/>
      <c r="DF50" s="1650"/>
      <c r="DG50" s="1650"/>
      <c r="DH50" s="1650"/>
      <c r="DI50" s="1650"/>
      <c r="DJ50" s="1650"/>
      <c r="DK50" s="1650"/>
      <c r="DL50" s="1650"/>
      <c r="DM50" s="1650"/>
      <c r="DN50" s="1650"/>
      <c r="DO50" s="1650"/>
      <c r="DP50" s="1650"/>
      <c r="DQ50" s="1650"/>
      <c r="DR50" s="1650"/>
      <c r="DS50" s="1650"/>
      <c r="DT50" s="1650"/>
      <c r="DU50" s="1650"/>
      <c r="DV50" s="1650"/>
      <c r="DW50" s="1650"/>
      <c r="DX50" s="1650"/>
      <c r="DY50" s="1650"/>
      <c r="DZ50" s="1650"/>
      <c r="EA50" s="1650"/>
      <c r="EB50" s="1650"/>
      <c r="EC50" s="1650"/>
      <c r="ED50" s="1650"/>
      <c r="EE50" s="1650"/>
      <c r="EF50" s="1650"/>
      <c r="EG50" s="1650"/>
      <c r="EH50" s="1650"/>
      <c r="EI50" s="1650"/>
      <c r="EJ50" s="1650"/>
      <c r="EK50" s="1650"/>
      <c r="EL50" s="1650"/>
      <c r="EM50" s="1650"/>
      <c r="EN50" s="1650"/>
      <c r="EO50" s="1650"/>
      <c r="EP50" s="1650"/>
      <c r="EQ50" s="1650"/>
      <c r="ER50" s="1650"/>
      <c r="ES50" s="1650"/>
      <c r="ET50" s="1650"/>
      <c r="EU50" s="1650"/>
      <c r="EV50" s="1650"/>
      <c r="EW50" s="1650"/>
      <c r="EX50" s="1650"/>
      <c r="EY50" s="1650"/>
      <c r="EZ50" s="1650"/>
      <c r="FA50" s="1650"/>
      <c r="FB50" s="1650"/>
      <c r="FC50" s="1650"/>
      <c r="FD50" s="1650"/>
      <c r="FE50" s="1650"/>
      <c r="FF50" s="1650"/>
      <c r="FG50" s="1650"/>
      <c r="FH50" s="1650"/>
      <c r="FI50" s="1650"/>
      <c r="FJ50" s="1650"/>
      <c r="FK50" s="1650"/>
      <c r="FL50" s="1650"/>
      <c r="FM50" s="1650"/>
      <c r="FN50" s="1650"/>
      <c r="FO50" s="1650"/>
      <c r="FP50" s="1650"/>
      <c r="FQ50" s="1650"/>
      <c r="FR50" s="1650"/>
      <c r="FS50" s="1650"/>
      <c r="FT50" s="1650"/>
      <c r="FU50" s="1650"/>
      <c r="FV50" s="1650"/>
      <c r="FW50" s="1650"/>
      <c r="FX50" s="1650"/>
      <c r="FY50" s="1650"/>
      <c r="FZ50" s="1650"/>
      <c r="GA50" s="1650"/>
      <c r="GB50" s="1650"/>
      <c r="GC50" s="1650"/>
      <c r="GD50" s="1650"/>
      <c r="GE50" s="1650"/>
      <c r="GF50" s="1650"/>
      <c r="GG50" s="1650"/>
      <c r="GH50" s="1650"/>
      <c r="GI50" s="1650"/>
      <c r="GJ50" s="1650"/>
      <c r="GK50" s="1650"/>
      <c r="GL50" s="1650"/>
      <c r="GM50" s="1650"/>
      <c r="GN50" s="1650"/>
      <c r="GO50" s="1650"/>
      <c r="GP50" s="1650"/>
      <c r="GQ50" s="1650"/>
      <c r="GR50" s="1375"/>
      <c r="GT50" s="1375"/>
      <c r="GU50" s="1645"/>
      <c r="GV50" s="1645"/>
      <c r="GW50" s="1375"/>
      <c r="GX50" s="1375"/>
      <c r="GY50" s="1375"/>
      <c r="GZ50" s="1375"/>
      <c r="HA50" s="1645"/>
      <c r="HB50" s="1375"/>
      <c r="HC50" s="1375"/>
      <c r="HD50" s="553"/>
      <c r="HE50" s="1375"/>
      <c r="HF50" s="1375"/>
      <c r="HG50" s="1375"/>
      <c r="HH50" s="1375"/>
      <c r="HI50" s="1375"/>
      <c r="HJ50" s="1641"/>
      <c r="HK50" s="631"/>
      <c r="HL50" s="631"/>
      <c r="HM50" s="631"/>
      <c r="HN50" s="631"/>
      <c r="HO50" s="1650">
        <v>11</v>
      </c>
    </row>
    <row s="1650" customFormat="1" customHeight="1" ht="11.549999999999999">
      <c r="A51" s="996"/>
      <c r="B51" s="996"/>
      <c r="C51" s="996"/>
      <c r="D51" s="996"/>
      <c r="E51" s="996"/>
      <c r="F51" s="1645"/>
      <c r="G51" s="1645"/>
      <c r="H51" s="360"/>
      <c r="N51" s="1650"/>
      <c r="O51" s="1650"/>
      <c r="P51" s="1650"/>
      <c r="Q51" s="1650"/>
      <c r="R51" s="1650"/>
      <c r="S51" s="1650"/>
      <c r="T51" s="1650"/>
      <c r="U51" s="1650"/>
      <c r="V51" s="1650"/>
      <c r="W51" s="1650"/>
      <c r="X51" s="1650"/>
      <c r="Y51" s="1650"/>
      <c r="Z51" s="1650"/>
      <c r="AA51" s="1650"/>
      <c r="AB51" s="1650"/>
      <c r="AC51" s="1650"/>
      <c r="AD51" s="1650"/>
      <c r="AE51" s="1650"/>
      <c r="AF51" s="1650"/>
      <c r="AG51" s="1650"/>
      <c r="AH51" s="1650"/>
      <c r="AI51" s="1650"/>
      <c r="AJ51" s="1650"/>
      <c r="AK51" s="1650"/>
      <c r="AL51" s="1650"/>
      <c r="AM51" s="1650"/>
      <c r="AN51" s="1650"/>
      <c r="AO51" s="1650"/>
      <c r="AP51" s="1650"/>
      <c r="AQ51" s="1650"/>
      <c r="AR51" s="1650"/>
      <c r="AS51" s="1650"/>
      <c r="AT51" s="1650"/>
      <c r="AU51" s="1650"/>
      <c r="AV51" s="1650"/>
      <c r="AW51" s="1650"/>
      <c r="AX51" s="1650"/>
      <c r="AY51" s="1650"/>
      <c r="AZ51" s="1650"/>
      <c r="BA51" s="1650"/>
      <c r="BB51" s="1650"/>
      <c r="BC51" s="1650"/>
      <c r="BD51" s="1650"/>
      <c r="BE51" s="1650"/>
      <c r="BF51" s="1650"/>
      <c r="BG51" s="1650"/>
      <c r="BH51" s="1650"/>
      <c r="BI51" s="1650"/>
      <c r="BJ51" s="1650"/>
      <c r="BK51" s="1650"/>
      <c r="BL51" s="1650"/>
      <c r="BM51" s="1650"/>
      <c r="BN51" s="1650"/>
      <c r="BO51" s="1650"/>
      <c r="BP51" s="1650"/>
      <c r="BQ51" s="1650"/>
      <c r="BR51" s="1650"/>
      <c r="BS51" s="1650"/>
      <c r="BT51" s="1650"/>
      <c r="BU51" s="1650"/>
      <c r="BV51" s="1650"/>
      <c r="BW51" s="1650"/>
      <c r="BX51" s="1650"/>
      <c r="BY51" s="1650"/>
      <c r="BZ51" s="1650"/>
      <c r="CA51" s="1650"/>
      <c r="CB51" s="1650"/>
      <c r="CC51" s="1650"/>
      <c r="CD51" s="1650"/>
      <c r="CE51" s="1650"/>
      <c r="CF51" s="1650"/>
      <c r="CG51" s="1650"/>
      <c r="CH51" s="1650"/>
      <c r="CI51" s="1650"/>
      <c r="CJ51" s="1650"/>
      <c r="CK51" s="1650"/>
      <c r="CL51" s="1650"/>
      <c r="CM51" s="1650"/>
      <c r="CN51" s="1650"/>
      <c r="CO51" s="1650"/>
      <c r="CP51" s="1650"/>
      <c r="CQ51" s="1650"/>
      <c r="CR51" s="1650"/>
      <c r="CS51" s="1650"/>
      <c r="CT51" s="1650"/>
      <c r="CU51" s="1650"/>
      <c r="CV51" s="1650"/>
      <c r="CW51" s="1650"/>
      <c r="CX51" s="1650"/>
      <c r="CY51" s="1650"/>
      <c r="CZ51" s="1650"/>
      <c r="DA51" s="1650"/>
      <c r="DB51" s="1650"/>
      <c r="DC51" s="1650"/>
      <c r="DD51" s="1650"/>
      <c r="DE51" s="1650"/>
      <c r="DF51" s="1650"/>
      <c r="DG51" s="1650"/>
      <c r="DH51" s="1650"/>
      <c r="DI51" s="1650"/>
      <c r="DJ51" s="1650"/>
      <c r="DK51" s="1650"/>
      <c r="DL51" s="1650"/>
      <c r="DM51" s="1650"/>
      <c r="DN51" s="1650"/>
      <c r="DO51" s="1650"/>
      <c r="DP51" s="1650"/>
      <c r="DQ51" s="1650"/>
      <c r="DR51" s="1650"/>
      <c r="DS51" s="1650"/>
      <c r="DT51" s="1650"/>
      <c r="DU51" s="1650"/>
      <c r="DV51" s="1650"/>
      <c r="DW51" s="1650"/>
      <c r="DX51" s="1650"/>
      <c r="DY51" s="1650"/>
      <c r="DZ51" s="1650"/>
      <c r="EA51" s="1650"/>
      <c r="EB51" s="1650"/>
      <c r="EC51" s="1650"/>
      <c r="ED51" s="1650"/>
      <c r="EE51" s="1650"/>
      <c r="EF51" s="1650"/>
      <c r="EG51" s="1650"/>
      <c r="EH51" s="1650"/>
      <c r="EI51" s="1650"/>
      <c r="EJ51" s="1650"/>
      <c r="EK51" s="1650"/>
      <c r="EL51" s="1650"/>
      <c r="EM51" s="1650"/>
      <c r="EN51" s="1650"/>
      <c r="EO51" s="1650"/>
      <c r="EP51" s="1650"/>
      <c r="EQ51" s="1650"/>
      <c r="ER51" s="1650"/>
      <c r="ES51" s="1650"/>
      <c r="ET51" s="1650"/>
      <c r="EU51" s="1650"/>
      <c r="EV51" s="1650"/>
      <c r="EW51" s="1650"/>
      <c r="EX51" s="1650"/>
      <c r="EY51" s="1650"/>
      <c r="EZ51" s="1650"/>
      <c r="FA51" s="1650"/>
      <c r="FB51" s="1650"/>
      <c r="FC51" s="1650"/>
      <c r="FD51" s="1650"/>
      <c r="FE51" s="1650"/>
      <c r="FF51" s="1650"/>
      <c r="FG51" s="1650"/>
      <c r="FH51" s="1650"/>
      <c r="FI51" s="1650"/>
      <c r="FJ51" s="1650"/>
      <c r="FK51" s="1650"/>
      <c r="FL51" s="1650"/>
      <c r="FM51" s="1650"/>
      <c r="FN51" s="1650"/>
      <c r="FO51" s="1650"/>
      <c r="FP51" s="1650"/>
      <c r="FQ51" s="1650"/>
      <c r="FR51" s="1650"/>
      <c r="FS51" s="1650"/>
      <c r="FT51" s="1650"/>
      <c r="FU51" s="1650"/>
      <c r="FV51" s="1650"/>
      <c r="FW51" s="1650"/>
      <c r="FX51" s="1650"/>
      <c r="FY51" s="1650"/>
      <c r="FZ51" s="1650"/>
      <c r="GA51" s="1650"/>
      <c r="GB51" s="1650"/>
      <c r="GC51" s="1650"/>
      <c r="GD51" s="1650"/>
      <c r="GE51" s="1650"/>
      <c r="GF51" s="1650"/>
      <c r="GG51" s="1650"/>
      <c r="GH51" s="1650"/>
      <c r="GI51" s="1650"/>
      <c r="GJ51" s="1650"/>
      <c r="GK51" s="1650"/>
      <c r="GL51" s="1650"/>
      <c r="GM51" s="1650"/>
      <c r="GN51" s="1650"/>
      <c r="GO51" s="1650"/>
      <c r="GP51" s="1650"/>
      <c r="GQ51" s="1650"/>
      <c r="GR51" s="1375"/>
      <c r="GT51" s="1375"/>
      <c r="GU51" s="1645"/>
      <c r="GV51" s="1645"/>
      <c r="GW51" s="1375"/>
      <c r="GX51" s="1375"/>
      <c r="GY51" s="1375"/>
      <c r="GZ51" s="1375"/>
      <c r="HA51" s="1645"/>
      <c r="HB51" s="1375"/>
      <c r="HC51" s="1375"/>
      <c r="HD51" s="553"/>
      <c r="HE51" s="1375"/>
      <c r="HF51" s="1375"/>
      <c r="HG51" s="1375"/>
      <c r="HH51" s="1375"/>
      <c r="HI51" s="1375"/>
      <c r="HJ51" s="1641"/>
      <c r="HK51" s="631"/>
      <c r="HL51" s="631"/>
      <c r="HM51" s="631"/>
      <c r="HN51" s="631"/>
      <c r="HO51" s="1650">
        <v>11</v>
      </c>
    </row>
    <row s="1650" customFormat="1" customHeight="1" ht="11.549999999999999">
      <c r="A52" s="996"/>
      <c r="B52" s="996"/>
      <c r="C52" s="996"/>
      <c r="D52" s="996"/>
      <c r="E52" s="996"/>
      <c r="F52" s="1645"/>
      <c r="G52" s="1645"/>
      <c r="H52" s="360"/>
      <c r="N52" s="1650"/>
      <c r="O52" s="1650"/>
      <c r="P52" s="1650"/>
      <c r="Q52" s="1650"/>
      <c r="R52" s="1650"/>
      <c r="S52" s="1650"/>
      <c r="T52" s="1650"/>
      <c r="U52" s="1650"/>
      <c r="V52" s="1650"/>
      <c r="W52" s="1650"/>
      <c r="X52" s="1650"/>
      <c r="Y52" s="1650"/>
      <c r="Z52" s="1650"/>
      <c r="AA52" s="1650"/>
      <c r="AB52" s="1650"/>
      <c r="AC52" s="1650"/>
      <c r="AD52" s="1650"/>
      <c r="AE52" s="1650"/>
      <c r="AF52" s="1650"/>
      <c r="AG52" s="1650"/>
      <c r="AH52" s="1650"/>
      <c r="AI52" s="1650"/>
      <c r="AJ52" s="1650"/>
      <c r="AK52" s="1650"/>
      <c r="AL52" s="1650"/>
      <c r="AM52" s="1650"/>
      <c r="AN52" s="1650"/>
      <c r="AO52" s="1650"/>
      <c r="AP52" s="1650"/>
      <c r="AQ52" s="1650"/>
      <c r="AR52" s="1650"/>
      <c r="AS52" s="1650"/>
      <c r="AT52" s="1650"/>
      <c r="AU52" s="1650"/>
      <c r="AV52" s="1650"/>
      <c r="AW52" s="1650"/>
      <c r="AX52" s="1650"/>
      <c r="AY52" s="1650"/>
      <c r="AZ52" s="1650"/>
      <c r="BA52" s="1650"/>
      <c r="BB52" s="1650"/>
      <c r="BC52" s="1650"/>
      <c r="BD52" s="1650"/>
      <c r="BE52" s="1650"/>
      <c r="BF52" s="1650"/>
      <c r="BG52" s="1650"/>
      <c r="BH52" s="1650"/>
      <c r="BI52" s="1650"/>
      <c r="BJ52" s="1650"/>
      <c r="BK52" s="1650"/>
      <c r="BL52" s="1650"/>
      <c r="BM52" s="1650"/>
      <c r="BN52" s="1650"/>
      <c r="BO52" s="1650"/>
      <c r="BP52" s="1650"/>
      <c r="BQ52" s="1650"/>
      <c r="BR52" s="1650"/>
      <c r="BS52" s="1650"/>
      <c r="BT52" s="1650"/>
      <c r="BU52" s="1650"/>
      <c r="BV52" s="1650"/>
      <c r="BW52" s="1650"/>
      <c r="BX52" s="1650"/>
      <c r="BY52" s="1650"/>
      <c r="BZ52" s="1650"/>
      <c r="CA52" s="1650"/>
      <c r="CB52" s="1650"/>
      <c r="CC52" s="1650"/>
      <c r="CD52" s="1650"/>
      <c r="CE52" s="1650"/>
      <c r="CF52" s="1650"/>
      <c r="CG52" s="1650"/>
      <c r="CH52" s="1650"/>
      <c r="CI52" s="1650"/>
      <c r="CJ52" s="1650"/>
      <c r="CK52" s="1650"/>
      <c r="CL52" s="1650"/>
      <c r="CM52" s="1650"/>
      <c r="CN52" s="1650"/>
      <c r="CO52" s="1650"/>
      <c r="CP52" s="1650"/>
      <c r="CQ52" s="1650"/>
      <c r="CR52" s="1650"/>
      <c r="CS52" s="1650"/>
      <c r="CT52" s="1650"/>
      <c r="CU52" s="1650"/>
      <c r="CV52" s="1650"/>
      <c r="CW52" s="1650"/>
      <c r="CX52" s="1650"/>
      <c r="CY52" s="1650"/>
      <c r="CZ52" s="1650"/>
      <c r="DA52" s="1650"/>
      <c r="DB52" s="1650"/>
      <c r="DC52" s="1650"/>
      <c r="DD52" s="1650"/>
      <c r="DE52" s="1650"/>
      <c r="DF52" s="1650"/>
      <c r="DG52" s="1650"/>
      <c r="DH52" s="1650"/>
      <c r="DI52" s="1650"/>
      <c r="DJ52" s="1650"/>
      <c r="DK52" s="1650"/>
      <c r="DL52" s="1650"/>
      <c r="DM52" s="1650"/>
      <c r="DN52" s="1650"/>
      <c r="DO52" s="1650"/>
      <c r="DP52" s="1650"/>
      <c r="DQ52" s="1650"/>
      <c r="DR52" s="1650"/>
      <c r="DS52" s="1650"/>
      <c r="DT52" s="1650"/>
      <c r="DU52" s="1650"/>
      <c r="DV52" s="1650"/>
      <c r="DW52" s="1650"/>
      <c r="DX52" s="1650"/>
      <c r="DY52" s="1650"/>
      <c r="DZ52" s="1650"/>
      <c r="EA52" s="1650"/>
      <c r="EB52" s="1650"/>
      <c r="EC52" s="1650"/>
      <c r="ED52" s="1650"/>
      <c r="EE52" s="1650"/>
      <c r="EF52" s="1650"/>
      <c r="EG52" s="1650"/>
      <c r="EH52" s="1650"/>
      <c r="EI52" s="1650"/>
      <c r="EJ52" s="1650"/>
      <c r="EK52" s="1650"/>
      <c r="EL52" s="1650"/>
      <c r="EM52" s="1650"/>
      <c r="EN52" s="1650"/>
      <c r="EO52" s="1650"/>
      <c r="EP52" s="1650"/>
      <c r="EQ52" s="1650"/>
      <c r="ER52" s="1650"/>
      <c r="ES52" s="1650"/>
      <c r="ET52" s="1650"/>
      <c r="EU52" s="1650"/>
      <c r="EV52" s="1650"/>
      <c r="EW52" s="1650"/>
      <c r="EX52" s="1650"/>
      <c r="EY52" s="1650"/>
      <c r="EZ52" s="1650"/>
      <c r="FA52" s="1650"/>
      <c r="FB52" s="1650"/>
      <c r="FC52" s="1650"/>
      <c r="FD52" s="1650"/>
      <c r="FE52" s="1650"/>
      <c r="FF52" s="1650"/>
      <c r="FG52" s="1650"/>
      <c r="FH52" s="1650"/>
      <c r="FI52" s="1650"/>
      <c r="FJ52" s="1650"/>
      <c r="FK52" s="1650"/>
      <c r="FL52" s="1650"/>
      <c r="FM52" s="1650"/>
      <c r="FN52" s="1650"/>
      <c r="FO52" s="1650"/>
      <c r="FP52" s="1650"/>
      <c r="FQ52" s="1650"/>
      <c r="FR52" s="1650"/>
      <c r="FS52" s="1650"/>
      <c r="FT52" s="1650"/>
      <c r="FU52" s="1650"/>
      <c r="FV52" s="1650"/>
      <c r="FW52" s="1650"/>
      <c r="FX52" s="1650"/>
      <c r="FY52" s="1650"/>
      <c r="FZ52" s="1650"/>
      <c r="GA52" s="1650"/>
      <c r="GB52" s="1650"/>
      <c r="GC52" s="1650"/>
      <c r="GD52" s="1650"/>
      <c r="GE52" s="1650"/>
      <c r="GF52" s="1650"/>
      <c r="GG52" s="1650"/>
      <c r="GH52" s="1650"/>
      <c r="GI52" s="1650"/>
      <c r="GJ52" s="1650"/>
      <c r="GK52" s="1650"/>
      <c r="GL52" s="1650"/>
      <c r="GM52" s="1650"/>
      <c r="GN52" s="1650"/>
      <c r="GO52" s="1650"/>
      <c r="GP52" s="1650"/>
      <c r="GQ52" s="1650"/>
      <c r="GR52" s="1375"/>
      <c r="GT52" s="1375"/>
      <c r="GU52" s="1645"/>
      <c r="GV52" s="1645"/>
      <c r="GW52" s="1375"/>
      <c r="GX52" s="1375"/>
      <c r="GY52" s="1375"/>
      <c r="GZ52" s="1375"/>
      <c r="HA52" s="1645"/>
      <c r="HB52" s="1375"/>
      <c r="HC52" s="1375"/>
      <c r="HD52" s="553"/>
      <c r="HE52" s="1375"/>
      <c r="HF52" s="1375"/>
      <c r="HG52" s="1375"/>
      <c r="HH52" s="1375"/>
      <c r="HI52" s="1375"/>
      <c r="HJ52" s="1641"/>
      <c r="HK52" s="631"/>
      <c r="HL52" s="631"/>
      <c r="HM52" s="631"/>
      <c r="HN52" s="631"/>
      <c r="HO52" s="1650">
        <v>11</v>
      </c>
    </row>
    <row s="1650" customFormat="1" customHeight="1" ht="11.549999999999999">
      <c r="A53" s="996"/>
      <c r="B53" s="996"/>
      <c r="C53" s="996"/>
      <c r="D53" s="996"/>
      <c r="E53" s="996"/>
      <c r="F53" s="1645"/>
      <c r="G53" s="1645"/>
      <c r="H53" s="360"/>
      <c r="N53" s="1650"/>
      <c r="O53" s="1650"/>
      <c r="P53" s="1650"/>
      <c r="Q53" s="1650"/>
      <c r="R53" s="1650"/>
      <c r="S53" s="1650"/>
      <c r="T53" s="1650"/>
      <c r="U53" s="1650"/>
      <c r="V53" s="1650"/>
      <c r="W53" s="1650"/>
      <c r="X53" s="1650"/>
      <c r="Y53" s="1650"/>
      <c r="Z53" s="1650"/>
      <c r="AA53" s="1650"/>
      <c r="AB53" s="1650"/>
      <c r="AC53" s="1650"/>
      <c r="AD53" s="1650"/>
      <c r="AE53" s="1650"/>
      <c r="AF53" s="1650"/>
      <c r="AG53" s="1650"/>
      <c r="AH53" s="1650"/>
      <c r="AI53" s="1650"/>
      <c r="AJ53" s="1650"/>
      <c r="AK53" s="1650"/>
      <c r="AL53" s="1650"/>
      <c r="AM53" s="1650"/>
      <c r="AN53" s="1650"/>
      <c r="AO53" s="1650"/>
      <c r="AP53" s="1650"/>
      <c r="AQ53" s="1650"/>
      <c r="AR53" s="1650"/>
      <c r="AS53" s="1650"/>
      <c r="AT53" s="1650"/>
      <c r="AU53" s="1650"/>
      <c r="AV53" s="1650"/>
      <c r="AW53" s="1650"/>
      <c r="AX53" s="1650"/>
      <c r="AY53" s="1650"/>
      <c r="AZ53" s="1650"/>
      <c r="BA53" s="1650"/>
      <c r="BB53" s="1650"/>
      <c r="BC53" s="1650"/>
      <c r="BD53" s="1650"/>
      <c r="BE53" s="1650"/>
      <c r="BF53" s="1650"/>
      <c r="BG53" s="1650"/>
      <c r="BH53" s="1650"/>
      <c r="BI53" s="1650"/>
      <c r="BJ53" s="1650"/>
      <c r="BK53" s="1650"/>
      <c r="BL53" s="1650"/>
      <c r="BM53" s="1650"/>
      <c r="BN53" s="1650"/>
      <c r="BO53" s="1650"/>
      <c r="BP53" s="1650"/>
      <c r="BQ53" s="1650"/>
      <c r="BR53" s="1650"/>
      <c r="BS53" s="1650"/>
      <c r="BT53" s="1650"/>
      <c r="BU53" s="1650"/>
      <c r="BV53" s="1650"/>
      <c r="BW53" s="1650"/>
      <c r="BX53" s="1650"/>
      <c r="BY53" s="1650"/>
      <c r="BZ53" s="1650"/>
      <c r="CA53" s="1650"/>
      <c r="CB53" s="1650"/>
      <c r="CC53" s="1650"/>
      <c r="CD53" s="1650"/>
      <c r="CE53" s="1650"/>
      <c r="CF53" s="1650"/>
      <c r="CG53" s="1650"/>
      <c r="CH53" s="1650"/>
      <c r="CI53" s="1650"/>
      <c r="CJ53" s="1650"/>
      <c r="CK53" s="1650"/>
      <c r="CL53" s="1650"/>
      <c r="CM53" s="1650"/>
      <c r="CN53" s="1650"/>
      <c r="CO53" s="1650"/>
      <c r="CP53" s="1650"/>
      <c r="CQ53" s="1650"/>
      <c r="CR53" s="1650"/>
      <c r="CS53" s="1650"/>
      <c r="CT53" s="1650"/>
      <c r="CU53" s="1650"/>
      <c r="CV53" s="1650"/>
      <c r="CW53" s="1650"/>
      <c r="CX53" s="1650"/>
      <c r="CY53" s="1650"/>
      <c r="CZ53" s="1650"/>
      <c r="DA53" s="1650"/>
      <c r="DB53" s="1650"/>
      <c r="DC53" s="1650"/>
      <c r="DD53" s="1650"/>
      <c r="DE53" s="1650"/>
      <c r="DF53" s="1650"/>
      <c r="DG53" s="1650"/>
      <c r="DH53" s="1650"/>
      <c r="DI53" s="1650"/>
      <c r="DJ53" s="1650"/>
      <c r="DK53" s="1650"/>
      <c r="DL53" s="1650"/>
      <c r="DM53" s="1650"/>
      <c r="DN53" s="1650"/>
      <c r="DO53" s="1650"/>
      <c r="DP53" s="1650"/>
      <c r="DQ53" s="1650"/>
      <c r="DR53" s="1650"/>
      <c r="DS53" s="1650"/>
      <c r="DT53" s="1650"/>
      <c r="DU53" s="1650"/>
      <c r="DV53" s="1650"/>
      <c r="DW53" s="1650"/>
      <c r="DX53" s="1650"/>
      <c r="DY53" s="1650"/>
      <c r="DZ53" s="1650"/>
      <c r="EA53" s="1650"/>
      <c r="EB53" s="1650"/>
      <c r="EC53" s="1650"/>
      <c r="ED53" s="1650"/>
      <c r="EE53" s="1650"/>
      <c r="EF53" s="1650"/>
      <c r="EG53" s="1650"/>
      <c r="EH53" s="1650"/>
      <c r="EI53" s="1650"/>
      <c r="EJ53" s="1650"/>
      <c r="EK53" s="1650"/>
      <c r="EL53" s="1650"/>
      <c r="EM53" s="1650"/>
      <c r="EN53" s="1650"/>
      <c r="EO53" s="1650"/>
      <c r="EP53" s="1650"/>
      <c r="EQ53" s="1650"/>
      <c r="ER53" s="1650"/>
      <c r="ES53" s="1650"/>
      <c r="ET53" s="1650"/>
      <c r="EU53" s="1650"/>
      <c r="EV53" s="1650"/>
      <c r="EW53" s="1650"/>
      <c r="EX53" s="1650"/>
      <c r="EY53" s="1650"/>
      <c r="EZ53" s="1650"/>
      <c r="FA53" s="1650"/>
      <c r="FB53" s="1650"/>
      <c r="FC53" s="1650"/>
      <c r="FD53" s="1650"/>
      <c r="FE53" s="1650"/>
      <c r="FF53" s="1650"/>
      <c r="FG53" s="1650"/>
      <c r="FH53" s="1650"/>
      <c r="FI53" s="1650"/>
      <c r="FJ53" s="1650"/>
      <c r="FK53" s="1650"/>
      <c r="FL53" s="1650"/>
      <c r="FM53" s="1650"/>
      <c r="FN53" s="1650"/>
      <c r="FO53" s="1650"/>
      <c r="FP53" s="1650"/>
      <c r="FQ53" s="1650"/>
      <c r="FR53" s="1650"/>
      <c r="FS53" s="1650"/>
      <c r="FT53" s="1650"/>
      <c r="FU53" s="1650"/>
      <c r="FV53" s="1650"/>
      <c r="FW53" s="1650"/>
      <c r="FX53" s="1650"/>
      <c r="FY53" s="1650"/>
      <c r="FZ53" s="1650"/>
      <c r="GA53" s="1650"/>
      <c r="GB53" s="1650"/>
      <c r="GC53" s="1650"/>
      <c r="GD53" s="1650"/>
      <c r="GE53" s="1650"/>
      <c r="GF53" s="1650"/>
      <c r="GG53" s="1650"/>
      <c r="GH53" s="1650"/>
      <c r="GI53" s="1650"/>
      <c r="GJ53" s="1650"/>
      <c r="GK53" s="1650"/>
      <c r="GL53" s="1650"/>
      <c r="GM53" s="1650"/>
      <c r="GN53" s="1650"/>
      <c r="GO53" s="1650"/>
      <c r="GP53" s="1650"/>
      <c r="GQ53" s="1650"/>
      <c r="GR53" s="1375"/>
      <c r="GT53" s="1375"/>
      <c r="GU53" s="1645"/>
      <c r="GV53" s="1645"/>
      <c r="GW53" s="1375"/>
      <c r="GX53" s="1375"/>
      <c r="GY53" s="1375"/>
      <c r="GZ53" s="1375"/>
      <c r="HA53" s="1645"/>
      <c r="HB53" s="1375"/>
      <c r="HC53" s="1375"/>
      <c r="HD53" s="553"/>
      <c r="HE53" s="1375"/>
      <c r="HF53" s="1375"/>
      <c r="HG53" s="1375"/>
      <c r="HH53" s="1375"/>
      <c r="HI53" s="1375"/>
      <c r="HJ53" s="1641"/>
      <c r="HK53" s="631"/>
      <c r="HL53" s="631"/>
      <c r="HM53" s="631"/>
      <c r="HN53" s="631"/>
      <c r="HO53" s="1650">
        <v>11</v>
      </c>
    </row>
    <row s="1650" customFormat="1" customHeight="1" ht="11.549999999999999">
      <c r="A54" s="996"/>
      <c r="B54" s="996"/>
      <c r="C54" s="996"/>
      <c r="D54" s="996"/>
      <c r="E54" s="996"/>
      <c r="F54" s="1645"/>
      <c r="G54" s="1645"/>
      <c r="H54" s="360"/>
      <c r="N54" s="1650"/>
      <c r="O54" s="1650"/>
      <c r="P54" s="1650"/>
      <c r="Q54" s="1650"/>
      <c r="R54" s="1650"/>
      <c r="S54" s="1650"/>
      <c r="T54" s="1650"/>
      <c r="U54" s="1650"/>
      <c r="V54" s="1650"/>
      <c r="W54" s="1650"/>
      <c r="X54" s="1650"/>
      <c r="Y54" s="1650"/>
      <c r="Z54" s="1650"/>
      <c r="AA54" s="1650"/>
      <c r="AB54" s="1650"/>
      <c r="AC54" s="1650"/>
      <c r="AD54" s="1650"/>
      <c r="AE54" s="1650"/>
      <c r="AF54" s="1650"/>
      <c r="AG54" s="1650"/>
      <c r="AH54" s="1650"/>
      <c r="AI54" s="1650"/>
      <c r="AJ54" s="1650"/>
      <c r="AK54" s="1650"/>
      <c r="AL54" s="1650"/>
      <c r="AM54" s="1650"/>
      <c r="AN54" s="1650"/>
      <c r="AO54" s="1650"/>
      <c r="AP54" s="1650"/>
      <c r="AQ54" s="1650"/>
      <c r="AR54" s="1650"/>
      <c r="AS54" s="1650"/>
      <c r="AT54" s="1650"/>
      <c r="AU54" s="1650"/>
      <c r="AV54" s="1650"/>
      <c r="AW54" s="1650"/>
      <c r="AX54" s="1650"/>
      <c r="AY54" s="1650"/>
      <c r="AZ54" s="1650"/>
      <c r="BA54" s="1650"/>
      <c r="BB54" s="1650"/>
      <c r="BC54" s="1650"/>
      <c r="BD54" s="1650"/>
      <c r="BE54" s="1650"/>
      <c r="BF54" s="1650"/>
      <c r="BG54" s="1650"/>
      <c r="BH54" s="1650"/>
      <c r="BI54" s="1650"/>
      <c r="BJ54" s="1650"/>
      <c r="BK54" s="1650"/>
      <c r="BL54" s="1650"/>
      <c r="BM54" s="1650"/>
      <c r="BN54" s="1650"/>
      <c r="BO54" s="1650"/>
      <c r="BP54" s="1650"/>
      <c r="BQ54" s="1650"/>
      <c r="BR54" s="1650"/>
      <c r="BS54" s="1650"/>
      <c r="BT54" s="1650"/>
      <c r="BU54" s="1650"/>
      <c r="BV54" s="1650"/>
      <c r="BW54" s="1650"/>
      <c r="BX54" s="1650"/>
      <c r="BY54" s="1650"/>
      <c r="BZ54" s="1650"/>
      <c r="CA54" s="1650"/>
      <c r="CB54" s="1650"/>
      <c r="CC54" s="1650"/>
      <c r="CD54" s="1650"/>
      <c r="CE54" s="1650"/>
      <c r="CF54" s="1650"/>
      <c r="CG54" s="1650"/>
      <c r="CH54" s="1650"/>
      <c r="CI54" s="1650"/>
      <c r="CJ54" s="1650"/>
      <c r="CK54" s="1650"/>
      <c r="CL54" s="1650"/>
      <c r="CM54" s="1650"/>
      <c r="CN54" s="1650"/>
      <c r="CO54" s="1650"/>
      <c r="CP54" s="1650"/>
      <c r="CQ54" s="1650"/>
      <c r="CR54" s="1650"/>
      <c r="CS54" s="1650"/>
      <c r="CT54" s="1650"/>
      <c r="CU54" s="1650"/>
      <c r="CV54" s="1650"/>
      <c r="CW54" s="1650"/>
      <c r="CX54" s="1650"/>
      <c r="CY54" s="1650"/>
      <c r="CZ54" s="1650"/>
      <c r="DA54" s="1650"/>
      <c r="DB54" s="1650"/>
      <c r="DC54" s="1650"/>
      <c r="DD54" s="1650"/>
      <c r="DE54" s="1650"/>
      <c r="DF54" s="1650"/>
      <c r="DG54" s="1650"/>
      <c r="DH54" s="1650"/>
      <c r="DI54" s="1650"/>
      <c r="DJ54" s="1650"/>
      <c r="DK54" s="1650"/>
      <c r="DL54" s="1650"/>
      <c r="DM54" s="1650"/>
      <c r="DN54" s="1650"/>
      <c r="DO54" s="1650"/>
      <c r="DP54" s="1650"/>
      <c r="DQ54" s="1650"/>
      <c r="DR54" s="1650"/>
      <c r="DS54" s="1650"/>
      <c r="DT54" s="1650"/>
      <c r="DU54" s="1650"/>
      <c r="DV54" s="1650"/>
      <c r="DW54" s="1650"/>
      <c r="DX54" s="1650"/>
      <c r="DY54" s="1650"/>
      <c r="DZ54" s="1650"/>
      <c r="EA54" s="1650"/>
      <c r="EB54" s="1650"/>
      <c r="EC54" s="1650"/>
      <c r="ED54" s="1650"/>
      <c r="EE54" s="1650"/>
      <c r="EF54" s="1650"/>
      <c r="EG54" s="1650"/>
      <c r="EH54" s="1650"/>
      <c r="EI54" s="1650"/>
      <c r="EJ54" s="1650"/>
      <c r="EK54" s="1650"/>
      <c r="EL54" s="1650"/>
      <c r="EM54" s="1650"/>
      <c r="EN54" s="1650"/>
      <c r="EO54" s="1650"/>
      <c r="EP54" s="1650"/>
      <c r="EQ54" s="1650"/>
      <c r="ER54" s="1650"/>
      <c r="ES54" s="1650"/>
      <c r="ET54" s="1650"/>
      <c r="EU54" s="1650"/>
      <c r="EV54" s="1650"/>
      <c r="EW54" s="1650"/>
      <c r="EX54" s="1650"/>
      <c r="EY54" s="1650"/>
      <c r="EZ54" s="1650"/>
      <c r="FA54" s="1650"/>
      <c r="FB54" s="1650"/>
      <c r="FC54" s="1650"/>
      <c r="FD54" s="1650"/>
      <c r="FE54" s="1650"/>
      <c r="FF54" s="1650"/>
      <c r="FG54" s="1650"/>
      <c r="FH54" s="1650"/>
      <c r="FI54" s="1650"/>
      <c r="FJ54" s="1650"/>
      <c r="FK54" s="1650"/>
      <c r="FL54" s="1650"/>
      <c r="FM54" s="1650"/>
      <c r="FN54" s="1650"/>
      <c r="FO54" s="1650"/>
      <c r="FP54" s="1650"/>
      <c r="FQ54" s="1650"/>
      <c r="FR54" s="1650"/>
      <c r="FS54" s="1650"/>
      <c r="FT54" s="1650"/>
      <c r="FU54" s="1650"/>
      <c r="FV54" s="1650"/>
      <c r="FW54" s="1650"/>
      <c r="FX54" s="1650"/>
      <c r="FY54" s="1650"/>
      <c r="FZ54" s="1650"/>
      <c r="GA54" s="1650"/>
      <c r="GB54" s="1650"/>
      <c r="GC54" s="1650"/>
      <c r="GD54" s="1650"/>
      <c r="GE54" s="1650"/>
      <c r="GF54" s="1650"/>
      <c r="GG54" s="1650"/>
      <c r="GH54" s="1650"/>
      <c r="GI54" s="1650"/>
      <c r="GJ54" s="1650"/>
      <c r="GK54" s="1650"/>
      <c r="GL54" s="1650"/>
      <c r="GM54" s="1650"/>
      <c r="GN54" s="1650"/>
      <c r="GO54" s="1650"/>
      <c r="GP54" s="1650"/>
      <c r="GQ54" s="1650"/>
      <c r="GR54" s="1375"/>
      <c r="GT54" s="1375"/>
      <c r="GU54" s="1645"/>
      <c r="GV54" s="1645"/>
      <c r="GW54" s="1375"/>
      <c r="GX54" s="1375"/>
      <c r="GY54" s="1375"/>
      <c r="GZ54" s="1375"/>
      <c r="HA54" s="1645"/>
      <c r="HB54" s="1375"/>
      <c r="HC54" s="1375"/>
      <c r="HD54" s="553"/>
      <c r="HE54" s="1375"/>
      <c r="HF54" s="1375"/>
      <c r="HG54" s="1375"/>
      <c r="HH54" s="1375"/>
      <c r="HI54" s="1375"/>
      <c r="HJ54" s="1641"/>
      <c r="HK54" s="631"/>
      <c r="HL54" s="631"/>
      <c r="HM54" s="631"/>
      <c r="HN54" s="631"/>
      <c r="HO54" s="1650">
        <v>11</v>
      </c>
    </row>
    <row s="1650" customFormat="1" customHeight="1" ht="11.549999999999999">
      <c r="A55" s="996"/>
      <c r="B55" s="996"/>
      <c r="C55" s="996"/>
      <c r="D55" s="996"/>
      <c r="E55" s="996"/>
      <c r="F55" s="1645"/>
      <c r="G55" s="1645"/>
      <c r="H55" s="360"/>
      <c r="N55" s="1650"/>
      <c r="O55" s="1650"/>
      <c r="P55" s="1650"/>
      <c r="Q55" s="1650"/>
      <c r="R55" s="1650"/>
      <c r="S55" s="1650"/>
      <c r="T55" s="1650"/>
      <c r="U55" s="1650"/>
      <c r="V55" s="1650"/>
      <c r="W55" s="1650"/>
      <c r="X55" s="1650"/>
      <c r="Y55" s="1650"/>
      <c r="Z55" s="1650"/>
      <c r="AA55" s="1650"/>
      <c r="AB55" s="1650"/>
      <c r="AC55" s="1650"/>
      <c r="AD55" s="1650"/>
      <c r="AE55" s="1650"/>
      <c r="AF55" s="1650"/>
      <c r="AG55" s="1650"/>
      <c r="AH55" s="1650"/>
      <c r="AI55" s="1650"/>
      <c r="AJ55" s="1650"/>
      <c r="AK55" s="1650"/>
      <c r="AL55" s="1650"/>
      <c r="AM55" s="1650"/>
      <c r="AN55" s="1650"/>
      <c r="AO55" s="1650"/>
      <c r="AP55" s="1650"/>
      <c r="AQ55" s="1650"/>
      <c r="AR55" s="1650"/>
      <c r="AS55" s="1650"/>
      <c r="AT55" s="1650"/>
      <c r="AU55" s="1650"/>
      <c r="AV55" s="1650"/>
      <c r="AW55" s="1650"/>
      <c r="AX55" s="1650"/>
      <c r="AY55" s="1650"/>
      <c r="AZ55" s="1650"/>
      <c r="BA55" s="1650"/>
      <c r="BB55" s="1650"/>
      <c r="BC55" s="1650"/>
      <c r="BD55" s="1650"/>
      <c r="BE55" s="1650"/>
      <c r="BF55" s="1650"/>
      <c r="BG55" s="1650"/>
      <c r="BH55" s="1650"/>
      <c r="BI55" s="1650"/>
      <c r="BJ55" s="1650"/>
      <c r="BK55" s="1650"/>
      <c r="BL55" s="1650"/>
      <c r="BM55" s="1650"/>
      <c r="BN55" s="1650"/>
      <c r="BO55" s="1650"/>
      <c r="BP55" s="1650"/>
      <c r="BQ55" s="1650"/>
      <c r="BR55" s="1650"/>
      <c r="BS55" s="1650"/>
      <c r="BT55" s="1650"/>
      <c r="BU55" s="1650"/>
      <c r="BV55" s="1650"/>
      <c r="BW55" s="1650"/>
      <c r="BX55" s="1650"/>
      <c r="BY55" s="1650"/>
      <c r="BZ55" s="1650"/>
      <c r="CA55" s="1650"/>
      <c r="CB55" s="1650"/>
      <c r="CC55" s="1650"/>
      <c r="CD55" s="1650"/>
      <c r="CE55" s="1650"/>
      <c r="CF55" s="1650"/>
      <c r="CG55" s="1650"/>
      <c r="CH55" s="1650"/>
      <c r="CI55" s="1650"/>
      <c r="CJ55" s="1650"/>
      <c r="CK55" s="1650"/>
      <c r="CL55" s="1650"/>
      <c r="CM55" s="1650"/>
      <c r="CN55" s="1650"/>
      <c r="CO55" s="1650"/>
      <c r="CP55" s="1650"/>
      <c r="CQ55" s="1650"/>
      <c r="CR55" s="1650"/>
      <c r="CS55" s="1650"/>
      <c r="CT55" s="1650"/>
      <c r="CU55" s="1650"/>
      <c r="CV55" s="1650"/>
      <c r="CW55" s="1650"/>
      <c r="CX55" s="1650"/>
      <c r="CY55" s="1650"/>
      <c r="CZ55" s="1650"/>
      <c r="DA55" s="1650"/>
      <c r="DB55" s="1650"/>
      <c r="DC55" s="1650"/>
      <c r="DD55" s="1650"/>
      <c r="DE55" s="1650"/>
      <c r="DF55" s="1650"/>
      <c r="DG55" s="1650"/>
      <c r="DH55" s="1650"/>
      <c r="DI55" s="1650"/>
      <c r="DJ55" s="1650"/>
      <c r="DK55" s="1650"/>
      <c r="DL55" s="1650"/>
      <c r="DM55" s="1650"/>
      <c r="DN55" s="1650"/>
      <c r="DO55" s="1650"/>
      <c r="DP55" s="1650"/>
      <c r="DQ55" s="1650"/>
      <c r="DR55" s="1650"/>
      <c r="DS55" s="1650"/>
      <c r="DT55" s="1650"/>
      <c r="DU55" s="1650"/>
      <c r="DV55" s="1650"/>
      <c r="DW55" s="1650"/>
      <c r="DX55" s="1650"/>
      <c r="DY55" s="1650"/>
      <c r="DZ55" s="1650"/>
      <c r="EA55" s="1650"/>
      <c r="EB55" s="1650"/>
      <c r="EC55" s="1650"/>
      <c r="ED55" s="1650"/>
      <c r="EE55" s="1650"/>
      <c r="EF55" s="1650"/>
      <c r="EG55" s="1650"/>
      <c r="EH55" s="1650"/>
      <c r="EI55" s="1650"/>
      <c r="EJ55" s="1650"/>
      <c r="EK55" s="1650"/>
      <c r="EL55" s="1650"/>
      <c r="EM55" s="1650"/>
      <c r="EN55" s="1650"/>
      <c r="EO55" s="1650"/>
      <c r="EP55" s="1650"/>
      <c r="EQ55" s="1650"/>
      <c r="ER55" s="1650"/>
      <c r="ES55" s="1650"/>
      <c r="ET55" s="1650"/>
      <c r="EU55" s="1650"/>
      <c r="EV55" s="1650"/>
      <c r="EW55" s="1650"/>
      <c r="EX55" s="1650"/>
      <c r="EY55" s="1650"/>
      <c r="EZ55" s="1650"/>
      <c r="FA55" s="1650"/>
      <c r="FB55" s="1650"/>
      <c r="FC55" s="1650"/>
      <c r="FD55" s="1650"/>
      <c r="FE55" s="1650"/>
      <c r="FF55" s="1650"/>
      <c r="FG55" s="1650"/>
      <c r="FH55" s="1650"/>
      <c r="FI55" s="1650"/>
      <c r="FJ55" s="1650"/>
      <c r="FK55" s="1650"/>
      <c r="FL55" s="1650"/>
      <c r="FM55" s="1650"/>
      <c r="FN55" s="1650"/>
      <c r="FO55" s="1650"/>
      <c r="FP55" s="1650"/>
      <c r="FQ55" s="1650"/>
      <c r="FR55" s="1650"/>
      <c r="FS55" s="1650"/>
      <c r="FT55" s="1650"/>
      <c r="FU55" s="1650"/>
      <c r="FV55" s="1650"/>
      <c r="FW55" s="1650"/>
      <c r="FX55" s="1650"/>
      <c r="FY55" s="1650"/>
      <c r="FZ55" s="1650"/>
      <c r="GA55" s="1650"/>
      <c r="GB55" s="1650"/>
      <c r="GC55" s="1650"/>
      <c r="GD55" s="1650"/>
      <c r="GE55" s="1650"/>
      <c r="GF55" s="1650"/>
      <c r="GG55" s="1650"/>
      <c r="GH55" s="1650"/>
      <c r="GI55" s="1650"/>
      <c r="GJ55" s="1650"/>
      <c r="GK55" s="1650"/>
      <c r="GL55" s="1650"/>
      <c r="GM55" s="1650"/>
      <c r="GN55" s="1650"/>
      <c r="GO55" s="1650"/>
      <c r="GP55" s="1650"/>
      <c r="GQ55" s="1650"/>
      <c r="GR55" s="1375"/>
      <c r="GT55" s="1375"/>
      <c r="GU55" s="1645"/>
      <c r="GV55" s="1645"/>
      <c r="GW55" s="1375"/>
      <c r="GX55" s="1375"/>
      <c r="GY55" s="1375"/>
      <c r="GZ55" s="1375"/>
      <c r="HA55" s="1645"/>
      <c r="HB55" s="1375"/>
      <c r="HC55" s="1375"/>
      <c r="HD55" s="553"/>
      <c r="HE55" s="1375"/>
      <c r="HF55" s="1375"/>
      <c r="HG55" s="1375"/>
      <c r="HH55" s="1375"/>
      <c r="HI55" s="1375"/>
      <c r="HJ55" s="1641"/>
      <c r="HK55" s="631"/>
      <c r="HL55" s="631"/>
      <c r="HM55" s="631"/>
      <c r="HN55" s="631"/>
      <c r="HO55" s="1650">
        <v>11</v>
      </c>
    </row>
    <row s="1650" customFormat="1" customHeight="1" ht="11.549999999999999">
      <c r="A56" s="996"/>
      <c r="B56" s="996"/>
      <c r="C56" s="996"/>
      <c r="D56" s="996"/>
      <c r="E56" s="996"/>
      <c r="F56" s="1645"/>
      <c r="G56" s="1645"/>
      <c r="H56" s="360"/>
      <c r="N56" s="1650"/>
      <c r="O56" s="1650"/>
      <c r="P56" s="1650"/>
      <c r="Q56" s="1650"/>
      <c r="R56" s="1650"/>
      <c r="S56" s="1650"/>
      <c r="T56" s="1650"/>
      <c r="U56" s="1650"/>
      <c r="V56" s="1650"/>
      <c r="W56" s="1650"/>
      <c r="X56" s="1650"/>
      <c r="Y56" s="1650"/>
      <c r="Z56" s="1650"/>
      <c r="AA56" s="1650"/>
      <c r="AB56" s="1650"/>
      <c r="AC56" s="1650"/>
      <c r="AD56" s="1650"/>
      <c r="AE56" s="1650"/>
      <c r="AF56" s="1650"/>
      <c r="AG56" s="1650"/>
      <c r="AH56" s="1650"/>
      <c r="AI56" s="1650"/>
      <c r="AJ56" s="1650"/>
      <c r="AK56" s="1650"/>
      <c r="AL56" s="1650"/>
      <c r="AM56" s="1650"/>
      <c r="AN56" s="1650"/>
      <c r="AO56" s="1650"/>
      <c r="AP56" s="1650"/>
      <c r="AQ56" s="1650"/>
      <c r="AR56" s="1650"/>
      <c r="AS56" s="1650"/>
      <c r="AT56" s="1650"/>
      <c r="AU56" s="1650"/>
      <c r="AV56" s="1650"/>
      <c r="AW56" s="1650"/>
      <c r="AX56" s="1650"/>
      <c r="AY56" s="1650"/>
      <c r="AZ56" s="1650"/>
      <c r="BA56" s="1650"/>
      <c r="BB56" s="1650"/>
      <c r="BC56" s="1650"/>
      <c r="BD56" s="1650"/>
      <c r="BE56" s="1650"/>
      <c r="BF56" s="1650"/>
      <c r="BG56" s="1650"/>
      <c r="BH56" s="1650"/>
      <c r="BI56" s="1650"/>
      <c r="BJ56" s="1650"/>
      <c r="BK56" s="1650"/>
      <c r="BL56" s="1650"/>
      <c r="BM56" s="1650"/>
      <c r="BN56" s="1650"/>
      <c r="BO56" s="1650"/>
      <c r="BP56" s="1650"/>
      <c r="BQ56" s="1650"/>
      <c r="BR56" s="1650"/>
      <c r="BS56" s="1650"/>
      <c r="BT56" s="1650"/>
      <c r="BU56" s="1650"/>
      <c r="BV56" s="1650"/>
      <c r="BW56" s="1650"/>
      <c r="BX56" s="1650"/>
      <c r="BY56" s="1650"/>
      <c r="BZ56" s="1650"/>
      <c r="CA56" s="1650"/>
      <c r="CB56" s="1650"/>
      <c r="CC56" s="1650"/>
      <c r="CD56" s="1650"/>
      <c r="CE56" s="1650"/>
      <c r="CF56" s="1650"/>
      <c r="CG56" s="1650"/>
      <c r="CH56" s="1650"/>
      <c r="CI56" s="1650"/>
      <c r="CJ56" s="1650"/>
      <c r="CK56" s="1650"/>
      <c r="CL56" s="1650"/>
      <c r="CM56" s="1650"/>
      <c r="CN56" s="1650"/>
      <c r="CO56" s="1650"/>
      <c r="CP56" s="1650"/>
      <c r="CQ56" s="1650"/>
      <c r="CR56" s="1650"/>
      <c r="CS56" s="1650"/>
      <c r="CT56" s="1650"/>
      <c r="CU56" s="1650"/>
      <c r="CV56" s="1650"/>
      <c r="CW56" s="1650"/>
      <c r="CX56" s="1650"/>
      <c r="CY56" s="1650"/>
      <c r="CZ56" s="1650"/>
      <c r="DA56" s="1650"/>
      <c r="DB56" s="1650"/>
      <c r="DC56" s="1650"/>
      <c r="DD56" s="1650"/>
      <c r="DE56" s="1650"/>
      <c r="DF56" s="1650"/>
      <c r="DG56" s="1650"/>
      <c r="DH56" s="1650"/>
      <c r="DI56" s="1650"/>
      <c r="DJ56" s="1650"/>
      <c r="DK56" s="1650"/>
      <c r="DL56" s="1650"/>
      <c r="DM56" s="1650"/>
      <c r="DN56" s="1650"/>
      <c r="DO56" s="1650"/>
      <c r="DP56" s="1650"/>
      <c r="DQ56" s="1650"/>
      <c r="DR56" s="1650"/>
      <c r="DS56" s="1650"/>
      <c r="DT56" s="1650"/>
      <c r="DU56" s="1650"/>
      <c r="DV56" s="1650"/>
      <c r="DW56" s="1650"/>
      <c r="DX56" s="1650"/>
      <c r="DY56" s="1650"/>
      <c r="DZ56" s="1650"/>
      <c r="EA56" s="1650"/>
      <c r="EB56" s="1650"/>
      <c r="EC56" s="1650"/>
      <c r="ED56" s="1650"/>
      <c r="EE56" s="1650"/>
      <c r="EF56" s="1650"/>
      <c r="EG56" s="1650"/>
      <c r="EH56" s="1650"/>
      <c r="EI56" s="1650"/>
      <c r="EJ56" s="1650"/>
      <c r="EK56" s="1650"/>
      <c r="EL56" s="1650"/>
      <c r="EM56" s="1650"/>
      <c r="EN56" s="1650"/>
      <c r="EO56" s="1650"/>
      <c r="EP56" s="1650"/>
      <c r="EQ56" s="1650"/>
      <c r="ER56" s="1650"/>
      <c r="ES56" s="1650"/>
      <c r="ET56" s="1650"/>
      <c r="EU56" s="1650"/>
      <c r="EV56" s="1650"/>
      <c r="EW56" s="1650"/>
      <c r="EX56" s="1650"/>
      <c r="EY56" s="1650"/>
      <c r="EZ56" s="1650"/>
      <c r="FA56" s="1650"/>
      <c r="FB56" s="1650"/>
      <c r="FC56" s="1650"/>
      <c r="FD56" s="1650"/>
      <c r="FE56" s="1650"/>
      <c r="FF56" s="1650"/>
      <c r="FG56" s="1650"/>
      <c r="FH56" s="1650"/>
      <c r="FI56" s="1650"/>
      <c r="FJ56" s="1650"/>
      <c r="FK56" s="1650"/>
      <c r="FL56" s="1650"/>
      <c r="FM56" s="1650"/>
      <c r="FN56" s="1650"/>
      <c r="FO56" s="1650"/>
      <c r="FP56" s="1650"/>
      <c r="FQ56" s="1650"/>
      <c r="FR56" s="1650"/>
      <c r="FS56" s="1650"/>
      <c r="FT56" s="1650"/>
      <c r="FU56" s="1650"/>
      <c r="FV56" s="1650"/>
      <c r="FW56" s="1650"/>
      <c r="FX56" s="1650"/>
      <c r="FY56" s="1650"/>
      <c r="FZ56" s="1650"/>
      <c r="GA56" s="1650"/>
      <c r="GB56" s="1650"/>
      <c r="GC56" s="1650"/>
      <c r="GD56" s="1650"/>
      <c r="GE56" s="1650"/>
      <c r="GF56" s="1650"/>
      <c r="GG56" s="1650"/>
      <c r="GH56" s="1650"/>
      <c r="GI56" s="1650"/>
      <c r="GJ56" s="1650"/>
      <c r="GK56" s="1650"/>
      <c r="GL56" s="1650"/>
      <c r="GM56" s="1650"/>
      <c r="GN56" s="1650"/>
      <c r="GO56" s="1650"/>
      <c r="GP56" s="1650"/>
      <c r="GQ56" s="1650"/>
      <c r="GR56" s="1375"/>
      <c r="GT56" s="1375"/>
      <c r="GU56" s="1645"/>
      <c r="GV56" s="1645"/>
      <c r="GW56" s="1375"/>
      <c r="GX56" s="1375"/>
      <c r="GY56" s="1375"/>
      <c r="GZ56" s="1375"/>
      <c r="HA56" s="1645"/>
      <c r="HB56" s="1375"/>
      <c r="HC56" s="1375"/>
      <c r="HD56" s="553"/>
      <c r="HE56" s="1375"/>
      <c r="HF56" s="1375"/>
      <c r="HG56" s="1375"/>
      <c r="HH56" s="1375"/>
      <c r="HI56" s="1375"/>
      <c r="HJ56" s="1641"/>
      <c r="HK56" s="631"/>
      <c r="HL56" s="631"/>
      <c r="HM56" s="631"/>
      <c r="HN56" s="631"/>
      <c r="HO56" s="1650">
        <v>11</v>
      </c>
    </row>
    <row s="1650" customFormat="1" customHeight="1" ht="11.549999999999999">
      <c r="A57" s="996"/>
      <c r="B57" s="996"/>
      <c r="C57" s="996"/>
      <c r="D57" s="996"/>
      <c r="E57" s="996"/>
      <c r="F57" s="1645"/>
      <c r="G57" s="1645"/>
      <c r="H57" s="360"/>
      <c r="N57" s="1650"/>
      <c r="O57" s="1650"/>
      <c r="P57" s="1650"/>
      <c r="Q57" s="1650"/>
      <c r="R57" s="1650"/>
      <c r="S57" s="1650"/>
      <c r="T57" s="1650"/>
      <c r="U57" s="1650"/>
      <c r="V57" s="1650"/>
      <c r="W57" s="1650"/>
      <c r="X57" s="1650"/>
      <c r="Y57" s="1650"/>
      <c r="Z57" s="1650"/>
      <c r="AA57" s="1650"/>
      <c r="AB57" s="1650"/>
      <c r="AC57" s="1650"/>
      <c r="AD57" s="1650"/>
      <c r="AE57" s="1650"/>
      <c r="AF57" s="1650"/>
      <c r="AG57" s="1650"/>
      <c r="AH57" s="1650"/>
      <c r="AI57" s="1650"/>
      <c r="AJ57" s="1650"/>
      <c r="AK57" s="1650"/>
      <c r="AL57" s="1650"/>
      <c r="AM57" s="1650"/>
      <c r="AN57" s="1650"/>
      <c r="AO57" s="1650"/>
      <c r="AP57" s="1650"/>
      <c r="AQ57" s="1650"/>
      <c r="AR57" s="1650"/>
      <c r="AS57" s="1650"/>
      <c r="AT57" s="1650"/>
      <c r="AU57" s="1650"/>
      <c r="AV57" s="1650"/>
      <c r="AW57" s="1650"/>
      <c r="AX57" s="1650"/>
      <c r="AY57" s="1650"/>
      <c r="AZ57" s="1650"/>
      <c r="BA57" s="1650"/>
      <c r="BB57" s="1650"/>
      <c r="BC57" s="1650"/>
      <c r="BD57" s="1650"/>
      <c r="BE57" s="1650"/>
      <c r="BF57" s="1650"/>
      <c r="BG57" s="1650"/>
      <c r="BH57" s="1650"/>
      <c r="BI57" s="1650"/>
      <c r="BJ57" s="1650"/>
      <c r="BK57" s="1650"/>
      <c r="BL57" s="1650"/>
      <c r="BM57" s="1650"/>
      <c r="BN57" s="1650"/>
      <c r="BO57" s="1650"/>
      <c r="BP57" s="1650"/>
      <c r="BQ57" s="1650"/>
      <c r="BR57" s="1650"/>
      <c r="BS57" s="1650"/>
      <c r="BT57" s="1650"/>
      <c r="BU57" s="1650"/>
      <c r="BV57" s="1650"/>
      <c r="BW57" s="1650"/>
      <c r="BX57" s="1650"/>
      <c r="BY57" s="1650"/>
      <c r="BZ57" s="1650"/>
      <c r="CA57" s="1650"/>
      <c r="CB57" s="1650"/>
      <c r="CC57" s="1650"/>
      <c r="CD57" s="1650"/>
      <c r="CE57" s="1650"/>
      <c r="CF57" s="1650"/>
      <c r="CG57" s="1650"/>
      <c r="CH57" s="1650"/>
      <c r="CI57" s="1650"/>
      <c r="CJ57" s="1650"/>
      <c r="CK57" s="1650"/>
      <c r="CL57" s="1650"/>
      <c r="CM57" s="1650"/>
      <c r="CN57" s="1650"/>
      <c r="CO57" s="1650"/>
      <c r="CP57" s="1650"/>
      <c r="CQ57" s="1650"/>
      <c r="CR57" s="1650"/>
      <c r="CS57" s="1650"/>
      <c r="CT57" s="1650"/>
      <c r="CU57" s="1650"/>
      <c r="CV57" s="1650"/>
      <c r="CW57" s="1650"/>
      <c r="CX57" s="1650"/>
      <c r="CY57" s="1650"/>
      <c r="CZ57" s="1650"/>
      <c r="DA57" s="1650"/>
      <c r="DB57" s="1650"/>
      <c r="DC57" s="1650"/>
      <c r="DD57" s="1650"/>
      <c r="DE57" s="1650"/>
      <c r="DF57" s="1650"/>
      <c r="DG57" s="1650"/>
      <c r="DH57" s="1650"/>
      <c r="DI57" s="1650"/>
      <c r="DJ57" s="1650"/>
      <c r="DK57" s="1650"/>
      <c r="DL57" s="1650"/>
      <c r="DM57" s="1650"/>
      <c r="DN57" s="1650"/>
      <c r="DO57" s="1650"/>
      <c r="DP57" s="1650"/>
      <c r="DQ57" s="1650"/>
      <c r="DR57" s="1650"/>
      <c r="DS57" s="1650"/>
      <c r="DT57" s="1650"/>
      <c r="DU57" s="1650"/>
      <c r="DV57" s="1650"/>
      <c r="DW57" s="1650"/>
      <c r="DX57" s="1650"/>
      <c r="DY57" s="1650"/>
      <c r="DZ57" s="1650"/>
      <c r="EA57" s="1650"/>
      <c r="EB57" s="1650"/>
      <c r="EC57" s="1650"/>
      <c r="ED57" s="1650"/>
      <c r="EE57" s="1650"/>
      <c r="EF57" s="1650"/>
      <c r="EG57" s="1650"/>
      <c r="EH57" s="1650"/>
      <c r="EI57" s="1650"/>
      <c r="EJ57" s="1650"/>
      <c r="EK57" s="1650"/>
      <c r="EL57" s="1650"/>
      <c r="EM57" s="1650"/>
      <c r="EN57" s="1650"/>
      <c r="EO57" s="1650"/>
      <c r="EP57" s="1650"/>
      <c r="EQ57" s="1650"/>
      <c r="ER57" s="1650"/>
      <c r="ES57" s="1650"/>
      <c r="ET57" s="1650"/>
      <c r="EU57" s="1650"/>
      <c r="EV57" s="1650"/>
      <c r="EW57" s="1650"/>
      <c r="EX57" s="1650"/>
      <c r="EY57" s="1650"/>
      <c r="EZ57" s="1650"/>
      <c r="FA57" s="1650"/>
      <c r="FB57" s="1650"/>
      <c r="FC57" s="1650"/>
      <c r="FD57" s="1650"/>
      <c r="FE57" s="1650"/>
      <c r="FF57" s="1650"/>
      <c r="FG57" s="1650"/>
      <c r="FH57" s="1650"/>
      <c r="FI57" s="1650"/>
      <c r="FJ57" s="1650"/>
      <c r="FK57" s="1650"/>
      <c r="FL57" s="1650"/>
      <c r="FM57" s="1650"/>
      <c r="FN57" s="1650"/>
      <c r="FO57" s="1650"/>
      <c r="FP57" s="1650"/>
      <c r="FQ57" s="1650"/>
      <c r="FR57" s="1650"/>
      <c r="FS57" s="1650"/>
      <c r="FT57" s="1650"/>
      <c r="FU57" s="1650"/>
      <c r="FV57" s="1650"/>
      <c r="FW57" s="1650"/>
      <c r="FX57" s="1650"/>
      <c r="FY57" s="1650"/>
      <c r="FZ57" s="1650"/>
      <c r="GA57" s="1650"/>
      <c r="GB57" s="1650"/>
      <c r="GC57" s="1650"/>
      <c r="GD57" s="1650"/>
      <c r="GE57" s="1650"/>
      <c r="GF57" s="1650"/>
      <c r="GG57" s="1650"/>
      <c r="GH57" s="1650"/>
      <c r="GI57" s="1650"/>
      <c r="GJ57" s="1650"/>
      <c r="GK57" s="1650"/>
      <c r="GL57" s="1650"/>
      <c r="GM57" s="1650"/>
      <c r="GN57" s="1650"/>
      <c r="GO57" s="1650"/>
      <c r="GP57" s="1650"/>
      <c r="GQ57" s="1650"/>
      <c r="GR57" s="1375"/>
      <c r="GT57" s="1375"/>
      <c r="GU57" s="1645"/>
      <c r="GV57" s="1645"/>
      <c r="GW57" s="1375"/>
      <c r="GX57" s="1375"/>
      <c r="GY57" s="1375"/>
      <c r="GZ57" s="1375"/>
      <c r="HA57" s="1645"/>
      <c r="HB57" s="1375"/>
      <c r="HC57" s="1375"/>
      <c r="HD57" s="553"/>
      <c r="HE57" s="1375"/>
      <c r="HF57" s="1375"/>
      <c r="HG57" s="1375"/>
      <c r="HH57" s="1375"/>
      <c r="HI57" s="1375"/>
      <c r="HJ57" s="1641"/>
      <c r="HK57" s="631"/>
      <c r="HL57" s="631"/>
      <c r="HM57" s="631"/>
      <c r="HN57" s="631"/>
      <c r="HO57" s="1650">
        <v>11</v>
      </c>
    </row>
    <row s="1650" customFormat="1" customHeight="1" ht="11.549999999999999">
      <c r="A58" s="996"/>
      <c r="B58" s="996"/>
      <c r="C58" s="996"/>
      <c r="D58" s="996"/>
      <c r="E58" s="996"/>
      <c r="F58" s="1645"/>
      <c r="G58" s="1645"/>
      <c r="H58" s="360"/>
      <c r="N58" s="1650"/>
      <c r="O58" s="1650"/>
      <c r="P58" s="1650"/>
      <c r="Q58" s="1650"/>
      <c r="R58" s="1650"/>
      <c r="S58" s="1650"/>
      <c r="T58" s="1650"/>
      <c r="U58" s="1650"/>
      <c r="V58" s="1650"/>
      <c r="W58" s="1650"/>
      <c r="X58" s="1650"/>
      <c r="Y58" s="1650"/>
      <c r="Z58" s="1650"/>
      <c r="AA58" s="1650"/>
      <c r="AB58" s="1650"/>
      <c r="AC58" s="1650"/>
      <c r="AD58" s="1650"/>
      <c r="AE58" s="1650"/>
      <c r="AF58" s="1650"/>
      <c r="AG58" s="1650"/>
      <c r="AH58" s="1650"/>
      <c r="AI58" s="1650"/>
      <c r="AJ58" s="1650"/>
      <c r="AK58" s="1650"/>
      <c r="AL58" s="1650"/>
      <c r="AM58" s="1650"/>
      <c r="AN58" s="1650"/>
      <c r="AO58" s="1650"/>
      <c r="AP58" s="1650"/>
      <c r="AQ58" s="1650"/>
      <c r="AR58" s="1650"/>
      <c r="AS58" s="1650"/>
      <c r="AT58" s="1650"/>
      <c r="AU58" s="1650"/>
      <c r="AV58" s="1650"/>
      <c r="AW58" s="1650"/>
      <c r="AX58" s="1650"/>
      <c r="AY58" s="1650"/>
      <c r="AZ58" s="1650"/>
      <c r="BA58" s="1650"/>
      <c r="BB58" s="1650"/>
      <c r="BC58" s="1650"/>
      <c r="BD58" s="1650"/>
      <c r="BE58" s="1650"/>
      <c r="BF58" s="1650"/>
      <c r="BG58" s="1650"/>
      <c r="BH58" s="1650"/>
      <c r="BI58" s="1650"/>
      <c r="BJ58" s="1650"/>
      <c r="BK58" s="1650"/>
      <c r="BL58" s="1650"/>
      <c r="BM58" s="1650"/>
      <c r="BN58" s="1650"/>
      <c r="BO58" s="1650"/>
      <c r="BP58" s="1650"/>
      <c r="BQ58" s="1650"/>
      <c r="BR58" s="1650"/>
      <c r="BS58" s="1650"/>
      <c r="BT58" s="1650"/>
      <c r="BU58" s="1650"/>
      <c r="BV58" s="1650"/>
      <c r="BW58" s="1650"/>
      <c r="BX58" s="1650"/>
      <c r="BY58" s="1650"/>
      <c r="BZ58" s="1650"/>
      <c r="CA58" s="1650"/>
      <c r="CB58" s="1650"/>
      <c r="CC58" s="1650"/>
      <c r="CD58" s="1650"/>
      <c r="CE58" s="1650"/>
      <c r="CF58" s="1650"/>
      <c r="CG58" s="1650"/>
      <c r="CH58" s="1650"/>
      <c r="CI58" s="1650"/>
      <c r="CJ58" s="1650"/>
      <c r="CK58" s="1650"/>
      <c r="CL58" s="1650"/>
      <c r="CM58" s="1650"/>
      <c r="CN58" s="1650"/>
      <c r="CO58" s="1650"/>
      <c r="CP58" s="1650"/>
      <c r="CQ58" s="1650"/>
      <c r="CR58" s="1650"/>
      <c r="CS58" s="1650"/>
      <c r="CT58" s="1650"/>
      <c r="CU58" s="1650"/>
      <c r="CV58" s="1650"/>
      <c r="CW58" s="1650"/>
      <c r="CX58" s="1650"/>
      <c r="CY58" s="1650"/>
      <c r="CZ58" s="1650"/>
      <c r="DA58" s="1650"/>
      <c r="DB58" s="1650"/>
      <c r="DC58" s="1650"/>
      <c r="DD58" s="1650"/>
      <c r="DE58" s="1650"/>
      <c r="DF58" s="1650"/>
      <c r="DG58" s="1650"/>
      <c r="DH58" s="1650"/>
      <c r="DI58" s="1650"/>
      <c r="DJ58" s="1650"/>
      <c r="DK58" s="1650"/>
      <c r="DL58" s="1650"/>
      <c r="DM58" s="1650"/>
      <c r="DN58" s="1650"/>
      <c r="DO58" s="1650"/>
      <c r="DP58" s="1650"/>
      <c r="DQ58" s="1650"/>
      <c r="DR58" s="1650"/>
      <c r="DS58" s="1650"/>
      <c r="DT58" s="1650"/>
      <c r="DU58" s="1650"/>
      <c r="DV58" s="1650"/>
      <c r="DW58" s="1650"/>
      <c r="DX58" s="1650"/>
      <c r="DY58" s="1650"/>
      <c r="DZ58" s="1650"/>
      <c r="EA58" s="1650"/>
      <c r="EB58" s="1650"/>
      <c r="EC58" s="1650"/>
      <c r="ED58" s="1650"/>
      <c r="EE58" s="1650"/>
      <c r="EF58" s="1650"/>
      <c r="EG58" s="1650"/>
      <c r="EH58" s="1650"/>
      <c r="EI58" s="1650"/>
      <c r="EJ58" s="1650"/>
      <c r="EK58" s="1650"/>
      <c r="EL58" s="1650"/>
      <c r="EM58" s="1650"/>
      <c r="EN58" s="1650"/>
      <c r="EO58" s="1650"/>
      <c r="EP58" s="1650"/>
      <c r="EQ58" s="1650"/>
      <c r="ER58" s="1650"/>
      <c r="ES58" s="1650"/>
      <c r="ET58" s="1650"/>
      <c r="EU58" s="1650"/>
      <c r="EV58" s="1650"/>
      <c r="EW58" s="1650"/>
      <c r="EX58" s="1650"/>
      <c r="EY58" s="1650"/>
      <c r="EZ58" s="1650"/>
      <c r="FA58" s="1650"/>
      <c r="FB58" s="1650"/>
      <c r="FC58" s="1650"/>
      <c r="FD58" s="1650"/>
      <c r="FE58" s="1650"/>
      <c r="FF58" s="1650"/>
      <c r="FG58" s="1650"/>
      <c r="FH58" s="1650"/>
      <c r="FI58" s="1650"/>
      <c r="FJ58" s="1650"/>
      <c r="FK58" s="1650"/>
      <c r="FL58" s="1650"/>
      <c r="FM58" s="1650"/>
      <c r="FN58" s="1650"/>
      <c r="FO58" s="1650"/>
      <c r="FP58" s="1650"/>
      <c r="FQ58" s="1650"/>
      <c r="FR58" s="1650"/>
      <c r="FS58" s="1650"/>
      <c r="FT58" s="1650"/>
      <c r="FU58" s="1650"/>
      <c r="FV58" s="1650"/>
      <c r="FW58" s="1650"/>
      <c r="FX58" s="1650"/>
      <c r="FY58" s="1650"/>
      <c r="FZ58" s="1650"/>
      <c r="GA58" s="1650"/>
      <c r="GB58" s="1650"/>
      <c r="GC58" s="1650"/>
      <c r="GD58" s="1650"/>
      <c r="GE58" s="1650"/>
      <c r="GF58" s="1650"/>
      <c r="GG58" s="1650"/>
      <c r="GH58" s="1650"/>
      <c r="GI58" s="1650"/>
      <c r="GJ58" s="1650"/>
      <c r="GK58" s="1650"/>
      <c r="GL58" s="1650"/>
      <c r="GM58" s="1650"/>
      <c r="GN58" s="1650"/>
      <c r="GO58" s="1650"/>
      <c r="GP58" s="1650"/>
      <c r="GQ58" s="1650"/>
      <c r="GR58" s="1375"/>
      <c r="GT58" s="1375"/>
      <c r="GU58" s="1645"/>
      <c r="GV58" s="1645"/>
      <c r="GW58" s="1375"/>
      <c r="GX58" s="1375"/>
      <c r="GY58" s="1375"/>
      <c r="GZ58" s="1375"/>
      <c r="HA58" s="1645"/>
      <c r="HB58" s="1375"/>
      <c r="HC58" s="1375"/>
      <c r="HD58" s="553"/>
      <c r="HE58" s="1375"/>
      <c r="HF58" s="1375"/>
      <c r="HG58" s="1375"/>
      <c r="HH58" s="1375"/>
      <c r="HI58" s="1375"/>
      <c r="HJ58" s="1641"/>
      <c r="HK58" s="631"/>
      <c r="HL58" s="631"/>
      <c r="HM58" s="631"/>
      <c r="HN58" s="631"/>
      <c r="HO58" s="1650">
        <v>11</v>
      </c>
    </row>
    <row s="1650" customFormat="1" customHeight="1" ht="11.549999999999999">
      <c r="A59" s="996"/>
      <c r="B59" s="996"/>
      <c r="C59" s="996"/>
      <c r="D59" s="996"/>
      <c r="E59" s="996"/>
      <c r="F59" s="1645"/>
      <c r="G59" s="1645"/>
      <c r="H59" s="360"/>
      <c r="N59" s="1650"/>
      <c r="O59" s="1650"/>
      <c r="P59" s="1650"/>
      <c r="Q59" s="1650"/>
      <c r="R59" s="1650"/>
      <c r="S59" s="1650"/>
      <c r="T59" s="1650"/>
      <c r="U59" s="1650"/>
      <c r="V59" s="1650"/>
      <c r="W59" s="1650"/>
      <c r="X59" s="1650"/>
      <c r="Y59" s="1650"/>
      <c r="Z59" s="1650"/>
      <c r="AA59" s="1650"/>
      <c r="AB59" s="1650"/>
      <c r="AC59" s="1650"/>
      <c r="AD59" s="1650"/>
      <c r="AE59" s="1650"/>
      <c r="AF59" s="1650"/>
      <c r="AG59" s="1650"/>
      <c r="AH59" s="1650"/>
      <c r="AI59" s="1650"/>
      <c r="AJ59" s="1650"/>
      <c r="AK59" s="1650"/>
      <c r="AL59" s="1650"/>
      <c r="AM59" s="1650"/>
      <c r="AN59" s="1650"/>
      <c r="AO59" s="1650"/>
      <c r="AP59" s="1650"/>
      <c r="AQ59" s="1650"/>
      <c r="AR59" s="1650"/>
      <c r="AS59" s="1650"/>
      <c r="AT59" s="1650"/>
      <c r="AU59" s="1650"/>
      <c r="AV59" s="1650"/>
      <c r="AW59" s="1650"/>
      <c r="AX59" s="1650"/>
      <c r="AY59" s="1650"/>
      <c r="AZ59" s="1650"/>
      <c r="BA59" s="1650"/>
      <c r="BB59" s="1650"/>
      <c r="BC59" s="1650"/>
      <c r="BD59" s="1650"/>
      <c r="BE59" s="1650"/>
      <c r="BF59" s="1650"/>
      <c r="BG59" s="1650"/>
      <c r="BH59" s="1650"/>
      <c r="BI59" s="1650"/>
      <c r="BJ59" s="1650"/>
      <c r="BK59" s="1650"/>
      <c r="BL59" s="1650"/>
      <c r="BM59" s="1650"/>
      <c r="BN59" s="1650"/>
      <c r="BO59" s="1650"/>
      <c r="BP59" s="1650"/>
      <c r="BQ59" s="1650"/>
      <c r="BR59" s="1650"/>
      <c r="BS59" s="1650"/>
      <c r="BT59" s="1650"/>
      <c r="BU59" s="1650"/>
      <c r="BV59" s="1650"/>
      <c r="BW59" s="1650"/>
      <c r="BX59" s="1650"/>
      <c r="BY59" s="1650"/>
      <c r="BZ59" s="1650"/>
      <c r="CA59" s="1650"/>
      <c r="CB59" s="1650"/>
      <c r="CC59" s="1650"/>
      <c r="CD59" s="1650"/>
      <c r="CE59" s="1650"/>
      <c r="CF59" s="1650"/>
      <c r="CG59" s="1650"/>
      <c r="CH59" s="1650"/>
      <c r="CI59" s="1650"/>
      <c r="CJ59" s="1650"/>
      <c r="CK59" s="1650"/>
      <c r="CL59" s="1650"/>
      <c r="CM59" s="1650"/>
      <c r="CN59" s="1650"/>
      <c r="CO59" s="1650"/>
      <c r="CP59" s="1650"/>
      <c r="CQ59" s="1650"/>
      <c r="CR59" s="1650"/>
      <c r="CS59" s="1650"/>
      <c r="CT59" s="1650"/>
      <c r="CU59" s="1650"/>
      <c r="CV59" s="1650"/>
      <c r="CW59" s="1650"/>
      <c r="CX59" s="1650"/>
      <c r="CY59" s="1650"/>
      <c r="CZ59" s="1650"/>
      <c r="DA59" s="1650"/>
      <c r="DB59" s="1650"/>
      <c r="DC59" s="1650"/>
      <c r="DD59" s="1650"/>
      <c r="DE59" s="1650"/>
      <c r="DF59" s="1650"/>
      <c r="DG59" s="1650"/>
      <c r="DH59" s="1650"/>
      <c r="DI59" s="1650"/>
      <c r="DJ59" s="1650"/>
      <c r="DK59" s="1650"/>
      <c r="DL59" s="1650"/>
      <c r="DM59" s="1650"/>
      <c r="DN59" s="1650"/>
      <c r="DO59" s="1650"/>
      <c r="DP59" s="1650"/>
      <c r="DQ59" s="1650"/>
      <c r="DR59" s="1650"/>
      <c r="DS59" s="1650"/>
      <c r="DT59" s="1650"/>
      <c r="DU59" s="1650"/>
      <c r="DV59" s="1650"/>
      <c r="DW59" s="1650"/>
      <c r="DX59" s="1650"/>
      <c r="DY59" s="1650"/>
      <c r="DZ59" s="1650"/>
      <c r="EA59" s="1650"/>
      <c r="EB59" s="1650"/>
      <c r="EC59" s="1650"/>
      <c r="ED59" s="1650"/>
      <c r="EE59" s="1650"/>
      <c r="EF59" s="1650"/>
      <c r="EG59" s="1650"/>
      <c r="EH59" s="1650"/>
      <c r="EI59" s="1650"/>
      <c r="EJ59" s="1650"/>
      <c r="EK59" s="1650"/>
      <c r="EL59" s="1650"/>
      <c r="EM59" s="1650"/>
      <c r="EN59" s="1650"/>
      <c r="EO59" s="1650"/>
      <c r="EP59" s="1650"/>
      <c r="EQ59" s="1650"/>
      <c r="ER59" s="1650"/>
      <c r="ES59" s="1650"/>
      <c r="ET59" s="1650"/>
      <c r="EU59" s="1650"/>
      <c r="EV59" s="1650"/>
      <c r="EW59" s="1650"/>
      <c r="EX59" s="1650"/>
      <c r="EY59" s="1650"/>
      <c r="EZ59" s="1650"/>
      <c r="FA59" s="1650"/>
      <c r="FB59" s="1650"/>
      <c r="FC59" s="1650"/>
      <c r="FD59" s="1650"/>
      <c r="FE59" s="1650"/>
      <c r="FF59" s="1650"/>
      <c r="FG59" s="1650"/>
      <c r="FH59" s="1650"/>
      <c r="FI59" s="1650"/>
      <c r="FJ59" s="1650"/>
      <c r="FK59" s="1650"/>
      <c r="FL59" s="1650"/>
      <c r="FM59" s="1650"/>
      <c r="FN59" s="1650"/>
      <c r="FO59" s="1650"/>
      <c r="FP59" s="1650"/>
      <c r="FQ59" s="1650"/>
      <c r="FR59" s="1650"/>
      <c r="FS59" s="1650"/>
      <c r="FT59" s="1650"/>
      <c r="FU59" s="1650"/>
      <c r="FV59" s="1650"/>
      <c r="FW59" s="1650"/>
      <c r="FX59" s="1650"/>
      <c r="FY59" s="1650"/>
      <c r="FZ59" s="1650"/>
      <c r="GA59" s="1650"/>
      <c r="GB59" s="1650"/>
      <c r="GC59" s="1650"/>
      <c r="GD59" s="1650"/>
      <c r="GE59" s="1650"/>
      <c r="GF59" s="1650"/>
      <c r="GG59" s="1650"/>
      <c r="GH59" s="1650"/>
      <c r="GI59" s="1650"/>
      <c r="GJ59" s="1650"/>
      <c r="GK59" s="1650"/>
      <c r="GL59" s="1650"/>
      <c r="GM59" s="1650"/>
      <c r="GN59" s="1650"/>
      <c r="GO59" s="1650"/>
      <c r="GP59" s="1650"/>
      <c r="GQ59" s="1650"/>
      <c r="GR59" s="1375"/>
      <c r="GT59" s="1375"/>
      <c r="GU59" s="1645"/>
      <c r="GV59" s="1645"/>
      <c r="GW59" s="1375"/>
      <c r="GX59" s="1375"/>
      <c r="GY59" s="1375"/>
      <c r="GZ59" s="1375"/>
      <c r="HA59" s="1645"/>
      <c r="HB59" s="1375"/>
      <c r="HC59" s="1375"/>
      <c r="HD59" s="553"/>
      <c r="HE59" s="1375"/>
      <c r="HF59" s="1375"/>
      <c r="HG59" s="1375"/>
      <c r="HH59" s="1375"/>
      <c r="HI59" s="1375"/>
      <c r="HJ59" s="1641"/>
      <c r="HK59" s="631"/>
      <c r="HL59" s="631"/>
      <c r="HM59" s="631"/>
      <c r="HN59" s="631"/>
      <c r="HO59" s="1650">
        <v>11</v>
      </c>
    </row>
    <row s="1650" customFormat="1" customHeight="1" ht="11.549999999999999">
      <c r="A60" s="996"/>
      <c r="B60" s="996"/>
      <c r="C60" s="996"/>
      <c r="D60" s="996"/>
      <c r="E60" s="996"/>
      <c r="F60" s="1645"/>
      <c r="G60" s="1645"/>
      <c r="H60" s="360"/>
      <c r="N60" s="1650"/>
      <c r="O60" s="1650"/>
      <c r="P60" s="1650"/>
      <c r="Q60" s="1650"/>
      <c r="R60" s="1650"/>
      <c r="S60" s="1650"/>
      <c r="T60" s="1650"/>
      <c r="U60" s="1650"/>
      <c r="V60" s="1650"/>
      <c r="W60" s="1650"/>
      <c r="X60" s="1650"/>
      <c r="Y60" s="1650"/>
      <c r="Z60" s="1650"/>
      <c r="AA60" s="1650"/>
      <c r="AB60" s="1650"/>
      <c r="AC60" s="1650"/>
      <c r="AD60" s="1650"/>
      <c r="AE60" s="1650"/>
      <c r="AF60" s="1650"/>
      <c r="AG60" s="1650"/>
      <c r="AH60" s="1650"/>
      <c r="AI60" s="1650"/>
      <c r="AJ60" s="1650"/>
      <c r="AK60" s="1650"/>
      <c r="AL60" s="1650"/>
      <c r="AM60" s="1650"/>
      <c r="AN60" s="1650"/>
      <c r="AO60" s="1650"/>
      <c r="AP60" s="1650"/>
      <c r="AQ60" s="1650"/>
      <c r="AR60" s="1650"/>
      <c r="AS60" s="1650"/>
      <c r="AT60" s="1650"/>
      <c r="AU60" s="1650"/>
      <c r="AV60" s="1650"/>
      <c r="AW60" s="1650"/>
      <c r="AX60" s="1650"/>
      <c r="AY60" s="1650"/>
      <c r="AZ60" s="1650"/>
      <c r="BA60" s="1650"/>
      <c r="BB60" s="1650"/>
      <c r="BC60" s="1650"/>
      <c r="BD60" s="1650"/>
      <c r="BE60" s="1650"/>
      <c r="BF60" s="1650"/>
      <c r="BG60" s="1650"/>
      <c r="BH60" s="1650"/>
      <c r="BI60" s="1650"/>
      <c r="BJ60" s="1650"/>
      <c r="BK60" s="1650"/>
      <c r="BL60" s="1650"/>
      <c r="BM60" s="1650"/>
      <c r="BN60" s="1650"/>
      <c r="BO60" s="1650"/>
      <c r="BP60" s="1650"/>
      <c r="BQ60" s="1650"/>
      <c r="BR60" s="1650"/>
      <c r="BS60" s="1650"/>
      <c r="BT60" s="1650"/>
      <c r="BU60" s="1650"/>
      <c r="BV60" s="1650"/>
      <c r="BW60" s="1650"/>
      <c r="BX60" s="1650"/>
      <c r="BY60" s="1650"/>
      <c r="BZ60" s="1650"/>
      <c r="CA60" s="1650"/>
      <c r="CB60" s="1650"/>
      <c r="CC60" s="1650"/>
      <c r="CD60" s="1650"/>
      <c r="CE60" s="1650"/>
      <c r="CF60" s="1650"/>
      <c r="CG60" s="1650"/>
      <c r="CH60" s="1650"/>
      <c r="CI60" s="1650"/>
      <c r="CJ60" s="1650"/>
      <c r="CK60" s="1650"/>
      <c r="CL60" s="1650"/>
      <c r="CM60" s="1650"/>
      <c r="CN60" s="1650"/>
      <c r="CO60" s="1650"/>
      <c r="CP60" s="1650"/>
      <c r="CQ60" s="1650"/>
      <c r="CR60" s="1650"/>
      <c r="CS60" s="1650"/>
      <c r="CT60" s="1650"/>
      <c r="CU60" s="1650"/>
      <c r="CV60" s="1650"/>
      <c r="CW60" s="1650"/>
      <c r="CX60" s="1650"/>
      <c r="CY60" s="1650"/>
      <c r="CZ60" s="1650"/>
      <c r="DA60" s="1650"/>
      <c r="DB60" s="1650"/>
      <c r="DC60" s="1650"/>
      <c r="DD60" s="1650"/>
      <c r="DE60" s="1650"/>
      <c r="DF60" s="1650"/>
      <c r="DG60" s="1650"/>
      <c r="DH60" s="1650"/>
      <c r="DI60" s="1650"/>
      <c r="DJ60" s="1650"/>
      <c r="DK60" s="1650"/>
      <c r="DL60" s="1650"/>
      <c r="DM60" s="1650"/>
      <c r="DN60" s="1650"/>
      <c r="DO60" s="1650"/>
      <c r="DP60" s="1650"/>
      <c r="DQ60" s="1650"/>
      <c r="DR60" s="1650"/>
      <c r="DS60" s="1650"/>
      <c r="DT60" s="1650"/>
      <c r="DU60" s="1650"/>
      <c r="DV60" s="1650"/>
      <c r="DW60" s="1650"/>
      <c r="DX60" s="1650"/>
      <c r="DY60" s="1650"/>
      <c r="DZ60" s="1650"/>
      <c r="EA60" s="1650"/>
      <c r="EB60" s="1650"/>
      <c r="EC60" s="1650"/>
      <c r="ED60" s="1650"/>
      <c r="EE60" s="1650"/>
      <c r="EF60" s="1650"/>
      <c r="EG60" s="1650"/>
      <c r="EH60" s="1650"/>
      <c r="EI60" s="1650"/>
      <c r="EJ60" s="1650"/>
      <c r="EK60" s="1650"/>
      <c r="EL60" s="1650"/>
      <c r="EM60" s="1650"/>
      <c r="EN60" s="1650"/>
      <c r="EO60" s="1650"/>
      <c r="EP60" s="1650"/>
      <c r="EQ60" s="1650"/>
      <c r="ER60" s="1650"/>
      <c r="ES60" s="1650"/>
      <c r="ET60" s="1650"/>
      <c r="EU60" s="1650"/>
      <c r="EV60" s="1650"/>
      <c r="EW60" s="1650"/>
      <c r="EX60" s="1650"/>
      <c r="EY60" s="1650"/>
      <c r="EZ60" s="1650"/>
      <c r="FA60" s="1650"/>
      <c r="FB60" s="1650"/>
      <c r="FC60" s="1650"/>
      <c r="FD60" s="1650"/>
      <c r="FE60" s="1650"/>
      <c r="FF60" s="1650"/>
      <c r="FG60" s="1650"/>
      <c r="FH60" s="1650"/>
      <c r="FI60" s="1650"/>
      <c r="FJ60" s="1650"/>
      <c r="FK60" s="1650"/>
      <c r="FL60" s="1650"/>
      <c r="FM60" s="1650"/>
      <c r="FN60" s="1650"/>
      <c r="FO60" s="1650"/>
      <c r="FP60" s="1650"/>
      <c r="FQ60" s="1650"/>
      <c r="FR60" s="1650"/>
      <c r="FS60" s="1650"/>
      <c r="FT60" s="1650"/>
      <c r="FU60" s="1650"/>
      <c r="FV60" s="1650"/>
      <c r="FW60" s="1650"/>
      <c r="FX60" s="1650"/>
      <c r="FY60" s="1650"/>
      <c r="FZ60" s="1650"/>
      <c r="GA60" s="1650"/>
      <c r="GB60" s="1650"/>
      <c r="GC60" s="1650"/>
      <c r="GD60" s="1650"/>
      <c r="GE60" s="1650"/>
      <c r="GF60" s="1650"/>
      <c r="GG60" s="1650"/>
      <c r="GH60" s="1650"/>
      <c r="GI60" s="1650"/>
      <c r="GJ60" s="1650"/>
      <c r="GK60" s="1650"/>
      <c r="GL60" s="1650"/>
      <c r="GM60" s="1650"/>
      <c r="GN60" s="1650"/>
      <c r="GO60" s="1650"/>
      <c r="GP60" s="1650"/>
      <c r="GQ60" s="1650"/>
      <c r="GR60" s="1375"/>
      <c r="GT60" s="1375"/>
      <c r="GU60" s="1645"/>
      <c r="GV60" s="1645"/>
      <c r="GW60" s="1375"/>
      <c r="GX60" s="1375"/>
      <c r="GY60" s="1375"/>
      <c r="GZ60" s="1375"/>
      <c r="HA60" s="1645"/>
      <c r="HB60" s="1375"/>
      <c r="HC60" s="1375"/>
      <c r="HD60" s="553"/>
      <c r="HE60" s="1375"/>
      <c r="HF60" s="1375"/>
      <c r="HG60" s="1375"/>
      <c r="HH60" s="1375"/>
      <c r="HI60" s="1375"/>
      <c r="HJ60" s="1641"/>
      <c r="HK60" s="631"/>
      <c r="HL60" s="631"/>
      <c r="HM60" s="631"/>
      <c r="HN60" s="631"/>
      <c r="HO60" s="1650">
        <v>11</v>
      </c>
    </row>
    <row s="1650" customFormat="1" customHeight="1" ht="11.549999999999999">
      <c r="A61" s="996"/>
      <c r="B61" s="996"/>
      <c r="C61" s="996"/>
      <c r="D61" s="996"/>
      <c r="E61" s="996"/>
      <c r="F61" s="1645"/>
      <c r="G61" s="1645"/>
      <c r="H61" s="360"/>
      <c r="N61" s="1650"/>
      <c r="O61" s="1650"/>
      <c r="P61" s="1650"/>
      <c r="Q61" s="1650"/>
      <c r="R61" s="1650"/>
      <c r="S61" s="1650"/>
      <c r="T61" s="1650"/>
      <c r="U61" s="1650"/>
      <c r="V61" s="1650"/>
      <c r="W61" s="1650"/>
      <c r="X61" s="1650"/>
      <c r="Y61" s="1650"/>
      <c r="Z61" s="1650"/>
      <c r="AA61" s="1650"/>
      <c r="AB61" s="1650"/>
      <c r="AC61" s="1650"/>
      <c r="AD61" s="1650"/>
      <c r="AE61" s="1650"/>
      <c r="AF61" s="1650"/>
      <c r="AG61" s="1650"/>
      <c r="AH61" s="1650"/>
      <c r="AI61" s="1650"/>
      <c r="AJ61" s="1650"/>
      <c r="AK61" s="1650"/>
      <c r="AL61" s="1650"/>
      <c r="AM61" s="1650"/>
      <c r="AN61" s="1650"/>
      <c r="AO61" s="1650"/>
      <c r="AP61" s="1650"/>
      <c r="AQ61" s="1650"/>
      <c r="AR61" s="1650"/>
      <c r="AS61" s="1650"/>
      <c r="AT61" s="1650"/>
      <c r="AU61" s="1650"/>
      <c r="AV61" s="1650"/>
      <c r="AW61" s="1650"/>
      <c r="AX61" s="1650"/>
      <c r="AY61" s="1650"/>
      <c r="AZ61" s="1650"/>
      <c r="BA61" s="1650"/>
      <c r="BB61" s="1650"/>
      <c r="BC61" s="1650"/>
      <c r="BD61" s="1650"/>
      <c r="BE61" s="1650"/>
      <c r="BF61" s="1650"/>
      <c r="BG61" s="1650"/>
      <c r="BH61" s="1650"/>
      <c r="BI61" s="1650"/>
      <c r="BJ61" s="1650"/>
      <c r="BK61" s="1650"/>
      <c r="BL61" s="1650"/>
      <c r="BM61" s="1650"/>
      <c r="BN61" s="1650"/>
      <c r="BO61" s="1650"/>
      <c r="BP61" s="1650"/>
      <c r="BQ61" s="1650"/>
      <c r="BR61" s="1650"/>
      <c r="BS61" s="1650"/>
      <c r="BT61" s="1650"/>
      <c r="BU61" s="1650"/>
      <c r="BV61" s="1650"/>
      <c r="BW61" s="1650"/>
      <c r="BX61" s="1650"/>
      <c r="BY61" s="1650"/>
      <c r="BZ61" s="1650"/>
      <c r="CA61" s="1650"/>
      <c r="CB61" s="1650"/>
      <c r="CC61" s="1650"/>
      <c r="CD61" s="1650"/>
      <c r="CE61" s="1650"/>
      <c r="CF61" s="1650"/>
      <c r="CG61" s="1650"/>
      <c r="CH61" s="1650"/>
      <c r="CI61" s="1650"/>
      <c r="CJ61" s="1650"/>
      <c r="CK61" s="1650"/>
      <c r="CL61" s="1650"/>
      <c r="CM61" s="1650"/>
      <c r="CN61" s="1650"/>
      <c r="CO61" s="1650"/>
      <c r="CP61" s="1650"/>
      <c r="CQ61" s="1650"/>
      <c r="CR61" s="1650"/>
      <c r="CS61" s="1650"/>
      <c r="CT61" s="1650"/>
      <c r="CU61" s="1650"/>
      <c r="CV61" s="1650"/>
      <c r="CW61" s="1650"/>
      <c r="CX61" s="1650"/>
      <c r="CY61" s="1650"/>
      <c r="CZ61" s="1650"/>
      <c r="DA61" s="1650"/>
      <c r="DB61" s="1650"/>
      <c r="DC61" s="1650"/>
      <c r="DD61" s="1650"/>
      <c r="DE61" s="1650"/>
      <c r="DF61" s="1650"/>
      <c r="DG61" s="1650"/>
      <c r="DH61" s="1650"/>
      <c r="DI61" s="1650"/>
      <c r="DJ61" s="1650"/>
      <c r="DK61" s="1650"/>
      <c r="DL61" s="1650"/>
      <c r="DM61" s="1650"/>
      <c r="DN61" s="1650"/>
      <c r="DO61" s="1650"/>
      <c r="DP61" s="1650"/>
      <c r="DQ61" s="1650"/>
      <c r="DR61" s="1650"/>
      <c r="DS61" s="1650"/>
      <c r="DT61" s="1650"/>
      <c r="DU61" s="1650"/>
      <c r="DV61" s="1650"/>
      <c r="DW61" s="1650"/>
      <c r="DX61" s="1650"/>
      <c r="DY61" s="1650"/>
      <c r="DZ61" s="1650"/>
      <c r="EA61" s="1650"/>
      <c r="EB61" s="1650"/>
      <c r="EC61" s="1650"/>
      <c r="ED61" s="1650"/>
      <c r="EE61" s="1650"/>
      <c r="EF61" s="1650"/>
      <c r="EG61" s="1650"/>
      <c r="EH61" s="1650"/>
      <c r="EI61" s="1650"/>
      <c r="EJ61" s="1650"/>
      <c r="EK61" s="1650"/>
      <c r="EL61" s="1650"/>
      <c r="EM61" s="1650"/>
      <c r="EN61" s="1650"/>
      <c r="EO61" s="1650"/>
      <c r="EP61" s="1650"/>
      <c r="EQ61" s="1650"/>
      <c r="ER61" s="1650"/>
      <c r="ES61" s="1650"/>
      <c r="ET61" s="1650"/>
      <c r="EU61" s="1650"/>
      <c r="EV61" s="1650"/>
      <c r="EW61" s="1650"/>
      <c r="EX61" s="1650"/>
      <c r="EY61" s="1650"/>
      <c r="EZ61" s="1650"/>
      <c r="FA61" s="1650"/>
      <c r="FB61" s="1650"/>
      <c r="FC61" s="1650"/>
      <c r="FD61" s="1650"/>
      <c r="FE61" s="1650"/>
      <c r="FF61" s="1650"/>
      <c r="FG61" s="1650"/>
      <c r="FH61" s="1650"/>
      <c r="FI61" s="1650"/>
      <c r="FJ61" s="1650"/>
      <c r="FK61" s="1650"/>
      <c r="FL61" s="1650"/>
      <c r="FM61" s="1650"/>
      <c r="FN61" s="1650"/>
      <c r="FO61" s="1650"/>
      <c r="FP61" s="1650"/>
      <c r="FQ61" s="1650"/>
      <c r="FR61" s="1650"/>
      <c r="FS61" s="1650"/>
      <c r="FT61" s="1650"/>
      <c r="FU61" s="1650"/>
      <c r="FV61" s="1650"/>
      <c r="FW61" s="1650"/>
      <c r="FX61" s="1650"/>
      <c r="FY61" s="1650"/>
      <c r="FZ61" s="1650"/>
      <c r="GA61" s="1650"/>
      <c r="GB61" s="1650"/>
      <c r="GC61" s="1650"/>
      <c r="GD61" s="1650"/>
      <c r="GE61" s="1650"/>
      <c r="GF61" s="1650"/>
      <c r="GG61" s="1650"/>
      <c r="GH61" s="1650"/>
      <c r="GI61" s="1650"/>
      <c r="GJ61" s="1650"/>
      <c r="GK61" s="1650"/>
      <c r="GL61" s="1650"/>
      <c r="GM61" s="1650"/>
      <c r="GN61" s="1650"/>
      <c r="GO61" s="1650"/>
      <c r="GP61" s="1650"/>
      <c r="GQ61" s="1650"/>
      <c r="GR61" s="1375"/>
      <c r="GT61" s="1375"/>
      <c r="GU61" s="1645"/>
      <c r="GV61" s="1645"/>
      <c r="GW61" s="1375"/>
      <c r="GX61" s="1375"/>
      <c r="GY61" s="1375"/>
      <c r="GZ61" s="1375"/>
      <c r="HA61" s="1645"/>
      <c r="HB61" s="1375"/>
      <c r="HC61" s="1375"/>
      <c r="HD61" s="553"/>
      <c r="HE61" s="1375"/>
      <c r="HF61" s="1375"/>
      <c r="HG61" s="1375"/>
      <c r="HH61" s="1375"/>
      <c r="HI61" s="1375"/>
      <c r="HJ61" s="1641"/>
      <c r="HK61" s="631"/>
      <c r="HL61" s="631"/>
      <c r="HM61" s="631"/>
      <c r="HN61" s="631"/>
      <c r="HO61" s="1650">
        <v>11</v>
      </c>
    </row>
    <row s="1650" customFormat="1" customHeight="1" ht="11.549999999999999">
      <c r="A62" s="996"/>
      <c r="B62" s="996"/>
      <c r="C62" s="996"/>
      <c r="D62" s="996"/>
      <c r="E62" s="996"/>
      <c r="F62" s="1645"/>
      <c r="G62" s="1645"/>
      <c r="H62" s="360"/>
      <c r="N62" s="1650"/>
      <c r="O62" s="1650"/>
      <c r="P62" s="1650"/>
      <c r="Q62" s="1650"/>
      <c r="R62" s="1650"/>
      <c r="S62" s="1650"/>
      <c r="T62" s="1650"/>
      <c r="U62" s="1650"/>
      <c r="V62" s="1650"/>
      <c r="W62" s="1650"/>
      <c r="X62" s="1650"/>
      <c r="Y62" s="1650"/>
      <c r="Z62" s="1650"/>
      <c r="AA62" s="1650"/>
      <c r="AB62" s="1650"/>
      <c r="AC62" s="1650"/>
      <c r="AD62" s="1650"/>
      <c r="AE62" s="1650"/>
      <c r="AF62" s="1650"/>
      <c r="AG62" s="1650"/>
      <c r="AH62" s="1650"/>
      <c r="AI62" s="1650"/>
      <c r="AJ62" s="1650"/>
      <c r="AK62" s="1650"/>
      <c r="AL62" s="1650"/>
      <c r="AM62" s="1650"/>
      <c r="AN62" s="1650"/>
      <c r="AO62" s="1650"/>
      <c r="AP62" s="1650"/>
      <c r="AQ62" s="1650"/>
      <c r="AR62" s="1650"/>
      <c r="AS62" s="1650"/>
      <c r="AT62" s="1650"/>
      <c r="AU62" s="1650"/>
      <c r="AV62" s="1650"/>
      <c r="AW62" s="1650"/>
      <c r="AX62" s="1650"/>
      <c r="AY62" s="1650"/>
      <c r="AZ62" s="1650"/>
      <c r="BA62" s="1650"/>
      <c r="BB62" s="1650"/>
      <c r="BC62" s="1650"/>
      <c r="BD62" s="1650"/>
      <c r="BE62" s="1650"/>
      <c r="BF62" s="1650"/>
      <c r="BG62" s="1650"/>
      <c r="BH62" s="1650"/>
      <c r="BI62" s="1650"/>
      <c r="BJ62" s="1650"/>
      <c r="BK62" s="1650"/>
      <c r="BL62" s="1650"/>
      <c r="BM62" s="1650"/>
      <c r="BN62" s="1650"/>
      <c r="BO62" s="1650"/>
      <c r="BP62" s="1650"/>
      <c r="BQ62" s="1650"/>
      <c r="BR62" s="1650"/>
      <c r="BS62" s="1650"/>
      <c r="BT62" s="1650"/>
      <c r="BU62" s="1650"/>
      <c r="BV62" s="1650"/>
      <c r="BW62" s="1650"/>
      <c r="BX62" s="1650"/>
      <c r="BY62" s="1650"/>
      <c r="BZ62" s="1650"/>
      <c r="CA62" s="1650"/>
      <c r="CB62" s="1650"/>
      <c r="CC62" s="1650"/>
      <c r="CD62" s="1650"/>
      <c r="CE62" s="1650"/>
      <c r="CF62" s="1650"/>
      <c r="CG62" s="1650"/>
      <c r="CH62" s="1650"/>
      <c r="CI62" s="1650"/>
      <c r="CJ62" s="1650"/>
      <c r="CK62" s="1650"/>
      <c r="CL62" s="1650"/>
      <c r="CM62" s="1650"/>
      <c r="CN62" s="1650"/>
      <c r="CO62" s="1650"/>
      <c r="CP62" s="1650"/>
      <c r="CQ62" s="1650"/>
      <c r="CR62" s="1650"/>
      <c r="CS62" s="1650"/>
      <c r="CT62" s="1650"/>
      <c r="CU62" s="1650"/>
      <c r="CV62" s="1650"/>
      <c r="CW62" s="1650"/>
      <c r="CX62" s="1650"/>
      <c r="CY62" s="1650"/>
      <c r="CZ62" s="1650"/>
      <c r="DA62" s="1650"/>
      <c r="DB62" s="1650"/>
      <c r="DC62" s="1650"/>
      <c r="DD62" s="1650"/>
      <c r="DE62" s="1650"/>
      <c r="DF62" s="1650"/>
      <c r="DG62" s="1650"/>
      <c r="DH62" s="1650"/>
      <c r="DI62" s="1650"/>
      <c r="DJ62" s="1650"/>
      <c r="DK62" s="1650"/>
      <c r="DL62" s="1650"/>
      <c r="DM62" s="1650"/>
      <c r="DN62" s="1650"/>
      <c r="DO62" s="1650"/>
      <c r="DP62" s="1650"/>
      <c r="DQ62" s="1650"/>
      <c r="DR62" s="1650"/>
      <c r="DS62" s="1650"/>
      <c r="DT62" s="1650"/>
      <c r="DU62" s="1650"/>
      <c r="DV62" s="1650"/>
      <c r="DW62" s="1650"/>
      <c r="DX62" s="1650"/>
      <c r="DY62" s="1650"/>
      <c r="DZ62" s="1650"/>
      <c r="EA62" s="1650"/>
      <c r="EB62" s="1650"/>
      <c r="EC62" s="1650"/>
      <c r="ED62" s="1650"/>
      <c r="EE62" s="1650"/>
      <c r="EF62" s="1650"/>
      <c r="EG62" s="1650"/>
      <c r="EH62" s="1650"/>
      <c r="EI62" s="1650"/>
      <c r="EJ62" s="1650"/>
      <c r="EK62" s="1650"/>
      <c r="EL62" s="1650"/>
      <c r="EM62" s="1650"/>
      <c r="EN62" s="1650"/>
      <c r="EO62" s="1650"/>
      <c r="EP62" s="1650"/>
      <c r="EQ62" s="1650"/>
      <c r="ER62" s="1650"/>
      <c r="ES62" s="1650"/>
      <c r="ET62" s="1650"/>
      <c r="EU62" s="1650"/>
      <c r="EV62" s="1650"/>
      <c r="EW62" s="1650"/>
      <c r="EX62" s="1650"/>
      <c r="EY62" s="1650"/>
      <c r="EZ62" s="1650"/>
      <c r="FA62" s="1650"/>
      <c r="FB62" s="1650"/>
      <c r="FC62" s="1650"/>
      <c r="FD62" s="1650"/>
      <c r="FE62" s="1650"/>
      <c r="FF62" s="1650"/>
      <c r="FG62" s="1650"/>
      <c r="FH62" s="1650"/>
      <c r="FI62" s="1650"/>
      <c r="FJ62" s="1650"/>
      <c r="FK62" s="1650"/>
      <c r="FL62" s="1650"/>
      <c r="FM62" s="1650"/>
      <c r="FN62" s="1650"/>
      <c r="FO62" s="1650"/>
      <c r="FP62" s="1650"/>
      <c r="FQ62" s="1650"/>
      <c r="FR62" s="1650"/>
      <c r="FS62" s="1650"/>
      <c r="FT62" s="1650"/>
      <c r="FU62" s="1650"/>
      <c r="FV62" s="1650"/>
      <c r="FW62" s="1650"/>
      <c r="FX62" s="1650"/>
      <c r="FY62" s="1650"/>
      <c r="FZ62" s="1650"/>
      <c r="GA62" s="1650"/>
      <c r="GB62" s="1650"/>
      <c r="GC62" s="1650"/>
      <c r="GD62" s="1650"/>
      <c r="GE62" s="1650"/>
      <c r="GF62" s="1650"/>
      <c r="GG62" s="1650"/>
      <c r="GH62" s="1650"/>
      <c r="GI62" s="1650"/>
      <c r="GJ62" s="1650"/>
      <c r="GK62" s="1650"/>
      <c r="GL62" s="1650"/>
      <c r="GM62" s="1650"/>
      <c r="GN62" s="1650"/>
      <c r="GO62" s="1650"/>
      <c r="GP62" s="1650"/>
      <c r="GQ62" s="1650"/>
      <c r="GR62" s="1375"/>
      <c r="GT62" s="1375"/>
      <c r="GU62" s="1645"/>
      <c r="GV62" s="1645"/>
      <c r="GW62" s="1375"/>
      <c r="GX62" s="1375"/>
      <c r="GY62" s="1375"/>
      <c r="GZ62" s="1375"/>
      <c r="HA62" s="1645"/>
      <c r="HB62" s="1375"/>
      <c r="HC62" s="1375"/>
      <c r="HD62" s="553"/>
      <c r="HE62" s="1375"/>
      <c r="HF62" s="1375"/>
      <c r="HG62" s="1375"/>
      <c r="HH62" s="1375"/>
      <c r="HI62" s="1375"/>
      <c r="HJ62" s="1641"/>
      <c r="HK62" s="631"/>
      <c r="HL62" s="631"/>
      <c r="HM62" s="631"/>
      <c r="HN62" s="631"/>
      <c r="HO62" s="1650">
        <v>11</v>
      </c>
    </row>
    <row s="1650" customFormat="1" customHeight="1" ht="11.549999999999999">
      <c r="A63" s="996"/>
      <c r="B63" s="996"/>
      <c r="C63" s="996"/>
      <c r="D63" s="996"/>
      <c r="E63" s="996"/>
      <c r="F63" s="1645"/>
      <c r="G63" s="1645"/>
      <c r="H63" s="360"/>
      <c r="N63" s="1650"/>
      <c r="O63" s="1650"/>
      <c r="P63" s="1650"/>
      <c r="Q63" s="1650"/>
      <c r="R63" s="1650"/>
      <c r="S63" s="1650"/>
      <c r="T63" s="1650"/>
      <c r="U63" s="1650"/>
      <c r="V63" s="1650"/>
      <c r="W63" s="1650"/>
      <c r="X63" s="1650"/>
      <c r="Y63" s="1650"/>
      <c r="Z63" s="1650"/>
      <c r="AA63" s="1650"/>
      <c r="AB63" s="1650"/>
      <c r="AC63" s="1650"/>
      <c r="AD63" s="1650"/>
      <c r="AE63" s="1650"/>
      <c r="AF63" s="1650"/>
      <c r="AG63" s="1650"/>
      <c r="AH63" s="1650"/>
      <c r="AI63" s="1650"/>
      <c r="AJ63" s="1650"/>
      <c r="AK63" s="1650"/>
      <c r="AL63" s="1650"/>
      <c r="AM63" s="1650"/>
      <c r="AN63" s="1650"/>
      <c r="AO63" s="1650"/>
      <c r="AP63" s="1650"/>
      <c r="AQ63" s="1650"/>
      <c r="AR63" s="1650"/>
      <c r="AS63" s="1650"/>
      <c r="AT63" s="1650"/>
      <c r="AU63" s="1650"/>
      <c r="AV63" s="1650"/>
      <c r="AW63" s="1650"/>
      <c r="AX63" s="1650"/>
      <c r="AY63" s="1650"/>
      <c r="AZ63" s="1650"/>
      <c r="BA63" s="1650"/>
      <c r="BB63" s="1650"/>
      <c r="BC63" s="1650"/>
      <c r="BD63" s="1650"/>
      <c r="BE63" s="1650"/>
      <c r="BF63" s="1650"/>
      <c r="BG63" s="1650"/>
      <c r="BH63" s="1650"/>
      <c r="BI63" s="1650"/>
      <c r="BJ63" s="1650"/>
      <c r="BK63" s="1650"/>
      <c r="BL63" s="1650"/>
      <c r="BM63" s="1650"/>
      <c r="BN63" s="1650"/>
      <c r="BO63" s="1650"/>
      <c r="BP63" s="1650"/>
      <c r="BQ63" s="1650"/>
      <c r="BR63" s="1650"/>
      <c r="BS63" s="1650"/>
      <c r="BT63" s="1650"/>
      <c r="BU63" s="1650"/>
      <c r="BV63" s="1650"/>
      <c r="BW63" s="1650"/>
      <c r="BX63" s="1650"/>
      <c r="BY63" s="1650"/>
      <c r="BZ63" s="1650"/>
      <c r="CA63" s="1650"/>
      <c r="CB63" s="1650"/>
      <c r="CC63" s="1650"/>
      <c r="CD63" s="1650"/>
      <c r="CE63" s="1650"/>
      <c r="CF63" s="1650"/>
      <c r="CG63" s="1650"/>
      <c r="CH63" s="1650"/>
      <c r="CI63" s="1650"/>
      <c r="CJ63" s="1650"/>
      <c r="CK63" s="1650"/>
      <c r="CL63" s="1650"/>
      <c r="CM63" s="1650"/>
      <c r="CN63" s="1650"/>
      <c r="CO63" s="1650"/>
      <c r="CP63" s="1650"/>
      <c r="CQ63" s="1650"/>
      <c r="CR63" s="1650"/>
      <c r="CS63" s="1650"/>
      <c r="CT63" s="1650"/>
      <c r="CU63" s="1650"/>
      <c r="CV63" s="1650"/>
      <c r="CW63" s="1650"/>
      <c r="CX63" s="1650"/>
      <c r="CY63" s="1650"/>
      <c r="CZ63" s="1650"/>
      <c r="DA63" s="1650"/>
      <c r="DB63" s="1650"/>
      <c r="DC63" s="1650"/>
      <c r="DD63" s="1650"/>
      <c r="DE63" s="1650"/>
      <c r="DF63" s="1650"/>
      <c r="DG63" s="1650"/>
      <c r="DH63" s="1650"/>
      <c r="DI63" s="1650"/>
      <c r="DJ63" s="1650"/>
      <c r="DK63" s="1650"/>
      <c r="DL63" s="1650"/>
      <c r="DM63" s="1650"/>
      <c r="DN63" s="1650"/>
      <c r="DO63" s="1650"/>
      <c r="DP63" s="1650"/>
      <c r="DQ63" s="1650"/>
      <c r="DR63" s="1650"/>
      <c r="DS63" s="1650"/>
      <c r="DT63" s="1650"/>
      <c r="DU63" s="1650"/>
      <c r="DV63" s="1650"/>
      <c r="DW63" s="1650"/>
      <c r="DX63" s="1650"/>
      <c r="DY63" s="1650"/>
      <c r="DZ63" s="1650"/>
      <c r="EA63" s="1650"/>
      <c r="EB63" s="1650"/>
      <c r="EC63" s="1650"/>
      <c r="ED63" s="1650"/>
      <c r="EE63" s="1650"/>
      <c r="EF63" s="1650"/>
      <c r="EG63" s="1650"/>
      <c r="EH63" s="1650"/>
      <c r="EI63" s="1650"/>
      <c r="EJ63" s="1650"/>
      <c r="EK63" s="1650"/>
      <c r="EL63" s="1650"/>
      <c r="EM63" s="1650"/>
      <c r="EN63" s="1650"/>
      <c r="EO63" s="1650"/>
      <c r="EP63" s="1650"/>
      <c r="EQ63" s="1650"/>
      <c r="ER63" s="1650"/>
      <c r="ES63" s="1650"/>
      <c r="ET63" s="1650"/>
      <c r="EU63" s="1650"/>
      <c r="EV63" s="1650"/>
      <c r="EW63" s="1650"/>
      <c r="EX63" s="1650"/>
      <c r="EY63" s="1650"/>
      <c r="EZ63" s="1650"/>
      <c r="FA63" s="1650"/>
      <c r="FB63" s="1650"/>
      <c r="FC63" s="1650"/>
      <c r="FD63" s="1650"/>
      <c r="FE63" s="1650"/>
      <c r="FF63" s="1650"/>
      <c r="FG63" s="1650"/>
      <c r="FH63" s="1650"/>
      <c r="FI63" s="1650"/>
      <c r="FJ63" s="1650"/>
      <c r="FK63" s="1650"/>
      <c r="FL63" s="1650"/>
      <c r="FM63" s="1650"/>
      <c r="FN63" s="1650"/>
      <c r="FO63" s="1650"/>
      <c r="FP63" s="1650"/>
      <c r="FQ63" s="1650"/>
      <c r="FR63" s="1650"/>
      <c r="FS63" s="1650"/>
      <c r="FT63" s="1650"/>
      <c r="FU63" s="1650"/>
      <c r="FV63" s="1650"/>
      <c r="FW63" s="1650"/>
      <c r="FX63" s="1650"/>
      <c r="FY63" s="1650"/>
      <c r="FZ63" s="1650"/>
      <c r="GA63" s="1650"/>
      <c r="GB63" s="1650"/>
      <c r="GC63" s="1650"/>
      <c r="GD63" s="1650"/>
      <c r="GE63" s="1650"/>
      <c r="GF63" s="1650"/>
      <c r="GG63" s="1650"/>
      <c r="GH63" s="1650"/>
      <c r="GI63" s="1650"/>
      <c r="GJ63" s="1650"/>
      <c r="GK63" s="1650"/>
      <c r="GL63" s="1650"/>
      <c r="GM63" s="1650"/>
      <c r="GN63" s="1650"/>
      <c r="GO63" s="1650"/>
      <c r="GP63" s="1650"/>
      <c r="GQ63" s="1650"/>
      <c r="GR63" s="1375"/>
      <c r="GT63" s="1375"/>
      <c r="GU63" s="1645"/>
      <c r="GV63" s="1645"/>
      <c r="GW63" s="1375"/>
      <c r="GX63" s="1375"/>
      <c r="GY63" s="1375"/>
      <c r="GZ63" s="1375"/>
      <c r="HA63" s="1645"/>
      <c r="HB63" s="1375"/>
      <c r="HC63" s="1375"/>
      <c r="HD63" s="553"/>
      <c r="HE63" s="1375"/>
      <c r="HF63" s="1375"/>
      <c r="HG63" s="1375"/>
      <c r="HH63" s="1375"/>
      <c r="HI63" s="1375"/>
      <c r="HJ63" s="1641"/>
      <c r="HK63" s="631"/>
      <c r="HL63" s="631"/>
      <c r="HM63" s="631"/>
      <c r="HN63" s="631"/>
      <c r="HO63" s="1650">
        <v>11</v>
      </c>
    </row>
    <row s="1650" customFormat="1" customHeight="1" ht="11.549999999999999">
      <c r="A64" s="996"/>
      <c r="B64" s="996"/>
      <c r="C64" s="996"/>
      <c r="D64" s="996"/>
      <c r="E64" s="996"/>
      <c r="F64" s="1645"/>
      <c r="G64" s="1645"/>
      <c r="H64" s="360"/>
      <c r="N64" s="1650"/>
      <c r="O64" s="1650"/>
      <c r="P64" s="1650"/>
      <c r="Q64" s="1650"/>
      <c r="R64" s="1650"/>
      <c r="S64" s="1650"/>
      <c r="T64" s="1650"/>
      <c r="U64" s="1650"/>
      <c r="V64" s="1650"/>
      <c r="W64" s="1650"/>
      <c r="X64" s="1650"/>
      <c r="Y64" s="1650"/>
      <c r="Z64" s="1650"/>
      <c r="AA64" s="1650"/>
      <c r="AB64" s="1650"/>
      <c r="AC64" s="1650"/>
      <c r="AD64" s="1650"/>
      <c r="AE64" s="1650"/>
      <c r="AF64" s="1650"/>
      <c r="AG64" s="1650"/>
      <c r="AH64" s="1650"/>
      <c r="AI64" s="1650"/>
      <c r="AJ64" s="1650"/>
      <c r="AK64" s="1650"/>
      <c r="AL64" s="1650"/>
      <c r="AM64" s="1650"/>
      <c r="AN64" s="1650"/>
      <c r="AO64" s="1650"/>
      <c r="AP64" s="1650"/>
      <c r="AQ64" s="1650"/>
      <c r="AR64" s="1650"/>
      <c r="AS64" s="1650"/>
      <c r="AT64" s="1650"/>
      <c r="AU64" s="1650"/>
      <c r="AV64" s="1650"/>
      <c r="AW64" s="1650"/>
      <c r="AX64" s="1650"/>
      <c r="AY64" s="1650"/>
      <c r="AZ64" s="1650"/>
      <c r="BA64" s="1650"/>
      <c r="BB64" s="1650"/>
      <c r="BC64" s="1650"/>
      <c r="BD64" s="1650"/>
      <c r="BE64" s="1650"/>
      <c r="BF64" s="1650"/>
      <c r="BG64" s="1650"/>
      <c r="BH64" s="1650"/>
      <c r="BI64" s="1650"/>
      <c r="BJ64" s="1650"/>
      <c r="BK64" s="1650"/>
      <c r="BL64" s="1650"/>
      <c r="BM64" s="1650"/>
      <c r="BN64" s="1650"/>
      <c r="BO64" s="1650"/>
      <c r="BP64" s="1650"/>
      <c r="BQ64" s="1650"/>
      <c r="BR64" s="1650"/>
      <c r="BS64" s="1650"/>
      <c r="BT64" s="1650"/>
      <c r="BU64" s="1650"/>
      <c r="BV64" s="1650"/>
      <c r="BW64" s="1650"/>
      <c r="BX64" s="1650"/>
      <c r="BY64" s="1650"/>
      <c r="BZ64" s="1650"/>
      <c r="CA64" s="1650"/>
      <c r="CB64" s="1650"/>
      <c r="CC64" s="1650"/>
      <c r="CD64" s="1650"/>
      <c r="CE64" s="1650"/>
      <c r="CF64" s="1650"/>
      <c r="CG64" s="1650"/>
      <c r="CH64" s="1650"/>
      <c r="CI64" s="1650"/>
      <c r="CJ64" s="1650"/>
      <c r="CK64" s="1650"/>
      <c r="CL64" s="1650"/>
      <c r="CM64" s="1650"/>
      <c r="CN64" s="1650"/>
      <c r="CO64" s="1650"/>
      <c r="CP64" s="1650"/>
      <c r="CQ64" s="1650"/>
      <c r="CR64" s="1650"/>
      <c r="CS64" s="1650"/>
      <c r="CT64" s="1650"/>
      <c r="CU64" s="1650"/>
      <c r="CV64" s="1650"/>
      <c r="CW64" s="1650"/>
      <c r="CX64" s="1650"/>
      <c r="CY64" s="1650"/>
      <c r="CZ64" s="1650"/>
      <c r="DA64" s="1650"/>
      <c r="DB64" s="1650"/>
      <c r="DC64" s="1650"/>
      <c r="DD64" s="1650"/>
      <c r="DE64" s="1650"/>
      <c r="DF64" s="1650"/>
      <c r="DG64" s="1650"/>
      <c r="DH64" s="1650"/>
      <c r="DI64" s="1650"/>
      <c r="DJ64" s="1650"/>
      <c r="DK64" s="1650"/>
      <c r="DL64" s="1650"/>
      <c r="DM64" s="1650"/>
      <c r="DN64" s="1650"/>
      <c r="DO64" s="1650"/>
      <c r="DP64" s="1650"/>
      <c r="DQ64" s="1650"/>
      <c r="DR64" s="1650"/>
      <c r="DS64" s="1650"/>
      <c r="DT64" s="1650"/>
      <c r="DU64" s="1650"/>
      <c r="DV64" s="1650"/>
      <c r="DW64" s="1650"/>
      <c r="DX64" s="1650"/>
      <c r="DY64" s="1650"/>
      <c r="DZ64" s="1650"/>
      <c r="EA64" s="1650"/>
      <c r="EB64" s="1650"/>
      <c r="EC64" s="1650"/>
      <c r="ED64" s="1650"/>
      <c r="EE64" s="1650"/>
      <c r="EF64" s="1650"/>
      <c r="EG64" s="1650"/>
      <c r="EH64" s="1650"/>
      <c r="EI64" s="1650"/>
      <c r="EJ64" s="1650"/>
      <c r="EK64" s="1650"/>
      <c r="EL64" s="1650"/>
      <c r="EM64" s="1650"/>
      <c r="EN64" s="1650"/>
      <c r="EO64" s="1650"/>
      <c r="EP64" s="1650"/>
      <c r="EQ64" s="1650"/>
      <c r="ER64" s="1650"/>
      <c r="ES64" s="1650"/>
      <c r="ET64" s="1650"/>
      <c r="EU64" s="1650"/>
      <c r="EV64" s="1650"/>
      <c r="EW64" s="1650"/>
      <c r="EX64" s="1650"/>
      <c r="EY64" s="1650"/>
      <c r="EZ64" s="1650"/>
      <c r="FA64" s="1650"/>
      <c r="FB64" s="1650"/>
      <c r="FC64" s="1650"/>
      <c r="FD64" s="1650"/>
      <c r="FE64" s="1650"/>
      <c r="FF64" s="1650"/>
      <c r="FG64" s="1650"/>
      <c r="FH64" s="1650"/>
      <c r="FI64" s="1650"/>
      <c r="FJ64" s="1650"/>
      <c r="FK64" s="1650"/>
      <c r="FL64" s="1650"/>
      <c r="FM64" s="1650"/>
      <c r="FN64" s="1650"/>
      <c r="FO64" s="1650"/>
      <c r="FP64" s="1650"/>
      <c r="FQ64" s="1650"/>
      <c r="FR64" s="1650"/>
      <c r="FS64" s="1650"/>
      <c r="FT64" s="1650"/>
      <c r="FU64" s="1650"/>
      <c r="FV64" s="1650"/>
      <c r="FW64" s="1650"/>
      <c r="FX64" s="1650"/>
      <c r="FY64" s="1650"/>
      <c r="FZ64" s="1650"/>
      <c r="GA64" s="1650"/>
      <c r="GB64" s="1650"/>
      <c r="GC64" s="1650"/>
      <c r="GD64" s="1650"/>
      <c r="GE64" s="1650"/>
      <c r="GF64" s="1650"/>
      <c r="GG64" s="1650"/>
      <c r="GH64" s="1650"/>
      <c r="GI64" s="1650"/>
      <c r="GJ64" s="1650"/>
      <c r="GK64" s="1650"/>
      <c r="GL64" s="1650"/>
      <c r="GM64" s="1650"/>
      <c r="GN64" s="1650"/>
      <c r="GO64" s="1650"/>
      <c r="GP64" s="1650"/>
      <c r="GQ64" s="1650"/>
      <c r="GR64" s="1375"/>
      <c r="GT64" s="1375"/>
      <c r="GU64" s="1645"/>
      <c r="GV64" s="1645"/>
      <c r="GW64" s="1375"/>
      <c r="GX64" s="1375"/>
      <c r="GY64" s="1375"/>
      <c r="GZ64" s="1375"/>
      <c r="HA64" s="1645"/>
      <c r="HB64" s="1375"/>
      <c r="HC64" s="1375"/>
      <c r="HD64" s="553"/>
      <c r="HE64" s="1375"/>
      <c r="HF64" s="1375"/>
      <c r="HG64" s="1375"/>
      <c r="HH64" s="1375"/>
      <c r="HI64" s="1375"/>
      <c r="HJ64" s="1641"/>
      <c r="HK64" s="631"/>
      <c r="HL64" s="631"/>
      <c r="HM64" s="631"/>
      <c r="HN64" s="631"/>
      <c r="HO64" s="1650">
        <v>11</v>
      </c>
    </row>
    <row s="1650" customFormat="1" customHeight="1" ht="11.549999999999999">
      <c r="A65" s="996"/>
      <c r="B65" s="996"/>
      <c r="C65" s="996"/>
      <c r="D65" s="996"/>
      <c r="E65" s="996"/>
      <c r="F65" s="1645"/>
      <c r="G65" s="1645"/>
      <c r="H65" s="360"/>
      <c r="N65" s="1650"/>
      <c r="O65" s="1650"/>
      <c r="P65" s="1650"/>
      <c r="Q65" s="1650"/>
      <c r="R65" s="1650"/>
      <c r="S65" s="1650"/>
      <c r="T65" s="1650"/>
      <c r="U65" s="1650"/>
      <c r="V65" s="1650"/>
      <c r="W65" s="1650"/>
      <c r="X65" s="1650"/>
      <c r="Y65" s="1650"/>
      <c r="Z65" s="1650"/>
      <c r="AA65" s="1650"/>
      <c r="AB65" s="1650"/>
      <c r="AC65" s="1650"/>
      <c r="AD65" s="1650"/>
      <c r="AE65" s="1650"/>
      <c r="AF65" s="1650"/>
      <c r="AG65" s="1650"/>
      <c r="AH65" s="1650"/>
      <c r="AI65" s="1650"/>
      <c r="AJ65" s="1650"/>
      <c r="AK65" s="1650"/>
      <c r="AL65" s="1650"/>
      <c r="AM65" s="1650"/>
      <c r="AN65" s="1650"/>
      <c r="AO65" s="1650"/>
      <c r="AP65" s="1650"/>
      <c r="AQ65" s="1650"/>
      <c r="AR65" s="1650"/>
      <c r="AS65" s="1650"/>
      <c r="AT65" s="1650"/>
      <c r="AU65" s="1650"/>
      <c r="AV65" s="1650"/>
      <c r="AW65" s="1650"/>
      <c r="AX65" s="1650"/>
      <c r="AY65" s="1650"/>
      <c r="AZ65" s="1650"/>
      <c r="BA65" s="1650"/>
      <c r="BB65" s="1650"/>
      <c r="BC65" s="1650"/>
      <c r="BD65" s="1650"/>
      <c r="BE65" s="1650"/>
      <c r="BF65" s="1650"/>
      <c r="BG65" s="1650"/>
      <c r="BH65" s="1650"/>
      <c r="BI65" s="1650"/>
      <c r="BJ65" s="1650"/>
      <c r="BK65" s="1650"/>
      <c r="BL65" s="1650"/>
      <c r="BM65" s="1650"/>
      <c r="BN65" s="1650"/>
      <c r="BO65" s="1650"/>
      <c r="BP65" s="1650"/>
      <c r="BQ65" s="1650"/>
      <c r="BR65" s="1650"/>
      <c r="BS65" s="1650"/>
      <c r="BT65" s="1650"/>
      <c r="BU65" s="1650"/>
      <c r="BV65" s="1650"/>
      <c r="BW65" s="1650"/>
      <c r="BX65" s="1650"/>
      <c r="BY65" s="1650"/>
      <c r="BZ65" s="1650"/>
      <c r="CA65" s="1650"/>
      <c r="CB65" s="1650"/>
      <c r="CC65" s="1650"/>
      <c r="CD65" s="1650"/>
      <c r="CE65" s="1650"/>
      <c r="CF65" s="1650"/>
      <c r="CG65" s="1650"/>
      <c r="CH65" s="1650"/>
      <c r="CI65" s="1650"/>
      <c r="CJ65" s="1650"/>
      <c r="CK65" s="1650"/>
      <c r="CL65" s="1650"/>
      <c r="CM65" s="1650"/>
      <c r="CN65" s="1650"/>
      <c r="CO65" s="1650"/>
      <c r="CP65" s="1650"/>
      <c r="CQ65" s="1650"/>
      <c r="CR65" s="1650"/>
      <c r="CS65" s="1650"/>
      <c r="CT65" s="1650"/>
      <c r="CU65" s="1650"/>
      <c r="CV65" s="1650"/>
      <c r="CW65" s="1650"/>
      <c r="CX65" s="1650"/>
      <c r="CY65" s="1650"/>
      <c r="CZ65" s="1650"/>
      <c r="DA65" s="1650"/>
      <c r="DB65" s="1650"/>
      <c r="DC65" s="1650"/>
      <c r="DD65" s="1650"/>
      <c r="DE65" s="1650"/>
      <c r="DF65" s="1650"/>
      <c r="DG65" s="1650"/>
      <c r="DH65" s="1650"/>
      <c r="DI65" s="1650"/>
      <c r="DJ65" s="1650"/>
      <c r="DK65" s="1650"/>
      <c r="DL65" s="1650"/>
      <c r="DM65" s="1650"/>
      <c r="DN65" s="1650"/>
      <c r="DO65" s="1650"/>
      <c r="DP65" s="1650"/>
      <c r="DQ65" s="1650"/>
      <c r="DR65" s="1650"/>
      <c r="DS65" s="1650"/>
      <c r="DT65" s="1650"/>
      <c r="DU65" s="1650"/>
      <c r="DV65" s="1650"/>
      <c r="DW65" s="1650"/>
      <c r="DX65" s="1650"/>
      <c r="DY65" s="1650"/>
      <c r="DZ65" s="1650"/>
      <c r="EA65" s="1650"/>
      <c r="EB65" s="1650"/>
      <c r="EC65" s="1650"/>
      <c r="ED65" s="1650"/>
      <c r="EE65" s="1650"/>
      <c r="EF65" s="1650"/>
      <c r="EG65" s="1650"/>
      <c r="EH65" s="1650"/>
      <c r="EI65" s="1650"/>
      <c r="EJ65" s="1650"/>
      <c r="EK65" s="1650"/>
      <c r="EL65" s="1650"/>
      <c r="EM65" s="1650"/>
      <c r="EN65" s="1650"/>
      <c r="EO65" s="1650"/>
      <c r="EP65" s="1650"/>
      <c r="EQ65" s="1650"/>
      <c r="ER65" s="1650"/>
      <c r="ES65" s="1650"/>
      <c r="ET65" s="1650"/>
      <c r="EU65" s="1650"/>
      <c r="EV65" s="1650"/>
      <c r="EW65" s="1650"/>
      <c r="EX65" s="1650"/>
      <c r="EY65" s="1650"/>
      <c r="EZ65" s="1650"/>
      <c r="FA65" s="1650"/>
      <c r="FB65" s="1650"/>
      <c r="FC65" s="1650"/>
      <c r="FD65" s="1650"/>
      <c r="FE65" s="1650"/>
      <c r="FF65" s="1650"/>
      <c r="FG65" s="1650"/>
      <c r="FH65" s="1650"/>
      <c r="FI65" s="1650"/>
      <c r="FJ65" s="1650"/>
      <c r="FK65" s="1650"/>
      <c r="FL65" s="1650"/>
      <c r="FM65" s="1650"/>
      <c r="FN65" s="1650"/>
      <c r="FO65" s="1650"/>
      <c r="FP65" s="1650"/>
      <c r="FQ65" s="1650"/>
      <c r="FR65" s="1650"/>
      <c r="FS65" s="1650"/>
      <c r="FT65" s="1650"/>
      <c r="FU65" s="1650"/>
      <c r="FV65" s="1650"/>
      <c r="FW65" s="1650"/>
      <c r="FX65" s="1650"/>
      <c r="FY65" s="1650"/>
      <c r="FZ65" s="1650"/>
      <c r="GA65" s="1650"/>
      <c r="GB65" s="1650"/>
      <c r="GC65" s="1650"/>
      <c r="GD65" s="1650"/>
      <c r="GE65" s="1650"/>
      <c r="GF65" s="1650"/>
      <c r="GG65" s="1650"/>
      <c r="GH65" s="1650"/>
      <c r="GI65" s="1650"/>
      <c r="GJ65" s="1650"/>
      <c r="GK65" s="1650"/>
      <c r="GL65" s="1650"/>
      <c r="GM65" s="1650"/>
      <c r="GN65" s="1650"/>
      <c r="GO65" s="1650"/>
      <c r="GP65" s="1650"/>
      <c r="GQ65" s="1650"/>
      <c r="GR65" s="1375"/>
      <c r="GT65" s="1375"/>
      <c r="GU65" s="1645"/>
      <c r="GV65" s="1645"/>
      <c r="GW65" s="1375"/>
      <c r="GX65" s="1375"/>
      <c r="GY65" s="1375"/>
      <c r="GZ65" s="1375"/>
      <c r="HA65" s="1645"/>
      <c r="HB65" s="1375"/>
      <c r="HC65" s="1375"/>
      <c r="HD65" s="553"/>
      <c r="HE65" s="1375"/>
      <c r="HF65" s="1375"/>
      <c r="HG65" s="1375"/>
      <c r="HH65" s="1375"/>
      <c r="HI65" s="1375"/>
      <c r="HJ65" s="1641"/>
      <c r="HK65" s="631"/>
      <c r="HL65" s="631"/>
      <c r="HM65" s="631"/>
      <c r="HN65" s="631"/>
      <c r="HO65" s="1650">
        <v>11</v>
      </c>
    </row>
    <row s="1650" customFormat="1" customHeight="1" ht="11.549999999999999">
      <c r="A66" s="996"/>
      <c r="B66" s="996"/>
      <c r="C66" s="996"/>
      <c r="D66" s="996"/>
      <c r="E66" s="996"/>
      <c r="F66" s="1645"/>
      <c r="G66" s="1645"/>
      <c r="H66" s="360"/>
      <c r="N66" s="1650"/>
      <c r="O66" s="1650"/>
      <c r="P66" s="1650"/>
      <c r="Q66" s="1650"/>
      <c r="R66" s="1650"/>
      <c r="S66" s="1650"/>
      <c r="T66" s="1650"/>
      <c r="U66" s="1650"/>
      <c r="V66" s="1650"/>
      <c r="W66" s="1650"/>
      <c r="X66" s="1650"/>
      <c r="Y66" s="1650"/>
      <c r="Z66" s="1650"/>
      <c r="AA66" s="1650"/>
      <c r="AB66" s="1650"/>
      <c r="AC66" s="1650"/>
      <c r="AD66" s="1650"/>
      <c r="AE66" s="1650"/>
      <c r="AF66" s="1650"/>
      <c r="AG66" s="1650"/>
      <c r="AH66" s="1650"/>
      <c r="AI66" s="1650"/>
      <c r="AJ66" s="1650"/>
      <c r="AK66" s="1650"/>
      <c r="AL66" s="1650"/>
      <c r="AM66" s="1650"/>
      <c r="AN66" s="1650"/>
      <c r="AO66" s="1650"/>
      <c r="AP66" s="1650"/>
      <c r="AQ66" s="1650"/>
      <c r="AR66" s="1650"/>
      <c r="AS66" s="1650"/>
      <c r="AT66" s="1650"/>
      <c r="AU66" s="1650"/>
      <c r="AV66" s="1650"/>
      <c r="AW66" s="1650"/>
      <c r="AX66" s="1650"/>
      <c r="AY66" s="1650"/>
      <c r="AZ66" s="1650"/>
      <c r="BA66" s="1650"/>
      <c r="BB66" s="1650"/>
      <c r="BC66" s="1650"/>
      <c r="BD66" s="1650"/>
      <c r="BE66" s="1650"/>
      <c r="BF66" s="1650"/>
      <c r="BG66" s="1650"/>
      <c r="BH66" s="1650"/>
      <c r="BI66" s="1650"/>
      <c r="BJ66" s="1650"/>
      <c r="BK66" s="1650"/>
      <c r="BL66" s="1650"/>
      <c r="BM66" s="1650"/>
      <c r="BN66" s="1650"/>
      <c r="BO66" s="1650"/>
      <c r="BP66" s="1650"/>
      <c r="BQ66" s="1650"/>
      <c r="BR66" s="1650"/>
      <c r="BS66" s="1650"/>
      <c r="BT66" s="1650"/>
      <c r="BU66" s="1650"/>
      <c r="BV66" s="1650"/>
      <c r="BW66" s="1650"/>
      <c r="BX66" s="1650"/>
      <c r="BY66" s="1650"/>
      <c r="BZ66" s="1650"/>
      <c r="CA66" s="1650"/>
      <c r="CB66" s="1650"/>
      <c r="CC66" s="1650"/>
      <c r="CD66" s="1650"/>
      <c r="CE66" s="1650"/>
      <c r="CF66" s="1650"/>
      <c r="CG66" s="1650"/>
      <c r="CH66" s="1650"/>
      <c r="CI66" s="1650"/>
      <c r="CJ66" s="1650"/>
      <c r="CK66" s="1650"/>
      <c r="CL66" s="1650"/>
      <c r="CM66" s="1650"/>
      <c r="CN66" s="1650"/>
      <c r="CO66" s="1650"/>
      <c r="CP66" s="1650"/>
      <c r="CQ66" s="1650"/>
      <c r="CR66" s="1650"/>
      <c r="CS66" s="1650"/>
      <c r="CT66" s="1650"/>
      <c r="CU66" s="1650"/>
      <c r="CV66" s="1650"/>
      <c r="CW66" s="1650"/>
      <c r="CX66" s="1650"/>
      <c r="CY66" s="1650"/>
      <c r="CZ66" s="1650"/>
      <c r="DA66" s="1650"/>
      <c r="DB66" s="1650"/>
      <c r="DC66" s="1650"/>
      <c r="DD66" s="1650"/>
      <c r="DE66" s="1650"/>
      <c r="DF66" s="1650"/>
      <c r="DG66" s="1650"/>
      <c r="DH66" s="1650"/>
      <c r="DI66" s="1650"/>
      <c r="DJ66" s="1650"/>
      <c r="DK66" s="1650"/>
      <c r="DL66" s="1650"/>
      <c r="DM66" s="1650"/>
      <c r="DN66" s="1650"/>
      <c r="DO66" s="1650"/>
      <c r="DP66" s="1650"/>
      <c r="DQ66" s="1650"/>
      <c r="DR66" s="1650"/>
      <c r="DS66" s="1650"/>
      <c r="DT66" s="1650"/>
      <c r="DU66" s="1650"/>
      <c r="DV66" s="1650"/>
      <c r="DW66" s="1650"/>
      <c r="DX66" s="1650"/>
      <c r="DY66" s="1650"/>
      <c r="DZ66" s="1650"/>
      <c r="EA66" s="1650"/>
      <c r="EB66" s="1650"/>
      <c r="EC66" s="1650"/>
      <c r="ED66" s="1650"/>
      <c r="EE66" s="1650"/>
      <c r="EF66" s="1650"/>
      <c r="EG66" s="1650"/>
      <c r="EH66" s="1650"/>
      <c r="EI66" s="1650"/>
      <c r="EJ66" s="1650"/>
      <c r="EK66" s="1650"/>
      <c r="EL66" s="1650"/>
      <c r="EM66" s="1650"/>
      <c r="EN66" s="1650"/>
      <c r="EO66" s="1650"/>
      <c r="EP66" s="1650"/>
      <c r="EQ66" s="1650"/>
      <c r="ER66" s="1650"/>
      <c r="ES66" s="1650"/>
      <c r="ET66" s="1650"/>
      <c r="EU66" s="1650"/>
      <c r="EV66" s="1650"/>
      <c r="EW66" s="1650"/>
      <c r="EX66" s="1650"/>
      <c r="EY66" s="1650"/>
      <c r="EZ66" s="1650"/>
      <c r="FA66" s="1650"/>
      <c r="FB66" s="1650"/>
      <c r="FC66" s="1650"/>
      <c r="FD66" s="1650"/>
      <c r="FE66" s="1650"/>
      <c r="FF66" s="1650"/>
      <c r="FG66" s="1650"/>
      <c r="FH66" s="1650"/>
      <c r="FI66" s="1650"/>
      <c r="FJ66" s="1650"/>
      <c r="FK66" s="1650"/>
      <c r="FL66" s="1650"/>
      <c r="FM66" s="1650"/>
      <c r="FN66" s="1650"/>
      <c r="FO66" s="1650"/>
      <c r="FP66" s="1650"/>
      <c r="FQ66" s="1650"/>
      <c r="FR66" s="1650"/>
      <c r="FS66" s="1650"/>
      <c r="FT66" s="1650"/>
      <c r="FU66" s="1650"/>
      <c r="FV66" s="1650"/>
      <c r="FW66" s="1650"/>
      <c r="FX66" s="1650"/>
      <c r="FY66" s="1650"/>
      <c r="FZ66" s="1650"/>
      <c r="GA66" s="1650"/>
      <c r="GB66" s="1650"/>
      <c r="GC66" s="1650"/>
      <c r="GD66" s="1650"/>
      <c r="GE66" s="1650"/>
      <c r="GF66" s="1650"/>
      <c r="GG66" s="1650"/>
      <c r="GH66" s="1650"/>
      <c r="GI66" s="1650"/>
      <c r="GJ66" s="1650"/>
      <c r="GK66" s="1650"/>
      <c r="GL66" s="1650"/>
      <c r="GM66" s="1650"/>
      <c r="GN66" s="1650"/>
      <c r="GO66" s="1650"/>
      <c r="GP66" s="1650"/>
      <c r="GQ66" s="1650"/>
      <c r="GR66" s="1375"/>
      <c r="GT66" s="1375"/>
      <c r="GU66" s="1645"/>
      <c r="GV66" s="1645"/>
      <c r="GW66" s="1375"/>
      <c r="GX66" s="1375"/>
      <c r="GY66" s="1375"/>
      <c r="GZ66" s="1375"/>
      <c r="HA66" s="1645"/>
      <c r="HB66" s="1375"/>
      <c r="HC66" s="1375"/>
      <c r="HD66" s="553"/>
      <c r="HE66" s="1375"/>
      <c r="HF66" s="1375"/>
      <c r="HG66" s="1375"/>
      <c r="HH66" s="1375"/>
      <c r="HI66" s="1375"/>
      <c r="HJ66" s="1641"/>
      <c r="HK66" s="631"/>
      <c r="HL66" s="631"/>
      <c r="HM66" s="631"/>
      <c r="HN66" s="631"/>
      <c r="HO66" s="1650">
        <v>11</v>
      </c>
    </row>
    <row s="1650" customFormat="1" customHeight="1" ht="11.549999999999999">
      <c r="A67" s="996"/>
      <c r="B67" s="996"/>
      <c r="C67" s="996"/>
      <c r="D67" s="996"/>
      <c r="E67" s="996"/>
      <c r="F67" s="1645"/>
      <c r="G67" s="1645"/>
      <c r="H67" s="360"/>
      <c r="N67" s="1650"/>
      <c r="O67" s="1650"/>
      <c r="P67" s="1650"/>
      <c r="Q67" s="1650"/>
      <c r="R67" s="1650"/>
      <c r="S67" s="1650"/>
      <c r="T67" s="1650"/>
      <c r="U67" s="1650"/>
      <c r="V67" s="1650"/>
      <c r="W67" s="1650"/>
      <c r="X67" s="1650"/>
      <c r="Y67" s="1650"/>
      <c r="Z67" s="1650"/>
      <c r="AA67" s="1650"/>
      <c r="AB67" s="1650"/>
      <c r="AC67" s="1650"/>
      <c r="AD67" s="1650"/>
      <c r="AE67" s="1650"/>
      <c r="AF67" s="1650"/>
      <c r="AG67" s="1650"/>
      <c r="AH67" s="1650"/>
      <c r="AI67" s="1650"/>
      <c r="AJ67" s="1650"/>
      <c r="AK67" s="1650"/>
      <c r="AL67" s="1650"/>
      <c r="AM67" s="1650"/>
      <c r="AN67" s="1650"/>
      <c r="AO67" s="1650"/>
      <c r="AP67" s="1650"/>
      <c r="AQ67" s="1650"/>
      <c r="AR67" s="1650"/>
      <c r="AS67" s="1650"/>
      <c r="AT67" s="1650"/>
      <c r="AU67" s="1650"/>
      <c r="AV67" s="1650"/>
      <c r="AW67" s="1650"/>
      <c r="AX67" s="1650"/>
      <c r="AY67" s="1650"/>
      <c r="AZ67" s="1650"/>
      <c r="BA67" s="1650"/>
      <c r="BB67" s="1650"/>
      <c r="BC67" s="1650"/>
      <c r="BD67" s="1650"/>
      <c r="BE67" s="1650"/>
      <c r="BF67" s="1650"/>
      <c r="BG67" s="1650"/>
      <c r="BH67" s="1650"/>
      <c r="BI67" s="1650"/>
      <c r="BJ67" s="1650"/>
      <c r="BK67" s="1650"/>
      <c r="BL67" s="1650"/>
      <c r="BM67" s="1650"/>
      <c r="BN67" s="1650"/>
      <c r="BO67" s="1650"/>
      <c r="BP67" s="1650"/>
      <c r="BQ67" s="1650"/>
      <c r="BR67" s="1650"/>
      <c r="BS67" s="1650"/>
      <c r="BT67" s="1650"/>
      <c r="BU67" s="1650"/>
      <c r="BV67" s="1650"/>
      <c r="BW67" s="1650"/>
      <c r="BX67" s="1650"/>
      <c r="BY67" s="1650"/>
      <c r="BZ67" s="1650"/>
      <c r="CA67" s="1650"/>
      <c r="CB67" s="1650"/>
      <c r="CC67" s="1650"/>
      <c r="CD67" s="1650"/>
      <c r="CE67" s="1650"/>
      <c r="CF67" s="1650"/>
      <c r="CG67" s="1650"/>
      <c r="CH67" s="1650"/>
      <c r="CI67" s="1650"/>
      <c r="CJ67" s="1650"/>
      <c r="CK67" s="1650"/>
      <c r="CL67" s="1650"/>
      <c r="CM67" s="1650"/>
      <c r="CN67" s="1650"/>
      <c r="CO67" s="1650"/>
      <c r="CP67" s="1650"/>
      <c r="CQ67" s="1650"/>
      <c r="CR67" s="1650"/>
      <c r="CS67" s="1650"/>
      <c r="CT67" s="1650"/>
      <c r="CU67" s="1650"/>
      <c r="CV67" s="1650"/>
      <c r="CW67" s="1650"/>
      <c r="CX67" s="1650"/>
      <c r="CY67" s="1650"/>
      <c r="CZ67" s="1650"/>
      <c r="DA67" s="1650"/>
      <c r="DB67" s="1650"/>
      <c r="DC67" s="1650"/>
      <c r="DD67" s="1650"/>
      <c r="DE67" s="1650"/>
      <c r="DF67" s="1650"/>
      <c r="DG67" s="1650"/>
      <c r="DH67" s="1650"/>
      <c r="DI67" s="1650"/>
      <c r="DJ67" s="1650"/>
      <c r="DK67" s="1650"/>
      <c r="DL67" s="1650"/>
      <c r="DM67" s="1650"/>
      <c r="DN67" s="1650"/>
      <c r="DO67" s="1650"/>
      <c r="DP67" s="1650"/>
      <c r="DQ67" s="1650"/>
      <c r="DR67" s="1650"/>
      <c r="DS67" s="1650"/>
      <c r="DT67" s="1650"/>
      <c r="DU67" s="1650"/>
      <c r="DV67" s="1650"/>
      <c r="DW67" s="1650"/>
      <c r="DX67" s="1650"/>
      <c r="DY67" s="1650"/>
      <c r="DZ67" s="1650"/>
      <c r="EA67" s="1650"/>
      <c r="EB67" s="1650"/>
      <c r="EC67" s="1650"/>
      <c r="ED67" s="1650"/>
      <c r="EE67" s="1650"/>
      <c r="EF67" s="1650"/>
      <c r="EG67" s="1650"/>
      <c r="EH67" s="1650"/>
      <c r="EI67" s="1650"/>
      <c r="EJ67" s="1650"/>
      <c r="EK67" s="1650"/>
      <c r="EL67" s="1650"/>
      <c r="EM67" s="1650"/>
      <c r="EN67" s="1650"/>
      <c r="EO67" s="1650"/>
      <c r="EP67" s="1650"/>
      <c r="EQ67" s="1650"/>
      <c r="ER67" s="1650"/>
      <c r="ES67" s="1650"/>
      <c r="ET67" s="1650"/>
      <c r="EU67" s="1650"/>
      <c r="EV67" s="1650"/>
      <c r="EW67" s="1650"/>
      <c r="EX67" s="1650"/>
      <c r="EY67" s="1650"/>
      <c r="EZ67" s="1650"/>
      <c r="FA67" s="1650"/>
      <c r="FB67" s="1650"/>
      <c r="FC67" s="1650"/>
      <c r="FD67" s="1650"/>
      <c r="FE67" s="1650"/>
      <c r="FF67" s="1650"/>
      <c r="FG67" s="1650"/>
      <c r="FH67" s="1650"/>
      <c r="FI67" s="1650"/>
      <c r="FJ67" s="1650"/>
      <c r="FK67" s="1650"/>
      <c r="FL67" s="1650"/>
      <c r="FM67" s="1650"/>
      <c r="FN67" s="1650"/>
      <c r="FO67" s="1650"/>
      <c r="FP67" s="1650"/>
      <c r="FQ67" s="1650"/>
      <c r="FR67" s="1650"/>
      <c r="FS67" s="1650"/>
      <c r="FT67" s="1650"/>
      <c r="FU67" s="1650"/>
      <c r="FV67" s="1650"/>
      <c r="FW67" s="1650"/>
      <c r="FX67" s="1650"/>
      <c r="FY67" s="1650"/>
      <c r="FZ67" s="1650"/>
      <c r="GA67" s="1650"/>
      <c r="GB67" s="1650"/>
      <c r="GC67" s="1650"/>
      <c r="GD67" s="1650"/>
      <c r="GE67" s="1650"/>
      <c r="GF67" s="1650"/>
      <c r="GG67" s="1650"/>
      <c r="GH67" s="1650"/>
      <c r="GI67" s="1650"/>
      <c r="GJ67" s="1650"/>
      <c r="GK67" s="1650"/>
      <c r="GL67" s="1650"/>
      <c r="GM67" s="1650"/>
      <c r="GN67" s="1650"/>
      <c r="GO67" s="1650"/>
      <c r="GP67" s="1650"/>
      <c r="GQ67" s="1650"/>
      <c r="GR67" s="1375"/>
      <c r="GT67" s="1375"/>
      <c r="GU67" s="1645"/>
      <c r="GV67" s="1645"/>
      <c r="GW67" s="1375"/>
      <c r="GX67" s="1375"/>
      <c r="GY67" s="1375"/>
      <c r="GZ67" s="1375"/>
      <c r="HA67" s="1645"/>
      <c r="HB67" s="1375"/>
      <c r="HC67" s="1375"/>
      <c r="HD67" s="553"/>
      <c r="HE67" s="1375"/>
      <c r="HF67" s="1375"/>
      <c r="HG67" s="1375"/>
      <c r="HH67" s="1375"/>
      <c r="HI67" s="1375"/>
      <c r="HJ67" s="1641"/>
      <c r="HK67" s="631"/>
      <c r="HL67" s="631"/>
      <c r="HM67" s="631"/>
      <c r="HN67" s="631"/>
      <c r="HO67" s="1650">
        <v>11</v>
      </c>
    </row>
    <row s="1650" customFormat="1" customHeight="1" ht="11.549999999999999">
      <c r="A68" s="996"/>
      <c r="B68" s="996"/>
      <c r="C68" s="996"/>
      <c r="D68" s="996"/>
      <c r="E68" s="996"/>
      <c r="F68" s="1645"/>
      <c r="G68" s="1645"/>
      <c r="H68" s="360"/>
      <c r="N68" s="1650"/>
      <c r="O68" s="1650"/>
      <c r="P68" s="1650"/>
      <c r="Q68" s="1650"/>
      <c r="R68" s="1650"/>
      <c r="S68" s="1650"/>
      <c r="T68" s="1650"/>
      <c r="U68" s="1650"/>
      <c r="V68" s="1650"/>
      <c r="W68" s="1650"/>
      <c r="X68" s="1650"/>
      <c r="Y68" s="1650"/>
      <c r="Z68" s="1650"/>
      <c r="AA68" s="1650"/>
      <c r="AB68" s="1650"/>
      <c r="AC68" s="1650"/>
      <c r="AD68" s="1650"/>
      <c r="AE68" s="1650"/>
      <c r="AF68" s="1650"/>
      <c r="AG68" s="1650"/>
      <c r="AH68" s="1650"/>
      <c r="AI68" s="1650"/>
      <c r="AJ68" s="1650"/>
      <c r="AK68" s="1650"/>
      <c r="AL68" s="1650"/>
      <c r="AM68" s="1650"/>
      <c r="AN68" s="1650"/>
      <c r="AO68" s="1650"/>
      <c r="AP68" s="1650"/>
      <c r="AQ68" s="1650"/>
      <c r="AR68" s="1650"/>
      <c r="AS68" s="1650"/>
      <c r="AT68" s="1650"/>
      <c r="AU68" s="1650"/>
      <c r="AV68" s="1650"/>
      <c r="AW68" s="1650"/>
      <c r="AX68" s="1650"/>
      <c r="AY68" s="1650"/>
      <c r="AZ68" s="1650"/>
      <c r="BA68" s="1650"/>
      <c r="BB68" s="1650"/>
      <c r="BC68" s="1650"/>
      <c r="BD68" s="1650"/>
      <c r="BE68" s="1650"/>
      <c r="BF68" s="1650"/>
      <c r="BG68" s="1650"/>
      <c r="BH68" s="1650"/>
      <c r="BI68" s="1650"/>
      <c r="BJ68" s="1650"/>
      <c r="BK68" s="1650"/>
      <c r="BL68" s="1650"/>
      <c r="BM68" s="1650"/>
      <c r="BN68" s="1650"/>
      <c r="BO68" s="1650"/>
      <c r="BP68" s="1650"/>
      <c r="BQ68" s="1650"/>
      <c r="BR68" s="1650"/>
      <c r="BS68" s="1650"/>
      <c r="BT68" s="1650"/>
      <c r="BU68" s="1650"/>
      <c r="BV68" s="1650"/>
      <c r="BW68" s="1650"/>
      <c r="BX68" s="1650"/>
      <c r="BY68" s="1650"/>
      <c r="BZ68" s="1650"/>
      <c r="CA68" s="1650"/>
      <c r="CB68" s="1650"/>
      <c r="CC68" s="1650"/>
      <c r="CD68" s="1650"/>
      <c r="CE68" s="1650"/>
      <c r="CF68" s="1650"/>
      <c r="CG68" s="1650"/>
      <c r="CH68" s="1650"/>
      <c r="CI68" s="1650"/>
      <c r="CJ68" s="1650"/>
      <c r="CK68" s="1650"/>
      <c r="CL68" s="1650"/>
      <c r="CM68" s="1650"/>
      <c r="CN68" s="1650"/>
      <c r="CO68" s="1650"/>
      <c r="CP68" s="1650"/>
      <c r="CQ68" s="1650"/>
      <c r="CR68" s="1650"/>
      <c r="CS68" s="1650"/>
      <c r="CT68" s="1650"/>
      <c r="CU68" s="1650"/>
      <c r="CV68" s="1650"/>
      <c r="CW68" s="1650"/>
      <c r="CX68" s="1650"/>
      <c r="CY68" s="1650"/>
      <c r="CZ68" s="1650"/>
      <c r="DA68" s="1650"/>
      <c r="DB68" s="1650"/>
      <c r="DC68" s="1650"/>
      <c r="DD68" s="1650"/>
      <c r="DE68" s="1650"/>
      <c r="DF68" s="1650"/>
      <c r="DG68" s="1650"/>
      <c r="DH68" s="1650"/>
      <c r="DI68" s="1650"/>
      <c r="DJ68" s="1650"/>
      <c r="DK68" s="1650"/>
      <c r="DL68" s="1650"/>
      <c r="DM68" s="1650"/>
      <c r="DN68" s="1650"/>
      <c r="DO68" s="1650"/>
      <c r="DP68" s="1650"/>
      <c r="DQ68" s="1650"/>
      <c r="DR68" s="1650"/>
      <c r="DS68" s="1650"/>
      <c r="DT68" s="1650"/>
      <c r="DU68" s="1650"/>
      <c r="DV68" s="1650"/>
      <c r="DW68" s="1650"/>
      <c r="DX68" s="1650"/>
      <c r="DY68" s="1650"/>
      <c r="DZ68" s="1650"/>
      <c r="EA68" s="1650"/>
      <c r="EB68" s="1650"/>
      <c r="EC68" s="1650"/>
      <c r="ED68" s="1650"/>
      <c r="EE68" s="1650"/>
      <c r="EF68" s="1650"/>
      <c r="EG68" s="1650"/>
      <c r="EH68" s="1650"/>
      <c r="EI68" s="1650"/>
      <c r="EJ68" s="1650"/>
      <c r="EK68" s="1650"/>
      <c r="EL68" s="1650"/>
      <c r="EM68" s="1650"/>
      <c r="EN68" s="1650"/>
      <c r="EO68" s="1650"/>
      <c r="EP68" s="1650"/>
      <c r="EQ68" s="1650"/>
      <c r="ER68" s="1650"/>
      <c r="ES68" s="1650"/>
      <c r="ET68" s="1650"/>
      <c r="EU68" s="1650"/>
      <c r="EV68" s="1650"/>
      <c r="EW68" s="1650"/>
      <c r="EX68" s="1650"/>
      <c r="EY68" s="1650"/>
      <c r="EZ68" s="1650"/>
      <c r="FA68" s="1650"/>
      <c r="FB68" s="1650"/>
      <c r="FC68" s="1650"/>
      <c r="FD68" s="1650"/>
      <c r="FE68" s="1650"/>
      <c r="FF68" s="1650"/>
      <c r="FG68" s="1650"/>
      <c r="FH68" s="1650"/>
      <c r="FI68" s="1650"/>
      <c r="FJ68" s="1650"/>
      <c r="FK68" s="1650"/>
      <c r="FL68" s="1650"/>
      <c r="FM68" s="1650"/>
      <c r="FN68" s="1650"/>
      <c r="FO68" s="1650"/>
      <c r="FP68" s="1650"/>
      <c r="FQ68" s="1650"/>
      <c r="FR68" s="1650"/>
      <c r="FS68" s="1650"/>
      <c r="FT68" s="1650"/>
      <c r="FU68" s="1650"/>
      <c r="FV68" s="1650"/>
      <c r="FW68" s="1650"/>
      <c r="FX68" s="1650"/>
      <c r="FY68" s="1650"/>
      <c r="FZ68" s="1650"/>
      <c r="GA68" s="1650"/>
      <c r="GB68" s="1650"/>
      <c r="GC68" s="1650"/>
      <c r="GD68" s="1650"/>
      <c r="GE68" s="1650"/>
      <c r="GF68" s="1650"/>
      <c r="GG68" s="1650"/>
      <c r="GH68" s="1650"/>
      <c r="GI68" s="1650"/>
      <c r="GJ68" s="1650"/>
      <c r="GK68" s="1650"/>
      <c r="GL68" s="1650"/>
      <c r="GM68" s="1650"/>
      <c r="GN68" s="1650"/>
      <c r="GO68" s="1650"/>
      <c r="GP68" s="1650"/>
      <c r="GQ68" s="1650"/>
      <c r="GR68" s="1375"/>
      <c r="GT68" s="1375"/>
      <c r="GU68" s="1645"/>
      <c r="GV68" s="1645"/>
      <c r="GW68" s="1375"/>
      <c r="GX68" s="1375"/>
      <c r="GY68" s="1375"/>
      <c r="GZ68" s="1375"/>
      <c r="HA68" s="1645"/>
      <c r="HB68" s="1375"/>
      <c r="HC68" s="1375"/>
      <c r="HD68" s="553"/>
      <c r="HE68" s="1375"/>
      <c r="HF68" s="1375"/>
      <c r="HG68" s="1375"/>
      <c r="HH68" s="1375"/>
      <c r="HI68" s="1375"/>
      <c r="HJ68" s="1641"/>
      <c r="HK68" s="631"/>
      <c r="HL68" s="631"/>
      <c r="HM68" s="631"/>
      <c r="HN68" s="631"/>
      <c r="HO68" s="1650">
        <v>11</v>
      </c>
    </row>
    <row s="1650" customFormat="1" customHeight="1" ht="11.549999999999999">
      <c r="A69" s="996"/>
      <c r="B69" s="996"/>
      <c r="C69" s="996"/>
      <c r="D69" s="996"/>
      <c r="E69" s="996"/>
      <c r="F69" s="1645"/>
      <c r="G69" s="1645"/>
      <c r="H69" s="360"/>
      <c r="N69" s="1650"/>
      <c r="O69" s="1650"/>
      <c r="P69" s="1650"/>
      <c r="Q69" s="1650"/>
      <c r="R69" s="1650"/>
      <c r="S69" s="1650"/>
      <c r="T69" s="1650"/>
      <c r="U69" s="1650"/>
      <c r="V69" s="1650"/>
      <c r="W69" s="1650"/>
      <c r="X69" s="1650"/>
      <c r="Y69" s="1650"/>
      <c r="Z69" s="1650"/>
      <c r="AA69" s="1650"/>
      <c r="AB69" s="1650"/>
      <c r="AC69" s="1650"/>
      <c r="AD69" s="1650"/>
      <c r="AE69" s="1650"/>
      <c r="AF69" s="1650"/>
      <c r="AG69" s="1650"/>
      <c r="AH69" s="1650"/>
      <c r="AI69" s="1650"/>
      <c r="AJ69" s="1650"/>
      <c r="AK69" s="1650"/>
      <c r="AL69" s="1650"/>
      <c r="AM69" s="1650"/>
      <c r="AN69" s="1650"/>
      <c r="AO69" s="1650"/>
      <c r="AP69" s="1650"/>
      <c r="AQ69" s="1650"/>
      <c r="AR69" s="1650"/>
      <c r="AS69" s="1650"/>
      <c r="AT69" s="1650"/>
      <c r="AU69" s="1650"/>
      <c r="AV69" s="1650"/>
      <c r="AW69" s="1650"/>
      <c r="AX69" s="1650"/>
      <c r="AY69" s="1650"/>
      <c r="AZ69" s="1650"/>
      <c r="BA69" s="1650"/>
      <c r="BB69" s="1650"/>
      <c r="BC69" s="1650"/>
      <c r="BD69" s="1650"/>
      <c r="BE69" s="1650"/>
      <c r="BF69" s="1650"/>
      <c r="BG69" s="1650"/>
      <c r="BH69" s="1650"/>
      <c r="BI69" s="1650"/>
      <c r="BJ69" s="1650"/>
      <c r="BK69" s="1650"/>
      <c r="BL69" s="1650"/>
      <c r="BM69" s="1650"/>
      <c r="BN69" s="1650"/>
      <c r="BO69" s="1650"/>
      <c r="BP69" s="1650"/>
      <c r="BQ69" s="1650"/>
      <c r="BR69" s="1650"/>
      <c r="BS69" s="1650"/>
      <c r="BT69" s="1650"/>
      <c r="BU69" s="1650"/>
      <c r="BV69" s="1650"/>
      <c r="BW69" s="1650"/>
      <c r="BX69" s="1650"/>
      <c r="BY69" s="1650"/>
      <c r="BZ69" s="1650"/>
      <c r="CA69" s="1650"/>
      <c r="CB69" s="1650"/>
      <c r="CC69" s="1650"/>
      <c r="CD69" s="1650"/>
      <c r="CE69" s="1650"/>
      <c r="CF69" s="1650"/>
      <c r="CG69" s="1650"/>
      <c r="CH69" s="1650"/>
      <c r="CI69" s="1650"/>
      <c r="CJ69" s="1650"/>
      <c r="CK69" s="1650"/>
      <c r="CL69" s="1650"/>
      <c r="CM69" s="1650"/>
      <c r="CN69" s="1650"/>
      <c r="CO69" s="1650"/>
      <c r="CP69" s="1650"/>
      <c r="CQ69" s="1650"/>
      <c r="CR69" s="1650"/>
      <c r="CS69" s="1650"/>
      <c r="CT69" s="1650"/>
      <c r="CU69" s="1650"/>
      <c r="CV69" s="1650"/>
      <c r="CW69" s="1650"/>
      <c r="CX69" s="1650"/>
      <c r="CY69" s="1650"/>
      <c r="CZ69" s="1650"/>
      <c r="DA69" s="1650"/>
      <c r="DB69" s="1650"/>
      <c r="DC69" s="1650"/>
      <c r="DD69" s="1650"/>
      <c r="DE69" s="1650"/>
      <c r="DF69" s="1650"/>
      <c r="DG69" s="1650"/>
      <c r="DH69" s="1650"/>
      <c r="DI69" s="1650"/>
      <c r="DJ69" s="1650"/>
      <c r="DK69" s="1650"/>
      <c r="DL69" s="1650"/>
      <c r="DM69" s="1650"/>
      <c r="DN69" s="1650"/>
      <c r="DO69" s="1650"/>
      <c r="DP69" s="1650"/>
      <c r="DQ69" s="1650"/>
      <c r="DR69" s="1650"/>
      <c r="DS69" s="1650"/>
      <c r="DT69" s="1650"/>
      <c r="DU69" s="1650"/>
      <c r="DV69" s="1650"/>
      <c r="DW69" s="1650"/>
      <c r="DX69" s="1650"/>
      <c r="DY69" s="1650"/>
      <c r="DZ69" s="1650"/>
      <c r="EA69" s="1650"/>
      <c r="EB69" s="1650"/>
      <c r="EC69" s="1650"/>
      <c r="ED69" s="1650"/>
      <c r="EE69" s="1650"/>
      <c r="EF69" s="1650"/>
      <c r="EG69" s="1650"/>
      <c r="EH69" s="1650"/>
      <c r="EI69" s="1650"/>
      <c r="EJ69" s="1650"/>
      <c r="EK69" s="1650"/>
      <c r="EL69" s="1650"/>
      <c r="EM69" s="1650"/>
      <c r="EN69" s="1650"/>
      <c r="EO69" s="1650"/>
      <c r="EP69" s="1650"/>
      <c r="EQ69" s="1650"/>
      <c r="ER69" s="1650"/>
      <c r="ES69" s="1650"/>
      <c r="ET69" s="1650"/>
      <c r="EU69" s="1650"/>
      <c r="EV69" s="1650"/>
      <c r="EW69" s="1650"/>
      <c r="EX69" s="1650"/>
      <c r="EY69" s="1650"/>
      <c r="EZ69" s="1650"/>
      <c r="FA69" s="1650"/>
      <c r="FB69" s="1650"/>
      <c r="FC69" s="1650"/>
      <c r="FD69" s="1650"/>
      <c r="FE69" s="1650"/>
      <c r="FF69" s="1650"/>
      <c r="FG69" s="1650"/>
      <c r="FH69" s="1650"/>
      <c r="FI69" s="1650"/>
      <c r="FJ69" s="1650"/>
      <c r="FK69" s="1650"/>
      <c r="FL69" s="1650"/>
      <c r="FM69" s="1650"/>
      <c r="FN69" s="1650"/>
      <c r="FO69" s="1650"/>
      <c r="FP69" s="1650"/>
      <c r="FQ69" s="1650"/>
      <c r="FR69" s="1650"/>
      <c r="FS69" s="1650"/>
      <c r="FT69" s="1650"/>
      <c r="FU69" s="1650"/>
      <c r="FV69" s="1650"/>
      <c r="FW69" s="1650"/>
      <c r="FX69" s="1650"/>
      <c r="FY69" s="1650"/>
      <c r="FZ69" s="1650"/>
      <c r="GA69" s="1650"/>
      <c r="GB69" s="1650"/>
      <c r="GC69" s="1650"/>
      <c r="GD69" s="1650"/>
      <c r="GE69" s="1650"/>
      <c r="GF69" s="1650"/>
      <c r="GG69" s="1650"/>
      <c r="GH69" s="1650"/>
      <c r="GI69" s="1650"/>
      <c r="GJ69" s="1650"/>
      <c r="GK69" s="1650"/>
      <c r="GL69" s="1650"/>
      <c r="GM69" s="1650"/>
      <c r="GN69" s="1650"/>
      <c r="GO69" s="1650"/>
      <c r="GP69" s="1650"/>
      <c r="GQ69" s="1650"/>
      <c r="GR69" s="1375"/>
      <c r="GT69" s="1375"/>
      <c r="GU69" s="1645"/>
      <c r="GV69" s="1645"/>
      <c r="GW69" s="1375"/>
      <c r="GX69" s="1375"/>
      <c r="GY69" s="1375"/>
      <c r="GZ69" s="1375"/>
      <c r="HA69" s="1645"/>
      <c r="HB69" s="1375"/>
      <c r="HC69" s="1375"/>
      <c r="HD69" s="553"/>
      <c r="HE69" s="1375"/>
      <c r="HF69" s="1375"/>
      <c r="HG69" s="1375"/>
      <c r="HH69" s="1375"/>
      <c r="HI69" s="1375"/>
      <c r="HJ69" s="1641"/>
      <c r="HK69" s="631"/>
      <c r="HL69" s="631"/>
      <c r="HM69" s="631"/>
      <c r="HN69" s="631"/>
      <c r="HO69" s="1650">
        <v>11</v>
      </c>
    </row>
    <row s="1650" customFormat="1" customHeight="1" ht="11.549999999999999">
      <c r="A70" s="996"/>
      <c r="B70" s="996"/>
      <c r="C70" s="996"/>
      <c r="D70" s="996"/>
      <c r="E70" s="996"/>
      <c r="F70" s="1645"/>
      <c r="G70" s="1645"/>
      <c r="H70" s="360"/>
      <c r="N70" s="1650"/>
      <c r="O70" s="1650"/>
      <c r="P70" s="1650"/>
      <c r="Q70" s="1650"/>
      <c r="R70" s="1650"/>
      <c r="S70" s="1650"/>
      <c r="T70" s="1650"/>
      <c r="U70" s="1650"/>
      <c r="V70" s="1650"/>
      <c r="W70" s="1650"/>
      <c r="X70" s="1650"/>
      <c r="Y70" s="1650"/>
      <c r="Z70" s="1650"/>
      <c r="AA70" s="1650"/>
      <c r="AB70" s="1650"/>
      <c r="AC70" s="1650"/>
      <c r="AD70" s="1650"/>
      <c r="AE70" s="1650"/>
      <c r="AF70" s="1650"/>
      <c r="AG70" s="1650"/>
      <c r="AH70" s="1650"/>
      <c r="AI70" s="1650"/>
      <c r="AJ70" s="1650"/>
      <c r="AK70" s="1650"/>
      <c r="AL70" s="1650"/>
      <c r="AM70" s="1650"/>
      <c r="AN70" s="1650"/>
      <c r="AO70" s="1650"/>
      <c r="AP70" s="1650"/>
      <c r="AQ70" s="1650"/>
      <c r="AR70" s="1650"/>
      <c r="AS70" s="1650"/>
      <c r="AT70" s="1650"/>
      <c r="AU70" s="1650"/>
      <c r="AV70" s="1650"/>
      <c r="AW70" s="1650"/>
      <c r="AX70" s="1650"/>
      <c r="AY70" s="1650"/>
      <c r="AZ70" s="1650"/>
      <c r="BA70" s="1650"/>
      <c r="BB70" s="1650"/>
      <c r="BC70" s="1650"/>
      <c r="BD70" s="1650"/>
      <c r="BE70" s="1650"/>
      <c r="BF70" s="1650"/>
      <c r="BG70" s="1650"/>
      <c r="BH70" s="1650"/>
      <c r="BI70" s="1650"/>
      <c r="BJ70" s="1650"/>
      <c r="BK70" s="1650"/>
      <c r="BL70" s="1650"/>
      <c r="BM70" s="1650"/>
      <c r="BN70" s="1650"/>
      <c r="BO70" s="1650"/>
      <c r="BP70" s="1650"/>
      <c r="BQ70" s="1650"/>
      <c r="BR70" s="1650"/>
      <c r="BS70" s="1650"/>
      <c r="BT70" s="1650"/>
      <c r="BU70" s="1650"/>
      <c r="BV70" s="1650"/>
      <c r="BW70" s="1650"/>
      <c r="BX70" s="1650"/>
      <c r="BY70" s="1650"/>
      <c r="BZ70" s="1650"/>
      <c r="CA70" s="1650"/>
      <c r="CB70" s="1650"/>
      <c r="CC70" s="1650"/>
      <c r="CD70" s="1650"/>
      <c r="CE70" s="1650"/>
      <c r="CF70" s="1650"/>
      <c r="CG70" s="1650"/>
      <c r="CH70" s="1650"/>
      <c r="CI70" s="1650"/>
      <c r="CJ70" s="1650"/>
      <c r="CK70" s="1650"/>
      <c r="CL70" s="1650"/>
      <c r="CM70" s="1650"/>
      <c r="CN70" s="1650"/>
      <c r="CO70" s="1650"/>
      <c r="CP70" s="1650"/>
      <c r="CQ70" s="1650"/>
      <c r="CR70" s="1650"/>
      <c r="CS70" s="1650"/>
      <c r="CT70" s="1650"/>
      <c r="CU70" s="1650"/>
      <c r="CV70" s="1650"/>
      <c r="CW70" s="1650"/>
      <c r="CX70" s="1650"/>
      <c r="CY70" s="1650"/>
      <c r="CZ70" s="1650"/>
      <c r="DA70" s="1650"/>
      <c r="DB70" s="1650"/>
      <c r="DC70" s="1650"/>
      <c r="DD70" s="1650"/>
      <c r="DE70" s="1650"/>
      <c r="DF70" s="1650"/>
      <c r="DG70" s="1650"/>
      <c r="DH70" s="1650"/>
      <c r="DI70" s="1650"/>
      <c r="DJ70" s="1650"/>
      <c r="DK70" s="1650"/>
      <c r="DL70" s="1650"/>
      <c r="DM70" s="1650"/>
      <c r="DN70" s="1650"/>
      <c r="DO70" s="1650"/>
      <c r="DP70" s="1650"/>
      <c r="DQ70" s="1650"/>
      <c r="DR70" s="1650"/>
      <c r="DS70" s="1650"/>
      <c r="DT70" s="1650"/>
      <c r="DU70" s="1650"/>
      <c r="DV70" s="1650"/>
      <c r="DW70" s="1650"/>
      <c r="DX70" s="1650"/>
      <c r="DY70" s="1650"/>
      <c r="DZ70" s="1650"/>
      <c r="EA70" s="1650"/>
      <c r="EB70" s="1650"/>
      <c r="EC70" s="1650"/>
      <c r="ED70" s="1650"/>
      <c r="EE70" s="1650"/>
      <c r="EF70" s="1650"/>
      <c r="EG70" s="1650"/>
      <c r="EH70" s="1650"/>
      <c r="EI70" s="1650"/>
      <c r="EJ70" s="1650"/>
      <c r="EK70" s="1650"/>
      <c r="EL70" s="1650"/>
      <c r="EM70" s="1650"/>
      <c r="EN70" s="1650"/>
      <c r="EO70" s="1650"/>
      <c r="EP70" s="1650"/>
      <c r="EQ70" s="1650"/>
      <c r="ER70" s="1650"/>
      <c r="ES70" s="1650"/>
      <c r="ET70" s="1650"/>
      <c r="EU70" s="1650"/>
      <c r="EV70" s="1650"/>
      <c r="EW70" s="1650"/>
      <c r="EX70" s="1650"/>
      <c r="EY70" s="1650"/>
      <c r="EZ70" s="1650"/>
      <c r="FA70" s="1650"/>
      <c r="FB70" s="1650"/>
      <c r="FC70" s="1650"/>
      <c r="FD70" s="1650"/>
      <c r="FE70" s="1650"/>
      <c r="FF70" s="1650"/>
      <c r="FG70" s="1650"/>
      <c r="FH70" s="1650"/>
      <c r="FI70" s="1650"/>
      <c r="FJ70" s="1650"/>
      <c r="FK70" s="1650"/>
      <c r="FL70" s="1650"/>
      <c r="FM70" s="1650"/>
      <c r="FN70" s="1650"/>
      <c r="FO70" s="1650"/>
      <c r="FP70" s="1650"/>
      <c r="FQ70" s="1650"/>
      <c r="FR70" s="1650"/>
      <c r="FS70" s="1650"/>
      <c r="FT70" s="1650"/>
      <c r="FU70" s="1650"/>
      <c r="FV70" s="1650"/>
      <c r="FW70" s="1650"/>
      <c r="FX70" s="1650"/>
      <c r="FY70" s="1650"/>
      <c r="FZ70" s="1650"/>
      <c r="GA70" s="1650"/>
      <c r="GB70" s="1650"/>
      <c r="GC70" s="1650"/>
      <c r="GD70" s="1650"/>
      <c r="GE70" s="1650"/>
      <c r="GF70" s="1650"/>
      <c r="GG70" s="1650"/>
      <c r="GH70" s="1650"/>
      <c r="GI70" s="1650"/>
      <c r="GJ70" s="1650"/>
      <c r="GK70" s="1650"/>
      <c r="GL70" s="1650"/>
      <c r="GM70" s="1650"/>
      <c r="GN70" s="1650"/>
      <c r="GO70" s="1650"/>
      <c r="GP70" s="1650"/>
      <c r="GQ70" s="1650"/>
      <c r="GR70" s="1375"/>
      <c r="GT70" s="1375"/>
      <c r="GU70" s="1645"/>
      <c r="GV70" s="1645"/>
      <c r="GW70" s="1375"/>
      <c r="GX70" s="1375"/>
      <c r="GY70" s="1375"/>
      <c r="GZ70" s="1375"/>
      <c r="HA70" s="1645"/>
      <c r="HB70" s="1375"/>
      <c r="HC70" s="1375"/>
      <c r="HD70" s="553"/>
      <c r="HE70" s="1375"/>
      <c r="HF70" s="1375"/>
      <c r="HG70" s="1375"/>
      <c r="HH70" s="1375"/>
      <c r="HI70" s="1375"/>
      <c r="HJ70" s="1641"/>
      <c r="HK70" s="631"/>
      <c r="HL70" s="631"/>
      <c r="HM70" s="631"/>
      <c r="HN70" s="631"/>
      <c r="HO70" s="1650">
        <v>11</v>
      </c>
    </row>
    <row s="1650" customFormat="1" customHeight="1" ht="11.549999999999999">
      <c r="A71" s="996"/>
      <c r="B71" s="996"/>
      <c r="C71" s="996"/>
      <c r="D71" s="996"/>
      <c r="E71" s="996"/>
      <c r="F71" s="1645"/>
      <c r="G71" s="1645"/>
      <c r="H71" s="360"/>
      <c r="N71" s="1650"/>
      <c r="O71" s="1650"/>
      <c r="P71" s="1650"/>
      <c r="Q71" s="1650"/>
      <c r="R71" s="1650"/>
      <c r="S71" s="1650"/>
      <c r="T71" s="1650"/>
      <c r="U71" s="1650"/>
      <c r="V71" s="1650"/>
      <c r="W71" s="1650"/>
      <c r="X71" s="1650"/>
      <c r="Y71" s="1650"/>
      <c r="Z71" s="1650"/>
      <c r="AA71" s="1650"/>
      <c r="AB71" s="1650"/>
      <c r="AC71" s="1650"/>
      <c r="AD71" s="1650"/>
      <c r="AE71" s="1650"/>
      <c r="AF71" s="1650"/>
      <c r="AG71" s="1650"/>
      <c r="AH71" s="1650"/>
      <c r="AI71" s="1650"/>
      <c r="AJ71" s="1650"/>
      <c r="AK71" s="1650"/>
      <c r="AL71" s="1650"/>
      <c r="AM71" s="1650"/>
      <c r="AN71" s="1650"/>
      <c r="AO71" s="1650"/>
      <c r="AP71" s="1650"/>
      <c r="AQ71" s="1650"/>
      <c r="AR71" s="1650"/>
      <c r="AS71" s="1650"/>
      <c r="AT71" s="1650"/>
      <c r="AU71" s="1650"/>
      <c r="AV71" s="1650"/>
      <c r="AW71" s="1650"/>
      <c r="AX71" s="1650"/>
      <c r="AY71" s="1650"/>
      <c r="AZ71" s="1650"/>
      <c r="BA71" s="1650"/>
      <c r="BB71" s="1650"/>
      <c r="BC71" s="1650"/>
      <c r="BD71" s="1650"/>
      <c r="BE71" s="1650"/>
      <c r="BF71" s="1650"/>
      <c r="BG71" s="1650"/>
      <c r="BH71" s="1650"/>
      <c r="BI71" s="1650"/>
      <c r="BJ71" s="1650"/>
      <c r="BK71" s="1650"/>
      <c r="BL71" s="1650"/>
      <c r="BM71" s="1650"/>
      <c r="BN71" s="1650"/>
      <c r="BO71" s="1650"/>
      <c r="BP71" s="1650"/>
      <c r="BQ71" s="1650"/>
      <c r="BR71" s="1650"/>
      <c r="BS71" s="1650"/>
      <c r="BT71" s="1650"/>
      <c r="BU71" s="1650"/>
      <c r="BV71" s="1650"/>
      <c r="BW71" s="1650"/>
      <c r="BX71" s="1650"/>
      <c r="BY71" s="1650"/>
      <c r="BZ71" s="1650"/>
      <c r="CA71" s="1650"/>
      <c r="CB71" s="1650"/>
      <c r="CC71" s="1650"/>
      <c r="CD71" s="1650"/>
      <c r="CE71" s="1650"/>
      <c r="CF71" s="1650"/>
      <c r="CG71" s="1650"/>
      <c r="CH71" s="1650"/>
      <c r="CI71" s="1650"/>
      <c r="CJ71" s="1650"/>
      <c r="CK71" s="1650"/>
      <c r="CL71" s="1650"/>
      <c r="CM71" s="1650"/>
      <c r="CN71" s="1650"/>
      <c r="CO71" s="1650"/>
      <c r="CP71" s="1650"/>
      <c r="CQ71" s="1650"/>
      <c r="CR71" s="1650"/>
      <c r="CS71" s="1650"/>
      <c r="CT71" s="1650"/>
      <c r="CU71" s="1650"/>
      <c r="CV71" s="1650"/>
      <c r="CW71" s="1650"/>
      <c r="CX71" s="1650"/>
      <c r="CY71" s="1650"/>
      <c r="CZ71" s="1650"/>
      <c r="DA71" s="1650"/>
      <c r="DB71" s="1650"/>
      <c r="DC71" s="1650"/>
      <c r="DD71" s="1650"/>
      <c r="DE71" s="1650"/>
      <c r="DF71" s="1650"/>
      <c r="DG71" s="1650"/>
      <c r="DH71" s="1650"/>
      <c r="DI71" s="1650"/>
      <c r="DJ71" s="1650"/>
      <c r="DK71" s="1650"/>
      <c r="DL71" s="1650"/>
      <c r="DM71" s="1650"/>
      <c r="DN71" s="1650"/>
      <c r="DO71" s="1650"/>
      <c r="DP71" s="1650"/>
      <c r="DQ71" s="1650"/>
      <c r="DR71" s="1650"/>
      <c r="DS71" s="1650"/>
      <c r="DT71" s="1650"/>
      <c r="DU71" s="1650"/>
      <c r="DV71" s="1650"/>
      <c r="DW71" s="1650"/>
      <c r="DX71" s="1650"/>
      <c r="DY71" s="1650"/>
      <c r="DZ71" s="1650"/>
      <c r="EA71" s="1650"/>
      <c r="EB71" s="1650"/>
      <c r="EC71" s="1650"/>
      <c r="ED71" s="1650"/>
      <c r="EE71" s="1650"/>
      <c r="EF71" s="1650"/>
      <c r="EG71" s="1650"/>
      <c r="EH71" s="1650"/>
      <c r="EI71" s="1650"/>
      <c r="EJ71" s="1650"/>
      <c r="EK71" s="1650"/>
      <c r="EL71" s="1650"/>
      <c r="EM71" s="1650"/>
      <c r="EN71" s="1650"/>
      <c r="EO71" s="1650"/>
      <c r="EP71" s="1650"/>
      <c r="EQ71" s="1650"/>
      <c r="ER71" s="1650"/>
      <c r="ES71" s="1650"/>
      <c r="ET71" s="1650"/>
      <c r="EU71" s="1650"/>
      <c r="EV71" s="1650"/>
      <c r="EW71" s="1650"/>
      <c r="EX71" s="1650"/>
      <c r="EY71" s="1650"/>
      <c r="EZ71" s="1650"/>
      <c r="FA71" s="1650"/>
      <c r="FB71" s="1650"/>
      <c r="FC71" s="1650"/>
      <c r="FD71" s="1650"/>
      <c r="FE71" s="1650"/>
      <c r="FF71" s="1650"/>
      <c r="FG71" s="1650"/>
      <c r="FH71" s="1650"/>
      <c r="FI71" s="1650"/>
      <c r="FJ71" s="1650"/>
      <c r="FK71" s="1650"/>
      <c r="FL71" s="1650"/>
      <c r="FM71" s="1650"/>
      <c r="FN71" s="1650"/>
      <c r="FO71" s="1650"/>
      <c r="FP71" s="1650"/>
      <c r="FQ71" s="1650"/>
      <c r="FR71" s="1650"/>
      <c r="FS71" s="1650"/>
      <c r="FT71" s="1650"/>
      <c r="FU71" s="1650"/>
      <c r="FV71" s="1650"/>
      <c r="FW71" s="1650"/>
      <c r="FX71" s="1650"/>
      <c r="FY71" s="1650"/>
      <c r="FZ71" s="1650"/>
      <c r="GA71" s="1650"/>
      <c r="GB71" s="1650"/>
      <c r="GC71" s="1650"/>
      <c r="GD71" s="1650"/>
      <c r="GE71" s="1650"/>
      <c r="GF71" s="1650"/>
      <c r="GG71" s="1650"/>
      <c r="GH71" s="1650"/>
      <c r="GI71" s="1650"/>
      <c r="GJ71" s="1650"/>
      <c r="GK71" s="1650"/>
      <c r="GL71" s="1650"/>
      <c r="GM71" s="1650"/>
      <c r="GN71" s="1650"/>
      <c r="GO71" s="1650"/>
      <c r="GP71" s="1650"/>
      <c r="GQ71" s="1650"/>
      <c r="GR71" s="1375"/>
      <c r="GT71" s="1375"/>
      <c r="GU71" s="1645"/>
      <c r="GV71" s="1645"/>
      <c r="GW71" s="1375"/>
      <c r="GX71" s="1375"/>
      <c r="GY71" s="1375"/>
      <c r="GZ71" s="1375"/>
      <c r="HA71" s="1645"/>
      <c r="HB71" s="1375"/>
      <c r="HC71" s="1375"/>
      <c r="HD71" s="553"/>
      <c r="HE71" s="1375"/>
      <c r="HF71" s="1375"/>
      <c r="HG71" s="1375"/>
      <c r="HH71" s="1375"/>
      <c r="HI71" s="1375"/>
      <c r="HJ71" s="1641"/>
      <c r="HK71" s="631"/>
      <c r="HL71" s="631"/>
      <c r="HM71" s="631"/>
      <c r="HN71" s="631"/>
      <c r="HO71" s="1650">
        <v>11</v>
      </c>
    </row>
    <row s="1650" customFormat="1" customHeight="1" ht="11.549999999999999">
      <c r="A72" s="996"/>
      <c r="B72" s="996"/>
      <c r="C72" s="996"/>
      <c r="D72" s="996"/>
      <c r="E72" s="996"/>
      <c r="F72" s="1645"/>
      <c r="G72" s="1645"/>
      <c r="H72" s="360"/>
      <c r="N72" s="1650"/>
      <c r="O72" s="1650"/>
      <c r="P72" s="1650"/>
      <c r="Q72" s="1650"/>
      <c r="R72" s="1650"/>
      <c r="S72" s="1650"/>
      <c r="T72" s="1650"/>
      <c r="U72" s="1650"/>
      <c r="V72" s="1650"/>
      <c r="W72" s="1650"/>
      <c r="X72" s="1650"/>
      <c r="Y72" s="1650"/>
      <c r="Z72" s="1650"/>
      <c r="AA72" s="1650"/>
      <c r="AB72" s="1650"/>
      <c r="AC72" s="1650"/>
      <c r="AD72" s="1650"/>
      <c r="AE72" s="1650"/>
      <c r="AF72" s="1650"/>
      <c r="AG72" s="1650"/>
      <c r="AH72" s="1650"/>
      <c r="AI72" s="1650"/>
      <c r="AJ72" s="1650"/>
      <c r="AK72" s="1650"/>
      <c r="AL72" s="1650"/>
      <c r="AM72" s="1650"/>
      <c r="AN72" s="1650"/>
      <c r="AO72" s="1650"/>
      <c r="AP72" s="1650"/>
      <c r="AQ72" s="1650"/>
      <c r="AR72" s="1650"/>
      <c r="AS72" s="1650"/>
      <c r="AT72" s="1650"/>
      <c r="AU72" s="1650"/>
      <c r="AV72" s="1650"/>
      <c r="AW72" s="1650"/>
      <c r="AX72" s="1650"/>
      <c r="AY72" s="1650"/>
      <c r="AZ72" s="1650"/>
      <c r="BA72" s="1650"/>
      <c r="BB72" s="1650"/>
      <c r="BC72" s="1650"/>
      <c r="BD72" s="1650"/>
      <c r="BE72" s="1650"/>
      <c r="BF72" s="1650"/>
      <c r="BG72" s="1650"/>
      <c r="BH72" s="1650"/>
      <c r="BI72" s="1650"/>
      <c r="BJ72" s="1650"/>
      <c r="BK72" s="1650"/>
      <c r="BL72" s="1650"/>
      <c r="BM72" s="1650"/>
      <c r="BN72" s="1650"/>
      <c r="BO72" s="1650"/>
      <c r="BP72" s="1650"/>
      <c r="BQ72" s="1650"/>
      <c r="BR72" s="1650"/>
      <c r="BS72" s="1650"/>
      <c r="BT72" s="1650"/>
      <c r="BU72" s="1650"/>
      <c r="BV72" s="1650"/>
      <c r="BW72" s="1650"/>
      <c r="BX72" s="1650"/>
      <c r="BY72" s="1650"/>
      <c r="BZ72" s="1650"/>
      <c r="CA72" s="1650"/>
      <c r="CB72" s="1650"/>
      <c r="CC72" s="1650"/>
      <c r="CD72" s="1650"/>
      <c r="CE72" s="1650"/>
      <c r="CF72" s="1650"/>
      <c r="CG72" s="1650"/>
      <c r="CH72" s="1650"/>
      <c r="CI72" s="1650"/>
      <c r="CJ72" s="1650"/>
      <c r="CK72" s="1650"/>
      <c r="CL72" s="1650"/>
      <c r="CM72" s="1650"/>
      <c r="CN72" s="1650"/>
      <c r="CO72" s="1650"/>
      <c r="CP72" s="1650"/>
      <c r="CQ72" s="1650"/>
      <c r="CR72" s="1650"/>
      <c r="CS72" s="1650"/>
      <c r="CT72" s="1650"/>
      <c r="CU72" s="1650"/>
      <c r="CV72" s="1650"/>
      <c r="CW72" s="1650"/>
      <c r="CX72" s="1650"/>
      <c r="CY72" s="1650"/>
      <c r="CZ72" s="1650"/>
      <c r="DA72" s="1650"/>
      <c r="DB72" s="1650"/>
      <c r="DC72" s="1650"/>
      <c r="DD72" s="1650"/>
      <c r="DE72" s="1650"/>
      <c r="DF72" s="1650"/>
      <c r="DG72" s="1650"/>
      <c r="DH72" s="1650"/>
      <c r="DI72" s="1650"/>
      <c r="DJ72" s="1650"/>
      <c r="DK72" s="1650"/>
      <c r="DL72" s="1650"/>
      <c r="DM72" s="1650"/>
      <c r="DN72" s="1650"/>
      <c r="DO72" s="1650"/>
      <c r="DP72" s="1650"/>
      <c r="DQ72" s="1650"/>
      <c r="DR72" s="1650"/>
      <c r="DS72" s="1650"/>
      <c r="DT72" s="1650"/>
      <c r="DU72" s="1650"/>
      <c r="DV72" s="1650"/>
      <c r="DW72" s="1650"/>
      <c r="DX72" s="1650"/>
      <c r="DY72" s="1650"/>
      <c r="DZ72" s="1650"/>
      <c r="EA72" s="1650"/>
      <c r="EB72" s="1650"/>
      <c r="EC72" s="1650"/>
      <c r="ED72" s="1650"/>
      <c r="EE72" s="1650"/>
      <c r="EF72" s="1650"/>
      <c r="EG72" s="1650"/>
      <c r="EH72" s="1650"/>
      <c r="EI72" s="1650"/>
      <c r="EJ72" s="1650"/>
      <c r="EK72" s="1650"/>
      <c r="EL72" s="1650"/>
      <c r="EM72" s="1650"/>
      <c r="EN72" s="1650"/>
      <c r="EO72" s="1650"/>
      <c r="EP72" s="1650"/>
      <c r="EQ72" s="1650"/>
      <c r="ER72" s="1650"/>
      <c r="ES72" s="1650"/>
      <c r="ET72" s="1650"/>
      <c r="EU72" s="1650"/>
      <c r="EV72" s="1650"/>
      <c r="EW72" s="1650"/>
      <c r="EX72" s="1650"/>
      <c r="EY72" s="1650"/>
      <c r="EZ72" s="1650"/>
      <c r="FA72" s="1650"/>
      <c r="FB72" s="1650"/>
      <c r="FC72" s="1650"/>
      <c r="FD72" s="1650"/>
      <c r="FE72" s="1650"/>
      <c r="FF72" s="1650"/>
      <c r="FG72" s="1650"/>
      <c r="FH72" s="1650"/>
      <c r="FI72" s="1650"/>
      <c r="FJ72" s="1650"/>
      <c r="FK72" s="1650"/>
      <c r="FL72" s="1650"/>
      <c r="FM72" s="1650"/>
      <c r="FN72" s="1650"/>
      <c r="FO72" s="1650"/>
      <c r="FP72" s="1650"/>
      <c r="FQ72" s="1650"/>
      <c r="FR72" s="1650"/>
      <c r="FS72" s="1650"/>
      <c r="FT72" s="1650"/>
      <c r="FU72" s="1650"/>
      <c r="FV72" s="1650"/>
      <c r="FW72" s="1650"/>
      <c r="FX72" s="1650"/>
      <c r="FY72" s="1650"/>
      <c r="FZ72" s="1650"/>
      <c r="GA72" s="1650"/>
      <c r="GB72" s="1650"/>
      <c r="GC72" s="1650"/>
      <c r="GD72" s="1650"/>
      <c r="GE72" s="1650"/>
      <c r="GF72" s="1650"/>
      <c r="GG72" s="1650"/>
      <c r="GH72" s="1650"/>
      <c r="GI72" s="1650"/>
      <c r="GJ72" s="1650"/>
      <c r="GK72" s="1650"/>
      <c r="GL72" s="1650"/>
      <c r="GM72" s="1650"/>
      <c r="GN72" s="1650"/>
      <c r="GO72" s="1650"/>
      <c r="GP72" s="1650"/>
      <c r="GQ72" s="1650"/>
      <c r="GR72" s="1375"/>
      <c r="GT72" s="1375"/>
      <c r="GU72" s="1645"/>
      <c r="GV72" s="1645"/>
      <c r="GW72" s="1375"/>
      <c r="GX72" s="1375"/>
      <c r="GY72" s="1375"/>
      <c r="GZ72" s="1375"/>
      <c r="HA72" s="1645"/>
      <c r="HB72" s="1375"/>
      <c r="HC72" s="1375"/>
      <c r="HD72" s="553"/>
      <c r="HE72" s="1375"/>
      <c r="HF72" s="1375"/>
      <c r="HG72" s="1375"/>
      <c r="HH72" s="1375"/>
      <c r="HI72" s="1375"/>
      <c r="HJ72" s="1641"/>
      <c r="HK72" s="631"/>
      <c r="HL72" s="631"/>
      <c r="HM72" s="631"/>
      <c r="HN72" s="631"/>
      <c r="HO72" s="1650">
        <v>11</v>
      </c>
    </row>
    <row s="1650" customFormat="1" customHeight="1" ht="11.549999999999999">
      <c r="A73" s="996"/>
      <c r="B73" s="996"/>
      <c r="C73" s="996"/>
      <c r="D73" s="996"/>
      <c r="E73" s="996"/>
      <c r="F73" s="1645"/>
      <c r="G73" s="1645"/>
      <c r="H73" s="360"/>
      <c r="N73" s="1650"/>
      <c r="O73" s="1650"/>
      <c r="P73" s="1650"/>
      <c r="Q73" s="1650"/>
      <c r="R73" s="1650"/>
      <c r="S73" s="1650"/>
      <c r="T73" s="1650"/>
      <c r="U73" s="1650"/>
      <c r="V73" s="1650"/>
      <c r="W73" s="1650"/>
      <c r="X73" s="1650"/>
      <c r="Y73" s="1650"/>
      <c r="Z73" s="1650"/>
      <c r="AA73" s="1650"/>
      <c r="AB73" s="1650"/>
      <c r="AC73" s="1650"/>
      <c r="AD73" s="1650"/>
      <c r="AE73" s="1650"/>
      <c r="AF73" s="1650"/>
      <c r="AG73" s="1650"/>
      <c r="AH73" s="1650"/>
      <c r="AI73" s="1650"/>
      <c r="AJ73" s="1650"/>
      <c r="AK73" s="1650"/>
      <c r="AL73" s="1650"/>
      <c r="AM73" s="1650"/>
      <c r="AN73" s="1650"/>
      <c r="AO73" s="1650"/>
      <c r="AP73" s="1650"/>
      <c r="AQ73" s="1650"/>
      <c r="AR73" s="1650"/>
      <c r="AS73" s="1650"/>
      <c r="AT73" s="1650"/>
      <c r="AU73" s="1650"/>
      <c r="AV73" s="1650"/>
      <c r="AW73" s="1650"/>
      <c r="AX73" s="1650"/>
      <c r="AY73" s="1650"/>
      <c r="AZ73" s="1650"/>
      <c r="BA73" s="1650"/>
      <c r="BB73" s="1650"/>
      <c r="BC73" s="1650"/>
      <c r="BD73" s="1650"/>
      <c r="BE73" s="1650"/>
      <c r="BF73" s="1650"/>
      <c r="BG73" s="1650"/>
      <c r="BH73" s="1650"/>
      <c r="BI73" s="1650"/>
      <c r="BJ73" s="1650"/>
      <c r="BK73" s="1650"/>
      <c r="BL73" s="1650"/>
      <c r="BM73" s="1650"/>
      <c r="BN73" s="1650"/>
      <c r="BO73" s="1650"/>
      <c r="BP73" s="1650"/>
      <c r="BQ73" s="1650"/>
      <c r="BR73" s="1650"/>
      <c r="BS73" s="1650"/>
      <c r="BT73" s="1650"/>
      <c r="BU73" s="1650"/>
      <c r="BV73" s="1650"/>
      <c r="BW73" s="1650"/>
      <c r="BX73" s="1650"/>
      <c r="BY73" s="1650"/>
      <c r="BZ73" s="1650"/>
      <c r="CA73" s="1650"/>
      <c r="CB73" s="1650"/>
      <c r="CC73" s="1650"/>
      <c r="CD73" s="1650"/>
      <c r="CE73" s="1650"/>
      <c r="CF73" s="1650"/>
      <c r="CG73" s="1650"/>
      <c r="CH73" s="1650"/>
      <c r="CI73" s="1650"/>
      <c r="CJ73" s="1650"/>
      <c r="CK73" s="1650"/>
      <c r="CL73" s="1650"/>
      <c r="CM73" s="1650"/>
      <c r="CN73" s="1650"/>
      <c r="CO73" s="1650"/>
      <c r="CP73" s="1650"/>
      <c r="CQ73" s="1650"/>
      <c r="CR73" s="1650"/>
      <c r="CS73" s="1650"/>
      <c r="CT73" s="1650"/>
      <c r="CU73" s="1650"/>
      <c r="CV73" s="1650"/>
      <c r="CW73" s="1650"/>
      <c r="CX73" s="1650"/>
      <c r="CY73" s="1650"/>
      <c r="CZ73" s="1650"/>
      <c r="DA73" s="1650"/>
      <c r="DB73" s="1650"/>
      <c r="DC73" s="1650"/>
      <c r="DD73" s="1650"/>
      <c r="DE73" s="1650"/>
      <c r="DF73" s="1650"/>
      <c r="DG73" s="1650"/>
      <c r="DH73" s="1650"/>
      <c r="DI73" s="1650"/>
      <c r="DJ73" s="1650"/>
      <c r="DK73" s="1650"/>
      <c r="DL73" s="1650"/>
      <c r="DM73" s="1650"/>
      <c r="DN73" s="1650"/>
      <c r="DO73" s="1650"/>
      <c r="DP73" s="1650"/>
      <c r="DQ73" s="1650"/>
      <c r="DR73" s="1650"/>
      <c r="DS73" s="1650"/>
      <c r="DT73" s="1650"/>
      <c r="DU73" s="1650"/>
      <c r="DV73" s="1650"/>
      <c r="DW73" s="1650"/>
      <c r="DX73" s="1650"/>
      <c r="DY73" s="1650"/>
      <c r="DZ73" s="1650"/>
      <c r="EA73" s="1650"/>
      <c r="EB73" s="1650"/>
      <c r="EC73" s="1650"/>
      <c r="ED73" s="1650"/>
      <c r="EE73" s="1650"/>
      <c r="EF73" s="1650"/>
      <c r="EG73" s="1650"/>
      <c r="EH73" s="1650"/>
      <c r="EI73" s="1650"/>
      <c r="EJ73" s="1650"/>
      <c r="EK73" s="1650"/>
      <c r="EL73" s="1650"/>
      <c r="EM73" s="1650"/>
      <c r="EN73" s="1650"/>
      <c r="EO73" s="1650"/>
      <c r="EP73" s="1650"/>
      <c r="EQ73" s="1650"/>
      <c r="ER73" s="1650"/>
      <c r="ES73" s="1650"/>
      <c r="ET73" s="1650"/>
      <c r="EU73" s="1650"/>
      <c r="EV73" s="1650"/>
      <c r="EW73" s="1650"/>
      <c r="EX73" s="1650"/>
      <c r="EY73" s="1650"/>
      <c r="EZ73" s="1650"/>
      <c r="FA73" s="1650"/>
      <c r="FB73" s="1650"/>
      <c r="FC73" s="1650"/>
      <c r="FD73" s="1650"/>
      <c r="FE73" s="1650"/>
      <c r="FF73" s="1650"/>
      <c r="FG73" s="1650"/>
      <c r="FH73" s="1650"/>
      <c r="FI73" s="1650"/>
      <c r="FJ73" s="1650"/>
      <c r="FK73" s="1650"/>
      <c r="FL73" s="1650"/>
      <c r="FM73" s="1650"/>
      <c r="FN73" s="1650"/>
      <c r="FO73" s="1650"/>
      <c r="FP73" s="1650"/>
      <c r="FQ73" s="1650"/>
      <c r="FR73" s="1650"/>
      <c r="FS73" s="1650"/>
      <c r="FT73" s="1650"/>
      <c r="FU73" s="1650"/>
      <c r="FV73" s="1650"/>
      <c r="FW73" s="1650"/>
      <c r="FX73" s="1650"/>
      <c r="FY73" s="1650"/>
      <c r="FZ73" s="1650"/>
      <c r="GA73" s="1650"/>
      <c r="GB73" s="1650"/>
      <c r="GC73" s="1650"/>
      <c r="GD73" s="1650"/>
      <c r="GE73" s="1650"/>
      <c r="GF73" s="1650"/>
      <c r="GG73" s="1650"/>
      <c r="GH73" s="1650"/>
      <c r="GI73" s="1650"/>
      <c r="GJ73" s="1650"/>
      <c r="GK73" s="1650"/>
      <c r="GL73" s="1650"/>
      <c r="GM73" s="1650"/>
      <c r="GN73" s="1650"/>
      <c r="GO73" s="1650"/>
      <c r="GP73" s="1650"/>
      <c r="GQ73" s="1650"/>
      <c r="GR73" s="1375"/>
      <c r="GT73" s="1375"/>
      <c r="GU73" s="1645"/>
      <c r="GV73" s="1645"/>
      <c r="GW73" s="1375"/>
      <c r="GX73" s="1375"/>
      <c r="GY73" s="1375"/>
      <c r="GZ73" s="1375"/>
      <c r="HA73" s="1645"/>
      <c r="HB73" s="1375"/>
      <c r="HC73" s="1375"/>
      <c r="HD73" s="553"/>
      <c r="HE73" s="1375"/>
      <c r="HF73" s="1375"/>
      <c r="HG73" s="1375"/>
      <c r="HH73" s="1375"/>
      <c r="HI73" s="1375"/>
      <c r="HJ73" s="1641"/>
      <c r="HK73" s="631"/>
      <c r="HL73" s="631"/>
      <c r="HM73" s="631"/>
      <c r="HN73" s="631"/>
      <c r="HO73" s="1650">
        <v>11</v>
      </c>
    </row>
    <row s="1650" customFormat="1" customHeight="1" ht="11.549999999999999">
      <c r="A74" s="996"/>
      <c r="B74" s="996"/>
      <c r="C74" s="996"/>
      <c r="D74" s="996"/>
      <c r="E74" s="996"/>
      <c r="F74" s="1645"/>
      <c r="G74" s="1645"/>
      <c r="H74" s="360"/>
      <c r="N74" s="1650"/>
      <c r="O74" s="1650"/>
      <c r="P74" s="1650"/>
      <c r="Q74" s="1650"/>
      <c r="R74" s="1650"/>
      <c r="S74" s="1650"/>
      <c r="T74" s="1650"/>
      <c r="U74" s="1650"/>
      <c r="V74" s="1650"/>
      <c r="W74" s="1650"/>
      <c r="X74" s="1650"/>
      <c r="Y74" s="1650"/>
      <c r="Z74" s="1650"/>
      <c r="AA74" s="1650"/>
      <c r="AB74" s="1650"/>
      <c r="AC74" s="1650"/>
      <c r="AD74" s="1650"/>
      <c r="AE74" s="1650"/>
      <c r="AF74" s="1650"/>
      <c r="AG74" s="1650"/>
      <c r="AH74" s="1650"/>
      <c r="AI74" s="1650"/>
      <c r="AJ74" s="1650"/>
      <c r="AK74" s="1650"/>
      <c r="AL74" s="1650"/>
      <c r="AM74" s="1650"/>
      <c r="AN74" s="1650"/>
      <c r="AO74" s="1650"/>
      <c r="AP74" s="1650"/>
      <c r="AQ74" s="1650"/>
      <c r="AR74" s="1650"/>
      <c r="AS74" s="1650"/>
      <c r="AT74" s="1650"/>
      <c r="AU74" s="1650"/>
      <c r="AV74" s="1650"/>
      <c r="AW74" s="1650"/>
      <c r="AX74" s="1650"/>
      <c r="AY74" s="1650"/>
      <c r="AZ74" s="1650"/>
      <c r="BA74" s="1650"/>
      <c r="BB74" s="1650"/>
      <c r="BC74" s="1650"/>
      <c r="BD74" s="1650"/>
      <c r="BE74" s="1650"/>
      <c r="BF74" s="1650"/>
      <c r="BG74" s="1650"/>
      <c r="BH74" s="1650"/>
      <c r="BI74" s="1650"/>
      <c r="BJ74" s="1650"/>
      <c r="BK74" s="1650"/>
      <c r="BL74" s="1650"/>
      <c r="BM74" s="1650"/>
      <c r="BN74" s="1650"/>
      <c r="BO74" s="1650"/>
      <c r="BP74" s="1650"/>
      <c r="BQ74" s="1650"/>
      <c r="BR74" s="1650"/>
      <c r="BS74" s="1650"/>
      <c r="BT74" s="1650"/>
      <c r="BU74" s="1650"/>
      <c r="BV74" s="1650"/>
      <c r="BW74" s="1650"/>
      <c r="BX74" s="1650"/>
      <c r="BY74" s="1650"/>
      <c r="BZ74" s="1650"/>
      <c r="CA74" s="1650"/>
      <c r="CB74" s="1650"/>
      <c r="CC74" s="1650"/>
      <c r="CD74" s="1650"/>
      <c r="CE74" s="1650"/>
      <c r="CF74" s="1650"/>
      <c r="CG74" s="1650"/>
      <c r="CH74" s="1650"/>
      <c r="CI74" s="1650"/>
      <c r="CJ74" s="1650"/>
      <c r="CK74" s="1650"/>
      <c r="CL74" s="1650"/>
      <c r="CM74" s="1650"/>
      <c r="CN74" s="1650"/>
      <c r="CO74" s="1650"/>
      <c r="CP74" s="1650"/>
      <c r="CQ74" s="1650"/>
      <c r="CR74" s="1650"/>
      <c r="CS74" s="1650"/>
      <c r="CT74" s="1650"/>
      <c r="CU74" s="1650"/>
      <c r="CV74" s="1650"/>
      <c r="CW74" s="1650"/>
      <c r="CX74" s="1650"/>
      <c r="CY74" s="1650"/>
      <c r="CZ74" s="1650"/>
      <c r="DA74" s="1650"/>
      <c r="DB74" s="1650"/>
      <c r="DC74" s="1650"/>
      <c r="DD74" s="1650"/>
      <c r="DE74" s="1650"/>
      <c r="DF74" s="1650"/>
      <c r="DG74" s="1650"/>
      <c r="DH74" s="1650"/>
      <c r="DI74" s="1650"/>
      <c r="DJ74" s="1650"/>
      <c r="DK74" s="1650"/>
      <c r="DL74" s="1650"/>
      <c r="DM74" s="1650"/>
      <c r="DN74" s="1650"/>
      <c r="DO74" s="1650"/>
      <c r="DP74" s="1650"/>
      <c r="DQ74" s="1650"/>
      <c r="DR74" s="1650"/>
      <c r="DS74" s="1650"/>
      <c r="DT74" s="1650"/>
      <c r="DU74" s="1650"/>
      <c r="DV74" s="1650"/>
      <c r="DW74" s="1650"/>
      <c r="DX74" s="1650"/>
      <c r="DY74" s="1650"/>
      <c r="DZ74" s="1650"/>
      <c r="EA74" s="1650"/>
      <c r="EB74" s="1650"/>
      <c r="EC74" s="1650"/>
      <c r="ED74" s="1650"/>
      <c r="EE74" s="1650"/>
      <c r="EF74" s="1650"/>
      <c r="EG74" s="1650"/>
      <c r="EH74" s="1650"/>
      <c r="EI74" s="1650"/>
      <c r="EJ74" s="1650"/>
      <c r="EK74" s="1650"/>
      <c r="EL74" s="1650"/>
      <c r="EM74" s="1650"/>
      <c r="EN74" s="1650"/>
      <c r="EO74" s="1650"/>
      <c r="EP74" s="1650"/>
      <c r="EQ74" s="1650"/>
      <c r="ER74" s="1650"/>
      <c r="ES74" s="1650"/>
      <c r="ET74" s="1650"/>
      <c r="EU74" s="1650"/>
      <c r="EV74" s="1650"/>
      <c r="EW74" s="1650"/>
      <c r="EX74" s="1650"/>
      <c r="EY74" s="1650"/>
      <c r="EZ74" s="1650"/>
      <c r="FA74" s="1650"/>
      <c r="FB74" s="1650"/>
      <c r="FC74" s="1650"/>
      <c r="FD74" s="1650"/>
      <c r="FE74" s="1650"/>
      <c r="FF74" s="1650"/>
      <c r="FG74" s="1650"/>
      <c r="FH74" s="1650"/>
      <c r="FI74" s="1650"/>
      <c r="FJ74" s="1650"/>
      <c r="FK74" s="1650"/>
      <c r="FL74" s="1650"/>
      <c r="FM74" s="1650"/>
      <c r="FN74" s="1650"/>
      <c r="FO74" s="1650"/>
      <c r="FP74" s="1650"/>
      <c r="FQ74" s="1650"/>
      <c r="FR74" s="1650"/>
      <c r="FS74" s="1650"/>
      <c r="FT74" s="1650"/>
      <c r="FU74" s="1650"/>
      <c r="FV74" s="1650"/>
      <c r="FW74" s="1650"/>
      <c r="FX74" s="1650"/>
      <c r="FY74" s="1650"/>
      <c r="FZ74" s="1650"/>
      <c r="GA74" s="1650"/>
      <c r="GB74" s="1650"/>
      <c r="GC74" s="1650"/>
      <c r="GD74" s="1650"/>
      <c r="GE74" s="1650"/>
      <c r="GF74" s="1650"/>
      <c r="GG74" s="1650"/>
      <c r="GH74" s="1650"/>
      <c r="GI74" s="1650"/>
      <c r="GJ74" s="1650"/>
      <c r="GK74" s="1650"/>
      <c r="GL74" s="1650"/>
      <c r="GM74" s="1650"/>
      <c r="GN74" s="1650"/>
      <c r="GO74" s="1650"/>
      <c r="GP74" s="1650"/>
      <c r="GQ74" s="1650"/>
      <c r="GR74" s="1375"/>
      <c r="GT74" s="1375"/>
      <c r="GU74" s="1645"/>
      <c r="GV74" s="1645"/>
      <c r="GW74" s="1375"/>
      <c r="GX74" s="1375"/>
      <c r="GY74" s="1375"/>
      <c r="GZ74" s="1375"/>
      <c r="HA74" s="1645"/>
      <c r="HB74" s="1375"/>
      <c r="HC74" s="1375"/>
      <c r="HD74" s="553"/>
      <c r="HE74" s="1375"/>
      <c r="HF74" s="1375"/>
      <c r="HG74" s="1375"/>
      <c r="HH74" s="1375"/>
      <c r="HI74" s="1375"/>
      <c r="HJ74" s="1641"/>
      <c r="HK74" s="631"/>
      <c r="HL74" s="631"/>
      <c r="HM74" s="631"/>
      <c r="HN74" s="631"/>
      <c r="HO74" s="1650">
        <v>11</v>
      </c>
    </row>
    <row s="1650" customFormat="1" customHeight="1" ht="11.549999999999999">
      <c r="A75" s="996"/>
      <c r="B75" s="996"/>
      <c r="C75" s="996"/>
      <c r="D75" s="996"/>
      <c r="E75" s="996"/>
      <c r="F75" s="1645"/>
      <c r="G75" s="1645"/>
      <c r="H75" s="360"/>
      <c r="N75" s="1650"/>
      <c r="O75" s="1650"/>
      <c r="P75" s="1650"/>
      <c r="Q75" s="1650"/>
      <c r="R75" s="1650"/>
      <c r="S75" s="1650"/>
      <c r="T75" s="1650"/>
      <c r="U75" s="1650"/>
      <c r="V75" s="1650"/>
      <c r="W75" s="1650"/>
      <c r="X75" s="1650"/>
      <c r="Y75" s="1650"/>
      <c r="Z75" s="1650"/>
      <c r="AA75" s="1650"/>
      <c r="AB75" s="1650"/>
      <c r="AC75" s="1650"/>
      <c r="AD75" s="1650"/>
      <c r="AE75" s="1650"/>
      <c r="AF75" s="1650"/>
      <c r="AG75" s="1650"/>
      <c r="AH75" s="1650"/>
      <c r="AI75" s="1650"/>
      <c r="AJ75" s="1650"/>
      <c r="AK75" s="1650"/>
      <c r="AL75" s="1650"/>
      <c r="AM75" s="1650"/>
      <c r="AN75" s="1650"/>
      <c r="AO75" s="1650"/>
      <c r="AP75" s="1650"/>
      <c r="AQ75" s="1650"/>
      <c r="AR75" s="1650"/>
      <c r="AS75" s="1650"/>
      <c r="AT75" s="1650"/>
      <c r="AU75" s="1650"/>
      <c r="AV75" s="1650"/>
      <c r="AW75" s="1650"/>
      <c r="AX75" s="1650"/>
      <c r="AY75" s="1650"/>
      <c r="AZ75" s="1650"/>
      <c r="BA75" s="1650"/>
      <c r="BB75" s="1650"/>
      <c r="BC75" s="1650"/>
      <c r="BD75" s="1650"/>
      <c r="BE75" s="1650"/>
      <c r="BF75" s="1650"/>
      <c r="BG75" s="1650"/>
      <c r="BH75" s="1650"/>
      <c r="BI75" s="1650"/>
      <c r="BJ75" s="1650"/>
      <c r="BK75" s="1650"/>
      <c r="BL75" s="1650"/>
      <c r="BM75" s="1650"/>
      <c r="BN75" s="1650"/>
      <c r="BO75" s="1650"/>
      <c r="BP75" s="1650"/>
      <c r="BQ75" s="1650"/>
      <c r="BR75" s="1650"/>
      <c r="BS75" s="1650"/>
      <c r="BT75" s="1650"/>
      <c r="BU75" s="1650"/>
      <c r="BV75" s="1650"/>
      <c r="BW75" s="1650"/>
      <c r="BX75" s="1650"/>
      <c r="BY75" s="1650"/>
      <c r="BZ75" s="1650"/>
      <c r="CA75" s="1650"/>
      <c r="CB75" s="1650"/>
      <c r="CC75" s="1650"/>
      <c r="CD75" s="1650"/>
      <c r="CE75" s="1650"/>
      <c r="CF75" s="1650"/>
      <c r="CG75" s="1650"/>
      <c r="CH75" s="1650"/>
      <c r="CI75" s="1650"/>
      <c r="CJ75" s="1650"/>
      <c r="CK75" s="1650"/>
      <c r="CL75" s="1650"/>
      <c r="CM75" s="1650"/>
      <c r="CN75" s="1650"/>
      <c r="CO75" s="1650"/>
      <c r="CP75" s="1650"/>
      <c r="CQ75" s="1650"/>
      <c r="CR75" s="1650"/>
      <c r="CS75" s="1650"/>
      <c r="CT75" s="1650"/>
      <c r="CU75" s="1650"/>
      <c r="CV75" s="1650"/>
      <c r="CW75" s="1650"/>
      <c r="CX75" s="1650"/>
      <c r="CY75" s="1650"/>
      <c r="CZ75" s="1650"/>
      <c r="DA75" s="1650"/>
      <c r="DB75" s="1650"/>
      <c r="DC75" s="1650"/>
      <c r="DD75" s="1650"/>
      <c r="DE75" s="1650"/>
      <c r="DF75" s="1650"/>
      <c r="DG75" s="1650"/>
      <c r="DH75" s="1650"/>
      <c r="DI75" s="1650"/>
      <c r="DJ75" s="1650"/>
      <c r="DK75" s="1650"/>
      <c r="DL75" s="1650"/>
      <c r="DM75" s="1650"/>
      <c r="DN75" s="1650"/>
      <c r="DO75" s="1650"/>
      <c r="DP75" s="1650"/>
      <c r="DQ75" s="1650"/>
      <c r="DR75" s="1650"/>
      <c r="DS75" s="1650"/>
      <c r="DT75" s="1650"/>
      <c r="DU75" s="1650"/>
      <c r="DV75" s="1650"/>
      <c r="DW75" s="1650"/>
      <c r="DX75" s="1650"/>
      <c r="DY75" s="1650"/>
      <c r="DZ75" s="1650"/>
      <c r="EA75" s="1650"/>
      <c r="EB75" s="1650"/>
      <c r="EC75" s="1650"/>
      <c r="ED75" s="1650"/>
      <c r="EE75" s="1650"/>
      <c r="EF75" s="1650"/>
      <c r="EG75" s="1650"/>
      <c r="EH75" s="1650"/>
      <c r="EI75" s="1650"/>
      <c r="EJ75" s="1650"/>
      <c r="EK75" s="1650"/>
      <c r="EL75" s="1650"/>
      <c r="EM75" s="1650"/>
      <c r="EN75" s="1650"/>
      <c r="EO75" s="1650"/>
      <c r="EP75" s="1650"/>
      <c r="EQ75" s="1650"/>
      <c r="ER75" s="1650"/>
      <c r="ES75" s="1650"/>
      <c r="ET75" s="1650"/>
      <c r="EU75" s="1650"/>
      <c r="EV75" s="1650"/>
      <c r="EW75" s="1650"/>
      <c r="EX75" s="1650"/>
      <c r="EY75" s="1650"/>
      <c r="EZ75" s="1650"/>
      <c r="FA75" s="1650"/>
      <c r="FB75" s="1650"/>
      <c r="FC75" s="1650"/>
      <c r="FD75" s="1650"/>
      <c r="FE75" s="1650"/>
      <c r="FF75" s="1650"/>
      <c r="FG75" s="1650"/>
      <c r="FH75" s="1650"/>
      <c r="FI75" s="1650"/>
      <c r="FJ75" s="1650"/>
      <c r="FK75" s="1650"/>
      <c r="FL75" s="1650"/>
      <c r="FM75" s="1650"/>
      <c r="FN75" s="1650"/>
      <c r="FO75" s="1650"/>
      <c r="FP75" s="1650"/>
      <c r="FQ75" s="1650"/>
      <c r="FR75" s="1650"/>
      <c r="FS75" s="1650"/>
      <c r="FT75" s="1650"/>
      <c r="FU75" s="1650"/>
      <c r="FV75" s="1650"/>
      <c r="FW75" s="1650"/>
      <c r="FX75" s="1650"/>
      <c r="FY75" s="1650"/>
      <c r="FZ75" s="1650"/>
      <c r="GA75" s="1650"/>
      <c r="GB75" s="1650"/>
      <c r="GC75" s="1650"/>
      <c r="GD75" s="1650"/>
      <c r="GE75" s="1650"/>
      <c r="GF75" s="1650"/>
      <c r="GG75" s="1650"/>
      <c r="GH75" s="1650"/>
      <c r="GI75" s="1650"/>
      <c r="GJ75" s="1650"/>
      <c r="GK75" s="1650"/>
      <c r="GL75" s="1650"/>
      <c r="GM75" s="1650"/>
      <c r="GN75" s="1650"/>
      <c r="GO75" s="1650"/>
      <c r="GP75" s="1650"/>
      <c r="GQ75" s="1650"/>
      <c r="GR75" s="1375"/>
      <c r="GT75" s="1375"/>
      <c r="GU75" s="1645"/>
      <c r="GV75" s="1645"/>
      <c r="GW75" s="1375"/>
      <c r="GX75" s="1375"/>
      <c r="GY75" s="1375"/>
      <c r="GZ75" s="1375"/>
      <c r="HA75" s="1645"/>
      <c r="HB75" s="1375"/>
      <c r="HC75" s="1375"/>
      <c r="HD75" s="553"/>
      <c r="HE75" s="1375"/>
      <c r="HF75" s="1375"/>
      <c r="HG75" s="1375"/>
      <c r="HH75" s="1375"/>
      <c r="HI75" s="1375"/>
      <c r="HJ75" s="1641"/>
      <c r="HK75" s="631"/>
      <c r="HL75" s="631"/>
      <c r="HM75" s="631"/>
      <c r="HN75" s="631"/>
      <c r="HO75" s="1650">
        <v>11</v>
      </c>
    </row>
    <row s="1650" customFormat="1" customHeight="1" ht="11.549999999999999">
      <c r="A76" s="996"/>
      <c r="B76" s="996"/>
      <c r="C76" s="996"/>
      <c r="D76" s="996"/>
      <c r="E76" s="996"/>
      <c r="F76" s="1645"/>
      <c r="G76" s="1645"/>
      <c r="H76" s="360"/>
      <c r="N76" s="1650"/>
      <c r="O76" s="1650"/>
      <c r="P76" s="1650"/>
      <c r="Q76" s="1650"/>
      <c r="R76" s="1650"/>
      <c r="S76" s="1650"/>
      <c r="T76" s="1650"/>
      <c r="U76" s="1650"/>
      <c r="V76" s="1650"/>
      <c r="W76" s="1650"/>
      <c r="X76" s="1650"/>
      <c r="Y76" s="1650"/>
      <c r="Z76" s="1650"/>
      <c r="AA76" s="1650"/>
      <c r="AB76" s="1650"/>
      <c r="AC76" s="1650"/>
      <c r="AD76" s="1650"/>
      <c r="AE76" s="1650"/>
      <c r="AF76" s="1650"/>
      <c r="AG76" s="1650"/>
      <c r="AH76" s="1650"/>
      <c r="AI76" s="1650"/>
      <c r="AJ76" s="1650"/>
      <c r="AK76" s="1650"/>
      <c r="AL76" s="1650"/>
      <c r="AM76" s="1650"/>
      <c r="AN76" s="1650"/>
      <c r="AO76" s="1650"/>
      <c r="AP76" s="1650"/>
      <c r="AQ76" s="1650"/>
      <c r="AR76" s="1650"/>
      <c r="AS76" s="1650"/>
      <c r="AT76" s="1650"/>
      <c r="AU76" s="1650"/>
      <c r="AV76" s="1650"/>
      <c r="AW76" s="1650"/>
      <c r="AX76" s="1650"/>
      <c r="AY76" s="1650"/>
      <c r="AZ76" s="1650"/>
      <c r="BA76" s="1650"/>
      <c r="BB76" s="1650"/>
      <c r="BC76" s="1650"/>
      <c r="BD76" s="1650"/>
      <c r="BE76" s="1650"/>
      <c r="BF76" s="1650"/>
      <c r="BG76" s="1650"/>
      <c r="BH76" s="1650"/>
      <c r="BI76" s="1650"/>
      <c r="BJ76" s="1650"/>
      <c r="BK76" s="1650"/>
      <c r="BL76" s="1650"/>
      <c r="BM76" s="1650"/>
      <c r="BN76" s="1650"/>
      <c r="BO76" s="1650"/>
      <c r="BP76" s="1650"/>
      <c r="BQ76" s="1650"/>
      <c r="BR76" s="1650"/>
      <c r="BS76" s="1650"/>
      <c r="BT76" s="1650"/>
      <c r="BU76" s="1650"/>
      <c r="BV76" s="1650"/>
      <c r="BW76" s="1650"/>
      <c r="BX76" s="1650"/>
      <c r="BY76" s="1650"/>
      <c r="BZ76" s="1650"/>
      <c r="CA76" s="1650"/>
      <c r="CB76" s="1650"/>
      <c r="CC76" s="1650"/>
      <c r="CD76" s="1650"/>
      <c r="CE76" s="1650"/>
      <c r="CF76" s="1650"/>
      <c r="CG76" s="1650"/>
      <c r="CH76" s="1650"/>
      <c r="CI76" s="1650"/>
      <c r="CJ76" s="1650"/>
      <c r="CK76" s="1650"/>
      <c r="CL76" s="1650"/>
      <c r="CM76" s="1650"/>
      <c r="CN76" s="1650"/>
      <c r="CO76" s="1650"/>
      <c r="CP76" s="1650"/>
      <c r="CQ76" s="1650"/>
      <c r="CR76" s="1650"/>
      <c r="CS76" s="1650"/>
      <c r="CT76" s="1650"/>
      <c r="CU76" s="1650"/>
      <c r="CV76" s="1650"/>
      <c r="CW76" s="1650"/>
      <c r="CX76" s="1650"/>
      <c r="CY76" s="1650"/>
      <c r="CZ76" s="1650"/>
      <c r="DA76" s="1650"/>
      <c r="DB76" s="1650"/>
      <c r="DC76" s="1650"/>
      <c r="DD76" s="1650"/>
      <c r="DE76" s="1650"/>
      <c r="DF76" s="1650"/>
      <c r="DG76" s="1650"/>
      <c r="DH76" s="1650"/>
      <c r="DI76" s="1650"/>
      <c r="DJ76" s="1650"/>
      <c r="DK76" s="1650"/>
      <c r="DL76" s="1650"/>
      <c r="DM76" s="1650"/>
      <c r="DN76" s="1650"/>
      <c r="DO76" s="1650"/>
      <c r="DP76" s="1650"/>
      <c r="DQ76" s="1650"/>
      <c r="DR76" s="1650"/>
      <c r="DS76" s="1650"/>
      <c r="DT76" s="1650"/>
      <c r="DU76" s="1650"/>
      <c r="DV76" s="1650"/>
      <c r="DW76" s="1650"/>
      <c r="DX76" s="1650"/>
      <c r="DY76" s="1650"/>
      <c r="DZ76" s="1650"/>
      <c r="EA76" s="1650"/>
      <c r="EB76" s="1650"/>
      <c r="EC76" s="1650"/>
      <c r="ED76" s="1650"/>
      <c r="EE76" s="1650"/>
      <c r="EF76" s="1650"/>
      <c r="EG76" s="1650"/>
      <c r="EH76" s="1650"/>
      <c r="EI76" s="1650"/>
      <c r="EJ76" s="1650"/>
      <c r="EK76" s="1650"/>
      <c r="EL76" s="1650"/>
      <c r="EM76" s="1650"/>
      <c r="EN76" s="1650"/>
      <c r="EO76" s="1650"/>
      <c r="EP76" s="1650"/>
      <c r="EQ76" s="1650"/>
      <c r="ER76" s="1650"/>
      <c r="ES76" s="1650"/>
      <c r="ET76" s="1650"/>
      <c r="EU76" s="1650"/>
      <c r="EV76" s="1650"/>
      <c r="EW76" s="1650"/>
      <c r="EX76" s="1650"/>
      <c r="EY76" s="1650"/>
      <c r="EZ76" s="1650"/>
      <c r="FA76" s="1650"/>
      <c r="FB76" s="1650"/>
      <c r="FC76" s="1650"/>
      <c r="FD76" s="1650"/>
      <c r="FE76" s="1650"/>
      <c r="FF76" s="1650"/>
      <c r="FG76" s="1650"/>
      <c r="FH76" s="1650"/>
      <c r="FI76" s="1650"/>
      <c r="FJ76" s="1650"/>
      <c r="FK76" s="1650"/>
      <c r="FL76" s="1650"/>
      <c r="FM76" s="1650"/>
      <c r="FN76" s="1650"/>
      <c r="FO76" s="1650"/>
      <c r="FP76" s="1650"/>
      <c r="FQ76" s="1650"/>
      <c r="FR76" s="1650"/>
      <c r="FS76" s="1650"/>
      <c r="FT76" s="1650"/>
      <c r="FU76" s="1650"/>
      <c r="FV76" s="1650"/>
      <c r="FW76" s="1650"/>
      <c r="FX76" s="1650"/>
      <c r="FY76" s="1650"/>
      <c r="FZ76" s="1650"/>
      <c r="GA76" s="1650"/>
      <c r="GB76" s="1650"/>
      <c r="GC76" s="1650"/>
      <c r="GD76" s="1650"/>
      <c r="GE76" s="1650"/>
      <c r="GF76" s="1650"/>
      <c r="GG76" s="1650"/>
      <c r="GH76" s="1650"/>
      <c r="GI76" s="1650"/>
      <c r="GJ76" s="1650"/>
      <c r="GK76" s="1650"/>
      <c r="GL76" s="1650"/>
      <c r="GM76" s="1650"/>
      <c r="GN76" s="1650"/>
      <c r="GO76" s="1650"/>
      <c r="GP76" s="1650"/>
      <c r="GQ76" s="1650"/>
      <c r="GR76" s="1375"/>
      <c r="GT76" s="1375"/>
      <c r="GU76" s="1645"/>
      <c r="GV76" s="1645"/>
      <c r="GW76" s="1375"/>
      <c r="GX76" s="1375"/>
      <c r="GY76" s="1375"/>
      <c r="GZ76" s="1375"/>
      <c r="HA76" s="1645"/>
      <c r="HB76" s="1375"/>
      <c r="HC76" s="1375"/>
      <c r="HD76" s="553"/>
      <c r="HE76" s="1375"/>
      <c r="HF76" s="1375"/>
      <c r="HG76" s="1375"/>
      <c r="HH76" s="1375"/>
      <c r="HI76" s="1375"/>
      <c r="HJ76" s="1641"/>
      <c r="HK76" s="631"/>
      <c r="HL76" s="631"/>
      <c r="HM76" s="631"/>
      <c r="HN76" s="631"/>
      <c r="HO76" s="1650">
        <v>11</v>
      </c>
    </row>
    <row s="1650" customFormat="1" customHeight="1" ht="11.549999999999999">
      <c r="A77" s="996"/>
      <c r="B77" s="996"/>
      <c r="C77" s="996"/>
      <c r="D77" s="996"/>
      <c r="E77" s="996"/>
      <c r="F77" s="1645"/>
      <c r="G77" s="1645"/>
      <c r="H77" s="360"/>
      <c r="N77" s="1650"/>
      <c r="O77" s="1650"/>
      <c r="P77" s="1650"/>
      <c r="Q77" s="1650"/>
      <c r="R77" s="1650"/>
      <c r="S77" s="1650"/>
      <c r="T77" s="1650"/>
      <c r="U77" s="1650"/>
      <c r="V77" s="1650"/>
      <c r="W77" s="1650"/>
      <c r="X77" s="1650"/>
      <c r="Y77" s="1650"/>
      <c r="Z77" s="1650"/>
      <c r="AA77" s="1650"/>
      <c r="AB77" s="1650"/>
      <c r="AC77" s="1650"/>
      <c r="AD77" s="1650"/>
      <c r="AE77" s="1650"/>
      <c r="AF77" s="1650"/>
      <c r="AG77" s="1650"/>
      <c r="AH77" s="1650"/>
      <c r="AI77" s="1650"/>
      <c r="AJ77" s="1650"/>
      <c r="AK77" s="1650"/>
      <c r="AL77" s="1650"/>
      <c r="AM77" s="1650"/>
      <c r="AN77" s="1650"/>
      <c r="AO77" s="1650"/>
      <c r="AP77" s="1650"/>
      <c r="AQ77" s="1650"/>
      <c r="AR77" s="1650"/>
      <c r="AS77" s="1650"/>
      <c r="AT77" s="1650"/>
      <c r="AU77" s="1650"/>
      <c r="AV77" s="1650"/>
      <c r="AW77" s="1650"/>
      <c r="AX77" s="1650"/>
      <c r="AY77" s="1650"/>
      <c r="AZ77" s="1650"/>
      <c r="BA77" s="1650"/>
      <c r="BB77" s="1650"/>
      <c r="BC77" s="1650"/>
      <c r="BD77" s="1650"/>
      <c r="BE77" s="1650"/>
      <c r="BF77" s="1650"/>
      <c r="BG77" s="1650"/>
      <c r="BH77" s="1650"/>
      <c r="BI77" s="1650"/>
      <c r="BJ77" s="1650"/>
      <c r="BK77" s="1650"/>
      <c r="BL77" s="1650"/>
      <c r="BM77" s="1650"/>
      <c r="BN77" s="1650"/>
      <c r="BO77" s="1650"/>
      <c r="BP77" s="1650"/>
      <c r="BQ77" s="1650"/>
      <c r="BR77" s="1650"/>
      <c r="BS77" s="1650"/>
      <c r="BT77" s="1650"/>
      <c r="BU77" s="1650"/>
      <c r="BV77" s="1650"/>
      <c r="BW77" s="1650"/>
      <c r="BX77" s="1650"/>
      <c r="BY77" s="1650"/>
      <c r="BZ77" s="1650"/>
      <c r="CA77" s="1650"/>
      <c r="CB77" s="1650"/>
      <c r="CC77" s="1650"/>
      <c r="CD77" s="1650"/>
      <c r="CE77" s="1650"/>
      <c r="CF77" s="1650"/>
      <c r="CG77" s="1650"/>
      <c r="CH77" s="1650"/>
      <c r="CI77" s="1650"/>
      <c r="CJ77" s="1650"/>
      <c r="CK77" s="1650"/>
      <c r="CL77" s="1650"/>
      <c r="CM77" s="1650"/>
      <c r="CN77" s="1650"/>
      <c r="CO77" s="1650"/>
      <c r="CP77" s="1650"/>
      <c r="CQ77" s="1650"/>
      <c r="CR77" s="1650"/>
      <c r="CS77" s="1650"/>
      <c r="CT77" s="1650"/>
      <c r="CU77" s="1650"/>
      <c r="CV77" s="1650"/>
      <c r="CW77" s="1650"/>
      <c r="CX77" s="1650"/>
      <c r="CY77" s="1650"/>
      <c r="CZ77" s="1650"/>
      <c r="DA77" s="1650"/>
      <c r="DB77" s="1650"/>
      <c r="DC77" s="1650"/>
      <c r="DD77" s="1650"/>
      <c r="DE77" s="1650"/>
      <c r="DF77" s="1650"/>
      <c r="DG77" s="1650"/>
      <c r="DH77" s="1650"/>
      <c r="DI77" s="1650"/>
      <c r="DJ77" s="1650"/>
      <c r="DK77" s="1650"/>
      <c r="DL77" s="1650"/>
      <c r="DM77" s="1650"/>
      <c r="DN77" s="1650"/>
      <c r="DO77" s="1650"/>
      <c r="DP77" s="1650"/>
      <c r="DQ77" s="1650"/>
      <c r="DR77" s="1650"/>
      <c r="DS77" s="1650"/>
      <c r="DT77" s="1650"/>
      <c r="DU77" s="1650"/>
      <c r="DV77" s="1650"/>
      <c r="DW77" s="1650"/>
      <c r="DX77" s="1650"/>
      <c r="DY77" s="1650"/>
      <c r="DZ77" s="1650"/>
      <c r="EA77" s="1650"/>
      <c r="EB77" s="1650"/>
      <c r="EC77" s="1650"/>
      <c r="ED77" s="1650"/>
      <c r="EE77" s="1650"/>
      <c r="EF77" s="1650"/>
      <c r="EG77" s="1650"/>
      <c r="EH77" s="1650"/>
      <c r="EI77" s="1650"/>
      <c r="EJ77" s="1650"/>
      <c r="EK77" s="1650"/>
      <c r="EL77" s="1650"/>
      <c r="EM77" s="1650"/>
      <c r="EN77" s="1650"/>
      <c r="EO77" s="1650"/>
      <c r="EP77" s="1650"/>
      <c r="EQ77" s="1650"/>
      <c r="ER77" s="1650"/>
      <c r="ES77" s="1650"/>
      <c r="ET77" s="1650"/>
      <c r="EU77" s="1650"/>
      <c r="EV77" s="1650"/>
      <c r="EW77" s="1650"/>
      <c r="EX77" s="1650"/>
      <c r="EY77" s="1650"/>
      <c r="EZ77" s="1650"/>
      <c r="FA77" s="1650"/>
      <c r="FB77" s="1650"/>
      <c r="FC77" s="1650"/>
      <c r="FD77" s="1650"/>
      <c r="FE77" s="1650"/>
      <c r="FF77" s="1650"/>
      <c r="FG77" s="1650"/>
      <c r="FH77" s="1650"/>
      <c r="FI77" s="1650"/>
      <c r="FJ77" s="1650"/>
      <c r="FK77" s="1650"/>
      <c r="FL77" s="1650"/>
      <c r="FM77" s="1650"/>
      <c r="FN77" s="1650"/>
      <c r="FO77" s="1650"/>
      <c r="FP77" s="1650"/>
      <c r="FQ77" s="1650"/>
      <c r="FR77" s="1650"/>
      <c r="FS77" s="1650"/>
      <c r="FT77" s="1650"/>
      <c r="FU77" s="1650"/>
      <c r="FV77" s="1650"/>
      <c r="FW77" s="1650"/>
      <c r="FX77" s="1650"/>
      <c r="FY77" s="1650"/>
      <c r="FZ77" s="1650"/>
      <c r="GA77" s="1650"/>
      <c r="GB77" s="1650"/>
      <c r="GC77" s="1650"/>
      <c r="GD77" s="1650"/>
      <c r="GE77" s="1650"/>
      <c r="GF77" s="1650"/>
      <c r="GG77" s="1650"/>
      <c r="GH77" s="1650"/>
      <c r="GI77" s="1650"/>
      <c r="GJ77" s="1650"/>
      <c r="GK77" s="1650"/>
      <c r="GL77" s="1650"/>
      <c r="GM77" s="1650"/>
      <c r="GN77" s="1650"/>
      <c r="GO77" s="1650"/>
      <c r="GP77" s="1650"/>
      <c r="GQ77" s="1650"/>
      <c r="GR77" s="1375"/>
      <c r="GT77" s="1375"/>
      <c r="GU77" s="1645"/>
      <c r="GV77" s="1645"/>
      <c r="GW77" s="1375"/>
      <c r="GX77" s="1375"/>
      <c r="GY77" s="1375"/>
      <c r="GZ77" s="1375"/>
      <c r="HA77" s="1645"/>
      <c r="HB77" s="1375"/>
      <c r="HC77" s="1375"/>
      <c r="HD77" s="553"/>
      <c r="HE77" s="1375"/>
      <c r="HF77" s="1375"/>
      <c r="HG77" s="1375"/>
      <c r="HH77" s="1375"/>
      <c r="HI77" s="1375"/>
      <c r="HJ77" s="1641"/>
      <c r="HK77" s="631"/>
      <c r="HL77" s="631"/>
      <c r="HM77" s="631"/>
      <c r="HN77" s="631"/>
      <c r="HO77" s="1650">
        <v>11</v>
      </c>
    </row>
    <row s="1650" customFormat="1" customHeight="1" ht="11.549999999999999">
      <c r="A78" s="996"/>
      <c r="B78" s="996"/>
      <c r="C78" s="996"/>
      <c r="D78" s="996"/>
      <c r="E78" s="996"/>
      <c r="F78" s="1645"/>
      <c r="G78" s="1645"/>
      <c r="H78" s="360"/>
      <c r="N78" s="1650"/>
      <c r="O78" s="1650"/>
      <c r="P78" s="1650"/>
      <c r="Q78" s="1650"/>
      <c r="R78" s="1650"/>
      <c r="S78" s="1650"/>
      <c r="T78" s="1650"/>
      <c r="U78" s="1650"/>
      <c r="V78" s="1650"/>
      <c r="W78" s="1650"/>
      <c r="X78" s="1650"/>
      <c r="Y78" s="1650"/>
      <c r="Z78" s="1650"/>
      <c r="AA78" s="1650"/>
      <c r="AB78" s="1650"/>
      <c r="AC78" s="1650"/>
      <c r="AD78" s="1650"/>
      <c r="AE78" s="1650"/>
      <c r="AF78" s="1650"/>
      <c r="AG78" s="1650"/>
      <c r="AH78" s="1650"/>
      <c r="AI78" s="1650"/>
      <c r="AJ78" s="1650"/>
      <c r="AK78" s="1650"/>
      <c r="AL78" s="1650"/>
      <c r="AM78" s="1650"/>
      <c r="AN78" s="1650"/>
      <c r="AO78" s="1650"/>
      <c r="AP78" s="1650"/>
      <c r="AQ78" s="1650"/>
      <c r="AR78" s="1650"/>
      <c r="AS78" s="1650"/>
      <c r="AT78" s="1650"/>
      <c r="AU78" s="1650"/>
      <c r="AV78" s="1650"/>
      <c r="AW78" s="1650"/>
      <c r="AX78" s="1650"/>
      <c r="AY78" s="1650"/>
      <c r="AZ78" s="1650"/>
      <c r="BA78" s="1650"/>
      <c r="BB78" s="1650"/>
      <c r="BC78" s="1650"/>
      <c r="BD78" s="1650"/>
      <c r="BE78" s="1650"/>
      <c r="BF78" s="1650"/>
      <c r="BG78" s="1650"/>
      <c r="BH78" s="1650"/>
      <c r="BI78" s="1650"/>
      <c r="BJ78" s="1650"/>
      <c r="BK78" s="1650"/>
      <c r="BL78" s="1650"/>
      <c r="BM78" s="1650"/>
      <c r="BN78" s="1650"/>
      <c r="BO78" s="1650"/>
      <c r="BP78" s="1650"/>
      <c r="BQ78" s="1650"/>
      <c r="BR78" s="1650"/>
      <c r="BS78" s="1650"/>
      <c r="BT78" s="1650"/>
      <c r="BU78" s="1650"/>
      <c r="BV78" s="1650"/>
      <c r="BW78" s="1650"/>
      <c r="BX78" s="1650"/>
      <c r="BY78" s="1650"/>
      <c r="BZ78" s="1650"/>
      <c r="CA78" s="1650"/>
      <c r="CB78" s="1650"/>
      <c r="CC78" s="1650"/>
      <c r="CD78" s="1650"/>
      <c r="CE78" s="1650"/>
      <c r="CF78" s="1650"/>
      <c r="CG78" s="1650"/>
      <c r="CH78" s="1650"/>
      <c r="CI78" s="1650"/>
      <c r="CJ78" s="1650"/>
      <c r="CK78" s="1650"/>
      <c r="CL78" s="1650"/>
      <c r="CM78" s="1650"/>
      <c r="CN78" s="1650"/>
      <c r="CO78" s="1650"/>
      <c r="CP78" s="1650"/>
      <c r="CQ78" s="1650"/>
      <c r="CR78" s="1650"/>
      <c r="CS78" s="1650"/>
      <c r="CT78" s="1650"/>
      <c r="CU78" s="1650"/>
      <c r="CV78" s="1650"/>
      <c r="CW78" s="1650"/>
      <c r="CX78" s="1650"/>
      <c r="CY78" s="1650"/>
      <c r="CZ78" s="1650"/>
      <c r="DA78" s="1650"/>
      <c r="DB78" s="1650"/>
      <c r="DC78" s="1650"/>
      <c r="DD78" s="1650"/>
      <c r="DE78" s="1650"/>
      <c r="DF78" s="1650"/>
      <c r="DG78" s="1650"/>
      <c r="DH78" s="1650"/>
      <c r="DI78" s="1650"/>
      <c r="DJ78" s="1650"/>
      <c r="DK78" s="1650"/>
      <c r="DL78" s="1650"/>
      <c r="DM78" s="1650"/>
      <c r="DN78" s="1650"/>
      <c r="DO78" s="1650"/>
      <c r="DP78" s="1650"/>
      <c r="DQ78" s="1650"/>
      <c r="DR78" s="1650"/>
      <c r="DS78" s="1650"/>
      <c r="DT78" s="1650"/>
      <c r="DU78" s="1650"/>
      <c r="DV78" s="1650"/>
      <c r="DW78" s="1650"/>
      <c r="DX78" s="1650"/>
      <c r="DY78" s="1650"/>
      <c r="DZ78" s="1650"/>
      <c r="EA78" s="1650"/>
      <c r="EB78" s="1650"/>
      <c r="EC78" s="1650"/>
      <c r="ED78" s="1650"/>
      <c r="EE78" s="1650"/>
      <c r="EF78" s="1650"/>
      <c r="EG78" s="1650"/>
      <c r="EH78" s="1650"/>
      <c r="EI78" s="1650"/>
      <c r="EJ78" s="1650"/>
      <c r="EK78" s="1650"/>
      <c r="EL78" s="1650"/>
      <c r="EM78" s="1650"/>
      <c r="EN78" s="1650"/>
      <c r="EO78" s="1650"/>
      <c r="EP78" s="1650"/>
      <c r="EQ78" s="1650"/>
      <c r="ER78" s="1650"/>
      <c r="ES78" s="1650"/>
      <c r="ET78" s="1650"/>
      <c r="EU78" s="1650"/>
      <c r="EV78" s="1650"/>
      <c r="EW78" s="1650"/>
      <c r="EX78" s="1650"/>
      <c r="EY78" s="1650"/>
      <c r="EZ78" s="1650"/>
      <c r="FA78" s="1650"/>
      <c r="FB78" s="1650"/>
      <c r="FC78" s="1650"/>
      <c r="FD78" s="1650"/>
      <c r="FE78" s="1650"/>
      <c r="FF78" s="1650"/>
      <c r="FG78" s="1650"/>
      <c r="FH78" s="1650"/>
      <c r="FI78" s="1650"/>
      <c r="FJ78" s="1650"/>
      <c r="FK78" s="1650"/>
      <c r="FL78" s="1650"/>
      <c r="FM78" s="1650"/>
      <c r="FN78" s="1650"/>
      <c r="FO78" s="1650"/>
      <c r="FP78" s="1650"/>
      <c r="FQ78" s="1650"/>
      <c r="FR78" s="1650"/>
      <c r="FS78" s="1650"/>
      <c r="FT78" s="1650"/>
      <c r="FU78" s="1650"/>
      <c r="FV78" s="1650"/>
      <c r="FW78" s="1650"/>
      <c r="FX78" s="1650"/>
      <c r="FY78" s="1650"/>
      <c r="FZ78" s="1650"/>
      <c r="GA78" s="1650"/>
      <c r="GB78" s="1650"/>
      <c r="GC78" s="1650"/>
      <c r="GD78" s="1650"/>
      <c r="GE78" s="1650"/>
      <c r="GF78" s="1650"/>
      <c r="GG78" s="1650"/>
      <c r="GH78" s="1650"/>
      <c r="GI78" s="1650"/>
      <c r="GJ78" s="1650"/>
      <c r="GK78" s="1650"/>
      <c r="GL78" s="1650"/>
      <c r="GM78" s="1650"/>
      <c r="GN78" s="1650"/>
      <c r="GO78" s="1650"/>
      <c r="GP78" s="1650"/>
      <c r="GQ78" s="1650"/>
      <c r="GR78" s="1375"/>
      <c r="GT78" s="1375"/>
      <c r="GU78" s="1645"/>
      <c r="GV78" s="1645"/>
      <c r="GW78" s="1375"/>
      <c r="GX78" s="1375"/>
      <c r="GY78" s="1375"/>
      <c r="GZ78" s="1375"/>
      <c r="HA78" s="1645"/>
      <c r="HB78" s="1375"/>
      <c r="HC78" s="1375"/>
      <c r="HD78" s="553"/>
      <c r="HE78" s="1375"/>
      <c r="HF78" s="1375"/>
      <c r="HG78" s="1375"/>
      <c r="HH78" s="1375"/>
      <c r="HI78" s="1375"/>
      <c r="HJ78" s="1641"/>
      <c r="HK78" s="631"/>
      <c r="HL78" s="631"/>
      <c r="HM78" s="631"/>
      <c r="HN78" s="631"/>
      <c r="HO78" s="1650">
        <v>11</v>
      </c>
    </row>
    <row s="1650" customFormat="1" customHeight="1" ht="11.549999999999999">
      <c r="A79" s="996"/>
      <c r="B79" s="996"/>
      <c r="C79" s="996"/>
      <c r="D79" s="996"/>
      <c r="E79" s="996"/>
      <c r="F79" s="1645"/>
      <c r="G79" s="1645"/>
      <c r="H79" s="360"/>
      <c r="N79" s="1650"/>
      <c r="O79" s="1650"/>
      <c r="P79" s="1650"/>
      <c r="Q79" s="1650"/>
      <c r="R79" s="1650"/>
      <c r="S79" s="1650"/>
      <c r="T79" s="1650"/>
      <c r="U79" s="1650"/>
      <c r="V79" s="1650"/>
      <c r="W79" s="1650"/>
      <c r="X79" s="1650"/>
      <c r="Y79" s="1650"/>
      <c r="Z79" s="1650"/>
      <c r="AA79" s="1650"/>
      <c r="AB79" s="1650"/>
      <c r="AC79" s="1650"/>
      <c r="AD79" s="1650"/>
      <c r="AE79" s="1650"/>
      <c r="AF79" s="1650"/>
      <c r="AG79" s="1650"/>
      <c r="AH79" s="1650"/>
      <c r="AI79" s="1650"/>
      <c r="AJ79" s="1650"/>
      <c r="AK79" s="1650"/>
      <c r="AL79" s="1650"/>
      <c r="AM79" s="1650"/>
      <c r="AN79" s="1650"/>
      <c r="AO79" s="1650"/>
      <c r="AP79" s="1650"/>
      <c r="AQ79" s="1650"/>
      <c r="AR79" s="1650"/>
      <c r="AS79" s="1650"/>
      <c r="AT79" s="1650"/>
      <c r="AU79" s="1650"/>
      <c r="AV79" s="1650"/>
      <c r="AW79" s="1650"/>
      <c r="AX79" s="1650"/>
      <c r="AY79" s="1650"/>
      <c r="AZ79" s="1650"/>
      <c r="BA79" s="1650"/>
      <c r="BB79" s="1650"/>
      <c r="BC79" s="1650"/>
      <c r="BD79" s="1650"/>
      <c r="BE79" s="1650"/>
      <c r="BF79" s="1650"/>
      <c r="BG79" s="1650"/>
      <c r="BH79" s="1650"/>
      <c r="BI79" s="1650"/>
      <c r="BJ79" s="1650"/>
      <c r="BK79" s="1650"/>
      <c r="BL79" s="1650"/>
      <c r="BM79" s="1650"/>
      <c r="BN79" s="1650"/>
      <c r="BO79" s="1650"/>
      <c r="BP79" s="1650"/>
      <c r="BQ79" s="1650"/>
      <c r="BR79" s="1650"/>
      <c r="BS79" s="1650"/>
      <c r="BT79" s="1650"/>
      <c r="BU79" s="1650"/>
      <c r="BV79" s="1650"/>
      <c r="BW79" s="1650"/>
      <c r="BX79" s="1650"/>
      <c r="BY79" s="1650"/>
      <c r="BZ79" s="1650"/>
      <c r="CA79" s="1650"/>
      <c r="CB79" s="1650"/>
      <c r="CC79" s="1650"/>
      <c r="CD79" s="1650"/>
      <c r="CE79" s="1650"/>
      <c r="CF79" s="1650"/>
      <c r="CG79" s="1650"/>
      <c r="CH79" s="1650"/>
      <c r="CI79" s="1650"/>
      <c r="CJ79" s="1650"/>
      <c r="CK79" s="1650"/>
      <c r="CL79" s="1650"/>
      <c r="CM79" s="1650"/>
      <c r="CN79" s="1650"/>
      <c r="CO79" s="1650"/>
      <c r="CP79" s="1650"/>
      <c r="CQ79" s="1650"/>
      <c r="CR79" s="1650"/>
      <c r="CS79" s="1650"/>
      <c r="CT79" s="1650"/>
      <c r="CU79" s="1650"/>
      <c r="CV79" s="1650"/>
      <c r="CW79" s="1650"/>
      <c r="CX79" s="1650"/>
      <c r="CY79" s="1650"/>
      <c r="CZ79" s="1650"/>
      <c r="DA79" s="1650"/>
      <c r="DB79" s="1650"/>
      <c r="DC79" s="1650"/>
      <c r="DD79" s="1650"/>
      <c r="DE79" s="1650"/>
      <c r="DF79" s="1650"/>
      <c r="DG79" s="1650"/>
      <c r="DH79" s="1650"/>
      <c r="DI79" s="1650"/>
      <c r="DJ79" s="1650"/>
      <c r="DK79" s="1650"/>
      <c r="DL79" s="1650"/>
      <c r="DM79" s="1650"/>
      <c r="DN79" s="1650"/>
      <c r="DO79" s="1650"/>
      <c r="DP79" s="1650"/>
      <c r="DQ79" s="1650"/>
      <c r="DR79" s="1650"/>
      <c r="DS79" s="1650"/>
      <c r="DT79" s="1650"/>
      <c r="DU79" s="1650"/>
      <c r="DV79" s="1650"/>
      <c r="DW79" s="1650"/>
      <c r="DX79" s="1650"/>
      <c r="DY79" s="1650"/>
      <c r="DZ79" s="1650"/>
      <c r="EA79" s="1650"/>
      <c r="EB79" s="1650"/>
      <c r="EC79" s="1650"/>
      <c r="ED79" s="1650"/>
      <c r="EE79" s="1650"/>
      <c r="EF79" s="1650"/>
      <c r="EG79" s="1650"/>
      <c r="EH79" s="1650"/>
      <c r="EI79" s="1650"/>
      <c r="EJ79" s="1650"/>
      <c r="EK79" s="1650"/>
      <c r="EL79" s="1650"/>
      <c r="EM79" s="1650"/>
      <c r="EN79" s="1650"/>
      <c r="EO79" s="1650"/>
      <c r="EP79" s="1650"/>
      <c r="EQ79" s="1650"/>
      <c r="ER79" s="1650"/>
      <c r="ES79" s="1650"/>
      <c r="ET79" s="1650"/>
      <c r="EU79" s="1650"/>
      <c r="EV79" s="1650"/>
      <c r="EW79" s="1650"/>
      <c r="EX79" s="1650"/>
      <c r="EY79" s="1650"/>
      <c r="EZ79" s="1650"/>
      <c r="FA79" s="1650"/>
      <c r="FB79" s="1650"/>
      <c r="FC79" s="1650"/>
      <c r="FD79" s="1650"/>
      <c r="FE79" s="1650"/>
      <c r="FF79" s="1650"/>
      <c r="FG79" s="1650"/>
      <c r="FH79" s="1650"/>
      <c r="FI79" s="1650"/>
      <c r="FJ79" s="1650"/>
      <c r="FK79" s="1650"/>
      <c r="FL79" s="1650"/>
      <c r="FM79" s="1650"/>
      <c r="FN79" s="1650"/>
      <c r="FO79" s="1650"/>
      <c r="FP79" s="1650"/>
      <c r="FQ79" s="1650"/>
      <c r="FR79" s="1650"/>
      <c r="FS79" s="1650"/>
      <c r="FT79" s="1650"/>
      <c r="FU79" s="1650"/>
      <c r="FV79" s="1650"/>
      <c r="FW79" s="1650"/>
      <c r="FX79" s="1650"/>
      <c r="FY79" s="1650"/>
      <c r="FZ79" s="1650"/>
      <c r="GA79" s="1650"/>
      <c r="GB79" s="1650"/>
      <c r="GC79" s="1650"/>
      <c r="GD79" s="1650"/>
      <c r="GE79" s="1650"/>
      <c r="GF79" s="1650"/>
      <c r="GG79" s="1650"/>
      <c r="GH79" s="1650"/>
      <c r="GI79" s="1650"/>
      <c r="GJ79" s="1650"/>
      <c r="GK79" s="1650"/>
      <c r="GL79" s="1650"/>
      <c r="GM79" s="1650"/>
      <c r="GN79" s="1650"/>
      <c r="GO79" s="1650"/>
      <c r="GP79" s="1650"/>
      <c r="GQ79" s="1650"/>
      <c r="GR79" s="1375"/>
      <c r="GT79" s="1375"/>
      <c r="GU79" s="1645"/>
      <c r="GV79" s="1645"/>
      <c r="GW79" s="1375"/>
      <c r="GX79" s="1375"/>
      <c r="GY79" s="1375"/>
      <c r="GZ79" s="1375"/>
      <c r="HA79" s="1645"/>
      <c r="HB79" s="1375"/>
      <c r="HC79" s="1375"/>
      <c r="HD79" s="553"/>
      <c r="HE79" s="1375"/>
      <c r="HF79" s="1375"/>
      <c r="HG79" s="1375"/>
      <c r="HH79" s="1375"/>
      <c r="HI79" s="1375"/>
      <c r="HJ79" s="1641"/>
      <c r="HK79" s="631"/>
      <c r="HL79" s="631"/>
      <c r="HM79" s="631"/>
      <c r="HN79" s="631"/>
      <c r="HO79" s="1650">
        <v>11</v>
      </c>
    </row>
    <row s="1650" customFormat="1" customHeight="1" ht="11.549999999999999">
      <c r="A80" s="996"/>
      <c r="B80" s="996"/>
      <c r="C80" s="996"/>
      <c r="D80" s="996"/>
      <c r="E80" s="996"/>
      <c r="F80" s="1645"/>
      <c r="G80" s="1645"/>
      <c r="H80" s="360"/>
      <c r="N80" s="1650"/>
      <c r="O80" s="1650"/>
      <c r="P80" s="1650"/>
      <c r="Q80" s="1650"/>
      <c r="R80" s="1650"/>
      <c r="S80" s="1650"/>
      <c r="T80" s="1650"/>
      <c r="U80" s="1650"/>
      <c r="V80" s="1650"/>
      <c r="W80" s="1650"/>
      <c r="X80" s="1650"/>
      <c r="Y80" s="1650"/>
      <c r="Z80" s="1650"/>
      <c r="AA80" s="1650"/>
      <c r="AB80" s="1650"/>
      <c r="AC80" s="1650"/>
      <c r="AD80" s="1650"/>
      <c r="AE80" s="1650"/>
      <c r="AF80" s="1650"/>
      <c r="AG80" s="1650"/>
      <c r="AH80" s="1650"/>
      <c r="AI80" s="1650"/>
      <c r="AJ80" s="1650"/>
      <c r="AK80" s="1650"/>
      <c r="AL80" s="1650"/>
      <c r="AM80" s="1650"/>
      <c r="AN80" s="1650"/>
      <c r="AO80" s="1650"/>
      <c r="AP80" s="1650"/>
      <c r="AQ80" s="1650"/>
      <c r="AR80" s="1650"/>
      <c r="AS80" s="1650"/>
      <c r="AT80" s="1650"/>
      <c r="AU80" s="1650"/>
      <c r="AV80" s="1650"/>
      <c r="AW80" s="1650"/>
      <c r="AX80" s="1650"/>
      <c r="AY80" s="1650"/>
      <c r="AZ80" s="1650"/>
      <c r="BA80" s="1650"/>
      <c r="BB80" s="1650"/>
      <c r="BC80" s="1650"/>
      <c r="BD80" s="1650"/>
      <c r="BE80" s="1650"/>
      <c r="BF80" s="1650"/>
      <c r="BG80" s="1650"/>
      <c r="BH80" s="1650"/>
      <c r="BI80" s="1650"/>
      <c r="BJ80" s="1650"/>
      <c r="BK80" s="1650"/>
      <c r="BL80" s="1650"/>
      <c r="BM80" s="1650"/>
      <c r="BN80" s="1650"/>
      <c r="BO80" s="1650"/>
      <c r="BP80" s="1650"/>
      <c r="BQ80" s="1650"/>
      <c r="BR80" s="1650"/>
      <c r="BS80" s="1650"/>
      <c r="BT80" s="1650"/>
      <c r="BU80" s="1650"/>
      <c r="BV80" s="1650"/>
      <c r="BW80" s="1650"/>
      <c r="BX80" s="1650"/>
      <c r="BY80" s="1650"/>
      <c r="BZ80" s="1650"/>
      <c r="CA80" s="1650"/>
      <c r="CB80" s="1650"/>
      <c r="CC80" s="1650"/>
      <c r="CD80" s="1650"/>
      <c r="CE80" s="1650"/>
      <c r="CF80" s="1650"/>
      <c r="CG80" s="1650"/>
      <c r="CH80" s="1650"/>
      <c r="CI80" s="1650"/>
      <c r="CJ80" s="1650"/>
      <c r="CK80" s="1650"/>
      <c r="CL80" s="1650"/>
      <c r="CM80" s="1650"/>
      <c r="CN80" s="1650"/>
      <c r="CO80" s="1650"/>
      <c r="CP80" s="1650"/>
      <c r="CQ80" s="1650"/>
      <c r="CR80" s="1650"/>
      <c r="CS80" s="1650"/>
      <c r="CT80" s="1650"/>
      <c r="CU80" s="1650"/>
      <c r="CV80" s="1650"/>
      <c r="CW80" s="1650"/>
      <c r="CX80" s="1650"/>
      <c r="CY80" s="1650"/>
      <c r="CZ80" s="1650"/>
      <c r="DA80" s="1650"/>
      <c r="DB80" s="1650"/>
      <c r="DC80" s="1650"/>
      <c r="DD80" s="1650"/>
      <c r="DE80" s="1650"/>
      <c r="DF80" s="1650"/>
      <c r="DG80" s="1650"/>
      <c r="DH80" s="1650"/>
      <c r="DI80" s="1650"/>
      <c r="DJ80" s="1650"/>
      <c r="DK80" s="1650"/>
      <c r="DL80" s="1650"/>
      <c r="DM80" s="1650"/>
      <c r="DN80" s="1650"/>
      <c r="DO80" s="1650"/>
      <c r="DP80" s="1650"/>
      <c r="DQ80" s="1650"/>
      <c r="DR80" s="1650"/>
      <c r="DS80" s="1650"/>
      <c r="DT80" s="1650"/>
      <c r="DU80" s="1650"/>
      <c r="DV80" s="1650"/>
      <c r="DW80" s="1650"/>
      <c r="DX80" s="1650"/>
      <c r="DY80" s="1650"/>
      <c r="DZ80" s="1650"/>
      <c r="EA80" s="1650"/>
      <c r="EB80" s="1650"/>
      <c r="EC80" s="1650"/>
      <c r="ED80" s="1650"/>
      <c r="EE80" s="1650"/>
      <c r="EF80" s="1650"/>
      <c r="EG80" s="1650"/>
      <c r="EH80" s="1650"/>
      <c r="EI80" s="1650"/>
      <c r="EJ80" s="1650"/>
      <c r="EK80" s="1650"/>
      <c r="EL80" s="1650"/>
      <c r="EM80" s="1650"/>
      <c r="EN80" s="1650"/>
      <c r="EO80" s="1650"/>
      <c r="EP80" s="1650"/>
      <c r="EQ80" s="1650"/>
      <c r="ER80" s="1650"/>
      <c r="ES80" s="1650"/>
      <c r="ET80" s="1650"/>
      <c r="EU80" s="1650"/>
      <c r="EV80" s="1650"/>
      <c r="EW80" s="1650"/>
      <c r="EX80" s="1650"/>
      <c r="EY80" s="1650"/>
      <c r="EZ80" s="1650"/>
      <c r="FA80" s="1650"/>
      <c r="FB80" s="1650"/>
      <c r="FC80" s="1650"/>
      <c r="FD80" s="1650"/>
      <c r="FE80" s="1650"/>
      <c r="FF80" s="1650"/>
      <c r="FG80" s="1650"/>
      <c r="FH80" s="1650"/>
      <c r="FI80" s="1650"/>
      <c r="FJ80" s="1650"/>
      <c r="FK80" s="1650"/>
      <c r="FL80" s="1650"/>
      <c r="FM80" s="1650"/>
      <c r="FN80" s="1650"/>
      <c r="FO80" s="1650"/>
      <c r="FP80" s="1650"/>
      <c r="FQ80" s="1650"/>
      <c r="FR80" s="1650"/>
      <c r="FS80" s="1650"/>
      <c r="FT80" s="1650"/>
      <c r="FU80" s="1650"/>
      <c r="FV80" s="1650"/>
      <c r="FW80" s="1650"/>
      <c r="FX80" s="1650"/>
      <c r="FY80" s="1650"/>
      <c r="FZ80" s="1650"/>
      <c r="GA80" s="1650"/>
      <c r="GB80" s="1650"/>
      <c r="GC80" s="1650"/>
      <c r="GD80" s="1650"/>
      <c r="GE80" s="1650"/>
      <c r="GF80" s="1650"/>
      <c r="GG80" s="1650"/>
      <c r="GH80" s="1650"/>
      <c r="GI80" s="1650"/>
      <c r="GJ80" s="1650"/>
      <c r="GK80" s="1650"/>
      <c r="GL80" s="1650"/>
      <c r="GM80" s="1650"/>
      <c r="GN80" s="1650"/>
      <c r="GO80" s="1650"/>
      <c r="GP80" s="1650"/>
      <c r="GQ80" s="1650"/>
      <c r="GR80" s="1375"/>
      <c r="GT80" s="1375"/>
      <c r="GU80" s="1645"/>
      <c r="GV80" s="1645"/>
      <c r="GW80" s="1375"/>
      <c r="GX80" s="1375"/>
      <c r="GY80" s="1375"/>
      <c r="GZ80" s="1375"/>
      <c r="HA80" s="1645"/>
      <c r="HB80" s="1375"/>
      <c r="HC80" s="1375"/>
      <c r="HD80" s="553"/>
      <c r="HE80" s="1375"/>
      <c r="HF80" s="1375"/>
      <c r="HG80" s="1375"/>
      <c r="HH80" s="1375"/>
      <c r="HI80" s="1375"/>
      <c r="HJ80" s="1641"/>
      <c r="HK80" s="631"/>
      <c r="HL80" s="631"/>
      <c r="HM80" s="631"/>
      <c r="HN80" s="631"/>
      <c r="HO80" s="1650">
        <v>11</v>
      </c>
    </row>
    <row s="1650" customFormat="1" customHeight="1" ht="11.549999999999999">
      <c r="A81" s="996"/>
      <c r="B81" s="996"/>
      <c r="C81" s="996"/>
      <c r="D81" s="996"/>
      <c r="E81" s="996"/>
      <c r="F81" s="1645"/>
      <c r="G81" s="1645"/>
      <c r="H81" s="360"/>
      <c r="N81" s="1650"/>
      <c r="O81" s="1650"/>
      <c r="P81" s="1650"/>
      <c r="Q81" s="1650"/>
      <c r="R81" s="1650"/>
      <c r="S81" s="1650"/>
      <c r="T81" s="1650"/>
      <c r="U81" s="1650"/>
      <c r="V81" s="1650"/>
      <c r="W81" s="1650"/>
      <c r="X81" s="1650"/>
      <c r="Y81" s="1650"/>
      <c r="Z81" s="1650"/>
      <c r="AA81" s="1650"/>
      <c r="AB81" s="1650"/>
      <c r="AC81" s="1650"/>
      <c r="AD81" s="1650"/>
      <c r="AE81" s="1650"/>
      <c r="AF81" s="1650"/>
      <c r="AG81" s="1650"/>
      <c r="AH81" s="1650"/>
      <c r="AI81" s="1650"/>
      <c r="AJ81" s="1650"/>
      <c r="AK81" s="1650"/>
      <c r="AL81" s="1650"/>
      <c r="AM81" s="1650"/>
      <c r="AN81" s="1650"/>
      <c r="AO81" s="1650"/>
      <c r="AP81" s="1650"/>
      <c r="AQ81" s="1650"/>
      <c r="AR81" s="1650"/>
      <c r="AS81" s="1650"/>
      <c r="AT81" s="1650"/>
      <c r="AU81" s="1650"/>
      <c r="AV81" s="1650"/>
      <c r="AW81" s="1650"/>
      <c r="AX81" s="1650"/>
      <c r="AY81" s="1650"/>
      <c r="AZ81" s="1650"/>
      <c r="BA81" s="1650"/>
      <c r="BB81" s="1650"/>
      <c r="BC81" s="1650"/>
      <c r="BD81" s="1650"/>
      <c r="BE81" s="1650"/>
      <c r="BF81" s="1650"/>
      <c r="BG81" s="1650"/>
      <c r="BH81" s="1650"/>
      <c r="BI81" s="1650"/>
      <c r="BJ81" s="1650"/>
      <c r="BK81" s="1650"/>
      <c r="BL81" s="1650"/>
      <c r="BM81" s="1650"/>
      <c r="BN81" s="1650"/>
      <c r="BO81" s="1650"/>
      <c r="BP81" s="1650"/>
      <c r="BQ81" s="1650"/>
      <c r="BR81" s="1650"/>
      <c r="BS81" s="1650"/>
      <c r="BT81" s="1650"/>
      <c r="BU81" s="1650"/>
      <c r="BV81" s="1650"/>
      <c r="BW81" s="1650"/>
      <c r="BX81" s="1650"/>
      <c r="BY81" s="1650"/>
      <c r="BZ81" s="1650"/>
      <c r="CA81" s="1650"/>
      <c r="CB81" s="1650"/>
      <c r="CC81" s="1650"/>
      <c r="CD81" s="1650"/>
      <c r="CE81" s="1650"/>
      <c r="CF81" s="1650"/>
      <c r="CG81" s="1650"/>
      <c r="CH81" s="1650"/>
      <c r="CI81" s="1650"/>
      <c r="CJ81" s="1650"/>
      <c r="CK81" s="1650"/>
      <c r="CL81" s="1650"/>
      <c r="CM81" s="1650"/>
      <c r="CN81" s="1650"/>
      <c r="CO81" s="1650"/>
      <c r="CP81" s="1650"/>
      <c r="CQ81" s="1650"/>
      <c r="CR81" s="1650"/>
      <c r="CS81" s="1650"/>
      <c r="CT81" s="1650"/>
      <c r="CU81" s="1650"/>
      <c r="CV81" s="1650"/>
      <c r="CW81" s="1650"/>
      <c r="CX81" s="1650"/>
      <c r="CY81" s="1650"/>
      <c r="CZ81" s="1650"/>
      <c r="DA81" s="1650"/>
      <c r="DB81" s="1650"/>
      <c r="DC81" s="1650"/>
      <c r="DD81" s="1650"/>
      <c r="DE81" s="1650"/>
      <c r="DF81" s="1650"/>
      <c r="DG81" s="1650"/>
      <c r="DH81" s="1650"/>
      <c r="DI81" s="1650"/>
      <c r="DJ81" s="1650"/>
      <c r="DK81" s="1650"/>
      <c r="DL81" s="1650"/>
      <c r="DM81" s="1650"/>
      <c r="DN81" s="1650"/>
      <c r="DO81" s="1650"/>
      <c r="DP81" s="1650"/>
      <c r="DQ81" s="1650"/>
      <c r="DR81" s="1650"/>
      <c r="DS81" s="1650"/>
      <c r="DT81" s="1650"/>
      <c r="DU81" s="1650"/>
      <c r="DV81" s="1650"/>
      <c r="DW81" s="1650"/>
      <c r="DX81" s="1650"/>
      <c r="DY81" s="1650"/>
      <c r="DZ81" s="1650"/>
      <c r="EA81" s="1650"/>
      <c r="EB81" s="1650"/>
      <c r="EC81" s="1650"/>
      <c r="ED81" s="1650"/>
      <c r="EE81" s="1650"/>
      <c r="EF81" s="1650"/>
      <c r="EG81" s="1650"/>
      <c r="EH81" s="1650"/>
      <c r="EI81" s="1650"/>
      <c r="EJ81" s="1650"/>
      <c r="EK81" s="1650"/>
      <c r="EL81" s="1650"/>
      <c r="EM81" s="1650"/>
      <c r="EN81" s="1650"/>
      <c r="EO81" s="1650"/>
      <c r="EP81" s="1650"/>
      <c r="EQ81" s="1650"/>
      <c r="ER81" s="1650"/>
      <c r="ES81" s="1650"/>
      <c r="ET81" s="1650"/>
      <c r="EU81" s="1650"/>
      <c r="EV81" s="1650"/>
      <c r="EW81" s="1650"/>
      <c r="EX81" s="1650"/>
      <c r="EY81" s="1650"/>
      <c r="EZ81" s="1650"/>
      <c r="FA81" s="1650"/>
      <c r="FB81" s="1650"/>
      <c r="FC81" s="1650"/>
      <c r="FD81" s="1650"/>
      <c r="FE81" s="1650"/>
      <c r="FF81" s="1650"/>
      <c r="FG81" s="1650"/>
      <c r="FH81" s="1650"/>
      <c r="FI81" s="1650"/>
      <c r="FJ81" s="1650"/>
      <c r="FK81" s="1650"/>
      <c r="FL81" s="1650"/>
      <c r="FM81" s="1650"/>
      <c r="FN81" s="1650"/>
      <c r="FO81" s="1650"/>
      <c r="FP81" s="1650"/>
      <c r="FQ81" s="1650"/>
      <c r="FR81" s="1650"/>
      <c r="FS81" s="1650"/>
      <c r="FT81" s="1650"/>
      <c r="FU81" s="1650"/>
      <c r="FV81" s="1650"/>
      <c r="FW81" s="1650"/>
      <c r="FX81" s="1650"/>
      <c r="FY81" s="1650"/>
      <c r="FZ81" s="1650"/>
      <c r="GA81" s="1650"/>
      <c r="GB81" s="1650"/>
      <c r="GC81" s="1650"/>
      <c r="GD81" s="1650"/>
      <c r="GE81" s="1650"/>
      <c r="GF81" s="1650"/>
      <c r="GG81" s="1650"/>
      <c r="GH81" s="1650"/>
      <c r="GI81" s="1650"/>
      <c r="GJ81" s="1650"/>
      <c r="GK81" s="1650"/>
      <c r="GL81" s="1650"/>
      <c r="GM81" s="1650"/>
      <c r="GN81" s="1650"/>
      <c r="GO81" s="1650"/>
      <c r="GP81" s="1650"/>
      <c r="GQ81" s="1650"/>
      <c r="GR81" s="1375"/>
      <c r="GT81" s="1375"/>
      <c r="GU81" s="1645"/>
      <c r="GV81" s="1645"/>
      <c r="GW81" s="1375"/>
      <c r="GX81" s="1375"/>
      <c r="GY81" s="1375"/>
      <c r="GZ81" s="1375"/>
      <c r="HA81" s="1645"/>
      <c r="HB81" s="1375"/>
      <c r="HC81" s="1375"/>
      <c r="HD81" s="553"/>
      <c r="HE81" s="1375"/>
      <c r="HF81" s="1375"/>
      <c r="HG81" s="1375"/>
      <c r="HH81" s="1375"/>
      <c r="HI81" s="1375"/>
      <c r="HJ81" s="1641"/>
      <c r="HK81" s="631"/>
      <c r="HL81" s="631"/>
      <c r="HM81" s="631"/>
      <c r="HN81" s="631"/>
      <c r="HO81" s="1650">
        <v>11</v>
      </c>
    </row>
    <row s="1650" customFormat="1" customHeight="1" ht="11.549999999999999">
      <c r="A82" s="996"/>
      <c r="B82" s="996"/>
      <c r="C82" s="996"/>
      <c r="D82" s="996"/>
      <c r="E82" s="996"/>
      <c r="F82" s="1645"/>
      <c r="G82" s="1645"/>
      <c r="H82" s="360"/>
      <c r="N82" s="1650"/>
      <c r="O82" s="1650"/>
      <c r="P82" s="1650"/>
      <c r="Q82" s="1650"/>
      <c r="R82" s="1650"/>
      <c r="S82" s="1650"/>
      <c r="T82" s="1650"/>
      <c r="U82" s="1650"/>
      <c r="V82" s="1650"/>
      <c r="W82" s="1650"/>
      <c r="X82" s="1650"/>
      <c r="Y82" s="1650"/>
      <c r="Z82" s="1650"/>
      <c r="AA82" s="1650"/>
      <c r="AB82" s="1650"/>
      <c r="AC82" s="1650"/>
      <c r="AD82" s="1650"/>
      <c r="AE82" s="1650"/>
      <c r="AF82" s="1650"/>
      <c r="AG82" s="1650"/>
      <c r="AH82" s="1650"/>
      <c r="AI82" s="1650"/>
      <c r="AJ82" s="1650"/>
      <c r="AK82" s="1650"/>
      <c r="AL82" s="1650"/>
      <c r="AM82" s="1650"/>
      <c r="AN82" s="1650"/>
      <c r="AO82" s="1650"/>
      <c r="AP82" s="1650"/>
      <c r="AQ82" s="1650"/>
      <c r="AR82" s="1650"/>
      <c r="AS82" s="1650"/>
      <c r="AT82" s="1650"/>
      <c r="AU82" s="1650"/>
      <c r="AV82" s="1650"/>
      <c r="AW82" s="1650"/>
      <c r="AX82" s="1650"/>
      <c r="AY82" s="1650"/>
      <c r="AZ82" s="1650"/>
      <c r="BA82" s="1650"/>
      <c r="BB82" s="1650"/>
      <c r="BC82" s="1650"/>
      <c r="BD82" s="1650"/>
      <c r="BE82" s="1650"/>
      <c r="BF82" s="1650"/>
      <c r="BG82" s="1650"/>
      <c r="BH82" s="1650"/>
      <c r="BI82" s="1650"/>
      <c r="BJ82" s="1650"/>
      <c r="BK82" s="1650"/>
      <c r="BL82" s="1650"/>
      <c r="BM82" s="1650"/>
      <c r="BN82" s="1650"/>
      <c r="BO82" s="1650"/>
      <c r="BP82" s="1650"/>
      <c r="BQ82" s="1650"/>
      <c r="BR82" s="1650"/>
      <c r="BS82" s="1650"/>
      <c r="BT82" s="1650"/>
      <c r="BU82" s="1650"/>
      <c r="BV82" s="1650"/>
      <c r="BW82" s="1650"/>
      <c r="BX82" s="1650"/>
      <c r="BY82" s="1650"/>
      <c r="BZ82" s="1650"/>
      <c r="CA82" s="1650"/>
      <c r="CB82" s="1650"/>
      <c r="CC82" s="1650"/>
      <c r="CD82" s="1650"/>
      <c r="CE82" s="1650"/>
      <c r="CF82" s="1650"/>
      <c r="CG82" s="1650"/>
      <c r="CH82" s="1650"/>
      <c r="CI82" s="1650"/>
      <c r="CJ82" s="1650"/>
      <c r="CK82" s="1650"/>
      <c r="CL82" s="1650"/>
      <c r="CM82" s="1650"/>
      <c r="CN82" s="1650"/>
      <c r="CO82" s="1650"/>
      <c r="CP82" s="1650"/>
      <c r="CQ82" s="1650"/>
      <c r="CR82" s="1650"/>
      <c r="CS82" s="1650"/>
      <c r="CT82" s="1650"/>
      <c r="CU82" s="1650"/>
      <c r="CV82" s="1650"/>
      <c r="CW82" s="1650"/>
      <c r="CX82" s="1650"/>
      <c r="CY82" s="1650"/>
      <c r="CZ82" s="1650"/>
      <c r="DA82" s="1650"/>
      <c r="DB82" s="1650"/>
      <c r="DC82" s="1650"/>
      <c r="DD82" s="1650"/>
      <c r="DE82" s="1650"/>
      <c r="DF82" s="1650"/>
      <c r="DG82" s="1650"/>
      <c r="DH82" s="1650"/>
      <c r="DI82" s="1650"/>
      <c r="DJ82" s="1650"/>
      <c r="DK82" s="1650"/>
      <c r="DL82" s="1650"/>
      <c r="DM82" s="1650"/>
      <c r="DN82" s="1650"/>
      <c r="DO82" s="1650"/>
      <c r="DP82" s="1650"/>
      <c r="DQ82" s="1650"/>
      <c r="DR82" s="1650"/>
      <c r="DS82" s="1650"/>
      <c r="DT82" s="1650"/>
      <c r="DU82" s="1650"/>
      <c r="DV82" s="1650"/>
      <c r="DW82" s="1650"/>
      <c r="DX82" s="1650"/>
      <c r="DY82" s="1650"/>
      <c r="DZ82" s="1650"/>
      <c r="EA82" s="1650"/>
      <c r="EB82" s="1650"/>
      <c r="EC82" s="1650"/>
      <c r="ED82" s="1650"/>
      <c r="EE82" s="1650"/>
      <c r="EF82" s="1650"/>
      <c r="EG82" s="1650"/>
      <c r="EH82" s="1650"/>
      <c r="EI82" s="1650"/>
      <c r="EJ82" s="1650"/>
      <c r="EK82" s="1650"/>
      <c r="EL82" s="1650"/>
      <c r="EM82" s="1650"/>
      <c r="EN82" s="1650"/>
      <c r="EO82" s="1650"/>
      <c r="EP82" s="1650"/>
      <c r="EQ82" s="1650"/>
      <c r="ER82" s="1650"/>
      <c r="ES82" s="1650"/>
      <c r="ET82" s="1650"/>
      <c r="EU82" s="1650"/>
      <c r="EV82" s="1650"/>
      <c r="EW82" s="1650"/>
      <c r="EX82" s="1650"/>
      <c r="EY82" s="1650"/>
      <c r="EZ82" s="1650"/>
      <c r="FA82" s="1650"/>
      <c r="FB82" s="1650"/>
      <c r="FC82" s="1650"/>
      <c r="FD82" s="1650"/>
      <c r="FE82" s="1650"/>
      <c r="FF82" s="1650"/>
      <c r="FG82" s="1650"/>
      <c r="FH82" s="1650"/>
      <c r="FI82" s="1650"/>
      <c r="FJ82" s="1650"/>
      <c r="FK82" s="1650"/>
      <c r="FL82" s="1650"/>
      <c r="FM82" s="1650"/>
      <c r="FN82" s="1650"/>
      <c r="FO82" s="1650"/>
      <c r="FP82" s="1650"/>
      <c r="FQ82" s="1650"/>
      <c r="FR82" s="1650"/>
      <c r="FS82" s="1650"/>
      <c r="FT82" s="1650"/>
      <c r="FU82" s="1650"/>
      <c r="FV82" s="1650"/>
      <c r="FW82" s="1650"/>
      <c r="FX82" s="1650"/>
      <c r="FY82" s="1650"/>
      <c r="FZ82" s="1650"/>
      <c r="GA82" s="1650"/>
      <c r="GB82" s="1650"/>
      <c r="GC82" s="1650"/>
      <c r="GD82" s="1650"/>
      <c r="GE82" s="1650"/>
      <c r="GF82" s="1650"/>
      <c r="GG82" s="1650"/>
      <c r="GH82" s="1650"/>
      <c r="GI82" s="1650"/>
      <c r="GJ82" s="1650"/>
      <c r="GK82" s="1650"/>
      <c r="GL82" s="1650"/>
      <c r="GM82" s="1650"/>
      <c r="GN82" s="1650"/>
      <c r="GO82" s="1650"/>
      <c r="GP82" s="1650"/>
      <c r="GQ82" s="1650"/>
      <c r="GR82" s="1375"/>
      <c r="GT82" s="1375"/>
      <c r="GU82" s="1645"/>
      <c r="GV82" s="1645"/>
      <c r="GW82" s="1375"/>
      <c r="GX82" s="1375"/>
      <c r="GY82" s="1375"/>
      <c r="GZ82" s="1375"/>
      <c r="HA82" s="1645"/>
      <c r="HB82" s="1375"/>
      <c r="HC82" s="1375"/>
      <c r="HD82" s="553"/>
      <c r="HE82" s="1375"/>
      <c r="HF82" s="1375"/>
      <c r="HG82" s="1375"/>
      <c r="HH82" s="1375"/>
      <c r="HI82" s="1375"/>
      <c r="HJ82" s="1641"/>
      <c r="HK82" s="631"/>
      <c r="HL82" s="631"/>
      <c r="HM82" s="631"/>
      <c r="HN82" s="631"/>
      <c r="HO82" s="1650">
        <v>11</v>
      </c>
    </row>
    <row s="1650" customFormat="1" customHeight="1" ht="11.549999999999999">
      <c r="A83" s="996"/>
      <c r="B83" s="996"/>
      <c r="C83" s="996"/>
      <c r="D83" s="996"/>
      <c r="E83" s="996"/>
      <c r="F83" s="1645"/>
      <c r="G83" s="1645"/>
      <c r="H83" s="360"/>
      <c r="N83" s="1650"/>
      <c r="O83" s="1650"/>
      <c r="P83" s="1650"/>
      <c r="Q83" s="1650"/>
      <c r="R83" s="1650"/>
      <c r="S83" s="1650"/>
      <c r="T83" s="1650"/>
      <c r="U83" s="1650"/>
      <c r="V83" s="1650"/>
      <c r="W83" s="1650"/>
      <c r="X83" s="1650"/>
      <c r="Y83" s="1650"/>
      <c r="Z83" s="1650"/>
      <c r="AA83" s="1650"/>
      <c r="AB83" s="1650"/>
      <c r="AC83" s="1650"/>
      <c r="AD83" s="1650"/>
      <c r="AE83" s="1650"/>
      <c r="AF83" s="1650"/>
      <c r="AG83" s="1650"/>
      <c r="AH83" s="1650"/>
      <c r="AI83" s="1650"/>
      <c r="AJ83" s="1650"/>
      <c r="AK83" s="1650"/>
      <c r="AL83" s="1650"/>
      <c r="AM83" s="1650"/>
      <c r="AN83" s="1650"/>
      <c r="AO83" s="1650"/>
      <c r="AP83" s="1650"/>
      <c r="AQ83" s="1650"/>
      <c r="AR83" s="1650"/>
      <c r="AS83" s="1650"/>
      <c r="AT83" s="1650"/>
      <c r="AU83" s="1650"/>
      <c r="AV83" s="1650"/>
      <c r="AW83" s="1650"/>
      <c r="AX83" s="1650"/>
      <c r="AY83" s="1650"/>
      <c r="AZ83" s="1650"/>
      <c r="BA83" s="1650"/>
      <c r="BB83" s="1650"/>
      <c r="BC83" s="1650"/>
      <c r="BD83" s="1650"/>
      <c r="BE83" s="1650"/>
      <c r="BF83" s="1650"/>
      <c r="BG83" s="1650"/>
      <c r="BH83" s="1650"/>
      <c r="BI83" s="1650"/>
      <c r="BJ83" s="1650"/>
      <c r="BK83" s="1650"/>
      <c r="BL83" s="1650"/>
      <c r="BM83" s="1650"/>
      <c r="BN83" s="1650"/>
      <c r="BO83" s="1650"/>
      <c r="BP83" s="1650"/>
      <c r="BQ83" s="1650"/>
      <c r="BR83" s="1650"/>
      <c r="BS83" s="1650"/>
      <c r="BT83" s="1650"/>
      <c r="BU83" s="1650"/>
      <c r="BV83" s="1650"/>
      <c r="BW83" s="1650"/>
      <c r="BX83" s="1650"/>
      <c r="BY83" s="1650"/>
      <c r="BZ83" s="1650"/>
      <c r="CA83" s="1650"/>
      <c r="CB83" s="1650"/>
      <c r="CC83" s="1650"/>
      <c r="CD83" s="1650"/>
      <c r="CE83" s="1650"/>
      <c r="CF83" s="1650"/>
      <c r="CG83" s="1650"/>
      <c r="CH83" s="1650"/>
      <c r="CI83" s="1650"/>
      <c r="CJ83" s="1650"/>
      <c r="CK83" s="1650"/>
      <c r="CL83" s="1650"/>
      <c r="CM83" s="1650"/>
      <c r="CN83" s="1650"/>
      <c r="CO83" s="1650"/>
      <c r="CP83" s="1650"/>
      <c r="CQ83" s="1650"/>
      <c r="CR83" s="1650"/>
      <c r="CS83" s="1650"/>
      <c r="CT83" s="1650"/>
      <c r="CU83" s="1650"/>
      <c r="CV83" s="1650"/>
      <c r="CW83" s="1650"/>
      <c r="CX83" s="1650"/>
      <c r="CY83" s="1650"/>
      <c r="CZ83" s="1650"/>
      <c r="DA83" s="1650"/>
      <c r="DB83" s="1650"/>
      <c r="DC83" s="1650"/>
      <c r="DD83" s="1650"/>
      <c r="DE83" s="1650"/>
      <c r="DF83" s="1650"/>
      <c r="DG83" s="1650"/>
      <c r="DH83" s="1650"/>
      <c r="DI83" s="1650"/>
      <c r="DJ83" s="1650"/>
      <c r="DK83" s="1650"/>
      <c r="DL83" s="1650"/>
      <c r="DM83" s="1650"/>
      <c r="DN83" s="1650"/>
      <c r="DO83" s="1650"/>
      <c r="DP83" s="1650"/>
      <c r="DQ83" s="1650"/>
      <c r="DR83" s="1650"/>
      <c r="DS83" s="1650"/>
      <c r="DT83" s="1650"/>
      <c r="DU83" s="1650"/>
      <c r="DV83" s="1650"/>
      <c r="DW83" s="1650"/>
      <c r="DX83" s="1650"/>
      <c r="DY83" s="1650"/>
      <c r="DZ83" s="1650"/>
      <c r="EA83" s="1650"/>
      <c r="EB83" s="1650"/>
      <c r="EC83" s="1650"/>
      <c r="ED83" s="1650"/>
      <c r="EE83" s="1650"/>
      <c r="EF83" s="1650"/>
      <c r="EG83" s="1650"/>
      <c r="EH83" s="1650"/>
      <c r="EI83" s="1650"/>
      <c r="EJ83" s="1650"/>
      <c r="EK83" s="1650"/>
      <c r="EL83" s="1650"/>
      <c r="EM83" s="1650"/>
      <c r="EN83" s="1650"/>
      <c r="EO83" s="1650"/>
      <c r="EP83" s="1650"/>
      <c r="EQ83" s="1650"/>
      <c r="ER83" s="1650"/>
      <c r="ES83" s="1650"/>
      <c r="ET83" s="1650"/>
      <c r="EU83" s="1650"/>
      <c r="EV83" s="1650"/>
      <c r="EW83" s="1650"/>
      <c r="EX83" s="1650"/>
      <c r="EY83" s="1650"/>
      <c r="EZ83" s="1650"/>
      <c r="FA83" s="1650"/>
      <c r="FB83" s="1650"/>
      <c r="FC83" s="1650"/>
      <c r="FD83" s="1650"/>
      <c r="FE83" s="1650"/>
      <c r="FF83" s="1650"/>
      <c r="FG83" s="1650"/>
      <c r="FH83" s="1650"/>
      <c r="FI83" s="1650"/>
      <c r="FJ83" s="1650"/>
      <c r="FK83" s="1650"/>
      <c r="FL83" s="1650"/>
      <c r="FM83" s="1650"/>
      <c r="FN83" s="1650"/>
      <c r="FO83" s="1650"/>
      <c r="FP83" s="1650"/>
      <c r="FQ83" s="1650"/>
      <c r="FR83" s="1650"/>
      <c r="FS83" s="1650"/>
      <c r="FT83" s="1650"/>
      <c r="FU83" s="1650"/>
      <c r="FV83" s="1650"/>
      <c r="FW83" s="1650"/>
      <c r="FX83" s="1650"/>
      <c r="FY83" s="1650"/>
      <c r="FZ83" s="1650"/>
      <c r="GA83" s="1650"/>
      <c r="GB83" s="1650"/>
      <c r="GC83" s="1650"/>
      <c r="GD83" s="1650"/>
      <c r="GE83" s="1650"/>
      <c r="GF83" s="1650"/>
      <c r="GG83" s="1650"/>
      <c r="GH83" s="1650"/>
      <c r="GI83" s="1650"/>
      <c r="GJ83" s="1650"/>
      <c r="GK83" s="1650"/>
      <c r="GL83" s="1650"/>
      <c r="GM83" s="1650"/>
      <c r="GN83" s="1650"/>
      <c r="GO83" s="1650"/>
      <c r="GP83" s="1650"/>
      <c r="GQ83" s="1650"/>
      <c r="GR83" s="1375"/>
      <c r="GT83" s="1375"/>
      <c r="GU83" s="1645"/>
      <c r="GV83" s="1645"/>
      <c r="GW83" s="1375"/>
      <c r="GX83" s="1375"/>
      <c r="GY83" s="1375"/>
      <c r="GZ83" s="1375"/>
      <c r="HA83" s="1645"/>
      <c r="HB83" s="1375"/>
      <c r="HC83" s="1375"/>
      <c r="HD83" s="553"/>
      <c r="HE83" s="1375"/>
      <c r="HF83" s="1375"/>
      <c r="HG83" s="1375"/>
      <c r="HH83" s="1375"/>
      <c r="HI83" s="1375"/>
      <c r="HJ83" s="1641"/>
      <c r="HK83" s="631"/>
      <c r="HL83" s="631"/>
      <c r="HM83" s="631"/>
      <c r="HN83" s="631"/>
      <c r="HO83" s="1650">
        <v>11</v>
      </c>
    </row>
    <row s="1650" customFormat="1" customHeight="1" ht="11.549999999999999">
      <c r="A84" s="996"/>
      <c r="B84" s="996"/>
      <c r="C84" s="996"/>
      <c r="D84" s="996"/>
      <c r="E84" s="996"/>
      <c r="F84" s="1645"/>
      <c r="G84" s="1645"/>
      <c r="H84" s="360"/>
      <c r="N84" s="1650"/>
      <c r="O84" s="1650"/>
      <c r="P84" s="1650"/>
      <c r="Q84" s="1650"/>
      <c r="R84" s="1650"/>
      <c r="S84" s="1650"/>
      <c r="T84" s="1650"/>
      <c r="U84" s="1650"/>
      <c r="V84" s="1650"/>
      <c r="W84" s="1650"/>
      <c r="X84" s="1650"/>
      <c r="Y84" s="1650"/>
      <c r="Z84" s="1650"/>
      <c r="AA84" s="1650"/>
      <c r="AB84" s="1650"/>
      <c r="AC84" s="1650"/>
      <c r="AD84" s="1650"/>
      <c r="AE84" s="1650"/>
      <c r="AF84" s="1650"/>
      <c r="AG84" s="1650"/>
      <c r="AH84" s="1650"/>
      <c r="AI84" s="1650"/>
      <c r="AJ84" s="1650"/>
      <c r="AK84" s="1650"/>
      <c r="AL84" s="1650"/>
      <c r="AM84" s="1650"/>
      <c r="AN84" s="1650"/>
      <c r="AO84" s="1650"/>
      <c r="AP84" s="1650"/>
      <c r="AQ84" s="1650"/>
      <c r="AR84" s="1650"/>
      <c r="AS84" s="1650"/>
      <c r="AT84" s="1650"/>
      <c r="AU84" s="1650"/>
      <c r="AV84" s="1650"/>
      <c r="AW84" s="1650"/>
      <c r="AX84" s="1650"/>
      <c r="AY84" s="1650"/>
      <c r="AZ84" s="1650"/>
      <c r="BA84" s="1650"/>
      <c r="BB84" s="1650"/>
      <c r="BC84" s="1650"/>
      <c r="BD84" s="1650"/>
      <c r="BE84" s="1650"/>
      <c r="BF84" s="1650"/>
      <c r="BG84" s="1650"/>
      <c r="BH84" s="1650"/>
      <c r="BI84" s="1650"/>
      <c r="BJ84" s="1650"/>
      <c r="BK84" s="1650"/>
      <c r="BL84" s="1650"/>
      <c r="BM84" s="1650"/>
      <c r="BN84" s="1650"/>
      <c r="BO84" s="1650"/>
      <c r="BP84" s="1650"/>
      <c r="BQ84" s="1650"/>
      <c r="BR84" s="1650"/>
      <c r="BS84" s="1650"/>
      <c r="BT84" s="1650"/>
      <c r="BU84" s="1650"/>
      <c r="BV84" s="1650"/>
      <c r="BW84" s="1650"/>
      <c r="BX84" s="1650"/>
      <c r="BY84" s="1650"/>
      <c r="BZ84" s="1650"/>
      <c r="CA84" s="1650"/>
      <c r="CB84" s="1650"/>
      <c r="CC84" s="1650"/>
      <c r="CD84" s="1650"/>
      <c r="CE84" s="1650"/>
      <c r="CF84" s="1650"/>
      <c r="CG84" s="1650"/>
      <c r="CH84" s="1650"/>
      <c r="CI84" s="1650"/>
      <c r="CJ84" s="1650"/>
      <c r="CK84" s="1650"/>
      <c r="CL84" s="1650"/>
      <c r="CM84" s="1650"/>
      <c r="CN84" s="1650"/>
      <c r="CO84" s="1650"/>
      <c r="CP84" s="1650"/>
      <c r="CQ84" s="1650"/>
      <c r="CR84" s="1650"/>
      <c r="CS84" s="1650"/>
      <c r="CT84" s="1650"/>
      <c r="CU84" s="1650"/>
      <c r="CV84" s="1650"/>
      <c r="CW84" s="1650"/>
      <c r="CX84" s="1650"/>
      <c r="CY84" s="1650"/>
      <c r="CZ84" s="1650"/>
      <c r="DA84" s="1650"/>
      <c r="DB84" s="1650"/>
      <c r="DC84" s="1650"/>
      <c r="DD84" s="1650"/>
      <c r="DE84" s="1650"/>
      <c r="DF84" s="1650"/>
      <c r="DG84" s="1650"/>
      <c r="DH84" s="1650"/>
      <c r="DI84" s="1650"/>
      <c r="DJ84" s="1650"/>
      <c r="DK84" s="1650"/>
      <c r="DL84" s="1650"/>
      <c r="DM84" s="1650"/>
      <c r="DN84" s="1650"/>
      <c r="DO84" s="1650"/>
      <c r="DP84" s="1650"/>
      <c r="DQ84" s="1650"/>
      <c r="DR84" s="1650"/>
      <c r="DS84" s="1650"/>
      <c r="DT84" s="1650"/>
      <c r="DU84" s="1650"/>
      <c r="DV84" s="1650"/>
      <c r="DW84" s="1650"/>
      <c r="DX84" s="1650"/>
      <c r="DY84" s="1650"/>
      <c r="DZ84" s="1650"/>
      <c r="EA84" s="1650"/>
      <c r="EB84" s="1650"/>
      <c r="EC84" s="1650"/>
      <c r="ED84" s="1650"/>
      <c r="EE84" s="1650"/>
      <c r="EF84" s="1650"/>
      <c r="EG84" s="1650"/>
      <c r="EH84" s="1650"/>
      <c r="EI84" s="1650"/>
      <c r="EJ84" s="1650"/>
      <c r="EK84" s="1650"/>
      <c r="EL84" s="1650"/>
      <c r="EM84" s="1650"/>
      <c r="EN84" s="1650"/>
      <c r="EO84" s="1650"/>
      <c r="EP84" s="1650"/>
      <c r="EQ84" s="1650"/>
      <c r="ER84" s="1650"/>
      <c r="ES84" s="1650"/>
      <c r="ET84" s="1650"/>
      <c r="EU84" s="1650"/>
      <c r="EV84" s="1650"/>
      <c r="EW84" s="1650"/>
      <c r="EX84" s="1650"/>
      <c r="EY84" s="1650"/>
      <c r="EZ84" s="1650"/>
      <c r="FA84" s="1650"/>
      <c r="FB84" s="1650"/>
      <c r="FC84" s="1650"/>
      <c r="FD84" s="1650"/>
      <c r="FE84" s="1650"/>
      <c r="FF84" s="1650"/>
      <c r="FG84" s="1650"/>
      <c r="FH84" s="1650"/>
      <c r="FI84" s="1650"/>
      <c r="FJ84" s="1650"/>
      <c r="FK84" s="1650"/>
      <c r="FL84" s="1650"/>
      <c r="FM84" s="1650"/>
      <c r="FN84" s="1650"/>
      <c r="FO84" s="1650"/>
      <c r="FP84" s="1650"/>
      <c r="FQ84" s="1650"/>
      <c r="FR84" s="1650"/>
      <c r="FS84" s="1650"/>
      <c r="FT84" s="1650"/>
      <c r="FU84" s="1650"/>
      <c r="FV84" s="1650"/>
      <c r="FW84" s="1650"/>
      <c r="FX84" s="1650"/>
      <c r="FY84" s="1650"/>
      <c r="FZ84" s="1650"/>
      <c r="GA84" s="1650"/>
      <c r="GB84" s="1650"/>
      <c r="GC84" s="1650"/>
      <c r="GD84" s="1650"/>
      <c r="GE84" s="1650"/>
      <c r="GF84" s="1650"/>
      <c r="GG84" s="1650"/>
      <c r="GH84" s="1650"/>
      <c r="GI84" s="1650"/>
      <c r="GJ84" s="1650"/>
      <c r="GK84" s="1650"/>
      <c r="GL84" s="1650"/>
      <c r="GM84" s="1650"/>
      <c r="GN84" s="1650"/>
      <c r="GO84" s="1650"/>
      <c r="GP84" s="1650"/>
      <c r="GQ84" s="1650"/>
      <c r="GR84" s="1375"/>
      <c r="GT84" s="1375"/>
      <c r="GU84" s="1645"/>
      <c r="GV84" s="1645"/>
      <c r="GW84" s="1375"/>
      <c r="GX84" s="1375"/>
      <c r="GY84" s="1375"/>
      <c r="GZ84" s="1375"/>
      <c r="HA84" s="1645"/>
      <c r="HB84" s="1375"/>
      <c r="HC84" s="1375"/>
      <c r="HD84" s="553"/>
      <c r="HE84" s="1375"/>
      <c r="HF84" s="1375"/>
      <c r="HG84" s="1375"/>
      <c r="HH84" s="1375"/>
      <c r="HI84" s="1375"/>
      <c r="HJ84" s="1641"/>
      <c r="HK84" s="631"/>
      <c r="HL84" s="631"/>
      <c r="HM84" s="631"/>
      <c r="HN84" s="631"/>
      <c r="HO84" s="1650">
        <v>11</v>
      </c>
    </row>
    <row s="1650" customFormat="1" customHeight="1" ht="11.549999999999999">
      <c r="A85" s="996"/>
      <c r="B85" s="996"/>
      <c r="C85" s="996"/>
      <c r="D85" s="996"/>
      <c r="E85" s="996"/>
      <c r="F85" s="1645"/>
      <c r="G85" s="1645"/>
      <c r="H85" s="360"/>
      <c r="N85" s="1650"/>
      <c r="O85" s="1650"/>
      <c r="P85" s="1650"/>
      <c r="Q85" s="1650"/>
      <c r="R85" s="1650"/>
      <c r="S85" s="1650"/>
      <c r="T85" s="1650"/>
      <c r="U85" s="1650"/>
      <c r="V85" s="1650"/>
      <c r="W85" s="1650"/>
      <c r="X85" s="1650"/>
      <c r="Y85" s="1650"/>
      <c r="Z85" s="1650"/>
      <c r="AA85" s="1650"/>
      <c r="AB85" s="1650"/>
      <c r="AC85" s="1650"/>
      <c r="AD85" s="1650"/>
      <c r="AE85" s="1650"/>
      <c r="AF85" s="1650"/>
      <c r="AG85" s="1650"/>
      <c r="AH85" s="1650"/>
      <c r="AI85" s="1650"/>
      <c r="AJ85" s="1650"/>
      <c r="AK85" s="1650"/>
      <c r="AL85" s="1650"/>
      <c r="AM85" s="1650"/>
      <c r="AN85" s="1650"/>
      <c r="AO85" s="1650"/>
      <c r="AP85" s="1650"/>
      <c r="AQ85" s="1650"/>
      <c r="AR85" s="1650"/>
      <c r="AS85" s="1650"/>
      <c r="AT85" s="1650"/>
      <c r="AU85" s="1650"/>
      <c r="AV85" s="1650"/>
      <c r="AW85" s="1650"/>
      <c r="AX85" s="1650"/>
      <c r="AY85" s="1650"/>
      <c r="AZ85" s="1650"/>
      <c r="BA85" s="1650"/>
      <c r="BB85" s="1650"/>
      <c r="BC85" s="1650"/>
      <c r="BD85" s="1650"/>
      <c r="BE85" s="1650"/>
      <c r="BF85" s="1650"/>
      <c r="BG85" s="1650"/>
      <c r="BH85" s="1650"/>
      <c r="BI85" s="1650"/>
      <c r="BJ85" s="1650"/>
      <c r="BK85" s="1650"/>
      <c r="BL85" s="1650"/>
      <c r="BM85" s="1650"/>
      <c r="BN85" s="1650"/>
      <c r="BO85" s="1650"/>
      <c r="BP85" s="1650"/>
      <c r="BQ85" s="1650"/>
      <c r="BR85" s="1650"/>
      <c r="BS85" s="1650"/>
      <c r="BT85" s="1650"/>
      <c r="BU85" s="1650"/>
      <c r="BV85" s="1650"/>
      <c r="BW85" s="1650"/>
      <c r="BX85" s="1650"/>
      <c r="BY85" s="1650"/>
      <c r="BZ85" s="1650"/>
      <c r="CA85" s="1650"/>
      <c r="CB85" s="1650"/>
      <c r="CC85" s="1650"/>
      <c r="CD85" s="1650"/>
      <c r="CE85" s="1650"/>
      <c r="CF85" s="1650"/>
      <c r="CG85" s="1650"/>
      <c r="CH85" s="1650"/>
      <c r="CI85" s="1650"/>
      <c r="CJ85" s="1650"/>
      <c r="CK85" s="1650"/>
      <c r="CL85" s="1650"/>
      <c r="CM85" s="1650"/>
      <c r="CN85" s="1650"/>
      <c r="CO85" s="1650"/>
      <c r="CP85" s="1650"/>
      <c r="CQ85" s="1650"/>
      <c r="CR85" s="1650"/>
      <c r="CS85" s="1650"/>
      <c r="CT85" s="1650"/>
      <c r="CU85" s="1650"/>
      <c r="CV85" s="1650"/>
      <c r="CW85" s="1650"/>
      <c r="CX85" s="1650"/>
      <c r="CY85" s="1650"/>
      <c r="CZ85" s="1650"/>
      <c r="DA85" s="1650"/>
      <c r="DB85" s="1650"/>
      <c r="DC85" s="1650"/>
      <c r="DD85" s="1650"/>
      <c r="DE85" s="1650"/>
      <c r="DF85" s="1650"/>
      <c r="DG85" s="1650"/>
      <c r="DH85" s="1650"/>
      <c r="DI85" s="1650"/>
      <c r="DJ85" s="1650"/>
      <c r="DK85" s="1650"/>
      <c r="DL85" s="1650"/>
      <c r="DM85" s="1650"/>
      <c r="DN85" s="1650"/>
      <c r="DO85" s="1650"/>
      <c r="DP85" s="1650"/>
      <c r="DQ85" s="1650"/>
      <c r="DR85" s="1650"/>
      <c r="DS85" s="1650"/>
      <c r="DT85" s="1650"/>
      <c r="DU85" s="1650"/>
      <c r="DV85" s="1650"/>
      <c r="DW85" s="1650"/>
      <c r="DX85" s="1650"/>
      <c r="DY85" s="1650"/>
      <c r="DZ85" s="1650"/>
      <c r="EA85" s="1650"/>
      <c r="EB85" s="1650"/>
      <c r="EC85" s="1650"/>
      <c r="ED85" s="1650"/>
      <c r="EE85" s="1650"/>
      <c r="EF85" s="1650"/>
      <c r="EG85" s="1650"/>
      <c r="EH85" s="1650"/>
      <c r="EI85" s="1650"/>
      <c r="EJ85" s="1650"/>
      <c r="EK85" s="1650"/>
      <c r="EL85" s="1650"/>
      <c r="EM85" s="1650"/>
      <c r="EN85" s="1650"/>
      <c r="EO85" s="1650"/>
      <c r="EP85" s="1650"/>
      <c r="EQ85" s="1650"/>
      <c r="ER85" s="1650"/>
      <c r="ES85" s="1650"/>
      <c r="ET85" s="1650"/>
      <c r="EU85" s="1650"/>
      <c r="EV85" s="1650"/>
      <c r="EW85" s="1650"/>
      <c r="EX85" s="1650"/>
      <c r="EY85" s="1650"/>
      <c r="EZ85" s="1650"/>
      <c r="FA85" s="1650"/>
      <c r="FB85" s="1650"/>
      <c r="FC85" s="1650"/>
      <c r="FD85" s="1650"/>
      <c r="FE85" s="1650"/>
      <c r="FF85" s="1650"/>
      <c r="FG85" s="1650"/>
      <c r="FH85" s="1650"/>
      <c r="FI85" s="1650"/>
      <c r="FJ85" s="1650"/>
      <c r="FK85" s="1650"/>
      <c r="FL85" s="1650"/>
      <c r="FM85" s="1650"/>
      <c r="FN85" s="1650"/>
      <c r="FO85" s="1650"/>
      <c r="FP85" s="1650"/>
      <c r="FQ85" s="1650"/>
      <c r="FR85" s="1650"/>
      <c r="FS85" s="1650"/>
      <c r="FT85" s="1650"/>
      <c r="FU85" s="1650"/>
      <c r="FV85" s="1650"/>
      <c r="FW85" s="1650"/>
      <c r="FX85" s="1650"/>
      <c r="FY85" s="1650"/>
      <c r="FZ85" s="1650"/>
      <c r="GA85" s="1650"/>
      <c r="GB85" s="1650"/>
      <c r="GC85" s="1650"/>
      <c r="GD85" s="1650"/>
      <c r="GE85" s="1650"/>
      <c r="GF85" s="1650"/>
      <c r="GG85" s="1650"/>
      <c r="GH85" s="1650"/>
      <c r="GI85" s="1650"/>
      <c r="GJ85" s="1650"/>
      <c r="GK85" s="1650"/>
      <c r="GL85" s="1650"/>
      <c r="GM85" s="1650"/>
      <c r="GN85" s="1650"/>
      <c r="GO85" s="1650"/>
      <c r="GP85" s="1650"/>
      <c r="GQ85" s="1650"/>
      <c r="GR85" s="1375"/>
      <c r="GT85" s="1375"/>
      <c r="GU85" s="1645"/>
      <c r="GV85" s="1645"/>
      <c r="GW85" s="1375"/>
      <c r="GX85" s="1375"/>
      <c r="GY85" s="1375"/>
      <c r="GZ85" s="1375"/>
      <c r="HA85" s="1645"/>
      <c r="HB85" s="1375"/>
      <c r="HC85" s="1375"/>
      <c r="HD85" s="553"/>
      <c r="HE85" s="1375"/>
      <c r="HF85" s="1375"/>
      <c r="HG85" s="1375"/>
      <c r="HH85" s="1375"/>
      <c r="HI85" s="1375"/>
      <c r="HJ85" s="1641"/>
      <c r="HK85" s="631"/>
      <c r="HL85" s="631"/>
      <c r="HM85" s="631"/>
      <c r="HN85" s="631"/>
      <c r="HO85" s="1650">
        <v>11</v>
      </c>
    </row>
    <row s="1650" customFormat="1" customHeight="1" ht="11.549999999999999">
      <c r="A86" s="996"/>
      <c r="B86" s="996"/>
      <c r="C86" s="996"/>
      <c r="D86" s="996"/>
      <c r="E86" s="996"/>
      <c r="F86" s="1645"/>
      <c r="G86" s="1645"/>
      <c r="H86" s="360"/>
      <c r="N86" s="1650"/>
      <c r="O86" s="1650"/>
      <c r="P86" s="1650"/>
      <c r="Q86" s="1650"/>
      <c r="R86" s="1650"/>
      <c r="S86" s="1650"/>
      <c r="T86" s="1650"/>
      <c r="U86" s="1650"/>
      <c r="V86" s="1650"/>
      <c r="W86" s="1650"/>
      <c r="X86" s="1650"/>
      <c r="Y86" s="1650"/>
      <c r="Z86" s="1650"/>
      <c r="AA86" s="1650"/>
      <c r="AB86" s="1650"/>
      <c r="AC86" s="1650"/>
      <c r="AD86" s="1650"/>
      <c r="AE86" s="1650"/>
      <c r="AF86" s="1650"/>
      <c r="AG86" s="1650"/>
      <c r="AH86" s="1650"/>
      <c r="AI86" s="1650"/>
      <c r="AJ86" s="1650"/>
      <c r="AK86" s="1650"/>
      <c r="AL86" s="1650"/>
      <c r="AM86" s="1650"/>
      <c r="AN86" s="1650"/>
      <c r="AO86" s="1650"/>
      <c r="AP86" s="1650"/>
      <c r="AQ86" s="1650"/>
      <c r="AR86" s="1650"/>
      <c r="AS86" s="1650"/>
      <c r="AT86" s="1650"/>
      <c r="AU86" s="1650"/>
      <c r="AV86" s="1650"/>
      <c r="AW86" s="1650"/>
      <c r="AX86" s="1650"/>
      <c r="AY86" s="1650"/>
      <c r="AZ86" s="1650"/>
      <c r="BA86" s="1650"/>
      <c r="BB86" s="1650"/>
      <c r="BC86" s="1650"/>
      <c r="BD86" s="1650"/>
      <c r="BE86" s="1650"/>
      <c r="BF86" s="1650"/>
      <c r="BG86" s="1650"/>
      <c r="BH86" s="1650"/>
      <c r="BI86" s="1650"/>
      <c r="BJ86" s="1650"/>
      <c r="BK86" s="1650"/>
      <c r="BL86" s="1650"/>
      <c r="BM86" s="1650"/>
      <c r="BN86" s="1650"/>
      <c r="BO86" s="1650"/>
      <c r="BP86" s="1650"/>
      <c r="BQ86" s="1650"/>
      <c r="BR86" s="1650"/>
      <c r="BS86" s="1650"/>
      <c r="BT86" s="1650"/>
      <c r="BU86" s="1650"/>
      <c r="BV86" s="1650"/>
      <c r="BW86" s="1650"/>
      <c r="BX86" s="1650"/>
      <c r="BY86" s="1650"/>
      <c r="BZ86" s="1650"/>
      <c r="CA86" s="1650"/>
      <c r="CB86" s="1650"/>
      <c r="CC86" s="1650"/>
      <c r="CD86" s="1650"/>
      <c r="CE86" s="1650"/>
      <c r="CF86" s="1650"/>
      <c r="CG86" s="1650"/>
      <c r="CH86" s="1650"/>
      <c r="CI86" s="1650"/>
      <c r="CJ86" s="1650"/>
      <c r="CK86" s="1650"/>
      <c r="CL86" s="1650"/>
      <c r="CM86" s="1650"/>
      <c r="CN86" s="1650"/>
      <c r="CO86" s="1650"/>
      <c r="CP86" s="1650"/>
      <c r="CQ86" s="1650"/>
      <c r="CR86" s="1650"/>
      <c r="CS86" s="1650"/>
      <c r="CT86" s="1650"/>
      <c r="CU86" s="1650"/>
      <c r="CV86" s="1650"/>
      <c r="CW86" s="1650"/>
      <c r="CX86" s="1650"/>
      <c r="CY86" s="1650"/>
      <c r="CZ86" s="1650"/>
      <c r="DA86" s="1650"/>
      <c r="DB86" s="1650"/>
      <c r="DC86" s="1650"/>
      <c r="DD86" s="1650"/>
      <c r="DE86" s="1650"/>
      <c r="DF86" s="1650"/>
      <c r="DG86" s="1650"/>
      <c r="DH86" s="1650"/>
      <c r="DI86" s="1650"/>
      <c r="DJ86" s="1650"/>
      <c r="DK86" s="1650"/>
      <c r="DL86" s="1650"/>
      <c r="DM86" s="1650"/>
      <c r="DN86" s="1650"/>
      <c r="DO86" s="1650"/>
      <c r="DP86" s="1650"/>
      <c r="DQ86" s="1650"/>
      <c r="DR86" s="1650"/>
      <c r="DS86" s="1650"/>
      <c r="DT86" s="1650"/>
      <c r="DU86" s="1650"/>
      <c r="DV86" s="1650"/>
      <c r="DW86" s="1650"/>
      <c r="DX86" s="1650"/>
      <c r="DY86" s="1650"/>
      <c r="DZ86" s="1650"/>
      <c r="EA86" s="1650"/>
      <c r="EB86" s="1650"/>
      <c r="EC86" s="1650"/>
      <c r="ED86" s="1650"/>
      <c r="EE86" s="1650"/>
      <c r="EF86" s="1650"/>
      <c r="EG86" s="1650"/>
      <c r="EH86" s="1650"/>
      <c r="EI86" s="1650"/>
      <c r="EJ86" s="1650"/>
      <c r="EK86" s="1650"/>
      <c r="EL86" s="1650"/>
      <c r="EM86" s="1650"/>
      <c r="EN86" s="1650"/>
      <c r="EO86" s="1650"/>
      <c r="EP86" s="1650"/>
      <c r="EQ86" s="1650"/>
      <c r="ER86" s="1650"/>
      <c r="ES86" s="1650"/>
      <c r="ET86" s="1650"/>
      <c r="EU86" s="1650"/>
      <c r="EV86" s="1650"/>
      <c r="EW86" s="1650"/>
      <c r="EX86" s="1650"/>
      <c r="EY86" s="1650"/>
      <c r="EZ86" s="1650"/>
      <c r="FA86" s="1650"/>
      <c r="FB86" s="1650"/>
      <c r="FC86" s="1650"/>
      <c r="FD86" s="1650"/>
      <c r="FE86" s="1650"/>
      <c r="FF86" s="1650"/>
      <c r="FG86" s="1650"/>
      <c r="FH86" s="1650"/>
      <c r="FI86" s="1650"/>
      <c r="FJ86" s="1650"/>
      <c r="FK86" s="1650"/>
      <c r="FL86" s="1650"/>
      <c r="FM86" s="1650"/>
      <c r="FN86" s="1650"/>
      <c r="FO86" s="1650"/>
      <c r="FP86" s="1650"/>
      <c r="FQ86" s="1650"/>
      <c r="FR86" s="1650"/>
      <c r="FS86" s="1650"/>
      <c r="FT86" s="1650"/>
      <c r="FU86" s="1650"/>
      <c r="FV86" s="1650"/>
      <c r="FW86" s="1650"/>
      <c r="FX86" s="1650"/>
      <c r="FY86" s="1650"/>
      <c r="FZ86" s="1650"/>
      <c r="GA86" s="1650"/>
      <c r="GB86" s="1650"/>
      <c r="GC86" s="1650"/>
      <c r="GD86" s="1650"/>
      <c r="GE86" s="1650"/>
      <c r="GF86" s="1650"/>
      <c r="GG86" s="1650"/>
      <c r="GH86" s="1650"/>
      <c r="GI86" s="1650"/>
      <c r="GJ86" s="1650"/>
      <c r="GK86" s="1650"/>
      <c r="GL86" s="1650"/>
      <c r="GM86" s="1650"/>
      <c r="GN86" s="1650"/>
      <c r="GO86" s="1650"/>
      <c r="GP86" s="1650"/>
      <c r="GQ86" s="1650"/>
      <c r="GR86" s="1375"/>
      <c r="GT86" s="1375"/>
      <c r="GU86" s="1645"/>
      <c r="GV86" s="1645"/>
      <c r="GW86" s="1375"/>
      <c r="GX86" s="1375"/>
      <c r="GY86" s="1375"/>
      <c r="GZ86" s="1375"/>
      <c r="HA86" s="1645"/>
      <c r="HB86" s="1375"/>
      <c r="HC86" s="1375"/>
      <c r="HD86" s="553"/>
      <c r="HE86" s="1375"/>
      <c r="HF86" s="1375"/>
      <c r="HG86" s="1375"/>
      <c r="HH86" s="1375"/>
      <c r="HI86" s="1375"/>
      <c r="HJ86" s="1641"/>
      <c r="HK86" s="631"/>
      <c r="HL86" s="631"/>
      <c r="HM86" s="631"/>
      <c r="HN86" s="631"/>
      <c r="HO86" s="1650">
        <v>11</v>
      </c>
    </row>
    <row s="1650" customFormat="1" customHeight="1" ht="11.549999999999999">
      <c r="A87" s="996"/>
      <c r="B87" s="996"/>
      <c r="C87" s="996"/>
      <c r="D87" s="996"/>
      <c r="E87" s="996"/>
      <c r="F87" s="1645"/>
      <c r="G87" s="1645"/>
      <c r="H87" s="360"/>
      <c r="N87" s="1650"/>
      <c r="O87" s="1650"/>
      <c r="P87" s="1650"/>
      <c r="Q87" s="1650"/>
      <c r="R87" s="1650"/>
      <c r="S87" s="1650"/>
      <c r="T87" s="1650"/>
      <c r="U87" s="1650"/>
      <c r="V87" s="1650"/>
      <c r="W87" s="1650"/>
      <c r="X87" s="1650"/>
      <c r="Y87" s="1650"/>
      <c r="Z87" s="1650"/>
      <c r="AA87" s="1650"/>
      <c r="AB87" s="1650"/>
      <c r="AC87" s="1650"/>
      <c r="AD87" s="1650"/>
      <c r="AE87" s="1650"/>
      <c r="AF87" s="1650"/>
      <c r="AG87" s="1650"/>
      <c r="AH87" s="1650"/>
      <c r="AI87" s="1650"/>
      <c r="AJ87" s="1650"/>
      <c r="AK87" s="1650"/>
      <c r="AL87" s="1650"/>
      <c r="AM87" s="1650"/>
      <c r="AN87" s="1650"/>
      <c r="AO87" s="1650"/>
      <c r="AP87" s="1650"/>
      <c r="AQ87" s="1650"/>
      <c r="AR87" s="1650"/>
      <c r="AS87" s="1650"/>
      <c r="AT87" s="1650"/>
      <c r="AU87" s="1650"/>
      <c r="AV87" s="1650"/>
      <c r="AW87" s="1650"/>
      <c r="AX87" s="1650"/>
      <c r="AY87" s="1650"/>
      <c r="AZ87" s="1650"/>
      <c r="BA87" s="1650"/>
      <c r="BB87" s="1650"/>
      <c r="BC87" s="1650"/>
      <c r="BD87" s="1650"/>
      <c r="BE87" s="1650"/>
      <c r="BF87" s="1650"/>
      <c r="BG87" s="1650"/>
      <c r="BH87" s="1650"/>
      <c r="BI87" s="1650"/>
      <c r="BJ87" s="1650"/>
      <c r="BK87" s="1650"/>
      <c r="BL87" s="1650"/>
      <c r="BM87" s="1650"/>
      <c r="BN87" s="1650"/>
      <c r="BO87" s="1650"/>
      <c r="BP87" s="1650"/>
      <c r="BQ87" s="1650"/>
      <c r="BR87" s="1650"/>
      <c r="BS87" s="1650"/>
      <c r="BT87" s="1650"/>
      <c r="BU87" s="1650"/>
      <c r="BV87" s="1650"/>
      <c r="BW87" s="1650"/>
      <c r="BX87" s="1650"/>
      <c r="BY87" s="1650"/>
      <c r="BZ87" s="1650"/>
      <c r="CA87" s="1650"/>
      <c r="CB87" s="1650"/>
      <c r="CC87" s="1650"/>
      <c r="CD87" s="1650"/>
      <c r="CE87" s="1650"/>
      <c r="CF87" s="1650"/>
      <c r="CG87" s="1650"/>
      <c r="CH87" s="1650"/>
      <c r="CI87" s="1650"/>
      <c r="CJ87" s="1650"/>
      <c r="CK87" s="1650"/>
      <c r="CL87" s="1650"/>
      <c r="CM87" s="1650"/>
      <c r="CN87" s="1650"/>
      <c r="CO87" s="1650"/>
      <c r="CP87" s="1650"/>
      <c r="CQ87" s="1650"/>
      <c r="CR87" s="1650"/>
      <c r="CS87" s="1650"/>
      <c r="CT87" s="1650"/>
      <c r="CU87" s="1650"/>
      <c r="CV87" s="1650"/>
      <c r="CW87" s="1650"/>
      <c r="CX87" s="1650"/>
      <c r="CY87" s="1650"/>
      <c r="CZ87" s="1650"/>
      <c r="DA87" s="1650"/>
      <c r="DB87" s="1650"/>
      <c r="DC87" s="1650"/>
      <c r="DD87" s="1650"/>
      <c r="DE87" s="1650"/>
      <c r="DF87" s="1650"/>
      <c r="DG87" s="1650"/>
      <c r="DH87" s="1650"/>
      <c r="DI87" s="1650"/>
      <c r="DJ87" s="1650"/>
      <c r="DK87" s="1650"/>
      <c r="DL87" s="1650"/>
      <c r="DM87" s="1650"/>
      <c r="DN87" s="1650"/>
      <c r="DO87" s="1650"/>
      <c r="DP87" s="1650"/>
      <c r="DQ87" s="1650"/>
      <c r="DR87" s="1650"/>
      <c r="DS87" s="1650"/>
      <c r="DT87" s="1650"/>
      <c r="DU87" s="1650"/>
      <c r="DV87" s="1650"/>
      <c r="DW87" s="1650"/>
      <c r="DX87" s="1650"/>
      <c r="DY87" s="1650"/>
      <c r="DZ87" s="1650"/>
      <c r="EA87" s="1650"/>
      <c r="EB87" s="1650"/>
      <c r="EC87" s="1650"/>
      <c r="ED87" s="1650"/>
      <c r="EE87" s="1650"/>
      <c r="EF87" s="1650"/>
      <c r="EG87" s="1650"/>
      <c r="EH87" s="1650"/>
      <c r="EI87" s="1650"/>
      <c r="EJ87" s="1650"/>
      <c r="EK87" s="1650"/>
      <c r="EL87" s="1650"/>
      <c r="EM87" s="1650"/>
      <c r="EN87" s="1650"/>
      <c r="EO87" s="1650"/>
      <c r="EP87" s="1650"/>
      <c r="EQ87" s="1650"/>
      <c r="ER87" s="1650"/>
      <c r="ES87" s="1650"/>
      <c r="ET87" s="1650"/>
      <c r="EU87" s="1650"/>
      <c r="EV87" s="1650"/>
      <c r="EW87" s="1650"/>
      <c r="EX87" s="1650"/>
      <c r="EY87" s="1650"/>
      <c r="EZ87" s="1650"/>
      <c r="FA87" s="1650"/>
      <c r="FB87" s="1650"/>
      <c r="FC87" s="1650"/>
      <c r="FD87" s="1650"/>
      <c r="FE87" s="1650"/>
      <c r="FF87" s="1650"/>
      <c r="FG87" s="1650"/>
      <c r="FH87" s="1650"/>
      <c r="FI87" s="1650"/>
      <c r="FJ87" s="1650"/>
      <c r="FK87" s="1650"/>
      <c r="FL87" s="1650"/>
      <c r="FM87" s="1650"/>
      <c r="FN87" s="1650"/>
      <c r="FO87" s="1650"/>
      <c r="FP87" s="1650"/>
      <c r="FQ87" s="1650"/>
      <c r="FR87" s="1650"/>
      <c r="FS87" s="1650"/>
      <c r="FT87" s="1650"/>
      <c r="FU87" s="1650"/>
      <c r="FV87" s="1650"/>
      <c r="FW87" s="1650"/>
      <c r="FX87" s="1650"/>
      <c r="FY87" s="1650"/>
      <c r="FZ87" s="1650"/>
      <c r="GA87" s="1650"/>
      <c r="GB87" s="1650"/>
      <c r="GC87" s="1650"/>
      <c r="GD87" s="1650"/>
      <c r="GE87" s="1650"/>
      <c r="GF87" s="1650"/>
      <c r="GG87" s="1650"/>
      <c r="GH87" s="1650"/>
      <c r="GI87" s="1650"/>
      <c r="GJ87" s="1650"/>
      <c r="GK87" s="1650"/>
      <c r="GL87" s="1650"/>
      <c r="GM87" s="1650"/>
      <c r="GN87" s="1650"/>
      <c r="GO87" s="1650"/>
      <c r="GP87" s="1650"/>
      <c r="GQ87" s="1650"/>
      <c r="GR87" s="1375"/>
      <c r="GT87" s="1375"/>
      <c r="GU87" s="1645"/>
      <c r="GV87" s="1645"/>
      <c r="GW87" s="1375"/>
      <c r="GX87" s="1375"/>
      <c r="GY87" s="1375"/>
      <c r="GZ87" s="1375"/>
      <c r="HA87" s="1645"/>
      <c r="HB87" s="1375"/>
      <c r="HC87" s="1375"/>
      <c r="HD87" s="553"/>
      <c r="HE87" s="1375"/>
      <c r="HF87" s="1375"/>
      <c r="HG87" s="1375"/>
      <c r="HH87" s="1375"/>
      <c r="HI87" s="1375"/>
      <c r="HJ87" s="1641"/>
      <c r="HK87" s="631"/>
      <c r="HL87" s="631"/>
      <c r="HM87" s="631"/>
      <c r="HN87" s="631"/>
      <c r="HO87" s="1650">
        <v>11</v>
      </c>
    </row>
    <row s="1650" customFormat="1" customHeight="1" ht="11.549999999999999">
      <c r="A88" s="996"/>
      <c r="B88" s="996"/>
      <c r="C88" s="996"/>
      <c r="D88" s="996"/>
      <c r="E88" s="996"/>
      <c r="F88" s="1645"/>
      <c r="G88" s="1645"/>
      <c r="H88" s="360"/>
      <c r="N88" s="1650"/>
      <c r="O88" s="1650"/>
      <c r="P88" s="1650"/>
      <c r="Q88" s="1650"/>
      <c r="R88" s="1650"/>
      <c r="S88" s="1650"/>
      <c r="T88" s="1650"/>
      <c r="U88" s="1650"/>
      <c r="V88" s="1650"/>
      <c r="W88" s="1650"/>
      <c r="X88" s="1650"/>
      <c r="Y88" s="1650"/>
      <c r="Z88" s="1650"/>
      <c r="AA88" s="1650"/>
      <c r="AB88" s="1650"/>
      <c r="AC88" s="1650"/>
      <c r="AD88" s="1650"/>
      <c r="AE88" s="1650"/>
      <c r="AF88" s="1650"/>
      <c r="AG88" s="1650"/>
      <c r="AH88" s="1650"/>
      <c r="AI88" s="1650"/>
      <c r="AJ88" s="1650"/>
      <c r="AK88" s="1650"/>
      <c r="AL88" s="1650"/>
      <c r="AM88" s="1650"/>
      <c r="AN88" s="1650"/>
      <c r="AO88" s="1650"/>
      <c r="AP88" s="1650"/>
      <c r="AQ88" s="1650"/>
      <c r="AR88" s="1650"/>
      <c r="AS88" s="1650"/>
      <c r="AT88" s="1650"/>
      <c r="AU88" s="1650"/>
      <c r="AV88" s="1650"/>
      <c r="AW88" s="1650"/>
      <c r="AX88" s="1650"/>
      <c r="AY88" s="1650"/>
      <c r="AZ88" s="1650"/>
      <c r="BA88" s="1650"/>
      <c r="BB88" s="1650"/>
      <c r="BC88" s="1650"/>
      <c r="BD88" s="1650"/>
      <c r="BE88" s="1650"/>
      <c r="BF88" s="1650"/>
      <c r="BG88" s="1650"/>
      <c r="BH88" s="1650"/>
      <c r="BI88" s="1650"/>
      <c r="BJ88" s="1650"/>
      <c r="BK88" s="1650"/>
      <c r="BL88" s="1650"/>
      <c r="BM88" s="1650"/>
      <c r="BN88" s="1650"/>
      <c r="BO88" s="1650"/>
      <c r="BP88" s="1650"/>
      <c r="BQ88" s="1650"/>
      <c r="BR88" s="1650"/>
      <c r="BS88" s="1650"/>
      <c r="BT88" s="1650"/>
      <c r="BU88" s="1650"/>
      <c r="BV88" s="1650"/>
      <c r="BW88" s="1650"/>
      <c r="BX88" s="1650"/>
      <c r="BY88" s="1650"/>
      <c r="BZ88" s="1650"/>
      <c r="CA88" s="1650"/>
      <c r="CB88" s="1650"/>
      <c r="CC88" s="1650"/>
      <c r="CD88" s="1650"/>
      <c r="CE88" s="1650"/>
      <c r="CF88" s="1650"/>
      <c r="CG88" s="1650"/>
      <c r="CH88" s="1650"/>
      <c r="CI88" s="1650"/>
      <c r="CJ88" s="1650"/>
      <c r="CK88" s="1650"/>
      <c r="CL88" s="1650"/>
      <c r="CM88" s="1650"/>
      <c r="CN88" s="1650"/>
      <c r="CO88" s="1650"/>
      <c r="CP88" s="1650"/>
      <c r="CQ88" s="1650"/>
      <c r="CR88" s="1650"/>
      <c r="CS88" s="1650"/>
      <c r="CT88" s="1650"/>
      <c r="CU88" s="1650"/>
      <c r="CV88" s="1650"/>
      <c r="CW88" s="1650"/>
      <c r="CX88" s="1650"/>
      <c r="CY88" s="1650"/>
      <c r="CZ88" s="1650"/>
      <c r="DA88" s="1650"/>
      <c r="DB88" s="1650"/>
      <c r="DC88" s="1650"/>
      <c r="DD88" s="1650"/>
      <c r="DE88" s="1650"/>
      <c r="DF88" s="1650"/>
      <c r="DG88" s="1650"/>
      <c r="DH88" s="1650"/>
      <c r="DI88" s="1650"/>
      <c r="DJ88" s="1650"/>
      <c r="DK88" s="1650"/>
      <c r="DL88" s="1650"/>
      <c r="DM88" s="1650"/>
      <c r="DN88" s="1650"/>
      <c r="DO88" s="1650"/>
      <c r="DP88" s="1650"/>
      <c r="DQ88" s="1650"/>
      <c r="DR88" s="1650"/>
      <c r="DS88" s="1650"/>
      <c r="DT88" s="1650"/>
      <c r="DU88" s="1650"/>
      <c r="DV88" s="1650"/>
      <c r="DW88" s="1650"/>
      <c r="DX88" s="1650"/>
      <c r="DY88" s="1650"/>
      <c r="DZ88" s="1650"/>
      <c r="EA88" s="1650"/>
      <c r="EB88" s="1650"/>
      <c r="EC88" s="1650"/>
      <c r="ED88" s="1650"/>
      <c r="EE88" s="1650"/>
      <c r="EF88" s="1650"/>
      <c r="EG88" s="1650"/>
      <c r="EH88" s="1650"/>
      <c r="EI88" s="1650"/>
      <c r="EJ88" s="1650"/>
      <c r="EK88" s="1650"/>
      <c r="EL88" s="1650"/>
      <c r="EM88" s="1650"/>
      <c r="EN88" s="1650"/>
      <c r="EO88" s="1650"/>
      <c r="EP88" s="1650"/>
      <c r="EQ88" s="1650"/>
      <c r="ER88" s="1650"/>
      <c r="ES88" s="1650"/>
      <c r="ET88" s="1650"/>
      <c r="EU88" s="1650"/>
      <c r="EV88" s="1650"/>
      <c r="EW88" s="1650"/>
      <c r="EX88" s="1650"/>
      <c r="EY88" s="1650"/>
      <c r="EZ88" s="1650"/>
      <c r="FA88" s="1650"/>
      <c r="FB88" s="1650"/>
      <c r="FC88" s="1650"/>
      <c r="FD88" s="1650"/>
      <c r="FE88" s="1650"/>
      <c r="FF88" s="1650"/>
      <c r="FG88" s="1650"/>
      <c r="FH88" s="1650"/>
      <c r="FI88" s="1650"/>
      <c r="FJ88" s="1650"/>
      <c r="FK88" s="1650"/>
      <c r="FL88" s="1650"/>
      <c r="FM88" s="1650"/>
      <c r="FN88" s="1650"/>
      <c r="FO88" s="1650"/>
      <c r="FP88" s="1650"/>
      <c r="FQ88" s="1650"/>
      <c r="FR88" s="1650"/>
      <c r="FS88" s="1650"/>
      <c r="FT88" s="1650"/>
      <c r="FU88" s="1650"/>
      <c r="FV88" s="1650"/>
      <c r="FW88" s="1650"/>
      <c r="FX88" s="1650"/>
      <c r="FY88" s="1650"/>
      <c r="FZ88" s="1650"/>
      <c r="GA88" s="1650"/>
      <c r="GB88" s="1650"/>
      <c r="GC88" s="1650"/>
      <c r="GD88" s="1650"/>
      <c r="GE88" s="1650"/>
      <c r="GF88" s="1650"/>
      <c r="GG88" s="1650"/>
      <c r="GH88" s="1650"/>
      <c r="GI88" s="1650"/>
      <c r="GJ88" s="1650"/>
      <c r="GK88" s="1650"/>
      <c r="GL88" s="1650"/>
      <c r="GM88" s="1650"/>
      <c r="GN88" s="1650"/>
      <c r="GO88" s="1650"/>
      <c r="GP88" s="1650"/>
      <c r="GQ88" s="1650"/>
      <c r="GR88" s="1375"/>
      <c r="GT88" s="1375"/>
      <c r="GU88" s="1645"/>
      <c r="GV88" s="1645"/>
      <c r="GW88" s="1375"/>
      <c r="GX88" s="1375"/>
      <c r="GY88" s="1375"/>
      <c r="GZ88" s="1375"/>
      <c r="HA88" s="1645"/>
      <c r="HB88" s="1375"/>
      <c r="HC88" s="1375"/>
      <c r="HD88" s="553"/>
      <c r="HE88" s="1375"/>
      <c r="HF88" s="1375"/>
      <c r="HG88" s="1375"/>
      <c r="HH88" s="1375"/>
      <c r="HI88" s="1375"/>
      <c r="HJ88" s="1641"/>
      <c r="HK88" s="631"/>
      <c r="HL88" s="631"/>
      <c r="HM88" s="631"/>
      <c r="HN88" s="631"/>
      <c r="HO88" s="1650">
        <v>11</v>
      </c>
    </row>
    <row s="1650" customFormat="1" customHeight="1" ht="11.549999999999999">
      <c r="A89" s="996"/>
      <c r="B89" s="996"/>
      <c r="C89" s="996"/>
      <c r="D89" s="996"/>
      <c r="E89" s="996"/>
      <c r="F89" s="1645"/>
      <c r="G89" s="1645"/>
      <c r="H89" s="360"/>
      <c r="N89" s="1650"/>
      <c r="O89" s="1650"/>
      <c r="P89" s="1650"/>
      <c r="Q89" s="1650"/>
      <c r="R89" s="1650"/>
      <c r="S89" s="1650"/>
      <c r="T89" s="1650"/>
      <c r="U89" s="1650"/>
      <c r="V89" s="1650"/>
      <c r="W89" s="1650"/>
      <c r="X89" s="1650"/>
      <c r="Y89" s="1650"/>
      <c r="Z89" s="1650"/>
      <c r="AA89" s="1650"/>
      <c r="AB89" s="1650"/>
      <c r="AC89" s="1650"/>
      <c r="AD89" s="1650"/>
      <c r="AE89" s="1650"/>
      <c r="AF89" s="1650"/>
      <c r="AG89" s="1650"/>
      <c r="AH89" s="1650"/>
      <c r="AI89" s="1650"/>
      <c r="AJ89" s="1650"/>
      <c r="AK89" s="1650"/>
      <c r="AL89" s="1650"/>
      <c r="AM89" s="1650"/>
      <c r="AN89" s="1650"/>
      <c r="AO89" s="1650"/>
      <c r="AP89" s="1650"/>
      <c r="AQ89" s="1650"/>
      <c r="AR89" s="1650"/>
      <c r="AS89" s="1650"/>
      <c r="AT89" s="1650"/>
      <c r="AU89" s="1650"/>
      <c r="AV89" s="1650"/>
      <c r="AW89" s="1650"/>
      <c r="AX89" s="1650"/>
      <c r="AY89" s="1650"/>
      <c r="AZ89" s="1650"/>
      <c r="BA89" s="1650"/>
      <c r="BB89" s="1650"/>
      <c r="BC89" s="1650"/>
      <c r="BD89" s="1650"/>
      <c r="BE89" s="1650"/>
      <c r="BF89" s="1650"/>
      <c r="BG89" s="1650"/>
      <c r="BH89" s="1650"/>
      <c r="BI89" s="1650"/>
      <c r="BJ89" s="1650"/>
      <c r="BK89" s="1650"/>
      <c r="BL89" s="1650"/>
      <c r="BM89" s="1650"/>
      <c r="BN89" s="1650"/>
      <c r="BO89" s="1650"/>
      <c r="BP89" s="1650"/>
      <c r="BQ89" s="1650"/>
      <c r="BR89" s="1650"/>
      <c r="BS89" s="1650"/>
      <c r="BT89" s="1650"/>
      <c r="BU89" s="1650"/>
      <c r="BV89" s="1650"/>
      <c r="BW89" s="1650"/>
      <c r="BX89" s="1650"/>
      <c r="BY89" s="1650"/>
      <c r="BZ89" s="1650"/>
      <c r="CA89" s="1650"/>
      <c r="CB89" s="1650"/>
      <c r="CC89" s="1650"/>
      <c r="CD89" s="1650"/>
      <c r="CE89" s="1650"/>
      <c r="CF89" s="1650"/>
      <c r="CG89" s="1650"/>
      <c r="CH89" s="1650"/>
      <c r="CI89" s="1650"/>
      <c r="CJ89" s="1650"/>
      <c r="CK89" s="1650"/>
      <c r="CL89" s="1650"/>
      <c r="CM89" s="1650"/>
      <c r="CN89" s="1650"/>
      <c r="CO89" s="1650"/>
      <c r="CP89" s="1650"/>
      <c r="CQ89" s="1650"/>
      <c r="CR89" s="1650"/>
      <c r="CS89" s="1650"/>
      <c r="CT89" s="1650"/>
      <c r="CU89" s="1650"/>
      <c r="CV89" s="1650"/>
      <c r="CW89" s="1650"/>
      <c r="CX89" s="1650"/>
      <c r="CY89" s="1650"/>
      <c r="CZ89" s="1650"/>
      <c r="DA89" s="1650"/>
      <c r="DB89" s="1650"/>
      <c r="DC89" s="1650"/>
      <c r="DD89" s="1650"/>
      <c r="DE89" s="1650"/>
      <c r="DF89" s="1650"/>
      <c r="DG89" s="1650"/>
      <c r="DH89" s="1650"/>
      <c r="DI89" s="1650"/>
      <c r="DJ89" s="1650"/>
      <c r="DK89" s="1650"/>
      <c r="DL89" s="1650"/>
      <c r="DM89" s="1650"/>
      <c r="DN89" s="1650"/>
      <c r="DO89" s="1650"/>
      <c r="DP89" s="1650"/>
      <c r="DQ89" s="1650"/>
      <c r="DR89" s="1650"/>
      <c r="DS89" s="1650"/>
      <c r="DT89" s="1650"/>
      <c r="DU89" s="1650"/>
      <c r="DV89" s="1650"/>
      <c r="DW89" s="1650"/>
      <c r="DX89" s="1650"/>
      <c r="DY89" s="1650"/>
      <c r="DZ89" s="1650"/>
      <c r="EA89" s="1650"/>
      <c r="EB89" s="1650"/>
      <c r="EC89" s="1650"/>
      <c r="ED89" s="1650"/>
      <c r="EE89" s="1650"/>
      <c r="EF89" s="1650"/>
      <c r="EG89" s="1650"/>
      <c r="EH89" s="1650"/>
      <c r="EI89" s="1650"/>
      <c r="EJ89" s="1650"/>
      <c r="EK89" s="1650"/>
      <c r="EL89" s="1650"/>
      <c r="EM89" s="1650"/>
      <c r="EN89" s="1650"/>
      <c r="EO89" s="1650"/>
      <c r="EP89" s="1650"/>
      <c r="EQ89" s="1650"/>
      <c r="ER89" s="1650"/>
      <c r="ES89" s="1650"/>
      <c r="ET89" s="1650"/>
      <c r="EU89" s="1650"/>
      <c r="EV89" s="1650"/>
      <c r="EW89" s="1650"/>
      <c r="EX89" s="1650"/>
      <c r="EY89" s="1650"/>
      <c r="EZ89" s="1650"/>
      <c r="FA89" s="1650"/>
      <c r="FB89" s="1650"/>
      <c r="FC89" s="1650"/>
      <c r="FD89" s="1650"/>
      <c r="FE89" s="1650"/>
      <c r="FF89" s="1650"/>
      <c r="FG89" s="1650"/>
      <c r="FH89" s="1650"/>
      <c r="FI89" s="1650"/>
      <c r="FJ89" s="1650"/>
      <c r="FK89" s="1650"/>
      <c r="FL89" s="1650"/>
      <c r="FM89" s="1650"/>
      <c r="FN89" s="1650"/>
      <c r="FO89" s="1650"/>
      <c r="FP89" s="1650"/>
      <c r="FQ89" s="1650"/>
      <c r="FR89" s="1650"/>
      <c r="FS89" s="1650"/>
      <c r="FT89" s="1650"/>
      <c r="FU89" s="1650"/>
      <c r="FV89" s="1650"/>
      <c r="FW89" s="1650"/>
      <c r="FX89" s="1650"/>
      <c r="FY89" s="1650"/>
      <c r="FZ89" s="1650"/>
      <c r="GA89" s="1650"/>
      <c r="GB89" s="1650"/>
      <c r="GC89" s="1650"/>
      <c r="GD89" s="1650"/>
      <c r="GE89" s="1650"/>
      <c r="GF89" s="1650"/>
      <c r="GG89" s="1650"/>
      <c r="GH89" s="1650"/>
      <c r="GI89" s="1650"/>
      <c r="GJ89" s="1650"/>
      <c r="GK89" s="1650"/>
      <c r="GL89" s="1650"/>
      <c r="GM89" s="1650"/>
      <c r="GN89" s="1650"/>
      <c r="GO89" s="1650"/>
      <c r="GP89" s="1650"/>
      <c r="GQ89" s="1650"/>
      <c r="GR89" s="1375"/>
      <c r="GT89" s="1375"/>
      <c r="GU89" s="1645"/>
      <c r="GV89" s="1645"/>
      <c r="GW89" s="1375"/>
      <c r="GX89" s="1375"/>
      <c r="GY89" s="1375"/>
      <c r="GZ89" s="1375"/>
      <c r="HA89" s="1645"/>
      <c r="HB89" s="1375"/>
      <c r="HC89" s="1375"/>
      <c r="HD89" s="553"/>
      <c r="HE89" s="1375"/>
      <c r="HF89" s="1375"/>
      <c r="HG89" s="1375"/>
      <c r="HH89" s="1375"/>
      <c r="HI89" s="1375"/>
      <c r="HJ89" s="1641"/>
      <c r="HK89" s="631"/>
      <c r="HL89" s="631"/>
      <c r="HM89" s="631"/>
      <c r="HN89" s="631"/>
      <c r="HO89" s="1650">
        <v>11</v>
      </c>
    </row>
    <row s="1650" customFormat="1" customHeight="1" ht="11.549999999999999">
      <c r="A90" s="996"/>
      <c r="B90" s="996"/>
      <c r="C90" s="996"/>
      <c r="D90" s="996"/>
      <c r="E90" s="996"/>
      <c r="F90" s="1645"/>
      <c r="G90" s="1645"/>
      <c r="H90" s="360"/>
      <c r="N90" s="1650"/>
      <c r="O90" s="1650"/>
      <c r="P90" s="1650"/>
      <c r="Q90" s="1650"/>
      <c r="R90" s="1650"/>
      <c r="S90" s="1650"/>
      <c r="T90" s="1650"/>
      <c r="U90" s="1650"/>
      <c r="V90" s="1650"/>
      <c r="W90" s="1650"/>
      <c r="X90" s="1650"/>
      <c r="Y90" s="1650"/>
      <c r="Z90" s="1650"/>
      <c r="AA90" s="1650"/>
      <c r="AB90" s="1650"/>
      <c r="AC90" s="1650"/>
      <c r="AD90" s="1650"/>
      <c r="AE90" s="1650"/>
      <c r="AF90" s="1650"/>
      <c r="AG90" s="1650"/>
      <c r="AH90" s="1650"/>
      <c r="AI90" s="1650"/>
      <c r="AJ90" s="1650"/>
      <c r="AK90" s="1650"/>
      <c r="AL90" s="1650"/>
      <c r="AM90" s="1650"/>
      <c r="AN90" s="1650"/>
      <c r="AO90" s="1650"/>
      <c r="AP90" s="1650"/>
      <c r="AQ90" s="1650"/>
      <c r="AR90" s="1650"/>
      <c r="AS90" s="1650"/>
      <c r="AT90" s="1650"/>
      <c r="AU90" s="1650"/>
      <c r="AV90" s="1650"/>
      <c r="AW90" s="1650"/>
      <c r="AX90" s="1650"/>
      <c r="AY90" s="1650"/>
      <c r="AZ90" s="1650"/>
      <c r="BA90" s="1650"/>
      <c r="BB90" s="1650"/>
      <c r="BC90" s="1650"/>
      <c r="BD90" s="1650"/>
      <c r="BE90" s="1650"/>
      <c r="BF90" s="1650"/>
      <c r="BG90" s="1650"/>
      <c r="BH90" s="1650"/>
      <c r="BI90" s="1650"/>
      <c r="BJ90" s="1650"/>
      <c r="BK90" s="1650"/>
      <c r="BL90" s="1650"/>
      <c r="BM90" s="1650"/>
      <c r="BN90" s="1650"/>
      <c r="BO90" s="1650"/>
      <c r="BP90" s="1650"/>
      <c r="BQ90" s="1650"/>
      <c r="BR90" s="1650"/>
      <c r="BS90" s="1650"/>
      <c r="BT90" s="1650"/>
      <c r="BU90" s="1650"/>
      <c r="BV90" s="1650"/>
      <c r="BW90" s="1650"/>
      <c r="BX90" s="1650"/>
      <c r="BY90" s="1650"/>
      <c r="BZ90" s="1650"/>
      <c r="CA90" s="1650"/>
      <c r="CB90" s="1650"/>
      <c r="CC90" s="1650"/>
      <c r="CD90" s="1650"/>
      <c r="CE90" s="1650"/>
      <c r="CF90" s="1650"/>
      <c r="CG90" s="1650"/>
      <c r="CH90" s="1650"/>
      <c r="CI90" s="1650"/>
      <c r="CJ90" s="1650"/>
      <c r="CK90" s="1650"/>
      <c r="CL90" s="1650"/>
      <c r="CM90" s="1650"/>
      <c r="CN90" s="1650"/>
      <c r="CO90" s="1650"/>
      <c r="CP90" s="1650"/>
      <c r="CQ90" s="1650"/>
      <c r="CR90" s="1650"/>
      <c r="CS90" s="1650"/>
      <c r="CT90" s="1650"/>
      <c r="CU90" s="1650"/>
      <c r="CV90" s="1650"/>
      <c r="CW90" s="1650"/>
      <c r="CX90" s="1650"/>
      <c r="CY90" s="1650"/>
      <c r="CZ90" s="1650"/>
      <c r="DA90" s="1650"/>
      <c r="DB90" s="1650"/>
      <c r="DC90" s="1650"/>
      <c r="DD90" s="1650"/>
      <c r="DE90" s="1650"/>
      <c r="DF90" s="1650"/>
      <c r="DG90" s="1650"/>
      <c r="DH90" s="1650"/>
      <c r="DI90" s="1650"/>
      <c r="DJ90" s="1650"/>
      <c r="DK90" s="1650"/>
      <c r="DL90" s="1650"/>
      <c r="DM90" s="1650"/>
      <c r="DN90" s="1650"/>
      <c r="DO90" s="1650"/>
      <c r="DP90" s="1650"/>
      <c r="DQ90" s="1650"/>
      <c r="DR90" s="1650"/>
      <c r="DS90" s="1650"/>
      <c r="DT90" s="1650"/>
      <c r="DU90" s="1650"/>
      <c r="DV90" s="1650"/>
      <c r="DW90" s="1650"/>
      <c r="DX90" s="1650"/>
      <c r="DY90" s="1650"/>
      <c r="DZ90" s="1650"/>
      <c r="EA90" s="1650"/>
      <c r="EB90" s="1650"/>
      <c r="EC90" s="1650"/>
      <c r="ED90" s="1650"/>
      <c r="EE90" s="1650"/>
      <c r="EF90" s="1650"/>
      <c r="EG90" s="1650"/>
      <c r="EH90" s="1650"/>
      <c r="EI90" s="1650"/>
      <c r="EJ90" s="1650"/>
      <c r="EK90" s="1650"/>
      <c r="EL90" s="1650"/>
      <c r="EM90" s="1650"/>
      <c r="EN90" s="1650"/>
      <c r="EO90" s="1650"/>
      <c r="EP90" s="1650"/>
      <c r="EQ90" s="1650"/>
      <c r="ER90" s="1650"/>
      <c r="ES90" s="1650"/>
      <c r="ET90" s="1650"/>
      <c r="EU90" s="1650"/>
      <c r="EV90" s="1650"/>
      <c r="EW90" s="1650"/>
      <c r="EX90" s="1650"/>
      <c r="EY90" s="1650"/>
      <c r="EZ90" s="1650"/>
      <c r="FA90" s="1650"/>
      <c r="FB90" s="1650"/>
      <c r="FC90" s="1650"/>
      <c r="FD90" s="1650"/>
      <c r="FE90" s="1650"/>
      <c r="FF90" s="1650"/>
      <c r="FG90" s="1650"/>
      <c r="FH90" s="1650"/>
      <c r="FI90" s="1650"/>
      <c r="FJ90" s="1650"/>
      <c r="FK90" s="1650"/>
      <c r="FL90" s="1650"/>
      <c r="FM90" s="1650"/>
      <c r="FN90" s="1650"/>
      <c r="FO90" s="1650"/>
      <c r="FP90" s="1650"/>
      <c r="FQ90" s="1650"/>
      <c r="FR90" s="1650"/>
      <c r="FS90" s="1650"/>
      <c r="FT90" s="1650"/>
      <c r="FU90" s="1650"/>
      <c r="FV90" s="1650"/>
      <c r="FW90" s="1650"/>
      <c r="FX90" s="1650"/>
      <c r="FY90" s="1650"/>
      <c r="FZ90" s="1650"/>
      <c r="GA90" s="1650"/>
      <c r="GB90" s="1650"/>
      <c r="GC90" s="1650"/>
      <c r="GD90" s="1650"/>
      <c r="GE90" s="1650"/>
      <c r="GF90" s="1650"/>
      <c r="GG90" s="1650"/>
      <c r="GH90" s="1650"/>
      <c r="GI90" s="1650"/>
      <c r="GJ90" s="1650"/>
      <c r="GK90" s="1650"/>
      <c r="GL90" s="1650"/>
      <c r="GM90" s="1650"/>
      <c r="GN90" s="1650"/>
      <c r="GO90" s="1650"/>
      <c r="GP90" s="1650"/>
      <c r="GQ90" s="1650"/>
      <c r="GR90" s="1375"/>
      <c r="GT90" s="1375"/>
      <c r="GU90" s="1645"/>
      <c r="GV90" s="1645"/>
      <c r="GW90" s="1375"/>
      <c r="GX90" s="1375"/>
      <c r="GY90" s="1375"/>
      <c r="GZ90" s="1375"/>
      <c r="HA90" s="1645"/>
      <c r="HB90" s="1375"/>
      <c r="HC90" s="1375"/>
      <c r="HD90" s="553"/>
      <c r="HE90" s="1375"/>
      <c r="HF90" s="1375"/>
      <c r="HG90" s="1375"/>
      <c r="HH90" s="1375"/>
      <c r="HI90" s="1375"/>
      <c r="HJ90" s="1641"/>
      <c r="HK90" s="631"/>
      <c r="HL90" s="631"/>
      <c r="HM90" s="631"/>
      <c r="HN90" s="631"/>
      <c r="HO90" s="1650">
        <v>11</v>
      </c>
    </row>
    <row s="1650" customFormat="1" customHeight="1" ht="11.549999999999999">
      <c r="A91" s="996"/>
      <c r="B91" s="996"/>
      <c r="C91" s="996"/>
      <c r="D91" s="996"/>
      <c r="E91" s="996"/>
      <c r="F91" s="1645"/>
      <c r="G91" s="1645"/>
      <c r="H91" s="360"/>
      <c r="N91" s="1650"/>
      <c r="O91" s="1650"/>
      <c r="P91" s="1650"/>
      <c r="Q91" s="1650"/>
      <c r="R91" s="1650"/>
      <c r="S91" s="1650"/>
      <c r="T91" s="1650"/>
      <c r="U91" s="1650"/>
      <c r="V91" s="1650"/>
      <c r="W91" s="1650"/>
      <c r="X91" s="1650"/>
      <c r="Y91" s="1650"/>
      <c r="Z91" s="1650"/>
      <c r="AA91" s="1650"/>
      <c r="AB91" s="1650"/>
      <c r="AC91" s="1650"/>
      <c r="AD91" s="1650"/>
      <c r="AE91" s="1650"/>
      <c r="AF91" s="1650"/>
      <c r="AG91" s="1650"/>
      <c r="AH91" s="1650"/>
      <c r="AI91" s="1650"/>
      <c r="AJ91" s="1650"/>
      <c r="AK91" s="1650"/>
      <c r="AL91" s="1650"/>
      <c r="AM91" s="1650"/>
      <c r="AN91" s="1650"/>
      <c r="AO91" s="1650"/>
      <c r="AP91" s="1650"/>
      <c r="AQ91" s="1650"/>
      <c r="AR91" s="1650"/>
      <c r="AS91" s="1650"/>
      <c r="AT91" s="1650"/>
      <c r="AU91" s="1650"/>
      <c r="AV91" s="1650"/>
      <c r="AW91" s="1650"/>
      <c r="AX91" s="1650"/>
      <c r="AY91" s="1650"/>
      <c r="AZ91" s="1650"/>
      <c r="BA91" s="1650"/>
      <c r="BB91" s="1650"/>
      <c r="BC91" s="1650"/>
      <c r="BD91" s="1650"/>
      <c r="BE91" s="1650"/>
      <c r="BF91" s="1650"/>
      <c r="BG91" s="1650"/>
      <c r="BH91" s="1650"/>
      <c r="BI91" s="1650"/>
      <c r="BJ91" s="1650"/>
      <c r="BK91" s="1650"/>
      <c r="BL91" s="1650"/>
      <c r="BM91" s="1650"/>
      <c r="BN91" s="1650"/>
      <c r="BO91" s="1650"/>
      <c r="BP91" s="1650"/>
      <c r="BQ91" s="1650"/>
      <c r="BR91" s="1650"/>
      <c r="BS91" s="1650"/>
      <c r="BT91" s="1650"/>
      <c r="BU91" s="1650"/>
      <c r="BV91" s="1650"/>
      <c r="BW91" s="1650"/>
      <c r="BX91" s="1650"/>
      <c r="BY91" s="1650"/>
      <c r="BZ91" s="1650"/>
      <c r="CA91" s="1650"/>
      <c r="CB91" s="1650"/>
      <c r="CC91" s="1650"/>
      <c r="CD91" s="1650"/>
      <c r="CE91" s="1650"/>
      <c r="CF91" s="1650"/>
      <c r="CG91" s="1650"/>
      <c r="CH91" s="1650"/>
      <c r="CI91" s="1650"/>
      <c r="CJ91" s="1650"/>
      <c r="CK91" s="1650"/>
      <c r="CL91" s="1650"/>
      <c r="CM91" s="1650"/>
      <c r="CN91" s="1650"/>
      <c r="CO91" s="1650"/>
      <c r="CP91" s="1650"/>
      <c r="CQ91" s="1650"/>
      <c r="CR91" s="1650"/>
      <c r="CS91" s="1650"/>
      <c r="CT91" s="1650"/>
      <c r="CU91" s="1650"/>
      <c r="CV91" s="1650"/>
      <c r="CW91" s="1650"/>
      <c r="CX91" s="1650"/>
      <c r="CY91" s="1650"/>
      <c r="CZ91" s="1650"/>
      <c r="DA91" s="1650"/>
      <c r="DB91" s="1650"/>
      <c r="DC91" s="1650"/>
      <c r="DD91" s="1650"/>
      <c r="DE91" s="1650"/>
      <c r="DF91" s="1650"/>
      <c r="DG91" s="1650"/>
      <c r="DH91" s="1650"/>
      <c r="DI91" s="1650"/>
      <c r="DJ91" s="1650"/>
      <c r="DK91" s="1650"/>
      <c r="DL91" s="1650"/>
      <c r="DM91" s="1650"/>
      <c r="DN91" s="1650"/>
      <c r="DO91" s="1650"/>
      <c r="DP91" s="1650"/>
      <c r="DQ91" s="1650"/>
      <c r="DR91" s="1650"/>
      <c r="DS91" s="1650"/>
      <c r="DT91" s="1650"/>
      <c r="DU91" s="1650"/>
      <c r="DV91" s="1650"/>
      <c r="DW91" s="1650"/>
      <c r="DX91" s="1650"/>
      <c r="DY91" s="1650"/>
      <c r="DZ91" s="1650"/>
      <c r="EA91" s="1650"/>
      <c r="EB91" s="1650"/>
      <c r="EC91" s="1650"/>
      <c r="ED91" s="1650"/>
      <c r="EE91" s="1650"/>
      <c r="EF91" s="1650"/>
      <c r="EG91" s="1650"/>
      <c r="EH91" s="1650"/>
      <c r="EI91" s="1650"/>
      <c r="EJ91" s="1650"/>
      <c r="EK91" s="1650"/>
      <c r="EL91" s="1650"/>
      <c r="EM91" s="1650"/>
      <c r="EN91" s="1650"/>
      <c r="EO91" s="1650"/>
      <c r="EP91" s="1650"/>
      <c r="EQ91" s="1650"/>
      <c r="ER91" s="1650"/>
      <c r="ES91" s="1650"/>
      <c r="ET91" s="1650"/>
      <c r="EU91" s="1650"/>
      <c r="EV91" s="1650"/>
      <c r="EW91" s="1650"/>
      <c r="EX91" s="1650"/>
      <c r="EY91" s="1650"/>
      <c r="EZ91" s="1650"/>
      <c r="FA91" s="1650"/>
      <c r="FB91" s="1650"/>
      <c r="FC91" s="1650"/>
      <c r="FD91" s="1650"/>
      <c r="FE91" s="1650"/>
      <c r="FF91" s="1650"/>
      <c r="FG91" s="1650"/>
      <c r="FH91" s="1650"/>
      <c r="FI91" s="1650"/>
      <c r="FJ91" s="1650"/>
      <c r="FK91" s="1650"/>
      <c r="FL91" s="1650"/>
      <c r="FM91" s="1650"/>
      <c r="FN91" s="1650"/>
      <c r="FO91" s="1650"/>
      <c r="FP91" s="1650"/>
      <c r="FQ91" s="1650"/>
      <c r="FR91" s="1650"/>
      <c r="FS91" s="1650"/>
      <c r="FT91" s="1650"/>
      <c r="FU91" s="1650"/>
      <c r="FV91" s="1650"/>
      <c r="FW91" s="1650"/>
      <c r="FX91" s="1650"/>
      <c r="FY91" s="1650"/>
      <c r="FZ91" s="1650"/>
      <c r="GA91" s="1650"/>
      <c r="GB91" s="1650"/>
      <c r="GC91" s="1650"/>
      <c r="GD91" s="1650"/>
      <c r="GE91" s="1650"/>
      <c r="GF91" s="1650"/>
      <c r="GG91" s="1650"/>
      <c r="GH91" s="1650"/>
      <c r="GI91" s="1650"/>
      <c r="GJ91" s="1650"/>
      <c r="GK91" s="1650"/>
      <c r="GL91" s="1650"/>
      <c r="GM91" s="1650"/>
      <c r="GN91" s="1650"/>
      <c r="GO91" s="1650"/>
      <c r="GP91" s="1650"/>
      <c r="GQ91" s="1650"/>
      <c r="GR91" s="1375"/>
      <c r="GT91" s="1375"/>
      <c r="GU91" s="1645"/>
      <c r="GV91" s="1645"/>
      <c r="GW91" s="1375"/>
      <c r="GX91" s="1375"/>
      <c r="GY91" s="1375"/>
      <c r="GZ91" s="1375"/>
      <c r="HA91" s="1645"/>
      <c r="HB91" s="1375"/>
      <c r="HC91" s="1375"/>
      <c r="HD91" s="553"/>
      <c r="HE91" s="1375"/>
      <c r="HF91" s="1375"/>
      <c r="HG91" s="1375"/>
      <c r="HH91" s="1375"/>
      <c r="HI91" s="1375"/>
      <c r="HJ91" s="1641"/>
      <c r="HK91" s="631"/>
      <c r="HL91" s="631"/>
      <c r="HM91" s="631"/>
      <c r="HN91" s="631"/>
      <c r="HO91" s="1650">
        <v>11</v>
      </c>
    </row>
    <row s="1650" customFormat="1" customHeight="1" ht="11.549999999999999">
      <c r="A92" s="996"/>
      <c r="B92" s="996"/>
      <c r="C92" s="996"/>
      <c r="D92" s="996"/>
      <c r="E92" s="996"/>
      <c r="F92" s="1645"/>
      <c r="G92" s="1645"/>
      <c r="H92" s="360"/>
      <c r="N92" s="1650"/>
      <c r="O92" s="1650"/>
      <c r="P92" s="1650"/>
      <c r="Q92" s="1650"/>
      <c r="R92" s="1650"/>
      <c r="S92" s="1650"/>
      <c r="T92" s="1650"/>
      <c r="U92" s="1650"/>
      <c r="V92" s="1650"/>
      <c r="W92" s="1650"/>
      <c r="X92" s="1650"/>
      <c r="Y92" s="1650"/>
      <c r="Z92" s="1650"/>
      <c r="AA92" s="1650"/>
      <c r="AB92" s="1650"/>
      <c r="AC92" s="1650"/>
      <c r="AD92" s="1650"/>
      <c r="AE92" s="1650"/>
      <c r="AF92" s="1650"/>
      <c r="AG92" s="1650"/>
      <c r="AH92" s="1650"/>
      <c r="AI92" s="1650"/>
      <c r="AJ92" s="1650"/>
      <c r="AK92" s="1650"/>
      <c r="AL92" s="1650"/>
      <c r="AM92" s="1650"/>
      <c r="AN92" s="1650"/>
      <c r="AO92" s="1650"/>
      <c r="AP92" s="1650"/>
      <c r="AQ92" s="1650"/>
      <c r="AR92" s="1650"/>
      <c r="AS92" s="1650"/>
      <c r="AT92" s="1650"/>
      <c r="AU92" s="1650"/>
      <c r="AV92" s="1650"/>
      <c r="AW92" s="1650"/>
      <c r="AX92" s="1650"/>
      <c r="AY92" s="1650"/>
      <c r="AZ92" s="1650"/>
      <c r="BA92" s="1650"/>
      <c r="BB92" s="1650"/>
      <c r="BC92" s="1650"/>
      <c r="BD92" s="1650"/>
      <c r="BE92" s="1650"/>
      <c r="BF92" s="1650"/>
      <c r="BG92" s="1650"/>
      <c r="BH92" s="1650"/>
      <c r="BI92" s="1650"/>
      <c r="BJ92" s="1650"/>
      <c r="BK92" s="1650"/>
      <c r="BL92" s="1650"/>
      <c r="BM92" s="1650"/>
      <c r="BN92" s="1650"/>
      <c r="BO92" s="1650"/>
      <c r="BP92" s="1650"/>
      <c r="BQ92" s="1650"/>
      <c r="BR92" s="1650"/>
      <c r="BS92" s="1650"/>
      <c r="BT92" s="1650"/>
      <c r="BU92" s="1650"/>
      <c r="BV92" s="1650"/>
      <c r="BW92" s="1650"/>
      <c r="BX92" s="1650"/>
      <c r="BY92" s="1650"/>
      <c r="BZ92" s="1650"/>
      <c r="CA92" s="1650"/>
      <c r="CB92" s="1650"/>
      <c r="CC92" s="1650"/>
      <c r="CD92" s="1650"/>
      <c r="CE92" s="1650"/>
      <c r="CF92" s="1650"/>
      <c r="CG92" s="1650"/>
      <c r="CH92" s="1650"/>
      <c r="CI92" s="1650"/>
      <c r="CJ92" s="1650"/>
      <c r="CK92" s="1650"/>
      <c r="CL92" s="1650"/>
      <c r="CM92" s="1650"/>
      <c r="CN92" s="1650"/>
      <c r="CO92" s="1650"/>
      <c r="CP92" s="1650"/>
      <c r="CQ92" s="1650"/>
      <c r="CR92" s="1650"/>
      <c r="CS92" s="1650"/>
      <c r="CT92" s="1650"/>
      <c r="CU92" s="1650"/>
      <c r="CV92" s="1650"/>
      <c r="CW92" s="1650"/>
      <c r="CX92" s="1650"/>
      <c r="CY92" s="1650"/>
      <c r="CZ92" s="1650"/>
      <c r="DA92" s="1650"/>
      <c r="DB92" s="1650"/>
      <c r="DC92" s="1650"/>
      <c r="DD92" s="1650"/>
      <c r="DE92" s="1650"/>
      <c r="DF92" s="1650"/>
      <c r="DG92" s="1650"/>
      <c r="DH92" s="1650"/>
      <c r="DI92" s="1650"/>
      <c r="DJ92" s="1650"/>
      <c r="DK92" s="1650"/>
      <c r="DL92" s="1650"/>
      <c r="DM92" s="1650"/>
      <c r="DN92" s="1650"/>
      <c r="DO92" s="1650"/>
      <c r="DP92" s="1650"/>
      <c r="DQ92" s="1650"/>
      <c r="DR92" s="1650"/>
      <c r="DS92" s="1650"/>
      <c r="DT92" s="1650"/>
      <c r="DU92" s="1650"/>
      <c r="DV92" s="1650"/>
      <c r="DW92" s="1650"/>
      <c r="DX92" s="1650"/>
      <c r="DY92" s="1650"/>
      <c r="DZ92" s="1650"/>
      <c r="EA92" s="1650"/>
      <c r="EB92" s="1650"/>
      <c r="EC92" s="1650"/>
      <c r="ED92" s="1650"/>
      <c r="EE92" s="1650"/>
      <c r="EF92" s="1650"/>
      <c r="EG92" s="1650"/>
      <c r="EH92" s="1650"/>
      <c r="EI92" s="1650"/>
      <c r="EJ92" s="1650"/>
      <c r="EK92" s="1650"/>
      <c r="EL92" s="1650"/>
      <c r="EM92" s="1650"/>
      <c r="EN92" s="1650"/>
      <c r="EO92" s="1650"/>
      <c r="EP92" s="1650"/>
      <c r="EQ92" s="1650"/>
      <c r="ER92" s="1650"/>
      <c r="ES92" s="1650"/>
      <c r="ET92" s="1650"/>
      <c r="EU92" s="1650"/>
      <c r="EV92" s="1650"/>
      <c r="EW92" s="1650"/>
      <c r="EX92" s="1650"/>
      <c r="EY92" s="1650"/>
      <c r="EZ92" s="1650"/>
      <c r="FA92" s="1650"/>
      <c r="FB92" s="1650"/>
      <c r="FC92" s="1650"/>
      <c r="FD92" s="1650"/>
      <c r="FE92" s="1650"/>
      <c r="FF92" s="1650"/>
      <c r="FG92" s="1650"/>
      <c r="FH92" s="1650"/>
      <c r="FI92" s="1650"/>
      <c r="FJ92" s="1650"/>
      <c r="FK92" s="1650"/>
      <c r="FL92" s="1650"/>
      <c r="FM92" s="1650"/>
      <c r="FN92" s="1650"/>
      <c r="FO92" s="1650"/>
      <c r="FP92" s="1650"/>
      <c r="FQ92" s="1650"/>
      <c r="FR92" s="1650"/>
      <c r="FS92" s="1650"/>
      <c r="FT92" s="1650"/>
      <c r="FU92" s="1650"/>
      <c r="FV92" s="1650"/>
      <c r="FW92" s="1650"/>
      <c r="FX92" s="1650"/>
      <c r="FY92" s="1650"/>
      <c r="FZ92" s="1650"/>
      <c r="GA92" s="1650"/>
      <c r="GB92" s="1650"/>
      <c r="GC92" s="1650"/>
      <c r="GD92" s="1650"/>
      <c r="GE92" s="1650"/>
      <c r="GF92" s="1650"/>
      <c r="GG92" s="1650"/>
      <c r="GH92" s="1650"/>
      <c r="GI92" s="1650"/>
      <c r="GJ92" s="1650"/>
      <c r="GK92" s="1650"/>
      <c r="GL92" s="1650"/>
      <c r="GM92" s="1650"/>
      <c r="GN92" s="1650"/>
      <c r="GO92" s="1650"/>
      <c r="GP92" s="1650"/>
      <c r="GQ92" s="1650"/>
      <c r="GR92" s="1375"/>
      <c r="GT92" s="1375"/>
      <c r="GU92" s="1645"/>
      <c r="GV92" s="1645"/>
      <c r="GW92" s="1375"/>
      <c r="GX92" s="1375"/>
      <c r="GY92" s="1375"/>
      <c r="GZ92" s="1375"/>
      <c r="HA92" s="1645"/>
      <c r="HB92" s="1375"/>
      <c r="HC92" s="1375"/>
      <c r="HD92" s="553"/>
      <c r="HE92" s="1375"/>
      <c r="HF92" s="1375"/>
      <c r="HG92" s="1375"/>
      <c r="HH92" s="1375"/>
      <c r="HI92" s="1375"/>
      <c r="HJ92" s="1641"/>
      <c r="HK92" s="631"/>
      <c r="HL92" s="631"/>
      <c r="HM92" s="631"/>
      <c r="HN92" s="631"/>
      <c r="HO92" s="1650">
        <v>11</v>
      </c>
    </row>
    <row s="1650" customFormat="1" customHeight="1" ht="11.549999999999999">
      <c r="A93" s="996"/>
      <c r="B93" s="996"/>
      <c r="C93" s="996"/>
      <c r="D93" s="996"/>
      <c r="E93" s="996"/>
      <c r="F93" s="1645"/>
      <c r="G93" s="1645"/>
      <c r="H93" s="360"/>
      <c r="N93" s="1650"/>
      <c r="O93" s="1650"/>
      <c r="P93" s="1650"/>
      <c r="Q93" s="1650"/>
      <c r="R93" s="1650"/>
      <c r="S93" s="1650"/>
      <c r="T93" s="1650"/>
      <c r="U93" s="1650"/>
      <c r="V93" s="1650"/>
      <c r="W93" s="1650"/>
      <c r="X93" s="1650"/>
      <c r="Y93" s="1650"/>
      <c r="Z93" s="1650"/>
      <c r="AA93" s="1650"/>
      <c r="AB93" s="1650"/>
      <c r="AC93" s="1650"/>
      <c r="AD93" s="1650"/>
      <c r="AE93" s="1650"/>
      <c r="AF93" s="1650"/>
      <c r="AG93" s="1650"/>
      <c r="AH93" s="1650"/>
      <c r="AI93" s="1650"/>
      <c r="AJ93" s="1650"/>
      <c r="AK93" s="1650"/>
      <c r="AL93" s="1650"/>
      <c r="AM93" s="1650"/>
      <c r="AN93" s="1650"/>
      <c r="AO93" s="1650"/>
      <c r="AP93" s="1650"/>
      <c r="AQ93" s="1650"/>
      <c r="AR93" s="1650"/>
      <c r="AS93" s="1650"/>
      <c r="AT93" s="1650"/>
      <c r="AU93" s="1650"/>
      <c r="AV93" s="1650"/>
      <c r="AW93" s="1650"/>
      <c r="AX93" s="1650"/>
      <c r="AY93" s="1650"/>
      <c r="AZ93" s="1650"/>
      <c r="BA93" s="1650"/>
      <c r="BB93" s="1650"/>
      <c r="BC93" s="1650"/>
      <c r="BD93" s="1650"/>
      <c r="BE93" s="1650"/>
      <c r="BF93" s="1650"/>
      <c r="BG93" s="1650"/>
      <c r="BH93" s="1650"/>
      <c r="BI93" s="1650"/>
      <c r="BJ93" s="1650"/>
      <c r="BK93" s="1650"/>
      <c r="BL93" s="1650"/>
      <c r="BM93" s="1650"/>
      <c r="BN93" s="1650"/>
      <c r="BO93" s="1650"/>
      <c r="BP93" s="1650"/>
      <c r="BQ93" s="1650"/>
      <c r="BR93" s="1650"/>
      <c r="BS93" s="1650"/>
      <c r="BT93" s="1650"/>
      <c r="BU93" s="1650"/>
      <c r="BV93" s="1650"/>
      <c r="BW93" s="1650"/>
      <c r="BX93" s="1650"/>
      <c r="BY93" s="1650"/>
      <c r="BZ93" s="1650"/>
      <c r="CA93" s="1650"/>
      <c r="CB93" s="1650"/>
      <c r="CC93" s="1650"/>
      <c r="CD93" s="1650"/>
      <c r="CE93" s="1650"/>
      <c r="CF93" s="1650"/>
      <c r="CG93" s="1650"/>
      <c r="CH93" s="1650"/>
      <c r="CI93" s="1650"/>
      <c r="CJ93" s="1650"/>
      <c r="CK93" s="1650"/>
      <c r="CL93" s="1650"/>
      <c r="CM93" s="1650"/>
      <c r="CN93" s="1650"/>
      <c r="CO93" s="1650"/>
      <c r="CP93" s="1650"/>
      <c r="CQ93" s="1650"/>
      <c r="CR93" s="1650"/>
      <c r="CS93" s="1650"/>
      <c r="CT93" s="1650"/>
      <c r="CU93" s="1650"/>
      <c r="CV93" s="1650"/>
      <c r="CW93" s="1650"/>
      <c r="CX93" s="1650"/>
      <c r="CY93" s="1650"/>
      <c r="CZ93" s="1650"/>
      <c r="DA93" s="1650"/>
      <c r="DB93" s="1650"/>
      <c r="DC93" s="1650"/>
      <c r="DD93" s="1650"/>
      <c r="DE93" s="1650"/>
      <c r="DF93" s="1650"/>
      <c r="DG93" s="1650"/>
      <c r="DH93" s="1650"/>
      <c r="DI93" s="1650"/>
      <c r="DJ93" s="1650"/>
      <c r="DK93" s="1650"/>
      <c r="DL93" s="1650"/>
      <c r="DM93" s="1650"/>
      <c r="DN93" s="1650"/>
      <c r="DO93" s="1650"/>
      <c r="DP93" s="1650"/>
      <c r="DQ93" s="1650"/>
      <c r="DR93" s="1650"/>
      <c r="DS93" s="1650"/>
      <c r="DT93" s="1650"/>
      <c r="DU93" s="1650"/>
      <c r="DV93" s="1650"/>
      <c r="DW93" s="1650"/>
      <c r="DX93" s="1650"/>
      <c r="DY93" s="1650"/>
      <c r="DZ93" s="1650"/>
      <c r="EA93" s="1650"/>
      <c r="EB93" s="1650"/>
      <c r="EC93" s="1650"/>
      <c r="ED93" s="1650"/>
      <c r="EE93" s="1650"/>
      <c r="EF93" s="1650"/>
      <c r="EG93" s="1650"/>
      <c r="EH93" s="1650"/>
      <c r="EI93" s="1650"/>
      <c r="EJ93" s="1650"/>
      <c r="EK93" s="1650"/>
      <c r="EL93" s="1650"/>
      <c r="EM93" s="1650"/>
      <c r="EN93" s="1650"/>
      <c r="EO93" s="1650"/>
      <c r="EP93" s="1650"/>
      <c r="EQ93" s="1650"/>
      <c r="ER93" s="1650"/>
      <c r="ES93" s="1650"/>
      <c r="ET93" s="1650"/>
      <c r="EU93" s="1650"/>
      <c r="EV93" s="1650"/>
      <c r="EW93" s="1650"/>
      <c r="EX93" s="1650"/>
      <c r="EY93" s="1650"/>
      <c r="EZ93" s="1650"/>
      <c r="FA93" s="1650"/>
      <c r="FB93" s="1650"/>
      <c r="FC93" s="1650"/>
      <c r="FD93" s="1650"/>
      <c r="FE93" s="1650"/>
      <c r="FF93" s="1650"/>
      <c r="FG93" s="1650"/>
      <c r="FH93" s="1650"/>
      <c r="FI93" s="1650"/>
      <c r="FJ93" s="1650"/>
      <c r="FK93" s="1650"/>
      <c r="FL93" s="1650"/>
      <c r="FM93" s="1650"/>
      <c r="FN93" s="1650"/>
      <c r="FO93" s="1650"/>
      <c r="FP93" s="1650"/>
      <c r="FQ93" s="1650"/>
      <c r="FR93" s="1650"/>
      <c r="FS93" s="1650"/>
      <c r="FT93" s="1650"/>
      <c r="FU93" s="1650"/>
      <c r="FV93" s="1650"/>
      <c r="FW93" s="1650"/>
      <c r="FX93" s="1650"/>
      <c r="FY93" s="1650"/>
      <c r="FZ93" s="1650"/>
      <c r="GA93" s="1650"/>
      <c r="GB93" s="1650"/>
      <c r="GC93" s="1650"/>
      <c r="GD93" s="1650"/>
      <c r="GE93" s="1650"/>
      <c r="GF93" s="1650"/>
      <c r="GG93" s="1650"/>
      <c r="GH93" s="1650"/>
      <c r="GI93" s="1650"/>
      <c r="GJ93" s="1650"/>
      <c r="GK93" s="1650"/>
      <c r="GL93" s="1650"/>
      <c r="GM93" s="1650"/>
      <c r="GN93" s="1650"/>
      <c r="GO93" s="1650"/>
      <c r="GP93" s="1650"/>
      <c r="GQ93" s="1650"/>
      <c r="GR93" s="1375"/>
      <c r="GT93" s="1375"/>
      <c r="GU93" s="1645"/>
      <c r="GV93" s="1645"/>
      <c r="GW93" s="1375"/>
      <c r="GX93" s="1375"/>
      <c r="GY93" s="1375"/>
      <c r="GZ93" s="1375"/>
      <c r="HA93" s="1645"/>
      <c r="HB93" s="1375"/>
      <c r="HC93" s="1375"/>
      <c r="HD93" s="553"/>
      <c r="HE93" s="1375"/>
      <c r="HF93" s="1375"/>
      <c r="HG93" s="1375"/>
      <c r="HH93" s="1375"/>
      <c r="HI93" s="1375"/>
      <c r="HJ93" s="1641"/>
      <c r="HK93" s="631"/>
      <c r="HL93" s="631"/>
      <c r="HM93" s="631"/>
      <c r="HN93" s="631"/>
      <c r="HO93" s="1650">
        <v>11</v>
      </c>
    </row>
    <row s="1650" customFormat="1" customHeight="1" ht="11.549999999999999">
      <c r="A94" s="996"/>
      <c r="B94" s="996"/>
      <c r="C94" s="996"/>
      <c r="D94" s="996"/>
      <c r="E94" s="996"/>
      <c r="F94" s="1645"/>
      <c r="G94" s="1645"/>
      <c r="H94" s="360"/>
      <c r="N94" s="1650"/>
      <c r="O94" s="1650"/>
      <c r="P94" s="1650"/>
      <c r="Q94" s="1650"/>
      <c r="R94" s="1650"/>
      <c r="S94" s="1650"/>
      <c r="T94" s="1650"/>
      <c r="U94" s="1650"/>
      <c r="V94" s="1650"/>
      <c r="W94" s="1650"/>
      <c r="X94" s="1650"/>
      <c r="Y94" s="1650"/>
      <c r="Z94" s="1650"/>
      <c r="AA94" s="1650"/>
      <c r="AB94" s="1650"/>
      <c r="AC94" s="1650"/>
      <c r="AD94" s="1650"/>
      <c r="AE94" s="1650"/>
      <c r="AF94" s="1650"/>
      <c r="AG94" s="1650"/>
      <c r="AH94" s="1650"/>
      <c r="AI94" s="1650"/>
      <c r="AJ94" s="1650"/>
      <c r="AK94" s="1650"/>
      <c r="AL94" s="1650"/>
      <c r="AM94" s="1650"/>
      <c r="AN94" s="1650"/>
      <c r="AO94" s="1650"/>
      <c r="AP94" s="1650"/>
      <c r="AQ94" s="1650"/>
      <c r="AR94" s="1650"/>
      <c r="AS94" s="1650"/>
      <c r="AT94" s="1650"/>
      <c r="AU94" s="1650"/>
      <c r="AV94" s="1650"/>
      <c r="AW94" s="1650"/>
      <c r="AX94" s="1650"/>
      <c r="AY94" s="1650"/>
      <c r="AZ94" s="1650"/>
      <c r="BA94" s="1650"/>
      <c r="BB94" s="1650"/>
      <c r="BC94" s="1650"/>
      <c r="BD94" s="1650"/>
      <c r="BE94" s="1650"/>
      <c r="BF94" s="1650"/>
      <c r="BG94" s="1650"/>
      <c r="BH94" s="1650"/>
      <c r="BI94" s="1650"/>
      <c r="BJ94" s="1650"/>
      <c r="BK94" s="1650"/>
      <c r="BL94" s="1650"/>
      <c r="BM94" s="1650"/>
      <c r="BN94" s="1650"/>
      <c r="BO94" s="1650"/>
      <c r="BP94" s="1650"/>
      <c r="BQ94" s="1650"/>
      <c r="BR94" s="1650"/>
      <c r="BS94" s="1650"/>
      <c r="BT94" s="1650"/>
      <c r="BU94" s="1650"/>
      <c r="BV94" s="1650"/>
      <c r="BW94" s="1650"/>
      <c r="BX94" s="1650"/>
      <c r="BY94" s="1650"/>
      <c r="BZ94" s="1650"/>
      <c r="CA94" s="1650"/>
      <c r="CB94" s="1650"/>
      <c r="CC94" s="1650"/>
      <c r="CD94" s="1650"/>
      <c r="CE94" s="1650"/>
      <c r="CF94" s="1650"/>
      <c r="CG94" s="1650"/>
      <c r="CH94" s="1650"/>
      <c r="CI94" s="1650"/>
      <c r="CJ94" s="1650"/>
      <c r="CK94" s="1650"/>
      <c r="CL94" s="1650"/>
      <c r="CM94" s="1650"/>
      <c r="CN94" s="1650"/>
      <c r="CO94" s="1650"/>
      <c r="CP94" s="1650"/>
      <c r="CQ94" s="1650"/>
      <c r="CR94" s="1650"/>
      <c r="CS94" s="1650"/>
      <c r="CT94" s="1650"/>
      <c r="CU94" s="1650"/>
      <c r="CV94" s="1650"/>
      <c r="CW94" s="1650"/>
      <c r="CX94" s="1650"/>
      <c r="CY94" s="1650"/>
      <c r="CZ94" s="1650"/>
      <c r="DA94" s="1650"/>
      <c r="DB94" s="1650"/>
      <c r="DC94" s="1650"/>
      <c r="DD94" s="1650"/>
      <c r="DE94" s="1650"/>
      <c r="DF94" s="1650"/>
      <c r="DG94" s="1650"/>
      <c r="DH94" s="1650"/>
      <c r="DI94" s="1650"/>
      <c r="DJ94" s="1650"/>
      <c r="DK94" s="1650"/>
      <c r="DL94" s="1650"/>
      <c r="DM94" s="1650"/>
      <c r="DN94" s="1650"/>
      <c r="DO94" s="1650"/>
      <c r="DP94" s="1650"/>
      <c r="DQ94" s="1650"/>
      <c r="DR94" s="1650"/>
      <c r="DS94" s="1650"/>
      <c r="DT94" s="1650"/>
      <c r="DU94" s="1650"/>
      <c r="DV94" s="1650"/>
      <c r="DW94" s="1650"/>
      <c r="DX94" s="1650"/>
      <c r="DY94" s="1650"/>
      <c r="DZ94" s="1650"/>
      <c r="EA94" s="1650"/>
      <c r="EB94" s="1650"/>
      <c r="EC94" s="1650"/>
      <c r="ED94" s="1650"/>
      <c r="EE94" s="1650"/>
      <c r="EF94" s="1650"/>
      <c r="EG94" s="1650"/>
      <c r="EH94" s="1650"/>
      <c r="EI94" s="1650"/>
      <c r="EJ94" s="1650"/>
      <c r="EK94" s="1650"/>
      <c r="EL94" s="1650"/>
      <c r="EM94" s="1650"/>
      <c r="EN94" s="1650"/>
      <c r="EO94" s="1650"/>
      <c r="EP94" s="1650"/>
      <c r="EQ94" s="1650"/>
      <c r="ER94" s="1650"/>
      <c r="ES94" s="1650"/>
      <c r="ET94" s="1650"/>
      <c r="EU94" s="1650"/>
      <c r="EV94" s="1650"/>
      <c r="EW94" s="1650"/>
      <c r="EX94" s="1650"/>
      <c r="EY94" s="1650"/>
      <c r="EZ94" s="1650"/>
      <c r="FA94" s="1650"/>
      <c r="FB94" s="1650"/>
      <c r="FC94" s="1650"/>
      <c r="FD94" s="1650"/>
      <c r="FE94" s="1650"/>
      <c r="FF94" s="1650"/>
      <c r="FG94" s="1650"/>
      <c r="FH94" s="1650"/>
      <c r="FI94" s="1650"/>
      <c r="FJ94" s="1650"/>
      <c r="FK94" s="1650"/>
      <c r="FL94" s="1650"/>
      <c r="FM94" s="1650"/>
      <c r="FN94" s="1650"/>
      <c r="FO94" s="1650"/>
      <c r="FP94" s="1650"/>
      <c r="FQ94" s="1650"/>
      <c r="FR94" s="1650"/>
      <c r="FS94" s="1650"/>
      <c r="FT94" s="1650"/>
      <c r="FU94" s="1650"/>
      <c r="FV94" s="1650"/>
      <c r="FW94" s="1650"/>
      <c r="FX94" s="1650"/>
      <c r="FY94" s="1650"/>
      <c r="FZ94" s="1650"/>
      <c r="GA94" s="1650"/>
      <c r="GB94" s="1650"/>
      <c r="GC94" s="1650"/>
      <c r="GD94" s="1650"/>
      <c r="GE94" s="1650"/>
      <c r="GF94" s="1650"/>
      <c r="GG94" s="1650"/>
      <c r="GH94" s="1650"/>
      <c r="GI94" s="1650"/>
      <c r="GJ94" s="1650"/>
      <c r="GK94" s="1650"/>
      <c r="GL94" s="1650"/>
      <c r="GM94" s="1650"/>
      <c r="GN94" s="1650"/>
      <c r="GO94" s="1650"/>
      <c r="GP94" s="1650"/>
      <c r="GQ94" s="1650"/>
      <c r="GR94" s="1375"/>
      <c r="GT94" s="1375"/>
      <c r="GU94" s="1645"/>
      <c r="GV94" s="1645"/>
      <c r="GW94" s="1375"/>
      <c r="GX94" s="1375"/>
      <c r="GY94" s="1375"/>
      <c r="GZ94" s="1375"/>
      <c r="HA94" s="1645"/>
      <c r="HB94" s="1375"/>
      <c r="HC94" s="1375"/>
      <c r="HD94" s="553"/>
      <c r="HE94" s="1375"/>
      <c r="HF94" s="1375"/>
      <c r="HG94" s="1375"/>
      <c r="HH94" s="1375"/>
      <c r="HI94" s="1375"/>
      <c r="HJ94" s="1641"/>
      <c r="HK94" s="631"/>
      <c r="HL94" s="631"/>
      <c r="HM94" s="631"/>
      <c r="HN94" s="631"/>
      <c r="HO94" s="1650">
        <v>11</v>
      </c>
    </row>
    <row s="1650" customFormat="1" customHeight="1" ht="11.549999999999999">
      <c r="A95" s="996"/>
      <c r="B95" s="996"/>
      <c r="C95" s="996"/>
      <c r="D95" s="996"/>
      <c r="E95" s="996"/>
      <c r="F95" s="1645"/>
      <c r="G95" s="1645"/>
      <c r="H95" s="360"/>
      <c r="N95" s="1650"/>
      <c r="O95" s="1650"/>
      <c r="P95" s="1650"/>
      <c r="Q95" s="1650"/>
      <c r="R95" s="1650"/>
      <c r="S95" s="1650"/>
      <c r="T95" s="1650"/>
      <c r="U95" s="1650"/>
      <c r="V95" s="1650"/>
      <c r="W95" s="1650"/>
      <c r="X95" s="1650"/>
      <c r="Y95" s="1650"/>
      <c r="Z95" s="1650"/>
      <c r="AA95" s="1650"/>
      <c r="AB95" s="1650"/>
      <c r="AC95" s="1650"/>
      <c r="AD95" s="1650"/>
      <c r="AE95" s="1650"/>
      <c r="AF95" s="1650"/>
      <c r="AG95" s="1650"/>
      <c r="AH95" s="1650"/>
      <c r="AI95" s="1650"/>
      <c r="AJ95" s="1650"/>
      <c r="AK95" s="1650"/>
      <c r="AL95" s="1650"/>
      <c r="AM95" s="1650"/>
      <c r="AN95" s="1650"/>
      <c r="AO95" s="1650"/>
      <c r="AP95" s="1650"/>
      <c r="AQ95" s="1650"/>
      <c r="AR95" s="1650"/>
      <c r="AS95" s="1650"/>
      <c r="AT95" s="1650"/>
      <c r="AU95" s="1650"/>
      <c r="AV95" s="1650"/>
      <c r="AW95" s="1650"/>
      <c r="AX95" s="1650"/>
      <c r="AY95" s="1650"/>
      <c r="AZ95" s="1650"/>
      <c r="BA95" s="1650"/>
      <c r="BB95" s="1650"/>
      <c r="BC95" s="1650"/>
      <c r="BD95" s="1650"/>
      <c r="BE95" s="1650"/>
      <c r="BF95" s="1650"/>
      <c r="BG95" s="1650"/>
      <c r="BH95" s="1650"/>
      <c r="BI95" s="1650"/>
      <c r="BJ95" s="1650"/>
      <c r="BK95" s="1650"/>
      <c r="BL95" s="1650"/>
      <c r="BM95" s="1650"/>
      <c r="BN95" s="1650"/>
      <c r="BO95" s="1650"/>
      <c r="BP95" s="1650"/>
      <c r="BQ95" s="1650"/>
      <c r="BR95" s="1650"/>
      <c r="BS95" s="1650"/>
      <c r="BT95" s="1650"/>
      <c r="BU95" s="1650"/>
      <c r="BV95" s="1650"/>
      <c r="BW95" s="1650"/>
      <c r="BX95" s="1650"/>
      <c r="BY95" s="1650"/>
      <c r="BZ95" s="1650"/>
      <c r="CA95" s="1650"/>
      <c r="CB95" s="1650"/>
      <c r="CC95" s="1650"/>
      <c r="CD95" s="1650"/>
      <c r="CE95" s="1650"/>
      <c r="CF95" s="1650"/>
      <c r="CG95" s="1650"/>
      <c r="CH95" s="1650"/>
      <c r="CI95" s="1650"/>
      <c r="CJ95" s="1650"/>
      <c r="CK95" s="1650"/>
      <c r="CL95" s="1650"/>
      <c r="CM95" s="1650"/>
      <c r="CN95" s="1650"/>
      <c r="CO95" s="1650"/>
      <c r="CP95" s="1650"/>
      <c r="CQ95" s="1650"/>
      <c r="CR95" s="1650"/>
      <c r="CS95" s="1650"/>
      <c r="CT95" s="1650"/>
      <c r="CU95" s="1650"/>
      <c r="CV95" s="1650"/>
      <c r="CW95" s="1650"/>
      <c r="CX95" s="1650"/>
      <c r="CY95" s="1650"/>
      <c r="CZ95" s="1650"/>
      <c r="DA95" s="1650"/>
      <c r="DB95" s="1650"/>
      <c r="DC95" s="1650"/>
      <c r="DD95" s="1650"/>
      <c r="DE95" s="1650"/>
      <c r="DF95" s="1650"/>
      <c r="DG95" s="1650"/>
      <c r="DH95" s="1650"/>
      <c r="DI95" s="1650"/>
      <c r="DJ95" s="1650"/>
      <c r="DK95" s="1650"/>
      <c r="DL95" s="1650"/>
      <c r="DM95" s="1650"/>
      <c r="DN95" s="1650"/>
      <c r="DO95" s="1650"/>
      <c r="DP95" s="1650"/>
      <c r="DQ95" s="1650"/>
      <c r="DR95" s="1650"/>
      <c r="DS95" s="1650"/>
      <c r="DT95" s="1650"/>
      <c r="DU95" s="1650"/>
      <c r="DV95" s="1650"/>
      <c r="DW95" s="1650"/>
      <c r="DX95" s="1650"/>
      <c r="DY95" s="1650"/>
      <c r="DZ95" s="1650"/>
      <c r="EA95" s="1650"/>
      <c r="EB95" s="1650"/>
      <c r="EC95" s="1650"/>
      <c r="ED95" s="1650"/>
      <c r="EE95" s="1650"/>
      <c r="EF95" s="1650"/>
      <c r="EG95" s="1650"/>
      <c r="EH95" s="1650"/>
      <c r="EI95" s="1650"/>
      <c r="EJ95" s="1650"/>
      <c r="EK95" s="1650"/>
      <c r="EL95" s="1650"/>
      <c r="EM95" s="1650"/>
      <c r="EN95" s="1650"/>
      <c r="EO95" s="1650"/>
      <c r="EP95" s="1650"/>
      <c r="EQ95" s="1650"/>
      <c r="ER95" s="1650"/>
      <c r="ES95" s="1650"/>
      <c r="ET95" s="1650"/>
      <c r="EU95" s="1650"/>
      <c r="EV95" s="1650"/>
      <c r="EW95" s="1650"/>
      <c r="EX95" s="1650"/>
      <c r="EY95" s="1650"/>
      <c r="EZ95" s="1650"/>
      <c r="FA95" s="1650"/>
      <c r="FB95" s="1650"/>
      <c r="FC95" s="1650"/>
      <c r="FD95" s="1650"/>
      <c r="FE95" s="1650"/>
      <c r="FF95" s="1650"/>
      <c r="FG95" s="1650"/>
      <c r="FH95" s="1650"/>
      <c r="FI95" s="1650"/>
      <c r="FJ95" s="1650"/>
      <c r="FK95" s="1650"/>
      <c r="FL95" s="1650"/>
      <c r="FM95" s="1650"/>
      <c r="FN95" s="1650"/>
      <c r="FO95" s="1650"/>
      <c r="FP95" s="1650"/>
      <c r="FQ95" s="1650"/>
      <c r="FR95" s="1650"/>
      <c r="FS95" s="1650"/>
      <c r="FT95" s="1650"/>
      <c r="FU95" s="1650"/>
      <c r="FV95" s="1650"/>
      <c r="FW95" s="1650"/>
      <c r="FX95" s="1650"/>
      <c r="FY95" s="1650"/>
      <c r="FZ95" s="1650"/>
      <c r="GA95" s="1650"/>
      <c r="GB95" s="1650"/>
      <c r="GC95" s="1650"/>
      <c r="GD95" s="1650"/>
      <c r="GE95" s="1650"/>
      <c r="GF95" s="1650"/>
      <c r="GG95" s="1650"/>
      <c r="GH95" s="1650"/>
      <c r="GI95" s="1650"/>
      <c r="GJ95" s="1650"/>
      <c r="GK95" s="1650"/>
      <c r="GL95" s="1650"/>
      <c r="GM95" s="1650"/>
      <c r="GN95" s="1650"/>
      <c r="GO95" s="1650"/>
      <c r="GP95" s="1650"/>
      <c r="GQ95" s="1650"/>
      <c r="GR95" s="1375"/>
      <c r="GT95" s="1375"/>
      <c r="GU95" s="1645"/>
      <c r="GV95" s="1645"/>
      <c r="GW95" s="1375"/>
      <c r="GX95" s="1375"/>
      <c r="GY95" s="1375"/>
      <c r="GZ95" s="1375"/>
      <c r="HA95" s="1645"/>
      <c r="HB95" s="1375"/>
      <c r="HC95" s="1375"/>
      <c r="HD95" s="553"/>
      <c r="HE95" s="1375"/>
      <c r="HF95" s="1375"/>
      <c r="HG95" s="1375"/>
      <c r="HH95" s="1375"/>
      <c r="HI95" s="1375"/>
      <c r="HJ95" s="1641"/>
      <c r="HK95" s="631"/>
      <c r="HL95" s="631"/>
      <c r="HM95" s="631"/>
      <c r="HN95" s="631"/>
      <c r="HO95" s="1650">
        <v>11</v>
      </c>
    </row>
    <row s="1650" customFormat="1" customHeight="1" ht="11.549999999999999">
      <c r="A96" s="996"/>
      <c r="B96" s="996"/>
      <c r="C96" s="996"/>
      <c r="D96" s="996"/>
      <c r="E96" s="996"/>
      <c r="F96" s="1645"/>
      <c r="G96" s="1645"/>
      <c r="H96" s="360"/>
      <c r="N96" s="1650"/>
      <c r="O96" s="1650"/>
      <c r="P96" s="1650"/>
      <c r="Q96" s="1650"/>
      <c r="R96" s="1650"/>
      <c r="S96" s="1650"/>
      <c r="T96" s="1650"/>
      <c r="U96" s="1650"/>
      <c r="V96" s="1650"/>
      <c r="W96" s="1650"/>
      <c r="X96" s="1650"/>
      <c r="Y96" s="1650"/>
      <c r="Z96" s="1650"/>
      <c r="AA96" s="1650"/>
      <c r="AB96" s="1650"/>
      <c r="AC96" s="1650"/>
      <c r="AD96" s="1650"/>
      <c r="AE96" s="1650"/>
      <c r="AF96" s="1650"/>
      <c r="AG96" s="1650"/>
      <c r="AH96" s="1650"/>
      <c r="AI96" s="1650"/>
      <c r="AJ96" s="1650"/>
      <c r="AK96" s="1650"/>
      <c r="AL96" s="1650"/>
      <c r="AM96" s="1650"/>
      <c r="AN96" s="1650"/>
      <c r="AO96" s="1650"/>
      <c r="AP96" s="1650"/>
      <c r="AQ96" s="1650"/>
      <c r="AR96" s="1650"/>
      <c r="AS96" s="1650"/>
      <c r="AT96" s="1650"/>
      <c r="AU96" s="1650"/>
      <c r="AV96" s="1650"/>
      <c r="AW96" s="1650"/>
      <c r="AX96" s="1650"/>
      <c r="AY96" s="1650"/>
      <c r="AZ96" s="1650"/>
      <c r="BA96" s="1650"/>
      <c r="BB96" s="1650"/>
      <c r="BC96" s="1650"/>
      <c r="BD96" s="1650"/>
      <c r="BE96" s="1650"/>
      <c r="BF96" s="1650"/>
      <c r="BG96" s="1650"/>
      <c r="BH96" s="1650"/>
      <c r="BI96" s="1650"/>
      <c r="BJ96" s="1650"/>
      <c r="BK96" s="1650"/>
      <c r="BL96" s="1650"/>
      <c r="BM96" s="1650"/>
      <c r="BN96" s="1650"/>
      <c r="BO96" s="1650"/>
      <c r="BP96" s="1650"/>
      <c r="BQ96" s="1650"/>
      <c r="BR96" s="1650"/>
      <c r="BS96" s="1650"/>
      <c r="BT96" s="1650"/>
      <c r="BU96" s="1650"/>
      <c r="BV96" s="1650"/>
      <c r="BW96" s="1650"/>
      <c r="BX96" s="1650"/>
      <c r="BY96" s="1650"/>
      <c r="BZ96" s="1650"/>
      <c r="CA96" s="1650"/>
      <c r="CB96" s="1650"/>
      <c r="CC96" s="1650"/>
      <c r="CD96" s="1650"/>
      <c r="CE96" s="1650"/>
      <c r="CF96" s="1650"/>
      <c r="CG96" s="1650"/>
      <c r="CH96" s="1650"/>
      <c r="CI96" s="1650"/>
      <c r="CJ96" s="1650"/>
      <c r="CK96" s="1650"/>
      <c r="CL96" s="1650"/>
      <c r="CM96" s="1650"/>
      <c r="CN96" s="1650"/>
      <c r="CO96" s="1650"/>
      <c r="CP96" s="1650"/>
      <c r="CQ96" s="1650"/>
      <c r="CR96" s="1650"/>
      <c r="CS96" s="1650"/>
      <c r="CT96" s="1650"/>
      <c r="CU96" s="1650"/>
      <c r="CV96" s="1650"/>
      <c r="CW96" s="1650"/>
      <c r="CX96" s="1650"/>
      <c r="CY96" s="1650"/>
      <c r="CZ96" s="1650"/>
      <c r="DA96" s="1650"/>
      <c r="DB96" s="1650"/>
      <c r="DC96" s="1650"/>
      <c r="DD96" s="1650"/>
      <c r="DE96" s="1650"/>
      <c r="DF96" s="1650"/>
      <c r="DG96" s="1650"/>
      <c r="DH96" s="1650"/>
      <c r="DI96" s="1650"/>
      <c r="DJ96" s="1650"/>
      <c r="DK96" s="1650"/>
      <c r="DL96" s="1650"/>
      <c r="DM96" s="1650"/>
      <c r="DN96" s="1650"/>
      <c r="DO96" s="1650"/>
      <c r="DP96" s="1650"/>
      <c r="DQ96" s="1650"/>
      <c r="DR96" s="1650"/>
      <c r="DS96" s="1650"/>
      <c r="DT96" s="1650"/>
      <c r="DU96" s="1650"/>
      <c r="DV96" s="1650"/>
      <c r="DW96" s="1650"/>
      <c r="DX96" s="1650"/>
      <c r="DY96" s="1650"/>
      <c r="DZ96" s="1650"/>
      <c r="EA96" s="1650"/>
      <c r="EB96" s="1650"/>
      <c r="EC96" s="1650"/>
      <c r="ED96" s="1650"/>
      <c r="EE96" s="1650"/>
      <c r="EF96" s="1650"/>
      <c r="EG96" s="1650"/>
      <c r="EH96" s="1650"/>
      <c r="EI96" s="1650"/>
      <c r="EJ96" s="1650"/>
      <c r="EK96" s="1650"/>
      <c r="EL96" s="1650"/>
      <c r="EM96" s="1650"/>
      <c r="EN96" s="1650"/>
      <c r="EO96" s="1650"/>
      <c r="EP96" s="1650"/>
      <c r="EQ96" s="1650"/>
      <c r="ER96" s="1650"/>
      <c r="ES96" s="1650"/>
      <c r="ET96" s="1650"/>
      <c r="EU96" s="1650"/>
      <c r="EV96" s="1650"/>
      <c r="EW96" s="1650"/>
      <c r="EX96" s="1650"/>
      <c r="EY96" s="1650"/>
      <c r="EZ96" s="1650"/>
      <c r="FA96" s="1650"/>
      <c r="FB96" s="1650"/>
      <c r="FC96" s="1650"/>
      <c r="FD96" s="1650"/>
      <c r="FE96" s="1650"/>
      <c r="FF96" s="1650"/>
      <c r="FG96" s="1650"/>
      <c r="FH96" s="1650"/>
      <c r="FI96" s="1650"/>
      <c r="FJ96" s="1650"/>
      <c r="FK96" s="1650"/>
      <c r="FL96" s="1650"/>
      <c r="FM96" s="1650"/>
      <c r="FN96" s="1650"/>
      <c r="FO96" s="1650"/>
      <c r="FP96" s="1650"/>
      <c r="FQ96" s="1650"/>
      <c r="FR96" s="1650"/>
      <c r="FS96" s="1650"/>
      <c r="FT96" s="1650"/>
      <c r="FU96" s="1650"/>
      <c r="FV96" s="1650"/>
      <c r="FW96" s="1650"/>
      <c r="FX96" s="1650"/>
      <c r="FY96" s="1650"/>
      <c r="FZ96" s="1650"/>
      <c r="GA96" s="1650"/>
      <c r="GB96" s="1650"/>
      <c r="GC96" s="1650"/>
      <c r="GD96" s="1650"/>
      <c r="GE96" s="1650"/>
      <c r="GF96" s="1650"/>
      <c r="GG96" s="1650"/>
      <c r="GH96" s="1650"/>
      <c r="GI96" s="1650"/>
      <c r="GJ96" s="1650"/>
      <c r="GK96" s="1650"/>
      <c r="GL96" s="1650"/>
      <c r="GM96" s="1650"/>
      <c r="GN96" s="1650"/>
      <c r="GO96" s="1650"/>
      <c r="GP96" s="1650"/>
      <c r="GQ96" s="1650"/>
      <c r="GR96" s="1375"/>
      <c r="GT96" s="1375"/>
      <c r="GU96" s="1645"/>
      <c r="GV96" s="1645"/>
      <c r="GW96" s="1375"/>
      <c r="GX96" s="1375"/>
      <c r="GY96" s="1375"/>
      <c r="GZ96" s="1375"/>
      <c r="HA96" s="1645"/>
      <c r="HB96" s="1375"/>
      <c r="HC96" s="1375"/>
      <c r="HD96" s="553"/>
      <c r="HE96" s="1375"/>
      <c r="HF96" s="1375"/>
      <c r="HG96" s="1375"/>
      <c r="HH96" s="1375"/>
      <c r="HI96" s="1375"/>
      <c r="HJ96" s="1641"/>
      <c r="HK96" s="631"/>
      <c r="HL96" s="631"/>
      <c r="HM96" s="631"/>
      <c r="HN96" s="631"/>
      <c r="HO96" s="1650">
        <v>11</v>
      </c>
    </row>
    <row s="1650" customFormat="1" customHeight="1" ht="11.549999999999999">
      <c r="A97" s="996"/>
      <c r="B97" s="996"/>
      <c r="C97" s="996"/>
      <c r="D97" s="996"/>
      <c r="E97" s="996"/>
      <c r="F97" s="1645"/>
      <c r="G97" s="1645"/>
      <c r="H97" s="360"/>
      <c r="N97" s="1650"/>
      <c r="O97" s="1650"/>
      <c r="P97" s="1650"/>
      <c r="Q97" s="1650"/>
      <c r="R97" s="1650"/>
      <c r="S97" s="1650"/>
      <c r="T97" s="1650"/>
      <c r="U97" s="1650"/>
      <c r="V97" s="1650"/>
      <c r="W97" s="1650"/>
      <c r="X97" s="1650"/>
      <c r="Y97" s="1650"/>
      <c r="Z97" s="1650"/>
      <c r="AA97" s="1650"/>
      <c r="AB97" s="1650"/>
      <c r="AC97" s="1650"/>
      <c r="AD97" s="1650"/>
      <c r="AE97" s="1650"/>
      <c r="AF97" s="1650"/>
      <c r="AG97" s="1650"/>
      <c r="AH97" s="1650"/>
      <c r="AI97" s="1650"/>
      <c r="AJ97" s="1650"/>
      <c r="AK97" s="1650"/>
      <c r="AL97" s="1650"/>
      <c r="AM97" s="1650"/>
      <c r="AN97" s="1650"/>
      <c r="AO97" s="1650"/>
      <c r="AP97" s="1650"/>
      <c r="AQ97" s="1650"/>
      <c r="AR97" s="1650"/>
      <c r="AS97" s="1650"/>
      <c r="AT97" s="1650"/>
      <c r="AU97" s="1650"/>
      <c r="AV97" s="1650"/>
      <c r="AW97" s="1650"/>
      <c r="AX97" s="1650"/>
      <c r="AY97" s="1650"/>
      <c r="AZ97" s="1650"/>
      <c r="BA97" s="1650"/>
      <c r="BB97" s="1650"/>
      <c r="BC97" s="1650"/>
      <c r="BD97" s="1650"/>
      <c r="BE97" s="1650"/>
      <c r="BF97" s="1650"/>
      <c r="BG97" s="1650"/>
      <c r="BH97" s="1650"/>
      <c r="BI97" s="1650"/>
      <c r="BJ97" s="1650"/>
      <c r="BK97" s="1650"/>
      <c r="BL97" s="1650"/>
      <c r="BM97" s="1650"/>
      <c r="BN97" s="1650"/>
      <c r="BO97" s="1650"/>
      <c r="BP97" s="1650"/>
      <c r="BQ97" s="1650"/>
      <c r="BR97" s="1650"/>
      <c r="BS97" s="1650"/>
      <c r="BT97" s="1650"/>
      <c r="BU97" s="1650"/>
      <c r="BV97" s="1650"/>
      <c r="BW97" s="1650"/>
      <c r="BX97" s="1650"/>
      <c r="BY97" s="1650"/>
      <c r="BZ97" s="1650"/>
      <c r="CA97" s="1650"/>
      <c r="CB97" s="1650"/>
      <c r="CC97" s="1650"/>
      <c r="CD97" s="1650"/>
      <c r="CE97" s="1650"/>
      <c r="CF97" s="1650"/>
      <c r="CG97" s="1650"/>
      <c r="CH97" s="1650"/>
      <c r="CI97" s="1650"/>
      <c r="CJ97" s="1650"/>
      <c r="CK97" s="1650"/>
      <c r="CL97" s="1650"/>
      <c r="CM97" s="1650"/>
      <c r="CN97" s="1650"/>
      <c r="CO97" s="1650"/>
      <c r="CP97" s="1650"/>
      <c r="CQ97" s="1650"/>
      <c r="CR97" s="1650"/>
      <c r="CS97" s="1650"/>
      <c r="CT97" s="1650"/>
      <c r="CU97" s="1650"/>
      <c r="CV97" s="1650"/>
      <c r="CW97" s="1650"/>
      <c r="CX97" s="1650"/>
      <c r="CY97" s="1650"/>
      <c r="CZ97" s="1650"/>
      <c r="DA97" s="1650"/>
      <c r="DB97" s="1650"/>
      <c r="DC97" s="1650"/>
      <c r="DD97" s="1650"/>
      <c r="DE97" s="1650"/>
      <c r="DF97" s="1650"/>
      <c r="DG97" s="1650"/>
      <c r="DH97" s="1650"/>
      <c r="DI97" s="1650"/>
      <c r="DJ97" s="1650"/>
      <c r="DK97" s="1650"/>
      <c r="DL97" s="1650"/>
      <c r="DM97" s="1650"/>
      <c r="DN97" s="1650"/>
      <c r="DO97" s="1650"/>
      <c r="DP97" s="1650"/>
      <c r="DQ97" s="1650"/>
      <c r="DR97" s="1650"/>
      <c r="DS97" s="1650"/>
      <c r="DT97" s="1650"/>
      <c r="DU97" s="1650"/>
      <c r="DV97" s="1650"/>
      <c r="DW97" s="1650"/>
      <c r="DX97" s="1650"/>
      <c r="DY97" s="1650"/>
      <c r="DZ97" s="1650"/>
      <c r="EA97" s="1650"/>
      <c r="EB97" s="1650"/>
      <c r="EC97" s="1650"/>
      <c r="ED97" s="1650"/>
      <c r="EE97" s="1650"/>
      <c r="EF97" s="1650"/>
      <c r="EG97" s="1650"/>
      <c r="EH97" s="1650"/>
      <c r="EI97" s="1650"/>
      <c r="EJ97" s="1650"/>
      <c r="EK97" s="1650"/>
      <c r="EL97" s="1650"/>
      <c r="EM97" s="1650"/>
      <c r="EN97" s="1650"/>
      <c r="EO97" s="1650"/>
      <c r="EP97" s="1650"/>
      <c r="EQ97" s="1650"/>
      <c r="ER97" s="1650"/>
      <c r="ES97" s="1650"/>
      <c r="ET97" s="1650"/>
      <c r="EU97" s="1650"/>
      <c r="EV97" s="1650"/>
      <c r="EW97" s="1650"/>
      <c r="EX97" s="1650"/>
      <c r="EY97" s="1650"/>
      <c r="EZ97" s="1650"/>
      <c r="FA97" s="1650"/>
      <c r="FB97" s="1650"/>
      <c r="FC97" s="1650"/>
      <c r="FD97" s="1650"/>
      <c r="FE97" s="1650"/>
      <c r="FF97" s="1650"/>
      <c r="FG97" s="1650"/>
      <c r="FH97" s="1650"/>
      <c r="FI97" s="1650"/>
      <c r="FJ97" s="1650"/>
      <c r="FK97" s="1650"/>
      <c r="FL97" s="1650"/>
      <c r="FM97" s="1650"/>
      <c r="FN97" s="1650"/>
      <c r="FO97" s="1650"/>
      <c r="FP97" s="1650"/>
      <c r="FQ97" s="1650"/>
      <c r="FR97" s="1650"/>
      <c r="FS97" s="1650"/>
      <c r="FT97" s="1650"/>
      <c r="FU97" s="1650"/>
      <c r="FV97" s="1650"/>
      <c r="FW97" s="1650"/>
      <c r="FX97" s="1650"/>
      <c r="FY97" s="1650"/>
      <c r="FZ97" s="1650"/>
      <c r="GA97" s="1650"/>
      <c r="GB97" s="1650"/>
      <c r="GC97" s="1650"/>
      <c r="GD97" s="1650"/>
      <c r="GE97" s="1650"/>
      <c r="GF97" s="1650"/>
      <c r="GG97" s="1650"/>
      <c r="GH97" s="1650"/>
      <c r="GI97" s="1650"/>
      <c r="GJ97" s="1650"/>
      <c r="GK97" s="1650"/>
      <c r="GL97" s="1650"/>
      <c r="GM97" s="1650"/>
      <c r="GN97" s="1650"/>
      <c r="GO97" s="1650"/>
      <c r="GP97" s="1650"/>
      <c r="GQ97" s="1650"/>
      <c r="GR97" s="1375"/>
      <c r="GT97" s="1375"/>
      <c r="GU97" s="1645"/>
      <c r="GV97" s="1645"/>
      <c r="GW97" s="1375"/>
      <c r="GX97" s="1375"/>
      <c r="GY97" s="1375"/>
      <c r="GZ97" s="1375"/>
      <c r="HA97" s="1645"/>
      <c r="HB97" s="1375"/>
      <c r="HC97" s="1375"/>
      <c r="HD97" s="553"/>
      <c r="HE97" s="1375"/>
      <c r="HF97" s="1375"/>
      <c r="HG97" s="1375"/>
      <c r="HH97" s="1375"/>
      <c r="HI97" s="1375"/>
      <c r="HJ97" s="1641"/>
      <c r="HK97" s="631"/>
      <c r="HL97" s="631"/>
      <c r="HM97" s="631"/>
      <c r="HN97" s="631"/>
      <c r="HO97" s="1650">
        <v>11</v>
      </c>
    </row>
    <row s="1650" customFormat="1" customHeight="1" ht="11.549999999999999">
      <c r="A98" s="996"/>
      <c r="B98" s="996"/>
      <c r="C98" s="996"/>
      <c r="D98" s="996"/>
      <c r="E98" s="996"/>
      <c r="F98" s="1645"/>
      <c r="G98" s="1645"/>
      <c r="H98" s="360"/>
      <c r="N98" s="1650"/>
      <c r="O98" s="1650"/>
      <c r="P98" s="1650"/>
      <c r="Q98" s="1650"/>
      <c r="R98" s="1650"/>
      <c r="S98" s="1650"/>
      <c r="T98" s="1650"/>
      <c r="U98" s="1650"/>
      <c r="V98" s="1650"/>
      <c r="W98" s="1650"/>
      <c r="X98" s="1650"/>
      <c r="Y98" s="1650"/>
      <c r="Z98" s="1650"/>
      <c r="AA98" s="1650"/>
      <c r="AB98" s="1650"/>
      <c r="AC98" s="1650"/>
      <c r="AD98" s="1650"/>
      <c r="AE98" s="1650"/>
      <c r="AF98" s="1650"/>
      <c r="AG98" s="1650"/>
      <c r="AH98" s="1650"/>
      <c r="AI98" s="1650"/>
      <c r="AJ98" s="1650"/>
      <c r="AK98" s="1650"/>
      <c r="AL98" s="1650"/>
      <c r="AM98" s="1650"/>
      <c r="AN98" s="1650"/>
      <c r="AO98" s="1650"/>
      <c r="AP98" s="1650"/>
      <c r="AQ98" s="1650"/>
      <c r="AR98" s="1650"/>
      <c r="AS98" s="1650"/>
      <c r="AT98" s="1650"/>
      <c r="AU98" s="1650"/>
      <c r="AV98" s="1650"/>
      <c r="AW98" s="1650"/>
      <c r="AX98" s="1650"/>
      <c r="AY98" s="1650"/>
      <c r="AZ98" s="1650"/>
      <c r="BA98" s="1650"/>
      <c r="BB98" s="1650"/>
      <c r="BC98" s="1650"/>
      <c r="BD98" s="1650"/>
      <c r="BE98" s="1650"/>
      <c r="BF98" s="1650"/>
      <c r="BG98" s="1650"/>
      <c r="BH98" s="1650"/>
      <c r="BI98" s="1650"/>
      <c r="BJ98" s="1650"/>
      <c r="BK98" s="1650"/>
      <c r="BL98" s="1650"/>
      <c r="BM98" s="1650"/>
      <c r="BN98" s="1650"/>
      <c r="BO98" s="1650"/>
      <c r="BP98" s="1650"/>
      <c r="BQ98" s="1650"/>
      <c r="BR98" s="1650"/>
      <c r="BS98" s="1650"/>
      <c r="BT98" s="1650"/>
      <c r="BU98" s="1650"/>
      <c r="BV98" s="1650"/>
      <c r="BW98" s="1650"/>
      <c r="BX98" s="1650"/>
      <c r="BY98" s="1650"/>
      <c r="BZ98" s="1650"/>
      <c r="CA98" s="1650"/>
      <c r="CB98" s="1650"/>
      <c r="CC98" s="1650"/>
      <c r="CD98" s="1650"/>
      <c r="CE98" s="1650"/>
      <c r="CF98" s="1650"/>
      <c r="CG98" s="1650"/>
      <c r="CH98" s="1650"/>
      <c r="CI98" s="1650"/>
      <c r="CJ98" s="1650"/>
      <c r="CK98" s="1650"/>
      <c r="CL98" s="1650"/>
      <c r="CM98" s="1650"/>
      <c r="CN98" s="1650"/>
      <c r="CO98" s="1650"/>
      <c r="CP98" s="1650"/>
      <c r="CQ98" s="1650"/>
      <c r="CR98" s="1650"/>
      <c r="CS98" s="1650"/>
      <c r="CT98" s="1650"/>
      <c r="CU98" s="1650"/>
      <c r="CV98" s="1650"/>
      <c r="CW98" s="1650"/>
      <c r="CX98" s="1650"/>
      <c r="CY98" s="1650"/>
      <c r="CZ98" s="1650"/>
      <c r="DA98" s="1650"/>
      <c r="DB98" s="1650"/>
      <c r="DC98" s="1650"/>
      <c r="DD98" s="1650"/>
      <c r="DE98" s="1650"/>
      <c r="DF98" s="1650"/>
      <c r="DG98" s="1650"/>
      <c r="DH98" s="1650"/>
      <c r="DI98" s="1650"/>
      <c r="DJ98" s="1650"/>
      <c r="DK98" s="1650"/>
      <c r="DL98" s="1650"/>
      <c r="DM98" s="1650"/>
      <c r="DN98" s="1650"/>
      <c r="DO98" s="1650"/>
      <c r="DP98" s="1650"/>
      <c r="DQ98" s="1650"/>
      <c r="DR98" s="1650"/>
      <c r="DS98" s="1650"/>
      <c r="DT98" s="1650"/>
      <c r="DU98" s="1650"/>
      <c r="DV98" s="1650"/>
      <c r="DW98" s="1650"/>
      <c r="DX98" s="1650"/>
      <c r="DY98" s="1650"/>
      <c r="DZ98" s="1650"/>
      <c r="EA98" s="1650"/>
      <c r="EB98" s="1650"/>
      <c r="EC98" s="1650"/>
      <c r="ED98" s="1650"/>
      <c r="EE98" s="1650"/>
      <c r="EF98" s="1650"/>
      <c r="EG98" s="1650"/>
      <c r="EH98" s="1650"/>
      <c r="EI98" s="1650"/>
      <c r="EJ98" s="1650"/>
      <c r="EK98" s="1650"/>
      <c r="EL98" s="1650"/>
      <c r="EM98" s="1650"/>
      <c r="EN98" s="1650"/>
      <c r="EO98" s="1650"/>
      <c r="EP98" s="1650"/>
      <c r="EQ98" s="1650"/>
      <c r="ER98" s="1650"/>
      <c r="ES98" s="1650"/>
      <c r="ET98" s="1650"/>
      <c r="EU98" s="1650"/>
      <c r="EV98" s="1650"/>
      <c r="EW98" s="1650"/>
      <c r="EX98" s="1650"/>
      <c r="EY98" s="1650"/>
      <c r="EZ98" s="1650"/>
      <c r="FA98" s="1650"/>
      <c r="FB98" s="1650"/>
      <c r="FC98" s="1650"/>
      <c r="FD98" s="1650"/>
      <c r="FE98" s="1650"/>
      <c r="FF98" s="1650"/>
      <c r="FG98" s="1650"/>
      <c r="FH98" s="1650"/>
      <c r="FI98" s="1650"/>
      <c r="FJ98" s="1650"/>
      <c r="FK98" s="1650"/>
      <c r="FL98" s="1650"/>
      <c r="FM98" s="1650"/>
      <c r="FN98" s="1650"/>
      <c r="FO98" s="1650"/>
      <c r="FP98" s="1650"/>
      <c r="FQ98" s="1650"/>
      <c r="FR98" s="1650"/>
      <c r="FS98" s="1650"/>
      <c r="FT98" s="1650"/>
      <c r="FU98" s="1650"/>
      <c r="FV98" s="1650"/>
      <c r="FW98" s="1650"/>
      <c r="FX98" s="1650"/>
      <c r="FY98" s="1650"/>
      <c r="FZ98" s="1650"/>
      <c r="GA98" s="1650"/>
      <c r="GB98" s="1650"/>
      <c r="GC98" s="1650"/>
      <c r="GD98" s="1650"/>
      <c r="GE98" s="1650"/>
      <c r="GF98" s="1650"/>
      <c r="GG98" s="1650"/>
      <c r="GH98" s="1650"/>
      <c r="GI98" s="1650"/>
      <c r="GJ98" s="1650"/>
      <c r="GK98" s="1650"/>
      <c r="GL98" s="1650"/>
      <c r="GM98" s="1650"/>
      <c r="GN98" s="1650"/>
      <c r="GO98" s="1650"/>
      <c r="GP98" s="1650"/>
      <c r="GQ98" s="1650"/>
      <c r="GR98" s="1375"/>
      <c r="GT98" s="1375"/>
      <c r="GU98" s="1645"/>
      <c r="GV98" s="1645"/>
      <c r="GW98" s="1375"/>
      <c r="GX98" s="1375"/>
      <c r="GY98" s="1375"/>
      <c r="GZ98" s="1375"/>
      <c r="HA98" s="1645"/>
      <c r="HB98" s="1375"/>
      <c r="HC98" s="1375"/>
      <c r="HD98" s="553"/>
      <c r="HE98" s="1375"/>
      <c r="HF98" s="1375"/>
      <c r="HG98" s="1375"/>
      <c r="HH98" s="1375"/>
      <c r="HI98" s="1375"/>
      <c r="HJ98" s="1641"/>
      <c r="HK98" s="631"/>
      <c r="HL98" s="631"/>
      <c r="HM98" s="631"/>
      <c r="HN98" s="631"/>
      <c r="HO98" s="1650">
        <v>11</v>
      </c>
    </row>
    <row s="1650" customFormat="1" customHeight="1" ht="11.549999999999999">
      <c r="A99" s="996"/>
      <c r="B99" s="996"/>
      <c r="C99" s="996"/>
      <c r="D99" s="996"/>
      <c r="E99" s="996"/>
      <c r="F99" s="1645"/>
      <c r="G99" s="1645"/>
      <c r="H99" s="360"/>
      <c r="N99" s="1650"/>
      <c r="O99" s="1650"/>
      <c r="P99" s="1650"/>
      <c r="Q99" s="1650"/>
      <c r="R99" s="1650"/>
      <c r="S99" s="1650"/>
      <c r="T99" s="1650"/>
      <c r="U99" s="1650"/>
      <c r="V99" s="1650"/>
      <c r="W99" s="1650"/>
      <c r="X99" s="1650"/>
      <c r="Y99" s="1650"/>
      <c r="Z99" s="1650"/>
      <c r="AA99" s="1650"/>
      <c r="AB99" s="1650"/>
      <c r="AC99" s="1650"/>
      <c r="AD99" s="1650"/>
      <c r="AE99" s="1650"/>
      <c r="AF99" s="1650"/>
      <c r="AG99" s="1650"/>
      <c r="AH99" s="1650"/>
      <c r="AI99" s="1650"/>
      <c r="AJ99" s="1650"/>
      <c r="AK99" s="1650"/>
      <c r="AL99" s="1650"/>
      <c r="AM99" s="1650"/>
      <c r="AN99" s="1650"/>
      <c r="AO99" s="1650"/>
      <c r="AP99" s="1650"/>
      <c r="AQ99" s="1650"/>
      <c r="AR99" s="1650"/>
      <c r="AS99" s="1650"/>
      <c r="AT99" s="1650"/>
      <c r="AU99" s="1650"/>
      <c r="AV99" s="1650"/>
      <c r="AW99" s="1650"/>
      <c r="AX99" s="1650"/>
      <c r="AY99" s="1650"/>
      <c r="AZ99" s="1650"/>
      <c r="BA99" s="1650"/>
      <c r="BB99" s="1650"/>
      <c r="BC99" s="1650"/>
      <c r="BD99" s="1650"/>
      <c r="BE99" s="1650"/>
      <c r="BF99" s="1650"/>
      <c r="BG99" s="1650"/>
      <c r="BH99" s="1650"/>
      <c r="BI99" s="1650"/>
      <c r="BJ99" s="1650"/>
      <c r="BK99" s="1650"/>
      <c r="BL99" s="1650"/>
      <c r="BM99" s="1650"/>
      <c r="BN99" s="1650"/>
      <c r="BO99" s="1650"/>
      <c r="BP99" s="1650"/>
      <c r="BQ99" s="1650"/>
      <c r="BR99" s="1650"/>
      <c r="BS99" s="1650"/>
      <c r="BT99" s="1650"/>
      <c r="BU99" s="1650"/>
      <c r="BV99" s="1650"/>
      <c r="BW99" s="1650"/>
      <c r="BX99" s="1650"/>
      <c r="BY99" s="1650"/>
      <c r="BZ99" s="1650"/>
      <c r="CA99" s="1650"/>
      <c r="CB99" s="1650"/>
      <c r="CC99" s="1650"/>
      <c r="CD99" s="1650"/>
      <c r="CE99" s="1650"/>
      <c r="CF99" s="1650"/>
      <c r="CG99" s="1650"/>
      <c r="CH99" s="1650"/>
      <c r="CI99" s="1650"/>
      <c r="CJ99" s="1650"/>
      <c r="CK99" s="1650"/>
      <c r="CL99" s="1650"/>
      <c r="CM99" s="1650"/>
      <c r="CN99" s="1650"/>
      <c r="CO99" s="1650"/>
      <c r="CP99" s="1650"/>
      <c r="CQ99" s="1650"/>
      <c r="CR99" s="1650"/>
      <c r="CS99" s="1650"/>
      <c r="CT99" s="1650"/>
      <c r="CU99" s="1650"/>
      <c r="CV99" s="1650"/>
      <c r="CW99" s="1650"/>
      <c r="CX99" s="1650"/>
      <c r="CY99" s="1650"/>
      <c r="CZ99" s="1650"/>
      <c r="DA99" s="1650"/>
      <c r="DB99" s="1650"/>
      <c r="DC99" s="1650"/>
      <c r="DD99" s="1650"/>
      <c r="DE99" s="1650"/>
      <c r="DF99" s="1650"/>
      <c r="DG99" s="1650"/>
      <c r="DH99" s="1650"/>
      <c r="DI99" s="1650"/>
      <c r="DJ99" s="1650"/>
      <c r="DK99" s="1650"/>
      <c r="DL99" s="1650"/>
      <c r="DM99" s="1650"/>
      <c r="DN99" s="1650"/>
      <c r="DO99" s="1650"/>
      <c r="DP99" s="1650"/>
      <c r="DQ99" s="1650"/>
      <c r="DR99" s="1650"/>
      <c r="DS99" s="1650"/>
      <c r="DT99" s="1650"/>
      <c r="DU99" s="1650"/>
      <c r="DV99" s="1650"/>
      <c r="DW99" s="1650"/>
      <c r="DX99" s="1650"/>
      <c r="DY99" s="1650"/>
      <c r="DZ99" s="1650"/>
      <c r="EA99" s="1650"/>
      <c r="EB99" s="1650"/>
      <c r="EC99" s="1650"/>
      <c r="ED99" s="1650"/>
      <c r="EE99" s="1650"/>
      <c r="EF99" s="1650"/>
      <c r="EG99" s="1650"/>
      <c r="EH99" s="1650"/>
      <c r="EI99" s="1650"/>
      <c r="EJ99" s="1650"/>
      <c r="EK99" s="1650"/>
      <c r="EL99" s="1650"/>
      <c r="EM99" s="1650"/>
      <c r="EN99" s="1650"/>
      <c r="EO99" s="1650"/>
      <c r="EP99" s="1650"/>
      <c r="EQ99" s="1650"/>
      <c r="ER99" s="1650"/>
      <c r="ES99" s="1650"/>
      <c r="ET99" s="1650"/>
      <c r="EU99" s="1650"/>
      <c r="EV99" s="1650"/>
      <c r="EW99" s="1650"/>
      <c r="EX99" s="1650"/>
      <c r="EY99" s="1650"/>
      <c r="EZ99" s="1650"/>
      <c r="FA99" s="1650"/>
      <c r="FB99" s="1650"/>
      <c r="FC99" s="1650"/>
      <c r="FD99" s="1650"/>
      <c r="FE99" s="1650"/>
      <c r="FF99" s="1650"/>
      <c r="FG99" s="1650"/>
      <c r="FH99" s="1650"/>
      <c r="FI99" s="1650"/>
      <c r="FJ99" s="1650"/>
      <c r="FK99" s="1650"/>
      <c r="FL99" s="1650"/>
      <c r="FM99" s="1650"/>
      <c r="FN99" s="1650"/>
      <c r="FO99" s="1650"/>
      <c r="FP99" s="1650"/>
      <c r="FQ99" s="1650"/>
      <c r="FR99" s="1650"/>
      <c r="FS99" s="1650"/>
      <c r="FT99" s="1650"/>
      <c r="FU99" s="1650"/>
      <c r="FV99" s="1650"/>
      <c r="FW99" s="1650"/>
      <c r="FX99" s="1650"/>
      <c r="FY99" s="1650"/>
      <c r="FZ99" s="1650"/>
      <c r="GA99" s="1650"/>
      <c r="GB99" s="1650"/>
      <c r="GC99" s="1650"/>
      <c r="GD99" s="1650"/>
      <c r="GE99" s="1650"/>
      <c r="GF99" s="1650"/>
      <c r="GG99" s="1650"/>
      <c r="GH99" s="1650"/>
      <c r="GI99" s="1650"/>
      <c r="GJ99" s="1650"/>
      <c r="GK99" s="1650"/>
      <c r="GL99" s="1650"/>
      <c r="GM99" s="1650"/>
      <c r="GN99" s="1650"/>
      <c r="GO99" s="1650"/>
      <c r="GP99" s="1650"/>
      <c r="GQ99" s="1650"/>
      <c r="GR99" s="1375"/>
      <c r="GT99" s="1375"/>
      <c r="GU99" s="1645"/>
      <c r="GV99" s="1645"/>
      <c r="GW99" s="1375"/>
      <c r="GX99" s="1375"/>
      <c r="GY99" s="1375"/>
      <c r="GZ99" s="1375"/>
      <c r="HA99" s="1645"/>
      <c r="HB99" s="1375"/>
      <c r="HC99" s="1375"/>
      <c r="HD99" s="553"/>
      <c r="HE99" s="1375"/>
      <c r="HF99" s="1375"/>
      <c r="HG99" s="1375"/>
      <c r="HH99" s="1375"/>
      <c r="HI99" s="1375"/>
      <c r="HJ99" s="1641"/>
      <c r="HK99" s="631"/>
      <c r="HL99" s="631"/>
      <c r="HM99" s="631"/>
      <c r="HN99" s="631"/>
      <c r="HO99" s="1650">
        <v>11</v>
      </c>
    </row>
    <row s="1650" customFormat="1" customHeight="1" ht="11.549999999999999">
      <c r="A100" s="996"/>
      <c r="B100" s="996"/>
      <c r="C100" s="996"/>
      <c r="D100" s="996"/>
      <c r="E100" s="996"/>
      <c r="F100" s="1645"/>
      <c r="G100" s="1645"/>
      <c r="H100" s="360"/>
      <c r="N100" s="1650"/>
      <c r="O100" s="1650"/>
      <c r="P100" s="1650"/>
      <c r="Q100" s="1650"/>
      <c r="R100" s="1650"/>
      <c r="S100" s="1650"/>
      <c r="T100" s="1650"/>
      <c r="U100" s="1650"/>
      <c r="V100" s="1650"/>
      <c r="W100" s="1650"/>
      <c r="X100" s="1650"/>
      <c r="Y100" s="1650"/>
      <c r="Z100" s="1650"/>
      <c r="AA100" s="1650"/>
      <c r="AB100" s="1650"/>
      <c r="AC100" s="1650"/>
      <c r="AD100" s="1650"/>
      <c r="AE100" s="1650"/>
      <c r="AF100" s="1650"/>
      <c r="AG100" s="1650"/>
      <c r="AH100" s="1650"/>
      <c r="AI100" s="1650"/>
      <c r="AJ100" s="1650"/>
      <c r="AK100" s="1650"/>
      <c r="AL100" s="1650"/>
      <c r="AM100" s="1650"/>
      <c r="AN100" s="1650"/>
      <c r="AO100" s="1650"/>
      <c r="AP100" s="1650"/>
      <c r="AQ100" s="1650"/>
      <c r="AR100" s="1650"/>
      <c r="AS100" s="1650"/>
      <c r="AT100" s="1650"/>
      <c r="AU100" s="1650"/>
      <c r="AV100" s="1650"/>
      <c r="AW100" s="1650"/>
      <c r="AX100" s="1650"/>
      <c r="AY100" s="1650"/>
      <c r="AZ100" s="1650"/>
      <c r="BA100" s="1650"/>
      <c r="BB100" s="1650"/>
      <c r="BC100" s="1650"/>
      <c r="BD100" s="1650"/>
      <c r="BE100" s="1650"/>
      <c r="BF100" s="1650"/>
      <c r="BG100" s="1650"/>
      <c r="BH100" s="1650"/>
      <c r="BI100" s="1650"/>
      <c r="BJ100" s="1650"/>
      <c r="BK100" s="1650"/>
      <c r="BL100" s="1650"/>
      <c r="BM100" s="1650"/>
      <c r="BN100" s="1650"/>
      <c r="BO100" s="1650"/>
      <c r="BP100" s="1650"/>
      <c r="BQ100" s="1650"/>
      <c r="BR100" s="1650"/>
      <c r="BS100" s="1650"/>
      <c r="BT100" s="1650"/>
      <c r="BU100" s="1650"/>
      <c r="BV100" s="1650"/>
      <c r="BW100" s="1650"/>
      <c r="BX100" s="1650"/>
      <c r="BY100" s="1650"/>
      <c r="BZ100" s="1650"/>
      <c r="CA100" s="1650"/>
      <c r="CB100" s="1650"/>
      <c r="CC100" s="1650"/>
      <c r="CD100" s="1650"/>
      <c r="CE100" s="1650"/>
      <c r="CF100" s="1650"/>
      <c r="CG100" s="1650"/>
      <c r="CH100" s="1650"/>
      <c r="CI100" s="1650"/>
      <c r="CJ100" s="1650"/>
      <c r="CK100" s="1650"/>
      <c r="CL100" s="1650"/>
      <c r="CM100" s="1650"/>
      <c r="CN100" s="1650"/>
      <c r="CO100" s="1650"/>
      <c r="CP100" s="1650"/>
      <c r="CQ100" s="1650"/>
      <c r="CR100" s="1650"/>
      <c r="CS100" s="1650"/>
      <c r="CT100" s="1650"/>
      <c r="CU100" s="1650"/>
      <c r="CV100" s="1650"/>
      <c r="CW100" s="1650"/>
      <c r="CX100" s="1650"/>
      <c r="CY100" s="1650"/>
      <c r="CZ100" s="1650"/>
      <c r="DA100" s="1650"/>
      <c r="DB100" s="1650"/>
      <c r="DC100" s="1650"/>
      <c r="DD100" s="1650"/>
      <c r="DE100" s="1650"/>
      <c r="DF100" s="1650"/>
      <c r="DG100" s="1650"/>
      <c r="DH100" s="1650"/>
      <c r="DI100" s="1650"/>
      <c r="DJ100" s="1650"/>
      <c r="DK100" s="1650"/>
      <c r="DL100" s="1650"/>
      <c r="DM100" s="1650"/>
      <c r="DN100" s="1650"/>
      <c r="DO100" s="1650"/>
      <c r="DP100" s="1650"/>
      <c r="DQ100" s="1650"/>
      <c r="DR100" s="1650"/>
      <c r="DS100" s="1650"/>
      <c r="DT100" s="1650"/>
      <c r="DU100" s="1650"/>
      <c r="DV100" s="1650"/>
      <c r="DW100" s="1650"/>
      <c r="DX100" s="1650"/>
      <c r="DY100" s="1650"/>
      <c r="DZ100" s="1650"/>
      <c r="EA100" s="1650"/>
      <c r="EB100" s="1650"/>
      <c r="EC100" s="1650"/>
      <c r="ED100" s="1650"/>
      <c r="EE100" s="1650"/>
      <c r="EF100" s="1650"/>
      <c r="EG100" s="1650"/>
      <c r="EH100" s="1650"/>
      <c r="EI100" s="1650"/>
      <c r="EJ100" s="1650"/>
      <c r="EK100" s="1650"/>
      <c r="EL100" s="1650"/>
      <c r="EM100" s="1650"/>
      <c r="EN100" s="1650"/>
      <c r="EO100" s="1650"/>
      <c r="EP100" s="1650"/>
      <c r="EQ100" s="1650"/>
      <c r="ER100" s="1650"/>
      <c r="ES100" s="1650"/>
      <c r="ET100" s="1650"/>
      <c r="EU100" s="1650"/>
      <c r="EV100" s="1650"/>
      <c r="EW100" s="1650"/>
      <c r="EX100" s="1650"/>
      <c r="EY100" s="1650"/>
      <c r="EZ100" s="1650"/>
      <c r="FA100" s="1650"/>
      <c r="FB100" s="1650"/>
      <c r="FC100" s="1650"/>
      <c r="FD100" s="1650"/>
      <c r="FE100" s="1650"/>
      <c r="FF100" s="1650"/>
      <c r="FG100" s="1650"/>
      <c r="FH100" s="1650"/>
      <c r="FI100" s="1650"/>
      <c r="FJ100" s="1650"/>
      <c r="FK100" s="1650"/>
      <c r="FL100" s="1650"/>
      <c r="FM100" s="1650"/>
      <c r="FN100" s="1650"/>
      <c r="FO100" s="1650"/>
      <c r="FP100" s="1650"/>
      <c r="FQ100" s="1650"/>
      <c r="FR100" s="1650"/>
      <c r="FS100" s="1650"/>
      <c r="FT100" s="1650"/>
      <c r="FU100" s="1650"/>
      <c r="FV100" s="1650"/>
      <c r="FW100" s="1650"/>
      <c r="FX100" s="1650"/>
      <c r="FY100" s="1650"/>
      <c r="FZ100" s="1650"/>
      <c r="GA100" s="1650"/>
      <c r="GB100" s="1650"/>
      <c r="GC100" s="1650"/>
      <c r="GD100" s="1650"/>
      <c r="GE100" s="1650"/>
      <c r="GF100" s="1650"/>
      <c r="GG100" s="1650"/>
      <c r="GH100" s="1650"/>
      <c r="GI100" s="1650"/>
      <c r="GJ100" s="1650"/>
      <c r="GK100" s="1650"/>
      <c r="GL100" s="1650"/>
      <c r="GM100" s="1650"/>
      <c r="GN100" s="1650"/>
      <c r="GO100" s="1650"/>
      <c r="GP100" s="1650"/>
      <c r="GQ100" s="1650"/>
      <c r="GR100" s="1375"/>
      <c r="GT100" s="1375"/>
      <c r="GU100" s="1645"/>
      <c r="GV100" s="1645"/>
      <c r="GW100" s="1375"/>
      <c r="GX100" s="1375"/>
      <c r="GY100" s="1375"/>
      <c r="GZ100" s="1375"/>
      <c r="HA100" s="1645"/>
      <c r="HB100" s="1375"/>
      <c r="HC100" s="1375"/>
      <c r="HD100" s="553"/>
      <c r="HE100" s="1375"/>
      <c r="HF100" s="1375"/>
      <c r="HG100" s="1375"/>
      <c r="HH100" s="1375"/>
      <c r="HI100" s="1375"/>
      <c r="HJ100" s="1641"/>
      <c r="HK100" s="631"/>
      <c r="HL100" s="631"/>
      <c r="HM100" s="631"/>
      <c r="HN100" s="631"/>
      <c r="HO100" s="1650">
        <v>11</v>
      </c>
    </row>
    <row s="1650" customFormat="1" customHeight="1" ht="11.549999999999999">
      <c r="A101" s="996"/>
      <c r="B101" s="996"/>
      <c r="C101" s="996"/>
      <c r="D101" s="996"/>
      <c r="E101" s="996"/>
      <c r="F101" s="1645"/>
      <c r="G101" s="1645"/>
      <c r="H101" s="360"/>
      <c r="N101" s="1650"/>
      <c r="O101" s="1650"/>
      <c r="P101" s="1650"/>
      <c r="Q101" s="1650"/>
      <c r="R101" s="1650"/>
      <c r="S101" s="1650"/>
      <c r="T101" s="1650"/>
      <c r="U101" s="1650"/>
      <c r="V101" s="1650"/>
      <c r="W101" s="1650"/>
      <c r="X101" s="1650"/>
      <c r="Y101" s="1650"/>
      <c r="Z101" s="1650"/>
      <c r="AA101" s="1650"/>
      <c r="AB101" s="1650"/>
      <c r="AC101" s="1650"/>
      <c r="AD101" s="1650"/>
      <c r="AE101" s="1650"/>
      <c r="AF101" s="1650"/>
      <c r="AG101" s="1650"/>
      <c r="AH101" s="1650"/>
      <c r="AI101" s="1650"/>
      <c r="AJ101" s="1650"/>
      <c r="AK101" s="1650"/>
      <c r="AL101" s="1650"/>
      <c r="AM101" s="1650"/>
      <c r="AN101" s="1650"/>
      <c r="AO101" s="1650"/>
      <c r="AP101" s="1650"/>
      <c r="AQ101" s="1650"/>
      <c r="AR101" s="1650"/>
      <c r="AS101" s="1650"/>
      <c r="AT101" s="1650"/>
      <c r="AU101" s="1650"/>
      <c r="AV101" s="1650"/>
      <c r="AW101" s="1650"/>
      <c r="AX101" s="1650"/>
      <c r="AY101" s="1650"/>
      <c r="AZ101" s="1650"/>
      <c r="BA101" s="1650"/>
      <c r="BB101" s="1650"/>
      <c r="BC101" s="1650"/>
      <c r="BD101" s="1650"/>
      <c r="BE101" s="1650"/>
      <c r="BF101" s="1650"/>
      <c r="BG101" s="1650"/>
      <c r="BH101" s="1650"/>
      <c r="BI101" s="1650"/>
      <c r="BJ101" s="1650"/>
      <c r="BK101" s="1650"/>
      <c r="BL101" s="1650"/>
      <c r="BM101" s="1650"/>
      <c r="BN101" s="1650"/>
      <c r="BO101" s="1650"/>
      <c r="BP101" s="1650"/>
      <c r="BQ101" s="1650"/>
      <c r="BR101" s="1650"/>
      <c r="BS101" s="1650"/>
      <c r="BT101" s="1650"/>
      <c r="BU101" s="1650"/>
      <c r="BV101" s="1650"/>
      <c r="BW101" s="1650"/>
      <c r="BX101" s="1650"/>
      <c r="BY101" s="1650"/>
      <c r="BZ101" s="1650"/>
      <c r="CA101" s="1650"/>
      <c r="CB101" s="1650"/>
      <c r="CC101" s="1650"/>
      <c r="CD101" s="1650"/>
      <c r="CE101" s="1650"/>
      <c r="CF101" s="1650"/>
      <c r="CG101" s="1650"/>
      <c r="CH101" s="1650"/>
      <c r="CI101" s="1650"/>
      <c r="CJ101" s="1650"/>
      <c r="CK101" s="1650"/>
      <c r="CL101" s="1650"/>
      <c r="CM101" s="1650"/>
      <c r="CN101" s="1650"/>
      <c r="CO101" s="1650"/>
      <c r="CP101" s="1650"/>
      <c r="CQ101" s="1650"/>
      <c r="CR101" s="1650"/>
      <c r="CS101" s="1650"/>
      <c r="CT101" s="1650"/>
      <c r="CU101" s="1650"/>
      <c r="CV101" s="1650"/>
      <c r="CW101" s="1650"/>
      <c r="CX101" s="1650"/>
      <c r="CY101" s="1650"/>
      <c r="CZ101" s="1650"/>
      <c r="DA101" s="1650"/>
      <c r="DB101" s="1650"/>
      <c r="DC101" s="1650"/>
      <c r="DD101" s="1650"/>
      <c r="DE101" s="1650"/>
      <c r="DF101" s="1650"/>
      <c r="DG101" s="1650"/>
      <c r="DH101" s="1650"/>
      <c r="DI101" s="1650"/>
      <c r="DJ101" s="1650"/>
      <c r="DK101" s="1650"/>
      <c r="DL101" s="1650"/>
      <c r="DM101" s="1650"/>
      <c r="DN101" s="1650"/>
      <c r="DO101" s="1650"/>
      <c r="DP101" s="1650"/>
      <c r="DQ101" s="1650"/>
      <c r="DR101" s="1650"/>
      <c r="DS101" s="1650"/>
      <c r="DT101" s="1650"/>
      <c r="DU101" s="1650"/>
      <c r="DV101" s="1650"/>
      <c r="DW101" s="1650"/>
      <c r="DX101" s="1650"/>
      <c r="DY101" s="1650"/>
      <c r="DZ101" s="1650"/>
      <c r="EA101" s="1650"/>
      <c r="EB101" s="1650"/>
      <c r="EC101" s="1650"/>
      <c r="ED101" s="1650"/>
      <c r="EE101" s="1650"/>
      <c r="EF101" s="1650"/>
      <c r="EG101" s="1650"/>
      <c r="EH101" s="1650"/>
      <c r="EI101" s="1650"/>
      <c r="EJ101" s="1650"/>
      <c r="EK101" s="1650"/>
      <c r="EL101" s="1650"/>
      <c r="EM101" s="1650"/>
      <c r="EN101" s="1650"/>
      <c r="EO101" s="1650"/>
      <c r="EP101" s="1650"/>
      <c r="EQ101" s="1650"/>
      <c r="ER101" s="1650"/>
      <c r="ES101" s="1650"/>
      <c r="ET101" s="1650"/>
      <c r="EU101" s="1650"/>
      <c r="EV101" s="1650"/>
      <c r="EW101" s="1650"/>
      <c r="EX101" s="1650"/>
      <c r="EY101" s="1650"/>
      <c r="EZ101" s="1650"/>
      <c r="FA101" s="1650"/>
      <c r="FB101" s="1650"/>
      <c r="FC101" s="1650"/>
      <c r="FD101" s="1650"/>
      <c r="FE101" s="1650"/>
      <c r="FF101" s="1650"/>
      <c r="FG101" s="1650"/>
      <c r="FH101" s="1650"/>
      <c r="FI101" s="1650"/>
      <c r="FJ101" s="1650"/>
      <c r="FK101" s="1650"/>
      <c r="FL101" s="1650"/>
      <c r="FM101" s="1650"/>
      <c r="FN101" s="1650"/>
      <c r="FO101" s="1650"/>
      <c r="FP101" s="1650"/>
      <c r="FQ101" s="1650"/>
      <c r="FR101" s="1650"/>
      <c r="FS101" s="1650"/>
      <c r="FT101" s="1650"/>
      <c r="FU101" s="1650"/>
      <c r="FV101" s="1650"/>
      <c r="FW101" s="1650"/>
      <c r="FX101" s="1650"/>
      <c r="FY101" s="1650"/>
      <c r="FZ101" s="1650"/>
      <c r="GA101" s="1650"/>
      <c r="GB101" s="1650"/>
      <c r="GC101" s="1650"/>
      <c r="GD101" s="1650"/>
      <c r="GE101" s="1650"/>
      <c r="GF101" s="1650"/>
      <c r="GG101" s="1650"/>
      <c r="GH101" s="1650"/>
      <c r="GI101" s="1650"/>
      <c r="GJ101" s="1650"/>
      <c r="GK101" s="1650"/>
      <c r="GL101" s="1650"/>
      <c r="GM101" s="1650"/>
      <c r="GN101" s="1650"/>
      <c r="GO101" s="1650"/>
      <c r="GP101" s="1650"/>
      <c r="GQ101" s="1650"/>
      <c r="GR101" s="1375"/>
      <c r="GT101" s="1375"/>
      <c r="GU101" s="1645"/>
      <c r="GV101" s="1645"/>
      <c r="GW101" s="1375"/>
      <c r="GX101" s="1375"/>
      <c r="GY101" s="1375"/>
      <c r="GZ101" s="1375"/>
      <c r="HA101" s="1645"/>
      <c r="HB101" s="1375"/>
      <c r="HC101" s="1375"/>
      <c r="HD101" s="553"/>
      <c r="HE101" s="1375"/>
      <c r="HF101" s="1375"/>
      <c r="HG101" s="1375"/>
      <c r="HH101" s="1375"/>
      <c r="HI101" s="1375"/>
      <c r="HJ101" s="1641"/>
      <c r="HK101" s="631"/>
      <c r="HL101" s="631"/>
      <c r="HM101" s="631"/>
      <c r="HN101" s="631"/>
      <c r="HO101" s="1650">
        <v>11</v>
      </c>
    </row>
    <row s="1650" customFormat="1" customHeight="1" ht="11.549999999999999">
      <c r="A102" s="996"/>
      <c r="B102" s="996"/>
      <c r="C102" s="996"/>
      <c r="D102" s="996"/>
      <c r="E102" s="996"/>
      <c r="F102" s="1645"/>
      <c r="G102" s="1645"/>
      <c r="H102" s="360"/>
      <c r="N102" s="1650"/>
      <c r="O102" s="1650"/>
      <c r="P102" s="1650"/>
      <c r="Q102" s="1650"/>
      <c r="R102" s="1650"/>
      <c r="S102" s="1650"/>
      <c r="T102" s="1650"/>
      <c r="U102" s="1650"/>
      <c r="V102" s="1650"/>
      <c r="W102" s="1650"/>
      <c r="X102" s="1650"/>
      <c r="Y102" s="1650"/>
      <c r="Z102" s="1650"/>
      <c r="AA102" s="1650"/>
      <c r="AB102" s="1650"/>
      <c r="AC102" s="1650"/>
      <c r="AD102" s="1650"/>
      <c r="AE102" s="1650"/>
      <c r="AF102" s="1650"/>
      <c r="AG102" s="1650"/>
      <c r="AH102" s="1650"/>
      <c r="AI102" s="1650"/>
      <c r="AJ102" s="1650"/>
      <c r="AK102" s="1650"/>
      <c r="AL102" s="1650"/>
      <c r="AM102" s="1650"/>
      <c r="AN102" s="1650"/>
      <c r="AO102" s="1650"/>
      <c r="AP102" s="1650"/>
      <c r="AQ102" s="1650"/>
      <c r="AR102" s="1650"/>
      <c r="AS102" s="1650"/>
      <c r="AT102" s="1650"/>
      <c r="AU102" s="1650"/>
      <c r="AV102" s="1650"/>
      <c r="AW102" s="1650"/>
      <c r="AX102" s="1650"/>
      <c r="AY102" s="1650"/>
      <c r="AZ102" s="1650"/>
      <c r="BA102" s="1650"/>
      <c r="BB102" s="1650"/>
      <c r="BC102" s="1650"/>
      <c r="BD102" s="1650"/>
      <c r="BE102" s="1650"/>
      <c r="BF102" s="1650"/>
      <c r="BG102" s="1650"/>
      <c r="BH102" s="1650"/>
      <c r="BI102" s="1650"/>
      <c r="BJ102" s="1650"/>
      <c r="BK102" s="1650"/>
      <c r="BL102" s="1650"/>
      <c r="BM102" s="1650"/>
      <c r="BN102" s="1650"/>
      <c r="BO102" s="1650"/>
      <c r="BP102" s="1650"/>
      <c r="BQ102" s="1650"/>
      <c r="BR102" s="1650"/>
      <c r="BS102" s="1650"/>
      <c r="BT102" s="1650"/>
      <c r="BU102" s="1650"/>
      <c r="BV102" s="1650"/>
      <c r="BW102" s="1650"/>
      <c r="BX102" s="1650"/>
      <c r="BY102" s="1650"/>
      <c r="BZ102" s="1650"/>
      <c r="CA102" s="1650"/>
      <c r="CB102" s="1650"/>
      <c r="CC102" s="1650"/>
      <c r="CD102" s="1650"/>
      <c r="CE102" s="1650"/>
      <c r="CF102" s="1650"/>
      <c r="CG102" s="1650"/>
      <c r="CH102" s="1650"/>
      <c r="CI102" s="1650"/>
      <c r="CJ102" s="1650"/>
      <c r="CK102" s="1650"/>
      <c r="CL102" s="1650"/>
      <c r="CM102" s="1650"/>
      <c r="CN102" s="1650"/>
      <c r="CO102" s="1650"/>
      <c r="CP102" s="1650"/>
      <c r="CQ102" s="1650"/>
      <c r="CR102" s="1650"/>
      <c r="CS102" s="1650"/>
      <c r="CT102" s="1650"/>
      <c r="CU102" s="1650"/>
      <c r="CV102" s="1650"/>
      <c r="CW102" s="1650"/>
      <c r="CX102" s="1650"/>
      <c r="CY102" s="1650"/>
      <c r="CZ102" s="1650"/>
      <c r="DA102" s="1650"/>
      <c r="DB102" s="1650"/>
      <c r="DC102" s="1650"/>
      <c r="DD102" s="1650"/>
      <c r="DE102" s="1650"/>
      <c r="DF102" s="1650"/>
      <c r="DG102" s="1650"/>
      <c r="DH102" s="1650"/>
      <c r="DI102" s="1650"/>
      <c r="DJ102" s="1650"/>
      <c r="DK102" s="1650"/>
      <c r="DL102" s="1650"/>
      <c r="DM102" s="1650"/>
      <c r="DN102" s="1650"/>
      <c r="DO102" s="1650"/>
      <c r="DP102" s="1650"/>
      <c r="DQ102" s="1650"/>
      <c r="DR102" s="1650"/>
      <c r="DS102" s="1650"/>
      <c r="DT102" s="1650"/>
      <c r="DU102" s="1650"/>
      <c r="DV102" s="1650"/>
      <c r="DW102" s="1650"/>
      <c r="DX102" s="1650"/>
      <c r="DY102" s="1650"/>
      <c r="DZ102" s="1650"/>
      <c r="EA102" s="1650"/>
      <c r="EB102" s="1650"/>
      <c r="EC102" s="1650"/>
      <c r="ED102" s="1650"/>
      <c r="EE102" s="1650"/>
      <c r="EF102" s="1650"/>
      <c r="EG102" s="1650"/>
      <c r="EH102" s="1650"/>
      <c r="EI102" s="1650"/>
      <c r="EJ102" s="1650"/>
      <c r="EK102" s="1650"/>
      <c r="EL102" s="1650"/>
      <c r="EM102" s="1650"/>
      <c r="EN102" s="1650"/>
      <c r="EO102" s="1650"/>
      <c r="EP102" s="1650"/>
      <c r="EQ102" s="1650"/>
      <c r="ER102" s="1650"/>
      <c r="ES102" s="1650"/>
      <c r="ET102" s="1650"/>
      <c r="EU102" s="1650"/>
      <c r="EV102" s="1650"/>
      <c r="EW102" s="1650"/>
      <c r="EX102" s="1650"/>
      <c r="EY102" s="1650"/>
      <c r="EZ102" s="1650"/>
      <c r="FA102" s="1650"/>
      <c r="FB102" s="1650"/>
      <c r="FC102" s="1650"/>
      <c r="FD102" s="1650"/>
      <c r="FE102" s="1650"/>
      <c r="FF102" s="1650"/>
      <c r="FG102" s="1650"/>
      <c r="FH102" s="1650"/>
      <c r="FI102" s="1650"/>
      <c r="FJ102" s="1650"/>
      <c r="FK102" s="1650"/>
      <c r="FL102" s="1650"/>
      <c r="FM102" s="1650"/>
      <c r="FN102" s="1650"/>
      <c r="FO102" s="1650"/>
      <c r="FP102" s="1650"/>
      <c r="FQ102" s="1650"/>
      <c r="FR102" s="1650"/>
      <c r="FS102" s="1650"/>
      <c r="FT102" s="1650"/>
      <c r="FU102" s="1650"/>
      <c r="FV102" s="1650"/>
      <c r="FW102" s="1650"/>
      <c r="FX102" s="1650"/>
      <c r="FY102" s="1650"/>
      <c r="FZ102" s="1650"/>
      <c r="GA102" s="1650"/>
      <c r="GB102" s="1650"/>
      <c r="GC102" s="1650"/>
      <c r="GD102" s="1650"/>
      <c r="GE102" s="1650"/>
      <c r="GF102" s="1650"/>
      <c r="GG102" s="1650"/>
      <c r="GH102" s="1650"/>
      <c r="GI102" s="1650"/>
      <c r="GJ102" s="1650"/>
      <c r="GK102" s="1650"/>
      <c r="GL102" s="1650"/>
      <c r="GM102" s="1650"/>
      <c r="GN102" s="1650"/>
      <c r="GO102" s="1650"/>
      <c r="GP102" s="1650"/>
      <c r="GQ102" s="1650"/>
      <c r="GR102" s="1375"/>
      <c r="GT102" s="1375"/>
      <c r="GU102" s="1645"/>
      <c r="GV102" s="1645"/>
      <c r="GW102" s="1375"/>
      <c r="GX102" s="1375"/>
      <c r="GY102" s="1375"/>
      <c r="GZ102" s="1375"/>
      <c r="HA102" s="1645"/>
      <c r="HB102" s="1375"/>
      <c r="HC102" s="1375"/>
      <c r="HD102" s="553"/>
      <c r="HE102" s="1375"/>
      <c r="HF102" s="1375"/>
      <c r="HG102" s="1375"/>
      <c r="HH102" s="1375"/>
      <c r="HI102" s="1375"/>
      <c r="HJ102" s="1641"/>
      <c r="HK102" s="631"/>
      <c r="HL102" s="631"/>
      <c r="HM102" s="631"/>
      <c r="HN102" s="631"/>
      <c r="HO102" s="1650">
        <v>11</v>
      </c>
    </row>
    <row s="1650" customFormat="1" customHeight="1" ht="11.549999999999999">
      <c r="A103" s="996"/>
      <c r="B103" s="996"/>
      <c r="C103" s="996"/>
      <c r="D103" s="996"/>
      <c r="E103" s="996"/>
      <c r="F103" s="1645"/>
      <c r="G103" s="1645"/>
      <c r="H103" s="360"/>
      <c r="N103" s="1650"/>
      <c r="O103" s="1650"/>
      <c r="P103" s="1650"/>
      <c r="Q103" s="1650"/>
      <c r="R103" s="1650"/>
      <c r="S103" s="1650"/>
      <c r="T103" s="1650"/>
      <c r="U103" s="1650"/>
      <c r="V103" s="1650"/>
      <c r="W103" s="1650"/>
      <c r="X103" s="1650"/>
      <c r="Y103" s="1650"/>
      <c r="Z103" s="1650"/>
      <c r="AA103" s="1650"/>
      <c r="AB103" s="1650"/>
      <c r="AC103" s="1650"/>
      <c r="AD103" s="1650"/>
      <c r="AE103" s="1650"/>
      <c r="AF103" s="1650"/>
      <c r="AG103" s="1650"/>
      <c r="AH103" s="1650"/>
      <c r="AI103" s="1650"/>
      <c r="AJ103" s="1650"/>
      <c r="AK103" s="1650"/>
      <c r="AL103" s="1650"/>
      <c r="AM103" s="1650"/>
      <c r="AN103" s="1650"/>
      <c r="AO103" s="1650"/>
      <c r="AP103" s="1650"/>
      <c r="AQ103" s="1650"/>
      <c r="AR103" s="1650"/>
      <c r="AS103" s="1650"/>
      <c r="AT103" s="1650"/>
      <c r="AU103" s="1650"/>
      <c r="AV103" s="1650"/>
      <c r="AW103" s="1650"/>
      <c r="AX103" s="1650"/>
      <c r="AY103" s="1650"/>
      <c r="AZ103" s="1650"/>
      <c r="BA103" s="1650"/>
      <c r="BB103" s="1650"/>
      <c r="BC103" s="1650"/>
      <c r="BD103" s="1650"/>
      <c r="BE103" s="1650"/>
      <c r="BF103" s="1650"/>
      <c r="BG103" s="1650"/>
      <c r="BH103" s="1650"/>
      <c r="BI103" s="1650"/>
      <c r="BJ103" s="1650"/>
      <c r="BK103" s="1650"/>
      <c r="BL103" s="1650"/>
      <c r="BM103" s="1650"/>
      <c r="BN103" s="1650"/>
      <c r="BO103" s="1650"/>
      <c r="BP103" s="1650"/>
      <c r="BQ103" s="1650"/>
      <c r="BR103" s="1650"/>
      <c r="BS103" s="1650"/>
      <c r="BT103" s="1650"/>
      <c r="BU103" s="1650"/>
      <c r="BV103" s="1650"/>
      <c r="BW103" s="1650"/>
      <c r="BX103" s="1650"/>
      <c r="BY103" s="1650"/>
      <c r="BZ103" s="1650"/>
      <c r="CA103" s="1650"/>
      <c r="CB103" s="1650"/>
      <c r="CC103" s="1650"/>
      <c r="CD103" s="1650"/>
      <c r="CE103" s="1650"/>
      <c r="CF103" s="1650"/>
      <c r="CG103" s="1650"/>
      <c r="CH103" s="1650"/>
      <c r="CI103" s="1650"/>
      <c r="CJ103" s="1650"/>
      <c r="CK103" s="1650"/>
      <c r="CL103" s="1650"/>
      <c r="CM103" s="1650"/>
      <c r="CN103" s="1650"/>
      <c r="CO103" s="1650"/>
      <c r="CP103" s="1650"/>
      <c r="CQ103" s="1650"/>
      <c r="CR103" s="1650"/>
      <c r="CS103" s="1650"/>
      <c r="CT103" s="1650"/>
      <c r="CU103" s="1650"/>
      <c r="CV103" s="1650"/>
      <c r="CW103" s="1650"/>
      <c r="CX103" s="1650"/>
      <c r="CY103" s="1650"/>
      <c r="CZ103" s="1650"/>
      <c r="DA103" s="1650"/>
      <c r="DB103" s="1650"/>
      <c r="DC103" s="1650"/>
      <c r="DD103" s="1650"/>
      <c r="DE103" s="1650"/>
      <c r="DF103" s="1650"/>
      <c r="DG103" s="1650"/>
      <c r="DH103" s="1650"/>
      <c r="DI103" s="1650"/>
      <c r="DJ103" s="1650"/>
      <c r="DK103" s="1650"/>
      <c r="DL103" s="1650"/>
      <c r="DM103" s="1650"/>
      <c r="DN103" s="1650"/>
      <c r="DO103" s="1650"/>
      <c r="DP103" s="1650"/>
      <c r="DQ103" s="1650"/>
      <c r="DR103" s="1650"/>
      <c r="DS103" s="1650"/>
      <c r="DT103" s="1650"/>
      <c r="DU103" s="1650"/>
      <c r="DV103" s="1650"/>
      <c r="DW103" s="1650"/>
      <c r="DX103" s="1650"/>
      <c r="DY103" s="1650"/>
      <c r="DZ103" s="1650"/>
      <c r="EA103" s="1650"/>
      <c r="EB103" s="1650"/>
      <c r="EC103" s="1650"/>
      <c r="ED103" s="1650"/>
      <c r="EE103" s="1650"/>
      <c r="EF103" s="1650"/>
      <c r="EG103" s="1650"/>
      <c r="EH103" s="1650"/>
      <c r="EI103" s="1650"/>
      <c r="EJ103" s="1650"/>
      <c r="EK103" s="1650"/>
      <c r="EL103" s="1650"/>
      <c r="EM103" s="1650"/>
      <c r="EN103" s="1650"/>
      <c r="EO103" s="1650"/>
      <c r="EP103" s="1650"/>
      <c r="EQ103" s="1650"/>
      <c r="ER103" s="1650"/>
      <c r="ES103" s="1650"/>
      <c r="ET103" s="1650"/>
      <c r="EU103" s="1650"/>
      <c r="EV103" s="1650"/>
      <c r="EW103" s="1650"/>
      <c r="EX103" s="1650"/>
      <c r="EY103" s="1650"/>
      <c r="EZ103" s="1650"/>
      <c r="FA103" s="1650"/>
      <c r="FB103" s="1650"/>
      <c r="FC103" s="1650"/>
      <c r="FD103" s="1650"/>
      <c r="FE103" s="1650"/>
      <c r="FF103" s="1650"/>
      <c r="FG103" s="1650"/>
      <c r="FH103" s="1650"/>
      <c r="FI103" s="1650"/>
      <c r="FJ103" s="1650"/>
      <c r="FK103" s="1650"/>
      <c r="FL103" s="1650"/>
      <c r="FM103" s="1650"/>
      <c r="FN103" s="1650"/>
      <c r="FO103" s="1650"/>
      <c r="FP103" s="1650"/>
      <c r="FQ103" s="1650"/>
      <c r="FR103" s="1650"/>
      <c r="FS103" s="1650"/>
      <c r="FT103" s="1650"/>
      <c r="FU103" s="1650"/>
      <c r="FV103" s="1650"/>
      <c r="FW103" s="1650"/>
      <c r="FX103" s="1650"/>
      <c r="FY103" s="1650"/>
      <c r="FZ103" s="1650"/>
      <c r="GA103" s="1650"/>
      <c r="GB103" s="1650"/>
      <c r="GC103" s="1650"/>
      <c r="GD103" s="1650"/>
      <c r="GE103" s="1650"/>
      <c r="GF103" s="1650"/>
      <c r="GG103" s="1650"/>
      <c r="GH103" s="1650"/>
      <c r="GI103" s="1650"/>
      <c r="GJ103" s="1650"/>
      <c r="GK103" s="1650"/>
      <c r="GL103" s="1650"/>
      <c r="GM103" s="1650"/>
      <c r="GN103" s="1650"/>
      <c r="GO103" s="1650"/>
      <c r="GP103" s="1650"/>
      <c r="GQ103" s="1650"/>
      <c r="GR103" s="1375"/>
      <c r="GT103" s="1375"/>
      <c r="GU103" s="1645"/>
      <c r="GV103" s="1645"/>
      <c r="GW103" s="1375"/>
      <c r="GX103" s="1375"/>
      <c r="GY103" s="1375"/>
      <c r="GZ103" s="1375"/>
      <c r="HA103" s="1645"/>
      <c r="HB103" s="1375"/>
      <c r="HC103" s="1375"/>
      <c r="HD103" s="553"/>
      <c r="HE103" s="1375"/>
      <c r="HF103" s="1375"/>
      <c r="HG103" s="1375"/>
      <c r="HH103" s="1375"/>
      <c r="HI103" s="1375"/>
      <c r="HJ103" s="1641"/>
      <c r="HK103" s="631"/>
      <c r="HL103" s="631"/>
      <c r="HM103" s="631"/>
      <c r="HN103" s="631"/>
      <c r="HO103" s="1650">
        <v>11</v>
      </c>
    </row>
    <row s="1650" customFormat="1" customHeight="1" ht="11.549999999999999">
      <c r="A104" s="996"/>
      <c r="B104" s="996"/>
      <c r="C104" s="996"/>
      <c r="D104" s="996"/>
      <c r="E104" s="996"/>
      <c r="F104" s="1645"/>
      <c r="G104" s="1645"/>
      <c r="H104" s="360"/>
      <c r="N104" s="1650"/>
      <c r="O104" s="1650"/>
      <c r="P104" s="1650"/>
      <c r="Q104" s="1650"/>
      <c r="R104" s="1650"/>
      <c r="S104" s="1650"/>
      <c r="T104" s="1650"/>
      <c r="U104" s="1650"/>
      <c r="V104" s="1650"/>
      <c r="W104" s="1650"/>
      <c r="X104" s="1650"/>
      <c r="Y104" s="1650"/>
      <c r="Z104" s="1650"/>
      <c r="AA104" s="1650"/>
      <c r="AB104" s="1650"/>
      <c r="AC104" s="1650"/>
      <c r="AD104" s="1650"/>
      <c r="AE104" s="1650"/>
      <c r="AF104" s="1650"/>
      <c r="AG104" s="1650"/>
      <c r="AH104" s="1650"/>
      <c r="AI104" s="1650"/>
      <c r="AJ104" s="1650"/>
      <c r="AK104" s="1650"/>
      <c r="AL104" s="1650"/>
      <c r="AM104" s="1650"/>
      <c r="AN104" s="1650"/>
      <c r="AO104" s="1650"/>
      <c r="AP104" s="1650"/>
      <c r="AQ104" s="1650"/>
      <c r="AR104" s="1650"/>
      <c r="AS104" s="1650"/>
      <c r="AT104" s="1650"/>
      <c r="AU104" s="1650"/>
      <c r="AV104" s="1650"/>
      <c r="AW104" s="1650"/>
      <c r="AX104" s="1650"/>
      <c r="AY104" s="1650"/>
      <c r="AZ104" s="1650"/>
      <c r="BA104" s="1650"/>
      <c r="BB104" s="1650"/>
      <c r="BC104" s="1650"/>
      <c r="BD104" s="1650"/>
      <c r="BE104" s="1650"/>
      <c r="BF104" s="1650"/>
      <c r="BG104" s="1650"/>
      <c r="BH104" s="1650"/>
      <c r="BI104" s="1650"/>
      <c r="BJ104" s="1650"/>
      <c r="BK104" s="1650"/>
      <c r="BL104" s="1650"/>
      <c r="BM104" s="1650"/>
      <c r="BN104" s="1650"/>
      <c r="BO104" s="1650"/>
      <c r="BP104" s="1650"/>
      <c r="BQ104" s="1650"/>
      <c r="BR104" s="1650"/>
      <c r="BS104" s="1650"/>
      <c r="BT104" s="1650"/>
      <c r="BU104" s="1650"/>
      <c r="BV104" s="1650"/>
      <c r="BW104" s="1650"/>
      <c r="BX104" s="1650"/>
      <c r="BY104" s="1650"/>
      <c r="BZ104" s="1650"/>
      <c r="CA104" s="1650"/>
      <c r="CB104" s="1650"/>
      <c r="CC104" s="1650"/>
      <c r="CD104" s="1650"/>
      <c r="CE104" s="1650"/>
      <c r="CF104" s="1650"/>
      <c r="CG104" s="1650"/>
      <c r="CH104" s="1650"/>
      <c r="CI104" s="1650"/>
      <c r="CJ104" s="1650"/>
      <c r="CK104" s="1650"/>
      <c r="CL104" s="1650"/>
      <c r="CM104" s="1650"/>
      <c r="CN104" s="1650"/>
      <c r="CO104" s="1650"/>
      <c r="CP104" s="1650"/>
      <c r="CQ104" s="1650"/>
      <c r="CR104" s="1650"/>
      <c r="CS104" s="1650"/>
      <c r="CT104" s="1650"/>
      <c r="CU104" s="1650"/>
      <c r="CV104" s="1650"/>
      <c r="CW104" s="1650"/>
      <c r="CX104" s="1650"/>
      <c r="CY104" s="1650"/>
      <c r="CZ104" s="1650"/>
      <c r="DA104" s="1650"/>
      <c r="DB104" s="1650"/>
      <c r="DC104" s="1650"/>
      <c r="DD104" s="1650"/>
      <c r="DE104" s="1650"/>
      <c r="DF104" s="1650"/>
      <c r="DG104" s="1650"/>
      <c r="DH104" s="1650"/>
      <c r="DI104" s="1650"/>
      <c r="DJ104" s="1650"/>
      <c r="DK104" s="1650"/>
      <c r="DL104" s="1650"/>
      <c r="DM104" s="1650"/>
      <c r="DN104" s="1650"/>
      <c r="DO104" s="1650"/>
      <c r="DP104" s="1650"/>
      <c r="DQ104" s="1650"/>
      <c r="DR104" s="1650"/>
      <c r="DS104" s="1650"/>
      <c r="DT104" s="1650"/>
      <c r="DU104" s="1650"/>
      <c r="DV104" s="1650"/>
      <c r="DW104" s="1650"/>
      <c r="DX104" s="1650"/>
      <c r="DY104" s="1650"/>
      <c r="DZ104" s="1650"/>
      <c r="EA104" s="1650"/>
      <c r="EB104" s="1650"/>
      <c r="EC104" s="1650"/>
      <c r="ED104" s="1650"/>
      <c r="EE104" s="1650"/>
      <c r="EF104" s="1650"/>
      <c r="EG104" s="1650"/>
      <c r="EH104" s="1650"/>
      <c r="EI104" s="1650"/>
      <c r="EJ104" s="1650"/>
      <c r="EK104" s="1650"/>
      <c r="EL104" s="1650"/>
      <c r="EM104" s="1650"/>
      <c r="EN104" s="1650"/>
      <c r="EO104" s="1650"/>
      <c r="EP104" s="1650"/>
      <c r="EQ104" s="1650"/>
      <c r="ER104" s="1650"/>
      <c r="ES104" s="1650"/>
      <c r="ET104" s="1650"/>
      <c r="EU104" s="1650"/>
      <c r="EV104" s="1650"/>
      <c r="EW104" s="1650"/>
      <c r="EX104" s="1650"/>
      <c r="EY104" s="1650"/>
      <c r="EZ104" s="1650"/>
      <c r="FA104" s="1650"/>
      <c r="FB104" s="1650"/>
      <c r="FC104" s="1650"/>
      <c r="FD104" s="1650"/>
      <c r="FE104" s="1650"/>
      <c r="FF104" s="1650"/>
      <c r="FG104" s="1650"/>
      <c r="FH104" s="1650"/>
      <c r="FI104" s="1650"/>
      <c r="FJ104" s="1650"/>
      <c r="FK104" s="1650"/>
      <c r="FL104" s="1650"/>
      <c r="FM104" s="1650"/>
      <c r="FN104" s="1650"/>
      <c r="FO104" s="1650"/>
      <c r="FP104" s="1650"/>
      <c r="FQ104" s="1650"/>
      <c r="FR104" s="1650"/>
      <c r="FS104" s="1650"/>
      <c r="FT104" s="1650"/>
      <c r="FU104" s="1650"/>
      <c r="FV104" s="1650"/>
      <c r="FW104" s="1650"/>
      <c r="FX104" s="1650"/>
      <c r="FY104" s="1650"/>
      <c r="FZ104" s="1650"/>
      <c r="GA104" s="1650"/>
      <c r="GB104" s="1650"/>
      <c r="GC104" s="1650"/>
      <c r="GD104" s="1650"/>
      <c r="GE104" s="1650"/>
      <c r="GF104" s="1650"/>
      <c r="GG104" s="1650"/>
      <c r="GH104" s="1650"/>
      <c r="GI104" s="1650"/>
      <c r="GJ104" s="1650"/>
      <c r="GK104" s="1650"/>
      <c r="GL104" s="1650"/>
      <c r="GM104" s="1650"/>
      <c r="GN104" s="1650"/>
      <c r="GO104" s="1650"/>
      <c r="GP104" s="1650"/>
      <c r="GQ104" s="1650"/>
      <c r="GR104" s="1375"/>
      <c r="GT104" s="1375"/>
      <c r="GU104" s="1645"/>
      <c r="GV104" s="1645"/>
      <c r="GW104" s="1375"/>
      <c r="GX104" s="1375"/>
      <c r="GY104" s="1375"/>
      <c r="GZ104" s="1375"/>
      <c r="HA104" s="1645"/>
      <c r="HB104" s="1375"/>
      <c r="HC104" s="1375"/>
      <c r="HD104" s="553"/>
      <c r="HE104" s="1375"/>
      <c r="HF104" s="1375"/>
      <c r="HG104" s="1375"/>
      <c r="HH104" s="1375"/>
      <c r="HI104" s="1375"/>
      <c r="HJ104" s="1641"/>
      <c r="HK104" s="631"/>
      <c r="HL104" s="631"/>
      <c r="HM104" s="631"/>
      <c r="HN104" s="631"/>
      <c r="HO104" s="1650">
        <v>11</v>
      </c>
    </row>
    <row s="1650" customFormat="1" customHeight="1" ht="11.549999999999999">
      <c r="A105" s="996"/>
      <c r="B105" s="996"/>
      <c r="C105" s="996"/>
      <c r="D105" s="996"/>
      <c r="E105" s="996"/>
      <c r="F105" s="1645"/>
      <c r="G105" s="1645"/>
      <c r="H105" s="360"/>
      <c r="N105" s="1650"/>
      <c r="O105" s="1650"/>
      <c r="P105" s="1650"/>
      <c r="Q105" s="1650"/>
      <c r="R105" s="1650"/>
      <c r="S105" s="1650"/>
      <c r="T105" s="1650"/>
      <c r="U105" s="1650"/>
      <c r="V105" s="1650"/>
      <c r="W105" s="1650"/>
      <c r="X105" s="1650"/>
      <c r="Y105" s="1650"/>
      <c r="Z105" s="1650"/>
      <c r="AA105" s="1650"/>
      <c r="AB105" s="1650"/>
      <c r="AC105" s="1650"/>
      <c r="AD105" s="1650"/>
      <c r="AE105" s="1650"/>
      <c r="AF105" s="1650"/>
      <c r="AG105" s="1650"/>
      <c r="AH105" s="1650"/>
      <c r="AI105" s="1650"/>
      <c r="AJ105" s="1650"/>
      <c r="AK105" s="1650"/>
      <c r="AL105" s="1650"/>
      <c r="AM105" s="1650"/>
      <c r="AN105" s="1650"/>
      <c r="AO105" s="1650"/>
      <c r="AP105" s="1650"/>
      <c r="AQ105" s="1650"/>
      <c r="AR105" s="1650"/>
      <c r="AS105" s="1650"/>
      <c r="AT105" s="1650"/>
      <c r="AU105" s="1650"/>
      <c r="AV105" s="1650"/>
      <c r="AW105" s="1650"/>
      <c r="AX105" s="1650"/>
      <c r="AY105" s="1650"/>
      <c r="AZ105" s="1650"/>
      <c r="BA105" s="1650"/>
      <c r="BB105" s="1650"/>
      <c r="BC105" s="1650"/>
      <c r="BD105" s="1650"/>
      <c r="BE105" s="1650"/>
      <c r="BF105" s="1650"/>
      <c r="BG105" s="1650"/>
      <c r="BH105" s="1650"/>
      <c r="BI105" s="1650"/>
      <c r="BJ105" s="1650"/>
      <c r="BK105" s="1650"/>
      <c r="BL105" s="1650"/>
      <c r="BM105" s="1650"/>
      <c r="BN105" s="1650"/>
      <c r="BO105" s="1650"/>
      <c r="BP105" s="1650"/>
      <c r="BQ105" s="1650"/>
      <c r="BR105" s="1650"/>
      <c r="BS105" s="1650"/>
      <c r="BT105" s="1650"/>
      <c r="BU105" s="1650"/>
      <c r="BV105" s="1650"/>
      <c r="BW105" s="1650"/>
      <c r="BX105" s="1650"/>
      <c r="BY105" s="1650"/>
      <c r="BZ105" s="1650"/>
      <c r="CA105" s="1650"/>
      <c r="CB105" s="1650"/>
      <c r="CC105" s="1650"/>
      <c r="CD105" s="1650"/>
      <c r="CE105" s="1650"/>
      <c r="CF105" s="1650"/>
      <c r="CG105" s="1650"/>
      <c r="CH105" s="1650"/>
      <c r="CI105" s="1650"/>
      <c r="CJ105" s="1650"/>
      <c r="CK105" s="1650"/>
      <c r="CL105" s="1650"/>
      <c r="CM105" s="1650"/>
      <c r="CN105" s="1650"/>
      <c r="CO105" s="1650"/>
      <c r="CP105" s="1650"/>
      <c r="CQ105" s="1650"/>
      <c r="CR105" s="1650"/>
      <c r="CS105" s="1650"/>
      <c r="CT105" s="1650"/>
      <c r="CU105" s="1650"/>
      <c r="CV105" s="1650"/>
      <c r="CW105" s="1650"/>
      <c r="CX105" s="1650"/>
      <c r="CY105" s="1650"/>
      <c r="CZ105" s="1650"/>
      <c r="DA105" s="1650"/>
      <c r="DB105" s="1650"/>
      <c r="DC105" s="1650"/>
      <c r="DD105" s="1650"/>
      <c r="DE105" s="1650"/>
      <c r="DF105" s="1650"/>
      <c r="DG105" s="1650"/>
      <c r="DH105" s="1650"/>
      <c r="DI105" s="1650"/>
      <c r="DJ105" s="1650"/>
      <c r="DK105" s="1650"/>
      <c r="DL105" s="1650"/>
      <c r="DM105" s="1650"/>
      <c r="DN105" s="1650"/>
      <c r="DO105" s="1650"/>
      <c r="DP105" s="1650"/>
      <c r="DQ105" s="1650"/>
      <c r="DR105" s="1650"/>
      <c r="DS105" s="1650"/>
      <c r="DT105" s="1650"/>
      <c r="DU105" s="1650"/>
      <c r="DV105" s="1650"/>
      <c r="DW105" s="1650"/>
      <c r="DX105" s="1650"/>
      <c r="DY105" s="1650"/>
      <c r="DZ105" s="1650"/>
      <c r="EA105" s="1650"/>
      <c r="EB105" s="1650"/>
      <c r="EC105" s="1650"/>
      <c r="ED105" s="1650"/>
      <c r="EE105" s="1650"/>
      <c r="EF105" s="1650"/>
      <c r="EG105" s="1650"/>
      <c r="EH105" s="1650"/>
      <c r="EI105" s="1650"/>
      <c r="EJ105" s="1650"/>
      <c r="EK105" s="1650"/>
      <c r="EL105" s="1650"/>
      <c r="EM105" s="1650"/>
      <c r="EN105" s="1650"/>
      <c r="EO105" s="1650"/>
      <c r="EP105" s="1650"/>
      <c r="EQ105" s="1650"/>
      <c r="ER105" s="1650"/>
      <c r="ES105" s="1650"/>
      <c r="ET105" s="1650"/>
      <c r="EU105" s="1650"/>
      <c r="EV105" s="1650"/>
      <c r="EW105" s="1650"/>
      <c r="EX105" s="1650"/>
      <c r="EY105" s="1650"/>
      <c r="EZ105" s="1650"/>
      <c r="FA105" s="1650"/>
      <c r="FB105" s="1650"/>
      <c r="FC105" s="1650"/>
      <c r="FD105" s="1650"/>
      <c r="FE105" s="1650"/>
      <c r="FF105" s="1650"/>
      <c r="FG105" s="1650"/>
      <c r="FH105" s="1650"/>
      <c r="FI105" s="1650"/>
      <c r="FJ105" s="1650"/>
      <c r="FK105" s="1650"/>
      <c r="FL105" s="1650"/>
      <c r="FM105" s="1650"/>
      <c r="FN105" s="1650"/>
      <c r="FO105" s="1650"/>
      <c r="FP105" s="1650"/>
      <c r="FQ105" s="1650"/>
      <c r="FR105" s="1650"/>
      <c r="FS105" s="1650"/>
      <c r="FT105" s="1650"/>
      <c r="FU105" s="1650"/>
      <c r="FV105" s="1650"/>
      <c r="FW105" s="1650"/>
      <c r="FX105" s="1650"/>
      <c r="FY105" s="1650"/>
      <c r="FZ105" s="1650"/>
      <c r="GA105" s="1650"/>
      <c r="GB105" s="1650"/>
      <c r="GC105" s="1650"/>
      <c r="GD105" s="1650"/>
      <c r="GE105" s="1650"/>
      <c r="GF105" s="1650"/>
      <c r="GG105" s="1650"/>
      <c r="GH105" s="1650"/>
      <c r="GI105" s="1650"/>
      <c r="GJ105" s="1650"/>
      <c r="GK105" s="1650"/>
      <c r="GL105" s="1650"/>
      <c r="GM105" s="1650"/>
      <c r="GN105" s="1650"/>
      <c r="GO105" s="1650"/>
      <c r="GP105" s="1650"/>
      <c r="GQ105" s="1650"/>
      <c r="GR105" s="1375"/>
      <c r="GT105" s="1375"/>
      <c r="GU105" s="1645"/>
      <c r="GV105" s="1645"/>
      <c r="GW105" s="1375"/>
      <c r="GX105" s="1375"/>
      <c r="GY105" s="1375"/>
      <c r="GZ105" s="1375"/>
      <c r="HA105" s="1645"/>
      <c r="HB105" s="1375"/>
      <c r="HC105" s="1375"/>
      <c r="HD105" s="553"/>
      <c r="HE105" s="1375"/>
      <c r="HF105" s="1375"/>
      <c r="HG105" s="1375"/>
      <c r="HH105" s="1375"/>
      <c r="HI105" s="1375"/>
      <c r="HJ105" s="1641"/>
      <c r="HK105" s="631"/>
      <c r="HL105" s="631"/>
      <c r="HM105" s="631"/>
      <c r="HN105" s="631"/>
      <c r="HO105" s="1650">
        <v>11</v>
      </c>
    </row>
    <row s="1650" customFormat="1" customHeight="1" ht="11.549999999999999">
      <c r="A106" s="996"/>
      <c r="B106" s="996"/>
      <c r="C106" s="996"/>
      <c r="D106" s="996"/>
      <c r="E106" s="996"/>
      <c r="F106" s="1645"/>
      <c r="G106" s="1645"/>
      <c r="H106" s="360"/>
      <c r="N106" s="1650"/>
      <c r="O106" s="1650"/>
      <c r="P106" s="1650"/>
      <c r="Q106" s="1650"/>
      <c r="R106" s="1650"/>
      <c r="S106" s="1650"/>
      <c r="T106" s="1650"/>
      <c r="U106" s="1650"/>
      <c r="V106" s="1650"/>
      <c r="W106" s="1650"/>
      <c r="X106" s="1650"/>
      <c r="Y106" s="1650"/>
      <c r="Z106" s="1650"/>
      <c r="AA106" s="1650"/>
      <c r="AB106" s="1650"/>
      <c r="AC106" s="1650"/>
      <c r="AD106" s="1650"/>
      <c r="AE106" s="1650"/>
      <c r="AF106" s="1650"/>
      <c r="AG106" s="1650"/>
      <c r="AH106" s="1650"/>
      <c r="AI106" s="1650"/>
      <c r="AJ106" s="1650"/>
      <c r="AK106" s="1650"/>
      <c r="AL106" s="1650"/>
      <c r="AM106" s="1650"/>
      <c r="AN106" s="1650"/>
      <c r="AO106" s="1650"/>
      <c r="AP106" s="1650"/>
      <c r="AQ106" s="1650"/>
      <c r="AR106" s="1650"/>
      <c r="AS106" s="1650"/>
      <c r="AT106" s="1650"/>
      <c r="AU106" s="1650"/>
      <c r="AV106" s="1650"/>
      <c r="AW106" s="1650"/>
      <c r="AX106" s="1650"/>
      <c r="AY106" s="1650"/>
      <c r="AZ106" s="1650"/>
      <c r="BA106" s="1650"/>
      <c r="BB106" s="1650"/>
      <c r="BC106" s="1650"/>
      <c r="BD106" s="1650"/>
      <c r="BE106" s="1650"/>
      <c r="BF106" s="1650"/>
      <c r="BG106" s="1650"/>
      <c r="BH106" s="1650"/>
      <c r="BI106" s="1650"/>
      <c r="BJ106" s="1650"/>
      <c r="BK106" s="1650"/>
      <c r="BL106" s="1650"/>
      <c r="BM106" s="1650"/>
      <c r="BN106" s="1650"/>
      <c r="BO106" s="1650"/>
      <c r="BP106" s="1650"/>
      <c r="BQ106" s="1650"/>
      <c r="BR106" s="1650"/>
      <c r="BS106" s="1650"/>
      <c r="BT106" s="1650"/>
      <c r="BU106" s="1650"/>
      <c r="BV106" s="1650"/>
      <c r="BW106" s="1650"/>
      <c r="BX106" s="1650"/>
      <c r="BY106" s="1650"/>
      <c r="BZ106" s="1650"/>
      <c r="CA106" s="1650"/>
      <c r="CB106" s="1650"/>
      <c r="CC106" s="1650"/>
      <c r="CD106" s="1650"/>
      <c r="CE106" s="1650"/>
      <c r="CF106" s="1650"/>
      <c r="CG106" s="1650"/>
      <c r="CH106" s="1650"/>
      <c r="CI106" s="1650"/>
      <c r="CJ106" s="1650"/>
      <c r="CK106" s="1650"/>
      <c r="CL106" s="1650"/>
      <c r="CM106" s="1650"/>
      <c r="CN106" s="1650"/>
      <c r="CO106" s="1650"/>
      <c r="CP106" s="1650"/>
      <c r="CQ106" s="1650"/>
      <c r="CR106" s="1650"/>
      <c r="CS106" s="1650"/>
      <c r="CT106" s="1650"/>
      <c r="CU106" s="1650"/>
      <c r="CV106" s="1650"/>
      <c r="CW106" s="1650"/>
      <c r="CX106" s="1650"/>
      <c r="CY106" s="1650"/>
      <c r="CZ106" s="1650"/>
      <c r="DA106" s="1650"/>
      <c r="DB106" s="1650"/>
      <c r="DC106" s="1650"/>
      <c r="DD106" s="1650"/>
      <c r="DE106" s="1650"/>
      <c r="DF106" s="1650"/>
      <c r="DG106" s="1650"/>
      <c r="DH106" s="1650"/>
      <c r="DI106" s="1650"/>
      <c r="DJ106" s="1650"/>
      <c r="DK106" s="1650"/>
      <c r="DL106" s="1650"/>
      <c r="DM106" s="1650"/>
      <c r="DN106" s="1650"/>
      <c r="DO106" s="1650"/>
      <c r="DP106" s="1650"/>
      <c r="DQ106" s="1650"/>
      <c r="DR106" s="1650"/>
      <c r="DS106" s="1650"/>
      <c r="DT106" s="1650"/>
      <c r="DU106" s="1650"/>
      <c r="DV106" s="1650"/>
      <c r="DW106" s="1650"/>
      <c r="DX106" s="1650"/>
      <c r="DY106" s="1650"/>
      <c r="DZ106" s="1650"/>
      <c r="EA106" s="1650"/>
      <c r="EB106" s="1650"/>
      <c r="EC106" s="1650"/>
      <c r="ED106" s="1650"/>
      <c r="EE106" s="1650"/>
      <c r="EF106" s="1650"/>
      <c r="EG106" s="1650"/>
      <c r="EH106" s="1650"/>
      <c r="EI106" s="1650"/>
      <c r="EJ106" s="1650"/>
      <c r="EK106" s="1650"/>
      <c r="EL106" s="1650"/>
      <c r="EM106" s="1650"/>
      <c r="EN106" s="1650"/>
      <c r="EO106" s="1650"/>
      <c r="EP106" s="1650"/>
      <c r="EQ106" s="1650"/>
      <c r="ER106" s="1650"/>
      <c r="ES106" s="1650"/>
      <c r="ET106" s="1650"/>
      <c r="EU106" s="1650"/>
      <c r="EV106" s="1650"/>
      <c r="EW106" s="1650"/>
      <c r="EX106" s="1650"/>
      <c r="EY106" s="1650"/>
      <c r="EZ106" s="1650"/>
      <c r="FA106" s="1650"/>
      <c r="FB106" s="1650"/>
      <c r="FC106" s="1650"/>
      <c r="FD106" s="1650"/>
      <c r="FE106" s="1650"/>
      <c r="FF106" s="1650"/>
      <c r="FG106" s="1650"/>
      <c r="FH106" s="1650"/>
      <c r="FI106" s="1650"/>
      <c r="FJ106" s="1650"/>
      <c r="FK106" s="1650"/>
      <c r="FL106" s="1650"/>
      <c r="FM106" s="1650"/>
      <c r="FN106" s="1650"/>
      <c r="FO106" s="1650"/>
      <c r="FP106" s="1650"/>
      <c r="FQ106" s="1650"/>
      <c r="FR106" s="1650"/>
      <c r="FS106" s="1650"/>
      <c r="FT106" s="1650"/>
      <c r="FU106" s="1650"/>
      <c r="FV106" s="1650"/>
      <c r="FW106" s="1650"/>
      <c r="FX106" s="1650"/>
      <c r="FY106" s="1650"/>
      <c r="FZ106" s="1650"/>
      <c r="GA106" s="1650"/>
      <c r="GB106" s="1650"/>
      <c r="GC106" s="1650"/>
      <c r="GD106" s="1650"/>
      <c r="GE106" s="1650"/>
      <c r="GF106" s="1650"/>
      <c r="GG106" s="1650"/>
      <c r="GH106" s="1650"/>
      <c r="GI106" s="1650"/>
      <c r="GJ106" s="1650"/>
      <c r="GK106" s="1650"/>
      <c r="GL106" s="1650"/>
      <c r="GM106" s="1650"/>
      <c r="GN106" s="1650"/>
      <c r="GO106" s="1650"/>
      <c r="GP106" s="1650"/>
      <c r="GQ106" s="1650"/>
      <c r="GR106" s="1375"/>
      <c r="GT106" s="1375"/>
      <c r="GU106" s="1645"/>
      <c r="GV106" s="1645"/>
      <c r="GW106" s="1375"/>
      <c r="GX106" s="1375"/>
      <c r="GY106" s="1375"/>
      <c r="GZ106" s="1375"/>
      <c r="HA106" s="1645"/>
      <c r="HB106" s="1375"/>
      <c r="HC106" s="1375"/>
      <c r="HD106" s="553"/>
      <c r="HE106" s="1375"/>
      <c r="HF106" s="1375"/>
      <c r="HG106" s="1375"/>
      <c r="HH106" s="1375"/>
      <c r="HI106" s="1375"/>
      <c r="HJ106" s="1641"/>
      <c r="HK106" s="631"/>
      <c r="HL106" s="631"/>
      <c r="HM106" s="631"/>
      <c r="HN106" s="631"/>
      <c r="HO106" s="1650">
        <v>11</v>
      </c>
    </row>
    <row s="1650" customFormat="1" customHeight="1" ht="11.549999999999999">
      <c r="A107" s="996"/>
      <c r="B107" s="996"/>
      <c r="C107" s="996"/>
      <c r="D107" s="996"/>
      <c r="E107" s="996"/>
      <c r="F107" s="1645"/>
      <c r="G107" s="1645"/>
      <c r="H107" s="360"/>
      <c r="N107" s="1650"/>
      <c r="O107" s="1650"/>
      <c r="P107" s="1650"/>
      <c r="Q107" s="1650"/>
      <c r="R107" s="1650"/>
      <c r="S107" s="1650"/>
      <c r="T107" s="1650"/>
      <c r="U107" s="1650"/>
      <c r="V107" s="1650"/>
      <c r="W107" s="1650"/>
      <c r="X107" s="1650"/>
      <c r="Y107" s="1650"/>
      <c r="Z107" s="1650"/>
      <c r="AA107" s="1650"/>
      <c r="AB107" s="1650"/>
      <c r="AC107" s="1650"/>
      <c r="AD107" s="1650"/>
      <c r="AE107" s="1650"/>
      <c r="AF107" s="1650"/>
      <c r="AG107" s="1650"/>
      <c r="AH107" s="1650"/>
      <c r="AI107" s="1650"/>
      <c r="AJ107" s="1650"/>
      <c r="AK107" s="1650"/>
      <c r="AL107" s="1650"/>
      <c r="AM107" s="1650"/>
      <c r="AN107" s="1650"/>
      <c r="AO107" s="1650"/>
      <c r="AP107" s="1650"/>
      <c r="AQ107" s="1650"/>
      <c r="AR107" s="1650"/>
      <c r="AS107" s="1650"/>
      <c r="AT107" s="1650"/>
      <c r="AU107" s="1650"/>
      <c r="AV107" s="1650"/>
      <c r="AW107" s="1650"/>
      <c r="AX107" s="1650"/>
      <c r="AY107" s="1650"/>
      <c r="AZ107" s="1650"/>
      <c r="BA107" s="1650"/>
      <c r="BB107" s="1650"/>
      <c r="BC107" s="1650"/>
      <c r="BD107" s="1650"/>
      <c r="BE107" s="1650"/>
      <c r="BF107" s="1650"/>
      <c r="BG107" s="1650"/>
      <c r="BH107" s="1650"/>
      <c r="BI107" s="1650"/>
      <c r="BJ107" s="1650"/>
      <c r="BK107" s="1650"/>
      <c r="BL107" s="1650"/>
      <c r="BM107" s="1650"/>
      <c r="BN107" s="1650"/>
      <c r="BO107" s="1650"/>
      <c r="BP107" s="1650"/>
      <c r="BQ107" s="1650"/>
      <c r="BR107" s="1650"/>
      <c r="BS107" s="1650"/>
      <c r="BT107" s="1650"/>
      <c r="BU107" s="1650"/>
      <c r="BV107" s="1650"/>
      <c r="BW107" s="1650"/>
      <c r="BX107" s="1650"/>
      <c r="BY107" s="1650"/>
      <c r="BZ107" s="1650"/>
      <c r="CA107" s="1650"/>
      <c r="CB107" s="1650"/>
      <c r="CC107" s="1650"/>
      <c r="CD107" s="1650"/>
      <c r="CE107" s="1650"/>
      <c r="CF107" s="1650"/>
      <c r="CG107" s="1650"/>
      <c r="CH107" s="1650"/>
      <c r="CI107" s="1650"/>
      <c r="CJ107" s="1650"/>
      <c r="CK107" s="1650"/>
      <c r="CL107" s="1650"/>
      <c r="CM107" s="1650"/>
      <c r="CN107" s="1650"/>
      <c r="CO107" s="1650"/>
      <c r="CP107" s="1650"/>
      <c r="CQ107" s="1650"/>
      <c r="CR107" s="1650"/>
      <c r="CS107" s="1650"/>
      <c r="CT107" s="1650"/>
      <c r="CU107" s="1650"/>
      <c r="CV107" s="1650"/>
      <c r="CW107" s="1650"/>
      <c r="CX107" s="1650"/>
      <c r="CY107" s="1650"/>
      <c r="CZ107" s="1650"/>
      <c r="DA107" s="1650"/>
      <c r="DB107" s="1650"/>
      <c r="DC107" s="1650"/>
      <c r="DD107" s="1650"/>
      <c r="DE107" s="1650"/>
      <c r="DF107" s="1650"/>
      <c r="DG107" s="1650"/>
      <c r="DH107" s="1650"/>
      <c r="DI107" s="1650"/>
      <c r="DJ107" s="1650"/>
      <c r="DK107" s="1650"/>
      <c r="DL107" s="1650"/>
      <c r="DM107" s="1650"/>
      <c r="DN107" s="1650"/>
      <c r="DO107" s="1650"/>
      <c r="DP107" s="1650"/>
      <c r="DQ107" s="1650"/>
      <c r="DR107" s="1650"/>
      <c r="DS107" s="1650"/>
      <c r="DT107" s="1650"/>
      <c r="DU107" s="1650"/>
      <c r="DV107" s="1650"/>
      <c r="DW107" s="1650"/>
      <c r="DX107" s="1650"/>
      <c r="DY107" s="1650"/>
      <c r="DZ107" s="1650"/>
      <c r="EA107" s="1650"/>
      <c r="EB107" s="1650"/>
      <c r="EC107" s="1650"/>
      <c r="ED107" s="1650"/>
      <c r="EE107" s="1650"/>
      <c r="EF107" s="1650"/>
      <c r="EG107" s="1650"/>
      <c r="EH107" s="1650"/>
      <c r="EI107" s="1650"/>
      <c r="EJ107" s="1650"/>
      <c r="EK107" s="1650"/>
      <c r="EL107" s="1650"/>
      <c r="EM107" s="1650"/>
      <c r="EN107" s="1650"/>
      <c r="EO107" s="1650"/>
      <c r="EP107" s="1650"/>
      <c r="EQ107" s="1650"/>
      <c r="ER107" s="1650"/>
      <c r="ES107" s="1650"/>
      <c r="ET107" s="1650"/>
      <c r="EU107" s="1650"/>
      <c r="EV107" s="1650"/>
      <c r="EW107" s="1650"/>
      <c r="EX107" s="1650"/>
      <c r="EY107" s="1650"/>
      <c r="EZ107" s="1650"/>
      <c r="FA107" s="1650"/>
      <c r="FB107" s="1650"/>
      <c r="FC107" s="1650"/>
      <c r="FD107" s="1650"/>
      <c r="FE107" s="1650"/>
      <c r="FF107" s="1650"/>
      <c r="FG107" s="1650"/>
      <c r="FH107" s="1650"/>
      <c r="FI107" s="1650"/>
      <c r="FJ107" s="1650"/>
      <c r="FK107" s="1650"/>
      <c r="FL107" s="1650"/>
      <c r="FM107" s="1650"/>
      <c r="FN107" s="1650"/>
      <c r="FO107" s="1650"/>
      <c r="FP107" s="1650"/>
      <c r="FQ107" s="1650"/>
      <c r="FR107" s="1650"/>
      <c r="FS107" s="1650"/>
      <c r="FT107" s="1650"/>
      <c r="FU107" s="1650"/>
      <c r="FV107" s="1650"/>
      <c r="FW107" s="1650"/>
      <c r="FX107" s="1650"/>
      <c r="FY107" s="1650"/>
      <c r="FZ107" s="1650"/>
      <c r="GA107" s="1650"/>
      <c r="GB107" s="1650"/>
      <c r="GC107" s="1650"/>
      <c r="GD107" s="1650"/>
      <c r="GE107" s="1650"/>
      <c r="GF107" s="1650"/>
      <c r="GG107" s="1650"/>
      <c r="GH107" s="1650"/>
      <c r="GI107" s="1650"/>
      <c r="GJ107" s="1650"/>
      <c r="GK107" s="1650"/>
      <c r="GL107" s="1650"/>
      <c r="GM107" s="1650"/>
      <c r="GN107" s="1650"/>
      <c r="GO107" s="1650"/>
      <c r="GP107" s="1650"/>
      <c r="GQ107" s="1650"/>
      <c r="GR107" s="1375"/>
      <c r="GT107" s="1375"/>
      <c r="GU107" s="1645"/>
      <c r="GV107" s="1645"/>
      <c r="GW107" s="1375"/>
      <c r="GX107" s="1375"/>
      <c r="GY107" s="1375"/>
      <c r="GZ107" s="1375"/>
      <c r="HA107" s="1645"/>
      <c r="HB107" s="1375"/>
      <c r="HC107" s="1375"/>
      <c r="HD107" s="553"/>
      <c r="HE107" s="1375"/>
      <c r="HF107" s="1375"/>
      <c r="HG107" s="1375"/>
      <c r="HH107" s="1375"/>
      <c r="HI107" s="1375"/>
      <c r="HJ107" s="1641"/>
      <c r="HK107" s="631"/>
      <c r="HL107" s="631"/>
      <c r="HM107" s="631"/>
      <c r="HN107" s="631"/>
      <c r="HO107" s="1650">
        <v>11</v>
      </c>
    </row>
    <row s="1650" customFormat="1" customHeight="1" ht="11.549999999999999">
      <c r="A108" s="996"/>
      <c r="B108" s="996"/>
      <c r="C108" s="996"/>
      <c r="D108" s="996"/>
      <c r="E108" s="996"/>
      <c r="F108" s="1645"/>
      <c r="G108" s="1645"/>
      <c r="H108" s="360"/>
      <c r="N108" s="1650"/>
      <c r="O108" s="1650"/>
      <c r="P108" s="1650"/>
      <c r="Q108" s="1650"/>
      <c r="R108" s="1650"/>
      <c r="S108" s="1650"/>
      <c r="T108" s="1650"/>
      <c r="U108" s="1650"/>
      <c r="V108" s="1650"/>
      <c r="W108" s="1650"/>
      <c r="X108" s="1650"/>
      <c r="Y108" s="1650"/>
      <c r="Z108" s="1650"/>
      <c r="AA108" s="1650"/>
      <c r="AB108" s="1650"/>
      <c r="AC108" s="1650"/>
      <c r="AD108" s="1650"/>
      <c r="AE108" s="1650"/>
      <c r="AF108" s="1650"/>
      <c r="AG108" s="1650"/>
      <c r="AH108" s="1650"/>
      <c r="AI108" s="1650"/>
      <c r="AJ108" s="1650"/>
      <c r="AK108" s="1650"/>
      <c r="AL108" s="1650"/>
      <c r="AM108" s="1650"/>
      <c r="AN108" s="1650"/>
      <c r="AO108" s="1650"/>
      <c r="AP108" s="1650"/>
      <c r="AQ108" s="1650"/>
      <c r="AR108" s="1650"/>
      <c r="AS108" s="1650"/>
      <c r="AT108" s="1650"/>
      <c r="AU108" s="1650"/>
      <c r="AV108" s="1650"/>
      <c r="AW108" s="1650"/>
      <c r="AX108" s="1650"/>
      <c r="AY108" s="1650"/>
      <c r="AZ108" s="1650"/>
      <c r="BA108" s="1650"/>
      <c r="BB108" s="1650"/>
      <c r="BC108" s="1650"/>
      <c r="BD108" s="1650"/>
      <c r="BE108" s="1650"/>
      <c r="BF108" s="1650"/>
      <c r="BG108" s="1650"/>
      <c r="BH108" s="1650"/>
      <c r="BI108" s="1650"/>
      <c r="BJ108" s="1650"/>
      <c r="BK108" s="1650"/>
      <c r="BL108" s="1650"/>
      <c r="BM108" s="1650"/>
      <c r="BN108" s="1650"/>
      <c r="BO108" s="1650"/>
      <c r="BP108" s="1650"/>
      <c r="BQ108" s="1650"/>
      <c r="BR108" s="1650"/>
      <c r="BS108" s="1650"/>
      <c r="BT108" s="1650"/>
      <c r="BU108" s="1650"/>
      <c r="BV108" s="1650"/>
      <c r="BW108" s="1650"/>
      <c r="BX108" s="1650"/>
      <c r="BY108" s="1650"/>
      <c r="BZ108" s="1650"/>
      <c r="CA108" s="1650"/>
      <c r="CB108" s="1650"/>
      <c r="CC108" s="1650"/>
      <c r="CD108" s="1650"/>
      <c r="CE108" s="1650"/>
      <c r="CF108" s="1650"/>
      <c r="CG108" s="1650"/>
      <c r="CH108" s="1650"/>
      <c r="CI108" s="1650"/>
      <c r="CJ108" s="1650"/>
      <c r="CK108" s="1650"/>
      <c r="CL108" s="1650"/>
      <c r="CM108" s="1650"/>
      <c r="CN108" s="1650"/>
      <c r="CO108" s="1650"/>
      <c r="CP108" s="1650"/>
      <c r="CQ108" s="1650"/>
      <c r="CR108" s="1650"/>
      <c r="CS108" s="1650"/>
      <c r="CT108" s="1650"/>
      <c r="CU108" s="1650"/>
      <c r="CV108" s="1650"/>
      <c r="CW108" s="1650"/>
      <c r="CX108" s="1650"/>
      <c r="CY108" s="1650"/>
      <c r="CZ108" s="1650"/>
      <c r="DA108" s="1650"/>
      <c r="DB108" s="1650"/>
      <c r="DC108" s="1650"/>
      <c r="DD108" s="1650"/>
      <c r="DE108" s="1650"/>
      <c r="DF108" s="1650"/>
      <c r="DG108" s="1650"/>
      <c r="DH108" s="1650"/>
      <c r="DI108" s="1650"/>
      <c r="DJ108" s="1650"/>
      <c r="DK108" s="1650"/>
      <c r="DL108" s="1650"/>
      <c r="DM108" s="1650"/>
      <c r="DN108" s="1650"/>
      <c r="DO108" s="1650"/>
      <c r="DP108" s="1650"/>
      <c r="DQ108" s="1650"/>
      <c r="DR108" s="1650"/>
      <c r="DS108" s="1650"/>
      <c r="DT108" s="1650"/>
      <c r="DU108" s="1650"/>
      <c r="DV108" s="1650"/>
      <c r="DW108" s="1650"/>
      <c r="DX108" s="1650"/>
      <c r="DY108" s="1650"/>
      <c r="DZ108" s="1650"/>
      <c r="EA108" s="1650"/>
      <c r="EB108" s="1650"/>
      <c r="EC108" s="1650"/>
      <c r="ED108" s="1650"/>
      <c r="EE108" s="1650"/>
      <c r="EF108" s="1650"/>
      <c r="EG108" s="1650"/>
      <c r="EH108" s="1650"/>
      <c r="EI108" s="1650"/>
      <c r="EJ108" s="1650"/>
      <c r="EK108" s="1650"/>
      <c r="EL108" s="1650"/>
      <c r="EM108" s="1650"/>
      <c r="EN108" s="1650"/>
      <c r="EO108" s="1650"/>
      <c r="EP108" s="1650"/>
      <c r="EQ108" s="1650"/>
      <c r="ER108" s="1650"/>
      <c r="ES108" s="1650"/>
      <c r="ET108" s="1650"/>
      <c r="EU108" s="1650"/>
      <c r="EV108" s="1650"/>
      <c r="EW108" s="1650"/>
      <c r="EX108" s="1650"/>
      <c r="EY108" s="1650"/>
      <c r="EZ108" s="1650"/>
      <c r="FA108" s="1650"/>
      <c r="FB108" s="1650"/>
      <c r="FC108" s="1650"/>
      <c r="FD108" s="1650"/>
      <c r="FE108" s="1650"/>
      <c r="FF108" s="1650"/>
      <c r="FG108" s="1650"/>
      <c r="FH108" s="1650"/>
      <c r="FI108" s="1650"/>
      <c r="FJ108" s="1650"/>
      <c r="FK108" s="1650"/>
      <c r="FL108" s="1650"/>
      <c r="FM108" s="1650"/>
      <c r="FN108" s="1650"/>
      <c r="FO108" s="1650"/>
      <c r="FP108" s="1650"/>
      <c r="FQ108" s="1650"/>
      <c r="FR108" s="1650"/>
      <c r="FS108" s="1650"/>
      <c r="FT108" s="1650"/>
      <c r="FU108" s="1650"/>
      <c r="FV108" s="1650"/>
      <c r="FW108" s="1650"/>
      <c r="FX108" s="1650"/>
      <c r="FY108" s="1650"/>
      <c r="FZ108" s="1650"/>
      <c r="GA108" s="1650"/>
      <c r="GB108" s="1650"/>
      <c r="GC108" s="1650"/>
      <c r="GD108" s="1650"/>
      <c r="GE108" s="1650"/>
      <c r="GF108" s="1650"/>
      <c r="GG108" s="1650"/>
      <c r="GH108" s="1650"/>
      <c r="GI108" s="1650"/>
      <c r="GJ108" s="1650"/>
      <c r="GK108" s="1650"/>
      <c r="GL108" s="1650"/>
      <c r="GM108" s="1650"/>
      <c r="GN108" s="1650"/>
      <c r="GO108" s="1650"/>
      <c r="GP108" s="1650"/>
      <c r="GQ108" s="1650"/>
      <c r="GR108" s="1375"/>
      <c r="GT108" s="1375"/>
      <c r="GU108" s="1645"/>
      <c r="GV108" s="1645"/>
      <c r="GW108" s="1375"/>
      <c r="GX108" s="1375"/>
      <c r="GY108" s="1375"/>
      <c r="GZ108" s="1375"/>
      <c r="HA108" s="1645"/>
      <c r="HB108" s="1375"/>
      <c r="HC108" s="1375"/>
      <c r="HD108" s="553"/>
      <c r="HE108" s="1375"/>
      <c r="HF108" s="1375"/>
      <c r="HG108" s="1375"/>
      <c r="HH108" s="1375"/>
      <c r="HI108" s="1375"/>
      <c r="HJ108" s="1641"/>
      <c r="HK108" s="631"/>
      <c r="HL108" s="631"/>
      <c r="HM108" s="631"/>
      <c r="HN108" s="631"/>
      <c r="HO108" s="1650">
        <v>11</v>
      </c>
    </row>
    <row s="1650" customFormat="1" customHeight="1" ht="11.549999999999999">
      <c r="A109" s="996"/>
      <c r="B109" s="996"/>
      <c r="C109" s="996"/>
      <c r="D109" s="996"/>
      <c r="E109" s="996"/>
      <c r="F109" s="1645"/>
      <c r="G109" s="1645"/>
      <c r="H109" s="360"/>
      <c r="N109" s="1650"/>
      <c r="O109" s="1650"/>
      <c r="P109" s="1650"/>
      <c r="Q109" s="1650"/>
      <c r="R109" s="1650"/>
      <c r="S109" s="1650"/>
      <c r="T109" s="1650"/>
      <c r="U109" s="1650"/>
      <c r="V109" s="1650"/>
      <c r="W109" s="1650"/>
      <c r="X109" s="1650"/>
      <c r="Y109" s="1650"/>
      <c r="Z109" s="1650"/>
      <c r="AA109" s="1650"/>
      <c r="AB109" s="1650"/>
      <c r="AC109" s="1650"/>
      <c r="AD109" s="1650"/>
      <c r="AE109" s="1650"/>
      <c r="AF109" s="1650"/>
      <c r="AG109" s="1650"/>
      <c r="AH109" s="1650"/>
      <c r="AI109" s="1650"/>
      <c r="AJ109" s="1650"/>
      <c r="AK109" s="1650"/>
      <c r="AL109" s="1650"/>
      <c r="AM109" s="1650"/>
      <c r="AN109" s="1650"/>
      <c r="AO109" s="1650"/>
      <c r="AP109" s="1650"/>
      <c r="AQ109" s="1650"/>
      <c r="AR109" s="1650"/>
      <c r="AS109" s="1650"/>
      <c r="AT109" s="1650"/>
      <c r="AU109" s="1650"/>
      <c r="AV109" s="1650"/>
      <c r="AW109" s="1650"/>
      <c r="AX109" s="1650"/>
      <c r="AY109" s="1650"/>
      <c r="AZ109" s="1650"/>
      <c r="BA109" s="1650"/>
      <c r="BB109" s="1650"/>
      <c r="BC109" s="1650"/>
      <c r="BD109" s="1650"/>
      <c r="BE109" s="1650"/>
      <c r="BF109" s="1650"/>
      <c r="BG109" s="1650"/>
      <c r="BH109" s="1650"/>
      <c r="BI109" s="1650"/>
      <c r="BJ109" s="1650"/>
      <c r="BK109" s="1650"/>
      <c r="BL109" s="1650"/>
      <c r="BM109" s="1650"/>
      <c r="BN109" s="1650"/>
      <c r="BO109" s="1650"/>
      <c r="BP109" s="1650"/>
      <c r="BQ109" s="1650"/>
      <c r="BR109" s="1650"/>
      <c r="BS109" s="1650"/>
      <c r="BT109" s="1650"/>
      <c r="BU109" s="1650"/>
      <c r="BV109" s="1650"/>
      <c r="BW109" s="1650"/>
      <c r="BX109" s="1650"/>
      <c r="BY109" s="1650"/>
      <c r="BZ109" s="1650"/>
      <c r="CA109" s="1650"/>
      <c r="CB109" s="1650"/>
      <c r="CC109" s="1650"/>
      <c r="CD109" s="1650"/>
      <c r="CE109" s="1650"/>
      <c r="CF109" s="1650"/>
      <c r="CG109" s="1650"/>
      <c r="CH109" s="1650"/>
      <c r="CI109" s="1650"/>
      <c r="CJ109" s="1650"/>
      <c r="CK109" s="1650"/>
      <c r="CL109" s="1650"/>
      <c r="CM109" s="1650"/>
      <c r="CN109" s="1650"/>
      <c r="CO109" s="1650"/>
      <c r="CP109" s="1650"/>
      <c r="CQ109" s="1650"/>
      <c r="CR109" s="1650"/>
      <c r="CS109" s="1650"/>
      <c r="CT109" s="1650"/>
      <c r="CU109" s="1650"/>
      <c r="CV109" s="1650"/>
      <c r="CW109" s="1650"/>
      <c r="CX109" s="1650"/>
      <c r="CY109" s="1650"/>
      <c r="CZ109" s="1650"/>
      <c r="DA109" s="1650"/>
      <c r="DB109" s="1650"/>
      <c r="DC109" s="1650"/>
      <c r="DD109" s="1650"/>
      <c r="DE109" s="1650"/>
      <c r="DF109" s="1650"/>
      <c r="DG109" s="1650"/>
      <c r="DH109" s="1650"/>
      <c r="DI109" s="1650"/>
      <c r="DJ109" s="1650"/>
      <c r="DK109" s="1650"/>
      <c r="DL109" s="1650"/>
      <c r="DM109" s="1650"/>
      <c r="DN109" s="1650"/>
      <c r="DO109" s="1650"/>
      <c r="DP109" s="1650"/>
      <c r="DQ109" s="1650"/>
      <c r="DR109" s="1650"/>
      <c r="DS109" s="1650"/>
      <c r="DT109" s="1650"/>
      <c r="DU109" s="1650"/>
      <c r="DV109" s="1650"/>
      <c r="DW109" s="1650"/>
      <c r="DX109" s="1650"/>
      <c r="DY109" s="1650"/>
      <c r="DZ109" s="1650"/>
      <c r="EA109" s="1650"/>
      <c r="EB109" s="1650"/>
      <c r="EC109" s="1650"/>
      <c r="ED109" s="1650"/>
      <c r="EE109" s="1650"/>
      <c r="EF109" s="1650"/>
      <c r="EG109" s="1650"/>
      <c r="EH109" s="1650"/>
      <c r="EI109" s="1650"/>
      <c r="EJ109" s="1650"/>
      <c r="EK109" s="1650"/>
      <c r="EL109" s="1650"/>
      <c r="EM109" s="1650"/>
      <c r="EN109" s="1650"/>
      <c r="EO109" s="1650"/>
      <c r="EP109" s="1650"/>
      <c r="EQ109" s="1650"/>
      <c r="ER109" s="1650"/>
      <c r="ES109" s="1650"/>
      <c r="ET109" s="1650"/>
      <c r="EU109" s="1650"/>
      <c r="EV109" s="1650"/>
      <c r="EW109" s="1650"/>
      <c r="EX109" s="1650"/>
      <c r="EY109" s="1650"/>
      <c r="EZ109" s="1650"/>
      <c r="FA109" s="1650"/>
      <c r="FB109" s="1650"/>
      <c r="FC109" s="1650"/>
      <c r="FD109" s="1650"/>
      <c r="FE109" s="1650"/>
      <c r="FF109" s="1650"/>
      <c r="FG109" s="1650"/>
      <c r="FH109" s="1650"/>
      <c r="FI109" s="1650"/>
      <c r="FJ109" s="1650"/>
      <c r="FK109" s="1650"/>
      <c r="FL109" s="1650"/>
      <c r="FM109" s="1650"/>
      <c r="FN109" s="1650"/>
      <c r="FO109" s="1650"/>
      <c r="FP109" s="1650"/>
      <c r="FQ109" s="1650"/>
      <c r="FR109" s="1650"/>
      <c r="FS109" s="1650"/>
      <c r="FT109" s="1650"/>
      <c r="FU109" s="1650"/>
      <c r="FV109" s="1650"/>
      <c r="FW109" s="1650"/>
      <c r="FX109" s="1650"/>
      <c r="FY109" s="1650"/>
      <c r="FZ109" s="1650"/>
      <c r="GA109" s="1650"/>
      <c r="GB109" s="1650"/>
      <c r="GC109" s="1650"/>
      <c r="GD109" s="1650"/>
      <c r="GE109" s="1650"/>
      <c r="GF109" s="1650"/>
      <c r="GG109" s="1650"/>
      <c r="GH109" s="1650"/>
      <c r="GI109" s="1650"/>
      <c r="GJ109" s="1650"/>
      <c r="GK109" s="1650"/>
      <c r="GL109" s="1650"/>
      <c r="GM109" s="1650"/>
      <c r="GN109" s="1650"/>
      <c r="GO109" s="1650"/>
      <c r="GP109" s="1650"/>
      <c r="GQ109" s="1650"/>
      <c r="GR109" s="1375"/>
      <c r="GT109" s="1375"/>
      <c r="GU109" s="1645"/>
      <c r="GV109" s="1645"/>
      <c r="GW109" s="1375"/>
      <c r="GX109" s="1375"/>
      <c r="GY109" s="1375"/>
      <c r="GZ109" s="1375"/>
      <c r="HA109" s="1645"/>
      <c r="HB109" s="1375"/>
      <c r="HC109" s="1375"/>
      <c r="HD109" s="553"/>
      <c r="HE109" s="1375"/>
      <c r="HF109" s="1375"/>
      <c r="HG109" s="1375"/>
      <c r="HH109" s="1375"/>
      <c r="HI109" s="1375"/>
      <c r="HJ109" s="1641"/>
      <c r="HK109" s="631"/>
      <c r="HL109" s="631"/>
      <c r="HM109" s="631"/>
      <c r="HN109" s="631"/>
      <c r="HO109" s="1650">
        <v>11</v>
      </c>
    </row>
    <row s="1650" customFormat="1" customHeight="1" ht="11.549999999999999">
      <c r="A110" s="996"/>
      <c r="B110" s="996"/>
      <c r="C110" s="996"/>
      <c r="D110" s="996"/>
      <c r="E110" s="996"/>
      <c r="F110" s="1645"/>
      <c r="G110" s="1645"/>
      <c r="H110" s="360"/>
      <c r="N110" s="1650"/>
      <c r="O110" s="1650"/>
      <c r="P110" s="1650"/>
      <c r="Q110" s="1650"/>
      <c r="R110" s="1650"/>
      <c r="S110" s="1650"/>
      <c r="T110" s="1650"/>
      <c r="U110" s="1650"/>
      <c r="V110" s="1650"/>
      <c r="W110" s="1650"/>
      <c r="X110" s="1650"/>
      <c r="Y110" s="1650"/>
      <c r="Z110" s="1650"/>
      <c r="AA110" s="1650"/>
      <c r="AB110" s="1650"/>
      <c r="AC110" s="1650"/>
      <c r="AD110" s="1650"/>
      <c r="AE110" s="1650"/>
      <c r="AF110" s="1650"/>
      <c r="AG110" s="1650"/>
      <c r="AH110" s="1650"/>
      <c r="AI110" s="1650"/>
      <c r="AJ110" s="1650"/>
      <c r="AK110" s="1650"/>
      <c r="AL110" s="1650"/>
      <c r="AM110" s="1650"/>
      <c r="AN110" s="1650"/>
      <c r="AO110" s="1650"/>
      <c r="AP110" s="1650"/>
      <c r="AQ110" s="1650"/>
      <c r="AR110" s="1650"/>
      <c r="AS110" s="1650"/>
      <c r="AT110" s="1650"/>
      <c r="AU110" s="1650"/>
      <c r="AV110" s="1650"/>
      <c r="AW110" s="1650"/>
      <c r="AX110" s="1650"/>
      <c r="AY110" s="1650"/>
      <c r="AZ110" s="1650"/>
      <c r="BA110" s="1650"/>
      <c r="BB110" s="1650"/>
      <c r="BC110" s="1650"/>
      <c r="BD110" s="1650"/>
      <c r="BE110" s="1650"/>
      <c r="BF110" s="1650"/>
      <c r="BG110" s="1650"/>
      <c r="BH110" s="1650"/>
      <c r="BI110" s="1650"/>
      <c r="BJ110" s="1650"/>
      <c r="BK110" s="1650"/>
      <c r="BL110" s="1650"/>
      <c r="BM110" s="1650"/>
      <c r="BN110" s="1650"/>
      <c r="BO110" s="1650"/>
      <c r="BP110" s="1650"/>
      <c r="BQ110" s="1650"/>
      <c r="BR110" s="1650"/>
      <c r="BS110" s="1650"/>
      <c r="BT110" s="1650"/>
      <c r="BU110" s="1650"/>
      <c r="BV110" s="1650"/>
      <c r="BW110" s="1650"/>
      <c r="BX110" s="1650"/>
      <c r="BY110" s="1650"/>
      <c r="BZ110" s="1650"/>
      <c r="CA110" s="1650"/>
      <c r="CB110" s="1650"/>
      <c r="CC110" s="1650"/>
      <c r="CD110" s="1650"/>
      <c r="CE110" s="1650"/>
      <c r="CF110" s="1650"/>
      <c r="CG110" s="1650"/>
      <c r="CH110" s="1650"/>
      <c r="CI110" s="1650"/>
      <c r="CJ110" s="1650"/>
      <c r="CK110" s="1650"/>
      <c r="CL110" s="1650"/>
      <c r="CM110" s="1650"/>
      <c r="CN110" s="1650"/>
      <c r="CO110" s="1650"/>
      <c r="CP110" s="1650"/>
      <c r="CQ110" s="1650"/>
      <c r="CR110" s="1650"/>
      <c r="CS110" s="1650"/>
      <c r="CT110" s="1650"/>
      <c r="CU110" s="1650"/>
      <c r="CV110" s="1650"/>
      <c r="CW110" s="1650"/>
      <c r="CX110" s="1650"/>
      <c r="CY110" s="1650"/>
      <c r="CZ110" s="1650"/>
      <c r="DA110" s="1650"/>
      <c r="DB110" s="1650"/>
      <c r="DC110" s="1650"/>
      <c r="DD110" s="1650"/>
      <c r="DE110" s="1650"/>
      <c r="DF110" s="1650"/>
      <c r="DG110" s="1650"/>
      <c r="DH110" s="1650"/>
      <c r="DI110" s="1650"/>
      <c r="DJ110" s="1650"/>
      <c r="DK110" s="1650"/>
      <c r="DL110" s="1650"/>
      <c r="DM110" s="1650"/>
      <c r="DN110" s="1650"/>
      <c r="DO110" s="1650"/>
      <c r="DP110" s="1650"/>
      <c r="DQ110" s="1650"/>
      <c r="DR110" s="1650"/>
      <c r="DS110" s="1650"/>
      <c r="DT110" s="1650"/>
      <c r="DU110" s="1650"/>
      <c r="DV110" s="1650"/>
      <c r="DW110" s="1650"/>
      <c r="DX110" s="1650"/>
      <c r="DY110" s="1650"/>
      <c r="DZ110" s="1650"/>
      <c r="EA110" s="1650"/>
      <c r="EB110" s="1650"/>
      <c r="EC110" s="1650"/>
      <c r="ED110" s="1650"/>
      <c r="EE110" s="1650"/>
      <c r="EF110" s="1650"/>
      <c r="EG110" s="1650"/>
      <c r="EH110" s="1650"/>
      <c r="EI110" s="1650"/>
      <c r="EJ110" s="1650"/>
      <c r="EK110" s="1650"/>
      <c r="EL110" s="1650"/>
      <c r="EM110" s="1650"/>
      <c r="EN110" s="1650"/>
      <c r="EO110" s="1650"/>
      <c r="EP110" s="1650"/>
      <c r="EQ110" s="1650"/>
      <c r="ER110" s="1650"/>
      <c r="ES110" s="1650"/>
      <c r="ET110" s="1650"/>
      <c r="EU110" s="1650"/>
      <c r="EV110" s="1650"/>
      <c r="EW110" s="1650"/>
      <c r="EX110" s="1650"/>
      <c r="EY110" s="1650"/>
      <c r="EZ110" s="1650"/>
      <c r="FA110" s="1650"/>
      <c r="FB110" s="1650"/>
      <c r="FC110" s="1650"/>
      <c r="FD110" s="1650"/>
      <c r="FE110" s="1650"/>
      <c r="FF110" s="1650"/>
      <c r="FG110" s="1650"/>
      <c r="FH110" s="1650"/>
      <c r="FI110" s="1650"/>
      <c r="FJ110" s="1650"/>
      <c r="FK110" s="1650"/>
      <c r="FL110" s="1650"/>
      <c r="FM110" s="1650"/>
      <c r="FN110" s="1650"/>
      <c r="FO110" s="1650"/>
      <c r="FP110" s="1650"/>
      <c r="FQ110" s="1650"/>
      <c r="FR110" s="1650"/>
      <c r="FS110" s="1650"/>
      <c r="FT110" s="1650"/>
      <c r="FU110" s="1650"/>
      <c r="FV110" s="1650"/>
      <c r="FW110" s="1650"/>
      <c r="FX110" s="1650"/>
      <c r="FY110" s="1650"/>
      <c r="FZ110" s="1650"/>
      <c r="GA110" s="1650"/>
      <c r="GB110" s="1650"/>
      <c r="GC110" s="1650"/>
      <c r="GD110" s="1650"/>
      <c r="GE110" s="1650"/>
      <c r="GF110" s="1650"/>
      <c r="GG110" s="1650"/>
      <c r="GH110" s="1650"/>
      <c r="GI110" s="1650"/>
      <c r="GJ110" s="1650"/>
      <c r="GK110" s="1650"/>
      <c r="GL110" s="1650"/>
      <c r="GM110" s="1650"/>
      <c r="GN110" s="1650"/>
      <c r="GO110" s="1650"/>
      <c r="GP110" s="1650"/>
      <c r="GQ110" s="1650"/>
      <c r="GR110" s="1375"/>
      <c r="GT110" s="1375"/>
      <c r="GU110" s="1645"/>
      <c r="GV110" s="1645"/>
      <c r="GW110" s="1375"/>
      <c r="GX110" s="1375"/>
      <c r="GY110" s="1375"/>
      <c r="GZ110" s="1375"/>
      <c r="HA110" s="1645"/>
      <c r="HB110" s="1375"/>
      <c r="HC110" s="1375"/>
      <c r="HD110" s="553"/>
      <c r="HE110" s="1375"/>
      <c r="HF110" s="1375"/>
      <c r="HG110" s="1375"/>
      <c r="HH110" s="1375"/>
      <c r="HI110" s="1375"/>
      <c r="HJ110" s="1641"/>
      <c r="HK110" s="631"/>
      <c r="HL110" s="631"/>
      <c r="HM110" s="631"/>
      <c r="HN110" s="631"/>
      <c r="HO110" s="1650">
        <v>11</v>
      </c>
    </row>
    <row s="1650" customFormat="1" customHeight="1" ht="11.549999999999999">
      <c r="A111" s="996"/>
      <c r="B111" s="996"/>
      <c r="C111" s="996"/>
      <c r="D111" s="996"/>
      <c r="E111" s="996"/>
      <c r="F111" s="1645"/>
      <c r="G111" s="1645"/>
      <c r="H111" s="360"/>
      <c r="N111" s="1650"/>
      <c r="O111" s="1650"/>
      <c r="P111" s="1650"/>
      <c r="Q111" s="1650"/>
      <c r="R111" s="1650"/>
      <c r="S111" s="1650"/>
      <c r="T111" s="1650"/>
      <c r="U111" s="1650"/>
      <c r="V111" s="1650"/>
      <c r="W111" s="1650"/>
      <c r="X111" s="1650"/>
      <c r="Y111" s="1650"/>
      <c r="Z111" s="1650"/>
      <c r="AA111" s="1650"/>
      <c r="AB111" s="1650"/>
      <c r="AC111" s="1650"/>
      <c r="AD111" s="1650"/>
      <c r="AE111" s="1650"/>
      <c r="AF111" s="1650"/>
      <c r="AG111" s="1650"/>
      <c r="AH111" s="1650"/>
      <c r="AI111" s="1650"/>
      <c r="AJ111" s="1650"/>
      <c r="AK111" s="1650"/>
      <c r="AL111" s="1650"/>
      <c r="AM111" s="1650"/>
      <c r="AN111" s="1650"/>
      <c r="AO111" s="1650"/>
      <c r="AP111" s="1650"/>
      <c r="AQ111" s="1650"/>
      <c r="AR111" s="1650"/>
      <c r="AS111" s="1650"/>
      <c r="AT111" s="1650"/>
      <c r="AU111" s="1650"/>
      <c r="AV111" s="1650"/>
      <c r="AW111" s="1650"/>
      <c r="AX111" s="1650"/>
      <c r="AY111" s="1650"/>
      <c r="AZ111" s="1650"/>
      <c r="BA111" s="1650"/>
      <c r="BB111" s="1650"/>
      <c r="BC111" s="1650"/>
      <c r="BD111" s="1650"/>
      <c r="BE111" s="1650"/>
      <c r="BF111" s="1650"/>
      <c r="BG111" s="1650"/>
      <c r="BH111" s="1650"/>
      <c r="BI111" s="1650"/>
      <c r="BJ111" s="1650"/>
      <c r="BK111" s="1650"/>
      <c r="BL111" s="1650"/>
      <c r="BM111" s="1650"/>
      <c r="BN111" s="1650"/>
      <c r="BO111" s="1650"/>
      <c r="BP111" s="1650"/>
      <c r="BQ111" s="1650"/>
      <c r="BR111" s="1650"/>
      <c r="BS111" s="1650"/>
      <c r="BT111" s="1650"/>
      <c r="BU111" s="1650"/>
      <c r="BV111" s="1650"/>
      <c r="BW111" s="1650"/>
      <c r="BX111" s="1650"/>
      <c r="BY111" s="1650"/>
      <c r="BZ111" s="1650"/>
      <c r="CA111" s="1650"/>
      <c r="CB111" s="1650"/>
      <c r="CC111" s="1650"/>
      <c r="CD111" s="1650"/>
      <c r="CE111" s="1650"/>
      <c r="CF111" s="1650"/>
      <c r="CG111" s="1650"/>
      <c r="CH111" s="1650"/>
      <c r="CI111" s="1650"/>
      <c r="CJ111" s="1650"/>
      <c r="CK111" s="1650"/>
      <c r="CL111" s="1650"/>
      <c r="CM111" s="1650"/>
      <c r="CN111" s="1650"/>
      <c r="CO111" s="1650"/>
      <c r="CP111" s="1650"/>
      <c r="CQ111" s="1650"/>
      <c r="CR111" s="1650"/>
      <c r="CS111" s="1650"/>
      <c r="CT111" s="1650"/>
      <c r="CU111" s="1650"/>
      <c r="CV111" s="1650"/>
      <c r="CW111" s="1650"/>
      <c r="CX111" s="1650"/>
      <c r="CY111" s="1650"/>
      <c r="CZ111" s="1650"/>
      <c r="DA111" s="1650"/>
      <c r="DB111" s="1650"/>
      <c r="DC111" s="1650"/>
      <c r="DD111" s="1650"/>
      <c r="DE111" s="1650"/>
      <c r="DF111" s="1650"/>
      <c r="DG111" s="1650"/>
      <c r="DH111" s="1650"/>
      <c r="DI111" s="1650"/>
      <c r="DJ111" s="1650"/>
      <c r="DK111" s="1650"/>
      <c r="DL111" s="1650"/>
      <c r="DM111" s="1650"/>
      <c r="DN111" s="1650"/>
      <c r="DO111" s="1650"/>
      <c r="DP111" s="1650"/>
      <c r="DQ111" s="1650"/>
      <c r="DR111" s="1650"/>
      <c r="DS111" s="1650"/>
      <c r="DT111" s="1650"/>
      <c r="DU111" s="1650"/>
      <c r="DV111" s="1650"/>
      <c r="DW111" s="1650"/>
      <c r="DX111" s="1650"/>
      <c r="DY111" s="1650"/>
      <c r="DZ111" s="1650"/>
      <c r="EA111" s="1650"/>
      <c r="EB111" s="1650"/>
      <c r="EC111" s="1650"/>
      <c r="ED111" s="1650"/>
      <c r="EE111" s="1650"/>
      <c r="EF111" s="1650"/>
      <c r="EG111" s="1650"/>
      <c r="EH111" s="1650"/>
      <c r="EI111" s="1650"/>
      <c r="EJ111" s="1650"/>
      <c r="EK111" s="1650"/>
      <c r="EL111" s="1650"/>
      <c r="EM111" s="1650"/>
      <c r="EN111" s="1650"/>
      <c r="EO111" s="1650"/>
      <c r="EP111" s="1650"/>
      <c r="EQ111" s="1650"/>
      <c r="ER111" s="1650"/>
      <c r="ES111" s="1650"/>
      <c r="ET111" s="1650"/>
      <c r="EU111" s="1650"/>
      <c r="EV111" s="1650"/>
      <c r="EW111" s="1650"/>
      <c r="EX111" s="1650"/>
      <c r="EY111" s="1650"/>
      <c r="EZ111" s="1650"/>
      <c r="FA111" s="1650"/>
      <c r="FB111" s="1650"/>
      <c r="FC111" s="1650"/>
      <c r="FD111" s="1650"/>
      <c r="FE111" s="1650"/>
      <c r="FF111" s="1650"/>
      <c r="FG111" s="1650"/>
      <c r="FH111" s="1650"/>
      <c r="FI111" s="1650"/>
      <c r="FJ111" s="1650"/>
      <c r="FK111" s="1650"/>
      <c r="FL111" s="1650"/>
      <c r="FM111" s="1650"/>
      <c r="FN111" s="1650"/>
      <c r="FO111" s="1650"/>
      <c r="FP111" s="1650"/>
      <c r="FQ111" s="1650"/>
      <c r="FR111" s="1650"/>
      <c r="FS111" s="1650"/>
      <c r="FT111" s="1650"/>
      <c r="FU111" s="1650"/>
      <c r="FV111" s="1650"/>
      <c r="FW111" s="1650"/>
      <c r="FX111" s="1650"/>
      <c r="FY111" s="1650"/>
      <c r="FZ111" s="1650"/>
      <c r="GA111" s="1650"/>
      <c r="GB111" s="1650"/>
      <c r="GC111" s="1650"/>
      <c r="GD111" s="1650"/>
      <c r="GE111" s="1650"/>
      <c r="GF111" s="1650"/>
      <c r="GG111" s="1650"/>
      <c r="GH111" s="1650"/>
      <c r="GI111" s="1650"/>
      <c r="GJ111" s="1650"/>
      <c r="GK111" s="1650"/>
      <c r="GL111" s="1650"/>
      <c r="GM111" s="1650"/>
      <c r="GN111" s="1650"/>
      <c r="GO111" s="1650"/>
      <c r="GP111" s="1650"/>
      <c r="GQ111" s="1650"/>
      <c r="GR111" s="1375"/>
      <c r="GT111" s="1375"/>
      <c r="GU111" s="1645"/>
      <c r="GV111" s="1645"/>
      <c r="GW111" s="1375"/>
      <c r="GX111" s="1375"/>
      <c r="GY111" s="1375"/>
      <c r="GZ111" s="1375"/>
      <c r="HA111" s="1645"/>
      <c r="HB111" s="1375"/>
      <c r="HC111" s="1375"/>
      <c r="HD111" s="553"/>
      <c r="HE111" s="1375"/>
      <c r="HF111" s="1375"/>
      <c r="HG111" s="1375"/>
      <c r="HH111" s="1375"/>
      <c r="HI111" s="1375"/>
      <c r="HJ111" s="1641"/>
      <c r="HK111" s="631"/>
      <c r="HL111" s="631"/>
      <c r="HM111" s="631"/>
      <c r="HN111" s="631"/>
      <c r="HO111" s="1650">
        <v>11</v>
      </c>
    </row>
    <row s="1650" customFormat="1" customHeight="1" ht="11.549999999999999">
      <c r="A112" s="996"/>
      <c r="B112" s="996"/>
      <c r="C112" s="996"/>
      <c r="D112" s="996"/>
      <c r="E112" s="996"/>
      <c r="F112" s="1645"/>
      <c r="G112" s="1645"/>
      <c r="H112" s="360"/>
      <c r="N112" s="1650"/>
      <c r="O112" s="1650"/>
      <c r="P112" s="1650"/>
      <c r="Q112" s="1650"/>
      <c r="R112" s="1650"/>
      <c r="S112" s="1650"/>
      <c r="T112" s="1650"/>
      <c r="U112" s="1650"/>
      <c r="V112" s="1650"/>
      <c r="W112" s="1650"/>
      <c r="X112" s="1650"/>
      <c r="Y112" s="1650"/>
      <c r="Z112" s="1650"/>
      <c r="AA112" s="1650"/>
      <c r="AB112" s="1650"/>
      <c r="AC112" s="1650"/>
      <c r="AD112" s="1650"/>
      <c r="AE112" s="1650"/>
      <c r="AF112" s="1650"/>
      <c r="AG112" s="1650"/>
      <c r="AH112" s="1650"/>
      <c r="AI112" s="1650"/>
      <c r="AJ112" s="1650"/>
      <c r="AK112" s="1650"/>
      <c r="AL112" s="1650"/>
      <c r="AM112" s="1650"/>
      <c r="AN112" s="1650"/>
      <c r="AO112" s="1650"/>
      <c r="AP112" s="1650"/>
      <c r="AQ112" s="1650"/>
      <c r="AR112" s="1650"/>
      <c r="AS112" s="1650"/>
      <c r="AT112" s="1650"/>
      <c r="AU112" s="1650"/>
      <c r="AV112" s="1650"/>
      <c r="AW112" s="1650"/>
      <c r="AX112" s="1650"/>
      <c r="AY112" s="1650"/>
      <c r="AZ112" s="1650"/>
      <c r="BA112" s="1650"/>
      <c r="BB112" s="1650"/>
      <c r="BC112" s="1650"/>
      <c r="BD112" s="1650"/>
      <c r="BE112" s="1650"/>
      <c r="BF112" s="1650"/>
      <c r="BG112" s="1650"/>
      <c r="BH112" s="1650"/>
      <c r="BI112" s="1650"/>
      <c r="BJ112" s="1650"/>
      <c r="BK112" s="1650"/>
      <c r="BL112" s="1650"/>
      <c r="BM112" s="1650"/>
      <c r="BN112" s="1650"/>
      <c r="BO112" s="1650"/>
      <c r="BP112" s="1650"/>
      <c r="BQ112" s="1650"/>
      <c r="BR112" s="1650"/>
      <c r="BS112" s="1650"/>
      <c r="BT112" s="1650"/>
      <c r="BU112" s="1650"/>
      <c r="BV112" s="1650"/>
      <c r="BW112" s="1650"/>
      <c r="BX112" s="1650"/>
      <c r="BY112" s="1650"/>
      <c r="BZ112" s="1650"/>
      <c r="CA112" s="1650"/>
      <c r="CB112" s="1650"/>
      <c r="CC112" s="1650"/>
      <c r="CD112" s="1650"/>
      <c r="CE112" s="1650"/>
      <c r="CF112" s="1650"/>
      <c r="CG112" s="1650"/>
      <c r="CH112" s="1650"/>
      <c r="CI112" s="1650"/>
      <c r="CJ112" s="1650"/>
      <c r="CK112" s="1650"/>
      <c r="CL112" s="1650"/>
      <c r="CM112" s="1650"/>
      <c r="CN112" s="1650"/>
      <c r="CO112" s="1650"/>
      <c r="CP112" s="1650"/>
      <c r="CQ112" s="1650"/>
      <c r="CR112" s="1650"/>
      <c r="CS112" s="1650"/>
      <c r="CT112" s="1650"/>
      <c r="CU112" s="1650"/>
      <c r="CV112" s="1650"/>
      <c r="CW112" s="1650"/>
      <c r="CX112" s="1650"/>
      <c r="CY112" s="1650"/>
      <c r="CZ112" s="1650"/>
      <c r="DA112" s="1650"/>
      <c r="DB112" s="1650"/>
      <c r="DC112" s="1650"/>
      <c r="DD112" s="1650"/>
      <c r="DE112" s="1650"/>
      <c r="DF112" s="1650"/>
      <c r="DG112" s="1650"/>
      <c r="DH112" s="1650"/>
      <c r="DI112" s="1650"/>
      <c r="DJ112" s="1650"/>
      <c r="DK112" s="1650"/>
      <c r="DL112" s="1650"/>
      <c r="DM112" s="1650"/>
      <c r="DN112" s="1650"/>
      <c r="DO112" s="1650"/>
      <c r="DP112" s="1650"/>
      <c r="DQ112" s="1650"/>
      <c r="DR112" s="1650"/>
      <c r="DS112" s="1650"/>
      <c r="DT112" s="1650"/>
      <c r="DU112" s="1650"/>
      <c r="DV112" s="1650"/>
      <c r="DW112" s="1650"/>
      <c r="DX112" s="1650"/>
      <c r="DY112" s="1650"/>
      <c r="DZ112" s="1650"/>
      <c r="EA112" s="1650"/>
      <c r="EB112" s="1650"/>
      <c r="EC112" s="1650"/>
      <c r="ED112" s="1650"/>
      <c r="EE112" s="1650"/>
      <c r="EF112" s="1650"/>
      <c r="EG112" s="1650"/>
      <c r="EH112" s="1650"/>
      <c r="EI112" s="1650"/>
      <c r="EJ112" s="1650"/>
      <c r="EK112" s="1650"/>
      <c r="EL112" s="1650"/>
      <c r="EM112" s="1650"/>
      <c r="EN112" s="1650"/>
      <c r="EO112" s="1650"/>
      <c r="EP112" s="1650"/>
      <c r="EQ112" s="1650"/>
      <c r="ER112" s="1650"/>
      <c r="ES112" s="1650"/>
      <c r="ET112" s="1650"/>
      <c r="EU112" s="1650"/>
      <c r="EV112" s="1650"/>
      <c r="EW112" s="1650"/>
      <c r="EX112" s="1650"/>
      <c r="EY112" s="1650"/>
      <c r="EZ112" s="1650"/>
      <c r="FA112" s="1650"/>
      <c r="FB112" s="1650"/>
      <c r="FC112" s="1650"/>
      <c r="FD112" s="1650"/>
      <c r="FE112" s="1650"/>
      <c r="FF112" s="1650"/>
      <c r="FG112" s="1650"/>
      <c r="FH112" s="1650"/>
      <c r="FI112" s="1650"/>
      <c r="FJ112" s="1650"/>
      <c r="FK112" s="1650"/>
      <c r="FL112" s="1650"/>
      <c r="FM112" s="1650"/>
      <c r="FN112" s="1650"/>
      <c r="FO112" s="1650"/>
      <c r="FP112" s="1650"/>
      <c r="FQ112" s="1650"/>
      <c r="FR112" s="1650"/>
      <c r="FS112" s="1650"/>
      <c r="FT112" s="1650"/>
      <c r="FU112" s="1650"/>
      <c r="FV112" s="1650"/>
      <c r="FW112" s="1650"/>
      <c r="FX112" s="1650"/>
      <c r="FY112" s="1650"/>
      <c r="FZ112" s="1650"/>
      <c r="GA112" s="1650"/>
      <c r="GB112" s="1650"/>
      <c r="GC112" s="1650"/>
      <c r="GD112" s="1650"/>
      <c r="GE112" s="1650"/>
      <c r="GF112" s="1650"/>
      <c r="GG112" s="1650"/>
      <c r="GH112" s="1650"/>
      <c r="GI112" s="1650"/>
      <c r="GJ112" s="1650"/>
      <c r="GK112" s="1650"/>
      <c r="GL112" s="1650"/>
      <c r="GM112" s="1650"/>
      <c r="GN112" s="1650"/>
      <c r="GO112" s="1650"/>
      <c r="GP112" s="1650"/>
      <c r="GQ112" s="1650"/>
      <c r="GR112" s="1375"/>
      <c r="GT112" s="1375"/>
      <c r="GU112" s="1645"/>
      <c r="GV112" s="1645"/>
      <c r="GW112" s="1375"/>
      <c r="GX112" s="1375"/>
      <c r="GY112" s="1375"/>
      <c r="GZ112" s="1375"/>
      <c r="HA112" s="1645"/>
      <c r="HB112" s="1375"/>
      <c r="HC112" s="1375"/>
      <c r="HD112" s="553"/>
      <c r="HE112" s="1375"/>
      <c r="HF112" s="1375"/>
      <c r="HG112" s="1375"/>
      <c r="HH112" s="1375"/>
      <c r="HI112" s="1375"/>
      <c r="HJ112" s="1641"/>
      <c r="HK112" s="631"/>
      <c r="HL112" s="631"/>
      <c r="HM112" s="631"/>
      <c r="HN112" s="631"/>
      <c r="HO112" s="1650">
        <v>11</v>
      </c>
    </row>
    <row s="1650" customFormat="1" customHeight="1" ht="11.549999999999999">
      <c r="A113" s="996"/>
      <c r="B113" s="996"/>
      <c r="C113" s="996"/>
      <c r="D113" s="996"/>
      <c r="E113" s="996"/>
      <c r="F113" s="1645"/>
      <c r="G113" s="1645"/>
      <c r="H113" s="360"/>
      <c r="N113" s="1650"/>
      <c r="O113" s="1650"/>
      <c r="P113" s="1650"/>
      <c r="Q113" s="1650"/>
      <c r="R113" s="1650"/>
      <c r="S113" s="1650"/>
      <c r="T113" s="1650"/>
      <c r="U113" s="1650"/>
      <c r="V113" s="1650"/>
      <c r="W113" s="1650"/>
      <c r="X113" s="1650"/>
      <c r="Y113" s="1650"/>
      <c r="Z113" s="1650"/>
      <c r="AA113" s="1650"/>
      <c r="AB113" s="1650"/>
      <c r="AC113" s="1650"/>
      <c r="AD113" s="1650"/>
      <c r="AE113" s="1650"/>
      <c r="AF113" s="1650"/>
      <c r="AG113" s="1650"/>
      <c r="AH113" s="1650"/>
      <c r="AI113" s="1650"/>
      <c r="AJ113" s="1650"/>
      <c r="AK113" s="1650"/>
      <c r="AL113" s="1650"/>
      <c r="AM113" s="1650"/>
      <c r="AN113" s="1650"/>
      <c r="AO113" s="1650"/>
      <c r="AP113" s="1650"/>
      <c r="AQ113" s="1650"/>
      <c r="AR113" s="1650"/>
      <c r="AS113" s="1650"/>
      <c r="AT113" s="1650"/>
      <c r="AU113" s="1650"/>
      <c r="AV113" s="1650"/>
      <c r="AW113" s="1650"/>
      <c r="AX113" s="1650"/>
      <c r="AY113" s="1650"/>
      <c r="AZ113" s="1650"/>
      <c r="BA113" s="1650"/>
      <c r="BB113" s="1650"/>
      <c r="BC113" s="1650"/>
      <c r="BD113" s="1650"/>
      <c r="BE113" s="1650"/>
      <c r="BF113" s="1650"/>
      <c r="BG113" s="1650"/>
      <c r="BH113" s="1650"/>
      <c r="BI113" s="1650"/>
      <c r="BJ113" s="1650"/>
      <c r="BK113" s="1650"/>
      <c r="BL113" s="1650"/>
      <c r="BM113" s="1650"/>
      <c r="BN113" s="1650"/>
      <c r="BO113" s="1650"/>
      <c r="BP113" s="1650"/>
      <c r="BQ113" s="1650"/>
      <c r="BR113" s="1650"/>
      <c r="BS113" s="1650"/>
      <c r="BT113" s="1650"/>
      <c r="BU113" s="1650"/>
      <c r="BV113" s="1650"/>
      <c r="BW113" s="1650"/>
      <c r="BX113" s="1650"/>
      <c r="BY113" s="1650"/>
      <c r="BZ113" s="1650"/>
      <c r="CA113" s="1650"/>
      <c r="CB113" s="1650"/>
      <c r="CC113" s="1650"/>
      <c r="CD113" s="1650"/>
      <c r="CE113" s="1650"/>
      <c r="CF113" s="1650"/>
      <c r="CG113" s="1650"/>
      <c r="CH113" s="1650"/>
      <c r="CI113" s="1650"/>
      <c r="CJ113" s="1650"/>
      <c r="CK113" s="1650"/>
      <c r="CL113" s="1650"/>
      <c r="CM113" s="1650"/>
      <c r="CN113" s="1650"/>
      <c r="CO113" s="1650"/>
      <c r="CP113" s="1650"/>
      <c r="CQ113" s="1650"/>
      <c r="CR113" s="1650"/>
      <c r="CS113" s="1650"/>
      <c r="CT113" s="1650"/>
      <c r="CU113" s="1650"/>
      <c r="CV113" s="1650"/>
      <c r="CW113" s="1650"/>
      <c r="CX113" s="1650"/>
      <c r="CY113" s="1650"/>
      <c r="CZ113" s="1650"/>
      <c r="DA113" s="1650"/>
      <c r="DB113" s="1650"/>
      <c r="DC113" s="1650"/>
      <c r="DD113" s="1650"/>
      <c r="DE113" s="1650"/>
      <c r="DF113" s="1650"/>
      <c r="DG113" s="1650"/>
      <c r="DH113" s="1650"/>
      <c r="DI113" s="1650"/>
      <c r="DJ113" s="1650"/>
      <c r="DK113" s="1650"/>
      <c r="DL113" s="1650"/>
      <c r="DM113" s="1650"/>
      <c r="DN113" s="1650"/>
      <c r="DO113" s="1650"/>
      <c r="DP113" s="1650"/>
      <c r="DQ113" s="1650"/>
      <c r="DR113" s="1650"/>
      <c r="DS113" s="1650"/>
      <c r="DT113" s="1650"/>
      <c r="DU113" s="1650"/>
      <c r="DV113" s="1650"/>
      <c r="DW113" s="1650"/>
      <c r="DX113" s="1650"/>
      <c r="DY113" s="1650"/>
      <c r="DZ113" s="1650"/>
      <c r="EA113" s="1650"/>
      <c r="EB113" s="1650"/>
      <c r="EC113" s="1650"/>
      <c r="ED113" s="1650"/>
      <c r="EE113" s="1650"/>
      <c r="EF113" s="1650"/>
      <c r="EG113" s="1650"/>
      <c r="EH113" s="1650"/>
      <c r="EI113" s="1650"/>
      <c r="EJ113" s="1650"/>
      <c r="EK113" s="1650"/>
      <c r="EL113" s="1650"/>
      <c r="EM113" s="1650"/>
      <c r="EN113" s="1650"/>
      <c r="EO113" s="1650"/>
      <c r="EP113" s="1650"/>
      <c r="EQ113" s="1650"/>
      <c r="ER113" s="1650"/>
      <c r="ES113" s="1650"/>
      <c r="ET113" s="1650"/>
      <c r="EU113" s="1650"/>
      <c r="EV113" s="1650"/>
      <c r="EW113" s="1650"/>
      <c r="EX113" s="1650"/>
      <c r="EY113" s="1650"/>
      <c r="EZ113" s="1650"/>
      <c r="FA113" s="1650"/>
      <c r="FB113" s="1650"/>
      <c r="FC113" s="1650"/>
      <c r="FD113" s="1650"/>
      <c r="FE113" s="1650"/>
      <c r="FF113" s="1650"/>
      <c r="FG113" s="1650"/>
      <c r="FH113" s="1650"/>
      <c r="FI113" s="1650"/>
      <c r="FJ113" s="1650"/>
      <c r="FK113" s="1650"/>
      <c r="FL113" s="1650"/>
      <c r="FM113" s="1650"/>
      <c r="FN113" s="1650"/>
      <c r="FO113" s="1650"/>
      <c r="FP113" s="1650"/>
      <c r="FQ113" s="1650"/>
      <c r="FR113" s="1650"/>
      <c r="FS113" s="1650"/>
      <c r="FT113" s="1650"/>
      <c r="FU113" s="1650"/>
      <c r="FV113" s="1650"/>
      <c r="FW113" s="1650"/>
      <c r="FX113" s="1650"/>
      <c r="FY113" s="1650"/>
      <c r="FZ113" s="1650"/>
      <c r="GA113" s="1650"/>
      <c r="GB113" s="1650"/>
      <c r="GC113" s="1650"/>
      <c r="GD113" s="1650"/>
      <c r="GE113" s="1650"/>
      <c r="GF113" s="1650"/>
      <c r="GG113" s="1650"/>
      <c r="GH113" s="1650"/>
      <c r="GI113" s="1650"/>
      <c r="GJ113" s="1650"/>
      <c r="GK113" s="1650"/>
      <c r="GL113" s="1650"/>
      <c r="GM113" s="1650"/>
      <c r="GN113" s="1650"/>
      <c r="GO113" s="1650"/>
      <c r="GP113" s="1650"/>
      <c r="GQ113" s="1650"/>
      <c r="GR113" s="1375"/>
      <c r="GT113" s="1375"/>
      <c r="GU113" s="1645"/>
      <c r="GV113" s="1645"/>
      <c r="GW113" s="1375"/>
      <c r="GX113" s="1375"/>
      <c r="GY113" s="1375"/>
      <c r="GZ113" s="1375"/>
      <c r="HA113" s="1645"/>
      <c r="HB113" s="1375"/>
      <c r="HC113" s="1375"/>
      <c r="HD113" s="553"/>
      <c r="HE113" s="1375"/>
      <c r="HF113" s="1375"/>
      <c r="HG113" s="1375"/>
      <c r="HH113" s="1375"/>
      <c r="HI113" s="1375"/>
      <c r="HJ113" s="1641"/>
      <c r="HK113" s="631"/>
      <c r="HL113" s="631"/>
      <c r="HM113" s="631"/>
      <c r="HN113" s="631"/>
      <c r="HO113" s="1650">
        <v>11</v>
      </c>
    </row>
    <row s="1650" customFormat="1" customHeight="1" ht="11.549999999999999">
      <c r="A114" s="996"/>
      <c r="B114" s="996"/>
      <c r="C114" s="996"/>
      <c r="D114" s="996"/>
      <c r="E114" s="996"/>
      <c r="F114" s="1645"/>
      <c r="G114" s="1645"/>
      <c r="H114" s="360"/>
      <c r="N114" s="1650"/>
      <c r="O114" s="1650"/>
      <c r="P114" s="1650"/>
      <c r="Q114" s="1650"/>
      <c r="R114" s="1650"/>
      <c r="S114" s="1650"/>
      <c r="T114" s="1650"/>
      <c r="U114" s="1650"/>
      <c r="V114" s="1650"/>
      <c r="W114" s="1650"/>
      <c r="X114" s="1650"/>
      <c r="Y114" s="1650"/>
      <c r="Z114" s="1650"/>
      <c r="AA114" s="1650"/>
      <c r="AB114" s="1650"/>
      <c r="AC114" s="1650"/>
      <c r="AD114" s="1650"/>
      <c r="AE114" s="1650"/>
      <c r="AF114" s="1650"/>
      <c r="AG114" s="1650"/>
      <c r="AH114" s="1650"/>
      <c r="AI114" s="1650"/>
      <c r="AJ114" s="1650"/>
      <c r="AK114" s="1650"/>
      <c r="AL114" s="1650"/>
      <c r="AM114" s="1650"/>
      <c r="AN114" s="1650"/>
      <c r="AO114" s="1650"/>
      <c r="AP114" s="1650"/>
      <c r="AQ114" s="1650"/>
      <c r="AR114" s="1650"/>
      <c r="AS114" s="1650"/>
      <c r="AT114" s="1650"/>
      <c r="AU114" s="1650"/>
      <c r="AV114" s="1650"/>
      <c r="AW114" s="1650"/>
      <c r="AX114" s="1650"/>
      <c r="AY114" s="1650"/>
      <c r="AZ114" s="1650"/>
      <c r="BA114" s="1650"/>
      <c r="BB114" s="1650"/>
      <c r="BC114" s="1650"/>
      <c r="BD114" s="1650"/>
      <c r="BE114" s="1650"/>
      <c r="BF114" s="1650"/>
      <c r="BG114" s="1650"/>
      <c r="BH114" s="1650"/>
      <c r="BI114" s="1650"/>
      <c r="BJ114" s="1650"/>
      <c r="BK114" s="1650"/>
      <c r="BL114" s="1650"/>
      <c r="BM114" s="1650"/>
      <c r="BN114" s="1650"/>
      <c r="BO114" s="1650"/>
      <c r="BP114" s="1650"/>
      <c r="BQ114" s="1650"/>
      <c r="BR114" s="1650"/>
      <c r="BS114" s="1650"/>
      <c r="BT114" s="1650"/>
      <c r="BU114" s="1650"/>
      <c r="BV114" s="1650"/>
      <c r="BW114" s="1650"/>
      <c r="BX114" s="1650"/>
      <c r="BY114" s="1650"/>
      <c r="BZ114" s="1650"/>
      <c r="CA114" s="1650"/>
      <c r="CB114" s="1650"/>
      <c r="CC114" s="1650"/>
      <c r="CD114" s="1650"/>
      <c r="CE114" s="1650"/>
      <c r="CF114" s="1650"/>
      <c r="CG114" s="1650"/>
      <c r="CH114" s="1650"/>
      <c r="CI114" s="1650"/>
      <c r="CJ114" s="1650"/>
      <c r="CK114" s="1650"/>
      <c r="CL114" s="1650"/>
      <c r="CM114" s="1650"/>
      <c r="CN114" s="1650"/>
      <c r="CO114" s="1650"/>
      <c r="CP114" s="1650"/>
      <c r="CQ114" s="1650"/>
      <c r="CR114" s="1650"/>
      <c r="CS114" s="1650"/>
      <c r="CT114" s="1650"/>
      <c r="CU114" s="1650"/>
      <c r="CV114" s="1650"/>
      <c r="CW114" s="1650"/>
      <c r="CX114" s="1650"/>
      <c r="CY114" s="1650"/>
      <c r="CZ114" s="1650"/>
      <c r="DA114" s="1650"/>
      <c r="DB114" s="1650"/>
      <c r="DC114" s="1650"/>
      <c r="DD114" s="1650"/>
      <c r="DE114" s="1650"/>
      <c r="DF114" s="1650"/>
      <c r="DG114" s="1650"/>
      <c r="DH114" s="1650"/>
      <c r="DI114" s="1650"/>
      <c r="DJ114" s="1650"/>
      <c r="DK114" s="1650"/>
      <c r="DL114" s="1650"/>
      <c r="DM114" s="1650"/>
      <c r="DN114" s="1650"/>
      <c r="DO114" s="1650"/>
      <c r="DP114" s="1650"/>
      <c r="DQ114" s="1650"/>
      <c r="DR114" s="1650"/>
      <c r="DS114" s="1650"/>
      <c r="DT114" s="1650"/>
      <c r="DU114" s="1650"/>
      <c r="DV114" s="1650"/>
      <c r="DW114" s="1650"/>
      <c r="DX114" s="1650"/>
      <c r="DY114" s="1650"/>
      <c r="DZ114" s="1650"/>
      <c r="EA114" s="1650"/>
      <c r="EB114" s="1650"/>
      <c r="EC114" s="1650"/>
      <c r="ED114" s="1650"/>
      <c r="EE114" s="1650"/>
      <c r="EF114" s="1650"/>
      <c r="EG114" s="1650"/>
      <c r="EH114" s="1650"/>
      <c r="EI114" s="1650"/>
      <c r="EJ114" s="1650"/>
      <c r="EK114" s="1650"/>
      <c r="EL114" s="1650"/>
      <c r="EM114" s="1650"/>
      <c r="EN114" s="1650"/>
      <c r="EO114" s="1650"/>
      <c r="EP114" s="1650"/>
      <c r="EQ114" s="1650"/>
      <c r="ER114" s="1650"/>
      <c r="ES114" s="1650"/>
      <c r="ET114" s="1650"/>
      <c r="EU114" s="1650"/>
      <c r="EV114" s="1650"/>
      <c r="EW114" s="1650"/>
      <c r="EX114" s="1650"/>
      <c r="EY114" s="1650"/>
      <c r="EZ114" s="1650"/>
      <c r="FA114" s="1650"/>
      <c r="FB114" s="1650"/>
      <c r="FC114" s="1650"/>
      <c r="FD114" s="1650"/>
      <c r="FE114" s="1650"/>
      <c r="FF114" s="1650"/>
      <c r="FG114" s="1650"/>
      <c r="FH114" s="1650"/>
      <c r="FI114" s="1650"/>
      <c r="FJ114" s="1650"/>
      <c r="FK114" s="1650"/>
      <c r="FL114" s="1650"/>
      <c r="FM114" s="1650"/>
      <c r="FN114" s="1650"/>
      <c r="FO114" s="1650"/>
      <c r="FP114" s="1650"/>
      <c r="FQ114" s="1650"/>
      <c r="FR114" s="1650"/>
      <c r="FS114" s="1650"/>
      <c r="FT114" s="1650"/>
      <c r="FU114" s="1650"/>
      <c r="FV114" s="1650"/>
      <c r="FW114" s="1650"/>
      <c r="FX114" s="1650"/>
      <c r="FY114" s="1650"/>
      <c r="FZ114" s="1650"/>
      <c r="GA114" s="1650"/>
      <c r="GB114" s="1650"/>
      <c r="GC114" s="1650"/>
      <c r="GD114" s="1650"/>
      <c r="GE114" s="1650"/>
      <c r="GF114" s="1650"/>
      <c r="GG114" s="1650"/>
      <c r="GH114" s="1650"/>
      <c r="GI114" s="1650"/>
      <c r="GJ114" s="1650"/>
      <c r="GK114" s="1650"/>
      <c r="GL114" s="1650"/>
      <c r="GM114" s="1650"/>
      <c r="GN114" s="1650"/>
      <c r="GO114" s="1650"/>
      <c r="GP114" s="1650"/>
      <c r="GQ114" s="1650"/>
      <c r="GR114" s="1375"/>
      <c r="GT114" s="1375"/>
      <c r="GU114" s="1645"/>
      <c r="GV114" s="1645"/>
      <c r="GW114" s="1375"/>
      <c r="GX114" s="1375"/>
      <c r="GY114" s="1375"/>
      <c r="GZ114" s="1375"/>
      <c r="HA114" s="1645"/>
      <c r="HB114" s="1375"/>
      <c r="HC114" s="1375"/>
      <c r="HD114" s="553"/>
      <c r="HE114" s="1375"/>
      <c r="HF114" s="1375"/>
      <c r="HG114" s="1375"/>
      <c r="HH114" s="1375"/>
      <c r="HI114" s="1375"/>
      <c r="HJ114" s="1641"/>
      <c r="HK114" s="631"/>
      <c r="HL114" s="631"/>
      <c r="HM114" s="631"/>
      <c r="HN114" s="631"/>
      <c r="HO114" s="1650">
        <v>11</v>
      </c>
    </row>
    <row s="1650" customFormat="1" customHeight="1" ht="11.549999999999999">
      <c r="A115" s="996"/>
      <c r="B115" s="996"/>
      <c r="C115" s="996"/>
      <c r="D115" s="996"/>
      <c r="E115" s="996"/>
      <c r="F115" s="1645"/>
      <c r="G115" s="1645"/>
      <c r="H115" s="360"/>
      <c r="N115" s="1650"/>
      <c r="O115" s="1650"/>
      <c r="P115" s="1650"/>
      <c r="Q115" s="1650"/>
      <c r="R115" s="1650"/>
      <c r="S115" s="1650"/>
      <c r="T115" s="1650"/>
      <c r="U115" s="1650"/>
      <c r="V115" s="1650"/>
      <c r="W115" s="1650"/>
      <c r="X115" s="1650"/>
      <c r="Y115" s="1650"/>
      <c r="Z115" s="1650"/>
      <c r="AA115" s="1650"/>
      <c r="AB115" s="1650"/>
      <c r="AC115" s="1650"/>
      <c r="AD115" s="1650"/>
      <c r="AE115" s="1650"/>
      <c r="AF115" s="1650"/>
      <c r="AG115" s="1650"/>
      <c r="AH115" s="1650"/>
      <c r="AI115" s="1650"/>
      <c r="AJ115" s="1650"/>
      <c r="AK115" s="1650"/>
      <c r="AL115" s="1650"/>
      <c r="AM115" s="1650"/>
      <c r="AN115" s="1650"/>
      <c r="AO115" s="1650"/>
      <c r="AP115" s="1650"/>
      <c r="AQ115" s="1650"/>
      <c r="AR115" s="1650"/>
      <c r="AS115" s="1650"/>
      <c r="AT115" s="1650"/>
      <c r="AU115" s="1650"/>
      <c r="AV115" s="1650"/>
      <c r="AW115" s="1650"/>
      <c r="AX115" s="1650"/>
      <c r="AY115" s="1650"/>
      <c r="AZ115" s="1650"/>
      <c r="BA115" s="1650"/>
      <c r="BB115" s="1650"/>
      <c r="BC115" s="1650"/>
      <c r="BD115" s="1650"/>
      <c r="BE115" s="1650"/>
      <c r="BF115" s="1650"/>
      <c r="BG115" s="1650"/>
      <c r="BH115" s="1650"/>
      <c r="BI115" s="1650"/>
      <c r="BJ115" s="1650"/>
      <c r="BK115" s="1650"/>
      <c r="BL115" s="1650"/>
      <c r="BM115" s="1650"/>
      <c r="BN115" s="1650"/>
      <c r="BO115" s="1650"/>
      <c r="BP115" s="1650"/>
      <c r="BQ115" s="1650"/>
      <c r="BR115" s="1650"/>
      <c r="BS115" s="1650"/>
      <c r="BT115" s="1650"/>
      <c r="BU115" s="1650"/>
      <c r="BV115" s="1650"/>
      <c r="BW115" s="1650"/>
      <c r="BX115" s="1650"/>
      <c r="BY115" s="1650"/>
      <c r="BZ115" s="1650"/>
      <c r="CA115" s="1650"/>
      <c r="CB115" s="1650"/>
      <c r="CC115" s="1650"/>
      <c r="CD115" s="1650"/>
      <c r="CE115" s="1650"/>
      <c r="CF115" s="1650"/>
      <c r="CG115" s="1650"/>
      <c r="CH115" s="1650"/>
      <c r="CI115" s="1650"/>
      <c r="CJ115" s="1650"/>
      <c r="CK115" s="1650"/>
      <c r="CL115" s="1650"/>
      <c r="CM115" s="1650"/>
      <c r="CN115" s="1650"/>
      <c r="CO115" s="1650"/>
      <c r="CP115" s="1650"/>
      <c r="CQ115" s="1650"/>
      <c r="CR115" s="1650"/>
      <c r="CS115" s="1650"/>
      <c r="CT115" s="1650"/>
      <c r="CU115" s="1650"/>
      <c r="CV115" s="1650"/>
      <c r="CW115" s="1650"/>
      <c r="CX115" s="1650"/>
      <c r="CY115" s="1650"/>
      <c r="CZ115" s="1650"/>
      <c r="DA115" s="1650"/>
      <c r="DB115" s="1650"/>
      <c r="DC115" s="1650"/>
      <c r="DD115" s="1650"/>
      <c r="DE115" s="1650"/>
      <c r="DF115" s="1650"/>
      <c r="DG115" s="1650"/>
      <c r="DH115" s="1650"/>
      <c r="DI115" s="1650"/>
      <c r="DJ115" s="1650"/>
      <c r="DK115" s="1650"/>
      <c r="DL115" s="1650"/>
      <c r="DM115" s="1650"/>
      <c r="DN115" s="1650"/>
      <c r="DO115" s="1650"/>
      <c r="DP115" s="1650"/>
      <c r="DQ115" s="1650"/>
      <c r="DR115" s="1650"/>
      <c r="DS115" s="1650"/>
      <c r="DT115" s="1650"/>
      <c r="DU115" s="1650"/>
      <c r="DV115" s="1650"/>
      <c r="DW115" s="1650"/>
      <c r="DX115" s="1650"/>
      <c r="DY115" s="1650"/>
      <c r="DZ115" s="1650"/>
      <c r="EA115" s="1650"/>
      <c r="EB115" s="1650"/>
      <c r="EC115" s="1650"/>
      <c r="ED115" s="1650"/>
      <c r="EE115" s="1650"/>
      <c r="EF115" s="1650"/>
      <c r="EG115" s="1650"/>
      <c r="EH115" s="1650"/>
      <c r="EI115" s="1650"/>
      <c r="EJ115" s="1650"/>
      <c r="EK115" s="1650"/>
      <c r="EL115" s="1650"/>
      <c r="EM115" s="1650"/>
      <c r="EN115" s="1650"/>
      <c r="EO115" s="1650"/>
      <c r="EP115" s="1650"/>
      <c r="EQ115" s="1650"/>
      <c r="ER115" s="1650"/>
      <c r="ES115" s="1650"/>
      <c r="ET115" s="1650"/>
      <c r="EU115" s="1650"/>
      <c r="EV115" s="1650"/>
      <c r="EW115" s="1650"/>
      <c r="EX115" s="1650"/>
      <c r="EY115" s="1650"/>
      <c r="EZ115" s="1650"/>
      <c r="FA115" s="1650"/>
      <c r="FB115" s="1650"/>
      <c r="FC115" s="1650"/>
      <c r="FD115" s="1650"/>
      <c r="FE115" s="1650"/>
      <c r="FF115" s="1650"/>
      <c r="FG115" s="1650"/>
      <c r="FH115" s="1650"/>
      <c r="FI115" s="1650"/>
      <c r="FJ115" s="1650"/>
      <c r="FK115" s="1650"/>
      <c r="FL115" s="1650"/>
      <c r="FM115" s="1650"/>
      <c r="FN115" s="1650"/>
      <c r="FO115" s="1650"/>
      <c r="FP115" s="1650"/>
      <c r="FQ115" s="1650"/>
      <c r="FR115" s="1650"/>
      <c r="FS115" s="1650"/>
      <c r="FT115" s="1650"/>
      <c r="FU115" s="1650"/>
      <c r="FV115" s="1650"/>
      <c r="FW115" s="1650"/>
      <c r="FX115" s="1650"/>
      <c r="FY115" s="1650"/>
      <c r="FZ115" s="1650"/>
      <c r="GA115" s="1650"/>
      <c r="GB115" s="1650"/>
      <c r="GC115" s="1650"/>
      <c r="GD115" s="1650"/>
      <c r="GE115" s="1650"/>
      <c r="GF115" s="1650"/>
      <c r="GG115" s="1650"/>
      <c r="GH115" s="1650"/>
      <c r="GI115" s="1650"/>
      <c r="GJ115" s="1650"/>
      <c r="GK115" s="1650"/>
      <c r="GL115" s="1650"/>
      <c r="GM115" s="1650"/>
      <c r="GN115" s="1650"/>
      <c r="GO115" s="1650"/>
      <c r="GP115" s="1650"/>
      <c r="GQ115" s="1650"/>
      <c r="GR115" s="1375"/>
      <c r="GT115" s="1375"/>
      <c r="GU115" s="1645"/>
      <c r="GV115" s="1645"/>
      <c r="GW115" s="1375"/>
      <c r="GX115" s="1375"/>
      <c r="GY115" s="1375"/>
      <c r="GZ115" s="1375"/>
      <c r="HA115" s="1645"/>
      <c r="HB115" s="1375"/>
      <c r="HC115" s="1375"/>
      <c r="HD115" s="553"/>
      <c r="HE115" s="1375"/>
      <c r="HF115" s="1375"/>
      <c r="HG115" s="1375"/>
      <c r="HH115" s="1375"/>
      <c r="HI115" s="1375"/>
      <c r="HJ115" s="1641"/>
      <c r="HK115" s="631"/>
      <c r="HL115" s="631"/>
      <c r="HM115" s="631"/>
      <c r="HN115" s="631"/>
      <c r="HO115" s="1650">
        <v>11</v>
      </c>
    </row>
    <row s="1650" customFormat="1" customHeight="1" ht="11.549999999999999">
      <c r="A116" s="996"/>
      <c r="B116" s="996"/>
      <c r="C116" s="996"/>
      <c r="D116" s="996"/>
      <c r="E116" s="996"/>
      <c r="F116" s="1645"/>
      <c r="G116" s="1645"/>
      <c r="H116" s="360"/>
      <c r="N116" s="1650"/>
      <c r="O116" s="1650"/>
      <c r="P116" s="1650"/>
      <c r="Q116" s="1650"/>
      <c r="R116" s="1650"/>
      <c r="S116" s="1650"/>
      <c r="T116" s="1650"/>
      <c r="U116" s="1650"/>
      <c r="V116" s="1650"/>
      <c r="W116" s="1650"/>
      <c r="X116" s="1650"/>
      <c r="Y116" s="1650"/>
      <c r="Z116" s="1650"/>
      <c r="AA116" s="1650"/>
      <c r="AB116" s="1650"/>
      <c r="AC116" s="1650"/>
      <c r="AD116" s="1650"/>
      <c r="AE116" s="1650"/>
      <c r="AF116" s="1650"/>
      <c r="AG116" s="1650"/>
      <c r="AH116" s="1650"/>
      <c r="AI116" s="1650"/>
      <c r="AJ116" s="1650"/>
      <c r="AK116" s="1650"/>
      <c r="AL116" s="1650"/>
      <c r="AM116" s="1650"/>
      <c r="AN116" s="1650"/>
      <c r="AO116" s="1650"/>
      <c r="AP116" s="1650"/>
      <c r="AQ116" s="1650"/>
      <c r="AR116" s="1650"/>
      <c r="AS116" s="1650"/>
      <c r="AT116" s="1650"/>
      <c r="AU116" s="1650"/>
      <c r="AV116" s="1650"/>
      <c r="AW116" s="1650"/>
      <c r="AX116" s="1650"/>
      <c r="AY116" s="1650"/>
      <c r="AZ116" s="1650"/>
      <c r="BA116" s="1650"/>
      <c r="BB116" s="1650"/>
      <c r="BC116" s="1650"/>
      <c r="BD116" s="1650"/>
      <c r="BE116" s="1650"/>
      <c r="BF116" s="1650"/>
      <c r="BG116" s="1650"/>
      <c r="BH116" s="1650"/>
      <c r="BI116" s="1650"/>
      <c r="BJ116" s="1650"/>
      <c r="BK116" s="1650"/>
      <c r="BL116" s="1650"/>
      <c r="BM116" s="1650"/>
      <c r="BN116" s="1650"/>
      <c r="BO116" s="1650"/>
      <c r="BP116" s="1650"/>
      <c r="BQ116" s="1650"/>
      <c r="BR116" s="1650"/>
      <c r="BS116" s="1650"/>
      <c r="BT116" s="1650"/>
      <c r="BU116" s="1650"/>
      <c r="BV116" s="1650"/>
      <c r="BW116" s="1650"/>
      <c r="BX116" s="1650"/>
      <c r="BY116" s="1650"/>
      <c r="BZ116" s="1650"/>
      <c r="CA116" s="1650"/>
      <c r="CB116" s="1650"/>
      <c r="CC116" s="1650"/>
      <c r="CD116" s="1650"/>
      <c r="CE116" s="1650"/>
      <c r="CF116" s="1650"/>
      <c r="CG116" s="1650"/>
      <c r="CH116" s="1650"/>
      <c r="CI116" s="1650"/>
      <c r="CJ116" s="1650"/>
      <c r="CK116" s="1650"/>
      <c r="CL116" s="1650"/>
      <c r="CM116" s="1650"/>
      <c r="CN116" s="1650"/>
      <c r="CO116" s="1650"/>
      <c r="CP116" s="1650"/>
      <c r="CQ116" s="1650"/>
      <c r="CR116" s="1650"/>
      <c r="CS116" s="1650"/>
      <c r="CT116" s="1650"/>
      <c r="CU116" s="1650"/>
      <c r="CV116" s="1650"/>
      <c r="CW116" s="1650"/>
      <c r="CX116" s="1650"/>
      <c r="CY116" s="1650"/>
      <c r="CZ116" s="1650"/>
      <c r="DA116" s="1650"/>
      <c r="DB116" s="1650"/>
      <c r="DC116" s="1650"/>
      <c r="DD116" s="1650"/>
      <c r="DE116" s="1650"/>
      <c r="DF116" s="1650"/>
      <c r="DG116" s="1650"/>
      <c r="DH116" s="1650"/>
      <c r="DI116" s="1650"/>
      <c r="DJ116" s="1650"/>
      <c r="DK116" s="1650"/>
      <c r="DL116" s="1650"/>
      <c r="DM116" s="1650"/>
      <c r="DN116" s="1650"/>
      <c r="DO116" s="1650"/>
      <c r="DP116" s="1650"/>
      <c r="DQ116" s="1650"/>
      <c r="DR116" s="1650"/>
      <c r="DS116" s="1650"/>
      <c r="DT116" s="1650"/>
      <c r="DU116" s="1650"/>
      <c r="DV116" s="1650"/>
      <c r="DW116" s="1650"/>
      <c r="DX116" s="1650"/>
      <c r="DY116" s="1650"/>
      <c r="DZ116" s="1650"/>
      <c r="EA116" s="1650"/>
      <c r="EB116" s="1650"/>
      <c r="EC116" s="1650"/>
      <c r="ED116" s="1650"/>
      <c r="EE116" s="1650"/>
      <c r="EF116" s="1650"/>
      <c r="EG116" s="1650"/>
      <c r="EH116" s="1650"/>
      <c r="EI116" s="1650"/>
      <c r="EJ116" s="1650"/>
      <c r="EK116" s="1650"/>
      <c r="EL116" s="1650"/>
      <c r="EM116" s="1650"/>
      <c r="EN116" s="1650"/>
      <c r="EO116" s="1650"/>
      <c r="EP116" s="1650"/>
      <c r="EQ116" s="1650"/>
      <c r="ER116" s="1650"/>
      <c r="ES116" s="1650"/>
      <c r="ET116" s="1650"/>
      <c r="EU116" s="1650"/>
      <c r="EV116" s="1650"/>
      <c r="EW116" s="1650"/>
      <c r="EX116" s="1650"/>
      <c r="EY116" s="1650"/>
      <c r="EZ116" s="1650"/>
      <c r="FA116" s="1650"/>
      <c r="FB116" s="1650"/>
      <c r="FC116" s="1650"/>
      <c r="FD116" s="1650"/>
      <c r="FE116" s="1650"/>
      <c r="FF116" s="1650"/>
      <c r="FG116" s="1650"/>
      <c r="FH116" s="1650"/>
      <c r="FI116" s="1650"/>
      <c r="FJ116" s="1650"/>
      <c r="FK116" s="1650"/>
      <c r="FL116" s="1650"/>
      <c r="FM116" s="1650"/>
      <c r="FN116" s="1650"/>
      <c r="FO116" s="1650"/>
      <c r="FP116" s="1650"/>
      <c r="FQ116" s="1650"/>
      <c r="FR116" s="1650"/>
      <c r="FS116" s="1650"/>
      <c r="FT116" s="1650"/>
      <c r="FU116" s="1650"/>
      <c r="FV116" s="1650"/>
      <c r="FW116" s="1650"/>
      <c r="FX116" s="1650"/>
      <c r="FY116" s="1650"/>
      <c r="FZ116" s="1650"/>
      <c r="GA116" s="1650"/>
      <c r="GB116" s="1650"/>
      <c r="GC116" s="1650"/>
      <c r="GD116" s="1650"/>
      <c r="GE116" s="1650"/>
      <c r="GF116" s="1650"/>
      <c r="GG116" s="1650"/>
      <c r="GH116" s="1650"/>
      <c r="GI116" s="1650"/>
      <c r="GJ116" s="1650"/>
      <c r="GK116" s="1650"/>
      <c r="GL116" s="1650"/>
      <c r="GM116" s="1650"/>
      <c r="GN116" s="1650"/>
      <c r="GO116" s="1650"/>
      <c r="GP116" s="1650"/>
      <c r="GQ116" s="1650"/>
      <c r="GR116" s="1375"/>
      <c r="GT116" s="1375"/>
      <c r="GU116" s="1645"/>
      <c r="GV116" s="1645"/>
      <c r="GW116" s="1375"/>
      <c r="GX116" s="1375"/>
      <c r="GY116" s="1375"/>
      <c r="GZ116" s="1375"/>
      <c r="HA116" s="1645"/>
      <c r="HB116" s="1375"/>
      <c r="HC116" s="1375"/>
      <c r="HD116" s="553"/>
      <c r="HE116" s="1375"/>
      <c r="HF116" s="1375"/>
      <c r="HG116" s="1375"/>
      <c r="HH116" s="1375"/>
      <c r="HI116" s="1375"/>
      <c r="HJ116" s="1641"/>
      <c r="HK116" s="631"/>
      <c r="HL116" s="631"/>
      <c r="HM116" s="631"/>
      <c r="HN116" s="631"/>
      <c r="HO116" s="1650">
        <v>11</v>
      </c>
    </row>
    <row s="1650" customFormat="1" customHeight="1" ht="11.549999999999999">
      <c r="A117" s="996"/>
      <c r="B117" s="996"/>
      <c r="C117" s="996"/>
      <c r="D117" s="996"/>
      <c r="E117" s="996"/>
      <c r="F117" s="1645"/>
      <c r="G117" s="1645"/>
      <c r="H117" s="360"/>
      <c r="N117" s="1650"/>
      <c r="O117" s="1650"/>
      <c r="P117" s="1650"/>
      <c r="Q117" s="1650"/>
      <c r="R117" s="1650"/>
      <c r="S117" s="1650"/>
      <c r="T117" s="1650"/>
      <c r="U117" s="1650"/>
      <c r="V117" s="1650"/>
      <c r="W117" s="1650"/>
      <c r="X117" s="1650"/>
      <c r="Y117" s="1650"/>
      <c r="Z117" s="1650"/>
      <c r="AA117" s="1650"/>
      <c r="AB117" s="1650"/>
      <c r="AC117" s="1650"/>
      <c r="AD117" s="1650"/>
      <c r="AE117" s="1650"/>
      <c r="AF117" s="1650"/>
      <c r="AG117" s="1650"/>
      <c r="AH117" s="1650"/>
      <c r="AI117" s="1650"/>
      <c r="AJ117" s="1650"/>
      <c r="AK117" s="1650"/>
      <c r="AL117" s="1650"/>
      <c r="AM117" s="1650"/>
      <c r="AN117" s="1650"/>
      <c r="AO117" s="1650"/>
      <c r="AP117" s="1650"/>
      <c r="AQ117" s="1650"/>
      <c r="AR117" s="1650"/>
      <c r="AS117" s="1650"/>
      <c r="AT117" s="1650"/>
      <c r="AU117" s="1650"/>
      <c r="AV117" s="1650"/>
      <c r="AW117" s="1650"/>
      <c r="AX117" s="1650"/>
      <c r="AY117" s="1650"/>
      <c r="AZ117" s="1650"/>
      <c r="BA117" s="1650"/>
      <c r="BB117" s="1650"/>
      <c r="BC117" s="1650"/>
      <c r="BD117" s="1650"/>
      <c r="BE117" s="1650"/>
      <c r="BF117" s="1650"/>
      <c r="BG117" s="1650"/>
      <c r="BH117" s="1650"/>
      <c r="BI117" s="1650"/>
      <c r="BJ117" s="1650"/>
      <c r="BK117" s="1650"/>
      <c r="BL117" s="1650"/>
      <c r="BM117" s="1650"/>
      <c r="BN117" s="1650"/>
      <c r="BO117" s="1650"/>
      <c r="BP117" s="1650"/>
      <c r="BQ117" s="1650"/>
      <c r="BR117" s="1650"/>
      <c r="BS117" s="1650"/>
      <c r="BT117" s="1650"/>
      <c r="BU117" s="1650"/>
      <c r="BV117" s="1650"/>
      <c r="BW117" s="1650"/>
      <c r="BX117" s="1650"/>
      <c r="BY117" s="1650"/>
      <c r="BZ117" s="1650"/>
      <c r="CA117" s="1650"/>
      <c r="CB117" s="1650"/>
      <c r="CC117" s="1650"/>
      <c r="CD117" s="1650"/>
      <c r="CE117" s="1650"/>
      <c r="CF117" s="1650"/>
      <c r="CG117" s="1650"/>
      <c r="CH117" s="1650"/>
      <c r="CI117" s="1650"/>
      <c r="CJ117" s="1650"/>
      <c r="CK117" s="1650"/>
      <c r="CL117" s="1650"/>
      <c r="CM117" s="1650"/>
      <c r="CN117" s="1650"/>
      <c r="CO117" s="1650"/>
      <c r="CP117" s="1650"/>
      <c r="CQ117" s="1650"/>
      <c r="CR117" s="1650"/>
      <c r="CS117" s="1650"/>
      <c r="CT117" s="1650"/>
      <c r="CU117" s="1650"/>
      <c r="CV117" s="1650"/>
      <c r="CW117" s="1650"/>
      <c r="CX117" s="1650"/>
      <c r="CY117" s="1650"/>
      <c r="CZ117" s="1650"/>
      <c r="DA117" s="1650"/>
      <c r="DB117" s="1650"/>
      <c r="DC117" s="1650"/>
      <c r="DD117" s="1650"/>
      <c r="DE117" s="1650"/>
      <c r="DF117" s="1650"/>
      <c r="DG117" s="1650"/>
      <c r="DH117" s="1650"/>
      <c r="DI117" s="1650"/>
      <c r="DJ117" s="1650"/>
      <c r="DK117" s="1650"/>
      <c r="DL117" s="1650"/>
      <c r="DM117" s="1650"/>
      <c r="DN117" s="1650"/>
      <c r="DO117" s="1650"/>
      <c r="DP117" s="1650"/>
      <c r="DQ117" s="1650"/>
      <c r="DR117" s="1650"/>
      <c r="DS117" s="1650"/>
      <c r="DT117" s="1650"/>
      <c r="DU117" s="1650"/>
      <c r="DV117" s="1650"/>
      <c r="DW117" s="1650"/>
      <c r="DX117" s="1650"/>
      <c r="DY117" s="1650"/>
      <c r="DZ117" s="1650"/>
      <c r="EA117" s="1650"/>
      <c r="EB117" s="1650"/>
      <c r="EC117" s="1650"/>
      <c r="ED117" s="1650"/>
      <c r="EE117" s="1650"/>
      <c r="EF117" s="1650"/>
      <c r="EG117" s="1650"/>
      <c r="EH117" s="1650"/>
      <c r="EI117" s="1650"/>
      <c r="EJ117" s="1650"/>
      <c r="EK117" s="1650"/>
      <c r="EL117" s="1650"/>
      <c r="EM117" s="1650"/>
      <c r="EN117" s="1650"/>
      <c r="EO117" s="1650"/>
      <c r="EP117" s="1650"/>
      <c r="EQ117" s="1650"/>
      <c r="ER117" s="1650"/>
      <c r="ES117" s="1650"/>
      <c r="ET117" s="1650"/>
      <c r="EU117" s="1650"/>
      <c r="EV117" s="1650"/>
      <c r="EW117" s="1650"/>
      <c r="EX117" s="1650"/>
      <c r="EY117" s="1650"/>
      <c r="EZ117" s="1650"/>
      <c r="FA117" s="1650"/>
      <c r="FB117" s="1650"/>
      <c r="FC117" s="1650"/>
      <c r="FD117" s="1650"/>
      <c r="FE117" s="1650"/>
      <c r="FF117" s="1650"/>
      <c r="FG117" s="1650"/>
      <c r="FH117" s="1650"/>
      <c r="FI117" s="1650"/>
      <c r="FJ117" s="1650"/>
      <c r="FK117" s="1650"/>
      <c r="FL117" s="1650"/>
      <c r="FM117" s="1650"/>
      <c r="FN117" s="1650"/>
      <c r="FO117" s="1650"/>
      <c r="FP117" s="1650"/>
      <c r="FQ117" s="1650"/>
      <c r="FR117" s="1650"/>
      <c r="FS117" s="1650"/>
      <c r="FT117" s="1650"/>
      <c r="FU117" s="1650"/>
      <c r="FV117" s="1650"/>
      <c r="FW117" s="1650"/>
      <c r="FX117" s="1650"/>
      <c r="FY117" s="1650"/>
      <c r="FZ117" s="1650"/>
      <c r="GA117" s="1650"/>
      <c r="GB117" s="1650"/>
      <c r="GC117" s="1650"/>
      <c r="GD117" s="1650"/>
      <c r="GE117" s="1650"/>
      <c r="GF117" s="1650"/>
      <c r="GG117" s="1650"/>
      <c r="GH117" s="1650"/>
      <c r="GI117" s="1650"/>
      <c r="GJ117" s="1650"/>
      <c r="GK117" s="1650"/>
      <c r="GL117" s="1650"/>
      <c r="GM117" s="1650"/>
      <c r="GN117" s="1650"/>
      <c r="GO117" s="1650"/>
      <c r="GP117" s="1650"/>
      <c r="GQ117" s="1650"/>
      <c r="GR117" s="1375"/>
      <c r="GT117" s="1375"/>
      <c r="GU117" s="1645"/>
      <c r="GV117" s="1645"/>
      <c r="GW117" s="1375"/>
      <c r="GX117" s="1375"/>
      <c r="GY117" s="1375"/>
      <c r="GZ117" s="1375"/>
      <c r="HA117" s="1645"/>
      <c r="HB117" s="1375"/>
      <c r="HC117" s="1375"/>
      <c r="HD117" s="553"/>
      <c r="HE117" s="1375"/>
      <c r="HF117" s="1375"/>
      <c r="HG117" s="1375"/>
      <c r="HH117" s="1375"/>
      <c r="HI117" s="1375"/>
      <c r="HJ117" s="1641"/>
      <c r="HK117" s="631"/>
      <c r="HL117" s="631"/>
      <c r="HM117" s="631"/>
      <c r="HN117" s="631"/>
      <c r="HO117" s="1650">
        <v>11</v>
      </c>
    </row>
    <row s="1650" customFormat="1" customHeight="1" ht="11.549999999999999">
      <c r="A118" s="996"/>
      <c r="B118" s="996"/>
      <c r="C118" s="996"/>
      <c r="D118" s="996"/>
      <c r="E118" s="996"/>
      <c r="F118" s="1645"/>
      <c r="G118" s="1645"/>
      <c r="H118" s="360"/>
      <c r="N118" s="1650"/>
      <c r="O118" s="1650"/>
      <c r="P118" s="1650"/>
      <c r="Q118" s="1650"/>
      <c r="R118" s="1650"/>
      <c r="S118" s="1650"/>
      <c r="T118" s="1650"/>
      <c r="U118" s="1650"/>
      <c r="V118" s="1650"/>
      <c r="W118" s="1650"/>
      <c r="X118" s="1650"/>
      <c r="Y118" s="1650"/>
      <c r="Z118" s="1650"/>
      <c r="AA118" s="1650"/>
      <c r="AB118" s="1650"/>
      <c r="AC118" s="1650"/>
      <c r="AD118" s="1650"/>
      <c r="AE118" s="1650"/>
      <c r="AF118" s="1650"/>
      <c r="AG118" s="1650"/>
      <c r="AH118" s="1650"/>
      <c r="AI118" s="1650"/>
      <c r="AJ118" s="1650"/>
      <c r="AK118" s="1650"/>
      <c r="AL118" s="1650"/>
      <c r="AM118" s="1650"/>
      <c r="AN118" s="1650"/>
      <c r="AO118" s="1650"/>
      <c r="AP118" s="1650"/>
      <c r="AQ118" s="1650"/>
      <c r="AR118" s="1650"/>
      <c r="AS118" s="1650"/>
      <c r="AT118" s="1650"/>
      <c r="AU118" s="1650"/>
      <c r="AV118" s="1650"/>
      <c r="AW118" s="1650"/>
      <c r="AX118" s="1650"/>
      <c r="AY118" s="1650"/>
      <c r="AZ118" s="1650"/>
      <c r="BA118" s="1650"/>
      <c r="BB118" s="1650"/>
      <c r="BC118" s="1650"/>
      <c r="BD118" s="1650"/>
      <c r="BE118" s="1650"/>
      <c r="BF118" s="1650"/>
      <c r="BG118" s="1650"/>
      <c r="BH118" s="1650"/>
      <c r="BI118" s="1650"/>
      <c r="BJ118" s="1650"/>
      <c r="BK118" s="1650"/>
      <c r="BL118" s="1650"/>
      <c r="BM118" s="1650"/>
      <c r="BN118" s="1650"/>
      <c r="BO118" s="1650"/>
      <c r="BP118" s="1650"/>
      <c r="BQ118" s="1650"/>
      <c r="BR118" s="1650"/>
      <c r="BS118" s="1650"/>
      <c r="BT118" s="1650"/>
      <c r="BU118" s="1650"/>
      <c r="BV118" s="1650"/>
      <c r="BW118" s="1650"/>
      <c r="BX118" s="1650"/>
      <c r="BY118" s="1650"/>
      <c r="BZ118" s="1650"/>
      <c r="CA118" s="1650"/>
      <c r="CB118" s="1650"/>
      <c r="CC118" s="1650"/>
      <c r="CD118" s="1650"/>
      <c r="CE118" s="1650"/>
      <c r="CF118" s="1650"/>
      <c r="CG118" s="1650"/>
      <c r="CH118" s="1650"/>
      <c r="CI118" s="1650"/>
      <c r="CJ118" s="1650"/>
      <c r="CK118" s="1650"/>
      <c r="CL118" s="1650"/>
      <c r="CM118" s="1650"/>
      <c r="CN118" s="1650"/>
      <c r="CO118" s="1650"/>
      <c r="CP118" s="1650"/>
      <c r="CQ118" s="1650"/>
      <c r="CR118" s="1650"/>
      <c r="CS118" s="1650"/>
      <c r="CT118" s="1650"/>
      <c r="CU118" s="1650"/>
      <c r="CV118" s="1650"/>
      <c r="CW118" s="1650"/>
      <c r="CX118" s="1650"/>
      <c r="CY118" s="1650"/>
      <c r="CZ118" s="1650"/>
      <c r="DA118" s="1650"/>
      <c r="DB118" s="1650"/>
      <c r="DC118" s="1650"/>
      <c r="DD118" s="1650"/>
      <c r="DE118" s="1650"/>
      <c r="DF118" s="1650"/>
      <c r="DG118" s="1650"/>
      <c r="DH118" s="1650"/>
      <c r="DI118" s="1650"/>
      <c r="DJ118" s="1650"/>
      <c r="DK118" s="1650"/>
      <c r="DL118" s="1650"/>
      <c r="DM118" s="1650"/>
      <c r="DN118" s="1650"/>
      <c r="DO118" s="1650"/>
      <c r="DP118" s="1650"/>
      <c r="DQ118" s="1650"/>
      <c r="DR118" s="1650"/>
      <c r="DS118" s="1650"/>
      <c r="DT118" s="1650"/>
      <c r="DU118" s="1650"/>
      <c r="DV118" s="1650"/>
      <c r="DW118" s="1650"/>
      <c r="DX118" s="1650"/>
      <c r="DY118" s="1650"/>
      <c r="DZ118" s="1650"/>
      <c r="EA118" s="1650"/>
      <c r="EB118" s="1650"/>
      <c r="EC118" s="1650"/>
      <c r="ED118" s="1650"/>
      <c r="EE118" s="1650"/>
      <c r="EF118" s="1650"/>
      <c r="EG118" s="1650"/>
      <c r="EH118" s="1650"/>
      <c r="EI118" s="1650"/>
      <c r="EJ118" s="1650"/>
      <c r="EK118" s="1650"/>
      <c r="EL118" s="1650"/>
      <c r="EM118" s="1650"/>
      <c r="EN118" s="1650"/>
      <c r="EO118" s="1650"/>
      <c r="EP118" s="1650"/>
      <c r="EQ118" s="1650"/>
      <c r="ER118" s="1650"/>
      <c r="ES118" s="1650"/>
      <c r="ET118" s="1650"/>
      <c r="EU118" s="1650"/>
      <c r="EV118" s="1650"/>
      <c r="EW118" s="1650"/>
      <c r="EX118" s="1650"/>
      <c r="EY118" s="1650"/>
      <c r="EZ118" s="1650"/>
      <c r="FA118" s="1650"/>
      <c r="FB118" s="1650"/>
      <c r="FC118" s="1650"/>
      <c r="FD118" s="1650"/>
      <c r="FE118" s="1650"/>
      <c r="FF118" s="1650"/>
      <c r="FG118" s="1650"/>
      <c r="FH118" s="1650"/>
      <c r="FI118" s="1650"/>
      <c r="FJ118" s="1650"/>
      <c r="FK118" s="1650"/>
      <c r="FL118" s="1650"/>
      <c r="FM118" s="1650"/>
      <c r="FN118" s="1650"/>
      <c r="FO118" s="1650"/>
      <c r="FP118" s="1650"/>
      <c r="FQ118" s="1650"/>
      <c r="FR118" s="1650"/>
      <c r="FS118" s="1650"/>
      <c r="FT118" s="1650"/>
      <c r="FU118" s="1650"/>
      <c r="FV118" s="1650"/>
      <c r="FW118" s="1650"/>
      <c r="FX118" s="1650"/>
      <c r="FY118" s="1650"/>
      <c r="FZ118" s="1650"/>
      <c r="GA118" s="1650"/>
      <c r="GB118" s="1650"/>
      <c r="GC118" s="1650"/>
      <c r="GD118" s="1650"/>
      <c r="GE118" s="1650"/>
      <c r="GF118" s="1650"/>
      <c r="GG118" s="1650"/>
      <c r="GH118" s="1650"/>
      <c r="GI118" s="1650"/>
      <c r="GJ118" s="1650"/>
      <c r="GK118" s="1650"/>
      <c r="GL118" s="1650"/>
      <c r="GM118" s="1650"/>
      <c r="GN118" s="1650"/>
      <c r="GO118" s="1650"/>
      <c r="GP118" s="1650"/>
      <c r="GQ118" s="1650"/>
      <c r="GR118" s="1375"/>
      <c r="GT118" s="1375"/>
      <c r="GU118" s="1645"/>
      <c r="GV118" s="1645"/>
      <c r="GW118" s="1375"/>
      <c r="GX118" s="1375"/>
      <c r="GY118" s="1375"/>
      <c r="GZ118" s="1375"/>
      <c r="HA118" s="1645"/>
      <c r="HB118" s="1375"/>
      <c r="HC118" s="1375"/>
      <c r="HD118" s="553"/>
      <c r="HE118" s="1375"/>
      <c r="HF118" s="1375"/>
      <c r="HG118" s="1375"/>
      <c r="HH118" s="1375"/>
      <c r="HI118" s="1375"/>
      <c r="HJ118" s="1641"/>
      <c r="HK118" s="631"/>
      <c r="HL118" s="631"/>
      <c r="HM118" s="631"/>
      <c r="HN118" s="631"/>
      <c r="HO118" s="1650">
        <v>11</v>
      </c>
    </row>
    <row s="1650" customFormat="1" customHeight="1" ht="11.549999999999999">
      <c r="A119" s="996"/>
      <c r="B119" s="996"/>
      <c r="C119" s="996"/>
      <c r="D119" s="996"/>
      <c r="E119" s="996"/>
      <c r="F119" s="1645"/>
      <c r="G119" s="1645"/>
      <c r="H119" s="360"/>
      <c r="N119" s="1650"/>
      <c r="O119" s="1650"/>
      <c r="P119" s="1650"/>
      <c r="Q119" s="1650"/>
      <c r="R119" s="1650"/>
      <c r="S119" s="1650"/>
      <c r="T119" s="1650"/>
      <c r="U119" s="1650"/>
      <c r="V119" s="1650"/>
      <c r="W119" s="1650"/>
      <c r="X119" s="1650"/>
      <c r="Y119" s="1650"/>
      <c r="Z119" s="1650"/>
      <c r="AA119" s="1650"/>
      <c r="AB119" s="1650"/>
      <c r="AC119" s="1650"/>
      <c r="AD119" s="1650"/>
      <c r="AE119" s="1650"/>
      <c r="AF119" s="1650"/>
      <c r="AG119" s="1650"/>
      <c r="AH119" s="1650"/>
      <c r="AI119" s="1650"/>
      <c r="AJ119" s="1650"/>
      <c r="AK119" s="1650"/>
      <c r="AL119" s="1650"/>
      <c r="AM119" s="1650"/>
      <c r="AN119" s="1650"/>
      <c r="AO119" s="1650"/>
      <c r="AP119" s="1650"/>
      <c r="AQ119" s="1650"/>
      <c r="AR119" s="1650"/>
      <c r="AS119" s="1650"/>
      <c r="AT119" s="1650"/>
      <c r="AU119" s="1650"/>
      <c r="AV119" s="1650"/>
      <c r="AW119" s="1650"/>
      <c r="AX119" s="1650"/>
      <c r="AY119" s="1650"/>
      <c r="AZ119" s="1650"/>
      <c r="BA119" s="1650"/>
      <c r="BB119" s="1650"/>
      <c r="BC119" s="1650"/>
      <c r="BD119" s="1650"/>
      <c r="BE119" s="1650"/>
      <c r="BF119" s="1650"/>
      <c r="BG119" s="1650"/>
      <c r="BH119" s="1650"/>
      <c r="BI119" s="1650"/>
      <c r="BJ119" s="1650"/>
      <c r="BK119" s="1650"/>
      <c r="BL119" s="1650"/>
      <c r="BM119" s="1650"/>
      <c r="BN119" s="1650"/>
      <c r="BO119" s="1650"/>
      <c r="BP119" s="1650"/>
      <c r="BQ119" s="1650"/>
      <c r="BR119" s="1650"/>
      <c r="BS119" s="1650"/>
      <c r="BT119" s="1650"/>
      <c r="BU119" s="1650"/>
      <c r="BV119" s="1650"/>
      <c r="BW119" s="1650"/>
      <c r="BX119" s="1650"/>
      <c r="BY119" s="1650"/>
      <c r="BZ119" s="1650"/>
      <c r="CA119" s="1650"/>
      <c r="CB119" s="1650"/>
      <c r="CC119" s="1650"/>
      <c r="CD119" s="1650"/>
      <c r="CE119" s="1650"/>
      <c r="CF119" s="1650"/>
      <c r="CG119" s="1650"/>
      <c r="CH119" s="1650"/>
      <c r="CI119" s="1650"/>
      <c r="CJ119" s="1650"/>
      <c r="CK119" s="1650"/>
      <c r="CL119" s="1650"/>
      <c r="CM119" s="1650"/>
      <c r="CN119" s="1650"/>
      <c r="CO119" s="1650"/>
      <c r="CP119" s="1650"/>
      <c r="CQ119" s="1650"/>
      <c r="CR119" s="1650"/>
      <c r="CS119" s="1650"/>
      <c r="CT119" s="1650"/>
      <c r="CU119" s="1650"/>
      <c r="CV119" s="1650"/>
      <c r="CW119" s="1650"/>
      <c r="CX119" s="1650"/>
      <c r="CY119" s="1650"/>
      <c r="CZ119" s="1650"/>
      <c r="DA119" s="1650"/>
      <c r="DB119" s="1650"/>
      <c r="DC119" s="1650"/>
      <c r="DD119" s="1650"/>
      <c r="DE119" s="1650"/>
      <c r="DF119" s="1650"/>
      <c r="DG119" s="1650"/>
      <c r="DH119" s="1650"/>
      <c r="DI119" s="1650"/>
      <c r="DJ119" s="1650"/>
      <c r="DK119" s="1650"/>
      <c r="DL119" s="1650"/>
      <c r="DM119" s="1650"/>
      <c r="DN119" s="1650"/>
      <c r="DO119" s="1650"/>
      <c r="DP119" s="1650"/>
      <c r="DQ119" s="1650"/>
      <c r="DR119" s="1650"/>
      <c r="DS119" s="1650"/>
      <c r="DT119" s="1650"/>
      <c r="DU119" s="1650"/>
      <c r="DV119" s="1650"/>
      <c r="DW119" s="1650"/>
      <c r="DX119" s="1650"/>
      <c r="DY119" s="1650"/>
      <c r="DZ119" s="1650"/>
      <c r="EA119" s="1650"/>
      <c r="EB119" s="1650"/>
      <c r="EC119" s="1650"/>
      <c r="ED119" s="1650"/>
      <c r="EE119" s="1650"/>
      <c r="EF119" s="1650"/>
      <c r="EG119" s="1650"/>
      <c r="EH119" s="1650"/>
      <c r="EI119" s="1650"/>
      <c r="EJ119" s="1650"/>
      <c r="EK119" s="1650"/>
      <c r="EL119" s="1650"/>
      <c r="EM119" s="1650"/>
      <c r="EN119" s="1650"/>
      <c r="EO119" s="1650"/>
      <c r="EP119" s="1650"/>
      <c r="EQ119" s="1650"/>
      <c r="ER119" s="1650"/>
      <c r="ES119" s="1650"/>
      <c r="ET119" s="1650"/>
      <c r="EU119" s="1650"/>
      <c r="EV119" s="1650"/>
      <c r="EW119" s="1650"/>
      <c r="EX119" s="1650"/>
      <c r="EY119" s="1650"/>
      <c r="EZ119" s="1650"/>
      <c r="FA119" s="1650"/>
      <c r="FB119" s="1650"/>
      <c r="FC119" s="1650"/>
      <c r="FD119" s="1650"/>
      <c r="FE119" s="1650"/>
      <c r="FF119" s="1650"/>
      <c r="FG119" s="1650"/>
      <c r="FH119" s="1650"/>
      <c r="FI119" s="1650"/>
      <c r="FJ119" s="1650"/>
      <c r="FK119" s="1650"/>
      <c r="FL119" s="1650"/>
      <c r="FM119" s="1650"/>
      <c r="FN119" s="1650"/>
      <c r="FO119" s="1650"/>
      <c r="FP119" s="1650"/>
      <c r="FQ119" s="1650"/>
      <c r="FR119" s="1650"/>
      <c r="FS119" s="1650"/>
      <c r="FT119" s="1650"/>
      <c r="FU119" s="1650"/>
      <c r="FV119" s="1650"/>
      <c r="FW119" s="1650"/>
      <c r="FX119" s="1650"/>
      <c r="FY119" s="1650"/>
      <c r="FZ119" s="1650"/>
      <c r="GA119" s="1650"/>
      <c r="GB119" s="1650"/>
      <c r="GC119" s="1650"/>
      <c r="GD119" s="1650"/>
      <c r="GE119" s="1650"/>
      <c r="GF119" s="1650"/>
      <c r="GG119" s="1650"/>
      <c r="GH119" s="1650"/>
      <c r="GI119" s="1650"/>
      <c r="GJ119" s="1650"/>
      <c r="GK119" s="1650"/>
      <c r="GL119" s="1650"/>
      <c r="GM119" s="1650"/>
      <c r="GN119" s="1650"/>
      <c r="GO119" s="1650"/>
      <c r="GP119" s="1650"/>
      <c r="GQ119" s="1650"/>
      <c r="GR119" s="1375"/>
      <c r="GT119" s="1375"/>
      <c r="GU119" s="1645"/>
      <c r="GV119" s="1645"/>
      <c r="GW119" s="1375"/>
      <c r="GX119" s="1375"/>
      <c r="GY119" s="1375"/>
      <c r="GZ119" s="1375"/>
      <c r="HA119" s="1645"/>
      <c r="HB119" s="1375"/>
      <c r="HC119" s="1375"/>
      <c r="HD119" s="553"/>
      <c r="HE119" s="1375"/>
      <c r="HF119" s="1375"/>
      <c r="HG119" s="1375"/>
      <c r="HH119" s="1375"/>
      <c r="HI119" s="1375"/>
      <c r="HJ119" s="1641"/>
      <c r="HK119" s="631"/>
      <c r="HL119" s="631"/>
      <c r="HM119" s="631"/>
      <c r="HN119" s="631"/>
      <c r="HO119" s="1650">
        <v>11</v>
      </c>
    </row>
    <row s="1650" customFormat="1" customHeight="1" ht="11.549999999999999">
      <c r="A120" s="996"/>
      <c r="B120" s="996"/>
      <c r="C120" s="996"/>
      <c r="D120" s="996"/>
      <c r="E120" s="996"/>
      <c r="F120" s="1645"/>
      <c r="G120" s="1645"/>
      <c r="H120" s="360"/>
      <c r="N120" s="1650"/>
      <c r="O120" s="1650"/>
      <c r="P120" s="1650"/>
      <c r="Q120" s="1650"/>
      <c r="R120" s="1650"/>
      <c r="S120" s="1650"/>
      <c r="T120" s="1650"/>
      <c r="U120" s="1650"/>
      <c r="V120" s="1650"/>
      <c r="W120" s="1650"/>
      <c r="X120" s="1650"/>
      <c r="Y120" s="1650"/>
      <c r="Z120" s="1650"/>
      <c r="AA120" s="1650"/>
      <c r="AB120" s="1650"/>
      <c r="AC120" s="1650"/>
      <c r="AD120" s="1650"/>
      <c r="AE120" s="1650"/>
      <c r="AF120" s="1650"/>
      <c r="AG120" s="1650"/>
      <c r="AH120" s="1650"/>
      <c r="AI120" s="1650"/>
      <c r="AJ120" s="1650"/>
      <c r="AK120" s="1650"/>
      <c r="AL120" s="1650"/>
      <c r="AM120" s="1650"/>
      <c r="AN120" s="1650"/>
      <c r="AO120" s="1650"/>
      <c r="AP120" s="1650"/>
      <c r="AQ120" s="1650"/>
      <c r="AR120" s="1650"/>
      <c r="AS120" s="1650"/>
      <c r="AT120" s="1650"/>
      <c r="AU120" s="1650"/>
      <c r="AV120" s="1650"/>
      <c r="AW120" s="1650"/>
      <c r="AX120" s="1650"/>
      <c r="AY120" s="1650"/>
      <c r="AZ120" s="1650"/>
      <c r="BA120" s="1650"/>
      <c r="BB120" s="1650"/>
      <c r="BC120" s="1650"/>
      <c r="BD120" s="1650"/>
      <c r="BE120" s="1650"/>
      <c r="BF120" s="1650"/>
      <c r="BG120" s="1650"/>
      <c r="BH120" s="1650"/>
      <c r="BI120" s="1650"/>
      <c r="BJ120" s="1650"/>
      <c r="BK120" s="1650"/>
      <c r="BL120" s="1650"/>
      <c r="BM120" s="1650"/>
      <c r="BN120" s="1650"/>
      <c r="BO120" s="1650"/>
      <c r="BP120" s="1650"/>
      <c r="BQ120" s="1650"/>
      <c r="BR120" s="1650"/>
      <c r="BS120" s="1650"/>
      <c r="BT120" s="1650"/>
      <c r="BU120" s="1650"/>
      <c r="BV120" s="1650"/>
      <c r="BW120" s="1650"/>
      <c r="BX120" s="1650"/>
      <c r="BY120" s="1650"/>
      <c r="BZ120" s="1650"/>
      <c r="CA120" s="1650"/>
      <c r="CB120" s="1650"/>
      <c r="CC120" s="1650"/>
      <c r="CD120" s="1650"/>
      <c r="CE120" s="1650"/>
      <c r="CF120" s="1650"/>
      <c r="CG120" s="1650"/>
      <c r="CH120" s="1650"/>
      <c r="CI120" s="1650"/>
      <c r="CJ120" s="1650"/>
      <c r="CK120" s="1650"/>
      <c r="CL120" s="1650"/>
      <c r="CM120" s="1650"/>
      <c r="CN120" s="1650"/>
      <c r="CO120" s="1650"/>
      <c r="CP120" s="1650"/>
      <c r="CQ120" s="1650"/>
      <c r="CR120" s="1650"/>
      <c r="CS120" s="1650"/>
      <c r="CT120" s="1650"/>
      <c r="CU120" s="1650"/>
      <c r="CV120" s="1650"/>
      <c r="CW120" s="1650"/>
      <c r="CX120" s="1650"/>
      <c r="CY120" s="1650"/>
      <c r="CZ120" s="1650"/>
      <c r="DA120" s="1650"/>
      <c r="DB120" s="1650"/>
      <c r="DC120" s="1650"/>
      <c r="DD120" s="1650"/>
      <c r="DE120" s="1650"/>
      <c r="DF120" s="1650"/>
      <c r="DG120" s="1650"/>
      <c r="DH120" s="1650"/>
      <c r="DI120" s="1650"/>
      <c r="DJ120" s="1650"/>
      <c r="DK120" s="1650"/>
      <c r="DL120" s="1650"/>
      <c r="DM120" s="1650"/>
      <c r="DN120" s="1650"/>
      <c r="DO120" s="1650"/>
      <c r="DP120" s="1650"/>
      <c r="DQ120" s="1650"/>
      <c r="DR120" s="1650"/>
      <c r="DS120" s="1650"/>
      <c r="DT120" s="1650"/>
      <c r="DU120" s="1650"/>
      <c r="DV120" s="1650"/>
      <c r="DW120" s="1650"/>
      <c r="DX120" s="1650"/>
      <c r="DY120" s="1650"/>
      <c r="DZ120" s="1650"/>
      <c r="EA120" s="1650"/>
      <c r="EB120" s="1650"/>
      <c r="EC120" s="1650"/>
      <c r="ED120" s="1650"/>
      <c r="EE120" s="1650"/>
      <c r="EF120" s="1650"/>
      <c r="EG120" s="1650"/>
      <c r="EH120" s="1650"/>
      <c r="EI120" s="1650"/>
      <c r="EJ120" s="1650"/>
      <c r="EK120" s="1650"/>
      <c r="EL120" s="1650"/>
      <c r="EM120" s="1650"/>
      <c r="EN120" s="1650"/>
      <c r="EO120" s="1650"/>
      <c r="EP120" s="1650"/>
      <c r="EQ120" s="1650"/>
      <c r="ER120" s="1650"/>
      <c r="ES120" s="1650"/>
      <c r="ET120" s="1650"/>
      <c r="EU120" s="1650"/>
      <c r="EV120" s="1650"/>
      <c r="EW120" s="1650"/>
      <c r="EX120" s="1650"/>
      <c r="EY120" s="1650"/>
      <c r="EZ120" s="1650"/>
      <c r="FA120" s="1650"/>
      <c r="FB120" s="1650"/>
      <c r="FC120" s="1650"/>
      <c r="FD120" s="1650"/>
      <c r="FE120" s="1650"/>
      <c r="FF120" s="1650"/>
      <c r="FG120" s="1650"/>
      <c r="FH120" s="1650"/>
      <c r="FI120" s="1650"/>
      <c r="FJ120" s="1650"/>
      <c r="FK120" s="1650"/>
      <c r="FL120" s="1650"/>
      <c r="FM120" s="1650"/>
      <c r="FN120" s="1650"/>
      <c r="FO120" s="1650"/>
      <c r="FP120" s="1650"/>
      <c r="FQ120" s="1650"/>
      <c r="FR120" s="1650"/>
      <c r="FS120" s="1650"/>
      <c r="FT120" s="1650"/>
      <c r="FU120" s="1650"/>
      <c r="FV120" s="1650"/>
      <c r="FW120" s="1650"/>
      <c r="FX120" s="1650"/>
      <c r="FY120" s="1650"/>
      <c r="FZ120" s="1650"/>
      <c r="GA120" s="1650"/>
      <c r="GB120" s="1650"/>
      <c r="GC120" s="1650"/>
      <c r="GD120" s="1650"/>
      <c r="GE120" s="1650"/>
      <c r="GF120" s="1650"/>
      <c r="GG120" s="1650"/>
      <c r="GH120" s="1650"/>
      <c r="GI120" s="1650"/>
      <c r="GJ120" s="1650"/>
      <c r="GK120" s="1650"/>
      <c r="GL120" s="1650"/>
      <c r="GM120" s="1650"/>
      <c r="GN120" s="1650"/>
      <c r="GO120" s="1650"/>
      <c r="GP120" s="1650"/>
      <c r="GQ120" s="1650"/>
      <c r="GR120" s="1375"/>
      <c r="GT120" s="1375"/>
      <c r="GU120" s="1645"/>
      <c r="GV120" s="1645"/>
      <c r="GW120" s="1375"/>
      <c r="GX120" s="1375"/>
      <c r="GY120" s="1375"/>
      <c r="GZ120" s="1375"/>
      <c r="HA120" s="1645"/>
      <c r="HB120" s="1375"/>
      <c r="HC120" s="1375"/>
      <c r="HD120" s="553"/>
      <c r="HE120" s="1375"/>
      <c r="HF120" s="1375"/>
      <c r="HG120" s="1375"/>
      <c r="HH120" s="1375"/>
      <c r="HI120" s="1375"/>
      <c r="HJ120" s="1641"/>
      <c r="HK120" s="631"/>
      <c r="HL120" s="631"/>
      <c r="HM120" s="631"/>
      <c r="HN120" s="631"/>
      <c r="HO120" s="1650">
        <v>11</v>
      </c>
    </row>
    <row s="1650" customFormat="1" customHeight="1" ht="11.549999999999999">
      <c r="A121" s="996"/>
      <c r="B121" s="996"/>
      <c r="C121" s="996"/>
      <c r="D121" s="996"/>
      <c r="E121" s="996"/>
      <c r="F121" s="1645"/>
      <c r="G121" s="1645"/>
      <c r="H121" s="360"/>
      <c r="N121" s="1650"/>
      <c r="O121" s="1650"/>
      <c r="P121" s="1650"/>
      <c r="Q121" s="1650"/>
      <c r="R121" s="1650"/>
      <c r="S121" s="1650"/>
      <c r="T121" s="1650"/>
      <c r="U121" s="1650"/>
      <c r="V121" s="1650"/>
      <c r="W121" s="1650"/>
      <c r="X121" s="1650"/>
      <c r="Y121" s="1650"/>
      <c r="Z121" s="1650"/>
      <c r="AA121" s="1650"/>
      <c r="AB121" s="1650"/>
      <c r="AC121" s="1650"/>
      <c r="AD121" s="1650"/>
      <c r="AE121" s="1650"/>
      <c r="AF121" s="1650"/>
      <c r="AG121" s="1650"/>
      <c r="AH121" s="1650"/>
      <c r="AI121" s="1650"/>
      <c r="AJ121" s="1650"/>
      <c r="AK121" s="1650"/>
      <c r="AL121" s="1650"/>
      <c r="AM121" s="1650"/>
      <c r="AN121" s="1650"/>
      <c r="AO121" s="1650"/>
      <c r="AP121" s="1650"/>
      <c r="AQ121" s="1650"/>
      <c r="AR121" s="1650"/>
      <c r="AS121" s="1650"/>
      <c r="AT121" s="1650"/>
      <c r="AU121" s="1650"/>
      <c r="AV121" s="1650"/>
      <c r="AW121" s="1650"/>
      <c r="AX121" s="1650"/>
      <c r="AY121" s="1650"/>
      <c r="AZ121" s="1650"/>
      <c r="BA121" s="1650"/>
      <c r="BB121" s="1650"/>
      <c r="BC121" s="1650"/>
      <c r="BD121" s="1650"/>
      <c r="BE121" s="1650"/>
      <c r="BF121" s="1650"/>
      <c r="BG121" s="1650"/>
      <c r="BH121" s="1650"/>
      <c r="BI121" s="1650"/>
      <c r="BJ121" s="1650"/>
      <c r="BK121" s="1650"/>
      <c r="BL121" s="1650"/>
      <c r="BM121" s="1650"/>
      <c r="BN121" s="1650"/>
      <c r="BO121" s="1650"/>
      <c r="BP121" s="1650"/>
      <c r="BQ121" s="1650"/>
      <c r="BR121" s="1650"/>
      <c r="BS121" s="1650"/>
      <c r="BT121" s="1650"/>
      <c r="BU121" s="1650"/>
      <c r="BV121" s="1650"/>
      <c r="BW121" s="1650"/>
      <c r="BX121" s="1650"/>
      <c r="BY121" s="1650"/>
      <c r="BZ121" s="1650"/>
      <c r="CA121" s="1650"/>
      <c r="CB121" s="1650"/>
      <c r="CC121" s="1650"/>
      <c r="CD121" s="1650"/>
      <c r="CE121" s="1650"/>
      <c r="CF121" s="1650"/>
      <c r="CG121" s="1650"/>
      <c r="CH121" s="1650"/>
      <c r="CI121" s="1650"/>
      <c r="CJ121" s="1650"/>
      <c r="CK121" s="1650"/>
      <c r="CL121" s="1650"/>
      <c r="CM121" s="1650"/>
      <c r="CN121" s="1650"/>
      <c r="CO121" s="1650"/>
      <c r="CP121" s="1650"/>
      <c r="CQ121" s="1650"/>
      <c r="CR121" s="1650"/>
      <c r="CS121" s="1650"/>
      <c r="CT121" s="1650"/>
      <c r="CU121" s="1650"/>
      <c r="CV121" s="1650"/>
      <c r="CW121" s="1650"/>
      <c r="CX121" s="1650"/>
      <c r="CY121" s="1650"/>
      <c r="CZ121" s="1650"/>
      <c r="DA121" s="1650"/>
      <c r="DB121" s="1650"/>
      <c r="DC121" s="1650"/>
      <c r="DD121" s="1650"/>
      <c r="DE121" s="1650"/>
      <c r="DF121" s="1650"/>
      <c r="DG121" s="1650"/>
      <c r="DH121" s="1650"/>
      <c r="DI121" s="1650"/>
      <c r="DJ121" s="1650"/>
      <c r="DK121" s="1650"/>
      <c r="DL121" s="1650"/>
      <c r="DM121" s="1650"/>
      <c r="DN121" s="1650"/>
      <c r="DO121" s="1650"/>
      <c r="DP121" s="1650"/>
      <c r="DQ121" s="1650"/>
      <c r="DR121" s="1650"/>
      <c r="DS121" s="1650"/>
      <c r="DT121" s="1650"/>
      <c r="DU121" s="1650"/>
      <c r="DV121" s="1650"/>
      <c r="DW121" s="1650"/>
      <c r="DX121" s="1650"/>
      <c r="DY121" s="1650"/>
      <c r="DZ121" s="1650"/>
      <c r="EA121" s="1650"/>
      <c r="EB121" s="1650"/>
      <c r="EC121" s="1650"/>
      <c r="ED121" s="1650"/>
      <c r="EE121" s="1650"/>
      <c r="EF121" s="1650"/>
      <c r="EG121" s="1650"/>
      <c r="EH121" s="1650"/>
      <c r="EI121" s="1650"/>
      <c r="EJ121" s="1650"/>
      <c r="EK121" s="1650"/>
      <c r="EL121" s="1650"/>
      <c r="EM121" s="1650"/>
      <c r="EN121" s="1650"/>
      <c r="EO121" s="1650"/>
      <c r="EP121" s="1650"/>
      <c r="EQ121" s="1650"/>
      <c r="ER121" s="1650"/>
      <c r="ES121" s="1650"/>
      <c r="ET121" s="1650"/>
      <c r="EU121" s="1650"/>
      <c r="EV121" s="1650"/>
      <c r="EW121" s="1650"/>
      <c r="EX121" s="1650"/>
      <c r="EY121" s="1650"/>
      <c r="EZ121" s="1650"/>
      <c r="FA121" s="1650"/>
      <c r="FB121" s="1650"/>
      <c r="FC121" s="1650"/>
      <c r="FD121" s="1650"/>
      <c r="FE121" s="1650"/>
      <c r="FF121" s="1650"/>
      <c r="FG121" s="1650"/>
      <c r="FH121" s="1650"/>
      <c r="FI121" s="1650"/>
      <c r="FJ121" s="1650"/>
      <c r="FK121" s="1650"/>
      <c r="FL121" s="1650"/>
      <c r="FM121" s="1650"/>
      <c r="FN121" s="1650"/>
      <c r="FO121" s="1650"/>
      <c r="FP121" s="1650"/>
      <c r="FQ121" s="1650"/>
      <c r="FR121" s="1650"/>
      <c r="FS121" s="1650"/>
      <c r="FT121" s="1650"/>
      <c r="FU121" s="1650"/>
      <c r="FV121" s="1650"/>
      <c r="FW121" s="1650"/>
      <c r="FX121" s="1650"/>
      <c r="FY121" s="1650"/>
      <c r="FZ121" s="1650"/>
      <c r="GA121" s="1650"/>
      <c r="GB121" s="1650"/>
      <c r="GC121" s="1650"/>
      <c r="GD121" s="1650"/>
      <c r="GE121" s="1650"/>
      <c r="GF121" s="1650"/>
      <c r="GG121" s="1650"/>
      <c r="GH121" s="1650"/>
      <c r="GI121" s="1650"/>
      <c r="GJ121" s="1650"/>
      <c r="GK121" s="1650"/>
      <c r="GL121" s="1650"/>
      <c r="GM121" s="1650"/>
      <c r="GN121" s="1650"/>
      <c r="GO121" s="1650"/>
      <c r="GP121" s="1650"/>
      <c r="GQ121" s="1650"/>
      <c r="GR121" s="1375"/>
      <c r="GT121" s="1375"/>
      <c r="GU121" s="1645"/>
      <c r="GV121" s="1645"/>
      <c r="GW121" s="1375"/>
      <c r="GX121" s="1375"/>
      <c r="GY121" s="1375"/>
      <c r="GZ121" s="1375"/>
      <c r="HA121" s="1645"/>
      <c r="HB121" s="1375"/>
      <c r="HC121" s="1375"/>
      <c r="HD121" s="553"/>
      <c r="HE121" s="1375"/>
      <c r="HF121" s="1375"/>
      <c r="HG121" s="1375"/>
      <c r="HH121" s="1375"/>
      <c r="HI121" s="1375"/>
      <c r="HJ121" s="1641"/>
      <c r="HK121" s="631"/>
      <c r="HL121" s="631"/>
      <c r="HM121" s="631"/>
      <c r="HN121" s="631"/>
      <c r="HO121" s="1650">
        <v>11</v>
      </c>
    </row>
    <row s="1650" customFormat="1" customHeight="1" ht="11.549999999999999">
      <c r="A122" s="996"/>
      <c r="B122" s="996"/>
      <c r="C122" s="996"/>
      <c r="D122" s="996"/>
      <c r="E122" s="996"/>
      <c r="F122" s="1645"/>
      <c r="G122" s="1645"/>
      <c r="H122" s="360"/>
      <c r="N122" s="1650"/>
      <c r="O122" s="1650"/>
      <c r="P122" s="1650"/>
      <c r="Q122" s="1650"/>
      <c r="R122" s="1650"/>
      <c r="S122" s="1650"/>
      <c r="T122" s="1650"/>
      <c r="U122" s="1650"/>
      <c r="V122" s="1650"/>
      <c r="W122" s="1650"/>
      <c r="X122" s="1650"/>
      <c r="Y122" s="1650"/>
      <c r="Z122" s="1650"/>
      <c r="AA122" s="1650"/>
      <c r="AB122" s="1650"/>
      <c r="AC122" s="1650"/>
      <c r="AD122" s="1650"/>
      <c r="AE122" s="1650"/>
      <c r="AF122" s="1650"/>
      <c r="AG122" s="1650"/>
      <c r="AH122" s="1650"/>
      <c r="AI122" s="1650"/>
      <c r="AJ122" s="1650"/>
      <c r="AK122" s="1650"/>
      <c r="AL122" s="1650"/>
      <c r="AM122" s="1650"/>
      <c r="AN122" s="1650"/>
      <c r="AO122" s="1650"/>
      <c r="AP122" s="1650"/>
      <c r="AQ122" s="1650"/>
      <c r="AR122" s="1650"/>
      <c r="AS122" s="1650"/>
      <c r="AT122" s="1650"/>
      <c r="AU122" s="1650"/>
      <c r="AV122" s="1650"/>
      <c r="AW122" s="1650"/>
      <c r="AX122" s="1650"/>
      <c r="AY122" s="1650"/>
      <c r="AZ122" s="1650"/>
      <c r="BA122" s="1650"/>
      <c r="BB122" s="1650"/>
      <c r="BC122" s="1650"/>
      <c r="BD122" s="1650"/>
      <c r="BE122" s="1650"/>
      <c r="BF122" s="1650"/>
      <c r="BG122" s="1650"/>
      <c r="BH122" s="1650"/>
      <c r="BI122" s="1650"/>
      <c r="BJ122" s="1650"/>
      <c r="BK122" s="1650"/>
      <c r="BL122" s="1650"/>
      <c r="BM122" s="1650"/>
      <c r="BN122" s="1650"/>
      <c r="BO122" s="1650"/>
      <c r="BP122" s="1650"/>
      <c r="BQ122" s="1650"/>
      <c r="BR122" s="1650"/>
      <c r="BS122" s="1650"/>
      <c r="BT122" s="1650"/>
      <c r="BU122" s="1650"/>
      <c r="BV122" s="1650"/>
      <c r="BW122" s="1650"/>
      <c r="BX122" s="1650"/>
      <c r="BY122" s="1650"/>
      <c r="BZ122" s="1650"/>
      <c r="CA122" s="1650"/>
      <c r="CB122" s="1650"/>
      <c r="CC122" s="1650"/>
      <c r="CD122" s="1650"/>
      <c r="CE122" s="1650"/>
      <c r="CF122" s="1650"/>
      <c r="CG122" s="1650"/>
      <c r="CH122" s="1650"/>
      <c r="CI122" s="1650"/>
      <c r="CJ122" s="1650"/>
      <c r="CK122" s="1650"/>
      <c r="CL122" s="1650"/>
      <c r="CM122" s="1650"/>
      <c r="CN122" s="1650"/>
      <c r="CO122" s="1650"/>
      <c r="CP122" s="1650"/>
      <c r="CQ122" s="1650"/>
      <c r="CR122" s="1650"/>
      <c r="CS122" s="1650"/>
      <c r="CT122" s="1650"/>
      <c r="CU122" s="1650"/>
      <c r="CV122" s="1650"/>
      <c r="CW122" s="1650"/>
      <c r="CX122" s="1650"/>
      <c r="CY122" s="1650"/>
      <c r="CZ122" s="1650"/>
      <c r="DA122" s="1650"/>
      <c r="DB122" s="1650"/>
      <c r="DC122" s="1650"/>
      <c r="DD122" s="1650"/>
      <c r="DE122" s="1650"/>
      <c r="DF122" s="1650"/>
      <c r="DG122" s="1650"/>
      <c r="DH122" s="1650"/>
      <c r="DI122" s="1650"/>
      <c r="DJ122" s="1650"/>
      <c r="DK122" s="1650"/>
      <c r="DL122" s="1650"/>
      <c r="DM122" s="1650"/>
      <c r="DN122" s="1650"/>
      <c r="DO122" s="1650"/>
      <c r="DP122" s="1650"/>
      <c r="DQ122" s="1650"/>
      <c r="DR122" s="1650"/>
      <c r="DS122" s="1650"/>
      <c r="DT122" s="1650"/>
      <c r="DU122" s="1650"/>
      <c r="DV122" s="1650"/>
      <c r="DW122" s="1650"/>
      <c r="DX122" s="1650"/>
      <c r="DY122" s="1650"/>
      <c r="DZ122" s="1650"/>
      <c r="EA122" s="1650"/>
      <c r="EB122" s="1650"/>
      <c r="EC122" s="1650"/>
      <c r="ED122" s="1650"/>
      <c r="EE122" s="1650"/>
      <c r="EF122" s="1650"/>
      <c r="EG122" s="1650"/>
      <c r="EH122" s="1650"/>
      <c r="EI122" s="1650"/>
      <c r="EJ122" s="1650"/>
      <c r="EK122" s="1650"/>
      <c r="EL122" s="1650"/>
      <c r="EM122" s="1650"/>
      <c r="EN122" s="1650"/>
      <c r="EO122" s="1650"/>
      <c r="EP122" s="1650"/>
      <c r="EQ122" s="1650"/>
      <c r="ER122" s="1650"/>
      <c r="ES122" s="1650"/>
      <c r="ET122" s="1650"/>
      <c r="EU122" s="1650"/>
      <c r="EV122" s="1650"/>
      <c r="EW122" s="1650"/>
      <c r="EX122" s="1650"/>
      <c r="EY122" s="1650"/>
      <c r="EZ122" s="1650"/>
      <c r="FA122" s="1650"/>
      <c r="FB122" s="1650"/>
      <c r="FC122" s="1650"/>
      <c r="FD122" s="1650"/>
      <c r="FE122" s="1650"/>
      <c r="FF122" s="1650"/>
      <c r="FG122" s="1650"/>
      <c r="FH122" s="1650"/>
      <c r="FI122" s="1650"/>
      <c r="FJ122" s="1650"/>
      <c r="FK122" s="1650"/>
      <c r="FL122" s="1650"/>
      <c r="FM122" s="1650"/>
      <c r="FN122" s="1650"/>
      <c r="FO122" s="1650"/>
      <c r="FP122" s="1650"/>
      <c r="FQ122" s="1650"/>
      <c r="FR122" s="1650"/>
      <c r="FS122" s="1650"/>
      <c r="FT122" s="1650"/>
      <c r="FU122" s="1650"/>
      <c r="FV122" s="1650"/>
      <c r="FW122" s="1650"/>
      <c r="FX122" s="1650"/>
      <c r="FY122" s="1650"/>
      <c r="FZ122" s="1650"/>
      <c r="GA122" s="1650"/>
      <c r="GB122" s="1650"/>
      <c r="GC122" s="1650"/>
      <c r="GD122" s="1650"/>
      <c r="GE122" s="1650"/>
      <c r="GF122" s="1650"/>
      <c r="GG122" s="1650"/>
      <c r="GH122" s="1650"/>
      <c r="GI122" s="1650"/>
      <c r="GJ122" s="1650"/>
      <c r="GK122" s="1650"/>
      <c r="GL122" s="1650"/>
      <c r="GM122" s="1650"/>
      <c r="GN122" s="1650"/>
      <c r="GO122" s="1650"/>
      <c r="GP122" s="1650"/>
      <c r="GQ122" s="1650"/>
      <c r="GR122" s="1375"/>
      <c r="GT122" s="1375"/>
      <c r="GU122" s="1645"/>
      <c r="GV122" s="1645"/>
      <c r="GW122" s="1375"/>
      <c r="GX122" s="1375"/>
      <c r="GY122" s="1375"/>
      <c r="GZ122" s="1375"/>
      <c r="HA122" s="1645"/>
      <c r="HB122" s="1375"/>
      <c r="HC122" s="1375"/>
      <c r="HD122" s="553"/>
      <c r="HE122" s="1375"/>
      <c r="HF122" s="1375"/>
      <c r="HG122" s="1375"/>
      <c r="HH122" s="1375"/>
      <c r="HI122" s="1375"/>
      <c r="HJ122" s="1641"/>
      <c r="HK122" s="631"/>
      <c r="HL122" s="631"/>
      <c r="HM122" s="631"/>
      <c r="HN122" s="631"/>
      <c r="HO122" s="1650">
        <v>11</v>
      </c>
    </row>
    <row s="1650" customFormat="1" customHeight="1" ht="11.549999999999999">
      <c r="A123" s="996"/>
      <c r="B123" s="996"/>
      <c r="C123" s="996"/>
      <c r="D123" s="996"/>
      <c r="E123" s="996"/>
      <c r="F123" s="1645"/>
      <c r="G123" s="1645"/>
      <c r="H123" s="360"/>
      <c r="N123" s="1650"/>
      <c r="O123" s="1650"/>
      <c r="P123" s="1650"/>
      <c r="Q123" s="1650"/>
      <c r="R123" s="1650"/>
      <c r="S123" s="1650"/>
      <c r="T123" s="1650"/>
      <c r="U123" s="1650"/>
      <c r="V123" s="1650"/>
      <c r="W123" s="1650"/>
      <c r="X123" s="1650"/>
      <c r="Y123" s="1650"/>
      <c r="Z123" s="1650"/>
      <c r="AA123" s="1650"/>
      <c r="AB123" s="1650"/>
      <c r="AC123" s="1650"/>
      <c r="AD123" s="1650"/>
      <c r="AE123" s="1650"/>
      <c r="AF123" s="1650"/>
      <c r="AG123" s="1650"/>
      <c r="AH123" s="1650"/>
      <c r="AI123" s="1650"/>
      <c r="AJ123" s="1650"/>
      <c r="AK123" s="1650"/>
      <c r="AL123" s="1650"/>
      <c r="AM123" s="1650"/>
      <c r="AN123" s="1650"/>
      <c r="AO123" s="1650"/>
      <c r="AP123" s="1650"/>
      <c r="AQ123" s="1650"/>
      <c r="AR123" s="1650"/>
      <c r="AS123" s="1650"/>
      <c r="AT123" s="1650"/>
      <c r="AU123" s="1650"/>
      <c r="AV123" s="1650"/>
      <c r="AW123" s="1650"/>
      <c r="AX123" s="1650"/>
      <c r="AY123" s="1650"/>
      <c r="AZ123" s="1650"/>
      <c r="BA123" s="1650"/>
      <c r="BB123" s="1650"/>
      <c r="BC123" s="1650"/>
      <c r="BD123" s="1650"/>
      <c r="BE123" s="1650"/>
      <c r="BF123" s="1650"/>
      <c r="BG123" s="1650"/>
      <c r="BH123" s="1650"/>
      <c r="BI123" s="1650"/>
      <c r="BJ123" s="1650"/>
      <c r="BK123" s="1650"/>
      <c r="BL123" s="1650"/>
      <c r="BM123" s="1650"/>
      <c r="BN123" s="1650"/>
      <c r="BO123" s="1650"/>
      <c r="BP123" s="1650"/>
      <c r="BQ123" s="1650"/>
      <c r="BR123" s="1650"/>
      <c r="BS123" s="1650"/>
      <c r="BT123" s="1650"/>
      <c r="BU123" s="1650"/>
      <c r="BV123" s="1650"/>
      <c r="BW123" s="1650"/>
      <c r="BX123" s="1650"/>
      <c r="BY123" s="1650"/>
      <c r="BZ123" s="1650"/>
      <c r="CA123" s="1650"/>
      <c r="CB123" s="1650"/>
      <c r="CC123" s="1650"/>
      <c r="CD123" s="1650"/>
      <c r="CE123" s="1650"/>
      <c r="CF123" s="1650"/>
      <c r="CG123" s="1650"/>
      <c r="CH123" s="1650"/>
      <c r="CI123" s="1650"/>
      <c r="CJ123" s="1650"/>
      <c r="CK123" s="1650"/>
      <c r="CL123" s="1650"/>
      <c r="CM123" s="1650"/>
      <c r="CN123" s="1650"/>
      <c r="CO123" s="1650"/>
      <c r="CP123" s="1650"/>
      <c r="CQ123" s="1650"/>
      <c r="CR123" s="1650"/>
      <c r="CS123" s="1650"/>
      <c r="CT123" s="1650"/>
      <c r="CU123" s="1650"/>
      <c r="CV123" s="1650"/>
      <c r="CW123" s="1650"/>
      <c r="CX123" s="1650"/>
      <c r="CY123" s="1650"/>
      <c r="CZ123" s="1650"/>
      <c r="DA123" s="1650"/>
      <c r="DB123" s="1650"/>
      <c r="DC123" s="1650"/>
      <c r="DD123" s="1650"/>
      <c r="DE123" s="1650"/>
      <c r="DF123" s="1650"/>
      <c r="DG123" s="1650"/>
      <c r="DH123" s="1650"/>
      <c r="DI123" s="1650"/>
      <c r="DJ123" s="1650"/>
      <c r="DK123" s="1650"/>
      <c r="DL123" s="1650"/>
      <c r="DM123" s="1650"/>
      <c r="DN123" s="1650"/>
      <c r="DO123" s="1650"/>
      <c r="DP123" s="1650"/>
      <c r="DQ123" s="1650"/>
      <c r="DR123" s="1650"/>
      <c r="DS123" s="1650"/>
      <c r="DT123" s="1650"/>
      <c r="DU123" s="1650"/>
      <c r="DV123" s="1650"/>
      <c r="DW123" s="1650"/>
      <c r="DX123" s="1650"/>
      <c r="DY123" s="1650"/>
      <c r="DZ123" s="1650"/>
      <c r="EA123" s="1650"/>
      <c r="EB123" s="1650"/>
      <c r="EC123" s="1650"/>
      <c r="ED123" s="1650"/>
      <c r="EE123" s="1650"/>
      <c r="EF123" s="1650"/>
      <c r="EG123" s="1650"/>
      <c r="EH123" s="1650"/>
      <c r="EI123" s="1650"/>
      <c r="EJ123" s="1650"/>
      <c r="EK123" s="1650"/>
      <c r="EL123" s="1650"/>
      <c r="EM123" s="1650"/>
      <c r="EN123" s="1650"/>
      <c r="EO123" s="1650"/>
      <c r="EP123" s="1650"/>
      <c r="EQ123" s="1650"/>
      <c r="ER123" s="1650"/>
      <c r="ES123" s="1650"/>
      <c r="ET123" s="1650"/>
      <c r="EU123" s="1650"/>
      <c r="EV123" s="1650"/>
      <c r="EW123" s="1650"/>
      <c r="EX123" s="1650"/>
      <c r="EY123" s="1650"/>
      <c r="EZ123" s="1650"/>
      <c r="FA123" s="1650"/>
      <c r="FB123" s="1650"/>
      <c r="FC123" s="1650"/>
      <c r="FD123" s="1650"/>
      <c r="FE123" s="1650"/>
      <c r="FF123" s="1650"/>
      <c r="FG123" s="1650"/>
      <c r="FH123" s="1650"/>
      <c r="FI123" s="1650"/>
      <c r="FJ123" s="1650"/>
      <c r="FK123" s="1650"/>
      <c r="FL123" s="1650"/>
      <c r="FM123" s="1650"/>
      <c r="FN123" s="1650"/>
      <c r="FO123" s="1650"/>
      <c r="FP123" s="1650"/>
      <c r="FQ123" s="1650"/>
      <c r="FR123" s="1650"/>
      <c r="FS123" s="1650"/>
      <c r="FT123" s="1650"/>
      <c r="FU123" s="1650"/>
      <c r="FV123" s="1650"/>
      <c r="FW123" s="1650"/>
      <c r="FX123" s="1650"/>
      <c r="FY123" s="1650"/>
      <c r="FZ123" s="1650"/>
      <c r="GA123" s="1650"/>
      <c r="GB123" s="1650"/>
      <c r="GC123" s="1650"/>
      <c r="GD123" s="1650"/>
      <c r="GE123" s="1650"/>
      <c r="GF123" s="1650"/>
      <c r="GG123" s="1650"/>
      <c r="GH123" s="1650"/>
      <c r="GI123" s="1650"/>
      <c r="GJ123" s="1650"/>
      <c r="GK123" s="1650"/>
      <c r="GL123" s="1650"/>
      <c r="GM123" s="1650"/>
      <c r="GN123" s="1650"/>
      <c r="GO123" s="1650"/>
      <c r="GP123" s="1650"/>
      <c r="GQ123" s="1650"/>
      <c r="GR123" s="1375"/>
      <c r="GT123" s="1375"/>
      <c r="GU123" s="1645"/>
      <c r="GV123" s="1645"/>
      <c r="GW123" s="1375"/>
      <c r="GX123" s="1375"/>
      <c r="GY123" s="1375"/>
      <c r="GZ123" s="1375"/>
      <c r="HA123" s="1645"/>
      <c r="HB123" s="1375"/>
      <c r="HC123" s="1375"/>
      <c r="HD123" s="553"/>
      <c r="HE123" s="1375"/>
      <c r="HF123" s="1375"/>
      <c r="HG123" s="1375"/>
      <c r="HH123" s="1375"/>
      <c r="HI123" s="1375"/>
      <c r="HJ123" s="1641"/>
      <c r="HK123" s="631"/>
      <c r="HL123" s="631"/>
      <c r="HM123" s="631"/>
      <c r="HN123" s="631"/>
      <c r="HO123" s="1650">
        <v>11</v>
      </c>
    </row>
    <row s="1650" customFormat="1" customHeight="1" ht="11.549999999999999">
      <c r="A124" s="996"/>
      <c r="B124" s="996"/>
      <c r="C124" s="996"/>
      <c r="D124" s="996"/>
      <c r="E124" s="996"/>
      <c r="F124" s="1645"/>
      <c r="G124" s="1645"/>
      <c r="H124" s="360"/>
      <c r="N124" s="1650"/>
      <c r="O124" s="1650"/>
      <c r="P124" s="1650"/>
      <c r="Q124" s="1650"/>
      <c r="R124" s="1650"/>
      <c r="S124" s="1650"/>
      <c r="T124" s="1650"/>
      <c r="U124" s="1650"/>
      <c r="V124" s="1650"/>
      <c r="W124" s="1650"/>
      <c r="X124" s="1650"/>
      <c r="Y124" s="1650"/>
      <c r="Z124" s="1650"/>
      <c r="AA124" s="1650"/>
      <c r="AB124" s="1650"/>
      <c r="AC124" s="1650"/>
      <c r="AD124" s="1650"/>
      <c r="AE124" s="1650"/>
      <c r="AF124" s="1650"/>
      <c r="AG124" s="1650"/>
      <c r="AH124" s="1650"/>
      <c r="AI124" s="1650"/>
      <c r="AJ124" s="1650"/>
      <c r="AK124" s="1650"/>
      <c r="AL124" s="1650"/>
      <c r="AM124" s="1650"/>
      <c r="AN124" s="1650"/>
      <c r="AO124" s="1650"/>
      <c r="AP124" s="1650"/>
      <c r="AQ124" s="1650"/>
      <c r="AR124" s="1650"/>
      <c r="AS124" s="1650"/>
      <c r="AT124" s="1650"/>
      <c r="AU124" s="1650"/>
      <c r="AV124" s="1650"/>
      <c r="AW124" s="1650"/>
      <c r="AX124" s="1650"/>
      <c r="AY124" s="1650"/>
      <c r="AZ124" s="1650"/>
      <c r="BA124" s="1650"/>
      <c r="BB124" s="1650"/>
      <c r="BC124" s="1650"/>
      <c r="BD124" s="1650"/>
      <c r="BE124" s="1650"/>
      <c r="BF124" s="1650"/>
      <c r="BG124" s="1650"/>
      <c r="BH124" s="1650"/>
      <c r="BI124" s="1650"/>
      <c r="BJ124" s="1650"/>
      <c r="BK124" s="1650"/>
      <c r="BL124" s="1650"/>
      <c r="BM124" s="1650"/>
      <c r="BN124" s="1650"/>
      <c r="BO124" s="1650"/>
      <c r="BP124" s="1650"/>
      <c r="BQ124" s="1650"/>
      <c r="BR124" s="1650"/>
      <c r="BS124" s="1650"/>
      <c r="BT124" s="1650"/>
      <c r="BU124" s="1650"/>
      <c r="BV124" s="1650"/>
      <c r="BW124" s="1650"/>
      <c r="BX124" s="1650"/>
      <c r="BY124" s="1650"/>
      <c r="BZ124" s="1650"/>
      <c r="CA124" s="1650"/>
      <c r="CB124" s="1650"/>
      <c r="CC124" s="1650"/>
      <c r="CD124" s="1650"/>
      <c r="CE124" s="1650"/>
      <c r="CF124" s="1650"/>
      <c r="CG124" s="1650"/>
      <c r="CH124" s="1650"/>
      <c r="CI124" s="1650"/>
      <c r="CJ124" s="1650"/>
      <c r="CK124" s="1650"/>
      <c r="CL124" s="1650"/>
      <c r="CM124" s="1650"/>
      <c r="CN124" s="1650"/>
      <c r="CO124" s="1650"/>
      <c r="CP124" s="1650"/>
      <c r="CQ124" s="1650"/>
      <c r="CR124" s="1650"/>
      <c r="CS124" s="1650"/>
      <c r="CT124" s="1650"/>
      <c r="CU124" s="1650"/>
      <c r="CV124" s="1650"/>
      <c r="CW124" s="1650"/>
      <c r="CX124" s="1650"/>
      <c r="CY124" s="1650"/>
      <c r="CZ124" s="1650"/>
      <c r="DA124" s="1650"/>
      <c r="DB124" s="1650"/>
      <c r="DC124" s="1650"/>
      <c r="DD124" s="1650"/>
      <c r="DE124" s="1650"/>
      <c r="DF124" s="1650"/>
      <c r="DG124" s="1650"/>
      <c r="DH124" s="1650"/>
      <c r="DI124" s="1650"/>
      <c r="DJ124" s="1650"/>
      <c r="DK124" s="1650"/>
      <c r="DL124" s="1650"/>
      <c r="DM124" s="1650"/>
      <c r="DN124" s="1650"/>
      <c r="DO124" s="1650"/>
      <c r="DP124" s="1650"/>
      <c r="DQ124" s="1650"/>
      <c r="DR124" s="1650"/>
      <c r="DS124" s="1650"/>
      <c r="DT124" s="1650"/>
      <c r="DU124" s="1650"/>
      <c r="DV124" s="1650"/>
      <c r="DW124" s="1650"/>
      <c r="DX124" s="1650"/>
      <c r="DY124" s="1650"/>
      <c r="DZ124" s="1650"/>
      <c r="EA124" s="1650"/>
      <c r="EB124" s="1650"/>
      <c r="EC124" s="1650"/>
      <c r="ED124" s="1650"/>
      <c r="EE124" s="1650"/>
      <c r="EF124" s="1650"/>
      <c r="EG124" s="1650"/>
      <c r="EH124" s="1650"/>
      <c r="EI124" s="1650"/>
      <c r="EJ124" s="1650"/>
      <c r="EK124" s="1650"/>
      <c r="EL124" s="1650"/>
      <c r="EM124" s="1650"/>
      <c r="EN124" s="1650"/>
      <c r="EO124" s="1650"/>
      <c r="EP124" s="1650"/>
      <c r="EQ124" s="1650"/>
      <c r="ER124" s="1650"/>
      <c r="ES124" s="1650"/>
      <c r="ET124" s="1650"/>
      <c r="EU124" s="1650"/>
      <c r="EV124" s="1650"/>
      <c r="EW124" s="1650"/>
      <c r="EX124" s="1650"/>
      <c r="EY124" s="1650"/>
      <c r="EZ124" s="1650"/>
      <c r="FA124" s="1650"/>
      <c r="FB124" s="1650"/>
      <c r="FC124" s="1650"/>
      <c r="FD124" s="1650"/>
      <c r="FE124" s="1650"/>
      <c r="FF124" s="1650"/>
      <c r="FG124" s="1650"/>
      <c r="FH124" s="1650"/>
      <c r="FI124" s="1650"/>
      <c r="FJ124" s="1650"/>
      <c r="FK124" s="1650"/>
      <c r="FL124" s="1650"/>
      <c r="FM124" s="1650"/>
      <c r="FN124" s="1650"/>
      <c r="FO124" s="1650"/>
      <c r="FP124" s="1650"/>
      <c r="FQ124" s="1650"/>
      <c r="FR124" s="1650"/>
      <c r="FS124" s="1650"/>
      <c r="FT124" s="1650"/>
      <c r="FU124" s="1650"/>
      <c r="FV124" s="1650"/>
      <c r="FW124" s="1650"/>
      <c r="FX124" s="1650"/>
      <c r="FY124" s="1650"/>
      <c r="FZ124" s="1650"/>
      <c r="GA124" s="1650"/>
      <c r="GB124" s="1650"/>
      <c r="GC124" s="1650"/>
      <c r="GD124" s="1650"/>
      <c r="GE124" s="1650"/>
      <c r="GF124" s="1650"/>
      <c r="GG124" s="1650"/>
      <c r="GH124" s="1650"/>
      <c r="GI124" s="1650"/>
      <c r="GJ124" s="1650"/>
      <c r="GK124" s="1650"/>
      <c r="GL124" s="1650"/>
      <c r="GM124" s="1650"/>
      <c r="GN124" s="1650"/>
      <c r="GO124" s="1650"/>
      <c r="GP124" s="1650"/>
      <c r="GQ124" s="1650"/>
      <c r="GR124" s="1375"/>
      <c r="GT124" s="1375"/>
      <c r="GU124" s="1645"/>
      <c r="GV124" s="1645"/>
      <c r="GW124" s="1375"/>
      <c r="GX124" s="1375"/>
      <c r="GY124" s="1375"/>
      <c r="GZ124" s="1375"/>
      <c r="HA124" s="1645"/>
      <c r="HB124" s="1375"/>
      <c r="HC124" s="1375"/>
      <c r="HD124" s="553"/>
      <c r="HE124" s="1375"/>
      <c r="HF124" s="1375"/>
      <c r="HG124" s="1375"/>
      <c r="HH124" s="1375"/>
      <c r="HI124" s="1375"/>
      <c r="HJ124" s="1641"/>
      <c r="HK124" s="631"/>
      <c r="HL124" s="631"/>
      <c r="HM124" s="631"/>
      <c r="HN124" s="631"/>
      <c r="HO124" s="1650">
        <v>11</v>
      </c>
    </row>
    <row s="1650" customFormat="1" customHeight="1" ht="11.549999999999999">
      <c r="A125" s="996"/>
      <c r="B125" s="996"/>
      <c r="C125" s="996"/>
      <c r="D125" s="996"/>
      <c r="E125" s="996"/>
      <c r="F125" s="1645"/>
      <c r="G125" s="1645"/>
      <c r="H125" s="360"/>
      <c r="N125" s="1650"/>
      <c r="O125" s="1650"/>
      <c r="P125" s="1650"/>
      <c r="Q125" s="1650"/>
      <c r="R125" s="1650"/>
      <c r="S125" s="1650"/>
      <c r="T125" s="1650"/>
      <c r="U125" s="1650"/>
      <c r="V125" s="1650"/>
      <c r="W125" s="1650"/>
      <c r="X125" s="1650"/>
      <c r="Y125" s="1650"/>
      <c r="Z125" s="1650"/>
      <c r="AA125" s="1650"/>
      <c r="AB125" s="1650"/>
      <c r="AC125" s="1650"/>
      <c r="AD125" s="1650"/>
      <c r="AE125" s="1650"/>
      <c r="AF125" s="1650"/>
      <c r="AG125" s="1650"/>
      <c r="AH125" s="1650"/>
      <c r="AI125" s="1650"/>
      <c r="AJ125" s="1650"/>
      <c r="AK125" s="1650"/>
      <c r="AL125" s="1650"/>
      <c r="AM125" s="1650"/>
      <c r="AN125" s="1650"/>
      <c r="AO125" s="1650"/>
      <c r="AP125" s="1650"/>
      <c r="AQ125" s="1650"/>
      <c r="AR125" s="1650"/>
      <c r="AS125" s="1650"/>
      <c r="AT125" s="1650"/>
      <c r="AU125" s="1650"/>
      <c r="AV125" s="1650"/>
      <c r="AW125" s="1650"/>
      <c r="AX125" s="1650"/>
      <c r="AY125" s="1650"/>
      <c r="AZ125" s="1650"/>
      <c r="BA125" s="1650"/>
      <c r="BB125" s="1650"/>
      <c r="BC125" s="1650"/>
      <c r="BD125" s="1650"/>
      <c r="BE125" s="1650"/>
      <c r="BF125" s="1650"/>
      <c r="BG125" s="1650"/>
      <c r="BH125" s="1650"/>
      <c r="BI125" s="1650"/>
      <c r="BJ125" s="1650"/>
      <c r="BK125" s="1650"/>
      <c r="BL125" s="1650"/>
      <c r="BM125" s="1650"/>
      <c r="BN125" s="1650"/>
      <c r="BO125" s="1650"/>
      <c r="BP125" s="1650"/>
      <c r="BQ125" s="1650"/>
      <c r="BR125" s="1650"/>
      <c r="BS125" s="1650"/>
      <c r="BT125" s="1650"/>
      <c r="BU125" s="1650"/>
      <c r="BV125" s="1650"/>
      <c r="BW125" s="1650"/>
      <c r="BX125" s="1650"/>
      <c r="BY125" s="1650"/>
      <c r="BZ125" s="1650"/>
      <c r="CA125" s="1650"/>
      <c r="CB125" s="1650"/>
      <c r="CC125" s="1650"/>
      <c r="CD125" s="1650"/>
      <c r="CE125" s="1650"/>
      <c r="CF125" s="1650"/>
      <c r="CG125" s="1650"/>
      <c r="CH125" s="1650"/>
      <c r="CI125" s="1650"/>
      <c r="CJ125" s="1650"/>
      <c r="CK125" s="1650"/>
      <c r="CL125" s="1650"/>
      <c r="CM125" s="1650"/>
      <c r="CN125" s="1650"/>
      <c r="CO125" s="1650"/>
      <c r="CP125" s="1650"/>
      <c r="CQ125" s="1650"/>
      <c r="CR125" s="1650"/>
      <c r="CS125" s="1650"/>
      <c r="CT125" s="1650"/>
      <c r="CU125" s="1650"/>
      <c r="CV125" s="1650"/>
      <c r="CW125" s="1650"/>
      <c r="CX125" s="1650"/>
      <c r="CY125" s="1650"/>
      <c r="CZ125" s="1650"/>
      <c r="DA125" s="1650"/>
      <c r="DB125" s="1650"/>
      <c r="DC125" s="1650"/>
      <c r="DD125" s="1650"/>
      <c r="DE125" s="1650"/>
      <c r="DF125" s="1650"/>
      <c r="DG125" s="1650"/>
      <c r="DH125" s="1650"/>
      <c r="DI125" s="1650"/>
      <c r="DJ125" s="1650"/>
      <c r="DK125" s="1650"/>
      <c r="DL125" s="1650"/>
      <c r="DM125" s="1650"/>
      <c r="DN125" s="1650"/>
      <c r="DO125" s="1650"/>
      <c r="DP125" s="1650"/>
      <c r="DQ125" s="1650"/>
      <c r="DR125" s="1650"/>
      <c r="DS125" s="1650"/>
      <c r="DT125" s="1650"/>
      <c r="DU125" s="1650"/>
      <c r="DV125" s="1650"/>
      <c r="DW125" s="1650"/>
      <c r="DX125" s="1650"/>
      <c r="DY125" s="1650"/>
      <c r="DZ125" s="1650"/>
      <c r="EA125" s="1650"/>
      <c r="EB125" s="1650"/>
      <c r="EC125" s="1650"/>
      <c r="ED125" s="1650"/>
      <c r="EE125" s="1650"/>
      <c r="EF125" s="1650"/>
      <c r="EG125" s="1650"/>
      <c r="EH125" s="1650"/>
      <c r="EI125" s="1650"/>
      <c r="EJ125" s="1650"/>
      <c r="EK125" s="1650"/>
      <c r="EL125" s="1650"/>
      <c r="EM125" s="1650"/>
      <c r="EN125" s="1650"/>
      <c r="EO125" s="1650"/>
      <c r="EP125" s="1650"/>
      <c r="EQ125" s="1650"/>
      <c r="ER125" s="1650"/>
      <c r="ES125" s="1650"/>
      <c r="ET125" s="1650"/>
      <c r="EU125" s="1650"/>
      <c r="EV125" s="1650"/>
      <c r="EW125" s="1650"/>
      <c r="EX125" s="1650"/>
      <c r="EY125" s="1650"/>
      <c r="EZ125" s="1650"/>
      <c r="FA125" s="1650"/>
      <c r="FB125" s="1650"/>
      <c r="FC125" s="1650"/>
      <c r="FD125" s="1650"/>
      <c r="FE125" s="1650"/>
      <c r="FF125" s="1650"/>
      <c r="FG125" s="1650"/>
      <c r="FH125" s="1650"/>
      <c r="FI125" s="1650"/>
      <c r="FJ125" s="1650"/>
      <c r="FK125" s="1650"/>
      <c r="FL125" s="1650"/>
      <c r="FM125" s="1650"/>
      <c r="FN125" s="1650"/>
      <c r="FO125" s="1650"/>
      <c r="FP125" s="1650"/>
      <c r="FQ125" s="1650"/>
      <c r="FR125" s="1650"/>
      <c r="FS125" s="1650"/>
      <c r="FT125" s="1650"/>
      <c r="FU125" s="1650"/>
      <c r="FV125" s="1650"/>
      <c r="FW125" s="1650"/>
      <c r="FX125" s="1650"/>
      <c r="FY125" s="1650"/>
      <c r="FZ125" s="1650"/>
      <c r="GA125" s="1650"/>
      <c r="GB125" s="1650"/>
      <c r="GC125" s="1650"/>
      <c r="GD125" s="1650"/>
      <c r="GE125" s="1650"/>
      <c r="GF125" s="1650"/>
      <c r="GG125" s="1650"/>
      <c r="GH125" s="1650"/>
      <c r="GI125" s="1650"/>
      <c r="GJ125" s="1650"/>
      <c r="GK125" s="1650"/>
      <c r="GL125" s="1650"/>
      <c r="GM125" s="1650"/>
      <c r="GN125" s="1650"/>
      <c r="GO125" s="1650"/>
      <c r="GP125" s="1650"/>
      <c r="GQ125" s="1650"/>
      <c r="GR125" s="1375"/>
      <c r="GT125" s="1375"/>
      <c r="GU125" s="1645"/>
      <c r="GV125" s="1645"/>
      <c r="GW125" s="1375"/>
      <c r="GX125" s="1375"/>
      <c r="GY125" s="1375"/>
      <c r="GZ125" s="1375"/>
      <c r="HA125" s="1645"/>
      <c r="HB125" s="1375"/>
      <c r="HC125" s="1375"/>
      <c r="HD125" s="553"/>
      <c r="HE125" s="1375"/>
      <c r="HF125" s="1375"/>
      <c r="HG125" s="1375"/>
      <c r="HH125" s="1375"/>
      <c r="HI125" s="1375"/>
      <c r="HJ125" s="1641"/>
      <c r="HK125" s="631"/>
      <c r="HL125" s="631"/>
      <c r="HM125" s="631"/>
      <c r="HN125" s="631"/>
      <c r="HO125" s="1650">
        <v>11</v>
      </c>
    </row>
    <row s="1650" customFormat="1" customHeight="1" ht="11.549999999999999">
      <c r="A126" s="996"/>
      <c r="B126" s="996"/>
      <c r="C126" s="996"/>
      <c r="D126" s="996"/>
      <c r="E126" s="996"/>
      <c r="F126" s="1645"/>
      <c r="G126" s="1645"/>
      <c r="H126" s="360"/>
      <c r="N126" s="1650"/>
      <c r="O126" s="1650"/>
      <c r="P126" s="1650"/>
      <c r="Q126" s="1650"/>
      <c r="R126" s="1650"/>
      <c r="S126" s="1650"/>
      <c r="T126" s="1650"/>
      <c r="U126" s="1650"/>
      <c r="V126" s="1650"/>
      <c r="W126" s="1650"/>
      <c r="X126" s="1650"/>
      <c r="Y126" s="1650"/>
      <c r="Z126" s="1650"/>
      <c r="AA126" s="1650"/>
      <c r="AB126" s="1650"/>
      <c r="AC126" s="1650"/>
      <c r="AD126" s="1650"/>
      <c r="AE126" s="1650"/>
      <c r="AF126" s="1650"/>
      <c r="AG126" s="1650"/>
      <c r="AH126" s="1650"/>
      <c r="AI126" s="1650"/>
      <c r="AJ126" s="1650"/>
      <c r="AK126" s="1650"/>
      <c r="AL126" s="1650"/>
      <c r="AM126" s="1650"/>
      <c r="AN126" s="1650"/>
      <c r="AO126" s="1650"/>
      <c r="AP126" s="1650"/>
      <c r="AQ126" s="1650"/>
      <c r="AR126" s="1650"/>
      <c r="AS126" s="1650"/>
      <c r="AT126" s="1650"/>
      <c r="AU126" s="1650"/>
      <c r="AV126" s="1650"/>
      <c r="AW126" s="1650"/>
      <c r="AX126" s="1650"/>
      <c r="AY126" s="1650"/>
      <c r="AZ126" s="1650"/>
      <c r="BA126" s="1650"/>
      <c r="BB126" s="1650"/>
      <c r="BC126" s="1650"/>
      <c r="BD126" s="1650"/>
      <c r="BE126" s="1650"/>
      <c r="BF126" s="1650"/>
      <c r="BG126" s="1650"/>
      <c r="BH126" s="1650"/>
      <c r="BI126" s="1650"/>
      <c r="BJ126" s="1650"/>
      <c r="BK126" s="1650"/>
      <c r="BL126" s="1650"/>
      <c r="BM126" s="1650"/>
      <c r="BN126" s="1650"/>
      <c r="BO126" s="1650"/>
      <c r="BP126" s="1650"/>
      <c r="BQ126" s="1650"/>
      <c r="BR126" s="1650"/>
      <c r="BS126" s="1650"/>
      <c r="BT126" s="1650"/>
      <c r="BU126" s="1650"/>
      <c r="BV126" s="1650"/>
      <c r="BW126" s="1650"/>
      <c r="BX126" s="1650"/>
      <c r="BY126" s="1650"/>
      <c r="BZ126" s="1650"/>
      <c r="CA126" s="1650"/>
      <c r="CB126" s="1650"/>
      <c r="CC126" s="1650"/>
      <c r="CD126" s="1650"/>
      <c r="CE126" s="1650"/>
      <c r="CF126" s="1650"/>
      <c r="CG126" s="1650"/>
      <c r="CH126" s="1650"/>
      <c r="CI126" s="1650"/>
      <c r="CJ126" s="1650"/>
      <c r="CK126" s="1650"/>
      <c r="CL126" s="1650"/>
      <c r="CM126" s="1650"/>
      <c r="CN126" s="1650"/>
      <c r="CO126" s="1650"/>
      <c r="CP126" s="1650"/>
      <c r="CQ126" s="1650"/>
      <c r="CR126" s="1650"/>
      <c r="CS126" s="1650"/>
      <c r="CT126" s="1650"/>
      <c r="CU126" s="1650"/>
      <c r="CV126" s="1650"/>
      <c r="CW126" s="1650"/>
      <c r="CX126" s="1650"/>
      <c r="CY126" s="1650"/>
      <c r="CZ126" s="1650"/>
      <c r="DA126" s="1650"/>
      <c r="DB126" s="1650"/>
      <c r="DC126" s="1650"/>
      <c r="DD126" s="1650"/>
      <c r="DE126" s="1650"/>
      <c r="DF126" s="1650"/>
      <c r="DG126" s="1650"/>
      <c r="DH126" s="1650"/>
      <c r="DI126" s="1650"/>
      <c r="DJ126" s="1650"/>
      <c r="DK126" s="1650"/>
      <c r="DL126" s="1650"/>
      <c r="DM126" s="1650"/>
      <c r="DN126" s="1650"/>
      <c r="DO126" s="1650"/>
      <c r="DP126" s="1650"/>
      <c r="DQ126" s="1650"/>
      <c r="DR126" s="1650"/>
      <c r="DS126" s="1650"/>
      <c r="DT126" s="1650"/>
      <c r="DU126" s="1650"/>
      <c r="DV126" s="1650"/>
      <c r="DW126" s="1650"/>
      <c r="DX126" s="1650"/>
      <c r="DY126" s="1650"/>
      <c r="DZ126" s="1650"/>
      <c r="EA126" s="1650"/>
      <c r="EB126" s="1650"/>
      <c r="EC126" s="1650"/>
      <c r="ED126" s="1650"/>
      <c r="EE126" s="1650"/>
      <c r="EF126" s="1650"/>
      <c r="EG126" s="1650"/>
      <c r="EH126" s="1650"/>
      <c r="EI126" s="1650"/>
      <c r="EJ126" s="1650"/>
      <c r="EK126" s="1650"/>
      <c r="EL126" s="1650"/>
      <c r="EM126" s="1650"/>
      <c r="EN126" s="1650"/>
      <c r="EO126" s="1650"/>
      <c r="EP126" s="1650"/>
      <c r="EQ126" s="1650"/>
      <c r="ER126" s="1650"/>
      <c r="ES126" s="1650"/>
      <c r="ET126" s="1650"/>
      <c r="EU126" s="1650"/>
      <c r="EV126" s="1650"/>
      <c r="EW126" s="1650"/>
      <c r="EX126" s="1650"/>
      <c r="EY126" s="1650"/>
      <c r="EZ126" s="1650"/>
      <c r="FA126" s="1650"/>
      <c r="FB126" s="1650"/>
      <c r="FC126" s="1650"/>
      <c r="FD126" s="1650"/>
      <c r="FE126" s="1650"/>
      <c r="FF126" s="1650"/>
      <c r="FG126" s="1650"/>
      <c r="FH126" s="1650"/>
      <c r="FI126" s="1650"/>
      <c r="FJ126" s="1650"/>
      <c r="FK126" s="1650"/>
      <c r="FL126" s="1650"/>
      <c r="FM126" s="1650"/>
      <c r="FN126" s="1650"/>
      <c r="FO126" s="1650"/>
      <c r="FP126" s="1650"/>
      <c r="FQ126" s="1650"/>
      <c r="FR126" s="1650"/>
      <c r="FS126" s="1650"/>
      <c r="FT126" s="1650"/>
      <c r="FU126" s="1650"/>
      <c r="FV126" s="1650"/>
      <c r="FW126" s="1650"/>
      <c r="FX126" s="1650"/>
      <c r="FY126" s="1650"/>
      <c r="FZ126" s="1650"/>
      <c r="GA126" s="1650"/>
      <c r="GB126" s="1650"/>
      <c r="GC126" s="1650"/>
      <c r="GD126" s="1650"/>
      <c r="GE126" s="1650"/>
      <c r="GF126" s="1650"/>
      <c r="GG126" s="1650"/>
      <c r="GH126" s="1650"/>
      <c r="GI126" s="1650"/>
      <c r="GJ126" s="1650"/>
      <c r="GK126" s="1650"/>
      <c r="GL126" s="1650"/>
      <c r="GM126" s="1650"/>
      <c r="GN126" s="1650"/>
      <c r="GO126" s="1650"/>
      <c r="GP126" s="1650"/>
      <c r="GQ126" s="1650"/>
      <c r="GR126" s="1375"/>
      <c r="GT126" s="1375"/>
      <c r="GU126" s="1645"/>
      <c r="GV126" s="1645"/>
      <c r="GW126" s="1375"/>
      <c r="GX126" s="1375"/>
      <c r="GY126" s="1375"/>
      <c r="GZ126" s="1375"/>
      <c r="HA126" s="1645"/>
      <c r="HB126" s="1375"/>
      <c r="HC126" s="1375"/>
      <c r="HD126" s="553"/>
      <c r="HE126" s="1375"/>
      <c r="HF126" s="1375"/>
      <c r="HG126" s="1375"/>
      <c r="HH126" s="1375"/>
      <c r="HI126" s="1375"/>
      <c r="HJ126" s="1641"/>
      <c r="HK126" s="631"/>
      <c r="HL126" s="631"/>
      <c r="HM126" s="631"/>
      <c r="HN126" s="631"/>
      <c r="HO126" s="1650">
        <v>11</v>
      </c>
    </row>
    <row s="1650" customFormat="1" customHeight="1" ht="11.549999999999999">
      <c r="A127" s="996"/>
      <c r="B127" s="996"/>
      <c r="C127" s="996"/>
      <c r="D127" s="996"/>
      <c r="E127" s="996"/>
      <c r="F127" s="1645"/>
      <c r="G127" s="1645"/>
      <c r="H127" s="360"/>
      <c r="N127" s="1650"/>
      <c r="O127" s="1650"/>
      <c r="P127" s="1650"/>
      <c r="Q127" s="1650"/>
      <c r="R127" s="1650"/>
      <c r="S127" s="1650"/>
      <c r="T127" s="1650"/>
      <c r="U127" s="1650"/>
      <c r="V127" s="1650"/>
      <c r="W127" s="1650"/>
      <c r="X127" s="1650"/>
      <c r="Y127" s="1650"/>
      <c r="Z127" s="1650"/>
      <c r="AA127" s="1650"/>
      <c r="AB127" s="1650"/>
      <c r="AC127" s="1650"/>
      <c r="AD127" s="1650"/>
      <c r="AE127" s="1650"/>
      <c r="AF127" s="1650"/>
      <c r="AG127" s="1650"/>
      <c r="AH127" s="1650"/>
      <c r="AI127" s="1650"/>
      <c r="AJ127" s="1650"/>
      <c r="AK127" s="1650"/>
      <c r="AL127" s="1650"/>
      <c r="AM127" s="1650"/>
      <c r="AN127" s="1650"/>
      <c r="AO127" s="1650"/>
      <c r="AP127" s="1650"/>
      <c r="AQ127" s="1650"/>
      <c r="AR127" s="1650"/>
      <c r="AS127" s="1650"/>
      <c r="AT127" s="1650"/>
      <c r="AU127" s="1650"/>
      <c r="AV127" s="1650"/>
      <c r="AW127" s="1650"/>
      <c r="AX127" s="1650"/>
      <c r="AY127" s="1650"/>
      <c r="AZ127" s="1650"/>
      <c r="BA127" s="1650"/>
      <c r="BB127" s="1650"/>
      <c r="BC127" s="1650"/>
      <c r="BD127" s="1650"/>
      <c r="BE127" s="1650"/>
      <c r="BF127" s="1650"/>
      <c r="BG127" s="1650"/>
      <c r="BH127" s="1650"/>
      <c r="BI127" s="1650"/>
      <c r="BJ127" s="1650"/>
      <c r="BK127" s="1650"/>
      <c r="BL127" s="1650"/>
      <c r="BM127" s="1650"/>
      <c r="BN127" s="1650"/>
      <c r="BO127" s="1650"/>
      <c r="BP127" s="1650"/>
      <c r="BQ127" s="1650"/>
      <c r="BR127" s="1650"/>
      <c r="BS127" s="1650"/>
      <c r="BT127" s="1650"/>
      <c r="BU127" s="1650"/>
      <c r="BV127" s="1650"/>
      <c r="BW127" s="1650"/>
      <c r="BX127" s="1650"/>
      <c r="BY127" s="1650"/>
      <c r="BZ127" s="1650"/>
      <c r="CA127" s="1650"/>
      <c r="CB127" s="1650"/>
      <c r="CC127" s="1650"/>
      <c r="CD127" s="1650"/>
      <c r="CE127" s="1650"/>
      <c r="CF127" s="1650"/>
      <c r="CG127" s="1650"/>
      <c r="CH127" s="1650"/>
      <c r="CI127" s="1650"/>
      <c r="CJ127" s="1650"/>
      <c r="CK127" s="1650"/>
      <c r="CL127" s="1650"/>
      <c r="CM127" s="1650"/>
      <c r="CN127" s="1650"/>
      <c r="CO127" s="1650"/>
      <c r="CP127" s="1650"/>
      <c r="CQ127" s="1650"/>
      <c r="CR127" s="1650"/>
      <c r="CS127" s="1650"/>
      <c r="CT127" s="1650"/>
      <c r="CU127" s="1650"/>
      <c r="CV127" s="1650"/>
      <c r="CW127" s="1650"/>
      <c r="CX127" s="1650"/>
      <c r="CY127" s="1650"/>
      <c r="CZ127" s="1650"/>
      <c r="DA127" s="1650"/>
      <c r="DB127" s="1650"/>
      <c r="DC127" s="1650"/>
      <c r="DD127" s="1650"/>
      <c r="DE127" s="1650"/>
      <c r="DF127" s="1650"/>
      <c r="DG127" s="1650"/>
      <c r="DH127" s="1650"/>
      <c r="DI127" s="1650"/>
      <c r="DJ127" s="1650"/>
      <c r="DK127" s="1650"/>
      <c r="DL127" s="1650"/>
      <c r="DM127" s="1650"/>
      <c r="DN127" s="1650"/>
      <c r="DO127" s="1650"/>
      <c r="DP127" s="1650"/>
      <c r="DQ127" s="1650"/>
      <c r="DR127" s="1650"/>
      <c r="DS127" s="1650"/>
      <c r="DT127" s="1650"/>
      <c r="DU127" s="1650"/>
      <c r="DV127" s="1650"/>
      <c r="DW127" s="1650"/>
      <c r="DX127" s="1650"/>
      <c r="DY127" s="1650"/>
      <c r="DZ127" s="1650"/>
      <c r="EA127" s="1650"/>
      <c r="EB127" s="1650"/>
      <c r="EC127" s="1650"/>
      <c r="ED127" s="1650"/>
      <c r="EE127" s="1650"/>
      <c r="EF127" s="1650"/>
      <c r="EG127" s="1650"/>
      <c r="EH127" s="1650"/>
      <c r="EI127" s="1650"/>
      <c r="EJ127" s="1650"/>
      <c r="EK127" s="1650"/>
      <c r="EL127" s="1650"/>
      <c r="EM127" s="1650"/>
      <c r="EN127" s="1650"/>
      <c r="EO127" s="1650"/>
      <c r="EP127" s="1650"/>
      <c r="EQ127" s="1650"/>
      <c r="ER127" s="1650"/>
      <c r="ES127" s="1650"/>
      <c r="ET127" s="1650"/>
      <c r="EU127" s="1650"/>
      <c r="EV127" s="1650"/>
      <c r="EW127" s="1650"/>
      <c r="EX127" s="1650"/>
      <c r="EY127" s="1650"/>
      <c r="EZ127" s="1650"/>
      <c r="FA127" s="1650"/>
      <c r="FB127" s="1650"/>
      <c r="FC127" s="1650"/>
      <c r="FD127" s="1650"/>
      <c r="FE127" s="1650"/>
      <c r="FF127" s="1650"/>
      <c r="FG127" s="1650"/>
      <c r="FH127" s="1650"/>
      <c r="FI127" s="1650"/>
      <c r="FJ127" s="1650"/>
      <c r="FK127" s="1650"/>
      <c r="FL127" s="1650"/>
      <c r="FM127" s="1650"/>
      <c r="FN127" s="1650"/>
      <c r="FO127" s="1650"/>
      <c r="FP127" s="1650"/>
      <c r="FQ127" s="1650"/>
      <c r="FR127" s="1650"/>
      <c r="FS127" s="1650"/>
      <c r="FT127" s="1650"/>
      <c r="FU127" s="1650"/>
      <c r="FV127" s="1650"/>
      <c r="FW127" s="1650"/>
      <c r="FX127" s="1650"/>
      <c r="FY127" s="1650"/>
      <c r="FZ127" s="1650"/>
      <c r="GA127" s="1650"/>
      <c r="GB127" s="1650"/>
      <c r="GC127" s="1650"/>
      <c r="GD127" s="1650"/>
      <c r="GE127" s="1650"/>
      <c r="GF127" s="1650"/>
      <c r="GG127" s="1650"/>
      <c r="GH127" s="1650"/>
      <c r="GI127" s="1650"/>
      <c r="GJ127" s="1650"/>
      <c r="GK127" s="1650"/>
      <c r="GL127" s="1650"/>
      <c r="GM127" s="1650"/>
      <c r="GN127" s="1650"/>
      <c r="GO127" s="1650"/>
      <c r="GP127" s="1650"/>
      <c r="GQ127" s="1650"/>
      <c r="GR127" s="1375"/>
      <c r="GT127" s="1375"/>
      <c r="GU127" s="1645"/>
      <c r="GV127" s="1645"/>
      <c r="GW127" s="1375"/>
      <c r="GX127" s="1375"/>
      <c r="GY127" s="1375"/>
      <c r="GZ127" s="1375"/>
      <c r="HA127" s="1645"/>
      <c r="HB127" s="1375"/>
      <c r="HC127" s="1375"/>
      <c r="HD127" s="553"/>
      <c r="HE127" s="1375"/>
      <c r="HF127" s="1375"/>
      <c r="HG127" s="1375"/>
      <c r="HH127" s="1375"/>
      <c r="HI127" s="1375"/>
      <c r="HJ127" s="1641"/>
      <c r="HK127" s="631"/>
      <c r="HL127" s="631"/>
      <c r="HM127" s="631"/>
      <c r="HN127" s="631"/>
      <c r="HO127" s="1650">
        <v>11</v>
      </c>
    </row>
    <row s="1650" customFormat="1" customHeight="1" ht="11.549999999999999">
      <c r="A128" s="996"/>
      <c r="B128" s="996"/>
      <c r="C128" s="996"/>
      <c r="D128" s="996"/>
      <c r="E128" s="996"/>
      <c r="F128" s="1645"/>
      <c r="G128" s="1645"/>
      <c r="H128" s="360"/>
      <c r="N128" s="1650"/>
      <c r="O128" s="1650"/>
      <c r="P128" s="1650"/>
      <c r="Q128" s="1650"/>
      <c r="R128" s="1650"/>
      <c r="S128" s="1650"/>
      <c r="T128" s="1650"/>
      <c r="U128" s="1650"/>
      <c r="V128" s="1650"/>
      <c r="W128" s="1650"/>
      <c r="X128" s="1650"/>
      <c r="Y128" s="1650"/>
      <c r="Z128" s="1650"/>
      <c r="AA128" s="1650"/>
      <c r="AB128" s="1650"/>
      <c r="AC128" s="1650"/>
      <c r="AD128" s="1650"/>
      <c r="AE128" s="1650"/>
      <c r="AF128" s="1650"/>
      <c r="AG128" s="1650"/>
      <c r="AH128" s="1650"/>
      <c r="AI128" s="1650"/>
      <c r="AJ128" s="1650"/>
      <c r="AK128" s="1650"/>
      <c r="AL128" s="1650"/>
      <c r="AM128" s="1650"/>
      <c r="AN128" s="1650"/>
      <c r="AO128" s="1650"/>
      <c r="AP128" s="1650"/>
      <c r="AQ128" s="1650"/>
      <c r="AR128" s="1650"/>
      <c r="AS128" s="1650"/>
      <c r="AT128" s="1650"/>
      <c r="AU128" s="1650"/>
      <c r="AV128" s="1650"/>
      <c r="AW128" s="1650"/>
      <c r="AX128" s="1650"/>
      <c r="AY128" s="1650"/>
      <c r="AZ128" s="1650"/>
      <c r="BA128" s="1650"/>
      <c r="BB128" s="1650"/>
      <c r="BC128" s="1650"/>
      <c r="BD128" s="1650"/>
      <c r="BE128" s="1650"/>
      <c r="BF128" s="1650"/>
      <c r="BG128" s="1650"/>
      <c r="BH128" s="1650"/>
      <c r="BI128" s="1650"/>
      <c r="BJ128" s="1650"/>
      <c r="BK128" s="1650"/>
      <c r="BL128" s="1650"/>
      <c r="BM128" s="1650"/>
      <c r="BN128" s="1650"/>
      <c r="BO128" s="1650"/>
      <c r="BP128" s="1650"/>
      <c r="BQ128" s="1650"/>
      <c r="BR128" s="1650"/>
      <c r="BS128" s="1650"/>
      <c r="BT128" s="1650"/>
      <c r="BU128" s="1650"/>
      <c r="BV128" s="1650"/>
      <c r="BW128" s="1650"/>
      <c r="BX128" s="1650"/>
      <c r="BY128" s="1650"/>
      <c r="BZ128" s="1650"/>
      <c r="CA128" s="1650"/>
      <c r="CB128" s="1650"/>
      <c r="CC128" s="1650"/>
      <c r="CD128" s="1650"/>
      <c r="CE128" s="1650"/>
      <c r="CF128" s="1650"/>
      <c r="CG128" s="1650"/>
      <c r="CH128" s="1650"/>
      <c r="CI128" s="1650"/>
      <c r="CJ128" s="1650"/>
      <c r="CK128" s="1650"/>
      <c r="CL128" s="1650"/>
      <c r="CM128" s="1650"/>
      <c r="CN128" s="1650"/>
      <c r="CO128" s="1650"/>
      <c r="CP128" s="1650"/>
      <c r="CQ128" s="1650"/>
      <c r="CR128" s="1650"/>
      <c r="CS128" s="1650"/>
      <c r="CT128" s="1650"/>
      <c r="CU128" s="1650"/>
      <c r="CV128" s="1650"/>
      <c r="CW128" s="1650"/>
      <c r="CX128" s="1650"/>
      <c r="CY128" s="1650"/>
      <c r="CZ128" s="1650"/>
      <c r="DA128" s="1650"/>
      <c r="DB128" s="1650"/>
      <c r="DC128" s="1650"/>
      <c r="DD128" s="1650"/>
      <c r="DE128" s="1650"/>
      <c r="DF128" s="1650"/>
      <c r="DG128" s="1650"/>
      <c r="DH128" s="1650"/>
      <c r="DI128" s="1650"/>
      <c r="DJ128" s="1650"/>
      <c r="DK128" s="1650"/>
      <c r="DL128" s="1650"/>
      <c r="DM128" s="1650"/>
      <c r="DN128" s="1650"/>
      <c r="DO128" s="1650"/>
      <c r="DP128" s="1650"/>
      <c r="DQ128" s="1650"/>
      <c r="DR128" s="1650"/>
      <c r="DS128" s="1650"/>
      <c r="DT128" s="1650"/>
      <c r="DU128" s="1650"/>
      <c r="DV128" s="1650"/>
      <c r="DW128" s="1650"/>
      <c r="DX128" s="1650"/>
      <c r="DY128" s="1650"/>
      <c r="DZ128" s="1650"/>
      <c r="EA128" s="1650"/>
      <c r="EB128" s="1650"/>
      <c r="EC128" s="1650"/>
      <c r="ED128" s="1650"/>
      <c r="EE128" s="1650"/>
      <c r="EF128" s="1650"/>
      <c r="EG128" s="1650"/>
      <c r="EH128" s="1650"/>
      <c r="EI128" s="1650"/>
      <c r="EJ128" s="1650"/>
      <c r="EK128" s="1650"/>
      <c r="EL128" s="1650"/>
      <c r="EM128" s="1650"/>
      <c r="EN128" s="1650"/>
      <c r="EO128" s="1650"/>
      <c r="EP128" s="1650"/>
      <c r="EQ128" s="1650"/>
      <c r="ER128" s="1650"/>
      <c r="ES128" s="1650"/>
      <c r="ET128" s="1650"/>
      <c r="EU128" s="1650"/>
      <c r="EV128" s="1650"/>
      <c r="EW128" s="1650"/>
      <c r="EX128" s="1650"/>
      <c r="EY128" s="1650"/>
      <c r="EZ128" s="1650"/>
      <c r="FA128" s="1650"/>
      <c r="FB128" s="1650"/>
      <c r="FC128" s="1650"/>
      <c r="FD128" s="1650"/>
      <c r="FE128" s="1650"/>
      <c r="FF128" s="1650"/>
      <c r="FG128" s="1650"/>
      <c r="FH128" s="1650"/>
      <c r="FI128" s="1650"/>
      <c r="FJ128" s="1650"/>
      <c r="FK128" s="1650"/>
      <c r="FL128" s="1650"/>
      <c r="FM128" s="1650"/>
      <c r="FN128" s="1650"/>
      <c r="FO128" s="1650"/>
      <c r="FP128" s="1650"/>
      <c r="FQ128" s="1650"/>
      <c r="FR128" s="1650"/>
      <c r="FS128" s="1650"/>
      <c r="FT128" s="1650"/>
      <c r="FU128" s="1650"/>
      <c r="FV128" s="1650"/>
      <c r="FW128" s="1650"/>
      <c r="FX128" s="1650"/>
      <c r="FY128" s="1650"/>
      <c r="FZ128" s="1650"/>
      <c r="GA128" s="1650"/>
      <c r="GB128" s="1650"/>
      <c r="GC128" s="1650"/>
      <c r="GD128" s="1650"/>
      <c r="GE128" s="1650"/>
      <c r="GF128" s="1650"/>
      <c r="GG128" s="1650"/>
      <c r="GH128" s="1650"/>
      <c r="GI128" s="1650"/>
      <c r="GJ128" s="1650"/>
      <c r="GK128" s="1650"/>
      <c r="GL128" s="1650"/>
      <c r="GM128" s="1650"/>
      <c r="GN128" s="1650"/>
      <c r="GO128" s="1650"/>
      <c r="GP128" s="1650"/>
      <c r="GQ128" s="1650"/>
      <c r="GR128" s="1375"/>
      <c r="GT128" s="1375"/>
      <c r="GU128" s="1645"/>
      <c r="GV128" s="1645"/>
      <c r="GW128" s="1375"/>
      <c r="GX128" s="1375"/>
      <c r="GY128" s="1375"/>
      <c r="GZ128" s="1375"/>
      <c r="HA128" s="1645"/>
      <c r="HB128" s="1375"/>
      <c r="HC128" s="1375"/>
      <c r="HD128" s="553"/>
      <c r="HE128" s="1375"/>
      <c r="HF128" s="1375"/>
      <c r="HG128" s="1375"/>
      <c r="HH128" s="1375"/>
      <c r="HI128" s="1375"/>
      <c r="HJ128" s="1641"/>
      <c r="HK128" s="631"/>
      <c r="HL128" s="631"/>
      <c r="HM128" s="631"/>
      <c r="HN128" s="631"/>
      <c r="HO128" s="1650">
        <v>11</v>
      </c>
    </row>
    <row s="1650" customFormat="1" customHeight="1" ht="11.549999999999999">
      <c r="A129" s="996"/>
      <c r="B129" s="996"/>
      <c r="C129" s="996"/>
      <c r="D129" s="996"/>
      <c r="E129" s="996"/>
      <c r="F129" s="1645"/>
      <c r="G129" s="1645"/>
      <c r="H129" s="360"/>
      <c r="N129" s="1650"/>
      <c r="O129" s="1650"/>
      <c r="P129" s="1650"/>
      <c r="Q129" s="1650"/>
      <c r="R129" s="1650"/>
      <c r="S129" s="1650"/>
      <c r="T129" s="1650"/>
      <c r="U129" s="1650"/>
      <c r="V129" s="1650"/>
      <c r="W129" s="1650"/>
      <c r="X129" s="1650"/>
      <c r="Y129" s="1650"/>
      <c r="Z129" s="1650"/>
      <c r="AA129" s="1650"/>
      <c r="AB129" s="1650"/>
      <c r="AC129" s="1650"/>
      <c r="AD129" s="1650"/>
      <c r="AE129" s="1650"/>
      <c r="AF129" s="1650"/>
      <c r="AG129" s="1650"/>
      <c r="AH129" s="1650"/>
      <c r="AI129" s="1650"/>
      <c r="AJ129" s="1650"/>
      <c r="AK129" s="1650"/>
      <c r="AL129" s="1650"/>
      <c r="AM129" s="1650"/>
      <c r="AN129" s="1650"/>
      <c r="AO129" s="1650"/>
      <c r="AP129" s="1650"/>
      <c r="AQ129" s="1650"/>
      <c r="AR129" s="1650"/>
      <c r="AS129" s="1650"/>
      <c r="AT129" s="1650"/>
      <c r="AU129" s="1650"/>
      <c r="AV129" s="1650"/>
      <c r="AW129" s="1650"/>
      <c r="AX129" s="1650"/>
      <c r="AY129" s="1650"/>
      <c r="AZ129" s="1650"/>
      <c r="BA129" s="1650"/>
      <c r="BB129" s="1650"/>
      <c r="BC129" s="1650"/>
      <c r="BD129" s="1650"/>
      <c r="BE129" s="1650"/>
      <c r="BF129" s="1650"/>
      <c r="BG129" s="1650"/>
      <c r="BH129" s="1650"/>
      <c r="BI129" s="1650"/>
      <c r="BJ129" s="1650"/>
      <c r="BK129" s="1650"/>
      <c r="BL129" s="1650"/>
      <c r="BM129" s="1650"/>
      <c r="BN129" s="1650"/>
      <c r="BO129" s="1650"/>
      <c r="BP129" s="1650"/>
      <c r="BQ129" s="1650"/>
      <c r="BR129" s="1650"/>
      <c r="BS129" s="1650"/>
      <c r="BT129" s="1650"/>
      <c r="BU129" s="1650"/>
      <c r="BV129" s="1650"/>
      <c r="BW129" s="1650"/>
      <c r="BX129" s="1650"/>
      <c r="BY129" s="1650"/>
      <c r="BZ129" s="1650"/>
      <c r="CA129" s="1650"/>
      <c r="CB129" s="1650"/>
      <c r="CC129" s="1650"/>
      <c r="CD129" s="1650"/>
      <c r="CE129" s="1650"/>
      <c r="CF129" s="1650"/>
      <c r="CG129" s="1650"/>
      <c r="CH129" s="1650"/>
      <c r="CI129" s="1650"/>
      <c r="CJ129" s="1650"/>
      <c r="CK129" s="1650"/>
      <c r="CL129" s="1650"/>
      <c r="CM129" s="1650"/>
      <c r="CN129" s="1650"/>
      <c r="CO129" s="1650"/>
      <c r="CP129" s="1650"/>
      <c r="CQ129" s="1650"/>
      <c r="CR129" s="1650"/>
      <c r="CS129" s="1650"/>
      <c r="CT129" s="1650"/>
      <c r="CU129" s="1650"/>
      <c r="CV129" s="1650"/>
      <c r="CW129" s="1650"/>
      <c r="CX129" s="1650"/>
      <c r="CY129" s="1650"/>
      <c r="CZ129" s="1650"/>
      <c r="DA129" s="1650"/>
      <c r="DB129" s="1650"/>
      <c r="DC129" s="1650"/>
      <c r="DD129" s="1650"/>
      <c r="DE129" s="1650"/>
      <c r="DF129" s="1650"/>
      <c r="DG129" s="1650"/>
      <c r="DH129" s="1650"/>
      <c r="DI129" s="1650"/>
      <c r="DJ129" s="1650"/>
      <c r="DK129" s="1650"/>
      <c r="DL129" s="1650"/>
      <c r="DM129" s="1650"/>
      <c r="DN129" s="1650"/>
      <c r="DO129" s="1650"/>
      <c r="DP129" s="1650"/>
      <c r="DQ129" s="1650"/>
      <c r="DR129" s="1650"/>
      <c r="DS129" s="1650"/>
      <c r="DT129" s="1650"/>
      <c r="DU129" s="1650"/>
      <c r="DV129" s="1650"/>
      <c r="DW129" s="1650"/>
      <c r="DX129" s="1650"/>
      <c r="DY129" s="1650"/>
      <c r="DZ129" s="1650"/>
      <c r="EA129" s="1650"/>
      <c r="EB129" s="1650"/>
      <c r="EC129" s="1650"/>
      <c r="ED129" s="1650"/>
      <c r="EE129" s="1650"/>
      <c r="EF129" s="1650"/>
      <c r="EG129" s="1650"/>
      <c r="EH129" s="1650"/>
      <c r="EI129" s="1650"/>
      <c r="EJ129" s="1650"/>
      <c r="EK129" s="1650"/>
      <c r="EL129" s="1650"/>
      <c r="EM129" s="1650"/>
      <c r="EN129" s="1650"/>
      <c r="EO129" s="1650"/>
      <c r="EP129" s="1650"/>
      <c r="EQ129" s="1650"/>
      <c r="ER129" s="1650"/>
      <c r="ES129" s="1650"/>
      <c r="ET129" s="1650"/>
      <c r="EU129" s="1650"/>
      <c r="EV129" s="1650"/>
      <c r="EW129" s="1650"/>
      <c r="EX129" s="1650"/>
      <c r="EY129" s="1650"/>
      <c r="EZ129" s="1650"/>
      <c r="FA129" s="1650"/>
      <c r="FB129" s="1650"/>
      <c r="FC129" s="1650"/>
      <c r="FD129" s="1650"/>
      <c r="FE129" s="1650"/>
      <c r="FF129" s="1650"/>
      <c r="FG129" s="1650"/>
      <c r="FH129" s="1650"/>
      <c r="FI129" s="1650"/>
      <c r="FJ129" s="1650"/>
      <c r="FK129" s="1650"/>
      <c r="FL129" s="1650"/>
      <c r="FM129" s="1650"/>
      <c r="FN129" s="1650"/>
      <c r="FO129" s="1650"/>
      <c r="FP129" s="1650"/>
      <c r="FQ129" s="1650"/>
      <c r="FR129" s="1650"/>
      <c r="FS129" s="1650"/>
      <c r="FT129" s="1650"/>
      <c r="FU129" s="1650"/>
      <c r="FV129" s="1650"/>
      <c r="FW129" s="1650"/>
      <c r="FX129" s="1650"/>
      <c r="FY129" s="1650"/>
      <c r="FZ129" s="1650"/>
      <c r="GA129" s="1650"/>
      <c r="GB129" s="1650"/>
      <c r="GC129" s="1650"/>
      <c r="GD129" s="1650"/>
      <c r="GE129" s="1650"/>
      <c r="GF129" s="1650"/>
      <c r="GG129" s="1650"/>
      <c r="GH129" s="1650"/>
      <c r="GI129" s="1650"/>
      <c r="GJ129" s="1650"/>
      <c r="GK129" s="1650"/>
      <c r="GL129" s="1650"/>
      <c r="GM129" s="1650"/>
      <c r="GN129" s="1650"/>
      <c r="GO129" s="1650"/>
      <c r="GP129" s="1650"/>
      <c r="GQ129" s="1650"/>
      <c r="GR129" s="1375"/>
      <c r="GT129" s="1375"/>
      <c r="GU129" s="1645"/>
      <c r="GV129" s="1645"/>
      <c r="GW129" s="1375"/>
      <c r="GX129" s="1375"/>
      <c r="GY129" s="1375"/>
      <c r="GZ129" s="1375"/>
      <c r="HA129" s="1645"/>
      <c r="HB129" s="1375"/>
      <c r="HC129" s="1375"/>
      <c r="HD129" s="553"/>
      <c r="HE129" s="1375"/>
      <c r="HF129" s="1375"/>
      <c r="HG129" s="1375"/>
      <c r="HH129" s="1375"/>
      <c r="HI129" s="1375"/>
      <c r="HJ129" s="1641"/>
      <c r="HK129" s="631"/>
      <c r="HL129" s="631"/>
      <c r="HM129" s="631"/>
      <c r="HN129" s="631"/>
      <c r="HO129" s="1650">
        <v>11</v>
      </c>
    </row>
    <row s="1650" customFormat="1" customHeight="1" ht="11.549999999999999">
      <c r="A130" s="996"/>
      <c r="B130" s="996"/>
      <c r="C130" s="996"/>
      <c r="D130" s="996"/>
      <c r="E130" s="996"/>
      <c r="F130" s="1645"/>
      <c r="G130" s="1645"/>
      <c r="H130" s="360"/>
      <c r="N130" s="1650"/>
      <c r="O130" s="1650"/>
      <c r="P130" s="1650"/>
      <c r="Q130" s="1650"/>
      <c r="R130" s="1650"/>
      <c r="S130" s="1650"/>
      <c r="T130" s="1650"/>
      <c r="U130" s="1650"/>
      <c r="V130" s="1650"/>
      <c r="W130" s="1650"/>
      <c r="X130" s="1650"/>
      <c r="Y130" s="1650"/>
      <c r="Z130" s="1650"/>
      <c r="AA130" s="1650"/>
      <c r="AB130" s="1650"/>
      <c r="AC130" s="1650"/>
      <c r="AD130" s="1650"/>
      <c r="AE130" s="1650"/>
      <c r="AF130" s="1650"/>
      <c r="AG130" s="1650"/>
      <c r="AH130" s="1650"/>
      <c r="AI130" s="1650"/>
      <c r="AJ130" s="1650"/>
      <c r="AK130" s="1650"/>
      <c r="AL130" s="1650"/>
      <c r="AM130" s="1650"/>
      <c r="AN130" s="1650"/>
      <c r="AO130" s="1650"/>
      <c r="AP130" s="1650"/>
      <c r="AQ130" s="1650"/>
      <c r="AR130" s="1650"/>
      <c r="AS130" s="1650"/>
      <c r="AT130" s="1650"/>
      <c r="AU130" s="1650"/>
      <c r="AV130" s="1650"/>
      <c r="AW130" s="1650"/>
      <c r="AX130" s="1650"/>
      <c r="AY130" s="1650"/>
      <c r="AZ130" s="1650"/>
      <c r="BA130" s="1650"/>
      <c r="BB130" s="1650"/>
      <c r="BC130" s="1650"/>
      <c r="BD130" s="1650"/>
      <c r="BE130" s="1650"/>
      <c r="BF130" s="1650"/>
      <c r="BG130" s="1650"/>
      <c r="BH130" s="1650"/>
      <c r="BI130" s="1650"/>
      <c r="BJ130" s="1650"/>
      <c r="BK130" s="1650"/>
      <c r="BL130" s="1650"/>
      <c r="BM130" s="1650"/>
      <c r="BN130" s="1650"/>
      <c r="BO130" s="1650"/>
      <c r="BP130" s="1650"/>
      <c r="BQ130" s="1650"/>
      <c r="BR130" s="1650"/>
      <c r="BS130" s="1650"/>
      <c r="BT130" s="1650"/>
      <c r="BU130" s="1650"/>
      <c r="BV130" s="1650"/>
      <c r="BW130" s="1650"/>
      <c r="BX130" s="1650"/>
      <c r="BY130" s="1650"/>
      <c r="BZ130" s="1650"/>
      <c r="CA130" s="1650"/>
      <c r="CB130" s="1650"/>
      <c r="CC130" s="1650"/>
      <c r="CD130" s="1650"/>
      <c r="CE130" s="1650"/>
      <c r="CF130" s="1650"/>
      <c r="CG130" s="1650"/>
      <c r="CH130" s="1650"/>
      <c r="CI130" s="1650"/>
      <c r="CJ130" s="1650"/>
      <c r="CK130" s="1650"/>
      <c r="CL130" s="1650"/>
      <c r="CM130" s="1650"/>
      <c r="CN130" s="1650"/>
      <c r="CO130" s="1650"/>
      <c r="CP130" s="1650"/>
      <c r="CQ130" s="1650"/>
      <c r="CR130" s="1650"/>
      <c r="CS130" s="1650"/>
      <c r="CT130" s="1650"/>
      <c r="CU130" s="1650"/>
      <c r="CV130" s="1650"/>
      <c r="CW130" s="1650"/>
      <c r="CX130" s="1650"/>
      <c r="CY130" s="1650"/>
      <c r="CZ130" s="1650"/>
      <c r="DA130" s="1650"/>
      <c r="DB130" s="1650"/>
      <c r="DC130" s="1650"/>
      <c r="DD130" s="1650"/>
      <c r="DE130" s="1650"/>
      <c r="DF130" s="1650"/>
      <c r="DG130" s="1650"/>
      <c r="DH130" s="1650"/>
      <c r="DI130" s="1650"/>
      <c r="DJ130" s="1650"/>
      <c r="DK130" s="1650"/>
      <c r="DL130" s="1650"/>
      <c r="DM130" s="1650"/>
      <c r="DN130" s="1650"/>
      <c r="DO130" s="1650"/>
      <c r="DP130" s="1650"/>
      <c r="DQ130" s="1650"/>
      <c r="DR130" s="1650"/>
      <c r="DS130" s="1650"/>
      <c r="DT130" s="1650"/>
      <c r="DU130" s="1650"/>
      <c r="DV130" s="1650"/>
      <c r="DW130" s="1650"/>
      <c r="DX130" s="1650"/>
      <c r="DY130" s="1650"/>
      <c r="DZ130" s="1650"/>
      <c r="EA130" s="1650"/>
      <c r="EB130" s="1650"/>
      <c r="EC130" s="1650"/>
      <c r="ED130" s="1650"/>
      <c r="EE130" s="1650"/>
      <c r="EF130" s="1650"/>
      <c r="EG130" s="1650"/>
      <c r="EH130" s="1650"/>
      <c r="EI130" s="1650"/>
      <c r="EJ130" s="1650"/>
      <c r="EK130" s="1650"/>
      <c r="EL130" s="1650"/>
      <c r="EM130" s="1650"/>
      <c r="EN130" s="1650"/>
      <c r="EO130" s="1650"/>
      <c r="EP130" s="1650"/>
      <c r="EQ130" s="1650"/>
      <c r="ER130" s="1650"/>
      <c r="ES130" s="1650"/>
      <c r="ET130" s="1650"/>
      <c r="EU130" s="1650"/>
      <c r="EV130" s="1650"/>
      <c r="EW130" s="1650"/>
      <c r="EX130" s="1650"/>
      <c r="EY130" s="1650"/>
      <c r="EZ130" s="1650"/>
      <c r="FA130" s="1650"/>
      <c r="FB130" s="1650"/>
      <c r="FC130" s="1650"/>
      <c r="FD130" s="1650"/>
      <c r="FE130" s="1650"/>
      <c r="FF130" s="1650"/>
      <c r="FG130" s="1650"/>
      <c r="FH130" s="1650"/>
      <c r="FI130" s="1650"/>
      <c r="FJ130" s="1650"/>
      <c r="FK130" s="1650"/>
      <c r="FL130" s="1650"/>
      <c r="FM130" s="1650"/>
      <c r="FN130" s="1650"/>
      <c r="FO130" s="1650"/>
      <c r="FP130" s="1650"/>
      <c r="FQ130" s="1650"/>
      <c r="FR130" s="1650"/>
      <c r="FS130" s="1650"/>
      <c r="FT130" s="1650"/>
      <c r="FU130" s="1650"/>
      <c r="FV130" s="1650"/>
      <c r="FW130" s="1650"/>
      <c r="FX130" s="1650"/>
      <c r="FY130" s="1650"/>
      <c r="FZ130" s="1650"/>
      <c r="GA130" s="1650"/>
      <c r="GB130" s="1650"/>
      <c r="GC130" s="1650"/>
      <c r="GD130" s="1650"/>
      <c r="GE130" s="1650"/>
      <c r="GF130" s="1650"/>
      <c r="GG130" s="1650"/>
      <c r="GH130" s="1650"/>
      <c r="GI130" s="1650"/>
      <c r="GJ130" s="1650"/>
      <c r="GK130" s="1650"/>
      <c r="GL130" s="1650"/>
      <c r="GM130" s="1650"/>
      <c r="GN130" s="1650"/>
      <c r="GO130" s="1650"/>
      <c r="GP130" s="1650"/>
      <c r="GQ130" s="1650"/>
      <c r="GR130" s="1375"/>
      <c r="GT130" s="1375"/>
      <c r="GU130" s="1645"/>
      <c r="GV130" s="1645"/>
      <c r="GW130" s="1375"/>
      <c r="GX130" s="1375"/>
      <c r="GY130" s="1375"/>
      <c r="GZ130" s="1375"/>
      <c r="HA130" s="1645"/>
      <c r="HB130" s="1375"/>
      <c r="HC130" s="1375"/>
      <c r="HD130" s="553"/>
      <c r="HE130" s="1375"/>
      <c r="HF130" s="1375"/>
      <c r="HG130" s="1375"/>
      <c r="HH130" s="1375"/>
      <c r="HI130" s="1375"/>
      <c r="HJ130" s="1641"/>
      <c r="HK130" s="631"/>
      <c r="HL130" s="631"/>
      <c r="HM130" s="631"/>
      <c r="HN130" s="631"/>
      <c r="HO130" s="1650">
        <v>11</v>
      </c>
    </row>
    <row s="1650" customFormat="1" customHeight="1" ht="11.549999999999999">
      <c r="A131" s="996"/>
      <c r="B131" s="996"/>
      <c r="C131" s="996"/>
      <c r="D131" s="996"/>
      <c r="E131" s="996"/>
      <c r="F131" s="1645"/>
      <c r="G131" s="1645"/>
      <c r="H131" s="360"/>
      <c r="N131" s="1650"/>
      <c r="O131" s="1650"/>
      <c r="P131" s="1650"/>
      <c r="Q131" s="1650"/>
      <c r="R131" s="1650"/>
      <c r="S131" s="1650"/>
      <c r="T131" s="1650"/>
      <c r="U131" s="1650"/>
      <c r="V131" s="1650"/>
      <c r="W131" s="1650"/>
      <c r="X131" s="1650"/>
      <c r="Y131" s="1650"/>
      <c r="Z131" s="1650"/>
      <c r="AA131" s="1650"/>
      <c r="AB131" s="1650"/>
      <c r="AC131" s="1650"/>
      <c r="AD131" s="1650"/>
      <c r="AE131" s="1650"/>
      <c r="AF131" s="1650"/>
      <c r="AG131" s="1650"/>
      <c r="AH131" s="1650"/>
      <c r="AI131" s="1650"/>
      <c r="AJ131" s="1650"/>
      <c r="AK131" s="1650"/>
      <c r="AL131" s="1650"/>
      <c r="AM131" s="1650"/>
      <c r="AN131" s="1650"/>
      <c r="AO131" s="1650"/>
      <c r="AP131" s="1650"/>
      <c r="AQ131" s="1650"/>
      <c r="AR131" s="1650"/>
      <c r="AS131" s="1650"/>
      <c r="AT131" s="1650"/>
      <c r="AU131" s="1650"/>
      <c r="AV131" s="1650"/>
      <c r="AW131" s="1650"/>
      <c r="AX131" s="1650"/>
      <c r="AY131" s="1650"/>
      <c r="AZ131" s="1650"/>
      <c r="BA131" s="1650"/>
      <c r="BB131" s="1650"/>
      <c r="BC131" s="1650"/>
      <c r="BD131" s="1650"/>
      <c r="BE131" s="1650"/>
      <c r="BF131" s="1650"/>
      <c r="BG131" s="1650"/>
      <c r="BH131" s="1650"/>
      <c r="BI131" s="1650"/>
      <c r="BJ131" s="1650"/>
      <c r="BK131" s="1650"/>
      <c r="BL131" s="1650"/>
      <c r="BM131" s="1650"/>
      <c r="BN131" s="1650"/>
      <c r="BO131" s="1650"/>
      <c r="BP131" s="1650"/>
      <c r="BQ131" s="1650"/>
      <c r="BR131" s="1650"/>
      <c r="BS131" s="1650"/>
      <c r="BT131" s="1650"/>
      <c r="BU131" s="1650"/>
      <c r="BV131" s="1650"/>
      <c r="BW131" s="1650"/>
      <c r="BX131" s="1650"/>
      <c r="BY131" s="1650"/>
      <c r="BZ131" s="1650"/>
      <c r="CA131" s="1650"/>
      <c r="CB131" s="1650"/>
      <c r="CC131" s="1650"/>
      <c r="CD131" s="1650"/>
      <c r="CE131" s="1650"/>
      <c r="CF131" s="1650"/>
      <c r="CG131" s="1650"/>
      <c r="CH131" s="1650"/>
      <c r="CI131" s="1650"/>
      <c r="CJ131" s="1650"/>
      <c r="CK131" s="1650"/>
      <c r="CL131" s="1650"/>
      <c r="CM131" s="1650"/>
      <c r="CN131" s="1650"/>
      <c r="CO131" s="1650"/>
      <c r="CP131" s="1650"/>
      <c r="CQ131" s="1650"/>
      <c r="CR131" s="1650"/>
      <c r="CS131" s="1650"/>
      <c r="CT131" s="1650"/>
      <c r="CU131" s="1650"/>
      <c r="CV131" s="1650"/>
      <c r="CW131" s="1650"/>
      <c r="CX131" s="1650"/>
      <c r="CY131" s="1650"/>
      <c r="CZ131" s="1650"/>
      <c r="DA131" s="1650"/>
      <c r="DB131" s="1650"/>
      <c r="DC131" s="1650"/>
      <c r="DD131" s="1650"/>
      <c r="DE131" s="1650"/>
      <c r="DF131" s="1650"/>
      <c r="DG131" s="1650"/>
      <c r="DH131" s="1650"/>
      <c r="DI131" s="1650"/>
      <c r="DJ131" s="1650"/>
      <c r="DK131" s="1650"/>
      <c r="DL131" s="1650"/>
      <c r="DM131" s="1650"/>
      <c r="DN131" s="1650"/>
      <c r="DO131" s="1650"/>
      <c r="DP131" s="1650"/>
      <c r="DQ131" s="1650"/>
      <c r="DR131" s="1650"/>
      <c r="DS131" s="1650"/>
      <c r="DT131" s="1650"/>
      <c r="DU131" s="1650"/>
      <c r="DV131" s="1650"/>
      <c r="DW131" s="1650"/>
      <c r="DX131" s="1650"/>
      <c r="DY131" s="1650"/>
      <c r="DZ131" s="1650"/>
      <c r="EA131" s="1650"/>
      <c r="EB131" s="1650"/>
      <c r="EC131" s="1650"/>
      <c r="ED131" s="1650"/>
      <c r="EE131" s="1650"/>
      <c r="EF131" s="1650"/>
      <c r="EG131" s="1650"/>
      <c r="EH131" s="1650"/>
      <c r="EI131" s="1650"/>
      <c r="EJ131" s="1650"/>
      <c r="EK131" s="1650"/>
      <c r="EL131" s="1650"/>
      <c r="EM131" s="1650"/>
      <c r="EN131" s="1650"/>
      <c r="EO131" s="1650"/>
      <c r="EP131" s="1650"/>
      <c r="EQ131" s="1650"/>
      <c r="ER131" s="1650"/>
      <c r="ES131" s="1650"/>
      <c r="ET131" s="1650"/>
      <c r="EU131" s="1650"/>
      <c r="EV131" s="1650"/>
      <c r="EW131" s="1650"/>
      <c r="EX131" s="1650"/>
      <c r="EY131" s="1650"/>
      <c r="EZ131" s="1650"/>
      <c r="FA131" s="1650"/>
      <c r="FB131" s="1650"/>
      <c r="FC131" s="1650"/>
      <c r="FD131" s="1650"/>
      <c r="FE131" s="1650"/>
      <c r="FF131" s="1650"/>
      <c r="FG131" s="1650"/>
      <c r="FH131" s="1650"/>
      <c r="FI131" s="1650"/>
      <c r="FJ131" s="1650"/>
      <c r="FK131" s="1650"/>
      <c r="FL131" s="1650"/>
      <c r="FM131" s="1650"/>
      <c r="FN131" s="1650"/>
      <c r="FO131" s="1650"/>
      <c r="FP131" s="1650"/>
      <c r="FQ131" s="1650"/>
      <c r="FR131" s="1650"/>
      <c r="FS131" s="1650"/>
      <c r="FT131" s="1650"/>
      <c r="FU131" s="1650"/>
      <c r="FV131" s="1650"/>
      <c r="FW131" s="1650"/>
      <c r="FX131" s="1650"/>
      <c r="FY131" s="1650"/>
      <c r="FZ131" s="1650"/>
      <c r="GA131" s="1650"/>
      <c r="GB131" s="1650"/>
      <c r="GC131" s="1650"/>
      <c r="GD131" s="1650"/>
      <c r="GE131" s="1650"/>
      <c r="GF131" s="1650"/>
      <c r="GG131" s="1650"/>
      <c r="GH131" s="1650"/>
      <c r="GI131" s="1650"/>
      <c r="GJ131" s="1650"/>
      <c r="GK131" s="1650"/>
      <c r="GL131" s="1650"/>
      <c r="GM131" s="1650"/>
      <c r="GN131" s="1650"/>
      <c r="GO131" s="1650"/>
      <c r="GP131" s="1650"/>
      <c r="GQ131" s="1650"/>
      <c r="GR131" s="1375"/>
      <c r="GT131" s="1375"/>
      <c r="GU131" s="1645"/>
      <c r="GV131" s="1645"/>
      <c r="GW131" s="1375"/>
      <c r="GX131" s="1375"/>
      <c r="GY131" s="1375"/>
      <c r="GZ131" s="1375"/>
      <c r="HA131" s="1645"/>
      <c r="HB131" s="1375"/>
      <c r="HC131" s="1375"/>
      <c r="HD131" s="553"/>
      <c r="HE131" s="1375"/>
      <c r="HF131" s="1375"/>
      <c r="HG131" s="1375"/>
      <c r="HH131" s="1375"/>
      <c r="HI131" s="1375"/>
      <c r="HJ131" s="1641"/>
      <c r="HK131" s="631"/>
      <c r="HL131" s="631"/>
      <c r="HM131" s="631"/>
      <c r="HN131" s="631"/>
      <c r="HO131" s="1650">
        <v>11</v>
      </c>
    </row>
    <row s="1650" customFormat="1" customHeight="1" ht="11.549999999999999">
      <c r="A132" s="996"/>
      <c r="B132" s="996"/>
      <c r="C132" s="996"/>
      <c r="D132" s="996"/>
      <c r="E132" s="996"/>
      <c r="F132" s="1645"/>
      <c r="G132" s="1645"/>
      <c r="H132" s="360"/>
      <c r="N132" s="1650"/>
      <c r="O132" s="1650"/>
      <c r="P132" s="1650"/>
      <c r="Q132" s="1650"/>
      <c r="R132" s="1650"/>
      <c r="S132" s="1650"/>
      <c r="T132" s="1650"/>
      <c r="U132" s="1650"/>
      <c r="V132" s="1650"/>
      <c r="W132" s="1650"/>
      <c r="X132" s="1650"/>
      <c r="Y132" s="1650"/>
      <c r="Z132" s="1650"/>
      <c r="AA132" s="1650"/>
      <c r="AB132" s="1650"/>
      <c r="AC132" s="1650"/>
      <c r="AD132" s="1650"/>
      <c r="AE132" s="1650"/>
      <c r="AF132" s="1650"/>
      <c r="AG132" s="1650"/>
      <c r="AH132" s="1650"/>
      <c r="AI132" s="1650"/>
      <c r="AJ132" s="1650"/>
      <c r="AK132" s="1650"/>
      <c r="AL132" s="1650"/>
      <c r="AM132" s="1650"/>
      <c r="AN132" s="1650"/>
      <c r="AO132" s="1650"/>
      <c r="AP132" s="1650"/>
      <c r="AQ132" s="1650"/>
      <c r="AR132" s="1650"/>
      <c r="AS132" s="1650"/>
      <c r="AT132" s="1650"/>
      <c r="AU132" s="1650"/>
      <c r="AV132" s="1650"/>
      <c r="AW132" s="1650"/>
      <c r="AX132" s="1650"/>
      <c r="AY132" s="1650"/>
      <c r="AZ132" s="1650"/>
      <c r="BA132" s="1650"/>
      <c r="BB132" s="1650"/>
      <c r="BC132" s="1650"/>
      <c r="BD132" s="1650"/>
      <c r="BE132" s="1650"/>
      <c r="BF132" s="1650"/>
      <c r="BG132" s="1650"/>
      <c r="BH132" s="1650"/>
      <c r="BI132" s="1650"/>
      <c r="BJ132" s="1650"/>
      <c r="BK132" s="1650"/>
      <c r="BL132" s="1650"/>
      <c r="BM132" s="1650"/>
      <c r="BN132" s="1650"/>
      <c r="BO132" s="1650"/>
      <c r="BP132" s="1650"/>
      <c r="BQ132" s="1650"/>
      <c r="BR132" s="1650"/>
      <c r="BS132" s="1650"/>
      <c r="BT132" s="1650"/>
      <c r="BU132" s="1650"/>
      <c r="BV132" s="1650"/>
      <c r="BW132" s="1650"/>
      <c r="BX132" s="1650"/>
      <c r="BY132" s="1650"/>
      <c r="BZ132" s="1650"/>
      <c r="CA132" s="1650"/>
      <c r="CB132" s="1650"/>
      <c r="CC132" s="1650"/>
      <c r="CD132" s="1650"/>
      <c r="CE132" s="1650"/>
      <c r="CF132" s="1650"/>
      <c r="CG132" s="1650"/>
      <c r="CH132" s="1650"/>
      <c r="CI132" s="1650"/>
      <c r="CJ132" s="1650"/>
      <c r="CK132" s="1650"/>
      <c r="CL132" s="1650"/>
      <c r="CM132" s="1650"/>
      <c r="CN132" s="1650"/>
      <c r="CO132" s="1650"/>
      <c r="CP132" s="1650"/>
      <c r="CQ132" s="1650"/>
      <c r="CR132" s="1650"/>
      <c r="CS132" s="1650"/>
      <c r="CT132" s="1650"/>
      <c r="CU132" s="1650"/>
      <c r="CV132" s="1650"/>
      <c r="CW132" s="1650"/>
      <c r="CX132" s="1650"/>
      <c r="CY132" s="1650"/>
      <c r="CZ132" s="1650"/>
      <c r="DA132" s="1650"/>
      <c r="DB132" s="1650"/>
      <c r="DC132" s="1650"/>
      <c r="DD132" s="1650"/>
      <c r="DE132" s="1650"/>
      <c r="DF132" s="1650"/>
      <c r="DG132" s="1650"/>
      <c r="DH132" s="1650"/>
      <c r="DI132" s="1650"/>
      <c r="DJ132" s="1650"/>
      <c r="DK132" s="1650"/>
      <c r="DL132" s="1650"/>
      <c r="DM132" s="1650"/>
      <c r="DN132" s="1650"/>
      <c r="DO132" s="1650"/>
      <c r="DP132" s="1650"/>
      <c r="DQ132" s="1650"/>
      <c r="DR132" s="1650"/>
      <c r="DS132" s="1650"/>
      <c r="DT132" s="1650"/>
      <c r="DU132" s="1650"/>
      <c r="DV132" s="1650"/>
      <c r="DW132" s="1650"/>
      <c r="DX132" s="1650"/>
      <c r="DY132" s="1650"/>
      <c r="DZ132" s="1650"/>
      <c r="EA132" s="1650"/>
      <c r="EB132" s="1650"/>
      <c r="EC132" s="1650"/>
      <c r="ED132" s="1650"/>
      <c r="EE132" s="1650"/>
      <c r="EF132" s="1650"/>
      <c r="EG132" s="1650"/>
      <c r="EH132" s="1650"/>
      <c r="EI132" s="1650"/>
      <c r="EJ132" s="1650"/>
      <c r="EK132" s="1650"/>
      <c r="EL132" s="1650"/>
      <c r="EM132" s="1650"/>
      <c r="EN132" s="1650"/>
      <c r="EO132" s="1650"/>
      <c r="EP132" s="1650"/>
      <c r="EQ132" s="1650"/>
      <c r="ER132" s="1650"/>
      <c r="ES132" s="1650"/>
      <c r="ET132" s="1650"/>
      <c r="EU132" s="1650"/>
      <c r="EV132" s="1650"/>
      <c r="EW132" s="1650"/>
      <c r="EX132" s="1650"/>
      <c r="EY132" s="1650"/>
      <c r="EZ132" s="1650"/>
      <c r="FA132" s="1650"/>
      <c r="FB132" s="1650"/>
      <c r="FC132" s="1650"/>
      <c r="FD132" s="1650"/>
      <c r="FE132" s="1650"/>
      <c r="FF132" s="1650"/>
      <c r="FG132" s="1650"/>
      <c r="FH132" s="1650"/>
      <c r="FI132" s="1650"/>
      <c r="FJ132" s="1650"/>
      <c r="FK132" s="1650"/>
      <c r="FL132" s="1650"/>
      <c r="FM132" s="1650"/>
      <c r="FN132" s="1650"/>
      <c r="FO132" s="1650"/>
      <c r="FP132" s="1650"/>
      <c r="FQ132" s="1650"/>
      <c r="FR132" s="1650"/>
      <c r="FS132" s="1650"/>
      <c r="FT132" s="1650"/>
      <c r="FU132" s="1650"/>
      <c r="FV132" s="1650"/>
      <c r="FW132" s="1650"/>
      <c r="FX132" s="1650"/>
      <c r="FY132" s="1650"/>
      <c r="FZ132" s="1650"/>
      <c r="GA132" s="1650"/>
      <c r="GB132" s="1650"/>
      <c r="GC132" s="1650"/>
      <c r="GD132" s="1650"/>
      <c r="GE132" s="1650"/>
      <c r="GF132" s="1650"/>
      <c r="GG132" s="1650"/>
      <c r="GH132" s="1650"/>
      <c r="GI132" s="1650"/>
      <c r="GJ132" s="1650"/>
      <c r="GK132" s="1650"/>
      <c r="GL132" s="1650"/>
      <c r="GM132" s="1650"/>
      <c r="GN132" s="1650"/>
      <c r="GO132" s="1650"/>
      <c r="GP132" s="1650"/>
      <c r="GQ132" s="1650"/>
      <c r="GR132" s="1375"/>
      <c r="GT132" s="1375"/>
      <c r="GU132" s="1645"/>
      <c r="GV132" s="1645"/>
      <c r="GW132" s="1375"/>
      <c r="GX132" s="1375"/>
      <c r="GY132" s="1375"/>
      <c r="GZ132" s="1375"/>
      <c r="HA132" s="1645"/>
      <c r="HB132" s="1375"/>
      <c r="HC132" s="1375"/>
      <c r="HD132" s="553"/>
      <c r="HE132" s="1375"/>
      <c r="HF132" s="1375"/>
      <c r="HG132" s="1375"/>
      <c r="HH132" s="1375"/>
      <c r="HI132" s="1375"/>
      <c r="HJ132" s="1641"/>
      <c r="HK132" s="631"/>
      <c r="HL132" s="631"/>
      <c r="HM132" s="631"/>
      <c r="HN132" s="631"/>
      <c r="HO132" s="1650">
        <v>11</v>
      </c>
    </row>
    <row s="1650" customFormat="1" customHeight="1" ht="11.549999999999999">
      <c r="A133" s="996"/>
      <c r="B133" s="996"/>
      <c r="C133" s="996"/>
      <c r="D133" s="996"/>
      <c r="E133" s="996"/>
      <c r="F133" s="1645"/>
      <c r="G133" s="1645"/>
      <c r="H133" s="360"/>
      <c r="N133" s="1650"/>
      <c r="O133" s="1650"/>
      <c r="P133" s="1650"/>
      <c r="Q133" s="1650"/>
      <c r="R133" s="1650"/>
      <c r="S133" s="1650"/>
      <c r="T133" s="1650"/>
      <c r="U133" s="1650"/>
      <c r="V133" s="1650"/>
      <c r="W133" s="1650"/>
      <c r="X133" s="1650"/>
      <c r="Y133" s="1650"/>
      <c r="Z133" s="1650"/>
      <c r="AA133" s="1650"/>
      <c r="AB133" s="1650"/>
      <c r="AC133" s="1650"/>
      <c r="AD133" s="1650"/>
      <c r="AE133" s="1650"/>
      <c r="AF133" s="1650"/>
      <c r="AG133" s="1650"/>
      <c r="AH133" s="1650"/>
      <c r="AI133" s="1650"/>
      <c r="AJ133" s="1650"/>
      <c r="AK133" s="1650"/>
      <c r="AL133" s="1650"/>
      <c r="AM133" s="1650"/>
      <c r="AN133" s="1650"/>
      <c r="AO133" s="1650"/>
      <c r="AP133" s="1650"/>
      <c r="AQ133" s="1650"/>
      <c r="AR133" s="1650"/>
      <c r="AS133" s="1650"/>
      <c r="AT133" s="1650"/>
      <c r="AU133" s="1650"/>
      <c r="AV133" s="1650"/>
      <c r="AW133" s="1650"/>
      <c r="AX133" s="1650"/>
      <c r="AY133" s="1650"/>
      <c r="AZ133" s="1650"/>
      <c r="BA133" s="1650"/>
      <c r="BB133" s="1650"/>
      <c r="BC133" s="1650"/>
      <c r="BD133" s="1650"/>
      <c r="BE133" s="1650"/>
      <c r="BF133" s="1650"/>
      <c r="BG133" s="1650"/>
      <c r="BH133" s="1650"/>
      <c r="BI133" s="1650"/>
      <c r="BJ133" s="1650"/>
      <c r="BK133" s="1650"/>
      <c r="BL133" s="1650"/>
      <c r="BM133" s="1650"/>
      <c r="BN133" s="1650"/>
      <c r="BO133" s="1650"/>
      <c r="BP133" s="1650"/>
      <c r="BQ133" s="1650"/>
      <c r="BR133" s="1650"/>
      <c r="BS133" s="1650"/>
      <c r="BT133" s="1650"/>
      <c r="BU133" s="1650"/>
      <c r="BV133" s="1650"/>
      <c r="BW133" s="1650"/>
      <c r="BX133" s="1650"/>
      <c r="BY133" s="1650"/>
      <c r="BZ133" s="1650"/>
      <c r="CA133" s="1650"/>
      <c r="CB133" s="1650"/>
      <c r="CC133" s="1650"/>
      <c r="CD133" s="1650"/>
      <c r="CE133" s="1650"/>
      <c r="CF133" s="1650"/>
      <c r="CG133" s="1650"/>
      <c r="CH133" s="1650"/>
      <c r="CI133" s="1650"/>
      <c r="CJ133" s="1650"/>
      <c r="CK133" s="1650"/>
      <c r="CL133" s="1650"/>
      <c r="CM133" s="1650"/>
      <c r="CN133" s="1650"/>
      <c r="CO133" s="1650"/>
      <c r="CP133" s="1650"/>
      <c r="CQ133" s="1650"/>
      <c r="CR133" s="1650"/>
      <c r="CS133" s="1650"/>
      <c r="CT133" s="1650"/>
      <c r="CU133" s="1650"/>
      <c r="CV133" s="1650"/>
      <c r="CW133" s="1650"/>
      <c r="CX133" s="1650"/>
      <c r="CY133" s="1650"/>
      <c r="CZ133" s="1650"/>
      <c r="DA133" s="1650"/>
      <c r="DB133" s="1650"/>
      <c r="DC133" s="1650"/>
      <c r="DD133" s="1650"/>
      <c r="DE133" s="1650"/>
      <c r="DF133" s="1650"/>
      <c r="DG133" s="1650"/>
      <c r="DH133" s="1650"/>
      <c r="DI133" s="1650"/>
      <c r="DJ133" s="1650"/>
      <c r="DK133" s="1650"/>
      <c r="DL133" s="1650"/>
      <c r="DM133" s="1650"/>
      <c r="DN133" s="1650"/>
      <c r="DO133" s="1650"/>
      <c r="DP133" s="1650"/>
      <c r="DQ133" s="1650"/>
      <c r="DR133" s="1650"/>
      <c r="DS133" s="1650"/>
      <c r="DT133" s="1650"/>
      <c r="DU133" s="1650"/>
      <c r="DV133" s="1650"/>
      <c r="DW133" s="1650"/>
      <c r="DX133" s="1650"/>
      <c r="DY133" s="1650"/>
      <c r="DZ133" s="1650"/>
      <c r="EA133" s="1650"/>
      <c r="EB133" s="1650"/>
      <c r="EC133" s="1650"/>
      <c r="ED133" s="1650"/>
      <c r="EE133" s="1650"/>
      <c r="EF133" s="1650"/>
      <c r="EG133" s="1650"/>
      <c r="EH133" s="1650"/>
      <c r="EI133" s="1650"/>
      <c r="EJ133" s="1650"/>
      <c r="EK133" s="1650"/>
      <c r="EL133" s="1650"/>
      <c r="EM133" s="1650"/>
      <c r="EN133" s="1650"/>
      <c r="EO133" s="1650"/>
      <c r="EP133" s="1650"/>
      <c r="EQ133" s="1650"/>
      <c r="ER133" s="1650"/>
      <c r="ES133" s="1650"/>
      <c r="ET133" s="1650"/>
      <c r="EU133" s="1650"/>
      <c r="EV133" s="1650"/>
      <c r="EW133" s="1650"/>
      <c r="EX133" s="1650"/>
      <c r="EY133" s="1650"/>
      <c r="EZ133" s="1650"/>
      <c r="FA133" s="1650"/>
      <c r="FB133" s="1650"/>
      <c r="FC133" s="1650"/>
      <c r="FD133" s="1650"/>
      <c r="FE133" s="1650"/>
      <c r="FF133" s="1650"/>
      <c r="FG133" s="1650"/>
      <c r="FH133" s="1650"/>
      <c r="FI133" s="1650"/>
      <c r="FJ133" s="1650"/>
      <c r="FK133" s="1650"/>
      <c r="FL133" s="1650"/>
      <c r="FM133" s="1650"/>
      <c r="FN133" s="1650"/>
      <c r="FO133" s="1650"/>
      <c r="FP133" s="1650"/>
      <c r="FQ133" s="1650"/>
      <c r="FR133" s="1650"/>
      <c r="FS133" s="1650"/>
      <c r="FT133" s="1650"/>
      <c r="FU133" s="1650"/>
      <c r="FV133" s="1650"/>
      <c r="FW133" s="1650"/>
      <c r="FX133" s="1650"/>
      <c r="FY133" s="1650"/>
      <c r="FZ133" s="1650"/>
      <c r="GA133" s="1650"/>
      <c r="GB133" s="1650"/>
      <c r="GC133" s="1650"/>
      <c r="GD133" s="1650"/>
      <c r="GE133" s="1650"/>
      <c r="GF133" s="1650"/>
      <c r="GG133" s="1650"/>
      <c r="GH133" s="1650"/>
      <c r="GI133" s="1650"/>
      <c r="GJ133" s="1650"/>
      <c r="GK133" s="1650"/>
      <c r="GL133" s="1650"/>
      <c r="GM133" s="1650"/>
      <c r="GN133" s="1650"/>
      <c r="GO133" s="1650"/>
      <c r="GP133" s="1650"/>
      <c r="GQ133" s="1650"/>
      <c r="GR133" s="1375"/>
      <c r="GT133" s="1375"/>
      <c r="GU133" s="1645"/>
      <c r="GV133" s="1645"/>
      <c r="GW133" s="1375"/>
      <c r="GX133" s="1375"/>
      <c r="GY133" s="1375"/>
      <c r="GZ133" s="1375"/>
      <c r="HA133" s="1645"/>
      <c r="HB133" s="1375"/>
      <c r="HC133" s="1375"/>
      <c r="HD133" s="553"/>
      <c r="HE133" s="1375"/>
      <c r="HF133" s="1375"/>
      <c r="HG133" s="1375"/>
      <c r="HH133" s="1375"/>
      <c r="HI133" s="1375"/>
      <c r="HJ133" s="1641"/>
      <c r="HK133" s="631"/>
      <c r="HL133" s="631"/>
      <c r="HM133" s="631"/>
      <c r="HN133" s="631"/>
      <c r="HO133" s="1650">
        <v>11</v>
      </c>
    </row>
    <row s="1650" customFormat="1" customHeight="1" ht="11.549999999999999">
      <c r="A134" s="996"/>
      <c r="B134" s="996"/>
      <c r="C134" s="996"/>
      <c r="D134" s="996"/>
      <c r="E134" s="996"/>
      <c r="F134" s="1645"/>
      <c r="G134" s="1645"/>
      <c r="H134" s="360"/>
      <c r="N134" s="1650"/>
      <c r="O134" s="1650"/>
      <c r="P134" s="1650"/>
      <c r="Q134" s="1650"/>
      <c r="R134" s="1650"/>
      <c r="S134" s="1650"/>
      <c r="T134" s="1650"/>
      <c r="U134" s="1650"/>
      <c r="V134" s="1650"/>
      <c r="W134" s="1650"/>
      <c r="X134" s="1650"/>
      <c r="Y134" s="1650"/>
      <c r="Z134" s="1650"/>
      <c r="AA134" s="1650"/>
      <c r="AB134" s="1650"/>
      <c r="AC134" s="1650"/>
      <c r="AD134" s="1650"/>
      <c r="AE134" s="1650"/>
      <c r="AF134" s="1650"/>
      <c r="AG134" s="1650"/>
      <c r="AH134" s="1650"/>
      <c r="AI134" s="1650"/>
      <c r="AJ134" s="1650"/>
      <c r="AK134" s="1650"/>
      <c r="AL134" s="1650"/>
      <c r="AM134" s="1650"/>
      <c r="AN134" s="1650"/>
      <c r="AO134" s="1650"/>
      <c r="AP134" s="1650"/>
      <c r="AQ134" s="1650"/>
      <c r="AR134" s="1650"/>
      <c r="AS134" s="1650"/>
      <c r="AT134" s="1650"/>
      <c r="AU134" s="1650"/>
      <c r="AV134" s="1650"/>
      <c r="AW134" s="1650"/>
      <c r="AX134" s="1650"/>
      <c r="AY134" s="1650"/>
      <c r="AZ134" s="1650"/>
      <c r="BA134" s="1650"/>
      <c r="BB134" s="1650"/>
      <c r="BC134" s="1650"/>
      <c r="BD134" s="1650"/>
      <c r="BE134" s="1650"/>
      <c r="BF134" s="1650"/>
      <c r="BG134" s="1650"/>
      <c r="BH134" s="1650"/>
      <c r="BI134" s="1650"/>
      <c r="BJ134" s="1650"/>
      <c r="BK134" s="1650"/>
      <c r="BL134" s="1650"/>
      <c r="BM134" s="1650"/>
      <c r="BN134" s="1650"/>
      <c r="BO134" s="1650"/>
      <c r="BP134" s="1650"/>
      <c r="BQ134" s="1650"/>
      <c r="BR134" s="1650"/>
      <c r="BS134" s="1650"/>
      <c r="BT134" s="1650"/>
      <c r="BU134" s="1650"/>
      <c r="BV134" s="1650"/>
      <c r="BW134" s="1650"/>
      <c r="BX134" s="1650"/>
      <c r="BY134" s="1650"/>
      <c r="BZ134" s="1650"/>
      <c r="CA134" s="1650"/>
      <c r="CB134" s="1650"/>
      <c r="CC134" s="1650"/>
      <c r="CD134" s="1650"/>
      <c r="CE134" s="1650"/>
      <c r="CF134" s="1650"/>
      <c r="CG134" s="1650"/>
      <c r="CH134" s="1650"/>
      <c r="CI134" s="1650"/>
      <c r="CJ134" s="1650"/>
      <c r="CK134" s="1650"/>
      <c r="CL134" s="1650"/>
      <c r="CM134" s="1650"/>
      <c r="CN134" s="1650"/>
      <c r="CO134" s="1650"/>
      <c r="CP134" s="1650"/>
      <c r="CQ134" s="1650"/>
      <c r="CR134" s="1650"/>
      <c r="CS134" s="1650"/>
      <c r="CT134" s="1650"/>
      <c r="CU134" s="1650"/>
      <c r="CV134" s="1650"/>
      <c r="CW134" s="1650"/>
      <c r="CX134" s="1650"/>
      <c r="CY134" s="1650"/>
      <c r="CZ134" s="1650"/>
      <c r="DA134" s="1650"/>
      <c r="DB134" s="1650"/>
      <c r="DC134" s="1650"/>
      <c r="DD134" s="1650"/>
      <c r="DE134" s="1650"/>
      <c r="DF134" s="1650"/>
      <c r="DG134" s="1650"/>
      <c r="DH134" s="1650"/>
      <c r="DI134" s="1650"/>
      <c r="DJ134" s="1650"/>
      <c r="DK134" s="1650"/>
      <c r="DL134" s="1650"/>
      <c r="DM134" s="1650"/>
      <c r="DN134" s="1650"/>
      <c r="DO134" s="1650"/>
      <c r="DP134" s="1650"/>
      <c r="DQ134" s="1650"/>
      <c r="DR134" s="1650"/>
      <c r="DS134" s="1650"/>
      <c r="DT134" s="1650"/>
      <c r="DU134" s="1650"/>
      <c r="DV134" s="1650"/>
      <c r="DW134" s="1650"/>
      <c r="DX134" s="1650"/>
      <c r="DY134" s="1650"/>
      <c r="DZ134" s="1650"/>
      <c r="EA134" s="1650"/>
      <c r="EB134" s="1650"/>
      <c r="EC134" s="1650"/>
      <c r="ED134" s="1650"/>
      <c r="EE134" s="1650"/>
      <c r="EF134" s="1650"/>
      <c r="EG134" s="1650"/>
      <c r="EH134" s="1650"/>
      <c r="EI134" s="1650"/>
      <c r="EJ134" s="1650"/>
      <c r="EK134" s="1650"/>
      <c r="EL134" s="1650"/>
      <c r="EM134" s="1650"/>
      <c r="EN134" s="1650"/>
      <c r="EO134" s="1650"/>
      <c r="EP134" s="1650"/>
      <c r="EQ134" s="1650"/>
      <c r="ER134" s="1650"/>
      <c r="ES134" s="1650"/>
      <c r="ET134" s="1650"/>
      <c r="EU134" s="1650"/>
      <c r="EV134" s="1650"/>
      <c r="EW134" s="1650"/>
      <c r="EX134" s="1650"/>
      <c r="EY134" s="1650"/>
      <c r="EZ134" s="1650"/>
      <c r="FA134" s="1650"/>
      <c r="FB134" s="1650"/>
      <c r="FC134" s="1650"/>
      <c r="FD134" s="1650"/>
      <c r="FE134" s="1650"/>
      <c r="FF134" s="1650"/>
      <c r="FG134" s="1650"/>
      <c r="FH134" s="1650"/>
      <c r="FI134" s="1650"/>
      <c r="FJ134" s="1650"/>
      <c r="FK134" s="1650"/>
      <c r="FL134" s="1650"/>
      <c r="FM134" s="1650"/>
      <c r="FN134" s="1650"/>
      <c r="FO134" s="1650"/>
      <c r="FP134" s="1650"/>
      <c r="FQ134" s="1650"/>
      <c r="FR134" s="1650"/>
      <c r="FS134" s="1650"/>
      <c r="FT134" s="1650"/>
      <c r="FU134" s="1650"/>
      <c r="FV134" s="1650"/>
      <c r="FW134" s="1650"/>
      <c r="FX134" s="1650"/>
      <c r="FY134" s="1650"/>
      <c r="FZ134" s="1650"/>
      <c r="GA134" s="1650"/>
      <c r="GB134" s="1650"/>
      <c r="GC134" s="1650"/>
      <c r="GD134" s="1650"/>
      <c r="GE134" s="1650"/>
      <c r="GF134" s="1650"/>
      <c r="GG134" s="1650"/>
      <c r="GH134" s="1650"/>
      <c r="GI134" s="1650"/>
      <c r="GJ134" s="1650"/>
      <c r="GK134" s="1650"/>
      <c r="GL134" s="1650"/>
      <c r="GM134" s="1650"/>
      <c r="GN134" s="1650"/>
      <c r="GO134" s="1650"/>
      <c r="GP134" s="1650"/>
      <c r="GQ134" s="1650"/>
      <c r="GR134" s="1375"/>
      <c r="GT134" s="1375"/>
      <c r="GU134" s="1645"/>
      <c r="GV134" s="1645"/>
      <c r="GW134" s="1375"/>
      <c r="GX134" s="1375"/>
      <c r="GY134" s="1375"/>
      <c r="GZ134" s="1375"/>
      <c r="HA134" s="1645"/>
      <c r="HB134" s="1375"/>
      <c r="HC134" s="1375"/>
      <c r="HD134" s="553"/>
      <c r="HE134" s="1375"/>
      <c r="HF134" s="1375"/>
      <c r="HG134" s="1375"/>
      <c r="HH134" s="1375"/>
      <c r="HI134" s="1375"/>
      <c r="HJ134" s="1641"/>
      <c r="HK134" s="631"/>
      <c r="HL134" s="631"/>
      <c r="HM134" s="631"/>
      <c r="HN134" s="631"/>
      <c r="HO134" s="1650">
        <v>11</v>
      </c>
    </row>
    <row s="1650" customFormat="1" customHeight="1" ht="11.549999999999999">
      <c r="A135" s="996"/>
      <c r="B135" s="996"/>
      <c r="C135" s="996"/>
      <c r="D135" s="996"/>
      <c r="E135" s="996"/>
      <c r="F135" s="1645"/>
      <c r="G135" s="1645"/>
      <c r="H135" s="360"/>
      <c r="N135" s="1650"/>
      <c r="O135" s="1650"/>
      <c r="P135" s="1650"/>
      <c r="Q135" s="1650"/>
      <c r="R135" s="1650"/>
      <c r="S135" s="1650"/>
      <c r="T135" s="1650"/>
      <c r="U135" s="1650"/>
      <c r="V135" s="1650"/>
      <c r="W135" s="1650"/>
      <c r="X135" s="1650"/>
      <c r="Y135" s="1650"/>
      <c r="Z135" s="1650"/>
      <c r="AA135" s="1650"/>
      <c r="AB135" s="1650"/>
      <c r="AC135" s="1650"/>
      <c r="AD135" s="1650"/>
      <c r="AE135" s="1650"/>
      <c r="AF135" s="1650"/>
      <c r="AG135" s="1650"/>
      <c r="AH135" s="1650"/>
      <c r="AI135" s="1650"/>
      <c r="AJ135" s="1650"/>
      <c r="AK135" s="1650"/>
      <c r="AL135" s="1650"/>
      <c r="AM135" s="1650"/>
      <c r="AN135" s="1650"/>
      <c r="AO135" s="1650"/>
      <c r="AP135" s="1650"/>
      <c r="AQ135" s="1650"/>
      <c r="AR135" s="1650"/>
      <c r="AS135" s="1650"/>
      <c r="AT135" s="1650"/>
      <c r="AU135" s="1650"/>
      <c r="AV135" s="1650"/>
      <c r="AW135" s="1650"/>
      <c r="AX135" s="1650"/>
      <c r="AY135" s="1650"/>
      <c r="AZ135" s="1650"/>
      <c r="BA135" s="1650"/>
      <c r="BB135" s="1650"/>
      <c r="BC135" s="1650"/>
      <c r="BD135" s="1650"/>
      <c r="BE135" s="1650"/>
      <c r="BF135" s="1650"/>
      <c r="BG135" s="1650"/>
      <c r="BH135" s="1650"/>
      <c r="BI135" s="1650"/>
      <c r="BJ135" s="1650"/>
      <c r="BK135" s="1650"/>
      <c r="BL135" s="1650"/>
      <c r="BM135" s="1650"/>
      <c r="BN135" s="1650"/>
      <c r="BO135" s="1650"/>
      <c r="BP135" s="1650"/>
      <c r="BQ135" s="1650"/>
      <c r="BR135" s="1650"/>
      <c r="BS135" s="1650"/>
      <c r="BT135" s="1650"/>
      <c r="BU135" s="1650"/>
      <c r="BV135" s="1650"/>
      <c r="BW135" s="1650"/>
      <c r="BX135" s="1650"/>
      <c r="BY135" s="1650"/>
      <c r="BZ135" s="1650"/>
      <c r="CA135" s="1650"/>
      <c r="CB135" s="1650"/>
      <c r="CC135" s="1650"/>
      <c r="CD135" s="1650"/>
      <c r="CE135" s="1650"/>
      <c r="CF135" s="1650"/>
      <c r="CG135" s="1650"/>
      <c r="CH135" s="1650"/>
      <c r="CI135" s="1650"/>
      <c r="CJ135" s="1650"/>
      <c r="CK135" s="1650"/>
      <c r="CL135" s="1650"/>
      <c r="CM135" s="1650"/>
      <c r="CN135" s="1650"/>
      <c r="CO135" s="1650"/>
      <c r="CP135" s="1650"/>
      <c r="CQ135" s="1650"/>
      <c r="CR135" s="1650"/>
      <c r="CS135" s="1650"/>
      <c r="CT135" s="1650"/>
      <c r="CU135" s="1650"/>
      <c r="CV135" s="1650"/>
      <c r="CW135" s="1650"/>
      <c r="CX135" s="1650"/>
      <c r="CY135" s="1650"/>
      <c r="CZ135" s="1650"/>
      <c r="DA135" s="1650"/>
      <c r="DB135" s="1650"/>
      <c r="DC135" s="1650"/>
      <c r="DD135" s="1650"/>
      <c r="DE135" s="1650"/>
      <c r="DF135" s="1650"/>
      <c r="DG135" s="1650"/>
      <c r="DH135" s="1650"/>
      <c r="DI135" s="1650"/>
      <c r="DJ135" s="1650"/>
      <c r="DK135" s="1650"/>
      <c r="DL135" s="1650"/>
      <c r="DM135" s="1650"/>
      <c r="DN135" s="1650"/>
      <c r="DO135" s="1650"/>
      <c r="DP135" s="1650"/>
      <c r="DQ135" s="1650"/>
      <c r="DR135" s="1650"/>
      <c r="DS135" s="1650"/>
      <c r="DT135" s="1650"/>
      <c r="DU135" s="1650"/>
      <c r="DV135" s="1650"/>
      <c r="DW135" s="1650"/>
      <c r="DX135" s="1650"/>
      <c r="DY135" s="1650"/>
      <c r="DZ135" s="1650"/>
      <c r="EA135" s="1650"/>
      <c r="EB135" s="1650"/>
      <c r="EC135" s="1650"/>
      <c r="ED135" s="1650"/>
      <c r="EE135" s="1650"/>
      <c r="EF135" s="1650"/>
      <c r="EG135" s="1650"/>
      <c r="EH135" s="1650"/>
      <c r="EI135" s="1650"/>
      <c r="EJ135" s="1650"/>
      <c r="EK135" s="1650"/>
      <c r="EL135" s="1650"/>
      <c r="EM135" s="1650"/>
      <c r="EN135" s="1650"/>
      <c r="EO135" s="1650"/>
      <c r="EP135" s="1650"/>
      <c r="EQ135" s="1650"/>
      <c r="ER135" s="1650"/>
      <c r="ES135" s="1650"/>
      <c r="ET135" s="1650"/>
      <c r="EU135" s="1650"/>
      <c r="EV135" s="1650"/>
      <c r="EW135" s="1650"/>
      <c r="EX135" s="1650"/>
      <c r="EY135" s="1650"/>
      <c r="EZ135" s="1650"/>
      <c r="FA135" s="1650"/>
      <c r="FB135" s="1650"/>
      <c r="FC135" s="1650"/>
      <c r="FD135" s="1650"/>
      <c r="FE135" s="1650"/>
      <c r="FF135" s="1650"/>
      <c r="FG135" s="1650"/>
      <c r="FH135" s="1650"/>
      <c r="FI135" s="1650"/>
      <c r="FJ135" s="1650"/>
      <c r="FK135" s="1650"/>
      <c r="FL135" s="1650"/>
      <c r="FM135" s="1650"/>
      <c r="FN135" s="1650"/>
      <c r="FO135" s="1650"/>
      <c r="FP135" s="1650"/>
      <c r="FQ135" s="1650"/>
      <c r="FR135" s="1650"/>
      <c r="FS135" s="1650"/>
      <c r="FT135" s="1650"/>
      <c r="FU135" s="1650"/>
      <c r="FV135" s="1650"/>
      <c r="FW135" s="1650"/>
      <c r="FX135" s="1650"/>
      <c r="FY135" s="1650"/>
      <c r="FZ135" s="1650"/>
      <c r="GA135" s="1650"/>
      <c r="GB135" s="1650"/>
      <c r="GC135" s="1650"/>
      <c r="GD135" s="1650"/>
      <c r="GE135" s="1650"/>
      <c r="GF135" s="1650"/>
      <c r="GG135" s="1650"/>
      <c r="GH135" s="1650"/>
      <c r="GI135" s="1650"/>
      <c r="GJ135" s="1650"/>
      <c r="GK135" s="1650"/>
      <c r="GL135" s="1650"/>
      <c r="GM135" s="1650"/>
      <c r="GN135" s="1650"/>
      <c r="GO135" s="1650"/>
      <c r="GP135" s="1650"/>
      <c r="GQ135" s="1650"/>
      <c r="GR135" s="1375"/>
      <c r="GT135" s="1375"/>
      <c r="GU135" s="1645"/>
      <c r="GV135" s="1645"/>
      <c r="GW135" s="1375"/>
      <c r="GX135" s="1375"/>
      <c r="GY135" s="1375"/>
      <c r="GZ135" s="1375"/>
      <c r="HA135" s="1645"/>
      <c r="HB135" s="1375"/>
      <c r="HC135" s="1375"/>
      <c r="HD135" s="553"/>
      <c r="HE135" s="1375"/>
      <c r="HF135" s="1375"/>
      <c r="HG135" s="1375"/>
      <c r="HH135" s="1375"/>
      <c r="HI135" s="1375"/>
      <c r="HJ135" s="1641"/>
      <c r="HK135" s="631"/>
      <c r="HL135" s="631"/>
      <c r="HM135" s="631"/>
      <c r="HN135" s="631"/>
      <c r="HO135" s="1650">
        <v>11</v>
      </c>
    </row>
    <row s="1650" customFormat="1" customHeight="1" ht="11.549999999999999">
      <c r="A136" s="996"/>
      <c r="B136" s="996"/>
      <c r="C136" s="996"/>
      <c r="D136" s="996"/>
      <c r="E136" s="996"/>
      <c r="F136" s="1645"/>
      <c r="G136" s="1645"/>
      <c r="H136" s="360"/>
      <c r="N136" s="1650"/>
      <c r="O136" s="1650"/>
      <c r="P136" s="1650"/>
      <c r="Q136" s="1650"/>
      <c r="R136" s="1650"/>
      <c r="S136" s="1650"/>
      <c r="T136" s="1650"/>
      <c r="U136" s="1650"/>
      <c r="V136" s="1650"/>
      <c r="W136" s="1650"/>
      <c r="X136" s="1650"/>
      <c r="Y136" s="1650"/>
      <c r="Z136" s="1650"/>
      <c r="AA136" s="1650"/>
      <c r="AB136" s="1650"/>
      <c r="AC136" s="1650"/>
      <c r="AD136" s="1650"/>
      <c r="AE136" s="1650"/>
      <c r="AF136" s="1650"/>
      <c r="AG136" s="1650"/>
      <c r="AH136" s="1650"/>
      <c r="AI136" s="1650"/>
      <c r="AJ136" s="1650"/>
      <c r="AK136" s="1650"/>
      <c r="AL136" s="1650"/>
      <c r="AM136" s="1650"/>
      <c r="AN136" s="1650"/>
      <c r="AO136" s="1650"/>
      <c r="AP136" s="1650"/>
      <c r="AQ136" s="1650"/>
      <c r="AR136" s="1650"/>
      <c r="AS136" s="1650"/>
      <c r="AT136" s="1650"/>
      <c r="AU136" s="1650"/>
      <c r="AV136" s="1650"/>
      <c r="AW136" s="1650"/>
      <c r="AX136" s="1650"/>
      <c r="AY136" s="1650"/>
      <c r="AZ136" s="1650"/>
      <c r="BA136" s="1650"/>
      <c r="BB136" s="1650"/>
      <c r="BC136" s="1650"/>
      <c r="BD136" s="1650"/>
      <c r="BE136" s="1650"/>
      <c r="BF136" s="1650"/>
      <c r="BG136" s="1650"/>
      <c r="BH136" s="1650"/>
      <c r="BI136" s="1650"/>
      <c r="BJ136" s="1650"/>
      <c r="BK136" s="1650"/>
      <c r="BL136" s="1650"/>
      <c r="BM136" s="1650"/>
      <c r="BN136" s="1650"/>
      <c r="BO136" s="1650"/>
      <c r="BP136" s="1650"/>
      <c r="BQ136" s="1650"/>
      <c r="BR136" s="1650"/>
      <c r="BS136" s="1650"/>
      <c r="BT136" s="1650"/>
      <c r="BU136" s="1650"/>
      <c r="BV136" s="1650"/>
      <c r="BW136" s="1650"/>
      <c r="BX136" s="1650"/>
      <c r="BY136" s="1650"/>
      <c r="BZ136" s="1650"/>
      <c r="CA136" s="1650"/>
      <c r="CB136" s="1650"/>
      <c r="CC136" s="1650"/>
      <c r="CD136" s="1650"/>
      <c r="CE136" s="1650"/>
      <c r="CF136" s="1650"/>
      <c r="CG136" s="1650"/>
      <c r="CH136" s="1650"/>
      <c r="CI136" s="1650"/>
      <c r="CJ136" s="1650"/>
      <c r="CK136" s="1650"/>
      <c r="CL136" s="1650"/>
      <c r="CM136" s="1650"/>
      <c r="CN136" s="1650"/>
      <c r="CO136" s="1650"/>
      <c r="CP136" s="1650"/>
      <c r="CQ136" s="1650"/>
      <c r="CR136" s="1650"/>
      <c r="CS136" s="1650"/>
      <c r="CT136" s="1650"/>
      <c r="CU136" s="1650"/>
      <c r="CV136" s="1650"/>
      <c r="CW136" s="1650"/>
      <c r="CX136" s="1650"/>
      <c r="CY136" s="1650"/>
      <c r="CZ136" s="1650"/>
      <c r="DA136" s="1650"/>
      <c r="DB136" s="1650"/>
      <c r="DC136" s="1650"/>
      <c r="DD136" s="1650"/>
      <c r="DE136" s="1650"/>
      <c r="DF136" s="1650"/>
      <c r="DG136" s="1650"/>
      <c r="DH136" s="1650"/>
      <c r="DI136" s="1650"/>
      <c r="DJ136" s="1650"/>
      <c r="DK136" s="1650"/>
      <c r="DL136" s="1650"/>
      <c r="DM136" s="1650"/>
      <c r="DN136" s="1650"/>
      <c r="DO136" s="1650"/>
      <c r="DP136" s="1650"/>
      <c r="DQ136" s="1650"/>
      <c r="DR136" s="1650"/>
      <c r="DS136" s="1650"/>
      <c r="DT136" s="1650"/>
      <c r="DU136" s="1650"/>
      <c r="DV136" s="1650"/>
      <c r="DW136" s="1650"/>
      <c r="DX136" s="1650"/>
      <c r="DY136" s="1650"/>
      <c r="DZ136" s="1650"/>
      <c r="EA136" s="1650"/>
      <c r="EB136" s="1650"/>
      <c r="EC136" s="1650"/>
      <c r="ED136" s="1650"/>
      <c r="EE136" s="1650"/>
      <c r="EF136" s="1650"/>
      <c r="EG136" s="1650"/>
      <c r="EH136" s="1650"/>
      <c r="EI136" s="1650"/>
      <c r="EJ136" s="1650"/>
      <c r="EK136" s="1650"/>
      <c r="EL136" s="1650"/>
      <c r="EM136" s="1650"/>
      <c r="EN136" s="1650"/>
      <c r="EO136" s="1650"/>
      <c r="EP136" s="1650"/>
      <c r="EQ136" s="1650"/>
      <c r="ER136" s="1650"/>
      <c r="ES136" s="1650"/>
      <c r="ET136" s="1650"/>
      <c r="EU136" s="1650"/>
      <c r="EV136" s="1650"/>
      <c r="EW136" s="1650"/>
      <c r="EX136" s="1650"/>
      <c r="EY136" s="1650"/>
      <c r="EZ136" s="1650"/>
      <c r="FA136" s="1650"/>
      <c r="FB136" s="1650"/>
      <c r="FC136" s="1650"/>
      <c r="FD136" s="1650"/>
      <c r="FE136" s="1650"/>
      <c r="FF136" s="1650"/>
      <c r="FG136" s="1650"/>
      <c r="FH136" s="1650"/>
      <c r="FI136" s="1650"/>
      <c r="FJ136" s="1650"/>
      <c r="FK136" s="1650"/>
      <c r="FL136" s="1650"/>
      <c r="FM136" s="1650"/>
      <c r="FN136" s="1650"/>
      <c r="FO136" s="1650"/>
      <c r="FP136" s="1650"/>
      <c r="FQ136" s="1650"/>
      <c r="FR136" s="1650"/>
      <c r="FS136" s="1650"/>
      <c r="FT136" s="1650"/>
      <c r="FU136" s="1650"/>
      <c r="FV136" s="1650"/>
      <c r="FW136" s="1650"/>
      <c r="FX136" s="1650"/>
      <c r="FY136" s="1650"/>
      <c r="FZ136" s="1650"/>
      <c r="GA136" s="1650"/>
      <c r="GB136" s="1650"/>
      <c r="GC136" s="1650"/>
      <c r="GD136" s="1650"/>
      <c r="GE136" s="1650"/>
      <c r="GF136" s="1650"/>
      <c r="GG136" s="1650"/>
      <c r="GH136" s="1650"/>
      <c r="GI136" s="1650"/>
      <c r="GJ136" s="1650"/>
      <c r="GK136" s="1650"/>
      <c r="GL136" s="1650"/>
      <c r="GM136" s="1650"/>
      <c r="GN136" s="1650"/>
      <c r="GO136" s="1650"/>
      <c r="GP136" s="1650"/>
      <c r="GQ136" s="1650"/>
      <c r="GR136" s="1375"/>
      <c r="GT136" s="1375"/>
      <c r="GU136" s="1645"/>
      <c r="GV136" s="1645"/>
      <c r="GW136" s="1375"/>
      <c r="GX136" s="1375"/>
      <c r="GY136" s="1375"/>
      <c r="GZ136" s="1375"/>
      <c r="HA136" s="1645"/>
      <c r="HB136" s="1375"/>
      <c r="HC136" s="1375"/>
      <c r="HD136" s="553"/>
      <c r="HE136" s="1375"/>
      <c r="HF136" s="1375"/>
      <c r="HG136" s="1375"/>
      <c r="HH136" s="1375"/>
      <c r="HI136" s="1375"/>
      <c r="HJ136" s="1641"/>
      <c r="HK136" s="631"/>
      <c r="HL136" s="631"/>
      <c r="HM136" s="631"/>
      <c r="HN136" s="631"/>
      <c r="HO136" s="1650">
        <v>11</v>
      </c>
    </row>
    <row s="1650" customFormat="1" customHeight="1" ht="11.549999999999999">
      <c r="A137" s="996"/>
      <c r="B137" s="996"/>
      <c r="C137" s="996"/>
      <c r="D137" s="996"/>
      <c r="E137" s="996"/>
      <c r="F137" s="1645"/>
      <c r="G137" s="1645"/>
      <c r="H137" s="360"/>
      <c r="N137" s="1650"/>
      <c r="O137" s="1650"/>
      <c r="P137" s="1650"/>
      <c r="Q137" s="1650"/>
      <c r="R137" s="1650"/>
      <c r="S137" s="1650"/>
      <c r="T137" s="1650"/>
      <c r="U137" s="1650"/>
      <c r="V137" s="1650"/>
      <c r="W137" s="1650"/>
      <c r="X137" s="1650"/>
      <c r="Y137" s="1650"/>
      <c r="Z137" s="1650"/>
      <c r="AA137" s="1650"/>
      <c r="AB137" s="1650"/>
      <c r="AC137" s="1650"/>
      <c r="AD137" s="1650"/>
      <c r="AE137" s="1650"/>
      <c r="AF137" s="1650"/>
      <c r="AG137" s="1650"/>
      <c r="AH137" s="1650"/>
      <c r="AI137" s="1650"/>
      <c r="AJ137" s="1650"/>
      <c r="AK137" s="1650"/>
      <c r="AL137" s="1650"/>
      <c r="AM137" s="1650"/>
      <c r="AN137" s="1650"/>
      <c r="AO137" s="1650"/>
      <c r="AP137" s="1650"/>
      <c r="AQ137" s="1650"/>
      <c r="AR137" s="1650"/>
      <c r="AS137" s="1650"/>
      <c r="AT137" s="1650"/>
      <c r="AU137" s="1650"/>
      <c r="AV137" s="1650"/>
      <c r="AW137" s="1650"/>
      <c r="AX137" s="1650"/>
      <c r="AY137" s="1650"/>
      <c r="AZ137" s="1650"/>
      <c r="BA137" s="1650"/>
      <c r="BB137" s="1650"/>
      <c r="BC137" s="1650"/>
      <c r="BD137" s="1650"/>
      <c r="BE137" s="1650"/>
      <c r="BF137" s="1650"/>
      <c r="BG137" s="1650"/>
      <c r="BH137" s="1650"/>
      <c r="BI137" s="1650"/>
      <c r="BJ137" s="1650"/>
      <c r="BK137" s="1650"/>
      <c r="BL137" s="1650"/>
      <c r="BM137" s="1650"/>
      <c r="BN137" s="1650"/>
      <c r="BO137" s="1650"/>
      <c r="BP137" s="1650"/>
      <c r="BQ137" s="1650"/>
      <c r="BR137" s="1650"/>
      <c r="BS137" s="1650"/>
      <c r="BT137" s="1650"/>
      <c r="BU137" s="1650"/>
      <c r="BV137" s="1650"/>
      <c r="BW137" s="1650"/>
      <c r="BX137" s="1650"/>
      <c r="BY137" s="1650"/>
      <c r="BZ137" s="1650"/>
      <c r="CA137" s="1650"/>
      <c r="CB137" s="1650"/>
      <c r="CC137" s="1650"/>
      <c r="CD137" s="1650"/>
      <c r="CE137" s="1650"/>
      <c r="CF137" s="1650"/>
      <c r="CG137" s="1650"/>
      <c r="CH137" s="1650"/>
      <c r="CI137" s="1650"/>
      <c r="CJ137" s="1650"/>
      <c r="CK137" s="1650"/>
      <c r="CL137" s="1650"/>
      <c r="CM137" s="1650"/>
      <c r="CN137" s="1650"/>
      <c r="CO137" s="1650"/>
      <c r="CP137" s="1650"/>
      <c r="CQ137" s="1650"/>
      <c r="CR137" s="1650"/>
      <c r="CS137" s="1650"/>
      <c r="CT137" s="1650"/>
      <c r="CU137" s="1650"/>
      <c r="CV137" s="1650"/>
      <c r="CW137" s="1650"/>
      <c r="CX137" s="1650"/>
      <c r="CY137" s="1650"/>
      <c r="CZ137" s="1650"/>
      <c r="DA137" s="1650"/>
      <c r="DB137" s="1650"/>
      <c r="DC137" s="1650"/>
      <c r="DD137" s="1650"/>
      <c r="DE137" s="1650"/>
      <c r="DF137" s="1650"/>
      <c r="DG137" s="1650"/>
      <c r="DH137" s="1650"/>
      <c r="DI137" s="1650"/>
      <c r="DJ137" s="1650"/>
      <c r="DK137" s="1650"/>
      <c r="DL137" s="1650"/>
      <c r="DM137" s="1650"/>
      <c r="DN137" s="1650"/>
      <c r="DO137" s="1650"/>
      <c r="DP137" s="1650"/>
      <c r="DQ137" s="1650"/>
      <c r="DR137" s="1650"/>
      <c r="DS137" s="1650"/>
      <c r="DT137" s="1650"/>
      <c r="DU137" s="1650"/>
      <c r="DV137" s="1650"/>
      <c r="DW137" s="1650"/>
      <c r="DX137" s="1650"/>
      <c r="DY137" s="1650"/>
      <c r="DZ137" s="1650"/>
      <c r="EA137" s="1650"/>
      <c r="EB137" s="1650"/>
      <c r="EC137" s="1650"/>
      <c r="ED137" s="1650"/>
      <c r="EE137" s="1650"/>
      <c r="EF137" s="1650"/>
      <c r="EG137" s="1650"/>
      <c r="EH137" s="1650"/>
      <c r="EI137" s="1650"/>
      <c r="EJ137" s="1650"/>
      <c r="EK137" s="1650"/>
      <c r="EL137" s="1650"/>
      <c r="EM137" s="1650"/>
      <c r="EN137" s="1650"/>
      <c r="EO137" s="1650"/>
      <c r="EP137" s="1650"/>
      <c r="EQ137" s="1650"/>
      <c r="ER137" s="1650"/>
      <c r="ES137" s="1650"/>
      <c r="ET137" s="1650"/>
      <c r="EU137" s="1650"/>
      <c r="EV137" s="1650"/>
      <c r="EW137" s="1650"/>
      <c r="EX137" s="1650"/>
      <c r="EY137" s="1650"/>
      <c r="EZ137" s="1650"/>
      <c r="FA137" s="1650"/>
      <c r="FB137" s="1650"/>
      <c r="FC137" s="1650"/>
      <c r="FD137" s="1650"/>
      <c r="FE137" s="1650"/>
      <c r="FF137" s="1650"/>
      <c r="FG137" s="1650"/>
      <c r="FH137" s="1650"/>
      <c r="FI137" s="1650"/>
      <c r="FJ137" s="1650"/>
      <c r="FK137" s="1650"/>
      <c r="FL137" s="1650"/>
      <c r="FM137" s="1650"/>
      <c r="FN137" s="1650"/>
      <c r="FO137" s="1650"/>
      <c r="FP137" s="1650"/>
      <c r="FQ137" s="1650"/>
      <c r="FR137" s="1650"/>
      <c r="FS137" s="1650"/>
      <c r="FT137" s="1650"/>
      <c r="FU137" s="1650"/>
      <c r="FV137" s="1650"/>
      <c r="FW137" s="1650"/>
      <c r="FX137" s="1650"/>
      <c r="FY137" s="1650"/>
      <c r="FZ137" s="1650"/>
      <c r="GA137" s="1650"/>
      <c r="GB137" s="1650"/>
      <c r="GC137" s="1650"/>
      <c r="GD137" s="1650"/>
      <c r="GE137" s="1650"/>
      <c r="GF137" s="1650"/>
      <c r="GG137" s="1650"/>
      <c r="GH137" s="1650"/>
      <c r="GI137" s="1650"/>
      <c r="GJ137" s="1650"/>
      <c r="GK137" s="1650"/>
      <c r="GL137" s="1650"/>
      <c r="GM137" s="1650"/>
      <c r="GN137" s="1650"/>
      <c r="GO137" s="1650"/>
      <c r="GP137" s="1650"/>
      <c r="GQ137" s="1650"/>
      <c r="GR137" s="1375"/>
      <c r="GT137" s="1375"/>
      <c r="GU137" s="1645"/>
      <c r="GV137" s="1645"/>
      <c r="GW137" s="1375"/>
      <c r="GX137" s="1375"/>
      <c r="GY137" s="1375"/>
      <c r="GZ137" s="1375"/>
      <c r="HA137" s="1645"/>
      <c r="HB137" s="1375"/>
      <c r="HC137" s="1375"/>
      <c r="HD137" s="553"/>
      <c r="HE137" s="1375"/>
      <c r="HF137" s="1375"/>
      <c r="HG137" s="1375"/>
      <c r="HH137" s="1375"/>
      <c r="HI137" s="1375"/>
      <c r="HJ137" s="1641"/>
      <c r="HK137" s="631"/>
      <c r="HL137" s="631"/>
      <c r="HM137" s="631"/>
      <c r="HN137" s="631"/>
      <c r="HO137" s="1650">
        <v>11</v>
      </c>
    </row>
    <row s="1650" customFormat="1" customHeight="1" ht="11.549999999999999">
      <c r="A138" s="996"/>
      <c r="B138" s="996"/>
      <c r="C138" s="996"/>
      <c r="D138" s="996"/>
      <c r="E138" s="996"/>
      <c r="F138" s="1645"/>
      <c r="G138" s="1645"/>
      <c r="H138" s="360"/>
      <c r="N138" s="1650"/>
      <c r="O138" s="1650"/>
      <c r="P138" s="1650"/>
      <c r="Q138" s="1650"/>
      <c r="R138" s="1650"/>
      <c r="S138" s="1650"/>
      <c r="T138" s="1650"/>
      <c r="U138" s="1650"/>
      <c r="V138" s="1650"/>
      <c r="W138" s="1650"/>
      <c r="X138" s="1650"/>
      <c r="Y138" s="1650"/>
      <c r="Z138" s="1650"/>
      <c r="AA138" s="1650"/>
      <c r="AB138" s="1650"/>
      <c r="AC138" s="1650"/>
      <c r="AD138" s="1650"/>
      <c r="AE138" s="1650"/>
      <c r="AF138" s="1650"/>
      <c r="AG138" s="1650"/>
      <c r="AH138" s="1650"/>
      <c r="AI138" s="1650"/>
      <c r="AJ138" s="1650"/>
      <c r="AK138" s="1650"/>
      <c r="AL138" s="1650"/>
      <c r="AM138" s="1650"/>
      <c r="AN138" s="1650"/>
      <c r="AO138" s="1650"/>
      <c r="AP138" s="1650"/>
      <c r="AQ138" s="1650"/>
      <c r="AR138" s="1650"/>
      <c r="AS138" s="1650"/>
      <c r="AT138" s="1650"/>
      <c r="AU138" s="1650"/>
      <c r="AV138" s="1650"/>
      <c r="AW138" s="1650"/>
      <c r="AX138" s="1650"/>
      <c r="AY138" s="1650"/>
      <c r="AZ138" s="1650"/>
      <c r="BA138" s="1650"/>
      <c r="BB138" s="1650"/>
      <c r="BC138" s="1650"/>
      <c r="BD138" s="1650"/>
      <c r="BE138" s="1650"/>
      <c r="BF138" s="1650"/>
      <c r="BG138" s="1650"/>
      <c r="BH138" s="1650"/>
      <c r="BI138" s="1650"/>
      <c r="BJ138" s="1650"/>
      <c r="BK138" s="1650"/>
      <c r="BL138" s="1650"/>
      <c r="BM138" s="1650"/>
      <c r="BN138" s="1650"/>
      <c r="BO138" s="1650"/>
      <c r="BP138" s="1650"/>
      <c r="BQ138" s="1650"/>
      <c r="BR138" s="1650"/>
      <c r="BS138" s="1650"/>
      <c r="BT138" s="1650"/>
      <c r="BU138" s="1650"/>
      <c r="BV138" s="1650"/>
      <c r="BW138" s="1650"/>
      <c r="BX138" s="1650"/>
      <c r="BY138" s="1650"/>
      <c r="BZ138" s="1650"/>
      <c r="CA138" s="1650"/>
      <c r="CB138" s="1650"/>
      <c r="CC138" s="1650"/>
      <c r="CD138" s="1650"/>
      <c r="CE138" s="1650"/>
      <c r="CF138" s="1650"/>
      <c r="CG138" s="1650"/>
      <c r="CH138" s="1650"/>
      <c r="CI138" s="1650"/>
      <c r="CJ138" s="1650"/>
      <c r="CK138" s="1650"/>
      <c r="CL138" s="1650"/>
      <c r="CM138" s="1650"/>
      <c r="CN138" s="1650"/>
      <c r="CO138" s="1650"/>
      <c r="CP138" s="1650"/>
      <c r="CQ138" s="1650"/>
      <c r="CR138" s="1650"/>
      <c r="CS138" s="1650"/>
      <c r="CT138" s="1650"/>
      <c r="CU138" s="1650"/>
      <c r="CV138" s="1650"/>
      <c r="CW138" s="1650"/>
      <c r="CX138" s="1650"/>
      <c r="CY138" s="1650"/>
      <c r="CZ138" s="1650"/>
      <c r="DA138" s="1650"/>
      <c r="DB138" s="1650"/>
      <c r="DC138" s="1650"/>
      <c r="DD138" s="1650"/>
      <c r="DE138" s="1650"/>
      <c r="DF138" s="1650"/>
      <c r="DG138" s="1650"/>
      <c r="DH138" s="1650"/>
      <c r="DI138" s="1650"/>
      <c r="DJ138" s="1650"/>
      <c r="DK138" s="1650"/>
      <c r="DL138" s="1650"/>
      <c r="DM138" s="1650"/>
      <c r="DN138" s="1650"/>
      <c r="DO138" s="1650"/>
      <c r="DP138" s="1650"/>
      <c r="DQ138" s="1650"/>
      <c r="DR138" s="1650"/>
      <c r="DS138" s="1650"/>
      <c r="DT138" s="1650"/>
      <c r="DU138" s="1650"/>
      <c r="DV138" s="1650"/>
      <c r="DW138" s="1650"/>
      <c r="DX138" s="1650"/>
      <c r="DY138" s="1650"/>
      <c r="DZ138" s="1650"/>
      <c r="EA138" s="1650"/>
      <c r="EB138" s="1650"/>
      <c r="EC138" s="1650"/>
      <c r="ED138" s="1650"/>
      <c r="EE138" s="1650"/>
      <c r="EF138" s="1650"/>
      <c r="EG138" s="1650"/>
      <c r="EH138" s="1650"/>
      <c r="EI138" s="1650"/>
      <c r="EJ138" s="1650"/>
      <c r="EK138" s="1650"/>
      <c r="EL138" s="1650"/>
      <c r="EM138" s="1650"/>
      <c r="EN138" s="1650"/>
      <c r="EO138" s="1650"/>
      <c r="EP138" s="1650"/>
      <c r="EQ138" s="1650"/>
      <c r="ER138" s="1650"/>
      <c r="ES138" s="1650"/>
      <c r="ET138" s="1650"/>
      <c r="EU138" s="1650"/>
      <c r="EV138" s="1650"/>
      <c r="EW138" s="1650"/>
      <c r="EX138" s="1650"/>
      <c r="EY138" s="1650"/>
      <c r="EZ138" s="1650"/>
      <c r="FA138" s="1650"/>
      <c r="FB138" s="1650"/>
      <c r="FC138" s="1650"/>
      <c r="FD138" s="1650"/>
      <c r="FE138" s="1650"/>
      <c r="FF138" s="1650"/>
      <c r="FG138" s="1650"/>
      <c r="FH138" s="1650"/>
      <c r="FI138" s="1650"/>
      <c r="FJ138" s="1650"/>
      <c r="FK138" s="1650"/>
      <c r="FL138" s="1650"/>
      <c r="FM138" s="1650"/>
      <c r="FN138" s="1650"/>
      <c r="FO138" s="1650"/>
      <c r="FP138" s="1650"/>
      <c r="FQ138" s="1650"/>
      <c r="FR138" s="1650"/>
      <c r="FS138" s="1650"/>
      <c r="FT138" s="1650"/>
      <c r="FU138" s="1650"/>
      <c r="FV138" s="1650"/>
      <c r="FW138" s="1650"/>
      <c r="FX138" s="1650"/>
      <c r="FY138" s="1650"/>
      <c r="FZ138" s="1650"/>
      <c r="GA138" s="1650"/>
      <c r="GB138" s="1650"/>
      <c r="GC138" s="1650"/>
      <c r="GD138" s="1650"/>
      <c r="GE138" s="1650"/>
      <c r="GF138" s="1650"/>
      <c r="GG138" s="1650"/>
      <c r="GH138" s="1650"/>
      <c r="GI138" s="1650"/>
      <c r="GJ138" s="1650"/>
      <c r="GK138" s="1650"/>
      <c r="GL138" s="1650"/>
      <c r="GM138" s="1650"/>
      <c r="GN138" s="1650"/>
      <c r="GO138" s="1650"/>
      <c r="GP138" s="1650"/>
      <c r="GQ138" s="1650"/>
      <c r="GR138" s="1375"/>
      <c r="GT138" s="1375"/>
      <c r="GU138" s="1645"/>
      <c r="GV138" s="1645"/>
      <c r="GW138" s="1375"/>
      <c r="GX138" s="1375"/>
      <c r="GY138" s="1375"/>
      <c r="GZ138" s="1375"/>
      <c r="HA138" s="1645"/>
      <c r="HB138" s="1375"/>
      <c r="HC138" s="1375"/>
      <c r="HD138" s="553"/>
      <c r="HE138" s="1375"/>
      <c r="HF138" s="1375"/>
      <c r="HG138" s="1375"/>
      <c r="HH138" s="1375"/>
      <c r="HI138" s="1375"/>
      <c r="HJ138" s="1641"/>
      <c r="HK138" s="631"/>
      <c r="HL138" s="631"/>
      <c r="HM138" s="631"/>
      <c r="HN138" s="631"/>
      <c r="HO138" s="1650">
        <v>11</v>
      </c>
    </row>
    <row s="1650" customFormat="1" customHeight="1" ht="11.549999999999999">
      <c r="A139" s="996"/>
      <c r="B139" s="996"/>
      <c r="C139" s="996"/>
      <c r="D139" s="996"/>
      <c r="E139" s="996"/>
      <c r="F139" s="1645"/>
      <c r="G139" s="1645"/>
      <c r="H139" s="360"/>
      <c r="N139" s="1650"/>
      <c r="O139" s="1650"/>
      <c r="P139" s="1650"/>
      <c r="Q139" s="1650"/>
      <c r="R139" s="1650"/>
      <c r="S139" s="1650"/>
      <c r="T139" s="1650"/>
      <c r="U139" s="1650"/>
      <c r="V139" s="1650"/>
      <c r="W139" s="1650"/>
      <c r="X139" s="1650"/>
      <c r="Y139" s="1650"/>
      <c r="Z139" s="1650"/>
      <c r="AA139" s="1650"/>
      <c r="AB139" s="1650"/>
      <c r="AC139" s="1650"/>
      <c r="AD139" s="1650"/>
      <c r="AE139" s="1650"/>
      <c r="AF139" s="1650"/>
      <c r="AG139" s="1650"/>
      <c r="AH139" s="1650"/>
      <c r="AI139" s="1650"/>
      <c r="AJ139" s="1650"/>
      <c r="AK139" s="1650"/>
      <c r="AL139" s="1650"/>
      <c r="AM139" s="1650"/>
      <c r="AN139" s="1650"/>
      <c r="AO139" s="1650"/>
      <c r="AP139" s="1650"/>
      <c r="AQ139" s="1650"/>
      <c r="AR139" s="1650"/>
      <c r="AS139" s="1650"/>
      <c r="AT139" s="1650"/>
      <c r="AU139" s="1650"/>
      <c r="AV139" s="1650"/>
      <c r="AW139" s="1650"/>
      <c r="AX139" s="1650"/>
      <c r="AY139" s="1650"/>
      <c r="AZ139" s="1650"/>
      <c r="BA139" s="1650"/>
      <c r="BB139" s="1650"/>
      <c r="BC139" s="1650"/>
      <c r="BD139" s="1650"/>
      <c r="BE139" s="1650"/>
      <c r="BF139" s="1650"/>
      <c r="BG139" s="1650"/>
      <c r="BH139" s="1650"/>
      <c r="BI139" s="1650"/>
      <c r="BJ139" s="1650"/>
      <c r="BK139" s="1650"/>
      <c r="BL139" s="1650"/>
      <c r="BM139" s="1650"/>
      <c r="BN139" s="1650"/>
      <c r="BO139" s="1650"/>
      <c r="BP139" s="1650"/>
      <c r="BQ139" s="1650"/>
      <c r="BR139" s="1650"/>
      <c r="BS139" s="1650"/>
      <c r="BT139" s="1650"/>
      <c r="BU139" s="1650"/>
      <c r="BV139" s="1650"/>
      <c r="BW139" s="1650"/>
      <c r="BX139" s="1650"/>
      <c r="BY139" s="1650"/>
      <c r="BZ139" s="1650"/>
      <c r="CA139" s="1650"/>
      <c r="CB139" s="1650"/>
      <c r="CC139" s="1650"/>
      <c r="CD139" s="1650"/>
      <c r="CE139" s="1650"/>
      <c r="CF139" s="1650"/>
      <c r="CG139" s="1650"/>
      <c r="CH139" s="1650"/>
      <c r="CI139" s="1650"/>
      <c r="CJ139" s="1650"/>
      <c r="CK139" s="1650"/>
      <c r="CL139" s="1650"/>
      <c r="CM139" s="1650"/>
      <c r="CN139" s="1650"/>
      <c r="CO139" s="1650"/>
      <c r="CP139" s="1650"/>
      <c r="CQ139" s="1650"/>
      <c r="CR139" s="1650"/>
      <c r="CS139" s="1650"/>
      <c r="CT139" s="1650"/>
      <c r="CU139" s="1650"/>
      <c r="CV139" s="1650"/>
      <c r="CW139" s="1650"/>
      <c r="CX139" s="1650"/>
      <c r="CY139" s="1650"/>
      <c r="CZ139" s="1650"/>
      <c r="DA139" s="1650"/>
      <c r="DB139" s="1650"/>
      <c r="DC139" s="1650"/>
      <c r="DD139" s="1650"/>
      <c r="DE139" s="1650"/>
      <c r="DF139" s="1650"/>
      <c r="DG139" s="1650"/>
      <c r="DH139" s="1650"/>
      <c r="DI139" s="1650"/>
      <c r="DJ139" s="1650"/>
      <c r="DK139" s="1650"/>
      <c r="DL139" s="1650"/>
      <c r="DM139" s="1650"/>
      <c r="DN139" s="1650"/>
      <c r="DO139" s="1650"/>
      <c r="DP139" s="1650"/>
      <c r="DQ139" s="1650"/>
      <c r="DR139" s="1650"/>
      <c r="DS139" s="1650"/>
      <c r="DT139" s="1650"/>
      <c r="DU139" s="1650"/>
      <c r="DV139" s="1650"/>
      <c r="DW139" s="1650"/>
      <c r="DX139" s="1650"/>
      <c r="DY139" s="1650"/>
      <c r="DZ139" s="1650"/>
      <c r="EA139" s="1650"/>
      <c r="EB139" s="1650"/>
      <c r="EC139" s="1650"/>
      <c r="ED139" s="1650"/>
      <c r="EE139" s="1650"/>
      <c r="EF139" s="1650"/>
      <c r="EG139" s="1650"/>
      <c r="EH139" s="1650"/>
      <c r="EI139" s="1650"/>
      <c r="EJ139" s="1650"/>
      <c r="EK139" s="1650"/>
      <c r="EL139" s="1650"/>
      <c r="EM139" s="1650"/>
      <c r="EN139" s="1650"/>
      <c r="EO139" s="1650"/>
      <c r="EP139" s="1650"/>
      <c r="EQ139" s="1650"/>
      <c r="ER139" s="1650"/>
      <c r="ES139" s="1650"/>
      <c r="ET139" s="1650"/>
      <c r="EU139" s="1650"/>
      <c r="EV139" s="1650"/>
      <c r="EW139" s="1650"/>
      <c r="EX139" s="1650"/>
      <c r="EY139" s="1650"/>
      <c r="EZ139" s="1650"/>
      <c r="FA139" s="1650"/>
      <c r="FB139" s="1650"/>
      <c r="FC139" s="1650"/>
      <c r="FD139" s="1650"/>
      <c r="FE139" s="1650"/>
      <c r="FF139" s="1650"/>
      <c r="FG139" s="1650"/>
      <c r="FH139" s="1650"/>
      <c r="FI139" s="1650"/>
      <c r="FJ139" s="1650"/>
      <c r="FK139" s="1650"/>
      <c r="FL139" s="1650"/>
      <c r="FM139" s="1650"/>
      <c r="FN139" s="1650"/>
      <c r="FO139" s="1650"/>
      <c r="FP139" s="1650"/>
      <c r="FQ139" s="1650"/>
      <c r="FR139" s="1650"/>
      <c r="FS139" s="1650"/>
      <c r="FT139" s="1650"/>
      <c r="FU139" s="1650"/>
      <c r="FV139" s="1650"/>
      <c r="FW139" s="1650"/>
      <c r="FX139" s="1650"/>
      <c r="FY139" s="1650"/>
      <c r="FZ139" s="1650"/>
      <c r="GA139" s="1650"/>
      <c r="GB139" s="1650"/>
      <c r="GC139" s="1650"/>
      <c r="GD139" s="1650"/>
      <c r="GE139" s="1650"/>
      <c r="GF139" s="1650"/>
      <c r="GG139" s="1650"/>
      <c r="GH139" s="1650"/>
      <c r="GI139" s="1650"/>
      <c r="GJ139" s="1650"/>
      <c r="GK139" s="1650"/>
      <c r="GL139" s="1650"/>
      <c r="GM139" s="1650"/>
      <c r="GN139" s="1650"/>
      <c r="GO139" s="1650"/>
      <c r="GP139" s="1650"/>
      <c r="GQ139" s="1650"/>
      <c r="GR139" s="1375"/>
      <c r="GT139" s="1375"/>
      <c r="GU139" s="1645"/>
      <c r="GV139" s="1645"/>
      <c r="GW139" s="1375"/>
      <c r="GX139" s="1375"/>
      <c r="GY139" s="1375"/>
      <c r="GZ139" s="1375"/>
      <c r="HA139" s="1645"/>
      <c r="HB139" s="1375"/>
      <c r="HC139" s="1375"/>
      <c r="HD139" s="553"/>
      <c r="HE139" s="1375"/>
      <c r="HF139" s="1375"/>
      <c r="HG139" s="1375"/>
      <c r="HH139" s="1375"/>
      <c r="HI139" s="1375"/>
      <c r="HJ139" s="1641"/>
      <c r="HK139" s="631"/>
      <c r="HL139" s="631"/>
      <c r="HM139" s="631"/>
      <c r="HN139" s="631"/>
      <c r="HO139" s="1650">
        <v>11</v>
      </c>
    </row>
    <row s="1650" customFormat="1" customHeight="1" ht="11.549999999999999">
      <c r="A140" s="996"/>
      <c r="B140" s="996"/>
      <c r="C140" s="996"/>
      <c r="D140" s="996"/>
      <c r="E140" s="996"/>
      <c r="F140" s="1645"/>
      <c r="G140" s="1645"/>
      <c r="H140" s="360"/>
      <c r="N140" s="1650"/>
      <c r="O140" s="1650"/>
      <c r="P140" s="1650"/>
      <c r="Q140" s="1650"/>
      <c r="R140" s="1650"/>
      <c r="S140" s="1650"/>
      <c r="T140" s="1650"/>
      <c r="U140" s="1650"/>
      <c r="V140" s="1650"/>
      <c r="W140" s="1650"/>
      <c r="X140" s="1650"/>
      <c r="Y140" s="1650"/>
      <c r="Z140" s="1650"/>
      <c r="AA140" s="1650"/>
      <c r="AB140" s="1650"/>
      <c r="AC140" s="1650"/>
      <c r="AD140" s="1650"/>
      <c r="AE140" s="1650"/>
      <c r="AF140" s="1650"/>
      <c r="AG140" s="1650"/>
      <c r="AH140" s="1650"/>
      <c r="AI140" s="1650"/>
      <c r="AJ140" s="1650"/>
      <c r="AK140" s="1650"/>
      <c r="AL140" s="1650"/>
      <c r="AM140" s="1650"/>
      <c r="AN140" s="1650"/>
      <c r="AO140" s="1650"/>
      <c r="AP140" s="1650"/>
      <c r="AQ140" s="1650"/>
      <c r="AR140" s="1650"/>
      <c r="AS140" s="1650"/>
      <c r="AT140" s="1650"/>
      <c r="AU140" s="1650"/>
      <c r="AV140" s="1650"/>
      <c r="AW140" s="1650"/>
      <c r="AX140" s="1650"/>
      <c r="AY140" s="1650"/>
      <c r="AZ140" s="1650"/>
      <c r="BA140" s="1650"/>
      <c r="BB140" s="1650"/>
      <c r="BC140" s="1650"/>
      <c r="BD140" s="1650"/>
      <c r="BE140" s="1650"/>
      <c r="BF140" s="1650"/>
      <c r="BG140" s="1650"/>
      <c r="BH140" s="1650"/>
      <c r="BI140" s="1650"/>
      <c r="BJ140" s="1650"/>
      <c r="BK140" s="1650"/>
      <c r="BL140" s="1650"/>
      <c r="BM140" s="1650"/>
      <c r="BN140" s="1650"/>
      <c r="BO140" s="1650"/>
      <c r="BP140" s="1650"/>
      <c r="BQ140" s="1650"/>
      <c r="BR140" s="1650"/>
      <c r="BS140" s="1650"/>
      <c r="BT140" s="1650"/>
      <c r="BU140" s="1650"/>
      <c r="BV140" s="1650"/>
      <c r="BW140" s="1650"/>
      <c r="BX140" s="1650"/>
      <c r="BY140" s="1650"/>
      <c r="BZ140" s="1650"/>
      <c r="CA140" s="1650"/>
      <c r="CB140" s="1650"/>
      <c r="CC140" s="1650"/>
      <c r="CD140" s="1650"/>
      <c r="CE140" s="1650"/>
      <c r="CF140" s="1650"/>
      <c r="CG140" s="1650"/>
      <c r="CH140" s="1650"/>
      <c r="CI140" s="1650"/>
      <c r="CJ140" s="1650"/>
      <c r="CK140" s="1650"/>
      <c r="CL140" s="1650"/>
      <c r="CM140" s="1650"/>
      <c r="CN140" s="1650"/>
      <c r="CO140" s="1650"/>
      <c r="CP140" s="1650"/>
      <c r="CQ140" s="1650"/>
      <c r="CR140" s="1650"/>
      <c r="CS140" s="1650"/>
      <c r="CT140" s="1650"/>
      <c r="CU140" s="1650"/>
      <c r="CV140" s="1650"/>
      <c r="CW140" s="1650"/>
      <c r="CX140" s="1650"/>
      <c r="CY140" s="1650"/>
      <c r="CZ140" s="1650"/>
      <c r="DA140" s="1650"/>
      <c r="DB140" s="1650"/>
      <c r="DC140" s="1650"/>
      <c r="DD140" s="1650"/>
      <c r="DE140" s="1650"/>
      <c r="DF140" s="1650"/>
      <c r="DG140" s="1650"/>
      <c r="DH140" s="1650"/>
      <c r="DI140" s="1650"/>
      <c r="DJ140" s="1650"/>
      <c r="DK140" s="1650"/>
      <c r="DL140" s="1650"/>
      <c r="DM140" s="1650"/>
      <c r="DN140" s="1650"/>
      <c r="DO140" s="1650"/>
      <c r="DP140" s="1650"/>
      <c r="DQ140" s="1650"/>
      <c r="DR140" s="1650"/>
      <c r="DS140" s="1650"/>
      <c r="DT140" s="1650"/>
      <c r="DU140" s="1650"/>
      <c r="DV140" s="1650"/>
      <c r="DW140" s="1650"/>
      <c r="DX140" s="1650"/>
      <c r="DY140" s="1650"/>
      <c r="DZ140" s="1650"/>
      <c r="EA140" s="1650"/>
      <c r="EB140" s="1650"/>
      <c r="EC140" s="1650"/>
      <c r="ED140" s="1650"/>
      <c r="EE140" s="1650"/>
      <c r="EF140" s="1650"/>
      <c r="EG140" s="1650"/>
      <c r="EH140" s="1650"/>
      <c r="EI140" s="1650"/>
      <c r="EJ140" s="1650"/>
      <c r="EK140" s="1650"/>
      <c r="EL140" s="1650"/>
      <c r="EM140" s="1650"/>
      <c r="EN140" s="1650"/>
      <c r="EO140" s="1650"/>
      <c r="EP140" s="1650"/>
      <c r="EQ140" s="1650"/>
      <c r="ER140" s="1650"/>
      <c r="ES140" s="1650"/>
      <c r="ET140" s="1650"/>
      <c r="EU140" s="1650"/>
      <c r="EV140" s="1650"/>
      <c r="EW140" s="1650"/>
      <c r="EX140" s="1650"/>
      <c r="EY140" s="1650"/>
      <c r="EZ140" s="1650"/>
      <c r="FA140" s="1650"/>
      <c r="FB140" s="1650"/>
      <c r="FC140" s="1650"/>
      <c r="FD140" s="1650"/>
      <c r="FE140" s="1650"/>
      <c r="FF140" s="1650"/>
      <c r="FG140" s="1650"/>
      <c r="FH140" s="1650"/>
      <c r="FI140" s="1650"/>
      <c r="FJ140" s="1650"/>
      <c r="FK140" s="1650"/>
      <c r="FL140" s="1650"/>
      <c r="FM140" s="1650"/>
      <c r="FN140" s="1650"/>
      <c r="FO140" s="1650"/>
      <c r="FP140" s="1650"/>
      <c r="FQ140" s="1650"/>
      <c r="FR140" s="1650"/>
      <c r="FS140" s="1650"/>
      <c r="FT140" s="1650"/>
      <c r="FU140" s="1650"/>
      <c r="FV140" s="1650"/>
      <c r="FW140" s="1650"/>
      <c r="FX140" s="1650"/>
      <c r="FY140" s="1650"/>
      <c r="FZ140" s="1650"/>
      <c r="GA140" s="1650"/>
      <c r="GB140" s="1650"/>
      <c r="GC140" s="1650"/>
      <c r="GD140" s="1650"/>
      <c r="GE140" s="1650"/>
      <c r="GF140" s="1650"/>
      <c r="GG140" s="1650"/>
      <c r="GH140" s="1650"/>
      <c r="GI140" s="1650"/>
      <c r="GJ140" s="1650"/>
      <c r="GK140" s="1650"/>
      <c r="GL140" s="1650"/>
      <c r="GM140" s="1650"/>
      <c r="GN140" s="1650"/>
      <c r="GO140" s="1650"/>
      <c r="GP140" s="1650"/>
      <c r="GQ140" s="1650"/>
      <c r="GR140" s="1375"/>
      <c r="GT140" s="1375"/>
      <c r="GU140" s="1645"/>
      <c r="GV140" s="1645"/>
      <c r="GW140" s="1375"/>
      <c r="GX140" s="1375"/>
      <c r="GY140" s="1375"/>
      <c r="GZ140" s="1375"/>
      <c r="HA140" s="1645"/>
      <c r="HB140" s="1375"/>
      <c r="HC140" s="1375"/>
      <c r="HD140" s="553"/>
      <c r="HE140" s="1375"/>
      <c r="HF140" s="1375"/>
      <c r="HG140" s="1375"/>
      <c r="HH140" s="1375"/>
      <c r="HI140" s="1375"/>
      <c r="HJ140" s="1641"/>
      <c r="HK140" s="631"/>
      <c r="HL140" s="631"/>
      <c r="HM140" s="631"/>
      <c r="HN140" s="631"/>
      <c r="HO140" s="1650">
        <v>11</v>
      </c>
    </row>
    <row s="1650" customFormat="1" customHeight="1" ht="11.549999999999999">
      <c r="A141" s="996"/>
      <c r="B141" s="996"/>
      <c r="C141" s="996"/>
      <c r="D141" s="996"/>
      <c r="E141" s="996"/>
      <c r="F141" s="1645"/>
      <c r="G141" s="1645"/>
      <c r="H141" s="360"/>
      <c r="N141" s="1650"/>
      <c r="O141" s="1650"/>
      <c r="P141" s="1650"/>
      <c r="Q141" s="1650"/>
      <c r="R141" s="1650"/>
      <c r="S141" s="1650"/>
      <c r="T141" s="1650"/>
      <c r="U141" s="1650"/>
      <c r="V141" s="1650"/>
      <c r="W141" s="1650"/>
      <c r="X141" s="1650"/>
      <c r="Y141" s="1650"/>
      <c r="Z141" s="1650"/>
      <c r="AA141" s="1650"/>
      <c r="AB141" s="1650"/>
      <c r="AC141" s="1650"/>
      <c r="AD141" s="1650"/>
      <c r="AE141" s="1650"/>
      <c r="AF141" s="1650"/>
      <c r="AG141" s="1650"/>
      <c r="AH141" s="1650"/>
      <c r="AI141" s="1650"/>
      <c r="AJ141" s="1650"/>
      <c r="AK141" s="1650"/>
      <c r="AL141" s="1650"/>
      <c r="AM141" s="1650"/>
      <c r="AN141" s="1650"/>
      <c r="AO141" s="1650"/>
      <c r="AP141" s="1650"/>
      <c r="AQ141" s="1650"/>
      <c r="AR141" s="1650"/>
      <c r="AS141" s="1650"/>
      <c r="AT141" s="1650"/>
      <c r="AU141" s="1650"/>
      <c r="AV141" s="1650"/>
      <c r="AW141" s="1650"/>
      <c r="AX141" s="1650"/>
      <c r="AY141" s="1650"/>
      <c r="AZ141" s="1650"/>
      <c r="BA141" s="1650"/>
      <c r="BB141" s="1650"/>
      <c r="BC141" s="1650"/>
      <c r="BD141" s="1650"/>
      <c r="BE141" s="1650"/>
      <c r="BF141" s="1650"/>
      <c r="BG141" s="1650"/>
      <c r="BH141" s="1650"/>
      <c r="BI141" s="1650"/>
      <c r="BJ141" s="1650"/>
      <c r="BK141" s="1650"/>
      <c r="BL141" s="1650"/>
      <c r="BM141" s="1650"/>
      <c r="BN141" s="1650"/>
      <c r="BO141" s="1650"/>
      <c r="BP141" s="1650"/>
      <c r="BQ141" s="1650"/>
      <c r="BR141" s="1650"/>
      <c r="BS141" s="1650"/>
      <c r="BT141" s="1650"/>
      <c r="BU141" s="1650"/>
      <c r="BV141" s="1650"/>
      <c r="BW141" s="1650"/>
      <c r="BX141" s="1650"/>
      <c r="BY141" s="1650"/>
      <c r="BZ141" s="1650"/>
      <c r="CA141" s="1650"/>
      <c r="CB141" s="1650"/>
      <c r="CC141" s="1650"/>
      <c r="CD141" s="1650"/>
      <c r="CE141" s="1650"/>
      <c r="CF141" s="1650"/>
      <c r="CG141" s="1650"/>
      <c r="CH141" s="1650"/>
      <c r="CI141" s="1650"/>
      <c r="CJ141" s="1650"/>
      <c r="CK141" s="1650"/>
      <c r="CL141" s="1650"/>
      <c r="CM141" s="1650"/>
      <c r="CN141" s="1650"/>
      <c r="CO141" s="1650"/>
      <c r="CP141" s="1650"/>
      <c r="CQ141" s="1650"/>
      <c r="CR141" s="1650"/>
      <c r="CS141" s="1650"/>
      <c r="CT141" s="1650"/>
      <c r="CU141" s="1650"/>
      <c r="CV141" s="1650"/>
      <c r="CW141" s="1650"/>
      <c r="CX141" s="1650"/>
      <c r="CY141" s="1650"/>
      <c r="CZ141" s="1650"/>
      <c r="DA141" s="1650"/>
      <c r="DB141" s="1650"/>
      <c r="DC141" s="1650"/>
      <c r="DD141" s="1650"/>
      <c r="DE141" s="1650"/>
      <c r="DF141" s="1650"/>
      <c r="DG141" s="1650"/>
      <c r="DH141" s="1650"/>
      <c r="DI141" s="1650"/>
      <c r="DJ141" s="1650"/>
      <c r="DK141" s="1650"/>
      <c r="DL141" s="1650"/>
      <c r="DM141" s="1650"/>
      <c r="DN141" s="1650"/>
      <c r="DO141" s="1650"/>
      <c r="DP141" s="1650"/>
      <c r="DQ141" s="1650"/>
      <c r="DR141" s="1650"/>
      <c r="DS141" s="1650"/>
      <c r="DT141" s="1650"/>
      <c r="DU141" s="1650"/>
      <c r="DV141" s="1650"/>
      <c r="DW141" s="1650"/>
      <c r="DX141" s="1650"/>
      <c r="DY141" s="1650"/>
      <c r="DZ141" s="1650"/>
      <c r="EA141" s="1650"/>
      <c r="EB141" s="1650"/>
      <c r="EC141" s="1650"/>
      <c r="ED141" s="1650"/>
      <c r="EE141" s="1650"/>
      <c r="EF141" s="1650"/>
      <c r="EG141" s="1650"/>
      <c r="EH141" s="1650"/>
      <c r="EI141" s="1650"/>
      <c r="EJ141" s="1650"/>
      <c r="EK141" s="1650"/>
      <c r="EL141" s="1650"/>
      <c r="EM141" s="1650"/>
      <c r="EN141" s="1650"/>
      <c r="EO141" s="1650"/>
      <c r="EP141" s="1650"/>
      <c r="EQ141" s="1650"/>
      <c r="ER141" s="1650"/>
      <c r="ES141" s="1650"/>
      <c r="ET141" s="1650"/>
      <c r="EU141" s="1650"/>
      <c r="EV141" s="1650"/>
      <c r="EW141" s="1650"/>
      <c r="EX141" s="1650"/>
      <c r="EY141" s="1650"/>
      <c r="EZ141" s="1650"/>
      <c r="FA141" s="1650"/>
      <c r="FB141" s="1650"/>
      <c r="FC141" s="1650"/>
      <c r="FD141" s="1650"/>
      <c r="FE141" s="1650"/>
      <c r="FF141" s="1650"/>
      <c r="FG141" s="1650"/>
      <c r="FH141" s="1650"/>
      <c r="FI141" s="1650"/>
      <c r="FJ141" s="1650"/>
      <c r="FK141" s="1650"/>
      <c r="FL141" s="1650"/>
      <c r="FM141" s="1650"/>
      <c r="FN141" s="1650"/>
      <c r="FO141" s="1650"/>
      <c r="FP141" s="1650"/>
      <c r="FQ141" s="1650"/>
      <c r="FR141" s="1650"/>
      <c r="FS141" s="1650"/>
      <c r="FT141" s="1650"/>
      <c r="FU141" s="1650"/>
      <c r="FV141" s="1650"/>
      <c r="FW141" s="1650"/>
      <c r="FX141" s="1650"/>
      <c r="FY141" s="1650"/>
      <c r="FZ141" s="1650"/>
      <c r="GA141" s="1650"/>
      <c r="GB141" s="1650"/>
      <c r="GC141" s="1650"/>
      <c r="GD141" s="1650"/>
      <c r="GE141" s="1650"/>
      <c r="GF141" s="1650"/>
      <c r="GG141" s="1650"/>
      <c r="GH141" s="1650"/>
      <c r="GI141" s="1650"/>
      <c r="GJ141" s="1650"/>
      <c r="GK141" s="1650"/>
      <c r="GL141" s="1650"/>
      <c r="GM141" s="1650"/>
      <c r="GN141" s="1650"/>
      <c r="GO141" s="1650"/>
      <c r="GP141" s="1650"/>
      <c r="GQ141" s="1650"/>
      <c r="GR141" s="1375"/>
      <c r="GT141" s="1375"/>
      <c r="GU141" s="1645"/>
      <c r="GV141" s="1645"/>
      <c r="GW141" s="1375"/>
      <c r="GX141" s="1375"/>
      <c r="GY141" s="1375"/>
      <c r="GZ141" s="1375"/>
      <c r="HA141" s="1645"/>
      <c r="HB141" s="1375"/>
      <c r="HC141" s="1375"/>
      <c r="HD141" s="553"/>
      <c r="HE141" s="1375"/>
      <c r="HF141" s="1375"/>
      <c r="HG141" s="1375"/>
      <c r="HH141" s="1375"/>
      <c r="HI141" s="1375"/>
      <c r="HJ141" s="1641"/>
      <c r="HK141" s="631"/>
      <c r="HL141" s="631"/>
      <c r="HM141" s="631"/>
      <c r="HN141" s="631"/>
      <c r="HO141" s="1650">
        <v>11</v>
      </c>
    </row>
    <row s="1650" customFormat="1" customHeight="1" ht="11.549999999999999">
      <c r="A142" s="996"/>
      <c r="B142" s="996"/>
      <c r="C142" s="996"/>
      <c r="D142" s="996"/>
      <c r="E142" s="996"/>
      <c r="F142" s="1645"/>
      <c r="G142" s="1645"/>
      <c r="H142" s="360"/>
      <c r="N142" s="1650"/>
      <c r="O142" s="1650"/>
      <c r="P142" s="1650"/>
      <c r="Q142" s="1650"/>
      <c r="R142" s="1650"/>
      <c r="S142" s="1650"/>
      <c r="T142" s="1650"/>
      <c r="U142" s="1650"/>
      <c r="V142" s="1650"/>
      <c r="W142" s="1650"/>
      <c r="X142" s="1650"/>
      <c r="Y142" s="1650"/>
      <c r="Z142" s="1650"/>
      <c r="AA142" s="1650"/>
      <c r="AB142" s="1650"/>
      <c r="AC142" s="1650"/>
      <c r="AD142" s="1650"/>
      <c r="AE142" s="1650"/>
      <c r="AF142" s="1650"/>
      <c r="AG142" s="1650"/>
      <c r="AH142" s="1650"/>
      <c r="AI142" s="1650"/>
      <c r="AJ142" s="1650"/>
      <c r="AK142" s="1650"/>
      <c r="AL142" s="1650"/>
      <c r="AM142" s="1650"/>
      <c r="AN142" s="1650"/>
      <c r="AO142" s="1650"/>
      <c r="AP142" s="1650"/>
      <c r="AQ142" s="1650"/>
      <c r="AR142" s="1650"/>
      <c r="AS142" s="1650"/>
      <c r="AT142" s="1650"/>
      <c r="AU142" s="1650"/>
      <c r="AV142" s="1650"/>
      <c r="AW142" s="1650"/>
      <c r="AX142" s="1650"/>
      <c r="AY142" s="1650"/>
      <c r="AZ142" s="1650"/>
      <c r="BA142" s="1650"/>
      <c r="BB142" s="1650"/>
      <c r="BC142" s="1650"/>
      <c r="BD142" s="1650"/>
      <c r="BE142" s="1650"/>
      <c r="BF142" s="1650"/>
      <c r="BG142" s="1650"/>
      <c r="BH142" s="1650"/>
      <c r="BI142" s="1650"/>
      <c r="BJ142" s="1650"/>
      <c r="BK142" s="1650"/>
      <c r="BL142" s="1650"/>
      <c r="BM142" s="1650"/>
      <c r="BN142" s="1650"/>
      <c r="BO142" s="1650"/>
      <c r="BP142" s="1650"/>
      <c r="BQ142" s="1650"/>
      <c r="BR142" s="1650"/>
      <c r="BS142" s="1650"/>
      <c r="BT142" s="1650"/>
      <c r="BU142" s="1650"/>
      <c r="BV142" s="1650"/>
      <c r="BW142" s="1650"/>
      <c r="BX142" s="1650"/>
      <c r="BY142" s="1650"/>
      <c r="BZ142" s="1650"/>
      <c r="CA142" s="1650"/>
      <c r="CB142" s="1650"/>
      <c r="CC142" s="1650"/>
      <c r="CD142" s="1650"/>
      <c r="CE142" s="1650"/>
      <c r="CF142" s="1650"/>
      <c r="CG142" s="1650"/>
      <c r="CH142" s="1650"/>
      <c r="CI142" s="1650"/>
      <c r="CJ142" s="1650"/>
      <c r="CK142" s="1650"/>
      <c r="CL142" s="1650"/>
      <c r="CM142" s="1650"/>
      <c r="CN142" s="1650"/>
      <c r="CO142" s="1650"/>
      <c r="CP142" s="1650"/>
      <c r="CQ142" s="1650"/>
      <c r="CR142" s="1650"/>
      <c r="CS142" s="1650"/>
      <c r="CT142" s="1650"/>
      <c r="CU142" s="1650"/>
      <c r="CV142" s="1650"/>
      <c r="CW142" s="1650"/>
      <c r="CX142" s="1650"/>
      <c r="CY142" s="1650"/>
      <c r="CZ142" s="1650"/>
      <c r="DA142" s="1650"/>
      <c r="DB142" s="1650"/>
      <c r="DC142" s="1650"/>
      <c r="DD142" s="1650"/>
      <c r="DE142" s="1650"/>
      <c r="DF142" s="1650"/>
      <c r="DG142" s="1650"/>
      <c r="DH142" s="1650"/>
      <c r="DI142" s="1650"/>
      <c r="DJ142" s="1650"/>
      <c r="DK142" s="1650"/>
      <c r="DL142" s="1650"/>
      <c r="DM142" s="1650"/>
      <c r="DN142" s="1650"/>
      <c r="DO142" s="1650"/>
      <c r="DP142" s="1650"/>
      <c r="DQ142" s="1650"/>
      <c r="DR142" s="1650"/>
      <c r="DS142" s="1650"/>
      <c r="DT142" s="1650"/>
      <c r="DU142" s="1650"/>
      <c r="DV142" s="1650"/>
      <c r="DW142" s="1650"/>
      <c r="DX142" s="1650"/>
      <c r="DY142" s="1650"/>
      <c r="DZ142" s="1650"/>
      <c r="EA142" s="1650"/>
      <c r="EB142" s="1650"/>
      <c r="EC142" s="1650"/>
      <c r="ED142" s="1650"/>
      <c r="EE142" s="1650"/>
      <c r="EF142" s="1650"/>
      <c r="EG142" s="1650"/>
      <c r="EH142" s="1650"/>
      <c r="EI142" s="1650"/>
      <c r="EJ142" s="1650"/>
      <c r="EK142" s="1650"/>
      <c r="EL142" s="1650"/>
      <c r="EM142" s="1650"/>
      <c r="EN142" s="1650"/>
      <c r="EO142" s="1650"/>
      <c r="EP142" s="1650"/>
      <c r="EQ142" s="1650"/>
      <c r="ER142" s="1650"/>
      <c r="ES142" s="1650"/>
      <c r="ET142" s="1650"/>
      <c r="EU142" s="1650"/>
      <c r="EV142" s="1650"/>
      <c r="EW142" s="1650"/>
      <c r="EX142" s="1650"/>
      <c r="EY142" s="1650"/>
      <c r="EZ142" s="1650"/>
      <c r="FA142" s="1650"/>
      <c r="FB142" s="1650"/>
      <c r="FC142" s="1650"/>
      <c r="FD142" s="1650"/>
      <c r="FE142" s="1650"/>
      <c r="FF142" s="1650"/>
      <c r="FG142" s="1650"/>
      <c r="FH142" s="1650"/>
      <c r="FI142" s="1650"/>
      <c r="FJ142" s="1650"/>
      <c r="FK142" s="1650"/>
      <c r="FL142" s="1650"/>
      <c r="FM142" s="1650"/>
      <c r="FN142" s="1650"/>
      <c r="FO142" s="1650"/>
      <c r="FP142" s="1650"/>
      <c r="FQ142" s="1650"/>
      <c r="FR142" s="1650"/>
      <c r="FS142" s="1650"/>
      <c r="FT142" s="1650"/>
      <c r="FU142" s="1650"/>
      <c r="FV142" s="1650"/>
      <c r="FW142" s="1650"/>
      <c r="FX142" s="1650"/>
      <c r="FY142" s="1650"/>
      <c r="FZ142" s="1650"/>
      <c r="GA142" s="1650"/>
      <c r="GB142" s="1650"/>
      <c r="GC142" s="1650"/>
      <c r="GD142" s="1650"/>
      <c r="GE142" s="1650"/>
      <c r="GF142" s="1650"/>
      <c r="GG142" s="1650"/>
      <c r="GH142" s="1650"/>
      <c r="GI142" s="1650"/>
      <c r="GJ142" s="1650"/>
      <c r="GK142" s="1650"/>
      <c r="GL142" s="1650"/>
      <c r="GM142" s="1650"/>
      <c r="GN142" s="1650"/>
      <c r="GO142" s="1650"/>
      <c r="GP142" s="1650"/>
      <c r="GQ142" s="1650"/>
      <c r="GR142" s="1375"/>
      <c r="GT142" s="1375"/>
      <c r="GU142" s="1645"/>
      <c r="GV142" s="1645"/>
      <c r="GW142" s="1375"/>
      <c r="GX142" s="1375"/>
      <c r="GY142" s="1375"/>
      <c r="GZ142" s="1375"/>
      <c r="HA142" s="1645"/>
      <c r="HB142" s="1375"/>
      <c r="HC142" s="1375"/>
      <c r="HD142" s="553"/>
      <c r="HE142" s="1375"/>
      <c r="HF142" s="1375"/>
      <c r="HG142" s="1375"/>
      <c r="HH142" s="1375"/>
      <c r="HI142" s="1375"/>
      <c r="HJ142" s="1641"/>
      <c r="HK142" s="631"/>
      <c r="HL142" s="631"/>
      <c r="HM142" s="631"/>
      <c r="HN142" s="631"/>
      <c r="HO142" s="1650">
        <v>11</v>
      </c>
    </row>
    <row s="1650" customFormat="1" customHeight="1" ht="11.549999999999999">
      <c r="A143" s="996"/>
      <c r="B143" s="996"/>
      <c r="C143" s="996"/>
      <c r="D143" s="996"/>
      <c r="E143" s="996"/>
      <c r="F143" s="1645"/>
      <c r="G143" s="1645"/>
      <c r="H143" s="360"/>
      <c r="N143" s="1650"/>
      <c r="O143" s="1650"/>
      <c r="P143" s="1650"/>
      <c r="Q143" s="1650"/>
      <c r="R143" s="1650"/>
      <c r="S143" s="1650"/>
      <c r="T143" s="1650"/>
      <c r="U143" s="1650"/>
      <c r="V143" s="1650"/>
      <c r="W143" s="1650"/>
      <c r="X143" s="1650"/>
      <c r="Y143" s="1650"/>
      <c r="Z143" s="1650"/>
      <c r="AA143" s="1650"/>
      <c r="AB143" s="1650"/>
      <c r="AC143" s="1650"/>
      <c r="AD143" s="1650"/>
      <c r="AE143" s="1650"/>
      <c r="AF143" s="1650"/>
      <c r="AG143" s="1650"/>
      <c r="AH143" s="1650"/>
      <c r="AI143" s="1650"/>
      <c r="AJ143" s="1650"/>
      <c r="AK143" s="1650"/>
      <c r="AL143" s="1650"/>
      <c r="AM143" s="1650"/>
      <c r="AN143" s="1650"/>
      <c r="AO143" s="1650"/>
      <c r="AP143" s="1650"/>
      <c r="AQ143" s="1650"/>
      <c r="AR143" s="1650"/>
      <c r="AS143" s="1650"/>
      <c r="AT143" s="1650"/>
      <c r="AU143" s="1650"/>
      <c r="AV143" s="1650"/>
      <c r="AW143" s="1650"/>
      <c r="AX143" s="1650"/>
      <c r="AY143" s="1650"/>
      <c r="AZ143" s="1650"/>
      <c r="BA143" s="1650"/>
      <c r="BB143" s="1650"/>
      <c r="BC143" s="1650"/>
      <c r="BD143" s="1650"/>
      <c r="BE143" s="1650"/>
      <c r="BF143" s="1650"/>
      <c r="BG143" s="1650"/>
      <c r="BH143" s="1650"/>
      <c r="BI143" s="1650"/>
      <c r="BJ143" s="1650"/>
      <c r="BK143" s="1650"/>
      <c r="BL143" s="1650"/>
      <c r="BM143" s="1650"/>
      <c r="BN143" s="1650"/>
      <c r="BO143" s="1650"/>
      <c r="BP143" s="1650"/>
      <c r="BQ143" s="1650"/>
      <c r="BR143" s="1650"/>
      <c r="BS143" s="1650"/>
      <c r="BT143" s="1650"/>
      <c r="BU143" s="1650"/>
      <c r="BV143" s="1650"/>
      <c r="BW143" s="1650"/>
      <c r="BX143" s="1650"/>
      <c r="BY143" s="1650"/>
      <c r="BZ143" s="1650"/>
      <c r="CA143" s="1650"/>
      <c r="CB143" s="1650"/>
      <c r="CC143" s="1650"/>
      <c r="CD143" s="1650"/>
      <c r="CE143" s="1650"/>
      <c r="CF143" s="1650"/>
      <c r="CG143" s="1650"/>
      <c r="CH143" s="1650"/>
      <c r="CI143" s="1650"/>
      <c r="CJ143" s="1650"/>
      <c r="CK143" s="1650"/>
      <c r="CL143" s="1650"/>
      <c r="CM143" s="1650"/>
      <c r="CN143" s="1650"/>
      <c r="CO143" s="1650"/>
      <c r="CP143" s="1650"/>
      <c r="CQ143" s="1650"/>
      <c r="CR143" s="1650"/>
      <c r="CS143" s="1650"/>
      <c r="CT143" s="1650"/>
      <c r="CU143" s="1650"/>
      <c r="CV143" s="1650"/>
      <c r="CW143" s="1650"/>
      <c r="CX143" s="1650"/>
      <c r="CY143" s="1650"/>
      <c r="CZ143" s="1650"/>
      <c r="DA143" s="1650"/>
      <c r="DB143" s="1650"/>
      <c r="DC143" s="1650"/>
      <c r="DD143" s="1650"/>
      <c r="DE143" s="1650"/>
      <c r="DF143" s="1650"/>
      <c r="DG143" s="1650"/>
      <c r="DH143" s="1650"/>
      <c r="DI143" s="1650"/>
      <c r="DJ143" s="1650"/>
      <c r="DK143" s="1650"/>
      <c r="DL143" s="1650"/>
      <c r="DM143" s="1650"/>
      <c r="DN143" s="1650"/>
      <c r="DO143" s="1650"/>
      <c r="DP143" s="1650"/>
      <c r="DQ143" s="1650"/>
      <c r="DR143" s="1650"/>
      <c r="DS143" s="1650"/>
      <c r="DT143" s="1650"/>
      <c r="DU143" s="1650"/>
      <c r="DV143" s="1650"/>
      <c r="DW143" s="1650"/>
      <c r="DX143" s="1650"/>
      <c r="DY143" s="1650"/>
      <c r="DZ143" s="1650"/>
      <c r="EA143" s="1650"/>
      <c r="EB143" s="1650"/>
      <c r="EC143" s="1650"/>
      <c r="ED143" s="1650"/>
      <c r="EE143" s="1650"/>
      <c r="EF143" s="1650"/>
      <c r="EG143" s="1650"/>
      <c r="EH143" s="1650"/>
      <c r="EI143" s="1650"/>
      <c r="EJ143" s="1650"/>
      <c r="EK143" s="1650"/>
      <c r="EL143" s="1650"/>
      <c r="EM143" s="1650"/>
      <c r="EN143" s="1650"/>
      <c r="EO143" s="1650"/>
      <c r="EP143" s="1650"/>
      <c r="EQ143" s="1650"/>
      <c r="ER143" s="1650"/>
      <c r="ES143" s="1650"/>
      <c r="ET143" s="1650"/>
      <c r="EU143" s="1650"/>
      <c r="EV143" s="1650"/>
      <c r="EW143" s="1650"/>
      <c r="EX143" s="1650"/>
      <c r="EY143" s="1650"/>
      <c r="EZ143" s="1650"/>
      <c r="FA143" s="1650"/>
      <c r="FB143" s="1650"/>
      <c r="FC143" s="1650"/>
      <c r="FD143" s="1650"/>
      <c r="FE143" s="1650"/>
      <c r="FF143" s="1650"/>
      <c r="FG143" s="1650"/>
      <c r="FH143" s="1650"/>
      <c r="FI143" s="1650"/>
      <c r="FJ143" s="1650"/>
      <c r="FK143" s="1650"/>
      <c r="FL143" s="1650"/>
      <c r="FM143" s="1650"/>
      <c r="FN143" s="1650"/>
      <c r="FO143" s="1650"/>
      <c r="FP143" s="1650"/>
      <c r="FQ143" s="1650"/>
      <c r="FR143" s="1650"/>
      <c r="FS143" s="1650"/>
      <c r="FT143" s="1650"/>
      <c r="FU143" s="1650"/>
      <c r="FV143" s="1650"/>
      <c r="FW143" s="1650"/>
      <c r="FX143" s="1650"/>
      <c r="FY143" s="1650"/>
      <c r="FZ143" s="1650"/>
      <c r="GA143" s="1650"/>
      <c r="GB143" s="1650"/>
      <c r="GC143" s="1650"/>
      <c r="GD143" s="1650"/>
      <c r="GE143" s="1650"/>
      <c r="GF143" s="1650"/>
      <c r="GG143" s="1650"/>
      <c r="GH143" s="1650"/>
      <c r="GI143" s="1650"/>
      <c r="GJ143" s="1650"/>
      <c r="GK143" s="1650"/>
      <c r="GL143" s="1650"/>
      <c r="GM143" s="1650"/>
      <c r="GN143" s="1650"/>
      <c r="GO143" s="1650"/>
      <c r="GP143" s="1650"/>
      <c r="GQ143" s="1650"/>
      <c r="GR143" s="1375"/>
      <c r="GT143" s="1375"/>
      <c r="GU143" s="1645"/>
      <c r="GV143" s="1645"/>
      <c r="GW143" s="1375"/>
      <c r="GX143" s="1375"/>
      <c r="GY143" s="1375"/>
      <c r="GZ143" s="1375"/>
      <c r="HA143" s="1645"/>
      <c r="HB143" s="1375"/>
      <c r="HC143" s="1375"/>
      <c r="HD143" s="553"/>
      <c r="HE143" s="1375"/>
      <c r="HF143" s="1375"/>
      <c r="HG143" s="1375"/>
      <c r="HH143" s="1375"/>
      <c r="HI143" s="1375"/>
      <c r="HJ143" s="1641"/>
      <c r="HK143" s="631"/>
      <c r="HL143" s="631"/>
      <c r="HM143" s="631"/>
      <c r="HN143" s="631"/>
      <c r="HO143" s="1650">
        <v>11</v>
      </c>
    </row>
    <row s="1650" customFormat="1" customHeight="1" ht="11.549999999999999">
      <c r="A144" s="996"/>
      <c r="B144" s="996"/>
      <c r="C144" s="996"/>
      <c r="D144" s="996"/>
      <c r="E144" s="996"/>
      <c r="F144" s="1645"/>
      <c r="G144" s="1645"/>
      <c r="H144" s="360"/>
      <c r="N144" s="1650"/>
      <c r="O144" s="1650"/>
      <c r="P144" s="1650"/>
      <c r="Q144" s="1650"/>
      <c r="R144" s="1650"/>
      <c r="S144" s="1650"/>
      <c r="T144" s="1650"/>
      <c r="U144" s="1650"/>
      <c r="V144" s="1650"/>
      <c r="W144" s="1650"/>
      <c r="X144" s="1650"/>
      <c r="Y144" s="1650"/>
      <c r="Z144" s="1650"/>
      <c r="AA144" s="1650"/>
      <c r="AB144" s="1650"/>
      <c r="AC144" s="1650"/>
      <c r="AD144" s="1650"/>
      <c r="AE144" s="1650"/>
      <c r="AF144" s="1650"/>
      <c r="AG144" s="1650"/>
      <c r="AH144" s="1650"/>
      <c r="AI144" s="1650"/>
      <c r="AJ144" s="1650"/>
      <c r="AK144" s="1650"/>
      <c r="AL144" s="1650"/>
      <c r="AM144" s="1650"/>
      <c r="AN144" s="1650"/>
      <c r="AO144" s="1650"/>
      <c r="AP144" s="1650"/>
      <c r="AQ144" s="1650"/>
      <c r="AR144" s="1650"/>
      <c r="AS144" s="1650"/>
      <c r="AT144" s="1650"/>
      <c r="AU144" s="1650"/>
      <c r="AV144" s="1650"/>
      <c r="AW144" s="1650"/>
      <c r="AX144" s="1650"/>
      <c r="AY144" s="1650"/>
      <c r="AZ144" s="1650"/>
      <c r="BA144" s="1650"/>
      <c r="BB144" s="1650"/>
      <c r="BC144" s="1650"/>
      <c r="BD144" s="1650"/>
      <c r="BE144" s="1650"/>
      <c r="BF144" s="1650"/>
      <c r="BG144" s="1650"/>
      <c r="BH144" s="1650"/>
      <c r="BI144" s="1650"/>
      <c r="BJ144" s="1650"/>
      <c r="BK144" s="1650"/>
      <c r="BL144" s="1650"/>
      <c r="BM144" s="1650"/>
      <c r="BN144" s="1650"/>
      <c r="BO144" s="1650"/>
      <c r="BP144" s="1650"/>
      <c r="BQ144" s="1650"/>
      <c r="BR144" s="1650"/>
      <c r="BS144" s="1650"/>
      <c r="BT144" s="1650"/>
      <c r="BU144" s="1650"/>
      <c r="BV144" s="1650"/>
      <c r="BW144" s="1650"/>
      <c r="BX144" s="1650"/>
      <c r="BY144" s="1650"/>
      <c r="BZ144" s="1650"/>
      <c r="CA144" s="1650"/>
      <c r="CB144" s="1650"/>
      <c r="CC144" s="1650"/>
      <c r="CD144" s="1650"/>
      <c r="CE144" s="1650"/>
      <c r="CF144" s="1650"/>
      <c r="CG144" s="1650"/>
      <c r="CH144" s="1650"/>
      <c r="CI144" s="1650"/>
      <c r="CJ144" s="1650"/>
      <c r="CK144" s="1650"/>
      <c r="CL144" s="1650"/>
      <c r="CM144" s="1650"/>
      <c r="CN144" s="1650"/>
      <c r="CO144" s="1650"/>
      <c r="CP144" s="1650"/>
      <c r="CQ144" s="1650"/>
      <c r="CR144" s="1650"/>
      <c r="CS144" s="1650"/>
      <c r="CT144" s="1650"/>
      <c r="CU144" s="1650"/>
      <c r="CV144" s="1650"/>
      <c r="CW144" s="1650"/>
      <c r="CX144" s="1650"/>
      <c r="CY144" s="1650"/>
      <c r="CZ144" s="1650"/>
      <c r="DA144" s="1650"/>
      <c r="DB144" s="1650"/>
      <c r="DC144" s="1650"/>
      <c r="DD144" s="1650"/>
      <c r="DE144" s="1650"/>
      <c r="DF144" s="1650"/>
      <c r="DG144" s="1650"/>
      <c r="DH144" s="1650"/>
      <c r="DI144" s="1650"/>
      <c r="DJ144" s="1650"/>
      <c r="DK144" s="1650"/>
      <c r="DL144" s="1650"/>
      <c r="DM144" s="1650"/>
      <c r="DN144" s="1650"/>
      <c r="DO144" s="1650"/>
      <c r="DP144" s="1650"/>
      <c r="DQ144" s="1650"/>
      <c r="DR144" s="1650"/>
      <c r="DS144" s="1650"/>
      <c r="DT144" s="1650"/>
      <c r="DU144" s="1650"/>
      <c r="DV144" s="1650"/>
      <c r="DW144" s="1650"/>
      <c r="DX144" s="1650"/>
      <c r="DY144" s="1650"/>
      <c r="DZ144" s="1650"/>
      <c r="EA144" s="1650"/>
      <c r="EB144" s="1650"/>
      <c r="EC144" s="1650"/>
      <c r="ED144" s="1650"/>
      <c r="EE144" s="1650"/>
      <c r="EF144" s="1650"/>
      <c r="EG144" s="1650"/>
      <c r="EH144" s="1650"/>
      <c r="EI144" s="1650"/>
      <c r="EJ144" s="1650"/>
      <c r="EK144" s="1650"/>
      <c r="EL144" s="1650"/>
      <c r="EM144" s="1650"/>
      <c r="EN144" s="1650"/>
      <c r="EO144" s="1650"/>
      <c r="EP144" s="1650"/>
      <c r="EQ144" s="1650"/>
      <c r="ER144" s="1650"/>
      <c r="ES144" s="1650"/>
      <c r="ET144" s="1650"/>
      <c r="EU144" s="1650"/>
      <c r="EV144" s="1650"/>
      <c r="EW144" s="1650"/>
      <c r="EX144" s="1650"/>
      <c r="EY144" s="1650"/>
      <c r="EZ144" s="1650"/>
      <c r="FA144" s="1650"/>
      <c r="FB144" s="1650"/>
      <c r="FC144" s="1650"/>
      <c r="FD144" s="1650"/>
      <c r="FE144" s="1650"/>
      <c r="FF144" s="1650"/>
      <c r="FG144" s="1650"/>
      <c r="FH144" s="1650"/>
      <c r="FI144" s="1650"/>
      <c r="FJ144" s="1650"/>
      <c r="FK144" s="1650"/>
      <c r="FL144" s="1650"/>
      <c r="FM144" s="1650"/>
      <c r="FN144" s="1650"/>
      <c r="FO144" s="1650"/>
      <c r="FP144" s="1650"/>
      <c r="FQ144" s="1650"/>
      <c r="FR144" s="1650"/>
      <c r="FS144" s="1650"/>
      <c r="FT144" s="1650"/>
      <c r="FU144" s="1650"/>
      <c r="FV144" s="1650"/>
      <c r="FW144" s="1650"/>
      <c r="FX144" s="1650"/>
      <c r="FY144" s="1650"/>
      <c r="FZ144" s="1650"/>
      <c r="GA144" s="1650"/>
      <c r="GB144" s="1650"/>
      <c r="GC144" s="1650"/>
      <c r="GD144" s="1650"/>
      <c r="GE144" s="1650"/>
      <c r="GF144" s="1650"/>
      <c r="GG144" s="1650"/>
      <c r="GH144" s="1650"/>
      <c r="GI144" s="1650"/>
      <c r="GJ144" s="1650"/>
      <c r="GK144" s="1650"/>
      <c r="GL144" s="1650"/>
      <c r="GM144" s="1650"/>
      <c r="GN144" s="1650"/>
      <c r="GO144" s="1650"/>
      <c r="GP144" s="1650"/>
      <c r="GQ144" s="1650"/>
      <c r="GR144" s="1375"/>
      <c r="GT144" s="1375"/>
      <c r="GU144" s="1645"/>
      <c r="GV144" s="1645"/>
      <c r="GW144" s="1375"/>
      <c r="GX144" s="1375"/>
      <c r="GY144" s="1375"/>
      <c r="GZ144" s="1375"/>
      <c r="HA144" s="1645"/>
      <c r="HB144" s="1375"/>
      <c r="HC144" s="1375"/>
      <c r="HD144" s="553"/>
      <c r="HE144" s="1375"/>
      <c r="HF144" s="1375"/>
      <c r="HG144" s="1375"/>
      <c r="HH144" s="1375"/>
      <c r="HI144" s="1375"/>
      <c r="HJ144" s="1641"/>
      <c r="HK144" s="631"/>
      <c r="HL144" s="631"/>
      <c r="HM144" s="631"/>
      <c r="HN144" s="631"/>
      <c r="HO144" s="1650">
        <v>11</v>
      </c>
    </row>
    <row s="1650" customFormat="1" customHeight="1" ht="11.549999999999999">
      <c r="A145" s="996"/>
      <c r="B145" s="996"/>
      <c r="C145" s="996"/>
      <c r="D145" s="996"/>
      <c r="E145" s="996"/>
      <c r="F145" s="1645"/>
      <c r="G145" s="1645"/>
      <c r="H145" s="360"/>
      <c r="N145" s="1650"/>
      <c r="O145" s="1650"/>
      <c r="P145" s="1650"/>
      <c r="Q145" s="1650"/>
      <c r="R145" s="1650"/>
      <c r="S145" s="1650"/>
      <c r="T145" s="1650"/>
      <c r="U145" s="1650"/>
      <c r="V145" s="1650"/>
      <c r="W145" s="1650"/>
      <c r="X145" s="1650"/>
      <c r="Y145" s="1650"/>
      <c r="Z145" s="1650"/>
      <c r="AA145" s="1650"/>
      <c r="AB145" s="1650"/>
      <c r="AC145" s="1650"/>
      <c r="AD145" s="1650"/>
      <c r="AE145" s="1650"/>
      <c r="AF145" s="1650"/>
      <c r="AG145" s="1650"/>
      <c r="AH145" s="1650"/>
      <c r="AI145" s="1650"/>
      <c r="AJ145" s="1650"/>
      <c r="AK145" s="1650"/>
      <c r="AL145" s="1650"/>
      <c r="AM145" s="1650"/>
      <c r="AN145" s="1650"/>
      <c r="AO145" s="1650"/>
      <c r="AP145" s="1650"/>
      <c r="AQ145" s="1650"/>
      <c r="AR145" s="1650"/>
      <c r="AS145" s="1650"/>
      <c r="AT145" s="1650"/>
      <c r="AU145" s="1650"/>
      <c r="AV145" s="1650"/>
      <c r="AW145" s="1650"/>
      <c r="AX145" s="1650"/>
      <c r="AY145" s="1650"/>
      <c r="AZ145" s="1650"/>
      <c r="BA145" s="1650"/>
      <c r="BB145" s="1650"/>
      <c r="BC145" s="1650"/>
      <c r="BD145" s="1650"/>
      <c r="BE145" s="1650"/>
      <c r="BF145" s="1650"/>
      <c r="BG145" s="1650"/>
      <c r="BH145" s="1650"/>
      <c r="BI145" s="1650"/>
      <c r="BJ145" s="1650"/>
      <c r="BK145" s="1650"/>
      <c r="BL145" s="1650"/>
      <c r="BM145" s="1650"/>
      <c r="BN145" s="1650"/>
      <c r="BO145" s="1650"/>
      <c r="BP145" s="1650"/>
      <c r="BQ145" s="1650"/>
      <c r="BR145" s="1650"/>
      <c r="BS145" s="1650"/>
      <c r="BT145" s="1650"/>
      <c r="BU145" s="1650"/>
      <c r="BV145" s="1650"/>
      <c r="BW145" s="1650"/>
      <c r="BX145" s="1650"/>
      <c r="BY145" s="1650"/>
      <c r="BZ145" s="1650"/>
      <c r="CA145" s="1650"/>
      <c r="CB145" s="1650"/>
      <c r="CC145" s="1650"/>
      <c r="CD145" s="1650"/>
      <c r="CE145" s="1650"/>
      <c r="CF145" s="1650"/>
      <c r="CG145" s="1650"/>
      <c r="CH145" s="1650"/>
      <c r="CI145" s="1650"/>
      <c r="CJ145" s="1650"/>
      <c r="CK145" s="1650"/>
      <c r="CL145" s="1650"/>
      <c r="CM145" s="1650"/>
      <c r="CN145" s="1650"/>
      <c r="CO145" s="1650"/>
      <c r="CP145" s="1650"/>
      <c r="CQ145" s="1650"/>
      <c r="CR145" s="1650"/>
      <c r="CS145" s="1650"/>
      <c r="CT145" s="1650"/>
      <c r="CU145" s="1650"/>
      <c r="CV145" s="1650"/>
      <c r="CW145" s="1650"/>
      <c r="CX145" s="1650"/>
      <c r="CY145" s="1650"/>
      <c r="CZ145" s="1650"/>
      <c r="DA145" s="1650"/>
      <c r="DB145" s="1650"/>
      <c r="DC145" s="1650"/>
      <c r="DD145" s="1650"/>
      <c r="DE145" s="1650"/>
      <c r="DF145" s="1650"/>
      <c r="DG145" s="1650"/>
      <c r="DH145" s="1650"/>
      <c r="DI145" s="1650"/>
      <c r="DJ145" s="1650"/>
      <c r="DK145" s="1650"/>
      <c r="DL145" s="1650"/>
      <c r="DM145" s="1650"/>
      <c r="DN145" s="1650"/>
      <c r="DO145" s="1650"/>
      <c r="DP145" s="1650"/>
      <c r="DQ145" s="1650"/>
      <c r="DR145" s="1650"/>
      <c r="DS145" s="1650"/>
      <c r="DT145" s="1650"/>
      <c r="DU145" s="1650"/>
      <c r="DV145" s="1650"/>
      <c r="DW145" s="1650"/>
      <c r="DX145" s="1650"/>
      <c r="DY145" s="1650"/>
      <c r="DZ145" s="1650"/>
      <c r="EA145" s="1650"/>
      <c r="EB145" s="1650"/>
      <c r="EC145" s="1650"/>
      <c r="ED145" s="1650"/>
      <c r="EE145" s="1650"/>
      <c r="EF145" s="1650"/>
      <c r="EG145" s="1650"/>
      <c r="EH145" s="1650"/>
      <c r="EI145" s="1650"/>
      <c r="EJ145" s="1650"/>
      <c r="EK145" s="1650"/>
      <c r="EL145" s="1650"/>
      <c r="EM145" s="1650"/>
      <c r="EN145" s="1650"/>
      <c r="EO145" s="1650"/>
      <c r="EP145" s="1650"/>
      <c r="EQ145" s="1650"/>
      <c r="ER145" s="1650"/>
      <c r="ES145" s="1650"/>
      <c r="ET145" s="1650"/>
      <c r="EU145" s="1650"/>
      <c r="EV145" s="1650"/>
      <c r="EW145" s="1650"/>
      <c r="EX145" s="1650"/>
      <c r="EY145" s="1650"/>
      <c r="EZ145" s="1650"/>
      <c r="FA145" s="1650"/>
      <c r="FB145" s="1650"/>
      <c r="FC145" s="1650"/>
      <c r="FD145" s="1650"/>
      <c r="FE145" s="1650"/>
      <c r="FF145" s="1650"/>
      <c r="FG145" s="1650"/>
      <c r="FH145" s="1650"/>
      <c r="FI145" s="1650"/>
      <c r="FJ145" s="1650"/>
      <c r="FK145" s="1650"/>
      <c r="FL145" s="1650"/>
      <c r="FM145" s="1650"/>
      <c r="FN145" s="1650"/>
      <c r="FO145" s="1650"/>
      <c r="FP145" s="1650"/>
      <c r="FQ145" s="1650"/>
      <c r="FR145" s="1650"/>
      <c r="FS145" s="1650"/>
      <c r="FT145" s="1650"/>
      <c r="FU145" s="1650"/>
      <c r="FV145" s="1650"/>
      <c r="FW145" s="1650"/>
      <c r="FX145" s="1650"/>
      <c r="FY145" s="1650"/>
      <c r="FZ145" s="1650"/>
      <c r="GA145" s="1650"/>
      <c r="GB145" s="1650"/>
      <c r="GC145" s="1650"/>
      <c r="GD145" s="1650"/>
      <c r="GE145" s="1650"/>
      <c r="GF145" s="1650"/>
      <c r="GG145" s="1650"/>
      <c r="GH145" s="1650"/>
      <c r="GI145" s="1650"/>
      <c r="GJ145" s="1650"/>
      <c r="GK145" s="1650"/>
      <c r="GL145" s="1650"/>
      <c r="GM145" s="1650"/>
      <c r="GN145" s="1650"/>
      <c r="GO145" s="1650"/>
      <c r="GP145" s="1650"/>
      <c r="GQ145" s="1650"/>
      <c r="GR145" s="1375"/>
      <c r="GT145" s="1375"/>
      <c r="GU145" s="1645"/>
      <c r="GV145" s="1645"/>
      <c r="GW145" s="1375"/>
      <c r="GX145" s="1375"/>
      <c r="GY145" s="1375"/>
      <c r="GZ145" s="1375"/>
      <c r="HA145" s="1645"/>
      <c r="HB145" s="1375"/>
      <c r="HC145" s="1375"/>
      <c r="HD145" s="553"/>
      <c r="HE145" s="1375"/>
      <c r="HF145" s="1375"/>
      <c r="HG145" s="1375"/>
      <c r="HH145" s="1375"/>
      <c r="HI145" s="1375"/>
      <c r="HJ145" s="1641"/>
      <c r="HK145" s="631"/>
      <c r="HL145" s="631"/>
      <c r="HM145" s="631"/>
      <c r="HN145" s="631"/>
      <c r="HO145" s="1650">
        <v>11</v>
      </c>
    </row>
    <row s="1650" customFormat="1" customHeight="1" ht="11.549999999999999">
      <c r="A146" s="996"/>
      <c r="B146" s="996"/>
      <c r="C146" s="996"/>
      <c r="D146" s="996"/>
      <c r="E146" s="996"/>
      <c r="F146" s="1645"/>
      <c r="G146" s="1645"/>
      <c r="H146" s="360"/>
      <c r="N146" s="1650"/>
      <c r="O146" s="1650"/>
      <c r="P146" s="1650"/>
      <c r="Q146" s="1650"/>
      <c r="R146" s="1650"/>
      <c r="S146" s="1650"/>
      <c r="T146" s="1650"/>
      <c r="U146" s="1650"/>
      <c r="V146" s="1650"/>
      <c r="W146" s="1650"/>
      <c r="X146" s="1650"/>
      <c r="Y146" s="1650"/>
      <c r="Z146" s="1650"/>
      <c r="AA146" s="1650"/>
      <c r="AB146" s="1650"/>
      <c r="AC146" s="1650"/>
      <c r="AD146" s="1650"/>
      <c r="AE146" s="1650"/>
      <c r="AF146" s="1650"/>
      <c r="AG146" s="1650"/>
      <c r="AH146" s="1650"/>
      <c r="AI146" s="1650"/>
      <c r="AJ146" s="1650"/>
      <c r="AK146" s="1650"/>
      <c r="AL146" s="1650"/>
      <c r="AM146" s="1650"/>
      <c r="AN146" s="1650"/>
      <c r="AO146" s="1650"/>
      <c r="AP146" s="1650"/>
      <c r="AQ146" s="1650"/>
      <c r="AR146" s="1650"/>
      <c r="AS146" s="1650"/>
      <c r="AT146" s="1650"/>
      <c r="AU146" s="1650"/>
      <c r="AV146" s="1650"/>
      <c r="AW146" s="1650"/>
      <c r="AX146" s="1650"/>
      <c r="AY146" s="1650"/>
      <c r="AZ146" s="1650"/>
      <c r="BA146" s="1650"/>
      <c r="BB146" s="1650"/>
      <c r="BC146" s="1650"/>
      <c r="BD146" s="1650"/>
      <c r="BE146" s="1650"/>
      <c r="BF146" s="1650"/>
      <c r="BG146" s="1650"/>
      <c r="BH146" s="1650"/>
      <c r="BI146" s="1650"/>
      <c r="BJ146" s="1650"/>
      <c r="BK146" s="1650"/>
      <c r="BL146" s="1650"/>
      <c r="BM146" s="1650"/>
      <c r="BN146" s="1650"/>
      <c r="BO146" s="1650"/>
      <c r="BP146" s="1650"/>
      <c r="BQ146" s="1650"/>
      <c r="BR146" s="1650"/>
      <c r="BS146" s="1650"/>
      <c r="BT146" s="1650"/>
      <c r="BU146" s="1650"/>
      <c r="BV146" s="1650"/>
      <c r="BW146" s="1650"/>
      <c r="BX146" s="1650"/>
      <c r="BY146" s="1650"/>
      <c r="BZ146" s="1650"/>
      <c r="CA146" s="1650"/>
      <c r="CB146" s="1650"/>
      <c r="CC146" s="1650"/>
      <c r="CD146" s="1650"/>
      <c r="CE146" s="1650"/>
      <c r="CF146" s="1650"/>
      <c r="CG146" s="1650"/>
      <c r="CH146" s="1650"/>
      <c r="CI146" s="1650"/>
      <c r="CJ146" s="1650"/>
      <c r="CK146" s="1650"/>
      <c r="CL146" s="1650"/>
      <c r="CM146" s="1650"/>
      <c r="CN146" s="1650"/>
      <c r="CO146" s="1650"/>
      <c r="CP146" s="1650"/>
      <c r="CQ146" s="1650"/>
      <c r="CR146" s="1650"/>
      <c r="CS146" s="1650"/>
      <c r="CT146" s="1650"/>
      <c r="CU146" s="1650"/>
      <c r="CV146" s="1650"/>
      <c r="CW146" s="1650"/>
      <c r="CX146" s="1650"/>
      <c r="CY146" s="1650"/>
      <c r="CZ146" s="1650"/>
      <c r="DA146" s="1650"/>
      <c r="DB146" s="1650"/>
      <c r="DC146" s="1650"/>
      <c r="DD146" s="1650"/>
      <c r="DE146" s="1650"/>
      <c r="DF146" s="1650"/>
      <c r="DG146" s="1650"/>
      <c r="DH146" s="1650"/>
      <c r="DI146" s="1650"/>
      <c r="DJ146" s="1650"/>
      <c r="DK146" s="1650"/>
      <c r="DL146" s="1650"/>
      <c r="DM146" s="1650"/>
      <c r="DN146" s="1650"/>
      <c r="DO146" s="1650"/>
      <c r="DP146" s="1650"/>
      <c r="DQ146" s="1650"/>
      <c r="DR146" s="1650"/>
      <c r="DS146" s="1650"/>
      <c r="DT146" s="1650"/>
      <c r="DU146" s="1650"/>
      <c r="DV146" s="1650"/>
      <c r="DW146" s="1650"/>
      <c r="DX146" s="1650"/>
      <c r="DY146" s="1650"/>
      <c r="DZ146" s="1650"/>
      <c r="EA146" s="1650"/>
      <c r="EB146" s="1650"/>
      <c r="EC146" s="1650"/>
      <c r="ED146" s="1650"/>
      <c r="EE146" s="1650"/>
      <c r="EF146" s="1650"/>
      <c r="EG146" s="1650"/>
      <c r="EH146" s="1650"/>
      <c r="EI146" s="1650"/>
      <c r="EJ146" s="1650"/>
      <c r="EK146" s="1650"/>
      <c r="EL146" s="1650"/>
      <c r="EM146" s="1650"/>
      <c r="EN146" s="1650"/>
      <c r="EO146" s="1650"/>
      <c r="EP146" s="1650"/>
      <c r="EQ146" s="1650"/>
      <c r="ER146" s="1650"/>
      <c r="ES146" s="1650"/>
      <c r="ET146" s="1650"/>
      <c r="EU146" s="1650"/>
      <c r="EV146" s="1650"/>
      <c r="EW146" s="1650"/>
      <c r="EX146" s="1650"/>
      <c r="EY146" s="1650"/>
      <c r="EZ146" s="1650"/>
      <c r="FA146" s="1650"/>
      <c r="FB146" s="1650"/>
      <c r="FC146" s="1650"/>
      <c r="FD146" s="1650"/>
      <c r="FE146" s="1650"/>
      <c r="FF146" s="1650"/>
      <c r="FG146" s="1650"/>
      <c r="FH146" s="1650"/>
      <c r="FI146" s="1650"/>
      <c r="FJ146" s="1650"/>
      <c r="FK146" s="1650"/>
      <c r="FL146" s="1650"/>
      <c r="FM146" s="1650"/>
      <c r="FN146" s="1650"/>
      <c r="FO146" s="1650"/>
      <c r="FP146" s="1650"/>
      <c r="FQ146" s="1650"/>
      <c r="FR146" s="1650"/>
      <c r="FS146" s="1650"/>
      <c r="FT146" s="1650"/>
      <c r="FU146" s="1650"/>
      <c r="FV146" s="1650"/>
      <c r="FW146" s="1650"/>
      <c r="FX146" s="1650"/>
      <c r="FY146" s="1650"/>
      <c r="FZ146" s="1650"/>
      <c r="GA146" s="1650"/>
      <c r="GB146" s="1650"/>
      <c r="GC146" s="1650"/>
      <c r="GD146" s="1650"/>
      <c r="GE146" s="1650"/>
      <c r="GF146" s="1650"/>
      <c r="GG146" s="1650"/>
      <c r="GH146" s="1650"/>
      <c r="GI146" s="1650"/>
      <c r="GJ146" s="1650"/>
      <c r="GK146" s="1650"/>
      <c r="GL146" s="1650"/>
      <c r="GM146" s="1650"/>
      <c r="GN146" s="1650"/>
      <c r="GO146" s="1650"/>
      <c r="GP146" s="1650"/>
      <c r="GQ146" s="1650"/>
      <c r="GR146" s="1375"/>
      <c r="GT146" s="1375"/>
      <c r="GU146" s="1645"/>
      <c r="GV146" s="1645"/>
      <c r="GW146" s="1375"/>
      <c r="GX146" s="1375"/>
      <c r="GY146" s="1375"/>
      <c r="GZ146" s="1375"/>
      <c r="HA146" s="1645"/>
      <c r="HB146" s="1375"/>
      <c r="HC146" s="1375"/>
      <c r="HD146" s="553"/>
      <c r="HE146" s="1375"/>
      <c r="HF146" s="1375"/>
      <c r="HG146" s="1375"/>
      <c r="HH146" s="1375"/>
      <c r="HI146" s="1375"/>
      <c r="HJ146" s="1641"/>
      <c r="HK146" s="631"/>
      <c r="HL146" s="631"/>
      <c r="HM146" s="631"/>
      <c r="HN146" s="631"/>
      <c r="HO146" s="1650">
        <v>11</v>
      </c>
    </row>
    <row s="1650" customFormat="1" customHeight="1" ht="11.549999999999999">
      <c r="A147" s="996"/>
      <c r="B147" s="996"/>
      <c r="C147" s="996"/>
      <c r="D147" s="996"/>
      <c r="E147" s="996"/>
      <c r="F147" s="1645"/>
      <c r="G147" s="1645"/>
      <c r="H147" s="360"/>
      <c r="N147" s="1650"/>
      <c r="O147" s="1650"/>
      <c r="P147" s="1650"/>
      <c r="Q147" s="1650"/>
      <c r="R147" s="1650"/>
      <c r="S147" s="1650"/>
      <c r="T147" s="1650"/>
      <c r="U147" s="1650"/>
      <c r="V147" s="1650"/>
      <c r="W147" s="1650"/>
      <c r="X147" s="1650"/>
      <c r="Y147" s="1650"/>
      <c r="Z147" s="1650"/>
      <c r="AA147" s="1650"/>
      <c r="AB147" s="1650"/>
      <c r="AC147" s="1650"/>
      <c r="AD147" s="1650"/>
      <c r="AE147" s="1650"/>
      <c r="AF147" s="1650"/>
      <c r="AG147" s="1650"/>
      <c r="AH147" s="1650"/>
      <c r="AI147" s="1650"/>
      <c r="AJ147" s="1650"/>
      <c r="AK147" s="1650"/>
      <c r="AL147" s="1650"/>
      <c r="AM147" s="1650"/>
      <c r="AN147" s="1650"/>
      <c r="AO147" s="1650"/>
      <c r="AP147" s="1650"/>
      <c r="AQ147" s="1650"/>
      <c r="AR147" s="1650"/>
      <c r="AS147" s="1650"/>
      <c r="AT147" s="1650"/>
      <c r="AU147" s="1650"/>
      <c r="AV147" s="1650"/>
      <c r="AW147" s="1650"/>
      <c r="AX147" s="1650"/>
      <c r="AY147" s="1650"/>
      <c r="AZ147" s="1650"/>
      <c r="BA147" s="1650"/>
      <c r="BB147" s="1650"/>
      <c r="BC147" s="1650"/>
      <c r="BD147" s="1650"/>
      <c r="BE147" s="1650"/>
      <c r="BF147" s="1650"/>
      <c r="BG147" s="1650"/>
      <c r="BH147" s="1650"/>
      <c r="BI147" s="1650"/>
      <c r="BJ147" s="1650"/>
      <c r="BK147" s="1650"/>
      <c r="BL147" s="1650"/>
      <c r="BM147" s="1650"/>
      <c r="BN147" s="1650"/>
      <c r="BO147" s="1650"/>
      <c r="BP147" s="1650"/>
      <c r="BQ147" s="1650"/>
      <c r="BR147" s="1650"/>
      <c r="BS147" s="1650"/>
      <c r="BT147" s="1650"/>
      <c r="BU147" s="1650"/>
      <c r="BV147" s="1650"/>
      <c r="BW147" s="1650"/>
      <c r="BX147" s="1650"/>
      <c r="BY147" s="1650"/>
      <c r="BZ147" s="1650"/>
      <c r="CA147" s="1650"/>
      <c r="CB147" s="1650"/>
      <c r="CC147" s="1650"/>
      <c r="CD147" s="1650"/>
      <c r="CE147" s="1650"/>
      <c r="CF147" s="1650"/>
      <c r="CG147" s="1650"/>
      <c r="CH147" s="1650"/>
      <c r="CI147" s="1650"/>
      <c r="CJ147" s="1650"/>
      <c r="CK147" s="1650"/>
      <c r="CL147" s="1650"/>
      <c r="CM147" s="1650"/>
      <c r="CN147" s="1650"/>
      <c r="CO147" s="1650"/>
      <c r="CP147" s="1650"/>
      <c r="CQ147" s="1650"/>
      <c r="CR147" s="1650"/>
      <c r="CS147" s="1650"/>
      <c r="CT147" s="1650"/>
      <c r="CU147" s="1650"/>
      <c r="CV147" s="1650"/>
      <c r="CW147" s="1650"/>
      <c r="CX147" s="1650"/>
      <c r="CY147" s="1650"/>
      <c r="CZ147" s="1650"/>
      <c r="DA147" s="1650"/>
      <c r="DB147" s="1650"/>
      <c r="DC147" s="1650"/>
      <c r="DD147" s="1650"/>
      <c r="DE147" s="1650"/>
      <c r="DF147" s="1650"/>
      <c r="DG147" s="1650"/>
      <c r="DH147" s="1650"/>
      <c r="DI147" s="1650"/>
      <c r="DJ147" s="1650"/>
      <c r="DK147" s="1650"/>
      <c r="DL147" s="1650"/>
      <c r="DM147" s="1650"/>
      <c r="DN147" s="1650"/>
      <c r="DO147" s="1650"/>
      <c r="DP147" s="1650"/>
      <c r="DQ147" s="1650"/>
      <c r="DR147" s="1650"/>
      <c r="DS147" s="1650"/>
      <c r="DT147" s="1650"/>
      <c r="DU147" s="1650"/>
      <c r="DV147" s="1650"/>
      <c r="DW147" s="1650"/>
      <c r="DX147" s="1650"/>
      <c r="DY147" s="1650"/>
      <c r="DZ147" s="1650"/>
      <c r="EA147" s="1650"/>
      <c r="EB147" s="1650"/>
      <c r="EC147" s="1650"/>
      <c r="ED147" s="1650"/>
      <c r="EE147" s="1650"/>
      <c r="EF147" s="1650"/>
      <c r="EG147" s="1650"/>
      <c r="EH147" s="1650"/>
      <c r="EI147" s="1650"/>
      <c r="EJ147" s="1650"/>
      <c r="EK147" s="1650"/>
      <c r="EL147" s="1650"/>
      <c r="EM147" s="1650"/>
      <c r="EN147" s="1650"/>
      <c r="EO147" s="1650"/>
      <c r="EP147" s="1650"/>
      <c r="EQ147" s="1650"/>
      <c r="ER147" s="1650"/>
      <c r="ES147" s="1650"/>
      <c r="ET147" s="1650"/>
      <c r="EU147" s="1650"/>
      <c r="EV147" s="1650"/>
      <c r="EW147" s="1650"/>
      <c r="EX147" s="1650"/>
      <c r="EY147" s="1650"/>
      <c r="EZ147" s="1650"/>
      <c r="FA147" s="1650"/>
      <c r="FB147" s="1650"/>
      <c r="FC147" s="1650"/>
      <c r="FD147" s="1650"/>
      <c r="FE147" s="1650"/>
      <c r="FF147" s="1650"/>
      <c r="FG147" s="1650"/>
      <c r="FH147" s="1650"/>
      <c r="FI147" s="1650"/>
      <c r="FJ147" s="1650"/>
      <c r="FK147" s="1650"/>
      <c r="FL147" s="1650"/>
      <c r="FM147" s="1650"/>
      <c r="FN147" s="1650"/>
      <c r="FO147" s="1650"/>
      <c r="FP147" s="1650"/>
      <c r="FQ147" s="1650"/>
      <c r="FR147" s="1650"/>
      <c r="FS147" s="1650"/>
      <c r="FT147" s="1650"/>
      <c r="FU147" s="1650"/>
      <c r="FV147" s="1650"/>
      <c r="FW147" s="1650"/>
      <c r="FX147" s="1650"/>
      <c r="FY147" s="1650"/>
      <c r="FZ147" s="1650"/>
      <c r="GA147" s="1650"/>
      <c r="GB147" s="1650"/>
      <c r="GC147" s="1650"/>
      <c r="GD147" s="1650"/>
      <c r="GE147" s="1650"/>
      <c r="GF147" s="1650"/>
      <c r="GG147" s="1650"/>
      <c r="GH147" s="1650"/>
      <c r="GI147" s="1650"/>
      <c r="GJ147" s="1650"/>
      <c r="GK147" s="1650"/>
      <c r="GL147" s="1650"/>
      <c r="GM147" s="1650"/>
      <c r="GN147" s="1650"/>
      <c r="GO147" s="1650"/>
      <c r="GP147" s="1650"/>
      <c r="GQ147" s="1650"/>
      <c r="GR147" s="1375"/>
      <c r="GT147" s="1375"/>
      <c r="GU147" s="1645"/>
      <c r="GV147" s="1645"/>
      <c r="GW147" s="1375"/>
      <c r="GX147" s="1375"/>
      <c r="GY147" s="1375"/>
      <c r="GZ147" s="1375"/>
      <c r="HA147" s="1645"/>
      <c r="HB147" s="1375"/>
      <c r="HC147" s="1375"/>
      <c r="HD147" s="553"/>
      <c r="HE147" s="1375"/>
      <c r="HF147" s="1375"/>
      <c r="HG147" s="1375"/>
      <c r="HH147" s="1375"/>
      <c r="HI147" s="1375"/>
      <c r="HJ147" s="1641"/>
      <c r="HK147" s="631"/>
      <c r="HL147" s="631"/>
      <c r="HM147" s="631"/>
      <c r="HN147" s="631"/>
      <c r="HO147" s="1650">
        <v>11</v>
      </c>
    </row>
    <row s="1650" customFormat="1" customHeight="1" ht="11.549999999999999">
      <c r="A148" s="996"/>
      <c r="B148" s="996"/>
      <c r="C148" s="996"/>
      <c r="D148" s="996"/>
      <c r="E148" s="996"/>
      <c r="F148" s="1645"/>
      <c r="G148" s="1645"/>
      <c r="H148" s="360"/>
      <c r="N148" s="1650"/>
      <c r="O148" s="1650"/>
      <c r="P148" s="1650"/>
      <c r="Q148" s="1650"/>
      <c r="R148" s="1650"/>
      <c r="S148" s="1650"/>
      <c r="T148" s="1650"/>
      <c r="U148" s="1650"/>
      <c r="V148" s="1650"/>
      <c r="W148" s="1650"/>
      <c r="X148" s="1650"/>
      <c r="Y148" s="1650"/>
      <c r="Z148" s="1650"/>
      <c r="AA148" s="1650"/>
      <c r="AB148" s="1650"/>
      <c r="AC148" s="1650"/>
      <c r="AD148" s="1650"/>
      <c r="AE148" s="1650"/>
      <c r="AF148" s="1650"/>
      <c r="AG148" s="1650"/>
      <c r="AH148" s="1650"/>
      <c r="AI148" s="1650"/>
      <c r="AJ148" s="1650"/>
      <c r="AK148" s="1650"/>
      <c r="AL148" s="1650"/>
      <c r="AM148" s="1650"/>
      <c r="AN148" s="1650"/>
      <c r="AO148" s="1650"/>
      <c r="AP148" s="1650"/>
      <c r="AQ148" s="1650"/>
      <c r="AR148" s="1650"/>
      <c r="AS148" s="1650"/>
      <c r="AT148" s="1650"/>
      <c r="AU148" s="1650"/>
      <c r="AV148" s="1650"/>
      <c r="AW148" s="1650"/>
      <c r="AX148" s="1650"/>
      <c r="AY148" s="1650"/>
      <c r="AZ148" s="1650"/>
      <c r="BA148" s="1650"/>
      <c r="BB148" s="1650"/>
      <c r="BC148" s="1650"/>
      <c r="BD148" s="1650"/>
      <c r="BE148" s="1650"/>
      <c r="BF148" s="1650"/>
      <c r="BG148" s="1650"/>
      <c r="BH148" s="1650"/>
      <c r="BI148" s="1650"/>
      <c r="BJ148" s="1650"/>
      <c r="BK148" s="1650"/>
      <c r="BL148" s="1650"/>
      <c r="BM148" s="1650"/>
      <c r="BN148" s="1650"/>
      <c r="BO148" s="1650"/>
      <c r="BP148" s="1650"/>
      <c r="BQ148" s="1650"/>
      <c r="BR148" s="1650"/>
      <c r="BS148" s="1650"/>
      <c r="BT148" s="1650"/>
      <c r="BU148" s="1650"/>
      <c r="BV148" s="1650"/>
      <c r="BW148" s="1650"/>
      <c r="BX148" s="1650"/>
      <c r="BY148" s="1650"/>
      <c r="BZ148" s="1650"/>
      <c r="CA148" s="1650"/>
      <c r="CB148" s="1650"/>
      <c r="CC148" s="1650"/>
      <c r="CD148" s="1650"/>
      <c r="CE148" s="1650"/>
      <c r="CF148" s="1650"/>
      <c r="CG148" s="1650"/>
      <c r="CH148" s="1650"/>
      <c r="CI148" s="1650"/>
      <c r="CJ148" s="1650"/>
      <c r="CK148" s="1650"/>
      <c r="CL148" s="1650"/>
      <c r="CM148" s="1650"/>
      <c r="CN148" s="1650"/>
      <c r="CO148" s="1650"/>
      <c r="CP148" s="1650"/>
      <c r="CQ148" s="1650"/>
      <c r="CR148" s="1650"/>
      <c r="CS148" s="1650"/>
      <c r="CT148" s="1650"/>
      <c r="CU148" s="1650"/>
      <c r="CV148" s="1650"/>
      <c r="CW148" s="1650"/>
      <c r="CX148" s="1650"/>
      <c r="CY148" s="1650"/>
      <c r="CZ148" s="1650"/>
      <c r="DA148" s="1650"/>
      <c r="DB148" s="1650"/>
      <c r="DC148" s="1650"/>
      <c r="DD148" s="1650"/>
      <c r="DE148" s="1650"/>
      <c r="DF148" s="1650"/>
      <c r="DG148" s="1650"/>
      <c r="DH148" s="1650"/>
      <c r="DI148" s="1650"/>
      <c r="DJ148" s="1650"/>
      <c r="DK148" s="1650"/>
      <c r="DL148" s="1650"/>
      <c r="DM148" s="1650"/>
      <c r="DN148" s="1650"/>
      <c r="DO148" s="1650"/>
      <c r="DP148" s="1650"/>
      <c r="DQ148" s="1650"/>
      <c r="DR148" s="1650"/>
      <c r="DS148" s="1650"/>
      <c r="DT148" s="1650"/>
      <c r="DU148" s="1650"/>
      <c r="DV148" s="1650"/>
      <c r="DW148" s="1650"/>
      <c r="DX148" s="1650"/>
      <c r="DY148" s="1650"/>
      <c r="DZ148" s="1650"/>
      <c r="EA148" s="1650"/>
      <c r="EB148" s="1650"/>
      <c r="EC148" s="1650"/>
      <c r="ED148" s="1650"/>
      <c r="EE148" s="1650"/>
      <c r="EF148" s="1650"/>
      <c r="EG148" s="1650"/>
      <c r="EH148" s="1650"/>
      <c r="EI148" s="1650"/>
      <c r="EJ148" s="1650"/>
      <c r="EK148" s="1650"/>
      <c r="EL148" s="1650"/>
      <c r="EM148" s="1650"/>
      <c r="EN148" s="1650"/>
      <c r="EO148" s="1650"/>
      <c r="EP148" s="1650"/>
      <c r="EQ148" s="1650"/>
      <c r="ER148" s="1650"/>
      <c r="ES148" s="1650"/>
      <c r="ET148" s="1650"/>
      <c r="EU148" s="1650"/>
      <c r="EV148" s="1650"/>
      <c r="EW148" s="1650"/>
      <c r="EX148" s="1650"/>
      <c r="EY148" s="1650"/>
      <c r="EZ148" s="1650"/>
      <c r="FA148" s="1650"/>
      <c r="FB148" s="1650"/>
      <c r="FC148" s="1650"/>
      <c r="FD148" s="1650"/>
      <c r="FE148" s="1650"/>
      <c r="FF148" s="1650"/>
      <c r="FG148" s="1650"/>
      <c r="FH148" s="1650"/>
      <c r="FI148" s="1650"/>
      <c r="FJ148" s="1650"/>
      <c r="FK148" s="1650"/>
      <c r="FL148" s="1650"/>
      <c r="FM148" s="1650"/>
      <c r="FN148" s="1650"/>
      <c r="FO148" s="1650"/>
      <c r="FP148" s="1650"/>
      <c r="FQ148" s="1650"/>
      <c r="FR148" s="1650"/>
      <c r="FS148" s="1650"/>
      <c r="FT148" s="1650"/>
      <c r="FU148" s="1650"/>
      <c r="FV148" s="1650"/>
      <c r="FW148" s="1650"/>
      <c r="FX148" s="1650"/>
      <c r="FY148" s="1650"/>
      <c r="FZ148" s="1650"/>
      <c r="GA148" s="1650"/>
      <c r="GB148" s="1650"/>
      <c r="GC148" s="1650"/>
      <c r="GD148" s="1650"/>
      <c r="GE148" s="1650"/>
      <c r="GF148" s="1650"/>
      <c r="GG148" s="1650"/>
      <c r="GH148" s="1650"/>
      <c r="GI148" s="1650"/>
      <c r="GJ148" s="1650"/>
      <c r="GK148" s="1650"/>
      <c r="GL148" s="1650"/>
      <c r="GM148" s="1650"/>
      <c r="GN148" s="1650"/>
      <c r="GO148" s="1650"/>
      <c r="GP148" s="1650"/>
      <c r="GQ148" s="1650"/>
      <c r="GR148" s="1375"/>
      <c r="GT148" s="1375"/>
      <c r="GU148" s="1645"/>
      <c r="GV148" s="1645"/>
      <c r="GW148" s="1375"/>
      <c r="GX148" s="1375"/>
      <c r="GY148" s="1375"/>
      <c r="GZ148" s="1375"/>
      <c r="HA148" s="1645"/>
      <c r="HB148" s="1375"/>
      <c r="HC148" s="1375"/>
      <c r="HD148" s="553"/>
      <c r="HE148" s="1375"/>
      <c r="HF148" s="1375"/>
      <c r="HG148" s="1375"/>
      <c r="HH148" s="1375"/>
      <c r="HI148" s="1375"/>
      <c r="HJ148" s="1641"/>
      <c r="HK148" s="631"/>
      <c r="HL148" s="631"/>
      <c r="HM148" s="631"/>
      <c r="HN148" s="631"/>
      <c r="HO148" s="1650">
        <v>11</v>
      </c>
    </row>
    <row s="1650" customFormat="1" customHeight="1" ht="11.549999999999999">
      <c r="A149" s="996"/>
      <c r="B149" s="996"/>
      <c r="C149" s="996"/>
      <c r="D149" s="996"/>
      <c r="E149" s="996"/>
      <c r="F149" s="1645"/>
      <c r="G149" s="1645"/>
      <c r="H149" s="360"/>
      <c r="N149" s="1650"/>
      <c r="O149" s="1650"/>
      <c r="P149" s="1650"/>
      <c r="Q149" s="1650"/>
      <c r="R149" s="1650"/>
      <c r="S149" s="1650"/>
      <c r="T149" s="1650"/>
      <c r="U149" s="1650"/>
      <c r="V149" s="1650"/>
      <c r="W149" s="1650"/>
      <c r="X149" s="1650"/>
      <c r="Y149" s="1650"/>
      <c r="Z149" s="1650"/>
      <c r="AA149" s="1650"/>
      <c r="AB149" s="1650"/>
      <c r="AC149" s="1650"/>
      <c r="AD149" s="1650"/>
      <c r="AE149" s="1650"/>
      <c r="AF149" s="1650"/>
      <c r="AG149" s="1650"/>
      <c r="AH149" s="1650"/>
      <c r="AI149" s="1650"/>
      <c r="AJ149" s="1650"/>
      <c r="AK149" s="1650"/>
      <c r="AL149" s="1650"/>
      <c r="AM149" s="1650"/>
      <c r="AN149" s="1650"/>
      <c r="AO149" s="1650"/>
      <c r="AP149" s="1650"/>
      <c r="AQ149" s="1650"/>
      <c r="AR149" s="1650"/>
      <c r="AS149" s="1650"/>
      <c r="AT149" s="1650"/>
      <c r="AU149" s="1650"/>
      <c r="AV149" s="1650"/>
      <c r="AW149" s="1650"/>
      <c r="AX149" s="1650"/>
      <c r="AY149" s="1650"/>
      <c r="AZ149" s="1650"/>
      <c r="BA149" s="1650"/>
      <c r="BB149" s="1650"/>
      <c r="BC149" s="1650"/>
      <c r="BD149" s="1650"/>
      <c r="BE149" s="1650"/>
      <c r="BF149" s="1650"/>
      <c r="BG149" s="1650"/>
      <c r="BH149" s="1650"/>
      <c r="BI149" s="1650"/>
      <c r="BJ149" s="1650"/>
      <c r="BK149" s="1650"/>
      <c r="BL149" s="1650"/>
      <c r="BM149" s="1650"/>
      <c r="BN149" s="1650"/>
      <c r="BO149" s="1650"/>
      <c r="BP149" s="1650"/>
      <c r="BQ149" s="1650"/>
      <c r="BR149" s="1650"/>
      <c r="BS149" s="1650"/>
      <c r="BT149" s="1650"/>
      <c r="BU149" s="1650"/>
      <c r="BV149" s="1650"/>
      <c r="BW149" s="1650"/>
      <c r="BX149" s="1650"/>
      <c r="BY149" s="1650"/>
      <c r="BZ149" s="1650"/>
      <c r="CA149" s="1650"/>
      <c r="CB149" s="1650"/>
      <c r="CC149" s="1650"/>
      <c r="CD149" s="1650"/>
      <c r="CE149" s="1650"/>
      <c r="CF149" s="1650"/>
      <c r="CG149" s="1650"/>
      <c r="CH149" s="1650"/>
      <c r="CI149" s="1650"/>
      <c r="CJ149" s="1650"/>
      <c r="CK149" s="1650"/>
      <c r="CL149" s="1650"/>
      <c r="CM149" s="1650"/>
      <c r="CN149" s="1650"/>
      <c r="CO149" s="1650"/>
      <c r="CP149" s="1650"/>
      <c r="CQ149" s="1650"/>
      <c r="CR149" s="1650"/>
      <c r="CS149" s="1650"/>
      <c r="CT149" s="1650"/>
      <c r="CU149" s="1650"/>
      <c r="CV149" s="1650"/>
      <c r="CW149" s="1650"/>
      <c r="CX149" s="1650"/>
      <c r="CY149" s="1650"/>
      <c r="CZ149" s="1650"/>
      <c r="DA149" s="1650"/>
      <c r="DB149" s="1650"/>
      <c r="DC149" s="1650"/>
      <c r="DD149" s="1650"/>
      <c r="DE149" s="1650"/>
      <c r="DF149" s="1650"/>
      <c r="DG149" s="1650"/>
      <c r="DH149" s="1650"/>
      <c r="DI149" s="1650"/>
      <c r="DJ149" s="1650"/>
      <c r="DK149" s="1650"/>
      <c r="DL149" s="1650"/>
      <c r="DM149" s="1650"/>
      <c r="DN149" s="1650"/>
      <c r="DO149" s="1650"/>
      <c r="DP149" s="1650"/>
      <c r="DQ149" s="1650"/>
      <c r="DR149" s="1650"/>
      <c r="DS149" s="1650"/>
      <c r="DT149" s="1650"/>
      <c r="DU149" s="1650"/>
      <c r="DV149" s="1650"/>
      <c r="DW149" s="1650"/>
      <c r="DX149" s="1650"/>
      <c r="DY149" s="1650"/>
      <c r="DZ149" s="1650"/>
      <c r="EA149" s="1650"/>
      <c r="EB149" s="1650"/>
      <c r="EC149" s="1650"/>
      <c r="ED149" s="1650"/>
      <c r="EE149" s="1650"/>
      <c r="EF149" s="1650"/>
      <c r="EG149" s="1650"/>
      <c r="EH149" s="1650"/>
      <c r="EI149" s="1650"/>
      <c r="EJ149" s="1650"/>
      <c r="EK149" s="1650"/>
      <c r="EL149" s="1650"/>
      <c r="EM149" s="1650"/>
      <c r="EN149" s="1650"/>
      <c r="EO149" s="1650"/>
      <c r="EP149" s="1650"/>
      <c r="EQ149" s="1650"/>
      <c r="ER149" s="1650"/>
      <c r="ES149" s="1650"/>
      <c r="ET149" s="1650"/>
      <c r="EU149" s="1650"/>
      <c r="EV149" s="1650"/>
      <c r="EW149" s="1650"/>
      <c r="EX149" s="1650"/>
      <c r="EY149" s="1650"/>
      <c r="EZ149" s="1650"/>
      <c r="FA149" s="1650"/>
      <c r="FB149" s="1650"/>
      <c r="FC149" s="1650"/>
      <c r="FD149" s="1650"/>
      <c r="FE149" s="1650"/>
      <c r="FF149" s="1650"/>
      <c r="FG149" s="1650"/>
      <c r="FH149" s="1650"/>
      <c r="FI149" s="1650"/>
      <c r="FJ149" s="1650"/>
      <c r="FK149" s="1650"/>
      <c r="FL149" s="1650"/>
      <c r="FM149" s="1650"/>
      <c r="FN149" s="1650"/>
      <c r="FO149" s="1650"/>
      <c r="FP149" s="1650"/>
      <c r="FQ149" s="1650"/>
      <c r="FR149" s="1650"/>
      <c r="FS149" s="1650"/>
      <c r="FT149" s="1650"/>
      <c r="FU149" s="1650"/>
      <c r="FV149" s="1650"/>
      <c r="FW149" s="1650"/>
      <c r="FX149" s="1650"/>
      <c r="FY149" s="1650"/>
      <c r="FZ149" s="1650"/>
      <c r="GA149" s="1650"/>
      <c r="GB149" s="1650"/>
      <c r="GC149" s="1650"/>
      <c r="GD149" s="1650"/>
      <c r="GE149" s="1650"/>
      <c r="GF149" s="1650"/>
      <c r="GG149" s="1650"/>
      <c r="GH149" s="1650"/>
      <c r="GI149" s="1650"/>
      <c r="GJ149" s="1650"/>
      <c r="GK149" s="1650"/>
      <c r="GL149" s="1650"/>
      <c r="GM149" s="1650"/>
      <c r="GN149" s="1650"/>
      <c r="GO149" s="1650"/>
      <c r="GP149" s="1650"/>
      <c r="GQ149" s="1650"/>
      <c r="GR149" s="1375"/>
      <c r="GT149" s="1375"/>
      <c r="GU149" s="1645"/>
      <c r="GV149" s="1645"/>
      <c r="GW149" s="1375"/>
      <c r="GX149" s="1375"/>
      <c r="GY149" s="1375"/>
      <c r="GZ149" s="1375"/>
      <c r="HA149" s="1645"/>
      <c r="HB149" s="1375"/>
      <c r="HC149" s="1375"/>
      <c r="HD149" s="553"/>
      <c r="HE149" s="1375"/>
      <c r="HF149" s="1375"/>
      <c r="HG149" s="1375"/>
      <c r="HH149" s="1375"/>
      <c r="HI149" s="1375"/>
      <c r="HJ149" s="1641"/>
      <c r="HK149" s="631"/>
      <c r="HL149" s="631"/>
      <c r="HM149" s="631"/>
      <c r="HN149" s="631"/>
      <c r="HO149" s="1650">
        <v>11</v>
      </c>
    </row>
    <row s="1650" customFormat="1" customHeight="1" ht="11.549999999999999">
      <c r="A150" s="996"/>
      <c r="B150" s="996"/>
      <c r="C150" s="996"/>
      <c r="D150" s="996"/>
      <c r="E150" s="996"/>
      <c r="F150" s="1645"/>
      <c r="G150" s="1645"/>
      <c r="H150" s="360"/>
      <c r="N150" s="1650"/>
      <c r="O150" s="1650"/>
      <c r="P150" s="1650"/>
      <c r="Q150" s="1650"/>
      <c r="R150" s="1650"/>
      <c r="S150" s="1650"/>
      <c r="T150" s="1650"/>
      <c r="U150" s="1650"/>
      <c r="V150" s="1650"/>
      <c r="W150" s="1650"/>
      <c r="X150" s="1650"/>
      <c r="Y150" s="1650"/>
      <c r="Z150" s="1650"/>
      <c r="AA150" s="1650"/>
      <c r="AB150" s="1650"/>
      <c r="AC150" s="1650"/>
      <c r="AD150" s="1650"/>
      <c r="AE150" s="1650"/>
      <c r="AF150" s="1650"/>
      <c r="AG150" s="1650"/>
      <c r="AH150" s="1650"/>
      <c r="AI150" s="1650"/>
      <c r="AJ150" s="1650"/>
      <c r="AK150" s="1650"/>
      <c r="AL150" s="1650"/>
      <c r="AM150" s="1650"/>
      <c r="AN150" s="1650"/>
      <c r="AO150" s="1650"/>
      <c r="AP150" s="1650"/>
      <c r="AQ150" s="1650"/>
      <c r="AR150" s="1650"/>
      <c r="AS150" s="1650"/>
      <c r="AT150" s="1650"/>
      <c r="AU150" s="1650"/>
      <c r="AV150" s="1650"/>
      <c r="AW150" s="1650"/>
      <c r="AX150" s="1650"/>
      <c r="AY150" s="1650"/>
      <c r="AZ150" s="1650"/>
      <c r="BA150" s="1650"/>
      <c r="BB150" s="1650"/>
      <c r="BC150" s="1650"/>
      <c r="BD150" s="1650"/>
      <c r="BE150" s="1650"/>
      <c r="BF150" s="1650"/>
      <c r="BG150" s="1650"/>
      <c r="BH150" s="1650"/>
      <c r="BI150" s="1650"/>
      <c r="BJ150" s="1650"/>
      <c r="BK150" s="1650"/>
      <c r="BL150" s="1650"/>
      <c r="BM150" s="1650"/>
      <c r="BN150" s="1650"/>
      <c r="BO150" s="1650"/>
      <c r="BP150" s="1650"/>
      <c r="BQ150" s="1650"/>
      <c r="BR150" s="1650"/>
      <c r="BS150" s="1650"/>
      <c r="BT150" s="1650"/>
      <c r="BU150" s="1650"/>
      <c r="BV150" s="1650"/>
      <c r="BW150" s="1650"/>
      <c r="BX150" s="1650"/>
      <c r="BY150" s="1650"/>
      <c r="BZ150" s="1650"/>
      <c r="CA150" s="1650"/>
      <c r="CB150" s="1650"/>
      <c r="CC150" s="1650"/>
      <c r="CD150" s="1650"/>
      <c r="CE150" s="1650"/>
      <c r="CF150" s="1650"/>
      <c r="CG150" s="1650"/>
      <c r="CH150" s="1650"/>
      <c r="CI150" s="1650"/>
      <c r="CJ150" s="1650"/>
      <c r="CK150" s="1650"/>
      <c r="CL150" s="1650"/>
      <c r="CM150" s="1650"/>
      <c r="CN150" s="1650"/>
      <c r="CO150" s="1650"/>
      <c r="CP150" s="1650"/>
      <c r="CQ150" s="1650"/>
      <c r="CR150" s="1650"/>
      <c r="CS150" s="1650"/>
      <c r="CT150" s="1650"/>
      <c r="CU150" s="1650"/>
      <c r="CV150" s="1650"/>
      <c r="CW150" s="1650"/>
      <c r="CX150" s="1650"/>
      <c r="CY150" s="1650"/>
      <c r="CZ150" s="1650"/>
      <c r="DA150" s="1650"/>
      <c r="DB150" s="1650"/>
      <c r="DC150" s="1650"/>
      <c r="DD150" s="1650"/>
      <c r="DE150" s="1650"/>
      <c r="DF150" s="1650"/>
      <c r="DG150" s="1650"/>
      <c r="DH150" s="1650"/>
      <c r="DI150" s="1650"/>
      <c r="DJ150" s="1650"/>
      <c r="DK150" s="1650"/>
      <c r="DL150" s="1650"/>
      <c r="DM150" s="1650"/>
      <c r="DN150" s="1650"/>
      <c r="DO150" s="1650"/>
      <c r="DP150" s="1650"/>
      <c r="DQ150" s="1650"/>
      <c r="DR150" s="1650"/>
      <c r="DS150" s="1650"/>
      <c r="DT150" s="1650"/>
      <c r="DU150" s="1650"/>
      <c r="DV150" s="1650"/>
      <c r="DW150" s="1650"/>
      <c r="DX150" s="1650"/>
      <c r="DY150" s="1650"/>
      <c r="DZ150" s="1650"/>
      <c r="EA150" s="1650"/>
      <c r="EB150" s="1650"/>
      <c r="EC150" s="1650"/>
      <c r="ED150" s="1650"/>
      <c r="EE150" s="1650"/>
      <c r="EF150" s="1650"/>
      <c r="EG150" s="1650"/>
      <c r="EH150" s="1650"/>
      <c r="EI150" s="1650"/>
      <c r="EJ150" s="1650"/>
      <c r="EK150" s="1650"/>
      <c r="EL150" s="1650"/>
      <c r="EM150" s="1650"/>
      <c r="EN150" s="1650"/>
      <c r="EO150" s="1650"/>
      <c r="EP150" s="1650"/>
      <c r="EQ150" s="1650"/>
      <c r="ER150" s="1650"/>
      <c r="ES150" s="1650"/>
      <c r="ET150" s="1650"/>
      <c r="EU150" s="1650"/>
      <c r="EV150" s="1650"/>
      <c r="EW150" s="1650"/>
      <c r="EX150" s="1650"/>
      <c r="EY150" s="1650"/>
      <c r="EZ150" s="1650"/>
      <c r="FA150" s="1650"/>
      <c r="FB150" s="1650"/>
      <c r="FC150" s="1650"/>
      <c r="FD150" s="1650"/>
      <c r="FE150" s="1650"/>
      <c r="FF150" s="1650"/>
      <c r="FG150" s="1650"/>
      <c r="FH150" s="1650"/>
      <c r="FI150" s="1650"/>
      <c r="FJ150" s="1650"/>
      <c r="FK150" s="1650"/>
      <c r="FL150" s="1650"/>
      <c r="FM150" s="1650"/>
      <c r="FN150" s="1650"/>
      <c r="FO150" s="1650"/>
      <c r="FP150" s="1650"/>
      <c r="FQ150" s="1650"/>
      <c r="FR150" s="1650"/>
      <c r="FS150" s="1650"/>
      <c r="FT150" s="1650"/>
      <c r="FU150" s="1650"/>
      <c r="FV150" s="1650"/>
      <c r="FW150" s="1650"/>
      <c r="FX150" s="1650"/>
      <c r="FY150" s="1650"/>
      <c r="FZ150" s="1650"/>
      <c r="GA150" s="1650"/>
      <c r="GB150" s="1650"/>
      <c r="GC150" s="1650"/>
      <c r="GD150" s="1650"/>
      <c r="GE150" s="1650"/>
      <c r="GF150" s="1650"/>
      <c r="GG150" s="1650"/>
      <c r="GH150" s="1650"/>
      <c r="GI150" s="1650"/>
      <c r="GJ150" s="1650"/>
      <c r="GK150" s="1650"/>
      <c r="GL150" s="1650"/>
      <c r="GM150" s="1650"/>
      <c r="GN150" s="1650"/>
      <c r="GO150" s="1650"/>
      <c r="GP150" s="1650"/>
      <c r="GQ150" s="1650"/>
      <c r="GR150" s="1375"/>
      <c r="GT150" s="1375"/>
      <c r="GU150" s="1645"/>
      <c r="GV150" s="1645"/>
      <c r="GW150" s="1375"/>
      <c r="GX150" s="1375"/>
      <c r="GY150" s="1375"/>
      <c r="GZ150" s="1375"/>
      <c r="HA150" s="1645"/>
      <c r="HB150" s="1375"/>
      <c r="HC150" s="1375"/>
      <c r="HD150" s="553"/>
      <c r="HE150" s="1375"/>
      <c r="HF150" s="1375"/>
      <c r="HG150" s="1375"/>
      <c r="HH150" s="1375"/>
      <c r="HI150" s="1375"/>
      <c r="HJ150" s="1641"/>
      <c r="HK150" s="631"/>
      <c r="HL150" s="631"/>
      <c r="HM150" s="631"/>
      <c r="HN150" s="631"/>
      <c r="HO150" s="1650">
        <v>11</v>
      </c>
    </row>
    <row s="1650" customFormat="1" customHeight="1" ht="11.549999999999999">
      <c r="A151" s="996"/>
      <c r="B151" s="996"/>
      <c r="C151" s="996"/>
      <c r="D151" s="996"/>
      <c r="E151" s="996"/>
      <c r="F151" s="1645"/>
      <c r="G151" s="1645"/>
      <c r="H151" s="360"/>
      <c r="N151" s="1650"/>
      <c r="O151" s="1650"/>
      <c r="P151" s="1650"/>
      <c r="Q151" s="1650"/>
      <c r="R151" s="1650"/>
      <c r="S151" s="1650"/>
      <c r="T151" s="1650"/>
      <c r="U151" s="1650"/>
      <c r="V151" s="1650"/>
      <c r="W151" s="1650"/>
      <c r="X151" s="1650"/>
      <c r="Y151" s="1650"/>
      <c r="Z151" s="1650"/>
      <c r="AA151" s="1650"/>
      <c r="AB151" s="1650"/>
      <c r="AC151" s="1650"/>
      <c r="AD151" s="1650"/>
      <c r="AE151" s="1650"/>
      <c r="AF151" s="1650"/>
      <c r="AG151" s="1650"/>
      <c r="AH151" s="1650"/>
      <c r="AI151" s="1650"/>
      <c r="AJ151" s="1650"/>
      <c r="AK151" s="1650"/>
      <c r="AL151" s="1650"/>
      <c r="AM151" s="1650"/>
      <c r="AN151" s="1650"/>
      <c r="AO151" s="1650"/>
      <c r="AP151" s="1650"/>
      <c r="AQ151" s="1650"/>
      <c r="AR151" s="1650"/>
      <c r="AS151" s="1650"/>
      <c r="AT151" s="1650"/>
      <c r="AU151" s="1650"/>
      <c r="AV151" s="1650"/>
      <c r="AW151" s="1650"/>
      <c r="AX151" s="1650"/>
      <c r="AY151" s="1650"/>
      <c r="AZ151" s="1650"/>
      <c r="BA151" s="1650"/>
      <c r="BB151" s="1650"/>
      <c r="BC151" s="1650"/>
      <c r="BD151" s="1650"/>
      <c r="BE151" s="1650"/>
      <c r="BF151" s="1650"/>
      <c r="BG151" s="1650"/>
      <c r="BH151" s="1650"/>
      <c r="BI151" s="1650"/>
      <c r="BJ151" s="1650"/>
      <c r="BK151" s="1650"/>
      <c r="BL151" s="1650"/>
      <c r="BM151" s="1650"/>
      <c r="BN151" s="1650"/>
      <c r="BO151" s="1650"/>
      <c r="BP151" s="1650"/>
      <c r="BQ151" s="1650"/>
      <c r="BR151" s="1650"/>
      <c r="BS151" s="1650"/>
      <c r="BT151" s="1650"/>
      <c r="BU151" s="1650"/>
      <c r="BV151" s="1650"/>
      <c r="BW151" s="1650"/>
      <c r="BX151" s="1650"/>
      <c r="BY151" s="1650"/>
      <c r="BZ151" s="1650"/>
      <c r="CA151" s="1650"/>
      <c r="CB151" s="1650"/>
      <c r="CC151" s="1650"/>
      <c r="CD151" s="1650"/>
      <c r="CE151" s="1650"/>
      <c r="CF151" s="1650"/>
      <c r="CG151" s="1650"/>
      <c r="CH151" s="1650"/>
      <c r="CI151" s="1650"/>
      <c r="CJ151" s="1650"/>
      <c r="CK151" s="1650"/>
      <c r="CL151" s="1650"/>
      <c r="CM151" s="1650"/>
      <c r="CN151" s="1650"/>
      <c r="CO151" s="1650"/>
      <c r="CP151" s="1650"/>
      <c r="CQ151" s="1650"/>
      <c r="CR151" s="1650"/>
      <c r="CS151" s="1650"/>
      <c r="CT151" s="1650"/>
      <c r="CU151" s="1650"/>
      <c r="CV151" s="1650"/>
      <c r="CW151" s="1650"/>
      <c r="CX151" s="1650"/>
      <c r="CY151" s="1650"/>
      <c r="CZ151" s="1650"/>
      <c r="DA151" s="1650"/>
      <c r="DB151" s="1650"/>
      <c r="DC151" s="1650"/>
      <c r="DD151" s="1650"/>
      <c r="DE151" s="1650"/>
      <c r="DF151" s="1650"/>
      <c r="DG151" s="1650"/>
      <c r="DH151" s="1650"/>
      <c r="DI151" s="1650"/>
      <c r="DJ151" s="1650"/>
      <c r="DK151" s="1650"/>
      <c r="DL151" s="1650"/>
      <c r="DM151" s="1650"/>
      <c r="DN151" s="1650"/>
      <c r="DO151" s="1650"/>
      <c r="DP151" s="1650"/>
      <c r="DQ151" s="1650"/>
      <c r="DR151" s="1650"/>
      <c r="DS151" s="1650"/>
      <c r="DT151" s="1650"/>
      <c r="DU151" s="1650"/>
      <c r="DV151" s="1650"/>
      <c r="DW151" s="1650"/>
      <c r="DX151" s="1650"/>
      <c r="DY151" s="1650"/>
      <c r="DZ151" s="1650"/>
      <c r="EA151" s="1650"/>
      <c r="EB151" s="1650"/>
      <c r="EC151" s="1650"/>
      <c r="ED151" s="1650"/>
      <c r="EE151" s="1650"/>
      <c r="EF151" s="1650"/>
      <c r="EG151" s="1650"/>
      <c r="EH151" s="1650"/>
      <c r="EI151" s="1650"/>
      <c r="EJ151" s="1650"/>
      <c r="EK151" s="1650"/>
      <c r="EL151" s="1650"/>
      <c r="EM151" s="1650"/>
      <c r="EN151" s="1650"/>
      <c r="EO151" s="1650"/>
      <c r="EP151" s="1650"/>
      <c r="EQ151" s="1650"/>
      <c r="ER151" s="1650"/>
      <c r="ES151" s="1650"/>
      <c r="ET151" s="1650"/>
      <c r="EU151" s="1650"/>
      <c r="EV151" s="1650"/>
      <c r="EW151" s="1650"/>
      <c r="EX151" s="1650"/>
      <c r="EY151" s="1650"/>
      <c r="EZ151" s="1650"/>
      <c r="FA151" s="1650"/>
      <c r="FB151" s="1650"/>
      <c r="FC151" s="1650"/>
      <c r="FD151" s="1650"/>
      <c r="FE151" s="1650"/>
      <c r="FF151" s="1650"/>
      <c r="FG151" s="1650"/>
      <c r="FH151" s="1650"/>
      <c r="FI151" s="1650"/>
      <c r="FJ151" s="1650"/>
      <c r="FK151" s="1650"/>
      <c r="FL151" s="1650"/>
      <c r="FM151" s="1650"/>
      <c r="FN151" s="1650"/>
      <c r="FO151" s="1650"/>
      <c r="FP151" s="1650"/>
      <c r="FQ151" s="1650"/>
      <c r="FR151" s="1650"/>
      <c r="FS151" s="1650"/>
      <c r="FT151" s="1650"/>
      <c r="FU151" s="1650"/>
      <c r="FV151" s="1650"/>
      <c r="FW151" s="1650"/>
      <c r="FX151" s="1650"/>
      <c r="FY151" s="1650"/>
      <c r="FZ151" s="1650"/>
      <c r="GA151" s="1650"/>
      <c r="GB151" s="1650"/>
      <c r="GC151" s="1650"/>
      <c r="GD151" s="1650"/>
      <c r="GE151" s="1650"/>
      <c r="GF151" s="1650"/>
      <c r="GG151" s="1650"/>
      <c r="GH151" s="1650"/>
      <c r="GI151" s="1650"/>
      <c r="GJ151" s="1650"/>
      <c r="GK151" s="1650"/>
      <c r="GL151" s="1650"/>
      <c r="GM151" s="1650"/>
      <c r="GN151" s="1650"/>
      <c r="GO151" s="1650"/>
      <c r="GP151" s="1650"/>
      <c r="GQ151" s="1650"/>
      <c r="GR151" s="1375"/>
      <c r="GT151" s="1375"/>
      <c r="GU151" s="1645"/>
      <c r="GV151" s="1645"/>
      <c r="GW151" s="1375"/>
      <c r="GX151" s="1375"/>
      <c r="GY151" s="1375"/>
      <c r="GZ151" s="1375"/>
      <c r="HA151" s="1645"/>
      <c r="HB151" s="1375"/>
      <c r="HC151" s="1375"/>
      <c r="HD151" s="553"/>
      <c r="HE151" s="1375"/>
      <c r="HF151" s="1375"/>
      <c r="HG151" s="1375"/>
      <c r="HH151" s="1375"/>
      <c r="HI151" s="1375"/>
      <c r="HJ151" s="1641"/>
      <c r="HK151" s="631"/>
      <c r="HL151" s="631"/>
      <c r="HM151" s="631"/>
      <c r="HN151" s="631"/>
      <c r="HO151" s="1650">
        <v>11</v>
      </c>
    </row>
    <row s="1650" customFormat="1" customHeight="1" ht="11.549999999999999">
      <c r="A152" s="996"/>
      <c r="B152" s="996"/>
      <c r="C152" s="996"/>
      <c r="D152" s="996"/>
      <c r="E152" s="996"/>
      <c r="F152" s="1645"/>
      <c r="G152" s="1645"/>
      <c r="H152" s="360"/>
      <c r="N152" s="1650"/>
      <c r="O152" s="1650"/>
      <c r="P152" s="1650"/>
      <c r="Q152" s="1650"/>
      <c r="R152" s="1650"/>
      <c r="S152" s="1650"/>
      <c r="T152" s="1650"/>
      <c r="U152" s="1650"/>
      <c r="V152" s="1650"/>
      <c r="W152" s="1650"/>
      <c r="X152" s="1650"/>
      <c r="Y152" s="1650"/>
      <c r="Z152" s="1650"/>
      <c r="AA152" s="1650"/>
      <c r="AB152" s="1650"/>
      <c r="AC152" s="1650"/>
      <c r="AD152" s="1650"/>
      <c r="AE152" s="1650"/>
      <c r="AF152" s="1650"/>
      <c r="AG152" s="1650"/>
      <c r="AH152" s="1650"/>
      <c r="AI152" s="1650"/>
      <c r="AJ152" s="1650"/>
      <c r="AK152" s="1650"/>
      <c r="AL152" s="1650"/>
      <c r="AM152" s="1650"/>
      <c r="AN152" s="1650"/>
      <c r="AO152" s="1650"/>
      <c r="AP152" s="1650"/>
      <c r="AQ152" s="1650"/>
      <c r="AR152" s="1650"/>
      <c r="AS152" s="1650"/>
      <c r="AT152" s="1650"/>
      <c r="AU152" s="1650"/>
      <c r="AV152" s="1650"/>
      <c r="AW152" s="1650"/>
      <c r="AX152" s="1650"/>
      <c r="AY152" s="1650"/>
      <c r="AZ152" s="1650"/>
      <c r="BA152" s="1650"/>
      <c r="BB152" s="1650"/>
      <c r="BC152" s="1650"/>
      <c r="BD152" s="1650"/>
      <c r="BE152" s="1650"/>
      <c r="BF152" s="1650"/>
      <c r="BG152" s="1650"/>
      <c r="BH152" s="1650"/>
      <c r="BI152" s="1650"/>
      <c r="BJ152" s="1650"/>
      <c r="BK152" s="1650"/>
      <c r="BL152" s="1650"/>
      <c r="BM152" s="1650"/>
      <c r="BN152" s="1650"/>
      <c r="BO152" s="1650"/>
      <c r="BP152" s="1650"/>
      <c r="BQ152" s="1650"/>
      <c r="BR152" s="1650"/>
      <c r="BS152" s="1650"/>
      <c r="BT152" s="1650"/>
      <c r="BU152" s="1650"/>
      <c r="BV152" s="1650"/>
      <c r="BW152" s="1650"/>
      <c r="BX152" s="1650"/>
      <c r="BY152" s="1650"/>
      <c r="BZ152" s="1650"/>
      <c r="CA152" s="1650"/>
      <c r="CB152" s="1650"/>
      <c r="CC152" s="1650"/>
      <c r="CD152" s="1650"/>
      <c r="CE152" s="1650"/>
      <c r="CF152" s="1650"/>
      <c r="CG152" s="1650"/>
      <c r="CH152" s="1650"/>
      <c r="CI152" s="1650"/>
      <c r="CJ152" s="1650"/>
      <c r="CK152" s="1650"/>
      <c r="CL152" s="1650"/>
      <c r="CM152" s="1650"/>
      <c r="CN152" s="1650"/>
      <c r="CO152" s="1650"/>
      <c r="CP152" s="1650"/>
      <c r="CQ152" s="1650"/>
      <c r="CR152" s="1650"/>
      <c r="CS152" s="1650"/>
      <c r="CT152" s="1650"/>
      <c r="CU152" s="1650"/>
      <c r="CV152" s="1650"/>
      <c r="CW152" s="1650"/>
      <c r="CX152" s="1650"/>
      <c r="CY152" s="1650"/>
      <c r="CZ152" s="1650"/>
      <c r="DA152" s="1650"/>
      <c r="DB152" s="1650"/>
      <c r="DC152" s="1650"/>
      <c r="DD152" s="1650"/>
      <c r="DE152" s="1650"/>
      <c r="DF152" s="1650"/>
      <c r="DG152" s="1650"/>
      <c r="DH152" s="1650"/>
      <c r="DI152" s="1650"/>
      <c r="DJ152" s="1650"/>
      <c r="DK152" s="1650"/>
      <c r="DL152" s="1650"/>
      <c r="DM152" s="1650"/>
      <c r="DN152" s="1650"/>
      <c r="DO152" s="1650"/>
      <c r="DP152" s="1650"/>
      <c r="DQ152" s="1650"/>
      <c r="DR152" s="1650"/>
      <c r="DS152" s="1650"/>
      <c r="DT152" s="1650"/>
      <c r="DU152" s="1650"/>
      <c r="DV152" s="1650"/>
      <c r="DW152" s="1650"/>
      <c r="DX152" s="1650"/>
      <c r="DY152" s="1650"/>
      <c r="DZ152" s="1650"/>
      <c r="EA152" s="1650"/>
      <c r="EB152" s="1650"/>
      <c r="EC152" s="1650"/>
      <c r="ED152" s="1650"/>
      <c r="EE152" s="1650"/>
      <c r="EF152" s="1650"/>
      <c r="EG152" s="1650"/>
      <c r="EH152" s="1650"/>
      <c r="EI152" s="1650"/>
      <c r="EJ152" s="1650"/>
      <c r="EK152" s="1650"/>
      <c r="EL152" s="1650"/>
      <c r="EM152" s="1650"/>
      <c r="EN152" s="1650"/>
      <c r="EO152" s="1650"/>
      <c r="EP152" s="1650"/>
      <c r="EQ152" s="1650"/>
      <c r="ER152" s="1650"/>
      <c r="ES152" s="1650"/>
      <c r="ET152" s="1650"/>
      <c r="EU152" s="1650"/>
      <c r="EV152" s="1650"/>
      <c r="EW152" s="1650"/>
      <c r="EX152" s="1650"/>
      <c r="EY152" s="1650"/>
      <c r="EZ152" s="1650"/>
      <c r="FA152" s="1650"/>
      <c r="FB152" s="1650"/>
      <c r="FC152" s="1650"/>
      <c r="FD152" s="1650"/>
      <c r="FE152" s="1650"/>
      <c r="FF152" s="1650"/>
      <c r="FG152" s="1650"/>
      <c r="FH152" s="1650"/>
      <c r="FI152" s="1650"/>
      <c r="FJ152" s="1650"/>
      <c r="FK152" s="1650"/>
      <c r="FL152" s="1650"/>
      <c r="FM152" s="1650"/>
      <c r="FN152" s="1650"/>
      <c r="FO152" s="1650"/>
      <c r="FP152" s="1650"/>
      <c r="FQ152" s="1650"/>
      <c r="FR152" s="1650"/>
      <c r="FS152" s="1650"/>
      <c r="FT152" s="1650"/>
      <c r="FU152" s="1650"/>
      <c r="FV152" s="1650"/>
      <c r="FW152" s="1650"/>
      <c r="FX152" s="1650"/>
      <c r="FY152" s="1650"/>
      <c r="FZ152" s="1650"/>
      <c r="GA152" s="1650"/>
      <c r="GB152" s="1650"/>
      <c r="GC152" s="1650"/>
      <c r="GD152" s="1650"/>
      <c r="GE152" s="1650"/>
      <c r="GF152" s="1650"/>
      <c r="GG152" s="1650"/>
      <c r="GH152" s="1650"/>
      <c r="GI152" s="1650"/>
      <c r="GJ152" s="1650"/>
      <c r="GK152" s="1650"/>
      <c r="GL152" s="1650"/>
      <c r="GM152" s="1650"/>
      <c r="GN152" s="1650"/>
      <c r="GO152" s="1650"/>
      <c r="GP152" s="1650"/>
      <c r="GQ152" s="1650"/>
      <c r="GR152" s="1375"/>
      <c r="GT152" s="1375"/>
      <c r="GU152" s="1645"/>
      <c r="GV152" s="1645"/>
      <c r="GW152" s="1375"/>
      <c r="GX152" s="1375"/>
      <c r="GY152" s="1375"/>
      <c r="GZ152" s="1375"/>
      <c r="HA152" s="1645"/>
      <c r="HB152" s="1375"/>
      <c r="HC152" s="1375"/>
      <c r="HD152" s="553"/>
      <c r="HE152" s="1375"/>
      <c r="HF152" s="1375"/>
      <c r="HG152" s="1375"/>
      <c r="HH152" s="1375"/>
      <c r="HI152" s="1375"/>
      <c r="HJ152" s="1641"/>
      <c r="HK152" s="631"/>
      <c r="HL152" s="631"/>
      <c r="HM152" s="631"/>
      <c r="HN152" s="631"/>
      <c r="HO152" s="1650">
        <v>11</v>
      </c>
    </row>
    <row s="1650" customFormat="1" customHeight="1" ht="11.549999999999999">
      <c r="A153" s="996"/>
      <c r="B153" s="996"/>
      <c r="C153" s="996"/>
      <c r="D153" s="996"/>
      <c r="E153" s="996"/>
      <c r="F153" s="1645"/>
      <c r="G153" s="1645"/>
      <c r="H153" s="360"/>
      <c r="N153" s="1650"/>
      <c r="O153" s="1650"/>
      <c r="P153" s="1650"/>
      <c r="Q153" s="1650"/>
      <c r="R153" s="1650"/>
      <c r="S153" s="1650"/>
      <c r="T153" s="1650"/>
      <c r="U153" s="1650"/>
      <c r="V153" s="1650"/>
      <c r="W153" s="1650"/>
      <c r="X153" s="1650"/>
      <c r="Y153" s="1650"/>
      <c r="Z153" s="1650"/>
      <c r="AA153" s="1650"/>
      <c r="AB153" s="1650"/>
      <c r="AC153" s="1650"/>
      <c r="AD153" s="1650"/>
      <c r="AE153" s="1650"/>
      <c r="AF153" s="1650"/>
      <c r="AG153" s="1650"/>
      <c r="AH153" s="1650"/>
      <c r="AI153" s="1650"/>
      <c r="AJ153" s="1650"/>
      <c r="AK153" s="1650"/>
      <c r="AL153" s="1650"/>
      <c r="AM153" s="1650"/>
      <c r="AN153" s="1650"/>
      <c r="AO153" s="1650"/>
      <c r="AP153" s="1650"/>
      <c r="AQ153" s="1650"/>
      <c r="AR153" s="1650"/>
      <c r="AS153" s="1650"/>
      <c r="AT153" s="1650"/>
      <c r="AU153" s="1650"/>
      <c r="AV153" s="1650"/>
      <c r="AW153" s="1650"/>
      <c r="AX153" s="1650"/>
      <c r="AY153" s="1650"/>
      <c r="AZ153" s="1650"/>
      <c r="BA153" s="1650"/>
      <c r="BB153" s="1650"/>
      <c r="BC153" s="1650"/>
      <c r="BD153" s="1650"/>
      <c r="BE153" s="1650"/>
      <c r="BF153" s="1650"/>
      <c r="BG153" s="1650"/>
      <c r="BH153" s="1650"/>
      <c r="BI153" s="1650"/>
      <c r="BJ153" s="1650"/>
      <c r="BK153" s="1650"/>
      <c r="BL153" s="1650"/>
      <c r="BM153" s="1650"/>
      <c r="BN153" s="1650"/>
      <c r="BO153" s="1650"/>
      <c r="BP153" s="1650"/>
      <c r="BQ153" s="1650"/>
      <c r="BR153" s="1650"/>
      <c r="BS153" s="1650"/>
      <c r="BT153" s="1650"/>
      <c r="BU153" s="1650"/>
      <c r="BV153" s="1650"/>
      <c r="BW153" s="1650"/>
      <c r="BX153" s="1650"/>
      <c r="BY153" s="1650"/>
      <c r="BZ153" s="1650"/>
      <c r="CA153" s="1650"/>
      <c r="CB153" s="1650"/>
      <c r="CC153" s="1650"/>
      <c r="CD153" s="1650"/>
      <c r="CE153" s="1650"/>
      <c r="CF153" s="1650"/>
      <c r="CG153" s="1650"/>
      <c r="CH153" s="1650"/>
      <c r="CI153" s="1650"/>
      <c r="CJ153" s="1650"/>
      <c r="CK153" s="1650"/>
      <c r="CL153" s="1650"/>
      <c r="CM153" s="1650"/>
      <c r="CN153" s="1650"/>
      <c r="CO153" s="1650"/>
      <c r="CP153" s="1650"/>
      <c r="CQ153" s="1650"/>
      <c r="CR153" s="1650"/>
      <c r="CS153" s="1650"/>
      <c r="CT153" s="1650"/>
      <c r="CU153" s="1650"/>
      <c r="CV153" s="1650"/>
      <c r="CW153" s="1650"/>
      <c r="CX153" s="1650"/>
      <c r="CY153" s="1650"/>
      <c r="CZ153" s="1650"/>
      <c r="DA153" s="1650"/>
      <c r="DB153" s="1650"/>
      <c r="DC153" s="1650"/>
      <c r="DD153" s="1650"/>
      <c r="DE153" s="1650"/>
      <c r="DF153" s="1650"/>
      <c r="DG153" s="1650"/>
      <c r="DH153" s="1650"/>
      <c r="DI153" s="1650"/>
      <c r="DJ153" s="1650"/>
      <c r="DK153" s="1650"/>
      <c r="DL153" s="1650"/>
      <c r="DM153" s="1650"/>
      <c r="DN153" s="1650"/>
      <c r="DO153" s="1650"/>
      <c r="DP153" s="1650"/>
      <c r="DQ153" s="1650"/>
      <c r="DR153" s="1650"/>
      <c r="DS153" s="1650"/>
      <c r="DT153" s="1650"/>
      <c r="DU153" s="1650"/>
      <c r="DV153" s="1650"/>
      <c r="DW153" s="1650"/>
      <c r="DX153" s="1650"/>
      <c r="DY153" s="1650"/>
      <c r="DZ153" s="1650"/>
      <c r="EA153" s="1650"/>
      <c r="EB153" s="1650"/>
      <c r="EC153" s="1650"/>
      <c r="ED153" s="1650"/>
      <c r="EE153" s="1650"/>
      <c r="EF153" s="1650"/>
      <c r="EG153" s="1650"/>
      <c r="EH153" s="1650"/>
      <c r="EI153" s="1650"/>
      <c r="EJ153" s="1650"/>
      <c r="EK153" s="1650"/>
      <c r="EL153" s="1650"/>
      <c r="EM153" s="1650"/>
      <c r="EN153" s="1650"/>
      <c r="EO153" s="1650"/>
      <c r="EP153" s="1650"/>
      <c r="EQ153" s="1650"/>
      <c r="ER153" s="1650"/>
      <c r="ES153" s="1650"/>
      <c r="ET153" s="1650"/>
      <c r="EU153" s="1650"/>
      <c r="EV153" s="1650"/>
      <c r="EW153" s="1650"/>
      <c r="EX153" s="1650"/>
      <c r="EY153" s="1650"/>
      <c r="EZ153" s="1650"/>
      <c r="FA153" s="1650"/>
      <c r="FB153" s="1650"/>
      <c r="FC153" s="1650"/>
      <c r="FD153" s="1650"/>
      <c r="FE153" s="1650"/>
      <c r="FF153" s="1650"/>
      <c r="FG153" s="1650"/>
      <c r="FH153" s="1650"/>
      <c r="FI153" s="1650"/>
      <c r="FJ153" s="1650"/>
      <c r="FK153" s="1650"/>
      <c r="FL153" s="1650"/>
      <c r="FM153" s="1650"/>
      <c r="FN153" s="1650"/>
      <c r="FO153" s="1650"/>
      <c r="FP153" s="1650"/>
      <c r="FQ153" s="1650"/>
      <c r="FR153" s="1650"/>
      <c r="FS153" s="1650"/>
      <c r="FT153" s="1650"/>
      <c r="FU153" s="1650"/>
      <c r="FV153" s="1650"/>
      <c r="FW153" s="1650"/>
      <c r="FX153" s="1650"/>
      <c r="FY153" s="1650"/>
      <c r="FZ153" s="1650"/>
      <c r="GA153" s="1650"/>
      <c r="GB153" s="1650"/>
      <c r="GC153" s="1650"/>
      <c r="GD153" s="1650"/>
      <c r="GE153" s="1650"/>
      <c r="GF153" s="1650"/>
      <c r="GG153" s="1650"/>
      <c r="GH153" s="1650"/>
      <c r="GI153" s="1650"/>
      <c r="GJ153" s="1650"/>
      <c r="GK153" s="1650"/>
      <c r="GL153" s="1650"/>
      <c r="GM153" s="1650"/>
      <c r="GN153" s="1650"/>
      <c r="GO153" s="1650"/>
      <c r="GP153" s="1650"/>
      <c r="GQ153" s="1650"/>
      <c r="GR153" s="1375"/>
      <c r="GT153" s="1375"/>
      <c r="GU153" s="1645"/>
      <c r="GV153" s="1645"/>
      <c r="GW153" s="1375"/>
      <c r="GX153" s="1375"/>
      <c r="GY153" s="1375"/>
      <c r="GZ153" s="1375"/>
      <c r="HA153" s="1645"/>
      <c r="HB153" s="1375"/>
      <c r="HC153" s="1375"/>
      <c r="HD153" s="553"/>
      <c r="HE153" s="1375"/>
      <c r="HF153" s="1375"/>
      <c r="HG153" s="1375"/>
      <c r="HH153" s="1375"/>
      <c r="HI153" s="1375"/>
      <c r="HJ153" s="1641"/>
      <c r="HK153" s="631"/>
      <c r="HL153" s="631"/>
      <c r="HM153" s="631"/>
      <c r="HN153" s="631"/>
      <c r="HO153" s="1650">
        <v>11</v>
      </c>
    </row>
    <row s="1650" customFormat="1" customHeight="1" ht="11.549999999999999">
      <c r="A154" s="996"/>
      <c r="B154" s="996"/>
      <c r="C154" s="996"/>
      <c r="D154" s="996"/>
      <c r="E154" s="996"/>
      <c r="F154" s="1645"/>
      <c r="G154" s="1645"/>
      <c r="H154" s="360"/>
      <c r="N154" s="1650"/>
      <c r="O154" s="1650"/>
      <c r="P154" s="1650"/>
      <c r="Q154" s="1650"/>
      <c r="R154" s="1650"/>
      <c r="S154" s="1650"/>
      <c r="T154" s="1650"/>
      <c r="U154" s="1650"/>
      <c r="V154" s="1650"/>
      <c r="W154" s="1650"/>
      <c r="X154" s="1650"/>
      <c r="Y154" s="1650"/>
      <c r="Z154" s="1650"/>
      <c r="AA154" s="1650"/>
      <c r="AB154" s="1650"/>
      <c r="AC154" s="1650"/>
      <c r="AD154" s="1650"/>
      <c r="AE154" s="1650"/>
      <c r="AF154" s="1650"/>
      <c r="AG154" s="1650"/>
      <c r="AH154" s="1650"/>
      <c r="AI154" s="1650"/>
      <c r="AJ154" s="1650"/>
      <c r="AK154" s="1650"/>
      <c r="AL154" s="1650"/>
      <c r="AM154" s="1650"/>
      <c r="AN154" s="1650"/>
      <c r="AO154" s="1650"/>
      <c r="AP154" s="1650"/>
      <c r="AQ154" s="1650"/>
      <c r="AR154" s="1650"/>
      <c r="AS154" s="1650"/>
      <c r="AT154" s="1650"/>
      <c r="AU154" s="1650"/>
      <c r="AV154" s="1650"/>
      <c r="AW154" s="1650"/>
      <c r="AX154" s="1650"/>
      <c r="AY154" s="1650"/>
      <c r="AZ154" s="1650"/>
      <c r="BA154" s="1650"/>
      <c r="BB154" s="1650"/>
      <c r="BC154" s="1650"/>
      <c r="BD154" s="1650"/>
      <c r="BE154" s="1650"/>
      <c r="BF154" s="1650"/>
      <c r="BG154" s="1650"/>
      <c r="BH154" s="1650"/>
      <c r="BI154" s="1650"/>
      <c r="BJ154" s="1650"/>
      <c r="BK154" s="1650"/>
      <c r="BL154" s="1650"/>
      <c r="BM154" s="1650"/>
      <c r="BN154" s="1650"/>
      <c r="BO154" s="1650"/>
      <c r="BP154" s="1650"/>
      <c r="BQ154" s="1650"/>
      <c r="BR154" s="1650"/>
      <c r="BS154" s="1650"/>
      <c r="BT154" s="1650"/>
      <c r="BU154" s="1650"/>
      <c r="BV154" s="1650"/>
      <c r="BW154" s="1650"/>
      <c r="BX154" s="1650"/>
      <c r="BY154" s="1650"/>
      <c r="BZ154" s="1650"/>
      <c r="CA154" s="1650"/>
      <c r="CB154" s="1650"/>
      <c r="CC154" s="1650"/>
      <c r="CD154" s="1650"/>
      <c r="CE154" s="1650"/>
      <c r="CF154" s="1650"/>
      <c r="CG154" s="1650"/>
      <c r="CH154" s="1650"/>
      <c r="CI154" s="1650"/>
      <c r="CJ154" s="1650"/>
      <c r="CK154" s="1650"/>
      <c r="CL154" s="1650"/>
      <c r="CM154" s="1650"/>
      <c r="CN154" s="1650"/>
      <c r="CO154" s="1650"/>
      <c r="CP154" s="1650"/>
      <c r="CQ154" s="1650"/>
      <c r="CR154" s="1650"/>
      <c r="CS154" s="1650"/>
      <c r="CT154" s="1650"/>
      <c r="CU154" s="1650"/>
      <c r="CV154" s="1650"/>
      <c r="CW154" s="1650"/>
      <c r="CX154" s="1650"/>
      <c r="CY154" s="1650"/>
      <c r="CZ154" s="1650"/>
      <c r="DA154" s="1650"/>
      <c r="DB154" s="1650"/>
      <c r="DC154" s="1650"/>
      <c r="DD154" s="1650"/>
      <c r="DE154" s="1650"/>
      <c r="DF154" s="1650"/>
      <c r="DG154" s="1650"/>
      <c r="DH154" s="1650"/>
      <c r="DI154" s="1650"/>
      <c r="DJ154" s="1650"/>
      <c r="DK154" s="1650"/>
      <c r="DL154" s="1650"/>
      <c r="DM154" s="1650"/>
      <c r="DN154" s="1650"/>
      <c r="DO154" s="1650"/>
      <c r="DP154" s="1650"/>
      <c r="DQ154" s="1650"/>
      <c r="DR154" s="1650"/>
      <c r="DS154" s="1650"/>
      <c r="DT154" s="1650"/>
      <c r="DU154" s="1650"/>
      <c r="DV154" s="1650"/>
      <c r="DW154" s="1650"/>
      <c r="DX154" s="1650"/>
      <c r="DY154" s="1650"/>
      <c r="DZ154" s="1650"/>
      <c r="EA154" s="1650"/>
      <c r="EB154" s="1650"/>
      <c r="EC154" s="1650"/>
      <c r="ED154" s="1650"/>
      <c r="EE154" s="1650"/>
      <c r="EF154" s="1650"/>
      <c r="EG154" s="1650"/>
      <c r="EH154" s="1650"/>
      <c r="EI154" s="1650"/>
      <c r="EJ154" s="1650"/>
      <c r="EK154" s="1650"/>
      <c r="EL154" s="1650"/>
      <c r="EM154" s="1650"/>
      <c r="EN154" s="1650"/>
      <c r="EO154" s="1650"/>
      <c r="EP154" s="1650"/>
      <c r="EQ154" s="1650"/>
      <c r="ER154" s="1650"/>
      <c r="ES154" s="1650"/>
      <c r="ET154" s="1650"/>
      <c r="EU154" s="1650"/>
      <c r="EV154" s="1650"/>
      <c r="EW154" s="1650"/>
      <c r="EX154" s="1650"/>
      <c r="EY154" s="1650"/>
      <c r="EZ154" s="1650"/>
      <c r="FA154" s="1650"/>
      <c r="FB154" s="1650"/>
      <c r="FC154" s="1650"/>
      <c r="FD154" s="1650"/>
      <c r="FE154" s="1650"/>
      <c r="FF154" s="1650"/>
      <c r="FG154" s="1650"/>
      <c r="FH154" s="1650"/>
      <c r="FI154" s="1650"/>
      <c r="FJ154" s="1650"/>
      <c r="FK154" s="1650"/>
      <c r="FL154" s="1650"/>
      <c r="FM154" s="1650"/>
      <c r="FN154" s="1650"/>
      <c r="FO154" s="1650"/>
      <c r="FP154" s="1650"/>
      <c r="FQ154" s="1650"/>
      <c r="FR154" s="1650"/>
      <c r="FS154" s="1650"/>
      <c r="FT154" s="1650"/>
      <c r="FU154" s="1650"/>
      <c r="FV154" s="1650"/>
      <c r="FW154" s="1650"/>
      <c r="FX154" s="1650"/>
      <c r="FY154" s="1650"/>
      <c r="FZ154" s="1650"/>
      <c r="GA154" s="1650"/>
      <c r="GB154" s="1650"/>
      <c r="GC154" s="1650"/>
      <c r="GD154" s="1650"/>
      <c r="GE154" s="1650"/>
      <c r="GF154" s="1650"/>
      <c r="GG154" s="1650"/>
      <c r="GH154" s="1650"/>
      <c r="GI154" s="1650"/>
      <c r="GJ154" s="1650"/>
      <c r="GK154" s="1650"/>
      <c r="GL154" s="1650"/>
      <c r="GM154" s="1650"/>
      <c r="GN154" s="1650"/>
      <c r="GO154" s="1650"/>
      <c r="GP154" s="1650"/>
      <c r="GQ154" s="1650"/>
      <c r="GR154" s="1375"/>
      <c r="GT154" s="1375"/>
      <c r="GU154" s="1645"/>
      <c r="GV154" s="1645"/>
      <c r="GW154" s="1375"/>
      <c r="GX154" s="1375"/>
      <c r="GY154" s="1375"/>
      <c r="GZ154" s="1375"/>
      <c r="HA154" s="1645"/>
      <c r="HB154" s="1375"/>
      <c r="HC154" s="1375"/>
      <c r="HD154" s="553"/>
      <c r="HE154" s="1375"/>
      <c r="HF154" s="1375"/>
      <c r="HG154" s="1375"/>
      <c r="HH154" s="1375"/>
      <c r="HI154" s="1375"/>
      <c r="HJ154" s="1641"/>
      <c r="HK154" s="631"/>
      <c r="HL154" s="631"/>
      <c r="HM154" s="631"/>
      <c r="HN154" s="631"/>
      <c r="HO154" s="1650">
        <v>11</v>
      </c>
    </row>
    <row s="1650" customFormat="1" customHeight="1" ht="11.549999999999999">
      <c r="A155" s="996"/>
      <c r="B155" s="996"/>
      <c r="C155" s="996"/>
      <c r="D155" s="996"/>
      <c r="E155" s="996"/>
      <c r="F155" s="1645"/>
      <c r="G155" s="1645"/>
      <c r="H155" s="360"/>
      <c r="N155" s="1650"/>
      <c r="O155" s="1650"/>
      <c r="P155" s="1650"/>
      <c r="Q155" s="1650"/>
      <c r="R155" s="1650"/>
      <c r="S155" s="1650"/>
      <c r="T155" s="1650"/>
      <c r="U155" s="1650"/>
      <c r="V155" s="1650"/>
      <c r="W155" s="1650"/>
      <c r="X155" s="1650"/>
      <c r="Y155" s="1650"/>
      <c r="Z155" s="1650"/>
      <c r="AA155" s="1650"/>
      <c r="AB155" s="1650"/>
      <c r="AC155" s="1650"/>
      <c r="AD155" s="1650"/>
      <c r="AE155" s="1650"/>
      <c r="AF155" s="1650"/>
      <c r="AG155" s="1650"/>
      <c r="AH155" s="1650"/>
      <c r="AI155" s="1650"/>
      <c r="AJ155" s="1650"/>
      <c r="AK155" s="1650"/>
      <c r="AL155" s="1650"/>
      <c r="AM155" s="1650"/>
      <c r="AN155" s="1650"/>
      <c r="AO155" s="1650"/>
      <c r="AP155" s="1650"/>
      <c r="AQ155" s="1650"/>
      <c r="AR155" s="1650"/>
      <c r="AS155" s="1650"/>
      <c r="AT155" s="1650"/>
      <c r="AU155" s="1650"/>
      <c r="AV155" s="1650"/>
      <c r="AW155" s="1650"/>
      <c r="AX155" s="1650"/>
      <c r="AY155" s="1650"/>
      <c r="AZ155" s="1650"/>
      <c r="BA155" s="1650"/>
      <c r="BB155" s="1650"/>
      <c r="BC155" s="1650"/>
      <c r="BD155" s="1650"/>
      <c r="BE155" s="1650"/>
      <c r="BF155" s="1650"/>
      <c r="BG155" s="1650"/>
      <c r="BH155" s="1650"/>
      <c r="BI155" s="1650"/>
      <c r="BJ155" s="1650"/>
      <c r="BK155" s="1650"/>
      <c r="BL155" s="1650"/>
      <c r="BM155" s="1650"/>
      <c r="BN155" s="1650"/>
      <c r="BO155" s="1650"/>
      <c r="BP155" s="1650"/>
      <c r="BQ155" s="1650"/>
      <c r="BR155" s="1650"/>
      <c r="BS155" s="1650"/>
      <c r="BT155" s="1650"/>
      <c r="BU155" s="1650"/>
      <c r="BV155" s="1650"/>
      <c r="BW155" s="1650"/>
      <c r="BX155" s="1650"/>
      <c r="BY155" s="1650"/>
      <c r="BZ155" s="1650"/>
      <c r="CA155" s="1650"/>
      <c r="CB155" s="1650"/>
      <c r="CC155" s="1650"/>
      <c r="CD155" s="1650"/>
      <c r="CE155" s="1650"/>
      <c r="CF155" s="1650"/>
      <c r="CG155" s="1650"/>
      <c r="CH155" s="1650"/>
      <c r="CI155" s="1650"/>
      <c r="CJ155" s="1650"/>
      <c r="CK155" s="1650"/>
      <c r="CL155" s="1650"/>
      <c r="CM155" s="1650"/>
      <c r="CN155" s="1650"/>
      <c r="CO155" s="1650"/>
      <c r="CP155" s="1650"/>
      <c r="CQ155" s="1650"/>
      <c r="CR155" s="1650"/>
      <c r="CS155" s="1650"/>
      <c r="CT155" s="1650"/>
      <c r="CU155" s="1650"/>
      <c r="CV155" s="1650"/>
      <c r="CW155" s="1650"/>
      <c r="CX155" s="1650"/>
      <c r="CY155" s="1650"/>
      <c r="CZ155" s="1650"/>
      <c r="DA155" s="1650"/>
      <c r="DB155" s="1650"/>
      <c r="DC155" s="1650"/>
      <c r="DD155" s="1650"/>
      <c r="DE155" s="1650"/>
      <c r="DF155" s="1650"/>
      <c r="DG155" s="1650"/>
      <c r="DH155" s="1650"/>
      <c r="DI155" s="1650"/>
      <c r="DJ155" s="1650"/>
      <c r="DK155" s="1650"/>
      <c r="DL155" s="1650"/>
      <c r="DM155" s="1650"/>
      <c r="DN155" s="1650"/>
      <c r="DO155" s="1650"/>
      <c r="DP155" s="1650"/>
      <c r="DQ155" s="1650"/>
      <c r="DR155" s="1650"/>
      <c r="DS155" s="1650"/>
      <c r="DT155" s="1650"/>
      <c r="DU155" s="1650"/>
      <c r="DV155" s="1650"/>
      <c r="DW155" s="1650"/>
      <c r="DX155" s="1650"/>
      <c r="DY155" s="1650"/>
      <c r="DZ155" s="1650"/>
      <c r="EA155" s="1650"/>
      <c r="EB155" s="1650"/>
      <c r="EC155" s="1650"/>
      <c r="ED155" s="1650"/>
      <c r="EE155" s="1650"/>
      <c r="EF155" s="1650"/>
      <c r="EG155" s="1650"/>
      <c r="EH155" s="1650"/>
      <c r="EI155" s="1650"/>
      <c r="EJ155" s="1650"/>
      <c r="EK155" s="1650"/>
      <c r="EL155" s="1650"/>
      <c r="EM155" s="1650"/>
      <c r="EN155" s="1650"/>
      <c r="EO155" s="1650"/>
      <c r="EP155" s="1650"/>
      <c r="EQ155" s="1650"/>
      <c r="ER155" s="1650"/>
      <c r="ES155" s="1650"/>
      <c r="ET155" s="1650"/>
      <c r="EU155" s="1650"/>
      <c r="EV155" s="1650"/>
      <c r="EW155" s="1650"/>
      <c r="EX155" s="1650"/>
      <c r="EY155" s="1650"/>
      <c r="EZ155" s="1650"/>
      <c r="FA155" s="1650"/>
      <c r="FB155" s="1650"/>
      <c r="FC155" s="1650"/>
      <c r="FD155" s="1650"/>
      <c r="FE155" s="1650"/>
      <c r="FF155" s="1650"/>
      <c r="FG155" s="1650"/>
      <c r="FH155" s="1650"/>
      <c r="FI155" s="1650"/>
      <c r="FJ155" s="1650"/>
      <c r="FK155" s="1650"/>
      <c r="FL155" s="1650"/>
      <c r="FM155" s="1650"/>
      <c r="FN155" s="1650"/>
      <c r="FO155" s="1650"/>
      <c r="FP155" s="1650"/>
      <c r="FQ155" s="1650"/>
      <c r="FR155" s="1650"/>
      <c r="FS155" s="1650"/>
      <c r="FT155" s="1650"/>
      <c r="FU155" s="1650"/>
      <c r="FV155" s="1650"/>
      <c r="FW155" s="1650"/>
      <c r="FX155" s="1650"/>
      <c r="FY155" s="1650"/>
      <c r="FZ155" s="1650"/>
      <c r="GA155" s="1650"/>
      <c r="GB155" s="1650"/>
      <c r="GC155" s="1650"/>
      <c r="GD155" s="1650"/>
      <c r="GE155" s="1650"/>
      <c r="GF155" s="1650"/>
      <c r="GG155" s="1650"/>
      <c r="GH155" s="1650"/>
      <c r="GI155" s="1650"/>
      <c r="GJ155" s="1650"/>
      <c r="GK155" s="1650"/>
      <c r="GL155" s="1650"/>
      <c r="GM155" s="1650"/>
      <c r="GN155" s="1650"/>
      <c r="GO155" s="1650"/>
      <c r="GP155" s="1650"/>
      <c r="GQ155" s="1650"/>
      <c r="GR155" s="1375"/>
      <c r="GT155" s="1375"/>
      <c r="GU155" s="1645"/>
      <c r="GV155" s="1645"/>
      <c r="GW155" s="1375"/>
      <c r="GX155" s="1375"/>
      <c r="GY155" s="1375"/>
      <c r="GZ155" s="1375"/>
      <c r="HA155" s="1645"/>
      <c r="HB155" s="1375"/>
      <c r="HC155" s="1375"/>
      <c r="HD155" s="553"/>
      <c r="HE155" s="1375"/>
      <c r="HF155" s="1375"/>
      <c r="HG155" s="1375"/>
      <c r="HH155" s="1375"/>
      <c r="HI155" s="1375"/>
      <c r="HJ155" s="1641"/>
      <c r="HK155" s="631"/>
      <c r="HL155" s="631"/>
      <c r="HM155" s="631"/>
      <c r="HN155" s="631"/>
      <c r="HO155" s="1650">
        <v>11</v>
      </c>
    </row>
    <row s="1650" customFormat="1" customHeight="1" ht="11.549999999999999">
      <c r="A156" s="996"/>
      <c r="B156" s="996"/>
      <c r="C156" s="996"/>
      <c r="D156" s="996"/>
      <c r="E156" s="996"/>
      <c r="F156" s="1645"/>
      <c r="G156" s="1645"/>
      <c r="H156" s="360"/>
      <c r="N156" s="1650"/>
      <c r="O156" s="1650"/>
      <c r="P156" s="1650"/>
      <c r="Q156" s="1650"/>
      <c r="R156" s="1650"/>
      <c r="S156" s="1650"/>
      <c r="T156" s="1650"/>
      <c r="U156" s="1650"/>
      <c r="V156" s="1650"/>
      <c r="W156" s="1650"/>
      <c r="X156" s="1650"/>
      <c r="Y156" s="1650"/>
      <c r="Z156" s="1650"/>
      <c r="AA156" s="1650"/>
      <c r="AB156" s="1650"/>
      <c r="AC156" s="1650"/>
      <c r="AD156" s="1650"/>
      <c r="AE156" s="1650"/>
      <c r="AF156" s="1650"/>
      <c r="AG156" s="1650"/>
      <c r="AH156" s="1650"/>
      <c r="AI156" s="1650"/>
      <c r="AJ156" s="1650"/>
      <c r="AK156" s="1650"/>
      <c r="AL156" s="1650"/>
      <c r="AM156" s="1650"/>
      <c r="AN156" s="1650"/>
      <c r="AO156" s="1650"/>
      <c r="AP156" s="1650"/>
      <c r="AQ156" s="1650"/>
      <c r="AR156" s="1650"/>
      <c r="AS156" s="1650"/>
      <c r="AT156" s="1650"/>
      <c r="AU156" s="1650"/>
      <c r="AV156" s="1650"/>
      <c r="AW156" s="1650"/>
      <c r="AX156" s="1650"/>
      <c r="AY156" s="1650"/>
      <c r="AZ156" s="1650"/>
      <c r="BA156" s="1650"/>
      <c r="BB156" s="1650"/>
      <c r="BC156" s="1650"/>
      <c r="BD156" s="1650"/>
      <c r="BE156" s="1650"/>
      <c r="BF156" s="1650"/>
      <c r="BG156" s="1650"/>
      <c r="BH156" s="1650"/>
      <c r="BI156" s="1650"/>
      <c r="BJ156" s="1650"/>
      <c r="BK156" s="1650"/>
      <c r="BL156" s="1650"/>
      <c r="BM156" s="1650"/>
      <c r="BN156" s="1650"/>
      <c r="BO156" s="1650"/>
      <c r="BP156" s="1650"/>
      <c r="BQ156" s="1650"/>
      <c r="BR156" s="1650"/>
      <c r="BS156" s="1650"/>
      <c r="BT156" s="1650"/>
      <c r="BU156" s="1650"/>
      <c r="BV156" s="1650"/>
      <c r="BW156" s="1650"/>
      <c r="BX156" s="1650"/>
      <c r="BY156" s="1650"/>
      <c r="BZ156" s="1650"/>
      <c r="CA156" s="1650"/>
      <c r="CB156" s="1650"/>
      <c r="CC156" s="1650"/>
      <c r="CD156" s="1650"/>
      <c r="CE156" s="1650"/>
      <c r="CF156" s="1650"/>
      <c r="CG156" s="1650"/>
      <c r="CH156" s="1650"/>
      <c r="CI156" s="1650"/>
      <c r="CJ156" s="1650"/>
      <c r="CK156" s="1650"/>
      <c r="CL156" s="1650"/>
      <c r="CM156" s="1650"/>
      <c r="CN156" s="1650"/>
      <c r="CO156" s="1650"/>
      <c r="CP156" s="1650"/>
      <c r="CQ156" s="1650"/>
      <c r="CR156" s="1650"/>
      <c r="CS156" s="1650"/>
      <c r="CT156" s="1650"/>
      <c r="CU156" s="1650"/>
      <c r="CV156" s="1650"/>
      <c r="CW156" s="1650"/>
      <c r="CX156" s="1650"/>
      <c r="CY156" s="1650"/>
      <c r="CZ156" s="1650"/>
      <c r="DA156" s="1650"/>
      <c r="DB156" s="1650"/>
      <c r="DC156" s="1650"/>
      <c r="DD156" s="1650"/>
      <c r="DE156" s="1650"/>
      <c r="DF156" s="1650"/>
      <c r="DG156" s="1650"/>
      <c r="DH156" s="1650"/>
      <c r="DI156" s="1650"/>
      <c r="DJ156" s="1650"/>
      <c r="DK156" s="1650"/>
      <c r="DL156" s="1650"/>
      <c r="DM156" s="1650"/>
      <c r="DN156" s="1650"/>
      <c r="DO156" s="1650"/>
      <c r="DP156" s="1650"/>
      <c r="DQ156" s="1650"/>
      <c r="DR156" s="1650"/>
      <c r="DS156" s="1650"/>
      <c r="DT156" s="1650"/>
      <c r="DU156" s="1650"/>
      <c r="DV156" s="1650"/>
      <c r="DW156" s="1650"/>
      <c r="DX156" s="1650"/>
      <c r="DY156" s="1650"/>
      <c r="DZ156" s="1650"/>
      <c r="EA156" s="1650"/>
      <c r="EB156" s="1650"/>
      <c r="EC156" s="1650"/>
      <c r="ED156" s="1650"/>
      <c r="EE156" s="1650"/>
      <c r="EF156" s="1650"/>
      <c r="EG156" s="1650"/>
      <c r="EH156" s="1650"/>
      <c r="EI156" s="1650"/>
      <c r="EJ156" s="1650"/>
      <c r="EK156" s="1650"/>
      <c r="EL156" s="1650"/>
      <c r="EM156" s="1650"/>
      <c r="EN156" s="1650"/>
      <c r="EO156" s="1650"/>
      <c r="EP156" s="1650"/>
      <c r="EQ156" s="1650"/>
      <c r="ER156" s="1650"/>
      <c r="ES156" s="1650"/>
      <c r="ET156" s="1650"/>
      <c r="EU156" s="1650"/>
      <c r="EV156" s="1650"/>
      <c r="EW156" s="1650"/>
      <c r="EX156" s="1650"/>
      <c r="EY156" s="1650"/>
      <c r="EZ156" s="1650"/>
      <c r="FA156" s="1650"/>
      <c r="FB156" s="1650"/>
      <c r="FC156" s="1650"/>
      <c r="FD156" s="1650"/>
      <c r="FE156" s="1650"/>
      <c r="FF156" s="1650"/>
      <c r="FG156" s="1650"/>
      <c r="FH156" s="1650"/>
      <c r="FI156" s="1650"/>
      <c r="FJ156" s="1650"/>
      <c r="FK156" s="1650"/>
      <c r="FL156" s="1650"/>
      <c r="FM156" s="1650"/>
      <c r="FN156" s="1650"/>
      <c r="FO156" s="1650"/>
      <c r="FP156" s="1650"/>
      <c r="FQ156" s="1650"/>
      <c r="FR156" s="1650"/>
      <c r="FS156" s="1650"/>
      <c r="FT156" s="1650"/>
      <c r="FU156" s="1650"/>
      <c r="FV156" s="1650"/>
      <c r="FW156" s="1650"/>
      <c r="FX156" s="1650"/>
      <c r="FY156" s="1650"/>
      <c r="FZ156" s="1650"/>
      <c r="GA156" s="1650"/>
      <c r="GB156" s="1650"/>
      <c r="GC156" s="1650"/>
      <c r="GD156" s="1650"/>
      <c r="GE156" s="1650"/>
      <c r="GF156" s="1650"/>
      <c r="GG156" s="1650"/>
      <c r="GH156" s="1650"/>
      <c r="GI156" s="1650"/>
      <c r="GJ156" s="1650"/>
      <c r="GK156" s="1650"/>
      <c r="GL156" s="1650"/>
      <c r="GM156" s="1650"/>
      <c r="GN156" s="1650"/>
      <c r="GO156" s="1650"/>
      <c r="GP156" s="1650"/>
      <c r="GQ156" s="1650"/>
      <c r="GR156" s="1375"/>
      <c r="GT156" s="1375"/>
      <c r="GU156" s="1645"/>
      <c r="GV156" s="1645"/>
      <c r="GW156" s="1375"/>
      <c r="GX156" s="1375"/>
      <c r="GY156" s="1375"/>
      <c r="GZ156" s="1375"/>
      <c r="HA156" s="1645"/>
      <c r="HB156" s="1375"/>
      <c r="HC156" s="1375"/>
      <c r="HD156" s="553"/>
      <c r="HE156" s="1375"/>
      <c r="HF156" s="1375"/>
      <c r="HG156" s="1375"/>
      <c r="HH156" s="1375"/>
      <c r="HI156" s="1375"/>
      <c r="HJ156" s="1641"/>
      <c r="HK156" s="631"/>
      <c r="HL156" s="631"/>
      <c r="HM156" s="631"/>
      <c r="HN156" s="631"/>
      <c r="HO156" s="1650">
        <v>11</v>
      </c>
    </row>
    <row s="1650" customFormat="1" customHeight="1" ht="11.549999999999999">
      <c r="A157" s="996"/>
      <c r="B157" s="996"/>
      <c r="C157" s="996"/>
      <c r="D157" s="996"/>
      <c r="E157" s="996"/>
      <c r="F157" s="1645"/>
      <c r="G157" s="1645"/>
      <c r="H157" s="360"/>
      <c r="N157" s="1650"/>
      <c r="O157" s="1650"/>
      <c r="P157" s="1650"/>
      <c r="Q157" s="1650"/>
      <c r="R157" s="1650"/>
      <c r="S157" s="1650"/>
      <c r="T157" s="1650"/>
      <c r="U157" s="1650"/>
      <c r="V157" s="1650"/>
      <c r="W157" s="1650"/>
      <c r="X157" s="1650"/>
      <c r="Y157" s="1650"/>
      <c r="Z157" s="1650"/>
      <c r="AA157" s="1650"/>
      <c r="AB157" s="1650"/>
      <c r="AC157" s="1650"/>
      <c r="AD157" s="1650"/>
      <c r="AE157" s="1650"/>
      <c r="AF157" s="1650"/>
      <c r="AG157" s="1650"/>
      <c r="AH157" s="1650"/>
      <c r="AI157" s="1650"/>
      <c r="AJ157" s="1650"/>
      <c r="AK157" s="1650"/>
      <c r="AL157" s="1650"/>
      <c r="AM157" s="1650"/>
      <c r="AN157" s="1650"/>
      <c r="AO157" s="1650"/>
      <c r="AP157" s="1650"/>
      <c r="AQ157" s="1650"/>
      <c r="AR157" s="1650"/>
      <c r="AS157" s="1650"/>
      <c r="AT157" s="1650"/>
      <c r="AU157" s="1650"/>
      <c r="AV157" s="1650"/>
      <c r="AW157" s="1650"/>
      <c r="AX157" s="1650"/>
      <c r="AY157" s="1650"/>
      <c r="AZ157" s="1650"/>
      <c r="BA157" s="1650"/>
      <c r="BB157" s="1650"/>
      <c r="BC157" s="1650"/>
      <c r="BD157" s="1650"/>
      <c r="BE157" s="1650"/>
      <c r="BF157" s="1650"/>
      <c r="BG157" s="1650"/>
      <c r="BH157" s="1650"/>
      <c r="BI157" s="1650"/>
      <c r="BJ157" s="1650"/>
      <c r="BK157" s="1650"/>
      <c r="BL157" s="1650"/>
      <c r="BM157" s="1650"/>
      <c r="BN157" s="1650"/>
      <c r="BO157" s="1650"/>
      <c r="BP157" s="1650"/>
      <c r="BQ157" s="1650"/>
      <c r="BR157" s="1650"/>
      <c r="BS157" s="1650"/>
      <c r="BT157" s="1650"/>
      <c r="BU157" s="1650"/>
      <c r="BV157" s="1650"/>
      <c r="BW157" s="1650"/>
      <c r="BX157" s="1650"/>
      <c r="BY157" s="1650"/>
      <c r="BZ157" s="1650"/>
      <c r="CA157" s="1650"/>
      <c r="CB157" s="1650"/>
      <c r="CC157" s="1650"/>
      <c r="CD157" s="1650"/>
      <c r="CE157" s="1650"/>
      <c r="CF157" s="1650"/>
      <c r="CG157" s="1650"/>
      <c r="CH157" s="1650"/>
      <c r="CI157" s="1650"/>
      <c r="CJ157" s="1650"/>
      <c r="CK157" s="1650"/>
      <c r="CL157" s="1650"/>
      <c r="CM157" s="1650"/>
      <c r="CN157" s="1650"/>
      <c r="CO157" s="1650"/>
      <c r="CP157" s="1650"/>
      <c r="CQ157" s="1650"/>
      <c r="CR157" s="1650"/>
      <c r="CS157" s="1650"/>
      <c r="CT157" s="1650"/>
      <c r="CU157" s="1650"/>
      <c r="CV157" s="1650"/>
      <c r="CW157" s="1650"/>
      <c r="CX157" s="1650"/>
      <c r="CY157" s="1650"/>
      <c r="CZ157" s="1650"/>
      <c r="DA157" s="1650"/>
      <c r="DB157" s="1650"/>
      <c r="DC157" s="1650"/>
      <c r="DD157" s="1650"/>
      <c r="DE157" s="1650"/>
      <c r="DF157" s="1650"/>
      <c r="DG157" s="1650"/>
      <c r="DH157" s="1650"/>
      <c r="DI157" s="1650"/>
      <c r="DJ157" s="1650"/>
      <c r="DK157" s="1650"/>
      <c r="DL157" s="1650"/>
      <c r="DM157" s="1650"/>
      <c r="DN157" s="1650"/>
      <c r="DO157" s="1650"/>
      <c r="DP157" s="1650"/>
      <c r="DQ157" s="1650"/>
      <c r="DR157" s="1650"/>
      <c r="DS157" s="1650"/>
      <c r="DT157" s="1650"/>
      <c r="DU157" s="1650"/>
      <c r="DV157" s="1650"/>
      <c r="DW157" s="1650"/>
      <c r="DX157" s="1650"/>
      <c r="DY157" s="1650"/>
      <c r="DZ157" s="1650"/>
      <c r="EA157" s="1650"/>
      <c r="EB157" s="1650"/>
      <c r="EC157" s="1650"/>
      <c r="ED157" s="1650"/>
      <c r="EE157" s="1650"/>
      <c r="EF157" s="1650"/>
      <c r="EG157" s="1650"/>
      <c r="EH157" s="1650"/>
      <c r="EI157" s="1650"/>
      <c r="EJ157" s="1650"/>
      <c r="EK157" s="1650"/>
      <c r="EL157" s="1650"/>
      <c r="EM157" s="1650"/>
      <c r="EN157" s="1650"/>
      <c r="EO157" s="1650"/>
      <c r="EP157" s="1650"/>
      <c r="EQ157" s="1650"/>
      <c r="ER157" s="1650"/>
      <c r="ES157" s="1650"/>
      <c r="ET157" s="1650"/>
      <c r="EU157" s="1650"/>
      <c r="EV157" s="1650"/>
      <c r="EW157" s="1650"/>
      <c r="EX157" s="1650"/>
      <c r="EY157" s="1650"/>
      <c r="EZ157" s="1650"/>
      <c r="FA157" s="1650"/>
      <c r="FB157" s="1650"/>
      <c r="FC157" s="1650"/>
      <c r="FD157" s="1650"/>
      <c r="FE157" s="1650"/>
      <c r="FF157" s="1650"/>
      <c r="FG157" s="1650"/>
      <c r="FH157" s="1650"/>
      <c r="FI157" s="1650"/>
      <c r="FJ157" s="1650"/>
      <c r="FK157" s="1650"/>
      <c r="FL157" s="1650"/>
      <c r="FM157" s="1650"/>
      <c r="FN157" s="1650"/>
      <c r="FO157" s="1650"/>
      <c r="FP157" s="1650"/>
      <c r="FQ157" s="1650"/>
      <c r="FR157" s="1650"/>
      <c r="FS157" s="1650"/>
      <c r="FT157" s="1650"/>
      <c r="FU157" s="1650"/>
      <c r="FV157" s="1650"/>
      <c r="FW157" s="1650"/>
      <c r="FX157" s="1650"/>
      <c r="FY157" s="1650"/>
      <c r="FZ157" s="1650"/>
      <c r="GA157" s="1650"/>
      <c r="GB157" s="1650"/>
      <c r="GC157" s="1650"/>
      <c r="GD157" s="1650"/>
      <c r="GE157" s="1650"/>
      <c r="GF157" s="1650"/>
      <c r="GG157" s="1650"/>
      <c r="GH157" s="1650"/>
      <c r="GI157" s="1650"/>
      <c r="GJ157" s="1650"/>
      <c r="GK157" s="1650"/>
      <c r="GL157" s="1650"/>
      <c r="GM157" s="1650"/>
      <c r="GN157" s="1650"/>
      <c r="GO157" s="1650"/>
      <c r="GP157" s="1650"/>
      <c r="GQ157" s="1650"/>
      <c r="GR157" s="1375"/>
      <c r="GT157" s="1375"/>
      <c r="GU157" s="1645"/>
      <c r="GV157" s="1645"/>
      <c r="GW157" s="1375"/>
      <c r="GX157" s="1375"/>
      <c r="GY157" s="1375"/>
      <c r="GZ157" s="1375"/>
      <c r="HA157" s="1645"/>
      <c r="HB157" s="1375"/>
      <c r="HC157" s="1375"/>
      <c r="HD157" s="553"/>
      <c r="HE157" s="1375"/>
      <c r="HF157" s="1375"/>
      <c r="HG157" s="1375"/>
      <c r="HH157" s="1375"/>
      <c r="HI157" s="1375"/>
      <c r="HJ157" s="1641"/>
      <c r="HK157" s="631"/>
      <c r="HL157" s="631"/>
      <c r="HM157" s="631"/>
      <c r="HN157" s="631"/>
      <c r="HO157" s="1650">
        <v>11</v>
      </c>
    </row>
    <row s="1650" customFormat="1" customHeight="1" ht="11.549999999999999">
      <c r="A158" s="996"/>
      <c r="B158" s="996"/>
      <c r="C158" s="996"/>
      <c r="D158" s="996"/>
      <c r="E158" s="996"/>
      <c r="F158" s="1645"/>
      <c r="G158" s="1645"/>
      <c r="H158" s="360"/>
      <c r="N158" s="1650"/>
      <c r="O158" s="1650"/>
      <c r="P158" s="1650"/>
      <c r="Q158" s="1650"/>
      <c r="R158" s="1650"/>
      <c r="S158" s="1650"/>
      <c r="T158" s="1650"/>
      <c r="U158" s="1650"/>
      <c r="V158" s="1650"/>
      <c r="W158" s="1650"/>
      <c r="X158" s="1650"/>
      <c r="Y158" s="1650"/>
      <c r="Z158" s="1650"/>
      <c r="AA158" s="1650"/>
      <c r="AB158" s="1650"/>
      <c r="AC158" s="1650"/>
      <c r="AD158" s="1650"/>
      <c r="AE158" s="1650"/>
      <c r="AF158" s="1650"/>
      <c r="AG158" s="1650"/>
      <c r="AH158" s="1650"/>
      <c r="AI158" s="1650"/>
      <c r="AJ158" s="1650"/>
      <c r="AK158" s="1650"/>
      <c r="AL158" s="1650"/>
      <c r="AM158" s="1650"/>
      <c r="AN158" s="1650"/>
      <c r="AO158" s="1650"/>
      <c r="AP158" s="1650"/>
      <c r="AQ158" s="1650"/>
      <c r="AR158" s="1650"/>
      <c r="AS158" s="1650"/>
      <c r="AT158" s="1650"/>
      <c r="AU158" s="1650"/>
      <c r="AV158" s="1650"/>
      <c r="AW158" s="1650"/>
      <c r="AX158" s="1650"/>
      <c r="AY158" s="1650"/>
      <c r="AZ158" s="1650"/>
      <c r="BA158" s="1650"/>
      <c r="BB158" s="1650"/>
      <c r="BC158" s="1650"/>
      <c r="BD158" s="1650"/>
      <c r="BE158" s="1650"/>
      <c r="BF158" s="1650"/>
      <c r="BG158" s="1650"/>
      <c r="BH158" s="1650"/>
      <c r="BI158" s="1650"/>
      <c r="BJ158" s="1650"/>
      <c r="BK158" s="1650"/>
      <c r="BL158" s="1650"/>
      <c r="BM158" s="1650"/>
      <c r="BN158" s="1650"/>
      <c r="BO158" s="1650"/>
      <c r="BP158" s="1650"/>
      <c r="BQ158" s="1650"/>
      <c r="BR158" s="1650"/>
      <c r="BS158" s="1650"/>
      <c r="BT158" s="1650"/>
      <c r="BU158" s="1650"/>
      <c r="BV158" s="1650"/>
      <c r="BW158" s="1650"/>
      <c r="BX158" s="1650"/>
      <c r="BY158" s="1650"/>
      <c r="BZ158" s="1650"/>
      <c r="CA158" s="1650"/>
      <c r="CB158" s="1650"/>
      <c r="CC158" s="1650"/>
      <c r="CD158" s="1650"/>
      <c r="CE158" s="1650"/>
      <c r="CF158" s="1650"/>
      <c r="CG158" s="1650"/>
      <c r="CH158" s="1650"/>
      <c r="CI158" s="1650"/>
      <c r="CJ158" s="1650"/>
      <c r="CK158" s="1650"/>
      <c r="CL158" s="1650"/>
      <c r="CM158" s="1650"/>
      <c r="CN158" s="1650"/>
      <c r="CO158" s="1650"/>
      <c r="CP158" s="1650"/>
      <c r="CQ158" s="1650"/>
      <c r="CR158" s="1650"/>
      <c r="CS158" s="1650"/>
      <c r="CT158" s="1650"/>
      <c r="CU158" s="1650"/>
      <c r="CV158" s="1650"/>
      <c r="CW158" s="1650"/>
      <c r="CX158" s="1650"/>
      <c r="CY158" s="1650"/>
      <c r="CZ158" s="1650"/>
      <c r="DA158" s="1650"/>
      <c r="DB158" s="1650"/>
      <c r="DC158" s="1650"/>
      <c r="DD158" s="1650"/>
      <c r="DE158" s="1650"/>
      <c r="DF158" s="1650"/>
      <c r="DG158" s="1650"/>
      <c r="DH158" s="1650"/>
      <c r="DI158" s="1650"/>
      <c r="DJ158" s="1650"/>
      <c r="DK158" s="1650"/>
      <c r="DL158" s="1650"/>
      <c r="DM158" s="1650"/>
      <c r="DN158" s="1650"/>
      <c r="DO158" s="1650"/>
      <c r="DP158" s="1650"/>
      <c r="DQ158" s="1650"/>
      <c r="DR158" s="1650"/>
      <c r="DS158" s="1650"/>
      <c r="DT158" s="1650"/>
      <c r="DU158" s="1650"/>
      <c r="DV158" s="1650"/>
      <c r="DW158" s="1650"/>
      <c r="DX158" s="1650"/>
      <c r="DY158" s="1650"/>
      <c r="DZ158" s="1650"/>
      <c r="EA158" s="1650"/>
      <c r="EB158" s="1650"/>
      <c r="EC158" s="1650"/>
      <c r="ED158" s="1650"/>
      <c r="EE158" s="1650"/>
      <c r="EF158" s="1650"/>
      <c r="EG158" s="1650"/>
      <c r="EH158" s="1650"/>
      <c r="EI158" s="1650"/>
      <c r="EJ158" s="1650"/>
      <c r="EK158" s="1650"/>
      <c r="EL158" s="1650"/>
      <c r="EM158" s="1650"/>
      <c r="EN158" s="1650"/>
      <c r="EO158" s="1650"/>
      <c r="EP158" s="1650"/>
      <c r="EQ158" s="1650"/>
      <c r="ER158" s="1650"/>
      <c r="ES158" s="1650"/>
      <c r="ET158" s="1650"/>
      <c r="EU158" s="1650"/>
      <c r="EV158" s="1650"/>
      <c r="EW158" s="1650"/>
      <c r="EX158" s="1650"/>
      <c r="EY158" s="1650"/>
      <c r="EZ158" s="1650"/>
      <c r="FA158" s="1650"/>
      <c r="FB158" s="1650"/>
      <c r="FC158" s="1650"/>
      <c r="FD158" s="1650"/>
      <c r="FE158" s="1650"/>
      <c r="FF158" s="1650"/>
      <c r="FG158" s="1650"/>
      <c r="FH158" s="1650"/>
      <c r="FI158" s="1650"/>
      <c r="FJ158" s="1650"/>
      <c r="FK158" s="1650"/>
      <c r="FL158" s="1650"/>
      <c r="FM158" s="1650"/>
      <c r="FN158" s="1650"/>
      <c r="FO158" s="1650"/>
      <c r="FP158" s="1650"/>
      <c r="FQ158" s="1650"/>
      <c r="FR158" s="1650"/>
      <c r="FS158" s="1650"/>
      <c r="FT158" s="1650"/>
      <c r="FU158" s="1650"/>
      <c r="FV158" s="1650"/>
      <c r="FW158" s="1650"/>
      <c r="FX158" s="1650"/>
      <c r="FY158" s="1650"/>
      <c r="FZ158" s="1650"/>
      <c r="GA158" s="1650"/>
      <c r="GB158" s="1650"/>
      <c r="GC158" s="1650"/>
      <c r="GD158" s="1650"/>
      <c r="GE158" s="1650"/>
      <c r="GF158" s="1650"/>
      <c r="GG158" s="1650"/>
      <c r="GH158" s="1650"/>
      <c r="GI158" s="1650"/>
      <c r="GJ158" s="1650"/>
      <c r="GK158" s="1650"/>
      <c r="GL158" s="1650"/>
      <c r="GM158" s="1650"/>
      <c r="GN158" s="1650"/>
      <c r="GO158" s="1650"/>
      <c r="GP158" s="1650"/>
      <c r="GQ158" s="1650"/>
      <c r="GR158" s="1375"/>
      <c r="GT158" s="1375"/>
      <c r="GU158" s="1645"/>
      <c r="GV158" s="1645"/>
      <c r="GW158" s="1375"/>
      <c r="GX158" s="1375"/>
      <c r="GY158" s="1375"/>
      <c r="GZ158" s="1375"/>
      <c r="HA158" s="1645"/>
      <c r="HB158" s="1375"/>
      <c r="HC158" s="1375"/>
      <c r="HD158" s="553"/>
      <c r="HE158" s="1375"/>
      <c r="HF158" s="1375"/>
      <c r="HG158" s="1375"/>
      <c r="HH158" s="1375"/>
      <c r="HI158" s="1375"/>
      <c r="HJ158" s="1641"/>
      <c r="HK158" s="631"/>
      <c r="HL158" s="631"/>
      <c r="HM158" s="631"/>
      <c r="HN158" s="631"/>
      <c r="HO158" s="1650">
        <v>11</v>
      </c>
    </row>
    <row s="1650" customFormat="1" customHeight="1" ht="11.549999999999999">
      <c r="A159" s="996"/>
      <c r="B159" s="996"/>
      <c r="C159" s="996"/>
      <c r="D159" s="996"/>
      <c r="E159" s="996"/>
      <c r="F159" s="1645"/>
      <c r="G159" s="1645"/>
      <c r="H159" s="360"/>
      <c r="N159" s="1650"/>
      <c r="O159" s="1650"/>
      <c r="P159" s="1650"/>
      <c r="Q159" s="1650"/>
      <c r="R159" s="1650"/>
      <c r="S159" s="1650"/>
      <c r="T159" s="1650"/>
      <c r="U159" s="1650"/>
      <c r="V159" s="1650"/>
      <c r="W159" s="1650"/>
      <c r="X159" s="1650"/>
      <c r="Y159" s="1650"/>
      <c r="Z159" s="1650"/>
      <c r="AA159" s="1650"/>
      <c r="AB159" s="1650"/>
      <c r="AC159" s="1650"/>
      <c r="AD159" s="1650"/>
      <c r="AE159" s="1650"/>
      <c r="AF159" s="1650"/>
      <c r="AG159" s="1650"/>
      <c r="AH159" s="1650"/>
      <c r="AI159" s="1650"/>
      <c r="AJ159" s="1650"/>
      <c r="AK159" s="1650"/>
      <c r="AL159" s="1650"/>
      <c r="AM159" s="1650"/>
      <c r="AN159" s="1650"/>
      <c r="AO159" s="1650"/>
      <c r="AP159" s="1650"/>
      <c r="AQ159" s="1650"/>
      <c r="AR159" s="1650"/>
      <c r="AS159" s="1650"/>
      <c r="AT159" s="1650"/>
      <c r="AU159" s="1650"/>
      <c r="AV159" s="1650"/>
      <c r="AW159" s="1650"/>
      <c r="AX159" s="1650"/>
      <c r="AY159" s="1650"/>
      <c r="AZ159" s="1650"/>
      <c r="BA159" s="1650"/>
      <c r="BB159" s="1650"/>
      <c r="BC159" s="1650"/>
      <c r="BD159" s="1650"/>
      <c r="BE159" s="1650"/>
      <c r="BF159" s="1650"/>
      <c r="BG159" s="1650"/>
      <c r="BH159" s="1650"/>
      <c r="BI159" s="1650"/>
      <c r="BJ159" s="1650"/>
      <c r="BK159" s="1650"/>
      <c r="BL159" s="1650"/>
      <c r="BM159" s="1650"/>
      <c r="BN159" s="1650"/>
      <c r="BO159" s="1650"/>
      <c r="BP159" s="1650"/>
      <c r="BQ159" s="1650"/>
      <c r="BR159" s="1650"/>
      <c r="BS159" s="1650"/>
      <c r="BT159" s="1650"/>
      <c r="BU159" s="1650"/>
      <c r="BV159" s="1650"/>
      <c r="BW159" s="1650"/>
      <c r="BX159" s="1650"/>
      <c r="BY159" s="1650"/>
      <c r="BZ159" s="1650"/>
      <c r="CA159" s="1650"/>
      <c r="CB159" s="1650"/>
      <c r="CC159" s="1650"/>
      <c r="CD159" s="1650"/>
      <c r="CE159" s="1650"/>
      <c r="CF159" s="1650"/>
      <c r="CG159" s="1650"/>
      <c r="CH159" s="1650"/>
      <c r="CI159" s="1650"/>
      <c r="CJ159" s="1650"/>
      <c r="CK159" s="1650"/>
      <c r="CL159" s="1650"/>
      <c r="CM159" s="1650"/>
      <c r="CN159" s="1650"/>
      <c r="CO159" s="1650"/>
      <c r="CP159" s="1650"/>
      <c r="CQ159" s="1650"/>
      <c r="CR159" s="1650"/>
      <c r="CS159" s="1650"/>
      <c r="CT159" s="1650"/>
      <c r="CU159" s="1650"/>
      <c r="CV159" s="1650"/>
      <c r="CW159" s="1650"/>
      <c r="CX159" s="1650"/>
      <c r="CY159" s="1650"/>
      <c r="CZ159" s="1650"/>
      <c r="DA159" s="1650"/>
      <c r="DB159" s="1650"/>
      <c r="DC159" s="1650"/>
      <c r="DD159" s="1650"/>
      <c r="DE159" s="1650"/>
      <c r="DF159" s="1650"/>
      <c r="DG159" s="1650"/>
      <c r="DH159" s="1650"/>
      <c r="DI159" s="1650"/>
      <c r="DJ159" s="1650"/>
      <c r="DK159" s="1650"/>
      <c r="DL159" s="1650"/>
      <c r="DM159" s="1650"/>
      <c r="DN159" s="1650"/>
      <c r="DO159" s="1650"/>
      <c r="DP159" s="1650"/>
      <c r="DQ159" s="1650"/>
      <c r="DR159" s="1650"/>
      <c r="DS159" s="1650"/>
      <c r="DT159" s="1650"/>
      <c r="DU159" s="1650"/>
      <c r="DV159" s="1650"/>
      <c r="DW159" s="1650"/>
      <c r="DX159" s="1650"/>
      <c r="DY159" s="1650"/>
      <c r="DZ159" s="1650"/>
      <c r="EA159" s="1650"/>
      <c r="EB159" s="1650"/>
      <c r="EC159" s="1650"/>
      <c r="ED159" s="1650"/>
      <c r="EE159" s="1650"/>
      <c r="EF159" s="1650"/>
      <c r="EG159" s="1650"/>
      <c r="EH159" s="1650"/>
      <c r="EI159" s="1650"/>
      <c r="EJ159" s="1650"/>
      <c r="EK159" s="1650"/>
      <c r="EL159" s="1650"/>
      <c r="EM159" s="1650"/>
      <c r="EN159" s="1650"/>
      <c r="EO159" s="1650"/>
      <c r="EP159" s="1650"/>
      <c r="EQ159" s="1650"/>
      <c r="ER159" s="1650"/>
      <c r="ES159" s="1650"/>
      <c r="ET159" s="1650"/>
      <c r="EU159" s="1650"/>
      <c r="EV159" s="1650"/>
      <c r="EW159" s="1650"/>
      <c r="EX159" s="1650"/>
      <c r="EY159" s="1650"/>
      <c r="EZ159" s="1650"/>
      <c r="FA159" s="1650"/>
      <c r="FB159" s="1650"/>
      <c r="FC159" s="1650"/>
      <c r="FD159" s="1650"/>
      <c r="FE159" s="1650"/>
      <c r="FF159" s="1650"/>
      <c r="FG159" s="1650"/>
      <c r="FH159" s="1650"/>
      <c r="FI159" s="1650"/>
      <c r="FJ159" s="1650"/>
      <c r="FK159" s="1650"/>
      <c r="FL159" s="1650"/>
      <c r="FM159" s="1650"/>
      <c r="FN159" s="1650"/>
      <c r="FO159" s="1650"/>
      <c r="FP159" s="1650"/>
      <c r="FQ159" s="1650"/>
      <c r="FR159" s="1650"/>
      <c r="FS159" s="1650"/>
      <c r="FT159" s="1650"/>
      <c r="FU159" s="1650"/>
      <c r="FV159" s="1650"/>
      <c r="FW159" s="1650"/>
      <c r="FX159" s="1650"/>
      <c r="FY159" s="1650"/>
      <c r="FZ159" s="1650"/>
      <c r="GA159" s="1650"/>
      <c r="GB159" s="1650"/>
      <c r="GC159" s="1650"/>
      <c r="GD159" s="1650"/>
      <c r="GE159" s="1650"/>
      <c r="GF159" s="1650"/>
      <c r="GG159" s="1650"/>
      <c r="GH159" s="1650"/>
      <c r="GI159" s="1650"/>
      <c r="GJ159" s="1650"/>
      <c r="GK159" s="1650"/>
      <c r="GL159" s="1650"/>
      <c r="GM159" s="1650"/>
      <c r="GN159" s="1650"/>
      <c r="GO159" s="1650"/>
      <c r="GP159" s="1650"/>
      <c r="GQ159" s="1650"/>
      <c r="GR159" s="1375"/>
      <c r="GT159" s="1375"/>
      <c r="GU159" s="1645"/>
      <c r="GV159" s="1645"/>
      <c r="GW159" s="1375"/>
      <c r="GX159" s="1375"/>
      <c r="GY159" s="1375"/>
      <c r="GZ159" s="1375"/>
      <c r="HA159" s="1645"/>
      <c r="HB159" s="1375"/>
      <c r="HC159" s="1375"/>
      <c r="HD159" s="553"/>
      <c r="HE159" s="1375"/>
      <c r="HF159" s="1375"/>
      <c r="HG159" s="1375"/>
      <c r="HH159" s="1375"/>
      <c r="HI159" s="1375"/>
      <c r="HJ159" s="1641"/>
      <c r="HK159" s="631"/>
      <c r="HL159" s="631"/>
      <c r="HM159" s="631"/>
      <c r="HN159" s="631"/>
      <c r="HO159" s="1650">
        <v>11</v>
      </c>
    </row>
    <row s="1650" customFormat="1" customHeight="1" ht="11.549999999999999">
      <c r="A160" s="996"/>
      <c r="B160" s="996"/>
      <c r="C160" s="996"/>
      <c r="D160" s="996"/>
      <c r="E160" s="996"/>
      <c r="F160" s="1645"/>
      <c r="G160" s="1645"/>
      <c r="H160" s="360"/>
      <c r="N160" s="1650"/>
      <c r="O160" s="1650"/>
      <c r="P160" s="1650"/>
      <c r="Q160" s="1650"/>
      <c r="R160" s="1650"/>
      <c r="S160" s="1650"/>
      <c r="T160" s="1650"/>
      <c r="U160" s="1650"/>
      <c r="V160" s="1650"/>
      <c r="W160" s="1650"/>
      <c r="X160" s="1650"/>
      <c r="Y160" s="1650"/>
      <c r="Z160" s="1650"/>
      <c r="AA160" s="1650"/>
      <c r="AB160" s="1650"/>
      <c r="AC160" s="1650"/>
      <c r="AD160" s="1650"/>
      <c r="AE160" s="1650"/>
      <c r="AF160" s="1650"/>
      <c r="AG160" s="1650"/>
      <c r="AH160" s="1650"/>
      <c r="AI160" s="1650"/>
      <c r="AJ160" s="1650"/>
      <c r="AK160" s="1650"/>
      <c r="AL160" s="1650"/>
      <c r="AM160" s="1650"/>
      <c r="AN160" s="1650"/>
      <c r="AO160" s="1650"/>
      <c r="AP160" s="1650"/>
      <c r="AQ160" s="1650"/>
      <c r="AR160" s="1650"/>
      <c r="AS160" s="1650"/>
      <c r="AT160" s="1650"/>
      <c r="AU160" s="1650"/>
      <c r="AV160" s="1650"/>
      <c r="AW160" s="1650"/>
      <c r="AX160" s="1650"/>
      <c r="AY160" s="1650"/>
      <c r="AZ160" s="1650"/>
      <c r="BA160" s="1650"/>
      <c r="BB160" s="1650"/>
      <c r="BC160" s="1650"/>
      <c r="BD160" s="1650"/>
      <c r="BE160" s="1650"/>
      <c r="BF160" s="1650"/>
      <c r="BG160" s="1650"/>
      <c r="BH160" s="1650"/>
      <c r="BI160" s="1650"/>
      <c r="BJ160" s="1650"/>
      <c r="BK160" s="1650"/>
      <c r="BL160" s="1650"/>
      <c r="BM160" s="1650"/>
      <c r="BN160" s="1650"/>
      <c r="BO160" s="1650"/>
      <c r="BP160" s="1650"/>
      <c r="BQ160" s="1650"/>
      <c r="BR160" s="1650"/>
      <c r="BS160" s="1650"/>
      <c r="BT160" s="1650"/>
      <c r="BU160" s="1650"/>
      <c r="BV160" s="1650"/>
      <c r="BW160" s="1650"/>
      <c r="BX160" s="1650"/>
      <c r="BY160" s="1650"/>
      <c r="BZ160" s="1650"/>
      <c r="CA160" s="1650"/>
      <c r="CB160" s="1650"/>
      <c r="CC160" s="1650"/>
      <c r="CD160" s="1650"/>
      <c r="CE160" s="1650"/>
      <c r="CF160" s="1650"/>
      <c r="CG160" s="1650"/>
      <c r="CH160" s="1650"/>
      <c r="CI160" s="1650"/>
      <c r="CJ160" s="1650"/>
      <c r="CK160" s="1650"/>
      <c r="CL160" s="1650"/>
      <c r="CM160" s="1650"/>
      <c r="CN160" s="1650"/>
      <c r="CO160" s="1650"/>
      <c r="CP160" s="1650"/>
      <c r="CQ160" s="1650"/>
      <c r="CR160" s="1650"/>
      <c r="CS160" s="1650"/>
      <c r="CT160" s="1650"/>
      <c r="CU160" s="1650"/>
      <c r="CV160" s="1650"/>
      <c r="CW160" s="1650"/>
      <c r="CX160" s="1650"/>
      <c r="CY160" s="1650"/>
      <c r="CZ160" s="1650"/>
      <c r="DA160" s="1650"/>
      <c r="DB160" s="1650"/>
      <c r="DC160" s="1650"/>
      <c r="DD160" s="1650"/>
      <c r="DE160" s="1650"/>
      <c r="DF160" s="1650"/>
      <c r="DG160" s="1650"/>
      <c r="DH160" s="1650"/>
      <c r="DI160" s="1650"/>
      <c r="DJ160" s="1650"/>
      <c r="DK160" s="1650"/>
      <c r="DL160" s="1650"/>
      <c r="DM160" s="1650"/>
      <c r="DN160" s="1650"/>
      <c r="DO160" s="1650"/>
      <c r="DP160" s="1650"/>
      <c r="DQ160" s="1650"/>
      <c r="DR160" s="1650"/>
      <c r="DS160" s="1650"/>
      <c r="DT160" s="1650"/>
      <c r="DU160" s="1650"/>
      <c r="DV160" s="1650"/>
      <c r="DW160" s="1650"/>
      <c r="DX160" s="1650"/>
      <c r="DY160" s="1650"/>
      <c r="DZ160" s="1650"/>
      <c r="EA160" s="1650"/>
      <c r="EB160" s="1650"/>
      <c r="EC160" s="1650"/>
      <c r="ED160" s="1650"/>
      <c r="EE160" s="1650"/>
      <c r="EF160" s="1650"/>
      <c r="EG160" s="1650"/>
      <c r="EH160" s="1650"/>
      <c r="EI160" s="1650"/>
      <c r="EJ160" s="1650"/>
      <c r="EK160" s="1650"/>
      <c r="EL160" s="1650"/>
      <c r="EM160" s="1650"/>
      <c r="EN160" s="1650"/>
      <c r="EO160" s="1650"/>
      <c r="EP160" s="1650"/>
      <c r="EQ160" s="1650"/>
      <c r="ER160" s="1650"/>
      <c r="ES160" s="1650"/>
      <c r="ET160" s="1650"/>
      <c r="EU160" s="1650"/>
      <c r="EV160" s="1650"/>
      <c r="EW160" s="1650"/>
      <c r="EX160" s="1650"/>
      <c r="EY160" s="1650"/>
      <c r="EZ160" s="1650"/>
      <c r="FA160" s="1650"/>
      <c r="FB160" s="1650"/>
      <c r="FC160" s="1650"/>
      <c r="FD160" s="1650"/>
      <c r="FE160" s="1650"/>
      <c r="FF160" s="1650"/>
      <c r="FG160" s="1650"/>
      <c r="FH160" s="1650"/>
      <c r="FI160" s="1650"/>
      <c r="FJ160" s="1650"/>
      <c r="FK160" s="1650"/>
      <c r="FL160" s="1650"/>
      <c r="FM160" s="1650"/>
      <c r="FN160" s="1650"/>
      <c r="FO160" s="1650"/>
      <c r="FP160" s="1650"/>
      <c r="FQ160" s="1650"/>
      <c r="FR160" s="1650"/>
      <c r="FS160" s="1650"/>
      <c r="FT160" s="1650"/>
      <c r="FU160" s="1650"/>
      <c r="FV160" s="1650"/>
      <c r="FW160" s="1650"/>
      <c r="FX160" s="1650"/>
      <c r="FY160" s="1650"/>
      <c r="FZ160" s="1650"/>
      <c r="GA160" s="1650"/>
      <c r="GB160" s="1650"/>
      <c r="GC160" s="1650"/>
      <c r="GD160" s="1650"/>
      <c r="GE160" s="1650"/>
      <c r="GF160" s="1650"/>
      <c r="GG160" s="1650"/>
      <c r="GH160" s="1650"/>
      <c r="GI160" s="1650"/>
      <c r="GJ160" s="1650"/>
      <c r="GK160" s="1650"/>
      <c r="GL160" s="1650"/>
      <c r="GM160" s="1650"/>
      <c r="GN160" s="1650"/>
      <c r="GO160" s="1650"/>
      <c r="GP160" s="1650"/>
      <c r="GQ160" s="1650"/>
      <c r="GR160" s="1375"/>
      <c r="GT160" s="1375"/>
      <c r="GU160" s="1645"/>
      <c r="GV160" s="1645"/>
      <c r="GW160" s="1375"/>
      <c r="GX160" s="1375"/>
      <c r="GY160" s="1375"/>
      <c r="GZ160" s="1375"/>
      <c r="HA160" s="1645"/>
      <c r="HB160" s="1375"/>
      <c r="HC160" s="1375"/>
      <c r="HD160" s="553"/>
      <c r="HE160" s="1375"/>
      <c r="HF160" s="1375"/>
      <c r="HG160" s="1375"/>
      <c r="HH160" s="1375"/>
      <c r="HI160" s="1375"/>
      <c r="HJ160" s="1641"/>
      <c r="HK160" s="631"/>
      <c r="HL160" s="631"/>
      <c r="HM160" s="631"/>
      <c r="HN160" s="631"/>
      <c r="HO160" s="1650">
        <v>11</v>
      </c>
    </row>
    <row s="1650" customFormat="1" customHeight="1" ht="11.549999999999999">
      <c r="A161" s="996"/>
      <c r="B161" s="996"/>
      <c r="C161" s="996"/>
      <c r="D161" s="996"/>
      <c r="E161" s="996"/>
      <c r="F161" s="1645"/>
      <c r="G161" s="1645"/>
      <c r="H161" s="360"/>
      <c r="N161" s="1650"/>
      <c r="O161" s="1650"/>
      <c r="P161" s="1650"/>
      <c r="Q161" s="1650"/>
      <c r="R161" s="1650"/>
      <c r="S161" s="1650"/>
      <c r="T161" s="1650"/>
      <c r="U161" s="1650"/>
      <c r="V161" s="1650"/>
      <c r="W161" s="1650"/>
      <c r="X161" s="1650"/>
      <c r="Y161" s="1650"/>
      <c r="Z161" s="1650"/>
      <c r="AA161" s="1650"/>
      <c r="AB161" s="1650"/>
      <c r="AC161" s="1650"/>
      <c r="AD161" s="1650"/>
      <c r="AE161" s="1650"/>
      <c r="AF161" s="1650"/>
      <c r="AG161" s="1650"/>
      <c r="AH161" s="1650"/>
      <c r="AI161" s="1650"/>
      <c r="AJ161" s="1650"/>
      <c r="AK161" s="1650"/>
      <c r="AL161" s="1650"/>
      <c r="AM161" s="1650"/>
      <c r="AN161" s="1650"/>
      <c r="AO161" s="1650"/>
      <c r="AP161" s="1650"/>
      <c r="AQ161" s="1650"/>
      <c r="AR161" s="1650"/>
      <c r="AS161" s="1650"/>
      <c r="AT161" s="1650"/>
      <c r="AU161" s="1650"/>
      <c r="AV161" s="1650"/>
      <c r="AW161" s="1650"/>
      <c r="AX161" s="1650"/>
      <c r="AY161" s="1650"/>
      <c r="AZ161" s="1650"/>
      <c r="BA161" s="1650"/>
      <c r="BB161" s="1650"/>
      <c r="BC161" s="1650"/>
      <c r="BD161" s="1650"/>
      <c r="BE161" s="1650"/>
      <c r="BF161" s="1650"/>
      <c r="BG161" s="1650"/>
      <c r="BH161" s="1650"/>
      <c r="BI161" s="1650"/>
      <c r="BJ161" s="1650"/>
      <c r="BK161" s="1650"/>
      <c r="BL161" s="1650"/>
      <c r="BM161" s="1650"/>
      <c r="BN161" s="1650"/>
      <c r="BO161" s="1650"/>
      <c r="BP161" s="1650"/>
      <c r="BQ161" s="1650"/>
      <c r="BR161" s="1650"/>
      <c r="BS161" s="1650"/>
      <c r="BT161" s="1650"/>
      <c r="BU161" s="1650"/>
      <c r="BV161" s="1650"/>
      <c r="BW161" s="1650"/>
      <c r="BX161" s="1650"/>
      <c r="BY161" s="1650"/>
      <c r="BZ161" s="1650"/>
      <c r="CA161" s="1650"/>
      <c r="CB161" s="1650"/>
      <c r="CC161" s="1650"/>
      <c r="CD161" s="1650"/>
      <c r="CE161" s="1650"/>
      <c r="CF161" s="1650"/>
      <c r="CG161" s="1650"/>
      <c r="CH161" s="1650"/>
      <c r="CI161" s="1650"/>
      <c r="CJ161" s="1650"/>
      <c r="CK161" s="1650"/>
      <c r="CL161" s="1650"/>
      <c r="CM161" s="1650"/>
      <c r="CN161" s="1650"/>
      <c r="CO161" s="1650"/>
      <c r="CP161" s="1650"/>
      <c r="CQ161" s="1650"/>
      <c r="CR161" s="1650"/>
      <c r="CS161" s="1650"/>
      <c r="CT161" s="1650"/>
      <c r="CU161" s="1650"/>
      <c r="CV161" s="1650"/>
      <c r="CW161" s="1650"/>
      <c r="CX161" s="1650"/>
      <c r="CY161" s="1650"/>
      <c r="CZ161" s="1650"/>
      <c r="DA161" s="1650"/>
      <c r="DB161" s="1650"/>
      <c r="DC161" s="1650"/>
      <c r="DD161" s="1650"/>
      <c r="DE161" s="1650"/>
      <c r="DF161" s="1650"/>
      <c r="DG161" s="1650"/>
      <c r="DH161" s="1650"/>
      <c r="DI161" s="1650"/>
      <c r="DJ161" s="1650"/>
      <c r="DK161" s="1650"/>
      <c r="DL161" s="1650"/>
      <c r="DM161" s="1650"/>
      <c r="DN161" s="1650"/>
      <c r="DO161" s="1650"/>
      <c r="DP161" s="1650"/>
      <c r="DQ161" s="1650"/>
      <c r="DR161" s="1650"/>
      <c r="DS161" s="1650"/>
      <c r="DT161" s="1650"/>
      <c r="DU161" s="1650"/>
      <c r="DV161" s="1650"/>
      <c r="DW161" s="1650"/>
      <c r="DX161" s="1650"/>
      <c r="DY161" s="1650"/>
      <c r="DZ161" s="1650"/>
      <c r="EA161" s="1650"/>
      <c r="EB161" s="1650"/>
      <c r="EC161" s="1650"/>
      <c r="ED161" s="1650"/>
      <c r="EE161" s="1650"/>
      <c r="EF161" s="1650"/>
      <c r="EG161" s="1650"/>
      <c r="EH161" s="1650"/>
      <c r="EI161" s="1650"/>
      <c r="EJ161" s="1650"/>
      <c r="EK161" s="1650"/>
      <c r="EL161" s="1650"/>
      <c r="EM161" s="1650"/>
      <c r="EN161" s="1650"/>
      <c r="EO161" s="1650"/>
      <c r="EP161" s="1650"/>
      <c r="EQ161" s="1650"/>
      <c r="ER161" s="1650"/>
      <c r="ES161" s="1650"/>
      <c r="ET161" s="1650"/>
      <c r="EU161" s="1650"/>
      <c r="EV161" s="1650"/>
      <c r="EW161" s="1650"/>
      <c r="EX161" s="1650"/>
      <c r="EY161" s="1650"/>
      <c r="EZ161" s="1650"/>
      <c r="FA161" s="1650"/>
      <c r="FB161" s="1650"/>
      <c r="FC161" s="1650"/>
      <c r="FD161" s="1650"/>
      <c r="FE161" s="1650"/>
      <c r="FF161" s="1650"/>
      <c r="FG161" s="1650"/>
      <c r="FH161" s="1650"/>
      <c r="FI161" s="1650"/>
      <c r="FJ161" s="1650"/>
      <c r="FK161" s="1650"/>
      <c r="FL161" s="1650"/>
      <c r="FM161" s="1650"/>
      <c r="FN161" s="1650"/>
      <c r="FO161" s="1650"/>
      <c r="FP161" s="1650"/>
      <c r="FQ161" s="1650"/>
      <c r="FR161" s="1650"/>
      <c r="FS161" s="1650"/>
      <c r="FT161" s="1650"/>
      <c r="FU161" s="1650"/>
      <c r="FV161" s="1650"/>
      <c r="FW161" s="1650"/>
      <c r="FX161" s="1650"/>
      <c r="FY161" s="1650"/>
      <c r="FZ161" s="1650"/>
      <c r="GA161" s="1650"/>
      <c r="GB161" s="1650"/>
      <c r="GC161" s="1650"/>
      <c r="GD161" s="1650"/>
      <c r="GE161" s="1650"/>
      <c r="GF161" s="1650"/>
      <c r="GG161" s="1650"/>
      <c r="GH161" s="1650"/>
      <c r="GI161" s="1650"/>
      <c r="GJ161" s="1650"/>
      <c r="GK161" s="1650"/>
      <c r="GL161" s="1650"/>
      <c r="GM161" s="1650"/>
      <c r="GN161" s="1650"/>
      <c r="GO161" s="1650"/>
      <c r="GP161" s="1650"/>
      <c r="GQ161" s="1650"/>
      <c r="GR161" s="1375"/>
      <c r="GT161" s="1375"/>
      <c r="GU161" s="1645"/>
      <c r="GV161" s="1645"/>
      <c r="GW161" s="1375"/>
      <c r="GX161" s="1375"/>
      <c r="GY161" s="1375"/>
      <c r="GZ161" s="1375"/>
      <c r="HA161" s="1645"/>
      <c r="HB161" s="1375"/>
      <c r="HC161" s="1375"/>
      <c r="HD161" s="553"/>
      <c r="HE161" s="1375"/>
      <c r="HF161" s="1375"/>
      <c r="HG161" s="1375"/>
      <c r="HH161" s="1375"/>
      <c r="HI161" s="1375"/>
      <c r="HJ161" s="1641"/>
      <c r="HK161" s="631"/>
      <c r="HL161" s="631"/>
      <c r="HM161" s="631"/>
      <c r="HN161" s="631"/>
      <c r="HO161" s="1650">
        <v>11</v>
      </c>
    </row>
    <row s="1650" customFormat="1" customHeight="1" ht="11.549999999999999">
      <c r="A162" s="996"/>
      <c r="B162" s="996"/>
      <c r="C162" s="996"/>
      <c r="D162" s="996"/>
      <c r="E162" s="996"/>
      <c r="F162" s="1645"/>
      <c r="G162" s="1645"/>
      <c r="H162" s="360"/>
      <c r="N162" s="1650"/>
      <c r="O162" s="1650"/>
      <c r="P162" s="1650"/>
      <c r="Q162" s="1650"/>
      <c r="R162" s="1650"/>
      <c r="S162" s="1650"/>
      <c r="T162" s="1650"/>
      <c r="U162" s="1650"/>
      <c r="V162" s="1650"/>
      <c r="W162" s="1650"/>
      <c r="X162" s="1650"/>
      <c r="Y162" s="1650"/>
      <c r="Z162" s="1650"/>
      <c r="AA162" s="1650"/>
      <c r="AB162" s="1650"/>
      <c r="AC162" s="1650"/>
      <c r="AD162" s="1650"/>
      <c r="AE162" s="1650"/>
      <c r="AF162" s="1650"/>
      <c r="AG162" s="1650"/>
      <c r="AH162" s="1650"/>
      <c r="AI162" s="1650"/>
      <c r="AJ162" s="1650"/>
      <c r="AK162" s="1650"/>
      <c r="AL162" s="1650"/>
      <c r="AM162" s="1650"/>
      <c r="AN162" s="1650"/>
      <c r="AO162" s="1650"/>
      <c r="AP162" s="1650"/>
      <c r="AQ162" s="1650"/>
      <c r="AR162" s="1650"/>
      <c r="AS162" s="1650"/>
      <c r="AT162" s="1650"/>
      <c r="AU162" s="1650"/>
      <c r="AV162" s="1650"/>
      <c r="AW162" s="1650"/>
      <c r="AX162" s="1650"/>
      <c r="AY162" s="1650"/>
      <c r="AZ162" s="1650"/>
      <c r="BA162" s="1650"/>
      <c r="BB162" s="1650"/>
      <c r="BC162" s="1650"/>
      <c r="BD162" s="1650"/>
      <c r="BE162" s="1650"/>
      <c r="BF162" s="1650"/>
      <c r="BG162" s="1650"/>
      <c r="BH162" s="1650"/>
      <c r="BI162" s="1650"/>
      <c r="BJ162" s="1650"/>
      <c r="BK162" s="1650"/>
      <c r="BL162" s="1650"/>
      <c r="BM162" s="1650"/>
      <c r="BN162" s="1650"/>
      <c r="BO162" s="1650"/>
      <c r="BP162" s="1650"/>
      <c r="BQ162" s="1650"/>
      <c r="BR162" s="1650"/>
      <c r="BS162" s="1650"/>
      <c r="BT162" s="1650"/>
      <c r="BU162" s="1650"/>
      <c r="BV162" s="1650"/>
      <c r="BW162" s="1650"/>
      <c r="BX162" s="1650"/>
      <c r="BY162" s="1650"/>
      <c r="BZ162" s="1650"/>
      <c r="CA162" s="1650"/>
      <c r="CB162" s="1650"/>
      <c r="CC162" s="1650"/>
      <c r="CD162" s="1650"/>
      <c r="CE162" s="1650"/>
      <c r="CF162" s="1650"/>
      <c r="CG162" s="1650"/>
      <c r="CH162" s="1650"/>
      <c r="CI162" s="1650"/>
      <c r="CJ162" s="1650"/>
      <c r="CK162" s="1650"/>
      <c r="CL162" s="1650"/>
      <c r="CM162" s="1650"/>
      <c r="CN162" s="1650"/>
      <c r="CO162" s="1650"/>
      <c r="CP162" s="1650"/>
      <c r="CQ162" s="1650"/>
      <c r="CR162" s="1650"/>
      <c r="CS162" s="1650"/>
      <c r="CT162" s="1650"/>
      <c r="CU162" s="1650"/>
      <c r="CV162" s="1650"/>
      <c r="CW162" s="1650"/>
      <c r="CX162" s="1650"/>
      <c r="CY162" s="1650"/>
      <c r="CZ162" s="1650"/>
      <c r="DA162" s="1650"/>
      <c r="DB162" s="1650"/>
      <c r="DC162" s="1650"/>
      <c r="DD162" s="1650"/>
      <c r="DE162" s="1650"/>
      <c r="DF162" s="1650"/>
      <c r="DG162" s="1650"/>
      <c r="DH162" s="1650"/>
      <c r="DI162" s="1650"/>
      <c r="DJ162" s="1650"/>
      <c r="DK162" s="1650"/>
      <c r="DL162" s="1650"/>
      <c r="DM162" s="1650"/>
      <c r="DN162" s="1650"/>
      <c r="DO162" s="1650"/>
      <c r="DP162" s="1650"/>
      <c r="DQ162" s="1650"/>
      <c r="DR162" s="1650"/>
      <c r="DS162" s="1650"/>
      <c r="DT162" s="1650"/>
      <c r="DU162" s="1650"/>
      <c r="DV162" s="1650"/>
      <c r="DW162" s="1650"/>
      <c r="DX162" s="1650"/>
      <c r="DY162" s="1650"/>
      <c r="DZ162" s="1650"/>
      <c r="EA162" s="1650"/>
      <c r="EB162" s="1650"/>
      <c r="EC162" s="1650"/>
      <c r="ED162" s="1650"/>
      <c r="EE162" s="1650"/>
      <c r="EF162" s="1650"/>
      <c r="EG162" s="1650"/>
      <c r="EH162" s="1650"/>
      <c r="EI162" s="1650"/>
      <c r="EJ162" s="1650"/>
      <c r="EK162" s="1650"/>
      <c r="EL162" s="1650"/>
      <c r="EM162" s="1650"/>
      <c r="EN162" s="1650"/>
      <c r="EO162" s="1650"/>
      <c r="EP162" s="1650"/>
      <c r="EQ162" s="1650"/>
      <c r="ER162" s="1650"/>
      <c r="ES162" s="1650"/>
      <c r="ET162" s="1650"/>
      <c r="EU162" s="1650"/>
      <c r="EV162" s="1650"/>
      <c r="EW162" s="1650"/>
      <c r="EX162" s="1650"/>
      <c r="EY162" s="1650"/>
      <c r="EZ162" s="1650"/>
      <c r="FA162" s="1650"/>
      <c r="FB162" s="1650"/>
      <c r="FC162" s="1650"/>
      <c r="FD162" s="1650"/>
      <c r="FE162" s="1650"/>
      <c r="FF162" s="1650"/>
      <c r="FG162" s="1650"/>
      <c r="FH162" s="1650"/>
      <c r="FI162" s="1650"/>
      <c r="FJ162" s="1650"/>
      <c r="FK162" s="1650"/>
      <c r="FL162" s="1650"/>
      <c r="FM162" s="1650"/>
      <c r="FN162" s="1650"/>
      <c r="FO162" s="1650"/>
      <c r="FP162" s="1650"/>
      <c r="FQ162" s="1650"/>
      <c r="FR162" s="1650"/>
      <c r="FS162" s="1650"/>
      <c r="FT162" s="1650"/>
      <c r="FU162" s="1650"/>
      <c r="FV162" s="1650"/>
      <c r="FW162" s="1650"/>
      <c r="FX162" s="1650"/>
      <c r="FY162" s="1650"/>
      <c r="FZ162" s="1650"/>
      <c r="GA162" s="1650"/>
      <c r="GB162" s="1650"/>
      <c r="GC162" s="1650"/>
      <c r="GD162" s="1650"/>
      <c r="GE162" s="1650"/>
      <c r="GF162" s="1650"/>
      <c r="GG162" s="1650"/>
      <c r="GH162" s="1650"/>
      <c r="GI162" s="1650"/>
      <c r="GJ162" s="1650"/>
      <c r="GK162" s="1650"/>
      <c r="GL162" s="1650"/>
      <c r="GM162" s="1650"/>
      <c r="GN162" s="1650"/>
      <c r="GO162" s="1650"/>
      <c r="GP162" s="1650"/>
      <c r="GQ162" s="1650"/>
      <c r="GR162" s="1375"/>
      <c r="GT162" s="1375"/>
      <c r="GU162" s="1645"/>
      <c r="GV162" s="1645"/>
      <c r="GW162" s="1375"/>
      <c r="GX162" s="1375"/>
      <c r="GY162" s="1375"/>
      <c r="GZ162" s="1375"/>
      <c r="HA162" s="1645"/>
      <c r="HB162" s="1375"/>
      <c r="HC162" s="1375"/>
      <c r="HD162" s="553"/>
      <c r="HE162" s="1375"/>
      <c r="HF162" s="1375"/>
      <c r="HG162" s="1375"/>
      <c r="HH162" s="1375"/>
      <c r="HI162" s="1375"/>
      <c r="HJ162" s="1641"/>
      <c r="HK162" s="631"/>
      <c r="HL162" s="631"/>
      <c r="HM162" s="631"/>
      <c r="HN162" s="631"/>
      <c r="HO162" s="1650">
        <v>11</v>
      </c>
    </row>
    <row s="1650" customFormat="1" customHeight="1" ht="11.549999999999999">
      <c r="A163" s="996"/>
      <c r="B163" s="996"/>
      <c r="C163" s="996"/>
      <c r="D163" s="996"/>
      <c r="E163" s="996"/>
      <c r="F163" s="1645"/>
      <c r="G163" s="1645"/>
      <c r="H163" s="360"/>
      <c r="N163" s="1650"/>
      <c r="O163" s="1650"/>
      <c r="P163" s="1650"/>
      <c r="Q163" s="1650"/>
      <c r="R163" s="1650"/>
      <c r="S163" s="1650"/>
      <c r="T163" s="1650"/>
      <c r="U163" s="1650"/>
      <c r="V163" s="1650"/>
      <c r="W163" s="1650"/>
      <c r="X163" s="1650"/>
      <c r="Y163" s="1650"/>
      <c r="Z163" s="1650"/>
      <c r="AA163" s="1650"/>
      <c r="AB163" s="1650"/>
      <c r="AC163" s="1650"/>
      <c r="AD163" s="1650"/>
      <c r="AE163" s="1650"/>
      <c r="AF163" s="1650"/>
      <c r="AG163" s="1650"/>
      <c r="AH163" s="1650"/>
      <c r="AI163" s="1650"/>
      <c r="AJ163" s="1650"/>
      <c r="AK163" s="1650"/>
      <c r="AL163" s="1650"/>
      <c r="AM163" s="1650"/>
      <c r="AN163" s="1650"/>
      <c r="AO163" s="1650"/>
      <c r="AP163" s="1650"/>
      <c r="AQ163" s="1650"/>
      <c r="AR163" s="1650"/>
      <c r="AS163" s="1650"/>
      <c r="AT163" s="1650"/>
      <c r="AU163" s="1650"/>
      <c r="AV163" s="1650"/>
      <c r="AW163" s="1650"/>
      <c r="AX163" s="1650"/>
      <c r="AY163" s="1650"/>
      <c r="AZ163" s="1650"/>
      <c r="BA163" s="1650"/>
      <c r="BB163" s="1650"/>
      <c r="BC163" s="1650"/>
      <c r="BD163" s="1650"/>
      <c r="BE163" s="1650"/>
      <c r="BF163" s="1650"/>
      <c r="BG163" s="1650"/>
      <c r="BH163" s="1650"/>
      <c r="BI163" s="1650"/>
      <c r="BJ163" s="1650"/>
      <c r="BK163" s="1650"/>
      <c r="BL163" s="1650"/>
      <c r="BM163" s="1650"/>
      <c r="BN163" s="1650"/>
      <c r="BO163" s="1650"/>
      <c r="BP163" s="1650"/>
      <c r="BQ163" s="1650"/>
      <c r="BR163" s="1650"/>
      <c r="BS163" s="1650"/>
      <c r="BT163" s="1650"/>
      <c r="BU163" s="1650"/>
      <c r="BV163" s="1650"/>
      <c r="BW163" s="1650"/>
      <c r="BX163" s="1650"/>
      <c r="BY163" s="1650"/>
      <c r="BZ163" s="1650"/>
      <c r="CA163" s="1650"/>
      <c r="CB163" s="1650"/>
      <c r="CC163" s="1650"/>
      <c r="CD163" s="1650"/>
      <c r="CE163" s="1650"/>
      <c r="CF163" s="1650"/>
      <c r="CG163" s="1650"/>
      <c r="CH163" s="1650"/>
      <c r="CI163" s="1650"/>
      <c r="CJ163" s="1650"/>
      <c r="CK163" s="1650"/>
      <c r="CL163" s="1650"/>
      <c r="CM163" s="1650"/>
      <c r="CN163" s="1650"/>
      <c r="CO163" s="1650"/>
      <c r="CP163" s="1650"/>
      <c r="CQ163" s="1650"/>
      <c r="CR163" s="1650"/>
      <c r="CS163" s="1650"/>
      <c r="CT163" s="1650"/>
      <c r="CU163" s="1650"/>
      <c r="CV163" s="1650"/>
      <c r="CW163" s="1650"/>
      <c r="CX163" s="1650"/>
      <c r="CY163" s="1650"/>
      <c r="CZ163" s="1650"/>
      <c r="DA163" s="1650"/>
      <c r="DB163" s="1650"/>
      <c r="DC163" s="1650"/>
      <c r="DD163" s="1650"/>
      <c r="DE163" s="1650"/>
      <c r="DF163" s="1650"/>
      <c r="DG163" s="1650"/>
      <c r="DH163" s="1650"/>
      <c r="DI163" s="1650"/>
      <c r="DJ163" s="1650"/>
      <c r="DK163" s="1650"/>
      <c r="DL163" s="1650"/>
      <c r="DM163" s="1650"/>
      <c r="DN163" s="1650"/>
      <c r="DO163" s="1650"/>
      <c r="DP163" s="1650"/>
      <c r="DQ163" s="1650"/>
      <c r="DR163" s="1650"/>
      <c r="DS163" s="1650"/>
      <c r="DT163" s="1650"/>
      <c r="DU163" s="1650"/>
      <c r="DV163" s="1650"/>
      <c r="DW163" s="1650"/>
      <c r="DX163" s="1650"/>
      <c r="DY163" s="1650"/>
      <c r="DZ163" s="1650"/>
      <c r="EA163" s="1650"/>
      <c r="EB163" s="1650"/>
      <c r="EC163" s="1650"/>
      <c r="ED163" s="1650"/>
      <c r="EE163" s="1650"/>
      <c r="EF163" s="1650"/>
      <c r="EG163" s="1650"/>
      <c r="EH163" s="1650"/>
      <c r="EI163" s="1650"/>
      <c r="EJ163" s="1650"/>
      <c r="EK163" s="1650"/>
      <c r="EL163" s="1650"/>
      <c r="EM163" s="1650"/>
      <c r="EN163" s="1650"/>
      <c r="EO163" s="1650"/>
      <c r="EP163" s="1650"/>
      <c r="EQ163" s="1650"/>
      <c r="ER163" s="1650"/>
      <c r="ES163" s="1650"/>
      <c r="ET163" s="1650"/>
      <c r="EU163" s="1650"/>
      <c r="EV163" s="1650"/>
      <c r="EW163" s="1650"/>
      <c r="EX163" s="1650"/>
      <c r="EY163" s="1650"/>
      <c r="EZ163" s="1650"/>
      <c r="FA163" s="1650"/>
      <c r="FB163" s="1650"/>
      <c r="FC163" s="1650"/>
      <c r="FD163" s="1650"/>
      <c r="FE163" s="1650"/>
      <c r="FF163" s="1650"/>
      <c r="FG163" s="1650"/>
      <c r="FH163" s="1650"/>
      <c r="FI163" s="1650"/>
      <c r="FJ163" s="1650"/>
      <c r="FK163" s="1650"/>
      <c r="FL163" s="1650"/>
      <c r="FM163" s="1650"/>
      <c r="FN163" s="1650"/>
      <c r="FO163" s="1650"/>
      <c r="FP163" s="1650"/>
      <c r="FQ163" s="1650"/>
      <c r="FR163" s="1650"/>
      <c r="FS163" s="1650"/>
      <c r="FT163" s="1650"/>
      <c r="FU163" s="1650"/>
      <c r="FV163" s="1650"/>
      <c r="FW163" s="1650"/>
      <c r="FX163" s="1650"/>
      <c r="FY163" s="1650"/>
      <c r="FZ163" s="1650"/>
      <c r="GA163" s="1650"/>
      <c r="GB163" s="1650"/>
      <c r="GC163" s="1650"/>
      <c r="GD163" s="1650"/>
      <c r="GE163" s="1650"/>
      <c r="GF163" s="1650"/>
      <c r="GG163" s="1650"/>
      <c r="GH163" s="1650"/>
      <c r="GI163" s="1650"/>
      <c r="GJ163" s="1650"/>
      <c r="GK163" s="1650"/>
      <c r="GL163" s="1650"/>
      <c r="GM163" s="1650"/>
      <c r="GN163" s="1650"/>
      <c r="GO163" s="1650"/>
      <c r="GP163" s="1650"/>
      <c r="GQ163" s="1650"/>
      <c r="GR163" s="1375"/>
      <c r="GT163" s="1375"/>
      <c r="GU163" s="1645"/>
      <c r="GV163" s="1645"/>
      <c r="GW163" s="1375"/>
      <c r="GX163" s="1375"/>
      <c r="GY163" s="1375"/>
      <c r="GZ163" s="1375"/>
      <c r="HA163" s="1645"/>
      <c r="HB163" s="1375"/>
      <c r="HC163" s="1375"/>
      <c r="HD163" s="553"/>
      <c r="HE163" s="1375"/>
      <c r="HF163" s="1375"/>
      <c r="HG163" s="1375"/>
      <c r="HH163" s="1375"/>
      <c r="HI163" s="1375"/>
      <c r="HJ163" s="1641"/>
      <c r="HK163" s="631"/>
      <c r="HL163" s="631"/>
      <c r="HM163" s="631"/>
      <c r="HN163" s="631"/>
      <c r="HO163" s="1650">
        <v>11</v>
      </c>
    </row>
    <row s="1650" customFormat="1" customHeight="1" ht="11.549999999999999">
      <c r="A164" s="996"/>
      <c r="B164" s="996"/>
      <c r="C164" s="996"/>
      <c r="D164" s="996"/>
      <c r="E164" s="996"/>
      <c r="F164" s="1645"/>
      <c r="G164" s="1645"/>
      <c r="H164" s="360"/>
      <c r="N164" s="1650"/>
      <c r="O164" s="1650"/>
      <c r="P164" s="1650"/>
      <c r="Q164" s="1650"/>
      <c r="R164" s="1650"/>
      <c r="S164" s="1650"/>
      <c r="T164" s="1650"/>
      <c r="U164" s="1650"/>
      <c r="V164" s="1650"/>
      <c r="W164" s="1650"/>
      <c r="X164" s="1650"/>
      <c r="Y164" s="1650"/>
      <c r="Z164" s="1650"/>
      <c r="AA164" s="1650"/>
      <c r="AB164" s="1650"/>
      <c r="AC164" s="1650"/>
      <c r="AD164" s="1650"/>
      <c r="AE164" s="1650"/>
      <c r="AF164" s="1650"/>
      <c r="AG164" s="1650"/>
      <c r="AH164" s="1650"/>
      <c r="AI164" s="1650"/>
      <c r="AJ164" s="1650"/>
      <c r="AK164" s="1650"/>
      <c r="AL164" s="1650"/>
      <c r="AM164" s="1650"/>
      <c r="AN164" s="1650"/>
      <c r="AO164" s="1650"/>
      <c r="AP164" s="1650"/>
      <c r="AQ164" s="1650"/>
      <c r="AR164" s="1650"/>
      <c r="AS164" s="1650"/>
      <c r="AT164" s="1650"/>
      <c r="AU164" s="1650"/>
      <c r="AV164" s="1650"/>
      <c r="AW164" s="1650"/>
      <c r="AX164" s="1650"/>
      <c r="AY164" s="1650"/>
      <c r="AZ164" s="1650"/>
      <c r="BA164" s="1650"/>
      <c r="BB164" s="1650"/>
      <c r="BC164" s="1650"/>
      <c r="BD164" s="1650"/>
      <c r="BE164" s="1650"/>
      <c r="BF164" s="1650"/>
      <c r="BG164" s="1650"/>
      <c r="BH164" s="1650"/>
      <c r="BI164" s="1650"/>
      <c r="BJ164" s="1650"/>
      <c r="BK164" s="1650"/>
      <c r="BL164" s="1650"/>
      <c r="BM164" s="1650"/>
      <c r="BN164" s="1650"/>
      <c r="BO164" s="1650"/>
      <c r="BP164" s="1650"/>
      <c r="BQ164" s="1650"/>
      <c r="BR164" s="1650"/>
      <c r="BS164" s="1650"/>
      <c r="BT164" s="1650"/>
      <c r="BU164" s="1650"/>
      <c r="BV164" s="1650"/>
      <c r="BW164" s="1650"/>
      <c r="BX164" s="1650"/>
      <c r="BY164" s="1650"/>
      <c r="BZ164" s="1650"/>
      <c r="CA164" s="1650"/>
      <c r="CB164" s="1650"/>
      <c r="CC164" s="1650"/>
      <c r="CD164" s="1650"/>
      <c r="CE164" s="1650"/>
      <c r="CF164" s="1650"/>
      <c r="CG164" s="1650"/>
      <c r="CH164" s="1650"/>
      <c r="CI164" s="1650"/>
      <c r="CJ164" s="1650"/>
      <c r="CK164" s="1650"/>
      <c r="CL164" s="1650"/>
      <c r="CM164" s="1650"/>
      <c r="CN164" s="1650"/>
      <c r="CO164" s="1650"/>
      <c r="CP164" s="1650"/>
      <c r="CQ164" s="1650"/>
      <c r="CR164" s="1650"/>
      <c r="CS164" s="1650"/>
      <c r="CT164" s="1650"/>
      <c r="CU164" s="1650"/>
      <c r="CV164" s="1650"/>
      <c r="CW164" s="1650"/>
      <c r="CX164" s="1650"/>
      <c r="CY164" s="1650"/>
      <c r="CZ164" s="1650"/>
      <c r="DA164" s="1650"/>
      <c r="DB164" s="1650"/>
      <c r="DC164" s="1650"/>
      <c r="DD164" s="1650"/>
      <c r="DE164" s="1650"/>
      <c r="DF164" s="1650"/>
      <c r="DG164" s="1650"/>
      <c r="DH164" s="1650"/>
      <c r="DI164" s="1650"/>
      <c r="DJ164" s="1650"/>
      <c r="DK164" s="1650"/>
      <c r="DL164" s="1650"/>
      <c r="DM164" s="1650"/>
      <c r="DN164" s="1650"/>
      <c r="DO164" s="1650"/>
      <c r="DP164" s="1650"/>
      <c r="DQ164" s="1650"/>
      <c r="DR164" s="1650"/>
      <c r="DS164" s="1650"/>
      <c r="DT164" s="1650"/>
      <c r="DU164" s="1650"/>
      <c r="DV164" s="1650"/>
      <c r="DW164" s="1650"/>
      <c r="DX164" s="1650"/>
      <c r="DY164" s="1650"/>
      <c r="DZ164" s="1650"/>
      <c r="EA164" s="1650"/>
      <c r="EB164" s="1650"/>
      <c r="EC164" s="1650"/>
      <c r="ED164" s="1650"/>
      <c r="EE164" s="1650"/>
      <c r="EF164" s="1650"/>
      <c r="EG164" s="1650"/>
      <c r="EH164" s="1650"/>
      <c r="EI164" s="1650"/>
      <c r="EJ164" s="1650"/>
      <c r="EK164" s="1650"/>
      <c r="EL164" s="1650"/>
      <c r="EM164" s="1650"/>
      <c r="EN164" s="1650"/>
      <c r="EO164" s="1650"/>
      <c r="EP164" s="1650"/>
      <c r="EQ164" s="1650"/>
      <c r="ER164" s="1650"/>
      <c r="ES164" s="1650"/>
      <c r="ET164" s="1650"/>
      <c r="EU164" s="1650"/>
      <c r="EV164" s="1650"/>
      <c r="EW164" s="1650"/>
      <c r="EX164" s="1650"/>
      <c r="EY164" s="1650"/>
      <c r="EZ164" s="1650"/>
      <c r="FA164" s="1650"/>
      <c r="FB164" s="1650"/>
      <c r="FC164" s="1650"/>
      <c r="FD164" s="1650"/>
      <c r="FE164" s="1650"/>
      <c r="FF164" s="1650"/>
      <c r="FG164" s="1650"/>
      <c r="FH164" s="1650"/>
      <c r="FI164" s="1650"/>
      <c r="FJ164" s="1650"/>
      <c r="FK164" s="1650"/>
      <c r="FL164" s="1650"/>
      <c r="FM164" s="1650"/>
      <c r="FN164" s="1650"/>
      <c r="FO164" s="1650"/>
      <c r="FP164" s="1650"/>
      <c r="FQ164" s="1650"/>
      <c r="FR164" s="1650"/>
      <c r="FS164" s="1650"/>
      <c r="FT164" s="1650"/>
      <c r="FU164" s="1650"/>
      <c r="FV164" s="1650"/>
      <c r="FW164" s="1650"/>
      <c r="FX164" s="1650"/>
      <c r="FY164" s="1650"/>
      <c r="FZ164" s="1650"/>
      <c r="GA164" s="1650"/>
      <c r="GB164" s="1650"/>
      <c r="GC164" s="1650"/>
      <c r="GD164" s="1650"/>
      <c r="GE164" s="1650"/>
      <c r="GF164" s="1650"/>
      <c r="GG164" s="1650"/>
      <c r="GH164" s="1650"/>
      <c r="GI164" s="1650"/>
      <c r="GJ164" s="1650"/>
      <c r="GK164" s="1650"/>
      <c r="GL164" s="1650"/>
      <c r="GM164" s="1650"/>
      <c r="GN164" s="1650"/>
      <c r="GO164" s="1650"/>
      <c r="GP164" s="1650"/>
      <c r="GQ164" s="1650"/>
      <c r="GR164" s="1375"/>
      <c r="GT164" s="1375"/>
      <c r="GU164" s="1645"/>
      <c r="GV164" s="1645"/>
      <c r="GW164" s="1375"/>
      <c r="GX164" s="1375"/>
      <c r="GY164" s="1375"/>
      <c r="GZ164" s="1375"/>
      <c r="HA164" s="1645"/>
      <c r="HB164" s="1375"/>
      <c r="HC164" s="1375"/>
      <c r="HD164" s="553"/>
      <c r="HE164" s="1375"/>
      <c r="HF164" s="1375"/>
      <c r="HG164" s="1375"/>
      <c r="HH164" s="1375"/>
      <c r="HI164" s="1375"/>
      <c r="HJ164" s="1641"/>
      <c r="HK164" s="631"/>
      <c r="HL164" s="631"/>
      <c r="HM164" s="631"/>
      <c r="HN164" s="631"/>
      <c r="HO164" s="1650">
        <v>11</v>
      </c>
    </row>
    <row s="1650" customFormat="1" customHeight="1" ht="11.549999999999999">
      <c r="A165" s="996"/>
      <c r="B165" s="996"/>
      <c r="C165" s="996"/>
      <c r="D165" s="996"/>
      <c r="E165" s="996"/>
      <c r="F165" s="1645"/>
      <c r="G165" s="1645"/>
      <c r="H165" s="360"/>
      <c r="N165" s="1650"/>
      <c r="O165" s="1650"/>
      <c r="P165" s="1650"/>
      <c r="Q165" s="1650"/>
      <c r="R165" s="1650"/>
      <c r="S165" s="1650"/>
      <c r="T165" s="1650"/>
      <c r="U165" s="1650"/>
      <c r="V165" s="1650"/>
      <c r="W165" s="1650"/>
      <c r="X165" s="1650"/>
      <c r="Y165" s="1650"/>
      <c r="Z165" s="1650"/>
      <c r="AA165" s="1650"/>
      <c r="AB165" s="1650"/>
      <c r="AC165" s="1650"/>
      <c r="AD165" s="1650"/>
      <c r="AE165" s="1650"/>
      <c r="AF165" s="1650"/>
      <c r="AG165" s="1650"/>
      <c r="AH165" s="1650"/>
      <c r="AI165" s="1650"/>
      <c r="AJ165" s="1650"/>
      <c r="AK165" s="1650"/>
      <c r="AL165" s="1650"/>
      <c r="AM165" s="1650"/>
      <c r="AN165" s="1650"/>
      <c r="AO165" s="1650"/>
      <c r="AP165" s="1650"/>
      <c r="AQ165" s="1650"/>
      <c r="AR165" s="1650"/>
      <c r="AS165" s="1650"/>
      <c r="AT165" s="1650"/>
      <c r="AU165" s="1650"/>
      <c r="AV165" s="1650"/>
      <c r="AW165" s="1650"/>
      <c r="AX165" s="1650"/>
      <c r="AY165" s="1650"/>
      <c r="AZ165" s="1650"/>
      <c r="BA165" s="1650"/>
      <c r="BB165" s="1650"/>
      <c r="BC165" s="1650"/>
      <c r="BD165" s="1650"/>
      <c r="BE165" s="1650"/>
      <c r="BF165" s="1650"/>
      <c r="BG165" s="1650"/>
      <c r="BH165" s="1650"/>
      <c r="BI165" s="1650"/>
      <c r="BJ165" s="1650"/>
      <c r="BK165" s="1650"/>
      <c r="BL165" s="1650"/>
      <c r="BM165" s="1650"/>
      <c r="BN165" s="1650"/>
      <c r="BO165" s="1650"/>
      <c r="BP165" s="1650"/>
      <c r="BQ165" s="1650"/>
      <c r="BR165" s="1650"/>
      <c r="BS165" s="1650"/>
      <c r="BT165" s="1650"/>
      <c r="BU165" s="1650"/>
      <c r="BV165" s="1650"/>
      <c r="BW165" s="1650"/>
      <c r="BX165" s="1650"/>
      <c r="BY165" s="1650"/>
      <c r="BZ165" s="1650"/>
      <c r="CA165" s="1650"/>
      <c r="CB165" s="1650"/>
      <c r="CC165" s="1650"/>
      <c r="CD165" s="1650"/>
      <c r="CE165" s="1650"/>
      <c r="CF165" s="1650"/>
      <c r="CG165" s="1650"/>
      <c r="CH165" s="1650"/>
      <c r="CI165" s="1650"/>
      <c r="CJ165" s="1650"/>
      <c r="CK165" s="1650"/>
      <c r="CL165" s="1650"/>
      <c r="CM165" s="1650"/>
      <c r="CN165" s="1650"/>
      <c r="CO165" s="1650"/>
      <c r="CP165" s="1650"/>
      <c r="CQ165" s="1650"/>
      <c r="CR165" s="1650"/>
      <c r="CS165" s="1650"/>
      <c r="CT165" s="1650"/>
      <c r="CU165" s="1650"/>
      <c r="CV165" s="1650"/>
      <c r="CW165" s="1650"/>
      <c r="CX165" s="1650"/>
      <c r="CY165" s="1650"/>
      <c r="CZ165" s="1650"/>
      <c r="DA165" s="1650"/>
      <c r="DB165" s="1650"/>
      <c r="DC165" s="1650"/>
      <c r="DD165" s="1650"/>
      <c r="DE165" s="1650"/>
      <c r="DF165" s="1650"/>
      <c r="DG165" s="1650"/>
      <c r="DH165" s="1650"/>
      <c r="DI165" s="1650"/>
      <c r="DJ165" s="1650"/>
      <c r="DK165" s="1650"/>
      <c r="DL165" s="1650"/>
      <c r="DM165" s="1650"/>
      <c r="DN165" s="1650"/>
      <c r="DO165" s="1650"/>
      <c r="DP165" s="1650"/>
      <c r="DQ165" s="1650"/>
      <c r="DR165" s="1650"/>
      <c r="DS165" s="1650"/>
      <c r="DT165" s="1650"/>
      <c r="DU165" s="1650"/>
      <c r="DV165" s="1650"/>
      <c r="DW165" s="1650"/>
      <c r="DX165" s="1650"/>
      <c r="DY165" s="1650"/>
      <c r="DZ165" s="1650"/>
      <c r="EA165" s="1650"/>
      <c r="EB165" s="1650"/>
      <c r="EC165" s="1650"/>
      <c r="ED165" s="1650"/>
      <c r="EE165" s="1650"/>
      <c r="EF165" s="1650"/>
      <c r="EG165" s="1650"/>
      <c r="EH165" s="1650"/>
      <c r="EI165" s="1650"/>
      <c r="EJ165" s="1650"/>
      <c r="EK165" s="1650"/>
      <c r="EL165" s="1650"/>
      <c r="EM165" s="1650"/>
      <c r="EN165" s="1650"/>
      <c r="EO165" s="1650"/>
      <c r="EP165" s="1650"/>
      <c r="EQ165" s="1650"/>
      <c r="ER165" s="1650"/>
      <c r="ES165" s="1650"/>
      <c r="ET165" s="1650"/>
      <c r="EU165" s="1650"/>
      <c r="EV165" s="1650"/>
      <c r="EW165" s="1650"/>
      <c r="EX165" s="1650"/>
      <c r="EY165" s="1650"/>
      <c r="EZ165" s="1650"/>
      <c r="FA165" s="1650"/>
      <c r="FB165" s="1650"/>
      <c r="FC165" s="1650"/>
      <c r="FD165" s="1650"/>
      <c r="FE165" s="1650"/>
      <c r="FF165" s="1650"/>
      <c r="FG165" s="1650"/>
      <c r="FH165" s="1650"/>
      <c r="FI165" s="1650"/>
      <c r="FJ165" s="1650"/>
      <c r="FK165" s="1650"/>
      <c r="FL165" s="1650"/>
      <c r="FM165" s="1650"/>
      <c r="FN165" s="1650"/>
      <c r="FO165" s="1650"/>
      <c r="FP165" s="1650"/>
      <c r="FQ165" s="1650"/>
      <c r="FR165" s="1650"/>
      <c r="FS165" s="1650"/>
      <c r="FT165" s="1650"/>
      <c r="FU165" s="1650"/>
      <c r="FV165" s="1650"/>
      <c r="FW165" s="1650"/>
      <c r="FX165" s="1650"/>
      <c r="FY165" s="1650"/>
      <c r="FZ165" s="1650"/>
      <c r="GA165" s="1650"/>
      <c r="GB165" s="1650"/>
      <c r="GC165" s="1650"/>
      <c r="GD165" s="1650"/>
      <c r="GE165" s="1650"/>
      <c r="GF165" s="1650"/>
      <c r="GG165" s="1650"/>
      <c r="GH165" s="1650"/>
      <c r="GI165" s="1650"/>
      <c r="GJ165" s="1650"/>
      <c r="GK165" s="1650"/>
      <c r="GL165" s="1650"/>
      <c r="GM165" s="1650"/>
      <c r="GN165" s="1650"/>
      <c r="GO165" s="1650"/>
      <c r="GP165" s="1650"/>
      <c r="GQ165" s="1650"/>
      <c r="GR165" s="1375"/>
      <c r="GT165" s="1375"/>
      <c r="GU165" s="1645"/>
      <c r="GV165" s="1645"/>
      <c r="GW165" s="1375"/>
      <c r="GX165" s="1375"/>
      <c r="GY165" s="1375"/>
      <c r="GZ165" s="1375"/>
      <c r="HA165" s="1645"/>
      <c r="HB165" s="1375"/>
      <c r="HC165" s="1375"/>
      <c r="HD165" s="553"/>
      <c r="HE165" s="1375"/>
      <c r="HF165" s="1375"/>
      <c r="HG165" s="1375"/>
      <c r="HH165" s="1375"/>
      <c r="HI165" s="1375"/>
      <c r="HJ165" s="1641"/>
      <c r="HK165" s="631"/>
      <c r="HL165" s="631"/>
      <c r="HM165" s="631"/>
      <c r="HN165" s="631"/>
      <c r="HO165" s="1650">
        <v>11</v>
      </c>
    </row>
    <row s="1650" customFormat="1" customHeight="1" ht="11.549999999999999">
      <c r="A166" s="996"/>
      <c r="B166" s="996"/>
      <c r="C166" s="996"/>
      <c r="D166" s="996"/>
      <c r="E166" s="996"/>
      <c r="F166" s="1645"/>
      <c r="G166" s="1645"/>
      <c r="H166" s="360"/>
      <c r="N166" s="1650"/>
      <c r="O166" s="1650"/>
      <c r="P166" s="1650"/>
      <c r="Q166" s="1650"/>
      <c r="R166" s="1650"/>
      <c r="S166" s="1650"/>
      <c r="T166" s="1650"/>
      <c r="U166" s="1650"/>
      <c r="V166" s="1650"/>
      <c r="W166" s="1650"/>
      <c r="X166" s="1650"/>
      <c r="Y166" s="1650"/>
      <c r="Z166" s="1650"/>
      <c r="AA166" s="1650"/>
      <c r="AB166" s="1650"/>
      <c r="AC166" s="1650"/>
      <c r="AD166" s="1650"/>
      <c r="AE166" s="1650"/>
      <c r="AF166" s="1650"/>
      <c r="AG166" s="1650"/>
      <c r="AH166" s="1650"/>
      <c r="AI166" s="1650"/>
      <c r="AJ166" s="1650"/>
      <c r="AK166" s="1650"/>
      <c r="AL166" s="1650"/>
      <c r="AM166" s="1650"/>
      <c r="AN166" s="1650"/>
      <c r="AO166" s="1650"/>
      <c r="AP166" s="1650"/>
      <c r="AQ166" s="1650"/>
      <c r="AR166" s="1650"/>
      <c r="AS166" s="1650"/>
      <c r="AT166" s="1650"/>
      <c r="AU166" s="1650"/>
      <c r="AV166" s="1650"/>
      <c r="AW166" s="1650"/>
      <c r="AX166" s="1650"/>
      <c r="AY166" s="1650"/>
      <c r="AZ166" s="1650"/>
      <c r="BA166" s="1650"/>
      <c r="BB166" s="1650"/>
      <c r="BC166" s="1650"/>
      <c r="BD166" s="1650"/>
      <c r="BE166" s="1650"/>
      <c r="BF166" s="1650"/>
      <c r="BG166" s="1650"/>
      <c r="BH166" s="1650"/>
      <c r="BI166" s="1650"/>
      <c r="BJ166" s="1650"/>
      <c r="BK166" s="1650"/>
      <c r="BL166" s="1650"/>
      <c r="BM166" s="1650"/>
      <c r="BN166" s="1650"/>
      <c r="BO166" s="1650"/>
      <c r="BP166" s="1650"/>
      <c r="BQ166" s="1650"/>
      <c r="BR166" s="1650"/>
      <c r="BS166" s="1650"/>
      <c r="BT166" s="1650"/>
      <c r="BU166" s="1650"/>
      <c r="BV166" s="1650"/>
      <c r="BW166" s="1650"/>
      <c r="BX166" s="1650"/>
      <c r="BY166" s="1650"/>
      <c r="BZ166" s="1650"/>
      <c r="CA166" s="1650"/>
      <c r="CB166" s="1650"/>
      <c r="CC166" s="1650"/>
      <c r="CD166" s="1650"/>
      <c r="CE166" s="1650"/>
      <c r="CF166" s="1650"/>
      <c r="CG166" s="1650"/>
      <c r="CH166" s="1650"/>
      <c r="CI166" s="1650"/>
      <c r="CJ166" s="1650"/>
      <c r="CK166" s="1650"/>
      <c r="CL166" s="1650"/>
      <c r="CM166" s="1650"/>
      <c r="CN166" s="1650"/>
      <c r="CO166" s="1650"/>
      <c r="CP166" s="1650"/>
      <c r="CQ166" s="1650"/>
      <c r="CR166" s="1650"/>
      <c r="CS166" s="1650"/>
      <c r="CT166" s="1650"/>
      <c r="CU166" s="1650"/>
      <c r="CV166" s="1650"/>
      <c r="CW166" s="1650"/>
      <c r="CX166" s="1650"/>
      <c r="CY166" s="1650"/>
      <c r="CZ166" s="1650"/>
      <c r="DA166" s="1650"/>
      <c r="DB166" s="1650"/>
      <c r="DC166" s="1650"/>
      <c r="DD166" s="1650"/>
      <c r="DE166" s="1650"/>
      <c r="DF166" s="1650"/>
      <c r="DG166" s="1650"/>
      <c r="DH166" s="1650"/>
      <c r="DI166" s="1650"/>
      <c r="DJ166" s="1650"/>
      <c r="DK166" s="1650"/>
      <c r="DL166" s="1650"/>
      <c r="DM166" s="1650"/>
      <c r="DN166" s="1650"/>
      <c r="DO166" s="1650"/>
      <c r="DP166" s="1650"/>
      <c r="DQ166" s="1650"/>
      <c r="DR166" s="1650"/>
      <c r="DS166" s="1650"/>
      <c r="DT166" s="1650"/>
      <c r="DU166" s="1650"/>
      <c r="DV166" s="1650"/>
      <c r="DW166" s="1650"/>
      <c r="DX166" s="1650"/>
      <c r="DY166" s="1650"/>
      <c r="DZ166" s="1650"/>
      <c r="EA166" s="1650"/>
      <c r="EB166" s="1650"/>
      <c r="EC166" s="1650"/>
      <c r="ED166" s="1650"/>
      <c r="EE166" s="1650"/>
      <c r="EF166" s="1650"/>
      <c r="EG166" s="1650"/>
      <c r="EH166" s="1650"/>
      <c r="EI166" s="1650"/>
      <c r="EJ166" s="1650"/>
      <c r="EK166" s="1650"/>
      <c r="EL166" s="1650"/>
      <c r="EM166" s="1650"/>
      <c r="EN166" s="1650"/>
      <c r="EO166" s="1650"/>
      <c r="EP166" s="1650"/>
      <c r="EQ166" s="1650"/>
      <c r="ER166" s="1650"/>
      <c r="ES166" s="1650"/>
      <c r="ET166" s="1650"/>
      <c r="EU166" s="1650"/>
      <c r="EV166" s="1650"/>
      <c r="EW166" s="1650"/>
      <c r="EX166" s="1650"/>
      <c r="EY166" s="1650"/>
      <c r="EZ166" s="1650"/>
      <c r="FA166" s="1650"/>
      <c r="FB166" s="1650"/>
      <c r="FC166" s="1650"/>
      <c r="FD166" s="1650"/>
      <c r="FE166" s="1650"/>
      <c r="FF166" s="1650"/>
      <c r="FG166" s="1650"/>
      <c r="FH166" s="1650"/>
      <c r="FI166" s="1650"/>
      <c r="FJ166" s="1650"/>
      <c r="FK166" s="1650"/>
      <c r="FL166" s="1650"/>
      <c r="FM166" s="1650"/>
      <c r="FN166" s="1650"/>
      <c r="FO166" s="1650"/>
      <c r="FP166" s="1650"/>
      <c r="FQ166" s="1650"/>
      <c r="FR166" s="1650"/>
      <c r="FS166" s="1650"/>
      <c r="FT166" s="1650"/>
      <c r="FU166" s="1650"/>
      <c r="FV166" s="1650"/>
      <c r="FW166" s="1650"/>
      <c r="FX166" s="1650"/>
      <c r="FY166" s="1650"/>
      <c r="FZ166" s="1650"/>
      <c r="GA166" s="1650"/>
      <c r="GB166" s="1650"/>
      <c r="GC166" s="1650"/>
      <c r="GD166" s="1650"/>
      <c r="GE166" s="1650"/>
      <c r="GF166" s="1650"/>
      <c r="GG166" s="1650"/>
      <c r="GH166" s="1650"/>
      <c r="GI166" s="1650"/>
      <c r="GJ166" s="1650"/>
      <c r="GK166" s="1650"/>
      <c r="GL166" s="1650"/>
      <c r="GM166" s="1650"/>
      <c r="GN166" s="1650"/>
      <c r="GO166" s="1650"/>
      <c r="GP166" s="1650"/>
      <c r="GQ166" s="1650"/>
      <c r="GR166" s="1375"/>
      <c r="GT166" s="1375"/>
      <c r="GU166" s="1645"/>
      <c r="GV166" s="1645"/>
      <c r="GW166" s="1375"/>
      <c r="GX166" s="1375"/>
      <c r="GY166" s="1375"/>
      <c r="GZ166" s="1375"/>
      <c r="HA166" s="1645"/>
      <c r="HB166" s="1375"/>
      <c r="HC166" s="1375"/>
      <c r="HD166" s="553"/>
      <c r="HE166" s="1375"/>
      <c r="HF166" s="1375"/>
      <c r="HG166" s="1375"/>
      <c r="HH166" s="1375"/>
      <c r="HI166" s="1375"/>
      <c r="HJ166" s="1641"/>
      <c r="HK166" s="631"/>
      <c r="HL166" s="631"/>
      <c r="HM166" s="631"/>
      <c r="HN166" s="631"/>
      <c r="HO166" s="1650">
        <v>11</v>
      </c>
    </row>
    <row s="1650" customFormat="1" customHeight="1" ht="11.549999999999999">
      <c r="A167" s="996"/>
      <c r="B167" s="996"/>
      <c r="C167" s="996"/>
      <c r="D167" s="996"/>
      <c r="E167" s="996"/>
      <c r="F167" s="1645"/>
      <c r="G167" s="1645"/>
      <c r="H167" s="360"/>
      <c r="N167" s="1650"/>
      <c r="O167" s="1650"/>
      <c r="P167" s="1650"/>
      <c r="Q167" s="1650"/>
      <c r="R167" s="1650"/>
      <c r="S167" s="1650"/>
      <c r="T167" s="1650"/>
      <c r="U167" s="1650"/>
      <c r="V167" s="1650"/>
      <c r="W167" s="1650"/>
      <c r="X167" s="1650"/>
      <c r="Y167" s="1650"/>
      <c r="Z167" s="1650"/>
      <c r="AA167" s="1650"/>
      <c r="AB167" s="1650"/>
      <c r="AC167" s="1650"/>
      <c r="AD167" s="1650"/>
      <c r="AE167" s="1650"/>
      <c r="AF167" s="1650"/>
      <c r="AG167" s="1650"/>
      <c r="AH167" s="1650"/>
      <c r="AI167" s="1650"/>
      <c r="AJ167" s="1650"/>
      <c r="AK167" s="1650"/>
      <c r="AL167" s="1650"/>
      <c r="AM167" s="1650"/>
      <c r="AN167" s="1650"/>
      <c r="AO167" s="1650"/>
      <c r="AP167" s="1650"/>
      <c r="AQ167" s="1650"/>
      <c r="AR167" s="1650"/>
      <c r="AS167" s="1650"/>
      <c r="AT167" s="1650"/>
      <c r="AU167" s="1650"/>
      <c r="AV167" s="1650"/>
      <c r="AW167" s="1650"/>
      <c r="AX167" s="1650"/>
      <c r="AY167" s="1650"/>
      <c r="AZ167" s="1650"/>
      <c r="BA167" s="1650"/>
      <c r="BB167" s="1650"/>
      <c r="BC167" s="1650"/>
      <c r="BD167" s="1650"/>
      <c r="BE167" s="1650"/>
      <c r="BF167" s="1650"/>
      <c r="BG167" s="1650"/>
      <c r="BH167" s="1650"/>
      <c r="BI167" s="1650"/>
      <c r="BJ167" s="1650"/>
      <c r="BK167" s="1650"/>
      <c r="BL167" s="1650"/>
      <c r="BM167" s="1650"/>
      <c r="BN167" s="1650"/>
      <c r="BO167" s="1650"/>
      <c r="BP167" s="1650"/>
      <c r="BQ167" s="1650"/>
      <c r="BR167" s="1650"/>
      <c r="BS167" s="1650"/>
      <c r="BT167" s="1650"/>
      <c r="BU167" s="1650"/>
      <c r="BV167" s="1650"/>
      <c r="BW167" s="1650"/>
      <c r="BX167" s="1650"/>
      <c r="BY167" s="1650"/>
      <c r="BZ167" s="1650"/>
      <c r="CA167" s="1650"/>
      <c r="CB167" s="1650"/>
      <c r="CC167" s="1650"/>
      <c r="CD167" s="1650"/>
      <c r="CE167" s="1650"/>
      <c r="CF167" s="1650"/>
      <c r="CG167" s="1650"/>
      <c r="CH167" s="1650"/>
      <c r="CI167" s="1650"/>
      <c r="CJ167" s="1650"/>
      <c r="CK167" s="1650"/>
      <c r="CL167" s="1650"/>
      <c r="CM167" s="1650"/>
      <c r="CN167" s="1650"/>
      <c r="CO167" s="1650"/>
      <c r="CP167" s="1650"/>
      <c r="CQ167" s="1650"/>
      <c r="CR167" s="1650"/>
      <c r="CS167" s="1650"/>
      <c r="CT167" s="1650"/>
      <c r="CU167" s="1650"/>
      <c r="CV167" s="1650"/>
      <c r="CW167" s="1650"/>
      <c r="CX167" s="1650"/>
      <c r="CY167" s="1650"/>
      <c r="CZ167" s="1650"/>
      <c r="DA167" s="1650"/>
      <c r="DB167" s="1650"/>
      <c r="DC167" s="1650"/>
      <c r="DD167" s="1650"/>
      <c r="DE167" s="1650"/>
      <c r="DF167" s="1650"/>
      <c r="DG167" s="1650"/>
      <c r="DH167" s="1650"/>
      <c r="DI167" s="1650"/>
      <c r="DJ167" s="1650"/>
      <c r="DK167" s="1650"/>
      <c r="DL167" s="1650"/>
      <c r="DM167" s="1650"/>
      <c r="DN167" s="1650"/>
      <c r="DO167" s="1650"/>
      <c r="DP167" s="1650"/>
      <c r="DQ167" s="1650"/>
      <c r="DR167" s="1650"/>
      <c r="DS167" s="1650"/>
      <c r="DT167" s="1650"/>
      <c r="DU167" s="1650"/>
      <c r="DV167" s="1650"/>
      <c r="DW167" s="1650"/>
      <c r="DX167" s="1650"/>
      <c r="DY167" s="1650"/>
      <c r="DZ167" s="1650"/>
      <c r="EA167" s="1650"/>
      <c r="EB167" s="1650"/>
      <c r="EC167" s="1650"/>
      <c r="ED167" s="1650"/>
      <c r="EE167" s="1650"/>
      <c r="EF167" s="1650"/>
      <c r="EG167" s="1650"/>
      <c r="EH167" s="1650"/>
      <c r="EI167" s="1650"/>
      <c r="EJ167" s="1650"/>
      <c r="EK167" s="1650"/>
      <c r="EL167" s="1650"/>
      <c r="EM167" s="1650"/>
      <c r="EN167" s="1650"/>
      <c r="EO167" s="1650"/>
      <c r="EP167" s="1650"/>
      <c r="EQ167" s="1650"/>
      <c r="ER167" s="1650"/>
      <c r="ES167" s="1650"/>
      <c r="ET167" s="1650"/>
      <c r="EU167" s="1650"/>
      <c r="EV167" s="1650"/>
      <c r="EW167" s="1650"/>
      <c r="EX167" s="1650"/>
      <c r="EY167" s="1650"/>
      <c r="EZ167" s="1650"/>
      <c r="FA167" s="1650"/>
      <c r="FB167" s="1650"/>
      <c r="FC167" s="1650"/>
      <c r="FD167" s="1650"/>
      <c r="FE167" s="1650"/>
      <c r="FF167" s="1650"/>
      <c r="FG167" s="1650"/>
      <c r="FH167" s="1650"/>
      <c r="FI167" s="1650"/>
      <c r="FJ167" s="1650"/>
      <c r="FK167" s="1650"/>
      <c r="FL167" s="1650"/>
      <c r="FM167" s="1650"/>
      <c r="FN167" s="1650"/>
      <c r="FO167" s="1650"/>
      <c r="FP167" s="1650"/>
      <c r="FQ167" s="1650"/>
      <c r="FR167" s="1650"/>
      <c r="FS167" s="1650"/>
      <c r="FT167" s="1650"/>
      <c r="FU167" s="1650"/>
      <c r="FV167" s="1650"/>
      <c r="FW167" s="1650"/>
      <c r="FX167" s="1650"/>
      <c r="FY167" s="1650"/>
      <c r="FZ167" s="1650"/>
      <c r="GA167" s="1650"/>
      <c r="GB167" s="1650"/>
      <c r="GC167" s="1650"/>
      <c r="GD167" s="1650"/>
      <c r="GE167" s="1650"/>
      <c r="GF167" s="1650"/>
      <c r="GG167" s="1650"/>
      <c r="GH167" s="1650"/>
      <c r="GI167" s="1650"/>
      <c r="GJ167" s="1650"/>
      <c r="GK167" s="1650"/>
      <c r="GL167" s="1650"/>
      <c r="GM167" s="1650"/>
      <c r="GN167" s="1650"/>
      <c r="GO167" s="1650"/>
      <c r="GP167" s="1650"/>
      <c r="GQ167" s="1650"/>
      <c r="GR167" s="1375"/>
      <c r="GT167" s="1375"/>
      <c r="GU167" s="1645"/>
      <c r="GV167" s="1645"/>
      <c r="GW167" s="1375"/>
      <c r="GX167" s="1375"/>
      <c r="GY167" s="1375"/>
      <c r="GZ167" s="1375"/>
      <c r="HA167" s="1645"/>
      <c r="HB167" s="1375"/>
      <c r="HC167" s="1375"/>
      <c r="HD167" s="553"/>
      <c r="HE167" s="1375"/>
      <c r="HF167" s="1375"/>
      <c r="HG167" s="1375"/>
      <c r="HH167" s="1375"/>
      <c r="HI167" s="1375"/>
      <c r="HJ167" s="1641"/>
      <c r="HK167" s="631"/>
      <c r="HL167" s="631"/>
      <c r="HM167" s="631"/>
      <c r="HN167" s="631"/>
      <c r="HO167" s="1650">
        <v>11</v>
      </c>
    </row>
    <row s="1650" customFormat="1" customHeight="1" ht="11.549999999999999">
      <c r="A168" s="996"/>
      <c r="B168" s="996"/>
      <c r="C168" s="996"/>
      <c r="D168" s="996"/>
      <c r="E168" s="996"/>
      <c r="F168" s="1645"/>
      <c r="G168" s="1645"/>
      <c r="H168" s="360"/>
      <c r="N168" s="1650"/>
      <c r="O168" s="1650"/>
      <c r="P168" s="1650"/>
      <c r="Q168" s="1650"/>
      <c r="R168" s="1650"/>
      <c r="S168" s="1650"/>
      <c r="T168" s="1650"/>
      <c r="U168" s="1650"/>
      <c r="V168" s="1650"/>
      <c r="W168" s="1650"/>
      <c r="X168" s="1650"/>
      <c r="Y168" s="1650"/>
      <c r="Z168" s="1650"/>
      <c r="AA168" s="1650"/>
      <c r="AB168" s="1650"/>
      <c r="AC168" s="1650"/>
      <c r="AD168" s="1650"/>
      <c r="AE168" s="1650"/>
      <c r="AF168" s="1650"/>
      <c r="AG168" s="1650"/>
      <c r="AH168" s="1650"/>
      <c r="AI168" s="1650"/>
      <c r="AJ168" s="1650"/>
      <c r="AK168" s="1650"/>
      <c r="AL168" s="1650"/>
      <c r="AM168" s="1650"/>
      <c r="AN168" s="1650"/>
      <c r="AO168" s="1650"/>
      <c r="AP168" s="1650"/>
      <c r="AQ168" s="1650"/>
      <c r="AR168" s="1650"/>
      <c r="AS168" s="1650"/>
      <c r="AT168" s="1650"/>
      <c r="AU168" s="1650"/>
      <c r="AV168" s="1650"/>
      <c r="AW168" s="1650"/>
      <c r="AX168" s="1650"/>
      <c r="AY168" s="1650"/>
      <c r="AZ168" s="1650"/>
      <c r="BA168" s="1650"/>
      <c r="BB168" s="1650"/>
      <c r="BC168" s="1650"/>
      <c r="BD168" s="1650"/>
      <c r="BE168" s="1650"/>
      <c r="BF168" s="1650"/>
      <c r="BG168" s="1650"/>
      <c r="BH168" s="1650"/>
      <c r="BI168" s="1650"/>
      <c r="BJ168" s="1650"/>
      <c r="BK168" s="1650"/>
      <c r="BL168" s="1650"/>
      <c r="BM168" s="1650"/>
      <c r="BN168" s="1650"/>
      <c r="BO168" s="1650"/>
      <c r="BP168" s="1650"/>
      <c r="BQ168" s="1650"/>
      <c r="BR168" s="1650"/>
      <c r="BS168" s="1650"/>
      <c r="BT168" s="1650"/>
      <c r="BU168" s="1650"/>
      <c r="BV168" s="1650"/>
      <c r="BW168" s="1650"/>
      <c r="BX168" s="1650"/>
      <c r="BY168" s="1650"/>
      <c r="BZ168" s="1650"/>
      <c r="CA168" s="1650"/>
      <c r="CB168" s="1650"/>
      <c r="CC168" s="1650"/>
      <c r="CD168" s="1650"/>
      <c r="CE168" s="1650"/>
      <c r="CF168" s="1650"/>
      <c r="CG168" s="1650"/>
      <c r="CH168" s="1650"/>
      <c r="CI168" s="1650"/>
      <c r="CJ168" s="1650"/>
      <c r="CK168" s="1650"/>
      <c r="CL168" s="1650"/>
      <c r="CM168" s="1650"/>
      <c r="CN168" s="1650"/>
      <c r="CO168" s="1650"/>
      <c r="CP168" s="1650"/>
      <c r="CQ168" s="1650"/>
      <c r="CR168" s="1650"/>
      <c r="CS168" s="1650"/>
      <c r="CT168" s="1650"/>
      <c r="CU168" s="1650"/>
      <c r="CV168" s="1650"/>
      <c r="CW168" s="1650"/>
      <c r="CX168" s="1650"/>
      <c r="CY168" s="1650"/>
      <c r="CZ168" s="1650"/>
      <c r="DA168" s="1650"/>
      <c r="DB168" s="1650"/>
      <c r="DC168" s="1650"/>
      <c r="DD168" s="1650"/>
      <c r="DE168" s="1650"/>
      <c r="DF168" s="1650"/>
      <c r="DG168" s="1650"/>
      <c r="DH168" s="1650"/>
      <c r="DI168" s="1650"/>
      <c r="DJ168" s="1650"/>
      <c r="DK168" s="1650"/>
      <c r="DL168" s="1650"/>
      <c r="DM168" s="1650"/>
      <c r="DN168" s="1650"/>
      <c r="DO168" s="1650"/>
      <c r="DP168" s="1650"/>
      <c r="DQ168" s="1650"/>
      <c r="DR168" s="1650"/>
      <c r="DS168" s="1650"/>
      <c r="DT168" s="1650"/>
      <c r="DU168" s="1650"/>
      <c r="DV168" s="1650"/>
      <c r="DW168" s="1650"/>
      <c r="DX168" s="1650"/>
      <c r="DY168" s="1650"/>
      <c r="DZ168" s="1650"/>
      <c r="EA168" s="1650"/>
      <c r="EB168" s="1650"/>
      <c r="EC168" s="1650"/>
      <c r="ED168" s="1650"/>
      <c r="EE168" s="1650"/>
      <c r="EF168" s="1650"/>
      <c r="EG168" s="1650"/>
      <c r="EH168" s="1650"/>
      <c r="EI168" s="1650"/>
      <c r="EJ168" s="1650"/>
      <c r="EK168" s="1650"/>
      <c r="EL168" s="1650"/>
      <c r="EM168" s="1650"/>
      <c r="EN168" s="1650"/>
      <c r="EO168" s="1650"/>
      <c r="EP168" s="1650"/>
      <c r="EQ168" s="1650"/>
      <c r="ER168" s="1650"/>
      <c r="ES168" s="1650"/>
      <c r="ET168" s="1650"/>
      <c r="EU168" s="1650"/>
      <c r="EV168" s="1650"/>
      <c r="EW168" s="1650"/>
      <c r="EX168" s="1650"/>
      <c r="EY168" s="1650"/>
      <c r="EZ168" s="1650"/>
      <c r="FA168" s="1650"/>
      <c r="FB168" s="1650"/>
      <c r="FC168" s="1650"/>
      <c r="FD168" s="1650"/>
      <c r="FE168" s="1650"/>
      <c r="FF168" s="1650"/>
      <c r="FG168" s="1650"/>
      <c r="FH168" s="1650"/>
      <c r="FI168" s="1650"/>
      <c r="FJ168" s="1650"/>
      <c r="FK168" s="1650"/>
      <c r="FL168" s="1650"/>
      <c r="FM168" s="1650"/>
      <c r="FN168" s="1650"/>
      <c r="FO168" s="1650"/>
      <c r="FP168" s="1650"/>
      <c r="FQ168" s="1650"/>
      <c r="FR168" s="1650"/>
      <c r="FS168" s="1650"/>
      <c r="FT168" s="1650"/>
      <c r="FU168" s="1650"/>
      <c r="FV168" s="1650"/>
      <c r="FW168" s="1650"/>
      <c r="FX168" s="1650"/>
      <c r="FY168" s="1650"/>
      <c r="FZ168" s="1650"/>
      <c r="GA168" s="1650"/>
      <c r="GB168" s="1650"/>
      <c r="GC168" s="1650"/>
      <c r="GD168" s="1650"/>
      <c r="GE168" s="1650"/>
      <c r="GF168" s="1650"/>
      <c r="GG168" s="1650"/>
      <c r="GH168" s="1650"/>
      <c r="GI168" s="1650"/>
      <c r="GJ168" s="1650"/>
      <c r="GK168" s="1650"/>
      <c r="GL168" s="1650"/>
      <c r="GM168" s="1650"/>
      <c r="GN168" s="1650"/>
      <c r="GO168" s="1650"/>
      <c r="GP168" s="1650"/>
      <c r="GQ168" s="1650"/>
      <c r="GR168" s="1375"/>
      <c r="GT168" s="1375"/>
      <c r="GU168" s="1645"/>
      <c r="GV168" s="1645"/>
      <c r="GW168" s="1375"/>
      <c r="GX168" s="1375"/>
      <c r="GY168" s="1375"/>
      <c r="GZ168" s="1375"/>
      <c r="HA168" s="1645"/>
      <c r="HB168" s="1375"/>
      <c r="HC168" s="1375"/>
      <c r="HD168" s="553"/>
      <c r="HE168" s="1375"/>
      <c r="HF168" s="1375"/>
      <c r="HG168" s="1375"/>
      <c r="HH168" s="1375"/>
      <c r="HI168" s="1375"/>
      <c r="HJ168" s="1641"/>
      <c r="HK168" s="631"/>
      <c r="HL168" s="631"/>
      <c r="HM168" s="631"/>
      <c r="HN168" s="631"/>
      <c r="HO168" s="1650">
        <v>11</v>
      </c>
    </row>
    <row s="1650" customFormat="1" customHeight="1" ht="11.549999999999999">
      <c r="A169" s="996"/>
      <c r="B169" s="996"/>
      <c r="C169" s="996"/>
      <c r="D169" s="996"/>
      <c r="E169" s="996"/>
      <c r="F169" s="1645"/>
      <c r="G169" s="1645"/>
      <c r="H169" s="360"/>
      <c r="N169" s="1650"/>
      <c r="O169" s="1650"/>
      <c r="P169" s="1650"/>
      <c r="Q169" s="1650"/>
      <c r="R169" s="1650"/>
      <c r="S169" s="1650"/>
      <c r="T169" s="1650"/>
      <c r="U169" s="1650"/>
      <c r="V169" s="1650"/>
      <c r="W169" s="1650"/>
      <c r="X169" s="1650"/>
      <c r="Y169" s="1650"/>
      <c r="Z169" s="1650"/>
      <c r="AA169" s="1650"/>
      <c r="AB169" s="1650"/>
      <c r="AC169" s="1650"/>
      <c r="AD169" s="1650"/>
      <c r="AE169" s="1650"/>
      <c r="AF169" s="1650"/>
      <c r="AG169" s="1650"/>
      <c r="AH169" s="1650"/>
      <c r="AI169" s="1650"/>
      <c r="AJ169" s="1650"/>
      <c r="AK169" s="1650"/>
      <c r="AL169" s="1650"/>
      <c r="AM169" s="1650"/>
      <c r="AN169" s="1650"/>
      <c r="AO169" s="1650"/>
      <c r="AP169" s="1650"/>
      <c r="AQ169" s="1650"/>
      <c r="AR169" s="1650"/>
      <c r="AS169" s="1650"/>
      <c r="AT169" s="1650"/>
      <c r="AU169" s="1650"/>
      <c r="AV169" s="1650"/>
      <c r="AW169" s="1650"/>
      <c r="AX169" s="1650"/>
      <c r="AY169" s="1650"/>
      <c r="AZ169" s="1650"/>
      <c r="BA169" s="1650"/>
      <c r="BB169" s="1650"/>
      <c r="BC169" s="1650"/>
      <c r="BD169" s="1650"/>
      <c r="BE169" s="1650"/>
      <c r="BF169" s="1650"/>
      <c r="BG169" s="1650"/>
      <c r="BH169" s="1650"/>
      <c r="BI169" s="1650"/>
      <c r="BJ169" s="1650"/>
      <c r="BK169" s="1650"/>
      <c r="BL169" s="1650"/>
      <c r="BM169" s="1650"/>
      <c r="BN169" s="1650"/>
      <c r="BO169" s="1650"/>
      <c r="BP169" s="1650"/>
      <c r="BQ169" s="1650"/>
      <c r="BR169" s="1650"/>
      <c r="BS169" s="1650"/>
      <c r="BT169" s="1650"/>
      <c r="BU169" s="1650"/>
      <c r="BV169" s="1650"/>
      <c r="BW169" s="1650"/>
      <c r="BX169" s="1650"/>
      <c r="BY169" s="1650"/>
      <c r="BZ169" s="1650"/>
      <c r="CA169" s="1650"/>
      <c r="CB169" s="1650"/>
      <c r="CC169" s="1650"/>
      <c r="CD169" s="1650"/>
      <c r="CE169" s="1650"/>
      <c r="CF169" s="1650"/>
      <c r="CG169" s="1650"/>
      <c r="CH169" s="1650"/>
      <c r="CI169" s="1650"/>
      <c r="CJ169" s="1650"/>
      <c r="CK169" s="1650"/>
      <c r="CL169" s="1650"/>
      <c r="CM169" s="1650"/>
      <c r="CN169" s="1650"/>
      <c r="CO169" s="1650"/>
      <c r="CP169" s="1650"/>
      <c r="CQ169" s="1650"/>
      <c r="CR169" s="1650"/>
      <c r="CS169" s="1650"/>
      <c r="CT169" s="1650"/>
      <c r="CU169" s="1650"/>
      <c r="CV169" s="1650"/>
      <c r="CW169" s="1650"/>
      <c r="CX169" s="1650"/>
      <c r="CY169" s="1650"/>
      <c r="CZ169" s="1650"/>
      <c r="DA169" s="1650"/>
      <c r="DB169" s="1650"/>
      <c r="DC169" s="1650"/>
      <c r="DD169" s="1650"/>
      <c r="DE169" s="1650"/>
      <c r="DF169" s="1650"/>
      <c r="DG169" s="1650"/>
      <c r="DH169" s="1650"/>
      <c r="DI169" s="1650"/>
      <c r="DJ169" s="1650"/>
      <c r="DK169" s="1650"/>
      <c r="DL169" s="1650"/>
      <c r="DM169" s="1650"/>
      <c r="DN169" s="1650"/>
      <c r="DO169" s="1650"/>
      <c r="DP169" s="1650"/>
      <c r="DQ169" s="1650"/>
      <c r="DR169" s="1650"/>
      <c r="DS169" s="1650"/>
      <c r="DT169" s="1650"/>
      <c r="DU169" s="1650"/>
      <c r="DV169" s="1650"/>
      <c r="DW169" s="1650"/>
      <c r="DX169" s="1650"/>
      <c r="DY169" s="1650"/>
      <c r="DZ169" s="1650"/>
      <c r="EA169" s="1650"/>
      <c r="EB169" s="1650"/>
      <c r="EC169" s="1650"/>
      <c r="ED169" s="1650"/>
      <c r="EE169" s="1650"/>
      <c r="EF169" s="1650"/>
      <c r="EG169" s="1650"/>
      <c r="EH169" s="1650"/>
      <c r="EI169" s="1650"/>
      <c r="EJ169" s="1650"/>
      <c r="EK169" s="1650"/>
      <c r="EL169" s="1650"/>
      <c r="EM169" s="1650"/>
      <c r="EN169" s="1650"/>
      <c r="EO169" s="1650"/>
      <c r="EP169" s="1650"/>
      <c r="EQ169" s="1650"/>
      <c r="ER169" s="1650"/>
      <c r="ES169" s="1650"/>
      <c r="ET169" s="1650"/>
      <c r="EU169" s="1650"/>
      <c r="EV169" s="1650"/>
      <c r="EW169" s="1650"/>
      <c r="EX169" s="1650"/>
      <c r="EY169" s="1650"/>
      <c r="EZ169" s="1650"/>
      <c r="FA169" s="1650"/>
      <c r="FB169" s="1650"/>
      <c r="FC169" s="1650"/>
      <c r="FD169" s="1650"/>
      <c r="FE169" s="1650"/>
      <c r="FF169" s="1650"/>
      <c r="FG169" s="1650"/>
      <c r="FH169" s="1650"/>
      <c r="FI169" s="1650"/>
      <c r="FJ169" s="1650"/>
      <c r="FK169" s="1650"/>
      <c r="FL169" s="1650"/>
      <c r="FM169" s="1650"/>
      <c r="FN169" s="1650"/>
      <c r="FO169" s="1650"/>
      <c r="FP169" s="1650"/>
      <c r="FQ169" s="1650"/>
      <c r="FR169" s="1650"/>
      <c r="FS169" s="1650"/>
      <c r="FT169" s="1650"/>
      <c r="FU169" s="1650"/>
      <c r="FV169" s="1650"/>
      <c r="FW169" s="1650"/>
      <c r="FX169" s="1650"/>
      <c r="FY169" s="1650"/>
      <c r="FZ169" s="1650"/>
      <c r="GA169" s="1650"/>
      <c r="GB169" s="1650"/>
      <c r="GC169" s="1650"/>
      <c r="GD169" s="1650"/>
      <c r="GE169" s="1650"/>
      <c r="GF169" s="1650"/>
      <c r="GG169" s="1650"/>
      <c r="GH169" s="1650"/>
      <c r="GI169" s="1650"/>
      <c r="GJ169" s="1650"/>
      <c r="GK169" s="1650"/>
      <c r="GL169" s="1650"/>
      <c r="GM169" s="1650"/>
      <c r="GN169" s="1650"/>
      <c r="GO169" s="1650"/>
      <c r="GP169" s="1650"/>
      <c r="GQ169" s="1650"/>
      <c r="GR169" s="1375"/>
      <c r="GT169" s="1375"/>
      <c r="GU169" s="1645"/>
      <c r="GV169" s="1645"/>
      <c r="GW169" s="1375"/>
      <c r="GX169" s="1375"/>
      <c r="GY169" s="1375"/>
      <c r="GZ169" s="1375"/>
      <c r="HA169" s="1645"/>
      <c r="HB169" s="1375"/>
      <c r="HC169" s="1375"/>
      <c r="HD169" s="553"/>
      <c r="HE169" s="1375"/>
      <c r="HF169" s="1375"/>
      <c r="HG169" s="1375"/>
      <c r="HH169" s="1375"/>
      <c r="HI169" s="1375"/>
      <c r="HJ169" s="1641"/>
      <c r="HK169" s="631"/>
      <c r="HL169" s="631"/>
      <c r="HM169" s="631"/>
      <c r="HN169" s="631"/>
      <c r="HO169" s="1650">
        <v>11</v>
      </c>
    </row>
    <row s="1650" customFormat="1" customHeight="1" ht="11.549999999999999">
      <c r="A170" s="996"/>
      <c r="B170" s="996"/>
      <c r="C170" s="996"/>
      <c r="D170" s="996"/>
      <c r="E170" s="996"/>
      <c r="F170" s="1645"/>
      <c r="G170" s="1645"/>
      <c r="H170" s="360"/>
      <c r="N170" s="1650"/>
      <c r="O170" s="1650"/>
      <c r="P170" s="1650"/>
      <c r="Q170" s="1650"/>
      <c r="R170" s="1650"/>
      <c r="S170" s="1650"/>
      <c r="T170" s="1650"/>
      <c r="U170" s="1650"/>
      <c r="V170" s="1650"/>
      <c r="W170" s="1650"/>
      <c r="X170" s="1650"/>
      <c r="Y170" s="1650"/>
      <c r="Z170" s="1650"/>
      <c r="AA170" s="1650"/>
      <c r="AB170" s="1650"/>
      <c r="AC170" s="1650"/>
      <c r="AD170" s="1650"/>
      <c r="AE170" s="1650"/>
      <c r="AF170" s="1650"/>
      <c r="AG170" s="1650"/>
      <c r="AH170" s="1650"/>
      <c r="AI170" s="1650"/>
      <c r="AJ170" s="1650"/>
      <c r="AK170" s="1650"/>
      <c r="AL170" s="1650"/>
      <c r="AM170" s="1650"/>
      <c r="AN170" s="1650"/>
      <c r="AO170" s="1650"/>
      <c r="AP170" s="1650"/>
      <c r="AQ170" s="1650"/>
      <c r="AR170" s="1650"/>
      <c r="AS170" s="1650"/>
      <c r="AT170" s="1650"/>
      <c r="AU170" s="1650"/>
      <c r="AV170" s="1650"/>
      <c r="AW170" s="1650"/>
      <c r="AX170" s="1650"/>
      <c r="AY170" s="1650"/>
      <c r="AZ170" s="1650"/>
      <c r="BA170" s="1650"/>
      <c r="BB170" s="1650"/>
      <c r="BC170" s="1650"/>
      <c r="BD170" s="1650"/>
      <c r="BE170" s="1650"/>
      <c r="BF170" s="1650"/>
      <c r="BG170" s="1650"/>
      <c r="BH170" s="1650"/>
      <c r="BI170" s="1650"/>
      <c r="BJ170" s="1650"/>
      <c r="BK170" s="1650"/>
      <c r="BL170" s="1650"/>
      <c r="BM170" s="1650"/>
      <c r="BN170" s="1650"/>
      <c r="BO170" s="1650"/>
      <c r="BP170" s="1650"/>
      <c r="BQ170" s="1650"/>
      <c r="BR170" s="1650"/>
      <c r="BS170" s="1650"/>
      <c r="BT170" s="1650"/>
      <c r="BU170" s="1650"/>
      <c r="BV170" s="1650"/>
      <c r="BW170" s="1650"/>
      <c r="BX170" s="1650"/>
      <c r="BY170" s="1650"/>
      <c r="BZ170" s="1650"/>
      <c r="CA170" s="1650"/>
      <c r="CB170" s="1650"/>
      <c r="CC170" s="1650"/>
      <c r="CD170" s="1650"/>
      <c r="CE170" s="1650"/>
      <c r="CF170" s="1650"/>
      <c r="CG170" s="1650"/>
      <c r="CH170" s="1650"/>
      <c r="CI170" s="1650"/>
      <c r="CJ170" s="1650"/>
      <c r="CK170" s="1650"/>
      <c r="CL170" s="1650"/>
      <c r="CM170" s="1650"/>
      <c r="CN170" s="1650"/>
      <c r="CO170" s="1650"/>
      <c r="CP170" s="1650"/>
      <c r="CQ170" s="1650"/>
      <c r="CR170" s="1650"/>
      <c r="CS170" s="1650"/>
      <c r="CT170" s="1650"/>
      <c r="CU170" s="1650"/>
      <c r="CV170" s="1650"/>
      <c r="CW170" s="1650"/>
      <c r="CX170" s="1650"/>
      <c r="CY170" s="1650"/>
      <c r="CZ170" s="1650"/>
      <c r="DA170" s="1650"/>
      <c r="DB170" s="1650"/>
      <c r="DC170" s="1650"/>
      <c r="DD170" s="1650"/>
      <c r="DE170" s="1650"/>
      <c r="DF170" s="1650"/>
      <c r="DG170" s="1650"/>
      <c r="DH170" s="1650"/>
      <c r="DI170" s="1650"/>
      <c r="DJ170" s="1650"/>
      <c r="DK170" s="1650"/>
      <c r="DL170" s="1650"/>
      <c r="DM170" s="1650"/>
      <c r="DN170" s="1650"/>
      <c r="DO170" s="1650"/>
      <c r="DP170" s="1650"/>
      <c r="DQ170" s="1650"/>
      <c r="DR170" s="1650"/>
      <c r="DS170" s="1650"/>
      <c r="DT170" s="1650"/>
      <c r="DU170" s="1650"/>
      <c r="DV170" s="1650"/>
      <c r="DW170" s="1650"/>
      <c r="DX170" s="1650"/>
      <c r="DY170" s="1650"/>
      <c r="DZ170" s="1650"/>
      <c r="EA170" s="1650"/>
      <c r="EB170" s="1650"/>
      <c r="EC170" s="1650"/>
      <c r="ED170" s="1650"/>
      <c r="EE170" s="1650"/>
      <c r="EF170" s="1650"/>
      <c r="EG170" s="1650"/>
      <c r="EH170" s="1650"/>
      <c r="EI170" s="1650"/>
      <c r="EJ170" s="1650"/>
      <c r="EK170" s="1650"/>
      <c r="EL170" s="1650"/>
      <c r="EM170" s="1650"/>
      <c r="EN170" s="1650"/>
      <c r="EO170" s="1650"/>
      <c r="EP170" s="1650"/>
      <c r="EQ170" s="1650"/>
      <c r="ER170" s="1650"/>
      <c r="ES170" s="1650"/>
      <c r="ET170" s="1650"/>
      <c r="EU170" s="1650"/>
      <c r="EV170" s="1650"/>
      <c r="EW170" s="1650"/>
      <c r="EX170" s="1650"/>
      <c r="EY170" s="1650"/>
      <c r="EZ170" s="1650"/>
      <c r="FA170" s="1650"/>
      <c r="FB170" s="1650"/>
      <c r="FC170" s="1650"/>
      <c r="FD170" s="1650"/>
      <c r="FE170" s="1650"/>
      <c r="FF170" s="1650"/>
      <c r="FG170" s="1650"/>
      <c r="FH170" s="1650"/>
      <c r="FI170" s="1650"/>
      <c r="FJ170" s="1650"/>
      <c r="FK170" s="1650"/>
      <c r="FL170" s="1650"/>
      <c r="FM170" s="1650"/>
      <c r="FN170" s="1650"/>
      <c r="FO170" s="1650"/>
      <c r="FP170" s="1650"/>
      <c r="FQ170" s="1650"/>
      <c r="FR170" s="1650"/>
      <c r="FS170" s="1650"/>
      <c r="FT170" s="1650"/>
      <c r="FU170" s="1650"/>
      <c r="FV170" s="1650"/>
      <c r="FW170" s="1650"/>
      <c r="FX170" s="1650"/>
      <c r="FY170" s="1650"/>
      <c r="FZ170" s="1650"/>
      <c r="GA170" s="1650"/>
      <c r="GB170" s="1650"/>
      <c r="GC170" s="1650"/>
      <c r="GD170" s="1650"/>
      <c r="GE170" s="1650"/>
      <c r="GF170" s="1650"/>
      <c r="GG170" s="1650"/>
      <c r="GH170" s="1650"/>
      <c r="GI170" s="1650"/>
      <c r="GJ170" s="1650"/>
      <c r="GK170" s="1650"/>
      <c r="GL170" s="1650"/>
      <c r="GM170" s="1650"/>
      <c r="GN170" s="1650"/>
      <c r="GO170" s="1650"/>
      <c r="GP170" s="1650"/>
      <c r="GQ170" s="1650"/>
      <c r="GR170" s="1375"/>
      <c r="GT170" s="1375"/>
      <c r="GU170" s="1645"/>
      <c r="GV170" s="1645"/>
      <c r="GW170" s="1375"/>
      <c r="GX170" s="1375"/>
      <c r="GY170" s="1375"/>
      <c r="GZ170" s="1375"/>
      <c r="HA170" s="1645"/>
      <c r="HB170" s="1375"/>
      <c r="HC170" s="1375"/>
      <c r="HD170" s="553"/>
      <c r="HE170" s="1375"/>
      <c r="HF170" s="1375"/>
      <c r="HG170" s="1375"/>
      <c r="HH170" s="1375"/>
      <c r="HI170" s="1375"/>
      <c r="HJ170" s="1641"/>
      <c r="HK170" s="631"/>
      <c r="HL170" s="631"/>
      <c r="HM170" s="631"/>
      <c r="HN170" s="631"/>
      <c r="HO170" s="1650">
        <v>11</v>
      </c>
    </row>
    <row s="1650" customFormat="1" customHeight="1" ht="11.549999999999999">
      <c r="A171" s="996"/>
      <c r="B171" s="996"/>
      <c r="C171" s="996"/>
      <c r="D171" s="996"/>
      <c r="E171" s="996"/>
      <c r="F171" s="1645"/>
      <c r="G171" s="1645"/>
      <c r="H171" s="360"/>
      <c r="N171" s="1650"/>
      <c r="O171" s="1650"/>
      <c r="P171" s="1650"/>
      <c r="Q171" s="1650"/>
      <c r="R171" s="1650"/>
      <c r="S171" s="1650"/>
      <c r="T171" s="1650"/>
      <c r="U171" s="1650"/>
      <c r="V171" s="1650"/>
      <c r="W171" s="1650"/>
      <c r="X171" s="1650"/>
      <c r="Y171" s="1650"/>
      <c r="Z171" s="1650"/>
      <c r="AA171" s="1650"/>
      <c r="AB171" s="1650"/>
      <c r="AC171" s="1650"/>
      <c r="AD171" s="1650"/>
      <c r="AE171" s="1650"/>
      <c r="AF171" s="1650"/>
      <c r="AG171" s="1650"/>
      <c r="AH171" s="1650"/>
      <c r="AI171" s="1650"/>
      <c r="AJ171" s="1650"/>
      <c r="AK171" s="1650"/>
      <c r="AL171" s="1650"/>
      <c r="AM171" s="1650"/>
      <c r="AN171" s="1650"/>
      <c r="AO171" s="1650"/>
      <c r="AP171" s="1650"/>
      <c r="AQ171" s="1650"/>
      <c r="AR171" s="1650"/>
      <c r="AS171" s="1650"/>
      <c r="AT171" s="1650"/>
      <c r="AU171" s="1650"/>
      <c r="AV171" s="1650"/>
      <c r="AW171" s="1650"/>
      <c r="AX171" s="1650"/>
      <c r="AY171" s="1650"/>
      <c r="AZ171" s="1650"/>
      <c r="BA171" s="1650"/>
      <c r="BB171" s="1650"/>
      <c r="BC171" s="1650"/>
      <c r="BD171" s="1650"/>
      <c r="BE171" s="1650"/>
      <c r="BF171" s="1650"/>
      <c r="BG171" s="1650"/>
      <c r="BH171" s="1650"/>
      <c r="BI171" s="1650"/>
      <c r="BJ171" s="1650"/>
      <c r="BK171" s="1650"/>
      <c r="BL171" s="1650"/>
      <c r="BM171" s="1650"/>
      <c r="BN171" s="1650"/>
      <c r="BO171" s="1650"/>
      <c r="BP171" s="1650"/>
      <c r="BQ171" s="1650"/>
      <c r="BR171" s="1650"/>
      <c r="BS171" s="1650"/>
      <c r="BT171" s="1650"/>
      <c r="BU171" s="1650"/>
      <c r="BV171" s="1650"/>
      <c r="BW171" s="1650"/>
      <c r="BX171" s="1650"/>
      <c r="BY171" s="1650"/>
      <c r="BZ171" s="1650"/>
      <c r="CA171" s="1650"/>
      <c r="CB171" s="1650"/>
      <c r="CC171" s="1650"/>
      <c r="CD171" s="1650"/>
      <c r="CE171" s="1650"/>
      <c r="CF171" s="1650"/>
      <c r="CG171" s="1650"/>
      <c r="CH171" s="1650"/>
      <c r="CI171" s="1650"/>
      <c r="CJ171" s="1650"/>
      <c r="CK171" s="1650"/>
      <c r="CL171" s="1650"/>
      <c r="CM171" s="1650"/>
      <c r="CN171" s="1650"/>
      <c r="CO171" s="1650"/>
      <c r="CP171" s="1650"/>
      <c r="CQ171" s="1650"/>
      <c r="CR171" s="1650"/>
      <c r="CS171" s="1650"/>
      <c r="CT171" s="1650"/>
      <c r="CU171" s="1650"/>
      <c r="CV171" s="1650"/>
      <c r="CW171" s="1650"/>
      <c r="CX171" s="1650"/>
      <c r="CY171" s="1650"/>
      <c r="CZ171" s="1650"/>
      <c r="DA171" s="1650"/>
      <c r="DB171" s="1650"/>
      <c r="DC171" s="1650"/>
      <c r="DD171" s="1650"/>
      <c r="DE171" s="1650"/>
      <c r="DF171" s="1650"/>
      <c r="DG171" s="1650"/>
      <c r="DH171" s="1650"/>
      <c r="DI171" s="1650"/>
      <c r="DJ171" s="1650"/>
      <c r="DK171" s="1650"/>
      <c r="DL171" s="1650"/>
      <c r="DM171" s="1650"/>
      <c r="DN171" s="1650"/>
      <c r="DO171" s="1650"/>
      <c r="DP171" s="1650"/>
      <c r="DQ171" s="1650"/>
      <c r="DR171" s="1650"/>
      <c r="DS171" s="1650"/>
      <c r="DT171" s="1650"/>
      <c r="DU171" s="1650"/>
      <c r="DV171" s="1650"/>
      <c r="DW171" s="1650"/>
      <c r="DX171" s="1650"/>
      <c r="DY171" s="1650"/>
      <c r="DZ171" s="1650"/>
      <c r="EA171" s="1650"/>
      <c r="EB171" s="1650"/>
      <c r="EC171" s="1650"/>
      <c r="ED171" s="1650"/>
      <c r="EE171" s="1650"/>
      <c r="EF171" s="1650"/>
      <c r="EG171" s="1650"/>
      <c r="EH171" s="1650"/>
      <c r="EI171" s="1650"/>
      <c r="EJ171" s="1650"/>
      <c r="EK171" s="1650"/>
      <c r="EL171" s="1650"/>
      <c r="EM171" s="1650"/>
      <c r="EN171" s="1650"/>
      <c r="EO171" s="1650"/>
      <c r="EP171" s="1650"/>
      <c r="EQ171" s="1650"/>
      <c r="ER171" s="1650"/>
      <c r="ES171" s="1650"/>
      <c r="ET171" s="1650"/>
      <c r="EU171" s="1650"/>
      <c r="EV171" s="1650"/>
      <c r="EW171" s="1650"/>
      <c r="EX171" s="1650"/>
      <c r="EY171" s="1650"/>
      <c r="EZ171" s="1650"/>
      <c r="FA171" s="1650"/>
      <c r="FB171" s="1650"/>
      <c r="FC171" s="1650"/>
      <c r="FD171" s="1650"/>
      <c r="FE171" s="1650"/>
      <c r="FF171" s="1650"/>
      <c r="FG171" s="1650"/>
      <c r="FH171" s="1650"/>
      <c r="FI171" s="1650"/>
      <c r="FJ171" s="1650"/>
      <c r="FK171" s="1650"/>
      <c r="FL171" s="1650"/>
      <c r="FM171" s="1650"/>
      <c r="FN171" s="1650"/>
      <c r="FO171" s="1650"/>
      <c r="FP171" s="1650"/>
      <c r="FQ171" s="1650"/>
      <c r="FR171" s="1650"/>
      <c r="FS171" s="1650"/>
      <c r="FT171" s="1650"/>
      <c r="FU171" s="1650"/>
      <c r="FV171" s="1650"/>
      <c r="FW171" s="1650"/>
      <c r="FX171" s="1650"/>
      <c r="FY171" s="1650"/>
      <c r="FZ171" s="1650"/>
      <c r="GA171" s="1650"/>
      <c r="GB171" s="1650"/>
      <c r="GC171" s="1650"/>
      <c r="GD171" s="1650"/>
      <c r="GE171" s="1650"/>
      <c r="GF171" s="1650"/>
      <c r="GG171" s="1650"/>
      <c r="GH171" s="1650"/>
      <c r="GI171" s="1650"/>
      <c r="GJ171" s="1650"/>
      <c r="GK171" s="1650"/>
      <c r="GL171" s="1650"/>
      <c r="GM171" s="1650"/>
      <c r="GN171" s="1650"/>
      <c r="GO171" s="1650"/>
      <c r="GP171" s="1650"/>
      <c r="GQ171" s="1650"/>
      <c r="GR171" s="1375"/>
      <c r="GT171" s="1375"/>
      <c r="GU171" s="1645"/>
      <c r="GV171" s="1645"/>
      <c r="GW171" s="1375"/>
      <c r="GX171" s="1375"/>
      <c r="GY171" s="1375"/>
      <c r="GZ171" s="1375"/>
      <c r="HA171" s="1645"/>
      <c r="HB171" s="1375"/>
      <c r="HC171" s="1375"/>
      <c r="HD171" s="553"/>
      <c r="HE171" s="1375"/>
      <c r="HF171" s="1375"/>
      <c r="HG171" s="1375"/>
      <c r="HH171" s="1375"/>
      <c r="HI171" s="1375"/>
      <c r="HJ171" s="1641"/>
      <c r="HK171" s="631"/>
      <c r="HL171" s="631"/>
      <c r="HM171" s="631"/>
      <c r="HN171" s="631"/>
      <c r="HO171" s="1650">
        <v>11</v>
      </c>
    </row>
    <row s="1650" customFormat="1" customHeight="1" ht="11.549999999999999">
      <c r="A172" s="996"/>
      <c r="B172" s="996"/>
      <c r="C172" s="996"/>
      <c r="D172" s="996"/>
      <c r="E172" s="996"/>
      <c r="F172" s="1645"/>
      <c r="G172" s="1645"/>
      <c r="H172" s="360"/>
      <c r="N172" s="1650"/>
      <c r="O172" s="1650"/>
      <c r="P172" s="1650"/>
      <c r="Q172" s="1650"/>
      <c r="R172" s="1650"/>
      <c r="S172" s="1650"/>
      <c r="T172" s="1650"/>
      <c r="U172" s="1650"/>
      <c r="V172" s="1650"/>
      <c r="W172" s="1650"/>
      <c r="X172" s="1650"/>
      <c r="Y172" s="1650"/>
      <c r="Z172" s="1650"/>
      <c r="AA172" s="1650"/>
      <c r="AB172" s="1650"/>
      <c r="AC172" s="1650"/>
      <c r="AD172" s="1650"/>
      <c r="AE172" s="1650"/>
      <c r="AF172" s="1650"/>
      <c r="AG172" s="1650"/>
      <c r="AH172" s="1650"/>
      <c r="AI172" s="1650"/>
      <c r="AJ172" s="1650"/>
      <c r="AK172" s="1650"/>
      <c r="AL172" s="1650"/>
      <c r="AM172" s="1650"/>
      <c r="AN172" s="1650"/>
      <c r="AO172" s="1650"/>
      <c r="AP172" s="1650"/>
      <c r="AQ172" s="1650"/>
      <c r="AR172" s="1650"/>
      <c r="AS172" s="1650"/>
      <c r="AT172" s="1650"/>
      <c r="AU172" s="1650"/>
      <c r="AV172" s="1650"/>
      <c r="AW172" s="1650"/>
      <c r="AX172" s="1650"/>
      <c r="AY172" s="1650"/>
      <c r="AZ172" s="1650"/>
      <c r="BA172" s="1650"/>
      <c r="BB172" s="1650"/>
      <c r="BC172" s="1650"/>
      <c r="BD172" s="1650"/>
      <c r="BE172" s="1650"/>
      <c r="BF172" s="1650"/>
      <c r="BG172" s="1650"/>
      <c r="BH172" s="1650"/>
      <c r="BI172" s="1650"/>
      <c r="BJ172" s="1650"/>
      <c r="BK172" s="1650"/>
      <c r="BL172" s="1650"/>
      <c r="BM172" s="1650"/>
      <c r="BN172" s="1650"/>
      <c r="BO172" s="1650"/>
      <c r="BP172" s="1650"/>
      <c r="BQ172" s="1650"/>
      <c r="BR172" s="1650"/>
      <c r="BS172" s="1650"/>
      <c r="BT172" s="1650"/>
      <c r="BU172" s="1650"/>
      <c r="BV172" s="1650"/>
      <c r="BW172" s="1650"/>
      <c r="BX172" s="1650"/>
      <c r="BY172" s="1650"/>
      <c r="BZ172" s="1650"/>
      <c r="CA172" s="1650"/>
      <c r="CB172" s="1650"/>
      <c r="CC172" s="1650"/>
      <c r="CD172" s="1650"/>
      <c r="CE172" s="1650"/>
      <c r="CF172" s="1650"/>
      <c r="CG172" s="1650"/>
      <c r="CH172" s="1650"/>
      <c r="CI172" s="1650"/>
      <c r="CJ172" s="1650"/>
      <c r="CK172" s="1650"/>
      <c r="CL172" s="1650"/>
      <c r="CM172" s="1650"/>
      <c r="CN172" s="1650"/>
      <c r="CO172" s="1650"/>
      <c r="CP172" s="1650"/>
      <c r="CQ172" s="1650"/>
      <c r="CR172" s="1650"/>
      <c r="CS172" s="1650"/>
      <c r="CT172" s="1650"/>
      <c r="CU172" s="1650"/>
      <c r="CV172" s="1650"/>
      <c r="CW172" s="1650"/>
      <c r="CX172" s="1650"/>
      <c r="CY172" s="1650"/>
      <c r="CZ172" s="1650"/>
      <c r="DA172" s="1650"/>
      <c r="DB172" s="1650"/>
      <c r="DC172" s="1650"/>
      <c r="DD172" s="1650"/>
      <c r="DE172" s="1650"/>
      <c r="DF172" s="1650"/>
      <c r="DG172" s="1650"/>
      <c r="DH172" s="1650"/>
      <c r="DI172" s="1650"/>
      <c r="DJ172" s="1650"/>
      <c r="DK172" s="1650"/>
      <c r="DL172" s="1650"/>
      <c r="DM172" s="1650"/>
      <c r="DN172" s="1650"/>
      <c r="DO172" s="1650"/>
      <c r="DP172" s="1650"/>
      <c r="DQ172" s="1650"/>
      <c r="DR172" s="1650"/>
      <c r="DS172" s="1650"/>
      <c r="DT172" s="1650"/>
      <c r="DU172" s="1650"/>
      <c r="DV172" s="1650"/>
      <c r="DW172" s="1650"/>
      <c r="DX172" s="1650"/>
      <c r="DY172" s="1650"/>
      <c r="DZ172" s="1650"/>
      <c r="EA172" s="1650"/>
      <c r="EB172" s="1650"/>
      <c r="EC172" s="1650"/>
      <c r="ED172" s="1650"/>
      <c r="EE172" s="1650"/>
      <c r="EF172" s="1650"/>
      <c r="EG172" s="1650"/>
      <c r="EH172" s="1650"/>
      <c r="EI172" s="1650"/>
      <c r="EJ172" s="1650"/>
      <c r="EK172" s="1650"/>
      <c r="EL172" s="1650"/>
      <c r="EM172" s="1650"/>
      <c r="EN172" s="1650"/>
      <c r="EO172" s="1650"/>
      <c r="EP172" s="1650"/>
      <c r="EQ172" s="1650"/>
      <c r="ER172" s="1650"/>
      <c r="ES172" s="1650"/>
      <c r="ET172" s="1650"/>
      <c r="EU172" s="1650"/>
      <c r="EV172" s="1650"/>
      <c r="EW172" s="1650"/>
      <c r="EX172" s="1650"/>
      <c r="EY172" s="1650"/>
      <c r="EZ172" s="1650"/>
      <c r="FA172" s="1650"/>
      <c r="FB172" s="1650"/>
      <c r="FC172" s="1650"/>
      <c r="FD172" s="1650"/>
      <c r="FE172" s="1650"/>
      <c r="FF172" s="1650"/>
      <c r="FG172" s="1650"/>
      <c r="FH172" s="1650"/>
      <c r="FI172" s="1650"/>
      <c r="FJ172" s="1650"/>
      <c r="FK172" s="1650"/>
      <c r="FL172" s="1650"/>
      <c r="FM172" s="1650"/>
      <c r="FN172" s="1650"/>
      <c r="FO172" s="1650"/>
      <c r="FP172" s="1650"/>
      <c r="FQ172" s="1650"/>
      <c r="FR172" s="1650"/>
      <c r="FS172" s="1650"/>
      <c r="FT172" s="1650"/>
      <c r="FU172" s="1650"/>
      <c r="FV172" s="1650"/>
      <c r="FW172" s="1650"/>
      <c r="FX172" s="1650"/>
      <c r="FY172" s="1650"/>
      <c r="FZ172" s="1650"/>
      <c r="GA172" s="1650"/>
      <c r="GB172" s="1650"/>
      <c r="GC172" s="1650"/>
      <c r="GD172" s="1650"/>
      <c r="GE172" s="1650"/>
      <c r="GF172" s="1650"/>
      <c r="GG172" s="1650"/>
      <c r="GH172" s="1650"/>
      <c r="GI172" s="1650"/>
      <c r="GJ172" s="1650"/>
      <c r="GK172" s="1650"/>
      <c r="GL172" s="1650"/>
      <c r="GM172" s="1650"/>
      <c r="GN172" s="1650"/>
      <c r="GO172" s="1650"/>
      <c r="GP172" s="1650"/>
      <c r="GQ172" s="1650"/>
      <c r="GR172" s="1375"/>
      <c r="GT172" s="1375"/>
      <c r="GU172" s="1645"/>
      <c r="GV172" s="1645"/>
      <c r="GW172" s="1375"/>
      <c r="GX172" s="1375"/>
      <c r="GY172" s="1375"/>
      <c r="GZ172" s="1375"/>
      <c r="HA172" s="1645"/>
      <c r="HB172" s="1375"/>
      <c r="HC172" s="1375"/>
      <c r="HD172" s="553"/>
      <c r="HE172" s="1375"/>
      <c r="HF172" s="1375"/>
      <c r="HG172" s="1375"/>
      <c r="HH172" s="1375"/>
      <c r="HI172" s="1375"/>
      <c r="HJ172" s="1641"/>
      <c r="HK172" s="631"/>
      <c r="HL172" s="631"/>
      <c r="HM172" s="631"/>
      <c r="HN172" s="631"/>
      <c r="HO172" s="1650">
        <v>11</v>
      </c>
    </row>
    <row s="1650" customFormat="1" customHeight="1" ht="11.549999999999999">
      <c r="A173" s="996"/>
      <c r="B173" s="996"/>
      <c r="C173" s="996"/>
      <c r="D173" s="996"/>
      <c r="E173" s="996"/>
      <c r="F173" s="1645"/>
      <c r="G173" s="1645"/>
      <c r="H173" s="360"/>
      <c r="N173" s="1650"/>
      <c r="O173" s="1650"/>
      <c r="P173" s="1650"/>
      <c r="Q173" s="1650"/>
      <c r="R173" s="1650"/>
      <c r="S173" s="1650"/>
      <c r="T173" s="1650"/>
      <c r="U173" s="1650"/>
      <c r="V173" s="1650"/>
      <c r="W173" s="1650"/>
      <c r="X173" s="1650"/>
      <c r="Y173" s="1650"/>
      <c r="Z173" s="1650"/>
      <c r="AA173" s="1650"/>
      <c r="AB173" s="1650"/>
      <c r="AC173" s="1650"/>
      <c r="AD173" s="1650"/>
      <c r="AE173" s="1650"/>
      <c r="AF173" s="1650"/>
      <c r="AG173" s="1650"/>
      <c r="AH173" s="1650"/>
      <c r="AI173" s="1650"/>
      <c r="AJ173" s="1650"/>
      <c r="AK173" s="1650"/>
      <c r="AL173" s="1650"/>
      <c r="AM173" s="1650"/>
      <c r="AN173" s="1650"/>
      <c r="AO173" s="1650"/>
      <c r="AP173" s="1650"/>
      <c r="AQ173" s="1650"/>
      <c r="AR173" s="1650"/>
      <c r="AS173" s="1650"/>
      <c r="AT173" s="1650"/>
      <c r="AU173" s="1650"/>
      <c r="AV173" s="1650"/>
      <c r="AW173" s="1650"/>
      <c r="AX173" s="1650"/>
      <c r="AY173" s="1650"/>
      <c r="AZ173" s="1650"/>
      <c r="BA173" s="1650"/>
      <c r="BB173" s="1650"/>
      <c r="BC173" s="1650"/>
      <c r="BD173" s="1650"/>
      <c r="BE173" s="1650"/>
      <c r="BF173" s="1650"/>
      <c r="BG173" s="1650"/>
      <c r="BH173" s="1650"/>
      <c r="BI173" s="1650"/>
      <c r="BJ173" s="1650"/>
      <c r="BK173" s="1650"/>
      <c r="BL173" s="1650"/>
      <c r="BM173" s="1650"/>
      <c r="BN173" s="1650"/>
      <c r="BO173" s="1650"/>
      <c r="BP173" s="1650"/>
      <c r="BQ173" s="1650"/>
      <c r="BR173" s="1650"/>
      <c r="BS173" s="1650"/>
      <c r="BT173" s="1650"/>
      <c r="BU173" s="1650"/>
      <c r="BV173" s="1650"/>
      <c r="BW173" s="1650"/>
      <c r="BX173" s="1650"/>
      <c r="BY173" s="1650"/>
      <c r="BZ173" s="1650"/>
      <c r="CA173" s="1650"/>
      <c r="CB173" s="1650"/>
      <c r="CC173" s="1650"/>
      <c r="CD173" s="1650"/>
      <c r="CE173" s="1650"/>
      <c r="CF173" s="1650"/>
      <c r="CG173" s="1650"/>
      <c r="CH173" s="1650"/>
      <c r="CI173" s="1650"/>
      <c r="CJ173" s="1650"/>
      <c r="CK173" s="1650"/>
      <c r="CL173" s="1650"/>
      <c r="CM173" s="1650"/>
      <c r="CN173" s="1650"/>
      <c r="CO173" s="1650"/>
      <c r="CP173" s="1650"/>
      <c r="CQ173" s="1650"/>
      <c r="CR173" s="1650"/>
      <c r="CS173" s="1650"/>
      <c r="CT173" s="1650"/>
      <c r="CU173" s="1650"/>
      <c r="CV173" s="1650"/>
      <c r="CW173" s="1650"/>
      <c r="CX173" s="1650"/>
      <c r="CY173" s="1650"/>
      <c r="CZ173" s="1650"/>
      <c r="DA173" s="1650"/>
      <c r="DB173" s="1650"/>
      <c r="DC173" s="1650"/>
      <c r="DD173" s="1650"/>
      <c r="DE173" s="1650"/>
      <c r="DF173" s="1650"/>
      <c r="DG173" s="1650"/>
      <c r="DH173" s="1650"/>
      <c r="DI173" s="1650"/>
      <c r="DJ173" s="1650"/>
      <c r="DK173" s="1650"/>
      <c r="DL173" s="1650"/>
      <c r="DM173" s="1650"/>
      <c r="DN173" s="1650"/>
      <c r="DO173" s="1650"/>
      <c r="DP173" s="1650"/>
      <c r="DQ173" s="1650"/>
      <c r="DR173" s="1650"/>
      <c r="DS173" s="1650"/>
      <c r="DT173" s="1650"/>
      <c r="DU173" s="1650"/>
      <c r="DV173" s="1650"/>
      <c r="DW173" s="1650"/>
      <c r="DX173" s="1650"/>
      <c r="DY173" s="1650"/>
      <c r="DZ173" s="1650"/>
      <c r="EA173" s="1650"/>
      <c r="EB173" s="1650"/>
      <c r="EC173" s="1650"/>
      <c r="ED173" s="1650"/>
      <c r="EE173" s="1650"/>
      <c r="EF173" s="1650"/>
      <c r="EG173" s="1650"/>
      <c r="EH173" s="1650"/>
      <c r="EI173" s="1650"/>
      <c r="EJ173" s="1650"/>
      <c r="EK173" s="1650"/>
      <c r="EL173" s="1650"/>
      <c r="EM173" s="1650"/>
      <c r="EN173" s="1650"/>
      <c r="EO173" s="1650"/>
      <c r="EP173" s="1650"/>
      <c r="EQ173" s="1650"/>
      <c r="ER173" s="1650"/>
      <c r="ES173" s="1650"/>
      <c r="ET173" s="1650"/>
      <c r="EU173" s="1650"/>
      <c r="EV173" s="1650"/>
      <c r="EW173" s="1650"/>
      <c r="EX173" s="1650"/>
      <c r="EY173" s="1650"/>
      <c r="EZ173" s="1650"/>
      <c r="FA173" s="1650"/>
      <c r="FB173" s="1650"/>
      <c r="FC173" s="1650"/>
      <c r="FD173" s="1650"/>
      <c r="FE173" s="1650"/>
      <c r="FF173" s="1650"/>
      <c r="FG173" s="1650"/>
      <c r="FH173" s="1650"/>
      <c r="FI173" s="1650"/>
      <c r="FJ173" s="1650"/>
      <c r="FK173" s="1650"/>
      <c r="FL173" s="1650"/>
      <c r="FM173" s="1650"/>
      <c r="FN173" s="1650"/>
      <c r="FO173" s="1650"/>
      <c r="FP173" s="1650"/>
      <c r="FQ173" s="1650"/>
      <c r="FR173" s="1650"/>
      <c r="FS173" s="1650"/>
      <c r="FT173" s="1650"/>
      <c r="FU173" s="1650"/>
      <c r="FV173" s="1650"/>
      <c r="FW173" s="1650"/>
      <c r="FX173" s="1650"/>
      <c r="FY173" s="1650"/>
      <c r="FZ173" s="1650"/>
      <c r="GA173" s="1650"/>
      <c r="GB173" s="1650"/>
      <c r="GC173" s="1650"/>
      <c r="GD173" s="1650"/>
      <c r="GE173" s="1650"/>
      <c r="GF173" s="1650"/>
      <c r="GG173" s="1650"/>
      <c r="GH173" s="1650"/>
      <c r="GI173" s="1650"/>
      <c r="GJ173" s="1650"/>
      <c r="GK173" s="1650"/>
      <c r="GL173" s="1650"/>
      <c r="GM173" s="1650"/>
      <c r="GN173" s="1650"/>
      <c r="GO173" s="1650"/>
      <c r="GP173" s="1650"/>
      <c r="GQ173" s="1650"/>
      <c r="GR173" s="1375"/>
      <c r="GT173" s="1375"/>
      <c r="GU173" s="1645"/>
      <c r="GV173" s="1645"/>
      <c r="GW173" s="1375"/>
      <c r="GX173" s="1375"/>
      <c r="GY173" s="1375"/>
      <c r="GZ173" s="1375"/>
      <c r="HA173" s="1645"/>
      <c r="HB173" s="1375"/>
      <c r="HC173" s="1375"/>
      <c r="HD173" s="553"/>
      <c r="HE173" s="1375"/>
      <c r="HF173" s="1375"/>
      <c r="HG173" s="1375"/>
      <c r="HH173" s="1375"/>
      <c r="HI173" s="1375"/>
      <c r="HJ173" s="1641"/>
      <c r="HK173" s="631"/>
      <c r="HL173" s="631"/>
      <c r="HM173" s="631"/>
      <c r="HN173" s="631"/>
      <c r="HO173" s="1650">
        <v>11</v>
      </c>
    </row>
    <row s="1650" customFormat="1" customHeight="1" ht="11.549999999999999">
      <c r="A174" s="996"/>
      <c r="B174" s="996"/>
      <c r="C174" s="996"/>
      <c r="D174" s="996"/>
      <c r="E174" s="996"/>
      <c r="F174" s="1645"/>
      <c r="G174" s="1645"/>
      <c r="H174" s="360"/>
      <c r="N174" s="1650"/>
      <c r="O174" s="1650"/>
      <c r="P174" s="1650"/>
      <c r="Q174" s="1650"/>
      <c r="R174" s="1650"/>
      <c r="S174" s="1650"/>
      <c r="T174" s="1650"/>
      <c r="U174" s="1650"/>
      <c r="V174" s="1650"/>
      <c r="W174" s="1650"/>
      <c r="X174" s="1650"/>
      <c r="Y174" s="1650"/>
      <c r="Z174" s="1650"/>
      <c r="AA174" s="1650"/>
      <c r="AB174" s="1650"/>
      <c r="AC174" s="1650"/>
      <c r="AD174" s="1650"/>
      <c r="AE174" s="1650"/>
      <c r="AF174" s="1650"/>
      <c r="AG174" s="1650"/>
      <c r="AH174" s="1650"/>
      <c r="AI174" s="1650"/>
      <c r="AJ174" s="1650"/>
      <c r="AK174" s="1650"/>
      <c r="AL174" s="1650"/>
      <c r="AM174" s="1650"/>
      <c r="AN174" s="1650"/>
      <c r="AO174" s="1650"/>
      <c r="AP174" s="1650"/>
      <c r="AQ174" s="1650"/>
      <c r="AR174" s="1650"/>
      <c r="AS174" s="1650"/>
      <c r="AT174" s="1650"/>
      <c r="AU174" s="1650"/>
      <c r="AV174" s="1650"/>
      <c r="AW174" s="1650"/>
      <c r="AX174" s="1650"/>
      <c r="AY174" s="1650"/>
      <c r="AZ174" s="1650"/>
      <c r="BA174" s="1650"/>
      <c r="BB174" s="1650"/>
      <c r="BC174" s="1650"/>
      <c r="BD174" s="1650"/>
      <c r="BE174" s="1650"/>
      <c r="BF174" s="1650"/>
      <c r="BG174" s="1650"/>
      <c r="BH174" s="1650"/>
      <c r="BI174" s="1650"/>
      <c r="BJ174" s="1650"/>
      <c r="BK174" s="1650"/>
      <c r="BL174" s="1650"/>
      <c r="BM174" s="1650"/>
      <c r="BN174" s="1650"/>
      <c r="BO174" s="1650"/>
      <c r="BP174" s="1650"/>
      <c r="BQ174" s="1650"/>
      <c r="BR174" s="1650"/>
      <c r="BS174" s="1650"/>
      <c r="BT174" s="1650"/>
      <c r="BU174" s="1650"/>
      <c r="BV174" s="1650"/>
      <c r="BW174" s="1650"/>
      <c r="BX174" s="1650"/>
      <c r="BY174" s="1650"/>
      <c r="BZ174" s="1650"/>
      <c r="CA174" s="1650"/>
      <c r="CB174" s="1650"/>
      <c r="CC174" s="1650"/>
      <c r="CD174" s="1650"/>
      <c r="CE174" s="1650"/>
      <c r="CF174" s="1650"/>
      <c r="CG174" s="1650"/>
      <c r="CH174" s="1650"/>
      <c r="CI174" s="1650"/>
      <c r="CJ174" s="1650"/>
      <c r="CK174" s="1650"/>
      <c r="CL174" s="1650"/>
      <c r="CM174" s="1650"/>
      <c r="CN174" s="1650"/>
      <c r="CO174" s="1650"/>
      <c r="CP174" s="1650"/>
      <c r="CQ174" s="1650"/>
      <c r="CR174" s="1650"/>
      <c r="CS174" s="1650"/>
      <c r="CT174" s="1650"/>
      <c r="CU174" s="1650"/>
      <c r="CV174" s="1650"/>
      <c r="CW174" s="1650"/>
      <c r="CX174" s="1650"/>
      <c r="CY174" s="1650"/>
      <c r="CZ174" s="1650"/>
      <c r="DA174" s="1650"/>
      <c r="DB174" s="1650"/>
      <c r="DC174" s="1650"/>
      <c r="DD174" s="1650"/>
      <c r="DE174" s="1650"/>
      <c r="DF174" s="1650"/>
      <c r="DG174" s="1650"/>
      <c r="DH174" s="1650"/>
      <c r="DI174" s="1650"/>
      <c r="DJ174" s="1650"/>
      <c r="DK174" s="1650"/>
      <c r="DL174" s="1650"/>
      <c r="DM174" s="1650"/>
      <c r="DN174" s="1650"/>
      <c r="DO174" s="1650"/>
      <c r="DP174" s="1650"/>
      <c r="DQ174" s="1650"/>
      <c r="DR174" s="1650"/>
      <c r="DS174" s="1650"/>
      <c r="DT174" s="1650"/>
      <c r="DU174" s="1650"/>
      <c r="DV174" s="1650"/>
      <c r="DW174" s="1650"/>
      <c r="DX174" s="1650"/>
      <c r="DY174" s="1650"/>
      <c r="DZ174" s="1650"/>
      <c r="EA174" s="1650"/>
      <c r="EB174" s="1650"/>
      <c r="EC174" s="1650"/>
      <c r="ED174" s="1650"/>
      <c r="EE174" s="1650"/>
      <c r="EF174" s="1650"/>
      <c r="EG174" s="1650"/>
      <c r="EH174" s="1650"/>
      <c r="EI174" s="1650"/>
      <c r="EJ174" s="1650"/>
      <c r="EK174" s="1650"/>
      <c r="EL174" s="1650"/>
      <c r="EM174" s="1650"/>
      <c r="EN174" s="1650"/>
      <c r="EO174" s="1650"/>
      <c r="EP174" s="1650"/>
      <c r="EQ174" s="1650"/>
      <c r="ER174" s="1650"/>
      <c r="ES174" s="1650"/>
      <c r="ET174" s="1650"/>
      <c r="EU174" s="1650"/>
      <c r="EV174" s="1650"/>
      <c r="EW174" s="1650"/>
      <c r="EX174" s="1650"/>
      <c r="EY174" s="1650"/>
      <c r="EZ174" s="1650"/>
      <c r="FA174" s="1650"/>
      <c r="FB174" s="1650"/>
      <c r="FC174" s="1650"/>
      <c r="FD174" s="1650"/>
      <c r="FE174" s="1650"/>
      <c r="FF174" s="1650"/>
      <c r="FG174" s="1650"/>
      <c r="FH174" s="1650"/>
      <c r="FI174" s="1650"/>
      <c r="FJ174" s="1650"/>
      <c r="FK174" s="1650"/>
      <c r="FL174" s="1650"/>
      <c r="FM174" s="1650"/>
      <c r="FN174" s="1650"/>
      <c r="FO174" s="1650"/>
      <c r="FP174" s="1650"/>
      <c r="FQ174" s="1650"/>
      <c r="FR174" s="1650"/>
      <c r="FS174" s="1650"/>
      <c r="FT174" s="1650"/>
      <c r="FU174" s="1650"/>
      <c r="FV174" s="1650"/>
      <c r="FW174" s="1650"/>
      <c r="FX174" s="1650"/>
      <c r="FY174" s="1650"/>
      <c r="FZ174" s="1650"/>
      <c r="GA174" s="1650"/>
      <c r="GB174" s="1650"/>
      <c r="GC174" s="1650"/>
      <c r="GD174" s="1650"/>
      <c r="GE174" s="1650"/>
      <c r="GF174" s="1650"/>
      <c r="GG174" s="1650"/>
      <c r="GH174" s="1650"/>
      <c r="GI174" s="1650"/>
      <c r="GJ174" s="1650"/>
      <c r="GK174" s="1650"/>
      <c r="GL174" s="1650"/>
      <c r="GM174" s="1650"/>
      <c r="GN174" s="1650"/>
      <c r="GO174" s="1650"/>
      <c r="GP174" s="1650"/>
      <c r="GQ174" s="1650"/>
      <c r="GR174" s="1375"/>
      <c r="GT174" s="1375"/>
      <c r="GU174" s="1645"/>
      <c r="GV174" s="1645"/>
      <c r="GW174" s="1375"/>
      <c r="GX174" s="1375"/>
      <c r="GY174" s="1375"/>
      <c r="GZ174" s="1375"/>
      <c r="HA174" s="1645"/>
      <c r="HB174" s="1375"/>
      <c r="HC174" s="1375"/>
      <c r="HD174" s="553"/>
      <c r="HE174" s="1375"/>
      <c r="HF174" s="1375"/>
      <c r="HG174" s="1375"/>
      <c r="HH174" s="1375"/>
      <c r="HI174" s="1375"/>
      <c r="HJ174" s="1641"/>
      <c r="HK174" s="631"/>
      <c r="HL174" s="631"/>
      <c r="HM174" s="631"/>
      <c r="HN174" s="631"/>
      <c r="HO174" s="1650">
        <v>11</v>
      </c>
    </row>
    <row s="1650" customFormat="1" customHeight="1" ht="11.549999999999999">
      <c r="A175" s="996"/>
      <c r="B175" s="996"/>
      <c r="C175" s="996"/>
      <c r="D175" s="996"/>
      <c r="E175" s="996"/>
      <c r="F175" s="1645"/>
      <c r="G175" s="1645"/>
      <c r="H175" s="360"/>
      <c r="N175" s="1650"/>
      <c r="O175" s="1650"/>
      <c r="P175" s="1650"/>
      <c r="Q175" s="1650"/>
      <c r="R175" s="1650"/>
      <c r="S175" s="1650"/>
      <c r="T175" s="1650"/>
      <c r="U175" s="1650"/>
      <c r="V175" s="1650"/>
      <c r="W175" s="1650"/>
      <c r="X175" s="1650"/>
      <c r="Y175" s="1650"/>
      <c r="Z175" s="1650"/>
      <c r="AA175" s="1650"/>
      <c r="AB175" s="1650"/>
      <c r="AC175" s="1650"/>
      <c r="AD175" s="1650"/>
      <c r="AE175" s="1650"/>
      <c r="AF175" s="1650"/>
      <c r="AG175" s="1650"/>
      <c r="AH175" s="1650"/>
      <c r="AI175" s="1650"/>
      <c r="AJ175" s="1650"/>
      <c r="AK175" s="1650"/>
      <c r="AL175" s="1650"/>
      <c r="AM175" s="1650"/>
      <c r="AN175" s="1650"/>
      <c r="AO175" s="1650"/>
      <c r="AP175" s="1650"/>
      <c r="AQ175" s="1650"/>
      <c r="AR175" s="1650"/>
      <c r="AS175" s="1650"/>
      <c r="AT175" s="1650"/>
      <c r="AU175" s="1650"/>
      <c r="AV175" s="1650"/>
      <c r="AW175" s="1650"/>
      <c r="AX175" s="1650"/>
      <c r="AY175" s="1650"/>
      <c r="AZ175" s="1650"/>
      <c r="BA175" s="1650"/>
      <c r="BB175" s="1650"/>
      <c r="BC175" s="1650"/>
      <c r="BD175" s="1650"/>
      <c r="BE175" s="1650"/>
      <c r="BF175" s="1650"/>
      <c r="BG175" s="1650"/>
      <c r="BH175" s="1650"/>
      <c r="BI175" s="1650"/>
      <c r="BJ175" s="1650"/>
      <c r="BK175" s="1650"/>
      <c r="BL175" s="1650"/>
      <c r="BM175" s="1650"/>
      <c r="BN175" s="1650"/>
      <c r="BO175" s="1650"/>
      <c r="BP175" s="1650"/>
      <c r="BQ175" s="1650"/>
      <c r="BR175" s="1650"/>
      <c r="BS175" s="1650"/>
      <c r="BT175" s="1650"/>
      <c r="BU175" s="1650"/>
      <c r="BV175" s="1650"/>
      <c r="BW175" s="1650"/>
      <c r="BX175" s="1650"/>
      <c r="BY175" s="1650"/>
      <c r="BZ175" s="1650"/>
      <c r="CA175" s="1650"/>
      <c r="CB175" s="1650"/>
      <c r="CC175" s="1650"/>
      <c r="CD175" s="1650"/>
      <c r="CE175" s="1650"/>
      <c r="CF175" s="1650"/>
      <c r="CG175" s="1650"/>
      <c r="CH175" s="1650"/>
      <c r="CI175" s="1650"/>
      <c r="CJ175" s="1650"/>
      <c r="CK175" s="1650"/>
      <c r="CL175" s="1650"/>
      <c r="CM175" s="1650"/>
      <c r="CN175" s="1650"/>
      <c r="CO175" s="1650"/>
      <c r="CP175" s="1650"/>
      <c r="CQ175" s="1650"/>
      <c r="CR175" s="1650"/>
      <c r="CS175" s="1650"/>
      <c r="CT175" s="1650"/>
      <c r="CU175" s="1650"/>
      <c r="CV175" s="1650"/>
      <c r="CW175" s="1650"/>
      <c r="CX175" s="1650"/>
      <c r="CY175" s="1650"/>
      <c r="CZ175" s="1650"/>
      <c r="DA175" s="1650"/>
      <c r="DB175" s="1650"/>
      <c r="DC175" s="1650"/>
      <c r="DD175" s="1650"/>
      <c r="DE175" s="1650"/>
      <c r="DF175" s="1650"/>
      <c r="DG175" s="1650"/>
      <c r="DH175" s="1650"/>
      <c r="DI175" s="1650"/>
      <c r="DJ175" s="1650"/>
      <c r="DK175" s="1650"/>
      <c r="DL175" s="1650"/>
      <c r="DM175" s="1650"/>
      <c r="DN175" s="1650"/>
      <c r="DO175" s="1650"/>
      <c r="DP175" s="1650"/>
      <c r="DQ175" s="1650"/>
      <c r="DR175" s="1650"/>
      <c r="DS175" s="1650"/>
      <c r="DT175" s="1650"/>
      <c r="DU175" s="1650"/>
      <c r="DV175" s="1650"/>
      <c r="DW175" s="1650"/>
      <c r="DX175" s="1650"/>
      <c r="DY175" s="1650"/>
      <c r="DZ175" s="1650"/>
      <c r="EA175" s="1650"/>
      <c r="EB175" s="1650"/>
      <c r="EC175" s="1650"/>
      <c r="ED175" s="1650"/>
      <c r="EE175" s="1650"/>
      <c r="EF175" s="1650"/>
      <c r="EG175" s="1650"/>
      <c r="EH175" s="1650"/>
      <c r="EI175" s="1650"/>
      <c r="EJ175" s="1650"/>
      <c r="EK175" s="1650"/>
      <c r="EL175" s="1650"/>
      <c r="EM175" s="1650"/>
      <c r="EN175" s="1650"/>
      <c r="EO175" s="1650"/>
      <c r="EP175" s="1650"/>
      <c r="EQ175" s="1650"/>
      <c r="ER175" s="1650"/>
      <c r="ES175" s="1650"/>
      <c r="ET175" s="1650"/>
      <c r="EU175" s="1650"/>
      <c r="EV175" s="1650"/>
      <c r="EW175" s="1650"/>
      <c r="EX175" s="1650"/>
      <c r="EY175" s="1650"/>
      <c r="EZ175" s="1650"/>
      <c r="FA175" s="1650"/>
      <c r="FB175" s="1650"/>
      <c r="FC175" s="1650"/>
      <c r="FD175" s="1650"/>
      <c r="FE175" s="1650"/>
      <c r="FF175" s="1650"/>
      <c r="FG175" s="1650"/>
      <c r="FH175" s="1650"/>
      <c r="FI175" s="1650"/>
      <c r="FJ175" s="1650"/>
      <c r="FK175" s="1650"/>
      <c r="FL175" s="1650"/>
      <c r="FM175" s="1650"/>
      <c r="FN175" s="1650"/>
      <c r="FO175" s="1650"/>
      <c r="FP175" s="1650"/>
      <c r="FQ175" s="1650"/>
      <c r="FR175" s="1650"/>
      <c r="FS175" s="1650"/>
      <c r="FT175" s="1650"/>
      <c r="FU175" s="1650"/>
      <c r="FV175" s="1650"/>
      <c r="FW175" s="1650"/>
      <c r="FX175" s="1650"/>
      <c r="FY175" s="1650"/>
      <c r="FZ175" s="1650"/>
      <c r="GA175" s="1650"/>
      <c r="GB175" s="1650"/>
      <c r="GC175" s="1650"/>
      <c r="GD175" s="1650"/>
      <c r="GE175" s="1650"/>
      <c r="GF175" s="1650"/>
      <c r="GG175" s="1650"/>
      <c r="GH175" s="1650"/>
      <c r="GI175" s="1650"/>
      <c r="GJ175" s="1650"/>
      <c r="GK175" s="1650"/>
      <c r="GL175" s="1650"/>
      <c r="GM175" s="1650"/>
      <c r="GN175" s="1650"/>
      <c r="GO175" s="1650"/>
      <c r="GP175" s="1650"/>
      <c r="GQ175" s="1650"/>
      <c r="GR175" s="1375"/>
      <c r="GT175" s="1375"/>
      <c r="GU175" s="1645"/>
      <c r="GV175" s="1645"/>
      <c r="GW175" s="1375"/>
      <c r="GX175" s="1375"/>
      <c r="GY175" s="1375"/>
      <c r="GZ175" s="1375"/>
      <c r="HA175" s="1645"/>
      <c r="HB175" s="1375"/>
      <c r="HC175" s="1375"/>
      <c r="HD175" s="553"/>
      <c r="HE175" s="1375"/>
      <c r="HF175" s="1375"/>
      <c r="HG175" s="1375"/>
      <c r="HH175" s="1375"/>
      <c r="HI175" s="1375"/>
      <c r="HJ175" s="1641"/>
      <c r="HK175" s="631"/>
      <c r="HL175" s="631"/>
      <c r="HM175" s="631"/>
      <c r="HN175" s="631"/>
      <c r="HO175" s="1650">
        <v>11</v>
      </c>
    </row>
    <row s="1650" customFormat="1" customHeight="1" ht="11.549999999999999">
      <c r="A176" s="996"/>
      <c r="B176" s="996"/>
      <c r="C176" s="996"/>
      <c r="D176" s="996"/>
      <c r="E176" s="996"/>
      <c r="F176" s="1645"/>
      <c r="G176" s="1645"/>
      <c r="H176" s="360"/>
      <c r="N176" s="1650"/>
      <c r="O176" s="1650"/>
      <c r="P176" s="1650"/>
      <c r="Q176" s="1650"/>
      <c r="R176" s="1650"/>
      <c r="S176" s="1650"/>
      <c r="T176" s="1650"/>
      <c r="U176" s="1650"/>
      <c r="V176" s="1650"/>
      <c r="W176" s="1650"/>
      <c r="X176" s="1650"/>
      <c r="Y176" s="1650"/>
      <c r="Z176" s="1650"/>
      <c r="AA176" s="1650"/>
      <c r="AB176" s="1650"/>
      <c r="AC176" s="1650"/>
      <c r="AD176" s="1650"/>
      <c r="AE176" s="1650"/>
      <c r="AF176" s="1650"/>
      <c r="AG176" s="1650"/>
      <c r="AH176" s="1650"/>
      <c r="AI176" s="1650"/>
      <c r="AJ176" s="1650"/>
      <c r="AK176" s="1650"/>
      <c r="AL176" s="1650"/>
      <c r="AM176" s="1650"/>
      <c r="AN176" s="1650"/>
      <c r="AO176" s="1650"/>
      <c r="AP176" s="1650"/>
      <c r="AQ176" s="1650"/>
      <c r="AR176" s="1650"/>
      <c r="AS176" s="1650"/>
      <c r="AT176" s="1650"/>
      <c r="AU176" s="1650"/>
      <c r="AV176" s="1650"/>
      <c r="AW176" s="1650"/>
      <c r="AX176" s="1650"/>
      <c r="AY176" s="1650"/>
      <c r="AZ176" s="1650"/>
      <c r="BA176" s="1650"/>
      <c r="BB176" s="1650"/>
      <c r="BC176" s="1650"/>
      <c r="BD176" s="1650"/>
      <c r="BE176" s="1650"/>
      <c r="BF176" s="1650"/>
      <c r="BG176" s="1650"/>
      <c r="BH176" s="1650"/>
      <c r="BI176" s="1650"/>
      <c r="BJ176" s="1650"/>
      <c r="BK176" s="1650"/>
      <c r="BL176" s="1650"/>
      <c r="BM176" s="1650"/>
      <c r="BN176" s="1650"/>
      <c r="BO176" s="1650"/>
      <c r="BP176" s="1650"/>
      <c r="BQ176" s="1650"/>
      <c r="BR176" s="1650"/>
      <c r="BS176" s="1650"/>
      <c r="BT176" s="1650"/>
      <c r="BU176" s="1650"/>
      <c r="BV176" s="1650"/>
      <c r="BW176" s="1650"/>
      <c r="BX176" s="1650"/>
      <c r="BY176" s="1650"/>
      <c r="BZ176" s="1650"/>
      <c r="CA176" s="1650"/>
      <c r="CB176" s="1650"/>
      <c r="CC176" s="1650"/>
      <c r="CD176" s="1650"/>
      <c r="CE176" s="1650"/>
      <c r="CF176" s="1650"/>
      <c r="CG176" s="1650"/>
      <c r="CH176" s="1650"/>
      <c r="CI176" s="1650"/>
      <c r="CJ176" s="1650"/>
      <c r="CK176" s="1650"/>
      <c r="CL176" s="1650"/>
      <c r="CM176" s="1650"/>
      <c r="CN176" s="1650"/>
      <c r="CO176" s="1650"/>
      <c r="CP176" s="1650"/>
      <c r="CQ176" s="1650"/>
      <c r="CR176" s="1650"/>
      <c r="CS176" s="1650"/>
      <c r="CT176" s="1650"/>
      <c r="CU176" s="1650"/>
      <c r="CV176" s="1650"/>
      <c r="CW176" s="1650"/>
      <c r="CX176" s="1650"/>
      <c r="CY176" s="1650"/>
      <c r="CZ176" s="1650"/>
      <c r="DA176" s="1650"/>
      <c r="DB176" s="1650"/>
      <c r="DC176" s="1650"/>
      <c r="DD176" s="1650"/>
      <c r="DE176" s="1650"/>
      <c r="DF176" s="1650"/>
      <c r="DG176" s="1650"/>
      <c r="DH176" s="1650"/>
      <c r="DI176" s="1650"/>
      <c r="DJ176" s="1650"/>
      <c r="DK176" s="1650"/>
      <c r="DL176" s="1650"/>
      <c r="DM176" s="1650"/>
      <c r="DN176" s="1650"/>
      <c r="DO176" s="1650"/>
      <c r="DP176" s="1650"/>
      <c r="DQ176" s="1650"/>
      <c r="DR176" s="1650"/>
      <c r="DS176" s="1650"/>
      <c r="DT176" s="1650"/>
      <c r="DU176" s="1650"/>
      <c r="DV176" s="1650"/>
      <c r="DW176" s="1650"/>
      <c r="DX176" s="1650"/>
      <c r="DY176" s="1650"/>
      <c r="DZ176" s="1650"/>
      <c r="EA176" s="1650"/>
      <c r="EB176" s="1650"/>
      <c r="EC176" s="1650"/>
      <c r="ED176" s="1650"/>
      <c r="EE176" s="1650"/>
      <c r="EF176" s="1650"/>
      <c r="EG176" s="1650"/>
      <c r="EH176" s="1650"/>
      <c r="EI176" s="1650"/>
      <c r="EJ176" s="1650"/>
      <c r="EK176" s="1650"/>
      <c r="EL176" s="1650"/>
      <c r="EM176" s="1650"/>
      <c r="EN176" s="1650"/>
      <c r="EO176" s="1650"/>
      <c r="EP176" s="1650"/>
      <c r="EQ176" s="1650"/>
      <c r="ER176" s="1650"/>
      <c r="ES176" s="1650"/>
      <c r="ET176" s="1650"/>
      <c r="EU176" s="1650"/>
      <c r="EV176" s="1650"/>
      <c r="EW176" s="1650"/>
      <c r="EX176" s="1650"/>
      <c r="EY176" s="1650"/>
      <c r="EZ176" s="1650"/>
      <c r="FA176" s="1650"/>
      <c r="FB176" s="1650"/>
      <c r="FC176" s="1650"/>
      <c r="FD176" s="1650"/>
      <c r="FE176" s="1650"/>
      <c r="FF176" s="1650"/>
      <c r="FG176" s="1650"/>
      <c r="FH176" s="1650"/>
      <c r="FI176" s="1650"/>
      <c r="FJ176" s="1650"/>
      <c r="FK176" s="1650"/>
      <c r="FL176" s="1650"/>
      <c r="FM176" s="1650"/>
      <c r="FN176" s="1650"/>
      <c r="FO176" s="1650"/>
      <c r="FP176" s="1650"/>
      <c r="FQ176" s="1650"/>
      <c r="FR176" s="1650"/>
      <c r="FS176" s="1650"/>
      <c r="FT176" s="1650"/>
      <c r="FU176" s="1650"/>
      <c r="FV176" s="1650"/>
      <c r="FW176" s="1650"/>
      <c r="FX176" s="1650"/>
      <c r="FY176" s="1650"/>
      <c r="FZ176" s="1650"/>
      <c r="GA176" s="1650"/>
      <c r="GB176" s="1650"/>
      <c r="GC176" s="1650"/>
      <c r="GD176" s="1650"/>
      <c r="GE176" s="1650"/>
      <c r="GF176" s="1650"/>
      <c r="GG176" s="1650"/>
      <c r="GH176" s="1650"/>
      <c r="GI176" s="1650"/>
      <c r="GJ176" s="1650"/>
      <c r="GK176" s="1650"/>
      <c r="GL176" s="1650"/>
      <c r="GM176" s="1650"/>
      <c r="GN176" s="1650"/>
      <c r="GO176" s="1650"/>
      <c r="GP176" s="1650"/>
      <c r="GQ176" s="1650"/>
      <c r="GR176" s="1375"/>
      <c r="GT176" s="1375"/>
      <c r="GU176" s="1645"/>
      <c r="GV176" s="1645"/>
      <c r="GW176" s="1375"/>
      <c r="GX176" s="1375"/>
      <c r="GY176" s="1375"/>
      <c r="GZ176" s="1375"/>
      <c r="HA176" s="1645"/>
      <c r="HB176" s="1375"/>
      <c r="HC176" s="1375"/>
      <c r="HD176" s="553"/>
      <c r="HE176" s="1375"/>
      <c r="HF176" s="1375"/>
      <c r="HG176" s="1375"/>
      <c r="HH176" s="1375"/>
      <c r="HI176" s="1375"/>
      <c r="HJ176" s="1641"/>
      <c r="HK176" s="631"/>
      <c r="HL176" s="631"/>
      <c r="HM176" s="631"/>
      <c r="HN176" s="631"/>
      <c r="HO176" s="1650">
        <v>11</v>
      </c>
    </row>
    <row s="1650" customFormat="1" customHeight="1" ht="11.549999999999999">
      <c r="A177" s="996"/>
      <c r="B177" s="996"/>
      <c r="C177" s="996"/>
      <c r="D177" s="996"/>
      <c r="E177" s="996"/>
      <c r="F177" s="1645"/>
      <c r="G177" s="1645"/>
      <c r="H177" s="360"/>
      <c r="N177" s="1650"/>
      <c r="O177" s="1650"/>
      <c r="P177" s="1650"/>
      <c r="Q177" s="1650"/>
      <c r="R177" s="1650"/>
      <c r="S177" s="1650"/>
      <c r="T177" s="1650"/>
      <c r="U177" s="1650"/>
      <c r="V177" s="1650"/>
      <c r="W177" s="1650"/>
      <c r="X177" s="1650"/>
      <c r="Y177" s="1650"/>
      <c r="Z177" s="1650"/>
      <c r="AA177" s="1650"/>
      <c r="AB177" s="1650"/>
      <c r="AC177" s="1650"/>
      <c r="AD177" s="1650"/>
      <c r="AE177" s="1650"/>
      <c r="AF177" s="1650"/>
      <c r="AG177" s="1650"/>
      <c r="AH177" s="1650"/>
      <c r="AI177" s="1650"/>
      <c r="AJ177" s="1650"/>
      <c r="AK177" s="1650"/>
      <c r="AL177" s="1650"/>
      <c r="AM177" s="1650"/>
      <c r="AN177" s="1650"/>
      <c r="AO177" s="1650"/>
      <c r="AP177" s="1650"/>
      <c r="AQ177" s="1650"/>
      <c r="AR177" s="1650"/>
      <c r="AS177" s="1650"/>
      <c r="AT177" s="1650"/>
      <c r="AU177" s="1650"/>
      <c r="AV177" s="1650"/>
      <c r="AW177" s="1650"/>
      <c r="AX177" s="1650"/>
      <c r="AY177" s="1650"/>
      <c r="AZ177" s="1650"/>
      <c r="BA177" s="1650"/>
      <c r="BB177" s="1650"/>
      <c r="BC177" s="1650"/>
      <c r="BD177" s="1650"/>
      <c r="BE177" s="1650"/>
      <c r="BF177" s="1650"/>
      <c r="BG177" s="1650"/>
      <c r="BH177" s="1650"/>
      <c r="BI177" s="1650"/>
      <c r="BJ177" s="1650"/>
      <c r="BK177" s="1650"/>
      <c r="BL177" s="1650"/>
      <c r="BM177" s="1650"/>
      <c r="BN177" s="1650"/>
      <c r="BO177" s="1650"/>
      <c r="BP177" s="1650"/>
      <c r="BQ177" s="1650"/>
      <c r="BR177" s="1650"/>
      <c r="BS177" s="1650"/>
      <c r="BT177" s="1650"/>
      <c r="BU177" s="1650"/>
      <c r="BV177" s="1650"/>
      <c r="BW177" s="1650"/>
      <c r="BX177" s="1650"/>
      <c r="BY177" s="1650"/>
      <c r="BZ177" s="1650"/>
      <c r="CA177" s="1650"/>
      <c r="CB177" s="1650"/>
      <c r="CC177" s="1650"/>
      <c r="CD177" s="1650"/>
      <c r="CE177" s="1650"/>
      <c r="CF177" s="1650"/>
      <c r="CG177" s="1650"/>
      <c r="CH177" s="1650"/>
      <c r="CI177" s="1650"/>
      <c r="CJ177" s="1650"/>
      <c r="CK177" s="1650"/>
      <c r="CL177" s="1650"/>
      <c r="CM177" s="1650"/>
      <c r="CN177" s="1650"/>
      <c r="CO177" s="1650"/>
      <c r="CP177" s="1650"/>
      <c r="CQ177" s="1650"/>
      <c r="CR177" s="1650"/>
      <c r="CS177" s="1650"/>
      <c r="CT177" s="1650"/>
      <c r="CU177" s="1650"/>
      <c r="CV177" s="1650"/>
      <c r="CW177" s="1650"/>
      <c r="CX177" s="1650"/>
      <c r="CY177" s="1650"/>
      <c r="CZ177" s="1650"/>
      <c r="DA177" s="1650"/>
      <c r="DB177" s="1650"/>
      <c r="DC177" s="1650"/>
      <c r="DD177" s="1650"/>
      <c r="DE177" s="1650"/>
      <c r="DF177" s="1650"/>
      <c r="DG177" s="1650"/>
      <c r="DH177" s="1650"/>
      <c r="DI177" s="1650"/>
      <c r="DJ177" s="1650"/>
      <c r="DK177" s="1650"/>
      <c r="DL177" s="1650"/>
      <c r="DM177" s="1650"/>
      <c r="DN177" s="1650"/>
      <c r="DO177" s="1650"/>
      <c r="DP177" s="1650"/>
      <c r="DQ177" s="1650"/>
      <c r="DR177" s="1650"/>
      <c r="DS177" s="1650"/>
      <c r="DT177" s="1650"/>
      <c r="DU177" s="1650"/>
      <c r="DV177" s="1650"/>
      <c r="DW177" s="1650"/>
      <c r="DX177" s="1650"/>
      <c r="DY177" s="1650"/>
      <c r="DZ177" s="1650"/>
      <c r="EA177" s="1650"/>
      <c r="EB177" s="1650"/>
      <c r="EC177" s="1650"/>
      <c r="ED177" s="1650"/>
      <c r="EE177" s="1650"/>
      <c r="EF177" s="1650"/>
      <c r="EG177" s="1650"/>
      <c r="EH177" s="1650"/>
      <c r="EI177" s="1650"/>
      <c r="EJ177" s="1650"/>
      <c r="EK177" s="1650"/>
      <c r="EL177" s="1650"/>
      <c r="EM177" s="1650"/>
      <c r="EN177" s="1650"/>
      <c r="EO177" s="1650"/>
      <c r="EP177" s="1650"/>
      <c r="EQ177" s="1650"/>
      <c r="ER177" s="1650"/>
      <c r="ES177" s="1650"/>
      <c r="ET177" s="1650"/>
      <c r="EU177" s="1650"/>
      <c r="EV177" s="1650"/>
      <c r="EW177" s="1650"/>
      <c r="EX177" s="1650"/>
      <c r="EY177" s="1650"/>
      <c r="EZ177" s="1650"/>
      <c r="FA177" s="1650"/>
      <c r="FB177" s="1650"/>
      <c r="FC177" s="1650"/>
      <c r="FD177" s="1650"/>
      <c r="FE177" s="1650"/>
      <c r="FF177" s="1650"/>
      <c r="FG177" s="1650"/>
      <c r="FH177" s="1650"/>
      <c r="FI177" s="1650"/>
      <c r="FJ177" s="1650"/>
      <c r="FK177" s="1650"/>
      <c r="FL177" s="1650"/>
      <c r="FM177" s="1650"/>
      <c r="FN177" s="1650"/>
      <c r="FO177" s="1650"/>
      <c r="FP177" s="1650"/>
      <c r="FQ177" s="1650"/>
      <c r="FR177" s="1650"/>
      <c r="FS177" s="1650"/>
      <c r="FT177" s="1650"/>
      <c r="FU177" s="1650"/>
      <c r="FV177" s="1650"/>
      <c r="FW177" s="1650"/>
      <c r="FX177" s="1650"/>
      <c r="FY177" s="1650"/>
      <c r="FZ177" s="1650"/>
      <c r="GA177" s="1650"/>
      <c r="GB177" s="1650"/>
      <c r="GC177" s="1650"/>
      <c r="GD177" s="1650"/>
      <c r="GE177" s="1650"/>
      <c r="GF177" s="1650"/>
      <c r="GG177" s="1650"/>
      <c r="GH177" s="1650"/>
      <c r="GI177" s="1650"/>
      <c r="GJ177" s="1650"/>
      <c r="GK177" s="1650"/>
      <c r="GL177" s="1650"/>
      <c r="GM177" s="1650"/>
      <c r="GN177" s="1650"/>
      <c r="GO177" s="1650"/>
      <c r="GP177" s="1650"/>
      <c r="GQ177" s="1650"/>
      <c r="GR177" s="1375"/>
      <c r="GT177" s="1375"/>
      <c r="GU177" s="1645"/>
      <c r="GV177" s="1645"/>
      <c r="GW177" s="1375"/>
      <c r="GX177" s="1375"/>
      <c r="GY177" s="1375"/>
      <c r="GZ177" s="1375"/>
      <c r="HA177" s="1645"/>
      <c r="HB177" s="1375"/>
      <c r="HC177" s="1375"/>
      <c r="HD177" s="553"/>
      <c r="HE177" s="1375"/>
      <c r="HF177" s="1375"/>
      <c r="HG177" s="1375"/>
      <c r="HH177" s="1375"/>
      <c r="HI177" s="1375"/>
      <c r="HJ177" s="1641"/>
      <c r="HK177" s="631"/>
      <c r="HL177" s="631"/>
      <c r="HM177" s="631"/>
      <c r="HN177" s="631"/>
      <c r="HO177" s="1650">
        <v>11</v>
      </c>
    </row>
    <row s="1650" customFormat="1" customHeight="1" ht="11.549999999999999">
      <c r="A178" s="996"/>
      <c r="B178" s="996"/>
      <c r="C178" s="996"/>
      <c r="D178" s="996"/>
      <c r="E178" s="996"/>
      <c r="F178" s="1645"/>
      <c r="G178" s="1645"/>
      <c r="H178" s="360"/>
      <c r="N178" s="1650"/>
      <c r="O178" s="1650"/>
      <c r="P178" s="1650"/>
      <c r="Q178" s="1650"/>
      <c r="R178" s="1650"/>
      <c r="S178" s="1650"/>
      <c r="T178" s="1650"/>
      <c r="U178" s="1650"/>
      <c r="V178" s="1650"/>
      <c r="W178" s="1650"/>
      <c r="X178" s="1650"/>
      <c r="Y178" s="1650"/>
      <c r="Z178" s="1650"/>
      <c r="AA178" s="1650"/>
      <c r="AB178" s="1650"/>
      <c r="AC178" s="1650"/>
      <c r="AD178" s="1650"/>
      <c r="AE178" s="1650"/>
      <c r="AF178" s="1650"/>
      <c r="AG178" s="1650"/>
      <c r="AH178" s="1650"/>
      <c r="AI178" s="1650"/>
      <c r="AJ178" s="1650"/>
      <c r="AK178" s="1650"/>
      <c r="AL178" s="1650"/>
      <c r="AM178" s="1650"/>
      <c r="AN178" s="1650"/>
      <c r="AO178" s="1650"/>
      <c r="AP178" s="1650"/>
      <c r="AQ178" s="1650"/>
      <c r="AR178" s="1650"/>
      <c r="AS178" s="1650"/>
      <c r="AT178" s="1650"/>
      <c r="AU178" s="1650"/>
      <c r="AV178" s="1650"/>
      <c r="AW178" s="1650"/>
      <c r="AX178" s="1650"/>
      <c r="AY178" s="1650"/>
      <c r="AZ178" s="1650"/>
      <c r="BA178" s="1650"/>
      <c r="BB178" s="1650"/>
      <c r="BC178" s="1650"/>
      <c r="BD178" s="1650"/>
      <c r="BE178" s="1650"/>
      <c r="BF178" s="1650"/>
      <c r="BG178" s="1650"/>
      <c r="BH178" s="1650"/>
      <c r="BI178" s="1650"/>
      <c r="BJ178" s="1650"/>
      <c r="BK178" s="1650"/>
      <c r="BL178" s="1650"/>
      <c r="BM178" s="1650"/>
      <c r="BN178" s="1650"/>
      <c r="BO178" s="1650"/>
      <c r="BP178" s="1650"/>
      <c r="BQ178" s="1650"/>
      <c r="BR178" s="1650"/>
      <c r="BS178" s="1650"/>
      <c r="BT178" s="1650"/>
      <c r="BU178" s="1650"/>
      <c r="BV178" s="1650"/>
      <c r="BW178" s="1650"/>
      <c r="BX178" s="1650"/>
      <c r="BY178" s="1650"/>
      <c r="BZ178" s="1650"/>
      <c r="CA178" s="1650"/>
      <c r="CB178" s="1650"/>
      <c r="CC178" s="1650"/>
      <c r="CD178" s="1650"/>
      <c r="CE178" s="1650"/>
      <c r="CF178" s="1650"/>
      <c r="CG178" s="1650"/>
      <c r="CH178" s="1650"/>
      <c r="CI178" s="1650"/>
      <c r="CJ178" s="1650"/>
      <c r="CK178" s="1650"/>
      <c r="CL178" s="1650"/>
      <c r="CM178" s="1650"/>
      <c r="CN178" s="1650"/>
      <c r="CO178" s="1650"/>
      <c r="CP178" s="1650"/>
      <c r="CQ178" s="1650"/>
      <c r="CR178" s="1650"/>
      <c r="CS178" s="1650"/>
      <c r="CT178" s="1650"/>
      <c r="CU178" s="1650"/>
      <c r="CV178" s="1650"/>
      <c r="CW178" s="1650"/>
      <c r="CX178" s="1650"/>
      <c r="CY178" s="1650"/>
      <c r="CZ178" s="1650"/>
      <c r="DA178" s="1650"/>
      <c r="DB178" s="1650"/>
      <c r="DC178" s="1650"/>
      <c r="DD178" s="1650"/>
      <c r="DE178" s="1650"/>
      <c r="DF178" s="1650"/>
      <c r="DG178" s="1650"/>
      <c r="DH178" s="1650"/>
      <c r="DI178" s="1650"/>
      <c r="DJ178" s="1650"/>
      <c r="DK178" s="1650"/>
      <c r="DL178" s="1650"/>
      <c r="DM178" s="1650"/>
      <c r="DN178" s="1650"/>
      <c r="DO178" s="1650"/>
      <c r="DP178" s="1650"/>
      <c r="DQ178" s="1650"/>
      <c r="DR178" s="1650"/>
      <c r="DS178" s="1650"/>
      <c r="DT178" s="1650"/>
      <c r="DU178" s="1650"/>
      <c r="DV178" s="1650"/>
      <c r="DW178" s="1650"/>
      <c r="DX178" s="1650"/>
      <c r="DY178" s="1650"/>
      <c r="DZ178" s="1650"/>
      <c r="EA178" s="1650"/>
      <c r="EB178" s="1650"/>
      <c r="EC178" s="1650"/>
      <c r="ED178" s="1650"/>
      <c r="EE178" s="1650"/>
      <c r="EF178" s="1650"/>
      <c r="EG178" s="1650"/>
      <c r="EH178" s="1650"/>
      <c r="EI178" s="1650"/>
      <c r="EJ178" s="1650"/>
      <c r="EK178" s="1650"/>
      <c r="EL178" s="1650"/>
      <c r="EM178" s="1650"/>
      <c r="EN178" s="1650"/>
      <c r="EO178" s="1650"/>
      <c r="EP178" s="1650"/>
      <c r="EQ178" s="1650"/>
      <c r="ER178" s="1650"/>
      <c r="ES178" s="1650"/>
      <c r="ET178" s="1650"/>
      <c r="EU178" s="1650"/>
      <c r="EV178" s="1650"/>
      <c r="EW178" s="1650"/>
      <c r="EX178" s="1650"/>
      <c r="EY178" s="1650"/>
      <c r="EZ178" s="1650"/>
      <c r="FA178" s="1650"/>
      <c r="FB178" s="1650"/>
      <c r="FC178" s="1650"/>
      <c r="FD178" s="1650"/>
      <c r="FE178" s="1650"/>
      <c r="FF178" s="1650"/>
      <c r="FG178" s="1650"/>
      <c r="FH178" s="1650"/>
      <c r="FI178" s="1650"/>
      <c r="FJ178" s="1650"/>
      <c r="FK178" s="1650"/>
      <c r="FL178" s="1650"/>
      <c r="FM178" s="1650"/>
      <c r="FN178" s="1650"/>
      <c r="FO178" s="1650"/>
      <c r="FP178" s="1650"/>
      <c r="FQ178" s="1650"/>
      <c r="FR178" s="1650"/>
      <c r="FS178" s="1650"/>
      <c r="FT178" s="1650"/>
      <c r="FU178" s="1650"/>
      <c r="FV178" s="1650"/>
      <c r="FW178" s="1650"/>
      <c r="FX178" s="1650"/>
      <c r="FY178" s="1650"/>
      <c r="FZ178" s="1650"/>
      <c r="GA178" s="1650"/>
      <c r="GB178" s="1650"/>
      <c r="GC178" s="1650"/>
      <c r="GD178" s="1650"/>
      <c r="GE178" s="1650"/>
      <c r="GF178" s="1650"/>
      <c r="GG178" s="1650"/>
      <c r="GH178" s="1650"/>
      <c r="GI178" s="1650"/>
      <c r="GJ178" s="1650"/>
      <c r="GK178" s="1650"/>
      <c r="GL178" s="1650"/>
      <c r="GM178" s="1650"/>
      <c r="GN178" s="1650"/>
      <c r="GO178" s="1650"/>
      <c r="GP178" s="1650"/>
      <c r="GQ178" s="1650"/>
      <c r="GR178" s="1375"/>
      <c r="GT178" s="1375"/>
      <c r="GU178" s="1645"/>
      <c r="GV178" s="1645"/>
      <c r="GW178" s="1375"/>
      <c r="GX178" s="1375"/>
      <c r="GY178" s="1375"/>
      <c r="GZ178" s="1375"/>
      <c r="HA178" s="1645"/>
      <c r="HB178" s="1375"/>
      <c r="HC178" s="1375"/>
      <c r="HD178" s="553"/>
      <c r="HE178" s="1375"/>
      <c r="HF178" s="1375"/>
      <c r="HG178" s="1375"/>
      <c r="HH178" s="1375"/>
      <c r="HI178" s="1375"/>
      <c r="HJ178" s="1641"/>
      <c r="HK178" s="631"/>
      <c r="HL178" s="631"/>
      <c r="HM178" s="631"/>
      <c r="HN178" s="631"/>
      <c r="HO178" s="1650">
        <v>11</v>
      </c>
    </row>
    <row s="1650" customFormat="1" customHeight="1" ht="11.549999999999999">
      <c r="A179" s="996"/>
      <c r="B179" s="996"/>
      <c r="C179" s="996"/>
      <c r="D179" s="996"/>
      <c r="E179" s="996"/>
      <c r="F179" s="1645"/>
      <c r="G179" s="1645"/>
      <c r="H179" s="360"/>
      <c r="N179" s="1650"/>
      <c r="O179" s="1650"/>
      <c r="P179" s="1650"/>
      <c r="Q179" s="1650"/>
      <c r="R179" s="1650"/>
      <c r="S179" s="1650"/>
      <c r="T179" s="1650"/>
      <c r="U179" s="1650"/>
      <c r="V179" s="1650"/>
      <c r="W179" s="1650"/>
      <c r="X179" s="1650"/>
      <c r="Y179" s="1650"/>
      <c r="Z179" s="1650"/>
      <c r="AA179" s="1650"/>
      <c r="AB179" s="1650"/>
      <c r="AC179" s="1650"/>
      <c r="AD179" s="1650"/>
      <c r="AE179" s="1650"/>
      <c r="AF179" s="1650"/>
      <c r="AG179" s="1650"/>
      <c r="AH179" s="1650"/>
      <c r="AI179" s="1650"/>
      <c r="AJ179" s="1650"/>
      <c r="AK179" s="1650"/>
      <c r="AL179" s="1650"/>
      <c r="AM179" s="1650"/>
      <c r="AN179" s="1650"/>
      <c r="AO179" s="1650"/>
      <c r="AP179" s="1650"/>
      <c r="AQ179" s="1650"/>
      <c r="AR179" s="1650"/>
      <c r="AS179" s="1650"/>
      <c r="AT179" s="1650"/>
      <c r="AU179" s="1650"/>
      <c r="AV179" s="1650"/>
      <c r="AW179" s="1650"/>
      <c r="AX179" s="1650"/>
      <c r="AY179" s="1650"/>
      <c r="AZ179" s="1650"/>
      <c r="BA179" s="1650"/>
      <c r="BB179" s="1650"/>
      <c r="BC179" s="1650"/>
      <c r="BD179" s="1650"/>
      <c r="BE179" s="1650"/>
      <c r="BF179" s="1650"/>
      <c r="BG179" s="1650"/>
      <c r="BH179" s="1650"/>
      <c r="BI179" s="1650"/>
      <c r="BJ179" s="1650"/>
      <c r="BK179" s="1650"/>
      <c r="BL179" s="1650"/>
      <c r="BM179" s="1650"/>
      <c r="BN179" s="1650"/>
      <c r="BO179" s="1650"/>
      <c r="BP179" s="1650"/>
      <c r="BQ179" s="1650"/>
      <c r="BR179" s="1650"/>
      <c r="BS179" s="1650"/>
      <c r="BT179" s="1650"/>
      <c r="BU179" s="1650"/>
      <c r="BV179" s="1650"/>
      <c r="BW179" s="1650"/>
      <c r="BX179" s="1650"/>
      <c r="BY179" s="1650"/>
      <c r="BZ179" s="1650"/>
      <c r="CA179" s="1650"/>
      <c r="CB179" s="1650"/>
      <c r="CC179" s="1650"/>
      <c r="CD179" s="1650"/>
      <c r="CE179" s="1650"/>
      <c r="CF179" s="1650"/>
      <c r="CG179" s="1650"/>
      <c r="CH179" s="1650"/>
      <c r="CI179" s="1650"/>
      <c r="CJ179" s="1650"/>
      <c r="CK179" s="1650"/>
      <c r="CL179" s="1650"/>
      <c r="CM179" s="1650"/>
      <c r="CN179" s="1650"/>
      <c r="CO179" s="1650"/>
      <c r="CP179" s="1650"/>
      <c r="CQ179" s="1650"/>
      <c r="CR179" s="1650"/>
      <c r="CS179" s="1650"/>
      <c r="CT179" s="1650"/>
      <c r="CU179" s="1650"/>
      <c r="CV179" s="1650"/>
      <c r="CW179" s="1650"/>
      <c r="CX179" s="1650"/>
      <c r="CY179" s="1650"/>
      <c r="CZ179" s="1650"/>
      <c r="DA179" s="1650"/>
      <c r="DB179" s="1650"/>
      <c r="DC179" s="1650"/>
      <c r="DD179" s="1650"/>
      <c r="DE179" s="1650"/>
      <c r="DF179" s="1650"/>
      <c r="DG179" s="1650"/>
      <c r="DH179" s="1650"/>
      <c r="DI179" s="1650"/>
      <c r="DJ179" s="1650"/>
      <c r="DK179" s="1650"/>
      <c r="DL179" s="1650"/>
      <c r="DM179" s="1650"/>
      <c r="DN179" s="1650"/>
      <c r="DO179" s="1650"/>
      <c r="DP179" s="1650"/>
      <c r="DQ179" s="1650"/>
      <c r="DR179" s="1650"/>
      <c r="DS179" s="1650"/>
      <c r="DT179" s="1650"/>
      <c r="DU179" s="1650"/>
      <c r="DV179" s="1650"/>
      <c r="DW179" s="1650"/>
      <c r="DX179" s="1650"/>
      <c r="DY179" s="1650"/>
      <c r="DZ179" s="1650"/>
      <c r="EA179" s="1650"/>
      <c r="EB179" s="1650"/>
      <c r="EC179" s="1650"/>
      <c r="ED179" s="1650"/>
      <c r="EE179" s="1650"/>
      <c r="EF179" s="1650"/>
      <c r="EG179" s="1650"/>
      <c r="EH179" s="1650"/>
      <c r="EI179" s="1650"/>
      <c r="EJ179" s="1650"/>
      <c r="EK179" s="1650"/>
      <c r="EL179" s="1650"/>
      <c r="EM179" s="1650"/>
      <c r="EN179" s="1650"/>
      <c r="EO179" s="1650"/>
      <c r="EP179" s="1650"/>
      <c r="EQ179" s="1650"/>
      <c r="ER179" s="1650"/>
      <c r="ES179" s="1650"/>
      <c r="ET179" s="1650"/>
      <c r="EU179" s="1650"/>
      <c r="EV179" s="1650"/>
      <c r="EW179" s="1650"/>
      <c r="EX179" s="1650"/>
      <c r="EY179" s="1650"/>
      <c r="EZ179" s="1650"/>
      <c r="FA179" s="1650"/>
      <c r="FB179" s="1650"/>
      <c r="FC179" s="1650"/>
      <c r="FD179" s="1650"/>
      <c r="FE179" s="1650"/>
      <c r="FF179" s="1650"/>
      <c r="FG179" s="1650"/>
      <c r="FH179" s="1650"/>
      <c r="FI179" s="1650"/>
      <c r="FJ179" s="1650"/>
      <c r="FK179" s="1650"/>
      <c r="FL179" s="1650"/>
      <c r="FM179" s="1650"/>
      <c r="FN179" s="1650"/>
      <c r="FO179" s="1650"/>
      <c r="FP179" s="1650"/>
      <c r="FQ179" s="1650"/>
      <c r="FR179" s="1650"/>
      <c r="FS179" s="1650"/>
      <c r="FT179" s="1650"/>
      <c r="FU179" s="1650"/>
      <c r="FV179" s="1650"/>
      <c r="FW179" s="1650"/>
      <c r="FX179" s="1650"/>
      <c r="FY179" s="1650"/>
      <c r="FZ179" s="1650"/>
      <c r="GA179" s="1650"/>
      <c r="GB179" s="1650"/>
      <c r="GC179" s="1650"/>
      <c r="GD179" s="1650"/>
      <c r="GE179" s="1650"/>
      <c r="GF179" s="1650"/>
      <c r="GG179" s="1650"/>
      <c r="GH179" s="1650"/>
      <c r="GI179" s="1650"/>
      <c r="GJ179" s="1650"/>
      <c r="GK179" s="1650"/>
      <c r="GL179" s="1650"/>
      <c r="GM179" s="1650"/>
      <c r="GN179" s="1650"/>
      <c r="GO179" s="1650"/>
      <c r="GP179" s="1650"/>
      <c r="GQ179" s="1650"/>
      <c r="GR179" s="1375"/>
      <c r="GT179" s="1375"/>
      <c r="GU179" s="1645"/>
      <c r="GV179" s="1645"/>
      <c r="GW179" s="1375"/>
      <c r="GX179" s="1375"/>
      <c r="GY179" s="1375"/>
      <c r="GZ179" s="1375"/>
      <c r="HA179" s="1645"/>
      <c r="HB179" s="1375"/>
      <c r="HC179" s="1375"/>
      <c r="HD179" s="553"/>
      <c r="HE179" s="1375"/>
      <c r="HF179" s="1375"/>
      <c r="HG179" s="1375"/>
      <c r="HH179" s="1375"/>
      <c r="HI179" s="1375"/>
      <c r="HJ179" s="1641"/>
      <c r="HK179" s="631"/>
      <c r="HL179" s="631"/>
      <c r="HM179" s="631"/>
      <c r="HN179" s="631"/>
      <c r="HO179" s="1650">
        <v>11</v>
      </c>
    </row>
    <row s="1650" customFormat="1" customHeight="1" ht="11.549999999999999">
      <c r="A180" s="996"/>
      <c r="B180" s="996"/>
      <c r="C180" s="996"/>
      <c r="D180" s="996"/>
      <c r="E180" s="996"/>
      <c r="F180" s="1645"/>
      <c r="G180" s="1645"/>
      <c r="H180" s="360"/>
      <c r="N180" s="1650"/>
      <c r="O180" s="1650"/>
      <c r="P180" s="1650"/>
      <c r="Q180" s="1650"/>
      <c r="R180" s="1650"/>
      <c r="S180" s="1650"/>
      <c r="T180" s="1650"/>
      <c r="U180" s="1650"/>
      <c r="V180" s="1650"/>
      <c r="W180" s="1650"/>
      <c r="X180" s="1650"/>
      <c r="Y180" s="1650"/>
      <c r="Z180" s="1650"/>
      <c r="AA180" s="1650"/>
      <c r="AB180" s="1650"/>
      <c r="AC180" s="1650"/>
      <c r="AD180" s="1650"/>
      <c r="AE180" s="1650"/>
      <c r="AF180" s="1650"/>
      <c r="AG180" s="1650"/>
      <c r="AH180" s="1650"/>
      <c r="AI180" s="1650"/>
      <c r="AJ180" s="1650"/>
      <c r="AK180" s="1650"/>
      <c r="AL180" s="1650"/>
      <c r="AM180" s="1650"/>
      <c r="AN180" s="1650"/>
      <c r="AO180" s="1650"/>
      <c r="AP180" s="1650"/>
      <c r="AQ180" s="1650"/>
      <c r="AR180" s="1650"/>
      <c r="AS180" s="1650"/>
      <c r="AT180" s="1650"/>
      <c r="AU180" s="1650"/>
      <c r="AV180" s="1650"/>
      <c r="AW180" s="1650"/>
      <c r="AX180" s="1650"/>
      <c r="AY180" s="1650"/>
      <c r="AZ180" s="1650"/>
      <c r="BA180" s="1650"/>
      <c r="BB180" s="1650"/>
      <c r="BC180" s="1650"/>
      <c r="BD180" s="1650"/>
      <c r="BE180" s="1650"/>
      <c r="BF180" s="1650"/>
      <c r="BG180" s="1650"/>
      <c r="BH180" s="1650"/>
      <c r="BI180" s="1650"/>
      <c r="BJ180" s="1650"/>
      <c r="BK180" s="1650"/>
      <c r="BL180" s="1650"/>
      <c r="BM180" s="1650"/>
      <c r="BN180" s="1650"/>
      <c r="BO180" s="1650"/>
      <c r="BP180" s="1650"/>
      <c r="BQ180" s="1650"/>
      <c r="BR180" s="1650"/>
      <c r="BS180" s="1650"/>
      <c r="BT180" s="1650"/>
      <c r="BU180" s="1650"/>
      <c r="BV180" s="1650"/>
      <c r="BW180" s="1650"/>
      <c r="BX180" s="1650"/>
      <c r="BY180" s="1650"/>
      <c r="BZ180" s="1650"/>
      <c r="CA180" s="1650"/>
      <c r="CB180" s="1650"/>
      <c r="CC180" s="1650"/>
      <c r="CD180" s="1650"/>
      <c r="CE180" s="1650"/>
      <c r="CF180" s="1650"/>
      <c r="CG180" s="1650"/>
      <c r="CH180" s="1650"/>
      <c r="CI180" s="1650"/>
      <c r="CJ180" s="1650"/>
      <c r="CK180" s="1650"/>
      <c r="CL180" s="1650"/>
      <c r="CM180" s="1650"/>
      <c r="CN180" s="1650"/>
      <c r="CO180" s="1650"/>
      <c r="CP180" s="1650"/>
      <c r="CQ180" s="1650"/>
      <c r="CR180" s="1650"/>
      <c r="CS180" s="1650"/>
      <c r="CT180" s="1650"/>
      <c r="CU180" s="1650"/>
      <c r="CV180" s="1650"/>
      <c r="CW180" s="1650"/>
      <c r="CX180" s="1650"/>
      <c r="CY180" s="1650"/>
      <c r="CZ180" s="1650"/>
      <c r="DA180" s="1650"/>
      <c r="DB180" s="1650"/>
      <c r="DC180" s="1650"/>
      <c r="DD180" s="1650"/>
      <c r="DE180" s="1650"/>
      <c r="DF180" s="1650"/>
      <c r="DG180" s="1650"/>
      <c r="DH180" s="1650"/>
      <c r="DI180" s="1650"/>
      <c r="DJ180" s="1650"/>
      <c r="DK180" s="1650"/>
      <c r="DL180" s="1650"/>
      <c r="DM180" s="1650"/>
      <c r="DN180" s="1650"/>
      <c r="DO180" s="1650"/>
      <c r="DP180" s="1650"/>
      <c r="DQ180" s="1650"/>
      <c r="DR180" s="1650"/>
      <c r="DS180" s="1650"/>
      <c r="DT180" s="1650"/>
      <c r="DU180" s="1650"/>
      <c r="DV180" s="1650"/>
      <c r="DW180" s="1650"/>
      <c r="DX180" s="1650"/>
      <c r="DY180" s="1650"/>
      <c r="DZ180" s="1650"/>
      <c r="EA180" s="1650"/>
      <c r="EB180" s="1650"/>
      <c r="EC180" s="1650"/>
      <c r="ED180" s="1650"/>
      <c r="EE180" s="1650"/>
      <c r="EF180" s="1650"/>
      <c r="EG180" s="1650"/>
      <c r="EH180" s="1650"/>
      <c r="EI180" s="1650"/>
      <c r="EJ180" s="1650"/>
      <c r="EK180" s="1650"/>
      <c r="EL180" s="1650"/>
      <c r="EM180" s="1650"/>
      <c r="EN180" s="1650"/>
      <c r="EO180" s="1650"/>
      <c r="EP180" s="1650"/>
      <c r="EQ180" s="1650"/>
      <c r="ER180" s="1650"/>
      <c r="ES180" s="1650"/>
      <c r="ET180" s="1650"/>
      <c r="EU180" s="1650"/>
      <c r="EV180" s="1650"/>
      <c r="EW180" s="1650"/>
      <c r="EX180" s="1650"/>
      <c r="EY180" s="1650"/>
      <c r="EZ180" s="1650"/>
      <c r="FA180" s="1650"/>
      <c r="FB180" s="1650"/>
      <c r="FC180" s="1650"/>
      <c r="FD180" s="1650"/>
      <c r="FE180" s="1650"/>
      <c r="FF180" s="1650"/>
      <c r="FG180" s="1650"/>
      <c r="FH180" s="1650"/>
      <c r="FI180" s="1650"/>
      <c r="FJ180" s="1650"/>
      <c r="FK180" s="1650"/>
      <c r="FL180" s="1650"/>
      <c r="FM180" s="1650"/>
      <c r="FN180" s="1650"/>
      <c r="FO180" s="1650"/>
      <c r="FP180" s="1650"/>
      <c r="FQ180" s="1650"/>
      <c r="FR180" s="1650"/>
      <c r="FS180" s="1650"/>
      <c r="FT180" s="1650"/>
      <c r="FU180" s="1650"/>
      <c r="FV180" s="1650"/>
      <c r="FW180" s="1650"/>
      <c r="FX180" s="1650"/>
      <c r="FY180" s="1650"/>
      <c r="FZ180" s="1650"/>
      <c r="GA180" s="1650"/>
      <c r="GB180" s="1650"/>
      <c r="GC180" s="1650"/>
      <c r="GD180" s="1650"/>
      <c r="GE180" s="1650"/>
      <c r="GF180" s="1650"/>
      <c r="GG180" s="1650"/>
      <c r="GH180" s="1650"/>
      <c r="GI180" s="1650"/>
      <c r="GJ180" s="1650"/>
      <c r="GK180" s="1650"/>
      <c r="GL180" s="1650"/>
      <c r="GM180" s="1650"/>
      <c r="GN180" s="1650"/>
      <c r="GO180" s="1650"/>
      <c r="GP180" s="1650"/>
      <c r="GQ180" s="1650"/>
      <c r="GR180" s="1375"/>
      <c r="GT180" s="1375"/>
      <c r="GU180" s="1645"/>
      <c r="GV180" s="1645"/>
      <c r="GW180" s="1375"/>
      <c r="GX180" s="1375"/>
      <c r="GY180" s="1375"/>
      <c r="GZ180" s="1375"/>
      <c r="HA180" s="1645"/>
      <c r="HB180" s="1375"/>
      <c r="HC180" s="1375"/>
      <c r="HD180" s="553"/>
      <c r="HE180" s="1375"/>
      <c r="HF180" s="1375"/>
      <c r="HG180" s="1375"/>
      <c r="HH180" s="1375"/>
      <c r="HI180" s="1375"/>
      <c r="HJ180" s="1641"/>
      <c r="HK180" s="631"/>
      <c r="HL180" s="631"/>
      <c r="HM180" s="631"/>
      <c r="HN180" s="631"/>
      <c r="HO180" s="1650">
        <v>11</v>
      </c>
    </row>
    <row s="1650" customFormat="1" customHeight="1" ht="11.549999999999999">
      <c r="A181" s="996"/>
      <c r="B181" s="996"/>
      <c r="C181" s="996"/>
      <c r="D181" s="996"/>
      <c r="E181" s="996"/>
      <c r="F181" s="1645"/>
      <c r="G181" s="1645"/>
      <c r="H181" s="360"/>
      <c r="N181" s="1650"/>
      <c r="O181" s="1650"/>
      <c r="P181" s="1650"/>
      <c r="Q181" s="1650"/>
      <c r="R181" s="1650"/>
      <c r="S181" s="1650"/>
      <c r="T181" s="1650"/>
      <c r="U181" s="1650"/>
      <c r="V181" s="1650"/>
      <c r="W181" s="1650"/>
      <c r="X181" s="1650"/>
      <c r="Y181" s="1650"/>
      <c r="Z181" s="1650"/>
      <c r="AA181" s="1650"/>
      <c r="AB181" s="1650"/>
      <c r="AC181" s="1650"/>
      <c r="AD181" s="1650"/>
      <c r="AE181" s="1650"/>
      <c r="AF181" s="1650"/>
      <c r="AG181" s="1650"/>
      <c r="AH181" s="1650"/>
      <c r="AI181" s="1650"/>
      <c r="AJ181" s="1650"/>
      <c r="AK181" s="1650"/>
      <c r="AL181" s="1650"/>
      <c r="AM181" s="1650"/>
      <c r="AN181" s="1650"/>
      <c r="AO181" s="1650"/>
      <c r="AP181" s="1650"/>
      <c r="AQ181" s="1650"/>
      <c r="AR181" s="1650"/>
      <c r="AS181" s="1650"/>
      <c r="AT181" s="1650"/>
      <c r="AU181" s="1650"/>
      <c r="AV181" s="1650"/>
      <c r="AW181" s="1650"/>
      <c r="AX181" s="1650"/>
      <c r="AY181" s="1650"/>
      <c r="AZ181" s="1650"/>
      <c r="BA181" s="1650"/>
      <c r="BB181" s="1650"/>
      <c r="BC181" s="1650"/>
      <c r="BD181" s="1650"/>
      <c r="BE181" s="1650"/>
      <c r="BF181" s="1650"/>
      <c r="BG181" s="1650"/>
      <c r="BH181" s="1650"/>
      <c r="BI181" s="1650"/>
      <c r="BJ181" s="1650"/>
      <c r="BK181" s="1650"/>
      <c r="BL181" s="1650"/>
      <c r="BM181" s="1650"/>
      <c r="BN181" s="1650"/>
      <c r="BO181" s="1650"/>
      <c r="BP181" s="1650"/>
      <c r="BQ181" s="1650"/>
      <c r="BR181" s="1650"/>
      <c r="BS181" s="1650"/>
      <c r="BT181" s="1650"/>
      <c r="BU181" s="1650"/>
      <c r="BV181" s="1650"/>
      <c r="BW181" s="1650"/>
      <c r="BX181" s="1650"/>
      <c r="BY181" s="1650"/>
      <c r="BZ181" s="1650"/>
      <c r="CA181" s="1650"/>
      <c r="CB181" s="1650"/>
      <c r="CC181" s="1650"/>
      <c r="CD181" s="1650"/>
      <c r="CE181" s="1650"/>
      <c r="CF181" s="1650"/>
      <c r="CG181" s="1650"/>
      <c r="CH181" s="1650"/>
      <c r="CI181" s="1650"/>
      <c r="CJ181" s="1650"/>
      <c r="CK181" s="1650"/>
      <c r="CL181" s="1650"/>
      <c r="CM181" s="1650"/>
      <c r="CN181" s="1650"/>
      <c r="CO181" s="1650"/>
      <c r="CP181" s="1650"/>
      <c r="CQ181" s="1650"/>
      <c r="CR181" s="1650"/>
      <c r="CS181" s="1650"/>
      <c r="CT181" s="1650"/>
      <c r="CU181" s="1650"/>
      <c r="CV181" s="1650"/>
      <c r="CW181" s="1650"/>
      <c r="CX181" s="1650"/>
      <c r="CY181" s="1650"/>
      <c r="CZ181" s="1650"/>
      <c r="DA181" s="1650"/>
      <c r="DB181" s="1650"/>
      <c r="DC181" s="1650"/>
      <c r="DD181" s="1650"/>
      <c r="DE181" s="1650"/>
      <c r="DF181" s="1650"/>
      <c r="DG181" s="1650"/>
      <c r="DH181" s="1650"/>
      <c r="DI181" s="1650"/>
      <c r="DJ181" s="1650"/>
      <c r="DK181" s="1650"/>
      <c r="DL181" s="1650"/>
      <c r="DM181" s="1650"/>
      <c r="DN181" s="1650"/>
      <c r="DO181" s="1650"/>
      <c r="DP181" s="1650"/>
      <c r="DQ181" s="1650"/>
      <c r="DR181" s="1650"/>
      <c r="DS181" s="1650"/>
      <c r="DT181" s="1650"/>
      <c r="DU181" s="1650"/>
      <c r="DV181" s="1650"/>
      <c r="DW181" s="1650"/>
      <c r="DX181" s="1650"/>
      <c r="DY181" s="1650"/>
      <c r="DZ181" s="1650"/>
      <c r="EA181" s="1650"/>
      <c r="EB181" s="1650"/>
      <c r="EC181" s="1650"/>
      <c r="ED181" s="1650"/>
      <c r="EE181" s="1650"/>
      <c r="EF181" s="1650"/>
      <c r="EG181" s="1650"/>
      <c r="EH181" s="1650"/>
      <c r="EI181" s="1650"/>
      <c r="EJ181" s="1650"/>
      <c r="EK181" s="1650"/>
      <c r="EL181" s="1650"/>
      <c r="EM181" s="1650"/>
      <c r="EN181" s="1650"/>
      <c r="EO181" s="1650"/>
      <c r="EP181" s="1650"/>
      <c r="EQ181" s="1650"/>
      <c r="ER181" s="1650"/>
      <c r="ES181" s="1650"/>
      <c r="ET181" s="1650"/>
      <c r="EU181" s="1650"/>
      <c r="EV181" s="1650"/>
      <c r="EW181" s="1650"/>
      <c r="EX181" s="1650"/>
      <c r="EY181" s="1650"/>
      <c r="EZ181" s="1650"/>
      <c r="FA181" s="1650"/>
      <c r="FB181" s="1650"/>
      <c r="FC181" s="1650"/>
      <c r="FD181" s="1650"/>
      <c r="FE181" s="1650"/>
      <c r="FF181" s="1650"/>
      <c r="FG181" s="1650"/>
      <c r="FH181" s="1650"/>
      <c r="FI181" s="1650"/>
      <c r="FJ181" s="1650"/>
      <c r="FK181" s="1650"/>
      <c r="FL181" s="1650"/>
      <c r="FM181" s="1650"/>
      <c r="FN181" s="1650"/>
      <c r="FO181" s="1650"/>
      <c r="FP181" s="1650"/>
      <c r="FQ181" s="1650"/>
      <c r="FR181" s="1650"/>
      <c r="FS181" s="1650"/>
      <c r="FT181" s="1650"/>
      <c r="FU181" s="1650"/>
      <c r="FV181" s="1650"/>
      <c r="FW181" s="1650"/>
      <c r="FX181" s="1650"/>
      <c r="FY181" s="1650"/>
      <c r="FZ181" s="1650"/>
      <c r="GA181" s="1650"/>
      <c r="GB181" s="1650"/>
      <c r="GC181" s="1650"/>
      <c r="GD181" s="1650"/>
      <c r="GE181" s="1650"/>
      <c r="GF181" s="1650"/>
      <c r="GG181" s="1650"/>
      <c r="GH181" s="1650"/>
      <c r="GI181" s="1650"/>
      <c r="GJ181" s="1650"/>
      <c r="GK181" s="1650"/>
      <c r="GL181" s="1650"/>
      <c r="GM181" s="1650"/>
      <c r="GN181" s="1650"/>
      <c r="GO181" s="1650"/>
      <c r="GP181" s="1650"/>
      <c r="GQ181" s="1650"/>
      <c r="GR181" s="1375"/>
      <c r="GT181" s="1375"/>
      <c r="GU181" s="1645"/>
      <c r="GV181" s="1645"/>
      <c r="GW181" s="1375"/>
      <c r="GX181" s="1375"/>
      <c r="GY181" s="1375"/>
      <c r="GZ181" s="1375"/>
      <c r="HA181" s="1645"/>
      <c r="HB181" s="1375"/>
      <c r="HC181" s="1375"/>
      <c r="HD181" s="553"/>
      <c r="HE181" s="1375"/>
      <c r="HF181" s="1375"/>
      <c r="HG181" s="1375"/>
      <c r="HH181" s="1375"/>
      <c r="HI181" s="1375"/>
      <c r="HJ181" s="1641"/>
      <c r="HK181" s="631"/>
      <c r="HL181" s="631"/>
      <c r="HM181" s="631"/>
      <c r="HN181" s="631"/>
      <c r="HO181" s="1650">
        <v>11</v>
      </c>
    </row>
    <row s="1650" customFormat="1" customHeight="1" ht="11.549999999999999">
      <c r="A182" s="996"/>
      <c r="B182" s="996"/>
      <c r="C182" s="996"/>
      <c r="D182" s="996"/>
      <c r="E182" s="996"/>
      <c r="F182" s="1645"/>
      <c r="G182" s="1645"/>
      <c r="H182" s="360"/>
      <c r="N182" s="1650"/>
      <c r="O182" s="1650"/>
      <c r="P182" s="1650"/>
      <c r="Q182" s="1650"/>
      <c r="R182" s="1650"/>
      <c r="S182" s="1650"/>
      <c r="T182" s="1650"/>
      <c r="U182" s="1650"/>
      <c r="V182" s="1650"/>
      <c r="W182" s="1650"/>
      <c r="X182" s="1650"/>
      <c r="Y182" s="1650"/>
      <c r="Z182" s="1650"/>
      <c r="AA182" s="1650"/>
      <c r="AB182" s="1650"/>
      <c r="AC182" s="1650"/>
      <c r="AD182" s="1650"/>
      <c r="AE182" s="1650"/>
      <c r="AF182" s="1650"/>
      <c r="AG182" s="1650"/>
      <c r="AH182" s="1650"/>
      <c r="AI182" s="1650"/>
      <c r="AJ182" s="1650"/>
      <c r="AK182" s="1650"/>
      <c r="AL182" s="1650"/>
      <c r="AM182" s="1650"/>
      <c r="AN182" s="1650"/>
      <c r="AO182" s="1650"/>
      <c r="AP182" s="1650"/>
      <c r="AQ182" s="1650"/>
      <c r="AR182" s="1650"/>
      <c r="AS182" s="1650"/>
      <c r="AT182" s="1650"/>
      <c r="AU182" s="1650"/>
      <c r="AV182" s="1650"/>
      <c r="AW182" s="1650"/>
      <c r="AX182" s="1650"/>
      <c r="AY182" s="1650"/>
      <c r="AZ182" s="1650"/>
      <c r="BA182" s="1650"/>
      <c r="BB182" s="1650"/>
      <c r="BC182" s="1650"/>
      <c r="BD182" s="1650"/>
      <c r="BE182" s="1650"/>
      <c r="BF182" s="1650"/>
      <c r="BG182" s="1650"/>
      <c r="BH182" s="1650"/>
      <c r="BI182" s="1650"/>
      <c r="BJ182" s="1650"/>
      <c r="BK182" s="1650"/>
      <c r="BL182" s="1650"/>
      <c r="BM182" s="1650"/>
      <c r="BN182" s="1650"/>
      <c r="BO182" s="1650"/>
      <c r="BP182" s="1650"/>
      <c r="BQ182" s="1650"/>
      <c r="BR182" s="1650"/>
      <c r="BS182" s="1650"/>
      <c r="BT182" s="1650"/>
      <c r="BU182" s="1650"/>
      <c r="BV182" s="1650"/>
      <c r="BW182" s="1650"/>
      <c r="BX182" s="1650"/>
      <c r="BY182" s="1650"/>
      <c r="BZ182" s="1650"/>
      <c r="CA182" s="1650"/>
      <c r="CB182" s="1650"/>
      <c r="CC182" s="1650"/>
      <c r="CD182" s="1650"/>
      <c r="CE182" s="1650"/>
      <c r="CF182" s="1650"/>
      <c r="CG182" s="1650"/>
      <c r="CH182" s="1650"/>
      <c r="CI182" s="1650"/>
      <c r="CJ182" s="1650"/>
      <c r="CK182" s="1650"/>
      <c r="CL182" s="1650"/>
      <c r="CM182" s="1650"/>
      <c r="CN182" s="1650"/>
      <c r="CO182" s="1650"/>
      <c r="CP182" s="1650"/>
      <c r="CQ182" s="1650"/>
      <c r="CR182" s="1650"/>
      <c r="CS182" s="1650"/>
      <c r="CT182" s="1650"/>
      <c r="CU182" s="1650"/>
      <c r="CV182" s="1650"/>
      <c r="CW182" s="1650"/>
      <c r="CX182" s="1650"/>
      <c r="CY182" s="1650"/>
      <c r="CZ182" s="1650"/>
      <c r="DA182" s="1650"/>
      <c r="DB182" s="1650"/>
      <c r="DC182" s="1650"/>
      <c r="DD182" s="1650"/>
      <c r="DE182" s="1650"/>
      <c r="DF182" s="1650"/>
      <c r="DG182" s="1650"/>
      <c r="DH182" s="1650"/>
      <c r="DI182" s="1650"/>
      <c r="DJ182" s="1650"/>
      <c r="DK182" s="1650"/>
      <c r="DL182" s="1650"/>
      <c r="DM182" s="1650"/>
      <c r="DN182" s="1650"/>
      <c r="DO182" s="1650"/>
      <c r="DP182" s="1650"/>
      <c r="DQ182" s="1650"/>
      <c r="DR182" s="1650"/>
      <c r="DS182" s="1650"/>
      <c r="DT182" s="1650"/>
      <c r="DU182" s="1650"/>
      <c r="DV182" s="1650"/>
      <c r="DW182" s="1650"/>
      <c r="DX182" s="1650"/>
      <c r="DY182" s="1650"/>
      <c r="DZ182" s="1650"/>
      <c r="EA182" s="1650"/>
      <c r="EB182" s="1650"/>
      <c r="EC182" s="1650"/>
      <c r="ED182" s="1650"/>
      <c r="EE182" s="1650"/>
      <c r="EF182" s="1650"/>
      <c r="EG182" s="1650"/>
      <c r="EH182" s="1650"/>
      <c r="EI182" s="1650"/>
      <c r="EJ182" s="1650"/>
      <c r="EK182" s="1650"/>
      <c r="EL182" s="1650"/>
      <c r="EM182" s="1650"/>
      <c r="EN182" s="1650"/>
      <c r="EO182" s="1650"/>
      <c r="EP182" s="1650"/>
      <c r="EQ182" s="1650"/>
      <c r="ER182" s="1650"/>
      <c r="ES182" s="1650"/>
      <c r="ET182" s="1650"/>
      <c r="EU182" s="1650"/>
      <c r="EV182" s="1650"/>
      <c r="EW182" s="1650"/>
      <c r="EX182" s="1650"/>
      <c r="EY182" s="1650"/>
      <c r="EZ182" s="1650"/>
      <c r="FA182" s="1650"/>
      <c r="FB182" s="1650"/>
      <c r="FC182" s="1650"/>
      <c r="FD182" s="1650"/>
      <c r="FE182" s="1650"/>
      <c r="FF182" s="1650"/>
      <c r="FG182" s="1650"/>
      <c r="FH182" s="1650"/>
      <c r="FI182" s="1650"/>
      <c r="FJ182" s="1650"/>
      <c r="FK182" s="1650"/>
      <c r="FL182" s="1650"/>
      <c r="FM182" s="1650"/>
      <c r="FN182" s="1650"/>
      <c r="FO182" s="1650"/>
      <c r="FP182" s="1650"/>
      <c r="FQ182" s="1650"/>
      <c r="FR182" s="1650"/>
      <c r="FS182" s="1650"/>
      <c r="FT182" s="1650"/>
      <c r="FU182" s="1650"/>
      <c r="FV182" s="1650"/>
      <c r="FW182" s="1650"/>
      <c r="FX182" s="1650"/>
      <c r="FY182" s="1650"/>
      <c r="FZ182" s="1650"/>
      <c r="GA182" s="1650"/>
      <c r="GB182" s="1650"/>
      <c r="GC182" s="1650"/>
      <c r="GD182" s="1650"/>
      <c r="GE182" s="1650"/>
      <c r="GF182" s="1650"/>
      <c r="GG182" s="1650"/>
      <c r="GH182" s="1650"/>
      <c r="GI182" s="1650"/>
      <c r="GJ182" s="1650"/>
      <c r="GK182" s="1650"/>
      <c r="GL182" s="1650"/>
      <c r="GM182" s="1650"/>
      <c r="GN182" s="1650"/>
      <c r="GO182" s="1650"/>
      <c r="GP182" s="1650"/>
      <c r="GQ182" s="1650"/>
      <c r="GR182" s="1375"/>
      <c r="GT182" s="1375"/>
      <c r="GU182" s="1645"/>
      <c r="GV182" s="1645"/>
      <c r="GW182" s="1375"/>
      <c r="GX182" s="1375"/>
      <c r="GY182" s="1375"/>
      <c r="GZ182" s="1375"/>
      <c r="HA182" s="1645"/>
      <c r="HB182" s="1375"/>
      <c r="HC182" s="1375"/>
      <c r="HD182" s="553"/>
      <c r="HE182" s="1375"/>
      <c r="HF182" s="1375"/>
      <c r="HG182" s="1375"/>
      <c r="HH182" s="1375"/>
      <c r="HI182" s="1375"/>
      <c r="HJ182" s="1641"/>
      <c r="HK182" s="631"/>
      <c r="HL182" s="631"/>
      <c r="HM182" s="631"/>
      <c r="HN182" s="631"/>
      <c r="HO182" s="1650">
        <v>11</v>
      </c>
    </row>
    <row s="1650" customFormat="1" customHeight="1" ht="11.549999999999999">
      <c r="A183" s="996"/>
      <c r="B183" s="996"/>
      <c r="C183" s="996"/>
      <c r="D183" s="996"/>
      <c r="E183" s="996"/>
      <c r="F183" s="1645"/>
      <c r="G183" s="1645"/>
      <c r="H183" s="360"/>
      <c r="N183" s="1650"/>
      <c r="O183" s="1650"/>
      <c r="P183" s="1650"/>
      <c r="Q183" s="1650"/>
      <c r="R183" s="1650"/>
      <c r="S183" s="1650"/>
      <c r="T183" s="1650"/>
      <c r="U183" s="1650"/>
      <c r="V183" s="1650"/>
      <c r="W183" s="1650"/>
      <c r="X183" s="1650"/>
      <c r="Y183" s="1650"/>
      <c r="Z183" s="1650"/>
      <c r="AA183" s="1650"/>
      <c r="AB183" s="1650"/>
      <c r="AC183" s="1650"/>
      <c r="AD183" s="1650"/>
      <c r="AE183" s="1650"/>
      <c r="AF183" s="1650"/>
      <c r="AG183" s="1650"/>
      <c r="AH183" s="1650"/>
      <c r="AI183" s="1650"/>
      <c r="AJ183" s="1650"/>
      <c r="AK183" s="1650"/>
      <c r="AL183" s="1650"/>
      <c r="AM183" s="1650"/>
      <c r="AN183" s="1650"/>
      <c r="AO183" s="1650"/>
      <c r="AP183" s="1650"/>
      <c r="AQ183" s="1650"/>
      <c r="AR183" s="1650"/>
      <c r="AS183" s="1650"/>
      <c r="AT183" s="1650"/>
      <c r="AU183" s="1650"/>
      <c r="AV183" s="1650"/>
      <c r="AW183" s="1650"/>
      <c r="AX183" s="1650"/>
      <c r="AY183" s="1650"/>
      <c r="AZ183" s="1650"/>
      <c r="BA183" s="1650"/>
      <c r="BB183" s="1650"/>
      <c r="BC183" s="1650"/>
      <c r="BD183" s="1650"/>
      <c r="BE183" s="1650"/>
      <c r="BF183" s="1650"/>
      <c r="BG183" s="1650"/>
      <c r="BH183" s="1650"/>
      <c r="BI183" s="1650"/>
      <c r="BJ183" s="1650"/>
      <c r="BK183" s="1650"/>
      <c r="BL183" s="1650"/>
      <c r="BM183" s="1650"/>
      <c r="BN183" s="1650"/>
      <c r="BO183" s="1650"/>
      <c r="BP183" s="1650"/>
      <c r="BQ183" s="1650"/>
      <c r="BR183" s="1650"/>
      <c r="BS183" s="1650"/>
      <c r="BT183" s="1650"/>
      <c r="BU183" s="1650"/>
      <c r="BV183" s="1650"/>
      <c r="BW183" s="1650"/>
      <c r="BX183" s="1650"/>
      <c r="BY183" s="1650"/>
      <c r="BZ183" s="1650"/>
      <c r="CA183" s="1650"/>
      <c r="CB183" s="1650"/>
      <c r="CC183" s="1650"/>
      <c r="CD183" s="1650"/>
      <c r="CE183" s="1650"/>
      <c r="CF183" s="1650"/>
      <c r="CG183" s="1650"/>
      <c r="CH183" s="1650"/>
      <c r="CI183" s="1650"/>
      <c r="CJ183" s="1650"/>
      <c r="CK183" s="1650"/>
      <c r="CL183" s="1650"/>
      <c r="CM183" s="1650"/>
      <c r="CN183" s="1650"/>
      <c r="CO183" s="1650"/>
      <c r="CP183" s="1650"/>
      <c r="CQ183" s="1650"/>
      <c r="CR183" s="1650"/>
      <c r="CS183" s="1650"/>
      <c r="CT183" s="1650"/>
      <c r="CU183" s="1650"/>
      <c r="CV183" s="1650"/>
      <c r="CW183" s="1650"/>
      <c r="CX183" s="1650"/>
      <c r="CY183" s="1650"/>
      <c r="CZ183" s="1650"/>
      <c r="DA183" s="1650"/>
      <c r="DB183" s="1650"/>
      <c r="DC183" s="1650"/>
      <c r="DD183" s="1650"/>
      <c r="DE183" s="1650"/>
      <c r="DF183" s="1650"/>
      <c r="DG183" s="1650"/>
      <c r="DH183" s="1650"/>
      <c r="DI183" s="1650"/>
      <c r="DJ183" s="1650"/>
      <c r="DK183" s="1650"/>
      <c r="DL183" s="1650"/>
      <c r="DM183" s="1650"/>
      <c r="DN183" s="1650"/>
      <c r="DO183" s="1650"/>
      <c r="DP183" s="1650"/>
      <c r="DQ183" s="1650"/>
      <c r="DR183" s="1650"/>
      <c r="DS183" s="1650"/>
      <c r="DT183" s="1650"/>
      <c r="DU183" s="1650"/>
      <c r="DV183" s="1650"/>
      <c r="DW183" s="1650"/>
      <c r="DX183" s="1650"/>
      <c r="DY183" s="1650"/>
      <c r="DZ183" s="1650"/>
      <c r="EA183" s="1650"/>
      <c r="EB183" s="1650"/>
      <c r="EC183" s="1650"/>
      <c r="ED183" s="1650"/>
      <c r="EE183" s="1650"/>
      <c r="EF183" s="1650"/>
      <c r="EG183" s="1650"/>
      <c r="EH183" s="1650"/>
      <c r="EI183" s="1650"/>
      <c r="EJ183" s="1650"/>
      <c r="EK183" s="1650"/>
      <c r="EL183" s="1650"/>
      <c r="EM183" s="1650"/>
      <c r="EN183" s="1650"/>
      <c r="EO183" s="1650"/>
      <c r="EP183" s="1650"/>
      <c r="EQ183" s="1650"/>
      <c r="ER183" s="1650"/>
      <c r="ES183" s="1650"/>
      <c r="ET183" s="1650"/>
      <c r="EU183" s="1650"/>
      <c r="EV183" s="1650"/>
      <c r="EW183" s="1650"/>
      <c r="EX183" s="1650"/>
      <c r="EY183" s="1650"/>
      <c r="EZ183" s="1650"/>
      <c r="FA183" s="1650"/>
      <c r="FB183" s="1650"/>
      <c r="FC183" s="1650"/>
      <c r="FD183" s="1650"/>
      <c r="FE183" s="1650"/>
      <c r="FF183" s="1650"/>
      <c r="FG183" s="1650"/>
      <c r="FH183" s="1650"/>
      <c r="FI183" s="1650"/>
      <c r="FJ183" s="1650"/>
      <c r="FK183" s="1650"/>
      <c r="FL183" s="1650"/>
      <c r="FM183" s="1650"/>
      <c r="FN183" s="1650"/>
      <c r="FO183" s="1650"/>
      <c r="FP183" s="1650"/>
      <c r="FQ183" s="1650"/>
      <c r="FR183" s="1650"/>
      <c r="FS183" s="1650"/>
      <c r="FT183" s="1650"/>
      <c r="FU183" s="1650"/>
      <c r="FV183" s="1650"/>
      <c r="FW183" s="1650"/>
      <c r="FX183" s="1650"/>
      <c r="FY183" s="1650"/>
      <c r="FZ183" s="1650"/>
      <c r="GA183" s="1650"/>
      <c r="GB183" s="1650"/>
      <c r="GC183" s="1650"/>
      <c r="GD183" s="1650"/>
      <c r="GE183" s="1650"/>
      <c r="GF183" s="1650"/>
      <c r="GG183" s="1650"/>
      <c r="GH183" s="1650"/>
      <c r="GI183" s="1650"/>
      <c r="GJ183" s="1650"/>
      <c r="GK183" s="1650"/>
      <c r="GL183" s="1650"/>
      <c r="GM183" s="1650"/>
      <c r="GN183" s="1650"/>
      <c r="GO183" s="1650"/>
      <c r="GP183" s="1650"/>
      <c r="GQ183" s="1650"/>
      <c r="GR183" s="1375"/>
      <c r="GT183" s="1375"/>
      <c r="GU183" s="1645"/>
      <c r="GV183" s="1645"/>
      <c r="GW183" s="1375"/>
      <c r="GX183" s="1375"/>
      <c r="GY183" s="1375"/>
      <c r="GZ183" s="1375"/>
      <c r="HA183" s="1645"/>
      <c r="HB183" s="1375"/>
      <c r="HC183" s="1375"/>
      <c r="HD183" s="553"/>
      <c r="HE183" s="1375"/>
      <c r="HF183" s="1375"/>
      <c r="HG183" s="1375"/>
      <c r="HH183" s="1375"/>
      <c r="HI183" s="1375"/>
      <c r="HJ183" s="1641"/>
      <c r="HK183" s="631"/>
      <c r="HL183" s="631"/>
      <c r="HM183" s="631"/>
      <c r="HN183" s="631"/>
      <c r="HO183" s="1650">
        <v>11</v>
      </c>
    </row>
    <row s="1650" customFormat="1" customHeight="1" ht="11.549999999999999">
      <c r="A184" s="996"/>
      <c r="B184" s="996"/>
      <c r="C184" s="996"/>
      <c r="D184" s="996"/>
      <c r="E184" s="996"/>
      <c r="F184" s="1645"/>
      <c r="G184" s="1645"/>
      <c r="H184" s="360"/>
      <c r="N184" s="1650"/>
      <c r="O184" s="1650"/>
      <c r="P184" s="1650"/>
      <c r="Q184" s="1650"/>
      <c r="R184" s="1650"/>
      <c r="S184" s="1650"/>
      <c r="T184" s="1650"/>
      <c r="U184" s="1650"/>
      <c r="V184" s="1650"/>
      <c r="W184" s="1650"/>
      <c r="X184" s="1650"/>
      <c r="Y184" s="1650"/>
      <c r="Z184" s="1650"/>
      <c r="AA184" s="1650"/>
      <c r="AB184" s="1650"/>
      <c r="AC184" s="1650"/>
      <c r="AD184" s="1650"/>
      <c r="AE184" s="1650"/>
      <c r="AF184" s="1650"/>
      <c r="AG184" s="1650"/>
      <c r="AH184" s="1650"/>
      <c r="AI184" s="1650"/>
      <c r="AJ184" s="1650"/>
      <c r="AK184" s="1650"/>
      <c r="AL184" s="1650"/>
      <c r="AM184" s="1650"/>
      <c r="AN184" s="1650"/>
      <c r="AO184" s="1650"/>
      <c r="AP184" s="1650"/>
      <c r="AQ184" s="1650"/>
      <c r="AR184" s="1650"/>
      <c r="AS184" s="1650"/>
      <c r="AT184" s="1650"/>
      <c r="AU184" s="1650"/>
      <c r="AV184" s="1650"/>
      <c r="AW184" s="1650"/>
      <c r="AX184" s="1650"/>
      <c r="AY184" s="1650"/>
      <c r="AZ184" s="1650"/>
      <c r="BA184" s="1650"/>
      <c r="BB184" s="1650"/>
      <c r="BC184" s="1650"/>
      <c r="BD184" s="1650"/>
      <c r="BE184" s="1650"/>
      <c r="BF184" s="1650"/>
      <c r="BG184" s="1650"/>
      <c r="BH184" s="1650"/>
      <c r="BI184" s="1650"/>
      <c r="BJ184" s="1650"/>
      <c r="BK184" s="1650"/>
      <c r="BL184" s="1650"/>
      <c r="BM184" s="1650"/>
      <c r="BN184" s="1650"/>
      <c r="BO184" s="1650"/>
      <c r="BP184" s="1650"/>
      <c r="BQ184" s="1650"/>
      <c r="BR184" s="1650"/>
      <c r="BS184" s="1650"/>
      <c r="BT184" s="1650"/>
      <c r="BU184" s="1650"/>
      <c r="BV184" s="1650"/>
      <c r="BW184" s="1650"/>
      <c r="BX184" s="1650"/>
      <c r="BY184" s="1650"/>
      <c r="BZ184" s="1650"/>
      <c r="CA184" s="1650"/>
      <c r="CB184" s="1650"/>
      <c r="CC184" s="1650"/>
      <c r="CD184" s="1650"/>
      <c r="CE184" s="1650"/>
      <c r="CF184" s="1650"/>
      <c r="CG184" s="1650"/>
      <c r="CH184" s="1650"/>
      <c r="CI184" s="1650"/>
      <c r="CJ184" s="1650"/>
      <c r="CK184" s="1650"/>
      <c r="CL184" s="1650"/>
      <c r="CM184" s="1650"/>
      <c r="CN184" s="1650"/>
      <c r="CO184" s="1650"/>
      <c r="CP184" s="1650"/>
      <c r="CQ184" s="1650"/>
      <c r="CR184" s="1650"/>
      <c r="CS184" s="1650"/>
      <c r="CT184" s="1650"/>
      <c r="CU184" s="1650"/>
      <c r="CV184" s="1650"/>
      <c r="CW184" s="1650"/>
      <c r="CX184" s="1650"/>
      <c r="CY184" s="1650"/>
      <c r="CZ184" s="1650"/>
      <c r="DA184" s="1650"/>
      <c r="DB184" s="1650"/>
      <c r="DC184" s="1650"/>
      <c r="DD184" s="1650"/>
      <c r="DE184" s="1650"/>
      <c r="DF184" s="1650"/>
      <c r="DG184" s="1650"/>
      <c r="DH184" s="1650"/>
      <c r="DI184" s="1650"/>
      <c r="DJ184" s="1650"/>
      <c r="DK184" s="1650"/>
      <c r="DL184" s="1650"/>
      <c r="DM184" s="1650"/>
      <c r="DN184" s="1650"/>
      <c r="DO184" s="1650"/>
      <c r="DP184" s="1650"/>
      <c r="DQ184" s="1650"/>
      <c r="DR184" s="1650"/>
      <c r="DS184" s="1650"/>
      <c r="DT184" s="1650"/>
      <c r="DU184" s="1650"/>
      <c r="DV184" s="1650"/>
      <c r="DW184" s="1650"/>
      <c r="DX184" s="1650"/>
      <c r="DY184" s="1650"/>
      <c r="DZ184" s="1650"/>
      <c r="EA184" s="1650"/>
      <c r="EB184" s="1650"/>
      <c r="EC184" s="1650"/>
      <c r="ED184" s="1650"/>
      <c r="EE184" s="1650"/>
      <c r="EF184" s="1650"/>
      <c r="EG184" s="1650"/>
      <c r="EH184" s="1650"/>
      <c r="EI184" s="1650"/>
      <c r="EJ184" s="1650"/>
      <c r="EK184" s="1650"/>
      <c r="EL184" s="1650"/>
      <c r="EM184" s="1650"/>
      <c r="EN184" s="1650"/>
      <c r="EO184" s="1650"/>
      <c r="EP184" s="1650"/>
      <c r="EQ184" s="1650"/>
      <c r="ER184" s="1650"/>
      <c r="ES184" s="1650"/>
      <c r="ET184" s="1650"/>
      <c r="EU184" s="1650"/>
      <c r="EV184" s="1650"/>
      <c r="EW184" s="1650"/>
      <c r="EX184" s="1650"/>
      <c r="EY184" s="1650"/>
      <c r="EZ184" s="1650"/>
      <c r="FA184" s="1650"/>
      <c r="FB184" s="1650"/>
      <c r="FC184" s="1650"/>
      <c r="FD184" s="1650"/>
      <c r="FE184" s="1650"/>
      <c r="FF184" s="1650"/>
      <c r="FG184" s="1650"/>
      <c r="FH184" s="1650"/>
      <c r="FI184" s="1650"/>
      <c r="FJ184" s="1650"/>
      <c r="FK184" s="1650"/>
      <c r="FL184" s="1650"/>
      <c r="FM184" s="1650"/>
      <c r="FN184" s="1650"/>
      <c r="FO184" s="1650"/>
      <c r="FP184" s="1650"/>
      <c r="FQ184" s="1650"/>
      <c r="FR184" s="1650"/>
      <c r="FS184" s="1650"/>
      <c r="FT184" s="1650"/>
      <c r="FU184" s="1650"/>
      <c r="FV184" s="1650"/>
      <c r="FW184" s="1650"/>
      <c r="FX184" s="1650"/>
      <c r="FY184" s="1650"/>
      <c r="FZ184" s="1650"/>
      <c r="GA184" s="1650"/>
      <c r="GB184" s="1650"/>
      <c r="GC184" s="1650"/>
      <c r="GD184" s="1650"/>
      <c r="GE184" s="1650"/>
      <c r="GF184" s="1650"/>
      <c r="GG184" s="1650"/>
      <c r="GH184" s="1650"/>
      <c r="GI184" s="1650"/>
      <c r="GJ184" s="1650"/>
      <c r="GK184" s="1650"/>
      <c r="GL184" s="1650"/>
      <c r="GM184" s="1650"/>
      <c r="GN184" s="1650"/>
      <c r="GO184" s="1650"/>
      <c r="GP184" s="1650"/>
      <c r="GQ184" s="1650"/>
      <c r="GR184" s="1375"/>
      <c r="GT184" s="1375"/>
      <c r="GU184" s="1645"/>
      <c r="GV184" s="1645"/>
      <c r="GW184" s="1375"/>
      <c r="GX184" s="1375"/>
      <c r="GY184" s="1375"/>
      <c r="GZ184" s="1375"/>
      <c r="HA184" s="1645"/>
      <c r="HB184" s="1375"/>
      <c r="HC184" s="1375"/>
      <c r="HD184" s="553"/>
      <c r="HE184" s="1375"/>
      <c r="HF184" s="1375"/>
      <c r="HG184" s="1375"/>
      <c r="HH184" s="1375"/>
      <c r="HI184" s="1375"/>
      <c r="HJ184" s="1641"/>
      <c r="HK184" s="631"/>
      <c r="HL184" s="631"/>
      <c r="HM184" s="631"/>
      <c r="HN184" s="631"/>
      <c r="HO184" s="1650">
        <v>11</v>
      </c>
    </row>
    <row s="1650" customFormat="1" customHeight="1" ht="11.549999999999999">
      <c r="A185" s="996"/>
      <c r="B185" s="996"/>
      <c r="C185" s="996"/>
      <c r="D185" s="996"/>
      <c r="E185" s="996"/>
      <c r="F185" s="1645"/>
      <c r="G185" s="1645"/>
      <c r="H185" s="360"/>
      <c r="N185" s="1650"/>
      <c r="O185" s="1650"/>
      <c r="P185" s="1650"/>
      <c r="Q185" s="1650"/>
      <c r="R185" s="1650"/>
      <c r="S185" s="1650"/>
      <c r="T185" s="1650"/>
      <c r="U185" s="1650"/>
      <c r="V185" s="1650"/>
      <c r="W185" s="1650"/>
      <c r="X185" s="1650"/>
      <c r="Y185" s="1650"/>
      <c r="Z185" s="1650"/>
      <c r="AA185" s="1650"/>
      <c r="AB185" s="1650"/>
      <c r="AC185" s="1650"/>
      <c r="AD185" s="1650"/>
      <c r="AE185" s="1650"/>
      <c r="AF185" s="1650"/>
      <c r="AG185" s="1650"/>
      <c r="AH185" s="1650"/>
      <c r="AI185" s="1650"/>
      <c r="AJ185" s="1650"/>
      <c r="AK185" s="1650"/>
      <c r="AL185" s="1650"/>
      <c r="AM185" s="1650"/>
      <c r="AN185" s="1650"/>
      <c r="AO185" s="1650"/>
      <c r="AP185" s="1650"/>
      <c r="AQ185" s="1650"/>
      <c r="AR185" s="1650"/>
      <c r="AS185" s="1650"/>
      <c r="AT185" s="1650"/>
      <c r="AU185" s="1650"/>
      <c r="AV185" s="1650"/>
      <c r="AW185" s="1650"/>
      <c r="AX185" s="1650"/>
      <c r="AY185" s="1650"/>
      <c r="AZ185" s="1650"/>
      <c r="BA185" s="1650"/>
      <c r="BB185" s="1650"/>
      <c r="BC185" s="1650"/>
      <c r="BD185" s="1650"/>
      <c r="BE185" s="1650"/>
      <c r="BF185" s="1650"/>
      <c r="BG185" s="1650"/>
      <c r="BH185" s="1650"/>
      <c r="BI185" s="1650"/>
      <c r="BJ185" s="1650"/>
      <c r="BK185" s="1650"/>
      <c r="BL185" s="1650"/>
      <c r="BM185" s="1650"/>
      <c r="BN185" s="1650"/>
      <c r="BO185" s="1650"/>
      <c r="BP185" s="1650"/>
      <c r="BQ185" s="1650"/>
      <c r="BR185" s="1650"/>
      <c r="BS185" s="1650"/>
      <c r="BT185" s="1650"/>
      <c r="BU185" s="1650"/>
      <c r="BV185" s="1650"/>
      <c r="BW185" s="1650"/>
      <c r="BX185" s="1650"/>
      <c r="BY185" s="1650"/>
      <c r="BZ185" s="1650"/>
      <c r="CA185" s="1650"/>
      <c r="CB185" s="1650"/>
      <c r="CC185" s="1650"/>
      <c r="CD185" s="1650"/>
      <c r="CE185" s="1650"/>
      <c r="CF185" s="1650"/>
      <c r="CG185" s="1650"/>
      <c r="CH185" s="1650"/>
      <c r="CI185" s="1650"/>
      <c r="CJ185" s="1650"/>
      <c r="CK185" s="1650"/>
      <c r="CL185" s="1650"/>
      <c r="CM185" s="1650"/>
      <c r="CN185" s="1650"/>
      <c r="CO185" s="1650"/>
      <c r="CP185" s="1650"/>
      <c r="CQ185" s="1650"/>
      <c r="CR185" s="1650"/>
      <c r="CS185" s="1650"/>
      <c r="CT185" s="1650"/>
      <c r="CU185" s="1650"/>
      <c r="CV185" s="1650"/>
      <c r="CW185" s="1650"/>
      <c r="CX185" s="1650"/>
      <c r="CY185" s="1650"/>
      <c r="CZ185" s="1650"/>
      <c r="DA185" s="1650"/>
      <c r="DB185" s="1650"/>
      <c r="DC185" s="1650"/>
      <c r="DD185" s="1650"/>
      <c r="DE185" s="1650"/>
      <c r="DF185" s="1650"/>
      <c r="DG185" s="1650"/>
      <c r="DH185" s="1650"/>
      <c r="DI185" s="1650"/>
      <c r="DJ185" s="1650"/>
      <c r="DK185" s="1650"/>
      <c r="DL185" s="1650"/>
      <c r="DM185" s="1650"/>
      <c r="DN185" s="1650"/>
      <c r="DO185" s="1650"/>
      <c r="DP185" s="1650"/>
      <c r="DQ185" s="1650"/>
      <c r="DR185" s="1650"/>
      <c r="DS185" s="1650"/>
      <c r="DT185" s="1650"/>
      <c r="DU185" s="1650"/>
      <c r="DV185" s="1650"/>
      <c r="DW185" s="1650"/>
      <c r="DX185" s="1650"/>
      <c r="DY185" s="1650"/>
      <c r="DZ185" s="1650"/>
      <c r="EA185" s="1650"/>
      <c r="EB185" s="1650"/>
      <c r="EC185" s="1650"/>
      <c r="ED185" s="1650"/>
      <c r="EE185" s="1650"/>
      <c r="EF185" s="1650"/>
      <c r="EG185" s="1650"/>
      <c r="EH185" s="1650"/>
      <c r="EI185" s="1650"/>
      <c r="EJ185" s="1650"/>
      <c r="EK185" s="1650"/>
      <c r="EL185" s="1650"/>
      <c r="EM185" s="1650"/>
      <c r="EN185" s="1650"/>
      <c r="EO185" s="1650"/>
      <c r="EP185" s="1650"/>
      <c r="EQ185" s="1650"/>
      <c r="ER185" s="1650"/>
      <c r="ES185" s="1650"/>
      <c r="ET185" s="1650"/>
      <c r="EU185" s="1650"/>
      <c r="EV185" s="1650"/>
      <c r="EW185" s="1650"/>
      <c r="EX185" s="1650"/>
      <c r="EY185" s="1650"/>
      <c r="EZ185" s="1650"/>
      <c r="FA185" s="1650"/>
      <c r="FB185" s="1650"/>
      <c r="FC185" s="1650"/>
      <c r="FD185" s="1650"/>
      <c r="FE185" s="1650"/>
      <c r="FF185" s="1650"/>
      <c r="FG185" s="1650"/>
      <c r="FH185" s="1650"/>
      <c r="FI185" s="1650"/>
      <c r="FJ185" s="1650"/>
      <c r="FK185" s="1650"/>
      <c r="FL185" s="1650"/>
      <c r="FM185" s="1650"/>
      <c r="FN185" s="1650"/>
      <c r="FO185" s="1650"/>
      <c r="FP185" s="1650"/>
      <c r="FQ185" s="1650"/>
      <c r="FR185" s="1650"/>
      <c r="FS185" s="1650"/>
      <c r="FT185" s="1650"/>
      <c r="FU185" s="1650"/>
      <c r="FV185" s="1650"/>
      <c r="FW185" s="1650"/>
      <c r="FX185" s="1650"/>
      <c r="FY185" s="1650"/>
      <c r="FZ185" s="1650"/>
      <c r="GA185" s="1650"/>
      <c r="GB185" s="1650"/>
      <c r="GC185" s="1650"/>
      <c r="GD185" s="1650"/>
      <c r="GE185" s="1650"/>
      <c r="GF185" s="1650"/>
      <c r="GG185" s="1650"/>
      <c r="GH185" s="1650"/>
      <c r="GI185" s="1650"/>
      <c r="GJ185" s="1650"/>
      <c r="GK185" s="1650"/>
      <c r="GL185" s="1650"/>
      <c r="GM185" s="1650"/>
      <c r="GN185" s="1650"/>
      <c r="GO185" s="1650"/>
      <c r="GP185" s="1650"/>
      <c r="GQ185" s="1650"/>
      <c r="GR185" s="1375"/>
      <c r="GT185" s="1375"/>
      <c r="GU185" s="1645"/>
      <c r="GV185" s="1645"/>
      <c r="GW185" s="1375"/>
      <c r="GX185" s="1375"/>
      <c r="GY185" s="1375"/>
      <c r="GZ185" s="1375"/>
      <c r="HA185" s="1645"/>
      <c r="HB185" s="1375"/>
      <c r="HC185" s="1375"/>
      <c r="HD185" s="553"/>
      <c r="HE185" s="1375"/>
      <c r="HF185" s="1375"/>
      <c r="HG185" s="1375"/>
      <c r="HH185" s="1375"/>
      <c r="HI185" s="1375"/>
      <c r="HJ185" s="1641"/>
      <c r="HK185" s="631"/>
      <c r="HL185" s="631"/>
      <c r="HM185" s="631"/>
      <c r="HN185" s="631"/>
      <c r="HO185" s="1650">
        <v>11</v>
      </c>
    </row>
    <row s="1650" customFormat="1" customHeight="1" ht="11.549999999999999">
      <c r="A186" s="996"/>
      <c r="B186" s="996"/>
      <c r="C186" s="996"/>
      <c r="D186" s="996"/>
      <c r="E186" s="996"/>
      <c r="F186" s="1645"/>
      <c r="G186" s="1645"/>
      <c r="H186" s="360"/>
      <c r="N186" s="1650"/>
      <c r="O186" s="1650"/>
      <c r="P186" s="1650"/>
      <c r="Q186" s="1650"/>
      <c r="R186" s="1650"/>
      <c r="S186" s="1650"/>
      <c r="T186" s="1650"/>
      <c r="U186" s="1650"/>
      <c r="V186" s="1650"/>
      <c r="W186" s="1650"/>
      <c r="X186" s="1650"/>
      <c r="Y186" s="1650"/>
      <c r="Z186" s="1650"/>
      <c r="AA186" s="1650"/>
      <c r="AB186" s="1650"/>
      <c r="AC186" s="1650"/>
      <c r="AD186" s="1650"/>
      <c r="AE186" s="1650"/>
      <c r="AF186" s="1650"/>
      <c r="AG186" s="1650"/>
      <c r="AH186" s="1650"/>
      <c r="AI186" s="1650"/>
      <c r="AJ186" s="1650"/>
      <c r="AK186" s="1650"/>
      <c r="AL186" s="1650"/>
      <c r="AM186" s="1650"/>
      <c r="AN186" s="1650"/>
      <c r="AO186" s="1650"/>
      <c r="AP186" s="1650"/>
      <c r="AQ186" s="1650"/>
      <c r="AR186" s="1650"/>
      <c r="AS186" s="1650"/>
      <c r="AT186" s="1650"/>
      <c r="AU186" s="1650"/>
      <c r="AV186" s="1650"/>
      <c r="AW186" s="1650"/>
      <c r="AX186" s="1650"/>
      <c r="AY186" s="1650"/>
      <c r="AZ186" s="1650"/>
      <c r="BA186" s="1650"/>
      <c r="BB186" s="1650"/>
      <c r="BC186" s="1650"/>
      <c r="BD186" s="1650"/>
      <c r="BE186" s="1650"/>
      <c r="BF186" s="1650"/>
      <c r="BG186" s="1650"/>
      <c r="BH186" s="1650"/>
      <c r="BI186" s="1650"/>
      <c r="BJ186" s="1650"/>
      <c r="BK186" s="1650"/>
      <c r="BL186" s="1650"/>
      <c r="BM186" s="1650"/>
      <c r="BN186" s="1650"/>
      <c r="BO186" s="1650"/>
      <c r="BP186" s="1650"/>
      <c r="BQ186" s="1650"/>
      <c r="BR186" s="1650"/>
      <c r="BS186" s="1650"/>
      <c r="BT186" s="1650"/>
      <c r="BU186" s="1650"/>
      <c r="BV186" s="1650"/>
      <c r="BW186" s="1650"/>
      <c r="BX186" s="1650"/>
      <c r="BY186" s="1650"/>
      <c r="BZ186" s="1650"/>
      <c r="CA186" s="1650"/>
      <c r="CB186" s="1650"/>
      <c r="CC186" s="1650"/>
      <c r="CD186" s="1650"/>
      <c r="CE186" s="1650"/>
      <c r="CF186" s="1650"/>
      <c r="CG186" s="1650"/>
      <c r="CH186" s="1650"/>
      <c r="CI186" s="1650"/>
      <c r="CJ186" s="1650"/>
      <c r="CK186" s="1650"/>
      <c r="CL186" s="1650"/>
      <c r="CM186" s="1650"/>
      <c r="CN186" s="1650"/>
      <c r="CO186" s="1650"/>
      <c r="CP186" s="1650"/>
      <c r="CQ186" s="1650"/>
      <c r="CR186" s="1650"/>
      <c r="CS186" s="1650"/>
      <c r="CT186" s="1650"/>
      <c r="CU186" s="1650"/>
      <c r="CV186" s="1650"/>
      <c r="CW186" s="1650"/>
      <c r="CX186" s="1650"/>
      <c r="CY186" s="1650"/>
      <c r="CZ186" s="1650"/>
      <c r="DA186" s="1650"/>
      <c r="DB186" s="1650"/>
      <c r="DC186" s="1650"/>
      <c r="DD186" s="1650"/>
      <c r="DE186" s="1650"/>
      <c r="DF186" s="1650"/>
      <c r="DG186" s="1650"/>
      <c r="DH186" s="1650"/>
      <c r="DI186" s="1650"/>
      <c r="DJ186" s="1650"/>
      <c r="DK186" s="1650"/>
      <c r="DL186" s="1650"/>
      <c r="DM186" s="1650"/>
      <c r="DN186" s="1650"/>
      <c r="DO186" s="1650"/>
      <c r="DP186" s="1650"/>
      <c r="DQ186" s="1650"/>
      <c r="DR186" s="1650"/>
      <c r="DS186" s="1650"/>
      <c r="DT186" s="1650"/>
      <c r="DU186" s="1650"/>
      <c r="DV186" s="1650"/>
      <c r="DW186" s="1650"/>
      <c r="DX186" s="1650"/>
      <c r="DY186" s="1650"/>
      <c r="DZ186" s="1650"/>
      <c r="EA186" s="1650"/>
      <c r="EB186" s="1650"/>
      <c r="EC186" s="1650"/>
      <c r="ED186" s="1650"/>
      <c r="EE186" s="1650"/>
      <c r="EF186" s="1650"/>
      <c r="EG186" s="1650"/>
      <c r="EH186" s="1650"/>
      <c r="EI186" s="1650"/>
      <c r="EJ186" s="1650"/>
      <c r="EK186" s="1650"/>
      <c r="EL186" s="1650"/>
      <c r="EM186" s="1650"/>
      <c r="EN186" s="1650"/>
      <c r="EO186" s="1650"/>
      <c r="EP186" s="1650"/>
      <c r="EQ186" s="1650"/>
      <c r="ER186" s="1650"/>
      <c r="ES186" s="1650"/>
      <c r="ET186" s="1650"/>
      <c r="EU186" s="1650"/>
      <c r="EV186" s="1650"/>
      <c r="EW186" s="1650"/>
      <c r="EX186" s="1650"/>
      <c r="EY186" s="1650"/>
      <c r="EZ186" s="1650"/>
      <c r="FA186" s="1650"/>
      <c r="FB186" s="1650"/>
      <c r="FC186" s="1650"/>
      <c r="FD186" s="1650"/>
      <c r="FE186" s="1650"/>
      <c r="FF186" s="1650"/>
      <c r="FG186" s="1650"/>
      <c r="FH186" s="1650"/>
      <c r="FI186" s="1650"/>
      <c r="FJ186" s="1650"/>
      <c r="FK186" s="1650"/>
      <c r="FL186" s="1650"/>
      <c r="FM186" s="1650"/>
      <c r="FN186" s="1650"/>
      <c r="FO186" s="1650"/>
      <c r="FP186" s="1650"/>
      <c r="FQ186" s="1650"/>
      <c r="FR186" s="1650"/>
      <c r="FS186" s="1650"/>
      <c r="FT186" s="1650"/>
      <c r="FU186" s="1650"/>
      <c r="FV186" s="1650"/>
      <c r="FW186" s="1650"/>
      <c r="FX186" s="1650"/>
      <c r="FY186" s="1650"/>
      <c r="FZ186" s="1650"/>
      <c r="GA186" s="1650"/>
      <c r="GB186" s="1650"/>
      <c r="GC186" s="1650"/>
      <c r="GD186" s="1650"/>
      <c r="GE186" s="1650"/>
      <c r="GF186" s="1650"/>
      <c r="GG186" s="1650"/>
      <c r="GH186" s="1650"/>
      <c r="GI186" s="1650"/>
      <c r="GJ186" s="1650"/>
      <c r="GK186" s="1650"/>
      <c r="GL186" s="1650"/>
      <c r="GM186" s="1650"/>
      <c r="GN186" s="1650"/>
      <c r="GO186" s="1650"/>
      <c r="GP186" s="1650"/>
      <c r="GQ186" s="1650"/>
      <c r="GR186" s="1375"/>
      <c r="GT186" s="1375"/>
      <c r="GU186" s="1645"/>
      <c r="GV186" s="1645"/>
      <c r="GW186" s="1375"/>
      <c r="GX186" s="1375"/>
      <c r="GY186" s="1375"/>
      <c r="GZ186" s="1375"/>
      <c r="HA186" s="1645"/>
      <c r="HB186" s="1375"/>
      <c r="HC186" s="1375"/>
      <c r="HD186" s="553"/>
      <c r="HE186" s="1375"/>
      <c r="HF186" s="1375"/>
      <c r="HG186" s="1375"/>
      <c r="HH186" s="1375"/>
      <c r="HI186" s="1375"/>
      <c r="HJ186" s="1641"/>
      <c r="HK186" s="631"/>
      <c r="HL186" s="631"/>
      <c r="HM186" s="631"/>
      <c r="HN186" s="631"/>
      <c r="HO186" s="1650">
        <v>11</v>
      </c>
    </row>
    <row s="1650" customFormat="1" customHeight="1" ht="11.549999999999999">
      <c r="A187" s="996"/>
      <c r="B187" s="996"/>
      <c r="C187" s="996"/>
      <c r="D187" s="996"/>
      <c r="E187" s="996"/>
      <c r="F187" s="1645"/>
      <c r="G187" s="1645"/>
      <c r="H187" s="360"/>
      <c r="N187" s="1650"/>
      <c r="O187" s="1650"/>
      <c r="P187" s="1650"/>
      <c r="Q187" s="1650"/>
      <c r="R187" s="1650"/>
      <c r="S187" s="1650"/>
      <c r="T187" s="1650"/>
      <c r="U187" s="1650"/>
      <c r="V187" s="1650"/>
      <c r="W187" s="1650"/>
      <c r="X187" s="1650"/>
      <c r="Y187" s="1650"/>
      <c r="Z187" s="1650"/>
      <c r="AA187" s="1650"/>
      <c r="AB187" s="1650"/>
      <c r="AC187" s="1650"/>
      <c r="AD187" s="1650"/>
      <c r="AE187" s="1650"/>
      <c r="AF187" s="1650"/>
      <c r="AG187" s="1650"/>
      <c r="AH187" s="1650"/>
      <c r="AI187" s="1650"/>
      <c r="AJ187" s="1650"/>
      <c r="AK187" s="1650"/>
      <c r="AL187" s="1650"/>
      <c r="AM187" s="1650"/>
      <c r="AN187" s="1650"/>
      <c r="AO187" s="1650"/>
      <c r="AP187" s="1650"/>
      <c r="AQ187" s="1650"/>
      <c r="AR187" s="1650"/>
      <c r="AS187" s="1650"/>
      <c r="AT187" s="1650"/>
      <c r="AU187" s="1650"/>
      <c r="AV187" s="1650"/>
      <c r="AW187" s="1650"/>
      <c r="AX187" s="1650"/>
      <c r="AY187" s="1650"/>
      <c r="AZ187" s="1650"/>
      <c r="BA187" s="1650"/>
      <c r="BB187" s="1650"/>
      <c r="BC187" s="1650"/>
      <c r="BD187" s="1650"/>
      <c r="BE187" s="1650"/>
      <c r="BF187" s="1650"/>
      <c r="BG187" s="1650"/>
      <c r="BH187" s="1650"/>
      <c r="BI187" s="1650"/>
      <c r="BJ187" s="1650"/>
      <c r="BK187" s="1650"/>
      <c r="BL187" s="1650"/>
      <c r="BM187" s="1650"/>
      <c r="BN187" s="1650"/>
      <c r="BO187" s="1650"/>
      <c r="BP187" s="1650"/>
      <c r="BQ187" s="1650"/>
      <c r="BR187" s="1650"/>
      <c r="BS187" s="1650"/>
      <c r="BT187" s="1650"/>
      <c r="BU187" s="1650"/>
      <c r="BV187" s="1650"/>
      <c r="BW187" s="1650"/>
      <c r="BX187" s="1650"/>
      <c r="BY187" s="1650"/>
      <c r="BZ187" s="1650"/>
      <c r="CA187" s="1650"/>
      <c r="CB187" s="1650"/>
      <c r="CC187" s="1650"/>
      <c r="CD187" s="1650"/>
      <c r="CE187" s="1650"/>
      <c r="CF187" s="1650"/>
      <c r="CG187" s="1650"/>
      <c r="CH187" s="1650"/>
      <c r="CI187" s="1650"/>
      <c r="CJ187" s="1650"/>
      <c r="CK187" s="1650"/>
      <c r="CL187" s="1650"/>
      <c r="CM187" s="1650"/>
      <c r="CN187" s="1650"/>
      <c r="CO187" s="1650"/>
      <c r="CP187" s="1650"/>
      <c r="CQ187" s="1650"/>
      <c r="CR187" s="1650"/>
      <c r="CS187" s="1650"/>
      <c r="CT187" s="1650"/>
      <c r="CU187" s="1650"/>
      <c r="CV187" s="1650"/>
      <c r="CW187" s="1650"/>
      <c r="CX187" s="1650"/>
      <c r="CY187" s="1650"/>
      <c r="CZ187" s="1650"/>
      <c r="DA187" s="1650"/>
      <c r="DB187" s="1650"/>
      <c r="DC187" s="1650"/>
      <c r="DD187" s="1650"/>
      <c r="DE187" s="1650"/>
      <c r="DF187" s="1650"/>
      <c r="DG187" s="1650"/>
      <c r="DH187" s="1650"/>
      <c r="DI187" s="1650"/>
      <c r="DJ187" s="1650"/>
      <c r="DK187" s="1650"/>
      <c r="DL187" s="1650"/>
      <c r="DM187" s="1650"/>
      <c r="DN187" s="1650"/>
      <c r="DO187" s="1650"/>
      <c r="DP187" s="1650"/>
      <c r="DQ187" s="1650"/>
      <c r="DR187" s="1650"/>
      <c r="DS187" s="1650"/>
      <c r="DT187" s="1650"/>
      <c r="DU187" s="1650"/>
      <c r="DV187" s="1650"/>
      <c r="DW187" s="1650"/>
      <c r="DX187" s="1650"/>
      <c r="DY187" s="1650"/>
      <c r="DZ187" s="1650"/>
      <c r="EA187" s="1650"/>
      <c r="EB187" s="1650"/>
      <c r="EC187" s="1650"/>
      <c r="ED187" s="1650"/>
      <c r="EE187" s="1650"/>
      <c r="EF187" s="1650"/>
      <c r="EG187" s="1650"/>
      <c r="EH187" s="1650"/>
      <c r="EI187" s="1650"/>
      <c r="EJ187" s="1650"/>
      <c r="EK187" s="1650"/>
      <c r="EL187" s="1650"/>
      <c r="EM187" s="1650"/>
      <c r="EN187" s="1650"/>
      <c r="EO187" s="1650"/>
      <c r="EP187" s="1650"/>
      <c r="EQ187" s="1650"/>
      <c r="ER187" s="1650"/>
      <c r="ES187" s="1650"/>
      <c r="ET187" s="1650"/>
      <c r="EU187" s="1650"/>
      <c r="EV187" s="1650"/>
      <c r="EW187" s="1650"/>
      <c r="EX187" s="1650"/>
      <c r="EY187" s="1650"/>
      <c r="EZ187" s="1650"/>
      <c r="FA187" s="1650"/>
      <c r="FB187" s="1650"/>
      <c r="FC187" s="1650"/>
      <c r="FD187" s="1650"/>
      <c r="FE187" s="1650"/>
      <c r="FF187" s="1650"/>
      <c r="FG187" s="1650"/>
      <c r="FH187" s="1650"/>
      <c r="FI187" s="1650"/>
      <c r="FJ187" s="1650"/>
      <c r="FK187" s="1650"/>
      <c r="FL187" s="1650"/>
      <c r="FM187" s="1650"/>
      <c r="FN187" s="1650"/>
      <c r="FO187" s="1650"/>
      <c r="FP187" s="1650"/>
      <c r="FQ187" s="1650"/>
      <c r="FR187" s="1650"/>
      <c r="FS187" s="1650"/>
      <c r="FT187" s="1650"/>
      <c r="FU187" s="1650"/>
      <c r="FV187" s="1650"/>
      <c r="FW187" s="1650"/>
      <c r="FX187" s="1650"/>
      <c r="FY187" s="1650"/>
      <c r="FZ187" s="1650"/>
      <c r="GA187" s="1650"/>
      <c r="GB187" s="1650"/>
      <c r="GC187" s="1650"/>
      <c r="GD187" s="1650"/>
      <c r="GE187" s="1650"/>
      <c r="GF187" s="1650"/>
      <c r="GG187" s="1650"/>
      <c r="GH187" s="1650"/>
      <c r="GI187" s="1650"/>
      <c r="GJ187" s="1650"/>
      <c r="GK187" s="1650"/>
      <c r="GL187" s="1650"/>
      <c r="GM187" s="1650"/>
      <c r="GN187" s="1650"/>
      <c r="GO187" s="1650"/>
      <c r="GP187" s="1650"/>
      <c r="GQ187" s="1650"/>
      <c r="GR187" s="1375"/>
      <c r="GT187" s="1375"/>
      <c r="GU187" s="1645"/>
      <c r="GV187" s="1645"/>
      <c r="GW187" s="1375"/>
      <c r="GX187" s="1375"/>
      <c r="GY187" s="1375"/>
      <c r="GZ187" s="1375"/>
      <c r="HA187" s="1645"/>
      <c r="HB187" s="1375"/>
      <c r="HC187" s="1375"/>
      <c r="HD187" s="553"/>
      <c r="HE187" s="1375"/>
      <c r="HF187" s="1375"/>
      <c r="HG187" s="1375"/>
      <c r="HH187" s="1375"/>
      <c r="HI187" s="1375"/>
      <c r="HJ187" s="1641"/>
      <c r="HK187" s="631"/>
      <c r="HL187" s="631"/>
      <c r="HM187" s="631"/>
      <c r="HN187" s="631"/>
      <c r="HO187" s="1650">
        <v>11</v>
      </c>
    </row>
    <row s="1650" customFormat="1" customHeight="1" ht="11.549999999999999">
      <c r="A188" s="996"/>
      <c r="B188" s="996"/>
      <c r="C188" s="996"/>
      <c r="D188" s="996"/>
      <c r="E188" s="996"/>
      <c r="F188" s="1645"/>
      <c r="G188" s="1645"/>
      <c r="H188" s="360"/>
      <c r="N188" s="1650"/>
      <c r="O188" s="1650"/>
      <c r="P188" s="1650"/>
      <c r="Q188" s="1650"/>
      <c r="R188" s="1650"/>
      <c r="S188" s="1650"/>
      <c r="T188" s="1650"/>
      <c r="U188" s="1650"/>
      <c r="V188" s="1650"/>
      <c r="W188" s="1650"/>
      <c r="X188" s="1650"/>
      <c r="Y188" s="1650"/>
      <c r="Z188" s="1650"/>
      <c r="AA188" s="1650"/>
      <c r="AB188" s="1650"/>
      <c r="AC188" s="1650"/>
      <c r="AD188" s="1650"/>
      <c r="AE188" s="1650"/>
      <c r="AF188" s="1650"/>
      <c r="AG188" s="1650"/>
      <c r="AH188" s="1650"/>
      <c r="AI188" s="1650"/>
      <c r="AJ188" s="1650"/>
      <c r="AK188" s="1650"/>
      <c r="AL188" s="1650"/>
      <c r="AM188" s="1650"/>
      <c r="AN188" s="1650"/>
      <c r="AO188" s="1650"/>
      <c r="AP188" s="1650"/>
      <c r="AQ188" s="1650"/>
      <c r="AR188" s="1650"/>
      <c r="AS188" s="1650"/>
      <c r="AT188" s="1650"/>
      <c r="AU188" s="1650"/>
      <c r="AV188" s="1650"/>
      <c r="AW188" s="1650"/>
      <c r="AX188" s="1650"/>
      <c r="AY188" s="1650"/>
      <c r="AZ188" s="1650"/>
      <c r="BA188" s="1650"/>
      <c r="BB188" s="1650"/>
      <c r="BC188" s="1650"/>
      <c r="BD188" s="1650"/>
      <c r="BE188" s="1650"/>
      <c r="BF188" s="1650"/>
      <c r="BG188" s="1650"/>
      <c r="BH188" s="1650"/>
      <c r="BI188" s="1650"/>
      <c r="BJ188" s="1650"/>
      <c r="BK188" s="1650"/>
      <c r="BL188" s="1650"/>
      <c r="BM188" s="1650"/>
      <c r="BN188" s="1650"/>
      <c r="BO188" s="1650"/>
      <c r="BP188" s="1650"/>
      <c r="BQ188" s="1650"/>
      <c r="BR188" s="1650"/>
      <c r="BS188" s="1650"/>
      <c r="BT188" s="1650"/>
      <c r="BU188" s="1650"/>
      <c r="BV188" s="1650"/>
      <c r="BW188" s="1650"/>
      <c r="BX188" s="1650"/>
      <c r="BY188" s="1650"/>
      <c r="BZ188" s="1650"/>
      <c r="CA188" s="1650"/>
      <c r="CB188" s="1650"/>
      <c r="CC188" s="1650"/>
      <c r="CD188" s="1650"/>
      <c r="CE188" s="1650"/>
      <c r="CF188" s="1650"/>
      <c r="CG188" s="1650"/>
      <c r="CH188" s="1650"/>
      <c r="CI188" s="1650"/>
      <c r="CJ188" s="1650"/>
      <c r="CK188" s="1650"/>
      <c r="CL188" s="1650"/>
      <c r="CM188" s="1650"/>
      <c r="CN188" s="1650"/>
      <c r="CO188" s="1650"/>
      <c r="CP188" s="1650"/>
      <c r="CQ188" s="1650"/>
      <c r="CR188" s="1650"/>
      <c r="CS188" s="1650"/>
      <c r="CT188" s="1650"/>
      <c r="CU188" s="1650"/>
      <c r="CV188" s="1650"/>
      <c r="CW188" s="1650"/>
      <c r="CX188" s="1650"/>
      <c r="CY188" s="1650"/>
      <c r="CZ188" s="1650"/>
      <c r="DA188" s="1650"/>
      <c r="DB188" s="1650"/>
      <c r="DC188" s="1650"/>
      <c r="DD188" s="1650"/>
      <c r="DE188" s="1650"/>
      <c r="DF188" s="1650"/>
      <c r="DG188" s="1650"/>
      <c r="DH188" s="1650"/>
      <c r="DI188" s="1650"/>
      <c r="DJ188" s="1650"/>
      <c r="DK188" s="1650"/>
      <c r="DL188" s="1650"/>
      <c r="DM188" s="1650"/>
      <c r="DN188" s="1650"/>
      <c r="DO188" s="1650"/>
      <c r="DP188" s="1650"/>
      <c r="DQ188" s="1650"/>
      <c r="DR188" s="1650"/>
      <c r="DS188" s="1650"/>
      <c r="DT188" s="1650"/>
      <c r="DU188" s="1650"/>
      <c r="DV188" s="1650"/>
      <c r="DW188" s="1650"/>
      <c r="DX188" s="1650"/>
      <c r="DY188" s="1650"/>
      <c r="DZ188" s="1650"/>
      <c r="EA188" s="1650"/>
      <c r="EB188" s="1650"/>
      <c r="EC188" s="1650"/>
      <c r="ED188" s="1650"/>
      <c r="EE188" s="1650"/>
      <c r="EF188" s="1650"/>
      <c r="EG188" s="1650"/>
      <c r="EH188" s="1650"/>
      <c r="EI188" s="1650"/>
      <c r="EJ188" s="1650"/>
      <c r="EK188" s="1650"/>
      <c r="EL188" s="1650"/>
      <c r="EM188" s="1650"/>
      <c r="EN188" s="1650"/>
      <c r="EO188" s="1650"/>
      <c r="EP188" s="1650"/>
      <c r="EQ188" s="1650"/>
      <c r="ER188" s="1650"/>
      <c r="ES188" s="1650"/>
      <c r="ET188" s="1650"/>
      <c r="EU188" s="1650"/>
      <c r="EV188" s="1650"/>
      <c r="EW188" s="1650"/>
      <c r="EX188" s="1650"/>
      <c r="EY188" s="1650"/>
      <c r="EZ188" s="1650"/>
      <c r="FA188" s="1650"/>
      <c r="FB188" s="1650"/>
      <c r="FC188" s="1650"/>
      <c r="FD188" s="1650"/>
      <c r="FE188" s="1650"/>
      <c r="FF188" s="1650"/>
      <c r="FG188" s="1650"/>
      <c r="FH188" s="1650"/>
      <c r="FI188" s="1650"/>
      <c r="FJ188" s="1650"/>
      <c r="FK188" s="1650"/>
      <c r="FL188" s="1650"/>
      <c r="FM188" s="1650"/>
      <c r="FN188" s="1650"/>
      <c r="FO188" s="1650"/>
      <c r="FP188" s="1650"/>
      <c r="FQ188" s="1650"/>
      <c r="FR188" s="1650"/>
      <c r="FS188" s="1650"/>
      <c r="FT188" s="1650"/>
      <c r="FU188" s="1650"/>
      <c r="FV188" s="1650"/>
      <c r="FW188" s="1650"/>
      <c r="FX188" s="1650"/>
      <c r="FY188" s="1650"/>
      <c r="FZ188" s="1650"/>
      <c r="GA188" s="1650"/>
      <c r="GB188" s="1650"/>
      <c r="GC188" s="1650"/>
      <c r="GD188" s="1650"/>
      <c r="GE188" s="1650"/>
      <c r="GF188" s="1650"/>
      <c r="GG188" s="1650"/>
      <c r="GH188" s="1650"/>
      <c r="GI188" s="1650"/>
      <c r="GJ188" s="1650"/>
      <c r="GK188" s="1650"/>
      <c r="GL188" s="1650"/>
      <c r="GM188" s="1650"/>
      <c r="GN188" s="1650"/>
      <c r="GO188" s="1650"/>
      <c r="GP188" s="1650"/>
      <c r="GQ188" s="1650"/>
      <c r="GR188" s="1375"/>
      <c r="GT188" s="1375"/>
      <c r="GU188" s="1645"/>
      <c r="GV188" s="1645"/>
      <c r="GW188" s="1375"/>
      <c r="GX188" s="1375"/>
      <c r="GY188" s="1375"/>
      <c r="GZ188" s="1375"/>
      <c r="HA188" s="1645"/>
      <c r="HB188" s="1375"/>
      <c r="HC188" s="1375"/>
      <c r="HD188" s="553"/>
      <c r="HE188" s="1375"/>
      <c r="HF188" s="1375"/>
      <c r="HG188" s="1375"/>
      <c r="HH188" s="1375"/>
      <c r="HI188" s="1375"/>
      <c r="HJ188" s="1641"/>
      <c r="HK188" s="631"/>
      <c r="HL188" s="631"/>
      <c r="HM188" s="631"/>
      <c r="HN188" s="631"/>
      <c r="HO188" s="1650">
        <v>11</v>
      </c>
    </row>
    <row s="1650" customFormat="1" customHeight="1" ht="11.549999999999999">
      <c r="A189" s="996"/>
      <c r="B189" s="996"/>
      <c r="C189" s="996"/>
      <c r="D189" s="996"/>
      <c r="E189" s="996"/>
      <c r="F189" s="1645"/>
      <c r="G189" s="1645"/>
      <c r="H189" s="360"/>
      <c r="N189" s="1650"/>
      <c r="O189" s="1650"/>
      <c r="P189" s="1650"/>
      <c r="Q189" s="1650"/>
      <c r="R189" s="1650"/>
      <c r="S189" s="1650"/>
      <c r="T189" s="1650"/>
      <c r="U189" s="1650"/>
      <c r="V189" s="1650"/>
      <c r="W189" s="1650"/>
      <c r="X189" s="1650"/>
      <c r="Y189" s="1650"/>
      <c r="Z189" s="1650"/>
      <c r="AA189" s="1650"/>
      <c r="AB189" s="1650"/>
      <c r="AC189" s="1650"/>
      <c r="AD189" s="1650"/>
      <c r="AE189" s="1650"/>
      <c r="AF189" s="1650"/>
      <c r="AG189" s="1650"/>
      <c r="AH189" s="1650"/>
      <c r="AI189" s="1650"/>
      <c r="AJ189" s="1650"/>
      <c r="AK189" s="1650"/>
      <c r="AL189" s="1650"/>
      <c r="AM189" s="1650"/>
      <c r="AN189" s="1650"/>
      <c r="AO189" s="1650"/>
      <c r="AP189" s="1650"/>
      <c r="AQ189" s="1650"/>
      <c r="AR189" s="1650"/>
      <c r="AS189" s="1650"/>
      <c r="AT189" s="1650"/>
      <c r="AU189" s="1650"/>
      <c r="AV189" s="1650"/>
      <c r="AW189" s="1650"/>
      <c r="AX189" s="1650"/>
      <c r="AY189" s="1650"/>
      <c r="AZ189" s="1650"/>
      <c r="BA189" s="1650"/>
      <c r="BB189" s="1650"/>
      <c r="BC189" s="1650"/>
      <c r="BD189" s="1650"/>
      <c r="BE189" s="1650"/>
      <c r="BF189" s="1650"/>
      <c r="BG189" s="1650"/>
      <c r="BH189" s="1650"/>
      <c r="BI189" s="1650"/>
      <c r="BJ189" s="1650"/>
      <c r="BK189" s="1650"/>
      <c r="BL189" s="1650"/>
      <c r="BM189" s="1650"/>
      <c r="BN189" s="1650"/>
      <c r="BO189" s="1650"/>
      <c r="BP189" s="1650"/>
      <c r="BQ189" s="1650"/>
      <c r="BR189" s="1650"/>
      <c r="BS189" s="1650"/>
      <c r="BT189" s="1650"/>
      <c r="BU189" s="1650"/>
      <c r="BV189" s="1650"/>
      <c r="BW189" s="1650"/>
      <c r="BX189" s="1650"/>
      <c r="BY189" s="1650"/>
      <c r="BZ189" s="1650"/>
      <c r="CA189" s="1650"/>
      <c r="CB189" s="1650"/>
      <c r="CC189" s="1650"/>
      <c r="CD189" s="1650"/>
      <c r="CE189" s="1650"/>
      <c r="CF189" s="1650"/>
      <c r="CG189" s="1650"/>
      <c r="CH189" s="1650"/>
      <c r="CI189" s="1650"/>
      <c r="CJ189" s="1650"/>
      <c r="CK189" s="1650"/>
      <c r="CL189" s="1650"/>
      <c r="CM189" s="1650"/>
      <c r="CN189" s="1650"/>
      <c r="CO189" s="1650"/>
      <c r="CP189" s="1650"/>
      <c r="CQ189" s="1650"/>
      <c r="CR189" s="1650"/>
      <c r="CS189" s="1650"/>
      <c r="CT189" s="1650"/>
      <c r="CU189" s="1650"/>
      <c r="CV189" s="1650"/>
      <c r="CW189" s="1650"/>
      <c r="CX189" s="1650"/>
      <c r="CY189" s="1650"/>
      <c r="CZ189" s="1650"/>
      <c r="DA189" s="1650"/>
      <c r="DB189" s="1650"/>
      <c r="DC189" s="1650"/>
      <c r="DD189" s="1650"/>
      <c r="DE189" s="1650"/>
      <c r="DF189" s="1650"/>
      <c r="DG189" s="1650"/>
      <c r="DH189" s="1650"/>
      <c r="DI189" s="1650"/>
      <c r="DJ189" s="1650"/>
      <c r="DK189" s="1650"/>
      <c r="DL189" s="1650"/>
      <c r="DM189" s="1650"/>
      <c r="DN189" s="1650"/>
      <c r="DO189" s="1650"/>
      <c r="DP189" s="1650"/>
      <c r="DQ189" s="1650"/>
      <c r="DR189" s="1650"/>
      <c r="DS189" s="1650"/>
      <c r="DT189" s="1650"/>
      <c r="DU189" s="1650"/>
      <c r="DV189" s="1650"/>
      <c r="DW189" s="1650"/>
      <c r="DX189" s="1650"/>
      <c r="DY189" s="1650"/>
      <c r="DZ189" s="1650"/>
      <c r="EA189" s="1650"/>
      <c r="EB189" s="1650"/>
      <c r="EC189" s="1650"/>
      <c r="ED189" s="1650"/>
      <c r="EE189" s="1650"/>
      <c r="EF189" s="1650"/>
      <c r="EG189" s="1650"/>
      <c r="EH189" s="1650"/>
      <c r="EI189" s="1650"/>
      <c r="EJ189" s="1650"/>
      <c r="EK189" s="1650"/>
      <c r="EL189" s="1650"/>
      <c r="EM189" s="1650"/>
      <c r="EN189" s="1650"/>
      <c r="EO189" s="1650"/>
      <c r="EP189" s="1650"/>
      <c r="EQ189" s="1650"/>
      <c r="ER189" s="1650"/>
      <c r="ES189" s="1650"/>
      <c r="ET189" s="1650"/>
      <c r="EU189" s="1650"/>
      <c r="EV189" s="1650"/>
      <c r="EW189" s="1650"/>
      <c r="EX189" s="1650"/>
      <c r="EY189" s="1650"/>
      <c r="EZ189" s="1650"/>
      <c r="FA189" s="1650"/>
      <c r="FB189" s="1650"/>
      <c r="FC189" s="1650"/>
      <c r="FD189" s="1650"/>
      <c r="FE189" s="1650"/>
      <c r="FF189" s="1650"/>
      <c r="FG189" s="1650"/>
      <c r="FH189" s="1650"/>
      <c r="FI189" s="1650"/>
      <c r="FJ189" s="1650"/>
      <c r="FK189" s="1650"/>
      <c r="FL189" s="1650"/>
      <c r="FM189" s="1650"/>
      <c r="FN189" s="1650"/>
      <c r="FO189" s="1650"/>
      <c r="FP189" s="1650"/>
      <c r="FQ189" s="1650"/>
      <c r="FR189" s="1650"/>
      <c r="FS189" s="1650"/>
      <c r="FT189" s="1650"/>
      <c r="FU189" s="1650"/>
      <c r="FV189" s="1650"/>
      <c r="FW189" s="1650"/>
      <c r="FX189" s="1650"/>
      <c r="FY189" s="1650"/>
      <c r="FZ189" s="1650"/>
      <c r="GA189" s="1650"/>
      <c r="GB189" s="1650"/>
      <c r="GC189" s="1650"/>
      <c r="GD189" s="1650"/>
      <c r="GE189" s="1650"/>
      <c r="GF189" s="1650"/>
      <c r="GG189" s="1650"/>
      <c r="GH189" s="1650"/>
      <c r="GI189" s="1650"/>
      <c r="GJ189" s="1650"/>
      <c r="GK189" s="1650"/>
      <c r="GL189" s="1650"/>
      <c r="GM189" s="1650"/>
      <c r="GN189" s="1650"/>
      <c r="GO189" s="1650"/>
      <c r="GP189" s="1650"/>
      <c r="GQ189" s="1650"/>
      <c r="GR189" s="1375"/>
      <c r="GT189" s="1375"/>
      <c r="GU189" s="1645"/>
      <c r="GV189" s="1645"/>
      <c r="GW189" s="1375"/>
      <c r="GX189" s="1375"/>
      <c r="GY189" s="1375"/>
      <c r="GZ189" s="1375"/>
      <c r="HA189" s="1645"/>
      <c r="HB189" s="1375"/>
      <c r="HC189" s="1375"/>
      <c r="HD189" s="553"/>
      <c r="HE189" s="1375"/>
      <c r="HF189" s="1375"/>
      <c r="HG189" s="1375"/>
      <c r="HH189" s="1375"/>
      <c r="HI189" s="1375"/>
      <c r="HJ189" s="1641"/>
      <c r="HK189" s="631"/>
      <c r="HL189" s="631"/>
      <c r="HM189" s="631"/>
      <c r="HN189" s="631"/>
      <c r="HO189" s="1650">
        <v>11</v>
      </c>
    </row>
    <row customHeight="1" ht="11.549999999999999">
      <c r="N190" s="1644"/>
      <c r="O190" s="1644"/>
      <c r="P190" s="1644"/>
      <c r="Q190" s="1644"/>
      <c r="R190" s="1644"/>
      <c r="S190" s="1644"/>
      <c r="T190" s="1644"/>
      <c r="U190" s="1644"/>
      <c r="V190" s="1644"/>
      <c r="W190" s="1644"/>
      <c r="X190" s="1644"/>
      <c r="Y190" s="1644"/>
      <c r="Z190" s="1644"/>
      <c r="AA190" s="1644"/>
      <c r="AB190" s="1644"/>
      <c r="AC190" s="1644"/>
      <c r="AD190" s="1644"/>
      <c r="AE190" s="1644"/>
      <c r="AF190" s="1644"/>
      <c r="AG190" s="1644"/>
      <c r="AH190" s="1644"/>
      <c r="AI190" s="1644"/>
      <c r="AJ190" s="1644"/>
      <c r="AK190" s="1644"/>
      <c r="AL190" s="1644"/>
      <c r="AM190" s="1644"/>
      <c r="AN190" s="1644"/>
      <c r="AO190" s="1644"/>
      <c r="AP190" s="1644"/>
      <c r="AQ190" s="1644"/>
      <c r="AR190" s="1644"/>
      <c r="AS190" s="1644"/>
      <c r="AT190" s="1644"/>
      <c r="AU190" s="1644"/>
      <c r="AV190" s="1644"/>
      <c r="AW190" s="1644"/>
      <c r="AX190" s="1644"/>
      <c r="AY190" s="1644"/>
      <c r="AZ190" s="1644"/>
      <c r="BA190" s="1644"/>
      <c r="BB190" s="1644"/>
      <c r="BC190" s="1644"/>
      <c r="BD190" s="1644"/>
      <c r="BE190" s="1644"/>
      <c r="BF190" s="1644"/>
      <c r="BG190" s="1644"/>
      <c r="BH190" s="1644"/>
      <c r="BI190" s="1644"/>
      <c r="BJ190" s="1644"/>
      <c r="BK190" s="1644"/>
      <c r="BL190" s="1644"/>
      <c r="BM190" s="1644"/>
      <c r="BN190" s="1644"/>
      <c r="BO190" s="1644"/>
      <c r="BP190" s="1644"/>
      <c r="BQ190" s="1644"/>
      <c r="BR190" s="1644"/>
      <c r="BS190" s="1644"/>
      <c r="BT190" s="1644"/>
      <c r="BU190" s="1644"/>
      <c r="BV190" s="1644"/>
      <c r="BW190" s="1644"/>
      <c r="BX190" s="1644"/>
      <c r="BY190" s="1644"/>
      <c r="BZ190" s="1644"/>
      <c r="CA190" s="1644"/>
      <c r="CB190" s="1644"/>
      <c r="CC190" s="1644"/>
      <c r="CD190" s="1644"/>
      <c r="CE190" s="1644"/>
      <c r="CF190" s="1644"/>
      <c r="CG190" s="1644"/>
      <c r="CH190" s="1644"/>
      <c r="CI190" s="1644"/>
      <c r="CJ190" s="1644"/>
      <c r="CK190" s="1644"/>
      <c r="CL190" s="1644"/>
      <c r="CM190" s="1644"/>
      <c r="CN190" s="1644"/>
      <c r="CO190" s="1644"/>
      <c r="CP190" s="1644"/>
      <c r="CQ190" s="1644"/>
      <c r="CR190" s="1644"/>
      <c r="CS190" s="1644"/>
      <c r="CT190" s="1644"/>
      <c r="CU190" s="1644"/>
      <c r="CV190" s="1644"/>
      <c r="CW190" s="1644"/>
      <c r="CX190" s="1644"/>
      <c r="CY190" s="1644"/>
      <c r="CZ190" s="1644"/>
      <c r="DA190" s="1644"/>
      <c r="DB190" s="1644"/>
      <c r="DC190" s="1644"/>
      <c r="DD190" s="1644"/>
      <c r="DE190" s="1644"/>
      <c r="DF190" s="1644"/>
      <c r="DG190" s="1644"/>
      <c r="DH190" s="1644"/>
      <c r="DI190" s="1644"/>
      <c r="DJ190" s="1644"/>
      <c r="DK190" s="1644"/>
      <c r="DL190" s="1644"/>
      <c r="DM190" s="1644"/>
      <c r="DN190" s="1644"/>
      <c r="DO190" s="1644"/>
      <c r="DP190" s="1644"/>
      <c r="DQ190" s="1644"/>
      <c r="DR190" s="1644"/>
      <c r="DS190" s="1644"/>
      <c r="DT190" s="1644"/>
      <c r="DU190" s="1644"/>
      <c r="DV190" s="1644"/>
      <c r="DW190" s="1644"/>
      <c r="DX190" s="1644"/>
      <c r="DY190" s="1644"/>
      <c r="DZ190" s="1644"/>
      <c r="EA190" s="1644"/>
      <c r="EB190" s="1644"/>
      <c r="EC190" s="1644"/>
      <c r="ED190" s="1644"/>
      <c r="EE190" s="1644"/>
      <c r="EF190" s="1644"/>
      <c r="EG190" s="1644"/>
      <c r="EH190" s="1644"/>
      <c r="EI190" s="1644"/>
      <c r="EJ190" s="1644"/>
      <c r="EK190" s="1644"/>
      <c r="EL190" s="1644"/>
      <c r="EM190" s="1644"/>
      <c r="EN190" s="1644"/>
      <c r="EO190" s="1644"/>
      <c r="EP190" s="1644"/>
      <c r="EQ190" s="1644"/>
      <c r="ER190" s="1644"/>
      <c r="ES190" s="1644"/>
      <c r="ET190" s="1644"/>
      <c r="EU190" s="1644"/>
      <c r="EV190" s="1644"/>
      <c r="EW190" s="1644"/>
      <c r="EX190" s="1644"/>
      <c r="EY190" s="1644"/>
      <c r="EZ190" s="1644"/>
      <c r="FA190" s="1644"/>
      <c r="FB190" s="1644"/>
      <c r="FC190" s="1644"/>
      <c r="FD190" s="1644"/>
      <c r="FE190" s="1644"/>
      <c r="FF190" s="1644"/>
      <c r="FG190" s="1644"/>
      <c r="FH190" s="1644"/>
      <c r="FI190" s="1644"/>
      <c r="FJ190" s="1644"/>
      <c r="FK190" s="1644"/>
      <c r="FL190" s="1644"/>
      <c r="FM190" s="1644"/>
      <c r="FN190" s="1644"/>
      <c r="FO190" s="1644"/>
      <c r="FP190" s="1644"/>
      <c r="FQ190" s="1644"/>
      <c r="FR190" s="1644"/>
      <c r="FS190" s="1644"/>
      <c r="FT190" s="1644"/>
      <c r="FU190" s="1644"/>
      <c r="FV190" s="1644"/>
      <c r="FW190" s="1644"/>
      <c r="FX190" s="1644"/>
      <c r="FY190" s="1644"/>
      <c r="FZ190" s="1644"/>
      <c r="GA190" s="1644"/>
      <c r="GB190" s="1644"/>
      <c r="GC190" s="1644"/>
      <c r="GD190" s="1644"/>
      <c r="GE190" s="1644"/>
      <c r="GF190" s="1644"/>
      <c r="GG190" s="1644"/>
      <c r="GH190" s="1644"/>
      <c r="GI190" s="1644"/>
      <c r="GJ190" s="1644"/>
      <c r="GK190" s="1644"/>
      <c r="GL190" s="1644"/>
      <c r="GM190" s="1644"/>
      <c r="GN190" s="1644"/>
      <c r="GO190" s="1644"/>
      <c r="GP190" s="1644"/>
      <c r="GQ190" s="1644"/>
      <c r="HO190" s="1640">
        <v>11</v>
      </c>
    </row>
    <row customHeight="1" ht="11.549999999999999">
      <c r="N191" s="1644"/>
      <c r="O191" s="1644"/>
      <c r="P191" s="1644"/>
      <c r="Q191" s="1644"/>
      <c r="R191" s="1644"/>
      <c r="S191" s="1644"/>
      <c r="T191" s="1644"/>
      <c r="U191" s="1644"/>
      <c r="V191" s="1644"/>
      <c r="W191" s="1644"/>
      <c r="X191" s="1644"/>
      <c r="Y191" s="1644"/>
      <c r="Z191" s="1644"/>
      <c r="AA191" s="1644"/>
      <c r="AB191" s="1644"/>
      <c r="AC191" s="1644"/>
      <c r="AD191" s="1644"/>
      <c r="AE191" s="1644"/>
      <c r="AF191" s="1644"/>
      <c r="AG191" s="1644"/>
      <c r="AH191" s="1644"/>
      <c r="AI191" s="1644"/>
      <c r="AJ191" s="1644"/>
      <c r="AK191" s="1644"/>
      <c r="AL191" s="1644"/>
      <c r="AM191" s="1644"/>
      <c r="AN191" s="1644"/>
      <c r="AO191" s="1644"/>
      <c r="AP191" s="1644"/>
      <c r="AQ191" s="1644"/>
      <c r="AR191" s="1644"/>
      <c r="AS191" s="1644"/>
      <c r="AT191" s="1644"/>
      <c r="AU191" s="1644"/>
      <c r="AV191" s="1644"/>
      <c r="AW191" s="1644"/>
      <c r="AX191" s="1644"/>
      <c r="AY191" s="1644"/>
      <c r="AZ191" s="1644"/>
      <c r="BA191" s="1644"/>
      <c r="BB191" s="1644"/>
      <c r="BC191" s="1644"/>
      <c r="BD191" s="1644"/>
      <c r="BE191" s="1644"/>
      <c r="BF191" s="1644"/>
      <c r="BG191" s="1644"/>
      <c r="BH191" s="1644"/>
      <c r="BI191" s="1644"/>
      <c r="BJ191" s="1644"/>
      <c r="BK191" s="1644"/>
      <c r="BL191" s="1644"/>
      <c r="BM191" s="1644"/>
      <c r="BN191" s="1644"/>
      <c r="BO191" s="1644"/>
      <c r="BP191" s="1644"/>
      <c r="BQ191" s="1644"/>
      <c r="BR191" s="1644"/>
      <c r="BS191" s="1644"/>
      <c r="BT191" s="1644"/>
      <c r="BU191" s="1644"/>
      <c r="BV191" s="1644"/>
      <c r="BW191" s="1644"/>
      <c r="BX191" s="1644"/>
      <c r="BY191" s="1644"/>
      <c r="BZ191" s="1644"/>
      <c r="CA191" s="1644"/>
      <c r="CB191" s="1644"/>
      <c r="CC191" s="1644"/>
      <c r="CD191" s="1644"/>
      <c r="CE191" s="1644"/>
      <c r="CF191" s="1644"/>
      <c r="CG191" s="1644"/>
      <c r="CH191" s="1644"/>
      <c r="CI191" s="1644"/>
      <c r="CJ191" s="1644"/>
      <c r="CK191" s="1644"/>
      <c r="CL191" s="1644"/>
      <c r="CM191" s="1644"/>
      <c r="CN191" s="1644"/>
      <c r="CO191" s="1644"/>
      <c r="CP191" s="1644"/>
      <c r="CQ191" s="1644"/>
      <c r="CR191" s="1644"/>
      <c r="CS191" s="1644"/>
      <c r="CT191" s="1644"/>
      <c r="CU191" s="1644"/>
      <c r="CV191" s="1644"/>
      <c r="CW191" s="1644"/>
      <c r="CX191" s="1644"/>
      <c r="CY191" s="1644"/>
      <c r="CZ191" s="1644"/>
      <c r="DA191" s="1644"/>
      <c r="DB191" s="1644"/>
      <c r="DC191" s="1644"/>
      <c r="DD191" s="1644"/>
      <c r="DE191" s="1644"/>
      <c r="DF191" s="1644"/>
      <c r="DG191" s="1644"/>
      <c r="DH191" s="1644"/>
      <c r="DI191" s="1644"/>
      <c r="DJ191" s="1644"/>
      <c r="DK191" s="1644"/>
      <c r="DL191" s="1644"/>
      <c r="DM191" s="1644"/>
      <c r="DN191" s="1644"/>
      <c r="DO191" s="1644"/>
      <c r="DP191" s="1644"/>
      <c r="DQ191" s="1644"/>
      <c r="DR191" s="1644"/>
      <c r="DS191" s="1644"/>
      <c r="DT191" s="1644"/>
      <c r="DU191" s="1644"/>
      <c r="DV191" s="1644"/>
      <c r="DW191" s="1644"/>
      <c r="DX191" s="1644"/>
      <c r="DY191" s="1644"/>
      <c r="DZ191" s="1644"/>
      <c r="EA191" s="1644"/>
      <c r="EB191" s="1644"/>
      <c r="EC191" s="1644"/>
      <c r="ED191" s="1644"/>
      <c r="EE191" s="1644"/>
      <c r="EF191" s="1644"/>
      <c r="EG191" s="1644"/>
      <c r="EH191" s="1644"/>
      <c r="EI191" s="1644"/>
      <c r="EJ191" s="1644"/>
      <c r="EK191" s="1644"/>
      <c r="EL191" s="1644"/>
      <c r="EM191" s="1644"/>
      <c r="EN191" s="1644"/>
      <c r="EO191" s="1644"/>
      <c r="EP191" s="1644"/>
      <c r="EQ191" s="1644"/>
      <c r="ER191" s="1644"/>
      <c r="ES191" s="1644"/>
      <c r="ET191" s="1644"/>
      <c r="EU191" s="1644"/>
      <c r="EV191" s="1644"/>
      <c r="EW191" s="1644"/>
      <c r="EX191" s="1644"/>
      <c r="EY191" s="1644"/>
      <c r="EZ191" s="1644"/>
      <c r="FA191" s="1644"/>
      <c r="FB191" s="1644"/>
      <c r="FC191" s="1644"/>
      <c r="FD191" s="1644"/>
      <c r="FE191" s="1644"/>
      <c r="FF191" s="1644"/>
      <c r="FG191" s="1644"/>
      <c r="FH191" s="1644"/>
      <c r="FI191" s="1644"/>
      <c r="FJ191" s="1644"/>
      <c r="FK191" s="1644"/>
      <c r="FL191" s="1644"/>
      <c r="FM191" s="1644"/>
      <c r="FN191" s="1644"/>
      <c r="FO191" s="1644"/>
      <c r="FP191" s="1644"/>
      <c r="FQ191" s="1644"/>
      <c r="FR191" s="1644"/>
      <c r="FS191" s="1644"/>
      <c r="FT191" s="1644"/>
      <c r="FU191" s="1644"/>
      <c r="FV191" s="1644"/>
      <c r="FW191" s="1644"/>
      <c r="FX191" s="1644"/>
      <c r="FY191" s="1644"/>
      <c r="FZ191" s="1644"/>
      <c r="GA191" s="1644"/>
      <c r="GB191" s="1644"/>
      <c r="GC191" s="1644"/>
      <c r="GD191" s="1644"/>
      <c r="GE191" s="1644"/>
      <c r="GF191" s="1644"/>
      <c r="GG191" s="1644"/>
      <c r="GH191" s="1644"/>
      <c r="GI191" s="1644"/>
      <c r="GJ191" s="1644"/>
      <c r="GK191" s="1644"/>
      <c r="GL191" s="1644"/>
      <c r="GM191" s="1644"/>
      <c r="GN191" s="1644"/>
      <c r="GO191" s="1644"/>
      <c r="GP191" s="1644"/>
      <c r="GQ191" s="1644"/>
      <c r="HO191" s="1640">
        <v>11</v>
      </c>
    </row>
    <row customHeight="1" ht="11.549999999999999">
      <c r="N192" s="1644"/>
      <c r="O192" s="1644"/>
      <c r="P192" s="1644"/>
      <c r="Q192" s="1644"/>
      <c r="R192" s="1644"/>
      <c r="S192" s="1644"/>
      <c r="T192" s="1644"/>
      <c r="U192" s="1644"/>
      <c r="V192" s="1644"/>
      <c r="W192" s="1644"/>
      <c r="X192" s="1644"/>
      <c r="Y192" s="1644"/>
      <c r="Z192" s="1644"/>
      <c r="AA192" s="1644"/>
      <c r="AB192" s="1644"/>
      <c r="AC192" s="1644"/>
      <c r="AD192" s="1644"/>
      <c r="AE192" s="1644"/>
      <c r="AF192" s="1644"/>
      <c r="AG192" s="1644"/>
      <c r="AH192" s="1644"/>
      <c r="AI192" s="1644"/>
      <c r="AJ192" s="1644"/>
      <c r="AK192" s="1644"/>
      <c r="AL192" s="1644"/>
      <c r="AM192" s="1644"/>
      <c r="AN192" s="1644"/>
      <c r="AO192" s="1644"/>
      <c r="AP192" s="1644"/>
      <c r="AQ192" s="1644"/>
      <c r="AR192" s="1644"/>
      <c r="AS192" s="1644"/>
      <c r="AT192" s="1644"/>
      <c r="AU192" s="1644"/>
      <c r="AV192" s="1644"/>
      <c r="AW192" s="1644"/>
      <c r="AX192" s="1644"/>
      <c r="AY192" s="1644"/>
      <c r="AZ192" s="1644"/>
      <c r="BA192" s="1644"/>
      <c r="BB192" s="1644"/>
      <c r="BC192" s="1644"/>
      <c r="BD192" s="1644"/>
      <c r="BE192" s="1644"/>
      <c r="BF192" s="1644"/>
      <c r="BG192" s="1644"/>
      <c r="BH192" s="1644"/>
      <c r="BI192" s="1644"/>
      <c r="BJ192" s="1644"/>
      <c r="BK192" s="1644"/>
      <c r="BL192" s="1644"/>
      <c r="BM192" s="1644"/>
      <c r="BN192" s="1644"/>
      <c r="BO192" s="1644"/>
      <c r="BP192" s="1644"/>
      <c r="BQ192" s="1644"/>
      <c r="BR192" s="1644"/>
      <c r="BS192" s="1644"/>
      <c r="BT192" s="1644"/>
      <c r="BU192" s="1644"/>
      <c r="BV192" s="1644"/>
      <c r="BW192" s="1644"/>
      <c r="BX192" s="1644"/>
      <c r="BY192" s="1644"/>
      <c r="BZ192" s="1644"/>
      <c r="CA192" s="1644"/>
      <c r="CB192" s="1644"/>
      <c r="CC192" s="1644"/>
      <c r="CD192" s="1644"/>
      <c r="CE192" s="1644"/>
      <c r="CF192" s="1644"/>
      <c r="CG192" s="1644"/>
      <c r="CH192" s="1644"/>
      <c r="CI192" s="1644"/>
      <c r="CJ192" s="1644"/>
      <c r="CK192" s="1644"/>
      <c r="CL192" s="1644"/>
      <c r="CM192" s="1644"/>
      <c r="CN192" s="1644"/>
      <c r="CO192" s="1644"/>
      <c r="CP192" s="1644"/>
      <c r="CQ192" s="1644"/>
      <c r="CR192" s="1644"/>
      <c r="CS192" s="1644"/>
      <c r="CT192" s="1644"/>
      <c r="CU192" s="1644"/>
      <c r="CV192" s="1644"/>
      <c r="CW192" s="1644"/>
      <c r="CX192" s="1644"/>
      <c r="CY192" s="1644"/>
      <c r="CZ192" s="1644"/>
      <c r="DA192" s="1644"/>
      <c r="DB192" s="1644"/>
      <c r="DC192" s="1644"/>
      <c r="DD192" s="1644"/>
      <c r="DE192" s="1644"/>
      <c r="DF192" s="1644"/>
      <c r="DG192" s="1644"/>
      <c r="DH192" s="1644"/>
      <c r="DI192" s="1644"/>
      <c r="DJ192" s="1644"/>
      <c r="DK192" s="1644"/>
      <c r="DL192" s="1644"/>
      <c r="DM192" s="1644"/>
      <c r="DN192" s="1644"/>
      <c r="DO192" s="1644"/>
      <c r="DP192" s="1644"/>
      <c r="DQ192" s="1644"/>
      <c r="DR192" s="1644"/>
      <c r="DS192" s="1644"/>
      <c r="DT192" s="1644"/>
      <c r="DU192" s="1644"/>
      <c r="DV192" s="1644"/>
      <c r="DW192" s="1644"/>
      <c r="DX192" s="1644"/>
      <c r="DY192" s="1644"/>
      <c r="DZ192" s="1644"/>
      <c r="EA192" s="1644"/>
      <c r="EB192" s="1644"/>
      <c r="EC192" s="1644"/>
      <c r="ED192" s="1644"/>
      <c r="EE192" s="1644"/>
      <c r="EF192" s="1644"/>
      <c r="EG192" s="1644"/>
      <c r="EH192" s="1644"/>
      <c r="EI192" s="1644"/>
      <c r="EJ192" s="1644"/>
      <c r="EK192" s="1644"/>
      <c r="EL192" s="1644"/>
      <c r="EM192" s="1644"/>
      <c r="EN192" s="1644"/>
      <c r="EO192" s="1644"/>
      <c r="EP192" s="1644"/>
      <c r="EQ192" s="1644"/>
      <c r="ER192" s="1644"/>
      <c r="ES192" s="1644"/>
      <c r="ET192" s="1644"/>
      <c r="EU192" s="1644"/>
      <c r="EV192" s="1644"/>
      <c r="EW192" s="1644"/>
      <c r="EX192" s="1644"/>
      <c r="EY192" s="1644"/>
      <c r="EZ192" s="1644"/>
      <c r="FA192" s="1644"/>
      <c r="FB192" s="1644"/>
      <c r="FC192" s="1644"/>
      <c r="FD192" s="1644"/>
      <c r="FE192" s="1644"/>
      <c r="FF192" s="1644"/>
      <c r="FG192" s="1644"/>
      <c r="FH192" s="1644"/>
      <c r="FI192" s="1644"/>
      <c r="FJ192" s="1644"/>
      <c r="FK192" s="1644"/>
      <c r="FL192" s="1644"/>
      <c r="FM192" s="1644"/>
      <c r="FN192" s="1644"/>
      <c r="FO192" s="1644"/>
      <c r="FP192" s="1644"/>
      <c r="FQ192" s="1644"/>
      <c r="FR192" s="1644"/>
      <c r="FS192" s="1644"/>
      <c r="FT192" s="1644"/>
      <c r="FU192" s="1644"/>
      <c r="FV192" s="1644"/>
      <c r="FW192" s="1644"/>
      <c r="FX192" s="1644"/>
      <c r="FY192" s="1644"/>
      <c r="FZ192" s="1644"/>
      <c r="GA192" s="1644"/>
      <c r="GB192" s="1644"/>
      <c r="GC192" s="1644"/>
      <c r="GD192" s="1644"/>
      <c r="GE192" s="1644"/>
      <c r="GF192" s="1644"/>
      <c r="GG192" s="1644"/>
      <c r="GH192" s="1644"/>
      <c r="GI192" s="1644"/>
      <c r="GJ192" s="1644"/>
      <c r="GK192" s="1644"/>
      <c r="GL192" s="1644"/>
      <c r="GM192" s="1644"/>
      <c r="GN192" s="1644"/>
      <c r="GO192" s="1644"/>
      <c r="GP192" s="1644"/>
      <c r="GQ192" s="1644"/>
      <c r="HO192" s="1640">
        <v>11</v>
      </c>
    </row>
    <row customHeight="1" ht="11.549999999999999">
      <c r="A193" s="999"/>
      <c r="B193" s="999"/>
      <c r="C193" s="999"/>
      <c r="D193" s="999"/>
      <c r="E193" s="999"/>
      <c r="F193" s="1640"/>
      <c r="H193" s="1640"/>
      <c r="N193" s="1644"/>
      <c r="O193" s="1644"/>
      <c r="P193" s="1644"/>
      <c r="Q193" s="1644"/>
      <c r="R193" s="1644"/>
      <c r="S193" s="1644"/>
      <c r="T193" s="1644"/>
      <c r="U193" s="1644"/>
      <c r="V193" s="1644"/>
      <c r="W193" s="1644"/>
      <c r="X193" s="1644"/>
      <c r="Y193" s="1644"/>
      <c r="Z193" s="1644"/>
      <c r="AA193" s="1644"/>
      <c r="AB193" s="1644"/>
      <c r="AC193" s="1644"/>
      <c r="AD193" s="1644"/>
      <c r="AE193" s="1644"/>
      <c r="AF193" s="1644"/>
      <c r="AG193" s="1644"/>
      <c r="AH193" s="1644"/>
      <c r="AI193" s="1644"/>
      <c r="AJ193" s="1644"/>
      <c r="AK193" s="1644"/>
      <c r="AL193" s="1644"/>
      <c r="AM193" s="1644"/>
      <c r="AN193" s="1644"/>
      <c r="AO193" s="1644"/>
      <c r="AP193" s="1644"/>
      <c r="AQ193" s="1644"/>
      <c r="AR193" s="1644"/>
      <c r="AS193" s="1644"/>
      <c r="AT193" s="1644"/>
      <c r="AU193" s="1644"/>
      <c r="AV193" s="1644"/>
      <c r="AW193" s="1644"/>
      <c r="AX193" s="1644"/>
      <c r="AY193" s="1644"/>
      <c r="AZ193" s="1644"/>
      <c r="BA193" s="1644"/>
      <c r="BB193" s="1644"/>
      <c r="BC193" s="1644"/>
      <c r="BD193" s="1644"/>
      <c r="BE193" s="1644"/>
      <c r="BF193" s="1644"/>
      <c r="BG193" s="1644"/>
      <c r="BH193" s="1644"/>
      <c r="BI193" s="1644"/>
      <c r="BJ193" s="1644"/>
      <c r="BK193" s="1644"/>
      <c r="BL193" s="1644"/>
      <c r="BM193" s="1644"/>
      <c r="BN193" s="1644"/>
      <c r="BO193" s="1644"/>
      <c r="BP193" s="1644"/>
      <c r="BQ193" s="1644"/>
      <c r="BR193" s="1644"/>
      <c r="BS193" s="1644"/>
      <c r="BT193" s="1644"/>
      <c r="BU193" s="1644"/>
      <c r="BV193" s="1644"/>
      <c r="BW193" s="1644"/>
      <c r="BX193" s="1644"/>
      <c r="BY193" s="1644"/>
      <c r="BZ193" s="1644"/>
      <c r="CA193" s="1644"/>
      <c r="CB193" s="1644"/>
      <c r="CC193" s="1644"/>
      <c r="CD193" s="1644"/>
      <c r="CE193" s="1644"/>
      <c r="CF193" s="1644"/>
      <c r="CG193" s="1644"/>
      <c r="CH193" s="1644"/>
      <c r="CI193" s="1644"/>
      <c r="CJ193" s="1644"/>
      <c r="CK193" s="1644"/>
      <c r="CL193" s="1644"/>
      <c r="CM193" s="1644"/>
      <c r="CN193" s="1644"/>
      <c r="CO193" s="1644"/>
      <c r="CP193" s="1644"/>
      <c r="CQ193" s="1644"/>
      <c r="CR193" s="1644"/>
      <c r="CS193" s="1644"/>
      <c r="CT193" s="1644"/>
      <c r="CU193" s="1644"/>
      <c r="CV193" s="1644"/>
      <c r="CW193" s="1644"/>
      <c r="CX193" s="1644"/>
      <c r="CY193" s="1644"/>
      <c r="CZ193" s="1644"/>
      <c r="DA193" s="1644"/>
      <c r="DB193" s="1644"/>
      <c r="DC193" s="1644"/>
      <c r="DD193" s="1644"/>
      <c r="DE193" s="1644"/>
      <c r="DF193" s="1644"/>
      <c r="DG193" s="1644"/>
      <c r="DH193" s="1644"/>
      <c r="DI193" s="1644"/>
      <c r="DJ193" s="1644"/>
      <c r="DK193" s="1644"/>
      <c r="DL193" s="1644"/>
      <c r="DM193" s="1644"/>
      <c r="DN193" s="1644"/>
      <c r="DO193" s="1644"/>
      <c r="DP193" s="1644"/>
      <c r="DQ193" s="1644"/>
      <c r="DR193" s="1644"/>
      <c r="DS193" s="1644"/>
      <c r="DT193" s="1644"/>
      <c r="DU193" s="1644"/>
      <c r="DV193" s="1644"/>
      <c r="DW193" s="1644"/>
      <c r="DX193" s="1644"/>
      <c r="DY193" s="1644"/>
      <c r="DZ193" s="1644"/>
      <c r="EA193" s="1644"/>
      <c r="EB193" s="1644"/>
      <c r="EC193" s="1644"/>
      <c r="ED193" s="1644"/>
      <c r="EE193" s="1644"/>
      <c r="EF193" s="1644"/>
      <c r="EG193" s="1644"/>
      <c r="EH193" s="1644"/>
      <c r="EI193" s="1644"/>
      <c r="EJ193" s="1644"/>
      <c r="EK193" s="1644"/>
      <c r="EL193" s="1644"/>
      <c r="EM193" s="1644"/>
      <c r="EN193" s="1644"/>
      <c r="EO193" s="1644"/>
      <c r="EP193" s="1644"/>
      <c r="EQ193" s="1644"/>
      <c r="ER193" s="1644"/>
      <c r="ES193" s="1644"/>
      <c r="ET193" s="1644"/>
      <c r="EU193" s="1644"/>
      <c r="EV193" s="1644"/>
      <c r="EW193" s="1644"/>
      <c r="EX193" s="1644"/>
      <c r="EY193" s="1644"/>
      <c r="EZ193" s="1644"/>
      <c r="FA193" s="1644"/>
      <c r="FB193" s="1644"/>
      <c r="FC193" s="1644"/>
      <c r="FD193" s="1644"/>
      <c r="FE193" s="1644"/>
      <c r="FF193" s="1644"/>
      <c r="FG193" s="1644"/>
      <c r="FH193" s="1644"/>
      <c r="FI193" s="1644"/>
      <c r="FJ193" s="1644"/>
      <c r="FK193" s="1644"/>
      <c r="FL193" s="1644"/>
      <c r="FM193" s="1644"/>
      <c r="FN193" s="1644"/>
      <c r="FO193" s="1644"/>
      <c r="FP193" s="1644"/>
      <c r="FQ193" s="1644"/>
      <c r="FR193" s="1644"/>
      <c r="FS193" s="1644"/>
      <c r="FT193" s="1644"/>
      <c r="FU193" s="1644"/>
      <c r="FV193" s="1644"/>
      <c r="FW193" s="1644"/>
      <c r="FX193" s="1644"/>
      <c r="FY193" s="1644"/>
      <c r="FZ193" s="1644"/>
      <c r="GA193" s="1644"/>
      <c r="GB193" s="1644"/>
      <c r="GC193" s="1644"/>
      <c r="GD193" s="1644"/>
      <c r="GE193" s="1644"/>
      <c r="GF193" s="1644"/>
      <c r="GG193" s="1644"/>
      <c r="GH193" s="1644"/>
      <c r="GI193" s="1644"/>
      <c r="GJ193" s="1644"/>
      <c r="GK193" s="1644"/>
      <c r="GL193" s="1644"/>
      <c r="GM193" s="1644"/>
      <c r="GN193" s="1644"/>
      <c r="GO193" s="1644"/>
      <c r="GP193" s="1644"/>
      <c r="GQ193" s="1644"/>
      <c r="GR193" s="1640"/>
      <c r="GT193" s="1640"/>
      <c r="GW193" s="1640"/>
      <c r="GX193" s="1640"/>
      <c r="GY193" s="1640"/>
      <c r="GZ193" s="1640"/>
      <c r="HB193" s="1640"/>
      <c r="HC193" s="1640"/>
      <c r="HD193" s="1640"/>
      <c r="HE193" s="1640"/>
      <c r="HF193" s="1640"/>
      <c r="HG193" s="1640"/>
      <c r="HH193" s="1640"/>
      <c r="HI193" s="1640"/>
      <c r="HJ193" s="1640"/>
      <c r="HK193" s="1640"/>
      <c r="HL193" s="1640"/>
      <c r="HM193" s="1640"/>
      <c r="HN193" s="1640"/>
      <c r="HO193" s="1640">
        <v>11</v>
      </c>
    </row>
    <row customHeight="1" ht="11.549999999999999">
      <c r="A194" s="999"/>
      <c r="B194" s="999"/>
      <c r="C194" s="999"/>
      <c r="D194" s="999"/>
      <c r="E194" s="999"/>
      <c r="F194" s="1640"/>
      <c r="H194" s="1640"/>
      <c r="N194" s="1644"/>
      <c r="O194" s="1644"/>
      <c r="P194" s="1644"/>
      <c r="Q194" s="1644"/>
      <c r="R194" s="1644"/>
      <c r="S194" s="1644"/>
      <c r="T194" s="1644"/>
      <c r="U194" s="1644"/>
      <c r="V194" s="1644"/>
      <c r="W194" s="1644"/>
      <c r="X194" s="1644"/>
      <c r="Y194" s="1644"/>
      <c r="Z194" s="1644"/>
      <c r="AA194" s="1644"/>
      <c r="AB194" s="1644"/>
      <c r="AC194" s="1644"/>
      <c r="AD194" s="1644"/>
      <c r="AE194" s="1644"/>
      <c r="AF194" s="1644"/>
      <c r="AG194" s="1644"/>
      <c r="AH194" s="1644"/>
      <c r="AI194" s="1644"/>
      <c r="AJ194" s="1644"/>
      <c r="AK194" s="1644"/>
      <c r="AL194" s="1644"/>
      <c r="AM194" s="1644"/>
      <c r="AN194" s="1644"/>
      <c r="AO194" s="1644"/>
      <c r="AP194" s="1644"/>
      <c r="AQ194" s="1644"/>
      <c r="AR194" s="1644"/>
      <c r="AS194" s="1644"/>
      <c r="AT194" s="1644"/>
      <c r="AU194" s="1644"/>
      <c r="AV194" s="1644"/>
      <c r="AW194" s="1644"/>
      <c r="AX194" s="1644"/>
      <c r="AY194" s="1644"/>
      <c r="AZ194" s="1644"/>
      <c r="BA194" s="1644"/>
      <c r="BB194" s="1644"/>
      <c r="BC194" s="1644"/>
      <c r="BD194" s="1644"/>
      <c r="BE194" s="1644"/>
      <c r="BF194" s="1644"/>
      <c r="BG194" s="1644"/>
      <c r="BH194" s="1644"/>
      <c r="BI194" s="1644"/>
      <c r="BJ194" s="1644"/>
      <c r="BK194" s="1644"/>
      <c r="BL194" s="1644"/>
      <c r="BM194" s="1644"/>
      <c r="BN194" s="1644"/>
      <c r="BO194" s="1644"/>
      <c r="BP194" s="1644"/>
      <c r="BQ194" s="1644"/>
      <c r="BR194" s="1644"/>
      <c r="BS194" s="1644"/>
      <c r="BT194" s="1644"/>
      <c r="BU194" s="1644"/>
      <c r="BV194" s="1644"/>
      <c r="BW194" s="1644"/>
      <c r="BX194" s="1644"/>
      <c r="BY194" s="1644"/>
      <c r="BZ194" s="1644"/>
      <c r="CA194" s="1644"/>
      <c r="CB194" s="1644"/>
      <c r="CC194" s="1644"/>
      <c r="CD194" s="1644"/>
      <c r="CE194" s="1644"/>
      <c r="CF194" s="1644"/>
      <c r="CG194" s="1644"/>
      <c r="CH194" s="1644"/>
      <c r="CI194" s="1644"/>
      <c r="CJ194" s="1644"/>
      <c r="CK194" s="1644"/>
      <c r="CL194" s="1644"/>
      <c r="CM194" s="1644"/>
      <c r="CN194" s="1644"/>
      <c r="CO194" s="1644"/>
      <c r="CP194" s="1644"/>
      <c r="CQ194" s="1644"/>
      <c r="CR194" s="1644"/>
      <c r="CS194" s="1644"/>
      <c r="CT194" s="1644"/>
      <c r="CU194" s="1644"/>
      <c r="CV194" s="1644"/>
      <c r="CW194" s="1644"/>
      <c r="CX194" s="1644"/>
      <c r="CY194" s="1644"/>
      <c r="CZ194" s="1644"/>
      <c r="DA194" s="1644"/>
      <c r="DB194" s="1644"/>
      <c r="DC194" s="1644"/>
      <c r="DD194" s="1644"/>
      <c r="DE194" s="1644"/>
      <c r="DF194" s="1644"/>
      <c r="DG194" s="1644"/>
      <c r="DH194" s="1644"/>
      <c r="DI194" s="1644"/>
      <c r="DJ194" s="1644"/>
      <c r="DK194" s="1644"/>
      <c r="DL194" s="1644"/>
      <c r="DM194" s="1644"/>
      <c r="DN194" s="1644"/>
      <c r="DO194" s="1644"/>
      <c r="DP194" s="1644"/>
      <c r="DQ194" s="1644"/>
      <c r="DR194" s="1644"/>
      <c r="DS194" s="1644"/>
      <c r="DT194" s="1644"/>
      <c r="DU194" s="1644"/>
      <c r="DV194" s="1644"/>
      <c r="DW194" s="1644"/>
      <c r="DX194" s="1644"/>
      <c r="DY194" s="1644"/>
      <c r="DZ194" s="1644"/>
      <c r="EA194" s="1644"/>
      <c r="EB194" s="1644"/>
      <c r="EC194" s="1644"/>
      <c r="ED194" s="1644"/>
      <c r="EE194" s="1644"/>
      <c r="EF194" s="1644"/>
      <c r="EG194" s="1644"/>
      <c r="EH194" s="1644"/>
      <c r="EI194" s="1644"/>
      <c r="EJ194" s="1644"/>
      <c r="EK194" s="1644"/>
      <c r="EL194" s="1644"/>
      <c r="EM194" s="1644"/>
      <c r="EN194" s="1644"/>
      <c r="EO194" s="1644"/>
      <c r="EP194" s="1644"/>
      <c r="EQ194" s="1644"/>
      <c r="ER194" s="1644"/>
      <c r="ES194" s="1644"/>
      <c r="ET194" s="1644"/>
      <c r="EU194" s="1644"/>
      <c r="EV194" s="1644"/>
      <c r="EW194" s="1644"/>
      <c r="EX194" s="1644"/>
      <c r="EY194" s="1644"/>
      <c r="EZ194" s="1644"/>
      <c r="FA194" s="1644"/>
      <c r="FB194" s="1644"/>
      <c r="FC194" s="1644"/>
      <c r="FD194" s="1644"/>
      <c r="FE194" s="1644"/>
      <c r="FF194" s="1644"/>
      <c r="FG194" s="1644"/>
      <c r="FH194" s="1644"/>
      <c r="FI194" s="1644"/>
      <c r="FJ194" s="1644"/>
      <c r="FK194" s="1644"/>
      <c r="FL194" s="1644"/>
      <c r="FM194" s="1644"/>
      <c r="FN194" s="1644"/>
      <c r="FO194" s="1644"/>
      <c r="FP194" s="1644"/>
      <c r="FQ194" s="1644"/>
      <c r="FR194" s="1644"/>
      <c r="FS194" s="1644"/>
      <c r="FT194" s="1644"/>
      <c r="FU194" s="1644"/>
      <c r="FV194" s="1644"/>
      <c r="FW194" s="1644"/>
      <c r="FX194" s="1644"/>
      <c r="FY194" s="1644"/>
      <c r="FZ194" s="1644"/>
      <c r="GA194" s="1644"/>
      <c r="GB194" s="1644"/>
      <c r="GC194" s="1644"/>
      <c r="GD194" s="1644"/>
      <c r="GE194" s="1644"/>
      <c r="GF194" s="1644"/>
      <c r="GG194" s="1644"/>
      <c r="GH194" s="1644"/>
      <c r="GI194" s="1644"/>
      <c r="GJ194" s="1644"/>
      <c r="GK194" s="1644"/>
      <c r="GL194" s="1644"/>
      <c r="GM194" s="1644"/>
      <c r="GN194" s="1644"/>
      <c r="GO194" s="1644"/>
      <c r="GP194" s="1644"/>
      <c r="GQ194" s="1644"/>
      <c r="GR194" s="1640"/>
      <c r="GT194" s="1640"/>
      <c r="GW194" s="1640"/>
      <c r="GX194" s="1640"/>
      <c r="GY194" s="1640"/>
      <c r="GZ194" s="1640"/>
      <c r="HB194" s="1640"/>
      <c r="HC194" s="1640"/>
      <c r="HD194" s="1640"/>
      <c r="HE194" s="1640"/>
      <c r="HF194" s="1640"/>
      <c r="HG194" s="1640"/>
      <c r="HH194" s="1640"/>
      <c r="HI194" s="1640"/>
      <c r="HJ194" s="1640"/>
      <c r="HK194" s="1640"/>
      <c r="HL194" s="1640"/>
      <c r="HM194" s="1640"/>
      <c r="HN194" s="1640"/>
      <c r="HO194" s="1640">
        <v>11</v>
      </c>
    </row>
    <row customHeight="1" ht="11.549999999999999">
      <c r="A195" s="999"/>
      <c r="B195" s="999"/>
      <c r="C195" s="999"/>
      <c r="D195" s="999"/>
      <c r="E195" s="999"/>
      <c r="F195" s="1640"/>
      <c r="H195" s="1640"/>
      <c r="N195" s="1644"/>
      <c r="O195" s="1644"/>
      <c r="P195" s="1644"/>
      <c r="Q195" s="1644"/>
      <c r="R195" s="1644"/>
      <c r="S195" s="1644"/>
      <c r="T195" s="1644"/>
      <c r="U195" s="1644"/>
      <c r="V195" s="1644"/>
      <c r="W195" s="1644"/>
      <c r="X195" s="1644"/>
      <c r="Y195" s="1644"/>
      <c r="Z195" s="1644"/>
      <c r="AA195" s="1644"/>
      <c r="AB195" s="1644"/>
      <c r="AC195" s="1644"/>
      <c r="AD195" s="1644"/>
      <c r="AE195" s="1644"/>
      <c r="AF195" s="1644"/>
      <c r="AG195" s="1644"/>
      <c r="AH195" s="1644"/>
      <c r="AI195" s="1644"/>
      <c r="AJ195" s="1644"/>
      <c r="AK195" s="1644"/>
      <c r="AL195" s="1644"/>
      <c r="AM195" s="1644"/>
      <c r="AN195" s="1644"/>
      <c r="AO195" s="1644"/>
      <c r="AP195" s="1644"/>
      <c r="AQ195" s="1644"/>
      <c r="AR195" s="1644"/>
      <c r="AS195" s="1644"/>
      <c r="AT195" s="1644"/>
      <c r="AU195" s="1644"/>
      <c r="AV195" s="1644"/>
      <c r="AW195" s="1644"/>
      <c r="AX195" s="1644"/>
      <c r="AY195" s="1644"/>
      <c r="AZ195" s="1644"/>
      <c r="BA195" s="1644"/>
      <c r="BB195" s="1644"/>
      <c r="BC195" s="1644"/>
      <c r="BD195" s="1644"/>
      <c r="BE195" s="1644"/>
      <c r="BF195" s="1644"/>
      <c r="BG195" s="1644"/>
      <c r="BH195" s="1644"/>
      <c r="BI195" s="1644"/>
      <c r="BJ195" s="1644"/>
      <c r="BK195" s="1644"/>
      <c r="BL195" s="1644"/>
      <c r="BM195" s="1644"/>
      <c r="BN195" s="1644"/>
      <c r="BO195" s="1644"/>
      <c r="BP195" s="1644"/>
      <c r="BQ195" s="1644"/>
      <c r="BR195" s="1644"/>
      <c r="BS195" s="1644"/>
      <c r="BT195" s="1644"/>
      <c r="BU195" s="1644"/>
      <c r="BV195" s="1644"/>
      <c r="BW195" s="1644"/>
      <c r="BX195" s="1644"/>
      <c r="BY195" s="1644"/>
      <c r="BZ195" s="1644"/>
      <c r="CA195" s="1644"/>
      <c r="CB195" s="1644"/>
      <c r="CC195" s="1644"/>
      <c r="CD195" s="1644"/>
      <c r="CE195" s="1644"/>
      <c r="CF195" s="1644"/>
      <c r="CG195" s="1644"/>
      <c r="CH195" s="1644"/>
      <c r="CI195" s="1644"/>
      <c r="CJ195" s="1644"/>
      <c r="CK195" s="1644"/>
      <c r="CL195" s="1644"/>
      <c r="CM195" s="1644"/>
      <c r="CN195" s="1644"/>
      <c r="CO195" s="1644"/>
      <c r="CP195" s="1644"/>
      <c r="CQ195" s="1644"/>
      <c r="CR195" s="1644"/>
      <c r="CS195" s="1644"/>
      <c r="CT195" s="1644"/>
      <c r="CU195" s="1644"/>
      <c r="CV195" s="1644"/>
      <c r="CW195" s="1644"/>
      <c r="CX195" s="1644"/>
      <c r="CY195" s="1644"/>
      <c r="CZ195" s="1644"/>
      <c r="DA195" s="1644"/>
      <c r="DB195" s="1644"/>
      <c r="DC195" s="1644"/>
      <c r="DD195" s="1644"/>
      <c r="DE195" s="1644"/>
      <c r="DF195" s="1644"/>
      <c r="DG195" s="1644"/>
      <c r="DH195" s="1644"/>
      <c r="DI195" s="1644"/>
      <c r="DJ195" s="1644"/>
      <c r="DK195" s="1644"/>
      <c r="DL195" s="1644"/>
      <c r="DM195" s="1644"/>
      <c r="DN195" s="1644"/>
      <c r="DO195" s="1644"/>
      <c r="DP195" s="1644"/>
      <c r="DQ195" s="1644"/>
      <c r="DR195" s="1644"/>
      <c r="DS195" s="1644"/>
      <c r="DT195" s="1644"/>
      <c r="DU195" s="1644"/>
      <c r="DV195" s="1644"/>
      <c r="DW195" s="1644"/>
      <c r="DX195" s="1644"/>
      <c r="DY195" s="1644"/>
      <c r="DZ195" s="1644"/>
      <c r="EA195" s="1644"/>
      <c r="EB195" s="1644"/>
      <c r="EC195" s="1644"/>
      <c r="ED195" s="1644"/>
      <c r="EE195" s="1644"/>
      <c r="EF195" s="1644"/>
      <c r="EG195" s="1644"/>
      <c r="EH195" s="1644"/>
      <c r="EI195" s="1644"/>
      <c r="EJ195" s="1644"/>
      <c r="EK195" s="1644"/>
      <c r="EL195" s="1644"/>
      <c r="EM195" s="1644"/>
      <c r="EN195" s="1644"/>
      <c r="EO195" s="1644"/>
      <c r="EP195" s="1644"/>
      <c r="EQ195" s="1644"/>
      <c r="ER195" s="1644"/>
      <c r="ES195" s="1644"/>
      <c r="ET195" s="1644"/>
      <c r="EU195" s="1644"/>
      <c r="EV195" s="1644"/>
      <c r="EW195" s="1644"/>
      <c r="EX195" s="1644"/>
      <c r="EY195" s="1644"/>
      <c r="EZ195" s="1644"/>
      <c r="FA195" s="1644"/>
      <c r="FB195" s="1644"/>
      <c r="FC195" s="1644"/>
      <c r="FD195" s="1644"/>
      <c r="FE195" s="1644"/>
      <c r="FF195" s="1644"/>
      <c r="FG195" s="1644"/>
      <c r="FH195" s="1644"/>
      <c r="FI195" s="1644"/>
      <c r="FJ195" s="1644"/>
      <c r="FK195" s="1644"/>
      <c r="FL195" s="1644"/>
      <c r="FM195" s="1644"/>
      <c r="FN195" s="1644"/>
      <c r="FO195" s="1644"/>
      <c r="FP195" s="1644"/>
      <c r="FQ195" s="1644"/>
      <c r="FR195" s="1644"/>
      <c r="FS195" s="1644"/>
      <c r="FT195" s="1644"/>
      <c r="FU195" s="1644"/>
      <c r="FV195" s="1644"/>
      <c r="FW195" s="1644"/>
      <c r="FX195" s="1644"/>
      <c r="FY195" s="1644"/>
      <c r="FZ195" s="1644"/>
      <c r="GA195" s="1644"/>
      <c r="GB195" s="1644"/>
      <c r="GC195" s="1644"/>
      <c r="GD195" s="1644"/>
      <c r="GE195" s="1644"/>
      <c r="GF195" s="1644"/>
      <c r="GG195" s="1644"/>
      <c r="GH195" s="1644"/>
      <c r="GI195" s="1644"/>
      <c r="GJ195" s="1644"/>
      <c r="GK195" s="1644"/>
      <c r="GL195" s="1644"/>
      <c r="GM195" s="1644"/>
      <c r="GN195" s="1644"/>
      <c r="GO195" s="1644"/>
      <c r="GP195" s="1644"/>
      <c r="GQ195" s="1644"/>
      <c r="GR195" s="1640"/>
      <c r="GT195" s="1640"/>
      <c r="GW195" s="1640"/>
      <c r="GX195" s="1640"/>
      <c r="GY195" s="1640"/>
      <c r="GZ195" s="1640"/>
      <c r="HB195" s="1640"/>
      <c r="HC195" s="1640"/>
      <c r="HD195" s="1640"/>
      <c r="HE195" s="1640"/>
      <c r="HF195" s="1640"/>
      <c r="HG195" s="1640"/>
      <c r="HH195" s="1640"/>
      <c r="HI195" s="1640"/>
      <c r="HJ195" s="1640"/>
      <c r="HK195" s="1640"/>
      <c r="HL195" s="1640"/>
      <c r="HM195" s="1640"/>
      <c r="HN195" s="1640"/>
      <c r="HO195" s="1640">
        <v>11</v>
      </c>
    </row>
    <row customHeight="1" ht="11.549999999999999">
      <c r="A196" s="999"/>
      <c r="B196" s="999"/>
      <c r="C196" s="999"/>
      <c r="D196" s="999"/>
      <c r="E196" s="999"/>
      <c r="F196" s="1640"/>
      <c r="H196" s="1640"/>
      <c r="N196" s="1644"/>
      <c r="O196" s="1644"/>
      <c r="P196" s="1644"/>
      <c r="Q196" s="1644"/>
      <c r="R196" s="1644"/>
      <c r="S196" s="1644"/>
      <c r="T196" s="1644"/>
      <c r="U196" s="1644"/>
      <c r="V196" s="1644"/>
      <c r="W196" s="1644"/>
      <c r="X196" s="1644"/>
      <c r="Y196" s="1644"/>
      <c r="Z196" s="1644"/>
      <c r="AA196" s="1644"/>
      <c r="AB196" s="1644"/>
      <c r="AC196" s="1644"/>
      <c r="AD196" s="1644"/>
      <c r="AE196" s="1644"/>
      <c r="AF196" s="1644"/>
      <c r="AG196" s="1644"/>
      <c r="AH196" s="1644"/>
      <c r="AI196" s="1644"/>
      <c r="AJ196" s="1644"/>
      <c r="AK196" s="1644"/>
      <c r="AL196" s="1644"/>
      <c r="AM196" s="1644"/>
      <c r="AN196" s="1644"/>
      <c r="AO196" s="1644"/>
      <c r="AP196" s="1644"/>
      <c r="AQ196" s="1644"/>
      <c r="AR196" s="1644"/>
      <c r="AS196" s="1644"/>
      <c r="AT196" s="1644"/>
      <c r="AU196" s="1644"/>
      <c r="AV196" s="1644"/>
      <c r="AW196" s="1644"/>
      <c r="AX196" s="1644"/>
      <c r="AY196" s="1644"/>
      <c r="AZ196" s="1644"/>
      <c r="BA196" s="1644"/>
      <c r="BB196" s="1644"/>
      <c r="BC196" s="1644"/>
      <c r="BD196" s="1644"/>
      <c r="BE196" s="1644"/>
      <c r="BF196" s="1644"/>
      <c r="BG196" s="1644"/>
      <c r="BH196" s="1644"/>
      <c r="BI196" s="1644"/>
      <c r="BJ196" s="1644"/>
      <c r="BK196" s="1644"/>
      <c r="BL196" s="1644"/>
      <c r="BM196" s="1644"/>
      <c r="BN196" s="1644"/>
      <c r="BO196" s="1644"/>
      <c r="BP196" s="1644"/>
      <c r="BQ196" s="1644"/>
      <c r="BR196" s="1644"/>
      <c r="BS196" s="1644"/>
      <c r="BT196" s="1644"/>
      <c r="BU196" s="1644"/>
      <c r="BV196" s="1644"/>
      <c r="BW196" s="1644"/>
      <c r="BX196" s="1644"/>
      <c r="BY196" s="1644"/>
      <c r="BZ196" s="1644"/>
      <c r="CA196" s="1644"/>
      <c r="CB196" s="1644"/>
      <c r="CC196" s="1644"/>
      <c r="CD196" s="1644"/>
      <c r="CE196" s="1644"/>
      <c r="CF196" s="1644"/>
      <c r="CG196" s="1644"/>
      <c r="CH196" s="1644"/>
      <c r="CI196" s="1644"/>
      <c r="CJ196" s="1644"/>
      <c r="CK196" s="1644"/>
      <c r="CL196" s="1644"/>
      <c r="CM196" s="1644"/>
      <c r="CN196" s="1644"/>
      <c r="CO196" s="1644"/>
      <c r="CP196" s="1644"/>
      <c r="CQ196" s="1644"/>
      <c r="CR196" s="1644"/>
      <c r="CS196" s="1644"/>
      <c r="CT196" s="1644"/>
      <c r="CU196" s="1644"/>
      <c r="CV196" s="1644"/>
      <c r="CW196" s="1644"/>
      <c r="CX196" s="1644"/>
      <c r="CY196" s="1644"/>
      <c r="CZ196" s="1644"/>
      <c r="DA196" s="1644"/>
      <c r="DB196" s="1644"/>
      <c r="DC196" s="1644"/>
      <c r="DD196" s="1644"/>
      <c r="DE196" s="1644"/>
      <c r="DF196" s="1644"/>
      <c r="DG196" s="1644"/>
      <c r="DH196" s="1644"/>
      <c r="DI196" s="1644"/>
      <c r="DJ196" s="1644"/>
      <c r="DK196" s="1644"/>
      <c r="DL196" s="1644"/>
      <c r="DM196" s="1644"/>
      <c r="DN196" s="1644"/>
      <c r="DO196" s="1644"/>
      <c r="DP196" s="1644"/>
      <c r="DQ196" s="1644"/>
      <c r="DR196" s="1644"/>
      <c r="DS196" s="1644"/>
      <c r="DT196" s="1644"/>
      <c r="DU196" s="1644"/>
      <c r="DV196" s="1644"/>
      <c r="DW196" s="1644"/>
      <c r="DX196" s="1644"/>
      <c r="DY196" s="1644"/>
      <c r="DZ196" s="1644"/>
      <c r="EA196" s="1644"/>
      <c r="EB196" s="1644"/>
      <c r="EC196" s="1644"/>
      <c r="ED196" s="1644"/>
      <c r="EE196" s="1644"/>
      <c r="EF196" s="1644"/>
      <c r="EG196" s="1644"/>
      <c r="EH196" s="1644"/>
      <c r="EI196" s="1644"/>
      <c r="EJ196" s="1644"/>
      <c r="EK196" s="1644"/>
      <c r="EL196" s="1644"/>
      <c r="EM196" s="1644"/>
      <c r="EN196" s="1644"/>
      <c r="EO196" s="1644"/>
      <c r="EP196" s="1644"/>
      <c r="EQ196" s="1644"/>
      <c r="ER196" s="1644"/>
      <c r="ES196" s="1644"/>
      <c r="ET196" s="1644"/>
      <c r="EU196" s="1644"/>
      <c r="EV196" s="1644"/>
      <c r="EW196" s="1644"/>
      <c r="EX196" s="1644"/>
      <c r="EY196" s="1644"/>
      <c r="EZ196" s="1644"/>
      <c r="FA196" s="1644"/>
      <c r="FB196" s="1644"/>
      <c r="FC196" s="1644"/>
      <c r="FD196" s="1644"/>
      <c r="FE196" s="1644"/>
      <c r="FF196" s="1644"/>
      <c r="FG196" s="1644"/>
      <c r="FH196" s="1644"/>
      <c r="FI196" s="1644"/>
      <c r="FJ196" s="1644"/>
      <c r="FK196" s="1644"/>
      <c r="FL196" s="1644"/>
      <c r="FM196" s="1644"/>
      <c r="FN196" s="1644"/>
      <c r="FO196" s="1644"/>
      <c r="FP196" s="1644"/>
      <c r="FQ196" s="1644"/>
      <c r="FR196" s="1644"/>
      <c r="FS196" s="1644"/>
      <c r="FT196" s="1644"/>
      <c r="FU196" s="1644"/>
      <c r="FV196" s="1644"/>
      <c r="FW196" s="1644"/>
      <c r="FX196" s="1644"/>
      <c r="FY196" s="1644"/>
      <c r="FZ196" s="1644"/>
      <c r="GA196" s="1644"/>
      <c r="GB196" s="1644"/>
      <c r="GC196" s="1644"/>
      <c r="GD196" s="1644"/>
      <c r="GE196" s="1644"/>
      <c r="GF196" s="1644"/>
      <c r="GG196" s="1644"/>
      <c r="GH196" s="1644"/>
      <c r="GI196" s="1644"/>
      <c r="GJ196" s="1644"/>
      <c r="GK196" s="1644"/>
      <c r="GL196" s="1644"/>
      <c r="GM196" s="1644"/>
      <c r="GN196" s="1644"/>
      <c r="GO196" s="1644"/>
      <c r="GP196" s="1644"/>
      <c r="GQ196" s="1644"/>
      <c r="GR196" s="1640"/>
      <c r="GT196" s="1640"/>
      <c r="GW196" s="1640"/>
      <c r="GX196" s="1640"/>
      <c r="GY196" s="1640"/>
      <c r="GZ196" s="1640"/>
      <c r="HB196" s="1640"/>
      <c r="HC196" s="1640"/>
      <c r="HD196" s="1640"/>
      <c r="HE196" s="1640"/>
      <c r="HF196" s="1640"/>
      <c r="HG196" s="1640"/>
      <c r="HH196" s="1640"/>
      <c r="HI196" s="1640"/>
      <c r="HJ196" s="1640"/>
      <c r="HK196" s="1640"/>
      <c r="HL196" s="1640"/>
      <c r="HM196" s="1640"/>
      <c r="HN196" s="1640"/>
      <c r="HO196" s="1640">
        <v>11</v>
      </c>
    </row>
    <row customHeight="1" ht="11.549999999999999">
      <c r="A197" s="999"/>
      <c r="B197" s="999"/>
      <c r="C197" s="999"/>
      <c r="D197" s="999"/>
      <c r="E197" s="999"/>
      <c r="F197" s="1640"/>
      <c r="H197" s="1640"/>
      <c r="N197" s="1644"/>
      <c r="O197" s="1644"/>
      <c r="P197" s="1644"/>
      <c r="Q197" s="1644"/>
      <c r="R197" s="1644"/>
      <c r="S197" s="1644"/>
      <c r="T197" s="1644"/>
      <c r="U197" s="1644"/>
      <c r="V197" s="1644"/>
      <c r="W197" s="1644"/>
      <c r="X197" s="1644"/>
      <c r="Y197" s="1644"/>
      <c r="Z197" s="1644"/>
      <c r="AA197" s="1644"/>
      <c r="AB197" s="1644"/>
      <c r="AC197" s="1644"/>
      <c r="AD197" s="1644"/>
      <c r="AE197" s="1644"/>
      <c r="AF197" s="1644"/>
      <c r="AG197" s="1644"/>
      <c r="AH197" s="1644"/>
      <c r="AI197" s="1644"/>
      <c r="AJ197" s="1644"/>
      <c r="AK197" s="1644"/>
      <c r="AL197" s="1644"/>
      <c r="AM197" s="1644"/>
      <c r="AN197" s="1644"/>
      <c r="AO197" s="1644"/>
      <c r="AP197" s="1644"/>
      <c r="AQ197" s="1644"/>
      <c r="AR197" s="1644"/>
      <c r="AS197" s="1644"/>
      <c r="AT197" s="1644"/>
      <c r="AU197" s="1644"/>
      <c r="AV197" s="1644"/>
      <c r="AW197" s="1644"/>
      <c r="AX197" s="1644"/>
      <c r="AY197" s="1644"/>
      <c r="AZ197" s="1644"/>
      <c r="BA197" s="1644"/>
      <c r="BB197" s="1644"/>
      <c r="BC197" s="1644"/>
      <c r="BD197" s="1644"/>
      <c r="BE197" s="1644"/>
      <c r="BF197" s="1644"/>
      <c r="BG197" s="1644"/>
      <c r="BH197" s="1644"/>
      <c r="BI197" s="1644"/>
      <c r="BJ197" s="1644"/>
      <c r="BK197" s="1644"/>
      <c r="BL197" s="1644"/>
      <c r="BM197" s="1644"/>
      <c r="BN197" s="1644"/>
      <c r="BO197" s="1644"/>
      <c r="BP197" s="1644"/>
      <c r="BQ197" s="1644"/>
      <c r="BR197" s="1644"/>
      <c r="BS197" s="1644"/>
      <c r="BT197" s="1644"/>
      <c r="BU197" s="1644"/>
      <c r="BV197" s="1644"/>
      <c r="BW197" s="1644"/>
      <c r="BX197" s="1644"/>
      <c r="BY197" s="1644"/>
      <c r="BZ197" s="1644"/>
      <c r="CA197" s="1644"/>
      <c r="CB197" s="1644"/>
      <c r="CC197" s="1644"/>
      <c r="CD197" s="1644"/>
      <c r="CE197" s="1644"/>
      <c r="CF197" s="1644"/>
      <c r="CG197" s="1644"/>
      <c r="CH197" s="1644"/>
      <c r="CI197" s="1644"/>
      <c r="CJ197" s="1644"/>
      <c r="CK197" s="1644"/>
      <c r="CL197" s="1644"/>
      <c r="CM197" s="1644"/>
      <c r="CN197" s="1644"/>
      <c r="CO197" s="1644"/>
      <c r="CP197" s="1644"/>
      <c r="CQ197" s="1644"/>
      <c r="CR197" s="1644"/>
      <c r="CS197" s="1644"/>
      <c r="CT197" s="1644"/>
      <c r="CU197" s="1644"/>
      <c r="CV197" s="1644"/>
      <c r="CW197" s="1644"/>
      <c r="CX197" s="1644"/>
      <c r="CY197" s="1644"/>
      <c r="CZ197" s="1644"/>
      <c r="DA197" s="1644"/>
      <c r="DB197" s="1644"/>
      <c r="DC197" s="1644"/>
      <c r="DD197" s="1644"/>
      <c r="DE197" s="1644"/>
      <c r="DF197" s="1644"/>
      <c r="DG197" s="1644"/>
      <c r="DH197" s="1644"/>
      <c r="DI197" s="1644"/>
      <c r="DJ197" s="1644"/>
      <c r="DK197" s="1644"/>
      <c r="DL197" s="1644"/>
      <c r="DM197" s="1644"/>
      <c r="DN197" s="1644"/>
      <c r="DO197" s="1644"/>
      <c r="DP197" s="1644"/>
      <c r="DQ197" s="1644"/>
      <c r="DR197" s="1644"/>
      <c r="DS197" s="1644"/>
      <c r="DT197" s="1644"/>
      <c r="DU197" s="1644"/>
      <c r="DV197" s="1644"/>
      <c r="DW197" s="1644"/>
      <c r="DX197" s="1644"/>
      <c r="DY197" s="1644"/>
      <c r="DZ197" s="1644"/>
      <c r="EA197" s="1644"/>
      <c r="EB197" s="1644"/>
      <c r="EC197" s="1644"/>
      <c r="ED197" s="1644"/>
      <c r="EE197" s="1644"/>
      <c r="EF197" s="1644"/>
      <c r="EG197" s="1644"/>
      <c r="EH197" s="1644"/>
      <c r="EI197" s="1644"/>
      <c r="EJ197" s="1644"/>
      <c r="EK197" s="1644"/>
      <c r="EL197" s="1644"/>
      <c r="EM197" s="1644"/>
      <c r="EN197" s="1644"/>
      <c r="EO197" s="1644"/>
      <c r="EP197" s="1644"/>
      <c r="EQ197" s="1644"/>
      <c r="ER197" s="1644"/>
      <c r="ES197" s="1644"/>
      <c r="ET197" s="1644"/>
      <c r="EU197" s="1644"/>
      <c r="EV197" s="1644"/>
      <c r="EW197" s="1644"/>
      <c r="EX197" s="1644"/>
      <c r="EY197" s="1644"/>
      <c r="EZ197" s="1644"/>
      <c r="FA197" s="1644"/>
      <c r="FB197" s="1644"/>
      <c r="FC197" s="1644"/>
      <c r="FD197" s="1644"/>
      <c r="FE197" s="1644"/>
      <c r="FF197" s="1644"/>
      <c r="FG197" s="1644"/>
      <c r="FH197" s="1644"/>
      <c r="FI197" s="1644"/>
      <c r="FJ197" s="1644"/>
      <c r="FK197" s="1644"/>
      <c r="FL197" s="1644"/>
      <c r="FM197" s="1644"/>
      <c r="FN197" s="1644"/>
      <c r="FO197" s="1644"/>
      <c r="FP197" s="1644"/>
      <c r="FQ197" s="1644"/>
      <c r="FR197" s="1644"/>
      <c r="FS197" s="1644"/>
      <c r="FT197" s="1644"/>
      <c r="FU197" s="1644"/>
      <c r="FV197" s="1644"/>
      <c r="FW197" s="1644"/>
      <c r="FX197" s="1644"/>
      <c r="FY197" s="1644"/>
      <c r="FZ197" s="1644"/>
      <c r="GA197" s="1644"/>
      <c r="GB197" s="1644"/>
      <c r="GC197" s="1644"/>
      <c r="GD197" s="1644"/>
      <c r="GE197" s="1644"/>
      <c r="GF197" s="1644"/>
      <c r="GG197" s="1644"/>
      <c r="GH197" s="1644"/>
      <c r="GI197" s="1644"/>
      <c r="GJ197" s="1644"/>
      <c r="GK197" s="1644"/>
      <c r="GL197" s="1644"/>
      <c r="GM197" s="1644"/>
      <c r="GN197" s="1644"/>
      <c r="GO197" s="1644"/>
      <c r="GP197" s="1644"/>
      <c r="GQ197" s="1644"/>
      <c r="GR197" s="1640"/>
      <c r="GT197" s="1640"/>
      <c r="GW197" s="1640"/>
      <c r="GX197" s="1640"/>
      <c r="GY197" s="1640"/>
      <c r="GZ197" s="1640"/>
      <c r="HB197" s="1640"/>
      <c r="HC197" s="1640"/>
      <c r="HD197" s="1640"/>
      <c r="HE197" s="1640"/>
      <c r="HF197" s="1640"/>
      <c r="HG197" s="1640"/>
      <c r="HH197" s="1640"/>
      <c r="HI197" s="1640"/>
      <c r="HJ197" s="1640"/>
      <c r="HK197" s="1640"/>
      <c r="HL197" s="1640"/>
      <c r="HM197" s="1640"/>
      <c r="HN197" s="1640"/>
      <c r="HO197" s="1640">
        <v>11</v>
      </c>
    </row>
    <row customHeight="1" ht="11.549999999999999">
      <c r="A198" s="999"/>
      <c r="B198" s="999"/>
      <c r="C198" s="999"/>
      <c r="D198" s="999"/>
      <c r="E198" s="999"/>
      <c r="F198" s="1640"/>
      <c r="H198" s="1640"/>
      <c r="N198" s="1644"/>
      <c r="O198" s="1644"/>
      <c r="P198" s="1644"/>
      <c r="Q198" s="1644"/>
      <c r="R198" s="1644"/>
      <c r="S198" s="1644"/>
      <c r="T198" s="1644"/>
      <c r="U198" s="1644"/>
      <c r="V198" s="1644"/>
      <c r="W198" s="1644"/>
      <c r="X198" s="1644"/>
      <c r="Y198" s="1644"/>
      <c r="Z198" s="1644"/>
      <c r="AA198" s="1644"/>
      <c r="AB198" s="1644"/>
      <c r="AC198" s="1644"/>
      <c r="AD198" s="1644"/>
      <c r="AE198" s="1644"/>
      <c r="AF198" s="1644"/>
      <c r="AG198" s="1644"/>
      <c r="AH198" s="1644"/>
      <c r="AI198" s="1644"/>
      <c r="AJ198" s="1644"/>
      <c r="AK198" s="1644"/>
      <c r="AL198" s="1644"/>
      <c r="AM198" s="1644"/>
      <c r="AN198" s="1644"/>
      <c r="AO198" s="1644"/>
      <c r="AP198" s="1644"/>
      <c r="AQ198" s="1644"/>
      <c r="AR198" s="1644"/>
      <c r="AS198" s="1644"/>
      <c r="AT198" s="1644"/>
      <c r="AU198" s="1644"/>
      <c r="AV198" s="1644"/>
      <c r="AW198" s="1644"/>
      <c r="AX198" s="1644"/>
      <c r="AY198" s="1644"/>
      <c r="AZ198" s="1644"/>
      <c r="BA198" s="1644"/>
      <c r="BB198" s="1644"/>
      <c r="BC198" s="1644"/>
      <c r="BD198" s="1644"/>
      <c r="BE198" s="1644"/>
      <c r="BF198" s="1644"/>
      <c r="BG198" s="1644"/>
      <c r="BH198" s="1644"/>
      <c r="BI198" s="1644"/>
      <c r="BJ198" s="1644"/>
      <c r="BK198" s="1644"/>
      <c r="BL198" s="1644"/>
      <c r="BM198" s="1644"/>
      <c r="BN198" s="1644"/>
      <c r="BO198" s="1644"/>
      <c r="BP198" s="1644"/>
      <c r="BQ198" s="1644"/>
      <c r="BR198" s="1644"/>
      <c r="BS198" s="1644"/>
      <c r="BT198" s="1644"/>
      <c r="BU198" s="1644"/>
      <c r="BV198" s="1644"/>
      <c r="BW198" s="1644"/>
      <c r="BX198" s="1644"/>
      <c r="BY198" s="1644"/>
      <c r="BZ198" s="1644"/>
      <c r="CA198" s="1644"/>
      <c r="CB198" s="1644"/>
      <c r="CC198" s="1644"/>
      <c r="CD198" s="1644"/>
      <c r="CE198" s="1644"/>
      <c r="CF198" s="1644"/>
      <c r="CG198" s="1644"/>
      <c r="CH198" s="1644"/>
      <c r="CI198" s="1644"/>
      <c r="CJ198" s="1644"/>
      <c r="CK198" s="1644"/>
      <c r="CL198" s="1644"/>
      <c r="CM198" s="1644"/>
      <c r="CN198" s="1644"/>
      <c r="CO198" s="1644"/>
      <c r="CP198" s="1644"/>
      <c r="CQ198" s="1644"/>
      <c r="CR198" s="1644"/>
      <c r="CS198" s="1644"/>
      <c r="CT198" s="1644"/>
      <c r="CU198" s="1644"/>
      <c r="CV198" s="1644"/>
      <c r="CW198" s="1644"/>
      <c r="CX198" s="1644"/>
      <c r="CY198" s="1644"/>
      <c r="CZ198" s="1644"/>
      <c r="DA198" s="1644"/>
      <c r="DB198" s="1644"/>
      <c r="DC198" s="1644"/>
      <c r="DD198" s="1644"/>
      <c r="DE198" s="1644"/>
      <c r="DF198" s="1644"/>
      <c r="DG198" s="1644"/>
      <c r="DH198" s="1644"/>
      <c r="DI198" s="1644"/>
      <c r="DJ198" s="1644"/>
      <c r="DK198" s="1644"/>
      <c r="DL198" s="1644"/>
      <c r="DM198" s="1644"/>
      <c r="DN198" s="1644"/>
      <c r="DO198" s="1644"/>
      <c r="DP198" s="1644"/>
      <c r="DQ198" s="1644"/>
      <c r="DR198" s="1644"/>
      <c r="DS198" s="1644"/>
      <c r="DT198" s="1644"/>
      <c r="DU198" s="1644"/>
      <c r="DV198" s="1644"/>
      <c r="DW198" s="1644"/>
      <c r="DX198" s="1644"/>
      <c r="DY198" s="1644"/>
      <c r="DZ198" s="1644"/>
      <c r="EA198" s="1644"/>
      <c r="EB198" s="1644"/>
      <c r="EC198" s="1644"/>
      <c r="ED198" s="1644"/>
      <c r="EE198" s="1644"/>
      <c r="EF198" s="1644"/>
      <c r="EG198" s="1644"/>
      <c r="EH198" s="1644"/>
      <c r="EI198" s="1644"/>
      <c r="EJ198" s="1644"/>
      <c r="EK198" s="1644"/>
      <c r="EL198" s="1644"/>
      <c r="EM198" s="1644"/>
      <c r="EN198" s="1644"/>
      <c r="EO198" s="1644"/>
      <c r="EP198" s="1644"/>
      <c r="EQ198" s="1644"/>
      <c r="ER198" s="1644"/>
      <c r="ES198" s="1644"/>
      <c r="ET198" s="1644"/>
      <c r="EU198" s="1644"/>
      <c r="EV198" s="1644"/>
      <c r="EW198" s="1644"/>
      <c r="EX198" s="1644"/>
      <c r="EY198" s="1644"/>
      <c r="EZ198" s="1644"/>
      <c r="FA198" s="1644"/>
      <c r="FB198" s="1644"/>
      <c r="FC198" s="1644"/>
      <c r="FD198" s="1644"/>
      <c r="FE198" s="1644"/>
      <c r="FF198" s="1644"/>
      <c r="FG198" s="1644"/>
      <c r="FH198" s="1644"/>
      <c r="FI198" s="1644"/>
      <c r="FJ198" s="1644"/>
      <c r="FK198" s="1644"/>
      <c r="FL198" s="1644"/>
      <c r="FM198" s="1644"/>
      <c r="FN198" s="1644"/>
      <c r="FO198" s="1644"/>
      <c r="FP198" s="1644"/>
      <c r="FQ198" s="1644"/>
      <c r="FR198" s="1644"/>
      <c r="FS198" s="1644"/>
      <c r="FT198" s="1644"/>
      <c r="FU198" s="1644"/>
      <c r="FV198" s="1644"/>
      <c r="FW198" s="1644"/>
      <c r="FX198" s="1644"/>
      <c r="FY198" s="1644"/>
      <c r="FZ198" s="1644"/>
      <c r="GA198" s="1644"/>
      <c r="GB198" s="1644"/>
      <c r="GC198" s="1644"/>
      <c r="GD198" s="1644"/>
      <c r="GE198" s="1644"/>
      <c r="GF198" s="1644"/>
      <c r="GG198" s="1644"/>
      <c r="GH198" s="1644"/>
      <c r="GI198" s="1644"/>
      <c r="GJ198" s="1644"/>
      <c r="GK198" s="1644"/>
      <c r="GL198" s="1644"/>
      <c r="GM198" s="1644"/>
      <c r="GN198" s="1644"/>
      <c r="GO198" s="1644"/>
      <c r="GP198" s="1644"/>
      <c r="GQ198" s="1644"/>
      <c r="GR198" s="1640"/>
      <c r="GT198" s="1640"/>
      <c r="GW198" s="1640"/>
      <c r="GX198" s="1640"/>
      <c r="GY198" s="1640"/>
      <c r="GZ198" s="1640"/>
      <c r="HB198" s="1640"/>
      <c r="HC198" s="1640"/>
      <c r="HD198" s="1640"/>
      <c r="HE198" s="1640"/>
      <c r="HF198" s="1640"/>
      <c r="HG198" s="1640"/>
      <c r="HH198" s="1640"/>
      <c r="HI198" s="1640"/>
      <c r="HJ198" s="1640"/>
      <c r="HK198" s="1640"/>
      <c r="HL198" s="1640"/>
      <c r="HM198" s="1640"/>
      <c r="HN198" s="1640"/>
      <c r="HO198" s="1640">
        <v>11</v>
      </c>
    </row>
    <row customHeight="1" ht="11.549999999999999">
      <c r="A199" s="999"/>
      <c r="B199" s="999"/>
      <c r="C199" s="999"/>
      <c r="D199" s="999"/>
      <c r="E199" s="999"/>
      <c r="F199" s="1640"/>
      <c r="H199" s="1640"/>
      <c r="N199" s="1644"/>
      <c r="O199" s="1644"/>
      <c r="P199" s="1644"/>
      <c r="Q199" s="1644"/>
      <c r="R199" s="1644"/>
      <c r="S199" s="1644"/>
      <c r="T199" s="1644"/>
      <c r="U199" s="1644"/>
      <c r="V199" s="1644"/>
      <c r="W199" s="1644"/>
      <c r="X199" s="1644"/>
      <c r="Y199" s="1644"/>
      <c r="Z199" s="1644"/>
      <c r="AA199" s="1644"/>
      <c r="AB199" s="1644"/>
      <c r="AC199" s="1644"/>
      <c r="AD199" s="1644"/>
      <c r="AE199" s="1644"/>
      <c r="AF199" s="1644"/>
      <c r="AG199" s="1644"/>
      <c r="AH199" s="1644"/>
      <c r="AI199" s="1644"/>
      <c r="AJ199" s="1644"/>
      <c r="AK199" s="1644"/>
      <c r="AL199" s="1644"/>
      <c r="AM199" s="1644"/>
      <c r="AN199" s="1644"/>
      <c r="AO199" s="1644"/>
      <c r="AP199" s="1644"/>
      <c r="AQ199" s="1644"/>
      <c r="AR199" s="1644"/>
      <c r="AS199" s="1644"/>
      <c r="AT199" s="1644"/>
      <c r="AU199" s="1644"/>
      <c r="AV199" s="1644"/>
      <c r="AW199" s="1644"/>
      <c r="AX199" s="1644"/>
      <c r="AY199" s="1644"/>
      <c r="AZ199" s="1644"/>
      <c r="BA199" s="1644"/>
      <c r="BB199" s="1644"/>
      <c r="BC199" s="1644"/>
      <c r="BD199" s="1644"/>
      <c r="BE199" s="1644"/>
      <c r="BF199" s="1644"/>
      <c r="BG199" s="1644"/>
      <c r="BH199" s="1644"/>
      <c r="BI199" s="1644"/>
      <c r="BJ199" s="1644"/>
      <c r="BK199" s="1644"/>
      <c r="BL199" s="1644"/>
      <c r="BM199" s="1644"/>
      <c r="BN199" s="1644"/>
      <c r="BO199" s="1644"/>
      <c r="BP199" s="1644"/>
      <c r="BQ199" s="1644"/>
      <c r="BR199" s="1644"/>
      <c r="BS199" s="1644"/>
      <c r="BT199" s="1644"/>
      <c r="BU199" s="1644"/>
      <c r="BV199" s="1644"/>
      <c r="BW199" s="1644"/>
      <c r="BX199" s="1644"/>
      <c r="BY199" s="1644"/>
      <c r="BZ199" s="1644"/>
      <c r="CA199" s="1644"/>
      <c r="CB199" s="1644"/>
      <c r="CC199" s="1644"/>
      <c r="CD199" s="1644"/>
      <c r="CE199" s="1644"/>
      <c r="CF199" s="1644"/>
      <c r="CG199" s="1644"/>
      <c r="CH199" s="1644"/>
      <c r="CI199" s="1644"/>
      <c r="CJ199" s="1644"/>
      <c r="CK199" s="1644"/>
      <c r="CL199" s="1644"/>
      <c r="CM199" s="1644"/>
      <c r="CN199" s="1644"/>
      <c r="CO199" s="1644"/>
      <c r="CP199" s="1644"/>
      <c r="CQ199" s="1644"/>
      <c r="CR199" s="1644"/>
      <c r="CS199" s="1644"/>
      <c r="CT199" s="1644"/>
      <c r="CU199" s="1644"/>
      <c r="CV199" s="1644"/>
      <c r="CW199" s="1644"/>
      <c r="CX199" s="1644"/>
      <c r="CY199" s="1644"/>
      <c r="CZ199" s="1644"/>
      <c r="DA199" s="1644"/>
      <c r="DB199" s="1644"/>
      <c r="DC199" s="1644"/>
      <c r="DD199" s="1644"/>
      <c r="DE199" s="1644"/>
      <c r="DF199" s="1644"/>
      <c r="DG199" s="1644"/>
      <c r="DH199" s="1644"/>
      <c r="DI199" s="1644"/>
      <c r="DJ199" s="1644"/>
      <c r="DK199" s="1644"/>
      <c r="DL199" s="1644"/>
      <c r="DM199" s="1644"/>
      <c r="DN199" s="1644"/>
      <c r="DO199" s="1644"/>
      <c r="DP199" s="1644"/>
      <c r="DQ199" s="1644"/>
      <c r="DR199" s="1644"/>
      <c r="DS199" s="1644"/>
      <c r="DT199" s="1644"/>
      <c r="DU199" s="1644"/>
      <c r="DV199" s="1644"/>
      <c r="DW199" s="1644"/>
      <c r="DX199" s="1644"/>
      <c r="DY199" s="1644"/>
      <c r="DZ199" s="1644"/>
      <c r="EA199" s="1644"/>
      <c r="EB199" s="1644"/>
      <c r="EC199" s="1644"/>
      <c r="ED199" s="1644"/>
      <c r="EE199" s="1644"/>
      <c r="EF199" s="1644"/>
      <c r="EG199" s="1644"/>
      <c r="EH199" s="1644"/>
      <c r="EI199" s="1644"/>
      <c r="EJ199" s="1644"/>
      <c r="EK199" s="1644"/>
      <c r="EL199" s="1644"/>
      <c r="EM199" s="1644"/>
      <c r="EN199" s="1644"/>
      <c r="EO199" s="1644"/>
      <c r="EP199" s="1644"/>
      <c r="EQ199" s="1644"/>
      <c r="ER199" s="1644"/>
      <c r="ES199" s="1644"/>
      <c r="ET199" s="1644"/>
      <c r="EU199" s="1644"/>
      <c r="EV199" s="1644"/>
      <c r="EW199" s="1644"/>
      <c r="EX199" s="1644"/>
      <c r="EY199" s="1644"/>
      <c r="EZ199" s="1644"/>
      <c r="FA199" s="1644"/>
      <c r="FB199" s="1644"/>
      <c r="FC199" s="1644"/>
      <c r="FD199" s="1644"/>
      <c r="FE199" s="1644"/>
      <c r="FF199" s="1644"/>
      <c r="FG199" s="1644"/>
      <c r="FH199" s="1644"/>
      <c r="FI199" s="1644"/>
      <c r="FJ199" s="1644"/>
      <c r="FK199" s="1644"/>
      <c r="FL199" s="1644"/>
      <c r="FM199" s="1644"/>
      <c r="FN199" s="1644"/>
      <c r="FO199" s="1644"/>
      <c r="FP199" s="1644"/>
      <c r="FQ199" s="1644"/>
      <c r="FR199" s="1644"/>
      <c r="FS199" s="1644"/>
      <c r="FT199" s="1644"/>
      <c r="FU199" s="1644"/>
      <c r="FV199" s="1644"/>
      <c r="FW199" s="1644"/>
      <c r="FX199" s="1644"/>
      <c r="FY199" s="1644"/>
      <c r="FZ199" s="1644"/>
      <c r="GA199" s="1644"/>
      <c r="GB199" s="1644"/>
      <c r="GC199" s="1644"/>
      <c r="GD199" s="1644"/>
      <c r="GE199" s="1644"/>
      <c r="GF199" s="1644"/>
      <c r="GG199" s="1644"/>
      <c r="GH199" s="1644"/>
      <c r="GI199" s="1644"/>
      <c r="GJ199" s="1644"/>
      <c r="GK199" s="1644"/>
      <c r="GL199" s="1644"/>
      <c r="GM199" s="1644"/>
      <c r="GN199" s="1644"/>
      <c r="GO199" s="1644"/>
      <c r="GP199" s="1644"/>
      <c r="GQ199" s="1644"/>
      <c r="GR199" s="1640"/>
      <c r="GT199" s="1640"/>
      <c r="GW199" s="1640"/>
      <c r="GX199" s="1640"/>
      <c r="GY199" s="1640"/>
      <c r="GZ199" s="1640"/>
      <c r="HB199" s="1640"/>
      <c r="HC199" s="1640"/>
      <c r="HD199" s="1640"/>
      <c r="HE199" s="1640"/>
      <c r="HF199" s="1640"/>
      <c r="HG199" s="1640"/>
      <c r="HH199" s="1640"/>
      <c r="HI199" s="1640"/>
      <c r="HJ199" s="1640"/>
      <c r="HK199" s="1640"/>
      <c r="HL199" s="1640"/>
      <c r="HM199" s="1640"/>
      <c r="HN199" s="1640"/>
      <c r="HO199" s="1640">
        <v>11</v>
      </c>
    </row>
    <row customHeight="1" ht="11.549999999999999">
      <c r="A200" s="999"/>
      <c r="B200" s="999"/>
      <c r="C200" s="999"/>
      <c r="D200" s="999"/>
      <c r="E200" s="999"/>
      <c r="F200" s="1640"/>
      <c r="H200" s="1640"/>
      <c r="N200" s="1644"/>
      <c r="O200" s="1644"/>
      <c r="P200" s="1644"/>
      <c r="Q200" s="1644"/>
      <c r="R200" s="1644"/>
      <c r="S200" s="1644"/>
      <c r="T200" s="1644"/>
      <c r="U200" s="1644"/>
      <c r="V200" s="1644"/>
      <c r="W200" s="1644"/>
      <c r="X200" s="1644"/>
      <c r="Y200" s="1644"/>
      <c r="Z200" s="1644"/>
      <c r="AA200" s="1644"/>
      <c r="AB200" s="1644"/>
      <c r="AC200" s="1644"/>
      <c r="AD200" s="1644"/>
      <c r="AE200" s="1644"/>
      <c r="AF200" s="1644"/>
      <c r="AG200" s="1644"/>
      <c r="AH200" s="1644"/>
      <c r="AI200" s="1644"/>
      <c r="AJ200" s="1644"/>
      <c r="AK200" s="1644"/>
      <c r="AL200" s="1644"/>
      <c r="AM200" s="1644"/>
      <c r="AN200" s="1644"/>
      <c r="AO200" s="1644"/>
      <c r="AP200" s="1644"/>
      <c r="AQ200" s="1644"/>
      <c r="AR200" s="1644"/>
      <c r="AS200" s="1644"/>
      <c r="AT200" s="1644"/>
      <c r="AU200" s="1644"/>
      <c r="AV200" s="1644"/>
      <c r="AW200" s="1644"/>
      <c r="AX200" s="1644"/>
      <c r="AY200" s="1644"/>
      <c r="AZ200" s="1644"/>
      <c r="BA200" s="1644"/>
      <c r="BB200" s="1644"/>
      <c r="BC200" s="1644"/>
      <c r="BD200" s="1644"/>
      <c r="BE200" s="1644"/>
      <c r="BF200" s="1644"/>
      <c r="BG200" s="1644"/>
      <c r="BH200" s="1644"/>
      <c r="BI200" s="1644"/>
      <c r="BJ200" s="1644"/>
      <c r="BK200" s="1644"/>
      <c r="BL200" s="1644"/>
      <c r="BM200" s="1644"/>
      <c r="BN200" s="1644"/>
      <c r="BO200" s="1644"/>
      <c r="BP200" s="1644"/>
      <c r="BQ200" s="1644"/>
      <c r="BR200" s="1644"/>
      <c r="BS200" s="1644"/>
      <c r="BT200" s="1644"/>
      <c r="BU200" s="1644"/>
      <c r="BV200" s="1644"/>
      <c r="BW200" s="1644"/>
      <c r="BX200" s="1644"/>
      <c r="BY200" s="1644"/>
      <c r="BZ200" s="1644"/>
      <c r="CA200" s="1644"/>
      <c r="CB200" s="1644"/>
      <c r="CC200" s="1644"/>
      <c r="CD200" s="1644"/>
      <c r="CE200" s="1644"/>
      <c r="CF200" s="1644"/>
      <c r="CG200" s="1644"/>
      <c r="CH200" s="1644"/>
      <c r="CI200" s="1644"/>
      <c r="CJ200" s="1644"/>
      <c r="CK200" s="1644"/>
      <c r="CL200" s="1644"/>
      <c r="CM200" s="1644"/>
      <c r="CN200" s="1644"/>
      <c r="CO200" s="1644"/>
      <c r="CP200" s="1644"/>
      <c r="CQ200" s="1644"/>
      <c r="CR200" s="1644"/>
      <c r="CS200" s="1644"/>
      <c r="CT200" s="1644"/>
      <c r="CU200" s="1644"/>
      <c r="CV200" s="1644"/>
      <c r="CW200" s="1644"/>
      <c r="CX200" s="1644"/>
      <c r="CY200" s="1644"/>
      <c r="CZ200" s="1644"/>
      <c r="DA200" s="1644"/>
      <c r="DB200" s="1644"/>
      <c r="DC200" s="1644"/>
      <c r="DD200" s="1644"/>
      <c r="DE200" s="1644"/>
      <c r="DF200" s="1644"/>
      <c r="DG200" s="1644"/>
      <c r="DH200" s="1644"/>
      <c r="DI200" s="1644"/>
      <c r="DJ200" s="1644"/>
      <c r="DK200" s="1644"/>
      <c r="DL200" s="1644"/>
      <c r="DM200" s="1644"/>
      <c r="DN200" s="1644"/>
      <c r="DO200" s="1644"/>
      <c r="DP200" s="1644"/>
      <c r="DQ200" s="1644"/>
      <c r="DR200" s="1644"/>
      <c r="DS200" s="1644"/>
      <c r="DT200" s="1644"/>
      <c r="DU200" s="1644"/>
      <c r="DV200" s="1644"/>
      <c r="DW200" s="1644"/>
      <c r="DX200" s="1644"/>
      <c r="DY200" s="1644"/>
      <c r="DZ200" s="1644"/>
      <c r="EA200" s="1644"/>
      <c r="EB200" s="1644"/>
      <c r="EC200" s="1644"/>
      <c r="ED200" s="1644"/>
      <c r="EE200" s="1644"/>
      <c r="EF200" s="1644"/>
      <c r="EG200" s="1644"/>
      <c r="EH200" s="1644"/>
      <c r="EI200" s="1644"/>
      <c r="EJ200" s="1644"/>
      <c r="EK200" s="1644"/>
      <c r="EL200" s="1644"/>
      <c r="EM200" s="1644"/>
      <c r="EN200" s="1644"/>
      <c r="EO200" s="1644"/>
      <c r="EP200" s="1644"/>
      <c r="EQ200" s="1644"/>
      <c r="ER200" s="1644"/>
      <c r="ES200" s="1644"/>
      <c r="ET200" s="1644"/>
      <c r="EU200" s="1644"/>
      <c r="EV200" s="1644"/>
      <c r="EW200" s="1644"/>
      <c r="EX200" s="1644"/>
      <c r="EY200" s="1644"/>
      <c r="EZ200" s="1644"/>
      <c r="FA200" s="1644"/>
      <c r="FB200" s="1644"/>
      <c r="FC200" s="1644"/>
      <c r="FD200" s="1644"/>
      <c r="FE200" s="1644"/>
      <c r="FF200" s="1644"/>
      <c r="FG200" s="1644"/>
      <c r="FH200" s="1644"/>
      <c r="FI200" s="1644"/>
      <c r="FJ200" s="1644"/>
      <c r="FK200" s="1644"/>
      <c r="FL200" s="1644"/>
      <c r="FM200" s="1644"/>
      <c r="FN200" s="1644"/>
      <c r="FO200" s="1644"/>
      <c r="FP200" s="1644"/>
      <c r="FQ200" s="1644"/>
      <c r="FR200" s="1644"/>
      <c r="FS200" s="1644"/>
      <c r="FT200" s="1644"/>
      <c r="FU200" s="1644"/>
      <c r="FV200" s="1644"/>
      <c r="FW200" s="1644"/>
      <c r="FX200" s="1644"/>
      <c r="FY200" s="1644"/>
      <c r="FZ200" s="1644"/>
      <c r="GA200" s="1644"/>
      <c r="GB200" s="1644"/>
      <c r="GC200" s="1644"/>
      <c r="GD200" s="1644"/>
      <c r="GE200" s="1644"/>
      <c r="GF200" s="1644"/>
      <c r="GG200" s="1644"/>
      <c r="GH200" s="1644"/>
      <c r="GI200" s="1644"/>
      <c r="GJ200" s="1644"/>
      <c r="GK200" s="1644"/>
      <c r="GL200" s="1644"/>
      <c r="GM200" s="1644"/>
      <c r="GN200" s="1644"/>
      <c r="GO200" s="1644"/>
      <c r="GP200" s="1644"/>
      <c r="GQ200" s="1644"/>
      <c r="GR200" s="1640"/>
      <c r="GT200" s="1640"/>
      <c r="GW200" s="1640"/>
      <c r="GX200" s="1640"/>
      <c r="GY200" s="1640"/>
      <c r="GZ200" s="1640"/>
      <c r="HB200" s="1640"/>
      <c r="HC200" s="1640"/>
      <c r="HD200" s="1640"/>
      <c r="HE200" s="1640"/>
      <c r="HF200" s="1640"/>
      <c r="HG200" s="1640"/>
      <c r="HH200" s="1640"/>
      <c r="HI200" s="1640"/>
      <c r="HJ200" s="1640"/>
      <c r="HK200" s="1640"/>
      <c r="HL200" s="1640"/>
      <c r="HM200" s="1640"/>
      <c r="HN200" s="1640"/>
      <c r="HO200" s="1640">
        <v>11</v>
      </c>
    </row>
    <row customHeight="1" ht="11.549999999999999">
      <c r="A201" s="999"/>
      <c r="B201" s="999"/>
      <c r="C201" s="999"/>
      <c r="D201" s="999"/>
      <c r="E201" s="999"/>
      <c r="F201" s="1640"/>
      <c r="H201" s="1640"/>
      <c r="N201" s="1644"/>
      <c r="O201" s="1644"/>
      <c r="P201" s="1644"/>
      <c r="Q201" s="1644"/>
      <c r="R201" s="1644"/>
      <c r="S201" s="1644"/>
      <c r="T201" s="1644"/>
      <c r="U201" s="1644"/>
      <c r="V201" s="1644"/>
      <c r="W201" s="1644"/>
      <c r="X201" s="1644"/>
      <c r="Y201" s="1644"/>
      <c r="Z201" s="1644"/>
      <c r="AA201" s="1644"/>
      <c r="AB201" s="1644"/>
      <c r="AC201" s="1644"/>
      <c r="AD201" s="1644"/>
      <c r="AE201" s="1644"/>
      <c r="AF201" s="1644"/>
      <c r="AG201" s="1644"/>
      <c r="AH201" s="1644"/>
      <c r="AI201" s="1644"/>
      <c r="AJ201" s="1644"/>
      <c r="AK201" s="1644"/>
      <c r="AL201" s="1644"/>
      <c r="AM201" s="1644"/>
      <c r="AN201" s="1644"/>
      <c r="AO201" s="1644"/>
      <c r="AP201" s="1644"/>
      <c r="AQ201" s="1644"/>
      <c r="AR201" s="1644"/>
      <c r="AS201" s="1644"/>
      <c r="AT201" s="1644"/>
      <c r="AU201" s="1644"/>
      <c r="AV201" s="1644"/>
      <c r="AW201" s="1644"/>
      <c r="AX201" s="1644"/>
      <c r="AY201" s="1644"/>
      <c r="AZ201" s="1644"/>
      <c r="BA201" s="1644"/>
      <c r="BB201" s="1644"/>
      <c r="BC201" s="1644"/>
      <c r="BD201" s="1644"/>
      <c r="BE201" s="1644"/>
      <c r="BF201" s="1644"/>
      <c r="BG201" s="1644"/>
      <c r="BH201" s="1644"/>
      <c r="BI201" s="1644"/>
      <c r="BJ201" s="1644"/>
      <c r="BK201" s="1644"/>
      <c r="BL201" s="1644"/>
      <c r="BM201" s="1644"/>
      <c r="BN201" s="1644"/>
      <c r="BO201" s="1644"/>
      <c r="BP201" s="1644"/>
      <c r="BQ201" s="1644"/>
      <c r="BR201" s="1644"/>
      <c r="BS201" s="1644"/>
      <c r="BT201" s="1644"/>
      <c r="BU201" s="1644"/>
      <c r="BV201" s="1644"/>
      <c r="BW201" s="1644"/>
      <c r="BX201" s="1644"/>
      <c r="BY201" s="1644"/>
      <c r="BZ201" s="1644"/>
      <c r="CA201" s="1644"/>
      <c r="CB201" s="1644"/>
      <c r="CC201" s="1644"/>
      <c r="CD201" s="1644"/>
      <c r="CE201" s="1644"/>
      <c r="CF201" s="1644"/>
      <c r="CG201" s="1644"/>
      <c r="CH201" s="1644"/>
      <c r="CI201" s="1644"/>
      <c r="CJ201" s="1644"/>
      <c r="CK201" s="1644"/>
      <c r="CL201" s="1644"/>
      <c r="CM201" s="1644"/>
      <c r="CN201" s="1644"/>
      <c r="CO201" s="1644"/>
      <c r="CP201" s="1644"/>
      <c r="CQ201" s="1644"/>
      <c r="CR201" s="1644"/>
      <c r="CS201" s="1644"/>
      <c r="CT201" s="1644"/>
      <c r="CU201" s="1644"/>
      <c r="CV201" s="1644"/>
      <c r="CW201" s="1644"/>
      <c r="CX201" s="1644"/>
      <c r="CY201" s="1644"/>
      <c r="CZ201" s="1644"/>
      <c r="DA201" s="1644"/>
      <c r="DB201" s="1644"/>
      <c r="DC201" s="1644"/>
      <c r="DD201" s="1644"/>
      <c r="DE201" s="1644"/>
      <c r="DF201" s="1644"/>
      <c r="DG201" s="1644"/>
      <c r="DH201" s="1644"/>
      <c r="DI201" s="1644"/>
      <c r="DJ201" s="1644"/>
      <c r="DK201" s="1644"/>
      <c r="DL201" s="1644"/>
      <c r="DM201" s="1644"/>
      <c r="DN201" s="1644"/>
      <c r="DO201" s="1644"/>
      <c r="DP201" s="1644"/>
      <c r="DQ201" s="1644"/>
      <c r="DR201" s="1644"/>
      <c r="DS201" s="1644"/>
      <c r="DT201" s="1644"/>
      <c r="DU201" s="1644"/>
      <c r="DV201" s="1644"/>
      <c r="DW201" s="1644"/>
      <c r="DX201" s="1644"/>
      <c r="DY201" s="1644"/>
      <c r="DZ201" s="1644"/>
      <c r="EA201" s="1644"/>
      <c r="EB201" s="1644"/>
      <c r="EC201" s="1644"/>
      <c r="ED201" s="1644"/>
      <c r="EE201" s="1644"/>
      <c r="EF201" s="1644"/>
      <c r="EG201" s="1644"/>
      <c r="EH201" s="1644"/>
      <c r="EI201" s="1644"/>
      <c r="EJ201" s="1644"/>
      <c r="EK201" s="1644"/>
      <c r="EL201" s="1644"/>
      <c r="EM201" s="1644"/>
      <c r="EN201" s="1644"/>
      <c r="EO201" s="1644"/>
      <c r="EP201" s="1644"/>
      <c r="EQ201" s="1644"/>
      <c r="ER201" s="1644"/>
      <c r="ES201" s="1644"/>
      <c r="ET201" s="1644"/>
      <c r="EU201" s="1644"/>
      <c r="EV201" s="1644"/>
      <c r="EW201" s="1644"/>
      <c r="EX201" s="1644"/>
      <c r="EY201" s="1644"/>
      <c r="EZ201" s="1644"/>
      <c r="FA201" s="1644"/>
      <c r="FB201" s="1644"/>
      <c r="FC201" s="1644"/>
      <c r="FD201" s="1644"/>
      <c r="FE201" s="1644"/>
      <c r="FF201" s="1644"/>
      <c r="FG201" s="1644"/>
      <c r="FH201" s="1644"/>
      <c r="FI201" s="1644"/>
      <c r="FJ201" s="1644"/>
      <c r="FK201" s="1644"/>
      <c r="FL201" s="1644"/>
      <c r="FM201" s="1644"/>
      <c r="FN201" s="1644"/>
      <c r="FO201" s="1644"/>
      <c r="FP201" s="1644"/>
      <c r="FQ201" s="1644"/>
      <c r="FR201" s="1644"/>
      <c r="FS201" s="1644"/>
      <c r="FT201" s="1644"/>
      <c r="FU201" s="1644"/>
      <c r="FV201" s="1644"/>
      <c r="FW201" s="1644"/>
      <c r="FX201" s="1644"/>
      <c r="FY201" s="1644"/>
      <c r="FZ201" s="1644"/>
      <c r="GA201" s="1644"/>
      <c r="GB201" s="1644"/>
      <c r="GC201" s="1644"/>
      <c r="GD201" s="1644"/>
      <c r="GE201" s="1644"/>
      <c r="GF201" s="1644"/>
      <c r="GG201" s="1644"/>
      <c r="GH201" s="1644"/>
      <c r="GI201" s="1644"/>
      <c r="GJ201" s="1644"/>
      <c r="GK201" s="1644"/>
      <c r="GL201" s="1644"/>
      <c r="GM201" s="1644"/>
      <c r="GN201" s="1644"/>
      <c r="GO201" s="1644"/>
      <c r="GP201" s="1644"/>
      <c r="GQ201" s="1644"/>
      <c r="GR201" s="1640"/>
      <c r="GT201" s="1640"/>
      <c r="GW201" s="1640"/>
      <c r="GX201" s="1640"/>
      <c r="GY201" s="1640"/>
      <c r="GZ201" s="1640"/>
      <c r="HB201" s="1640"/>
      <c r="HC201" s="1640"/>
      <c r="HD201" s="1640"/>
      <c r="HE201" s="1640"/>
      <c r="HF201" s="1640"/>
      <c r="HG201" s="1640"/>
      <c r="HH201" s="1640"/>
      <c r="HI201" s="1640"/>
      <c r="HJ201" s="1640"/>
      <c r="HK201" s="1640"/>
      <c r="HL201" s="1640"/>
      <c r="HM201" s="1640"/>
      <c r="HN201" s="1640"/>
      <c r="HO201" s="1640">
        <v>11</v>
      </c>
    </row>
    <row customHeight="1" ht="11.549999999999999">
      <c r="A202" s="999"/>
      <c r="B202" s="999"/>
      <c r="C202" s="999"/>
      <c r="D202" s="999"/>
      <c r="E202" s="999"/>
      <c r="F202" s="1640"/>
      <c r="H202" s="1640"/>
      <c r="N202" s="1644"/>
      <c r="O202" s="1644"/>
      <c r="P202" s="1644"/>
      <c r="Q202" s="1644"/>
      <c r="R202" s="1644"/>
      <c r="S202" s="1644"/>
      <c r="T202" s="1644"/>
      <c r="U202" s="1644"/>
      <c r="V202" s="1644"/>
      <c r="W202" s="1644"/>
      <c r="X202" s="1644"/>
      <c r="Y202" s="1644"/>
      <c r="Z202" s="1644"/>
      <c r="AA202" s="1644"/>
      <c r="AB202" s="1644"/>
      <c r="AC202" s="1644"/>
      <c r="AD202" s="1644"/>
      <c r="AE202" s="1644"/>
      <c r="AF202" s="1644"/>
      <c r="AG202" s="1644"/>
      <c r="AH202" s="1644"/>
      <c r="AI202" s="1644"/>
      <c r="AJ202" s="1644"/>
      <c r="AK202" s="1644"/>
      <c r="AL202" s="1644"/>
      <c r="AM202" s="1644"/>
      <c r="AN202" s="1644"/>
      <c r="AO202" s="1644"/>
      <c r="AP202" s="1644"/>
      <c r="AQ202" s="1644"/>
      <c r="AR202" s="1644"/>
      <c r="AS202" s="1644"/>
      <c r="AT202" s="1644"/>
      <c r="AU202" s="1644"/>
      <c r="AV202" s="1644"/>
      <c r="AW202" s="1644"/>
      <c r="AX202" s="1644"/>
      <c r="AY202" s="1644"/>
      <c r="AZ202" s="1644"/>
      <c r="BA202" s="1644"/>
      <c r="BB202" s="1644"/>
      <c r="BC202" s="1644"/>
      <c r="BD202" s="1644"/>
      <c r="BE202" s="1644"/>
      <c r="BF202" s="1644"/>
      <c r="BG202" s="1644"/>
      <c r="BH202" s="1644"/>
      <c r="BI202" s="1644"/>
      <c r="BJ202" s="1644"/>
      <c r="BK202" s="1644"/>
      <c r="BL202" s="1644"/>
      <c r="BM202" s="1644"/>
      <c r="BN202" s="1644"/>
      <c r="BO202" s="1644"/>
      <c r="BP202" s="1644"/>
      <c r="BQ202" s="1644"/>
      <c r="BR202" s="1644"/>
      <c r="BS202" s="1644"/>
      <c r="BT202" s="1644"/>
      <c r="BU202" s="1644"/>
      <c r="BV202" s="1644"/>
      <c r="BW202" s="1644"/>
      <c r="BX202" s="1644"/>
      <c r="BY202" s="1644"/>
      <c r="BZ202" s="1644"/>
      <c r="CA202" s="1644"/>
      <c r="CB202" s="1644"/>
      <c r="CC202" s="1644"/>
      <c r="CD202" s="1644"/>
      <c r="CE202" s="1644"/>
      <c r="CF202" s="1644"/>
      <c r="CG202" s="1644"/>
      <c r="CH202" s="1644"/>
      <c r="CI202" s="1644"/>
      <c r="CJ202" s="1644"/>
      <c r="CK202" s="1644"/>
      <c r="CL202" s="1644"/>
      <c r="CM202" s="1644"/>
      <c r="CN202" s="1644"/>
      <c r="CO202" s="1644"/>
      <c r="CP202" s="1644"/>
      <c r="CQ202" s="1644"/>
      <c r="CR202" s="1644"/>
      <c r="CS202" s="1644"/>
      <c r="CT202" s="1644"/>
      <c r="CU202" s="1644"/>
      <c r="CV202" s="1644"/>
      <c r="CW202" s="1644"/>
      <c r="CX202" s="1644"/>
      <c r="CY202" s="1644"/>
      <c r="CZ202" s="1644"/>
      <c r="DA202" s="1644"/>
      <c r="DB202" s="1644"/>
      <c r="DC202" s="1644"/>
      <c r="DD202" s="1644"/>
      <c r="DE202" s="1644"/>
      <c r="DF202" s="1644"/>
      <c r="DG202" s="1644"/>
      <c r="DH202" s="1644"/>
      <c r="DI202" s="1644"/>
      <c r="DJ202" s="1644"/>
      <c r="DK202" s="1644"/>
      <c r="DL202" s="1644"/>
      <c r="DM202" s="1644"/>
      <c r="DN202" s="1644"/>
      <c r="DO202" s="1644"/>
      <c r="DP202" s="1644"/>
      <c r="DQ202" s="1644"/>
      <c r="DR202" s="1644"/>
      <c r="DS202" s="1644"/>
      <c r="DT202" s="1644"/>
      <c r="DU202" s="1644"/>
      <c r="DV202" s="1644"/>
      <c r="DW202" s="1644"/>
      <c r="DX202" s="1644"/>
      <c r="DY202" s="1644"/>
      <c r="DZ202" s="1644"/>
      <c r="EA202" s="1644"/>
      <c r="EB202" s="1644"/>
      <c r="EC202" s="1644"/>
      <c r="ED202" s="1644"/>
      <c r="EE202" s="1644"/>
      <c r="EF202" s="1644"/>
      <c r="EG202" s="1644"/>
      <c r="EH202" s="1644"/>
      <c r="EI202" s="1644"/>
      <c r="EJ202" s="1644"/>
      <c r="EK202" s="1644"/>
      <c r="EL202" s="1644"/>
      <c r="EM202" s="1644"/>
      <c r="EN202" s="1644"/>
      <c r="EO202" s="1644"/>
      <c r="EP202" s="1644"/>
      <c r="EQ202" s="1644"/>
      <c r="ER202" s="1644"/>
      <c r="ES202" s="1644"/>
      <c r="ET202" s="1644"/>
      <c r="EU202" s="1644"/>
      <c r="EV202" s="1644"/>
      <c r="EW202" s="1644"/>
      <c r="EX202" s="1644"/>
      <c r="EY202" s="1644"/>
      <c r="EZ202" s="1644"/>
      <c r="FA202" s="1644"/>
      <c r="FB202" s="1644"/>
      <c r="FC202" s="1644"/>
      <c r="FD202" s="1644"/>
      <c r="FE202" s="1644"/>
      <c r="FF202" s="1644"/>
      <c r="FG202" s="1644"/>
      <c r="FH202" s="1644"/>
      <c r="FI202" s="1644"/>
      <c r="FJ202" s="1644"/>
      <c r="FK202" s="1644"/>
      <c r="FL202" s="1644"/>
      <c r="FM202" s="1644"/>
      <c r="FN202" s="1644"/>
      <c r="FO202" s="1644"/>
      <c r="FP202" s="1644"/>
      <c r="FQ202" s="1644"/>
      <c r="FR202" s="1644"/>
      <c r="FS202" s="1644"/>
      <c r="FT202" s="1644"/>
      <c r="FU202" s="1644"/>
      <c r="FV202" s="1644"/>
      <c r="FW202" s="1644"/>
      <c r="FX202" s="1644"/>
      <c r="FY202" s="1644"/>
      <c r="FZ202" s="1644"/>
      <c r="GA202" s="1644"/>
      <c r="GB202" s="1644"/>
      <c r="GC202" s="1644"/>
      <c r="GD202" s="1644"/>
      <c r="GE202" s="1644"/>
      <c r="GF202" s="1644"/>
      <c r="GG202" s="1644"/>
      <c r="GH202" s="1644"/>
      <c r="GI202" s="1644"/>
      <c r="GJ202" s="1644"/>
      <c r="GK202" s="1644"/>
      <c r="GL202" s="1644"/>
      <c r="GM202" s="1644"/>
      <c r="GN202" s="1644"/>
      <c r="GO202" s="1644"/>
      <c r="GP202" s="1644"/>
      <c r="GQ202" s="1644"/>
      <c r="GR202" s="1640"/>
      <c r="GT202" s="1640"/>
      <c r="GW202" s="1640"/>
      <c r="GX202" s="1640"/>
      <c r="GY202" s="1640"/>
      <c r="GZ202" s="1640"/>
      <c r="HB202" s="1640"/>
      <c r="HC202" s="1640"/>
      <c r="HD202" s="1640"/>
      <c r="HE202" s="1640"/>
      <c r="HF202" s="1640"/>
      <c r="HG202" s="1640"/>
      <c r="HH202" s="1640"/>
      <c r="HI202" s="1640"/>
      <c r="HJ202" s="1640"/>
      <c r="HK202" s="1640"/>
      <c r="HL202" s="1640"/>
      <c r="HM202" s="1640"/>
      <c r="HN202" s="1640"/>
      <c r="HO202" s="1640">
        <v>11</v>
      </c>
    </row>
    <row customHeight="1" ht="11.549999999999999">
      <c r="A203" s="999"/>
      <c r="B203" s="999"/>
      <c r="C203" s="999"/>
      <c r="D203" s="999"/>
      <c r="E203" s="999"/>
      <c r="F203" s="1640"/>
      <c r="H203" s="1640"/>
      <c r="N203" s="1644"/>
      <c r="O203" s="1644"/>
      <c r="P203" s="1644"/>
      <c r="Q203" s="1644"/>
      <c r="R203" s="1644"/>
      <c r="S203" s="1644"/>
      <c r="T203" s="1644"/>
      <c r="U203" s="1644"/>
      <c r="V203" s="1644"/>
      <c r="W203" s="1644"/>
      <c r="X203" s="1644"/>
      <c r="Y203" s="1644"/>
      <c r="Z203" s="1644"/>
      <c r="AA203" s="1644"/>
      <c r="AB203" s="1644"/>
      <c r="AC203" s="1644"/>
      <c r="AD203" s="1644"/>
      <c r="AE203" s="1644"/>
      <c r="AF203" s="1644"/>
      <c r="AG203" s="1644"/>
      <c r="AH203" s="1644"/>
      <c r="AI203" s="1644"/>
      <c r="AJ203" s="1644"/>
      <c r="AK203" s="1644"/>
      <c r="AL203" s="1644"/>
      <c r="AM203" s="1644"/>
      <c r="AN203" s="1644"/>
      <c r="AO203" s="1644"/>
      <c r="AP203" s="1644"/>
      <c r="AQ203" s="1644"/>
      <c r="AR203" s="1644"/>
      <c r="AS203" s="1644"/>
      <c r="AT203" s="1644"/>
      <c r="AU203" s="1644"/>
      <c r="AV203" s="1644"/>
      <c r="AW203" s="1644"/>
      <c r="AX203" s="1644"/>
      <c r="AY203" s="1644"/>
      <c r="AZ203" s="1644"/>
      <c r="BA203" s="1644"/>
      <c r="BB203" s="1644"/>
      <c r="BC203" s="1644"/>
      <c r="BD203" s="1644"/>
      <c r="BE203" s="1644"/>
      <c r="BF203" s="1644"/>
      <c r="BG203" s="1644"/>
      <c r="BH203" s="1644"/>
      <c r="BI203" s="1644"/>
      <c r="BJ203" s="1644"/>
      <c r="BK203" s="1644"/>
      <c r="BL203" s="1644"/>
      <c r="BM203" s="1644"/>
      <c r="BN203" s="1644"/>
      <c r="BO203" s="1644"/>
      <c r="BP203" s="1644"/>
      <c r="BQ203" s="1644"/>
      <c r="BR203" s="1644"/>
      <c r="BS203" s="1644"/>
      <c r="BT203" s="1644"/>
      <c r="BU203" s="1644"/>
      <c r="BV203" s="1644"/>
      <c r="BW203" s="1644"/>
      <c r="BX203" s="1644"/>
      <c r="BY203" s="1644"/>
      <c r="BZ203" s="1644"/>
      <c r="CA203" s="1644"/>
      <c r="CB203" s="1644"/>
      <c r="CC203" s="1644"/>
      <c r="CD203" s="1644"/>
      <c r="CE203" s="1644"/>
      <c r="CF203" s="1644"/>
      <c r="CG203" s="1644"/>
      <c r="CH203" s="1644"/>
      <c r="CI203" s="1644"/>
      <c r="CJ203" s="1644"/>
      <c r="CK203" s="1644"/>
      <c r="CL203" s="1644"/>
      <c r="CM203" s="1644"/>
      <c r="CN203" s="1644"/>
      <c r="CO203" s="1644"/>
      <c r="CP203" s="1644"/>
      <c r="CQ203" s="1644"/>
      <c r="CR203" s="1644"/>
      <c r="CS203" s="1644"/>
      <c r="CT203" s="1644"/>
      <c r="CU203" s="1644"/>
      <c r="CV203" s="1644"/>
      <c r="CW203" s="1644"/>
      <c r="CX203" s="1644"/>
      <c r="CY203" s="1644"/>
      <c r="CZ203" s="1644"/>
      <c r="DA203" s="1644"/>
      <c r="DB203" s="1644"/>
      <c r="DC203" s="1644"/>
      <c r="DD203" s="1644"/>
      <c r="DE203" s="1644"/>
      <c r="DF203" s="1644"/>
      <c r="DG203" s="1644"/>
      <c r="DH203" s="1644"/>
      <c r="DI203" s="1644"/>
      <c r="DJ203" s="1644"/>
      <c r="DK203" s="1644"/>
      <c r="DL203" s="1644"/>
      <c r="DM203" s="1644"/>
      <c r="DN203" s="1644"/>
      <c r="DO203" s="1644"/>
      <c r="DP203" s="1644"/>
      <c r="DQ203" s="1644"/>
      <c r="DR203" s="1644"/>
      <c r="DS203" s="1644"/>
      <c r="DT203" s="1644"/>
      <c r="DU203" s="1644"/>
      <c r="DV203" s="1644"/>
      <c r="DW203" s="1644"/>
      <c r="DX203" s="1644"/>
      <c r="DY203" s="1644"/>
      <c r="DZ203" s="1644"/>
      <c r="EA203" s="1644"/>
      <c r="EB203" s="1644"/>
      <c r="EC203" s="1644"/>
      <c r="ED203" s="1644"/>
      <c r="EE203" s="1644"/>
      <c r="EF203" s="1644"/>
      <c r="EG203" s="1644"/>
      <c r="EH203" s="1644"/>
      <c r="EI203" s="1644"/>
      <c r="EJ203" s="1644"/>
      <c r="EK203" s="1644"/>
      <c r="EL203" s="1644"/>
      <c r="EM203" s="1644"/>
      <c r="EN203" s="1644"/>
      <c r="EO203" s="1644"/>
      <c r="EP203" s="1644"/>
      <c r="EQ203" s="1644"/>
      <c r="ER203" s="1644"/>
      <c r="ES203" s="1644"/>
      <c r="ET203" s="1644"/>
      <c r="EU203" s="1644"/>
      <c r="EV203" s="1644"/>
      <c r="EW203" s="1644"/>
      <c r="EX203" s="1644"/>
      <c r="EY203" s="1644"/>
      <c r="EZ203" s="1644"/>
      <c r="FA203" s="1644"/>
      <c r="FB203" s="1644"/>
      <c r="FC203" s="1644"/>
      <c r="FD203" s="1644"/>
      <c r="FE203" s="1644"/>
      <c r="FF203" s="1644"/>
      <c r="FG203" s="1644"/>
      <c r="FH203" s="1644"/>
      <c r="FI203" s="1644"/>
      <c r="FJ203" s="1644"/>
      <c r="FK203" s="1644"/>
      <c r="FL203" s="1644"/>
      <c r="FM203" s="1644"/>
      <c r="FN203" s="1644"/>
      <c r="FO203" s="1644"/>
      <c r="FP203" s="1644"/>
      <c r="FQ203" s="1644"/>
      <c r="FR203" s="1644"/>
      <c r="FS203" s="1644"/>
      <c r="FT203" s="1644"/>
      <c r="FU203" s="1644"/>
      <c r="FV203" s="1644"/>
      <c r="FW203" s="1644"/>
      <c r="FX203" s="1644"/>
      <c r="FY203" s="1644"/>
      <c r="FZ203" s="1644"/>
      <c r="GA203" s="1644"/>
      <c r="GB203" s="1644"/>
      <c r="GC203" s="1644"/>
      <c r="GD203" s="1644"/>
      <c r="GE203" s="1644"/>
      <c r="GF203" s="1644"/>
      <c r="GG203" s="1644"/>
      <c r="GH203" s="1644"/>
      <c r="GI203" s="1644"/>
      <c r="GJ203" s="1644"/>
      <c r="GK203" s="1644"/>
      <c r="GL203" s="1644"/>
      <c r="GM203" s="1644"/>
      <c r="GN203" s="1644"/>
      <c r="GO203" s="1644"/>
      <c r="GP203" s="1644"/>
      <c r="GQ203" s="1644"/>
      <c r="GR203" s="1640"/>
      <c r="GT203" s="1640"/>
      <c r="GW203" s="1640"/>
      <c r="GX203" s="1640"/>
      <c r="GY203" s="1640"/>
      <c r="GZ203" s="1640"/>
      <c r="HB203" s="1640"/>
      <c r="HC203" s="1640"/>
      <c r="HD203" s="1640"/>
      <c r="HE203" s="1640"/>
      <c r="HF203" s="1640"/>
      <c r="HG203" s="1640"/>
      <c r="HH203" s="1640"/>
      <c r="HI203" s="1640"/>
      <c r="HJ203" s="1640"/>
      <c r="HK203" s="1640"/>
      <c r="HL203" s="1640"/>
      <c r="HM203" s="1640"/>
      <c r="HN203" s="1640"/>
      <c r="HO203" s="1640">
        <v>11</v>
      </c>
    </row>
    <row customHeight="1" ht="12.75" hidden="1">
      <c r="A204" s="996" t="s">
        <v>82</v>
      </c>
      <c r="B204" s="996" t="s">
        <v>139</v>
      </c>
      <c r="C204" s="996" t="s">
        <v>139</v>
      </c>
      <c r="D204" s="996" t="s">
        <v>139</v>
      </c>
      <c r="E204" s="996" t="s">
        <v>139</v>
      </c>
      <c r="F204" s="1644">
        <v>16</v>
      </c>
      <c r="G204" s="1645">
        <v>0</v>
      </c>
      <c r="H204" s="1644">
        <v>3</v>
      </c>
      <c r="I204" s="1640">
        <v>7</v>
      </c>
      <c r="J204" s="1640">
        <v>56</v>
      </c>
      <c r="K204" s="1640">
        <v>10</v>
      </c>
      <c r="L204" s="1640">
        <v>40</v>
      </c>
      <c r="M204" s="1640">
        <v>40</v>
      </c>
      <c r="N204" s="1644">
        <v>40</v>
      </c>
      <c r="O204" s="1644">
        <v>40</v>
      </c>
      <c r="P204" s="1644">
        <v>40</v>
      </c>
      <c r="Q204" s="1644">
        <v>40</v>
      </c>
      <c r="R204" s="1644">
        <v>40</v>
      </c>
      <c r="S204" s="1644">
        <v>40</v>
      </c>
      <c r="T204" s="1644">
        <v>40</v>
      </c>
      <c r="U204" s="1644">
        <v>40</v>
      </c>
      <c r="V204" s="1644">
        <v>40</v>
      </c>
      <c r="W204" s="1644">
        <v>40</v>
      </c>
      <c r="X204" s="1644">
        <v>40</v>
      </c>
      <c r="Y204" s="1644">
        <v>40</v>
      </c>
      <c r="Z204" s="1644">
        <v>40</v>
      </c>
      <c r="AA204" s="1644">
        <v>40</v>
      </c>
      <c r="AB204" s="1644">
        <v>40</v>
      </c>
      <c r="AC204" s="1644">
        <v>40</v>
      </c>
      <c r="AD204" s="1644">
        <v>40</v>
      </c>
      <c r="AE204" s="1644">
        <v>40</v>
      </c>
      <c r="AF204" s="1644">
        <v>40</v>
      </c>
      <c r="AG204" s="1644">
        <v>40</v>
      </c>
      <c r="AH204" s="1644">
        <v>40</v>
      </c>
      <c r="AI204" s="1644">
        <v>40</v>
      </c>
      <c r="AJ204" s="1644">
        <v>40</v>
      </c>
      <c r="AK204" s="1644">
        <v>40</v>
      </c>
      <c r="AL204" s="1644">
        <v>40</v>
      </c>
      <c r="AM204" s="1644">
        <v>40</v>
      </c>
      <c r="AN204" s="1644">
        <v>40</v>
      </c>
      <c r="AO204" s="1644">
        <v>40</v>
      </c>
      <c r="AP204" s="1644">
        <v>40</v>
      </c>
      <c r="AQ204" s="1644">
        <v>40</v>
      </c>
      <c r="AR204" s="1644">
        <v>40</v>
      </c>
      <c r="AS204" s="1644">
        <v>40</v>
      </c>
      <c r="AT204" s="1644">
        <v>40</v>
      </c>
      <c r="AU204" s="1644">
        <v>40</v>
      </c>
      <c r="AV204" s="1644">
        <v>40</v>
      </c>
      <c r="AW204" s="1644">
        <v>40</v>
      </c>
      <c r="AX204" s="1644">
        <v>40</v>
      </c>
      <c r="AY204" s="1644">
        <v>40</v>
      </c>
      <c r="AZ204" s="1644">
        <v>40</v>
      </c>
      <c r="BA204" s="1644">
        <v>40</v>
      </c>
      <c r="BB204" s="1644">
        <v>40</v>
      </c>
      <c r="BC204" s="1644">
        <v>40</v>
      </c>
      <c r="BD204" s="1644">
        <v>40</v>
      </c>
      <c r="BE204" s="1644">
        <v>40</v>
      </c>
      <c r="BF204" s="1644">
        <v>40</v>
      </c>
      <c r="BG204" s="1644">
        <v>40</v>
      </c>
      <c r="BH204" s="1644">
        <v>40</v>
      </c>
      <c r="BI204" s="1644">
        <v>40</v>
      </c>
      <c r="BJ204" s="1644">
        <v>40</v>
      </c>
      <c r="BK204" s="1644">
        <v>40</v>
      </c>
      <c r="BL204" s="1644">
        <v>40</v>
      </c>
      <c r="BM204" s="1644">
        <v>40</v>
      </c>
      <c r="BN204" s="1644">
        <v>40</v>
      </c>
      <c r="BO204" s="1644">
        <v>40</v>
      </c>
      <c r="BP204" s="1644">
        <v>40</v>
      </c>
      <c r="BQ204" s="1644">
        <v>40</v>
      </c>
      <c r="BR204" s="1644">
        <v>40</v>
      </c>
      <c r="BS204" s="1644">
        <v>40</v>
      </c>
      <c r="BT204" s="1644">
        <v>40</v>
      </c>
      <c r="BU204" s="1644">
        <v>40</v>
      </c>
      <c r="BV204" s="1644">
        <v>40</v>
      </c>
      <c r="BW204" s="1644">
        <v>40</v>
      </c>
      <c r="BX204" s="1644">
        <v>40</v>
      </c>
      <c r="BY204" s="1644">
        <v>40</v>
      </c>
      <c r="BZ204" s="1644">
        <v>40</v>
      </c>
      <c r="CA204" s="1644">
        <v>40</v>
      </c>
      <c r="CB204" s="1644">
        <v>40</v>
      </c>
      <c r="CC204" s="1644">
        <v>40</v>
      </c>
      <c r="CD204" s="1644">
        <v>40</v>
      </c>
      <c r="CE204" s="1644">
        <v>40</v>
      </c>
      <c r="CF204" s="1644">
        <v>40</v>
      </c>
      <c r="CG204" s="1644">
        <v>40</v>
      </c>
      <c r="CH204" s="1644">
        <v>40</v>
      </c>
      <c r="CI204" s="1644">
        <v>40</v>
      </c>
      <c r="CJ204" s="1644">
        <v>40</v>
      </c>
      <c r="CK204" s="1644">
        <v>40</v>
      </c>
      <c r="CL204" s="1644">
        <v>40</v>
      </c>
      <c r="CM204" s="1644">
        <v>40</v>
      </c>
      <c r="CN204" s="1644">
        <v>40</v>
      </c>
      <c r="CO204" s="1644">
        <v>40</v>
      </c>
      <c r="CP204" s="1644">
        <v>40</v>
      </c>
      <c r="CQ204" s="1644">
        <v>40</v>
      </c>
      <c r="CR204" s="1644">
        <v>40</v>
      </c>
      <c r="CS204" s="1644">
        <v>40</v>
      </c>
      <c r="CT204" s="1644">
        <v>40</v>
      </c>
      <c r="CU204" s="1644">
        <v>40</v>
      </c>
      <c r="CV204" s="1644">
        <v>40</v>
      </c>
      <c r="CW204" s="1644">
        <v>40</v>
      </c>
      <c r="CX204" s="1644">
        <v>40</v>
      </c>
      <c r="CY204" s="1644">
        <v>40</v>
      </c>
      <c r="CZ204" s="1644">
        <v>40</v>
      </c>
      <c r="DA204" s="1644">
        <v>40</v>
      </c>
      <c r="DB204" s="1644">
        <v>40</v>
      </c>
      <c r="DC204" s="1644">
        <v>40</v>
      </c>
      <c r="DD204" s="1644">
        <v>40</v>
      </c>
      <c r="DE204" s="1644">
        <v>40</v>
      </c>
      <c r="DF204" s="1644">
        <v>40</v>
      </c>
      <c r="DG204" s="1644">
        <v>40</v>
      </c>
      <c r="DH204" s="1644">
        <v>40</v>
      </c>
      <c r="DI204" s="1644">
        <v>40</v>
      </c>
      <c r="DJ204" s="1644">
        <v>40</v>
      </c>
      <c r="DK204" s="1644">
        <v>40</v>
      </c>
      <c r="DL204" s="1644">
        <v>40</v>
      </c>
      <c r="DM204" s="1644">
        <v>40</v>
      </c>
      <c r="DN204" s="1644">
        <v>40</v>
      </c>
      <c r="DO204" s="1644">
        <v>40</v>
      </c>
      <c r="DP204" s="1644">
        <v>40</v>
      </c>
      <c r="DQ204" s="1644">
        <v>40</v>
      </c>
      <c r="DR204" s="1644">
        <v>40</v>
      </c>
      <c r="DS204" s="1644">
        <v>40</v>
      </c>
      <c r="DT204" s="1644">
        <v>40</v>
      </c>
      <c r="DU204" s="1644">
        <v>40</v>
      </c>
      <c r="DV204" s="1644">
        <v>40</v>
      </c>
      <c r="DW204" s="1644">
        <v>40</v>
      </c>
      <c r="DX204" s="1644">
        <v>40</v>
      </c>
      <c r="DY204" s="1644">
        <v>40</v>
      </c>
      <c r="DZ204" s="1644">
        <v>40</v>
      </c>
      <c r="EA204" s="1644">
        <v>40</v>
      </c>
      <c r="EB204" s="1644">
        <v>40</v>
      </c>
      <c r="EC204" s="1644">
        <v>40</v>
      </c>
      <c r="ED204" s="1644">
        <v>40</v>
      </c>
      <c r="EE204" s="1644">
        <v>40</v>
      </c>
      <c r="EF204" s="1644">
        <v>40</v>
      </c>
      <c r="EG204" s="1644">
        <v>40</v>
      </c>
      <c r="EH204" s="1644">
        <v>40</v>
      </c>
      <c r="EI204" s="1644">
        <v>40</v>
      </c>
      <c r="EJ204" s="1644">
        <v>40</v>
      </c>
      <c r="EK204" s="1644">
        <v>40</v>
      </c>
      <c r="EL204" s="1644">
        <v>40</v>
      </c>
      <c r="EM204" s="1644">
        <v>40</v>
      </c>
      <c r="EN204" s="1644">
        <v>40</v>
      </c>
      <c r="EO204" s="1644">
        <v>40</v>
      </c>
      <c r="EP204" s="1644">
        <v>40</v>
      </c>
      <c r="EQ204" s="1644">
        <v>40</v>
      </c>
      <c r="ER204" s="1644">
        <v>40</v>
      </c>
      <c r="ES204" s="1644">
        <v>40</v>
      </c>
      <c r="ET204" s="1644">
        <v>40</v>
      </c>
      <c r="EU204" s="1644">
        <v>40</v>
      </c>
      <c r="EV204" s="1644">
        <v>40</v>
      </c>
      <c r="EW204" s="1644">
        <v>40</v>
      </c>
      <c r="EX204" s="1644">
        <v>40</v>
      </c>
      <c r="EY204" s="1644">
        <v>40</v>
      </c>
      <c r="EZ204" s="1644">
        <v>40</v>
      </c>
      <c r="FA204" s="1644">
        <v>40</v>
      </c>
      <c r="FB204" s="1644">
        <v>40</v>
      </c>
      <c r="FC204" s="1644">
        <v>40</v>
      </c>
      <c r="FD204" s="1644">
        <v>40</v>
      </c>
      <c r="FE204" s="1644">
        <v>40</v>
      </c>
      <c r="FF204" s="1644">
        <v>40</v>
      </c>
      <c r="FG204" s="1644">
        <v>40</v>
      </c>
      <c r="FH204" s="1644">
        <v>40</v>
      </c>
      <c r="FI204" s="1644">
        <v>40</v>
      </c>
      <c r="FJ204" s="1644">
        <v>40</v>
      </c>
      <c r="FK204" s="1644">
        <v>40</v>
      </c>
      <c r="FL204" s="1644">
        <v>40</v>
      </c>
      <c r="FM204" s="1644">
        <v>40</v>
      </c>
      <c r="FN204" s="1644">
        <v>40</v>
      </c>
      <c r="FO204" s="1644">
        <v>40</v>
      </c>
      <c r="FP204" s="1644">
        <v>40</v>
      </c>
      <c r="FQ204" s="1644">
        <v>40</v>
      </c>
      <c r="FR204" s="1644">
        <v>40</v>
      </c>
      <c r="FS204" s="1644">
        <v>40</v>
      </c>
      <c r="FT204" s="1644">
        <v>40</v>
      </c>
      <c r="FU204" s="1644">
        <v>40</v>
      </c>
      <c r="FV204" s="1644">
        <v>40</v>
      </c>
      <c r="FW204" s="1644">
        <v>40</v>
      </c>
      <c r="FX204" s="1644">
        <v>40</v>
      </c>
      <c r="FY204" s="1644">
        <v>40</v>
      </c>
      <c r="FZ204" s="1644">
        <v>40</v>
      </c>
      <c r="GA204" s="1644">
        <v>40</v>
      </c>
      <c r="GB204" s="1644">
        <v>40</v>
      </c>
      <c r="GC204" s="1644">
        <v>40</v>
      </c>
      <c r="GD204" s="1644">
        <v>40</v>
      </c>
      <c r="GE204" s="1644">
        <v>40</v>
      </c>
      <c r="GF204" s="1644">
        <v>40</v>
      </c>
      <c r="GG204" s="1644">
        <v>40</v>
      </c>
      <c r="GH204" s="1644">
        <v>40</v>
      </c>
      <c r="GI204" s="1644">
        <v>40</v>
      </c>
      <c r="GJ204" s="1644">
        <v>40</v>
      </c>
      <c r="GK204" s="1644">
        <v>40</v>
      </c>
      <c r="GL204" s="1644">
        <v>40</v>
      </c>
      <c r="GM204" s="1644">
        <v>40</v>
      </c>
      <c r="GN204" s="1644">
        <v>40</v>
      </c>
      <c r="GO204" s="1644">
        <v>40</v>
      </c>
      <c r="GP204" s="1644">
        <v>40</v>
      </c>
      <c r="GQ204" s="1644">
        <v>40</v>
      </c>
      <c r="GR204" s="1375">
        <v>9</v>
      </c>
      <c r="GS204" s="1640">
        <v>102</v>
      </c>
      <c r="GT204" s="1375">
        <v>9</v>
      </c>
      <c r="GU204" s="1645">
        <v>5</v>
      </c>
      <c r="GV204" s="1645">
        <v>3</v>
      </c>
      <c r="GW204" s="1375">
        <v>3</v>
      </c>
      <c r="GX204" s="1375">
        <v>3</v>
      </c>
      <c r="GY204" s="1375">
        <v>3</v>
      </c>
      <c r="GZ204" s="1375">
        <v>3</v>
      </c>
      <c r="HA204" s="1645">
        <v>10</v>
      </c>
      <c r="HB204" s="1375">
        <v>34</v>
      </c>
      <c r="HC204" s="1375">
        <v>9</v>
      </c>
      <c r="HD204" s="553">
        <v>8</v>
      </c>
      <c r="HE204" s="1375">
        <v>8</v>
      </c>
      <c r="HF204" s="1375">
        <v>8</v>
      </c>
      <c r="HG204" s="1375">
        <v>8</v>
      </c>
      <c r="HH204" s="1375">
        <v>8</v>
      </c>
      <c r="HI204" s="1375">
        <v>8</v>
      </c>
      <c r="HJ204" s="1641">
        <v>8</v>
      </c>
      <c r="HK204" s="1641">
        <v>8</v>
      </c>
      <c r="HL204" s="1641">
        <v>8</v>
      </c>
      <c r="HM204" s="1641">
        <v>8</v>
      </c>
      <c r="HN204" s="1641">
        <v>8</v>
      </c>
      <c r="HO204" s="1640">
        <v>11</v>
      </c>
    </row>
  </sheetData>
  <sheetProtection sort="0" autoFilter="0" insertRows="0" insertColumns="1" deleteRows="0" deleteColumns="0"/>
  <mergeCells count="7">
    <mergeCell ref="I6:M6"/>
    <mergeCell ref="I7:M7"/>
    <mergeCell ref="J10:K10"/>
    <mergeCell ref="GS10:GS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GQ15 L34:GQ34">
      <formula1>900</formula1>
    </dataValidation>
    <dataValidation type="whole" allowBlank="1" showErrorMessage="1" errorTitle="Ошибка" error="Допускается ввод только неотрицательных целых чисел!" sqref="L30:GQ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GQ17">
      <formula1>900</formula1>
    </dataValidation>
    <dataValidation type="decimal" allowBlank="1" showErrorMessage="1" errorTitle="Ошибка" error="Допускается ввод только неотрицательных чисел!" sqref="L32:GQ33 L19:GQ29 L16:GQ16 L2:GQ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ECFB0D-17BD-C93D-662F-0.6F380348}"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44" width="10.57421875" hidden="1"/>
    <col min="5" max="5" style="2406" width="9.140625" hidden="1" customWidth="1"/>
    <col min="6" max="7" style="1375" width="9.140625" hidden="1" customWidth="1"/>
    <col min="8" max="8" style="353" width="3.00390625" customWidth="1"/>
    <col min="9" max="9" style="1644" width="6.00390625" customWidth="1"/>
    <col min="10" max="10" style="1644" width="63.00390625" customWidth="1"/>
    <col min="11" max="11" style="1644" width="9.00390625" customWidth="1"/>
    <col min="12" max="12" style="1644" width="39.00390625" customWidth="1"/>
    <col min="13" max="13" style="1644" width="89.00390625" customWidth="1"/>
    <col min="14" max="14" style="1644" width="10.00390625" customWidth="1"/>
    <col min="15" max="16" style="1633" width="10.00390625" customWidth="1"/>
    <col min="17" max="22" style="1644" width="10.00390625" customWidth="1"/>
    <col min="23" max="23" style="1644" width="10.57421875" hidden="1"/>
  </cols>
  <sheetData>
    <row customHeight="1" ht="22.5" hidden="1">
      <c r="S1" s="264"/>
      <c r="T1" s="264"/>
      <c r="V1" s="264"/>
      <c r="W1" s="1640" t="s">
        <v>14</v>
      </c>
    </row>
    <row customHeight="1" ht="22.5" hidden="1">
      <c r="B2" s="2062" t="s">
        <v>1346</v>
      </c>
      <c r="C2" s="2062" t="s">
        <v>1347</v>
      </c>
      <c r="D2" s="2061" t="s">
        <v>1286</v>
      </c>
      <c r="E2" s="2067">
        <f>I2-3</f>
        <v>-3</v>
      </c>
      <c r="F2" s="2067">
        <f>J2</f>
        <v>0</v>
      </c>
      <c r="H2" s="1739" t="s">
        <v>104</v>
      </c>
      <c r="I2" s="2033"/>
      <c r="J2" s="1691"/>
      <c r="K2" s="2027" t="s">
        <v>779</v>
      </c>
      <c r="L2" s="1173"/>
      <c r="M2" s="306"/>
      <c r="N2" s="1633"/>
      <c r="P2" s="1640"/>
      <c r="W2" s="1640">
        <v>0</v>
      </c>
    </row>
    <row customHeight="1" ht="14.25" hidden="1">
      <c r="W3" s="1640">
        <v>0</v>
      </c>
    </row>
    <row customHeight="1" ht="6.3">
      <c r="H4" s="385"/>
      <c r="I4" s="466"/>
      <c r="J4" s="466"/>
      <c r="K4" s="466"/>
      <c r="L4" s="94"/>
      <c r="M4" s="94"/>
      <c r="W4" s="1640">
        <v>6</v>
      </c>
    </row>
    <row customHeight="1" ht="50.25">
      <c r="H5" s="385"/>
      <c r="I5" s="2257" t="s">
        <v>1348</v>
      </c>
      <c r="J5" s="2257"/>
      <c r="K5" s="2257"/>
      <c r="L5" s="2257"/>
      <c r="M5" s="275"/>
      <c r="W5" s="1640">
        <v>48</v>
      </c>
    </row>
    <row customHeight="1" ht="18">
      <c r="H6" s="385"/>
      <c r="I6" s="2258" t="str">
        <f>IF(org=0,"Не определено",org)</f>
        <v>ООО "СамРЭК-Эксплуатация"</v>
      </c>
      <c r="J6" s="2258"/>
      <c r="K6" s="2258"/>
      <c r="L6" s="2258"/>
      <c r="M6" s="275"/>
      <c r="W6" s="1640">
        <v>17</v>
      </c>
    </row>
    <row customHeight="1" ht="14.699999999999998">
      <c r="H7" s="385"/>
      <c r="I7" s="466"/>
      <c r="J7" s="472"/>
      <c r="K7" s="472"/>
      <c r="L7" s="761"/>
      <c r="M7" s="202"/>
      <c r="W7" s="1640">
        <v>14</v>
      </c>
    </row>
    <row customHeight="1" ht="14.699999999999998">
      <c r="H8" s="385"/>
      <c r="I8" s="2395" t="s">
        <v>773</v>
      </c>
      <c r="J8" s="2396"/>
      <c r="K8" s="2396"/>
      <c r="L8" s="2397"/>
      <c r="M8" s="2398" t="s">
        <v>774</v>
      </c>
      <c r="W8" s="1640">
        <v>14</v>
      </c>
    </row>
    <row customHeight="1" ht="35.699999999999996">
      <c r="E9" s="2060" t="s">
        <v>1277</v>
      </c>
      <c r="F9" s="2060" t="s">
        <v>1283</v>
      </c>
      <c r="H9" s="385"/>
      <c r="I9" s="2034" t="s">
        <v>88</v>
      </c>
      <c r="J9" s="2035" t="s">
        <v>775</v>
      </c>
      <c r="K9" s="2073" t="s">
        <v>1039</v>
      </c>
      <c r="L9" s="2074" t="s">
        <v>776</v>
      </c>
      <c r="M9" s="2398"/>
      <c r="W9" s="1640">
        <v>34</v>
      </c>
    </row>
    <row customHeight="1" ht="35.699999999999996">
      <c r="B10" s="2062" t="s">
        <v>1349</v>
      </c>
      <c r="C10" s="2062" t="s">
        <v>1350</v>
      </c>
      <c r="D10" s="2061" t="s">
        <v>1286</v>
      </c>
      <c r="E10" s="2065" t="s">
        <v>1287</v>
      </c>
      <c r="F10" s="2065" t="s">
        <v>1287</v>
      </c>
      <c r="H10" s="385"/>
      <c r="I10" s="2033" t="s">
        <v>200</v>
      </c>
      <c r="J10" s="1895" t="s">
        <v>1351</v>
      </c>
      <c r="K10" s="2027" t="s">
        <v>779</v>
      </c>
      <c r="L10" s="827"/>
      <c r="M10" s="306" t="s">
        <v>1352</v>
      </c>
      <c r="W10" s="1640">
        <v>34</v>
      </c>
    </row>
    <row customHeight="1" ht="50.25">
      <c r="B11" s="2062" t="s">
        <v>1353</v>
      </c>
      <c r="C11" s="2062" t="s">
        <v>1354</v>
      </c>
      <c r="D11" s="2061" t="s">
        <v>1286</v>
      </c>
      <c r="E11" s="2065" t="s">
        <v>1287</v>
      </c>
      <c r="F11" s="2065" t="s">
        <v>1287</v>
      </c>
      <c r="H11" s="385"/>
      <c r="I11" s="2033" t="s">
        <v>103</v>
      </c>
      <c r="J11" s="1895" t="s">
        <v>1355</v>
      </c>
      <c r="K11" s="2027" t="s">
        <v>779</v>
      </c>
      <c r="L11" s="827"/>
      <c r="M11" s="306" t="s">
        <v>1352</v>
      </c>
      <c r="W11" s="1640">
        <v>48</v>
      </c>
    </row>
    <row customHeight="1" ht="48.29999999999999">
      <c r="B12" s="2062" t="s">
        <v>1356</v>
      </c>
      <c r="C12" s="2062" t="s">
        <v>1357</v>
      </c>
      <c r="D12" s="2061" t="s">
        <v>1286</v>
      </c>
      <c r="E12" s="2065" t="s">
        <v>1287</v>
      </c>
      <c r="F12" s="2065" t="s">
        <v>1287</v>
      </c>
      <c r="H12" s="1697"/>
      <c r="I12" s="2033" t="s">
        <v>90</v>
      </c>
      <c r="J12" s="2040" t="s">
        <v>1358</v>
      </c>
      <c r="K12" s="2027" t="s">
        <v>779</v>
      </c>
      <c r="L12" s="827"/>
      <c r="M12" s="306" t="s">
        <v>1359</v>
      </c>
      <c r="N12" s="1633"/>
      <c r="P12" s="1640"/>
      <c r="W12" s="1640">
        <v>46</v>
      </c>
    </row>
    <row customHeight="1" ht="14.699999999999998">
      <c r="E13" s="352"/>
      <c r="H13" s="385"/>
      <c r="I13" s="356"/>
      <c r="J13" s="660" t="s">
        <v>1360</v>
      </c>
      <c r="K13" s="580"/>
      <c r="L13" s="223"/>
      <c r="M13" s="306"/>
      <c r="W13" s="1640">
        <v>14</v>
      </c>
    </row>
    <row customHeight="1" ht="14.699999999999998">
      <c r="E14" s="352"/>
      <c r="H14" s="385"/>
      <c r="I14" s="1066"/>
      <c r="J14" s="1686"/>
      <c r="K14" s="1687"/>
      <c r="L14" s="1688"/>
      <c r="M14" s="2037"/>
      <c r="W14" s="1640">
        <v>14</v>
      </c>
    </row>
    <row customHeight="1" ht="14.699999999999998">
      <c r="I15" s="1690"/>
      <c r="J15" s="2394"/>
      <c r="K15" s="2394"/>
      <c r="L15" s="2394"/>
      <c r="M15" s="2394"/>
      <c r="W15" s="1640">
        <v>14</v>
      </c>
    </row>
    <row customHeight="1" ht="21" hidden="1">
      <c r="A16" s="2039" t="s">
        <v>82</v>
      </c>
      <c r="B16" s="1640">
        <v>9</v>
      </c>
      <c r="C16" s="1640">
        <v>9</v>
      </c>
      <c r="D16" s="1640">
        <v>9</v>
      </c>
      <c r="E16" s="2039" t="s">
        <v>134</v>
      </c>
      <c r="F16" s="2064" t="s">
        <v>134</v>
      </c>
      <c r="G16" s="2066"/>
      <c r="H16" s="353">
        <v>3</v>
      </c>
      <c r="I16" s="1640">
        <v>6</v>
      </c>
      <c r="J16" s="1640">
        <v>63</v>
      </c>
      <c r="K16" s="1640">
        <v>9</v>
      </c>
      <c r="L16" s="1640">
        <v>39</v>
      </c>
      <c r="M16" s="1640">
        <v>89</v>
      </c>
      <c r="N16" s="1640">
        <v>10</v>
      </c>
      <c r="O16" s="1633">
        <v>10</v>
      </c>
      <c r="P16" s="1633">
        <v>10</v>
      </c>
      <c r="Q16" s="1640">
        <v>10</v>
      </c>
      <c r="R16" s="1640">
        <v>10</v>
      </c>
      <c r="S16" s="1640">
        <v>10</v>
      </c>
      <c r="T16" s="1640">
        <v>10</v>
      </c>
      <c r="U16" s="1640">
        <v>10</v>
      </c>
      <c r="V16" s="1640">
        <v>10</v>
      </c>
      <c r="W16" s="1640">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D261B9-2A4F-D371-4737-0.65733FA}" mc:Ignorable="x14ac xr xr2 xr3">
  <sheetPr>
    <tabColor theme="9" tint="-0.25"/>
  </sheetPr>
  <dimension ref="A1:HJ217"/>
  <sheetViews>
    <sheetView topLeftCell="A1" showGridLines="0" zoomScale="90" workbookViewId="0">
      <selection activeCell="GM9" sqref="GM9"/>
    </sheetView>
  </sheetViews>
  <sheetFormatPr defaultColWidth="9.140625" customHeight="1" defaultRowHeight="11.25"/>
  <cols>
    <col min="1" max="1" style="996" width="10.7109375" hidden="1" customWidth="1"/>
    <col min="2" max="2" style="1375" width="16.8515625" hidden="1" customWidth="1"/>
    <col min="3" max="3" style="1651" width="5.57421875" hidden="1" customWidth="1"/>
    <col min="4" max="4" style="1644" width="3.00390625" customWidth="1"/>
    <col min="5" max="5" style="1644" width="7.00390625" customWidth="1"/>
    <col min="6" max="6" style="1644" width="56.00390625" customWidth="1"/>
    <col min="7" max="7" style="1644" width="10.00390625" customWidth="1"/>
    <col min="8" max="8" style="1644" width="40.7109375" hidden="1" customWidth="1"/>
    <col min="9" max="9" style="1644" width="40.00390625" customWidth="1"/>
    <col min="10" max="195" style="1644" width="40.7109375" customWidth="1"/>
    <col min="196" max="196" style="1644" width="102.00390625" customWidth="1"/>
    <col min="197" max="197" style="1375" width="9.00390625" customWidth="1"/>
    <col min="198" max="198" style="1651" width="5.00390625" customWidth="1"/>
    <col min="199" max="199" style="1651" width="3.00390625" customWidth="1"/>
    <col min="200" max="203" style="1375" width="3.00390625" customWidth="1"/>
    <col min="204" max="204" style="1651" width="10.00390625" customWidth="1"/>
    <col min="205" max="205" style="1375" width="34.00390625" customWidth="1"/>
    <col min="206" max="206" style="1375" width="9.00390625" customWidth="1"/>
    <col min="207" max="207" style="745" width="8.00390625" customWidth="1"/>
    <col min="208" max="212" style="1375" width="8.00390625" customWidth="1"/>
    <col min="213" max="217" style="1641" width="8.00390625" customWidth="1"/>
    <col min="218" max="218" style="1644" width="10.421875" hidden="1" customWidth="1"/>
  </cols>
  <sheetData>
    <row s="1375" customFormat="1" customHeight="1" ht="22.5" hidden="1">
      <c r="A1" s="996"/>
      <c r="C1" s="1645"/>
      <c r="D1" s="546"/>
      <c r="H1" s="1169">
        <v>4</v>
      </c>
      <c r="I1" s="1169">
        <v>4</v>
      </c>
      <c r="J1" s="1375">
        <v>4</v>
      </c>
      <c r="K1" s="1375">
        <v>4</v>
      </c>
      <c r="L1" s="1375">
        <v>4</v>
      </c>
      <c r="M1" s="1375">
        <v>4</v>
      </c>
      <c r="N1" s="1375">
        <v>4</v>
      </c>
      <c r="O1" s="1375">
        <v>4</v>
      </c>
      <c r="P1" s="1375">
        <v>4</v>
      </c>
      <c r="Q1" s="1375">
        <v>4</v>
      </c>
      <c r="R1" s="1375">
        <v>4</v>
      </c>
      <c r="S1" s="1375">
        <v>4</v>
      </c>
      <c r="T1" s="1375">
        <v>4</v>
      </c>
      <c r="U1" s="1375">
        <v>4</v>
      </c>
      <c r="V1" s="1375">
        <v>4</v>
      </c>
      <c r="W1" s="1375">
        <v>4</v>
      </c>
      <c r="X1" s="1375">
        <v>4</v>
      </c>
      <c r="Y1" s="1375">
        <v>4</v>
      </c>
      <c r="Z1" s="1375">
        <v>4</v>
      </c>
      <c r="AA1" s="1375">
        <v>4</v>
      </c>
      <c r="AB1" s="1375">
        <v>4</v>
      </c>
      <c r="AC1" s="1375">
        <v>4</v>
      </c>
      <c r="AD1" s="1375">
        <v>4</v>
      </c>
      <c r="AE1" s="1375">
        <v>4</v>
      </c>
      <c r="AF1" s="1375">
        <v>4</v>
      </c>
      <c r="AG1" s="1375">
        <v>4</v>
      </c>
      <c r="AH1" s="1375">
        <v>4</v>
      </c>
      <c r="AI1" s="1375">
        <v>4</v>
      </c>
      <c r="AJ1" s="1375">
        <v>4</v>
      </c>
      <c r="AK1" s="1375">
        <v>4</v>
      </c>
      <c r="AL1" s="1375">
        <v>4</v>
      </c>
      <c r="AM1" s="1375">
        <v>4</v>
      </c>
      <c r="AN1" s="1375">
        <v>4</v>
      </c>
      <c r="AO1" s="1375">
        <v>4</v>
      </c>
      <c r="AP1" s="1375">
        <v>4</v>
      </c>
      <c r="AQ1" s="1375">
        <v>4</v>
      </c>
      <c r="AR1" s="1375">
        <v>4</v>
      </c>
      <c r="AS1" s="1375">
        <v>4</v>
      </c>
      <c r="AT1" s="1375">
        <v>4</v>
      </c>
      <c r="AU1" s="1375">
        <v>4</v>
      </c>
      <c r="AV1" s="1375">
        <v>4</v>
      </c>
      <c r="AW1" s="1375">
        <v>4</v>
      </c>
      <c r="AX1" s="1375">
        <v>4</v>
      </c>
      <c r="AY1" s="1375">
        <v>4</v>
      </c>
      <c r="AZ1" s="1375">
        <v>4</v>
      </c>
      <c r="BA1" s="1375">
        <v>4</v>
      </c>
      <c r="BB1" s="1375">
        <v>4</v>
      </c>
      <c r="BC1" s="1375">
        <v>4</v>
      </c>
      <c r="BD1" s="1375">
        <v>4</v>
      </c>
      <c r="BE1" s="1375">
        <v>4</v>
      </c>
      <c r="BF1" s="1375">
        <v>4</v>
      </c>
      <c r="BG1" s="1375">
        <v>4</v>
      </c>
      <c r="BH1" s="1375">
        <v>4</v>
      </c>
      <c r="BI1" s="1375">
        <v>4</v>
      </c>
      <c r="BJ1" s="1375">
        <v>4</v>
      </c>
      <c r="BK1" s="1375">
        <v>4</v>
      </c>
      <c r="BL1" s="1375">
        <v>4</v>
      </c>
      <c r="BM1" s="1375">
        <v>4</v>
      </c>
      <c r="BN1" s="1375">
        <v>4</v>
      </c>
      <c r="BO1" s="1375">
        <v>4</v>
      </c>
      <c r="BP1" s="1375">
        <v>4</v>
      </c>
      <c r="BQ1" s="1375">
        <v>4</v>
      </c>
      <c r="BR1" s="1375">
        <v>4</v>
      </c>
      <c r="BS1" s="1375">
        <v>4</v>
      </c>
      <c r="BT1" s="1375">
        <v>4</v>
      </c>
      <c r="BU1" s="1375">
        <v>4</v>
      </c>
      <c r="BV1" s="1375">
        <v>4</v>
      </c>
      <c r="BW1" s="1375">
        <v>4</v>
      </c>
      <c r="BX1" s="1375">
        <v>4</v>
      </c>
      <c r="BY1" s="1375">
        <v>4</v>
      </c>
      <c r="BZ1" s="1375">
        <v>4</v>
      </c>
      <c r="CA1" s="1375">
        <v>4</v>
      </c>
      <c r="CB1" s="1375">
        <v>4</v>
      </c>
      <c r="CC1" s="1375">
        <v>4</v>
      </c>
      <c r="CD1" s="1375">
        <v>4</v>
      </c>
      <c r="CE1" s="1375">
        <v>4</v>
      </c>
      <c r="CF1" s="1375">
        <v>4</v>
      </c>
      <c r="CG1" s="1375">
        <v>4</v>
      </c>
      <c r="CH1" s="1375">
        <v>4</v>
      </c>
      <c r="CI1" s="1375">
        <v>4</v>
      </c>
      <c r="CJ1" s="1375">
        <v>4</v>
      </c>
      <c r="CK1" s="1375">
        <v>4</v>
      </c>
      <c r="CL1" s="1375">
        <v>4</v>
      </c>
      <c r="CM1" s="1375">
        <v>4</v>
      </c>
      <c r="CN1" s="1375">
        <v>4</v>
      </c>
      <c r="CO1" s="1375">
        <v>4</v>
      </c>
      <c r="CP1" s="1375">
        <v>4</v>
      </c>
      <c r="CQ1" s="1375">
        <v>4</v>
      </c>
      <c r="CR1" s="1375">
        <v>4</v>
      </c>
      <c r="CS1" s="1375">
        <v>4</v>
      </c>
      <c r="CT1" s="1375">
        <v>4</v>
      </c>
      <c r="CU1" s="1375">
        <v>4</v>
      </c>
      <c r="CV1" s="1375">
        <v>4</v>
      </c>
      <c r="CW1" s="1375">
        <v>4</v>
      </c>
      <c r="CX1" s="1375">
        <v>4</v>
      </c>
      <c r="CY1" s="1375">
        <v>4</v>
      </c>
      <c r="CZ1" s="1375">
        <v>4</v>
      </c>
      <c r="DA1" s="1375">
        <v>4</v>
      </c>
      <c r="DB1" s="1375">
        <v>4</v>
      </c>
      <c r="DC1" s="1375">
        <v>4</v>
      </c>
      <c r="DD1" s="1375">
        <v>4</v>
      </c>
      <c r="DE1" s="1375">
        <v>4</v>
      </c>
      <c r="DF1" s="1375">
        <v>4</v>
      </c>
      <c r="DG1" s="1375">
        <v>4</v>
      </c>
      <c r="DH1" s="1375">
        <v>4</v>
      </c>
      <c r="DI1" s="1375">
        <v>4</v>
      </c>
      <c r="DJ1" s="1375">
        <v>4</v>
      </c>
      <c r="DK1" s="1375">
        <v>4</v>
      </c>
      <c r="DL1" s="1375">
        <v>4</v>
      </c>
      <c r="DM1" s="1375">
        <v>4</v>
      </c>
      <c r="DN1" s="1375">
        <v>4</v>
      </c>
      <c r="DO1" s="1375">
        <v>4</v>
      </c>
      <c r="DP1" s="1375">
        <v>4</v>
      </c>
      <c r="DQ1" s="1375">
        <v>4</v>
      </c>
      <c r="DR1" s="1375">
        <v>4</v>
      </c>
      <c r="DS1" s="1375">
        <v>4</v>
      </c>
      <c r="DT1" s="1375">
        <v>4</v>
      </c>
      <c r="DU1" s="1375">
        <v>4</v>
      </c>
      <c r="DV1" s="1375">
        <v>4</v>
      </c>
      <c r="DW1" s="1375">
        <v>4</v>
      </c>
      <c r="DX1" s="1375">
        <v>4</v>
      </c>
      <c r="DY1" s="1375">
        <v>4</v>
      </c>
      <c r="DZ1" s="1375">
        <v>4</v>
      </c>
      <c r="EA1" s="1375">
        <v>4</v>
      </c>
      <c r="EB1" s="1375">
        <v>4</v>
      </c>
      <c r="EC1" s="1375">
        <v>4</v>
      </c>
      <c r="ED1" s="1375">
        <v>4</v>
      </c>
      <c r="EE1" s="1375">
        <v>4</v>
      </c>
      <c r="EF1" s="1375">
        <v>4</v>
      </c>
      <c r="EG1" s="1375">
        <v>4</v>
      </c>
      <c r="EH1" s="1375">
        <v>4</v>
      </c>
      <c r="EI1" s="1375">
        <v>4</v>
      </c>
      <c r="EJ1" s="1375">
        <v>4</v>
      </c>
      <c r="EK1" s="1375">
        <v>4</v>
      </c>
      <c r="EL1" s="1375">
        <v>4</v>
      </c>
      <c r="EM1" s="1375">
        <v>4</v>
      </c>
      <c r="EN1" s="1375">
        <v>4</v>
      </c>
      <c r="EO1" s="1375">
        <v>4</v>
      </c>
      <c r="EP1" s="1375">
        <v>4</v>
      </c>
      <c r="EQ1" s="1375">
        <v>4</v>
      </c>
      <c r="ER1" s="1375">
        <v>4</v>
      </c>
      <c r="ES1" s="1375">
        <v>4</v>
      </c>
      <c r="ET1" s="1375">
        <v>4</v>
      </c>
      <c r="EU1" s="1375">
        <v>4</v>
      </c>
      <c r="EV1" s="1375">
        <v>4</v>
      </c>
      <c r="EW1" s="1375">
        <v>4</v>
      </c>
      <c r="EX1" s="1375">
        <v>4</v>
      </c>
      <c r="EY1" s="1375">
        <v>4</v>
      </c>
      <c r="EZ1" s="1375">
        <v>4</v>
      </c>
      <c r="FA1" s="1375">
        <v>4</v>
      </c>
      <c r="FB1" s="1375">
        <v>4</v>
      </c>
      <c r="FC1" s="1375">
        <v>4</v>
      </c>
      <c r="FD1" s="1375">
        <v>4</v>
      </c>
      <c r="FE1" s="1375">
        <v>4</v>
      </c>
      <c r="FF1" s="1375">
        <v>4</v>
      </c>
      <c r="FG1" s="1375">
        <v>4</v>
      </c>
      <c r="FH1" s="1375">
        <v>4</v>
      </c>
      <c r="FI1" s="1375">
        <v>4</v>
      </c>
      <c r="FJ1" s="1375">
        <v>4</v>
      </c>
      <c r="FK1" s="1375">
        <v>4</v>
      </c>
      <c r="FL1" s="1375">
        <v>4</v>
      </c>
      <c r="FM1" s="1375">
        <v>4</v>
      </c>
      <c r="FN1" s="1375">
        <v>4</v>
      </c>
      <c r="FO1" s="1375">
        <v>4</v>
      </c>
      <c r="FP1" s="1375">
        <v>4</v>
      </c>
      <c r="FQ1" s="1375">
        <v>4</v>
      </c>
      <c r="FR1" s="1375">
        <v>4</v>
      </c>
      <c r="FS1" s="1375">
        <v>4</v>
      </c>
      <c r="FT1" s="1375">
        <v>4</v>
      </c>
      <c r="FU1" s="1375">
        <v>4</v>
      </c>
      <c r="FV1" s="1375">
        <v>4</v>
      </c>
      <c r="FW1" s="1375">
        <v>4</v>
      </c>
      <c r="FX1" s="1375">
        <v>4</v>
      </c>
      <c r="FY1" s="1375">
        <v>4</v>
      </c>
      <c r="FZ1" s="1375">
        <v>4</v>
      </c>
      <c r="GA1" s="1375">
        <v>4</v>
      </c>
      <c r="GB1" s="1375">
        <v>4</v>
      </c>
      <c r="GC1" s="1375">
        <v>4</v>
      </c>
      <c r="GD1" s="1375">
        <v>4</v>
      </c>
      <c r="GE1" s="1375">
        <v>4</v>
      </c>
      <c r="GF1" s="1375">
        <v>4</v>
      </c>
      <c r="GG1" s="1375">
        <v>4</v>
      </c>
      <c r="GH1" s="1375">
        <v>4</v>
      </c>
      <c r="GI1" s="1375">
        <v>4</v>
      </c>
      <c r="GJ1" s="1375">
        <v>4</v>
      </c>
      <c r="GK1" s="1375">
        <v>4</v>
      </c>
      <c r="GL1" s="1375">
        <v>4</v>
      </c>
      <c r="GM1" s="1375">
        <v>4</v>
      </c>
      <c r="GP1" s="1645"/>
      <c r="GQ1" s="1645"/>
      <c r="GV1" s="1645"/>
      <c r="HJ1" s="1169" t="s">
        <v>14</v>
      </c>
    </row>
    <row s="1375" customFormat="1" customHeight="1" ht="22.5" hidden="1">
      <c r="A2" s="996"/>
      <c r="C2" s="1645"/>
      <c r="D2" s="547"/>
      <c r="E2" s="1646"/>
      <c r="F2" s="549"/>
      <c r="G2" s="1648" t="s">
        <v>1025</v>
      </c>
      <c r="H2" s="550"/>
      <c r="I2" s="550"/>
      <c r="J2" s="760"/>
      <c r="K2" s="760"/>
      <c r="L2" s="760"/>
      <c r="M2" s="760"/>
      <c r="N2" s="760"/>
      <c r="O2" s="760"/>
      <c r="P2" s="760"/>
      <c r="Q2" s="760"/>
      <c r="R2" s="760"/>
      <c r="S2" s="760"/>
      <c r="T2" s="760"/>
      <c r="U2" s="760"/>
      <c r="V2" s="760"/>
      <c r="W2" s="760"/>
      <c r="X2" s="760"/>
      <c r="Y2" s="760"/>
      <c r="Z2" s="760"/>
      <c r="AA2" s="760"/>
      <c r="AB2" s="760"/>
      <c r="AC2" s="760"/>
      <c r="AD2" s="760"/>
      <c r="AE2" s="760"/>
      <c r="AF2" s="760"/>
      <c r="AG2" s="760"/>
      <c r="AH2" s="760"/>
      <c r="AI2" s="760"/>
      <c r="AJ2" s="760"/>
      <c r="AK2" s="760"/>
      <c r="AL2" s="760"/>
      <c r="AM2" s="760"/>
      <c r="AN2" s="760"/>
      <c r="AO2" s="760"/>
      <c r="AP2" s="760"/>
      <c r="AQ2" s="760"/>
      <c r="AR2" s="760"/>
      <c r="AS2" s="760"/>
      <c r="AT2" s="760"/>
      <c r="AU2" s="760"/>
      <c r="AV2" s="760"/>
      <c r="AW2" s="760"/>
      <c r="AX2" s="760"/>
      <c r="AY2" s="760"/>
      <c r="AZ2" s="760"/>
      <c r="BA2" s="760"/>
      <c r="BB2" s="760"/>
      <c r="BC2" s="760"/>
      <c r="BD2" s="760"/>
      <c r="BE2" s="760"/>
      <c r="BF2" s="760"/>
      <c r="BG2" s="760"/>
      <c r="BH2" s="760"/>
      <c r="BI2" s="760"/>
      <c r="BJ2" s="760"/>
      <c r="BK2" s="760"/>
      <c r="BL2" s="760"/>
      <c r="BM2" s="760"/>
      <c r="BN2" s="760"/>
      <c r="BO2" s="760"/>
      <c r="BP2" s="760"/>
      <c r="BQ2" s="760"/>
      <c r="BR2" s="760"/>
      <c r="BS2" s="760"/>
      <c r="BT2" s="760"/>
      <c r="BU2" s="760"/>
      <c r="BV2" s="760"/>
      <c r="BW2" s="760"/>
      <c r="BX2" s="760"/>
      <c r="BY2" s="760"/>
      <c r="BZ2" s="760"/>
      <c r="CA2" s="760"/>
      <c r="CB2" s="760"/>
      <c r="CC2" s="760"/>
      <c r="CD2" s="760"/>
      <c r="CE2" s="760"/>
      <c r="CF2" s="760"/>
      <c r="CG2" s="760"/>
      <c r="CH2" s="760"/>
      <c r="CI2" s="760"/>
      <c r="CJ2" s="760"/>
      <c r="CK2" s="760"/>
      <c r="CL2" s="760"/>
      <c r="CM2" s="760"/>
      <c r="CN2" s="760"/>
      <c r="CO2" s="760"/>
      <c r="CP2" s="760"/>
      <c r="CQ2" s="760"/>
      <c r="CR2" s="760"/>
      <c r="CS2" s="760"/>
      <c r="CT2" s="760"/>
      <c r="CU2" s="760"/>
      <c r="CV2" s="760"/>
      <c r="CW2" s="760"/>
      <c r="CX2" s="760"/>
      <c r="CY2" s="760"/>
      <c r="CZ2" s="760"/>
      <c r="DA2" s="760"/>
      <c r="DB2" s="760"/>
      <c r="DC2" s="760"/>
      <c r="DD2" s="760"/>
      <c r="DE2" s="760"/>
      <c r="DF2" s="760"/>
      <c r="DG2" s="760"/>
      <c r="DH2" s="760"/>
      <c r="DI2" s="760"/>
      <c r="DJ2" s="760"/>
      <c r="DK2" s="760"/>
      <c r="DL2" s="760"/>
      <c r="DM2" s="760"/>
      <c r="DN2" s="760"/>
      <c r="DO2" s="760"/>
      <c r="DP2" s="760"/>
      <c r="DQ2" s="760"/>
      <c r="DR2" s="760"/>
      <c r="DS2" s="760"/>
      <c r="DT2" s="760"/>
      <c r="DU2" s="760"/>
      <c r="DV2" s="760"/>
      <c r="DW2" s="760"/>
      <c r="DX2" s="760"/>
      <c r="DY2" s="760"/>
      <c r="DZ2" s="760"/>
      <c r="EA2" s="760"/>
      <c r="EB2" s="760"/>
      <c r="EC2" s="760"/>
      <c r="ED2" s="760"/>
      <c r="EE2" s="760"/>
      <c r="EF2" s="760"/>
      <c r="EG2" s="760"/>
      <c r="EH2" s="760"/>
      <c r="EI2" s="760"/>
      <c r="EJ2" s="760"/>
      <c r="EK2" s="760"/>
      <c r="EL2" s="760"/>
      <c r="EM2" s="760"/>
      <c r="EN2" s="760"/>
      <c r="EO2" s="760"/>
      <c r="EP2" s="760"/>
      <c r="EQ2" s="760"/>
      <c r="ER2" s="760"/>
      <c r="ES2" s="760"/>
      <c r="ET2" s="760"/>
      <c r="EU2" s="760"/>
      <c r="EV2" s="760"/>
      <c r="EW2" s="760"/>
      <c r="EX2" s="760"/>
      <c r="EY2" s="760"/>
      <c r="EZ2" s="760"/>
      <c r="FA2" s="760"/>
      <c r="FB2" s="760"/>
      <c r="FC2" s="760"/>
      <c r="FD2" s="760"/>
      <c r="FE2" s="760"/>
      <c r="FF2" s="760"/>
      <c r="FG2" s="760"/>
      <c r="FH2" s="760"/>
      <c r="FI2" s="760"/>
      <c r="FJ2" s="760"/>
      <c r="FK2" s="760"/>
      <c r="FL2" s="760"/>
      <c r="FM2" s="760"/>
      <c r="FN2" s="760"/>
      <c r="FO2" s="760"/>
      <c r="FP2" s="760"/>
      <c r="FQ2" s="760"/>
      <c r="FR2" s="760"/>
      <c r="FS2" s="760"/>
      <c r="FT2" s="760"/>
      <c r="FU2" s="760"/>
      <c r="FV2" s="760"/>
      <c r="FW2" s="760"/>
      <c r="FX2" s="760"/>
      <c r="FY2" s="760"/>
      <c r="FZ2" s="760"/>
      <c r="GA2" s="760"/>
      <c r="GB2" s="760"/>
      <c r="GC2" s="760"/>
      <c r="GD2" s="760"/>
      <c r="GE2" s="760"/>
      <c r="GF2" s="760"/>
      <c r="GG2" s="760"/>
      <c r="GH2" s="760"/>
      <c r="GI2" s="760"/>
      <c r="GJ2" s="760"/>
      <c r="GK2" s="760"/>
      <c r="GL2" s="760"/>
      <c r="GM2" s="760"/>
      <c r="GN2" s="551" t="s">
        <v>1361</v>
      </c>
      <c r="GO2" s="552"/>
      <c r="GP2" s="1645"/>
      <c r="GQ2" s="1645"/>
      <c r="GV2" s="1645"/>
      <c r="GY2" s="553"/>
      <c r="HE2" s="1641"/>
      <c r="HF2" s="1641"/>
      <c r="HG2" s="1641"/>
      <c r="HH2" s="1641"/>
      <c r="HI2" s="1641"/>
      <c r="HJ2" s="1169">
        <v>0</v>
      </c>
    </row>
    <row customHeight="1" ht="11.25" hidden="1">
      <c r="J3" s="1644"/>
      <c r="K3" s="1644"/>
      <c r="L3" s="1644"/>
      <c r="M3" s="1644"/>
      <c r="N3" s="1644"/>
      <c r="O3" s="1644"/>
      <c r="P3" s="1644"/>
      <c r="Q3" s="1644"/>
      <c r="R3" s="1644"/>
      <c r="S3" s="1644"/>
      <c r="T3" s="1644"/>
      <c r="U3" s="1644"/>
      <c r="V3" s="1644"/>
      <c r="W3" s="1644"/>
      <c r="X3" s="1644"/>
      <c r="Y3" s="1644"/>
      <c r="Z3" s="1644"/>
      <c r="AA3" s="1644"/>
      <c r="AB3" s="1644"/>
      <c r="AC3" s="1644"/>
      <c r="AD3" s="1644"/>
      <c r="AE3" s="1644"/>
      <c r="AF3" s="1644"/>
      <c r="AG3" s="1644"/>
      <c r="AH3" s="1644"/>
      <c r="AI3" s="1644"/>
      <c r="AJ3" s="1644"/>
      <c r="AK3" s="1644"/>
      <c r="AL3" s="1644"/>
      <c r="AM3" s="1644"/>
      <c r="AN3" s="1644"/>
      <c r="AO3" s="1644"/>
      <c r="AP3" s="1644"/>
      <c r="AQ3" s="1644"/>
      <c r="AR3" s="1644"/>
      <c r="AS3" s="1644"/>
      <c r="AT3" s="1644"/>
      <c r="AU3" s="1644"/>
      <c r="AV3" s="1644"/>
      <c r="AW3" s="1644"/>
      <c r="AX3" s="1644"/>
      <c r="AY3" s="1644"/>
      <c r="AZ3" s="1644"/>
      <c r="BA3" s="1644"/>
      <c r="BB3" s="1644"/>
      <c r="BC3" s="1644"/>
      <c r="BD3" s="1644"/>
      <c r="BE3" s="1644"/>
      <c r="BF3" s="1644"/>
      <c r="BG3" s="1644"/>
      <c r="BH3" s="1644"/>
      <c r="BI3" s="1644"/>
      <c r="BJ3" s="1644"/>
      <c r="BK3" s="1644"/>
      <c r="BL3" s="1644"/>
      <c r="BM3" s="1644"/>
      <c r="BN3" s="1644"/>
      <c r="BO3" s="1644"/>
      <c r="BP3" s="1644"/>
      <c r="BQ3" s="1644"/>
      <c r="BR3" s="1644"/>
      <c r="BS3" s="1644"/>
      <c r="BT3" s="1644"/>
      <c r="BU3" s="1644"/>
      <c r="BV3" s="1644"/>
      <c r="BW3" s="1644"/>
      <c r="BX3" s="1644"/>
      <c r="BY3" s="1644"/>
      <c r="BZ3" s="1644"/>
      <c r="CA3" s="1644"/>
      <c r="CB3" s="1644"/>
      <c r="CC3" s="1644"/>
      <c r="CD3" s="1644"/>
      <c r="CE3" s="1644"/>
      <c r="CF3" s="1644"/>
      <c r="CG3" s="1644"/>
      <c r="CH3" s="1644"/>
      <c r="CI3" s="1644"/>
      <c r="CJ3" s="1644"/>
      <c r="CK3" s="1644"/>
      <c r="CL3" s="1644"/>
      <c r="CM3" s="1644"/>
      <c r="CN3" s="1644"/>
      <c r="CO3" s="1644"/>
      <c r="CP3" s="1644"/>
      <c r="CQ3" s="1644"/>
      <c r="CR3" s="1644"/>
      <c r="CS3" s="1644"/>
      <c r="CT3" s="1644"/>
      <c r="CU3" s="1644"/>
      <c r="CV3" s="1644"/>
      <c r="CW3" s="1644"/>
      <c r="CX3" s="1644"/>
      <c r="CY3" s="1644"/>
      <c r="CZ3" s="1644"/>
      <c r="DA3" s="1644"/>
      <c r="DB3" s="1644"/>
      <c r="DC3" s="1644"/>
      <c r="DD3" s="1644"/>
      <c r="DE3" s="1644"/>
      <c r="DF3" s="1644"/>
      <c r="DG3" s="1644"/>
      <c r="DH3" s="1644"/>
      <c r="DI3" s="1644"/>
      <c r="DJ3" s="1644"/>
      <c r="DK3" s="1644"/>
      <c r="DL3" s="1644"/>
      <c r="DM3" s="1644"/>
      <c r="DN3" s="1644"/>
      <c r="DO3" s="1644"/>
      <c r="DP3" s="1644"/>
      <c r="DQ3" s="1644"/>
      <c r="DR3" s="1644"/>
      <c r="DS3" s="1644"/>
      <c r="DT3" s="1644"/>
      <c r="DU3" s="1644"/>
      <c r="DV3" s="1644"/>
      <c r="DW3" s="1644"/>
      <c r="DX3" s="1644"/>
      <c r="DY3" s="1644"/>
      <c r="DZ3" s="1644"/>
      <c r="EA3" s="1644"/>
      <c r="EB3" s="1644"/>
      <c r="EC3" s="1644"/>
      <c r="ED3" s="1644"/>
      <c r="EE3" s="1644"/>
      <c r="EF3" s="1644"/>
      <c r="EG3" s="1644"/>
      <c r="EH3" s="1644"/>
      <c r="EI3" s="1644"/>
      <c r="EJ3" s="1644"/>
      <c r="EK3" s="1644"/>
      <c r="EL3" s="1644"/>
      <c r="EM3" s="1644"/>
      <c r="EN3" s="1644"/>
      <c r="EO3" s="1644"/>
      <c r="EP3" s="1644"/>
      <c r="EQ3" s="1644"/>
      <c r="ER3" s="1644"/>
      <c r="ES3" s="1644"/>
      <c r="ET3" s="1644"/>
      <c r="EU3" s="1644"/>
      <c r="EV3" s="1644"/>
      <c r="EW3" s="1644"/>
      <c r="EX3" s="1644"/>
      <c r="EY3" s="1644"/>
      <c r="EZ3" s="1644"/>
      <c r="FA3" s="1644"/>
      <c r="FB3" s="1644"/>
      <c r="FC3" s="1644"/>
      <c r="FD3" s="1644"/>
      <c r="FE3" s="1644"/>
      <c r="FF3" s="1644"/>
      <c r="FG3" s="1644"/>
      <c r="FH3" s="1644"/>
      <c r="FI3" s="1644"/>
      <c r="FJ3" s="1644"/>
      <c r="FK3" s="1644"/>
      <c r="FL3" s="1644"/>
      <c r="FM3" s="1644"/>
      <c r="FN3" s="1644"/>
      <c r="FO3" s="1644"/>
      <c r="FP3" s="1644"/>
      <c r="FQ3" s="1644"/>
      <c r="FR3" s="1644"/>
      <c r="FS3" s="1644"/>
      <c r="FT3" s="1644"/>
      <c r="FU3" s="1644"/>
      <c r="FV3" s="1644"/>
      <c r="FW3" s="1644"/>
      <c r="FX3" s="1644"/>
      <c r="FY3" s="1644"/>
      <c r="FZ3" s="1644"/>
      <c r="GA3" s="1644"/>
      <c r="GB3" s="1644"/>
      <c r="GC3" s="1644"/>
      <c r="GD3" s="1644"/>
      <c r="GE3" s="1644"/>
      <c r="GF3" s="1644"/>
      <c r="GG3" s="1644"/>
      <c r="GH3" s="1644"/>
      <c r="GI3" s="1644"/>
      <c r="GJ3" s="1644"/>
      <c r="GK3" s="1644"/>
      <c r="GL3" s="1644"/>
      <c r="GM3" s="1644"/>
      <c r="HJ3" s="1640">
        <v>0</v>
      </c>
    </row>
    <row s="1641" customFormat="1" customHeight="1" ht="11.25" hidden="1">
      <c r="A4" s="996"/>
      <c r="B4" s="1169"/>
      <c r="C4" s="1645"/>
      <c r="D4" s="371"/>
      <c r="J4" s="1641"/>
      <c r="K4" s="1641"/>
      <c r="L4" s="1641"/>
      <c r="M4" s="1641"/>
      <c r="N4" s="1641"/>
      <c r="O4" s="1641"/>
      <c r="P4" s="1641"/>
      <c r="Q4" s="1641"/>
      <c r="R4" s="1641"/>
      <c r="S4" s="1641"/>
      <c r="T4" s="1641"/>
      <c r="U4" s="1641"/>
      <c r="V4" s="1641"/>
      <c r="W4" s="1641"/>
      <c r="X4" s="1641"/>
      <c r="Y4" s="1641"/>
      <c r="Z4" s="1641"/>
      <c r="AA4" s="1641"/>
      <c r="AB4" s="1641"/>
      <c r="AC4" s="1641"/>
      <c r="AD4" s="1641"/>
      <c r="AE4" s="1641"/>
      <c r="AF4" s="1641"/>
      <c r="AG4" s="1641"/>
      <c r="AH4" s="1641"/>
      <c r="AI4" s="1641"/>
      <c r="AJ4" s="1641"/>
      <c r="AK4" s="1641"/>
      <c r="AL4" s="1641"/>
      <c r="AM4" s="1641"/>
      <c r="AN4" s="1641"/>
      <c r="AO4" s="1641"/>
      <c r="AP4" s="1641"/>
      <c r="AQ4" s="1641"/>
      <c r="AR4" s="1641"/>
      <c r="AS4" s="1641"/>
      <c r="AT4" s="1641"/>
      <c r="AU4" s="1641"/>
      <c r="AV4" s="1641"/>
      <c r="AW4" s="1641"/>
      <c r="AX4" s="1641"/>
      <c r="AY4" s="1641"/>
      <c r="AZ4" s="1641"/>
      <c r="BA4" s="1641"/>
      <c r="BB4" s="1641"/>
      <c r="BC4" s="1641"/>
      <c r="BD4" s="1641"/>
      <c r="BE4" s="1641"/>
      <c r="BF4" s="1641"/>
      <c r="BG4" s="1641"/>
      <c r="BH4" s="1641"/>
      <c r="BI4" s="1641"/>
      <c r="BJ4" s="1641"/>
      <c r="BK4" s="1641"/>
      <c r="BL4" s="1641"/>
      <c r="BM4" s="1641"/>
      <c r="BN4" s="1641"/>
      <c r="BO4" s="1641"/>
      <c r="BP4" s="1641"/>
      <c r="BQ4" s="1641"/>
      <c r="BR4" s="1641"/>
      <c r="BS4" s="1641"/>
      <c r="BT4" s="1641"/>
      <c r="BU4" s="1641"/>
      <c r="BV4" s="1641"/>
      <c r="BW4" s="1641"/>
      <c r="BX4" s="1641"/>
      <c r="BY4" s="1641"/>
      <c r="BZ4" s="1641"/>
      <c r="CA4" s="1641"/>
      <c r="CB4" s="1641"/>
      <c r="CC4" s="1641"/>
      <c r="CD4" s="1641"/>
      <c r="CE4" s="1641"/>
      <c r="CF4" s="1641"/>
      <c r="CG4" s="1641"/>
      <c r="CH4" s="1641"/>
      <c r="CI4" s="1641"/>
      <c r="CJ4" s="1641"/>
      <c r="CK4" s="1641"/>
      <c r="CL4" s="1641"/>
      <c r="CM4" s="1641"/>
      <c r="CN4" s="1641"/>
      <c r="CO4" s="1641"/>
      <c r="CP4" s="1641"/>
      <c r="CQ4" s="1641"/>
      <c r="CR4" s="1641"/>
      <c r="CS4" s="1641"/>
      <c r="CT4" s="1641"/>
      <c r="CU4" s="1641"/>
      <c r="CV4" s="1641"/>
      <c r="CW4" s="1641"/>
      <c r="CX4" s="1641"/>
      <c r="CY4" s="1641"/>
      <c r="CZ4" s="1641"/>
      <c r="DA4" s="1641"/>
      <c r="DB4" s="1641"/>
      <c r="DC4" s="1641"/>
      <c r="DD4" s="1641"/>
      <c r="DE4" s="1641"/>
      <c r="DF4" s="1641"/>
      <c r="DG4" s="1641"/>
      <c r="DH4" s="1641"/>
      <c r="DI4" s="1641"/>
      <c r="DJ4" s="1641"/>
      <c r="DK4" s="1641"/>
      <c r="DL4" s="1641"/>
      <c r="DM4" s="1641"/>
      <c r="DN4" s="1641"/>
      <c r="DO4" s="1641"/>
      <c r="DP4" s="1641"/>
      <c r="DQ4" s="1641"/>
      <c r="DR4" s="1641"/>
      <c r="DS4" s="1641"/>
      <c r="DT4" s="1641"/>
      <c r="DU4" s="1641"/>
      <c r="DV4" s="1641"/>
      <c r="DW4" s="1641"/>
      <c r="DX4" s="1641"/>
      <c r="DY4" s="1641"/>
      <c r="DZ4" s="1641"/>
      <c r="EA4" s="1641"/>
      <c r="EB4" s="1641"/>
      <c r="EC4" s="1641"/>
      <c r="ED4" s="1641"/>
      <c r="EE4" s="1641"/>
      <c r="EF4" s="1641"/>
      <c r="EG4" s="1641"/>
      <c r="EH4" s="1641"/>
      <c r="EI4" s="1641"/>
      <c r="EJ4" s="1641"/>
      <c r="EK4" s="1641"/>
      <c r="EL4" s="1641"/>
      <c r="EM4" s="1641"/>
      <c r="EN4" s="1641"/>
      <c r="EO4" s="1641"/>
      <c r="EP4" s="1641"/>
      <c r="EQ4" s="1641"/>
      <c r="ER4" s="1641"/>
      <c r="ES4" s="1641"/>
      <c r="ET4" s="1641"/>
      <c r="EU4" s="1641"/>
      <c r="EV4" s="1641"/>
      <c r="EW4" s="1641"/>
      <c r="EX4" s="1641"/>
      <c r="EY4" s="1641"/>
      <c r="EZ4" s="1641"/>
      <c r="FA4" s="1641"/>
      <c r="FB4" s="1641"/>
      <c r="FC4" s="1641"/>
      <c r="FD4" s="1641"/>
      <c r="FE4" s="1641"/>
      <c r="FF4" s="1641"/>
      <c r="FG4" s="1641"/>
      <c r="FH4" s="1641"/>
      <c r="FI4" s="1641"/>
      <c r="FJ4" s="1641"/>
      <c r="FK4" s="1641"/>
      <c r="FL4" s="1641"/>
      <c r="FM4" s="1641"/>
      <c r="FN4" s="1641"/>
      <c r="FO4" s="1641"/>
      <c r="FP4" s="1641"/>
      <c r="FQ4" s="1641"/>
      <c r="FR4" s="1641"/>
      <c r="FS4" s="1641"/>
      <c r="FT4" s="1641"/>
      <c r="FU4" s="1641"/>
      <c r="FV4" s="1641"/>
      <c r="FW4" s="1641"/>
      <c r="FX4" s="1641"/>
      <c r="FY4" s="1641"/>
      <c r="FZ4" s="1641"/>
      <c r="GA4" s="1641"/>
      <c r="GB4" s="1641"/>
      <c r="GC4" s="1641"/>
      <c r="GD4" s="1641"/>
      <c r="GE4" s="1641"/>
      <c r="GF4" s="1641"/>
      <c r="GG4" s="1641"/>
      <c r="GH4" s="1641"/>
      <c r="GI4" s="1641"/>
      <c r="GJ4" s="1641"/>
      <c r="GK4" s="1641"/>
      <c r="GL4" s="1641"/>
      <c r="GM4" s="1641"/>
      <c r="GN4" s="1641">
        <v>4</v>
      </c>
      <c r="GO4" s="1169"/>
      <c r="GP4" s="1645"/>
      <c r="GQ4" s="1645"/>
      <c r="GR4" s="1169"/>
      <c r="GS4" s="1169"/>
      <c r="GT4" s="1169"/>
      <c r="GU4" s="1169"/>
      <c r="GV4" s="1645"/>
      <c r="GW4" s="1169"/>
      <c r="GX4" s="1169"/>
      <c r="GY4" s="553"/>
      <c r="GZ4" s="1169"/>
      <c r="HA4" s="1169"/>
      <c r="HB4" s="1169"/>
      <c r="HC4" s="1169"/>
      <c r="HD4" s="1169"/>
      <c r="HJ4" s="1641">
        <v>0</v>
      </c>
    </row>
    <row customHeight="1" ht="11.549999999999999">
      <c r="J5" s="1644"/>
      <c r="K5" s="1644"/>
      <c r="L5" s="1644"/>
      <c r="M5" s="1644"/>
      <c r="N5" s="1644"/>
      <c r="O5" s="1644"/>
      <c r="P5" s="1644"/>
      <c r="Q5" s="1644"/>
      <c r="R5" s="1644"/>
      <c r="S5" s="1644"/>
      <c r="T5" s="1644"/>
      <c r="U5" s="1644"/>
      <c r="V5" s="1644"/>
      <c r="W5" s="1644"/>
      <c r="X5" s="1644"/>
      <c r="Y5" s="1644"/>
      <c r="Z5" s="1644"/>
      <c r="AA5" s="1644"/>
      <c r="AB5" s="1644"/>
      <c r="AC5" s="1644"/>
      <c r="AD5" s="1644"/>
      <c r="AE5" s="1644"/>
      <c r="AF5" s="1644"/>
      <c r="AG5" s="1644"/>
      <c r="AH5" s="1644"/>
      <c r="AI5" s="1644"/>
      <c r="AJ5" s="1644"/>
      <c r="AK5" s="1644"/>
      <c r="AL5" s="1644"/>
      <c r="AM5" s="1644"/>
      <c r="AN5" s="1644"/>
      <c r="AO5" s="1644"/>
      <c r="AP5" s="1644"/>
      <c r="AQ5" s="1644"/>
      <c r="AR5" s="1644"/>
      <c r="AS5" s="1644"/>
      <c r="AT5" s="1644"/>
      <c r="AU5" s="1644"/>
      <c r="AV5" s="1644"/>
      <c r="AW5" s="1644"/>
      <c r="AX5" s="1644"/>
      <c r="AY5" s="1644"/>
      <c r="AZ5" s="1644"/>
      <c r="BA5" s="1644"/>
      <c r="BB5" s="1644"/>
      <c r="BC5" s="1644"/>
      <c r="BD5" s="1644"/>
      <c r="BE5" s="1644"/>
      <c r="BF5" s="1644"/>
      <c r="BG5" s="1644"/>
      <c r="BH5" s="1644"/>
      <c r="BI5" s="1644"/>
      <c r="BJ5" s="1644"/>
      <c r="BK5" s="1644"/>
      <c r="BL5" s="1644"/>
      <c r="BM5" s="1644"/>
      <c r="BN5" s="1644"/>
      <c r="BO5" s="1644"/>
      <c r="BP5" s="1644"/>
      <c r="BQ5" s="1644"/>
      <c r="BR5" s="1644"/>
      <c r="BS5" s="1644"/>
      <c r="BT5" s="1644"/>
      <c r="BU5" s="1644"/>
      <c r="BV5" s="1644"/>
      <c r="BW5" s="1644"/>
      <c r="BX5" s="1644"/>
      <c r="BY5" s="1644"/>
      <c r="BZ5" s="1644"/>
      <c r="CA5" s="1644"/>
      <c r="CB5" s="1644"/>
      <c r="CC5" s="1644"/>
      <c r="CD5" s="1644"/>
      <c r="CE5" s="1644"/>
      <c r="CF5" s="1644"/>
      <c r="CG5" s="1644"/>
      <c r="CH5" s="1644"/>
      <c r="CI5" s="1644"/>
      <c r="CJ5" s="1644"/>
      <c r="CK5" s="1644"/>
      <c r="CL5" s="1644"/>
      <c r="CM5" s="1644"/>
      <c r="CN5" s="1644"/>
      <c r="CO5" s="1644"/>
      <c r="CP5" s="1644"/>
      <c r="CQ5" s="1644"/>
      <c r="CR5" s="1644"/>
      <c r="CS5" s="1644"/>
      <c r="CT5" s="1644"/>
      <c r="CU5" s="1644"/>
      <c r="CV5" s="1644"/>
      <c r="CW5" s="1644"/>
      <c r="CX5" s="1644"/>
      <c r="CY5" s="1644"/>
      <c r="CZ5" s="1644"/>
      <c r="DA5" s="1644"/>
      <c r="DB5" s="1644"/>
      <c r="DC5" s="1644"/>
      <c r="DD5" s="1644"/>
      <c r="DE5" s="1644"/>
      <c r="DF5" s="1644"/>
      <c r="DG5" s="1644"/>
      <c r="DH5" s="1644"/>
      <c r="DI5" s="1644"/>
      <c r="DJ5" s="1644"/>
      <c r="DK5" s="1644"/>
      <c r="DL5" s="1644"/>
      <c r="DM5" s="1644"/>
      <c r="DN5" s="1644"/>
      <c r="DO5" s="1644"/>
      <c r="DP5" s="1644"/>
      <c r="DQ5" s="1644"/>
      <c r="DR5" s="1644"/>
      <c r="DS5" s="1644"/>
      <c r="DT5" s="1644"/>
      <c r="DU5" s="1644"/>
      <c r="DV5" s="1644"/>
      <c r="DW5" s="1644"/>
      <c r="DX5" s="1644"/>
      <c r="DY5" s="1644"/>
      <c r="DZ5" s="1644"/>
      <c r="EA5" s="1644"/>
      <c r="EB5" s="1644"/>
      <c r="EC5" s="1644"/>
      <c r="ED5" s="1644"/>
      <c r="EE5" s="1644"/>
      <c r="EF5" s="1644"/>
      <c r="EG5" s="1644"/>
      <c r="EH5" s="1644"/>
      <c r="EI5" s="1644"/>
      <c r="EJ5" s="1644"/>
      <c r="EK5" s="1644"/>
      <c r="EL5" s="1644"/>
      <c r="EM5" s="1644"/>
      <c r="EN5" s="1644"/>
      <c r="EO5" s="1644"/>
      <c r="EP5" s="1644"/>
      <c r="EQ5" s="1644"/>
      <c r="ER5" s="1644"/>
      <c r="ES5" s="1644"/>
      <c r="ET5" s="1644"/>
      <c r="EU5" s="1644"/>
      <c r="EV5" s="1644"/>
      <c r="EW5" s="1644"/>
      <c r="EX5" s="1644"/>
      <c r="EY5" s="1644"/>
      <c r="EZ5" s="1644"/>
      <c r="FA5" s="1644"/>
      <c r="FB5" s="1644"/>
      <c r="FC5" s="1644"/>
      <c r="FD5" s="1644"/>
      <c r="FE5" s="1644"/>
      <c r="FF5" s="1644"/>
      <c r="FG5" s="1644"/>
      <c r="FH5" s="1644"/>
      <c r="FI5" s="1644"/>
      <c r="FJ5" s="1644"/>
      <c r="FK5" s="1644"/>
      <c r="FL5" s="1644"/>
      <c r="FM5" s="1644"/>
      <c r="FN5" s="1644"/>
      <c r="FO5" s="1644"/>
      <c r="FP5" s="1644"/>
      <c r="FQ5" s="1644"/>
      <c r="FR5" s="1644"/>
      <c r="FS5" s="1644"/>
      <c r="FT5" s="1644"/>
      <c r="FU5" s="1644"/>
      <c r="FV5" s="1644"/>
      <c r="FW5" s="1644"/>
      <c r="FX5" s="1644"/>
      <c r="FY5" s="1644"/>
      <c r="FZ5" s="1644"/>
      <c r="GA5" s="1644"/>
      <c r="GB5" s="1644"/>
      <c r="GC5" s="1644"/>
      <c r="GD5" s="1644"/>
      <c r="GE5" s="1644"/>
      <c r="GF5" s="1644"/>
      <c r="GG5" s="1644"/>
      <c r="GH5" s="1644"/>
      <c r="GI5" s="1644"/>
      <c r="GJ5" s="1644"/>
      <c r="GK5" s="1644"/>
      <c r="GL5" s="1644"/>
      <c r="GM5" s="1644"/>
      <c r="HJ5" s="1640">
        <v>11</v>
      </c>
    </row>
    <row customHeight="1" ht="31.5">
      <c r="E6" s="2316" t="s">
        <v>1362</v>
      </c>
      <c r="F6" s="2316"/>
      <c r="G6" s="2316"/>
      <c r="H6" s="2316"/>
      <c r="I6" s="2316"/>
      <c r="J6" s="2316"/>
      <c r="K6" s="2316"/>
      <c r="L6" s="2316"/>
      <c r="M6" s="2316"/>
      <c r="N6" s="2316"/>
      <c r="O6" s="2316"/>
      <c r="P6" s="2316"/>
      <c r="Q6" s="2316"/>
      <c r="R6" s="2316"/>
      <c r="S6" s="2316"/>
      <c r="T6" s="2316"/>
      <c r="U6" s="2316"/>
      <c r="V6" s="2316"/>
      <c r="W6" s="2316"/>
      <c r="X6" s="2316"/>
      <c r="Y6" s="2316"/>
      <c r="Z6" s="2316"/>
      <c r="AA6" s="2316"/>
      <c r="AB6" s="2316"/>
      <c r="AC6" s="2316"/>
      <c r="AD6" s="2316"/>
      <c r="AE6" s="2316"/>
      <c r="AF6" s="2316"/>
      <c r="AG6" s="2316"/>
      <c r="AH6" s="2316"/>
      <c r="AI6" s="2316"/>
      <c r="AJ6" s="2316"/>
      <c r="AK6" s="2316"/>
      <c r="AL6" s="2316"/>
      <c r="AM6" s="2316"/>
      <c r="AN6" s="2316"/>
      <c r="AO6" s="2316"/>
      <c r="AP6" s="2316"/>
      <c r="AQ6" s="2316"/>
      <c r="AR6" s="2316"/>
      <c r="AS6" s="2316"/>
      <c r="AT6" s="2316"/>
      <c r="AU6" s="2316"/>
      <c r="AV6" s="2316"/>
      <c r="AW6" s="2316"/>
      <c r="AX6" s="2316"/>
      <c r="AY6" s="2316"/>
      <c r="AZ6" s="2316"/>
      <c r="BA6" s="2316"/>
      <c r="BB6" s="2316"/>
      <c r="BC6" s="2316"/>
      <c r="BD6" s="2316"/>
      <c r="BE6" s="2316"/>
      <c r="BF6" s="2316"/>
      <c r="BG6" s="2316"/>
      <c r="BH6" s="2316"/>
      <c r="BI6" s="2316"/>
      <c r="BJ6" s="2316"/>
      <c r="BK6" s="2316"/>
      <c r="BL6" s="2316"/>
      <c r="BM6" s="2316"/>
      <c r="BN6" s="2316"/>
      <c r="BO6" s="2316"/>
      <c r="BP6" s="2316"/>
      <c r="BQ6" s="2316"/>
      <c r="BR6" s="2316"/>
      <c r="BS6" s="2316"/>
      <c r="BT6" s="2316"/>
      <c r="BU6" s="2316"/>
      <c r="BV6" s="2316"/>
      <c r="BW6" s="2316"/>
      <c r="BX6" s="2316"/>
      <c r="BY6" s="2316"/>
      <c r="BZ6" s="2316"/>
      <c r="CA6" s="2316"/>
      <c r="CB6" s="2316"/>
      <c r="CC6" s="2316"/>
      <c r="CD6" s="2316"/>
      <c r="CE6" s="2316"/>
      <c r="CF6" s="2316"/>
      <c r="CG6" s="2316"/>
      <c r="CH6" s="2316"/>
      <c r="CI6" s="2316"/>
      <c r="CJ6" s="2316"/>
      <c r="CK6" s="2316"/>
      <c r="CL6" s="2316"/>
      <c r="CM6" s="2316"/>
      <c r="CN6" s="2316"/>
      <c r="CO6" s="2316"/>
      <c r="CP6" s="2316"/>
      <c r="CQ6" s="2316"/>
      <c r="CR6" s="2316"/>
      <c r="CS6" s="2316"/>
      <c r="CT6" s="2316"/>
      <c r="CU6" s="2316"/>
      <c r="CV6" s="2316"/>
      <c r="CW6" s="2316"/>
      <c r="CX6" s="2316"/>
      <c r="CY6" s="2316"/>
      <c r="CZ6" s="2316"/>
      <c r="DA6" s="2316"/>
      <c r="DB6" s="2316"/>
      <c r="DC6" s="2316"/>
      <c r="DD6" s="2316"/>
      <c r="DE6" s="2316"/>
      <c r="DF6" s="2316"/>
      <c r="DG6" s="2316"/>
      <c r="DH6" s="2316"/>
      <c r="DI6" s="2316"/>
      <c r="DJ6" s="2316"/>
      <c r="DK6" s="2316"/>
      <c r="DL6" s="2316"/>
      <c r="DM6" s="2316"/>
      <c r="DN6" s="2316"/>
      <c r="DO6" s="2316"/>
      <c r="DP6" s="2316"/>
      <c r="DQ6" s="2316"/>
      <c r="DR6" s="2316"/>
      <c r="DS6" s="2316"/>
      <c r="DT6" s="2316"/>
      <c r="DU6" s="2316"/>
      <c r="DV6" s="2316"/>
      <c r="DW6" s="2316"/>
      <c r="DX6" s="2316"/>
      <c r="DY6" s="2316"/>
      <c r="DZ6" s="2316"/>
      <c r="EA6" s="2316"/>
      <c r="EB6" s="2316"/>
      <c r="EC6" s="2316"/>
      <c r="ED6" s="2316"/>
      <c r="EE6" s="2316"/>
      <c r="EF6" s="2316"/>
      <c r="EG6" s="2316"/>
      <c r="EH6" s="2316"/>
      <c r="EI6" s="2316"/>
      <c r="EJ6" s="2316"/>
      <c r="EK6" s="2316"/>
      <c r="EL6" s="2316"/>
      <c r="EM6" s="2316"/>
      <c r="EN6" s="2316"/>
      <c r="EO6" s="2316"/>
      <c r="EP6" s="2316"/>
      <c r="EQ6" s="2316"/>
      <c r="ER6" s="2316"/>
      <c r="ES6" s="2316"/>
      <c r="ET6" s="2316"/>
      <c r="EU6" s="2316"/>
      <c r="EV6" s="2316"/>
      <c r="EW6" s="2316"/>
      <c r="EX6" s="2316"/>
      <c r="EY6" s="2316"/>
      <c r="EZ6" s="2316"/>
      <c r="FA6" s="2316"/>
      <c r="FB6" s="2316"/>
      <c r="FC6" s="2316"/>
      <c r="FD6" s="2316"/>
      <c r="FE6" s="2316"/>
      <c r="FF6" s="2316"/>
      <c r="FG6" s="2316"/>
      <c r="FH6" s="2316"/>
      <c r="FI6" s="2316"/>
      <c r="FJ6" s="2316"/>
      <c r="FK6" s="2316"/>
      <c r="FL6" s="2316"/>
      <c r="FM6" s="2316"/>
      <c r="FN6" s="2316"/>
      <c r="FO6" s="2316"/>
      <c r="FP6" s="2316"/>
      <c r="FQ6" s="2316"/>
      <c r="FR6" s="2316"/>
      <c r="FS6" s="2316"/>
      <c r="FT6" s="2316"/>
      <c r="FU6" s="2316"/>
      <c r="FV6" s="2316"/>
      <c r="FW6" s="2316"/>
      <c r="FX6" s="2316"/>
      <c r="FY6" s="2316"/>
      <c r="FZ6" s="2316"/>
      <c r="GA6" s="2316"/>
      <c r="GB6" s="2316"/>
      <c r="GC6" s="2316"/>
      <c r="GD6" s="2316"/>
      <c r="GE6" s="2316"/>
      <c r="GF6" s="2316"/>
      <c r="GG6" s="2316"/>
      <c r="GH6" s="2316"/>
      <c r="GI6" s="2316"/>
      <c r="GJ6" s="2316"/>
      <c r="GK6" s="2316"/>
      <c r="GL6" s="2316"/>
      <c r="GM6" s="2316"/>
      <c r="GN6" s="565"/>
      <c r="HJ6" s="1640">
        <v>30</v>
      </c>
    </row>
    <row customHeight="1" ht="11.549999999999999">
      <c r="E7" s="2258" t="str">
        <f>IF(org=0,"Не определено",org)</f>
        <v>ООО "СамРЭК-Эксплуатация"</v>
      </c>
      <c r="F7" s="2258"/>
      <c r="G7" s="2258"/>
      <c r="H7" s="2258"/>
      <c r="I7" s="2258"/>
      <c r="J7" s="2258"/>
      <c r="K7" s="2258"/>
      <c r="L7" s="2258"/>
      <c r="M7" s="2258"/>
      <c r="N7" s="2258"/>
      <c r="O7" s="2258"/>
      <c r="P7" s="2258"/>
      <c r="Q7" s="2258"/>
      <c r="R7" s="2258"/>
      <c r="S7" s="2258"/>
      <c r="T7" s="2258"/>
      <c r="U7" s="2258"/>
      <c r="V7" s="2258"/>
      <c r="W7" s="2258"/>
      <c r="X7" s="2258"/>
      <c r="Y7" s="2258"/>
      <c r="Z7" s="2258"/>
      <c r="AA7" s="2258"/>
      <c r="AB7" s="2258"/>
      <c r="AC7" s="2258"/>
      <c r="AD7" s="2258"/>
      <c r="AE7" s="2258"/>
      <c r="AF7" s="2258"/>
      <c r="AG7" s="2258"/>
      <c r="AH7" s="2258"/>
      <c r="AI7" s="2258"/>
      <c r="AJ7" s="2258"/>
      <c r="AK7" s="2258"/>
      <c r="AL7" s="2258"/>
      <c r="AM7" s="2258"/>
      <c r="AN7" s="2258"/>
      <c r="AO7" s="2258"/>
      <c r="AP7" s="2258"/>
      <c r="AQ7" s="2258"/>
      <c r="AR7" s="2258"/>
      <c r="AS7" s="2258"/>
      <c r="AT7" s="2258"/>
      <c r="AU7" s="2258"/>
      <c r="AV7" s="2258"/>
      <c r="AW7" s="2258"/>
      <c r="AX7" s="2258"/>
      <c r="AY7" s="2258"/>
      <c r="AZ7" s="2258"/>
      <c r="BA7" s="2258"/>
      <c r="BB7" s="2258"/>
      <c r="BC7" s="2258"/>
      <c r="BD7" s="2258"/>
      <c r="BE7" s="2258"/>
      <c r="BF7" s="2258"/>
      <c r="BG7" s="2258"/>
      <c r="BH7" s="2258"/>
      <c r="BI7" s="2258"/>
      <c r="BJ7" s="2258"/>
      <c r="BK7" s="2258"/>
      <c r="BL7" s="2258"/>
      <c r="BM7" s="2258"/>
      <c r="BN7" s="2258"/>
      <c r="BO7" s="2258"/>
      <c r="BP7" s="2258"/>
      <c r="BQ7" s="2258"/>
      <c r="BR7" s="2258"/>
      <c r="BS7" s="2258"/>
      <c r="BT7" s="2258"/>
      <c r="BU7" s="2258"/>
      <c r="BV7" s="2258"/>
      <c r="BW7" s="2258"/>
      <c r="BX7" s="2258"/>
      <c r="BY7" s="2258"/>
      <c r="BZ7" s="2258"/>
      <c r="CA7" s="2258"/>
      <c r="CB7" s="2258"/>
      <c r="CC7" s="2258"/>
      <c r="CD7" s="2258"/>
      <c r="CE7" s="2258"/>
      <c r="CF7" s="2258"/>
      <c r="CG7" s="2258"/>
      <c r="CH7" s="2258"/>
      <c r="CI7" s="2258"/>
      <c r="CJ7" s="2258"/>
      <c r="CK7" s="2258"/>
      <c r="CL7" s="2258"/>
      <c r="CM7" s="2258"/>
      <c r="CN7" s="2258"/>
      <c r="CO7" s="2258"/>
      <c r="CP7" s="2258"/>
      <c r="CQ7" s="2258"/>
      <c r="CR7" s="2258"/>
      <c r="CS7" s="2258"/>
      <c r="CT7" s="2258"/>
      <c r="CU7" s="2258"/>
      <c r="CV7" s="2258"/>
      <c r="CW7" s="2258"/>
      <c r="CX7" s="2258"/>
      <c r="CY7" s="2258"/>
      <c r="CZ7" s="2258"/>
      <c r="DA7" s="2258"/>
      <c r="DB7" s="2258"/>
      <c r="DC7" s="2258"/>
      <c r="DD7" s="2258"/>
      <c r="DE7" s="2258"/>
      <c r="DF7" s="2258"/>
      <c r="DG7" s="2258"/>
      <c r="DH7" s="2258"/>
      <c r="DI7" s="2258"/>
      <c r="DJ7" s="2258"/>
      <c r="DK7" s="2258"/>
      <c r="DL7" s="2258"/>
      <c r="DM7" s="2258"/>
      <c r="DN7" s="2258"/>
      <c r="DO7" s="2258"/>
      <c r="DP7" s="2258"/>
      <c r="DQ7" s="2258"/>
      <c r="DR7" s="2258"/>
      <c r="DS7" s="2258"/>
      <c r="DT7" s="2258"/>
      <c r="DU7" s="2258"/>
      <c r="DV7" s="2258"/>
      <c r="DW7" s="2258"/>
      <c r="DX7" s="2258"/>
      <c r="DY7" s="2258"/>
      <c r="DZ7" s="2258"/>
      <c r="EA7" s="2258"/>
      <c r="EB7" s="2258"/>
      <c r="EC7" s="2258"/>
      <c r="ED7" s="2258"/>
      <c r="EE7" s="2258"/>
      <c r="EF7" s="2258"/>
      <c r="EG7" s="2258"/>
      <c r="EH7" s="2258"/>
      <c r="EI7" s="2258"/>
      <c r="EJ7" s="2258"/>
      <c r="EK7" s="2258"/>
      <c r="EL7" s="2258"/>
      <c r="EM7" s="2258"/>
      <c r="EN7" s="2258"/>
      <c r="EO7" s="2258"/>
      <c r="EP7" s="2258"/>
      <c r="EQ7" s="2258"/>
      <c r="ER7" s="2258"/>
      <c r="ES7" s="2258"/>
      <c r="ET7" s="2258"/>
      <c r="EU7" s="2258"/>
      <c r="EV7" s="2258"/>
      <c r="EW7" s="2258"/>
      <c r="EX7" s="2258"/>
      <c r="EY7" s="2258"/>
      <c r="EZ7" s="2258"/>
      <c r="FA7" s="2258"/>
      <c r="FB7" s="2258"/>
      <c r="FC7" s="2258"/>
      <c r="FD7" s="2258"/>
      <c r="FE7" s="2258"/>
      <c r="FF7" s="2258"/>
      <c r="FG7" s="2258"/>
      <c r="FH7" s="2258"/>
      <c r="FI7" s="2258"/>
      <c r="FJ7" s="2258"/>
      <c r="FK7" s="2258"/>
      <c r="FL7" s="2258"/>
      <c r="FM7" s="2258"/>
      <c r="FN7" s="2258"/>
      <c r="FO7" s="2258"/>
      <c r="FP7" s="2258"/>
      <c r="FQ7" s="2258"/>
      <c r="FR7" s="2258"/>
      <c r="FS7" s="2258"/>
      <c r="FT7" s="2258"/>
      <c r="FU7" s="2258"/>
      <c r="FV7" s="2258"/>
      <c r="FW7" s="2258"/>
      <c r="FX7" s="2258"/>
      <c r="FY7" s="2258"/>
      <c r="FZ7" s="2258"/>
      <c r="GA7" s="2258"/>
      <c r="GB7" s="2258"/>
      <c r="GC7" s="2258"/>
      <c r="GD7" s="2258"/>
      <c r="GE7" s="2258"/>
      <c r="GF7" s="2258"/>
      <c r="GG7" s="2258"/>
      <c r="GH7" s="2258"/>
      <c r="GI7" s="2258"/>
      <c r="GJ7" s="2258"/>
      <c r="GK7" s="2258"/>
      <c r="GL7" s="2258"/>
      <c r="GM7" s="2258"/>
      <c r="HJ7" s="1640">
        <v>11</v>
      </c>
    </row>
    <row customHeight="1" ht="11.549999999999999">
      <c r="E8" s="1144"/>
      <c r="F8" s="1144"/>
      <c r="G8" s="1144"/>
      <c r="H8" s="1144"/>
      <c r="I8" s="1144"/>
      <c r="J8" s="1145" t="s">
        <v>22</v>
      </c>
      <c r="K8" s="1145" t="s">
        <v>22</v>
      </c>
      <c r="L8" s="1145" t="s">
        <v>22</v>
      </c>
      <c r="M8" s="1145" t="s">
        <v>22</v>
      </c>
      <c r="N8" s="1145" t="s">
        <v>22</v>
      </c>
      <c r="O8" s="1145" t="s">
        <v>22</v>
      </c>
      <c r="P8" s="1145" t="s">
        <v>22</v>
      </c>
      <c r="Q8" s="1145" t="s">
        <v>22</v>
      </c>
      <c r="R8" s="1145" t="s">
        <v>22</v>
      </c>
      <c r="S8" s="1145" t="s">
        <v>22</v>
      </c>
      <c r="T8" s="1145" t="s">
        <v>22</v>
      </c>
      <c r="U8" s="1145" t="s">
        <v>22</v>
      </c>
      <c r="V8" s="1145" t="s">
        <v>22</v>
      </c>
      <c r="W8" s="1145" t="s">
        <v>22</v>
      </c>
      <c r="X8" s="1145" t="s">
        <v>22</v>
      </c>
      <c r="Y8" s="1145" t="s">
        <v>22</v>
      </c>
      <c r="Z8" s="1145" t="s">
        <v>22</v>
      </c>
      <c r="AA8" s="1145" t="s">
        <v>22</v>
      </c>
      <c r="AB8" s="1145" t="s">
        <v>22</v>
      </c>
      <c r="AC8" s="1145" t="s">
        <v>22</v>
      </c>
      <c r="AD8" s="1145" t="s">
        <v>22</v>
      </c>
      <c r="AE8" s="1145" t="s">
        <v>22</v>
      </c>
      <c r="AF8" s="1145" t="s">
        <v>22</v>
      </c>
      <c r="AG8" s="1145" t="s">
        <v>22</v>
      </c>
      <c r="AH8" s="1145" t="s">
        <v>22</v>
      </c>
      <c r="AI8" s="1145" t="s">
        <v>22</v>
      </c>
      <c r="AJ8" s="1145" t="s">
        <v>22</v>
      </c>
      <c r="AK8" s="1145" t="s">
        <v>22</v>
      </c>
      <c r="AL8" s="1145" t="s">
        <v>22</v>
      </c>
      <c r="AM8" s="1145" t="s">
        <v>22</v>
      </c>
      <c r="AN8" s="1145" t="s">
        <v>22</v>
      </c>
      <c r="AO8" s="1145" t="s">
        <v>22</v>
      </c>
      <c r="AP8" s="1145" t="s">
        <v>22</v>
      </c>
      <c r="AQ8" s="1145" t="s">
        <v>22</v>
      </c>
      <c r="AR8" s="1145" t="s">
        <v>22</v>
      </c>
      <c r="AS8" s="1145" t="s">
        <v>22</v>
      </c>
      <c r="AT8" s="1145" t="s">
        <v>22</v>
      </c>
      <c r="AU8" s="1145" t="s">
        <v>22</v>
      </c>
      <c r="AV8" s="1145" t="s">
        <v>22</v>
      </c>
      <c r="AW8" s="1145" t="s">
        <v>22</v>
      </c>
      <c r="AX8" s="1145" t="s">
        <v>22</v>
      </c>
      <c r="AY8" s="1145" t="s">
        <v>22</v>
      </c>
      <c r="AZ8" s="1145" t="s">
        <v>22</v>
      </c>
      <c r="BA8" s="1145" t="s">
        <v>22</v>
      </c>
      <c r="BB8" s="1145" t="s">
        <v>22</v>
      </c>
      <c r="BC8" s="1145" t="s">
        <v>22</v>
      </c>
      <c r="BD8" s="1145" t="s">
        <v>22</v>
      </c>
      <c r="BE8" s="1145" t="s">
        <v>22</v>
      </c>
      <c r="BF8" s="1145" t="s">
        <v>22</v>
      </c>
      <c r="BG8" s="1145" t="s">
        <v>22</v>
      </c>
      <c r="BH8" s="1145" t="s">
        <v>22</v>
      </c>
      <c r="BI8" s="1145" t="s">
        <v>22</v>
      </c>
      <c r="BJ8" s="1145" t="s">
        <v>22</v>
      </c>
      <c r="BK8" s="1145" t="s">
        <v>22</v>
      </c>
      <c r="BL8" s="1145" t="s">
        <v>22</v>
      </c>
      <c r="BM8" s="1145" t="s">
        <v>22</v>
      </c>
      <c r="BN8" s="1145" t="s">
        <v>22</v>
      </c>
      <c r="BO8" s="1145" t="s">
        <v>22</v>
      </c>
      <c r="BP8" s="1145" t="s">
        <v>22</v>
      </c>
      <c r="BQ8" s="1145" t="s">
        <v>22</v>
      </c>
      <c r="BR8" s="1145" t="s">
        <v>22</v>
      </c>
      <c r="BS8" s="1145" t="s">
        <v>22</v>
      </c>
      <c r="BT8" s="1145" t="s">
        <v>22</v>
      </c>
      <c r="BU8" s="1145" t="s">
        <v>22</v>
      </c>
      <c r="BV8" s="1145" t="s">
        <v>22</v>
      </c>
      <c r="BW8" s="1145" t="s">
        <v>22</v>
      </c>
      <c r="BX8" s="1145" t="s">
        <v>22</v>
      </c>
      <c r="BY8" s="1145" t="s">
        <v>22</v>
      </c>
      <c r="BZ8" s="1145" t="s">
        <v>22</v>
      </c>
      <c r="CA8" s="1145" t="s">
        <v>22</v>
      </c>
      <c r="CB8" s="1145" t="s">
        <v>22</v>
      </c>
      <c r="CC8" s="1145" t="s">
        <v>22</v>
      </c>
      <c r="CD8" s="1145" t="s">
        <v>22</v>
      </c>
      <c r="CE8" s="1145" t="s">
        <v>22</v>
      </c>
      <c r="CF8" s="1145" t="s">
        <v>22</v>
      </c>
      <c r="CG8" s="1145" t="s">
        <v>22</v>
      </c>
      <c r="CH8" s="1145" t="s">
        <v>22</v>
      </c>
      <c r="CI8" s="1145" t="s">
        <v>22</v>
      </c>
      <c r="CJ8" s="1145" t="s">
        <v>22</v>
      </c>
      <c r="CK8" s="1145" t="s">
        <v>22</v>
      </c>
      <c r="CL8" s="1145" t="s">
        <v>22</v>
      </c>
      <c r="CM8" s="1145" t="s">
        <v>22</v>
      </c>
      <c r="CN8" s="1145" t="s">
        <v>22</v>
      </c>
      <c r="CO8" s="1145" t="s">
        <v>22</v>
      </c>
      <c r="CP8" s="1145" t="s">
        <v>22</v>
      </c>
      <c r="CQ8" s="1145" t="s">
        <v>22</v>
      </c>
      <c r="CR8" s="1145" t="s">
        <v>22</v>
      </c>
      <c r="CS8" s="1145" t="s">
        <v>22</v>
      </c>
      <c r="CT8" s="1145" t="s">
        <v>22</v>
      </c>
      <c r="CU8" s="1145" t="s">
        <v>22</v>
      </c>
      <c r="CV8" s="1145" t="s">
        <v>22</v>
      </c>
      <c r="CW8" s="1145" t="s">
        <v>22</v>
      </c>
      <c r="CX8" s="1145" t="s">
        <v>22</v>
      </c>
      <c r="CY8" s="1145" t="s">
        <v>22</v>
      </c>
      <c r="CZ8" s="1145" t="s">
        <v>22</v>
      </c>
      <c r="DA8" s="1145" t="s">
        <v>22</v>
      </c>
      <c r="DB8" s="1145" t="s">
        <v>22</v>
      </c>
      <c r="DC8" s="1145" t="s">
        <v>22</v>
      </c>
      <c r="DD8" s="1145" t="s">
        <v>22</v>
      </c>
      <c r="DE8" s="1145" t="s">
        <v>22</v>
      </c>
      <c r="DF8" s="1145" t="s">
        <v>22</v>
      </c>
      <c r="DG8" s="1145" t="s">
        <v>22</v>
      </c>
      <c r="DH8" s="1145" t="s">
        <v>22</v>
      </c>
      <c r="DI8" s="1145" t="s">
        <v>22</v>
      </c>
      <c r="DJ8" s="1145" t="s">
        <v>22</v>
      </c>
      <c r="DK8" s="1145" t="s">
        <v>22</v>
      </c>
      <c r="DL8" s="1145" t="s">
        <v>22</v>
      </c>
      <c r="DM8" s="1145" t="s">
        <v>22</v>
      </c>
      <c r="DN8" s="1145" t="s">
        <v>22</v>
      </c>
      <c r="DO8" s="1145" t="s">
        <v>22</v>
      </c>
      <c r="DP8" s="1145" t="s">
        <v>22</v>
      </c>
      <c r="DQ8" s="1145" t="s">
        <v>22</v>
      </c>
      <c r="DR8" s="1145" t="s">
        <v>22</v>
      </c>
      <c r="DS8" s="1145" t="s">
        <v>22</v>
      </c>
      <c r="DT8" s="1145" t="s">
        <v>22</v>
      </c>
      <c r="DU8" s="1145" t="s">
        <v>22</v>
      </c>
      <c r="DV8" s="1145" t="s">
        <v>22</v>
      </c>
      <c r="DW8" s="1145" t="s">
        <v>22</v>
      </c>
      <c r="DX8" s="1145" t="s">
        <v>22</v>
      </c>
      <c r="DY8" s="1145" t="s">
        <v>22</v>
      </c>
      <c r="DZ8" s="1145" t="s">
        <v>22</v>
      </c>
      <c r="EA8" s="1145" t="s">
        <v>22</v>
      </c>
      <c r="EB8" s="1145" t="s">
        <v>22</v>
      </c>
      <c r="EC8" s="1145" t="s">
        <v>22</v>
      </c>
      <c r="ED8" s="1145" t="s">
        <v>22</v>
      </c>
      <c r="EE8" s="1145" t="s">
        <v>22</v>
      </c>
      <c r="EF8" s="1145" t="s">
        <v>22</v>
      </c>
      <c r="EG8" s="1145" t="s">
        <v>22</v>
      </c>
      <c r="EH8" s="1145" t="s">
        <v>22</v>
      </c>
      <c r="EI8" s="1145" t="s">
        <v>22</v>
      </c>
      <c r="EJ8" s="1145" t="s">
        <v>22</v>
      </c>
      <c r="EK8" s="1145" t="s">
        <v>22</v>
      </c>
      <c r="EL8" s="1145" t="s">
        <v>22</v>
      </c>
      <c r="EM8" s="1145" t="s">
        <v>22</v>
      </c>
      <c r="EN8" s="1145" t="s">
        <v>22</v>
      </c>
      <c r="EO8" s="1145" t="s">
        <v>22</v>
      </c>
      <c r="EP8" s="1145" t="s">
        <v>22</v>
      </c>
      <c r="EQ8" s="1145" t="s">
        <v>22</v>
      </c>
      <c r="ER8" s="1145" t="s">
        <v>22</v>
      </c>
      <c r="ES8" s="1145" t="s">
        <v>22</v>
      </c>
      <c r="ET8" s="1145" t="s">
        <v>22</v>
      </c>
      <c r="EU8" s="1145" t="s">
        <v>22</v>
      </c>
      <c r="EV8" s="1145" t="s">
        <v>22</v>
      </c>
      <c r="EW8" s="1145" t="s">
        <v>22</v>
      </c>
      <c r="EX8" s="1145" t="s">
        <v>22</v>
      </c>
      <c r="EY8" s="1145" t="s">
        <v>22</v>
      </c>
      <c r="EZ8" s="1145" t="s">
        <v>22</v>
      </c>
      <c r="FA8" s="1145" t="s">
        <v>22</v>
      </c>
      <c r="FB8" s="1145" t="s">
        <v>22</v>
      </c>
      <c r="FC8" s="1145" t="s">
        <v>22</v>
      </c>
      <c r="FD8" s="1145" t="s">
        <v>22</v>
      </c>
      <c r="FE8" s="1145" t="s">
        <v>22</v>
      </c>
      <c r="FF8" s="1145" t="s">
        <v>22</v>
      </c>
      <c r="FG8" s="1145" t="s">
        <v>22</v>
      </c>
      <c r="FH8" s="1145" t="s">
        <v>22</v>
      </c>
      <c r="FI8" s="1145" t="s">
        <v>22</v>
      </c>
      <c r="FJ8" s="1145" t="s">
        <v>22</v>
      </c>
      <c r="FK8" s="1145" t="s">
        <v>22</v>
      </c>
      <c r="FL8" s="1145" t="s">
        <v>22</v>
      </c>
      <c r="FM8" s="1145" t="s">
        <v>22</v>
      </c>
      <c r="FN8" s="1145" t="s">
        <v>22</v>
      </c>
      <c r="FO8" s="1145" t="s">
        <v>22</v>
      </c>
      <c r="FP8" s="1145" t="s">
        <v>22</v>
      </c>
      <c r="FQ8" s="1145" t="s">
        <v>22</v>
      </c>
      <c r="FR8" s="1145" t="s">
        <v>22</v>
      </c>
      <c r="FS8" s="1145" t="s">
        <v>22</v>
      </c>
      <c r="FT8" s="1145" t="s">
        <v>22</v>
      </c>
      <c r="FU8" s="1145" t="s">
        <v>22</v>
      </c>
      <c r="FV8" s="1145" t="s">
        <v>22</v>
      </c>
      <c r="FW8" s="1145" t="s">
        <v>22</v>
      </c>
      <c r="FX8" s="1145" t="s">
        <v>22</v>
      </c>
      <c r="FY8" s="1145" t="s">
        <v>22</v>
      </c>
      <c r="FZ8" s="1145" t="s">
        <v>22</v>
      </c>
      <c r="GA8" s="1145" t="s">
        <v>22</v>
      </c>
      <c r="GB8" s="1145" t="s">
        <v>22</v>
      </c>
      <c r="GC8" s="1145" t="s">
        <v>22</v>
      </c>
      <c r="GD8" s="1145" t="s">
        <v>22</v>
      </c>
      <c r="GE8" s="1145" t="s">
        <v>22</v>
      </c>
      <c r="GF8" s="1145" t="s">
        <v>22</v>
      </c>
      <c r="GG8" s="1145" t="s">
        <v>22</v>
      </c>
      <c r="GH8" s="1145" t="s">
        <v>22</v>
      </c>
      <c r="GI8" s="1145" t="s">
        <v>22</v>
      </c>
      <c r="GJ8" s="1145" t="s">
        <v>22</v>
      </c>
      <c r="GK8" s="1145" t="s">
        <v>22</v>
      </c>
      <c r="GL8" s="1145" t="s">
        <v>22</v>
      </c>
      <c r="GM8" s="1145" t="s">
        <v>22</v>
      </c>
      <c r="HJ8" s="1640">
        <v>11</v>
      </c>
    </row>
    <row s="1651" customFormat="1" customHeight="1" ht="4.2">
      <c r="A9" s="1176"/>
      <c r="D9" s="1651"/>
      <c r="H9" s="898"/>
      <c r="I9" s="898" t="s">
        <v>206</v>
      </c>
      <c r="J9" s="898" t="s">
        <v>210</v>
      </c>
      <c r="K9" s="898" t="s">
        <v>212</v>
      </c>
      <c r="L9" s="898" t="s">
        <v>214</v>
      </c>
      <c r="M9" s="898" t="s">
        <v>216</v>
      </c>
      <c r="N9" s="898" t="s">
        <v>218</v>
      </c>
      <c r="O9" s="898" t="s">
        <v>220</v>
      </c>
      <c r="P9" s="898" t="s">
        <v>222</v>
      </c>
      <c r="Q9" s="898" t="s">
        <v>224</v>
      </c>
      <c r="R9" s="898" t="s">
        <v>226</v>
      </c>
      <c r="S9" s="898" t="s">
        <v>228</v>
      </c>
      <c r="T9" s="898" t="s">
        <v>230</v>
      </c>
      <c r="U9" s="898" t="s">
        <v>232</v>
      </c>
      <c r="V9" s="898" t="s">
        <v>234</v>
      </c>
      <c r="W9" s="898" t="s">
        <v>237</v>
      </c>
      <c r="X9" s="898" t="s">
        <v>239</v>
      </c>
      <c r="Y9" s="898" t="s">
        <v>241</v>
      </c>
      <c r="Z9" s="898" t="s">
        <v>243</v>
      </c>
      <c r="AA9" s="898" t="s">
        <v>245</v>
      </c>
      <c r="AB9" s="898" t="s">
        <v>247</v>
      </c>
      <c r="AC9" s="898" t="s">
        <v>249</v>
      </c>
      <c r="AD9" s="898" t="s">
        <v>251</v>
      </c>
      <c r="AE9" s="898" t="s">
        <v>253</v>
      </c>
      <c r="AF9" s="898" t="s">
        <v>255</v>
      </c>
      <c r="AG9" s="898" t="s">
        <v>257</v>
      </c>
      <c r="AH9" s="898" t="s">
        <v>259</v>
      </c>
      <c r="AI9" s="898" t="s">
        <v>261</v>
      </c>
      <c r="AJ9" s="898" t="s">
        <v>263</v>
      </c>
      <c r="AK9" s="898" t="s">
        <v>265</v>
      </c>
      <c r="AL9" s="898" t="s">
        <v>267</v>
      </c>
      <c r="AM9" s="898" t="s">
        <v>269</v>
      </c>
      <c r="AN9" s="898" t="s">
        <v>271</v>
      </c>
      <c r="AO9" s="898" t="s">
        <v>273</v>
      </c>
      <c r="AP9" s="898" t="s">
        <v>275</v>
      </c>
      <c r="AQ9" s="898" t="s">
        <v>277</v>
      </c>
      <c r="AR9" s="898" t="s">
        <v>279</v>
      </c>
      <c r="AS9" s="898" t="s">
        <v>281</v>
      </c>
      <c r="AT9" s="898" t="s">
        <v>283</v>
      </c>
      <c r="AU9" s="898" t="s">
        <v>285</v>
      </c>
      <c r="AV9" s="898" t="s">
        <v>287</v>
      </c>
      <c r="AW9" s="898" t="s">
        <v>289</v>
      </c>
      <c r="AX9" s="898" t="s">
        <v>291</v>
      </c>
      <c r="AY9" s="898" t="s">
        <v>390</v>
      </c>
      <c r="AZ9" s="898" t="s">
        <v>293</v>
      </c>
      <c r="BA9" s="898" t="s">
        <v>295</v>
      </c>
      <c r="BB9" s="898" t="s">
        <v>297</v>
      </c>
      <c r="BC9" s="898" t="s">
        <v>299</v>
      </c>
      <c r="BD9" s="898" t="s">
        <v>301</v>
      </c>
      <c r="BE9" s="898" t="s">
        <v>303</v>
      </c>
      <c r="BF9" s="898" t="s">
        <v>305</v>
      </c>
      <c r="BG9" s="898" t="s">
        <v>307</v>
      </c>
      <c r="BH9" s="898" t="s">
        <v>309</v>
      </c>
      <c r="BI9" s="898" t="s">
        <v>311</v>
      </c>
      <c r="BJ9" s="898" t="s">
        <v>313</v>
      </c>
      <c r="BK9" s="898" t="s">
        <v>315</v>
      </c>
      <c r="BL9" s="898" t="s">
        <v>317</v>
      </c>
      <c r="BM9" s="898" t="s">
        <v>319</v>
      </c>
      <c r="BN9" s="898" t="s">
        <v>321</v>
      </c>
      <c r="BO9" s="898" t="s">
        <v>323</v>
      </c>
      <c r="BP9" s="898" t="s">
        <v>325</v>
      </c>
      <c r="BQ9" s="898" t="s">
        <v>327</v>
      </c>
      <c r="BR9" s="898" t="s">
        <v>329</v>
      </c>
      <c r="BS9" s="898" t="s">
        <v>332</v>
      </c>
      <c r="BT9" s="898" t="s">
        <v>335</v>
      </c>
      <c r="BU9" s="898" t="s">
        <v>338</v>
      </c>
      <c r="BV9" s="898" t="s">
        <v>341</v>
      </c>
      <c r="BW9" s="898" t="s">
        <v>344</v>
      </c>
      <c r="BX9" s="898" t="s">
        <v>347</v>
      </c>
      <c r="BY9" s="898" t="s">
        <v>350</v>
      </c>
      <c r="BZ9" s="898" t="s">
        <v>353</v>
      </c>
      <c r="CA9" s="898" t="s">
        <v>356</v>
      </c>
      <c r="CB9" s="898" t="s">
        <v>359</v>
      </c>
      <c r="CC9" s="898" t="s">
        <v>362</v>
      </c>
      <c r="CD9" s="898" t="s">
        <v>365</v>
      </c>
      <c r="CE9" s="898" t="s">
        <v>368</v>
      </c>
      <c r="CF9" s="898" t="s">
        <v>371</v>
      </c>
      <c r="CG9" s="898" t="s">
        <v>373</v>
      </c>
      <c r="CH9" s="898" t="s">
        <v>376</v>
      </c>
      <c r="CI9" s="898" t="s">
        <v>379</v>
      </c>
      <c r="CJ9" s="898" t="s">
        <v>382</v>
      </c>
      <c r="CK9" s="898" t="s">
        <v>385</v>
      </c>
      <c r="CL9" s="898" t="s">
        <v>388</v>
      </c>
      <c r="CM9" s="898" t="s">
        <v>392</v>
      </c>
      <c r="CN9" s="898" t="s">
        <v>394</v>
      </c>
      <c r="CO9" s="898" t="s">
        <v>396</v>
      </c>
      <c r="CP9" s="898" t="s">
        <v>398</v>
      </c>
      <c r="CQ9" s="898" t="s">
        <v>400</v>
      </c>
      <c r="CR9" s="898" t="s">
        <v>402</v>
      </c>
      <c r="CS9" s="898" t="s">
        <v>404</v>
      </c>
      <c r="CT9" s="898" t="s">
        <v>406</v>
      </c>
      <c r="CU9" s="898" t="s">
        <v>408</v>
      </c>
      <c r="CV9" s="898" t="s">
        <v>410</v>
      </c>
      <c r="CW9" s="898" t="s">
        <v>412</v>
      </c>
      <c r="CX9" s="898" t="s">
        <v>414</v>
      </c>
      <c r="CY9" s="898" t="s">
        <v>416</v>
      </c>
      <c r="CZ9" s="898" t="s">
        <v>418</v>
      </c>
      <c r="DA9" s="898" t="s">
        <v>420</v>
      </c>
      <c r="DB9" s="898" t="s">
        <v>422</v>
      </c>
      <c r="DC9" s="898" t="s">
        <v>424</v>
      </c>
      <c r="DD9" s="898" t="s">
        <v>426</v>
      </c>
      <c r="DE9" s="898" t="s">
        <v>428</v>
      </c>
      <c r="DF9" s="898" t="s">
        <v>430</v>
      </c>
      <c r="DG9" s="898" t="s">
        <v>432</v>
      </c>
      <c r="DH9" s="898" t="s">
        <v>434</v>
      </c>
      <c r="DI9" s="898" t="s">
        <v>436</v>
      </c>
      <c r="DJ9" s="898" t="s">
        <v>438</v>
      </c>
      <c r="DK9" s="898" t="s">
        <v>440</v>
      </c>
      <c r="DL9" s="898" t="s">
        <v>442</v>
      </c>
      <c r="DM9" s="898" t="s">
        <v>444</v>
      </c>
      <c r="DN9" s="898" t="s">
        <v>446</v>
      </c>
      <c r="DO9" s="898" t="s">
        <v>448</v>
      </c>
      <c r="DP9" s="898" t="s">
        <v>450</v>
      </c>
      <c r="DQ9" s="898" t="s">
        <v>452</v>
      </c>
      <c r="DR9" s="898" t="s">
        <v>454</v>
      </c>
      <c r="DS9" s="898" t="s">
        <v>456</v>
      </c>
      <c r="DT9" s="898" t="s">
        <v>458</v>
      </c>
      <c r="DU9" s="898" t="s">
        <v>460</v>
      </c>
      <c r="DV9" s="898" t="s">
        <v>462</v>
      </c>
      <c r="DW9" s="898" t="s">
        <v>464</v>
      </c>
      <c r="DX9" s="898" t="s">
        <v>466</v>
      </c>
      <c r="DY9" s="898" t="s">
        <v>468</v>
      </c>
      <c r="DZ9" s="898" t="s">
        <v>470</v>
      </c>
      <c r="EA9" s="898" t="s">
        <v>472</v>
      </c>
      <c r="EB9" s="898" t="s">
        <v>474</v>
      </c>
      <c r="EC9" s="898" t="s">
        <v>476</v>
      </c>
      <c r="ED9" s="898" t="s">
        <v>478</v>
      </c>
      <c r="EE9" s="898" t="s">
        <v>480</v>
      </c>
      <c r="EF9" s="898" t="s">
        <v>482</v>
      </c>
      <c r="EG9" s="898" t="s">
        <v>484</v>
      </c>
      <c r="EH9" s="898" t="s">
        <v>486</v>
      </c>
      <c r="EI9" s="898" t="s">
        <v>488</v>
      </c>
      <c r="EJ9" s="898" t="s">
        <v>490</v>
      </c>
      <c r="EK9" s="898" t="s">
        <v>492</v>
      </c>
      <c r="EL9" s="898" t="s">
        <v>494</v>
      </c>
      <c r="EM9" s="898" t="s">
        <v>496</v>
      </c>
      <c r="EN9" s="898" t="s">
        <v>498</v>
      </c>
      <c r="EO9" s="898" t="s">
        <v>500</v>
      </c>
      <c r="EP9" s="898" t="s">
        <v>502</v>
      </c>
      <c r="EQ9" s="898" t="s">
        <v>504</v>
      </c>
      <c r="ER9" s="898" t="s">
        <v>506</v>
      </c>
      <c r="ES9" s="898" t="s">
        <v>508</v>
      </c>
      <c r="ET9" s="898" t="s">
        <v>510</v>
      </c>
      <c r="EU9" s="898" t="s">
        <v>512</v>
      </c>
      <c r="EV9" s="898" t="s">
        <v>514</v>
      </c>
      <c r="EW9" s="898" t="s">
        <v>516</v>
      </c>
      <c r="EX9" s="898" t="s">
        <v>518</v>
      </c>
      <c r="EY9" s="898" t="s">
        <v>520</v>
      </c>
      <c r="EZ9" s="898" t="s">
        <v>522</v>
      </c>
      <c r="FA9" s="898" t="s">
        <v>524</v>
      </c>
      <c r="FB9" s="898" t="s">
        <v>526</v>
      </c>
      <c r="FC9" s="898" t="s">
        <v>528</v>
      </c>
      <c r="FD9" s="898" t="s">
        <v>530</v>
      </c>
      <c r="FE9" s="898" t="s">
        <v>532</v>
      </c>
      <c r="FF9" s="898" t="s">
        <v>534</v>
      </c>
      <c r="FG9" s="898" t="s">
        <v>536</v>
      </c>
      <c r="FH9" s="898" t="s">
        <v>538</v>
      </c>
      <c r="FI9" s="898" t="s">
        <v>540</v>
      </c>
      <c r="FJ9" s="898" t="s">
        <v>542</v>
      </c>
      <c r="FK9" s="898" t="s">
        <v>544</v>
      </c>
      <c r="FL9" s="898" t="s">
        <v>546</v>
      </c>
      <c r="FM9" s="898" t="s">
        <v>548</v>
      </c>
      <c r="FN9" s="898" t="s">
        <v>550</v>
      </c>
      <c r="FO9" s="898" t="s">
        <v>552</v>
      </c>
      <c r="FP9" s="898" t="s">
        <v>554</v>
      </c>
      <c r="FQ9" s="898" t="s">
        <v>556</v>
      </c>
      <c r="FR9" s="898" t="s">
        <v>558</v>
      </c>
      <c r="FS9" s="898" t="s">
        <v>560</v>
      </c>
      <c r="FT9" s="898" t="s">
        <v>562</v>
      </c>
      <c r="FU9" s="898" t="s">
        <v>564</v>
      </c>
      <c r="FV9" s="898" t="s">
        <v>566</v>
      </c>
      <c r="FW9" s="898" t="s">
        <v>568</v>
      </c>
      <c r="FX9" s="898" t="s">
        <v>570</v>
      </c>
      <c r="FY9" s="898" t="s">
        <v>572</v>
      </c>
      <c r="FZ9" s="898" t="s">
        <v>574</v>
      </c>
      <c r="GA9" s="898" t="s">
        <v>576</v>
      </c>
      <c r="GB9" s="898" t="s">
        <v>578</v>
      </c>
      <c r="GC9" s="898" t="s">
        <v>580</v>
      </c>
      <c r="GD9" s="898" t="s">
        <v>582</v>
      </c>
      <c r="GE9" s="898" t="s">
        <v>584</v>
      </c>
      <c r="GF9" s="898" t="s">
        <v>586</v>
      </c>
      <c r="GG9" s="898" t="s">
        <v>588</v>
      </c>
      <c r="GH9" s="898" t="s">
        <v>590</v>
      </c>
      <c r="GI9" s="898" t="s">
        <v>592</v>
      </c>
      <c r="GJ9" s="898" t="s">
        <v>594</v>
      </c>
      <c r="GK9" s="898" t="s">
        <v>596</v>
      </c>
      <c r="GL9" s="898" t="s">
        <v>598</v>
      </c>
      <c r="GM9" s="898" t="s">
        <v>600</v>
      </c>
      <c r="HJ9" s="1645">
        <v>4</v>
      </c>
    </row>
    <row customHeight="1" ht="11.549999999999999">
      <c r="E10" s="720"/>
      <c r="F10" s="2376" t="s">
        <v>196</v>
      </c>
      <c r="G10" s="2377"/>
      <c r="H10" s="1561" t="str">
        <f>IF(H9="","",INDEX(DIFFERENTIATION_UNMERGE_VD,MATCH(H9,DIFFERENTIATION_ID_DIFF,0)))</f>
        <v/>
      </c>
      <c r="I10" s="1561" t="str">
        <f>IF(I9="","",INDEX(DIFFERENTIATION_UNMERGE_VD,MATCH(I9,DIFFERENTIATION_ID_DIFF,0)))</f>
        <v>Производство тепловой энергии. Некомбинированная выработка</v>
      </c>
      <c r="J10" s="2402" t="str">
        <f>IF(J9="","",INDEX(DIFFERENTIATION_UNMERGE_VD,MATCH(J9,DIFFERENTIATION_ID_DIFF,0)))</f>
        <v>Производство тепловой энергии. Некомбинированная выработка</v>
      </c>
      <c r="K10" s="2402" t="str">
        <f>IF(K9="","",INDEX(DIFFERENTIATION_UNMERGE_VD,MATCH(K9,DIFFERENTIATION_ID_DIFF,0)))</f>
        <v>Производство тепловой энергии. Некомбинированная выработка</v>
      </c>
      <c r="L10" s="2402" t="str">
        <f>IF(L9="","",INDEX(DIFFERENTIATION_UNMERGE_VD,MATCH(L9,DIFFERENTIATION_ID_DIFF,0)))</f>
        <v>Производство тепловой энергии. Некомбинированная выработка</v>
      </c>
      <c r="M10" s="2402" t="str">
        <f>IF(M9="","",INDEX(DIFFERENTIATION_UNMERGE_VD,MATCH(M9,DIFFERENTIATION_ID_DIFF,0)))</f>
        <v>Производство тепловой энергии. Некомбинированная выработка</v>
      </c>
      <c r="N10" s="2402" t="str">
        <f>IF(N9="","",INDEX(DIFFERENTIATION_UNMERGE_VD,MATCH(N9,DIFFERENTIATION_ID_DIFF,0)))</f>
        <v>Производство тепловой энергии. Некомбинированная выработка</v>
      </c>
      <c r="O10" s="2402" t="str">
        <f>IF(O9="","",INDEX(DIFFERENTIATION_UNMERGE_VD,MATCH(O9,DIFFERENTIATION_ID_DIFF,0)))</f>
        <v>Производство тепловой энергии. Некомбинированная выработка</v>
      </c>
      <c r="P10" s="2402" t="str">
        <f>IF(P9="","",INDEX(DIFFERENTIATION_UNMERGE_VD,MATCH(P9,DIFFERENTIATION_ID_DIFF,0)))</f>
        <v>Производство тепловой энергии. Некомбинированная выработка</v>
      </c>
      <c r="Q10" s="2402" t="str">
        <f>IF(Q9="","",INDEX(DIFFERENTIATION_UNMERGE_VD,MATCH(Q9,DIFFERENTIATION_ID_DIFF,0)))</f>
        <v>Производство тепловой энергии. Некомбинированная выработка</v>
      </c>
      <c r="R10" s="2402" t="str">
        <f>IF(R9="","",INDEX(DIFFERENTIATION_UNMERGE_VD,MATCH(R9,DIFFERENTIATION_ID_DIFF,0)))</f>
        <v>Производство тепловой энергии. Некомбинированная выработка</v>
      </c>
      <c r="S10" s="2402" t="str">
        <f>IF(S9="","",INDEX(DIFFERENTIATION_UNMERGE_VD,MATCH(S9,DIFFERENTIATION_ID_DIFF,0)))</f>
        <v>Производство тепловой энергии. Некомбинированная выработка</v>
      </c>
      <c r="T10" s="2402" t="str">
        <f>IF(T9="","",INDEX(DIFFERENTIATION_UNMERGE_VD,MATCH(T9,DIFFERENTIATION_ID_DIFF,0)))</f>
        <v>Производство тепловой энергии. Некомбинированная выработка</v>
      </c>
      <c r="U10" s="2402" t="str">
        <f>IF(U9="","",INDEX(DIFFERENTIATION_UNMERGE_VD,MATCH(U9,DIFFERENTIATION_ID_DIFF,0)))</f>
        <v>Производство тепловой энергии. Некомбинированная выработка</v>
      </c>
      <c r="V10" s="2402" t="str">
        <f>IF(V9="","",INDEX(DIFFERENTIATION_UNMERGE_VD,MATCH(V9,DIFFERENTIATION_ID_DIFF,0)))</f>
        <v>Производство тепловой энергии. Некомбинированная выработка</v>
      </c>
      <c r="W10" s="2402" t="str">
        <f>IF(W9="","",INDEX(DIFFERENTIATION_UNMERGE_VD,MATCH(W9,DIFFERENTIATION_ID_DIFF,0)))</f>
        <v>Производство тепловой энергии. Некомбинированная выработка</v>
      </c>
      <c r="X10" s="2402" t="str">
        <f>IF(X9="","",INDEX(DIFFERENTIATION_UNMERGE_VD,MATCH(X9,DIFFERENTIATION_ID_DIFF,0)))</f>
        <v>Производство тепловой энергии. Некомбинированная выработка</v>
      </c>
      <c r="Y10" s="2402" t="str">
        <f>IF(Y9="","",INDEX(DIFFERENTIATION_UNMERGE_VD,MATCH(Y9,DIFFERENTIATION_ID_DIFF,0)))</f>
        <v>Производство тепловой энергии. Некомбинированная выработка</v>
      </c>
      <c r="Z10" s="2402" t="str">
        <f>IF(Z9="","",INDEX(DIFFERENTIATION_UNMERGE_VD,MATCH(Z9,DIFFERENTIATION_ID_DIFF,0)))</f>
        <v>Производство тепловой энергии. Некомбинированная выработка</v>
      </c>
      <c r="AA10" s="2402" t="str">
        <f>IF(AA9="","",INDEX(DIFFERENTIATION_UNMERGE_VD,MATCH(AA9,DIFFERENTIATION_ID_DIFF,0)))</f>
        <v>Производство тепловой энергии. Некомбинированная выработка</v>
      </c>
      <c r="AB10" s="2402" t="str">
        <f>IF(AB9="","",INDEX(DIFFERENTIATION_UNMERGE_VD,MATCH(AB9,DIFFERENTIATION_ID_DIFF,0)))</f>
        <v>Производство тепловой энергии. Некомбинированная выработка</v>
      </c>
      <c r="AC10" s="2402" t="str">
        <f>IF(AC9="","",INDEX(DIFFERENTIATION_UNMERGE_VD,MATCH(AC9,DIFFERENTIATION_ID_DIFF,0)))</f>
        <v>Производство тепловой энергии. Некомбинированная выработка</v>
      </c>
      <c r="AD10" s="2402" t="str">
        <f>IF(AD9="","",INDEX(DIFFERENTIATION_UNMERGE_VD,MATCH(AD9,DIFFERENTIATION_ID_DIFF,0)))</f>
        <v>Производство тепловой энергии. Некомбинированная выработка</v>
      </c>
      <c r="AE10" s="2402" t="str">
        <f>IF(AE9="","",INDEX(DIFFERENTIATION_UNMERGE_VD,MATCH(AE9,DIFFERENTIATION_ID_DIFF,0)))</f>
        <v>Производство тепловой энергии. Некомбинированная выработка</v>
      </c>
      <c r="AF10" s="2402" t="str">
        <f>IF(AF9="","",INDEX(DIFFERENTIATION_UNMERGE_VD,MATCH(AF9,DIFFERENTIATION_ID_DIFF,0)))</f>
        <v>Производство тепловой энергии. Некомбинированная выработка</v>
      </c>
      <c r="AG10" s="2402" t="str">
        <f>IF(AG9="","",INDEX(DIFFERENTIATION_UNMERGE_VD,MATCH(AG9,DIFFERENTIATION_ID_DIFF,0)))</f>
        <v>Производство тепловой энергии. Некомбинированная выработка</v>
      </c>
      <c r="AH10" s="2402" t="str">
        <f>IF(AH9="","",INDEX(DIFFERENTIATION_UNMERGE_VD,MATCH(AH9,DIFFERENTIATION_ID_DIFF,0)))</f>
        <v>Производство тепловой энергии. Некомбинированная выработка</v>
      </c>
      <c r="AI10" s="2402" t="str">
        <f>IF(AI9="","",INDEX(DIFFERENTIATION_UNMERGE_VD,MATCH(AI9,DIFFERENTIATION_ID_DIFF,0)))</f>
        <v>Производство тепловой энергии. Некомбинированная выработка</v>
      </c>
      <c r="AJ10" s="2402" t="str">
        <f>IF(AJ9="","",INDEX(DIFFERENTIATION_UNMERGE_VD,MATCH(AJ9,DIFFERENTIATION_ID_DIFF,0)))</f>
        <v>Производство тепловой энергии. Некомбинированная выработка</v>
      </c>
      <c r="AK10" s="2402" t="str">
        <f>IF(AK9="","",INDEX(DIFFERENTIATION_UNMERGE_VD,MATCH(AK9,DIFFERENTIATION_ID_DIFF,0)))</f>
        <v>Производство тепловой энергии. Некомбинированная выработка</v>
      </c>
      <c r="AL10" s="2402" t="str">
        <f>IF(AL9="","",INDEX(DIFFERENTIATION_UNMERGE_VD,MATCH(AL9,DIFFERENTIATION_ID_DIFF,0)))</f>
        <v>Производство тепловой энергии. Некомбинированная выработка</v>
      </c>
      <c r="AM10" s="2402" t="str">
        <f>IF(AM9="","",INDEX(DIFFERENTIATION_UNMERGE_VD,MATCH(AM9,DIFFERENTIATION_ID_DIFF,0)))</f>
        <v>Производство тепловой энергии. Некомбинированная выработка</v>
      </c>
      <c r="AN10" s="2402" t="str">
        <f>IF(AN9="","",INDEX(DIFFERENTIATION_UNMERGE_VD,MATCH(AN9,DIFFERENTIATION_ID_DIFF,0)))</f>
        <v>Производство тепловой энергии. Некомбинированная выработка</v>
      </c>
      <c r="AO10" s="2402" t="str">
        <f>IF(AO9="","",INDEX(DIFFERENTIATION_UNMERGE_VD,MATCH(AO9,DIFFERENTIATION_ID_DIFF,0)))</f>
        <v>Производство тепловой энергии. Некомбинированная выработка</v>
      </c>
      <c r="AP10" s="2402" t="str">
        <f>IF(AP9="","",INDEX(DIFFERENTIATION_UNMERGE_VD,MATCH(AP9,DIFFERENTIATION_ID_DIFF,0)))</f>
        <v>Производство тепловой энергии. Некомбинированная выработка</v>
      </c>
      <c r="AQ10" s="2402" t="str">
        <f>IF(AQ9="","",INDEX(DIFFERENTIATION_UNMERGE_VD,MATCH(AQ9,DIFFERENTIATION_ID_DIFF,0)))</f>
        <v>Производство тепловой энергии. Некомбинированная выработка</v>
      </c>
      <c r="AR10" s="2402" t="str">
        <f>IF(AR9="","",INDEX(DIFFERENTIATION_UNMERGE_VD,MATCH(AR9,DIFFERENTIATION_ID_DIFF,0)))</f>
        <v>Производство тепловой энергии. Некомбинированная выработка</v>
      </c>
      <c r="AS10" s="2402" t="str">
        <f>IF(AS9="","",INDEX(DIFFERENTIATION_UNMERGE_VD,MATCH(AS9,DIFFERENTIATION_ID_DIFF,0)))</f>
        <v>Производство тепловой энергии. Некомбинированная выработка</v>
      </c>
      <c r="AT10" s="2402" t="str">
        <f>IF(AT9="","",INDEX(DIFFERENTIATION_UNMERGE_VD,MATCH(AT9,DIFFERENTIATION_ID_DIFF,0)))</f>
        <v>Производство тепловой энергии. Некомбинированная выработка</v>
      </c>
      <c r="AU10" s="2402" t="str">
        <f>IF(AU9="","",INDEX(DIFFERENTIATION_UNMERGE_VD,MATCH(AU9,DIFFERENTIATION_ID_DIFF,0)))</f>
        <v>Производство тепловой энергии. Некомбинированная выработка</v>
      </c>
      <c r="AV10" s="2402" t="str">
        <f>IF(AV9="","",INDEX(DIFFERENTIATION_UNMERGE_VD,MATCH(AV9,DIFFERENTIATION_ID_DIFF,0)))</f>
        <v>Производство тепловой энергии. Некомбинированная выработка</v>
      </c>
      <c r="AW10" s="2402" t="str">
        <f>IF(AW9="","",INDEX(DIFFERENTIATION_UNMERGE_VD,MATCH(AW9,DIFFERENTIATION_ID_DIFF,0)))</f>
        <v>Производство тепловой энергии. Некомбинированная выработка</v>
      </c>
      <c r="AX10" s="2402" t="str">
        <f>IF(AX9="","",INDEX(DIFFERENTIATION_UNMERGE_VD,MATCH(AX9,DIFFERENTIATION_ID_DIFF,0)))</f>
        <v>Производство тепловой энергии. Некомбинированная выработка</v>
      </c>
      <c r="AY10" s="2402" t="str">
        <f>IF(AY9="","",INDEX(DIFFERENTIATION_UNMERGE_VD,MATCH(AY9,DIFFERENTIATION_ID_DIFF,0)))</f>
        <v>Производство тепловой энергии. Некомбинированная выработка</v>
      </c>
      <c r="AZ10" s="2402" t="str">
        <f>IF(AZ9="","",INDEX(DIFFERENTIATION_UNMERGE_VD,MATCH(AZ9,DIFFERENTIATION_ID_DIFF,0)))</f>
        <v>Производство тепловой энергии. Некомбинированная выработка</v>
      </c>
      <c r="BA10" s="2402" t="str">
        <f>IF(BA9="","",INDEX(DIFFERENTIATION_UNMERGE_VD,MATCH(BA9,DIFFERENTIATION_ID_DIFF,0)))</f>
        <v>Производство тепловой энергии. Некомбинированная выработка</v>
      </c>
      <c r="BB10" s="2402" t="str">
        <f>IF(BB9="","",INDEX(DIFFERENTIATION_UNMERGE_VD,MATCH(BB9,DIFFERENTIATION_ID_DIFF,0)))</f>
        <v>Производство тепловой энергии. Некомбинированная выработка</v>
      </c>
      <c r="BC10" s="2402" t="str">
        <f>IF(BC9="","",INDEX(DIFFERENTIATION_UNMERGE_VD,MATCH(BC9,DIFFERENTIATION_ID_DIFF,0)))</f>
        <v>Производство тепловой энергии. Некомбинированная выработка</v>
      </c>
      <c r="BD10" s="2402" t="str">
        <f>IF(BD9="","",INDEX(DIFFERENTIATION_UNMERGE_VD,MATCH(BD9,DIFFERENTIATION_ID_DIFF,0)))</f>
        <v>Производство тепловой энергии. Некомбинированная выработка</v>
      </c>
      <c r="BE10" s="2402" t="str">
        <f>IF(BE9="","",INDEX(DIFFERENTIATION_UNMERGE_VD,MATCH(BE9,DIFFERENTIATION_ID_DIFF,0)))</f>
        <v>Производство тепловой энергии. Некомбинированная выработка</v>
      </c>
      <c r="BF10" s="2402" t="str">
        <f>IF(BF9="","",INDEX(DIFFERENTIATION_UNMERGE_VD,MATCH(BF9,DIFFERENTIATION_ID_DIFF,0)))</f>
        <v>Производство тепловой энергии. Некомбинированная выработка</v>
      </c>
      <c r="BG10" s="2402" t="str">
        <f>IF(BG9="","",INDEX(DIFFERENTIATION_UNMERGE_VD,MATCH(BG9,DIFFERENTIATION_ID_DIFF,0)))</f>
        <v>Производство тепловой энергии. Некомбинированная выработка</v>
      </c>
      <c r="BH10" s="2402" t="str">
        <f>IF(BH9="","",INDEX(DIFFERENTIATION_UNMERGE_VD,MATCH(BH9,DIFFERENTIATION_ID_DIFF,0)))</f>
        <v>Производство тепловой энергии. Некомбинированная выработка</v>
      </c>
      <c r="BI10" s="2402" t="str">
        <f>IF(BI9="","",INDEX(DIFFERENTIATION_UNMERGE_VD,MATCH(BI9,DIFFERENTIATION_ID_DIFF,0)))</f>
        <v>Производство тепловой энергии. Некомбинированная выработка</v>
      </c>
      <c r="BJ10" s="2402" t="str">
        <f>IF(BJ9="","",INDEX(DIFFERENTIATION_UNMERGE_VD,MATCH(BJ9,DIFFERENTIATION_ID_DIFF,0)))</f>
        <v>Производство тепловой энергии. Некомбинированная выработка</v>
      </c>
      <c r="BK10" s="2402" t="str">
        <f>IF(BK9="","",INDEX(DIFFERENTIATION_UNMERGE_VD,MATCH(BK9,DIFFERENTIATION_ID_DIFF,0)))</f>
        <v>Производство тепловой энергии. Некомбинированная выработка</v>
      </c>
      <c r="BL10" s="2402" t="str">
        <f>IF(BL9="","",INDEX(DIFFERENTIATION_UNMERGE_VD,MATCH(BL9,DIFFERENTIATION_ID_DIFF,0)))</f>
        <v>Производство тепловой энергии. Некомбинированная выработка</v>
      </c>
      <c r="BM10" s="2402" t="str">
        <f>IF(BM9="","",INDEX(DIFFERENTIATION_UNMERGE_VD,MATCH(BM9,DIFFERENTIATION_ID_DIFF,0)))</f>
        <v>Производство тепловой энергии. Некомбинированная выработка</v>
      </c>
      <c r="BN10" s="2402" t="str">
        <f>IF(BN9="","",INDEX(DIFFERENTIATION_UNMERGE_VD,MATCH(BN9,DIFFERENTIATION_ID_DIFF,0)))</f>
        <v>Производство тепловой энергии. Некомбинированная выработка</v>
      </c>
      <c r="BO10" s="2402" t="str">
        <f>IF(BO9="","",INDEX(DIFFERENTIATION_UNMERGE_VD,MATCH(BO9,DIFFERENTIATION_ID_DIFF,0)))</f>
        <v>Производство тепловой энергии. Некомбинированная выработка</v>
      </c>
      <c r="BP10" s="2402" t="str">
        <f>IF(BP9="","",INDEX(DIFFERENTIATION_UNMERGE_VD,MATCH(BP9,DIFFERENTIATION_ID_DIFF,0)))</f>
        <v>Производство тепловой энергии. Некомбинированная выработка</v>
      </c>
      <c r="BQ10" s="2402" t="str">
        <f>IF(BQ9="","",INDEX(DIFFERENTIATION_UNMERGE_VD,MATCH(BQ9,DIFFERENTIATION_ID_DIFF,0)))</f>
        <v>Производство тепловой энергии. Некомбинированная выработка</v>
      </c>
      <c r="BR10" s="2402" t="str">
        <f>IF(BR9="","",INDEX(DIFFERENTIATION_UNMERGE_VD,MATCH(BR9,DIFFERENTIATION_ID_DIFF,0)))</f>
        <v>Производство тепловой энергии. Некомбинированная выработка</v>
      </c>
      <c r="BS10" s="2402" t="str">
        <f>IF(BS9="","",INDEX(DIFFERENTIATION_UNMERGE_VD,MATCH(BS9,DIFFERENTIATION_ID_DIFF,0)))</f>
        <v>Производство тепловой энергии. Некомбинированная выработка</v>
      </c>
      <c r="BT10" s="2402" t="str">
        <f>IF(BT9="","",INDEX(DIFFERENTIATION_UNMERGE_VD,MATCH(BT9,DIFFERENTIATION_ID_DIFF,0)))</f>
        <v>Производство тепловой энергии. Некомбинированная выработка</v>
      </c>
      <c r="BU10" s="2402" t="str">
        <f>IF(BU9="","",INDEX(DIFFERENTIATION_UNMERGE_VD,MATCH(BU9,DIFFERENTIATION_ID_DIFF,0)))</f>
        <v>Производство тепловой энергии. Некомбинированная выработка</v>
      </c>
      <c r="BV10" s="2402" t="str">
        <f>IF(BV9="","",INDEX(DIFFERENTIATION_UNMERGE_VD,MATCH(BV9,DIFFERENTIATION_ID_DIFF,0)))</f>
        <v>Производство тепловой энергии. Некомбинированная выработка</v>
      </c>
      <c r="BW10" s="2402" t="str">
        <f>IF(BW9="","",INDEX(DIFFERENTIATION_UNMERGE_VD,MATCH(BW9,DIFFERENTIATION_ID_DIFF,0)))</f>
        <v>Производство тепловой энергии. Некомбинированная выработка</v>
      </c>
      <c r="BX10" s="2402" t="str">
        <f>IF(BX9="","",INDEX(DIFFERENTIATION_UNMERGE_VD,MATCH(BX9,DIFFERENTIATION_ID_DIFF,0)))</f>
        <v>Производство тепловой энергии. Некомбинированная выработка</v>
      </c>
      <c r="BY10" s="2402" t="str">
        <f>IF(BY9="","",INDEX(DIFFERENTIATION_UNMERGE_VD,MATCH(BY9,DIFFERENTIATION_ID_DIFF,0)))</f>
        <v>Производство тепловой энергии. Некомбинированная выработка</v>
      </c>
      <c r="BZ10" s="2402" t="str">
        <f>IF(BZ9="","",INDEX(DIFFERENTIATION_UNMERGE_VD,MATCH(BZ9,DIFFERENTIATION_ID_DIFF,0)))</f>
        <v>Производство тепловой энергии. Некомбинированная выработка</v>
      </c>
      <c r="CA10" s="2402" t="str">
        <f>IF(CA9="","",INDEX(DIFFERENTIATION_UNMERGE_VD,MATCH(CA9,DIFFERENTIATION_ID_DIFF,0)))</f>
        <v>Производство тепловой энергии. Некомбинированная выработка</v>
      </c>
      <c r="CB10" s="2402" t="str">
        <f>IF(CB9="","",INDEX(DIFFERENTIATION_UNMERGE_VD,MATCH(CB9,DIFFERENTIATION_ID_DIFF,0)))</f>
        <v>Производство тепловой энергии. Некомбинированная выработка</v>
      </c>
      <c r="CC10" s="2402" t="str">
        <f>IF(CC9="","",INDEX(DIFFERENTIATION_UNMERGE_VD,MATCH(CC9,DIFFERENTIATION_ID_DIFF,0)))</f>
        <v>Производство тепловой энергии. Некомбинированная выработка</v>
      </c>
      <c r="CD10" s="2402" t="str">
        <f>IF(CD9="","",INDEX(DIFFERENTIATION_UNMERGE_VD,MATCH(CD9,DIFFERENTIATION_ID_DIFF,0)))</f>
        <v>Производство тепловой энергии. Некомбинированная выработка</v>
      </c>
      <c r="CE10" s="2402" t="str">
        <f>IF(CE9="","",INDEX(DIFFERENTIATION_UNMERGE_VD,MATCH(CE9,DIFFERENTIATION_ID_DIFF,0)))</f>
        <v>Производство тепловой энергии. Некомбинированная выработка</v>
      </c>
      <c r="CF10" s="2402" t="str">
        <f>IF(CF9="","",INDEX(DIFFERENTIATION_UNMERGE_VD,MATCH(CF9,DIFFERENTIATION_ID_DIFF,0)))</f>
        <v>Производство тепловой энергии. Некомбинированная выработка</v>
      </c>
      <c r="CG10" s="2402" t="str">
        <f>IF(CG9="","",INDEX(DIFFERENTIATION_UNMERGE_VD,MATCH(CG9,DIFFERENTIATION_ID_DIFF,0)))</f>
        <v>Производство тепловой энергии. Некомбинированная выработка</v>
      </c>
      <c r="CH10" s="2402" t="str">
        <f>IF(CH9="","",INDEX(DIFFERENTIATION_UNMERGE_VD,MATCH(CH9,DIFFERENTIATION_ID_DIFF,0)))</f>
        <v>Производство тепловой энергии. Некомбинированная выработка</v>
      </c>
      <c r="CI10" s="2402" t="str">
        <f>IF(CI9="","",INDEX(DIFFERENTIATION_UNMERGE_VD,MATCH(CI9,DIFFERENTIATION_ID_DIFF,0)))</f>
        <v>Производство тепловой энергии. Некомбинированная выработка</v>
      </c>
      <c r="CJ10" s="2402" t="str">
        <f>IF(CJ9="","",INDEX(DIFFERENTIATION_UNMERGE_VD,MATCH(CJ9,DIFFERENTIATION_ID_DIFF,0)))</f>
        <v>Производство тепловой энергии. Некомбинированная выработка</v>
      </c>
      <c r="CK10" s="2402" t="str">
        <f>IF(CK9="","",INDEX(DIFFERENTIATION_UNMERGE_VD,MATCH(CK9,DIFFERENTIATION_ID_DIFF,0)))</f>
        <v>Производство тепловой энергии. Некомбинированная выработка</v>
      </c>
      <c r="CL10" s="2402" t="str">
        <f>IF(CL9="","",INDEX(DIFFERENTIATION_UNMERGE_VD,MATCH(CL9,DIFFERENTIATION_ID_DIFF,0)))</f>
        <v>Производство тепловой энергии. Некомбинированная выработка</v>
      </c>
      <c r="CM10" s="2402" t="str">
        <f>IF(CM9="","",INDEX(DIFFERENTIATION_UNMERGE_VD,MATCH(CM9,DIFFERENTIATION_ID_DIFF,0)))</f>
        <v>Производство тепловой энергии. Некомбинированная выработка</v>
      </c>
      <c r="CN10" s="2402" t="str">
        <f>IF(CN9="","",INDEX(DIFFERENTIATION_UNMERGE_VD,MATCH(CN9,DIFFERENTIATION_ID_DIFF,0)))</f>
        <v>Производство тепловой энергии. Некомбинированная выработка</v>
      </c>
      <c r="CO10" s="2402" t="str">
        <f>IF(CO9="","",INDEX(DIFFERENTIATION_UNMERGE_VD,MATCH(CO9,DIFFERENTIATION_ID_DIFF,0)))</f>
        <v>Производство тепловой энергии. Некомбинированная выработка</v>
      </c>
      <c r="CP10" s="2402" t="str">
        <f>IF(CP9="","",INDEX(DIFFERENTIATION_UNMERGE_VD,MATCH(CP9,DIFFERENTIATION_ID_DIFF,0)))</f>
        <v>Производство тепловой энергии. Некомбинированная выработка</v>
      </c>
      <c r="CQ10" s="2402" t="str">
        <f>IF(CQ9="","",INDEX(DIFFERENTIATION_UNMERGE_VD,MATCH(CQ9,DIFFERENTIATION_ID_DIFF,0)))</f>
        <v>Производство тепловой энергии. Некомбинированная выработка</v>
      </c>
      <c r="CR10" s="2402" t="str">
        <f>IF(CR9="","",INDEX(DIFFERENTIATION_UNMERGE_VD,MATCH(CR9,DIFFERENTIATION_ID_DIFF,0)))</f>
        <v>Производство тепловой энергии. Некомбинированная выработка</v>
      </c>
      <c r="CS10" s="2402" t="str">
        <f>IF(CS9="","",INDEX(DIFFERENTIATION_UNMERGE_VD,MATCH(CS9,DIFFERENTIATION_ID_DIFF,0)))</f>
        <v>Производство тепловой энергии. Некомбинированная выработка</v>
      </c>
      <c r="CT10" s="2402" t="str">
        <f>IF(CT9="","",INDEX(DIFFERENTIATION_UNMERGE_VD,MATCH(CT9,DIFFERENTIATION_ID_DIFF,0)))</f>
        <v>Производство тепловой энергии. Некомбинированная выработка</v>
      </c>
      <c r="CU10" s="2402" t="str">
        <f>IF(CU9="","",INDEX(DIFFERENTIATION_UNMERGE_VD,MATCH(CU9,DIFFERENTIATION_ID_DIFF,0)))</f>
        <v>Производство тепловой энергии. Некомбинированная выработка</v>
      </c>
      <c r="CV10" s="2402" t="str">
        <f>IF(CV9="","",INDEX(DIFFERENTIATION_UNMERGE_VD,MATCH(CV9,DIFFERENTIATION_ID_DIFF,0)))</f>
        <v>Производство тепловой энергии. Некомбинированная выработка</v>
      </c>
      <c r="CW10" s="2402" t="str">
        <f>IF(CW9="","",INDEX(DIFFERENTIATION_UNMERGE_VD,MATCH(CW9,DIFFERENTIATION_ID_DIFF,0)))</f>
        <v>Производство тепловой энергии. Некомбинированная выработка</v>
      </c>
      <c r="CX10" s="2402" t="str">
        <f>IF(CX9="","",INDEX(DIFFERENTIATION_UNMERGE_VD,MATCH(CX9,DIFFERENTIATION_ID_DIFF,0)))</f>
        <v>Производство тепловой энергии. Некомбинированная выработка</v>
      </c>
      <c r="CY10" s="2402" t="str">
        <f>IF(CY9="","",INDEX(DIFFERENTIATION_UNMERGE_VD,MATCH(CY9,DIFFERENTIATION_ID_DIFF,0)))</f>
        <v>Производство тепловой энергии. Некомбинированная выработка</v>
      </c>
      <c r="CZ10" s="2402" t="str">
        <f>IF(CZ9="","",INDEX(DIFFERENTIATION_UNMERGE_VD,MATCH(CZ9,DIFFERENTIATION_ID_DIFF,0)))</f>
        <v>Производство тепловой энергии. Некомбинированная выработка</v>
      </c>
      <c r="DA10" s="2402" t="str">
        <f>IF(DA9="","",INDEX(DIFFERENTIATION_UNMERGE_VD,MATCH(DA9,DIFFERENTIATION_ID_DIFF,0)))</f>
        <v>Производство тепловой энергии. Некомбинированная выработка</v>
      </c>
      <c r="DB10" s="2402" t="str">
        <f>IF(DB9="","",INDEX(DIFFERENTIATION_UNMERGE_VD,MATCH(DB9,DIFFERENTIATION_ID_DIFF,0)))</f>
        <v>Производство тепловой энергии. Некомбинированная выработка</v>
      </c>
      <c r="DC10" s="2402" t="str">
        <f>IF(DC9="","",INDEX(DIFFERENTIATION_UNMERGE_VD,MATCH(DC9,DIFFERENTIATION_ID_DIFF,0)))</f>
        <v>Производство тепловой энергии. Некомбинированная выработка</v>
      </c>
      <c r="DD10" s="2402" t="str">
        <f>IF(DD9="","",INDEX(DIFFERENTIATION_UNMERGE_VD,MATCH(DD9,DIFFERENTIATION_ID_DIFF,0)))</f>
        <v>Производство тепловой энергии. Некомбинированная выработка</v>
      </c>
      <c r="DE10" s="2402" t="str">
        <f>IF(DE9="","",INDEX(DIFFERENTIATION_UNMERGE_VD,MATCH(DE9,DIFFERENTIATION_ID_DIFF,0)))</f>
        <v>Производство тепловой энергии. Некомбинированная выработка</v>
      </c>
      <c r="DF10" s="2402" t="str">
        <f>IF(DF9="","",INDEX(DIFFERENTIATION_UNMERGE_VD,MATCH(DF9,DIFFERENTIATION_ID_DIFF,0)))</f>
        <v>Производство тепловой энергии. Некомбинированная выработка</v>
      </c>
      <c r="DG10" s="2402" t="str">
        <f>IF(DG9="","",INDEX(DIFFERENTIATION_UNMERGE_VD,MATCH(DG9,DIFFERENTIATION_ID_DIFF,0)))</f>
        <v>Производство тепловой энергии. Некомбинированная выработка</v>
      </c>
      <c r="DH10" s="2402" t="str">
        <f>IF(DH9="","",INDEX(DIFFERENTIATION_UNMERGE_VD,MATCH(DH9,DIFFERENTIATION_ID_DIFF,0)))</f>
        <v>Производство тепловой энергии. Некомбинированная выработка</v>
      </c>
      <c r="DI10" s="2402" t="str">
        <f>IF(DI9="","",INDEX(DIFFERENTIATION_UNMERGE_VD,MATCH(DI9,DIFFERENTIATION_ID_DIFF,0)))</f>
        <v>Производство тепловой энергии. Некомбинированная выработка</v>
      </c>
      <c r="DJ10" s="2402" t="str">
        <f>IF(DJ9="","",INDEX(DIFFERENTIATION_UNMERGE_VD,MATCH(DJ9,DIFFERENTIATION_ID_DIFF,0)))</f>
        <v>Производство тепловой энергии. Некомбинированная выработка</v>
      </c>
      <c r="DK10" s="2402" t="str">
        <f>IF(DK9="","",INDEX(DIFFERENTIATION_UNMERGE_VD,MATCH(DK9,DIFFERENTIATION_ID_DIFF,0)))</f>
        <v>Производство тепловой энергии. Некомбинированная выработка</v>
      </c>
      <c r="DL10" s="2402" t="str">
        <f>IF(DL9="","",INDEX(DIFFERENTIATION_UNMERGE_VD,MATCH(DL9,DIFFERENTIATION_ID_DIFF,0)))</f>
        <v>Производство тепловой энергии. Некомбинированная выработка</v>
      </c>
      <c r="DM10" s="2402" t="str">
        <f>IF(DM9="","",INDEX(DIFFERENTIATION_UNMERGE_VD,MATCH(DM9,DIFFERENTIATION_ID_DIFF,0)))</f>
        <v>Производство тепловой энергии. Некомбинированная выработка</v>
      </c>
      <c r="DN10" s="2402" t="str">
        <f>IF(DN9="","",INDEX(DIFFERENTIATION_UNMERGE_VD,MATCH(DN9,DIFFERENTIATION_ID_DIFF,0)))</f>
        <v>Производство тепловой энергии. Некомбинированная выработка</v>
      </c>
      <c r="DO10" s="2402" t="str">
        <f>IF(DO9="","",INDEX(DIFFERENTIATION_UNMERGE_VD,MATCH(DO9,DIFFERENTIATION_ID_DIFF,0)))</f>
        <v>Производство тепловой энергии. Некомбинированная выработка</v>
      </c>
      <c r="DP10" s="2402" t="str">
        <f>IF(DP9="","",INDEX(DIFFERENTIATION_UNMERGE_VD,MATCH(DP9,DIFFERENTIATION_ID_DIFF,0)))</f>
        <v>Производство тепловой энергии. Некомбинированная выработка</v>
      </c>
      <c r="DQ10" s="2402" t="str">
        <f>IF(DQ9="","",INDEX(DIFFERENTIATION_UNMERGE_VD,MATCH(DQ9,DIFFERENTIATION_ID_DIFF,0)))</f>
        <v>Производство тепловой энергии. Некомбинированная выработка</v>
      </c>
      <c r="DR10" s="2402" t="str">
        <f>IF(DR9="","",INDEX(DIFFERENTIATION_UNMERGE_VD,MATCH(DR9,DIFFERENTIATION_ID_DIFF,0)))</f>
        <v>Производство тепловой энергии. Некомбинированная выработка</v>
      </c>
      <c r="DS10" s="2402" t="str">
        <f>IF(DS9="","",INDEX(DIFFERENTIATION_UNMERGE_VD,MATCH(DS9,DIFFERENTIATION_ID_DIFF,0)))</f>
        <v>Производство тепловой энергии. Некомбинированная выработка</v>
      </c>
      <c r="DT10" s="2402" t="str">
        <f>IF(DT9="","",INDEX(DIFFERENTIATION_UNMERGE_VD,MATCH(DT9,DIFFERENTIATION_ID_DIFF,0)))</f>
        <v>Производство тепловой энергии. Некомбинированная выработка</v>
      </c>
      <c r="DU10" s="2402" t="str">
        <f>IF(DU9="","",INDEX(DIFFERENTIATION_UNMERGE_VD,MATCH(DU9,DIFFERENTIATION_ID_DIFF,0)))</f>
        <v>Производство тепловой энергии. Некомбинированная выработка</v>
      </c>
      <c r="DV10" s="2402" t="str">
        <f>IF(DV9="","",INDEX(DIFFERENTIATION_UNMERGE_VD,MATCH(DV9,DIFFERENTIATION_ID_DIFF,0)))</f>
        <v>Производство тепловой энергии. Некомбинированная выработка</v>
      </c>
      <c r="DW10" s="2402" t="str">
        <f>IF(DW9="","",INDEX(DIFFERENTIATION_UNMERGE_VD,MATCH(DW9,DIFFERENTIATION_ID_DIFF,0)))</f>
        <v>Производство тепловой энергии. Некомбинированная выработка</v>
      </c>
      <c r="DX10" s="2402" t="str">
        <f>IF(DX9="","",INDEX(DIFFERENTIATION_UNMERGE_VD,MATCH(DX9,DIFFERENTIATION_ID_DIFF,0)))</f>
        <v>Производство тепловой энергии. Некомбинированная выработка</v>
      </c>
      <c r="DY10" s="2402" t="str">
        <f>IF(DY9="","",INDEX(DIFFERENTIATION_UNMERGE_VD,MATCH(DY9,DIFFERENTIATION_ID_DIFF,0)))</f>
        <v>Производство тепловой энергии. Некомбинированная выработка</v>
      </c>
      <c r="DZ10" s="2402" t="str">
        <f>IF(DZ9="","",INDEX(DIFFERENTIATION_UNMERGE_VD,MATCH(DZ9,DIFFERENTIATION_ID_DIFF,0)))</f>
        <v>Производство тепловой энергии. Некомбинированная выработка</v>
      </c>
      <c r="EA10" s="2402" t="str">
        <f>IF(EA9="","",INDEX(DIFFERENTIATION_UNMERGE_VD,MATCH(EA9,DIFFERENTIATION_ID_DIFF,0)))</f>
        <v>Производство тепловой энергии. Некомбинированная выработка</v>
      </c>
      <c r="EB10" s="2402" t="str">
        <f>IF(EB9="","",INDEX(DIFFERENTIATION_UNMERGE_VD,MATCH(EB9,DIFFERENTIATION_ID_DIFF,0)))</f>
        <v>Производство тепловой энергии. Некомбинированная выработка</v>
      </c>
      <c r="EC10" s="2402" t="str">
        <f>IF(EC9="","",INDEX(DIFFERENTIATION_UNMERGE_VD,MATCH(EC9,DIFFERENTIATION_ID_DIFF,0)))</f>
        <v>Производство тепловой энергии. Некомбинированная выработка</v>
      </c>
      <c r="ED10" s="2402" t="str">
        <f>IF(ED9="","",INDEX(DIFFERENTIATION_UNMERGE_VD,MATCH(ED9,DIFFERENTIATION_ID_DIFF,0)))</f>
        <v>Производство тепловой энергии. Некомбинированная выработка</v>
      </c>
      <c r="EE10" s="2402" t="str">
        <f>IF(EE9="","",INDEX(DIFFERENTIATION_UNMERGE_VD,MATCH(EE9,DIFFERENTIATION_ID_DIFF,0)))</f>
        <v>Производство тепловой энергии. Некомбинированная выработка</v>
      </c>
      <c r="EF10" s="2402" t="str">
        <f>IF(EF9="","",INDEX(DIFFERENTIATION_UNMERGE_VD,MATCH(EF9,DIFFERENTIATION_ID_DIFF,0)))</f>
        <v>Производство тепловой энергии. Некомбинированная выработка</v>
      </c>
      <c r="EG10" s="2402" t="str">
        <f>IF(EG9="","",INDEX(DIFFERENTIATION_UNMERGE_VD,MATCH(EG9,DIFFERENTIATION_ID_DIFF,0)))</f>
        <v>Производство тепловой энергии. Некомбинированная выработка</v>
      </c>
      <c r="EH10" s="2402" t="str">
        <f>IF(EH9="","",INDEX(DIFFERENTIATION_UNMERGE_VD,MATCH(EH9,DIFFERENTIATION_ID_DIFF,0)))</f>
        <v>Производство тепловой энергии. Некомбинированная выработка</v>
      </c>
      <c r="EI10" s="2402" t="str">
        <f>IF(EI9="","",INDEX(DIFFERENTIATION_UNMERGE_VD,MATCH(EI9,DIFFERENTIATION_ID_DIFF,0)))</f>
        <v>Производство тепловой энергии. Некомбинированная выработка</v>
      </c>
      <c r="EJ10" s="2402" t="str">
        <f>IF(EJ9="","",INDEX(DIFFERENTIATION_UNMERGE_VD,MATCH(EJ9,DIFFERENTIATION_ID_DIFF,0)))</f>
        <v>Производство тепловой энергии. Некомбинированная выработка</v>
      </c>
      <c r="EK10" s="2402" t="str">
        <f>IF(EK9="","",INDEX(DIFFERENTIATION_UNMERGE_VD,MATCH(EK9,DIFFERENTIATION_ID_DIFF,0)))</f>
        <v>Производство тепловой энергии. Некомбинированная выработка</v>
      </c>
      <c r="EL10" s="2402" t="str">
        <f>IF(EL9="","",INDEX(DIFFERENTIATION_UNMERGE_VD,MATCH(EL9,DIFFERENTIATION_ID_DIFF,0)))</f>
        <v>Производство тепловой энергии. Некомбинированная выработка</v>
      </c>
      <c r="EM10" s="2402" t="str">
        <f>IF(EM9="","",INDEX(DIFFERENTIATION_UNMERGE_VD,MATCH(EM9,DIFFERENTIATION_ID_DIFF,0)))</f>
        <v>Производство тепловой энергии. Некомбинированная выработка</v>
      </c>
      <c r="EN10" s="2402" t="str">
        <f>IF(EN9="","",INDEX(DIFFERENTIATION_UNMERGE_VD,MATCH(EN9,DIFFERENTIATION_ID_DIFF,0)))</f>
        <v>Производство тепловой энергии. Некомбинированная выработка</v>
      </c>
      <c r="EO10" s="2402" t="str">
        <f>IF(EO9="","",INDEX(DIFFERENTIATION_UNMERGE_VD,MATCH(EO9,DIFFERENTIATION_ID_DIFF,0)))</f>
        <v>Производство тепловой энергии. Некомбинированная выработка</v>
      </c>
      <c r="EP10" s="2402" t="str">
        <f>IF(EP9="","",INDEX(DIFFERENTIATION_UNMERGE_VD,MATCH(EP9,DIFFERENTIATION_ID_DIFF,0)))</f>
        <v>Производство тепловой энергии. Некомбинированная выработка</v>
      </c>
      <c r="EQ10" s="2402" t="str">
        <f>IF(EQ9="","",INDEX(DIFFERENTIATION_UNMERGE_VD,MATCH(EQ9,DIFFERENTIATION_ID_DIFF,0)))</f>
        <v>Производство тепловой энергии. Некомбинированная выработка</v>
      </c>
      <c r="ER10" s="2402" t="str">
        <f>IF(ER9="","",INDEX(DIFFERENTIATION_UNMERGE_VD,MATCH(ER9,DIFFERENTIATION_ID_DIFF,0)))</f>
        <v>Производство тепловой энергии. Некомбинированная выработка</v>
      </c>
      <c r="ES10" s="2402" t="str">
        <f>IF(ES9="","",INDEX(DIFFERENTIATION_UNMERGE_VD,MATCH(ES9,DIFFERENTIATION_ID_DIFF,0)))</f>
        <v>Производство тепловой энергии. Некомбинированная выработка</v>
      </c>
      <c r="ET10" s="2402" t="str">
        <f>IF(ET9="","",INDEX(DIFFERENTIATION_UNMERGE_VD,MATCH(ET9,DIFFERENTIATION_ID_DIFF,0)))</f>
        <v>Производство тепловой энергии. Некомбинированная выработка</v>
      </c>
      <c r="EU10" s="2402" t="str">
        <f>IF(EU9="","",INDEX(DIFFERENTIATION_UNMERGE_VD,MATCH(EU9,DIFFERENTIATION_ID_DIFF,0)))</f>
        <v>Производство тепловой энергии. Некомбинированная выработка</v>
      </c>
      <c r="EV10" s="2402" t="str">
        <f>IF(EV9="","",INDEX(DIFFERENTIATION_UNMERGE_VD,MATCH(EV9,DIFFERENTIATION_ID_DIFF,0)))</f>
        <v>Производство тепловой энергии. Некомбинированная выработка</v>
      </c>
      <c r="EW10" s="2402" t="str">
        <f>IF(EW9="","",INDEX(DIFFERENTIATION_UNMERGE_VD,MATCH(EW9,DIFFERENTIATION_ID_DIFF,0)))</f>
        <v>Производство тепловой энергии. Некомбинированная выработка</v>
      </c>
      <c r="EX10" s="2402" t="str">
        <f>IF(EX9="","",INDEX(DIFFERENTIATION_UNMERGE_VD,MATCH(EX9,DIFFERENTIATION_ID_DIFF,0)))</f>
        <v>Производство тепловой энергии. Некомбинированная выработка</v>
      </c>
      <c r="EY10" s="2402" t="str">
        <f>IF(EY9="","",INDEX(DIFFERENTIATION_UNMERGE_VD,MATCH(EY9,DIFFERENTIATION_ID_DIFF,0)))</f>
        <v>Производство тепловой энергии. Некомбинированная выработка</v>
      </c>
      <c r="EZ10" s="2402" t="str">
        <f>IF(EZ9="","",INDEX(DIFFERENTIATION_UNMERGE_VD,MATCH(EZ9,DIFFERENTIATION_ID_DIFF,0)))</f>
        <v>Производство тепловой энергии. Некомбинированная выработка</v>
      </c>
      <c r="FA10" s="2402" t="str">
        <f>IF(FA9="","",INDEX(DIFFERENTIATION_UNMERGE_VD,MATCH(FA9,DIFFERENTIATION_ID_DIFF,0)))</f>
        <v>Производство тепловой энергии. Некомбинированная выработка</v>
      </c>
      <c r="FB10" s="2402" t="str">
        <f>IF(FB9="","",INDEX(DIFFERENTIATION_UNMERGE_VD,MATCH(FB9,DIFFERENTIATION_ID_DIFF,0)))</f>
        <v>Производство тепловой энергии. Некомбинированная выработка</v>
      </c>
      <c r="FC10" s="2402" t="str">
        <f>IF(FC9="","",INDEX(DIFFERENTIATION_UNMERGE_VD,MATCH(FC9,DIFFERENTIATION_ID_DIFF,0)))</f>
        <v>Производство тепловой энергии. Некомбинированная выработка</v>
      </c>
      <c r="FD10" s="2402" t="str">
        <f>IF(FD9="","",INDEX(DIFFERENTIATION_UNMERGE_VD,MATCH(FD9,DIFFERENTIATION_ID_DIFF,0)))</f>
        <v>Производство тепловой энергии. Некомбинированная выработка</v>
      </c>
      <c r="FE10" s="2402" t="str">
        <f>IF(FE9="","",INDEX(DIFFERENTIATION_UNMERGE_VD,MATCH(FE9,DIFFERENTIATION_ID_DIFF,0)))</f>
        <v>Производство тепловой энергии. Некомбинированная выработка</v>
      </c>
      <c r="FF10" s="2402" t="str">
        <f>IF(FF9="","",INDEX(DIFFERENTIATION_UNMERGE_VD,MATCH(FF9,DIFFERENTIATION_ID_DIFF,0)))</f>
        <v>Производство тепловой энергии. Некомбинированная выработка</v>
      </c>
      <c r="FG10" s="2402" t="str">
        <f>IF(FG9="","",INDEX(DIFFERENTIATION_UNMERGE_VD,MATCH(FG9,DIFFERENTIATION_ID_DIFF,0)))</f>
        <v>Производство тепловой энергии. Некомбинированная выработка</v>
      </c>
      <c r="FH10" s="2402" t="str">
        <f>IF(FH9="","",INDEX(DIFFERENTIATION_UNMERGE_VD,MATCH(FH9,DIFFERENTIATION_ID_DIFF,0)))</f>
        <v>Производство тепловой энергии. Некомбинированная выработка</v>
      </c>
      <c r="FI10" s="2402" t="str">
        <f>IF(FI9="","",INDEX(DIFFERENTIATION_UNMERGE_VD,MATCH(FI9,DIFFERENTIATION_ID_DIFF,0)))</f>
        <v>Производство тепловой энергии. Некомбинированная выработка</v>
      </c>
      <c r="FJ10" s="2402" t="str">
        <f>IF(FJ9="","",INDEX(DIFFERENTIATION_UNMERGE_VD,MATCH(FJ9,DIFFERENTIATION_ID_DIFF,0)))</f>
        <v>Производство тепловой энергии. Некомбинированная выработка</v>
      </c>
      <c r="FK10" s="2402" t="str">
        <f>IF(FK9="","",INDEX(DIFFERENTIATION_UNMERGE_VD,MATCH(FK9,DIFFERENTIATION_ID_DIFF,0)))</f>
        <v>Производство тепловой энергии. Некомбинированная выработка</v>
      </c>
      <c r="FL10" s="2402" t="str">
        <f>IF(FL9="","",INDEX(DIFFERENTIATION_UNMERGE_VD,MATCH(FL9,DIFFERENTIATION_ID_DIFF,0)))</f>
        <v>Производство тепловой энергии. Некомбинированная выработка</v>
      </c>
      <c r="FM10" s="2402" t="str">
        <f>IF(FM9="","",INDEX(DIFFERENTIATION_UNMERGE_VD,MATCH(FM9,DIFFERENTIATION_ID_DIFF,0)))</f>
        <v>Производство тепловой энергии. Некомбинированная выработка</v>
      </c>
      <c r="FN10" s="2402" t="str">
        <f>IF(FN9="","",INDEX(DIFFERENTIATION_UNMERGE_VD,MATCH(FN9,DIFFERENTIATION_ID_DIFF,0)))</f>
        <v>Производство тепловой энергии. Некомбинированная выработка</v>
      </c>
      <c r="FO10" s="2402" t="str">
        <f>IF(FO9="","",INDEX(DIFFERENTIATION_UNMERGE_VD,MATCH(FO9,DIFFERENTIATION_ID_DIFF,0)))</f>
        <v>Производство тепловой энергии. Некомбинированная выработка</v>
      </c>
      <c r="FP10" s="2402" t="str">
        <f>IF(FP9="","",INDEX(DIFFERENTIATION_UNMERGE_VD,MATCH(FP9,DIFFERENTIATION_ID_DIFF,0)))</f>
        <v>Производство тепловой энергии. Некомбинированная выработка</v>
      </c>
      <c r="FQ10" s="2402" t="str">
        <f>IF(FQ9="","",INDEX(DIFFERENTIATION_UNMERGE_VD,MATCH(FQ9,DIFFERENTIATION_ID_DIFF,0)))</f>
        <v>Производство тепловой энергии. Некомбинированная выработка</v>
      </c>
      <c r="FR10" s="2402" t="str">
        <f>IF(FR9="","",INDEX(DIFFERENTIATION_UNMERGE_VD,MATCH(FR9,DIFFERENTIATION_ID_DIFF,0)))</f>
        <v>Производство тепловой энергии. Некомбинированная выработка</v>
      </c>
      <c r="FS10" s="2402" t="str">
        <f>IF(FS9="","",INDEX(DIFFERENTIATION_UNMERGE_VD,MATCH(FS9,DIFFERENTIATION_ID_DIFF,0)))</f>
        <v>Производство тепловой энергии. Некомбинированная выработка</v>
      </c>
      <c r="FT10" s="2402" t="str">
        <f>IF(FT9="","",INDEX(DIFFERENTIATION_UNMERGE_VD,MATCH(FT9,DIFFERENTIATION_ID_DIFF,0)))</f>
        <v>Производство тепловой энергии. Некомбинированная выработка</v>
      </c>
      <c r="FU10" s="2402" t="str">
        <f>IF(FU9="","",INDEX(DIFFERENTIATION_UNMERGE_VD,MATCH(FU9,DIFFERENTIATION_ID_DIFF,0)))</f>
        <v>Производство тепловой энергии. Некомбинированная выработка</v>
      </c>
      <c r="FV10" s="2402" t="str">
        <f>IF(FV9="","",INDEX(DIFFERENTIATION_UNMERGE_VD,MATCH(FV9,DIFFERENTIATION_ID_DIFF,0)))</f>
        <v>Производство тепловой энергии. Некомбинированная выработка</v>
      </c>
      <c r="FW10" s="2402" t="str">
        <f>IF(FW9="","",INDEX(DIFFERENTIATION_UNMERGE_VD,MATCH(FW9,DIFFERENTIATION_ID_DIFF,0)))</f>
        <v>Производство тепловой энергии. Некомбинированная выработка</v>
      </c>
      <c r="FX10" s="2402" t="str">
        <f>IF(FX9="","",INDEX(DIFFERENTIATION_UNMERGE_VD,MATCH(FX9,DIFFERENTIATION_ID_DIFF,0)))</f>
        <v>Производство тепловой энергии. Некомбинированная выработка</v>
      </c>
      <c r="FY10" s="2402" t="str">
        <f>IF(FY9="","",INDEX(DIFFERENTIATION_UNMERGE_VD,MATCH(FY9,DIFFERENTIATION_ID_DIFF,0)))</f>
        <v>Производство тепловой энергии. Некомбинированная выработка</v>
      </c>
      <c r="FZ10" s="2402" t="str">
        <f>IF(FZ9="","",INDEX(DIFFERENTIATION_UNMERGE_VD,MATCH(FZ9,DIFFERENTIATION_ID_DIFF,0)))</f>
        <v>Производство тепловой энергии. Некомбинированная выработка</v>
      </c>
      <c r="GA10" s="2402" t="str">
        <f>IF(GA9="","",INDEX(DIFFERENTIATION_UNMERGE_VD,MATCH(GA9,DIFFERENTIATION_ID_DIFF,0)))</f>
        <v>Производство тепловой энергии. Некомбинированная выработка</v>
      </c>
      <c r="GB10" s="2402" t="str">
        <f>IF(GB9="","",INDEX(DIFFERENTIATION_UNMERGE_VD,MATCH(GB9,DIFFERENTIATION_ID_DIFF,0)))</f>
        <v>Производство тепловой энергии. Некомбинированная выработка</v>
      </c>
      <c r="GC10" s="2402" t="str">
        <f>IF(GC9="","",INDEX(DIFFERENTIATION_UNMERGE_VD,MATCH(GC9,DIFFERENTIATION_ID_DIFF,0)))</f>
        <v>Производство тепловой энергии. Некомбинированная выработка</v>
      </c>
      <c r="GD10" s="2402" t="str">
        <f>IF(GD9="","",INDEX(DIFFERENTIATION_UNMERGE_VD,MATCH(GD9,DIFFERENTIATION_ID_DIFF,0)))</f>
        <v>Производство тепловой энергии. Некомбинированная выработка</v>
      </c>
      <c r="GE10" s="2402" t="str">
        <f>IF(GE9="","",INDEX(DIFFERENTIATION_UNMERGE_VD,MATCH(GE9,DIFFERENTIATION_ID_DIFF,0)))</f>
        <v>Производство тепловой энергии. Некомбинированная выработка</v>
      </c>
      <c r="GF10" s="2402" t="str">
        <f>IF(GF9="","",INDEX(DIFFERENTIATION_UNMERGE_VD,MATCH(GF9,DIFFERENTIATION_ID_DIFF,0)))</f>
        <v>Производство тепловой энергии. Некомбинированная выработка</v>
      </c>
      <c r="GG10" s="2402" t="str">
        <f>IF(GG9="","",INDEX(DIFFERENTIATION_UNMERGE_VD,MATCH(GG9,DIFFERENTIATION_ID_DIFF,0)))</f>
        <v>Производство тепловой энергии. Некомбинированная выработка</v>
      </c>
      <c r="GH10" s="2402" t="str">
        <f>IF(GH9="","",INDEX(DIFFERENTIATION_UNMERGE_VD,MATCH(GH9,DIFFERENTIATION_ID_DIFF,0)))</f>
        <v>Производство тепловой энергии. Некомбинированная выработка</v>
      </c>
      <c r="GI10" s="2402" t="str">
        <f>IF(GI9="","",INDEX(DIFFERENTIATION_UNMERGE_VD,MATCH(GI9,DIFFERENTIATION_ID_DIFF,0)))</f>
        <v>Производство тепловой энергии. Некомбинированная выработка</v>
      </c>
      <c r="GJ10" s="2402" t="str">
        <f>IF(GJ9="","",INDEX(DIFFERENTIATION_UNMERGE_VD,MATCH(GJ9,DIFFERENTIATION_ID_DIFF,0)))</f>
        <v>Производство тепловой энергии. Некомбинированная выработка</v>
      </c>
      <c r="GK10" s="2402" t="str">
        <f>IF(GK9="","",INDEX(DIFFERENTIATION_UNMERGE_VD,MATCH(GK9,DIFFERENTIATION_ID_DIFF,0)))</f>
        <v>Производство тепловой энергии. Некомбинированная выработка</v>
      </c>
      <c r="GL10" s="2402" t="str">
        <f>IF(GL9="","",INDEX(DIFFERENTIATION_UNMERGE_VD,MATCH(GL9,DIFFERENTIATION_ID_DIFF,0)))</f>
        <v>Производство тепловой энергии. Некомбинированная выработка</v>
      </c>
      <c r="GM10" s="2402" t="str">
        <f>IF(GM9="","",INDEX(DIFFERENTIATION_UNMERGE_VD,MATCH(GM9,DIFFERENTIATION_ID_DIFF,0)))</f>
        <v>Производство тепловой энергии. Некомбинированная выработка</v>
      </c>
      <c r="GN10" s="2136"/>
      <c r="HJ10" s="1640">
        <v>11</v>
      </c>
    </row>
    <row customHeight="1" ht="11.549999999999999">
      <c r="E11" s="720"/>
      <c r="F11" s="2376" t="s">
        <v>1037</v>
      </c>
      <c r="G11" s="2377"/>
      <c r="H11" s="1561" t="str">
        <f>IF(H9="","",INDEX(DIFFERENTIATION_UNMERGE_AREA,MATCH(H9,DIFFERENTIATION_ID_DIFF,0)))</f>
        <v/>
      </c>
      <c r="I11" s="1561" t="str">
        <f>IF(I9="","",INDEX(DIFFERENTIATION_UNMERGE_AREA,MATCH(I9,DIFFERENTIATION_ID_DIFF,0)))</f>
        <v>Территория 1</v>
      </c>
      <c r="J11" s="2402" t="str">
        <f>IF(J9="","",INDEX(DIFFERENTIATION_UNMERGE_AREA,MATCH(J9,DIFFERENTIATION_ID_DIFF,0)))</f>
        <v>Территория 1</v>
      </c>
      <c r="K11" s="2402" t="str">
        <f>IF(K9="","",INDEX(DIFFERENTIATION_UNMERGE_AREA,MATCH(K9,DIFFERENTIATION_ID_DIFF,0)))</f>
        <v>Территория 1</v>
      </c>
      <c r="L11" s="2402" t="str">
        <f>IF(L9="","",INDEX(DIFFERENTIATION_UNMERGE_AREA,MATCH(L9,DIFFERENTIATION_ID_DIFF,0)))</f>
        <v>Территория 1</v>
      </c>
      <c r="M11" s="2402" t="str">
        <f>IF(M9="","",INDEX(DIFFERENTIATION_UNMERGE_AREA,MATCH(M9,DIFFERENTIATION_ID_DIFF,0)))</f>
        <v>Территория 1</v>
      </c>
      <c r="N11" s="2402" t="str">
        <f>IF(N9="","",INDEX(DIFFERENTIATION_UNMERGE_AREA,MATCH(N9,DIFFERENTIATION_ID_DIFF,0)))</f>
        <v>Территория 1</v>
      </c>
      <c r="O11" s="2402" t="str">
        <f>IF(O9="","",INDEX(DIFFERENTIATION_UNMERGE_AREA,MATCH(O9,DIFFERENTIATION_ID_DIFF,0)))</f>
        <v>Территория 1</v>
      </c>
      <c r="P11" s="2402" t="str">
        <f>IF(P9="","",INDEX(DIFFERENTIATION_UNMERGE_AREA,MATCH(P9,DIFFERENTIATION_ID_DIFF,0)))</f>
        <v>Территория 1</v>
      </c>
      <c r="Q11" s="2402" t="str">
        <f>IF(Q9="","",INDEX(DIFFERENTIATION_UNMERGE_AREA,MATCH(Q9,DIFFERENTIATION_ID_DIFF,0)))</f>
        <v>Территория 1</v>
      </c>
      <c r="R11" s="2402" t="str">
        <f>IF(R9="","",INDEX(DIFFERENTIATION_UNMERGE_AREA,MATCH(R9,DIFFERENTIATION_ID_DIFF,0)))</f>
        <v>Территория 1</v>
      </c>
      <c r="S11" s="2402" t="str">
        <f>IF(S9="","",INDEX(DIFFERENTIATION_UNMERGE_AREA,MATCH(S9,DIFFERENTIATION_ID_DIFF,0)))</f>
        <v>Территория 1</v>
      </c>
      <c r="T11" s="2402" t="str">
        <f>IF(T9="","",INDEX(DIFFERENTIATION_UNMERGE_AREA,MATCH(T9,DIFFERENTIATION_ID_DIFF,0)))</f>
        <v>Территория 1</v>
      </c>
      <c r="U11" s="2402" t="str">
        <f>IF(U9="","",INDEX(DIFFERENTIATION_UNMERGE_AREA,MATCH(U9,DIFFERENTIATION_ID_DIFF,0)))</f>
        <v>Территория 1</v>
      </c>
      <c r="V11" s="2402" t="str">
        <f>IF(V9="","",INDEX(DIFFERENTIATION_UNMERGE_AREA,MATCH(V9,DIFFERENTIATION_ID_DIFF,0)))</f>
        <v>Территория 1</v>
      </c>
      <c r="W11" s="2402" t="str">
        <f>IF(W9="","",INDEX(DIFFERENTIATION_UNMERGE_AREA,MATCH(W9,DIFFERENTIATION_ID_DIFF,0)))</f>
        <v>Территория 2</v>
      </c>
      <c r="X11" s="2402" t="str">
        <f>IF(X9="","",INDEX(DIFFERENTIATION_UNMERGE_AREA,MATCH(X9,DIFFERENTIATION_ID_DIFF,0)))</f>
        <v>Территория 2</v>
      </c>
      <c r="Y11" s="2402" t="str">
        <f>IF(Y9="","",INDEX(DIFFERENTIATION_UNMERGE_AREA,MATCH(Y9,DIFFERENTIATION_ID_DIFF,0)))</f>
        <v>Территория 3</v>
      </c>
      <c r="Z11" s="2402" t="str">
        <f>IF(Z9="","",INDEX(DIFFERENTIATION_UNMERGE_AREA,MATCH(Z9,DIFFERENTIATION_ID_DIFF,0)))</f>
        <v>Территория 3</v>
      </c>
      <c r="AA11" s="2402" t="str">
        <f>IF(AA9="","",INDEX(DIFFERENTIATION_UNMERGE_AREA,MATCH(AA9,DIFFERENTIATION_ID_DIFF,0)))</f>
        <v>Территория 3</v>
      </c>
      <c r="AB11" s="2402" t="str">
        <f>IF(AB9="","",INDEX(DIFFERENTIATION_UNMERGE_AREA,MATCH(AB9,DIFFERENTIATION_ID_DIFF,0)))</f>
        <v>Территория 3</v>
      </c>
      <c r="AC11" s="2402" t="str">
        <f>IF(AC9="","",INDEX(DIFFERENTIATION_UNMERGE_AREA,MATCH(AC9,DIFFERENTIATION_ID_DIFF,0)))</f>
        <v>Территория 3</v>
      </c>
      <c r="AD11" s="2402" t="str">
        <f>IF(AD9="","",INDEX(DIFFERENTIATION_UNMERGE_AREA,MATCH(AD9,DIFFERENTIATION_ID_DIFF,0)))</f>
        <v>Территория 3</v>
      </c>
      <c r="AE11" s="2402" t="str">
        <f>IF(AE9="","",INDEX(DIFFERENTIATION_UNMERGE_AREA,MATCH(AE9,DIFFERENTIATION_ID_DIFF,0)))</f>
        <v>Территория 3</v>
      </c>
      <c r="AF11" s="2402" t="str">
        <f>IF(AF9="","",INDEX(DIFFERENTIATION_UNMERGE_AREA,MATCH(AF9,DIFFERENTIATION_ID_DIFF,0)))</f>
        <v>Территория 3</v>
      </c>
      <c r="AG11" s="2402" t="str">
        <f>IF(AG9="","",INDEX(DIFFERENTIATION_UNMERGE_AREA,MATCH(AG9,DIFFERENTIATION_ID_DIFF,0)))</f>
        <v>Территория 3</v>
      </c>
      <c r="AH11" s="2402" t="str">
        <f>IF(AH9="","",INDEX(DIFFERENTIATION_UNMERGE_AREA,MATCH(AH9,DIFFERENTIATION_ID_DIFF,0)))</f>
        <v>Территория 3</v>
      </c>
      <c r="AI11" s="2402" t="str">
        <f>IF(AI9="","",INDEX(DIFFERENTIATION_UNMERGE_AREA,MATCH(AI9,DIFFERENTIATION_ID_DIFF,0)))</f>
        <v>Территория 3</v>
      </c>
      <c r="AJ11" s="2402" t="str">
        <f>IF(AJ9="","",INDEX(DIFFERENTIATION_UNMERGE_AREA,MATCH(AJ9,DIFFERENTIATION_ID_DIFF,0)))</f>
        <v>Территория 3</v>
      </c>
      <c r="AK11" s="2402" t="str">
        <f>IF(AK9="","",INDEX(DIFFERENTIATION_UNMERGE_AREA,MATCH(AK9,DIFFERENTIATION_ID_DIFF,0)))</f>
        <v>Территория 3</v>
      </c>
      <c r="AL11" s="2402" t="str">
        <f>IF(AL9="","",INDEX(DIFFERENTIATION_UNMERGE_AREA,MATCH(AL9,DIFFERENTIATION_ID_DIFF,0)))</f>
        <v>Территория 3</v>
      </c>
      <c r="AM11" s="2402" t="str">
        <f>IF(AM9="","",INDEX(DIFFERENTIATION_UNMERGE_AREA,MATCH(AM9,DIFFERENTIATION_ID_DIFF,0)))</f>
        <v>Территория 3</v>
      </c>
      <c r="AN11" s="2402" t="str">
        <f>IF(AN9="","",INDEX(DIFFERENTIATION_UNMERGE_AREA,MATCH(AN9,DIFFERENTIATION_ID_DIFF,0)))</f>
        <v>Территория 3</v>
      </c>
      <c r="AO11" s="2402" t="str">
        <f>IF(AO9="","",INDEX(DIFFERENTIATION_UNMERGE_AREA,MATCH(AO9,DIFFERENTIATION_ID_DIFF,0)))</f>
        <v>Территория 3</v>
      </c>
      <c r="AP11" s="2402" t="str">
        <f>IF(AP9="","",INDEX(DIFFERENTIATION_UNMERGE_AREA,MATCH(AP9,DIFFERENTIATION_ID_DIFF,0)))</f>
        <v>Территория 4</v>
      </c>
      <c r="AQ11" s="2402" t="str">
        <f>IF(AQ9="","",INDEX(DIFFERENTIATION_UNMERGE_AREA,MATCH(AQ9,DIFFERENTIATION_ID_DIFF,0)))</f>
        <v>Территория 4</v>
      </c>
      <c r="AR11" s="2402" t="str">
        <f>IF(AR9="","",INDEX(DIFFERENTIATION_UNMERGE_AREA,MATCH(AR9,DIFFERENTIATION_ID_DIFF,0)))</f>
        <v>Территория 4</v>
      </c>
      <c r="AS11" s="2402" t="str">
        <f>IF(AS9="","",INDEX(DIFFERENTIATION_UNMERGE_AREA,MATCH(AS9,DIFFERENTIATION_ID_DIFF,0)))</f>
        <v>Территория 4</v>
      </c>
      <c r="AT11" s="2402" t="str">
        <f>IF(AT9="","",INDEX(DIFFERENTIATION_UNMERGE_AREA,MATCH(AT9,DIFFERENTIATION_ID_DIFF,0)))</f>
        <v>Территория 5</v>
      </c>
      <c r="AU11" s="2402" t="str">
        <f>IF(AU9="","",INDEX(DIFFERENTIATION_UNMERGE_AREA,MATCH(AU9,DIFFERENTIATION_ID_DIFF,0)))</f>
        <v>Территория 5</v>
      </c>
      <c r="AV11" s="2402" t="str">
        <f>IF(AV9="","",INDEX(DIFFERENTIATION_UNMERGE_AREA,MATCH(AV9,DIFFERENTIATION_ID_DIFF,0)))</f>
        <v>Территория 5</v>
      </c>
      <c r="AW11" s="2402" t="str">
        <f>IF(AW9="","",INDEX(DIFFERENTIATION_UNMERGE_AREA,MATCH(AW9,DIFFERENTIATION_ID_DIFF,0)))</f>
        <v>Территория 6</v>
      </c>
      <c r="AX11" s="2402" t="str">
        <f>IF(AX9="","",INDEX(DIFFERENTIATION_UNMERGE_AREA,MATCH(AX9,DIFFERENTIATION_ID_DIFF,0)))</f>
        <v>Территория 7</v>
      </c>
      <c r="AY11" s="2402" t="str">
        <f>IF(AY9="","",INDEX(DIFFERENTIATION_UNMERGE_AREA,MATCH(AY9,DIFFERENTIATION_ID_DIFF,0)))</f>
        <v>Территория 8</v>
      </c>
      <c r="AZ11" s="2402" t="str">
        <f>IF(AZ9="","",INDEX(DIFFERENTIATION_UNMERGE_AREA,MATCH(AZ9,DIFFERENTIATION_ID_DIFF,0)))</f>
        <v>Территория 7</v>
      </c>
      <c r="BA11" s="2402" t="str">
        <f>IF(BA9="","",INDEX(DIFFERENTIATION_UNMERGE_AREA,MATCH(BA9,DIFFERENTIATION_ID_DIFF,0)))</f>
        <v>Территория 7</v>
      </c>
      <c r="BB11" s="2402" t="str">
        <f>IF(BB9="","",INDEX(DIFFERENTIATION_UNMERGE_AREA,MATCH(BB9,DIFFERENTIATION_ID_DIFF,0)))</f>
        <v>Территория 7</v>
      </c>
      <c r="BC11" s="2402" t="str">
        <f>IF(BC9="","",INDEX(DIFFERENTIATION_UNMERGE_AREA,MATCH(BC9,DIFFERENTIATION_ID_DIFF,0)))</f>
        <v>Территория 7</v>
      </c>
      <c r="BD11" s="2402" t="str">
        <f>IF(BD9="","",INDEX(DIFFERENTIATION_UNMERGE_AREA,MATCH(BD9,DIFFERENTIATION_ID_DIFF,0)))</f>
        <v>Территория 7</v>
      </c>
      <c r="BE11" s="2402" t="str">
        <f>IF(BE9="","",INDEX(DIFFERENTIATION_UNMERGE_AREA,MATCH(BE9,DIFFERENTIATION_ID_DIFF,0)))</f>
        <v>Территория 7</v>
      </c>
      <c r="BF11" s="2402" t="str">
        <f>IF(BF9="","",INDEX(DIFFERENTIATION_UNMERGE_AREA,MATCH(BF9,DIFFERENTIATION_ID_DIFF,0)))</f>
        <v>Территория 7</v>
      </c>
      <c r="BG11" s="2402" t="str">
        <f>IF(BG9="","",INDEX(DIFFERENTIATION_UNMERGE_AREA,MATCH(BG9,DIFFERENTIATION_ID_DIFF,0)))</f>
        <v>Территория 7</v>
      </c>
      <c r="BH11" s="2402" t="str">
        <f>IF(BH9="","",INDEX(DIFFERENTIATION_UNMERGE_AREA,MATCH(BH9,DIFFERENTIATION_ID_DIFF,0)))</f>
        <v>Территория 7</v>
      </c>
      <c r="BI11" s="2402" t="str">
        <f>IF(BI9="","",INDEX(DIFFERENTIATION_UNMERGE_AREA,MATCH(BI9,DIFFERENTIATION_ID_DIFF,0)))</f>
        <v>Территория 7</v>
      </c>
      <c r="BJ11" s="2402" t="str">
        <f>IF(BJ9="","",INDEX(DIFFERENTIATION_UNMERGE_AREA,MATCH(BJ9,DIFFERENTIATION_ID_DIFF,0)))</f>
        <v>Территория 7</v>
      </c>
      <c r="BK11" s="2402" t="str">
        <f>IF(BK9="","",INDEX(DIFFERENTIATION_UNMERGE_AREA,MATCH(BK9,DIFFERENTIATION_ID_DIFF,0)))</f>
        <v>Территория 7</v>
      </c>
      <c r="BL11" s="2402" t="str">
        <f>IF(BL9="","",INDEX(DIFFERENTIATION_UNMERGE_AREA,MATCH(BL9,DIFFERENTIATION_ID_DIFF,0)))</f>
        <v>Территория 7</v>
      </c>
      <c r="BM11" s="2402" t="str">
        <f>IF(BM9="","",INDEX(DIFFERENTIATION_UNMERGE_AREA,MATCH(BM9,DIFFERENTIATION_ID_DIFF,0)))</f>
        <v>Территория 7</v>
      </c>
      <c r="BN11" s="2402" t="str">
        <f>IF(BN9="","",INDEX(DIFFERENTIATION_UNMERGE_AREA,MATCH(BN9,DIFFERENTIATION_ID_DIFF,0)))</f>
        <v>Территория 7</v>
      </c>
      <c r="BO11" s="2402" t="str">
        <f>IF(BO9="","",INDEX(DIFFERENTIATION_UNMERGE_AREA,MATCH(BO9,DIFFERENTIATION_ID_DIFF,0)))</f>
        <v>Территория 7</v>
      </c>
      <c r="BP11" s="2402" t="str">
        <f>IF(BP9="","",INDEX(DIFFERENTIATION_UNMERGE_AREA,MATCH(BP9,DIFFERENTIATION_ID_DIFF,0)))</f>
        <v>Территория 7</v>
      </c>
      <c r="BQ11" s="2402" t="str">
        <f>IF(BQ9="","",INDEX(DIFFERENTIATION_UNMERGE_AREA,MATCH(BQ9,DIFFERENTIATION_ID_DIFF,0)))</f>
        <v>Территория 7</v>
      </c>
      <c r="BR11" s="2402" t="str">
        <f>IF(BR9="","",INDEX(DIFFERENTIATION_UNMERGE_AREA,MATCH(BR9,DIFFERENTIATION_ID_DIFF,0)))</f>
        <v>Территория 7</v>
      </c>
      <c r="BS11" s="2402" t="str">
        <f>IF(BS9="","",INDEX(DIFFERENTIATION_UNMERGE_AREA,MATCH(BS9,DIFFERENTIATION_ID_DIFF,0)))</f>
        <v>Территория 7</v>
      </c>
      <c r="BT11" s="2402" t="str">
        <f>IF(BT9="","",INDEX(DIFFERENTIATION_UNMERGE_AREA,MATCH(BT9,DIFFERENTIATION_ID_DIFF,0)))</f>
        <v>Территория 7</v>
      </c>
      <c r="BU11" s="2402" t="str">
        <f>IF(BU9="","",INDEX(DIFFERENTIATION_UNMERGE_AREA,MATCH(BU9,DIFFERENTIATION_ID_DIFF,0)))</f>
        <v>Территория 7</v>
      </c>
      <c r="BV11" s="2402" t="str">
        <f>IF(BV9="","",INDEX(DIFFERENTIATION_UNMERGE_AREA,MATCH(BV9,DIFFERENTIATION_ID_DIFF,0)))</f>
        <v>Территория 7</v>
      </c>
      <c r="BW11" s="2402" t="str">
        <f>IF(BW9="","",INDEX(DIFFERENTIATION_UNMERGE_AREA,MATCH(BW9,DIFFERENTIATION_ID_DIFF,0)))</f>
        <v>Территория 7</v>
      </c>
      <c r="BX11" s="2402" t="str">
        <f>IF(BX9="","",INDEX(DIFFERENTIATION_UNMERGE_AREA,MATCH(BX9,DIFFERENTIATION_ID_DIFF,0)))</f>
        <v>Территория 7</v>
      </c>
      <c r="BY11" s="2402" t="str">
        <f>IF(BY9="","",INDEX(DIFFERENTIATION_UNMERGE_AREA,MATCH(BY9,DIFFERENTIATION_ID_DIFF,0)))</f>
        <v>Территория 7</v>
      </c>
      <c r="BZ11" s="2402" t="str">
        <f>IF(BZ9="","",INDEX(DIFFERENTIATION_UNMERGE_AREA,MATCH(BZ9,DIFFERENTIATION_ID_DIFF,0)))</f>
        <v>Территория 7</v>
      </c>
      <c r="CA11" s="2402" t="str">
        <f>IF(CA9="","",INDEX(DIFFERENTIATION_UNMERGE_AREA,MATCH(CA9,DIFFERENTIATION_ID_DIFF,0)))</f>
        <v>Территория 7</v>
      </c>
      <c r="CB11" s="2402" t="str">
        <f>IF(CB9="","",INDEX(DIFFERENTIATION_UNMERGE_AREA,MATCH(CB9,DIFFERENTIATION_ID_DIFF,0)))</f>
        <v>Территория 7</v>
      </c>
      <c r="CC11" s="2402" t="str">
        <f>IF(CC9="","",INDEX(DIFFERENTIATION_UNMERGE_AREA,MATCH(CC9,DIFFERENTIATION_ID_DIFF,0)))</f>
        <v>Территория 7</v>
      </c>
      <c r="CD11" s="2402" t="str">
        <f>IF(CD9="","",INDEX(DIFFERENTIATION_UNMERGE_AREA,MATCH(CD9,DIFFERENTIATION_ID_DIFF,0)))</f>
        <v>Территория 7</v>
      </c>
      <c r="CE11" s="2402" t="str">
        <f>IF(CE9="","",INDEX(DIFFERENTIATION_UNMERGE_AREA,MATCH(CE9,DIFFERENTIATION_ID_DIFF,0)))</f>
        <v>Территория 7</v>
      </c>
      <c r="CF11" s="2402" t="str">
        <f>IF(CF9="","",INDEX(DIFFERENTIATION_UNMERGE_AREA,MATCH(CF9,DIFFERENTIATION_ID_DIFF,0)))</f>
        <v>Территория 7</v>
      </c>
      <c r="CG11" s="2402" t="str">
        <f>IF(CG9="","",INDEX(DIFFERENTIATION_UNMERGE_AREA,MATCH(CG9,DIFFERENTIATION_ID_DIFF,0)))</f>
        <v>Территория 7</v>
      </c>
      <c r="CH11" s="2402" t="str">
        <f>IF(CH9="","",INDEX(DIFFERENTIATION_UNMERGE_AREA,MATCH(CH9,DIFFERENTIATION_ID_DIFF,0)))</f>
        <v>Территория 7</v>
      </c>
      <c r="CI11" s="2402" t="str">
        <f>IF(CI9="","",INDEX(DIFFERENTIATION_UNMERGE_AREA,MATCH(CI9,DIFFERENTIATION_ID_DIFF,0)))</f>
        <v>Территория 7</v>
      </c>
      <c r="CJ11" s="2402" t="str">
        <f>IF(CJ9="","",INDEX(DIFFERENTIATION_UNMERGE_AREA,MATCH(CJ9,DIFFERENTIATION_ID_DIFF,0)))</f>
        <v>Территория 7</v>
      </c>
      <c r="CK11" s="2402" t="str">
        <f>IF(CK9="","",INDEX(DIFFERENTIATION_UNMERGE_AREA,MATCH(CK9,DIFFERENTIATION_ID_DIFF,0)))</f>
        <v>Территория 7</v>
      </c>
      <c r="CL11" s="2402" t="str">
        <f>IF(CL9="","",INDEX(DIFFERENTIATION_UNMERGE_AREA,MATCH(CL9,DIFFERENTIATION_ID_DIFF,0)))</f>
        <v>Территория 7</v>
      </c>
      <c r="CM11" s="2402" t="str">
        <f>IF(CM9="","",INDEX(DIFFERENTIATION_UNMERGE_AREA,MATCH(CM9,DIFFERENTIATION_ID_DIFF,0)))</f>
        <v>Территория 8</v>
      </c>
      <c r="CN11" s="2402" t="str">
        <f>IF(CN9="","",INDEX(DIFFERENTIATION_UNMERGE_AREA,MATCH(CN9,DIFFERENTIATION_ID_DIFF,0)))</f>
        <v>Территория 9</v>
      </c>
      <c r="CO11" s="2402" t="str">
        <f>IF(CO9="","",INDEX(DIFFERENTIATION_UNMERGE_AREA,MATCH(CO9,DIFFERENTIATION_ID_DIFF,0)))</f>
        <v>Территория 9</v>
      </c>
      <c r="CP11" s="2402" t="str">
        <f>IF(CP9="","",INDEX(DIFFERENTIATION_UNMERGE_AREA,MATCH(CP9,DIFFERENTIATION_ID_DIFF,0)))</f>
        <v>Территория 9</v>
      </c>
      <c r="CQ11" s="2402" t="str">
        <f>IF(CQ9="","",INDEX(DIFFERENTIATION_UNMERGE_AREA,MATCH(CQ9,DIFFERENTIATION_ID_DIFF,0)))</f>
        <v>Территория 9</v>
      </c>
      <c r="CR11" s="2402" t="str">
        <f>IF(CR9="","",INDEX(DIFFERENTIATION_UNMERGE_AREA,MATCH(CR9,DIFFERENTIATION_ID_DIFF,0)))</f>
        <v>Территория 9</v>
      </c>
      <c r="CS11" s="2402" t="str">
        <f>IF(CS9="","",INDEX(DIFFERENTIATION_UNMERGE_AREA,MATCH(CS9,DIFFERENTIATION_ID_DIFF,0)))</f>
        <v>Территория 9</v>
      </c>
      <c r="CT11" s="2402" t="str">
        <f>IF(CT9="","",INDEX(DIFFERENTIATION_UNMERGE_AREA,MATCH(CT9,DIFFERENTIATION_ID_DIFF,0)))</f>
        <v>Территория 9</v>
      </c>
      <c r="CU11" s="2402" t="str">
        <f>IF(CU9="","",INDEX(DIFFERENTIATION_UNMERGE_AREA,MATCH(CU9,DIFFERENTIATION_ID_DIFF,0)))</f>
        <v>Территория 9</v>
      </c>
      <c r="CV11" s="2402" t="str">
        <f>IF(CV9="","",INDEX(DIFFERENTIATION_UNMERGE_AREA,MATCH(CV9,DIFFERENTIATION_ID_DIFF,0)))</f>
        <v>Территория 9</v>
      </c>
      <c r="CW11" s="2402" t="str">
        <f>IF(CW9="","",INDEX(DIFFERENTIATION_UNMERGE_AREA,MATCH(CW9,DIFFERENTIATION_ID_DIFF,0)))</f>
        <v>Территория 9</v>
      </c>
      <c r="CX11" s="2402" t="str">
        <f>IF(CX9="","",INDEX(DIFFERENTIATION_UNMERGE_AREA,MATCH(CX9,DIFFERENTIATION_ID_DIFF,0)))</f>
        <v>Территория 9</v>
      </c>
      <c r="CY11" s="2402" t="str">
        <f>IF(CY9="","",INDEX(DIFFERENTIATION_UNMERGE_AREA,MATCH(CY9,DIFFERENTIATION_ID_DIFF,0)))</f>
        <v>Территория 9</v>
      </c>
      <c r="CZ11" s="2402" t="str">
        <f>IF(CZ9="","",INDEX(DIFFERENTIATION_UNMERGE_AREA,MATCH(CZ9,DIFFERENTIATION_ID_DIFF,0)))</f>
        <v>Территория 9</v>
      </c>
      <c r="DA11" s="2402" t="str">
        <f>IF(DA9="","",INDEX(DIFFERENTIATION_UNMERGE_AREA,MATCH(DA9,DIFFERENTIATION_ID_DIFF,0)))</f>
        <v>Территория 9</v>
      </c>
      <c r="DB11" s="2402" t="str">
        <f>IF(DB9="","",INDEX(DIFFERENTIATION_UNMERGE_AREA,MATCH(DB9,DIFFERENTIATION_ID_DIFF,0)))</f>
        <v>Территория 9</v>
      </c>
      <c r="DC11" s="2402" t="str">
        <f>IF(DC9="","",INDEX(DIFFERENTIATION_UNMERGE_AREA,MATCH(DC9,DIFFERENTIATION_ID_DIFF,0)))</f>
        <v>Территория 9</v>
      </c>
      <c r="DD11" s="2402" t="str">
        <f>IF(DD9="","",INDEX(DIFFERENTIATION_UNMERGE_AREA,MATCH(DD9,DIFFERENTIATION_ID_DIFF,0)))</f>
        <v>Территория 9</v>
      </c>
      <c r="DE11" s="2402" t="str">
        <f>IF(DE9="","",INDEX(DIFFERENTIATION_UNMERGE_AREA,MATCH(DE9,DIFFERENTIATION_ID_DIFF,0)))</f>
        <v>Территория 9</v>
      </c>
      <c r="DF11" s="2402" t="str">
        <f>IF(DF9="","",INDEX(DIFFERENTIATION_UNMERGE_AREA,MATCH(DF9,DIFFERENTIATION_ID_DIFF,0)))</f>
        <v>Территория 9</v>
      </c>
      <c r="DG11" s="2402" t="str">
        <f>IF(DG9="","",INDEX(DIFFERENTIATION_UNMERGE_AREA,MATCH(DG9,DIFFERENTIATION_ID_DIFF,0)))</f>
        <v>Территория 9</v>
      </c>
      <c r="DH11" s="2402" t="str">
        <f>IF(DH9="","",INDEX(DIFFERENTIATION_UNMERGE_AREA,MATCH(DH9,DIFFERENTIATION_ID_DIFF,0)))</f>
        <v>Территория 9</v>
      </c>
      <c r="DI11" s="2402" t="str">
        <f>IF(DI9="","",INDEX(DIFFERENTIATION_UNMERGE_AREA,MATCH(DI9,DIFFERENTIATION_ID_DIFF,0)))</f>
        <v>Территория 9</v>
      </c>
      <c r="DJ11" s="2402" t="str">
        <f>IF(DJ9="","",INDEX(DIFFERENTIATION_UNMERGE_AREA,MATCH(DJ9,DIFFERENTIATION_ID_DIFF,0)))</f>
        <v>Территория 9</v>
      </c>
      <c r="DK11" s="2402" t="str">
        <f>IF(DK9="","",INDEX(DIFFERENTIATION_UNMERGE_AREA,MATCH(DK9,DIFFERENTIATION_ID_DIFF,0)))</f>
        <v>Территория 9</v>
      </c>
      <c r="DL11" s="2402" t="str">
        <f>IF(DL9="","",INDEX(DIFFERENTIATION_UNMERGE_AREA,MATCH(DL9,DIFFERENTIATION_ID_DIFF,0)))</f>
        <v>Территория 9</v>
      </c>
      <c r="DM11" s="2402" t="str">
        <f>IF(DM9="","",INDEX(DIFFERENTIATION_UNMERGE_AREA,MATCH(DM9,DIFFERENTIATION_ID_DIFF,0)))</f>
        <v>Территория 9</v>
      </c>
      <c r="DN11" s="2402" t="str">
        <f>IF(DN9="","",INDEX(DIFFERENTIATION_UNMERGE_AREA,MATCH(DN9,DIFFERENTIATION_ID_DIFF,0)))</f>
        <v>Территория 9</v>
      </c>
      <c r="DO11" s="2402" t="str">
        <f>IF(DO9="","",INDEX(DIFFERENTIATION_UNMERGE_AREA,MATCH(DO9,DIFFERENTIATION_ID_DIFF,0)))</f>
        <v>Территория 9</v>
      </c>
      <c r="DP11" s="2402" t="str">
        <f>IF(DP9="","",INDEX(DIFFERENTIATION_UNMERGE_AREA,MATCH(DP9,DIFFERENTIATION_ID_DIFF,0)))</f>
        <v>Территория 9</v>
      </c>
      <c r="DQ11" s="2402" t="str">
        <f>IF(DQ9="","",INDEX(DIFFERENTIATION_UNMERGE_AREA,MATCH(DQ9,DIFFERENTIATION_ID_DIFF,0)))</f>
        <v>Территория 9</v>
      </c>
      <c r="DR11" s="2402" t="str">
        <f>IF(DR9="","",INDEX(DIFFERENTIATION_UNMERGE_AREA,MATCH(DR9,DIFFERENTIATION_ID_DIFF,0)))</f>
        <v>Территория 9</v>
      </c>
      <c r="DS11" s="2402" t="str">
        <f>IF(DS9="","",INDEX(DIFFERENTIATION_UNMERGE_AREA,MATCH(DS9,DIFFERENTIATION_ID_DIFF,0)))</f>
        <v>Территория 9</v>
      </c>
      <c r="DT11" s="2402" t="str">
        <f>IF(DT9="","",INDEX(DIFFERENTIATION_UNMERGE_AREA,MATCH(DT9,DIFFERENTIATION_ID_DIFF,0)))</f>
        <v>Территория 9</v>
      </c>
      <c r="DU11" s="2402" t="str">
        <f>IF(DU9="","",INDEX(DIFFERENTIATION_UNMERGE_AREA,MATCH(DU9,DIFFERENTIATION_ID_DIFF,0)))</f>
        <v>Территория 9</v>
      </c>
      <c r="DV11" s="2402" t="str">
        <f>IF(DV9="","",INDEX(DIFFERENTIATION_UNMERGE_AREA,MATCH(DV9,DIFFERENTIATION_ID_DIFF,0)))</f>
        <v>Территория 9</v>
      </c>
      <c r="DW11" s="2402" t="str">
        <f>IF(DW9="","",INDEX(DIFFERENTIATION_UNMERGE_AREA,MATCH(DW9,DIFFERENTIATION_ID_DIFF,0)))</f>
        <v>Территория 9</v>
      </c>
      <c r="DX11" s="2402" t="str">
        <f>IF(DX9="","",INDEX(DIFFERENTIATION_UNMERGE_AREA,MATCH(DX9,DIFFERENTIATION_ID_DIFF,0)))</f>
        <v>Территория 9</v>
      </c>
      <c r="DY11" s="2402" t="str">
        <f>IF(DY9="","",INDEX(DIFFERENTIATION_UNMERGE_AREA,MATCH(DY9,DIFFERENTIATION_ID_DIFF,0)))</f>
        <v>Территория 10</v>
      </c>
      <c r="DZ11" s="2402" t="str">
        <f>IF(DZ9="","",INDEX(DIFFERENTIATION_UNMERGE_AREA,MATCH(DZ9,DIFFERENTIATION_ID_DIFF,0)))</f>
        <v>Территория 10</v>
      </c>
      <c r="EA11" s="2402" t="str">
        <f>IF(EA9="","",INDEX(DIFFERENTIATION_UNMERGE_AREA,MATCH(EA9,DIFFERENTIATION_ID_DIFF,0)))</f>
        <v>Территория 10</v>
      </c>
      <c r="EB11" s="2402" t="str">
        <f>IF(EB9="","",INDEX(DIFFERENTIATION_UNMERGE_AREA,MATCH(EB9,DIFFERENTIATION_ID_DIFF,0)))</f>
        <v>Территория 10</v>
      </c>
      <c r="EC11" s="2402" t="str">
        <f>IF(EC9="","",INDEX(DIFFERENTIATION_UNMERGE_AREA,MATCH(EC9,DIFFERENTIATION_ID_DIFF,0)))</f>
        <v>Территория 10</v>
      </c>
      <c r="ED11" s="2402" t="str">
        <f>IF(ED9="","",INDEX(DIFFERENTIATION_UNMERGE_AREA,MATCH(ED9,DIFFERENTIATION_ID_DIFF,0)))</f>
        <v>Территория 11</v>
      </c>
      <c r="EE11" s="2402" t="str">
        <f>IF(EE9="","",INDEX(DIFFERENTIATION_UNMERGE_AREA,MATCH(EE9,DIFFERENTIATION_ID_DIFF,0)))</f>
        <v>Территория 12</v>
      </c>
      <c r="EF11" s="2402" t="str">
        <f>IF(EF9="","",INDEX(DIFFERENTIATION_UNMERGE_AREA,MATCH(EF9,DIFFERENTIATION_ID_DIFF,0)))</f>
        <v>Территория 13</v>
      </c>
      <c r="EG11" s="2402" t="str">
        <f>IF(EG9="","",INDEX(DIFFERENTIATION_UNMERGE_AREA,MATCH(EG9,DIFFERENTIATION_ID_DIFF,0)))</f>
        <v>Территория 13</v>
      </c>
      <c r="EH11" s="2402" t="str">
        <f>IF(EH9="","",INDEX(DIFFERENTIATION_UNMERGE_AREA,MATCH(EH9,DIFFERENTIATION_ID_DIFF,0)))</f>
        <v>Территория 13</v>
      </c>
      <c r="EI11" s="2402" t="str">
        <f>IF(EI9="","",INDEX(DIFFERENTIATION_UNMERGE_AREA,MATCH(EI9,DIFFERENTIATION_ID_DIFF,0)))</f>
        <v>Территория 13</v>
      </c>
      <c r="EJ11" s="2402" t="str">
        <f>IF(EJ9="","",INDEX(DIFFERENTIATION_UNMERGE_AREA,MATCH(EJ9,DIFFERENTIATION_ID_DIFF,0)))</f>
        <v>Территория 13</v>
      </c>
      <c r="EK11" s="2402" t="str">
        <f>IF(EK9="","",INDEX(DIFFERENTIATION_UNMERGE_AREA,MATCH(EK9,DIFFERENTIATION_ID_DIFF,0)))</f>
        <v>Территория 13</v>
      </c>
      <c r="EL11" s="2402" t="str">
        <f>IF(EL9="","",INDEX(DIFFERENTIATION_UNMERGE_AREA,MATCH(EL9,DIFFERENTIATION_ID_DIFF,0)))</f>
        <v>Территория 13</v>
      </c>
      <c r="EM11" s="2402" t="str">
        <f>IF(EM9="","",INDEX(DIFFERENTIATION_UNMERGE_AREA,MATCH(EM9,DIFFERENTIATION_ID_DIFF,0)))</f>
        <v>Территория 13</v>
      </c>
      <c r="EN11" s="2402" t="str">
        <f>IF(EN9="","",INDEX(DIFFERENTIATION_UNMERGE_AREA,MATCH(EN9,DIFFERENTIATION_ID_DIFF,0)))</f>
        <v>Территория 13</v>
      </c>
      <c r="EO11" s="2402" t="str">
        <f>IF(EO9="","",INDEX(DIFFERENTIATION_UNMERGE_AREA,MATCH(EO9,DIFFERENTIATION_ID_DIFF,0)))</f>
        <v>Территория 13</v>
      </c>
      <c r="EP11" s="2402" t="str">
        <f>IF(EP9="","",INDEX(DIFFERENTIATION_UNMERGE_AREA,MATCH(EP9,DIFFERENTIATION_ID_DIFF,0)))</f>
        <v>Территория 13</v>
      </c>
      <c r="EQ11" s="2402" t="str">
        <f>IF(EQ9="","",INDEX(DIFFERENTIATION_UNMERGE_AREA,MATCH(EQ9,DIFFERENTIATION_ID_DIFF,0)))</f>
        <v>Территория 13</v>
      </c>
      <c r="ER11" s="2402" t="str">
        <f>IF(ER9="","",INDEX(DIFFERENTIATION_UNMERGE_AREA,MATCH(ER9,DIFFERENTIATION_ID_DIFF,0)))</f>
        <v>Территория 13</v>
      </c>
      <c r="ES11" s="2402" t="str">
        <f>IF(ES9="","",INDEX(DIFFERENTIATION_UNMERGE_AREA,MATCH(ES9,DIFFERENTIATION_ID_DIFF,0)))</f>
        <v>Территория 13</v>
      </c>
      <c r="ET11" s="2402" t="str">
        <f>IF(ET9="","",INDEX(DIFFERENTIATION_UNMERGE_AREA,MATCH(ET9,DIFFERENTIATION_ID_DIFF,0)))</f>
        <v>Территория 13</v>
      </c>
      <c r="EU11" s="2402" t="str">
        <f>IF(EU9="","",INDEX(DIFFERENTIATION_UNMERGE_AREA,MATCH(EU9,DIFFERENTIATION_ID_DIFF,0)))</f>
        <v>Территория 13</v>
      </c>
      <c r="EV11" s="2402" t="str">
        <f>IF(EV9="","",INDEX(DIFFERENTIATION_UNMERGE_AREA,MATCH(EV9,DIFFERENTIATION_ID_DIFF,0)))</f>
        <v>Территория 13</v>
      </c>
      <c r="EW11" s="2402" t="str">
        <f>IF(EW9="","",INDEX(DIFFERENTIATION_UNMERGE_AREA,MATCH(EW9,DIFFERENTIATION_ID_DIFF,0)))</f>
        <v>Территория 13</v>
      </c>
      <c r="EX11" s="2402" t="str">
        <f>IF(EX9="","",INDEX(DIFFERENTIATION_UNMERGE_AREA,MATCH(EX9,DIFFERENTIATION_ID_DIFF,0)))</f>
        <v>Территория 14</v>
      </c>
      <c r="EY11" s="2402" t="str">
        <f>IF(EY9="","",INDEX(DIFFERENTIATION_UNMERGE_AREA,MATCH(EY9,DIFFERENTIATION_ID_DIFF,0)))</f>
        <v>Территория 15</v>
      </c>
      <c r="EZ11" s="2402" t="str">
        <f>IF(EZ9="","",INDEX(DIFFERENTIATION_UNMERGE_AREA,MATCH(EZ9,DIFFERENTIATION_ID_DIFF,0)))</f>
        <v>Территория 15</v>
      </c>
      <c r="FA11" s="2402" t="str">
        <f>IF(FA9="","",INDEX(DIFFERENTIATION_UNMERGE_AREA,MATCH(FA9,DIFFERENTIATION_ID_DIFF,0)))</f>
        <v>Территория 15</v>
      </c>
      <c r="FB11" s="2402" t="str">
        <f>IF(FB9="","",INDEX(DIFFERENTIATION_UNMERGE_AREA,MATCH(FB9,DIFFERENTIATION_ID_DIFF,0)))</f>
        <v>Территория 16</v>
      </c>
      <c r="FC11" s="2402" t="str">
        <f>IF(FC9="","",INDEX(DIFFERENTIATION_UNMERGE_AREA,MATCH(FC9,DIFFERENTIATION_ID_DIFF,0)))</f>
        <v>Территория 16</v>
      </c>
      <c r="FD11" s="2402" t="str">
        <f>IF(FD9="","",INDEX(DIFFERENTIATION_UNMERGE_AREA,MATCH(FD9,DIFFERENTIATION_ID_DIFF,0)))</f>
        <v>Территория 16</v>
      </c>
      <c r="FE11" s="2402" t="str">
        <f>IF(FE9="","",INDEX(DIFFERENTIATION_UNMERGE_AREA,MATCH(FE9,DIFFERENTIATION_ID_DIFF,0)))</f>
        <v>Территория 16</v>
      </c>
      <c r="FF11" s="2402" t="str">
        <f>IF(FF9="","",INDEX(DIFFERENTIATION_UNMERGE_AREA,MATCH(FF9,DIFFERENTIATION_ID_DIFF,0)))</f>
        <v>Территория 16</v>
      </c>
      <c r="FG11" s="2402" t="str">
        <f>IF(FG9="","",INDEX(DIFFERENTIATION_UNMERGE_AREA,MATCH(FG9,DIFFERENTIATION_ID_DIFF,0)))</f>
        <v>Территория 16</v>
      </c>
      <c r="FH11" s="2402" t="str">
        <f>IF(FH9="","",INDEX(DIFFERENTIATION_UNMERGE_AREA,MATCH(FH9,DIFFERENTIATION_ID_DIFF,0)))</f>
        <v>Территория 16</v>
      </c>
      <c r="FI11" s="2402" t="str">
        <f>IF(FI9="","",INDEX(DIFFERENTIATION_UNMERGE_AREA,MATCH(FI9,DIFFERENTIATION_ID_DIFF,0)))</f>
        <v>Территория 16</v>
      </c>
      <c r="FJ11" s="2402" t="str">
        <f>IF(FJ9="","",INDEX(DIFFERENTIATION_UNMERGE_AREA,MATCH(FJ9,DIFFERENTIATION_ID_DIFF,0)))</f>
        <v>Территория 17</v>
      </c>
      <c r="FK11" s="2402" t="str">
        <f>IF(FK9="","",INDEX(DIFFERENTIATION_UNMERGE_AREA,MATCH(FK9,DIFFERENTIATION_ID_DIFF,0)))</f>
        <v>Территория 17</v>
      </c>
      <c r="FL11" s="2402" t="str">
        <f>IF(FL9="","",INDEX(DIFFERENTIATION_UNMERGE_AREA,MATCH(FL9,DIFFERENTIATION_ID_DIFF,0)))</f>
        <v>Территория 17</v>
      </c>
      <c r="FM11" s="2402" t="str">
        <f>IF(FM9="","",INDEX(DIFFERENTIATION_UNMERGE_AREA,MATCH(FM9,DIFFERENTIATION_ID_DIFF,0)))</f>
        <v>Территория 17</v>
      </c>
      <c r="FN11" s="2402" t="str">
        <f>IF(FN9="","",INDEX(DIFFERENTIATION_UNMERGE_AREA,MATCH(FN9,DIFFERENTIATION_ID_DIFF,0)))</f>
        <v>Территория 17</v>
      </c>
      <c r="FO11" s="2402" t="str">
        <f>IF(FO9="","",INDEX(DIFFERENTIATION_UNMERGE_AREA,MATCH(FO9,DIFFERENTIATION_ID_DIFF,0)))</f>
        <v>Территория 17</v>
      </c>
      <c r="FP11" s="2402" t="str">
        <f>IF(FP9="","",INDEX(DIFFERENTIATION_UNMERGE_AREA,MATCH(FP9,DIFFERENTIATION_ID_DIFF,0)))</f>
        <v>Территория 17</v>
      </c>
      <c r="FQ11" s="2402" t="str">
        <f>IF(FQ9="","",INDEX(DIFFERENTIATION_UNMERGE_AREA,MATCH(FQ9,DIFFERENTIATION_ID_DIFF,0)))</f>
        <v>Территория 17</v>
      </c>
      <c r="FR11" s="2402" t="str">
        <f>IF(FR9="","",INDEX(DIFFERENTIATION_UNMERGE_AREA,MATCH(FR9,DIFFERENTIATION_ID_DIFF,0)))</f>
        <v>Территория 17</v>
      </c>
      <c r="FS11" s="2402" t="str">
        <f>IF(FS9="","",INDEX(DIFFERENTIATION_UNMERGE_AREA,MATCH(FS9,DIFFERENTIATION_ID_DIFF,0)))</f>
        <v>Территория 18</v>
      </c>
      <c r="FT11" s="2402" t="str">
        <f>IF(FT9="","",INDEX(DIFFERENTIATION_UNMERGE_AREA,MATCH(FT9,DIFFERENTIATION_ID_DIFF,0)))</f>
        <v>Территория 18</v>
      </c>
      <c r="FU11" s="2402" t="str">
        <f>IF(FU9="","",INDEX(DIFFERENTIATION_UNMERGE_AREA,MATCH(FU9,DIFFERENTIATION_ID_DIFF,0)))</f>
        <v>Территория 18</v>
      </c>
      <c r="FV11" s="2402" t="str">
        <f>IF(FV9="","",INDEX(DIFFERENTIATION_UNMERGE_AREA,MATCH(FV9,DIFFERENTIATION_ID_DIFF,0)))</f>
        <v>Территория 18</v>
      </c>
      <c r="FW11" s="2402" t="str">
        <f>IF(FW9="","",INDEX(DIFFERENTIATION_UNMERGE_AREA,MATCH(FW9,DIFFERENTIATION_ID_DIFF,0)))</f>
        <v>Территория 18</v>
      </c>
      <c r="FX11" s="2402" t="str">
        <f>IF(FX9="","",INDEX(DIFFERENTIATION_UNMERGE_AREA,MATCH(FX9,DIFFERENTIATION_ID_DIFF,0)))</f>
        <v>Территория 18</v>
      </c>
      <c r="FY11" s="2402" t="str">
        <f>IF(FY9="","",INDEX(DIFFERENTIATION_UNMERGE_AREA,MATCH(FY9,DIFFERENTIATION_ID_DIFF,0)))</f>
        <v>Территория 18</v>
      </c>
      <c r="FZ11" s="2402" t="str">
        <f>IF(FZ9="","",INDEX(DIFFERENTIATION_UNMERGE_AREA,MATCH(FZ9,DIFFERENTIATION_ID_DIFF,0)))</f>
        <v>Территория 18</v>
      </c>
      <c r="GA11" s="2402" t="str">
        <f>IF(GA9="","",INDEX(DIFFERENTIATION_UNMERGE_AREA,MATCH(GA9,DIFFERENTIATION_ID_DIFF,0)))</f>
        <v>Территория 18</v>
      </c>
      <c r="GB11" s="2402" t="str">
        <f>IF(GB9="","",INDEX(DIFFERENTIATION_UNMERGE_AREA,MATCH(GB9,DIFFERENTIATION_ID_DIFF,0)))</f>
        <v>Территория 18</v>
      </c>
      <c r="GC11" s="2402" t="str">
        <f>IF(GC9="","",INDEX(DIFFERENTIATION_UNMERGE_AREA,MATCH(GC9,DIFFERENTIATION_ID_DIFF,0)))</f>
        <v>Территория 18</v>
      </c>
      <c r="GD11" s="2402" t="str">
        <f>IF(GD9="","",INDEX(DIFFERENTIATION_UNMERGE_AREA,MATCH(GD9,DIFFERENTIATION_ID_DIFF,0)))</f>
        <v>Территория 18</v>
      </c>
      <c r="GE11" s="2402" t="str">
        <f>IF(GE9="","",INDEX(DIFFERENTIATION_UNMERGE_AREA,MATCH(GE9,DIFFERENTIATION_ID_DIFF,0)))</f>
        <v>Территория 18</v>
      </c>
      <c r="GF11" s="2402" t="str">
        <f>IF(GF9="","",INDEX(DIFFERENTIATION_UNMERGE_AREA,MATCH(GF9,DIFFERENTIATION_ID_DIFF,0)))</f>
        <v>Территория 18</v>
      </c>
      <c r="GG11" s="2402" t="str">
        <f>IF(GG9="","",INDEX(DIFFERENTIATION_UNMERGE_AREA,MATCH(GG9,DIFFERENTIATION_ID_DIFF,0)))</f>
        <v>Территория 18</v>
      </c>
      <c r="GH11" s="2402" t="str">
        <f>IF(GH9="","",INDEX(DIFFERENTIATION_UNMERGE_AREA,MATCH(GH9,DIFFERENTIATION_ID_DIFF,0)))</f>
        <v>Территория 18</v>
      </c>
      <c r="GI11" s="2402" t="str">
        <f>IF(GI9="","",INDEX(DIFFERENTIATION_UNMERGE_AREA,MATCH(GI9,DIFFERENTIATION_ID_DIFF,0)))</f>
        <v>Территория 18</v>
      </c>
      <c r="GJ11" s="2402" t="str">
        <f>IF(GJ9="","",INDEX(DIFFERENTIATION_UNMERGE_AREA,MATCH(GJ9,DIFFERENTIATION_ID_DIFF,0)))</f>
        <v>Территория 18</v>
      </c>
      <c r="GK11" s="2402" t="str">
        <f>IF(GK9="","",INDEX(DIFFERENTIATION_UNMERGE_AREA,MATCH(GK9,DIFFERENTIATION_ID_DIFF,0)))</f>
        <v>Территория 19</v>
      </c>
      <c r="GL11" s="2402" t="str">
        <f>IF(GL9="","",INDEX(DIFFERENTIATION_UNMERGE_AREA,MATCH(GL9,DIFFERENTIATION_ID_DIFF,0)))</f>
        <v>Территория 20</v>
      </c>
      <c r="GM11" s="2402" t="str">
        <f>IF(GM9="","",INDEX(DIFFERENTIATION_UNMERGE_AREA,MATCH(GM9,DIFFERENTIATION_ID_DIFF,0)))</f>
        <v>Территория 20</v>
      </c>
      <c r="GN11" s="2136"/>
      <c r="HJ11" s="1640">
        <v>11</v>
      </c>
    </row>
    <row customHeight="1" ht="1.05">
      <c r="E12" s="1671"/>
      <c r="F12" s="2399" t="s">
        <v>1038</v>
      </c>
      <c r="G12" s="2400"/>
      <c r="H12" s="1672" t="str">
        <f>IF(H9="","",INDEX(DIFFERENTIATION_UNMERGE_SYSTEM,MATCH(H9,DIFFERENTIATION_ID_DIFF,0)))</f>
        <v/>
      </c>
      <c r="I12" s="1672" t="str">
        <f>IF(I9="","",INDEX(DIFFERENTIATION_UNMERGE_SYSTEM,MATCH(I9,DIFFERENTIATION_ID_DIFF,0)))</f>
        <v>с. Никитинка, ул. Никитинская, 8, котельная № 1-20</v>
      </c>
      <c r="J12" s="1672" t="str">
        <f>IF(J9="","",INDEX(DIFFERENTIATION_UNMERGE_SYSTEM,MATCH(J9,DIFFERENTIATION_ID_DIFF,0)))</f>
        <v>с. Никитинка, ул. Никитинская, 8, котельная № 1-21</v>
      </c>
      <c r="K12" s="1672" t="str">
        <f>IF(K9="","",INDEX(DIFFERENTIATION_UNMERGE_SYSTEM,MATCH(K9,DIFFERENTIATION_ID_DIFF,0)))</f>
        <v>с. Елховка, центральная котельная, ул. Матвея Завадского, 39а, котельная № 1-22</v>
      </c>
      <c r="L12" s="1672" t="str">
        <f>IF(L9="","",INDEX(DIFFERENTIATION_UNMERGE_SYSTEM,MATCH(L9,DIFFERENTIATION_ID_DIFF,0)))</f>
        <v>с. Березовка, квартал 2, д.8, котельная № 1-23</v>
      </c>
      <c r="M12" s="1672" t="str">
        <f>IF(M9="","",INDEX(DIFFERENTIATION_UNMERGE_SYSTEM,MATCH(M9,DIFFERENTIATION_ID_DIFF,0)))</f>
        <v>с. Березовка, ул. Комсомольская, д. 36Б, котельная № 1-24</v>
      </c>
      <c r="N12" s="1672" t="str">
        <f>IF(N9="","",INDEX(DIFFERENTIATION_UNMERGE_SYSTEM,MATCH(N9,DIFFERENTIATION_ID_DIFF,0)))</f>
        <v>с. Красные Дома, ул. Почтовая, 30Б, котельная № 1-25</v>
      </c>
      <c r="O12" s="1672" t="str">
        <f>IF(O9="","",INDEX(DIFFERENTIATION_UNMERGE_SYSTEM,MATCH(O9,DIFFERENTIATION_ID_DIFF,0)))</f>
        <v>с. Красные Дома, ул. Почтовая, 32Б, котельная № 1-26</v>
      </c>
      <c r="P12" s="1672" t="str">
        <f>IF(P9="","",INDEX(DIFFERENTIATION_UNMERGE_SYSTEM,MATCH(P9,DIFFERENTIATION_ID_DIFF,0)))</f>
        <v>с. Красные Дома, ул. Школьная, 25А, котельная № 1-27</v>
      </c>
      <c r="Q12" s="1672" t="str">
        <f>IF(Q9="","",INDEX(DIFFERENTIATION_UNMERGE_SYSTEM,MATCH(Q9,DIFFERENTIATION_ID_DIFF,0)))</f>
        <v>с. Красные Дома, ул. Школьная, 27А, котельная № 1-28</v>
      </c>
      <c r="R12" s="1672" t="str">
        <f>IF(R9="","",INDEX(DIFFERENTIATION_UNMERGE_SYSTEM,MATCH(R9,DIFFERENTIATION_ID_DIFF,0)))</f>
        <v>с. Красные Дома, ул. Школьная, 29А, котельная № 1-29</v>
      </c>
      <c r="S12" s="1672" t="str">
        <f>IF(S9="","",INDEX(DIFFERENTIATION_UNMERGE_SYSTEM,MATCH(S9,DIFFERENTIATION_ID_DIFF,0)))</f>
        <v>с. Красные Дома, ул. Школьная, 31А, котельная № 1-30</v>
      </c>
      <c r="T12" s="1672" t="str">
        <f>IF(T9="","",INDEX(DIFFERENTIATION_UNMERGE_SYSTEM,MATCH(T9,DIFFERENTIATION_ID_DIFF,0)))</f>
        <v>с. Красные Дома, ул. Школьная, 33А, котельная № 1-31</v>
      </c>
      <c r="U12" s="1672" t="str">
        <f>IF(U9="","",INDEX(DIFFERENTIATION_UNMERGE_SYSTEM,MATCH(U9,DIFFERENTIATION_ID_DIFF,0)))</f>
        <v>с. Знаменка, ул. Набережная, 1А, котельная 1-32</v>
      </c>
      <c r="V12" s="1672" t="str">
        <f>IF(V9="","",INDEX(DIFFERENTIATION_UNMERGE_SYSTEM,MATCH(V9,DIFFERENTIATION_ID_DIFF,0)))</f>
        <v>с. Елховка, ул.Школьная, 8А, котельная 1-33</v>
      </c>
      <c r="W12" s="1672" t="str">
        <f>IF(W9="","",INDEX(DIFFERENTIATION_UNMERGE_SYSTEM,MATCH(W9,DIFFERENTIATION_ID_DIFF,0)))</f>
        <v>п. Исаклы, котельная № 1-1</v>
      </c>
      <c r="X12" s="1672" t="str">
        <f>IF(X9="","",INDEX(DIFFERENTIATION_UNMERGE_SYSTEM,MATCH(X9,DIFFERENTIATION_ID_DIFF,0)))</f>
        <v>п. Исаклы, ул Комсомольская, котельная № 1-2</v>
      </c>
      <c r="Y12" s="1672" t="str">
        <f>IF(Y9="","",INDEX(DIFFERENTIATION_UNMERGE_SYSTEM,MATCH(Y9,DIFFERENTIATION_ID_DIFF,0)))</f>
        <v>с. Б.Константиновка, ул. Центральная, 54А, котельная № 1-3</v>
      </c>
      <c r="Z12" s="1672" t="str">
        <f>IF(Z9="","",INDEX(DIFFERENTIATION_UNMERGE_SYSTEM,MATCH(Z9,DIFFERENTIATION_ID_DIFF,0)))</f>
        <v>с. Б.Константиновка, ул. Центральная, 52А(сдк), котельная № 1-4</v>
      </c>
      <c r="AA12" s="1672" t="str">
        <f>IF(AA9="","",INDEX(DIFFERENTIATION_UNMERGE_SYSTEM,MATCH(AA9,DIFFERENTIATION_ID_DIFF,0)))</f>
        <v>с. Кошки, ул. Первомайская, (д/с), котельная № 1-5</v>
      </c>
      <c r="AB12" s="1672" t="str">
        <f>IF(AB9="","",INDEX(DIFFERENTIATION_UNMERGE_SYSTEM,MATCH(AB9,DIFFERENTIATION_ID_DIFF,0)))</f>
        <v>с. Мамыково, ул. Центральная, 24, котельная № 1-6</v>
      </c>
      <c r="AC12" s="1672" t="str">
        <f>IF(AC9="","",INDEX(DIFFERENTIATION_UNMERGE_SYSTEM,MATCH(AC9,DIFFERENTIATION_ID_DIFF,0)))</f>
        <v>с. Новое Фейзулово, ул. Центральная, 45, котельная № 1-7</v>
      </c>
      <c r="AD12" s="1672" t="str">
        <f>IF(AD9="","",INDEX(DIFFERENTIATION_UNMERGE_SYSTEM,MATCH(AD9,DIFFERENTIATION_ID_DIFF,0)))</f>
        <v>с. Рахмановка, ул. Школьная, 6г, котельная № 1-8</v>
      </c>
      <c r="AE12" s="1672" t="str">
        <f>IF(AE9="","",INDEX(DIFFERENTIATION_UNMERGE_SYSTEM,MATCH(AE9,DIFFERENTIATION_ID_DIFF,0)))</f>
        <v>с. Русская Васильевка, ул. Луговая, 1 (школа), котельная № 1-9</v>
      </c>
      <c r="AF12" s="1672" t="str">
        <f>IF(AF9="","",INDEX(DIFFERENTIATION_UNMERGE_SYSTEM,MATCH(AF9,DIFFERENTIATION_ID_DIFF,0)))</f>
        <v>с. Русская Васильевка, ул. Специалистов, 1 (сдк), котельная № 1-10</v>
      </c>
      <c r="AG12" s="1672" t="str">
        <f>IF(AG9="","",INDEX(DIFFERENTIATION_UNMERGE_SYSTEM,MATCH(AG9,DIFFERENTIATION_ID_DIFF,0)))</f>
        <v>с. Ивановка, ул. Центральная, 4А (сдк), котельная № 1-11</v>
      </c>
      <c r="AH12" s="1672" t="str">
        <f>IF(AH9="","",INDEX(DIFFERENTIATION_UNMERGE_SYSTEM,MATCH(AH9,DIFFERENTIATION_ID_DIFF,0)))</f>
        <v>с. Ивановка, ул. Центральная, 2А (школак), котельная № 1-12</v>
      </c>
      <c r="AI12" s="1672" t="str">
        <f>IF(AI9="","",INDEX(DIFFERENTIATION_UNMERGE_SYSTEM,MATCH(AI9,DIFFERENTIATION_ID_DIFF,0)))</f>
        <v>с. Ивановка, ул. Центральная, 3А (домк), котельная № 1-13</v>
      </c>
      <c r="AJ12" s="1672" t="str">
        <f>IF(AJ9="","",INDEX(DIFFERENTIATION_UNMERGE_SYSTEM,MATCH(AJ9,DIFFERENTIATION_ID_DIFF,0)))</f>
        <v>с. Тенеево. ул. Центральная, 31 (школа), котельная № 1-14</v>
      </c>
      <c r="AK12" s="1672" t="str">
        <f>IF(AK9="","",INDEX(DIFFERENTIATION_UNMERGE_SYSTEM,MATCH(AK9,DIFFERENTIATION_ID_DIFF,0)))</f>
        <v>с. Тенеево. ул. Центральная, 38 (сдк), котельная № 1-15</v>
      </c>
      <c r="AL12" s="1672" t="str">
        <f>IF(AL9="","",INDEX(DIFFERENTIATION_UNMERGE_SYSTEM,MATCH(AL9,DIFFERENTIATION_ID_DIFF,0)))</f>
        <v>с. Кошки, д/с Теремок, котельная № 1-16</v>
      </c>
      <c r="AM12" s="1672" t="str">
        <f>IF(AM9="","",INDEX(DIFFERENTIATION_UNMERGE_SYSTEM,MATCH(AM9,DIFFERENTIATION_ID_DIFF,0)))</f>
        <v>с. Кошки, д/с Радуга, котельная № 1-17</v>
      </c>
      <c r="AN12" s="1672" t="str">
        <f>IF(AN9="","",INDEX(DIFFERENTIATION_UNMERGE_SYSTEM,MATCH(AN9,DIFFERENTIATION_ID_DIFF,0)))</f>
        <v>с. Кошки, ст. Подгрузная, ул. Пионерская, 3 (школа), котельная № 1-18</v>
      </c>
      <c r="AO12" s="1672" t="str">
        <f>IF(AO9="","",INDEX(DIFFERENTIATION_UNMERGE_SYSTEM,MATCH(AO9,DIFFERENTIATION_ID_DIFF,0)))</f>
        <v>с. Кошки, ст. Подгрузная, ул. Спортивная, 8А (д/с Родничока), котельная № 1-19</v>
      </c>
      <c r="AP12" s="1672" t="str">
        <f>IF(AP9="","",INDEX(DIFFERENTIATION_UNMERGE_SYSTEM,MATCH(AP9,DIFFERENTIATION_ID_DIFF,0)))</f>
        <v>с. В.Белозерки, ул. Мира, котельная № 2-1</v>
      </c>
      <c r="AQ12" s="1672" t="str">
        <f>IF(AQ9="","",INDEX(DIFFERENTIATION_UNMERGE_SYSTEM,MATCH(AQ9,DIFFERENTIATION_ID_DIFF,0)))</f>
        <v>с. В.Белозерки, ул. Щербакова, котельная № 2-2</v>
      </c>
      <c r="AR12" s="1672" t="str">
        <f>IF(AR9="","",INDEX(DIFFERENTIATION_UNMERGE_SYSTEM,MATCH(AR9,DIFFERENTIATION_ID_DIFF,0)))</f>
        <v>с. В.Белозерки, пер. Восточный, котельная № 2-3</v>
      </c>
      <c r="AS12" s="1672" t="str">
        <f>IF(AS9="","",INDEX(DIFFERENTIATION_UNMERGE_SYSTEM,MATCH(AS9,DIFFERENTIATION_ID_DIFF,0)))</f>
        <v>с. В.Белозерки, пер. Западный, котельная № 2-4</v>
      </c>
      <c r="AT12" s="1672" t="str">
        <f>IF(AT9="","",INDEX(DIFFERENTIATION_UNMERGE_SYSTEM,MATCH(AT9,DIFFERENTIATION_ID_DIFF,0)))</f>
        <v>с. Большая Черниговка, Микрорайон, 24Б, котельная № 3-1</v>
      </c>
      <c r="AU12" s="1672" t="str">
        <f>IF(AU9="","",INDEX(DIFFERENTIATION_UNMERGE_SYSTEM,MATCH(AU9,DIFFERENTIATION_ID_DIFF,0)))</f>
        <v>п. Глушицкий, ул. Шоссейная, 11, котельная № 3-2</v>
      </c>
      <c r="AV12" s="1672" t="str">
        <f>IF(AV9="","",INDEX(DIFFERENTIATION_UNMERGE_SYSTEM,MATCH(AV9,DIFFERENTIATION_ID_DIFF,0)))</f>
        <v>п. Полянский, ул. Центральная, 34Б, котельная 3-3</v>
      </c>
      <c r="AW12" s="1672" t="str">
        <f>IF(AW9="","",INDEX(DIFFERENTIATION_UNMERGE_SYSTEM,MATCH(AW9,DIFFERENTIATION_ID_DIFF,0)))</f>
        <v>с. Майское, ул. Специалистов, 12А, котельная № 3-4</v>
      </c>
      <c r="AX12" s="1672" t="str">
        <f>IF(AX9="","",INDEX(DIFFERENTIATION_UNMERGE_SYSTEM,MATCH(AX9,DIFFERENTIATION_ID_DIFF,0)))</f>
        <v>пгт Безенчук, ул. Центральная, 9А, котельная № 4-1</v>
      </c>
      <c r="AY12" s="1672" t="str">
        <f>IF(AY9="","",INDEX(DIFFERENTIATION_UNMERGE_SYSTEM,MATCH(AY9,DIFFERENTIATION_ID_DIFF,0)))</f>
        <v>с. Владимировка, ул. Солнечная, котельная № 4-34</v>
      </c>
      <c r="AZ12" s="1672" t="str">
        <f>IF(AZ9="","",INDEX(DIFFERENTIATION_UNMERGE_SYSTEM,MATCH(AZ9,DIFFERENTIATION_ID_DIFF,0)))</f>
        <v>с. Песочное, ул. Центральная, котельная № 4-2</v>
      </c>
      <c r="BA12" s="1672" t="str">
        <f>IF(BA9="","",INDEX(DIFFERENTIATION_UNMERGE_SYSTEM,MATCH(BA9,DIFFERENTIATION_ID_DIFF,0)))</f>
        <v>пгт Безенчук, ул. Луговцева, 57, котельная № 4-3</v>
      </c>
      <c r="BB12" s="1672" t="str">
        <f>IF(BB9="","",INDEX(DIFFERENTIATION_UNMERGE_SYSTEM,MATCH(BB9,DIFFERENTIATION_ID_DIFF,0)))</f>
        <v>пгт Безенчук, ул. Степная, 1, котельная № 4-4</v>
      </c>
      <c r="BC12" s="1672" t="str">
        <f>IF(BC9="","",INDEX(DIFFERENTIATION_UNMERGE_SYSTEM,MATCH(BC9,DIFFERENTIATION_ID_DIFF,0)))</f>
        <v>пгт Безенчук, ул. Советскаяа, 184, котельная № 4-5</v>
      </c>
      <c r="BD12" s="1672" t="str">
        <f>IF(BD9="","",INDEX(DIFFERENTIATION_UNMERGE_SYSTEM,MATCH(BD9,DIFFERENTIATION_ID_DIFF,0)))</f>
        <v>пгт Безенчук, ул. Садовая, 1А, котельная № 4-6</v>
      </c>
      <c r="BE12" s="1672" t="str">
        <f>IF(BE9="","",INDEX(DIFFERENTIATION_UNMERGE_SYSTEM,MATCH(BE9,DIFFERENTIATION_ID_DIFF,0)))</f>
        <v>пгт Безенчук, ул. Солодухина, 167, котельная № 4-7</v>
      </c>
      <c r="BF12" s="1672" t="str">
        <f>IF(BF9="","",INDEX(DIFFERENTIATION_UNMERGE_SYSTEM,MATCH(BF9,DIFFERENTIATION_ID_DIFF,0)))</f>
        <v>пгт Безенчук, ул. Быковцева, 77в, котельная № 4-8</v>
      </c>
      <c r="BG12" s="1672" t="str">
        <f>IF(BG9="","",INDEX(DIFFERENTIATION_UNMERGE_SYSTEM,MATCH(BG9,DIFFERENTIATION_ID_DIFF,0)))</f>
        <v>пгт Безенчук, ул. Быковцева, 66, котельная № 4-9</v>
      </c>
      <c r="BH12" s="1672" t="str">
        <f>IF(BH9="","",INDEX(DIFFERENTIATION_UNMERGE_SYSTEM,MATCH(BH9,DIFFERENTIATION_ID_DIFF,0)))</f>
        <v>с. Осинки, ул. Л.Толстого, котельная № 4-10</v>
      </c>
      <c r="BI12" s="1672" t="str">
        <f>IF(BI9="","",INDEX(DIFFERENTIATION_UNMERGE_SYSTEM,MATCH(BI9,DIFFERENTIATION_ID_DIFF,0)))</f>
        <v>с. Осинки, ул. Комсомольская, 1, котельная № 4-11</v>
      </c>
      <c r="BJ12" s="1672" t="str">
        <f>IF(BJ9="","",INDEX(DIFFERENTIATION_UNMERGE_SYSTEM,MATCH(BJ9,DIFFERENTIATION_ID_DIFF,0)))</f>
        <v>с. Осинки, ул. Комсомольская, 2, котельная № 4-12</v>
      </c>
      <c r="BK12" s="1672" t="str">
        <f>IF(BK9="","",INDEX(DIFFERENTIATION_UNMERGE_SYSTEM,MATCH(BK9,DIFFERENTIATION_ID_DIFF,0)))</f>
        <v>с. Осинки, ул. Комсомольская, 3, котельная № 4-13</v>
      </c>
      <c r="BL12" s="1672" t="str">
        <f>IF(BL9="","",INDEX(DIFFERENTIATION_UNMERGE_SYSTEM,MATCH(BL9,DIFFERENTIATION_ID_DIFF,0)))</f>
        <v>с. Осинки, ул. Комсомольская, 42, котельная № 4-14</v>
      </c>
      <c r="BM12" s="1672" t="str">
        <f>IF(BM9="","",INDEX(DIFFERENTIATION_UNMERGE_SYSTEM,MATCH(BM9,DIFFERENTIATION_ID_DIFF,0)))</f>
        <v>с. Ольгино, ул. Северная, 7а, котельная № 4-15</v>
      </c>
      <c r="BN12" s="1672" t="str">
        <f>IF(BN9="","",INDEX(DIFFERENTIATION_UNMERGE_SYSTEM,MATCH(BN9,DIFFERENTIATION_ID_DIFF,0)))</f>
        <v>с. Прибой, ул. Гаражная, 4, котельная № 4-16</v>
      </c>
      <c r="BO12" s="1672" t="str">
        <f>IF(BO9="","",INDEX(DIFFERENTIATION_UNMERGE_SYSTEM,MATCH(BO9,DIFFERENTIATION_ID_DIFF,0)))</f>
        <v>с. Прибой, ул. Овражная, 4, котельная № 4-17</v>
      </c>
      <c r="BP12" s="1672" t="str">
        <f>IF(BP9="","",INDEX(DIFFERENTIATION_UNMERGE_SYSTEM,MATCH(BP9,DIFFERENTIATION_ID_DIFF,0)))</f>
        <v>с. Екатериновка, ул. Фабричная, 25А, котельная № 4-19</v>
      </c>
      <c r="BQ12" s="1672" t="str">
        <f>IF(BQ9="","",INDEX(DIFFERENTIATION_UNMERGE_SYSTEM,MATCH(BQ9,DIFFERENTIATION_ID_DIFF,0)))</f>
        <v>с. Екатериновка, ул. Фабричная, 40А, котельная № 4-20</v>
      </c>
      <c r="BR12" s="1672" t="str">
        <f>IF(BR9="","",INDEX(DIFFERENTIATION_UNMERGE_SYSTEM,MATCH(BR9,DIFFERENTIATION_ID_DIFF,0)))</f>
        <v>ст. Звезда, ул. Железнодорожная, 9А, котельная № 4-21</v>
      </c>
      <c r="BS12" s="1672" t="str">
        <f>IF(BS9="","",INDEX(DIFFERENTIATION_UNMERGE_SYSTEM,MATCH(BS9,DIFFERENTIATION_ID_DIFF,0)))</f>
        <v>с. Натальино, ул. Школьная, 13А, котельная № 4-22</v>
      </c>
      <c r="BT12" s="1672" t="str">
        <f>IF(BT9="","",INDEX(DIFFERENTIATION_UNMERGE_SYSTEM,MATCH(BT9,DIFFERENTIATION_ID_DIFF,0)))</f>
        <v>с. Сосновка,  котельная № 4-23</v>
      </c>
      <c r="BU12" s="1672" t="str">
        <f>IF(BU9="","",INDEX(DIFFERENTIATION_UNMERGE_SYSTEM,MATCH(BU9,DIFFERENTIATION_ID_DIFF,0)))</f>
        <v>с. Красноселки, ул. Центральная, 6А, котельная № 4-24</v>
      </c>
      <c r="BV12" s="1672" t="str">
        <f>IF(BV9="","",INDEX(DIFFERENTIATION_UNMERGE_SYSTEM,MATCH(BV9,DIFFERENTIATION_ID_DIFF,0)))</f>
        <v>с. Переволоки, ул. Центральная, 33, 35, котельная № 4-28</v>
      </c>
      <c r="BW12" s="1672" t="str">
        <f>IF(BW9="","",INDEX(DIFFERENTIATION_UNMERGE_SYSTEM,MATCH(BW9,DIFFERENTIATION_ID_DIFF,0)))</f>
        <v>с. Переволоки, ул. Центральная, 37, 39, котельная № 4-29</v>
      </c>
      <c r="BX12" s="1672" t="str">
        <f>IF(BX9="","",INDEX(DIFFERENTIATION_UNMERGE_SYSTEM,MATCH(BX9,DIFFERENTIATION_ID_DIFF,0)))</f>
        <v>с. Переволоки, ул. Центральная, (сдк), котельная № 4-30</v>
      </c>
      <c r="BY12" s="1672" t="str">
        <f>IF(BY9="","",INDEX(DIFFERENTIATION_UNMERGE_SYSTEM,MATCH(BY9,DIFFERENTIATION_ID_DIFF,0)))</f>
        <v>с. Переволоки, ул. Школьная, (школа, д/с), котельная № 4-31</v>
      </c>
      <c r="BZ12" s="1672" t="str">
        <f>IF(BZ9="","",INDEX(DIFFERENTIATION_UNMERGE_SYSTEM,MATCH(BZ9,DIFFERENTIATION_ID_DIFF,0)))</f>
        <v>с. С. Залесье, д.3, котельная № 4-32</v>
      </c>
      <c r="CA12" s="1672" t="str">
        <f>IF(CA9="","",INDEX(DIFFERENTIATION_UNMERGE_SYSTEM,MATCH(CA9,DIFFERENTIATION_ID_DIFF,0)))</f>
        <v>с. Покровка, ул. Центральная, 1А, котельная № 4-33</v>
      </c>
      <c r="CB12" s="1672" t="str">
        <f>IF(CB9="","",INDEX(DIFFERENTIATION_UNMERGE_SYSTEM,MATCH(CB9,DIFFERENTIATION_ID_DIFF,0)))</f>
        <v>с. Новомихайловка, ул. Центральная, 1, котельная № 4-36</v>
      </c>
      <c r="CC12" s="1672" t="str">
        <f>IF(CC9="","",INDEX(DIFFERENTIATION_UNMERGE_SYSTEM,MATCH(CC9,DIFFERENTIATION_ID_DIFF,0)))</f>
        <v>с. Новомихайловка, ул. Центральная, 6, котельная № 4-37</v>
      </c>
      <c r="CD12" s="1672" t="str">
        <f>IF(CD9="","",INDEX(DIFFERENTIATION_UNMERGE_SYSTEM,MATCH(CD9,DIFFERENTIATION_ID_DIFF,0)))</f>
        <v>с. Новомихайловка, ул. Центральная, 14, котельная № 4-38</v>
      </c>
      <c r="CE12" s="1672" t="str">
        <f>IF(CE9="","",INDEX(DIFFERENTIATION_UNMERGE_SYSTEM,MATCH(CE9,DIFFERENTIATION_ID_DIFF,0)))</f>
        <v>с. Новомихайловка, ул. Фасадная, 3, котельная № 4-39</v>
      </c>
      <c r="CF12" s="1672" t="str">
        <f>IF(CF9="","",INDEX(DIFFERENTIATION_UNMERGE_SYSTEM,MATCH(CF9,DIFFERENTIATION_ID_DIFF,0)))</f>
        <v>с. Александровка, ул. Центральная, 44 (сдк), котельная № 4-40</v>
      </c>
      <c r="CG12" s="1672" t="str">
        <f>IF(CG9="","",INDEX(DIFFERENTIATION_UNMERGE_SYSTEM,MATCH(CG9,DIFFERENTIATION_ID_DIFF,0)))</f>
        <v>с. Преображенка, ул. Тополинаяя, 13, котельная № 4-42</v>
      </c>
      <c r="CH12" s="1672" t="str">
        <f>IF(CH9="","",INDEX(DIFFERENTIATION_UNMERGE_SYSTEM,MATCH(CH9,DIFFERENTIATION_ID_DIFF,0)))</f>
        <v>с. Преображенка, ул. Тополинаяя, 15, котельная № 4-43</v>
      </c>
      <c r="CI12" s="1672" t="str">
        <f>IF(CI9="","",INDEX(DIFFERENTIATION_UNMERGE_SYSTEM,MATCH(CI9,DIFFERENTIATION_ID_DIFF,0)))</f>
        <v>ст. Звезда, тепловые сети № 4-44</v>
      </c>
      <c r="CJ12" s="1672" t="str">
        <f>IF(CJ9="","",INDEX(DIFFERENTIATION_UNMERGE_SYSTEM,MATCH(CJ9,DIFFERENTIATION_ID_DIFF,0)))</f>
        <v>п. Разинский, тепловые сети № 4-45</v>
      </c>
      <c r="CK12" s="1672" t="str">
        <f>IF(CK9="","",INDEX(DIFFERENTIATION_UNMERGE_SYSTEM,MATCH(CK9,DIFFERENTIATION_ID_DIFF,0)))</f>
        <v>п. Привольный, тепловые сети № 4-46</v>
      </c>
      <c r="CL12" s="1672" t="str">
        <f>IF(CL9="","",INDEX(DIFFERENTIATION_UNMERGE_SYSTEM,MATCH(CL9,DIFFERENTIATION_ID_DIFF,0)))</f>
        <v>п. Дружба, тепловые сети № 4-47</v>
      </c>
      <c r="CM12" s="1672" t="str">
        <f>IF(CM9="","",INDEX(DIFFERENTIATION_UNMERGE_SYSTEM,MATCH(CM9,DIFFERENTIATION_ID_DIFF,0)))</f>
        <v>с. Владимировка, ул. Максима Горького, котельная № 4-35</v>
      </c>
      <c r="CN12" s="1672" t="str">
        <f>IF(CN9="","",INDEX(DIFFERENTIATION_UNMERGE_SYSTEM,MATCH(CN9,DIFFERENTIATION_ID_DIFF,0)))</f>
        <v>с. Кинель-Черкассы, ул. Революционная, 76, котельная № 6-1</v>
      </c>
      <c r="CO12" s="1672" t="str">
        <f>IF(CO9="","",INDEX(DIFFERENTIATION_UNMERGE_SYSTEM,MATCH(CO9,DIFFERENTIATION_ID_DIFF,0)))</f>
        <v>с. Репьевка, ул. Победы, 4, котельная № 6-2</v>
      </c>
      <c r="CP12" s="1672" t="str">
        <f>IF(CP9="","",INDEX(DIFFERENTIATION_UNMERGE_SYSTEM,MATCH(CP9,DIFFERENTIATION_ID_DIFF,0)))</f>
        <v>с. Садгород, ул. Ленина, 43, котельная № 6-3</v>
      </c>
      <c r="CQ12" s="1672" t="str">
        <f>IF(CQ9="","",INDEX(DIFFERENTIATION_UNMERGE_SYSTEM,MATCH(CQ9,DIFFERENTIATION_ID_DIFF,0)))</f>
        <v>с. Тимашево, ул. Молодежная, 15д, котельная № 6-4</v>
      </c>
      <c r="CR12" s="1672" t="str">
        <f>IF(CR9="","",INDEX(DIFFERENTIATION_UNMERGE_SYSTEM,MATCH(CR9,DIFFERENTIATION_ID_DIFF,0)))</f>
        <v>с. Кинель-Черкассы (ГИБДД), ул. Механизаторов, 1, котельная № 6-5</v>
      </c>
      <c r="CS12" s="1672" t="str">
        <f>IF(CS9="","",INDEX(DIFFERENTIATION_UNMERGE_SYSTEM,MATCH(CS9,DIFFERENTIATION_ID_DIFF,0)))</f>
        <v>с. Кинель-Черкассы (библиотека), ул. Красноармейская, 115а, котельная № 6-6</v>
      </c>
      <c r="CT12" s="1672" t="str">
        <f>IF(CT9="","",INDEX(DIFFERENTIATION_UNMERGE_SYSTEM,MATCH(CT9,DIFFERENTIATION_ID_DIFF,0)))</f>
        <v>с. Березняки, ул. Первомайская, 11, котельная № 6-7</v>
      </c>
      <c r="CU12" s="1672" t="str">
        <f>IF(CU9="","",INDEX(DIFFERENTIATION_UNMERGE_SYSTEM,MATCH(CU9,DIFFERENTIATION_ID_DIFF,0)))</f>
        <v>с. Дубовый Колок, ул. Центральная, 8а, котельная № 6-8</v>
      </c>
      <c r="CV12" s="1672" t="str">
        <f>IF(CV9="","",INDEX(DIFFERENTIATION_UNMERGE_SYSTEM,MATCH(CV9,DIFFERENTIATION_ID_DIFF,0)))</f>
        <v>с. Семеновка, ул. Советская, 2б, котельная № 6-9</v>
      </c>
      <c r="CW12" s="1672" t="str">
        <f>IF(CW9="","",INDEX(DIFFERENTIATION_UNMERGE_SYSTEM,MATCH(CW9,DIFFERENTIATION_ID_DIFF,0)))</f>
        <v>с. Красная Горка, ул. Чапаевская, 71, котельная № 6-10</v>
      </c>
      <c r="CX12" s="1672" t="str">
        <f>IF(CX9="","",INDEX(DIFFERENTIATION_UNMERGE_SYSTEM,MATCH(CX9,DIFFERENTIATION_ID_DIFF,0)))</f>
        <v>с. Кинель-Черкассы (УФМС), ул. Красноармейская, 107, котельная № 6-11</v>
      </c>
      <c r="CY12" s="1672" t="str">
        <f>IF(CY9="","",INDEX(DIFFERENTIATION_UNMERGE_SYSTEM,MATCH(CY9,DIFFERENTIATION_ID_DIFF,0)))</f>
        <v>с. Кинель-Черкассы (д/с Голубь), ул. Нефтяников, 9, котельная № 6-12</v>
      </c>
      <c r="CZ12" s="1672" t="str">
        <f>IF(CZ9="","",INDEX(DIFFERENTIATION_UNMERGE_SYSTEM,MATCH(CZ9,DIFFERENTIATION_ID_DIFF,0)))</f>
        <v>с. Кинель-Черкассы (д/с Огонек), ул. Авиационная, 7в, котельная № 6-13</v>
      </c>
      <c r="DA12" s="1672" t="str">
        <f>IF(DA9="","",INDEX(DIFFERENTIATION_UNMERGE_SYSTEM,MATCH(DA9,DIFFERENTIATION_ID_DIFF,0)))</f>
        <v>с. Тимашево (школа), ул. Комсомольская, 31А, котельная № 6-14</v>
      </c>
      <c r="DB12" s="1672" t="str">
        <f>IF(DB9="","",INDEX(DIFFERENTIATION_UNMERGE_SYSTEM,MATCH(DB9,DIFFERENTIATION_ID_DIFF,0)))</f>
        <v>с. Муханово , ул. Больничная, 25, котельная № 6-15</v>
      </c>
      <c r="DC12" s="1672" t="str">
        <f>IF(DC9="","",INDEX(DIFFERENTIATION_UNMERGE_SYSTEM,MATCH(DC9,DIFFERENTIATION_ID_DIFF,0)))</f>
        <v>с. Муханово (школа) , ул. Школьная, 1/1, котельная № 6-16</v>
      </c>
      <c r="DD12" s="1672" t="str">
        <f>IF(DD9="","",INDEX(DIFFERENTIATION_UNMERGE_SYSTEM,MATCH(DD9,DIFFERENTIATION_ID_DIFF,0)))</f>
        <v>с. Муханово (клуб) , ул. Школьная, 1/1А, котельная № 6-17</v>
      </c>
      <c r="DE12" s="1672" t="str">
        <f>IF(DE9="","",INDEX(DIFFERENTIATION_UNMERGE_SYSTEM,MATCH(DE9,DIFFERENTIATION_ID_DIFF,0)))</f>
        <v>с. Муханово (ж/дом) , ул. Школьная, 1/1Б, котельная № 6-18</v>
      </c>
      <c r="DF12" s="1672" t="str">
        <f>IF(DF9="","",INDEX(DIFFERENTIATION_UNMERGE_SYSTEM,MATCH(DF9,DIFFERENTIATION_ID_DIFF,0)))</f>
        <v>с. Кротовка (АПС) , ул. Дачная, котельная № 6-19</v>
      </c>
      <c r="DG12" s="1672" t="str">
        <f>IF(DG9="","",INDEX(DIFFERENTIATION_UNMERGE_SYSTEM,MATCH(DG9,DIFFERENTIATION_ID_DIFF,0)))</f>
        <v>с. Кротовка (ЛДПС) , ул. Нефтяников, 7, котельная № 6-20</v>
      </c>
      <c r="DH12" s="1672" t="str">
        <f>IF(DH9="","",INDEX(DIFFERENTIATION_UNMERGE_SYSTEM,MATCH(DH9,DIFFERENTIATION_ID_DIFF,0)))</f>
        <v>с. Кротовка (больница) , ул. Мичуринская, 2А, котельная № 6-21</v>
      </c>
      <c r="DI12" s="1672" t="str">
        <f>IF(DI9="","",INDEX(DIFFERENTIATION_UNMERGE_SYSTEM,MATCH(DI9,DIFFERENTIATION_ID_DIFF,0)))</f>
        <v>с. Александровка, ул. Спортивная, 8, котельная № 6-22</v>
      </c>
      <c r="DJ12" s="1672" t="str">
        <f>IF(DJ9="","",INDEX(DIFFERENTIATION_UNMERGE_SYSTEM,MATCH(DJ9,DIFFERENTIATION_ID_DIFF,0)))</f>
        <v>с. Б. Сарабай, ул. Черемушки, 2А, котельная № 6-23</v>
      </c>
      <c r="DK12" s="1672" t="str">
        <f>IF(DK9="","",INDEX(DIFFERENTIATION_UNMERGE_SYSTEM,MATCH(DK9,DIFFERENTIATION_ID_DIFF,0)))</f>
        <v>с. Кабановка, ул. Крыгина, 1ж, котельная № 6-24</v>
      </c>
      <c r="DL12" s="1672" t="str">
        <f>IF(DL9="","",INDEX(DIFFERENTIATION_UNMERGE_SYSTEM,MATCH(DL9,DIFFERENTIATION_ID_DIFF,0)))</f>
        <v>с. Богородское, ул. Молодежнаяа, 1а, котельная № 6-25</v>
      </c>
      <c r="DM12" s="1672" t="str">
        <f>IF(DM9="","",INDEX(DIFFERENTIATION_UNMERGE_SYSTEM,MATCH(DM9,DIFFERENTIATION_ID_DIFF,0)))</f>
        <v>с. Богородское, ул. Центральная, 159а, котельная № 6-26</v>
      </c>
      <c r="DN12" s="1672" t="str">
        <f>IF(DN9="","",INDEX(DIFFERENTIATION_UNMERGE_SYSTEM,MATCH(DN9,DIFFERENTIATION_ID_DIFF,0)))</f>
        <v>с. Лозовка, ул. Центральная, 4а, котельная № 6-27</v>
      </c>
      <c r="DO12" s="1672" t="str">
        <f>IF(DO9="","",INDEX(DIFFERENTIATION_UNMERGE_SYSTEM,MATCH(DO9,DIFFERENTIATION_ID_DIFF,0)))</f>
        <v>с. Лозовка (клуб), ул. Центральная, 1а, котельная № 6-28</v>
      </c>
      <c r="DP12" s="1672" t="str">
        <f>IF(DP9="","",INDEX(DIFFERENTIATION_UNMERGE_SYSTEM,MATCH(DP9,DIFFERENTIATION_ID_DIFF,0)))</f>
        <v>с. Новые Ключи(школа), ул. Советская, 38А, котельная № 6-29</v>
      </c>
      <c r="DQ12" s="1672" t="str">
        <f>IF(DQ9="","",INDEX(DIFFERENTIATION_UNMERGE_SYSTEM,MATCH(DQ9,DIFFERENTIATION_ID_DIFF,0)))</f>
        <v>с. Новые Ключи(клуб), ул. Советская, 38А, котельная № 6-30</v>
      </c>
      <c r="DR12" s="1672" t="str">
        <f>IF(DR9="","",INDEX(DIFFERENTIATION_UNMERGE_SYSTEM,MATCH(DR9,DIFFERENTIATION_ID_DIFF,0)))</f>
        <v>п. Первомайский, ул. Садовая, 28, котельная № 6-31</v>
      </c>
      <c r="DS12" s="1672" t="str">
        <f>IF(DS9="","",INDEX(DIFFERENTIATION_UNMERGE_SYSTEM,MATCH(DS9,DIFFERENTIATION_ID_DIFF,0)))</f>
        <v>с. Черновка, ул. Школьная, 33, котельная № 6-32</v>
      </c>
      <c r="DT12" s="1672" t="str">
        <f>IF(DT9="","",INDEX(DIFFERENTIATION_UNMERGE_SYSTEM,MATCH(DT9,DIFFERENTIATION_ID_DIFF,0)))</f>
        <v>с. Кинель-Черкассы, ул. Механизаторов, 16А, котельная № 6-33</v>
      </c>
      <c r="DU12" s="1672" t="str">
        <f>IF(DU9="","",INDEX(DIFFERENTIATION_UNMERGE_SYSTEM,MATCH(DU9,DIFFERENTIATION_ID_DIFF,0)))</f>
        <v>с.  Ерзовка, ул. Центральная, 66, котельная № 6-34</v>
      </c>
      <c r="DV12" s="1672" t="str">
        <f>IF(DV9="","",INDEX(DIFFERENTIATION_UNMERGE_SYSTEM,MATCH(DV9,DIFFERENTIATION_ID_DIFF,0)))</f>
        <v>с.  Коханы (КДЦ), ул. Советская, 32А, котельная № 6-35</v>
      </c>
      <c r="DW12" s="1672" t="str">
        <f>IF(DW9="","",INDEX(DIFFERENTIATION_UNMERGE_SYSTEM,MATCH(DW9,DIFFERENTIATION_ID_DIFF,0)))</f>
        <v>с.  Полудни (школа), ул. Солнечная, 92А, котельная № 6-36</v>
      </c>
      <c r="DX12" s="1672" t="str">
        <f>IF(DX9="","",INDEX(DIFFERENTIATION_UNMERGE_SYSTEM,MATCH(DX9,DIFFERENTIATION_ID_DIFF,0)))</f>
        <v>с.  Вязники, ул. Школьная, 9А, котельная № 6-37</v>
      </c>
      <c r="DY12" s="1672" t="str">
        <f>IF(DY9="","",INDEX(DIFFERENTIATION_UNMERGE_SYSTEM,MATCH(DY9,DIFFERENTIATION_ID_DIFF,0)))</f>
        <v>с. Среднее Аверкино, ул. Школьная, 13А, котельная № 6-38</v>
      </c>
      <c r="DZ12" s="1672" t="str">
        <f>IF(DZ9="","",INDEX(DIFFERENTIATION_UNMERGE_SYSTEM,MATCH(DZ9,DIFFERENTIATION_ID_DIFF,0)))</f>
        <v>с. Среднее Аверкино, ул. Школьная, 64Б, котельная № 6-39</v>
      </c>
      <c r="EA12" s="1672" t="str">
        <f>IF(EA9="","",INDEX(DIFFERENTIATION_UNMERGE_SYSTEM,MATCH(EA9,DIFFERENTIATION_ID_DIFF,0)))</f>
        <v>с. Красные Ключи, ул. Школьная, 14Б, котельная № 6-40</v>
      </c>
      <c r="EB12" s="1672" t="str">
        <f>IF(EB9="","",INDEX(DIFFERENTIATION_UNMERGE_SYSTEM,MATCH(EB9,DIFFERENTIATION_ID_DIFF,0)))</f>
        <v>с. Кротково, ул. Ленина, 46Б, котельная № 6-41</v>
      </c>
      <c r="EC12" s="1672" t="str">
        <f>IF(EC9="","",INDEX(DIFFERENTIATION_UNMERGE_SYSTEM,MATCH(EC9,DIFFERENTIATION_ID_DIFF,0)))</f>
        <v>с. Первомайск, ул. Первомайская, 46Б, котельная № 6-42</v>
      </c>
      <c r="ED12" s="1672" t="str">
        <f>IF(ED9="","",INDEX(DIFFERENTIATION_UNMERGE_SYSTEM,MATCH(ED9,DIFFERENTIATION_ID_DIFF,0)))</f>
        <v>п. Венера, ул. Центральная, 1А, котельная № 6-43</v>
      </c>
      <c r="EE12" s="1672" t="str">
        <f>IF(EE9="","",INDEX(DIFFERENTIATION_UNMERGE_SYSTEM,MATCH(EE9,DIFFERENTIATION_ID_DIFF,0)))</f>
        <v>г.о. Отрадный, ЦЗН, ул. Молодогвардейская, 16А, котельная № 6-44</v>
      </c>
      <c r="EF12" s="1672" t="str">
        <f>IF(EF9="","",INDEX(DIFFERENTIATION_UNMERGE_SYSTEM,MATCH(EF9,DIFFERENTIATION_ID_DIFF,0)))</f>
        <v>п. Приволжье, ул. Парковая, котельная № 7-1</v>
      </c>
      <c r="EG12" s="1672" t="str">
        <f>IF(EG9="","",INDEX(DIFFERENTIATION_UNMERGE_SYSTEM,MATCH(EG9,DIFFERENTIATION_ID_DIFF,0)))</f>
        <v>п. Приволжье, ул.Комарова, котельная № 7-2</v>
      </c>
      <c r="EH12" s="1672" t="str">
        <f>IF(EH9="","",INDEX(DIFFERENTIATION_UNMERGE_SYSTEM,MATCH(EH9,DIFFERENTIATION_ID_DIFF,0)))</f>
        <v>п. Приволжье, ул. Молодежная, котельная № 7-3</v>
      </c>
      <c r="EI12" s="1672" t="str">
        <f>IF(EI9="","",INDEX(DIFFERENTIATION_UNMERGE_SYSTEM,MATCH(EI9,DIFFERENTIATION_ID_DIFF,0)))</f>
        <v>п. Приволжье, ул. Советская, котельная № 7-4</v>
      </c>
      <c r="EJ12" s="1672" t="str">
        <f>IF(EJ9="","",INDEX(DIFFERENTIATION_UNMERGE_SYSTEM,MATCH(EJ9,DIFFERENTIATION_ID_DIFF,0)))</f>
        <v>п. Ильмень, ул. Молодежная, котельная № 7-5</v>
      </c>
      <c r="EK12" s="1672" t="str">
        <f>IF(EK9="","",INDEX(DIFFERENTIATION_UNMERGE_SYSTEM,MATCH(EK9,DIFFERENTIATION_ID_DIFF,0)))</f>
        <v>п. Ильмень, ул. Почтовая, котельная № 7-6</v>
      </c>
      <c r="EL12" s="1672" t="str">
        <f>IF(EL9="","",INDEX(DIFFERENTIATION_UNMERGE_SYSTEM,MATCH(EL9,DIFFERENTIATION_ID_DIFF,0)))</f>
        <v>п. Ильмень, ул. Школьная, котельная № 7-7</v>
      </c>
      <c r="EM12" s="1672" t="str">
        <f>IF(EM9="","",INDEX(DIFFERENTIATION_UNMERGE_SYSTEM,MATCH(EM9,DIFFERENTIATION_ID_DIFF,0)))</f>
        <v>п. Новоспасский, ул. Мира, котельная № 7-8</v>
      </c>
      <c r="EN12" s="1672" t="str">
        <f>IF(EN9="","",INDEX(DIFFERENTIATION_UNMERGE_SYSTEM,MATCH(EN9,DIFFERENTIATION_ID_DIFF,0)))</f>
        <v>п. Новоспасский, ул. Магистральная, котельная № 7-9</v>
      </c>
      <c r="EO12" s="1672" t="str">
        <f>IF(EO9="","",INDEX(DIFFERENTIATION_UNMERGE_SYSTEM,MATCH(EO9,DIFFERENTIATION_ID_DIFF,0)))</f>
        <v>п. Новоспасский, пер. Пугачева, котельная № 7-10</v>
      </c>
      <c r="EP12" s="1672" t="str">
        <f>IF(EP9="","",INDEX(DIFFERENTIATION_UNMERGE_SYSTEM,MATCH(EP9,DIFFERENTIATION_ID_DIFF,0)))</f>
        <v>п. Новоспасский, ул. Школьная, котельная № 7-11</v>
      </c>
      <c r="EQ12" s="1672" t="str">
        <f>IF(EQ9="","",INDEX(DIFFERENTIATION_UNMERGE_SYSTEM,MATCH(EQ9,DIFFERENTIATION_ID_DIFF,0)))</f>
        <v>п. Новоспасский, ул. Ленина, котельная № 7-12</v>
      </c>
      <c r="ER12" s="1672" t="str">
        <f>IF(ER9="","",INDEX(DIFFERENTIATION_UNMERGE_SYSTEM,MATCH(ER9,DIFFERENTIATION_ID_DIFF,0)))</f>
        <v>п. Обшаровка, ул. Лычева, котельная № 7-13</v>
      </c>
      <c r="ES12" s="1672" t="str">
        <f>IF(ES9="","",INDEX(DIFFERENTIATION_UNMERGE_SYSTEM,MATCH(ES9,DIFFERENTIATION_ID_DIFF,0)))</f>
        <v>п. Обшаровка, ул. Терешковой, котельная № 7-14</v>
      </c>
      <c r="ET12" s="1672" t="str">
        <f>IF(ET9="","",INDEX(DIFFERENTIATION_UNMERGE_SYSTEM,MATCH(ET9,DIFFERENTIATION_ID_DIFF,0)))</f>
        <v>п. Обшаровка, ул. Спортивная, котельная № 7-15</v>
      </c>
      <c r="EU12" s="1672" t="str">
        <f>IF(EU9="","",INDEX(DIFFERENTIATION_UNMERGE_SYSTEM,MATCH(EU9,DIFFERENTIATION_ID_DIFF,0)))</f>
        <v>п. Обшаровка, ул. Строителей, котельная № 7-16</v>
      </c>
      <c r="EV12" s="1672" t="str">
        <f>IF(EV9="","",INDEX(DIFFERENTIATION_UNMERGE_SYSTEM,MATCH(EV9,DIFFERENTIATION_ID_DIFF,0)))</f>
        <v>п. Обшаровка, ул. Советская, котельная № 7-17</v>
      </c>
      <c r="EW12" s="1672" t="str">
        <f>IF(EW9="","",INDEX(DIFFERENTIATION_UNMERGE_SYSTEM,MATCH(EW9,DIFFERENTIATION_ID_DIFF,0)))</f>
        <v>п. Обшаровка, ул. Щорса, котельная № 7-18</v>
      </c>
      <c r="EX12" s="1672" t="str">
        <f>IF(EX9="","",INDEX(DIFFERENTIATION_UNMERGE_SYSTEM,MATCH(EX9,DIFFERENTIATION_ID_DIFF,0)))</f>
        <v>г. Чапаевск, ул. С.Лазо, котельная № 8-1</v>
      </c>
      <c r="EY12" s="1672" t="str">
        <f>IF(EY9="","",INDEX(DIFFERENTIATION_UNMERGE_SYSTEM,MATCH(EY9,DIFFERENTIATION_ID_DIFF,0)))</f>
        <v>пос. Маяк, ул. Дорожная,1а, котельная № 8-2</v>
      </c>
      <c r="EZ12" s="1672" t="str">
        <f>IF(EZ9="","",INDEX(DIFFERENTIATION_UNMERGE_SYSTEM,MATCH(EZ9,DIFFERENTIATION_ID_DIFF,0)))</f>
        <v>пос. Шмидта, ул. Школьная, 4Б, котельная № 8-3</v>
      </c>
      <c r="FA12" s="1672" t="str">
        <f>IF(FA9="","",INDEX(DIFFERENTIATION_UNMERGE_SYSTEM,MATCH(FA9,DIFFERENTIATION_ID_DIFF,0)))</f>
        <v>пос. Гранный, котельная № 8-4</v>
      </c>
      <c r="FB12" s="1672" t="str">
        <f>IF(FB9="","",INDEX(DIFFERENTIATION_UNMERGE_SYSTEM,MATCH(FB9,DIFFERENTIATION_ID_DIFF,0)))</f>
        <v>п. Журавли, ул. Школьная,/Молодежная, котельная № 5-1</v>
      </c>
      <c r="FC12" s="1672" t="str">
        <f>IF(FC9="","",INDEX(DIFFERENTIATION_UNMERGE_SYSTEM,MATCH(FC9,DIFFERENTIATION_ID_DIFF,0)))</f>
        <v>п. Калинка, ул. Советская, котельная № 5-2</v>
      </c>
      <c r="FD12" s="1672" t="str">
        <f>IF(FD9="","",INDEX(DIFFERENTIATION_UNMERGE_SYSTEM,MATCH(FD9,DIFFERENTIATION_ID_DIFF,0)))</f>
        <v>с. Лопатино, ул. Школьная, котельная № 5-3</v>
      </c>
      <c r="FE12" s="1672" t="str">
        <f>IF(FE9="","",INDEX(DIFFERENTIATION_UNMERGE_SYSTEM,MATCH(FE9,DIFFERENTIATION_ID_DIFF,0)))</f>
        <v>с. Сухая Вязовка, ул. Школьная, котельная № 5-4</v>
      </c>
      <c r="FF12" s="1672" t="str">
        <f>IF(FF9="","",INDEX(DIFFERENTIATION_UNMERGE_SYSTEM,MATCH(FF9,DIFFERENTIATION_ID_DIFF,0)))</f>
        <v>с. Сухая Вязовка, ул. Молодежная, котельная № 5-5</v>
      </c>
      <c r="FG12" s="1672" t="str">
        <f>IF(FG9="","",INDEX(DIFFERENTIATION_UNMERGE_SYSTEM,MATCH(FG9,DIFFERENTIATION_ID_DIFF,0)))</f>
        <v>с. Черноречье, ул. Мира, котельная № 5-6</v>
      </c>
      <c r="FH12" s="1672" t="str">
        <f>IF(FH9="","",INDEX(DIFFERENTIATION_UNMERGE_SYSTEM,MATCH(FH9,DIFFERENTIATION_ID_DIFF,0)))</f>
        <v>с. Черноречье, ул. Кустарная, котельная № 5-7</v>
      </c>
      <c r="FI12" s="1672" t="str">
        <f>IF(FI9="","",INDEX(DIFFERENTIATION_UNMERGE_SYSTEM,MATCH(FI9,DIFFERENTIATION_ID_DIFF,0)))</f>
        <v>с. Яицкое, ул. Яицкая, котельная № 5-8</v>
      </c>
      <c r="FJ12" s="1672" t="str">
        <f>IF(FJ9="","",INDEX(DIFFERENTIATION_UNMERGE_SYSTEM,MATCH(FJ9,DIFFERENTIATION_ID_DIFF,0)))</f>
        <v>г.о. Октябрьск, пос. Спортивый, котельная № 11-1</v>
      </c>
      <c r="FK12" s="1672" t="str">
        <f>IF(FK9="","",INDEX(DIFFERENTIATION_UNMERGE_SYSTEM,MATCH(FK9,DIFFERENTIATION_ID_DIFF,0)))</f>
        <v>г.о. Октябрьск, ул. Пионерская (совхоз), котельная № 11-2</v>
      </c>
      <c r="FL12" s="1672" t="str">
        <f>IF(FL9="","",INDEX(DIFFERENTIATION_UNMERGE_SYSTEM,MATCH(FL9,DIFFERENTIATION_ID_DIFF,0)))</f>
        <v>г.о. Октябрьск, ул. Куйбышева, 21А, котельная № 11-3</v>
      </c>
      <c r="FM12" s="1672" t="str">
        <f>IF(FM9="","",INDEX(DIFFERENTIATION_UNMERGE_SYSTEM,MATCH(FM9,DIFFERENTIATION_ID_DIFF,0)))</f>
        <v>г.о. Октябрьск, ул. Волго-Донская, 9, котельная № 11-4</v>
      </c>
      <c r="FN12" s="1672" t="str">
        <f>IF(FN9="","",INDEX(DIFFERENTIATION_UNMERGE_SYSTEM,MATCH(FN9,DIFFERENTIATION_ID_DIFF,0)))</f>
        <v>г.о. Октябрьск, п.Первомайский, ул. Вологина, котельная № 11-5</v>
      </c>
      <c r="FO12" s="1672" t="str">
        <f>IF(FO9="","",INDEX(DIFFERENTIATION_UNMERGE_SYSTEM,MATCH(FO9,DIFFERENTIATION_ID_DIFF,0)))</f>
        <v>г.о. Октябрьск, ул. Кирова, 12, котельная № 11-6</v>
      </c>
      <c r="FP12" s="1672" t="str">
        <f>IF(FP9="","",INDEX(DIFFERENTIATION_UNMERGE_SYSTEM,MATCH(FP9,DIFFERENTIATION_ID_DIFF,0)))</f>
        <v>г.о. Октябрьск, ул. Пролетарская, котельная № 11-7</v>
      </c>
      <c r="FQ12" s="1672" t="str">
        <f>IF(FQ9="","",INDEX(DIFFERENTIATION_UNMERGE_SYSTEM,MATCH(FQ9,DIFFERENTIATION_ID_DIFF,0)))</f>
        <v>г.о. Октябрьск, ул. Красногорская, котельная № 11-8</v>
      </c>
      <c r="FR12" s="1672" t="str">
        <f>IF(FR9="","",INDEX(DIFFERENTIATION_UNMERGE_SYSTEM,MATCH(FR9,DIFFERENTIATION_ID_DIFF,0)))</f>
        <v>г.о. Октябрьск, ул. Третьего Октября, правая Волга, котельная № 11-9</v>
      </c>
      <c r="FS12" s="1672" t="str">
        <f>IF(FS9="","",INDEX(DIFFERENTIATION_UNMERGE_SYSTEM,MATCH(FS9,DIFFERENTIATION_ID_DIFF,0)))</f>
        <v>с. Маза, ул. Калинина, 46А, котельная № 11-11</v>
      </c>
      <c r="FT12" s="1672" t="str">
        <f>IF(FT9="","",INDEX(DIFFERENTIATION_UNMERGE_SYSTEM,MATCH(FT9,DIFFERENTIATION_ID_DIFF,0)))</f>
        <v>пос. Пионерский, ул. Советская, 20Г, котельная № 11-12</v>
      </c>
      <c r="FU12" s="1672" t="str">
        <f>IF(FU9="","",INDEX(DIFFERENTIATION_UNMERGE_SYSTEM,MATCH(FU9,DIFFERENTIATION_ID_DIFF,0)))</f>
        <v>пос. Пионерский, ул. Гагарина, 10Г, котельная № 11-13</v>
      </c>
      <c r="FV12" s="1672" t="str">
        <f>IF(FV9="","",INDEX(DIFFERENTIATION_UNMERGE_SYSTEM,MATCH(FV9,DIFFERENTIATION_ID_DIFF,0)))</f>
        <v>пос. Пионерский, ул. Советская, 23В, котельная № 11-14</v>
      </c>
      <c r="FW12" s="1672" t="str">
        <f>IF(FW9="","",INDEX(DIFFERENTIATION_UNMERGE_SYSTEM,MATCH(FW9,DIFFERENTIATION_ID_DIFF,0)))</f>
        <v>пос. Пионерский, ул. Гагарина, 15Г, котельная № 11-15</v>
      </c>
      <c r="FX12" s="1672" t="str">
        <f>IF(FX9="","",INDEX(DIFFERENTIATION_UNMERGE_SYSTEM,MATCH(FX9,DIFFERENTIATION_ID_DIFF,0)))</f>
        <v>пос. Пионерский, ул. Советская, 4Д, котельная № 11-16</v>
      </c>
      <c r="FY12" s="1672" t="str">
        <f>IF(FY9="","",INDEX(DIFFERENTIATION_UNMERGE_SYSTEM,MATCH(FY9,DIFFERENTIATION_ID_DIFF,0)))</f>
        <v>пос. Пионерский, ул. Гагарина, 14В, котельная № 11-17</v>
      </c>
      <c r="FZ12" s="1672" t="str">
        <f>IF(FZ9="","",INDEX(DIFFERENTIATION_UNMERGE_SYSTEM,MATCH(FZ9,DIFFERENTIATION_ID_DIFF,0)))</f>
        <v>пос. Пионерский, ул. Кооперативная, 9В, котельная № 11-18</v>
      </c>
      <c r="GA12" s="1672" t="str">
        <f>IF(GA9="","",INDEX(DIFFERENTIATION_UNMERGE_SYSTEM,MATCH(GA9,DIFFERENTIATION_ID_DIFF,0)))</f>
        <v>пос. Пионерский, ул. Кооперативная, 18В, котельная № 11-19</v>
      </c>
      <c r="GB12" s="1672" t="str">
        <f>IF(GB9="","",INDEX(DIFFERENTIATION_UNMERGE_SYSTEM,MATCH(GB9,DIFFERENTIATION_ID_DIFF,0)))</f>
        <v>пос. Береговой, ул. Школьная, 3В, котельная № 11-21</v>
      </c>
      <c r="GC12" s="1672" t="str">
        <f>IF(GC9="","",INDEX(DIFFERENTIATION_UNMERGE_SYSTEM,MATCH(GC9,DIFFERENTIATION_ID_DIFF,0)))</f>
        <v>пос. Береговой, ул. Школьная, 2ГВ, котельная № 11-22</v>
      </c>
      <c r="GD12" s="1672" t="str">
        <f>IF(GD9="","",INDEX(DIFFERENTIATION_UNMERGE_SYSTEM,MATCH(GD9,DIFFERENTIATION_ID_DIFF,0)))</f>
        <v>пос. Береговой, ул. Торговая, 6В, котельная № 11-23</v>
      </c>
      <c r="GE12" s="1672" t="str">
        <f>IF(GE9="","",INDEX(DIFFERENTIATION_UNMERGE_SYSTEM,MATCH(GE9,DIFFERENTIATION_ID_DIFF,0)))</f>
        <v>пос. Береговой, ул. Торговая, 9Б, котельная № 11-24</v>
      </c>
      <c r="GF12" s="1672" t="str">
        <f>IF(GF9="","",INDEX(DIFFERENTIATION_UNMERGE_SYSTEM,MATCH(GF9,DIFFERENTIATION_ID_DIFF,0)))</f>
        <v>с. Суринск, ул. Нагорная, 35Б, котельная № 11-25</v>
      </c>
      <c r="GG12" s="1672" t="str">
        <f>IF(GG9="","",INDEX(DIFFERENTIATION_UNMERGE_SYSTEM,MATCH(GG9,DIFFERENTIATION_ID_DIFF,0)))</f>
        <v>с. Суринск, ул. Нагорная, 37Б, котельная № 11-26</v>
      </c>
      <c r="GH12" s="1672" t="str">
        <f>IF(GH9="","",INDEX(DIFFERENTIATION_UNMERGE_SYSTEM,MATCH(GH9,DIFFERENTIATION_ID_DIFF,0)))</f>
        <v>с. Суринск, ул. Мельничная, 47Б, котельная № 11-27</v>
      </c>
      <c r="GI12" s="1672" t="str">
        <f>IF(GI9="","",INDEX(DIFFERENTIATION_UNMERGE_SYSTEM,MATCH(GI9,DIFFERENTIATION_ID_DIFF,0)))</f>
        <v>с. Суринск, ул. Мельничная, 48Б, котельная № 11-28</v>
      </c>
      <c r="GJ12" s="1672" t="str">
        <f>IF(GJ9="","",INDEX(DIFFERENTIATION_UNMERGE_SYSTEM,MATCH(GJ9,DIFFERENTIATION_ID_DIFF,0)))</f>
        <v>с. Байядерково, ул. Центральная, 112Б, котельная № 11-29</v>
      </c>
      <c r="GK12" s="1672" t="str">
        <f>IF(GK9="","",INDEX(DIFFERENTIATION_UNMERGE_SYSTEM,MATCH(GK9,DIFFERENTIATION_ID_DIFF,0)))</f>
        <v>с. Малая Малышевка, ул. Молодежная, 26, котельная № 5-9</v>
      </c>
      <c r="GL12" s="1672" t="str">
        <f>IF(GL9="","",INDEX(DIFFERENTIATION_UNMERGE_SYSTEM,MATCH(GL9,DIFFERENTIATION_ID_DIFF,0)))</f>
        <v>п. Дмитриевка, котельная № 5-10</v>
      </c>
      <c r="GM12" s="1672" t="str">
        <f>IF(GM9="","",INDEX(DIFFERENTIATION_UNMERGE_SYSTEM,MATCH(GM9,DIFFERENTIATION_ID_DIFF,0)))</f>
        <v>п. Дмитриевка, котельная № 5-11</v>
      </c>
      <c r="GN12" s="2136"/>
      <c r="HJ12" s="1640">
        <v>1</v>
      </c>
    </row>
    <row customHeight="1" ht="11.549999999999999">
      <c r="E13" s="2378" t="s">
        <v>773</v>
      </c>
      <c r="F13" s="2379"/>
      <c r="G13" s="2379"/>
      <c r="H13" s="1560"/>
      <c r="I13" s="1560"/>
      <c r="J13" s="2376"/>
      <c r="K13" s="2376"/>
      <c r="L13" s="2376"/>
      <c r="M13" s="2376"/>
      <c r="N13" s="2376"/>
      <c r="O13" s="2376"/>
      <c r="P13" s="2376"/>
      <c r="Q13" s="2376"/>
      <c r="R13" s="2376"/>
      <c r="S13" s="2376"/>
      <c r="T13" s="2376"/>
      <c r="U13" s="2376"/>
      <c r="V13" s="2376"/>
      <c r="W13" s="2376"/>
      <c r="X13" s="2376"/>
      <c r="Y13" s="2376"/>
      <c r="Z13" s="2376"/>
      <c r="AA13" s="2376"/>
      <c r="AB13" s="2376"/>
      <c r="AC13" s="2376"/>
      <c r="AD13" s="2376"/>
      <c r="AE13" s="2376"/>
      <c r="AF13" s="2376"/>
      <c r="AG13" s="2376"/>
      <c r="AH13" s="2376"/>
      <c r="AI13" s="2376"/>
      <c r="AJ13" s="2376"/>
      <c r="AK13" s="2376"/>
      <c r="AL13" s="2376"/>
      <c r="AM13" s="2376"/>
      <c r="AN13" s="2376"/>
      <c r="AO13" s="2376"/>
      <c r="AP13" s="2376"/>
      <c r="AQ13" s="2376"/>
      <c r="AR13" s="2376"/>
      <c r="AS13" s="2376"/>
      <c r="AT13" s="2376"/>
      <c r="AU13" s="2376"/>
      <c r="AV13" s="2376"/>
      <c r="AW13" s="2376"/>
      <c r="AX13" s="2376"/>
      <c r="AY13" s="2376"/>
      <c r="AZ13" s="2376"/>
      <c r="BA13" s="2376"/>
      <c r="BB13" s="2376"/>
      <c r="BC13" s="2376"/>
      <c r="BD13" s="2376"/>
      <c r="BE13" s="2376"/>
      <c r="BF13" s="2376"/>
      <c r="BG13" s="2376"/>
      <c r="BH13" s="2376"/>
      <c r="BI13" s="2376"/>
      <c r="BJ13" s="2376"/>
      <c r="BK13" s="2376"/>
      <c r="BL13" s="2376"/>
      <c r="BM13" s="2376"/>
      <c r="BN13" s="2376"/>
      <c r="BO13" s="2376"/>
      <c r="BP13" s="2376"/>
      <c r="BQ13" s="2376"/>
      <c r="BR13" s="2376"/>
      <c r="BS13" s="2376"/>
      <c r="BT13" s="2376"/>
      <c r="BU13" s="2376"/>
      <c r="BV13" s="2376"/>
      <c r="BW13" s="2376"/>
      <c r="BX13" s="2376"/>
      <c r="BY13" s="2376"/>
      <c r="BZ13" s="2376"/>
      <c r="CA13" s="2376"/>
      <c r="CB13" s="2376"/>
      <c r="CC13" s="2376"/>
      <c r="CD13" s="2376"/>
      <c r="CE13" s="2376"/>
      <c r="CF13" s="2376"/>
      <c r="CG13" s="2376"/>
      <c r="CH13" s="2376"/>
      <c r="CI13" s="2376"/>
      <c r="CJ13" s="2376"/>
      <c r="CK13" s="2376"/>
      <c r="CL13" s="2376"/>
      <c r="CM13" s="2376"/>
      <c r="CN13" s="2376"/>
      <c r="CO13" s="2376"/>
      <c r="CP13" s="2376"/>
      <c r="CQ13" s="2376"/>
      <c r="CR13" s="2376"/>
      <c r="CS13" s="2376"/>
      <c r="CT13" s="2376"/>
      <c r="CU13" s="2376"/>
      <c r="CV13" s="2376"/>
      <c r="CW13" s="2376"/>
      <c r="CX13" s="2376"/>
      <c r="CY13" s="2376"/>
      <c r="CZ13" s="2376"/>
      <c r="DA13" s="2376"/>
      <c r="DB13" s="2376"/>
      <c r="DC13" s="2376"/>
      <c r="DD13" s="2376"/>
      <c r="DE13" s="2376"/>
      <c r="DF13" s="2376"/>
      <c r="DG13" s="2376"/>
      <c r="DH13" s="2376"/>
      <c r="DI13" s="2376"/>
      <c r="DJ13" s="2376"/>
      <c r="DK13" s="2376"/>
      <c r="DL13" s="2376"/>
      <c r="DM13" s="2376"/>
      <c r="DN13" s="2376"/>
      <c r="DO13" s="2376"/>
      <c r="DP13" s="2376"/>
      <c r="DQ13" s="2376"/>
      <c r="DR13" s="2376"/>
      <c r="DS13" s="2376"/>
      <c r="DT13" s="2376"/>
      <c r="DU13" s="2376"/>
      <c r="DV13" s="2376"/>
      <c r="DW13" s="2376"/>
      <c r="DX13" s="2376"/>
      <c r="DY13" s="2376"/>
      <c r="DZ13" s="2376"/>
      <c r="EA13" s="2376"/>
      <c r="EB13" s="2376"/>
      <c r="EC13" s="2376"/>
      <c r="ED13" s="2376"/>
      <c r="EE13" s="2376"/>
      <c r="EF13" s="2376"/>
      <c r="EG13" s="2376"/>
      <c r="EH13" s="2376"/>
      <c r="EI13" s="2376"/>
      <c r="EJ13" s="2376"/>
      <c r="EK13" s="2376"/>
      <c r="EL13" s="2376"/>
      <c r="EM13" s="2376"/>
      <c r="EN13" s="2376"/>
      <c r="EO13" s="2376"/>
      <c r="EP13" s="2376"/>
      <c r="EQ13" s="2376"/>
      <c r="ER13" s="2376"/>
      <c r="ES13" s="2376"/>
      <c r="ET13" s="2376"/>
      <c r="EU13" s="2376"/>
      <c r="EV13" s="2376"/>
      <c r="EW13" s="2376"/>
      <c r="EX13" s="2376"/>
      <c r="EY13" s="2376"/>
      <c r="EZ13" s="2376"/>
      <c r="FA13" s="2376"/>
      <c r="FB13" s="2376"/>
      <c r="FC13" s="2376"/>
      <c r="FD13" s="2376"/>
      <c r="FE13" s="2376"/>
      <c r="FF13" s="2376"/>
      <c r="FG13" s="2376"/>
      <c r="FH13" s="2376"/>
      <c r="FI13" s="2376"/>
      <c r="FJ13" s="2376"/>
      <c r="FK13" s="2376"/>
      <c r="FL13" s="2376"/>
      <c r="FM13" s="2376"/>
      <c r="FN13" s="2376"/>
      <c r="FO13" s="2376"/>
      <c r="FP13" s="2376"/>
      <c r="FQ13" s="2376"/>
      <c r="FR13" s="2376"/>
      <c r="FS13" s="2376"/>
      <c r="FT13" s="2376"/>
      <c r="FU13" s="2376"/>
      <c r="FV13" s="2376"/>
      <c r="FW13" s="2376"/>
      <c r="FX13" s="2376"/>
      <c r="FY13" s="2376"/>
      <c r="FZ13" s="2376"/>
      <c r="GA13" s="2376"/>
      <c r="GB13" s="2376"/>
      <c r="GC13" s="2376"/>
      <c r="GD13" s="2376"/>
      <c r="GE13" s="2376"/>
      <c r="GF13" s="2376"/>
      <c r="GG13" s="2376"/>
      <c r="GH13" s="2376"/>
      <c r="GI13" s="2376"/>
      <c r="GJ13" s="2376"/>
      <c r="GK13" s="2376"/>
      <c r="GL13" s="2376"/>
      <c r="GM13" s="2376"/>
      <c r="GN13" s="2136"/>
      <c r="HJ13" s="1640">
        <v>11</v>
      </c>
    </row>
    <row customHeight="1" ht="24">
      <c r="E14" s="1648" t="s">
        <v>88</v>
      </c>
      <c r="F14" s="1643" t="s">
        <v>775</v>
      </c>
      <c r="G14" s="1643" t="s">
        <v>1039</v>
      </c>
      <c r="H14" s="1643" t="s">
        <v>776</v>
      </c>
      <c r="I14" s="1643" t="s">
        <v>776</v>
      </c>
      <c r="J14" s="2321" t="s">
        <v>776</v>
      </c>
      <c r="K14" s="2321" t="s">
        <v>776</v>
      </c>
      <c r="L14" s="2321" t="s">
        <v>776</v>
      </c>
      <c r="M14" s="2321" t="s">
        <v>776</v>
      </c>
      <c r="N14" s="2321" t="s">
        <v>776</v>
      </c>
      <c r="O14" s="2321" t="s">
        <v>776</v>
      </c>
      <c r="P14" s="2321" t="s">
        <v>776</v>
      </c>
      <c r="Q14" s="2321" t="s">
        <v>776</v>
      </c>
      <c r="R14" s="2321" t="s">
        <v>776</v>
      </c>
      <c r="S14" s="2321" t="s">
        <v>776</v>
      </c>
      <c r="T14" s="2321" t="s">
        <v>776</v>
      </c>
      <c r="U14" s="2321" t="s">
        <v>776</v>
      </c>
      <c r="V14" s="2321" t="s">
        <v>776</v>
      </c>
      <c r="W14" s="2321" t="s">
        <v>776</v>
      </c>
      <c r="X14" s="2321" t="s">
        <v>776</v>
      </c>
      <c r="Y14" s="2321" t="s">
        <v>776</v>
      </c>
      <c r="Z14" s="2321" t="s">
        <v>776</v>
      </c>
      <c r="AA14" s="2321" t="s">
        <v>776</v>
      </c>
      <c r="AB14" s="2321" t="s">
        <v>776</v>
      </c>
      <c r="AC14" s="2321" t="s">
        <v>776</v>
      </c>
      <c r="AD14" s="2321" t="s">
        <v>776</v>
      </c>
      <c r="AE14" s="2321" t="s">
        <v>776</v>
      </c>
      <c r="AF14" s="2321" t="s">
        <v>776</v>
      </c>
      <c r="AG14" s="2321" t="s">
        <v>776</v>
      </c>
      <c r="AH14" s="2321" t="s">
        <v>776</v>
      </c>
      <c r="AI14" s="2321" t="s">
        <v>776</v>
      </c>
      <c r="AJ14" s="2321" t="s">
        <v>776</v>
      </c>
      <c r="AK14" s="2321" t="s">
        <v>776</v>
      </c>
      <c r="AL14" s="2321" t="s">
        <v>776</v>
      </c>
      <c r="AM14" s="2321" t="s">
        <v>776</v>
      </c>
      <c r="AN14" s="2321" t="s">
        <v>776</v>
      </c>
      <c r="AO14" s="2321" t="s">
        <v>776</v>
      </c>
      <c r="AP14" s="2321" t="s">
        <v>776</v>
      </c>
      <c r="AQ14" s="2321" t="s">
        <v>776</v>
      </c>
      <c r="AR14" s="2321" t="s">
        <v>776</v>
      </c>
      <c r="AS14" s="2321" t="s">
        <v>776</v>
      </c>
      <c r="AT14" s="2321" t="s">
        <v>776</v>
      </c>
      <c r="AU14" s="2321" t="s">
        <v>776</v>
      </c>
      <c r="AV14" s="2321" t="s">
        <v>776</v>
      </c>
      <c r="AW14" s="2321" t="s">
        <v>776</v>
      </c>
      <c r="AX14" s="2321" t="s">
        <v>776</v>
      </c>
      <c r="AY14" s="2321" t="s">
        <v>776</v>
      </c>
      <c r="AZ14" s="2321" t="s">
        <v>776</v>
      </c>
      <c r="BA14" s="2321" t="s">
        <v>776</v>
      </c>
      <c r="BB14" s="2321" t="s">
        <v>776</v>
      </c>
      <c r="BC14" s="2321" t="s">
        <v>776</v>
      </c>
      <c r="BD14" s="2321" t="s">
        <v>776</v>
      </c>
      <c r="BE14" s="2321" t="s">
        <v>776</v>
      </c>
      <c r="BF14" s="2321" t="s">
        <v>776</v>
      </c>
      <c r="BG14" s="2321" t="s">
        <v>776</v>
      </c>
      <c r="BH14" s="2321" t="s">
        <v>776</v>
      </c>
      <c r="BI14" s="2321" t="s">
        <v>776</v>
      </c>
      <c r="BJ14" s="2321" t="s">
        <v>776</v>
      </c>
      <c r="BK14" s="2321" t="s">
        <v>776</v>
      </c>
      <c r="BL14" s="2321" t="s">
        <v>776</v>
      </c>
      <c r="BM14" s="2321" t="s">
        <v>776</v>
      </c>
      <c r="BN14" s="2321" t="s">
        <v>776</v>
      </c>
      <c r="BO14" s="2321" t="s">
        <v>776</v>
      </c>
      <c r="BP14" s="2321" t="s">
        <v>776</v>
      </c>
      <c r="BQ14" s="2321" t="s">
        <v>776</v>
      </c>
      <c r="BR14" s="2321" t="s">
        <v>776</v>
      </c>
      <c r="BS14" s="2321" t="s">
        <v>776</v>
      </c>
      <c r="BT14" s="2321" t="s">
        <v>776</v>
      </c>
      <c r="BU14" s="2321" t="s">
        <v>776</v>
      </c>
      <c r="BV14" s="2321" t="s">
        <v>776</v>
      </c>
      <c r="BW14" s="2321" t="s">
        <v>776</v>
      </c>
      <c r="BX14" s="2321" t="s">
        <v>776</v>
      </c>
      <c r="BY14" s="2321" t="s">
        <v>776</v>
      </c>
      <c r="BZ14" s="2321" t="s">
        <v>776</v>
      </c>
      <c r="CA14" s="2321" t="s">
        <v>776</v>
      </c>
      <c r="CB14" s="2321" t="s">
        <v>776</v>
      </c>
      <c r="CC14" s="2321" t="s">
        <v>776</v>
      </c>
      <c r="CD14" s="2321" t="s">
        <v>776</v>
      </c>
      <c r="CE14" s="2321" t="s">
        <v>776</v>
      </c>
      <c r="CF14" s="2321" t="s">
        <v>776</v>
      </c>
      <c r="CG14" s="2321" t="s">
        <v>776</v>
      </c>
      <c r="CH14" s="2321" t="s">
        <v>776</v>
      </c>
      <c r="CI14" s="2321" t="s">
        <v>776</v>
      </c>
      <c r="CJ14" s="2321" t="s">
        <v>776</v>
      </c>
      <c r="CK14" s="2321" t="s">
        <v>776</v>
      </c>
      <c r="CL14" s="2321" t="s">
        <v>776</v>
      </c>
      <c r="CM14" s="2321" t="s">
        <v>776</v>
      </c>
      <c r="CN14" s="2321" t="s">
        <v>776</v>
      </c>
      <c r="CO14" s="2321" t="s">
        <v>776</v>
      </c>
      <c r="CP14" s="2321" t="s">
        <v>776</v>
      </c>
      <c r="CQ14" s="2321" t="s">
        <v>776</v>
      </c>
      <c r="CR14" s="2321" t="s">
        <v>776</v>
      </c>
      <c r="CS14" s="2321" t="s">
        <v>776</v>
      </c>
      <c r="CT14" s="2321" t="s">
        <v>776</v>
      </c>
      <c r="CU14" s="2321" t="s">
        <v>776</v>
      </c>
      <c r="CV14" s="2321" t="s">
        <v>776</v>
      </c>
      <c r="CW14" s="2321" t="s">
        <v>776</v>
      </c>
      <c r="CX14" s="2321" t="s">
        <v>776</v>
      </c>
      <c r="CY14" s="2321" t="s">
        <v>776</v>
      </c>
      <c r="CZ14" s="2321" t="s">
        <v>776</v>
      </c>
      <c r="DA14" s="2321" t="s">
        <v>776</v>
      </c>
      <c r="DB14" s="2321" t="s">
        <v>776</v>
      </c>
      <c r="DC14" s="2321" t="s">
        <v>776</v>
      </c>
      <c r="DD14" s="2321" t="s">
        <v>776</v>
      </c>
      <c r="DE14" s="2321" t="s">
        <v>776</v>
      </c>
      <c r="DF14" s="2321" t="s">
        <v>776</v>
      </c>
      <c r="DG14" s="2321" t="s">
        <v>776</v>
      </c>
      <c r="DH14" s="2321" t="s">
        <v>776</v>
      </c>
      <c r="DI14" s="2321" t="s">
        <v>776</v>
      </c>
      <c r="DJ14" s="2321" t="s">
        <v>776</v>
      </c>
      <c r="DK14" s="2321" t="s">
        <v>776</v>
      </c>
      <c r="DL14" s="2321" t="s">
        <v>776</v>
      </c>
      <c r="DM14" s="2321" t="s">
        <v>776</v>
      </c>
      <c r="DN14" s="2321" t="s">
        <v>776</v>
      </c>
      <c r="DO14" s="2321" t="s">
        <v>776</v>
      </c>
      <c r="DP14" s="2321" t="s">
        <v>776</v>
      </c>
      <c r="DQ14" s="2321" t="s">
        <v>776</v>
      </c>
      <c r="DR14" s="2321" t="s">
        <v>776</v>
      </c>
      <c r="DS14" s="2321" t="s">
        <v>776</v>
      </c>
      <c r="DT14" s="2321" t="s">
        <v>776</v>
      </c>
      <c r="DU14" s="2321" t="s">
        <v>776</v>
      </c>
      <c r="DV14" s="2321" t="s">
        <v>776</v>
      </c>
      <c r="DW14" s="2321" t="s">
        <v>776</v>
      </c>
      <c r="DX14" s="2321" t="s">
        <v>776</v>
      </c>
      <c r="DY14" s="2321" t="s">
        <v>776</v>
      </c>
      <c r="DZ14" s="2321" t="s">
        <v>776</v>
      </c>
      <c r="EA14" s="2321" t="s">
        <v>776</v>
      </c>
      <c r="EB14" s="2321" t="s">
        <v>776</v>
      </c>
      <c r="EC14" s="2321" t="s">
        <v>776</v>
      </c>
      <c r="ED14" s="2321" t="s">
        <v>776</v>
      </c>
      <c r="EE14" s="2321" t="s">
        <v>776</v>
      </c>
      <c r="EF14" s="2321" t="s">
        <v>776</v>
      </c>
      <c r="EG14" s="2321" t="s">
        <v>776</v>
      </c>
      <c r="EH14" s="2321" t="s">
        <v>776</v>
      </c>
      <c r="EI14" s="2321" t="s">
        <v>776</v>
      </c>
      <c r="EJ14" s="2321" t="s">
        <v>776</v>
      </c>
      <c r="EK14" s="2321" t="s">
        <v>776</v>
      </c>
      <c r="EL14" s="2321" t="s">
        <v>776</v>
      </c>
      <c r="EM14" s="2321" t="s">
        <v>776</v>
      </c>
      <c r="EN14" s="2321" t="s">
        <v>776</v>
      </c>
      <c r="EO14" s="2321" t="s">
        <v>776</v>
      </c>
      <c r="EP14" s="2321" t="s">
        <v>776</v>
      </c>
      <c r="EQ14" s="2321" t="s">
        <v>776</v>
      </c>
      <c r="ER14" s="2321" t="s">
        <v>776</v>
      </c>
      <c r="ES14" s="2321" t="s">
        <v>776</v>
      </c>
      <c r="ET14" s="2321" t="s">
        <v>776</v>
      </c>
      <c r="EU14" s="2321" t="s">
        <v>776</v>
      </c>
      <c r="EV14" s="2321" t="s">
        <v>776</v>
      </c>
      <c r="EW14" s="2321" t="s">
        <v>776</v>
      </c>
      <c r="EX14" s="2321" t="s">
        <v>776</v>
      </c>
      <c r="EY14" s="2321" t="s">
        <v>776</v>
      </c>
      <c r="EZ14" s="2321" t="s">
        <v>776</v>
      </c>
      <c r="FA14" s="2321" t="s">
        <v>776</v>
      </c>
      <c r="FB14" s="2321" t="s">
        <v>776</v>
      </c>
      <c r="FC14" s="2321" t="s">
        <v>776</v>
      </c>
      <c r="FD14" s="2321" t="s">
        <v>776</v>
      </c>
      <c r="FE14" s="2321" t="s">
        <v>776</v>
      </c>
      <c r="FF14" s="2321" t="s">
        <v>776</v>
      </c>
      <c r="FG14" s="2321" t="s">
        <v>776</v>
      </c>
      <c r="FH14" s="2321" t="s">
        <v>776</v>
      </c>
      <c r="FI14" s="2321" t="s">
        <v>776</v>
      </c>
      <c r="FJ14" s="2321" t="s">
        <v>776</v>
      </c>
      <c r="FK14" s="2321" t="s">
        <v>776</v>
      </c>
      <c r="FL14" s="2321" t="s">
        <v>776</v>
      </c>
      <c r="FM14" s="2321" t="s">
        <v>776</v>
      </c>
      <c r="FN14" s="2321" t="s">
        <v>776</v>
      </c>
      <c r="FO14" s="2321" t="s">
        <v>776</v>
      </c>
      <c r="FP14" s="2321" t="s">
        <v>776</v>
      </c>
      <c r="FQ14" s="2321" t="s">
        <v>776</v>
      </c>
      <c r="FR14" s="2321" t="s">
        <v>776</v>
      </c>
      <c r="FS14" s="2321" t="s">
        <v>776</v>
      </c>
      <c r="FT14" s="2321" t="s">
        <v>776</v>
      </c>
      <c r="FU14" s="2321" t="s">
        <v>776</v>
      </c>
      <c r="FV14" s="2321" t="s">
        <v>776</v>
      </c>
      <c r="FW14" s="2321" t="s">
        <v>776</v>
      </c>
      <c r="FX14" s="2321" t="s">
        <v>776</v>
      </c>
      <c r="FY14" s="2321" t="s">
        <v>776</v>
      </c>
      <c r="FZ14" s="2321" t="s">
        <v>776</v>
      </c>
      <c r="GA14" s="2321" t="s">
        <v>776</v>
      </c>
      <c r="GB14" s="2321" t="s">
        <v>776</v>
      </c>
      <c r="GC14" s="2321" t="s">
        <v>776</v>
      </c>
      <c r="GD14" s="2321" t="s">
        <v>776</v>
      </c>
      <c r="GE14" s="2321" t="s">
        <v>776</v>
      </c>
      <c r="GF14" s="2321" t="s">
        <v>776</v>
      </c>
      <c r="GG14" s="2321" t="s">
        <v>776</v>
      </c>
      <c r="GH14" s="2321" t="s">
        <v>776</v>
      </c>
      <c r="GI14" s="2321" t="s">
        <v>776</v>
      </c>
      <c r="GJ14" s="2321" t="s">
        <v>776</v>
      </c>
      <c r="GK14" s="2321" t="s">
        <v>776</v>
      </c>
      <c r="GL14" s="2321" t="s">
        <v>776</v>
      </c>
      <c r="GM14" s="2321" t="s">
        <v>776</v>
      </c>
      <c r="GN14" s="2136"/>
      <c r="HJ14" s="1640">
        <v>23</v>
      </c>
    </row>
    <row customHeight="1" ht="19.95">
      <c r="D15" s="1647"/>
      <c r="E15" s="1639" t="s">
        <v>200</v>
      </c>
      <c r="F15" s="716" t="s">
        <v>1363</v>
      </c>
      <c r="G15" s="1655" t="s">
        <v>1025</v>
      </c>
      <c r="H15" s="566"/>
      <c r="I15" s="566"/>
      <c r="J15" s="566"/>
      <c r="K15" s="566"/>
      <c r="L15" s="566"/>
      <c r="M15" s="566"/>
      <c r="N15" s="566"/>
      <c r="O15" s="566"/>
      <c r="P15" s="566"/>
      <c r="Q15" s="566"/>
      <c r="R15" s="566"/>
      <c r="S15" s="566"/>
      <c r="T15" s="566"/>
      <c r="U15" s="566"/>
      <c r="V15" s="566"/>
      <c r="W15" s="566"/>
      <c r="X15" s="566"/>
      <c r="Y15" s="566"/>
      <c r="Z15" s="566"/>
      <c r="AA15" s="566"/>
      <c r="AB15" s="566"/>
      <c r="AC15" s="566"/>
      <c r="AD15" s="566"/>
      <c r="AE15" s="566"/>
      <c r="AF15" s="566"/>
      <c r="AG15" s="566"/>
      <c r="AH15" s="566"/>
      <c r="AI15" s="566"/>
      <c r="AJ15" s="566"/>
      <c r="AK15" s="566"/>
      <c r="AL15" s="566"/>
      <c r="AM15" s="566"/>
      <c r="AN15" s="566"/>
      <c r="AO15" s="566"/>
      <c r="AP15" s="566"/>
      <c r="AQ15" s="566"/>
      <c r="AR15" s="566"/>
      <c r="AS15" s="566"/>
      <c r="AT15" s="566"/>
      <c r="AU15" s="566"/>
      <c r="AV15" s="566"/>
      <c r="AW15" s="566"/>
      <c r="AX15" s="566"/>
      <c r="AY15" s="566"/>
      <c r="AZ15" s="566"/>
      <c r="BA15" s="566"/>
      <c r="BB15" s="566"/>
      <c r="BC15" s="566"/>
      <c r="BD15" s="566"/>
      <c r="BE15" s="566"/>
      <c r="BF15" s="566"/>
      <c r="BG15" s="566"/>
      <c r="BH15" s="566"/>
      <c r="BI15" s="566"/>
      <c r="BJ15" s="566"/>
      <c r="BK15" s="566"/>
      <c r="BL15" s="566"/>
      <c r="BM15" s="566"/>
      <c r="BN15" s="566"/>
      <c r="BO15" s="566"/>
      <c r="BP15" s="566"/>
      <c r="BQ15" s="566"/>
      <c r="BR15" s="566"/>
      <c r="BS15" s="566"/>
      <c r="BT15" s="566"/>
      <c r="BU15" s="566"/>
      <c r="BV15" s="566"/>
      <c r="BW15" s="566"/>
      <c r="BX15" s="566"/>
      <c r="BY15" s="566"/>
      <c r="BZ15" s="566"/>
      <c r="CA15" s="566"/>
      <c r="CB15" s="566"/>
      <c r="CC15" s="566"/>
      <c r="CD15" s="566"/>
      <c r="CE15" s="566"/>
      <c r="CF15" s="566"/>
      <c r="CG15" s="566"/>
      <c r="CH15" s="566"/>
      <c r="CI15" s="566"/>
      <c r="CJ15" s="566"/>
      <c r="CK15" s="566"/>
      <c r="CL15" s="566"/>
      <c r="CM15" s="566"/>
      <c r="CN15" s="566"/>
      <c r="CO15" s="566"/>
      <c r="CP15" s="566"/>
      <c r="CQ15" s="566"/>
      <c r="CR15" s="566"/>
      <c r="CS15" s="566"/>
      <c r="CT15" s="566"/>
      <c r="CU15" s="566"/>
      <c r="CV15" s="566"/>
      <c r="CW15" s="566"/>
      <c r="CX15" s="566"/>
      <c r="CY15" s="566"/>
      <c r="CZ15" s="566"/>
      <c r="DA15" s="566"/>
      <c r="DB15" s="566"/>
      <c r="DC15" s="566"/>
      <c r="DD15" s="566"/>
      <c r="DE15" s="566"/>
      <c r="DF15" s="566"/>
      <c r="DG15" s="566"/>
      <c r="DH15" s="566"/>
      <c r="DI15" s="566"/>
      <c r="DJ15" s="566"/>
      <c r="DK15" s="566"/>
      <c r="DL15" s="566"/>
      <c r="DM15" s="566"/>
      <c r="DN15" s="566"/>
      <c r="DO15" s="566"/>
      <c r="DP15" s="566"/>
      <c r="DQ15" s="566"/>
      <c r="DR15" s="566"/>
      <c r="DS15" s="566"/>
      <c r="DT15" s="566"/>
      <c r="DU15" s="566"/>
      <c r="DV15" s="566"/>
      <c r="DW15" s="566"/>
      <c r="DX15" s="566"/>
      <c r="DY15" s="566"/>
      <c r="DZ15" s="566"/>
      <c r="EA15" s="566"/>
      <c r="EB15" s="566"/>
      <c r="EC15" s="566"/>
      <c r="ED15" s="566"/>
      <c r="EE15" s="566"/>
      <c r="EF15" s="566"/>
      <c r="EG15" s="566"/>
      <c r="EH15" s="566"/>
      <c r="EI15" s="566"/>
      <c r="EJ15" s="566"/>
      <c r="EK15" s="566"/>
      <c r="EL15" s="566"/>
      <c r="EM15" s="566"/>
      <c r="EN15" s="566"/>
      <c r="EO15" s="566"/>
      <c r="EP15" s="566"/>
      <c r="EQ15" s="566"/>
      <c r="ER15" s="566"/>
      <c r="ES15" s="566"/>
      <c r="ET15" s="566"/>
      <c r="EU15" s="566"/>
      <c r="EV15" s="566"/>
      <c r="EW15" s="566"/>
      <c r="EX15" s="566"/>
      <c r="EY15" s="566"/>
      <c r="EZ15" s="566"/>
      <c r="FA15" s="566"/>
      <c r="FB15" s="566"/>
      <c r="FC15" s="566"/>
      <c r="FD15" s="566"/>
      <c r="FE15" s="566"/>
      <c r="FF15" s="566"/>
      <c r="FG15" s="566"/>
      <c r="FH15" s="566"/>
      <c r="FI15" s="566"/>
      <c r="FJ15" s="566"/>
      <c r="FK15" s="566"/>
      <c r="FL15" s="566"/>
      <c r="FM15" s="566"/>
      <c r="FN15" s="566"/>
      <c r="FO15" s="566"/>
      <c r="FP15" s="566"/>
      <c r="FQ15" s="566"/>
      <c r="FR15" s="566"/>
      <c r="FS15" s="566"/>
      <c r="FT15" s="566"/>
      <c r="FU15" s="566"/>
      <c r="FV15" s="566"/>
      <c r="FW15" s="566"/>
      <c r="FX15" s="566"/>
      <c r="FY15" s="566"/>
      <c r="FZ15" s="566"/>
      <c r="GA15" s="566"/>
      <c r="GB15" s="566"/>
      <c r="GC15" s="566"/>
      <c r="GD15" s="566"/>
      <c r="GE15" s="566"/>
      <c r="GF15" s="566"/>
      <c r="GG15" s="566"/>
      <c r="GH15" s="566"/>
      <c r="GI15" s="566"/>
      <c r="GJ15" s="566"/>
      <c r="GK15" s="566"/>
      <c r="GL15" s="566"/>
      <c r="GM15" s="566"/>
      <c r="GN15" s="298" t="s">
        <v>1364</v>
      </c>
      <c r="GO15" s="552" t="s">
        <v>1289</v>
      </c>
      <c r="HJ15" s="1640">
        <v>19</v>
      </c>
    </row>
    <row customHeight="1" ht="35.699999999999996">
      <c r="D16" s="1647"/>
      <c r="E16" s="1639" t="s">
        <v>103</v>
      </c>
      <c r="F16" s="716" t="s">
        <v>1365</v>
      </c>
      <c r="G16" s="1655" t="s">
        <v>1025</v>
      </c>
      <c r="H16" s="567">
        <f>SUM(H17,H20:H32)</f>
        <v>0</v>
      </c>
      <c r="I16" s="567">
        <f>SUM(I17,I20,I23,I26,I29:I32)</f>
        <v>0</v>
      </c>
      <c r="J16" s="567">
        <f>SUM(J17,J20:J32)</f>
        <v>0</v>
      </c>
      <c r="K16" s="567">
        <f>SUM(K17,K20:K32)</f>
        <v>0</v>
      </c>
      <c r="L16" s="567">
        <f>SUM(L17,L20:L32)</f>
        <v>0</v>
      </c>
      <c r="M16" s="567">
        <f>SUM(M17,M20:M32)</f>
        <v>0</v>
      </c>
      <c r="N16" s="567">
        <f>SUM(N17,N20:N32)</f>
        <v>0</v>
      </c>
      <c r="O16" s="567">
        <f>SUM(O17,O20:O32)</f>
        <v>0</v>
      </c>
      <c r="P16" s="567">
        <f>SUM(P17,P20:P32)</f>
        <v>0</v>
      </c>
      <c r="Q16" s="567">
        <f>SUM(Q17,Q20:Q32)</f>
        <v>0</v>
      </c>
      <c r="R16" s="567">
        <f>SUM(R17,R20:R32)</f>
        <v>0</v>
      </c>
      <c r="S16" s="567">
        <f>SUM(S17,S20:S32)</f>
        <v>0</v>
      </c>
      <c r="T16" s="567">
        <f>SUM(T17,T20:T32)</f>
        <v>0</v>
      </c>
      <c r="U16" s="567">
        <f>SUM(U17,U20:U32)</f>
        <v>0</v>
      </c>
      <c r="V16" s="567">
        <f>SUM(V17,V20:V32)</f>
        <v>0</v>
      </c>
      <c r="W16" s="567">
        <f>SUM(W17,W20:W32)</f>
        <v>0</v>
      </c>
      <c r="X16" s="567">
        <f>SUM(X17,X20:X32)</f>
        <v>0</v>
      </c>
      <c r="Y16" s="567">
        <f>SUM(Y17,Y20:Y32)</f>
        <v>0</v>
      </c>
      <c r="Z16" s="567">
        <f>SUM(Z17,Z20:Z32)</f>
        <v>0</v>
      </c>
      <c r="AA16" s="567">
        <f>SUM(AA17,AA20:AA32)</f>
        <v>0</v>
      </c>
      <c r="AB16" s="567">
        <f>SUM(AB17,AB20:AB32)</f>
        <v>0</v>
      </c>
      <c r="AC16" s="567">
        <f>SUM(AC17,AC20:AC32)</f>
        <v>0</v>
      </c>
      <c r="AD16" s="567">
        <f>SUM(AD17,AD20:AD32)</f>
        <v>0</v>
      </c>
      <c r="AE16" s="567">
        <f>SUM(AE17,AE20:AE32)</f>
        <v>0</v>
      </c>
      <c r="AF16" s="567">
        <f>SUM(AF17,AF20:AF32)</f>
        <v>0</v>
      </c>
      <c r="AG16" s="567">
        <f>SUM(AG17,AG20:AG32)</f>
        <v>0</v>
      </c>
      <c r="AH16" s="567">
        <f>SUM(AH17,AH20:AH32)</f>
        <v>0</v>
      </c>
      <c r="AI16" s="567">
        <f>SUM(AI17,AI20:AI32)</f>
        <v>0</v>
      </c>
      <c r="AJ16" s="567">
        <f>SUM(AJ17,AJ20:AJ32)</f>
        <v>0</v>
      </c>
      <c r="AK16" s="567">
        <f>SUM(AK17,AK20:AK32)</f>
        <v>0</v>
      </c>
      <c r="AL16" s="567">
        <f>SUM(AL17,AL20:AL32)</f>
        <v>0</v>
      </c>
      <c r="AM16" s="567">
        <f>SUM(AM17,AM20:AM32)</f>
        <v>0</v>
      </c>
      <c r="AN16" s="567">
        <f>SUM(AN17,AN20:AN32)</f>
        <v>0</v>
      </c>
      <c r="AO16" s="567">
        <f>SUM(AO17,AO20:AO32)</f>
        <v>0</v>
      </c>
      <c r="AP16" s="567">
        <f>SUM(AP17,AP20:AP32)</f>
        <v>0</v>
      </c>
      <c r="AQ16" s="567">
        <f>SUM(AQ17,AQ20:AQ32)</f>
        <v>0</v>
      </c>
      <c r="AR16" s="567">
        <f>SUM(AR17,AR20:AR32)</f>
        <v>0</v>
      </c>
      <c r="AS16" s="567">
        <f>SUM(AS17,AS20:AS32)</f>
        <v>0</v>
      </c>
      <c r="AT16" s="567">
        <f>SUM(AT17,AT20:AT32)</f>
        <v>0</v>
      </c>
      <c r="AU16" s="567">
        <f>SUM(AU17,AU20:AU32)</f>
        <v>0</v>
      </c>
      <c r="AV16" s="567">
        <f>SUM(AV17,AV20:AV32)</f>
        <v>0</v>
      </c>
      <c r="AW16" s="567">
        <f>SUM(AW17,AW20:AW32)</f>
        <v>0</v>
      </c>
      <c r="AX16" s="567">
        <f>SUM(AX17,AX20:AX32)</f>
        <v>0</v>
      </c>
      <c r="AY16" s="567">
        <f>SUM(AY17,AY20:AY32)</f>
        <v>0</v>
      </c>
      <c r="AZ16" s="567">
        <f>SUM(AZ17,AZ20:AZ32)</f>
        <v>0</v>
      </c>
      <c r="BA16" s="567">
        <f>SUM(BA17,BA20:BA32)</f>
        <v>0</v>
      </c>
      <c r="BB16" s="567">
        <f>SUM(BB17,BB20:BB32)</f>
        <v>0</v>
      </c>
      <c r="BC16" s="567">
        <f>SUM(BC17,BC20:BC32)</f>
        <v>0</v>
      </c>
      <c r="BD16" s="567">
        <f>SUM(BD17,BD20:BD32)</f>
        <v>0</v>
      </c>
      <c r="BE16" s="567">
        <f>SUM(BE17,BE20:BE32)</f>
        <v>0</v>
      </c>
      <c r="BF16" s="567">
        <f>SUM(BF17,BF20:BF32)</f>
        <v>0</v>
      </c>
      <c r="BG16" s="567">
        <f>SUM(BG17,BG20:BG32)</f>
        <v>0</v>
      </c>
      <c r="BH16" s="567">
        <f>SUM(BH17,BH20:BH32)</f>
        <v>0</v>
      </c>
      <c r="BI16" s="567">
        <f>SUM(BI17,BI20:BI32)</f>
        <v>0</v>
      </c>
      <c r="BJ16" s="567">
        <f>SUM(BJ17,BJ20:BJ32)</f>
        <v>0</v>
      </c>
      <c r="BK16" s="567">
        <f>SUM(BK17,BK20:BK32)</f>
        <v>0</v>
      </c>
      <c r="BL16" s="567">
        <f>SUM(BL17,BL20:BL32)</f>
        <v>0</v>
      </c>
      <c r="BM16" s="567">
        <f>SUM(BM17,BM20:BM32)</f>
        <v>0</v>
      </c>
      <c r="BN16" s="567">
        <f>SUM(BN17,BN20:BN32)</f>
        <v>0</v>
      </c>
      <c r="BO16" s="567">
        <f>SUM(BO17,BO20:BO32)</f>
        <v>0</v>
      </c>
      <c r="BP16" s="567">
        <f>SUM(BP17,BP20:BP32)</f>
        <v>0</v>
      </c>
      <c r="BQ16" s="567">
        <f>SUM(BQ17,BQ20:BQ32)</f>
        <v>0</v>
      </c>
      <c r="BR16" s="567">
        <f>SUM(BR17,BR20:BR32)</f>
        <v>0</v>
      </c>
      <c r="BS16" s="567">
        <f>SUM(BS17,BS20:BS32)</f>
        <v>0</v>
      </c>
      <c r="BT16" s="567">
        <f>SUM(BT17,BT20:BT32)</f>
        <v>0</v>
      </c>
      <c r="BU16" s="567">
        <f>SUM(BU17,BU20:BU32)</f>
        <v>0</v>
      </c>
      <c r="BV16" s="567">
        <f>SUM(BV17,BV20:BV32)</f>
        <v>0</v>
      </c>
      <c r="BW16" s="567">
        <f>SUM(BW17,BW20:BW32)</f>
        <v>0</v>
      </c>
      <c r="BX16" s="567">
        <f>SUM(BX17,BX20:BX32)</f>
        <v>0</v>
      </c>
      <c r="BY16" s="567">
        <f>SUM(BY17,BY20:BY32)</f>
        <v>0</v>
      </c>
      <c r="BZ16" s="567">
        <f>SUM(BZ17,BZ20:BZ32)</f>
        <v>0</v>
      </c>
      <c r="CA16" s="567">
        <f>SUM(CA17,CA20:CA32)</f>
        <v>0</v>
      </c>
      <c r="CB16" s="567">
        <f>SUM(CB17,CB20:CB32)</f>
        <v>0</v>
      </c>
      <c r="CC16" s="567">
        <f>SUM(CC17,CC20:CC32)</f>
        <v>0</v>
      </c>
      <c r="CD16" s="567">
        <f>SUM(CD17,CD20:CD32)</f>
        <v>0</v>
      </c>
      <c r="CE16" s="567">
        <f>SUM(CE17,CE20:CE32)</f>
        <v>0</v>
      </c>
      <c r="CF16" s="567">
        <f>SUM(CF17,CF20:CF32)</f>
        <v>0</v>
      </c>
      <c r="CG16" s="567">
        <f>SUM(CG17,CG20:CG32)</f>
        <v>0</v>
      </c>
      <c r="CH16" s="567">
        <f>SUM(CH17,CH20:CH32)</f>
        <v>0</v>
      </c>
      <c r="CI16" s="567">
        <f>SUM(CI17,CI20:CI32)</f>
        <v>0</v>
      </c>
      <c r="CJ16" s="567">
        <f>SUM(CJ17,CJ20:CJ32)</f>
        <v>0</v>
      </c>
      <c r="CK16" s="567">
        <f>SUM(CK17,CK20:CK32)</f>
        <v>0</v>
      </c>
      <c r="CL16" s="567">
        <f>SUM(CL17,CL20:CL32)</f>
        <v>0</v>
      </c>
      <c r="CM16" s="567">
        <f>SUM(CM17,CM20:CM32)</f>
        <v>0</v>
      </c>
      <c r="CN16" s="567">
        <f>SUM(CN17,CN20:CN32)</f>
        <v>0</v>
      </c>
      <c r="CO16" s="567">
        <f>SUM(CO17,CO20:CO32)</f>
        <v>0</v>
      </c>
      <c r="CP16" s="567">
        <f>SUM(CP17,CP20:CP32)</f>
        <v>0</v>
      </c>
      <c r="CQ16" s="567">
        <f>SUM(CQ17,CQ20:CQ32)</f>
        <v>0</v>
      </c>
      <c r="CR16" s="567">
        <f>SUM(CR17,CR20:CR32)</f>
        <v>0</v>
      </c>
      <c r="CS16" s="567">
        <f>SUM(CS17,CS20:CS32)</f>
        <v>0</v>
      </c>
      <c r="CT16" s="567">
        <f>SUM(CT17,CT20:CT32)</f>
        <v>0</v>
      </c>
      <c r="CU16" s="567">
        <f>SUM(CU17,CU20:CU32)</f>
        <v>0</v>
      </c>
      <c r="CV16" s="567">
        <f>SUM(CV17,CV20:CV32)</f>
        <v>0</v>
      </c>
      <c r="CW16" s="567">
        <f>SUM(CW17,CW20:CW32)</f>
        <v>0</v>
      </c>
      <c r="CX16" s="567">
        <f>SUM(CX17,CX20:CX32)</f>
        <v>0</v>
      </c>
      <c r="CY16" s="567">
        <f>SUM(CY17,CY20:CY32)</f>
        <v>0</v>
      </c>
      <c r="CZ16" s="567">
        <f>SUM(CZ17,CZ20:CZ32)</f>
        <v>0</v>
      </c>
      <c r="DA16" s="567">
        <f>SUM(DA17,DA20:DA32)</f>
        <v>0</v>
      </c>
      <c r="DB16" s="567">
        <f>SUM(DB17,DB20:DB32)</f>
        <v>0</v>
      </c>
      <c r="DC16" s="567">
        <f>SUM(DC17,DC20:DC32)</f>
        <v>0</v>
      </c>
      <c r="DD16" s="567">
        <f>SUM(DD17,DD20:DD32)</f>
        <v>0</v>
      </c>
      <c r="DE16" s="567">
        <f>SUM(DE17,DE20:DE32)</f>
        <v>0</v>
      </c>
      <c r="DF16" s="567">
        <f>SUM(DF17,DF20:DF32)</f>
        <v>0</v>
      </c>
      <c r="DG16" s="567">
        <f>SUM(DG17,DG20:DG32)</f>
        <v>0</v>
      </c>
      <c r="DH16" s="567">
        <f>SUM(DH17,DH20:DH32)</f>
        <v>0</v>
      </c>
      <c r="DI16" s="567">
        <f>SUM(DI17,DI20:DI32)</f>
        <v>0</v>
      </c>
      <c r="DJ16" s="567">
        <f>SUM(DJ17,DJ20:DJ32)</f>
        <v>0</v>
      </c>
      <c r="DK16" s="567">
        <f>SUM(DK17,DK20:DK32)</f>
        <v>0</v>
      </c>
      <c r="DL16" s="567">
        <f>SUM(DL17,DL20:DL32)</f>
        <v>0</v>
      </c>
      <c r="DM16" s="567">
        <f>SUM(DM17,DM20:DM32)</f>
        <v>0</v>
      </c>
      <c r="DN16" s="567">
        <f>SUM(DN17,DN20:DN32)</f>
        <v>0</v>
      </c>
      <c r="DO16" s="567">
        <f>SUM(DO17,DO20:DO32)</f>
        <v>0</v>
      </c>
      <c r="DP16" s="567">
        <f>SUM(DP17,DP20:DP32)</f>
        <v>0</v>
      </c>
      <c r="DQ16" s="567">
        <f>SUM(DQ17,DQ20:DQ32)</f>
        <v>0</v>
      </c>
      <c r="DR16" s="567">
        <f>SUM(DR17,DR20:DR32)</f>
        <v>0</v>
      </c>
      <c r="DS16" s="567">
        <f>SUM(DS17,DS20:DS32)</f>
        <v>0</v>
      </c>
      <c r="DT16" s="567">
        <f>SUM(DT17,DT20:DT32)</f>
        <v>0</v>
      </c>
      <c r="DU16" s="567">
        <f>SUM(DU17,DU20:DU32)</f>
        <v>0</v>
      </c>
      <c r="DV16" s="567">
        <f>SUM(DV17,DV20:DV32)</f>
        <v>0</v>
      </c>
      <c r="DW16" s="567">
        <f>SUM(DW17,DW20:DW32)</f>
        <v>0</v>
      </c>
      <c r="DX16" s="567">
        <f>SUM(DX17,DX20:DX32)</f>
        <v>0</v>
      </c>
      <c r="DY16" s="567">
        <f>SUM(DY17,DY20:DY32)</f>
        <v>0</v>
      </c>
      <c r="DZ16" s="567">
        <f>SUM(DZ17,DZ20:DZ32)</f>
        <v>0</v>
      </c>
      <c r="EA16" s="567">
        <f>SUM(EA17,EA20:EA32)</f>
        <v>0</v>
      </c>
      <c r="EB16" s="567">
        <f>SUM(EB17,EB20:EB32)</f>
        <v>0</v>
      </c>
      <c r="EC16" s="567">
        <f>SUM(EC17,EC20:EC32)</f>
        <v>0</v>
      </c>
      <c r="ED16" s="567">
        <f>SUM(ED17,ED20:ED32)</f>
        <v>0</v>
      </c>
      <c r="EE16" s="567">
        <f>SUM(EE17,EE20:EE32)</f>
        <v>0</v>
      </c>
      <c r="EF16" s="567">
        <f>SUM(EF17,EF20:EF32)</f>
        <v>0</v>
      </c>
      <c r="EG16" s="567">
        <f>SUM(EG17,EG20:EG32)</f>
        <v>0</v>
      </c>
      <c r="EH16" s="567">
        <f>SUM(EH17,EH20:EH32)</f>
        <v>0</v>
      </c>
      <c r="EI16" s="567">
        <f>SUM(EI17,EI20:EI32)</f>
        <v>0</v>
      </c>
      <c r="EJ16" s="567">
        <f>SUM(EJ17,EJ20:EJ32)</f>
        <v>0</v>
      </c>
      <c r="EK16" s="567">
        <f>SUM(EK17,EK20:EK32)</f>
        <v>0</v>
      </c>
      <c r="EL16" s="567">
        <f>SUM(EL17,EL20:EL32)</f>
        <v>0</v>
      </c>
      <c r="EM16" s="567">
        <f>SUM(EM17,EM20:EM32)</f>
        <v>0</v>
      </c>
      <c r="EN16" s="567">
        <f>SUM(EN17,EN20:EN32)</f>
        <v>0</v>
      </c>
      <c r="EO16" s="567">
        <f>SUM(EO17,EO20:EO32)</f>
        <v>0</v>
      </c>
      <c r="EP16" s="567">
        <f>SUM(EP17,EP20:EP32)</f>
        <v>0</v>
      </c>
      <c r="EQ16" s="567">
        <f>SUM(EQ17,EQ20:EQ32)</f>
        <v>0</v>
      </c>
      <c r="ER16" s="567">
        <f>SUM(ER17,ER20:ER32)</f>
        <v>0</v>
      </c>
      <c r="ES16" s="567">
        <f>SUM(ES17,ES20:ES32)</f>
        <v>0</v>
      </c>
      <c r="ET16" s="567">
        <f>SUM(ET17,ET20:ET32)</f>
        <v>0</v>
      </c>
      <c r="EU16" s="567">
        <f>SUM(EU17,EU20:EU32)</f>
        <v>0</v>
      </c>
      <c r="EV16" s="567">
        <f>SUM(EV17,EV20:EV32)</f>
        <v>0</v>
      </c>
      <c r="EW16" s="567">
        <f>SUM(EW17,EW20:EW32)</f>
        <v>0</v>
      </c>
      <c r="EX16" s="567">
        <f>SUM(EX17,EX20:EX32)</f>
        <v>0</v>
      </c>
      <c r="EY16" s="567">
        <f>SUM(EY17,EY20:EY32)</f>
        <v>0</v>
      </c>
      <c r="EZ16" s="567">
        <f>SUM(EZ17,EZ20:EZ32)</f>
        <v>0</v>
      </c>
      <c r="FA16" s="567">
        <f>SUM(FA17,FA20:FA32)</f>
        <v>0</v>
      </c>
      <c r="FB16" s="567">
        <f>SUM(FB17,FB20:FB32)</f>
        <v>0</v>
      </c>
      <c r="FC16" s="567">
        <f>SUM(FC17,FC20:FC32)</f>
        <v>0</v>
      </c>
      <c r="FD16" s="567">
        <f>SUM(FD17,FD20:FD32)</f>
        <v>0</v>
      </c>
      <c r="FE16" s="567">
        <f>SUM(FE17,FE20:FE32)</f>
        <v>0</v>
      </c>
      <c r="FF16" s="567">
        <f>SUM(FF17,FF20:FF32)</f>
        <v>0</v>
      </c>
      <c r="FG16" s="567">
        <f>SUM(FG17,FG20:FG32)</f>
        <v>0</v>
      </c>
      <c r="FH16" s="567">
        <f>SUM(FH17,FH20:FH32)</f>
        <v>0</v>
      </c>
      <c r="FI16" s="567">
        <f>SUM(FI17,FI20:FI32)</f>
        <v>0</v>
      </c>
      <c r="FJ16" s="567">
        <f>SUM(FJ17,FJ20:FJ32)</f>
        <v>0</v>
      </c>
      <c r="FK16" s="567">
        <f>SUM(FK17,FK20:FK32)</f>
        <v>0</v>
      </c>
      <c r="FL16" s="567">
        <f>SUM(FL17,FL20:FL32)</f>
        <v>0</v>
      </c>
      <c r="FM16" s="567">
        <f>SUM(FM17,FM20:FM32)</f>
        <v>0</v>
      </c>
      <c r="FN16" s="567">
        <f>SUM(FN17,FN20:FN32)</f>
        <v>0</v>
      </c>
      <c r="FO16" s="567">
        <f>SUM(FO17,FO20:FO32)</f>
        <v>0</v>
      </c>
      <c r="FP16" s="567">
        <f>SUM(FP17,FP20:FP32)</f>
        <v>0</v>
      </c>
      <c r="FQ16" s="567">
        <f>SUM(FQ17,FQ20:FQ32)</f>
        <v>0</v>
      </c>
      <c r="FR16" s="567">
        <f>SUM(FR17,FR20:FR32)</f>
        <v>0</v>
      </c>
      <c r="FS16" s="567">
        <f>SUM(FS17,FS20:FS32)</f>
        <v>0</v>
      </c>
      <c r="FT16" s="567">
        <f>SUM(FT17,FT20:FT32)</f>
        <v>0</v>
      </c>
      <c r="FU16" s="567">
        <f>SUM(FU17,FU20:FU32)</f>
        <v>0</v>
      </c>
      <c r="FV16" s="567">
        <f>SUM(FV17,FV20:FV32)</f>
        <v>0</v>
      </c>
      <c r="FW16" s="567">
        <f>SUM(FW17,FW20:FW32)</f>
        <v>0</v>
      </c>
      <c r="FX16" s="567">
        <f>SUM(FX17,FX20:FX32)</f>
        <v>0</v>
      </c>
      <c r="FY16" s="567">
        <f>SUM(FY17,FY20:FY32)</f>
        <v>0</v>
      </c>
      <c r="FZ16" s="567">
        <f>SUM(FZ17,FZ20:FZ32)</f>
        <v>0</v>
      </c>
      <c r="GA16" s="567">
        <f>SUM(GA17,GA20:GA32)</f>
        <v>0</v>
      </c>
      <c r="GB16" s="567">
        <f>SUM(GB17,GB20:GB32)</f>
        <v>0</v>
      </c>
      <c r="GC16" s="567">
        <f>SUM(GC17,GC20:GC32)</f>
        <v>0</v>
      </c>
      <c r="GD16" s="567">
        <f>SUM(GD17,GD20:GD32)</f>
        <v>0</v>
      </c>
      <c r="GE16" s="567">
        <f>SUM(GE17,GE20:GE32)</f>
        <v>0</v>
      </c>
      <c r="GF16" s="567">
        <f>SUM(GF17,GF20:GF32)</f>
        <v>0</v>
      </c>
      <c r="GG16" s="567">
        <f>SUM(GG17,GG20:GG32)</f>
        <v>0</v>
      </c>
      <c r="GH16" s="567">
        <f>SUM(GH17,GH20:GH32)</f>
        <v>0</v>
      </c>
      <c r="GI16" s="567">
        <f>SUM(GI17,GI20:GI32)</f>
        <v>0</v>
      </c>
      <c r="GJ16" s="567">
        <f>SUM(GJ17,GJ20:GJ32)</f>
        <v>0</v>
      </c>
      <c r="GK16" s="567">
        <f>SUM(GK17,GK20:GK32)</f>
        <v>0</v>
      </c>
      <c r="GL16" s="567">
        <f>SUM(GL17,GL20:GL32)</f>
        <v>0</v>
      </c>
      <c r="GM16" s="567">
        <f>SUM(GM17,GM20:GM32)</f>
        <v>0</v>
      </c>
      <c r="GN16" s="298" t="s">
        <v>1366</v>
      </c>
      <c r="GO16" s="552" t="s">
        <v>1289</v>
      </c>
      <c r="HJ16" s="1640">
        <v>34</v>
      </c>
    </row>
    <row customHeight="1" ht="19.95">
      <c r="D17" s="1647"/>
      <c r="E17" s="1673" t="s">
        <v>1367</v>
      </c>
      <c r="F17" s="963" t="s">
        <v>1368</v>
      </c>
      <c r="G17" s="1652" t="s">
        <v>1025</v>
      </c>
      <c r="H17" s="566"/>
      <c r="I17" s="566"/>
      <c r="J17" s="566"/>
      <c r="K17" s="566"/>
      <c r="L17" s="566"/>
      <c r="M17" s="566"/>
      <c r="N17" s="566"/>
      <c r="O17" s="566"/>
      <c r="P17" s="566"/>
      <c r="Q17" s="566"/>
      <c r="R17" s="566"/>
      <c r="S17" s="566"/>
      <c r="T17" s="566"/>
      <c r="U17" s="566"/>
      <c r="V17" s="566"/>
      <c r="W17" s="566"/>
      <c r="X17" s="566"/>
      <c r="Y17" s="566"/>
      <c r="Z17" s="566"/>
      <c r="AA17" s="566"/>
      <c r="AB17" s="566"/>
      <c r="AC17" s="566"/>
      <c r="AD17" s="566"/>
      <c r="AE17" s="566"/>
      <c r="AF17" s="566"/>
      <c r="AG17" s="566"/>
      <c r="AH17" s="566"/>
      <c r="AI17" s="566"/>
      <c r="AJ17" s="566"/>
      <c r="AK17" s="566"/>
      <c r="AL17" s="566"/>
      <c r="AM17" s="566"/>
      <c r="AN17" s="566"/>
      <c r="AO17" s="566"/>
      <c r="AP17" s="566"/>
      <c r="AQ17" s="566"/>
      <c r="AR17" s="566"/>
      <c r="AS17" s="566"/>
      <c r="AT17" s="566"/>
      <c r="AU17" s="566"/>
      <c r="AV17" s="566"/>
      <c r="AW17" s="566"/>
      <c r="AX17" s="566"/>
      <c r="AY17" s="566"/>
      <c r="AZ17" s="566"/>
      <c r="BA17" s="566"/>
      <c r="BB17" s="566"/>
      <c r="BC17" s="566"/>
      <c r="BD17" s="566"/>
      <c r="BE17" s="566"/>
      <c r="BF17" s="566"/>
      <c r="BG17" s="566"/>
      <c r="BH17" s="566"/>
      <c r="BI17" s="566"/>
      <c r="BJ17" s="566"/>
      <c r="BK17" s="566"/>
      <c r="BL17" s="566"/>
      <c r="BM17" s="566"/>
      <c r="BN17" s="566"/>
      <c r="BO17" s="566"/>
      <c r="BP17" s="566"/>
      <c r="BQ17" s="566"/>
      <c r="BR17" s="566"/>
      <c r="BS17" s="566"/>
      <c r="BT17" s="566"/>
      <c r="BU17" s="566"/>
      <c r="BV17" s="566"/>
      <c r="BW17" s="566"/>
      <c r="BX17" s="566"/>
      <c r="BY17" s="566"/>
      <c r="BZ17" s="566"/>
      <c r="CA17" s="566"/>
      <c r="CB17" s="566"/>
      <c r="CC17" s="566"/>
      <c r="CD17" s="566"/>
      <c r="CE17" s="566"/>
      <c r="CF17" s="566"/>
      <c r="CG17" s="566"/>
      <c r="CH17" s="566"/>
      <c r="CI17" s="566"/>
      <c r="CJ17" s="566"/>
      <c r="CK17" s="566"/>
      <c r="CL17" s="566"/>
      <c r="CM17" s="566"/>
      <c r="CN17" s="566"/>
      <c r="CO17" s="566"/>
      <c r="CP17" s="566"/>
      <c r="CQ17" s="566"/>
      <c r="CR17" s="566"/>
      <c r="CS17" s="566"/>
      <c r="CT17" s="566"/>
      <c r="CU17" s="566"/>
      <c r="CV17" s="566"/>
      <c r="CW17" s="566"/>
      <c r="CX17" s="566"/>
      <c r="CY17" s="566"/>
      <c r="CZ17" s="566"/>
      <c r="DA17" s="566"/>
      <c r="DB17" s="566"/>
      <c r="DC17" s="566"/>
      <c r="DD17" s="566"/>
      <c r="DE17" s="566"/>
      <c r="DF17" s="566"/>
      <c r="DG17" s="566"/>
      <c r="DH17" s="566"/>
      <c r="DI17" s="566"/>
      <c r="DJ17" s="566"/>
      <c r="DK17" s="566"/>
      <c r="DL17" s="566"/>
      <c r="DM17" s="566"/>
      <c r="DN17" s="566"/>
      <c r="DO17" s="566"/>
      <c r="DP17" s="566"/>
      <c r="DQ17" s="566"/>
      <c r="DR17" s="566"/>
      <c r="DS17" s="566"/>
      <c r="DT17" s="566"/>
      <c r="DU17" s="566"/>
      <c r="DV17" s="566"/>
      <c r="DW17" s="566"/>
      <c r="DX17" s="566"/>
      <c r="DY17" s="566"/>
      <c r="DZ17" s="566"/>
      <c r="EA17" s="566"/>
      <c r="EB17" s="566"/>
      <c r="EC17" s="566"/>
      <c r="ED17" s="566"/>
      <c r="EE17" s="566"/>
      <c r="EF17" s="566"/>
      <c r="EG17" s="566"/>
      <c r="EH17" s="566"/>
      <c r="EI17" s="566"/>
      <c r="EJ17" s="566"/>
      <c r="EK17" s="566"/>
      <c r="EL17" s="566"/>
      <c r="EM17" s="566"/>
      <c r="EN17" s="566"/>
      <c r="EO17" s="566"/>
      <c r="EP17" s="566"/>
      <c r="EQ17" s="566"/>
      <c r="ER17" s="566"/>
      <c r="ES17" s="566"/>
      <c r="ET17" s="566"/>
      <c r="EU17" s="566"/>
      <c r="EV17" s="566"/>
      <c r="EW17" s="566"/>
      <c r="EX17" s="566"/>
      <c r="EY17" s="566"/>
      <c r="EZ17" s="566"/>
      <c r="FA17" s="566"/>
      <c r="FB17" s="566"/>
      <c r="FC17" s="566"/>
      <c r="FD17" s="566"/>
      <c r="FE17" s="566"/>
      <c r="FF17" s="566"/>
      <c r="FG17" s="566"/>
      <c r="FH17" s="566"/>
      <c r="FI17" s="566"/>
      <c r="FJ17" s="566"/>
      <c r="FK17" s="566"/>
      <c r="FL17" s="566"/>
      <c r="FM17" s="566"/>
      <c r="FN17" s="566"/>
      <c r="FO17" s="566"/>
      <c r="FP17" s="566"/>
      <c r="FQ17" s="566"/>
      <c r="FR17" s="566"/>
      <c r="FS17" s="566"/>
      <c r="FT17" s="566"/>
      <c r="FU17" s="566"/>
      <c r="FV17" s="566"/>
      <c r="FW17" s="566"/>
      <c r="FX17" s="566"/>
      <c r="FY17" s="566"/>
      <c r="FZ17" s="566"/>
      <c r="GA17" s="566"/>
      <c r="GB17" s="566"/>
      <c r="GC17" s="566"/>
      <c r="GD17" s="566"/>
      <c r="GE17" s="566"/>
      <c r="GF17" s="566"/>
      <c r="GG17" s="566"/>
      <c r="GH17" s="566"/>
      <c r="GI17" s="566"/>
      <c r="GJ17" s="566"/>
      <c r="GK17" s="566"/>
      <c r="GL17" s="566"/>
      <c r="GM17" s="566"/>
      <c r="GN17" s="298" t="s">
        <v>1369</v>
      </c>
      <c r="GO17" s="552"/>
      <c r="HJ17" s="1640">
        <v>19</v>
      </c>
    </row>
    <row customHeight="1" ht="24">
      <c r="D18" s="1647"/>
      <c r="E18" s="1673" t="s">
        <v>1370</v>
      </c>
      <c r="F18" s="1659" t="s">
        <v>1371</v>
      </c>
      <c r="G18" s="1652" t="s">
        <v>1025</v>
      </c>
      <c r="H18" s="566"/>
      <c r="I18" s="566"/>
      <c r="J18" s="566"/>
      <c r="K18" s="566"/>
      <c r="L18" s="566"/>
      <c r="M18" s="566"/>
      <c r="N18" s="566"/>
      <c r="O18" s="566"/>
      <c r="P18" s="566"/>
      <c r="Q18" s="566"/>
      <c r="R18" s="566"/>
      <c r="S18" s="566"/>
      <c r="T18" s="566"/>
      <c r="U18" s="566"/>
      <c r="V18" s="566"/>
      <c r="W18" s="566"/>
      <c r="X18" s="566"/>
      <c r="Y18" s="566"/>
      <c r="Z18" s="566"/>
      <c r="AA18" s="566"/>
      <c r="AB18" s="566"/>
      <c r="AC18" s="566"/>
      <c r="AD18" s="566"/>
      <c r="AE18" s="566"/>
      <c r="AF18" s="566"/>
      <c r="AG18" s="566"/>
      <c r="AH18" s="566"/>
      <c r="AI18" s="566"/>
      <c r="AJ18" s="566"/>
      <c r="AK18" s="566"/>
      <c r="AL18" s="566"/>
      <c r="AM18" s="566"/>
      <c r="AN18" s="566"/>
      <c r="AO18" s="566"/>
      <c r="AP18" s="566"/>
      <c r="AQ18" s="566"/>
      <c r="AR18" s="566"/>
      <c r="AS18" s="566"/>
      <c r="AT18" s="566"/>
      <c r="AU18" s="566"/>
      <c r="AV18" s="566"/>
      <c r="AW18" s="566"/>
      <c r="AX18" s="566"/>
      <c r="AY18" s="566"/>
      <c r="AZ18" s="566"/>
      <c r="BA18" s="566"/>
      <c r="BB18" s="566"/>
      <c r="BC18" s="566"/>
      <c r="BD18" s="566"/>
      <c r="BE18" s="566"/>
      <c r="BF18" s="566"/>
      <c r="BG18" s="566"/>
      <c r="BH18" s="566"/>
      <c r="BI18" s="566"/>
      <c r="BJ18" s="566"/>
      <c r="BK18" s="566"/>
      <c r="BL18" s="566"/>
      <c r="BM18" s="566"/>
      <c r="BN18" s="566"/>
      <c r="BO18" s="566"/>
      <c r="BP18" s="566"/>
      <c r="BQ18" s="566"/>
      <c r="BR18" s="566"/>
      <c r="BS18" s="566"/>
      <c r="BT18" s="566"/>
      <c r="BU18" s="566"/>
      <c r="BV18" s="566"/>
      <c r="BW18" s="566"/>
      <c r="BX18" s="566"/>
      <c r="BY18" s="566"/>
      <c r="BZ18" s="566"/>
      <c r="CA18" s="566"/>
      <c r="CB18" s="566"/>
      <c r="CC18" s="566"/>
      <c r="CD18" s="566"/>
      <c r="CE18" s="566"/>
      <c r="CF18" s="566"/>
      <c r="CG18" s="566"/>
      <c r="CH18" s="566"/>
      <c r="CI18" s="566"/>
      <c r="CJ18" s="566"/>
      <c r="CK18" s="566"/>
      <c r="CL18" s="566"/>
      <c r="CM18" s="566"/>
      <c r="CN18" s="566"/>
      <c r="CO18" s="566"/>
      <c r="CP18" s="566"/>
      <c r="CQ18" s="566"/>
      <c r="CR18" s="566"/>
      <c r="CS18" s="566"/>
      <c r="CT18" s="566"/>
      <c r="CU18" s="566"/>
      <c r="CV18" s="566"/>
      <c r="CW18" s="566"/>
      <c r="CX18" s="566"/>
      <c r="CY18" s="566"/>
      <c r="CZ18" s="566"/>
      <c r="DA18" s="566"/>
      <c r="DB18" s="566"/>
      <c r="DC18" s="566"/>
      <c r="DD18" s="566"/>
      <c r="DE18" s="566"/>
      <c r="DF18" s="566"/>
      <c r="DG18" s="566"/>
      <c r="DH18" s="566"/>
      <c r="DI18" s="566"/>
      <c r="DJ18" s="566"/>
      <c r="DK18" s="566"/>
      <c r="DL18" s="566"/>
      <c r="DM18" s="566"/>
      <c r="DN18" s="566"/>
      <c r="DO18" s="566"/>
      <c r="DP18" s="566"/>
      <c r="DQ18" s="566"/>
      <c r="DR18" s="566"/>
      <c r="DS18" s="566"/>
      <c r="DT18" s="566"/>
      <c r="DU18" s="566"/>
      <c r="DV18" s="566"/>
      <c r="DW18" s="566"/>
      <c r="DX18" s="566"/>
      <c r="DY18" s="566"/>
      <c r="DZ18" s="566"/>
      <c r="EA18" s="566"/>
      <c r="EB18" s="566"/>
      <c r="EC18" s="566"/>
      <c r="ED18" s="566"/>
      <c r="EE18" s="566"/>
      <c r="EF18" s="566"/>
      <c r="EG18" s="566"/>
      <c r="EH18" s="566"/>
      <c r="EI18" s="566"/>
      <c r="EJ18" s="566"/>
      <c r="EK18" s="566"/>
      <c r="EL18" s="566"/>
      <c r="EM18" s="566"/>
      <c r="EN18" s="566"/>
      <c r="EO18" s="566"/>
      <c r="EP18" s="566"/>
      <c r="EQ18" s="566"/>
      <c r="ER18" s="566"/>
      <c r="ES18" s="566"/>
      <c r="ET18" s="566"/>
      <c r="EU18" s="566"/>
      <c r="EV18" s="566"/>
      <c r="EW18" s="566"/>
      <c r="EX18" s="566"/>
      <c r="EY18" s="566"/>
      <c r="EZ18" s="566"/>
      <c r="FA18" s="566"/>
      <c r="FB18" s="566"/>
      <c r="FC18" s="566"/>
      <c r="FD18" s="566"/>
      <c r="FE18" s="566"/>
      <c r="FF18" s="566"/>
      <c r="FG18" s="566"/>
      <c r="FH18" s="566"/>
      <c r="FI18" s="566"/>
      <c r="FJ18" s="566"/>
      <c r="FK18" s="566"/>
      <c r="FL18" s="566"/>
      <c r="FM18" s="566"/>
      <c r="FN18" s="566"/>
      <c r="FO18" s="566"/>
      <c r="FP18" s="566"/>
      <c r="FQ18" s="566"/>
      <c r="FR18" s="566"/>
      <c r="FS18" s="566"/>
      <c r="FT18" s="566"/>
      <c r="FU18" s="566"/>
      <c r="FV18" s="566"/>
      <c r="FW18" s="566"/>
      <c r="FX18" s="566"/>
      <c r="FY18" s="566"/>
      <c r="FZ18" s="566"/>
      <c r="GA18" s="566"/>
      <c r="GB18" s="566"/>
      <c r="GC18" s="566"/>
      <c r="GD18" s="566"/>
      <c r="GE18" s="566"/>
      <c r="GF18" s="566"/>
      <c r="GG18" s="566"/>
      <c r="GH18" s="566"/>
      <c r="GI18" s="566"/>
      <c r="GJ18" s="566"/>
      <c r="GK18" s="566"/>
      <c r="GL18" s="566"/>
      <c r="GM18" s="566"/>
      <c r="GN18" s="298" t="s">
        <v>1372</v>
      </c>
      <c r="GO18" s="552"/>
      <c r="HJ18" s="1640">
        <v>23</v>
      </c>
    </row>
    <row customHeight="1" ht="35.699999999999996">
      <c r="D19" s="1647"/>
      <c r="E19" s="1673" t="s">
        <v>1373</v>
      </c>
      <c r="F19" s="1659" t="s">
        <v>1374</v>
      </c>
      <c r="G19" s="1652" t="s">
        <v>1025</v>
      </c>
      <c r="H19" s="566"/>
      <c r="I19" s="566"/>
      <c r="J19" s="566"/>
      <c r="K19" s="566"/>
      <c r="L19" s="566"/>
      <c r="M19" s="566"/>
      <c r="N19" s="566"/>
      <c r="O19" s="566"/>
      <c r="P19" s="566"/>
      <c r="Q19" s="566"/>
      <c r="R19" s="566"/>
      <c r="S19" s="566"/>
      <c r="T19" s="566"/>
      <c r="U19" s="566"/>
      <c r="V19" s="566"/>
      <c r="W19" s="566"/>
      <c r="X19" s="566"/>
      <c r="Y19" s="566"/>
      <c r="Z19" s="566"/>
      <c r="AA19" s="566"/>
      <c r="AB19" s="566"/>
      <c r="AC19" s="566"/>
      <c r="AD19" s="566"/>
      <c r="AE19" s="566"/>
      <c r="AF19" s="566"/>
      <c r="AG19" s="566"/>
      <c r="AH19" s="566"/>
      <c r="AI19" s="566"/>
      <c r="AJ19" s="566"/>
      <c r="AK19" s="566"/>
      <c r="AL19" s="566"/>
      <c r="AM19" s="566"/>
      <c r="AN19" s="566"/>
      <c r="AO19" s="566"/>
      <c r="AP19" s="566"/>
      <c r="AQ19" s="566"/>
      <c r="AR19" s="566"/>
      <c r="AS19" s="566"/>
      <c r="AT19" s="566"/>
      <c r="AU19" s="566"/>
      <c r="AV19" s="566"/>
      <c r="AW19" s="566"/>
      <c r="AX19" s="566"/>
      <c r="AY19" s="566"/>
      <c r="AZ19" s="566"/>
      <c r="BA19" s="566"/>
      <c r="BB19" s="566"/>
      <c r="BC19" s="566"/>
      <c r="BD19" s="566"/>
      <c r="BE19" s="566"/>
      <c r="BF19" s="566"/>
      <c r="BG19" s="566"/>
      <c r="BH19" s="566"/>
      <c r="BI19" s="566"/>
      <c r="BJ19" s="566"/>
      <c r="BK19" s="566"/>
      <c r="BL19" s="566"/>
      <c r="BM19" s="566"/>
      <c r="BN19" s="566"/>
      <c r="BO19" s="566"/>
      <c r="BP19" s="566"/>
      <c r="BQ19" s="566"/>
      <c r="BR19" s="566"/>
      <c r="BS19" s="566"/>
      <c r="BT19" s="566"/>
      <c r="BU19" s="566"/>
      <c r="BV19" s="566"/>
      <c r="BW19" s="566"/>
      <c r="BX19" s="566"/>
      <c r="BY19" s="566"/>
      <c r="BZ19" s="566"/>
      <c r="CA19" s="566"/>
      <c r="CB19" s="566"/>
      <c r="CC19" s="566"/>
      <c r="CD19" s="566"/>
      <c r="CE19" s="566"/>
      <c r="CF19" s="566"/>
      <c r="CG19" s="566"/>
      <c r="CH19" s="566"/>
      <c r="CI19" s="566"/>
      <c r="CJ19" s="566"/>
      <c r="CK19" s="566"/>
      <c r="CL19" s="566"/>
      <c r="CM19" s="566"/>
      <c r="CN19" s="566"/>
      <c r="CO19" s="566"/>
      <c r="CP19" s="566"/>
      <c r="CQ19" s="566"/>
      <c r="CR19" s="566"/>
      <c r="CS19" s="566"/>
      <c r="CT19" s="566"/>
      <c r="CU19" s="566"/>
      <c r="CV19" s="566"/>
      <c r="CW19" s="566"/>
      <c r="CX19" s="566"/>
      <c r="CY19" s="566"/>
      <c r="CZ19" s="566"/>
      <c r="DA19" s="566"/>
      <c r="DB19" s="566"/>
      <c r="DC19" s="566"/>
      <c r="DD19" s="566"/>
      <c r="DE19" s="566"/>
      <c r="DF19" s="566"/>
      <c r="DG19" s="566"/>
      <c r="DH19" s="566"/>
      <c r="DI19" s="566"/>
      <c r="DJ19" s="566"/>
      <c r="DK19" s="566"/>
      <c r="DL19" s="566"/>
      <c r="DM19" s="566"/>
      <c r="DN19" s="566"/>
      <c r="DO19" s="566"/>
      <c r="DP19" s="566"/>
      <c r="DQ19" s="566"/>
      <c r="DR19" s="566"/>
      <c r="DS19" s="566"/>
      <c r="DT19" s="566"/>
      <c r="DU19" s="566"/>
      <c r="DV19" s="566"/>
      <c r="DW19" s="566"/>
      <c r="DX19" s="566"/>
      <c r="DY19" s="566"/>
      <c r="DZ19" s="566"/>
      <c r="EA19" s="566"/>
      <c r="EB19" s="566"/>
      <c r="EC19" s="566"/>
      <c r="ED19" s="566"/>
      <c r="EE19" s="566"/>
      <c r="EF19" s="566"/>
      <c r="EG19" s="566"/>
      <c r="EH19" s="566"/>
      <c r="EI19" s="566"/>
      <c r="EJ19" s="566"/>
      <c r="EK19" s="566"/>
      <c r="EL19" s="566"/>
      <c r="EM19" s="566"/>
      <c r="EN19" s="566"/>
      <c r="EO19" s="566"/>
      <c r="EP19" s="566"/>
      <c r="EQ19" s="566"/>
      <c r="ER19" s="566"/>
      <c r="ES19" s="566"/>
      <c r="ET19" s="566"/>
      <c r="EU19" s="566"/>
      <c r="EV19" s="566"/>
      <c r="EW19" s="566"/>
      <c r="EX19" s="566"/>
      <c r="EY19" s="566"/>
      <c r="EZ19" s="566"/>
      <c r="FA19" s="566"/>
      <c r="FB19" s="566"/>
      <c r="FC19" s="566"/>
      <c r="FD19" s="566"/>
      <c r="FE19" s="566"/>
      <c r="FF19" s="566"/>
      <c r="FG19" s="566"/>
      <c r="FH19" s="566"/>
      <c r="FI19" s="566"/>
      <c r="FJ19" s="566"/>
      <c r="FK19" s="566"/>
      <c r="FL19" s="566"/>
      <c r="FM19" s="566"/>
      <c r="FN19" s="566"/>
      <c r="FO19" s="566"/>
      <c r="FP19" s="566"/>
      <c r="FQ19" s="566"/>
      <c r="FR19" s="566"/>
      <c r="FS19" s="566"/>
      <c r="FT19" s="566"/>
      <c r="FU19" s="566"/>
      <c r="FV19" s="566"/>
      <c r="FW19" s="566"/>
      <c r="FX19" s="566"/>
      <c r="FY19" s="566"/>
      <c r="FZ19" s="566"/>
      <c r="GA19" s="566"/>
      <c r="GB19" s="566"/>
      <c r="GC19" s="566"/>
      <c r="GD19" s="566"/>
      <c r="GE19" s="566"/>
      <c r="GF19" s="566"/>
      <c r="GG19" s="566"/>
      <c r="GH19" s="566"/>
      <c r="GI19" s="566"/>
      <c r="GJ19" s="566"/>
      <c r="GK19" s="566"/>
      <c r="GL19" s="566"/>
      <c r="GM19" s="566"/>
      <c r="GN19" s="298"/>
      <c r="GO19" s="552"/>
      <c r="HJ19" s="1640">
        <v>34</v>
      </c>
    </row>
    <row customHeight="1" ht="19.95">
      <c r="D20" s="1647"/>
      <c r="E20" s="1673" t="s">
        <v>780</v>
      </c>
      <c r="F20" s="963" t="s">
        <v>1375</v>
      </c>
      <c r="G20" s="1652" t="s">
        <v>1025</v>
      </c>
      <c r="H20" s="566"/>
      <c r="I20" s="566"/>
      <c r="J20" s="566"/>
      <c r="K20" s="566"/>
      <c r="L20" s="566"/>
      <c r="M20" s="566"/>
      <c r="N20" s="566"/>
      <c r="O20" s="566"/>
      <c r="P20" s="566"/>
      <c r="Q20" s="566"/>
      <c r="R20" s="566"/>
      <c r="S20" s="566"/>
      <c r="T20" s="566"/>
      <c r="U20" s="566"/>
      <c r="V20" s="566"/>
      <c r="W20" s="566"/>
      <c r="X20" s="566"/>
      <c r="Y20" s="566"/>
      <c r="Z20" s="566"/>
      <c r="AA20" s="566"/>
      <c r="AB20" s="566"/>
      <c r="AC20" s="566"/>
      <c r="AD20" s="566"/>
      <c r="AE20" s="566"/>
      <c r="AF20" s="566"/>
      <c r="AG20" s="566"/>
      <c r="AH20" s="566"/>
      <c r="AI20" s="566"/>
      <c r="AJ20" s="566"/>
      <c r="AK20" s="566"/>
      <c r="AL20" s="566"/>
      <c r="AM20" s="566"/>
      <c r="AN20" s="566"/>
      <c r="AO20" s="566"/>
      <c r="AP20" s="566"/>
      <c r="AQ20" s="566"/>
      <c r="AR20" s="566"/>
      <c r="AS20" s="566"/>
      <c r="AT20" s="566"/>
      <c r="AU20" s="566"/>
      <c r="AV20" s="566"/>
      <c r="AW20" s="566"/>
      <c r="AX20" s="566"/>
      <c r="AY20" s="566"/>
      <c r="AZ20" s="566"/>
      <c r="BA20" s="566"/>
      <c r="BB20" s="566"/>
      <c r="BC20" s="566"/>
      <c r="BD20" s="566"/>
      <c r="BE20" s="566"/>
      <c r="BF20" s="566"/>
      <c r="BG20" s="566"/>
      <c r="BH20" s="566"/>
      <c r="BI20" s="566"/>
      <c r="BJ20" s="566"/>
      <c r="BK20" s="566"/>
      <c r="BL20" s="566"/>
      <c r="BM20" s="566"/>
      <c r="BN20" s="566"/>
      <c r="BO20" s="566"/>
      <c r="BP20" s="566"/>
      <c r="BQ20" s="566"/>
      <c r="BR20" s="566"/>
      <c r="BS20" s="566"/>
      <c r="BT20" s="566"/>
      <c r="BU20" s="566"/>
      <c r="BV20" s="566"/>
      <c r="BW20" s="566"/>
      <c r="BX20" s="566"/>
      <c r="BY20" s="566"/>
      <c r="BZ20" s="566"/>
      <c r="CA20" s="566"/>
      <c r="CB20" s="566"/>
      <c r="CC20" s="566"/>
      <c r="CD20" s="566"/>
      <c r="CE20" s="566"/>
      <c r="CF20" s="566"/>
      <c r="CG20" s="566"/>
      <c r="CH20" s="566"/>
      <c r="CI20" s="566"/>
      <c r="CJ20" s="566"/>
      <c r="CK20" s="566"/>
      <c r="CL20" s="566"/>
      <c r="CM20" s="566"/>
      <c r="CN20" s="566"/>
      <c r="CO20" s="566"/>
      <c r="CP20" s="566"/>
      <c r="CQ20" s="566"/>
      <c r="CR20" s="566"/>
      <c r="CS20" s="566"/>
      <c r="CT20" s="566"/>
      <c r="CU20" s="566"/>
      <c r="CV20" s="566"/>
      <c r="CW20" s="566"/>
      <c r="CX20" s="566"/>
      <c r="CY20" s="566"/>
      <c r="CZ20" s="566"/>
      <c r="DA20" s="566"/>
      <c r="DB20" s="566"/>
      <c r="DC20" s="566"/>
      <c r="DD20" s="566"/>
      <c r="DE20" s="566"/>
      <c r="DF20" s="566"/>
      <c r="DG20" s="566"/>
      <c r="DH20" s="566"/>
      <c r="DI20" s="566"/>
      <c r="DJ20" s="566"/>
      <c r="DK20" s="566"/>
      <c r="DL20" s="566"/>
      <c r="DM20" s="566"/>
      <c r="DN20" s="566"/>
      <c r="DO20" s="566"/>
      <c r="DP20" s="566"/>
      <c r="DQ20" s="566"/>
      <c r="DR20" s="566"/>
      <c r="DS20" s="566"/>
      <c r="DT20" s="566"/>
      <c r="DU20" s="566"/>
      <c r="DV20" s="566"/>
      <c r="DW20" s="566"/>
      <c r="DX20" s="566"/>
      <c r="DY20" s="566"/>
      <c r="DZ20" s="566"/>
      <c r="EA20" s="566"/>
      <c r="EB20" s="566"/>
      <c r="EC20" s="566"/>
      <c r="ED20" s="566"/>
      <c r="EE20" s="566"/>
      <c r="EF20" s="566"/>
      <c r="EG20" s="566"/>
      <c r="EH20" s="566"/>
      <c r="EI20" s="566"/>
      <c r="EJ20" s="566"/>
      <c r="EK20" s="566"/>
      <c r="EL20" s="566"/>
      <c r="EM20" s="566"/>
      <c r="EN20" s="566"/>
      <c r="EO20" s="566"/>
      <c r="EP20" s="566"/>
      <c r="EQ20" s="566"/>
      <c r="ER20" s="566"/>
      <c r="ES20" s="566"/>
      <c r="ET20" s="566"/>
      <c r="EU20" s="566"/>
      <c r="EV20" s="566"/>
      <c r="EW20" s="566"/>
      <c r="EX20" s="566"/>
      <c r="EY20" s="566"/>
      <c r="EZ20" s="566"/>
      <c r="FA20" s="566"/>
      <c r="FB20" s="566"/>
      <c r="FC20" s="566"/>
      <c r="FD20" s="566"/>
      <c r="FE20" s="566"/>
      <c r="FF20" s="566"/>
      <c r="FG20" s="566"/>
      <c r="FH20" s="566"/>
      <c r="FI20" s="566"/>
      <c r="FJ20" s="566"/>
      <c r="FK20" s="566"/>
      <c r="FL20" s="566"/>
      <c r="FM20" s="566"/>
      <c r="FN20" s="566"/>
      <c r="FO20" s="566"/>
      <c r="FP20" s="566"/>
      <c r="FQ20" s="566"/>
      <c r="FR20" s="566"/>
      <c r="FS20" s="566"/>
      <c r="FT20" s="566"/>
      <c r="FU20" s="566"/>
      <c r="FV20" s="566"/>
      <c r="FW20" s="566"/>
      <c r="FX20" s="566"/>
      <c r="FY20" s="566"/>
      <c r="FZ20" s="566"/>
      <c r="GA20" s="566"/>
      <c r="GB20" s="566"/>
      <c r="GC20" s="566"/>
      <c r="GD20" s="566"/>
      <c r="GE20" s="566"/>
      <c r="GF20" s="566"/>
      <c r="GG20" s="566"/>
      <c r="GH20" s="566"/>
      <c r="GI20" s="566"/>
      <c r="GJ20" s="566"/>
      <c r="GK20" s="566"/>
      <c r="GL20" s="566"/>
      <c r="GM20" s="566"/>
      <c r="GN20" s="298" t="s">
        <v>1376</v>
      </c>
      <c r="GO20" s="552"/>
      <c r="HJ20" s="1640">
        <v>19</v>
      </c>
    </row>
    <row customHeight="1" ht="19.95">
      <c r="D21" s="1647"/>
      <c r="E21" s="1673" t="s">
        <v>1377</v>
      </c>
      <c r="F21" s="1659" t="s">
        <v>1378</v>
      </c>
      <c r="G21" s="1652" t="s">
        <v>1025</v>
      </c>
      <c r="H21" s="566"/>
      <c r="I21" s="566"/>
      <c r="J21" s="566"/>
      <c r="K21" s="566"/>
      <c r="L21" s="566"/>
      <c r="M21" s="566"/>
      <c r="N21" s="566"/>
      <c r="O21" s="566"/>
      <c r="P21" s="566"/>
      <c r="Q21" s="566"/>
      <c r="R21" s="566"/>
      <c r="S21" s="566"/>
      <c r="T21" s="566"/>
      <c r="U21" s="566"/>
      <c r="V21" s="566"/>
      <c r="W21" s="566"/>
      <c r="X21" s="566"/>
      <c r="Y21" s="566"/>
      <c r="Z21" s="566"/>
      <c r="AA21" s="566"/>
      <c r="AB21" s="566"/>
      <c r="AC21" s="566"/>
      <c r="AD21" s="566"/>
      <c r="AE21" s="566"/>
      <c r="AF21" s="566"/>
      <c r="AG21" s="566"/>
      <c r="AH21" s="566"/>
      <c r="AI21" s="566"/>
      <c r="AJ21" s="566"/>
      <c r="AK21" s="566"/>
      <c r="AL21" s="566"/>
      <c r="AM21" s="566"/>
      <c r="AN21" s="566"/>
      <c r="AO21" s="566"/>
      <c r="AP21" s="566"/>
      <c r="AQ21" s="566"/>
      <c r="AR21" s="566"/>
      <c r="AS21" s="566"/>
      <c r="AT21" s="566"/>
      <c r="AU21" s="566"/>
      <c r="AV21" s="566"/>
      <c r="AW21" s="566"/>
      <c r="AX21" s="566"/>
      <c r="AY21" s="566"/>
      <c r="AZ21" s="566"/>
      <c r="BA21" s="566"/>
      <c r="BB21" s="566"/>
      <c r="BC21" s="566"/>
      <c r="BD21" s="566"/>
      <c r="BE21" s="566"/>
      <c r="BF21" s="566"/>
      <c r="BG21" s="566"/>
      <c r="BH21" s="566"/>
      <c r="BI21" s="566"/>
      <c r="BJ21" s="566"/>
      <c r="BK21" s="566"/>
      <c r="BL21" s="566"/>
      <c r="BM21" s="566"/>
      <c r="BN21" s="566"/>
      <c r="BO21" s="566"/>
      <c r="BP21" s="566"/>
      <c r="BQ21" s="566"/>
      <c r="BR21" s="566"/>
      <c r="BS21" s="566"/>
      <c r="BT21" s="566"/>
      <c r="BU21" s="566"/>
      <c r="BV21" s="566"/>
      <c r="BW21" s="566"/>
      <c r="BX21" s="566"/>
      <c r="BY21" s="566"/>
      <c r="BZ21" s="566"/>
      <c r="CA21" s="566"/>
      <c r="CB21" s="566"/>
      <c r="CC21" s="566"/>
      <c r="CD21" s="566"/>
      <c r="CE21" s="566"/>
      <c r="CF21" s="566"/>
      <c r="CG21" s="566"/>
      <c r="CH21" s="566"/>
      <c r="CI21" s="566"/>
      <c r="CJ21" s="566"/>
      <c r="CK21" s="566"/>
      <c r="CL21" s="566"/>
      <c r="CM21" s="566"/>
      <c r="CN21" s="566"/>
      <c r="CO21" s="566"/>
      <c r="CP21" s="566"/>
      <c r="CQ21" s="566"/>
      <c r="CR21" s="566"/>
      <c r="CS21" s="566"/>
      <c r="CT21" s="566"/>
      <c r="CU21" s="566"/>
      <c r="CV21" s="566"/>
      <c r="CW21" s="566"/>
      <c r="CX21" s="566"/>
      <c r="CY21" s="566"/>
      <c r="CZ21" s="566"/>
      <c r="DA21" s="566"/>
      <c r="DB21" s="566"/>
      <c r="DC21" s="566"/>
      <c r="DD21" s="566"/>
      <c r="DE21" s="566"/>
      <c r="DF21" s="566"/>
      <c r="DG21" s="566"/>
      <c r="DH21" s="566"/>
      <c r="DI21" s="566"/>
      <c r="DJ21" s="566"/>
      <c r="DK21" s="566"/>
      <c r="DL21" s="566"/>
      <c r="DM21" s="566"/>
      <c r="DN21" s="566"/>
      <c r="DO21" s="566"/>
      <c r="DP21" s="566"/>
      <c r="DQ21" s="566"/>
      <c r="DR21" s="566"/>
      <c r="DS21" s="566"/>
      <c r="DT21" s="566"/>
      <c r="DU21" s="566"/>
      <c r="DV21" s="566"/>
      <c r="DW21" s="566"/>
      <c r="DX21" s="566"/>
      <c r="DY21" s="566"/>
      <c r="DZ21" s="566"/>
      <c r="EA21" s="566"/>
      <c r="EB21" s="566"/>
      <c r="EC21" s="566"/>
      <c r="ED21" s="566"/>
      <c r="EE21" s="566"/>
      <c r="EF21" s="566"/>
      <c r="EG21" s="566"/>
      <c r="EH21" s="566"/>
      <c r="EI21" s="566"/>
      <c r="EJ21" s="566"/>
      <c r="EK21" s="566"/>
      <c r="EL21" s="566"/>
      <c r="EM21" s="566"/>
      <c r="EN21" s="566"/>
      <c r="EO21" s="566"/>
      <c r="EP21" s="566"/>
      <c r="EQ21" s="566"/>
      <c r="ER21" s="566"/>
      <c r="ES21" s="566"/>
      <c r="ET21" s="566"/>
      <c r="EU21" s="566"/>
      <c r="EV21" s="566"/>
      <c r="EW21" s="566"/>
      <c r="EX21" s="566"/>
      <c r="EY21" s="566"/>
      <c r="EZ21" s="566"/>
      <c r="FA21" s="566"/>
      <c r="FB21" s="566"/>
      <c r="FC21" s="566"/>
      <c r="FD21" s="566"/>
      <c r="FE21" s="566"/>
      <c r="FF21" s="566"/>
      <c r="FG21" s="566"/>
      <c r="FH21" s="566"/>
      <c r="FI21" s="566"/>
      <c r="FJ21" s="566"/>
      <c r="FK21" s="566"/>
      <c r="FL21" s="566"/>
      <c r="FM21" s="566"/>
      <c r="FN21" s="566"/>
      <c r="FO21" s="566"/>
      <c r="FP21" s="566"/>
      <c r="FQ21" s="566"/>
      <c r="FR21" s="566"/>
      <c r="FS21" s="566"/>
      <c r="FT21" s="566"/>
      <c r="FU21" s="566"/>
      <c r="FV21" s="566"/>
      <c r="FW21" s="566"/>
      <c r="FX21" s="566"/>
      <c r="FY21" s="566"/>
      <c r="FZ21" s="566"/>
      <c r="GA21" s="566"/>
      <c r="GB21" s="566"/>
      <c r="GC21" s="566"/>
      <c r="GD21" s="566"/>
      <c r="GE21" s="566"/>
      <c r="GF21" s="566"/>
      <c r="GG21" s="566"/>
      <c r="GH21" s="566"/>
      <c r="GI21" s="566"/>
      <c r="GJ21" s="566"/>
      <c r="GK21" s="566"/>
      <c r="GL21" s="566"/>
      <c r="GM21" s="566"/>
      <c r="GN21" s="298"/>
      <c r="GO21" s="552"/>
      <c r="HJ21" s="1640">
        <v>19</v>
      </c>
    </row>
    <row customHeight="1" ht="19.95">
      <c r="D22" s="1647"/>
      <c r="E22" s="1673" t="s">
        <v>1379</v>
      </c>
      <c r="F22" s="1659" t="s">
        <v>1380</v>
      </c>
      <c r="G22" s="1652" t="s">
        <v>1025</v>
      </c>
      <c r="H22" s="566"/>
      <c r="I22" s="566"/>
      <c r="J22" s="566"/>
      <c r="K22" s="566"/>
      <c r="L22" s="566"/>
      <c r="M22" s="566"/>
      <c r="N22" s="566"/>
      <c r="O22" s="566"/>
      <c r="P22" s="566"/>
      <c r="Q22" s="566"/>
      <c r="R22" s="566"/>
      <c r="S22" s="566"/>
      <c r="T22" s="566"/>
      <c r="U22" s="566"/>
      <c r="V22" s="566"/>
      <c r="W22" s="566"/>
      <c r="X22" s="566"/>
      <c r="Y22" s="566"/>
      <c r="Z22" s="566"/>
      <c r="AA22" s="566"/>
      <c r="AB22" s="566"/>
      <c r="AC22" s="566"/>
      <c r="AD22" s="566"/>
      <c r="AE22" s="566"/>
      <c r="AF22" s="566"/>
      <c r="AG22" s="566"/>
      <c r="AH22" s="566"/>
      <c r="AI22" s="566"/>
      <c r="AJ22" s="566"/>
      <c r="AK22" s="566"/>
      <c r="AL22" s="566"/>
      <c r="AM22" s="566"/>
      <c r="AN22" s="566"/>
      <c r="AO22" s="566"/>
      <c r="AP22" s="566"/>
      <c r="AQ22" s="566"/>
      <c r="AR22" s="566"/>
      <c r="AS22" s="566"/>
      <c r="AT22" s="566"/>
      <c r="AU22" s="566"/>
      <c r="AV22" s="566"/>
      <c r="AW22" s="566"/>
      <c r="AX22" s="566"/>
      <c r="AY22" s="566"/>
      <c r="AZ22" s="566"/>
      <c r="BA22" s="566"/>
      <c r="BB22" s="566"/>
      <c r="BC22" s="566"/>
      <c r="BD22" s="566"/>
      <c r="BE22" s="566"/>
      <c r="BF22" s="566"/>
      <c r="BG22" s="566"/>
      <c r="BH22" s="566"/>
      <c r="BI22" s="566"/>
      <c r="BJ22" s="566"/>
      <c r="BK22" s="566"/>
      <c r="BL22" s="566"/>
      <c r="BM22" s="566"/>
      <c r="BN22" s="566"/>
      <c r="BO22" s="566"/>
      <c r="BP22" s="566"/>
      <c r="BQ22" s="566"/>
      <c r="BR22" s="566"/>
      <c r="BS22" s="566"/>
      <c r="BT22" s="566"/>
      <c r="BU22" s="566"/>
      <c r="BV22" s="566"/>
      <c r="BW22" s="566"/>
      <c r="BX22" s="566"/>
      <c r="BY22" s="566"/>
      <c r="BZ22" s="566"/>
      <c r="CA22" s="566"/>
      <c r="CB22" s="566"/>
      <c r="CC22" s="566"/>
      <c r="CD22" s="566"/>
      <c r="CE22" s="566"/>
      <c r="CF22" s="566"/>
      <c r="CG22" s="566"/>
      <c r="CH22" s="566"/>
      <c r="CI22" s="566"/>
      <c r="CJ22" s="566"/>
      <c r="CK22" s="566"/>
      <c r="CL22" s="566"/>
      <c r="CM22" s="566"/>
      <c r="CN22" s="566"/>
      <c r="CO22" s="566"/>
      <c r="CP22" s="566"/>
      <c r="CQ22" s="566"/>
      <c r="CR22" s="566"/>
      <c r="CS22" s="566"/>
      <c r="CT22" s="566"/>
      <c r="CU22" s="566"/>
      <c r="CV22" s="566"/>
      <c r="CW22" s="566"/>
      <c r="CX22" s="566"/>
      <c r="CY22" s="566"/>
      <c r="CZ22" s="566"/>
      <c r="DA22" s="566"/>
      <c r="DB22" s="566"/>
      <c r="DC22" s="566"/>
      <c r="DD22" s="566"/>
      <c r="DE22" s="566"/>
      <c r="DF22" s="566"/>
      <c r="DG22" s="566"/>
      <c r="DH22" s="566"/>
      <c r="DI22" s="566"/>
      <c r="DJ22" s="566"/>
      <c r="DK22" s="566"/>
      <c r="DL22" s="566"/>
      <c r="DM22" s="566"/>
      <c r="DN22" s="566"/>
      <c r="DO22" s="566"/>
      <c r="DP22" s="566"/>
      <c r="DQ22" s="566"/>
      <c r="DR22" s="566"/>
      <c r="DS22" s="566"/>
      <c r="DT22" s="566"/>
      <c r="DU22" s="566"/>
      <c r="DV22" s="566"/>
      <c r="DW22" s="566"/>
      <c r="DX22" s="566"/>
      <c r="DY22" s="566"/>
      <c r="DZ22" s="566"/>
      <c r="EA22" s="566"/>
      <c r="EB22" s="566"/>
      <c r="EC22" s="566"/>
      <c r="ED22" s="566"/>
      <c r="EE22" s="566"/>
      <c r="EF22" s="566"/>
      <c r="EG22" s="566"/>
      <c r="EH22" s="566"/>
      <c r="EI22" s="566"/>
      <c r="EJ22" s="566"/>
      <c r="EK22" s="566"/>
      <c r="EL22" s="566"/>
      <c r="EM22" s="566"/>
      <c r="EN22" s="566"/>
      <c r="EO22" s="566"/>
      <c r="EP22" s="566"/>
      <c r="EQ22" s="566"/>
      <c r="ER22" s="566"/>
      <c r="ES22" s="566"/>
      <c r="ET22" s="566"/>
      <c r="EU22" s="566"/>
      <c r="EV22" s="566"/>
      <c r="EW22" s="566"/>
      <c r="EX22" s="566"/>
      <c r="EY22" s="566"/>
      <c r="EZ22" s="566"/>
      <c r="FA22" s="566"/>
      <c r="FB22" s="566"/>
      <c r="FC22" s="566"/>
      <c r="FD22" s="566"/>
      <c r="FE22" s="566"/>
      <c r="FF22" s="566"/>
      <c r="FG22" s="566"/>
      <c r="FH22" s="566"/>
      <c r="FI22" s="566"/>
      <c r="FJ22" s="566"/>
      <c r="FK22" s="566"/>
      <c r="FL22" s="566"/>
      <c r="FM22" s="566"/>
      <c r="FN22" s="566"/>
      <c r="FO22" s="566"/>
      <c r="FP22" s="566"/>
      <c r="FQ22" s="566"/>
      <c r="FR22" s="566"/>
      <c r="FS22" s="566"/>
      <c r="FT22" s="566"/>
      <c r="FU22" s="566"/>
      <c r="FV22" s="566"/>
      <c r="FW22" s="566"/>
      <c r="FX22" s="566"/>
      <c r="FY22" s="566"/>
      <c r="FZ22" s="566"/>
      <c r="GA22" s="566"/>
      <c r="GB22" s="566"/>
      <c r="GC22" s="566"/>
      <c r="GD22" s="566"/>
      <c r="GE22" s="566"/>
      <c r="GF22" s="566"/>
      <c r="GG22" s="566"/>
      <c r="GH22" s="566"/>
      <c r="GI22" s="566"/>
      <c r="GJ22" s="566"/>
      <c r="GK22" s="566"/>
      <c r="GL22" s="566"/>
      <c r="GM22" s="566"/>
      <c r="GN22" s="298"/>
      <c r="GO22" s="552"/>
      <c r="HJ22" s="1640">
        <v>19</v>
      </c>
    </row>
    <row customHeight="1" ht="24">
      <c r="D23" s="1647"/>
      <c r="E23" s="1673" t="s">
        <v>783</v>
      </c>
      <c r="F23" s="963" t="s">
        <v>1381</v>
      </c>
      <c r="G23" s="1652" t="s">
        <v>1025</v>
      </c>
      <c r="H23" s="566"/>
      <c r="I23" s="566"/>
      <c r="J23" s="566"/>
      <c r="K23" s="566"/>
      <c r="L23" s="566"/>
      <c r="M23" s="566"/>
      <c r="N23" s="566"/>
      <c r="O23" s="566"/>
      <c r="P23" s="566"/>
      <c r="Q23" s="566"/>
      <c r="R23" s="566"/>
      <c r="S23" s="566"/>
      <c r="T23" s="566"/>
      <c r="U23" s="566"/>
      <c r="V23" s="566"/>
      <c r="W23" s="566"/>
      <c r="X23" s="566"/>
      <c r="Y23" s="566"/>
      <c r="Z23" s="566"/>
      <c r="AA23" s="566"/>
      <c r="AB23" s="566"/>
      <c r="AC23" s="566"/>
      <c r="AD23" s="566"/>
      <c r="AE23" s="566"/>
      <c r="AF23" s="566"/>
      <c r="AG23" s="566"/>
      <c r="AH23" s="566"/>
      <c r="AI23" s="566"/>
      <c r="AJ23" s="566"/>
      <c r="AK23" s="566"/>
      <c r="AL23" s="566"/>
      <c r="AM23" s="566"/>
      <c r="AN23" s="566"/>
      <c r="AO23" s="566"/>
      <c r="AP23" s="566"/>
      <c r="AQ23" s="566"/>
      <c r="AR23" s="566"/>
      <c r="AS23" s="566"/>
      <c r="AT23" s="566"/>
      <c r="AU23" s="566"/>
      <c r="AV23" s="566"/>
      <c r="AW23" s="566"/>
      <c r="AX23" s="566"/>
      <c r="AY23" s="566"/>
      <c r="AZ23" s="566"/>
      <c r="BA23" s="566"/>
      <c r="BB23" s="566"/>
      <c r="BC23" s="566"/>
      <c r="BD23" s="566"/>
      <c r="BE23" s="566"/>
      <c r="BF23" s="566"/>
      <c r="BG23" s="566"/>
      <c r="BH23" s="566"/>
      <c r="BI23" s="566"/>
      <c r="BJ23" s="566"/>
      <c r="BK23" s="566"/>
      <c r="BL23" s="566"/>
      <c r="BM23" s="566"/>
      <c r="BN23" s="566"/>
      <c r="BO23" s="566"/>
      <c r="BP23" s="566"/>
      <c r="BQ23" s="566"/>
      <c r="BR23" s="566"/>
      <c r="BS23" s="566"/>
      <c r="BT23" s="566"/>
      <c r="BU23" s="566"/>
      <c r="BV23" s="566"/>
      <c r="BW23" s="566"/>
      <c r="BX23" s="566"/>
      <c r="BY23" s="566"/>
      <c r="BZ23" s="566"/>
      <c r="CA23" s="566"/>
      <c r="CB23" s="566"/>
      <c r="CC23" s="566"/>
      <c r="CD23" s="566"/>
      <c r="CE23" s="566"/>
      <c r="CF23" s="566"/>
      <c r="CG23" s="566"/>
      <c r="CH23" s="566"/>
      <c r="CI23" s="566"/>
      <c r="CJ23" s="566"/>
      <c r="CK23" s="566"/>
      <c r="CL23" s="566"/>
      <c r="CM23" s="566"/>
      <c r="CN23" s="566"/>
      <c r="CO23" s="566"/>
      <c r="CP23" s="566"/>
      <c r="CQ23" s="566"/>
      <c r="CR23" s="566"/>
      <c r="CS23" s="566"/>
      <c r="CT23" s="566"/>
      <c r="CU23" s="566"/>
      <c r="CV23" s="566"/>
      <c r="CW23" s="566"/>
      <c r="CX23" s="566"/>
      <c r="CY23" s="566"/>
      <c r="CZ23" s="566"/>
      <c r="DA23" s="566"/>
      <c r="DB23" s="566"/>
      <c r="DC23" s="566"/>
      <c r="DD23" s="566"/>
      <c r="DE23" s="566"/>
      <c r="DF23" s="566"/>
      <c r="DG23" s="566"/>
      <c r="DH23" s="566"/>
      <c r="DI23" s="566"/>
      <c r="DJ23" s="566"/>
      <c r="DK23" s="566"/>
      <c r="DL23" s="566"/>
      <c r="DM23" s="566"/>
      <c r="DN23" s="566"/>
      <c r="DO23" s="566"/>
      <c r="DP23" s="566"/>
      <c r="DQ23" s="566"/>
      <c r="DR23" s="566"/>
      <c r="DS23" s="566"/>
      <c r="DT23" s="566"/>
      <c r="DU23" s="566"/>
      <c r="DV23" s="566"/>
      <c r="DW23" s="566"/>
      <c r="DX23" s="566"/>
      <c r="DY23" s="566"/>
      <c r="DZ23" s="566"/>
      <c r="EA23" s="566"/>
      <c r="EB23" s="566"/>
      <c r="EC23" s="566"/>
      <c r="ED23" s="566"/>
      <c r="EE23" s="566"/>
      <c r="EF23" s="566"/>
      <c r="EG23" s="566"/>
      <c r="EH23" s="566"/>
      <c r="EI23" s="566"/>
      <c r="EJ23" s="566"/>
      <c r="EK23" s="566"/>
      <c r="EL23" s="566"/>
      <c r="EM23" s="566"/>
      <c r="EN23" s="566"/>
      <c r="EO23" s="566"/>
      <c r="EP23" s="566"/>
      <c r="EQ23" s="566"/>
      <c r="ER23" s="566"/>
      <c r="ES23" s="566"/>
      <c r="ET23" s="566"/>
      <c r="EU23" s="566"/>
      <c r="EV23" s="566"/>
      <c r="EW23" s="566"/>
      <c r="EX23" s="566"/>
      <c r="EY23" s="566"/>
      <c r="EZ23" s="566"/>
      <c r="FA23" s="566"/>
      <c r="FB23" s="566"/>
      <c r="FC23" s="566"/>
      <c r="FD23" s="566"/>
      <c r="FE23" s="566"/>
      <c r="FF23" s="566"/>
      <c r="FG23" s="566"/>
      <c r="FH23" s="566"/>
      <c r="FI23" s="566"/>
      <c r="FJ23" s="566"/>
      <c r="FK23" s="566"/>
      <c r="FL23" s="566"/>
      <c r="FM23" s="566"/>
      <c r="FN23" s="566"/>
      <c r="FO23" s="566"/>
      <c r="FP23" s="566"/>
      <c r="FQ23" s="566"/>
      <c r="FR23" s="566"/>
      <c r="FS23" s="566"/>
      <c r="FT23" s="566"/>
      <c r="FU23" s="566"/>
      <c r="FV23" s="566"/>
      <c r="FW23" s="566"/>
      <c r="FX23" s="566"/>
      <c r="FY23" s="566"/>
      <c r="FZ23" s="566"/>
      <c r="GA23" s="566"/>
      <c r="GB23" s="566"/>
      <c r="GC23" s="566"/>
      <c r="GD23" s="566"/>
      <c r="GE23" s="566"/>
      <c r="GF23" s="566"/>
      <c r="GG23" s="566"/>
      <c r="GH23" s="566"/>
      <c r="GI23" s="566"/>
      <c r="GJ23" s="566"/>
      <c r="GK23" s="566"/>
      <c r="GL23" s="566"/>
      <c r="GM23" s="566"/>
      <c r="GN23" s="298" t="s">
        <v>1382</v>
      </c>
      <c r="GO23" s="552"/>
      <c r="HJ23" s="1640">
        <v>23</v>
      </c>
    </row>
    <row customHeight="1" ht="19.95">
      <c r="D24" s="1647"/>
      <c r="E24" s="1673" t="s">
        <v>1383</v>
      </c>
      <c r="F24" s="1659" t="s">
        <v>1384</v>
      </c>
      <c r="G24" s="1652" t="s">
        <v>1025</v>
      </c>
      <c r="H24" s="566"/>
      <c r="I24" s="566"/>
      <c r="J24" s="566"/>
      <c r="K24" s="566"/>
      <c r="L24" s="566"/>
      <c r="M24" s="566"/>
      <c r="N24" s="566"/>
      <c r="O24" s="566"/>
      <c r="P24" s="566"/>
      <c r="Q24" s="566"/>
      <c r="R24" s="566"/>
      <c r="S24" s="566"/>
      <c r="T24" s="566"/>
      <c r="U24" s="566"/>
      <c r="V24" s="566"/>
      <c r="W24" s="566"/>
      <c r="X24" s="566"/>
      <c r="Y24" s="566"/>
      <c r="Z24" s="566"/>
      <c r="AA24" s="566"/>
      <c r="AB24" s="566"/>
      <c r="AC24" s="566"/>
      <c r="AD24" s="566"/>
      <c r="AE24" s="566"/>
      <c r="AF24" s="566"/>
      <c r="AG24" s="566"/>
      <c r="AH24" s="566"/>
      <c r="AI24" s="566"/>
      <c r="AJ24" s="566"/>
      <c r="AK24" s="566"/>
      <c r="AL24" s="566"/>
      <c r="AM24" s="566"/>
      <c r="AN24" s="566"/>
      <c r="AO24" s="566"/>
      <c r="AP24" s="566"/>
      <c r="AQ24" s="566"/>
      <c r="AR24" s="566"/>
      <c r="AS24" s="566"/>
      <c r="AT24" s="566"/>
      <c r="AU24" s="566"/>
      <c r="AV24" s="566"/>
      <c r="AW24" s="566"/>
      <c r="AX24" s="566"/>
      <c r="AY24" s="566"/>
      <c r="AZ24" s="566"/>
      <c r="BA24" s="566"/>
      <c r="BB24" s="566"/>
      <c r="BC24" s="566"/>
      <c r="BD24" s="566"/>
      <c r="BE24" s="566"/>
      <c r="BF24" s="566"/>
      <c r="BG24" s="566"/>
      <c r="BH24" s="566"/>
      <c r="BI24" s="566"/>
      <c r="BJ24" s="566"/>
      <c r="BK24" s="566"/>
      <c r="BL24" s="566"/>
      <c r="BM24" s="566"/>
      <c r="BN24" s="566"/>
      <c r="BO24" s="566"/>
      <c r="BP24" s="566"/>
      <c r="BQ24" s="566"/>
      <c r="BR24" s="566"/>
      <c r="BS24" s="566"/>
      <c r="BT24" s="566"/>
      <c r="BU24" s="566"/>
      <c r="BV24" s="566"/>
      <c r="BW24" s="566"/>
      <c r="BX24" s="566"/>
      <c r="BY24" s="566"/>
      <c r="BZ24" s="566"/>
      <c r="CA24" s="566"/>
      <c r="CB24" s="566"/>
      <c r="CC24" s="566"/>
      <c r="CD24" s="566"/>
      <c r="CE24" s="566"/>
      <c r="CF24" s="566"/>
      <c r="CG24" s="566"/>
      <c r="CH24" s="566"/>
      <c r="CI24" s="566"/>
      <c r="CJ24" s="566"/>
      <c r="CK24" s="566"/>
      <c r="CL24" s="566"/>
      <c r="CM24" s="566"/>
      <c r="CN24" s="566"/>
      <c r="CO24" s="566"/>
      <c r="CP24" s="566"/>
      <c r="CQ24" s="566"/>
      <c r="CR24" s="566"/>
      <c r="CS24" s="566"/>
      <c r="CT24" s="566"/>
      <c r="CU24" s="566"/>
      <c r="CV24" s="566"/>
      <c r="CW24" s="566"/>
      <c r="CX24" s="566"/>
      <c r="CY24" s="566"/>
      <c r="CZ24" s="566"/>
      <c r="DA24" s="566"/>
      <c r="DB24" s="566"/>
      <c r="DC24" s="566"/>
      <c r="DD24" s="566"/>
      <c r="DE24" s="566"/>
      <c r="DF24" s="566"/>
      <c r="DG24" s="566"/>
      <c r="DH24" s="566"/>
      <c r="DI24" s="566"/>
      <c r="DJ24" s="566"/>
      <c r="DK24" s="566"/>
      <c r="DL24" s="566"/>
      <c r="DM24" s="566"/>
      <c r="DN24" s="566"/>
      <c r="DO24" s="566"/>
      <c r="DP24" s="566"/>
      <c r="DQ24" s="566"/>
      <c r="DR24" s="566"/>
      <c r="DS24" s="566"/>
      <c r="DT24" s="566"/>
      <c r="DU24" s="566"/>
      <c r="DV24" s="566"/>
      <c r="DW24" s="566"/>
      <c r="DX24" s="566"/>
      <c r="DY24" s="566"/>
      <c r="DZ24" s="566"/>
      <c r="EA24" s="566"/>
      <c r="EB24" s="566"/>
      <c r="EC24" s="566"/>
      <c r="ED24" s="566"/>
      <c r="EE24" s="566"/>
      <c r="EF24" s="566"/>
      <c r="EG24" s="566"/>
      <c r="EH24" s="566"/>
      <c r="EI24" s="566"/>
      <c r="EJ24" s="566"/>
      <c r="EK24" s="566"/>
      <c r="EL24" s="566"/>
      <c r="EM24" s="566"/>
      <c r="EN24" s="566"/>
      <c r="EO24" s="566"/>
      <c r="EP24" s="566"/>
      <c r="EQ24" s="566"/>
      <c r="ER24" s="566"/>
      <c r="ES24" s="566"/>
      <c r="ET24" s="566"/>
      <c r="EU24" s="566"/>
      <c r="EV24" s="566"/>
      <c r="EW24" s="566"/>
      <c r="EX24" s="566"/>
      <c r="EY24" s="566"/>
      <c r="EZ24" s="566"/>
      <c r="FA24" s="566"/>
      <c r="FB24" s="566"/>
      <c r="FC24" s="566"/>
      <c r="FD24" s="566"/>
      <c r="FE24" s="566"/>
      <c r="FF24" s="566"/>
      <c r="FG24" s="566"/>
      <c r="FH24" s="566"/>
      <c r="FI24" s="566"/>
      <c r="FJ24" s="566"/>
      <c r="FK24" s="566"/>
      <c r="FL24" s="566"/>
      <c r="FM24" s="566"/>
      <c r="FN24" s="566"/>
      <c r="FO24" s="566"/>
      <c r="FP24" s="566"/>
      <c r="FQ24" s="566"/>
      <c r="FR24" s="566"/>
      <c r="FS24" s="566"/>
      <c r="FT24" s="566"/>
      <c r="FU24" s="566"/>
      <c r="FV24" s="566"/>
      <c r="FW24" s="566"/>
      <c r="FX24" s="566"/>
      <c r="FY24" s="566"/>
      <c r="FZ24" s="566"/>
      <c r="GA24" s="566"/>
      <c r="GB24" s="566"/>
      <c r="GC24" s="566"/>
      <c r="GD24" s="566"/>
      <c r="GE24" s="566"/>
      <c r="GF24" s="566"/>
      <c r="GG24" s="566"/>
      <c r="GH24" s="566"/>
      <c r="GI24" s="566"/>
      <c r="GJ24" s="566"/>
      <c r="GK24" s="566"/>
      <c r="GL24" s="566"/>
      <c r="GM24" s="566"/>
      <c r="GN24" s="298"/>
      <c r="GO24" s="552"/>
      <c r="HJ24" s="1640">
        <v>19</v>
      </c>
    </row>
    <row customHeight="1" ht="35.699999999999996">
      <c r="D25" s="1647"/>
      <c r="E25" s="1673" t="s">
        <v>1385</v>
      </c>
      <c r="F25" s="1659" t="s">
        <v>1386</v>
      </c>
      <c r="G25" s="1652" t="s">
        <v>1025</v>
      </c>
      <c r="H25" s="566"/>
      <c r="I25" s="566"/>
      <c r="J25" s="566"/>
      <c r="K25" s="566"/>
      <c r="L25" s="566"/>
      <c r="M25" s="566"/>
      <c r="N25" s="566"/>
      <c r="O25" s="566"/>
      <c r="P25" s="566"/>
      <c r="Q25" s="566"/>
      <c r="R25" s="566"/>
      <c r="S25" s="566"/>
      <c r="T25" s="566"/>
      <c r="U25" s="566"/>
      <c r="V25" s="566"/>
      <c r="W25" s="566"/>
      <c r="X25" s="566"/>
      <c r="Y25" s="566"/>
      <c r="Z25" s="566"/>
      <c r="AA25" s="566"/>
      <c r="AB25" s="566"/>
      <c r="AC25" s="566"/>
      <c r="AD25" s="566"/>
      <c r="AE25" s="566"/>
      <c r="AF25" s="566"/>
      <c r="AG25" s="566"/>
      <c r="AH25" s="566"/>
      <c r="AI25" s="566"/>
      <c r="AJ25" s="566"/>
      <c r="AK25" s="566"/>
      <c r="AL25" s="566"/>
      <c r="AM25" s="566"/>
      <c r="AN25" s="566"/>
      <c r="AO25" s="566"/>
      <c r="AP25" s="566"/>
      <c r="AQ25" s="566"/>
      <c r="AR25" s="566"/>
      <c r="AS25" s="566"/>
      <c r="AT25" s="566"/>
      <c r="AU25" s="566"/>
      <c r="AV25" s="566"/>
      <c r="AW25" s="566"/>
      <c r="AX25" s="566"/>
      <c r="AY25" s="566"/>
      <c r="AZ25" s="566"/>
      <c r="BA25" s="566"/>
      <c r="BB25" s="566"/>
      <c r="BC25" s="566"/>
      <c r="BD25" s="566"/>
      <c r="BE25" s="566"/>
      <c r="BF25" s="566"/>
      <c r="BG25" s="566"/>
      <c r="BH25" s="566"/>
      <c r="BI25" s="566"/>
      <c r="BJ25" s="566"/>
      <c r="BK25" s="566"/>
      <c r="BL25" s="566"/>
      <c r="BM25" s="566"/>
      <c r="BN25" s="566"/>
      <c r="BO25" s="566"/>
      <c r="BP25" s="566"/>
      <c r="BQ25" s="566"/>
      <c r="BR25" s="566"/>
      <c r="BS25" s="566"/>
      <c r="BT25" s="566"/>
      <c r="BU25" s="566"/>
      <c r="BV25" s="566"/>
      <c r="BW25" s="566"/>
      <c r="BX25" s="566"/>
      <c r="BY25" s="566"/>
      <c r="BZ25" s="566"/>
      <c r="CA25" s="566"/>
      <c r="CB25" s="566"/>
      <c r="CC25" s="566"/>
      <c r="CD25" s="566"/>
      <c r="CE25" s="566"/>
      <c r="CF25" s="566"/>
      <c r="CG25" s="566"/>
      <c r="CH25" s="566"/>
      <c r="CI25" s="566"/>
      <c r="CJ25" s="566"/>
      <c r="CK25" s="566"/>
      <c r="CL25" s="566"/>
      <c r="CM25" s="566"/>
      <c r="CN25" s="566"/>
      <c r="CO25" s="566"/>
      <c r="CP25" s="566"/>
      <c r="CQ25" s="566"/>
      <c r="CR25" s="566"/>
      <c r="CS25" s="566"/>
      <c r="CT25" s="566"/>
      <c r="CU25" s="566"/>
      <c r="CV25" s="566"/>
      <c r="CW25" s="566"/>
      <c r="CX25" s="566"/>
      <c r="CY25" s="566"/>
      <c r="CZ25" s="566"/>
      <c r="DA25" s="566"/>
      <c r="DB25" s="566"/>
      <c r="DC25" s="566"/>
      <c r="DD25" s="566"/>
      <c r="DE25" s="566"/>
      <c r="DF25" s="566"/>
      <c r="DG25" s="566"/>
      <c r="DH25" s="566"/>
      <c r="DI25" s="566"/>
      <c r="DJ25" s="566"/>
      <c r="DK25" s="566"/>
      <c r="DL25" s="566"/>
      <c r="DM25" s="566"/>
      <c r="DN25" s="566"/>
      <c r="DO25" s="566"/>
      <c r="DP25" s="566"/>
      <c r="DQ25" s="566"/>
      <c r="DR25" s="566"/>
      <c r="DS25" s="566"/>
      <c r="DT25" s="566"/>
      <c r="DU25" s="566"/>
      <c r="DV25" s="566"/>
      <c r="DW25" s="566"/>
      <c r="DX25" s="566"/>
      <c r="DY25" s="566"/>
      <c r="DZ25" s="566"/>
      <c r="EA25" s="566"/>
      <c r="EB25" s="566"/>
      <c r="EC25" s="566"/>
      <c r="ED25" s="566"/>
      <c r="EE25" s="566"/>
      <c r="EF25" s="566"/>
      <c r="EG25" s="566"/>
      <c r="EH25" s="566"/>
      <c r="EI25" s="566"/>
      <c r="EJ25" s="566"/>
      <c r="EK25" s="566"/>
      <c r="EL25" s="566"/>
      <c r="EM25" s="566"/>
      <c r="EN25" s="566"/>
      <c r="EO25" s="566"/>
      <c r="EP25" s="566"/>
      <c r="EQ25" s="566"/>
      <c r="ER25" s="566"/>
      <c r="ES25" s="566"/>
      <c r="ET25" s="566"/>
      <c r="EU25" s="566"/>
      <c r="EV25" s="566"/>
      <c r="EW25" s="566"/>
      <c r="EX25" s="566"/>
      <c r="EY25" s="566"/>
      <c r="EZ25" s="566"/>
      <c r="FA25" s="566"/>
      <c r="FB25" s="566"/>
      <c r="FC25" s="566"/>
      <c r="FD25" s="566"/>
      <c r="FE25" s="566"/>
      <c r="FF25" s="566"/>
      <c r="FG25" s="566"/>
      <c r="FH25" s="566"/>
      <c r="FI25" s="566"/>
      <c r="FJ25" s="566"/>
      <c r="FK25" s="566"/>
      <c r="FL25" s="566"/>
      <c r="FM25" s="566"/>
      <c r="FN25" s="566"/>
      <c r="FO25" s="566"/>
      <c r="FP25" s="566"/>
      <c r="FQ25" s="566"/>
      <c r="FR25" s="566"/>
      <c r="FS25" s="566"/>
      <c r="FT25" s="566"/>
      <c r="FU25" s="566"/>
      <c r="FV25" s="566"/>
      <c r="FW25" s="566"/>
      <c r="FX25" s="566"/>
      <c r="FY25" s="566"/>
      <c r="FZ25" s="566"/>
      <c r="GA25" s="566"/>
      <c r="GB25" s="566"/>
      <c r="GC25" s="566"/>
      <c r="GD25" s="566"/>
      <c r="GE25" s="566"/>
      <c r="GF25" s="566"/>
      <c r="GG25" s="566"/>
      <c r="GH25" s="566"/>
      <c r="GI25" s="566"/>
      <c r="GJ25" s="566"/>
      <c r="GK25" s="566"/>
      <c r="GL25" s="566"/>
      <c r="GM25" s="566"/>
      <c r="GN25" s="298"/>
      <c r="GO25" s="552"/>
      <c r="HJ25" s="1640">
        <v>34</v>
      </c>
    </row>
    <row customHeight="1" ht="24">
      <c r="D26" s="1647"/>
      <c r="E26" s="1673" t="s">
        <v>1387</v>
      </c>
      <c r="F26" s="963" t="s">
        <v>1388</v>
      </c>
      <c r="G26" s="1652" t="s">
        <v>1025</v>
      </c>
      <c r="H26" s="566"/>
      <c r="I26" s="566"/>
      <c r="J26" s="566"/>
      <c r="K26" s="566"/>
      <c r="L26" s="566"/>
      <c r="M26" s="566"/>
      <c r="N26" s="566"/>
      <c r="O26" s="566"/>
      <c r="P26" s="566"/>
      <c r="Q26" s="566"/>
      <c r="R26" s="566"/>
      <c r="S26" s="566"/>
      <c r="T26" s="566"/>
      <c r="U26" s="566"/>
      <c r="V26" s="566"/>
      <c r="W26" s="566"/>
      <c r="X26" s="566"/>
      <c r="Y26" s="566"/>
      <c r="Z26" s="566"/>
      <c r="AA26" s="566"/>
      <c r="AB26" s="566"/>
      <c r="AC26" s="566"/>
      <c r="AD26" s="566"/>
      <c r="AE26" s="566"/>
      <c r="AF26" s="566"/>
      <c r="AG26" s="566"/>
      <c r="AH26" s="566"/>
      <c r="AI26" s="566"/>
      <c r="AJ26" s="566"/>
      <c r="AK26" s="566"/>
      <c r="AL26" s="566"/>
      <c r="AM26" s="566"/>
      <c r="AN26" s="566"/>
      <c r="AO26" s="566"/>
      <c r="AP26" s="566"/>
      <c r="AQ26" s="566"/>
      <c r="AR26" s="566"/>
      <c r="AS26" s="566"/>
      <c r="AT26" s="566"/>
      <c r="AU26" s="566"/>
      <c r="AV26" s="566"/>
      <c r="AW26" s="566"/>
      <c r="AX26" s="566"/>
      <c r="AY26" s="566"/>
      <c r="AZ26" s="566"/>
      <c r="BA26" s="566"/>
      <c r="BB26" s="566"/>
      <c r="BC26" s="566"/>
      <c r="BD26" s="566"/>
      <c r="BE26" s="566"/>
      <c r="BF26" s="566"/>
      <c r="BG26" s="566"/>
      <c r="BH26" s="566"/>
      <c r="BI26" s="566"/>
      <c r="BJ26" s="566"/>
      <c r="BK26" s="566"/>
      <c r="BL26" s="566"/>
      <c r="BM26" s="566"/>
      <c r="BN26" s="566"/>
      <c r="BO26" s="566"/>
      <c r="BP26" s="566"/>
      <c r="BQ26" s="566"/>
      <c r="BR26" s="566"/>
      <c r="BS26" s="566"/>
      <c r="BT26" s="566"/>
      <c r="BU26" s="566"/>
      <c r="BV26" s="566"/>
      <c r="BW26" s="566"/>
      <c r="BX26" s="566"/>
      <c r="BY26" s="566"/>
      <c r="BZ26" s="566"/>
      <c r="CA26" s="566"/>
      <c r="CB26" s="566"/>
      <c r="CC26" s="566"/>
      <c r="CD26" s="566"/>
      <c r="CE26" s="566"/>
      <c r="CF26" s="566"/>
      <c r="CG26" s="566"/>
      <c r="CH26" s="566"/>
      <c r="CI26" s="566"/>
      <c r="CJ26" s="566"/>
      <c r="CK26" s="566"/>
      <c r="CL26" s="566"/>
      <c r="CM26" s="566"/>
      <c r="CN26" s="566"/>
      <c r="CO26" s="566"/>
      <c r="CP26" s="566"/>
      <c r="CQ26" s="566"/>
      <c r="CR26" s="566"/>
      <c r="CS26" s="566"/>
      <c r="CT26" s="566"/>
      <c r="CU26" s="566"/>
      <c r="CV26" s="566"/>
      <c r="CW26" s="566"/>
      <c r="CX26" s="566"/>
      <c r="CY26" s="566"/>
      <c r="CZ26" s="566"/>
      <c r="DA26" s="566"/>
      <c r="DB26" s="566"/>
      <c r="DC26" s="566"/>
      <c r="DD26" s="566"/>
      <c r="DE26" s="566"/>
      <c r="DF26" s="566"/>
      <c r="DG26" s="566"/>
      <c r="DH26" s="566"/>
      <c r="DI26" s="566"/>
      <c r="DJ26" s="566"/>
      <c r="DK26" s="566"/>
      <c r="DL26" s="566"/>
      <c r="DM26" s="566"/>
      <c r="DN26" s="566"/>
      <c r="DO26" s="566"/>
      <c r="DP26" s="566"/>
      <c r="DQ26" s="566"/>
      <c r="DR26" s="566"/>
      <c r="DS26" s="566"/>
      <c r="DT26" s="566"/>
      <c r="DU26" s="566"/>
      <c r="DV26" s="566"/>
      <c r="DW26" s="566"/>
      <c r="DX26" s="566"/>
      <c r="DY26" s="566"/>
      <c r="DZ26" s="566"/>
      <c r="EA26" s="566"/>
      <c r="EB26" s="566"/>
      <c r="EC26" s="566"/>
      <c r="ED26" s="566"/>
      <c r="EE26" s="566"/>
      <c r="EF26" s="566"/>
      <c r="EG26" s="566"/>
      <c r="EH26" s="566"/>
      <c r="EI26" s="566"/>
      <c r="EJ26" s="566"/>
      <c r="EK26" s="566"/>
      <c r="EL26" s="566"/>
      <c r="EM26" s="566"/>
      <c r="EN26" s="566"/>
      <c r="EO26" s="566"/>
      <c r="EP26" s="566"/>
      <c r="EQ26" s="566"/>
      <c r="ER26" s="566"/>
      <c r="ES26" s="566"/>
      <c r="ET26" s="566"/>
      <c r="EU26" s="566"/>
      <c r="EV26" s="566"/>
      <c r="EW26" s="566"/>
      <c r="EX26" s="566"/>
      <c r="EY26" s="566"/>
      <c r="EZ26" s="566"/>
      <c r="FA26" s="566"/>
      <c r="FB26" s="566"/>
      <c r="FC26" s="566"/>
      <c r="FD26" s="566"/>
      <c r="FE26" s="566"/>
      <c r="FF26" s="566"/>
      <c r="FG26" s="566"/>
      <c r="FH26" s="566"/>
      <c r="FI26" s="566"/>
      <c r="FJ26" s="566"/>
      <c r="FK26" s="566"/>
      <c r="FL26" s="566"/>
      <c r="FM26" s="566"/>
      <c r="FN26" s="566"/>
      <c r="FO26" s="566"/>
      <c r="FP26" s="566"/>
      <c r="FQ26" s="566"/>
      <c r="FR26" s="566"/>
      <c r="FS26" s="566"/>
      <c r="FT26" s="566"/>
      <c r="FU26" s="566"/>
      <c r="FV26" s="566"/>
      <c r="FW26" s="566"/>
      <c r="FX26" s="566"/>
      <c r="FY26" s="566"/>
      <c r="FZ26" s="566"/>
      <c r="GA26" s="566"/>
      <c r="GB26" s="566"/>
      <c r="GC26" s="566"/>
      <c r="GD26" s="566"/>
      <c r="GE26" s="566"/>
      <c r="GF26" s="566"/>
      <c r="GG26" s="566"/>
      <c r="GH26" s="566"/>
      <c r="GI26" s="566"/>
      <c r="GJ26" s="566"/>
      <c r="GK26" s="566"/>
      <c r="GL26" s="566"/>
      <c r="GM26" s="566"/>
      <c r="GN26" s="298" t="s">
        <v>1389</v>
      </c>
      <c r="GO26" s="552"/>
      <c r="HJ26" s="1640">
        <v>23</v>
      </c>
    </row>
    <row customHeight="1" ht="19.95">
      <c r="D27" s="1647"/>
      <c r="E27" s="1684" t="s">
        <v>1390</v>
      </c>
      <c r="F27" s="1659" t="s">
        <v>1391</v>
      </c>
      <c r="G27" s="1663" t="s">
        <v>1025</v>
      </c>
      <c r="H27" s="1685"/>
      <c r="I27" s="1685"/>
      <c r="J27" s="1685"/>
      <c r="K27" s="1685"/>
      <c r="L27" s="1685"/>
      <c r="M27" s="1685"/>
      <c r="N27" s="1685"/>
      <c r="O27" s="1685"/>
      <c r="P27" s="1685"/>
      <c r="Q27" s="1685"/>
      <c r="R27" s="1685"/>
      <c r="S27" s="1685"/>
      <c r="T27" s="1685"/>
      <c r="U27" s="1685"/>
      <c r="V27" s="1685"/>
      <c r="W27" s="1685"/>
      <c r="X27" s="1685"/>
      <c r="Y27" s="1685"/>
      <c r="Z27" s="1685"/>
      <c r="AA27" s="1685"/>
      <c r="AB27" s="1685"/>
      <c r="AC27" s="1685"/>
      <c r="AD27" s="1685"/>
      <c r="AE27" s="1685"/>
      <c r="AF27" s="1685"/>
      <c r="AG27" s="1685"/>
      <c r="AH27" s="1685"/>
      <c r="AI27" s="1685"/>
      <c r="AJ27" s="1685"/>
      <c r="AK27" s="1685"/>
      <c r="AL27" s="1685"/>
      <c r="AM27" s="1685"/>
      <c r="AN27" s="1685"/>
      <c r="AO27" s="1685"/>
      <c r="AP27" s="1685"/>
      <c r="AQ27" s="1685"/>
      <c r="AR27" s="1685"/>
      <c r="AS27" s="1685"/>
      <c r="AT27" s="1685"/>
      <c r="AU27" s="1685"/>
      <c r="AV27" s="1685"/>
      <c r="AW27" s="1685"/>
      <c r="AX27" s="1685"/>
      <c r="AY27" s="1685"/>
      <c r="AZ27" s="1685"/>
      <c r="BA27" s="1685"/>
      <c r="BB27" s="1685"/>
      <c r="BC27" s="1685"/>
      <c r="BD27" s="1685"/>
      <c r="BE27" s="1685"/>
      <c r="BF27" s="1685"/>
      <c r="BG27" s="1685"/>
      <c r="BH27" s="1685"/>
      <c r="BI27" s="1685"/>
      <c r="BJ27" s="1685"/>
      <c r="BK27" s="1685"/>
      <c r="BL27" s="1685"/>
      <c r="BM27" s="1685"/>
      <c r="BN27" s="1685"/>
      <c r="BO27" s="1685"/>
      <c r="BP27" s="1685"/>
      <c r="BQ27" s="1685"/>
      <c r="BR27" s="1685"/>
      <c r="BS27" s="1685"/>
      <c r="BT27" s="1685"/>
      <c r="BU27" s="1685"/>
      <c r="BV27" s="1685"/>
      <c r="BW27" s="1685"/>
      <c r="BX27" s="1685"/>
      <c r="BY27" s="1685"/>
      <c r="BZ27" s="1685"/>
      <c r="CA27" s="1685"/>
      <c r="CB27" s="1685"/>
      <c r="CC27" s="1685"/>
      <c r="CD27" s="1685"/>
      <c r="CE27" s="1685"/>
      <c r="CF27" s="1685"/>
      <c r="CG27" s="1685"/>
      <c r="CH27" s="1685"/>
      <c r="CI27" s="1685"/>
      <c r="CJ27" s="1685"/>
      <c r="CK27" s="1685"/>
      <c r="CL27" s="1685"/>
      <c r="CM27" s="1685"/>
      <c r="CN27" s="1685"/>
      <c r="CO27" s="1685"/>
      <c r="CP27" s="1685"/>
      <c r="CQ27" s="1685"/>
      <c r="CR27" s="1685"/>
      <c r="CS27" s="1685"/>
      <c r="CT27" s="1685"/>
      <c r="CU27" s="1685"/>
      <c r="CV27" s="1685"/>
      <c r="CW27" s="1685"/>
      <c r="CX27" s="1685"/>
      <c r="CY27" s="1685"/>
      <c r="CZ27" s="1685"/>
      <c r="DA27" s="1685"/>
      <c r="DB27" s="1685"/>
      <c r="DC27" s="1685"/>
      <c r="DD27" s="1685"/>
      <c r="DE27" s="1685"/>
      <c r="DF27" s="1685"/>
      <c r="DG27" s="1685"/>
      <c r="DH27" s="1685"/>
      <c r="DI27" s="1685"/>
      <c r="DJ27" s="1685"/>
      <c r="DK27" s="1685"/>
      <c r="DL27" s="1685"/>
      <c r="DM27" s="1685"/>
      <c r="DN27" s="1685"/>
      <c r="DO27" s="1685"/>
      <c r="DP27" s="1685"/>
      <c r="DQ27" s="1685"/>
      <c r="DR27" s="1685"/>
      <c r="DS27" s="1685"/>
      <c r="DT27" s="1685"/>
      <c r="DU27" s="1685"/>
      <c r="DV27" s="1685"/>
      <c r="DW27" s="1685"/>
      <c r="DX27" s="1685"/>
      <c r="DY27" s="1685"/>
      <c r="DZ27" s="1685"/>
      <c r="EA27" s="1685"/>
      <c r="EB27" s="1685"/>
      <c r="EC27" s="1685"/>
      <c r="ED27" s="1685"/>
      <c r="EE27" s="1685"/>
      <c r="EF27" s="1685"/>
      <c r="EG27" s="1685"/>
      <c r="EH27" s="1685"/>
      <c r="EI27" s="1685"/>
      <c r="EJ27" s="1685"/>
      <c r="EK27" s="1685"/>
      <c r="EL27" s="1685"/>
      <c r="EM27" s="1685"/>
      <c r="EN27" s="1685"/>
      <c r="EO27" s="1685"/>
      <c r="EP27" s="1685"/>
      <c r="EQ27" s="1685"/>
      <c r="ER27" s="1685"/>
      <c r="ES27" s="1685"/>
      <c r="ET27" s="1685"/>
      <c r="EU27" s="1685"/>
      <c r="EV27" s="1685"/>
      <c r="EW27" s="1685"/>
      <c r="EX27" s="1685"/>
      <c r="EY27" s="1685"/>
      <c r="EZ27" s="1685"/>
      <c r="FA27" s="1685"/>
      <c r="FB27" s="1685"/>
      <c r="FC27" s="1685"/>
      <c r="FD27" s="1685"/>
      <c r="FE27" s="1685"/>
      <c r="FF27" s="1685"/>
      <c r="FG27" s="1685"/>
      <c r="FH27" s="1685"/>
      <c r="FI27" s="1685"/>
      <c r="FJ27" s="1685"/>
      <c r="FK27" s="1685"/>
      <c r="FL27" s="1685"/>
      <c r="FM27" s="1685"/>
      <c r="FN27" s="1685"/>
      <c r="FO27" s="1685"/>
      <c r="FP27" s="1685"/>
      <c r="FQ27" s="1685"/>
      <c r="FR27" s="1685"/>
      <c r="FS27" s="1685"/>
      <c r="FT27" s="1685"/>
      <c r="FU27" s="1685"/>
      <c r="FV27" s="1685"/>
      <c r="FW27" s="1685"/>
      <c r="FX27" s="1685"/>
      <c r="FY27" s="1685"/>
      <c r="FZ27" s="1685"/>
      <c r="GA27" s="1685"/>
      <c r="GB27" s="1685"/>
      <c r="GC27" s="1685"/>
      <c r="GD27" s="1685"/>
      <c r="GE27" s="1685"/>
      <c r="GF27" s="1685"/>
      <c r="GG27" s="1685"/>
      <c r="GH27" s="1685"/>
      <c r="GI27" s="1685"/>
      <c r="GJ27" s="1685"/>
      <c r="GK27" s="1685"/>
      <c r="GL27" s="1685"/>
      <c r="GM27" s="1685"/>
      <c r="GN27" s="298"/>
      <c r="GO27" s="552"/>
      <c r="HJ27" s="1640">
        <v>19</v>
      </c>
    </row>
    <row customHeight="1" ht="19.95">
      <c r="D28" s="1647"/>
      <c r="E28" s="1684" t="s">
        <v>1392</v>
      </c>
      <c r="F28" s="1659" t="s">
        <v>1393</v>
      </c>
      <c r="G28" s="1663" t="s">
        <v>1025</v>
      </c>
      <c r="H28" s="1685"/>
      <c r="I28" s="1685"/>
      <c r="J28" s="1685"/>
      <c r="K28" s="1685"/>
      <c r="L28" s="1685"/>
      <c r="M28" s="1685"/>
      <c r="N28" s="1685"/>
      <c r="O28" s="1685"/>
      <c r="P28" s="1685"/>
      <c r="Q28" s="1685"/>
      <c r="R28" s="1685"/>
      <c r="S28" s="1685"/>
      <c r="T28" s="1685"/>
      <c r="U28" s="1685"/>
      <c r="V28" s="1685"/>
      <c r="W28" s="1685"/>
      <c r="X28" s="1685"/>
      <c r="Y28" s="1685"/>
      <c r="Z28" s="1685"/>
      <c r="AA28" s="1685"/>
      <c r="AB28" s="1685"/>
      <c r="AC28" s="1685"/>
      <c r="AD28" s="1685"/>
      <c r="AE28" s="1685"/>
      <c r="AF28" s="1685"/>
      <c r="AG28" s="1685"/>
      <c r="AH28" s="1685"/>
      <c r="AI28" s="1685"/>
      <c r="AJ28" s="1685"/>
      <c r="AK28" s="1685"/>
      <c r="AL28" s="1685"/>
      <c r="AM28" s="1685"/>
      <c r="AN28" s="1685"/>
      <c r="AO28" s="1685"/>
      <c r="AP28" s="1685"/>
      <c r="AQ28" s="1685"/>
      <c r="AR28" s="1685"/>
      <c r="AS28" s="1685"/>
      <c r="AT28" s="1685"/>
      <c r="AU28" s="1685"/>
      <c r="AV28" s="1685"/>
      <c r="AW28" s="1685"/>
      <c r="AX28" s="1685"/>
      <c r="AY28" s="1685"/>
      <c r="AZ28" s="1685"/>
      <c r="BA28" s="1685"/>
      <c r="BB28" s="1685"/>
      <c r="BC28" s="1685"/>
      <c r="BD28" s="1685"/>
      <c r="BE28" s="1685"/>
      <c r="BF28" s="1685"/>
      <c r="BG28" s="1685"/>
      <c r="BH28" s="1685"/>
      <c r="BI28" s="1685"/>
      <c r="BJ28" s="1685"/>
      <c r="BK28" s="1685"/>
      <c r="BL28" s="1685"/>
      <c r="BM28" s="1685"/>
      <c r="BN28" s="1685"/>
      <c r="BO28" s="1685"/>
      <c r="BP28" s="1685"/>
      <c r="BQ28" s="1685"/>
      <c r="BR28" s="1685"/>
      <c r="BS28" s="1685"/>
      <c r="BT28" s="1685"/>
      <c r="BU28" s="1685"/>
      <c r="BV28" s="1685"/>
      <c r="BW28" s="1685"/>
      <c r="BX28" s="1685"/>
      <c r="BY28" s="1685"/>
      <c r="BZ28" s="1685"/>
      <c r="CA28" s="1685"/>
      <c r="CB28" s="1685"/>
      <c r="CC28" s="1685"/>
      <c r="CD28" s="1685"/>
      <c r="CE28" s="1685"/>
      <c r="CF28" s="1685"/>
      <c r="CG28" s="1685"/>
      <c r="CH28" s="1685"/>
      <c r="CI28" s="1685"/>
      <c r="CJ28" s="1685"/>
      <c r="CK28" s="1685"/>
      <c r="CL28" s="1685"/>
      <c r="CM28" s="1685"/>
      <c r="CN28" s="1685"/>
      <c r="CO28" s="1685"/>
      <c r="CP28" s="1685"/>
      <c r="CQ28" s="1685"/>
      <c r="CR28" s="1685"/>
      <c r="CS28" s="1685"/>
      <c r="CT28" s="1685"/>
      <c r="CU28" s="1685"/>
      <c r="CV28" s="1685"/>
      <c r="CW28" s="1685"/>
      <c r="CX28" s="1685"/>
      <c r="CY28" s="1685"/>
      <c r="CZ28" s="1685"/>
      <c r="DA28" s="1685"/>
      <c r="DB28" s="1685"/>
      <c r="DC28" s="1685"/>
      <c r="DD28" s="1685"/>
      <c r="DE28" s="1685"/>
      <c r="DF28" s="1685"/>
      <c r="DG28" s="1685"/>
      <c r="DH28" s="1685"/>
      <c r="DI28" s="1685"/>
      <c r="DJ28" s="1685"/>
      <c r="DK28" s="1685"/>
      <c r="DL28" s="1685"/>
      <c r="DM28" s="1685"/>
      <c r="DN28" s="1685"/>
      <c r="DO28" s="1685"/>
      <c r="DP28" s="1685"/>
      <c r="DQ28" s="1685"/>
      <c r="DR28" s="1685"/>
      <c r="DS28" s="1685"/>
      <c r="DT28" s="1685"/>
      <c r="DU28" s="1685"/>
      <c r="DV28" s="1685"/>
      <c r="DW28" s="1685"/>
      <c r="DX28" s="1685"/>
      <c r="DY28" s="1685"/>
      <c r="DZ28" s="1685"/>
      <c r="EA28" s="1685"/>
      <c r="EB28" s="1685"/>
      <c r="EC28" s="1685"/>
      <c r="ED28" s="1685"/>
      <c r="EE28" s="1685"/>
      <c r="EF28" s="1685"/>
      <c r="EG28" s="1685"/>
      <c r="EH28" s="1685"/>
      <c r="EI28" s="1685"/>
      <c r="EJ28" s="1685"/>
      <c r="EK28" s="1685"/>
      <c r="EL28" s="1685"/>
      <c r="EM28" s="1685"/>
      <c r="EN28" s="1685"/>
      <c r="EO28" s="1685"/>
      <c r="EP28" s="1685"/>
      <c r="EQ28" s="1685"/>
      <c r="ER28" s="1685"/>
      <c r="ES28" s="1685"/>
      <c r="ET28" s="1685"/>
      <c r="EU28" s="1685"/>
      <c r="EV28" s="1685"/>
      <c r="EW28" s="1685"/>
      <c r="EX28" s="1685"/>
      <c r="EY28" s="1685"/>
      <c r="EZ28" s="1685"/>
      <c r="FA28" s="1685"/>
      <c r="FB28" s="1685"/>
      <c r="FC28" s="1685"/>
      <c r="FD28" s="1685"/>
      <c r="FE28" s="1685"/>
      <c r="FF28" s="1685"/>
      <c r="FG28" s="1685"/>
      <c r="FH28" s="1685"/>
      <c r="FI28" s="1685"/>
      <c r="FJ28" s="1685"/>
      <c r="FK28" s="1685"/>
      <c r="FL28" s="1685"/>
      <c r="FM28" s="1685"/>
      <c r="FN28" s="1685"/>
      <c r="FO28" s="1685"/>
      <c r="FP28" s="1685"/>
      <c r="FQ28" s="1685"/>
      <c r="FR28" s="1685"/>
      <c r="FS28" s="1685"/>
      <c r="FT28" s="1685"/>
      <c r="FU28" s="1685"/>
      <c r="FV28" s="1685"/>
      <c r="FW28" s="1685"/>
      <c r="FX28" s="1685"/>
      <c r="FY28" s="1685"/>
      <c r="FZ28" s="1685"/>
      <c r="GA28" s="1685"/>
      <c r="GB28" s="1685"/>
      <c r="GC28" s="1685"/>
      <c r="GD28" s="1685"/>
      <c r="GE28" s="1685"/>
      <c r="GF28" s="1685"/>
      <c r="GG28" s="1685"/>
      <c r="GH28" s="1685"/>
      <c r="GI28" s="1685"/>
      <c r="GJ28" s="1685"/>
      <c r="GK28" s="1685"/>
      <c r="GL28" s="1685"/>
      <c r="GM28" s="1685"/>
      <c r="GN28" s="298"/>
      <c r="GO28" s="552"/>
      <c r="HJ28" s="1640">
        <v>19</v>
      </c>
    </row>
    <row customHeight="1" ht="19.95">
      <c r="D29" s="1647"/>
      <c r="E29" s="1684" t="s">
        <v>1394</v>
      </c>
      <c r="F29" s="963" t="s">
        <v>1395</v>
      </c>
      <c r="G29" s="1663" t="s">
        <v>1025</v>
      </c>
      <c r="H29" s="1685"/>
      <c r="I29" s="1685"/>
      <c r="J29" s="1685"/>
      <c r="K29" s="1685"/>
      <c r="L29" s="1685"/>
      <c r="M29" s="1685"/>
      <c r="N29" s="1685"/>
      <c r="O29" s="1685"/>
      <c r="P29" s="1685"/>
      <c r="Q29" s="1685"/>
      <c r="R29" s="1685"/>
      <c r="S29" s="1685"/>
      <c r="T29" s="1685"/>
      <c r="U29" s="1685"/>
      <c r="V29" s="1685"/>
      <c r="W29" s="1685"/>
      <c r="X29" s="1685"/>
      <c r="Y29" s="1685"/>
      <c r="Z29" s="1685"/>
      <c r="AA29" s="1685"/>
      <c r="AB29" s="1685"/>
      <c r="AC29" s="1685"/>
      <c r="AD29" s="1685"/>
      <c r="AE29" s="1685"/>
      <c r="AF29" s="1685"/>
      <c r="AG29" s="1685"/>
      <c r="AH29" s="1685"/>
      <c r="AI29" s="1685"/>
      <c r="AJ29" s="1685"/>
      <c r="AK29" s="1685"/>
      <c r="AL29" s="1685"/>
      <c r="AM29" s="1685"/>
      <c r="AN29" s="1685"/>
      <c r="AO29" s="1685"/>
      <c r="AP29" s="1685"/>
      <c r="AQ29" s="1685"/>
      <c r="AR29" s="1685"/>
      <c r="AS29" s="1685"/>
      <c r="AT29" s="1685"/>
      <c r="AU29" s="1685"/>
      <c r="AV29" s="1685"/>
      <c r="AW29" s="1685"/>
      <c r="AX29" s="1685"/>
      <c r="AY29" s="1685"/>
      <c r="AZ29" s="1685"/>
      <c r="BA29" s="1685"/>
      <c r="BB29" s="1685"/>
      <c r="BC29" s="1685"/>
      <c r="BD29" s="1685"/>
      <c r="BE29" s="1685"/>
      <c r="BF29" s="1685"/>
      <c r="BG29" s="1685"/>
      <c r="BH29" s="1685"/>
      <c r="BI29" s="1685"/>
      <c r="BJ29" s="1685"/>
      <c r="BK29" s="1685"/>
      <c r="BL29" s="1685"/>
      <c r="BM29" s="1685"/>
      <c r="BN29" s="1685"/>
      <c r="BO29" s="1685"/>
      <c r="BP29" s="1685"/>
      <c r="BQ29" s="1685"/>
      <c r="BR29" s="1685"/>
      <c r="BS29" s="1685"/>
      <c r="BT29" s="1685"/>
      <c r="BU29" s="1685"/>
      <c r="BV29" s="1685"/>
      <c r="BW29" s="1685"/>
      <c r="BX29" s="1685"/>
      <c r="BY29" s="1685"/>
      <c r="BZ29" s="1685"/>
      <c r="CA29" s="1685"/>
      <c r="CB29" s="1685"/>
      <c r="CC29" s="1685"/>
      <c r="CD29" s="1685"/>
      <c r="CE29" s="1685"/>
      <c r="CF29" s="1685"/>
      <c r="CG29" s="1685"/>
      <c r="CH29" s="1685"/>
      <c r="CI29" s="1685"/>
      <c r="CJ29" s="1685"/>
      <c r="CK29" s="1685"/>
      <c r="CL29" s="1685"/>
      <c r="CM29" s="1685"/>
      <c r="CN29" s="1685"/>
      <c r="CO29" s="1685"/>
      <c r="CP29" s="1685"/>
      <c r="CQ29" s="1685"/>
      <c r="CR29" s="1685"/>
      <c r="CS29" s="1685"/>
      <c r="CT29" s="1685"/>
      <c r="CU29" s="1685"/>
      <c r="CV29" s="1685"/>
      <c r="CW29" s="1685"/>
      <c r="CX29" s="1685"/>
      <c r="CY29" s="1685"/>
      <c r="CZ29" s="1685"/>
      <c r="DA29" s="1685"/>
      <c r="DB29" s="1685"/>
      <c r="DC29" s="1685"/>
      <c r="DD29" s="1685"/>
      <c r="DE29" s="1685"/>
      <c r="DF29" s="1685"/>
      <c r="DG29" s="1685"/>
      <c r="DH29" s="1685"/>
      <c r="DI29" s="1685"/>
      <c r="DJ29" s="1685"/>
      <c r="DK29" s="1685"/>
      <c r="DL29" s="1685"/>
      <c r="DM29" s="1685"/>
      <c r="DN29" s="1685"/>
      <c r="DO29" s="1685"/>
      <c r="DP29" s="1685"/>
      <c r="DQ29" s="1685"/>
      <c r="DR29" s="1685"/>
      <c r="DS29" s="1685"/>
      <c r="DT29" s="1685"/>
      <c r="DU29" s="1685"/>
      <c r="DV29" s="1685"/>
      <c r="DW29" s="1685"/>
      <c r="DX29" s="1685"/>
      <c r="DY29" s="1685"/>
      <c r="DZ29" s="1685"/>
      <c r="EA29" s="1685"/>
      <c r="EB29" s="1685"/>
      <c r="EC29" s="1685"/>
      <c r="ED29" s="1685"/>
      <c r="EE29" s="1685"/>
      <c r="EF29" s="1685"/>
      <c r="EG29" s="1685"/>
      <c r="EH29" s="1685"/>
      <c r="EI29" s="1685"/>
      <c r="EJ29" s="1685"/>
      <c r="EK29" s="1685"/>
      <c r="EL29" s="1685"/>
      <c r="EM29" s="1685"/>
      <c r="EN29" s="1685"/>
      <c r="EO29" s="1685"/>
      <c r="EP29" s="1685"/>
      <c r="EQ29" s="1685"/>
      <c r="ER29" s="1685"/>
      <c r="ES29" s="1685"/>
      <c r="ET29" s="1685"/>
      <c r="EU29" s="1685"/>
      <c r="EV29" s="1685"/>
      <c r="EW29" s="1685"/>
      <c r="EX29" s="1685"/>
      <c r="EY29" s="1685"/>
      <c r="EZ29" s="1685"/>
      <c r="FA29" s="1685"/>
      <c r="FB29" s="1685"/>
      <c r="FC29" s="1685"/>
      <c r="FD29" s="1685"/>
      <c r="FE29" s="1685"/>
      <c r="FF29" s="1685"/>
      <c r="FG29" s="1685"/>
      <c r="FH29" s="1685"/>
      <c r="FI29" s="1685"/>
      <c r="FJ29" s="1685"/>
      <c r="FK29" s="1685"/>
      <c r="FL29" s="1685"/>
      <c r="FM29" s="1685"/>
      <c r="FN29" s="1685"/>
      <c r="FO29" s="1685"/>
      <c r="FP29" s="1685"/>
      <c r="FQ29" s="1685"/>
      <c r="FR29" s="1685"/>
      <c r="FS29" s="1685"/>
      <c r="FT29" s="1685"/>
      <c r="FU29" s="1685"/>
      <c r="FV29" s="1685"/>
      <c r="FW29" s="1685"/>
      <c r="FX29" s="1685"/>
      <c r="FY29" s="1685"/>
      <c r="FZ29" s="1685"/>
      <c r="GA29" s="1685"/>
      <c r="GB29" s="1685"/>
      <c r="GC29" s="1685"/>
      <c r="GD29" s="1685"/>
      <c r="GE29" s="1685"/>
      <c r="GF29" s="1685"/>
      <c r="GG29" s="1685"/>
      <c r="GH29" s="1685"/>
      <c r="GI29" s="1685"/>
      <c r="GJ29" s="1685"/>
      <c r="GK29" s="1685"/>
      <c r="GL29" s="1685"/>
      <c r="GM29" s="1685"/>
      <c r="GN29" s="298"/>
      <c r="GO29" s="552"/>
      <c r="HJ29" s="1640">
        <v>19</v>
      </c>
    </row>
    <row customHeight="1" ht="19.95">
      <c r="D30" s="1647"/>
      <c r="E30" s="1684" t="s">
        <v>1396</v>
      </c>
      <c r="F30" s="963" t="s">
        <v>1397</v>
      </c>
      <c r="G30" s="1663" t="s">
        <v>1025</v>
      </c>
      <c r="H30" s="1685"/>
      <c r="I30" s="1685"/>
      <c r="J30" s="1685"/>
      <c r="K30" s="1685"/>
      <c r="L30" s="1685"/>
      <c r="M30" s="1685"/>
      <c r="N30" s="1685"/>
      <c r="O30" s="1685"/>
      <c r="P30" s="1685"/>
      <c r="Q30" s="1685"/>
      <c r="R30" s="1685"/>
      <c r="S30" s="1685"/>
      <c r="T30" s="1685"/>
      <c r="U30" s="1685"/>
      <c r="V30" s="1685"/>
      <c r="W30" s="1685"/>
      <c r="X30" s="1685"/>
      <c r="Y30" s="1685"/>
      <c r="Z30" s="1685"/>
      <c r="AA30" s="1685"/>
      <c r="AB30" s="1685"/>
      <c r="AC30" s="1685"/>
      <c r="AD30" s="1685"/>
      <c r="AE30" s="1685"/>
      <c r="AF30" s="1685"/>
      <c r="AG30" s="1685"/>
      <c r="AH30" s="1685"/>
      <c r="AI30" s="1685"/>
      <c r="AJ30" s="1685"/>
      <c r="AK30" s="1685"/>
      <c r="AL30" s="1685"/>
      <c r="AM30" s="1685"/>
      <c r="AN30" s="1685"/>
      <c r="AO30" s="1685"/>
      <c r="AP30" s="1685"/>
      <c r="AQ30" s="1685"/>
      <c r="AR30" s="1685"/>
      <c r="AS30" s="1685"/>
      <c r="AT30" s="1685"/>
      <c r="AU30" s="1685"/>
      <c r="AV30" s="1685"/>
      <c r="AW30" s="1685"/>
      <c r="AX30" s="1685"/>
      <c r="AY30" s="1685"/>
      <c r="AZ30" s="1685"/>
      <c r="BA30" s="1685"/>
      <c r="BB30" s="1685"/>
      <c r="BC30" s="1685"/>
      <c r="BD30" s="1685"/>
      <c r="BE30" s="1685"/>
      <c r="BF30" s="1685"/>
      <c r="BG30" s="1685"/>
      <c r="BH30" s="1685"/>
      <c r="BI30" s="1685"/>
      <c r="BJ30" s="1685"/>
      <c r="BK30" s="1685"/>
      <c r="BL30" s="1685"/>
      <c r="BM30" s="1685"/>
      <c r="BN30" s="1685"/>
      <c r="BO30" s="1685"/>
      <c r="BP30" s="1685"/>
      <c r="BQ30" s="1685"/>
      <c r="BR30" s="1685"/>
      <c r="BS30" s="1685"/>
      <c r="BT30" s="1685"/>
      <c r="BU30" s="1685"/>
      <c r="BV30" s="1685"/>
      <c r="BW30" s="1685"/>
      <c r="BX30" s="1685"/>
      <c r="BY30" s="1685"/>
      <c r="BZ30" s="1685"/>
      <c r="CA30" s="1685"/>
      <c r="CB30" s="1685"/>
      <c r="CC30" s="1685"/>
      <c r="CD30" s="1685"/>
      <c r="CE30" s="1685"/>
      <c r="CF30" s="1685"/>
      <c r="CG30" s="1685"/>
      <c r="CH30" s="1685"/>
      <c r="CI30" s="1685"/>
      <c r="CJ30" s="1685"/>
      <c r="CK30" s="1685"/>
      <c r="CL30" s="1685"/>
      <c r="CM30" s="1685"/>
      <c r="CN30" s="1685"/>
      <c r="CO30" s="1685"/>
      <c r="CP30" s="1685"/>
      <c r="CQ30" s="1685"/>
      <c r="CR30" s="1685"/>
      <c r="CS30" s="1685"/>
      <c r="CT30" s="1685"/>
      <c r="CU30" s="1685"/>
      <c r="CV30" s="1685"/>
      <c r="CW30" s="1685"/>
      <c r="CX30" s="1685"/>
      <c r="CY30" s="1685"/>
      <c r="CZ30" s="1685"/>
      <c r="DA30" s="1685"/>
      <c r="DB30" s="1685"/>
      <c r="DC30" s="1685"/>
      <c r="DD30" s="1685"/>
      <c r="DE30" s="1685"/>
      <c r="DF30" s="1685"/>
      <c r="DG30" s="1685"/>
      <c r="DH30" s="1685"/>
      <c r="DI30" s="1685"/>
      <c r="DJ30" s="1685"/>
      <c r="DK30" s="1685"/>
      <c r="DL30" s="1685"/>
      <c r="DM30" s="1685"/>
      <c r="DN30" s="1685"/>
      <c r="DO30" s="1685"/>
      <c r="DP30" s="1685"/>
      <c r="DQ30" s="1685"/>
      <c r="DR30" s="1685"/>
      <c r="DS30" s="1685"/>
      <c r="DT30" s="1685"/>
      <c r="DU30" s="1685"/>
      <c r="DV30" s="1685"/>
      <c r="DW30" s="1685"/>
      <c r="DX30" s="1685"/>
      <c r="DY30" s="1685"/>
      <c r="DZ30" s="1685"/>
      <c r="EA30" s="1685"/>
      <c r="EB30" s="1685"/>
      <c r="EC30" s="1685"/>
      <c r="ED30" s="1685"/>
      <c r="EE30" s="1685"/>
      <c r="EF30" s="1685"/>
      <c r="EG30" s="1685"/>
      <c r="EH30" s="1685"/>
      <c r="EI30" s="1685"/>
      <c r="EJ30" s="1685"/>
      <c r="EK30" s="1685"/>
      <c r="EL30" s="1685"/>
      <c r="EM30" s="1685"/>
      <c r="EN30" s="1685"/>
      <c r="EO30" s="1685"/>
      <c r="EP30" s="1685"/>
      <c r="EQ30" s="1685"/>
      <c r="ER30" s="1685"/>
      <c r="ES30" s="1685"/>
      <c r="ET30" s="1685"/>
      <c r="EU30" s="1685"/>
      <c r="EV30" s="1685"/>
      <c r="EW30" s="1685"/>
      <c r="EX30" s="1685"/>
      <c r="EY30" s="1685"/>
      <c r="EZ30" s="1685"/>
      <c r="FA30" s="1685"/>
      <c r="FB30" s="1685"/>
      <c r="FC30" s="1685"/>
      <c r="FD30" s="1685"/>
      <c r="FE30" s="1685"/>
      <c r="FF30" s="1685"/>
      <c r="FG30" s="1685"/>
      <c r="FH30" s="1685"/>
      <c r="FI30" s="1685"/>
      <c r="FJ30" s="1685"/>
      <c r="FK30" s="1685"/>
      <c r="FL30" s="1685"/>
      <c r="FM30" s="1685"/>
      <c r="FN30" s="1685"/>
      <c r="FO30" s="1685"/>
      <c r="FP30" s="1685"/>
      <c r="FQ30" s="1685"/>
      <c r="FR30" s="1685"/>
      <c r="FS30" s="1685"/>
      <c r="FT30" s="1685"/>
      <c r="FU30" s="1685"/>
      <c r="FV30" s="1685"/>
      <c r="FW30" s="1685"/>
      <c r="FX30" s="1685"/>
      <c r="FY30" s="1685"/>
      <c r="FZ30" s="1685"/>
      <c r="GA30" s="1685"/>
      <c r="GB30" s="1685"/>
      <c r="GC30" s="1685"/>
      <c r="GD30" s="1685"/>
      <c r="GE30" s="1685"/>
      <c r="GF30" s="1685"/>
      <c r="GG30" s="1685"/>
      <c r="GH30" s="1685"/>
      <c r="GI30" s="1685"/>
      <c r="GJ30" s="1685"/>
      <c r="GK30" s="1685"/>
      <c r="GL30" s="1685"/>
      <c r="GM30" s="1685"/>
      <c r="GN30" s="298"/>
      <c r="GO30" s="552"/>
      <c r="HJ30" s="1640">
        <v>19</v>
      </c>
    </row>
    <row customHeight="1" ht="19.95">
      <c r="D31" s="1647"/>
      <c r="E31" s="1684" t="s">
        <v>1398</v>
      </c>
      <c r="F31" s="963" t="s">
        <v>1399</v>
      </c>
      <c r="G31" s="1663" t="s">
        <v>1025</v>
      </c>
      <c r="H31" s="1685"/>
      <c r="I31" s="1685"/>
      <c r="J31" s="1685"/>
      <c r="K31" s="1685"/>
      <c r="L31" s="1685"/>
      <c r="M31" s="1685"/>
      <c r="N31" s="1685"/>
      <c r="O31" s="1685"/>
      <c r="P31" s="1685"/>
      <c r="Q31" s="1685"/>
      <c r="R31" s="1685"/>
      <c r="S31" s="1685"/>
      <c r="T31" s="1685"/>
      <c r="U31" s="1685"/>
      <c r="V31" s="1685"/>
      <c r="W31" s="1685"/>
      <c r="X31" s="1685"/>
      <c r="Y31" s="1685"/>
      <c r="Z31" s="1685"/>
      <c r="AA31" s="1685"/>
      <c r="AB31" s="1685"/>
      <c r="AC31" s="1685"/>
      <c r="AD31" s="1685"/>
      <c r="AE31" s="1685"/>
      <c r="AF31" s="1685"/>
      <c r="AG31" s="1685"/>
      <c r="AH31" s="1685"/>
      <c r="AI31" s="1685"/>
      <c r="AJ31" s="1685"/>
      <c r="AK31" s="1685"/>
      <c r="AL31" s="1685"/>
      <c r="AM31" s="1685"/>
      <c r="AN31" s="1685"/>
      <c r="AO31" s="1685"/>
      <c r="AP31" s="1685"/>
      <c r="AQ31" s="1685"/>
      <c r="AR31" s="1685"/>
      <c r="AS31" s="1685"/>
      <c r="AT31" s="1685"/>
      <c r="AU31" s="1685"/>
      <c r="AV31" s="1685"/>
      <c r="AW31" s="1685"/>
      <c r="AX31" s="1685"/>
      <c r="AY31" s="1685"/>
      <c r="AZ31" s="1685"/>
      <c r="BA31" s="1685"/>
      <c r="BB31" s="1685"/>
      <c r="BC31" s="1685"/>
      <c r="BD31" s="1685"/>
      <c r="BE31" s="1685"/>
      <c r="BF31" s="1685"/>
      <c r="BG31" s="1685"/>
      <c r="BH31" s="1685"/>
      <c r="BI31" s="1685"/>
      <c r="BJ31" s="1685"/>
      <c r="BK31" s="1685"/>
      <c r="BL31" s="1685"/>
      <c r="BM31" s="1685"/>
      <c r="BN31" s="1685"/>
      <c r="BO31" s="1685"/>
      <c r="BP31" s="1685"/>
      <c r="BQ31" s="1685"/>
      <c r="BR31" s="1685"/>
      <c r="BS31" s="1685"/>
      <c r="BT31" s="1685"/>
      <c r="BU31" s="1685"/>
      <c r="BV31" s="1685"/>
      <c r="BW31" s="1685"/>
      <c r="BX31" s="1685"/>
      <c r="BY31" s="1685"/>
      <c r="BZ31" s="1685"/>
      <c r="CA31" s="1685"/>
      <c r="CB31" s="1685"/>
      <c r="CC31" s="1685"/>
      <c r="CD31" s="1685"/>
      <c r="CE31" s="1685"/>
      <c r="CF31" s="1685"/>
      <c r="CG31" s="1685"/>
      <c r="CH31" s="1685"/>
      <c r="CI31" s="1685"/>
      <c r="CJ31" s="1685"/>
      <c r="CK31" s="1685"/>
      <c r="CL31" s="1685"/>
      <c r="CM31" s="1685"/>
      <c r="CN31" s="1685"/>
      <c r="CO31" s="1685"/>
      <c r="CP31" s="1685"/>
      <c r="CQ31" s="1685"/>
      <c r="CR31" s="1685"/>
      <c r="CS31" s="1685"/>
      <c r="CT31" s="1685"/>
      <c r="CU31" s="1685"/>
      <c r="CV31" s="1685"/>
      <c r="CW31" s="1685"/>
      <c r="CX31" s="1685"/>
      <c r="CY31" s="1685"/>
      <c r="CZ31" s="1685"/>
      <c r="DA31" s="1685"/>
      <c r="DB31" s="1685"/>
      <c r="DC31" s="1685"/>
      <c r="DD31" s="1685"/>
      <c r="DE31" s="1685"/>
      <c r="DF31" s="1685"/>
      <c r="DG31" s="1685"/>
      <c r="DH31" s="1685"/>
      <c r="DI31" s="1685"/>
      <c r="DJ31" s="1685"/>
      <c r="DK31" s="1685"/>
      <c r="DL31" s="1685"/>
      <c r="DM31" s="1685"/>
      <c r="DN31" s="1685"/>
      <c r="DO31" s="1685"/>
      <c r="DP31" s="1685"/>
      <c r="DQ31" s="1685"/>
      <c r="DR31" s="1685"/>
      <c r="DS31" s="1685"/>
      <c r="DT31" s="1685"/>
      <c r="DU31" s="1685"/>
      <c r="DV31" s="1685"/>
      <c r="DW31" s="1685"/>
      <c r="DX31" s="1685"/>
      <c r="DY31" s="1685"/>
      <c r="DZ31" s="1685"/>
      <c r="EA31" s="1685"/>
      <c r="EB31" s="1685"/>
      <c r="EC31" s="1685"/>
      <c r="ED31" s="1685"/>
      <c r="EE31" s="1685"/>
      <c r="EF31" s="1685"/>
      <c r="EG31" s="1685"/>
      <c r="EH31" s="1685"/>
      <c r="EI31" s="1685"/>
      <c r="EJ31" s="1685"/>
      <c r="EK31" s="1685"/>
      <c r="EL31" s="1685"/>
      <c r="EM31" s="1685"/>
      <c r="EN31" s="1685"/>
      <c r="EO31" s="1685"/>
      <c r="EP31" s="1685"/>
      <c r="EQ31" s="1685"/>
      <c r="ER31" s="1685"/>
      <c r="ES31" s="1685"/>
      <c r="ET31" s="1685"/>
      <c r="EU31" s="1685"/>
      <c r="EV31" s="1685"/>
      <c r="EW31" s="1685"/>
      <c r="EX31" s="1685"/>
      <c r="EY31" s="1685"/>
      <c r="EZ31" s="1685"/>
      <c r="FA31" s="1685"/>
      <c r="FB31" s="1685"/>
      <c r="FC31" s="1685"/>
      <c r="FD31" s="1685"/>
      <c r="FE31" s="1685"/>
      <c r="FF31" s="1685"/>
      <c r="FG31" s="1685"/>
      <c r="FH31" s="1685"/>
      <c r="FI31" s="1685"/>
      <c r="FJ31" s="1685"/>
      <c r="FK31" s="1685"/>
      <c r="FL31" s="1685"/>
      <c r="FM31" s="1685"/>
      <c r="FN31" s="1685"/>
      <c r="FO31" s="1685"/>
      <c r="FP31" s="1685"/>
      <c r="FQ31" s="1685"/>
      <c r="FR31" s="1685"/>
      <c r="FS31" s="1685"/>
      <c r="FT31" s="1685"/>
      <c r="FU31" s="1685"/>
      <c r="FV31" s="1685"/>
      <c r="FW31" s="1685"/>
      <c r="FX31" s="1685"/>
      <c r="FY31" s="1685"/>
      <c r="FZ31" s="1685"/>
      <c r="GA31" s="1685"/>
      <c r="GB31" s="1685"/>
      <c r="GC31" s="1685"/>
      <c r="GD31" s="1685"/>
      <c r="GE31" s="1685"/>
      <c r="GF31" s="1685"/>
      <c r="GG31" s="1685"/>
      <c r="GH31" s="1685"/>
      <c r="GI31" s="1685"/>
      <c r="GJ31" s="1685"/>
      <c r="GK31" s="1685"/>
      <c r="GL31" s="1685"/>
      <c r="GM31" s="1685"/>
      <c r="GN31" s="298"/>
      <c r="GO31" s="552"/>
      <c r="HJ31" s="1640">
        <v>19</v>
      </c>
    </row>
    <row s="1375" customFormat="1" customHeight="1" ht="35.699999999999996">
      <c r="A32" s="996"/>
      <c r="C32" s="1645"/>
      <c r="D32" s="1647"/>
      <c r="E32" s="1684" t="s">
        <v>1400</v>
      </c>
      <c r="F32" s="963" t="s">
        <v>1401</v>
      </c>
      <c r="G32" s="1653" t="s">
        <v>1025</v>
      </c>
      <c r="H32" s="588">
        <f>SUM(H33:H34)</f>
        <v>0</v>
      </c>
      <c r="I32" s="588">
        <f>SUM(I33:I34)</f>
        <v>0</v>
      </c>
      <c r="J32" s="588">
        <f>SUM(J33:J34)</f>
        <v>0</v>
      </c>
      <c r="K32" s="588">
        <f>SUM(K33:K34)</f>
        <v>0</v>
      </c>
      <c r="L32" s="588">
        <f>SUM(L33:L34)</f>
        <v>0</v>
      </c>
      <c r="M32" s="588">
        <f>SUM(M33:M34)</f>
        <v>0</v>
      </c>
      <c r="N32" s="588">
        <f>SUM(N33:N34)</f>
        <v>0</v>
      </c>
      <c r="O32" s="588">
        <f>SUM(O33:O34)</f>
        <v>0</v>
      </c>
      <c r="P32" s="588">
        <f>SUM(P33:P34)</f>
        <v>0</v>
      </c>
      <c r="Q32" s="588">
        <f>SUM(Q33:Q34)</f>
        <v>0</v>
      </c>
      <c r="R32" s="588">
        <f>SUM(R33:R34)</f>
        <v>0</v>
      </c>
      <c r="S32" s="588">
        <f>SUM(S33:S34)</f>
        <v>0</v>
      </c>
      <c r="T32" s="588">
        <f>SUM(T33:T34)</f>
        <v>0</v>
      </c>
      <c r="U32" s="588">
        <f>SUM(U33:U34)</f>
        <v>0</v>
      </c>
      <c r="V32" s="588">
        <f>SUM(V33:V34)</f>
        <v>0</v>
      </c>
      <c r="W32" s="588">
        <f>SUM(W33:W34)</f>
        <v>0</v>
      </c>
      <c r="X32" s="588">
        <f>SUM(X33:X34)</f>
        <v>0</v>
      </c>
      <c r="Y32" s="588">
        <f>SUM(Y33:Y34)</f>
        <v>0</v>
      </c>
      <c r="Z32" s="588">
        <f>SUM(Z33:Z34)</f>
        <v>0</v>
      </c>
      <c r="AA32" s="588">
        <f>SUM(AA33:AA34)</f>
        <v>0</v>
      </c>
      <c r="AB32" s="588">
        <f>SUM(AB33:AB34)</f>
        <v>0</v>
      </c>
      <c r="AC32" s="588">
        <f>SUM(AC33:AC34)</f>
        <v>0</v>
      </c>
      <c r="AD32" s="588">
        <f>SUM(AD33:AD34)</f>
        <v>0</v>
      </c>
      <c r="AE32" s="588">
        <f>SUM(AE33:AE34)</f>
        <v>0</v>
      </c>
      <c r="AF32" s="588">
        <f>SUM(AF33:AF34)</f>
        <v>0</v>
      </c>
      <c r="AG32" s="588">
        <f>SUM(AG33:AG34)</f>
        <v>0</v>
      </c>
      <c r="AH32" s="588">
        <f>SUM(AH33:AH34)</f>
        <v>0</v>
      </c>
      <c r="AI32" s="588">
        <f>SUM(AI33:AI34)</f>
        <v>0</v>
      </c>
      <c r="AJ32" s="588">
        <f>SUM(AJ33:AJ34)</f>
        <v>0</v>
      </c>
      <c r="AK32" s="588">
        <f>SUM(AK33:AK34)</f>
        <v>0</v>
      </c>
      <c r="AL32" s="588">
        <f>SUM(AL33:AL34)</f>
        <v>0</v>
      </c>
      <c r="AM32" s="588">
        <f>SUM(AM33:AM34)</f>
        <v>0</v>
      </c>
      <c r="AN32" s="588">
        <f>SUM(AN33:AN34)</f>
        <v>0</v>
      </c>
      <c r="AO32" s="588">
        <f>SUM(AO33:AO34)</f>
        <v>0</v>
      </c>
      <c r="AP32" s="588">
        <f>SUM(AP33:AP34)</f>
        <v>0</v>
      </c>
      <c r="AQ32" s="588">
        <f>SUM(AQ33:AQ34)</f>
        <v>0</v>
      </c>
      <c r="AR32" s="588">
        <f>SUM(AR33:AR34)</f>
        <v>0</v>
      </c>
      <c r="AS32" s="588">
        <f>SUM(AS33:AS34)</f>
        <v>0</v>
      </c>
      <c r="AT32" s="588">
        <f>SUM(AT33:AT34)</f>
        <v>0</v>
      </c>
      <c r="AU32" s="588">
        <f>SUM(AU33:AU34)</f>
        <v>0</v>
      </c>
      <c r="AV32" s="588">
        <f>SUM(AV33:AV34)</f>
        <v>0</v>
      </c>
      <c r="AW32" s="588">
        <f>SUM(AW33:AW34)</f>
        <v>0</v>
      </c>
      <c r="AX32" s="588">
        <f>SUM(AX33:AX34)</f>
        <v>0</v>
      </c>
      <c r="AY32" s="588">
        <f>SUM(AY33:AY34)</f>
        <v>0</v>
      </c>
      <c r="AZ32" s="588">
        <f>SUM(AZ33:AZ34)</f>
        <v>0</v>
      </c>
      <c r="BA32" s="588">
        <f>SUM(BA33:BA34)</f>
        <v>0</v>
      </c>
      <c r="BB32" s="588">
        <f>SUM(BB33:BB34)</f>
        <v>0</v>
      </c>
      <c r="BC32" s="588">
        <f>SUM(BC33:BC34)</f>
        <v>0</v>
      </c>
      <c r="BD32" s="588">
        <f>SUM(BD33:BD34)</f>
        <v>0</v>
      </c>
      <c r="BE32" s="588">
        <f>SUM(BE33:BE34)</f>
        <v>0</v>
      </c>
      <c r="BF32" s="588">
        <f>SUM(BF33:BF34)</f>
        <v>0</v>
      </c>
      <c r="BG32" s="588">
        <f>SUM(BG33:BG34)</f>
        <v>0</v>
      </c>
      <c r="BH32" s="588">
        <f>SUM(BH33:BH34)</f>
        <v>0</v>
      </c>
      <c r="BI32" s="588">
        <f>SUM(BI33:BI34)</f>
        <v>0</v>
      </c>
      <c r="BJ32" s="588">
        <f>SUM(BJ33:BJ34)</f>
        <v>0</v>
      </c>
      <c r="BK32" s="588">
        <f>SUM(BK33:BK34)</f>
        <v>0</v>
      </c>
      <c r="BL32" s="588">
        <f>SUM(BL33:BL34)</f>
        <v>0</v>
      </c>
      <c r="BM32" s="588">
        <f>SUM(BM33:BM34)</f>
        <v>0</v>
      </c>
      <c r="BN32" s="588">
        <f>SUM(BN33:BN34)</f>
        <v>0</v>
      </c>
      <c r="BO32" s="588">
        <f>SUM(BO33:BO34)</f>
        <v>0</v>
      </c>
      <c r="BP32" s="588">
        <f>SUM(BP33:BP34)</f>
        <v>0</v>
      </c>
      <c r="BQ32" s="588">
        <f>SUM(BQ33:BQ34)</f>
        <v>0</v>
      </c>
      <c r="BR32" s="588">
        <f>SUM(BR33:BR34)</f>
        <v>0</v>
      </c>
      <c r="BS32" s="588">
        <f>SUM(BS33:BS34)</f>
        <v>0</v>
      </c>
      <c r="BT32" s="588">
        <f>SUM(BT33:BT34)</f>
        <v>0</v>
      </c>
      <c r="BU32" s="588">
        <f>SUM(BU33:BU34)</f>
        <v>0</v>
      </c>
      <c r="BV32" s="588">
        <f>SUM(BV33:BV34)</f>
        <v>0</v>
      </c>
      <c r="BW32" s="588">
        <f>SUM(BW33:BW34)</f>
        <v>0</v>
      </c>
      <c r="BX32" s="588">
        <f>SUM(BX33:BX34)</f>
        <v>0</v>
      </c>
      <c r="BY32" s="588">
        <f>SUM(BY33:BY34)</f>
        <v>0</v>
      </c>
      <c r="BZ32" s="588">
        <f>SUM(BZ33:BZ34)</f>
        <v>0</v>
      </c>
      <c r="CA32" s="588">
        <f>SUM(CA33:CA34)</f>
        <v>0</v>
      </c>
      <c r="CB32" s="588">
        <f>SUM(CB33:CB34)</f>
        <v>0</v>
      </c>
      <c r="CC32" s="588">
        <f>SUM(CC33:CC34)</f>
        <v>0</v>
      </c>
      <c r="CD32" s="588">
        <f>SUM(CD33:CD34)</f>
        <v>0</v>
      </c>
      <c r="CE32" s="588">
        <f>SUM(CE33:CE34)</f>
        <v>0</v>
      </c>
      <c r="CF32" s="588">
        <f>SUM(CF33:CF34)</f>
        <v>0</v>
      </c>
      <c r="CG32" s="588">
        <f>SUM(CG33:CG34)</f>
        <v>0</v>
      </c>
      <c r="CH32" s="588">
        <f>SUM(CH33:CH34)</f>
        <v>0</v>
      </c>
      <c r="CI32" s="588">
        <f>SUM(CI33:CI34)</f>
        <v>0</v>
      </c>
      <c r="CJ32" s="588">
        <f>SUM(CJ33:CJ34)</f>
        <v>0</v>
      </c>
      <c r="CK32" s="588">
        <f>SUM(CK33:CK34)</f>
        <v>0</v>
      </c>
      <c r="CL32" s="588">
        <f>SUM(CL33:CL34)</f>
        <v>0</v>
      </c>
      <c r="CM32" s="588">
        <f>SUM(CM33:CM34)</f>
        <v>0</v>
      </c>
      <c r="CN32" s="588">
        <f>SUM(CN33:CN34)</f>
        <v>0</v>
      </c>
      <c r="CO32" s="588">
        <f>SUM(CO33:CO34)</f>
        <v>0</v>
      </c>
      <c r="CP32" s="588">
        <f>SUM(CP33:CP34)</f>
        <v>0</v>
      </c>
      <c r="CQ32" s="588">
        <f>SUM(CQ33:CQ34)</f>
        <v>0</v>
      </c>
      <c r="CR32" s="588">
        <f>SUM(CR33:CR34)</f>
        <v>0</v>
      </c>
      <c r="CS32" s="588">
        <f>SUM(CS33:CS34)</f>
        <v>0</v>
      </c>
      <c r="CT32" s="588">
        <f>SUM(CT33:CT34)</f>
        <v>0</v>
      </c>
      <c r="CU32" s="588">
        <f>SUM(CU33:CU34)</f>
        <v>0</v>
      </c>
      <c r="CV32" s="588">
        <f>SUM(CV33:CV34)</f>
        <v>0</v>
      </c>
      <c r="CW32" s="588">
        <f>SUM(CW33:CW34)</f>
        <v>0</v>
      </c>
      <c r="CX32" s="588">
        <f>SUM(CX33:CX34)</f>
        <v>0</v>
      </c>
      <c r="CY32" s="588">
        <f>SUM(CY33:CY34)</f>
        <v>0</v>
      </c>
      <c r="CZ32" s="588">
        <f>SUM(CZ33:CZ34)</f>
        <v>0</v>
      </c>
      <c r="DA32" s="588">
        <f>SUM(DA33:DA34)</f>
        <v>0</v>
      </c>
      <c r="DB32" s="588">
        <f>SUM(DB33:DB34)</f>
        <v>0</v>
      </c>
      <c r="DC32" s="588">
        <f>SUM(DC33:DC34)</f>
        <v>0</v>
      </c>
      <c r="DD32" s="588">
        <f>SUM(DD33:DD34)</f>
        <v>0</v>
      </c>
      <c r="DE32" s="588">
        <f>SUM(DE33:DE34)</f>
        <v>0</v>
      </c>
      <c r="DF32" s="588">
        <f>SUM(DF33:DF34)</f>
        <v>0</v>
      </c>
      <c r="DG32" s="588">
        <f>SUM(DG33:DG34)</f>
        <v>0</v>
      </c>
      <c r="DH32" s="588">
        <f>SUM(DH33:DH34)</f>
        <v>0</v>
      </c>
      <c r="DI32" s="588">
        <f>SUM(DI33:DI34)</f>
        <v>0</v>
      </c>
      <c r="DJ32" s="588">
        <f>SUM(DJ33:DJ34)</f>
        <v>0</v>
      </c>
      <c r="DK32" s="588">
        <f>SUM(DK33:DK34)</f>
        <v>0</v>
      </c>
      <c r="DL32" s="588">
        <f>SUM(DL33:DL34)</f>
        <v>0</v>
      </c>
      <c r="DM32" s="588">
        <f>SUM(DM33:DM34)</f>
        <v>0</v>
      </c>
      <c r="DN32" s="588">
        <f>SUM(DN33:DN34)</f>
        <v>0</v>
      </c>
      <c r="DO32" s="588">
        <f>SUM(DO33:DO34)</f>
        <v>0</v>
      </c>
      <c r="DP32" s="588">
        <f>SUM(DP33:DP34)</f>
        <v>0</v>
      </c>
      <c r="DQ32" s="588">
        <f>SUM(DQ33:DQ34)</f>
        <v>0</v>
      </c>
      <c r="DR32" s="588">
        <f>SUM(DR33:DR34)</f>
        <v>0</v>
      </c>
      <c r="DS32" s="588">
        <f>SUM(DS33:DS34)</f>
        <v>0</v>
      </c>
      <c r="DT32" s="588">
        <f>SUM(DT33:DT34)</f>
        <v>0</v>
      </c>
      <c r="DU32" s="588">
        <f>SUM(DU33:DU34)</f>
        <v>0</v>
      </c>
      <c r="DV32" s="588">
        <f>SUM(DV33:DV34)</f>
        <v>0</v>
      </c>
      <c r="DW32" s="588">
        <f>SUM(DW33:DW34)</f>
        <v>0</v>
      </c>
      <c r="DX32" s="588">
        <f>SUM(DX33:DX34)</f>
        <v>0</v>
      </c>
      <c r="DY32" s="588">
        <f>SUM(DY33:DY34)</f>
        <v>0</v>
      </c>
      <c r="DZ32" s="588">
        <f>SUM(DZ33:DZ34)</f>
        <v>0</v>
      </c>
      <c r="EA32" s="588">
        <f>SUM(EA33:EA34)</f>
        <v>0</v>
      </c>
      <c r="EB32" s="588">
        <f>SUM(EB33:EB34)</f>
        <v>0</v>
      </c>
      <c r="EC32" s="588">
        <f>SUM(EC33:EC34)</f>
        <v>0</v>
      </c>
      <c r="ED32" s="588">
        <f>SUM(ED33:ED34)</f>
        <v>0</v>
      </c>
      <c r="EE32" s="588">
        <f>SUM(EE33:EE34)</f>
        <v>0</v>
      </c>
      <c r="EF32" s="588">
        <f>SUM(EF33:EF34)</f>
        <v>0</v>
      </c>
      <c r="EG32" s="588">
        <f>SUM(EG33:EG34)</f>
        <v>0</v>
      </c>
      <c r="EH32" s="588">
        <f>SUM(EH33:EH34)</f>
        <v>0</v>
      </c>
      <c r="EI32" s="588">
        <f>SUM(EI33:EI34)</f>
        <v>0</v>
      </c>
      <c r="EJ32" s="588">
        <f>SUM(EJ33:EJ34)</f>
        <v>0</v>
      </c>
      <c r="EK32" s="588">
        <f>SUM(EK33:EK34)</f>
        <v>0</v>
      </c>
      <c r="EL32" s="588">
        <f>SUM(EL33:EL34)</f>
        <v>0</v>
      </c>
      <c r="EM32" s="588">
        <f>SUM(EM33:EM34)</f>
        <v>0</v>
      </c>
      <c r="EN32" s="588">
        <f>SUM(EN33:EN34)</f>
        <v>0</v>
      </c>
      <c r="EO32" s="588">
        <f>SUM(EO33:EO34)</f>
        <v>0</v>
      </c>
      <c r="EP32" s="588">
        <f>SUM(EP33:EP34)</f>
        <v>0</v>
      </c>
      <c r="EQ32" s="588">
        <f>SUM(EQ33:EQ34)</f>
        <v>0</v>
      </c>
      <c r="ER32" s="588">
        <f>SUM(ER33:ER34)</f>
        <v>0</v>
      </c>
      <c r="ES32" s="588">
        <f>SUM(ES33:ES34)</f>
        <v>0</v>
      </c>
      <c r="ET32" s="588">
        <f>SUM(ET33:ET34)</f>
        <v>0</v>
      </c>
      <c r="EU32" s="588">
        <f>SUM(EU33:EU34)</f>
        <v>0</v>
      </c>
      <c r="EV32" s="588">
        <f>SUM(EV33:EV34)</f>
        <v>0</v>
      </c>
      <c r="EW32" s="588">
        <f>SUM(EW33:EW34)</f>
        <v>0</v>
      </c>
      <c r="EX32" s="588">
        <f>SUM(EX33:EX34)</f>
        <v>0</v>
      </c>
      <c r="EY32" s="588">
        <f>SUM(EY33:EY34)</f>
        <v>0</v>
      </c>
      <c r="EZ32" s="588">
        <f>SUM(EZ33:EZ34)</f>
        <v>0</v>
      </c>
      <c r="FA32" s="588">
        <f>SUM(FA33:FA34)</f>
        <v>0</v>
      </c>
      <c r="FB32" s="588">
        <f>SUM(FB33:FB34)</f>
        <v>0</v>
      </c>
      <c r="FC32" s="588">
        <f>SUM(FC33:FC34)</f>
        <v>0</v>
      </c>
      <c r="FD32" s="588">
        <f>SUM(FD33:FD34)</f>
        <v>0</v>
      </c>
      <c r="FE32" s="588">
        <f>SUM(FE33:FE34)</f>
        <v>0</v>
      </c>
      <c r="FF32" s="588">
        <f>SUM(FF33:FF34)</f>
        <v>0</v>
      </c>
      <c r="FG32" s="588">
        <f>SUM(FG33:FG34)</f>
        <v>0</v>
      </c>
      <c r="FH32" s="588">
        <f>SUM(FH33:FH34)</f>
        <v>0</v>
      </c>
      <c r="FI32" s="588">
        <f>SUM(FI33:FI34)</f>
        <v>0</v>
      </c>
      <c r="FJ32" s="588">
        <f>SUM(FJ33:FJ34)</f>
        <v>0</v>
      </c>
      <c r="FK32" s="588">
        <f>SUM(FK33:FK34)</f>
        <v>0</v>
      </c>
      <c r="FL32" s="588">
        <f>SUM(FL33:FL34)</f>
        <v>0</v>
      </c>
      <c r="FM32" s="588">
        <f>SUM(FM33:FM34)</f>
        <v>0</v>
      </c>
      <c r="FN32" s="588">
        <f>SUM(FN33:FN34)</f>
        <v>0</v>
      </c>
      <c r="FO32" s="588">
        <f>SUM(FO33:FO34)</f>
        <v>0</v>
      </c>
      <c r="FP32" s="588">
        <f>SUM(FP33:FP34)</f>
        <v>0</v>
      </c>
      <c r="FQ32" s="588">
        <f>SUM(FQ33:FQ34)</f>
        <v>0</v>
      </c>
      <c r="FR32" s="588">
        <f>SUM(FR33:FR34)</f>
        <v>0</v>
      </c>
      <c r="FS32" s="588">
        <f>SUM(FS33:FS34)</f>
        <v>0</v>
      </c>
      <c r="FT32" s="588">
        <f>SUM(FT33:FT34)</f>
        <v>0</v>
      </c>
      <c r="FU32" s="588">
        <f>SUM(FU33:FU34)</f>
        <v>0</v>
      </c>
      <c r="FV32" s="588">
        <f>SUM(FV33:FV34)</f>
        <v>0</v>
      </c>
      <c r="FW32" s="588">
        <f>SUM(FW33:FW34)</f>
        <v>0</v>
      </c>
      <c r="FX32" s="588">
        <f>SUM(FX33:FX34)</f>
        <v>0</v>
      </c>
      <c r="FY32" s="588">
        <f>SUM(FY33:FY34)</f>
        <v>0</v>
      </c>
      <c r="FZ32" s="588">
        <f>SUM(FZ33:FZ34)</f>
        <v>0</v>
      </c>
      <c r="GA32" s="588">
        <f>SUM(GA33:GA34)</f>
        <v>0</v>
      </c>
      <c r="GB32" s="588">
        <f>SUM(GB33:GB34)</f>
        <v>0</v>
      </c>
      <c r="GC32" s="588">
        <f>SUM(GC33:GC34)</f>
        <v>0</v>
      </c>
      <c r="GD32" s="588">
        <f>SUM(GD33:GD34)</f>
        <v>0</v>
      </c>
      <c r="GE32" s="588">
        <f>SUM(GE33:GE34)</f>
        <v>0</v>
      </c>
      <c r="GF32" s="588">
        <f>SUM(GF33:GF34)</f>
        <v>0</v>
      </c>
      <c r="GG32" s="588">
        <f>SUM(GG33:GG34)</f>
        <v>0</v>
      </c>
      <c r="GH32" s="588">
        <f>SUM(GH33:GH34)</f>
        <v>0</v>
      </c>
      <c r="GI32" s="588">
        <f>SUM(GI33:GI34)</f>
        <v>0</v>
      </c>
      <c r="GJ32" s="588">
        <f>SUM(GJ33:GJ34)</f>
        <v>0</v>
      </c>
      <c r="GK32" s="588">
        <f>SUM(GK33:GK34)</f>
        <v>0</v>
      </c>
      <c r="GL32" s="588">
        <f>SUM(GL33:GL34)</f>
        <v>0</v>
      </c>
      <c r="GM32" s="588">
        <f>SUM(GM33:GM34)</f>
        <v>0</v>
      </c>
      <c r="GN32" s="298" t="s">
        <v>1402</v>
      </c>
      <c r="GO32" s="552"/>
      <c r="GP32" s="1645"/>
      <c r="GQ32" s="1645"/>
      <c r="GV32" s="1645"/>
      <c r="GY32" s="553"/>
      <c r="HE32" s="1641"/>
      <c r="HF32" s="1641"/>
      <c r="HG32" s="1641"/>
      <c r="HH32" s="1641"/>
      <c r="HI32" s="1641"/>
      <c r="HJ32" s="1169">
        <v>34</v>
      </c>
    </row>
    <row s="1651" customFormat="1" customHeight="1" ht="1.05">
      <c r="A33" s="1176"/>
      <c r="D33" s="557"/>
      <c r="E33" s="811" t="str">
        <f>E32&amp;".0"</f>
        <v>2.8.0</v>
      </c>
      <c r="F33" s="1000"/>
      <c r="G33" s="560"/>
      <c r="H33" s="1001"/>
      <c r="I33" s="1001"/>
      <c r="J33" s="1001"/>
      <c r="K33" s="1001"/>
      <c r="L33" s="1001"/>
      <c r="M33" s="1001"/>
      <c r="N33" s="1001"/>
      <c r="O33" s="1001"/>
      <c r="P33" s="1001"/>
      <c r="Q33" s="1001"/>
      <c r="R33" s="1001"/>
      <c r="S33" s="1001"/>
      <c r="T33" s="1001"/>
      <c r="U33" s="1001"/>
      <c r="V33" s="1001"/>
      <c r="W33" s="1001"/>
      <c r="X33" s="1001"/>
      <c r="Y33" s="1001"/>
      <c r="Z33" s="1001"/>
      <c r="AA33" s="1001"/>
      <c r="AB33" s="1001"/>
      <c r="AC33" s="1001"/>
      <c r="AD33" s="1001"/>
      <c r="AE33" s="1001"/>
      <c r="AF33" s="1001"/>
      <c r="AG33" s="1001"/>
      <c r="AH33" s="1001"/>
      <c r="AI33" s="1001"/>
      <c r="AJ33" s="1001"/>
      <c r="AK33" s="1001"/>
      <c r="AL33" s="1001"/>
      <c r="AM33" s="1001"/>
      <c r="AN33" s="1001"/>
      <c r="AO33" s="1001"/>
      <c r="AP33" s="1001"/>
      <c r="AQ33" s="1001"/>
      <c r="AR33" s="1001"/>
      <c r="AS33" s="1001"/>
      <c r="AT33" s="1001"/>
      <c r="AU33" s="1001"/>
      <c r="AV33" s="1001"/>
      <c r="AW33" s="1001"/>
      <c r="AX33" s="1001"/>
      <c r="AY33" s="1001"/>
      <c r="AZ33" s="1001"/>
      <c r="BA33" s="1001"/>
      <c r="BB33" s="1001"/>
      <c r="BC33" s="1001"/>
      <c r="BD33" s="1001"/>
      <c r="BE33" s="1001"/>
      <c r="BF33" s="1001"/>
      <c r="BG33" s="1001"/>
      <c r="BH33" s="1001"/>
      <c r="BI33" s="1001"/>
      <c r="BJ33" s="1001"/>
      <c r="BK33" s="1001"/>
      <c r="BL33" s="1001"/>
      <c r="BM33" s="1001"/>
      <c r="BN33" s="1001"/>
      <c r="BO33" s="1001"/>
      <c r="BP33" s="1001"/>
      <c r="BQ33" s="1001"/>
      <c r="BR33" s="1001"/>
      <c r="BS33" s="1001"/>
      <c r="BT33" s="1001"/>
      <c r="BU33" s="1001"/>
      <c r="BV33" s="1001"/>
      <c r="BW33" s="1001"/>
      <c r="BX33" s="1001"/>
      <c r="BY33" s="1001"/>
      <c r="BZ33" s="1001"/>
      <c r="CA33" s="1001"/>
      <c r="CB33" s="1001"/>
      <c r="CC33" s="1001"/>
      <c r="CD33" s="1001"/>
      <c r="CE33" s="1001"/>
      <c r="CF33" s="1001"/>
      <c r="CG33" s="1001"/>
      <c r="CH33" s="1001"/>
      <c r="CI33" s="1001"/>
      <c r="CJ33" s="1001"/>
      <c r="CK33" s="1001"/>
      <c r="CL33" s="1001"/>
      <c r="CM33" s="1001"/>
      <c r="CN33" s="1001"/>
      <c r="CO33" s="1001"/>
      <c r="CP33" s="1001"/>
      <c r="CQ33" s="1001"/>
      <c r="CR33" s="1001"/>
      <c r="CS33" s="1001"/>
      <c r="CT33" s="1001"/>
      <c r="CU33" s="1001"/>
      <c r="CV33" s="1001"/>
      <c r="CW33" s="1001"/>
      <c r="CX33" s="1001"/>
      <c r="CY33" s="1001"/>
      <c r="CZ33" s="1001"/>
      <c r="DA33" s="1001"/>
      <c r="DB33" s="1001"/>
      <c r="DC33" s="1001"/>
      <c r="DD33" s="1001"/>
      <c r="DE33" s="1001"/>
      <c r="DF33" s="1001"/>
      <c r="DG33" s="1001"/>
      <c r="DH33" s="1001"/>
      <c r="DI33" s="1001"/>
      <c r="DJ33" s="1001"/>
      <c r="DK33" s="1001"/>
      <c r="DL33" s="1001"/>
      <c r="DM33" s="1001"/>
      <c r="DN33" s="1001"/>
      <c r="DO33" s="1001"/>
      <c r="DP33" s="1001"/>
      <c r="DQ33" s="1001"/>
      <c r="DR33" s="1001"/>
      <c r="DS33" s="1001"/>
      <c r="DT33" s="1001"/>
      <c r="DU33" s="1001"/>
      <c r="DV33" s="1001"/>
      <c r="DW33" s="1001"/>
      <c r="DX33" s="1001"/>
      <c r="DY33" s="1001"/>
      <c r="DZ33" s="1001"/>
      <c r="EA33" s="1001"/>
      <c r="EB33" s="1001"/>
      <c r="EC33" s="1001"/>
      <c r="ED33" s="1001"/>
      <c r="EE33" s="1001"/>
      <c r="EF33" s="1001"/>
      <c r="EG33" s="1001"/>
      <c r="EH33" s="1001"/>
      <c r="EI33" s="1001"/>
      <c r="EJ33" s="1001"/>
      <c r="EK33" s="1001"/>
      <c r="EL33" s="1001"/>
      <c r="EM33" s="1001"/>
      <c r="EN33" s="1001"/>
      <c r="EO33" s="1001"/>
      <c r="EP33" s="1001"/>
      <c r="EQ33" s="1001"/>
      <c r="ER33" s="1001"/>
      <c r="ES33" s="1001"/>
      <c r="ET33" s="1001"/>
      <c r="EU33" s="1001"/>
      <c r="EV33" s="1001"/>
      <c r="EW33" s="1001"/>
      <c r="EX33" s="1001"/>
      <c r="EY33" s="1001"/>
      <c r="EZ33" s="1001"/>
      <c r="FA33" s="1001"/>
      <c r="FB33" s="1001"/>
      <c r="FC33" s="1001"/>
      <c r="FD33" s="1001"/>
      <c r="FE33" s="1001"/>
      <c r="FF33" s="1001"/>
      <c r="FG33" s="1001"/>
      <c r="FH33" s="1001"/>
      <c r="FI33" s="1001"/>
      <c r="FJ33" s="1001"/>
      <c r="FK33" s="1001"/>
      <c r="FL33" s="1001"/>
      <c r="FM33" s="1001"/>
      <c r="FN33" s="1001"/>
      <c r="FO33" s="1001"/>
      <c r="FP33" s="1001"/>
      <c r="FQ33" s="1001"/>
      <c r="FR33" s="1001"/>
      <c r="FS33" s="1001"/>
      <c r="FT33" s="1001"/>
      <c r="FU33" s="1001"/>
      <c r="FV33" s="1001"/>
      <c r="FW33" s="1001"/>
      <c r="FX33" s="1001"/>
      <c r="FY33" s="1001"/>
      <c r="FZ33" s="1001"/>
      <c r="GA33" s="1001"/>
      <c r="GB33" s="1001"/>
      <c r="GC33" s="1001"/>
      <c r="GD33" s="1001"/>
      <c r="GE33" s="1001"/>
      <c r="GF33" s="1001"/>
      <c r="GG33" s="1001"/>
      <c r="GH33" s="1001"/>
      <c r="GI33" s="1001"/>
      <c r="GJ33" s="1001"/>
      <c r="GK33" s="1001"/>
      <c r="GL33" s="1001"/>
      <c r="GM33" s="1001"/>
      <c r="GN33" s="1002"/>
      <c r="HJ33" s="1645">
        <v>1</v>
      </c>
    </row>
    <row s="1375" customFormat="1" customHeight="1" ht="19.95">
      <c r="A34" s="996"/>
      <c r="C34" s="1645"/>
      <c r="D34" s="1642"/>
      <c r="E34" s="579"/>
      <c r="F34" s="1675" t="s">
        <v>1050</v>
      </c>
      <c r="G34" s="581"/>
      <c r="H34" s="582"/>
      <c r="I34" s="582"/>
      <c r="J34" s="3943"/>
      <c r="K34" s="3944"/>
      <c r="L34" s="3945"/>
      <c r="M34" s="3946"/>
      <c r="N34" s="3947"/>
      <c r="O34" s="3948"/>
      <c r="P34" s="3949"/>
      <c r="Q34" s="3950"/>
      <c r="R34" s="3951"/>
      <c r="S34" s="3952"/>
      <c r="T34" s="3953"/>
      <c r="U34" s="3954"/>
      <c r="V34" s="3955"/>
      <c r="W34" s="3956"/>
      <c r="X34" s="3957"/>
      <c r="Y34" s="3958"/>
      <c r="Z34" s="3959"/>
      <c r="AA34" s="3960"/>
      <c r="AB34" s="3961"/>
      <c r="AC34" s="3962"/>
      <c r="AD34" s="3963"/>
      <c r="AE34" s="3964"/>
      <c r="AF34" s="3965"/>
      <c r="AG34" s="3966"/>
      <c r="AH34" s="3967"/>
      <c r="AI34" s="3968"/>
      <c r="AJ34" s="3969"/>
      <c r="AK34" s="3970"/>
      <c r="AL34" s="3971"/>
      <c r="AM34" s="3972"/>
      <c r="AN34" s="3973"/>
      <c r="AO34" s="3974"/>
      <c r="AP34" s="3975"/>
      <c r="AQ34" s="3976"/>
      <c r="AR34" s="3977"/>
      <c r="AS34" s="3978"/>
      <c r="AT34" s="3979"/>
      <c r="AU34" s="3980"/>
      <c r="AV34" s="3981"/>
      <c r="AW34" s="3982"/>
      <c r="AX34" s="3983"/>
      <c r="AY34" s="3984"/>
      <c r="AZ34" s="3985"/>
      <c r="BA34" s="3986"/>
      <c r="BB34" s="3987"/>
      <c r="BC34" s="3988"/>
      <c r="BD34" s="3989"/>
      <c r="BE34" s="3990"/>
      <c r="BF34" s="3991"/>
      <c r="BG34" s="3992"/>
      <c r="BH34" s="3993"/>
      <c r="BI34" s="3994"/>
      <c r="BJ34" s="3995"/>
      <c r="BK34" s="3996"/>
      <c r="BL34" s="3997"/>
      <c r="BM34" s="3998"/>
      <c r="BN34" s="3999"/>
      <c r="BO34" s="4000"/>
      <c r="BP34" s="4001"/>
      <c r="BQ34" s="4002"/>
      <c r="BR34" s="4003"/>
      <c r="BS34" s="4004"/>
      <c r="BT34" s="4005"/>
      <c r="BU34" s="4006"/>
      <c r="BV34" s="4007"/>
      <c r="BW34" s="4008"/>
      <c r="BX34" s="4009"/>
      <c r="BY34" s="4010"/>
      <c r="BZ34" s="4011"/>
      <c r="CA34" s="4012"/>
      <c r="CB34" s="4013"/>
      <c r="CC34" s="4014"/>
      <c r="CD34" s="4015"/>
      <c r="CE34" s="4016"/>
      <c r="CF34" s="4017"/>
      <c r="CG34" s="4018"/>
      <c r="CH34" s="4019"/>
      <c r="CI34" s="4020"/>
      <c r="CJ34" s="4021"/>
      <c r="CK34" s="4022"/>
      <c r="CL34" s="4023"/>
      <c r="CM34" s="4024"/>
      <c r="CN34" s="4025"/>
      <c r="CO34" s="4026"/>
      <c r="CP34" s="4027"/>
      <c r="CQ34" s="4028"/>
      <c r="CR34" s="4029"/>
      <c r="CS34" s="4030"/>
      <c r="CT34" s="4031"/>
      <c r="CU34" s="4032"/>
      <c r="CV34" s="4033"/>
      <c r="CW34" s="4034"/>
      <c r="CX34" s="4035"/>
      <c r="CY34" s="4036"/>
      <c r="CZ34" s="4037"/>
      <c r="DA34" s="4038"/>
      <c r="DB34" s="4039"/>
      <c r="DC34" s="4040"/>
      <c r="DD34" s="4041"/>
      <c r="DE34" s="4042"/>
      <c r="DF34" s="4043"/>
      <c r="DG34" s="4044"/>
      <c r="DH34" s="4045"/>
      <c r="DI34" s="4046"/>
      <c r="DJ34" s="4047"/>
      <c r="DK34" s="4048"/>
      <c r="DL34" s="4049"/>
      <c r="DM34" s="4050"/>
      <c r="DN34" s="4051"/>
      <c r="DO34" s="4052"/>
      <c r="DP34" s="4053"/>
      <c r="DQ34" s="4054"/>
      <c r="DR34" s="4055"/>
      <c r="DS34" s="4056"/>
      <c r="DT34" s="4057"/>
      <c r="DU34" s="4058"/>
      <c r="DV34" s="4059"/>
      <c r="DW34" s="4060"/>
      <c r="DX34" s="4061"/>
      <c r="DY34" s="4062"/>
      <c r="DZ34" s="4063"/>
      <c r="EA34" s="4064"/>
      <c r="EB34" s="4065"/>
      <c r="EC34" s="4066"/>
      <c r="ED34" s="4067"/>
      <c r="EE34" s="4068"/>
      <c r="EF34" s="4069"/>
      <c r="EG34" s="4070"/>
      <c r="EH34" s="4071"/>
      <c r="EI34" s="4072"/>
      <c r="EJ34" s="4073"/>
      <c r="EK34" s="4074"/>
      <c r="EL34" s="4075"/>
      <c r="EM34" s="4076"/>
      <c r="EN34" s="4077"/>
      <c r="EO34" s="4078"/>
      <c r="EP34" s="4079"/>
      <c r="EQ34" s="4080"/>
      <c r="ER34" s="4081"/>
      <c r="ES34" s="4082"/>
      <c r="ET34" s="4083"/>
      <c r="EU34" s="4084"/>
      <c r="EV34" s="4085"/>
      <c r="EW34" s="4086"/>
      <c r="EX34" s="4087"/>
      <c r="EY34" s="4088"/>
      <c r="EZ34" s="4089"/>
      <c r="FA34" s="4090"/>
      <c r="FB34" s="4091"/>
      <c r="FC34" s="4092"/>
      <c r="FD34" s="4093"/>
      <c r="FE34" s="4094"/>
      <c r="FF34" s="4095"/>
      <c r="FG34" s="4096"/>
      <c r="FH34" s="4097"/>
      <c r="FI34" s="4098"/>
      <c r="FJ34" s="4099"/>
      <c r="FK34" s="4100"/>
      <c r="FL34" s="4101"/>
      <c r="FM34" s="4102"/>
      <c r="FN34" s="4103"/>
      <c r="FO34" s="4104"/>
      <c r="FP34" s="4105"/>
      <c r="FQ34" s="4106"/>
      <c r="FR34" s="4107"/>
      <c r="FS34" s="4108"/>
      <c r="FT34" s="4109"/>
      <c r="FU34" s="4110"/>
      <c r="FV34" s="4111"/>
      <c r="FW34" s="4112"/>
      <c r="FX34" s="4113"/>
      <c r="FY34" s="4114"/>
      <c r="FZ34" s="4115"/>
      <c r="GA34" s="4116"/>
      <c r="GB34" s="4117"/>
      <c r="GC34" s="4118"/>
      <c r="GD34" s="4119"/>
      <c r="GE34" s="4120"/>
      <c r="GF34" s="4121"/>
      <c r="GG34" s="4122"/>
      <c r="GH34" s="4123"/>
      <c r="GI34" s="4124"/>
      <c r="GJ34" s="4125"/>
      <c r="GK34" s="4126"/>
      <c r="GL34" s="4127"/>
      <c r="GM34" s="4128"/>
      <c r="GN34" s="310" t="s">
        <v>1403</v>
      </c>
      <c r="GO34" s="552"/>
      <c r="GP34" s="1645"/>
      <c r="GQ34" s="1645"/>
      <c r="GV34" s="1645"/>
      <c r="GY34" s="553"/>
      <c r="HE34" s="1641"/>
      <c r="HF34" s="1641"/>
      <c r="HG34" s="1641"/>
      <c r="HH34" s="1641"/>
      <c r="HI34" s="1641"/>
      <c r="HJ34" s="1169">
        <v>19</v>
      </c>
    </row>
    <row customHeight="1" ht="60">
      <c r="D35" s="1647"/>
      <c r="E35" s="1684" t="s">
        <v>1404</v>
      </c>
      <c r="F35" s="963" t="s">
        <v>1405</v>
      </c>
      <c r="G35" s="1663" t="s">
        <v>1025</v>
      </c>
      <c r="H35" s="1685"/>
      <c r="I35" s="1685"/>
      <c r="J35" s="1685"/>
      <c r="K35" s="1685"/>
      <c r="L35" s="1685"/>
      <c r="M35" s="1685"/>
      <c r="N35" s="1685"/>
      <c r="O35" s="1685"/>
      <c r="P35" s="1685"/>
      <c r="Q35" s="1685"/>
      <c r="R35" s="1685"/>
      <c r="S35" s="1685"/>
      <c r="T35" s="1685"/>
      <c r="U35" s="1685"/>
      <c r="V35" s="1685"/>
      <c r="W35" s="1685"/>
      <c r="X35" s="1685"/>
      <c r="Y35" s="1685"/>
      <c r="Z35" s="1685"/>
      <c r="AA35" s="1685"/>
      <c r="AB35" s="1685"/>
      <c r="AC35" s="1685"/>
      <c r="AD35" s="1685"/>
      <c r="AE35" s="1685"/>
      <c r="AF35" s="1685"/>
      <c r="AG35" s="1685"/>
      <c r="AH35" s="1685"/>
      <c r="AI35" s="1685"/>
      <c r="AJ35" s="1685"/>
      <c r="AK35" s="1685"/>
      <c r="AL35" s="1685"/>
      <c r="AM35" s="1685"/>
      <c r="AN35" s="1685"/>
      <c r="AO35" s="1685"/>
      <c r="AP35" s="1685"/>
      <c r="AQ35" s="1685"/>
      <c r="AR35" s="1685"/>
      <c r="AS35" s="1685"/>
      <c r="AT35" s="1685"/>
      <c r="AU35" s="1685"/>
      <c r="AV35" s="1685"/>
      <c r="AW35" s="1685"/>
      <c r="AX35" s="1685"/>
      <c r="AY35" s="1685"/>
      <c r="AZ35" s="1685"/>
      <c r="BA35" s="1685"/>
      <c r="BB35" s="1685"/>
      <c r="BC35" s="1685"/>
      <c r="BD35" s="1685"/>
      <c r="BE35" s="1685"/>
      <c r="BF35" s="1685"/>
      <c r="BG35" s="1685"/>
      <c r="BH35" s="1685"/>
      <c r="BI35" s="1685"/>
      <c r="BJ35" s="1685"/>
      <c r="BK35" s="1685"/>
      <c r="BL35" s="1685"/>
      <c r="BM35" s="1685"/>
      <c r="BN35" s="1685"/>
      <c r="BO35" s="1685"/>
      <c r="BP35" s="1685"/>
      <c r="BQ35" s="1685"/>
      <c r="BR35" s="1685"/>
      <c r="BS35" s="1685"/>
      <c r="BT35" s="1685"/>
      <c r="BU35" s="1685"/>
      <c r="BV35" s="1685"/>
      <c r="BW35" s="1685"/>
      <c r="BX35" s="1685"/>
      <c r="BY35" s="1685"/>
      <c r="BZ35" s="1685"/>
      <c r="CA35" s="1685"/>
      <c r="CB35" s="1685"/>
      <c r="CC35" s="1685"/>
      <c r="CD35" s="1685"/>
      <c r="CE35" s="1685"/>
      <c r="CF35" s="1685"/>
      <c r="CG35" s="1685"/>
      <c r="CH35" s="1685"/>
      <c r="CI35" s="1685"/>
      <c r="CJ35" s="1685"/>
      <c r="CK35" s="1685"/>
      <c r="CL35" s="1685"/>
      <c r="CM35" s="1685"/>
      <c r="CN35" s="1685"/>
      <c r="CO35" s="1685"/>
      <c r="CP35" s="1685"/>
      <c r="CQ35" s="1685"/>
      <c r="CR35" s="1685"/>
      <c r="CS35" s="1685"/>
      <c r="CT35" s="1685"/>
      <c r="CU35" s="1685"/>
      <c r="CV35" s="1685"/>
      <c r="CW35" s="1685"/>
      <c r="CX35" s="1685"/>
      <c r="CY35" s="1685"/>
      <c r="CZ35" s="1685"/>
      <c r="DA35" s="1685"/>
      <c r="DB35" s="1685"/>
      <c r="DC35" s="1685"/>
      <c r="DD35" s="1685"/>
      <c r="DE35" s="1685"/>
      <c r="DF35" s="1685"/>
      <c r="DG35" s="1685"/>
      <c r="DH35" s="1685"/>
      <c r="DI35" s="1685"/>
      <c r="DJ35" s="1685"/>
      <c r="DK35" s="1685"/>
      <c r="DL35" s="1685"/>
      <c r="DM35" s="1685"/>
      <c r="DN35" s="1685"/>
      <c r="DO35" s="1685"/>
      <c r="DP35" s="1685"/>
      <c r="DQ35" s="1685"/>
      <c r="DR35" s="1685"/>
      <c r="DS35" s="1685"/>
      <c r="DT35" s="1685"/>
      <c r="DU35" s="1685"/>
      <c r="DV35" s="1685"/>
      <c r="DW35" s="1685"/>
      <c r="DX35" s="1685"/>
      <c r="DY35" s="1685"/>
      <c r="DZ35" s="1685"/>
      <c r="EA35" s="1685"/>
      <c r="EB35" s="1685"/>
      <c r="EC35" s="1685"/>
      <c r="ED35" s="1685"/>
      <c r="EE35" s="1685"/>
      <c r="EF35" s="1685"/>
      <c r="EG35" s="1685"/>
      <c r="EH35" s="1685"/>
      <c r="EI35" s="1685"/>
      <c r="EJ35" s="1685"/>
      <c r="EK35" s="1685"/>
      <c r="EL35" s="1685"/>
      <c r="EM35" s="1685"/>
      <c r="EN35" s="1685"/>
      <c r="EO35" s="1685"/>
      <c r="EP35" s="1685"/>
      <c r="EQ35" s="1685"/>
      <c r="ER35" s="1685"/>
      <c r="ES35" s="1685"/>
      <c r="ET35" s="1685"/>
      <c r="EU35" s="1685"/>
      <c r="EV35" s="1685"/>
      <c r="EW35" s="1685"/>
      <c r="EX35" s="1685"/>
      <c r="EY35" s="1685"/>
      <c r="EZ35" s="1685"/>
      <c r="FA35" s="1685"/>
      <c r="FB35" s="1685"/>
      <c r="FC35" s="1685"/>
      <c r="FD35" s="1685"/>
      <c r="FE35" s="1685"/>
      <c r="FF35" s="1685"/>
      <c r="FG35" s="1685"/>
      <c r="FH35" s="1685"/>
      <c r="FI35" s="1685"/>
      <c r="FJ35" s="1685"/>
      <c r="FK35" s="1685"/>
      <c r="FL35" s="1685"/>
      <c r="FM35" s="1685"/>
      <c r="FN35" s="1685"/>
      <c r="FO35" s="1685"/>
      <c r="FP35" s="1685"/>
      <c r="FQ35" s="1685"/>
      <c r="FR35" s="1685"/>
      <c r="FS35" s="1685"/>
      <c r="FT35" s="1685"/>
      <c r="FU35" s="1685"/>
      <c r="FV35" s="1685"/>
      <c r="FW35" s="1685"/>
      <c r="FX35" s="1685"/>
      <c r="FY35" s="1685"/>
      <c r="FZ35" s="1685"/>
      <c r="GA35" s="1685"/>
      <c r="GB35" s="1685"/>
      <c r="GC35" s="1685"/>
      <c r="GD35" s="1685"/>
      <c r="GE35" s="1685"/>
      <c r="GF35" s="1685"/>
      <c r="GG35" s="1685"/>
      <c r="GH35" s="1685"/>
      <c r="GI35" s="1685"/>
      <c r="GJ35" s="1685"/>
      <c r="GK35" s="1685"/>
      <c r="GL35" s="1685"/>
      <c r="GM35" s="1685"/>
      <c r="GN35" s="298" t="s">
        <v>1406</v>
      </c>
      <c r="GO35" s="552"/>
      <c r="HJ35" s="1640">
        <v>57</v>
      </c>
    </row>
    <row s="1375" customFormat="1" customHeight="1" ht="24">
      <c r="A36" s="998" t="s">
        <v>1051</v>
      </c>
      <c r="C36" s="1645"/>
      <c r="D36" s="1647"/>
      <c r="E36" s="1673" t="s">
        <v>90</v>
      </c>
      <c r="F36" s="716" t="s">
        <v>1407</v>
      </c>
      <c r="G36" s="1652" t="s">
        <v>1025</v>
      </c>
      <c r="H36" s="566"/>
      <c r="I36" s="566"/>
      <c r="J36" s="566"/>
      <c r="K36" s="566"/>
      <c r="L36" s="566"/>
      <c r="M36" s="566"/>
      <c r="N36" s="566"/>
      <c r="O36" s="566"/>
      <c r="P36" s="566"/>
      <c r="Q36" s="566"/>
      <c r="R36" s="566"/>
      <c r="S36" s="566"/>
      <c r="T36" s="566"/>
      <c r="U36" s="566"/>
      <c r="V36" s="566"/>
      <c r="W36" s="566"/>
      <c r="X36" s="566"/>
      <c r="Y36" s="566"/>
      <c r="Z36" s="566"/>
      <c r="AA36" s="566"/>
      <c r="AB36" s="566"/>
      <c r="AC36" s="566"/>
      <c r="AD36" s="566"/>
      <c r="AE36" s="566"/>
      <c r="AF36" s="566"/>
      <c r="AG36" s="566"/>
      <c r="AH36" s="566"/>
      <c r="AI36" s="566"/>
      <c r="AJ36" s="566"/>
      <c r="AK36" s="566"/>
      <c r="AL36" s="566"/>
      <c r="AM36" s="566"/>
      <c r="AN36" s="566"/>
      <c r="AO36" s="566"/>
      <c r="AP36" s="566"/>
      <c r="AQ36" s="566"/>
      <c r="AR36" s="566"/>
      <c r="AS36" s="566"/>
      <c r="AT36" s="566"/>
      <c r="AU36" s="566"/>
      <c r="AV36" s="566"/>
      <c r="AW36" s="566"/>
      <c r="AX36" s="566"/>
      <c r="AY36" s="566"/>
      <c r="AZ36" s="566"/>
      <c r="BA36" s="566"/>
      <c r="BB36" s="566"/>
      <c r="BC36" s="566"/>
      <c r="BD36" s="566"/>
      <c r="BE36" s="566"/>
      <c r="BF36" s="566"/>
      <c r="BG36" s="566"/>
      <c r="BH36" s="566"/>
      <c r="BI36" s="566"/>
      <c r="BJ36" s="566"/>
      <c r="BK36" s="566"/>
      <c r="BL36" s="566"/>
      <c r="BM36" s="566"/>
      <c r="BN36" s="566"/>
      <c r="BO36" s="566"/>
      <c r="BP36" s="566"/>
      <c r="BQ36" s="566"/>
      <c r="BR36" s="566"/>
      <c r="BS36" s="566"/>
      <c r="BT36" s="566"/>
      <c r="BU36" s="566"/>
      <c r="BV36" s="566"/>
      <c r="BW36" s="566"/>
      <c r="BX36" s="566"/>
      <c r="BY36" s="566"/>
      <c r="BZ36" s="566"/>
      <c r="CA36" s="566"/>
      <c r="CB36" s="566"/>
      <c r="CC36" s="566"/>
      <c r="CD36" s="566"/>
      <c r="CE36" s="566"/>
      <c r="CF36" s="566"/>
      <c r="CG36" s="566"/>
      <c r="CH36" s="566"/>
      <c r="CI36" s="566"/>
      <c r="CJ36" s="566"/>
      <c r="CK36" s="566"/>
      <c r="CL36" s="566"/>
      <c r="CM36" s="566"/>
      <c r="CN36" s="566"/>
      <c r="CO36" s="566"/>
      <c r="CP36" s="566"/>
      <c r="CQ36" s="566"/>
      <c r="CR36" s="566"/>
      <c r="CS36" s="566"/>
      <c r="CT36" s="566"/>
      <c r="CU36" s="566"/>
      <c r="CV36" s="566"/>
      <c r="CW36" s="566"/>
      <c r="CX36" s="566"/>
      <c r="CY36" s="566"/>
      <c r="CZ36" s="566"/>
      <c r="DA36" s="566"/>
      <c r="DB36" s="566"/>
      <c r="DC36" s="566"/>
      <c r="DD36" s="566"/>
      <c r="DE36" s="566"/>
      <c r="DF36" s="566"/>
      <c r="DG36" s="566"/>
      <c r="DH36" s="566"/>
      <c r="DI36" s="566"/>
      <c r="DJ36" s="566"/>
      <c r="DK36" s="566"/>
      <c r="DL36" s="566"/>
      <c r="DM36" s="566"/>
      <c r="DN36" s="566"/>
      <c r="DO36" s="566"/>
      <c r="DP36" s="566"/>
      <c r="DQ36" s="566"/>
      <c r="DR36" s="566"/>
      <c r="DS36" s="566"/>
      <c r="DT36" s="566"/>
      <c r="DU36" s="566"/>
      <c r="DV36" s="566"/>
      <c r="DW36" s="566"/>
      <c r="DX36" s="566"/>
      <c r="DY36" s="566"/>
      <c r="DZ36" s="566"/>
      <c r="EA36" s="566"/>
      <c r="EB36" s="566"/>
      <c r="EC36" s="566"/>
      <c r="ED36" s="566"/>
      <c r="EE36" s="566"/>
      <c r="EF36" s="566"/>
      <c r="EG36" s="566"/>
      <c r="EH36" s="566"/>
      <c r="EI36" s="566"/>
      <c r="EJ36" s="566"/>
      <c r="EK36" s="566"/>
      <c r="EL36" s="566"/>
      <c r="EM36" s="566"/>
      <c r="EN36" s="566"/>
      <c r="EO36" s="566"/>
      <c r="EP36" s="566"/>
      <c r="EQ36" s="566"/>
      <c r="ER36" s="566"/>
      <c r="ES36" s="566"/>
      <c r="ET36" s="566"/>
      <c r="EU36" s="566"/>
      <c r="EV36" s="566"/>
      <c r="EW36" s="566"/>
      <c r="EX36" s="566"/>
      <c r="EY36" s="566"/>
      <c r="EZ36" s="566"/>
      <c r="FA36" s="566"/>
      <c r="FB36" s="566"/>
      <c r="FC36" s="566"/>
      <c r="FD36" s="566"/>
      <c r="FE36" s="566"/>
      <c r="FF36" s="566"/>
      <c r="FG36" s="566"/>
      <c r="FH36" s="566"/>
      <c r="FI36" s="566"/>
      <c r="FJ36" s="566"/>
      <c r="FK36" s="566"/>
      <c r="FL36" s="566"/>
      <c r="FM36" s="566"/>
      <c r="FN36" s="566"/>
      <c r="FO36" s="566"/>
      <c r="FP36" s="566"/>
      <c r="FQ36" s="566"/>
      <c r="FR36" s="566"/>
      <c r="FS36" s="566"/>
      <c r="FT36" s="566"/>
      <c r="FU36" s="566"/>
      <c r="FV36" s="566"/>
      <c r="FW36" s="566"/>
      <c r="FX36" s="566"/>
      <c r="FY36" s="566"/>
      <c r="FZ36" s="566"/>
      <c r="GA36" s="566"/>
      <c r="GB36" s="566"/>
      <c r="GC36" s="566"/>
      <c r="GD36" s="566"/>
      <c r="GE36" s="566"/>
      <c r="GF36" s="566"/>
      <c r="GG36" s="566"/>
      <c r="GH36" s="566"/>
      <c r="GI36" s="566"/>
      <c r="GJ36" s="566"/>
      <c r="GK36" s="566"/>
      <c r="GL36" s="566"/>
      <c r="GM36" s="566"/>
      <c r="GN36" s="298" t="s">
        <v>1408</v>
      </c>
      <c r="GO36" s="552"/>
      <c r="GP36" s="1645"/>
      <c r="GQ36" s="1645"/>
      <c r="GV36" s="1645"/>
      <c r="GY36" s="553"/>
      <c r="HE36" s="1641"/>
      <c r="HF36" s="1641"/>
      <c r="HG36" s="1641"/>
      <c r="HH36" s="1641"/>
      <c r="HI36" s="1641"/>
      <c r="HJ36" s="1169">
        <v>23</v>
      </c>
    </row>
    <row s="1375" customFormat="1" customHeight="1" ht="35.699999999999996">
      <c r="A37" s="998"/>
      <c r="C37" s="1645"/>
      <c r="D37" s="1647"/>
      <c r="E37" s="1673" t="s">
        <v>797</v>
      </c>
      <c r="F37" s="963" t="s">
        <v>1409</v>
      </c>
      <c r="G37" s="1663"/>
      <c r="H37" s="566"/>
      <c r="I37" s="566"/>
      <c r="J37" s="566"/>
      <c r="K37" s="566"/>
      <c r="L37" s="566"/>
      <c r="M37" s="566"/>
      <c r="N37" s="566"/>
      <c r="O37" s="566"/>
      <c r="P37" s="566"/>
      <c r="Q37" s="566"/>
      <c r="R37" s="566"/>
      <c r="S37" s="566"/>
      <c r="T37" s="566"/>
      <c r="U37" s="566"/>
      <c r="V37" s="566"/>
      <c r="W37" s="566"/>
      <c r="X37" s="566"/>
      <c r="Y37" s="566"/>
      <c r="Z37" s="566"/>
      <c r="AA37" s="566"/>
      <c r="AB37" s="566"/>
      <c r="AC37" s="566"/>
      <c r="AD37" s="566"/>
      <c r="AE37" s="566"/>
      <c r="AF37" s="566"/>
      <c r="AG37" s="566"/>
      <c r="AH37" s="566"/>
      <c r="AI37" s="566"/>
      <c r="AJ37" s="566"/>
      <c r="AK37" s="566"/>
      <c r="AL37" s="566"/>
      <c r="AM37" s="566"/>
      <c r="AN37" s="566"/>
      <c r="AO37" s="566"/>
      <c r="AP37" s="566"/>
      <c r="AQ37" s="566"/>
      <c r="AR37" s="566"/>
      <c r="AS37" s="566"/>
      <c r="AT37" s="566"/>
      <c r="AU37" s="566"/>
      <c r="AV37" s="566"/>
      <c r="AW37" s="566"/>
      <c r="AX37" s="566"/>
      <c r="AY37" s="566"/>
      <c r="AZ37" s="566"/>
      <c r="BA37" s="566"/>
      <c r="BB37" s="566"/>
      <c r="BC37" s="566"/>
      <c r="BD37" s="566"/>
      <c r="BE37" s="566"/>
      <c r="BF37" s="566"/>
      <c r="BG37" s="566"/>
      <c r="BH37" s="566"/>
      <c r="BI37" s="566"/>
      <c r="BJ37" s="566"/>
      <c r="BK37" s="566"/>
      <c r="BL37" s="566"/>
      <c r="BM37" s="566"/>
      <c r="BN37" s="566"/>
      <c r="BO37" s="566"/>
      <c r="BP37" s="566"/>
      <c r="BQ37" s="566"/>
      <c r="BR37" s="566"/>
      <c r="BS37" s="566"/>
      <c r="BT37" s="566"/>
      <c r="BU37" s="566"/>
      <c r="BV37" s="566"/>
      <c r="BW37" s="566"/>
      <c r="BX37" s="566"/>
      <c r="BY37" s="566"/>
      <c r="BZ37" s="566"/>
      <c r="CA37" s="566"/>
      <c r="CB37" s="566"/>
      <c r="CC37" s="566"/>
      <c r="CD37" s="566"/>
      <c r="CE37" s="566"/>
      <c r="CF37" s="566"/>
      <c r="CG37" s="566"/>
      <c r="CH37" s="566"/>
      <c r="CI37" s="566"/>
      <c r="CJ37" s="566"/>
      <c r="CK37" s="566"/>
      <c r="CL37" s="566"/>
      <c r="CM37" s="566"/>
      <c r="CN37" s="566"/>
      <c r="CO37" s="566"/>
      <c r="CP37" s="566"/>
      <c r="CQ37" s="566"/>
      <c r="CR37" s="566"/>
      <c r="CS37" s="566"/>
      <c r="CT37" s="566"/>
      <c r="CU37" s="566"/>
      <c r="CV37" s="566"/>
      <c r="CW37" s="566"/>
      <c r="CX37" s="566"/>
      <c r="CY37" s="566"/>
      <c r="CZ37" s="566"/>
      <c r="DA37" s="566"/>
      <c r="DB37" s="566"/>
      <c r="DC37" s="566"/>
      <c r="DD37" s="566"/>
      <c r="DE37" s="566"/>
      <c r="DF37" s="566"/>
      <c r="DG37" s="566"/>
      <c r="DH37" s="566"/>
      <c r="DI37" s="566"/>
      <c r="DJ37" s="566"/>
      <c r="DK37" s="566"/>
      <c r="DL37" s="566"/>
      <c r="DM37" s="566"/>
      <c r="DN37" s="566"/>
      <c r="DO37" s="566"/>
      <c r="DP37" s="566"/>
      <c r="DQ37" s="566"/>
      <c r="DR37" s="566"/>
      <c r="DS37" s="566"/>
      <c r="DT37" s="566"/>
      <c r="DU37" s="566"/>
      <c r="DV37" s="566"/>
      <c r="DW37" s="566"/>
      <c r="DX37" s="566"/>
      <c r="DY37" s="566"/>
      <c r="DZ37" s="566"/>
      <c r="EA37" s="566"/>
      <c r="EB37" s="566"/>
      <c r="EC37" s="566"/>
      <c r="ED37" s="566"/>
      <c r="EE37" s="566"/>
      <c r="EF37" s="566"/>
      <c r="EG37" s="566"/>
      <c r="EH37" s="566"/>
      <c r="EI37" s="566"/>
      <c r="EJ37" s="566"/>
      <c r="EK37" s="566"/>
      <c r="EL37" s="566"/>
      <c r="EM37" s="566"/>
      <c r="EN37" s="566"/>
      <c r="EO37" s="566"/>
      <c r="EP37" s="566"/>
      <c r="EQ37" s="566"/>
      <c r="ER37" s="566"/>
      <c r="ES37" s="566"/>
      <c r="ET37" s="566"/>
      <c r="EU37" s="566"/>
      <c r="EV37" s="566"/>
      <c r="EW37" s="566"/>
      <c r="EX37" s="566"/>
      <c r="EY37" s="566"/>
      <c r="EZ37" s="566"/>
      <c r="FA37" s="566"/>
      <c r="FB37" s="566"/>
      <c r="FC37" s="566"/>
      <c r="FD37" s="566"/>
      <c r="FE37" s="566"/>
      <c r="FF37" s="566"/>
      <c r="FG37" s="566"/>
      <c r="FH37" s="566"/>
      <c r="FI37" s="566"/>
      <c r="FJ37" s="566"/>
      <c r="FK37" s="566"/>
      <c r="FL37" s="566"/>
      <c r="FM37" s="566"/>
      <c r="FN37" s="566"/>
      <c r="FO37" s="566"/>
      <c r="FP37" s="566"/>
      <c r="FQ37" s="566"/>
      <c r="FR37" s="566"/>
      <c r="FS37" s="566"/>
      <c r="FT37" s="566"/>
      <c r="FU37" s="566"/>
      <c r="FV37" s="566"/>
      <c r="FW37" s="566"/>
      <c r="FX37" s="566"/>
      <c r="FY37" s="566"/>
      <c r="FZ37" s="566"/>
      <c r="GA37" s="566"/>
      <c r="GB37" s="566"/>
      <c r="GC37" s="566"/>
      <c r="GD37" s="566"/>
      <c r="GE37" s="566"/>
      <c r="GF37" s="566"/>
      <c r="GG37" s="566"/>
      <c r="GH37" s="566"/>
      <c r="GI37" s="566"/>
      <c r="GJ37" s="566"/>
      <c r="GK37" s="566"/>
      <c r="GL37" s="566"/>
      <c r="GM37" s="566"/>
      <c r="GN37" s="298"/>
      <c r="GO37" s="552"/>
      <c r="GP37" s="1645"/>
      <c r="GQ37" s="1645"/>
      <c r="GV37" s="1645"/>
      <c r="GY37" s="553"/>
      <c r="HE37" s="1641"/>
      <c r="HF37" s="1641"/>
      <c r="HG37" s="1641"/>
      <c r="HH37" s="1641"/>
      <c r="HI37" s="1641"/>
      <c r="HJ37" s="1169">
        <v>34</v>
      </c>
    </row>
    <row s="1375" customFormat="1" customHeight="1" ht="19.95">
      <c r="A38" s="996"/>
      <c r="C38" s="1645"/>
      <c r="D38" s="584"/>
      <c r="E38" s="1673" t="s">
        <v>91</v>
      </c>
      <c r="F38" s="716" t="s">
        <v>1410</v>
      </c>
      <c r="G38" s="1652" t="s">
        <v>1025</v>
      </c>
      <c r="H38" s="566"/>
      <c r="I38" s="566"/>
      <c r="J38" s="566"/>
      <c r="K38" s="566"/>
      <c r="L38" s="566"/>
      <c r="M38" s="566"/>
      <c r="N38" s="566"/>
      <c r="O38" s="566"/>
      <c r="P38" s="566"/>
      <c r="Q38" s="566"/>
      <c r="R38" s="566"/>
      <c r="S38" s="566"/>
      <c r="T38" s="566"/>
      <c r="U38" s="566"/>
      <c r="V38" s="566"/>
      <c r="W38" s="566"/>
      <c r="X38" s="566"/>
      <c r="Y38" s="566"/>
      <c r="Z38" s="566"/>
      <c r="AA38" s="566"/>
      <c r="AB38" s="566"/>
      <c r="AC38" s="566"/>
      <c r="AD38" s="566"/>
      <c r="AE38" s="566"/>
      <c r="AF38" s="566"/>
      <c r="AG38" s="566"/>
      <c r="AH38" s="566"/>
      <c r="AI38" s="566"/>
      <c r="AJ38" s="566"/>
      <c r="AK38" s="566"/>
      <c r="AL38" s="566"/>
      <c r="AM38" s="566"/>
      <c r="AN38" s="566"/>
      <c r="AO38" s="566"/>
      <c r="AP38" s="566"/>
      <c r="AQ38" s="566"/>
      <c r="AR38" s="566"/>
      <c r="AS38" s="566"/>
      <c r="AT38" s="566"/>
      <c r="AU38" s="566"/>
      <c r="AV38" s="566"/>
      <c r="AW38" s="566"/>
      <c r="AX38" s="566"/>
      <c r="AY38" s="566"/>
      <c r="AZ38" s="566"/>
      <c r="BA38" s="566"/>
      <c r="BB38" s="566"/>
      <c r="BC38" s="566"/>
      <c r="BD38" s="566"/>
      <c r="BE38" s="566"/>
      <c r="BF38" s="566"/>
      <c r="BG38" s="566"/>
      <c r="BH38" s="566"/>
      <c r="BI38" s="566"/>
      <c r="BJ38" s="566"/>
      <c r="BK38" s="566"/>
      <c r="BL38" s="566"/>
      <c r="BM38" s="566"/>
      <c r="BN38" s="566"/>
      <c r="BO38" s="566"/>
      <c r="BP38" s="566"/>
      <c r="BQ38" s="566"/>
      <c r="BR38" s="566"/>
      <c r="BS38" s="566"/>
      <c r="BT38" s="566"/>
      <c r="BU38" s="566"/>
      <c r="BV38" s="566"/>
      <c r="BW38" s="566"/>
      <c r="BX38" s="566"/>
      <c r="BY38" s="566"/>
      <c r="BZ38" s="566"/>
      <c r="CA38" s="566"/>
      <c r="CB38" s="566"/>
      <c r="CC38" s="566"/>
      <c r="CD38" s="566"/>
      <c r="CE38" s="566"/>
      <c r="CF38" s="566"/>
      <c r="CG38" s="566"/>
      <c r="CH38" s="566"/>
      <c r="CI38" s="566"/>
      <c r="CJ38" s="566"/>
      <c r="CK38" s="566"/>
      <c r="CL38" s="566"/>
      <c r="CM38" s="566"/>
      <c r="CN38" s="566"/>
      <c r="CO38" s="566"/>
      <c r="CP38" s="566"/>
      <c r="CQ38" s="566"/>
      <c r="CR38" s="566"/>
      <c r="CS38" s="566"/>
      <c r="CT38" s="566"/>
      <c r="CU38" s="566"/>
      <c r="CV38" s="566"/>
      <c r="CW38" s="566"/>
      <c r="CX38" s="566"/>
      <c r="CY38" s="566"/>
      <c r="CZ38" s="566"/>
      <c r="DA38" s="566"/>
      <c r="DB38" s="566"/>
      <c r="DC38" s="566"/>
      <c r="DD38" s="566"/>
      <c r="DE38" s="566"/>
      <c r="DF38" s="566"/>
      <c r="DG38" s="566"/>
      <c r="DH38" s="566"/>
      <c r="DI38" s="566"/>
      <c r="DJ38" s="566"/>
      <c r="DK38" s="566"/>
      <c r="DL38" s="566"/>
      <c r="DM38" s="566"/>
      <c r="DN38" s="566"/>
      <c r="DO38" s="566"/>
      <c r="DP38" s="566"/>
      <c r="DQ38" s="566"/>
      <c r="DR38" s="566"/>
      <c r="DS38" s="566"/>
      <c r="DT38" s="566"/>
      <c r="DU38" s="566"/>
      <c r="DV38" s="566"/>
      <c r="DW38" s="566"/>
      <c r="DX38" s="566"/>
      <c r="DY38" s="566"/>
      <c r="DZ38" s="566"/>
      <c r="EA38" s="566"/>
      <c r="EB38" s="566"/>
      <c r="EC38" s="566"/>
      <c r="ED38" s="566"/>
      <c r="EE38" s="566"/>
      <c r="EF38" s="566"/>
      <c r="EG38" s="566"/>
      <c r="EH38" s="566"/>
      <c r="EI38" s="566"/>
      <c r="EJ38" s="566"/>
      <c r="EK38" s="566"/>
      <c r="EL38" s="566"/>
      <c r="EM38" s="566"/>
      <c r="EN38" s="566"/>
      <c r="EO38" s="566"/>
      <c r="EP38" s="566"/>
      <c r="EQ38" s="566"/>
      <c r="ER38" s="566"/>
      <c r="ES38" s="566"/>
      <c r="ET38" s="566"/>
      <c r="EU38" s="566"/>
      <c r="EV38" s="566"/>
      <c r="EW38" s="566"/>
      <c r="EX38" s="566"/>
      <c r="EY38" s="566"/>
      <c r="EZ38" s="566"/>
      <c r="FA38" s="566"/>
      <c r="FB38" s="566"/>
      <c r="FC38" s="566"/>
      <c r="FD38" s="566"/>
      <c r="FE38" s="566"/>
      <c r="FF38" s="566"/>
      <c r="FG38" s="566"/>
      <c r="FH38" s="566"/>
      <c r="FI38" s="566"/>
      <c r="FJ38" s="566"/>
      <c r="FK38" s="566"/>
      <c r="FL38" s="566"/>
      <c r="FM38" s="566"/>
      <c r="FN38" s="566"/>
      <c r="FO38" s="566"/>
      <c r="FP38" s="566"/>
      <c r="FQ38" s="566"/>
      <c r="FR38" s="566"/>
      <c r="FS38" s="566"/>
      <c r="FT38" s="566"/>
      <c r="FU38" s="566"/>
      <c r="FV38" s="566"/>
      <c r="FW38" s="566"/>
      <c r="FX38" s="566"/>
      <c r="FY38" s="566"/>
      <c r="FZ38" s="566"/>
      <c r="GA38" s="566"/>
      <c r="GB38" s="566"/>
      <c r="GC38" s="566"/>
      <c r="GD38" s="566"/>
      <c r="GE38" s="566"/>
      <c r="GF38" s="566"/>
      <c r="GG38" s="566"/>
      <c r="GH38" s="566"/>
      <c r="GI38" s="566"/>
      <c r="GJ38" s="566"/>
      <c r="GK38" s="566"/>
      <c r="GL38" s="566"/>
      <c r="GM38" s="566"/>
      <c r="GN38" s="298" t="s">
        <v>1411</v>
      </c>
      <c r="GO38" s="552"/>
      <c r="GP38" s="1645"/>
      <c r="GQ38" s="1645"/>
      <c r="GV38" s="1645"/>
      <c r="GY38" s="553"/>
      <c r="HE38" s="1641"/>
      <c r="HF38" s="1641"/>
      <c r="HG38" s="1641"/>
      <c r="HH38" s="1641"/>
      <c r="HI38" s="1641"/>
      <c r="HJ38" s="1169">
        <v>19</v>
      </c>
    </row>
    <row s="1375" customFormat="1" customHeight="1" ht="24">
      <c r="A39" s="996"/>
      <c r="C39" s="1645"/>
      <c r="D39" s="584"/>
      <c r="E39" s="1673" t="s">
        <v>1412</v>
      </c>
      <c r="F39" s="963" t="s">
        <v>1413</v>
      </c>
      <c r="G39" s="1663" t="s">
        <v>1025</v>
      </c>
      <c r="H39" s="566"/>
      <c r="I39" s="566"/>
      <c r="J39" s="566"/>
      <c r="K39" s="566"/>
      <c r="L39" s="566"/>
      <c r="M39" s="566"/>
      <c r="N39" s="566"/>
      <c r="O39" s="566"/>
      <c r="P39" s="566"/>
      <c r="Q39" s="566"/>
      <c r="R39" s="566"/>
      <c r="S39" s="566"/>
      <c r="T39" s="566"/>
      <c r="U39" s="566"/>
      <c r="V39" s="566"/>
      <c r="W39" s="566"/>
      <c r="X39" s="566"/>
      <c r="Y39" s="566"/>
      <c r="Z39" s="566"/>
      <c r="AA39" s="566"/>
      <c r="AB39" s="566"/>
      <c r="AC39" s="566"/>
      <c r="AD39" s="566"/>
      <c r="AE39" s="566"/>
      <c r="AF39" s="566"/>
      <c r="AG39" s="566"/>
      <c r="AH39" s="566"/>
      <c r="AI39" s="566"/>
      <c r="AJ39" s="566"/>
      <c r="AK39" s="566"/>
      <c r="AL39" s="566"/>
      <c r="AM39" s="566"/>
      <c r="AN39" s="566"/>
      <c r="AO39" s="566"/>
      <c r="AP39" s="566"/>
      <c r="AQ39" s="566"/>
      <c r="AR39" s="566"/>
      <c r="AS39" s="566"/>
      <c r="AT39" s="566"/>
      <c r="AU39" s="566"/>
      <c r="AV39" s="566"/>
      <c r="AW39" s="566"/>
      <c r="AX39" s="566"/>
      <c r="AY39" s="566"/>
      <c r="AZ39" s="566"/>
      <c r="BA39" s="566"/>
      <c r="BB39" s="566"/>
      <c r="BC39" s="566"/>
      <c r="BD39" s="566"/>
      <c r="BE39" s="566"/>
      <c r="BF39" s="566"/>
      <c r="BG39" s="566"/>
      <c r="BH39" s="566"/>
      <c r="BI39" s="566"/>
      <c r="BJ39" s="566"/>
      <c r="BK39" s="566"/>
      <c r="BL39" s="566"/>
      <c r="BM39" s="566"/>
      <c r="BN39" s="566"/>
      <c r="BO39" s="566"/>
      <c r="BP39" s="566"/>
      <c r="BQ39" s="566"/>
      <c r="BR39" s="566"/>
      <c r="BS39" s="566"/>
      <c r="BT39" s="566"/>
      <c r="BU39" s="566"/>
      <c r="BV39" s="566"/>
      <c r="BW39" s="566"/>
      <c r="BX39" s="566"/>
      <c r="BY39" s="566"/>
      <c r="BZ39" s="566"/>
      <c r="CA39" s="566"/>
      <c r="CB39" s="566"/>
      <c r="CC39" s="566"/>
      <c r="CD39" s="566"/>
      <c r="CE39" s="566"/>
      <c r="CF39" s="566"/>
      <c r="CG39" s="566"/>
      <c r="CH39" s="566"/>
      <c r="CI39" s="566"/>
      <c r="CJ39" s="566"/>
      <c r="CK39" s="566"/>
      <c r="CL39" s="566"/>
      <c r="CM39" s="566"/>
      <c r="CN39" s="566"/>
      <c r="CO39" s="566"/>
      <c r="CP39" s="566"/>
      <c r="CQ39" s="566"/>
      <c r="CR39" s="566"/>
      <c r="CS39" s="566"/>
      <c r="CT39" s="566"/>
      <c r="CU39" s="566"/>
      <c r="CV39" s="566"/>
      <c r="CW39" s="566"/>
      <c r="CX39" s="566"/>
      <c r="CY39" s="566"/>
      <c r="CZ39" s="566"/>
      <c r="DA39" s="566"/>
      <c r="DB39" s="566"/>
      <c r="DC39" s="566"/>
      <c r="DD39" s="566"/>
      <c r="DE39" s="566"/>
      <c r="DF39" s="566"/>
      <c r="DG39" s="566"/>
      <c r="DH39" s="566"/>
      <c r="DI39" s="566"/>
      <c r="DJ39" s="566"/>
      <c r="DK39" s="566"/>
      <c r="DL39" s="566"/>
      <c r="DM39" s="566"/>
      <c r="DN39" s="566"/>
      <c r="DO39" s="566"/>
      <c r="DP39" s="566"/>
      <c r="DQ39" s="566"/>
      <c r="DR39" s="566"/>
      <c r="DS39" s="566"/>
      <c r="DT39" s="566"/>
      <c r="DU39" s="566"/>
      <c r="DV39" s="566"/>
      <c r="DW39" s="566"/>
      <c r="DX39" s="566"/>
      <c r="DY39" s="566"/>
      <c r="DZ39" s="566"/>
      <c r="EA39" s="566"/>
      <c r="EB39" s="566"/>
      <c r="EC39" s="566"/>
      <c r="ED39" s="566"/>
      <c r="EE39" s="566"/>
      <c r="EF39" s="566"/>
      <c r="EG39" s="566"/>
      <c r="EH39" s="566"/>
      <c r="EI39" s="566"/>
      <c r="EJ39" s="566"/>
      <c r="EK39" s="566"/>
      <c r="EL39" s="566"/>
      <c r="EM39" s="566"/>
      <c r="EN39" s="566"/>
      <c r="EO39" s="566"/>
      <c r="EP39" s="566"/>
      <c r="EQ39" s="566"/>
      <c r="ER39" s="566"/>
      <c r="ES39" s="566"/>
      <c r="ET39" s="566"/>
      <c r="EU39" s="566"/>
      <c r="EV39" s="566"/>
      <c r="EW39" s="566"/>
      <c r="EX39" s="566"/>
      <c r="EY39" s="566"/>
      <c r="EZ39" s="566"/>
      <c r="FA39" s="566"/>
      <c r="FB39" s="566"/>
      <c r="FC39" s="566"/>
      <c r="FD39" s="566"/>
      <c r="FE39" s="566"/>
      <c r="FF39" s="566"/>
      <c r="FG39" s="566"/>
      <c r="FH39" s="566"/>
      <c r="FI39" s="566"/>
      <c r="FJ39" s="566"/>
      <c r="FK39" s="566"/>
      <c r="FL39" s="566"/>
      <c r="FM39" s="566"/>
      <c r="FN39" s="566"/>
      <c r="FO39" s="566"/>
      <c r="FP39" s="566"/>
      <c r="FQ39" s="566"/>
      <c r="FR39" s="566"/>
      <c r="FS39" s="566"/>
      <c r="FT39" s="566"/>
      <c r="FU39" s="566"/>
      <c r="FV39" s="566"/>
      <c r="FW39" s="566"/>
      <c r="FX39" s="566"/>
      <c r="FY39" s="566"/>
      <c r="FZ39" s="566"/>
      <c r="GA39" s="566"/>
      <c r="GB39" s="566"/>
      <c r="GC39" s="566"/>
      <c r="GD39" s="566"/>
      <c r="GE39" s="566"/>
      <c r="GF39" s="566"/>
      <c r="GG39" s="566"/>
      <c r="GH39" s="566"/>
      <c r="GI39" s="566"/>
      <c r="GJ39" s="566"/>
      <c r="GK39" s="566"/>
      <c r="GL39" s="566"/>
      <c r="GM39" s="566"/>
      <c r="GN39" s="298" t="s">
        <v>1414</v>
      </c>
      <c r="GO39" s="552"/>
      <c r="GP39" s="1645"/>
      <c r="GQ39" s="1645"/>
      <c r="GV39" s="1645"/>
      <c r="GY39" s="553"/>
      <c r="HE39" s="1641"/>
      <c r="HF39" s="1641"/>
      <c r="HG39" s="1641"/>
      <c r="HH39" s="1641"/>
      <c r="HI39" s="1641"/>
      <c r="HJ39" s="1169">
        <v>23</v>
      </c>
    </row>
    <row s="1375" customFormat="1" customHeight="1" ht="24">
      <c r="A40" s="996"/>
      <c r="C40" s="1645"/>
      <c r="D40" s="1647"/>
      <c r="E40" s="1673" t="s">
        <v>1415</v>
      </c>
      <c r="F40" s="1659" t="s">
        <v>1416</v>
      </c>
      <c r="G40" s="1652" t="s">
        <v>1025</v>
      </c>
      <c r="H40" s="566"/>
      <c r="I40" s="566"/>
      <c r="J40" s="566"/>
      <c r="K40" s="566"/>
      <c r="L40" s="566"/>
      <c r="M40" s="566"/>
      <c r="N40" s="566"/>
      <c r="O40" s="566"/>
      <c r="P40" s="566"/>
      <c r="Q40" s="566"/>
      <c r="R40" s="566"/>
      <c r="S40" s="566"/>
      <c r="T40" s="566"/>
      <c r="U40" s="566"/>
      <c r="V40" s="566"/>
      <c r="W40" s="566"/>
      <c r="X40" s="566"/>
      <c r="Y40" s="566"/>
      <c r="Z40" s="566"/>
      <c r="AA40" s="566"/>
      <c r="AB40" s="566"/>
      <c r="AC40" s="566"/>
      <c r="AD40" s="566"/>
      <c r="AE40" s="566"/>
      <c r="AF40" s="566"/>
      <c r="AG40" s="566"/>
      <c r="AH40" s="566"/>
      <c r="AI40" s="566"/>
      <c r="AJ40" s="566"/>
      <c r="AK40" s="566"/>
      <c r="AL40" s="566"/>
      <c r="AM40" s="566"/>
      <c r="AN40" s="566"/>
      <c r="AO40" s="566"/>
      <c r="AP40" s="566"/>
      <c r="AQ40" s="566"/>
      <c r="AR40" s="566"/>
      <c r="AS40" s="566"/>
      <c r="AT40" s="566"/>
      <c r="AU40" s="566"/>
      <c r="AV40" s="566"/>
      <c r="AW40" s="566"/>
      <c r="AX40" s="566"/>
      <c r="AY40" s="566"/>
      <c r="AZ40" s="566"/>
      <c r="BA40" s="566"/>
      <c r="BB40" s="566"/>
      <c r="BC40" s="566"/>
      <c r="BD40" s="566"/>
      <c r="BE40" s="566"/>
      <c r="BF40" s="566"/>
      <c r="BG40" s="566"/>
      <c r="BH40" s="566"/>
      <c r="BI40" s="566"/>
      <c r="BJ40" s="566"/>
      <c r="BK40" s="566"/>
      <c r="BL40" s="566"/>
      <c r="BM40" s="566"/>
      <c r="BN40" s="566"/>
      <c r="BO40" s="566"/>
      <c r="BP40" s="566"/>
      <c r="BQ40" s="566"/>
      <c r="BR40" s="566"/>
      <c r="BS40" s="566"/>
      <c r="BT40" s="566"/>
      <c r="BU40" s="566"/>
      <c r="BV40" s="566"/>
      <c r="BW40" s="566"/>
      <c r="BX40" s="566"/>
      <c r="BY40" s="566"/>
      <c r="BZ40" s="566"/>
      <c r="CA40" s="566"/>
      <c r="CB40" s="566"/>
      <c r="CC40" s="566"/>
      <c r="CD40" s="566"/>
      <c r="CE40" s="566"/>
      <c r="CF40" s="566"/>
      <c r="CG40" s="566"/>
      <c r="CH40" s="566"/>
      <c r="CI40" s="566"/>
      <c r="CJ40" s="566"/>
      <c r="CK40" s="566"/>
      <c r="CL40" s="566"/>
      <c r="CM40" s="566"/>
      <c r="CN40" s="566"/>
      <c r="CO40" s="566"/>
      <c r="CP40" s="566"/>
      <c r="CQ40" s="566"/>
      <c r="CR40" s="566"/>
      <c r="CS40" s="566"/>
      <c r="CT40" s="566"/>
      <c r="CU40" s="566"/>
      <c r="CV40" s="566"/>
      <c r="CW40" s="566"/>
      <c r="CX40" s="566"/>
      <c r="CY40" s="566"/>
      <c r="CZ40" s="566"/>
      <c r="DA40" s="566"/>
      <c r="DB40" s="566"/>
      <c r="DC40" s="566"/>
      <c r="DD40" s="566"/>
      <c r="DE40" s="566"/>
      <c r="DF40" s="566"/>
      <c r="DG40" s="566"/>
      <c r="DH40" s="566"/>
      <c r="DI40" s="566"/>
      <c r="DJ40" s="566"/>
      <c r="DK40" s="566"/>
      <c r="DL40" s="566"/>
      <c r="DM40" s="566"/>
      <c r="DN40" s="566"/>
      <c r="DO40" s="566"/>
      <c r="DP40" s="566"/>
      <c r="DQ40" s="566"/>
      <c r="DR40" s="566"/>
      <c r="DS40" s="566"/>
      <c r="DT40" s="566"/>
      <c r="DU40" s="566"/>
      <c r="DV40" s="566"/>
      <c r="DW40" s="566"/>
      <c r="DX40" s="566"/>
      <c r="DY40" s="566"/>
      <c r="DZ40" s="566"/>
      <c r="EA40" s="566"/>
      <c r="EB40" s="566"/>
      <c r="EC40" s="566"/>
      <c r="ED40" s="566"/>
      <c r="EE40" s="566"/>
      <c r="EF40" s="566"/>
      <c r="EG40" s="566"/>
      <c r="EH40" s="566"/>
      <c r="EI40" s="566"/>
      <c r="EJ40" s="566"/>
      <c r="EK40" s="566"/>
      <c r="EL40" s="566"/>
      <c r="EM40" s="566"/>
      <c r="EN40" s="566"/>
      <c r="EO40" s="566"/>
      <c r="EP40" s="566"/>
      <c r="EQ40" s="566"/>
      <c r="ER40" s="566"/>
      <c r="ES40" s="566"/>
      <c r="ET40" s="566"/>
      <c r="EU40" s="566"/>
      <c r="EV40" s="566"/>
      <c r="EW40" s="566"/>
      <c r="EX40" s="566"/>
      <c r="EY40" s="566"/>
      <c r="EZ40" s="566"/>
      <c r="FA40" s="566"/>
      <c r="FB40" s="566"/>
      <c r="FC40" s="566"/>
      <c r="FD40" s="566"/>
      <c r="FE40" s="566"/>
      <c r="FF40" s="566"/>
      <c r="FG40" s="566"/>
      <c r="FH40" s="566"/>
      <c r="FI40" s="566"/>
      <c r="FJ40" s="566"/>
      <c r="FK40" s="566"/>
      <c r="FL40" s="566"/>
      <c r="FM40" s="566"/>
      <c r="FN40" s="566"/>
      <c r="FO40" s="566"/>
      <c r="FP40" s="566"/>
      <c r="FQ40" s="566"/>
      <c r="FR40" s="566"/>
      <c r="FS40" s="566"/>
      <c r="FT40" s="566"/>
      <c r="FU40" s="566"/>
      <c r="FV40" s="566"/>
      <c r="FW40" s="566"/>
      <c r="FX40" s="566"/>
      <c r="FY40" s="566"/>
      <c r="FZ40" s="566"/>
      <c r="GA40" s="566"/>
      <c r="GB40" s="566"/>
      <c r="GC40" s="566"/>
      <c r="GD40" s="566"/>
      <c r="GE40" s="566"/>
      <c r="GF40" s="566"/>
      <c r="GG40" s="566"/>
      <c r="GH40" s="566"/>
      <c r="GI40" s="566"/>
      <c r="GJ40" s="566"/>
      <c r="GK40" s="566"/>
      <c r="GL40" s="566"/>
      <c r="GM40" s="566"/>
      <c r="GN40" s="298" t="s">
        <v>1417</v>
      </c>
      <c r="GO40" s="552"/>
      <c r="GP40" s="1645"/>
      <c r="GQ40" s="1645"/>
      <c r="GV40" s="1645"/>
      <c r="GY40" s="553"/>
      <c r="HE40" s="1641"/>
      <c r="HF40" s="1641"/>
      <c r="HG40" s="1641"/>
      <c r="HH40" s="1641"/>
      <c r="HI40" s="1641"/>
      <c r="HJ40" s="1169">
        <v>23</v>
      </c>
    </row>
    <row s="1375" customFormat="1" customHeight="1" ht="24">
      <c r="A41" s="996"/>
      <c r="C41" s="1645"/>
      <c r="D41" s="1647"/>
      <c r="E41" s="1673" t="s">
        <v>1418</v>
      </c>
      <c r="F41" s="1659" t="s">
        <v>1419</v>
      </c>
      <c r="G41" s="1652" t="s">
        <v>1025</v>
      </c>
      <c r="H41" s="566"/>
      <c r="I41" s="566"/>
      <c r="J41" s="566"/>
      <c r="K41" s="566"/>
      <c r="L41" s="566"/>
      <c r="M41" s="566"/>
      <c r="N41" s="566"/>
      <c r="O41" s="566"/>
      <c r="P41" s="566"/>
      <c r="Q41" s="566"/>
      <c r="R41" s="566"/>
      <c r="S41" s="566"/>
      <c r="T41" s="566"/>
      <c r="U41" s="566"/>
      <c r="V41" s="566"/>
      <c r="W41" s="566"/>
      <c r="X41" s="566"/>
      <c r="Y41" s="566"/>
      <c r="Z41" s="566"/>
      <c r="AA41" s="566"/>
      <c r="AB41" s="566"/>
      <c r="AC41" s="566"/>
      <c r="AD41" s="566"/>
      <c r="AE41" s="566"/>
      <c r="AF41" s="566"/>
      <c r="AG41" s="566"/>
      <c r="AH41" s="566"/>
      <c r="AI41" s="566"/>
      <c r="AJ41" s="566"/>
      <c r="AK41" s="566"/>
      <c r="AL41" s="566"/>
      <c r="AM41" s="566"/>
      <c r="AN41" s="566"/>
      <c r="AO41" s="566"/>
      <c r="AP41" s="566"/>
      <c r="AQ41" s="566"/>
      <c r="AR41" s="566"/>
      <c r="AS41" s="566"/>
      <c r="AT41" s="566"/>
      <c r="AU41" s="566"/>
      <c r="AV41" s="566"/>
      <c r="AW41" s="566"/>
      <c r="AX41" s="566"/>
      <c r="AY41" s="566"/>
      <c r="AZ41" s="566"/>
      <c r="BA41" s="566"/>
      <c r="BB41" s="566"/>
      <c r="BC41" s="566"/>
      <c r="BD41" s="566"/>
      <c r="BE41" s="566"/>
      <c r="BF41" s="566"/>
      <c r="BG41" s="566"/>
      <c r="BH41" s="566"/>
      <c r="BI41" s="566"/>
      <c r="BJ41" s="566"/>
      <c r="BK41" s="566"/>
      <c r="BL41" s="566"/>
      <c r="BM41" s="566"/>
      <c r="BN41" s="566"/>
      <c r="BO41" s="566"/>
      <c r="BP41" s="566"/>
      <c r="BQ41" s="566"/>
      <c r="BR41" s="566"/>
      <c r="BS41" s="566"/>
      <c r="BT41" s="566"/>
      <c r="BU41" s="566"/>
      <c r="BV41" s="566"/>
      <c r="BW41" s="566"/>
      <c r="BX41" s="566"/>
      <c r="BY41" s="566"/>
      <c r="BZ41" s="566"/>
      <c r="CA41" s="566"/>
      <c r="CB41" s="566"/>
      <c r="CC41" s="566"/>
      <c r="CD41" s="566"/>
      <c r="CE41" s="566"/>
      <c r="CF41" s="566"/>
      <c r="CG41" s="566"/>
      <c r="CH41" s="566"/>
      <c r="CI41" s="566"/>
      <c r="CJ41" s="566"/>
      <c r="CK41" s="566"/>
      <c r="CL41" s="566"/>
      <c r="CM41" s="566"/>
      <c r="CN41" s="566"/>
      <c r="CO41" s="566"/>
      <c r="CP41" s="566"/>
      <c r="CQ41" s="566"/>
      <c r="CR41" s="566"/>
      <c r="CS41" s="566"/>
      <c r="CT41" s="566"/>
      <c r="CU41" s="566"/>
      <c r="CV41" s="566"/>
      <c r="CW41" s="566"/>
      <c r="CX41" s="566"/>
      <c r="CY41" s="566"/>
      <c r="CZ41" s="566"/>
      <c r="DA41" s="566"/>
      <c r="DB41" s="566"/>
      <c r="DC41" s="566"/>
      <c r="DD41" s="566"/>
      <c r="DE41" s="566"/>
      <c r="DF41" s="566"/>
      <c r="DG41" s="566"/>
      <c r="DH41" s="566"/>
      <c r="DI41" s="566"/>
      <c r="DJ41" s="566"/>
      <c r="DK41" s="566"/>
      <c r="DL41" s="566"/>
      <c r="DM41" s="566"/>
      <c r="DN41" s="566"/>
      <c r="DO41" s="566"/>
      <c r="DP41" s="566"/>
      <c r="DQ41" s="566"/>
      <c r="DR41" s="566"/>
      <c r="DS41" s="566"/>
      <c r="DT41" s="566"/>
      <c r="DU41" s="566"/>
      <c r="DV41" s="566"/>
      <c r="DW41" s="566"/>
      <c r="DX41" s="566"/>
      <c r="DY41" s="566"/>
      <c r="DZ41" s="566"/>
      <c r="EA41" s="566"/>
      <c r="EB41" s="566"/>
      <c r="EC41" s="566"/>
      <c r="ED41" s="566"/>
      <c r="EE41" s="566"/>
      <c r="EF41" s="566"/>
      <c r="EG41" s="566"/>
      <c r="EH41" s="566"/>
      <c r="EI41" s="566"/>
      <c r="EJ41" s="566"/>
      <c r="EK41" s="566"/>
      <c r="EL41" s="566"/>
      <c r="EM41" s="566"/>
      <c r="EN41" s="566"/>
      <c r="EO41" s="566"/>
      <c r="EP41" s="566"/>
      <c r="EQ41" s="566"/>
      <c r="ER41" s="566"/>
      <c r="ES41" s="566"/>
      <c r="ET41" s="566"/>
      <c r="EU41" s="566"/>
      <c r="EV41" s="566"/>
      <c r="EW41" s="566"/>
      <c r="EX41" s="566"/>
      <c r="EY41" s="566"/>
      <c r="EZ41" s="566"/>
      <c r="FA41" s="566"/>
      <c r="FB41" s="566"/>
      <c r="FC41" s="566"/>
      <c r="FD41" s="566"/>
      <c r="FE41" s="566"/>
      <c r="FF41" s="566"/>
      <c r="FG41" s="566"/>
      <c r="FH41" s="566"/>
      <c r="FI41" s="566"/>
      <c r="FJ41" s="566"/>
      <c r="FK41" s="566"/>
      <c r="FL41" s="566"/>
      <c r="FM41" s="566"/>
      <c r="FN41" s="566"/>
      <c r="FO41" s="566"/>
      <c r="FP41" s="566"/>
      <c r="FQ41" s="566"/>
      <c r="FR41" s="566"/>
      <c r="FS41" s="566"/>
      <c r="FT41" s="566"/>
      <c r="FU41" s="566"/>
      <c r="FV41" s="566"/>
      <c r="FW41" s="566"/>
      <c r="FX41" s="566"/>
      <c r="FY41" s="566"/>
      <c r="FZ41" s="566"/>
      <c r="GA41" s="566"/>
      <c r="GB41" s="566"/>
      <c r="GC41" s="566"/>
      <c r="GD41" s="566"/>
      <c r="GE41" s="566"/>
      <c r="GF41" s="566"/>
      <c r="GG41" s="566"/>
      <c r="GH41" s="566"/>
      <c r="GI41" s="566"/>
      <c r="GJ41" s="566"/>
      <c r="GK41" s="566"/>
      <c r="GL41" s="566"/>
      <c r="GM41" s="566"/>
      <c r="GN41" s="298" t="s">
        <v>1420</v>
      </c>
      <c r="GO41" s="552"/>
      <c r="GP41" s="1645"/>
      <c r="GQ41" s="1645"/>
      <c r="GV41" s="1645"/>
      <c r="GY41" s="553"/>
      <c r="HE41" s="1641"/>
      <c r="HF41" s="1641"/>
      <c r="HG41" s="1641"/>
      <c r="HH41" s="1641"/>
      <c r="HI41" s="1641"/>
      <c r="HJ41" s="1169">
        <v>23</v>
      </c>
    </row>
    <row s="1375" customFormat="1" customHeight="1" ht="24">
      <c r="A42" s="996"/>
      <c r="C42" s="1645"/>
      <c r="D42" s="1647"/>
      <c r="E42" s="1673" t="s">
        <v>1421</v>
      </c>
      <c r="F42" s="1659" t="s">
        <v>1422</v>
      </c>
      <c r="G42" s="1652" t="s">
        <v>1025</v>
      </c>
      <c r="H42" s="566"/>
      <c r="I42" s="566"/>
      <c r="J42" s="566"/>
      <c r="K42" s="566"/>
      <c r="L42" s="566"/>
      <c r="M42" s="566"/>
      <c r="N42" s="566"/>
      <c r="O42" s="566"/>
      <c r="P42" s="566"/>
      <c r="Q42" s="566"/>
      <c r="R42" s="566"/>
      <c r="S42" s="566"/>
      <c r="T42" s="566"/>
      <c r="U42" s="566"/>
      <c r="V42" s="566"/>
      <c r="W42" s="566"/>
      <c r="X42" s="566"/>
      <c r="Y42" s="566"/>
      <c r="Z42" s="566"/>
      <c r="AA42" s="566"/>
      <c r="AB42" s="566"/>
      <c r="AC42" s="566"/>
      <c r="AD42" s="566"/>
      <c r="AE42" s="566"/>
      <c r="AF42" s="566"/>
      <c r="AG42" s="566"/>
      <c r="AH42" s="566"/>
      <c r="AI42" s="566"/>
      <c r="AJ42" s="566"/>
      <c r="AK42" s="566"/>
      <c r="AL42" s="566"/>
      <c r="AM42" s="566"/>
      <c r="AN42" s="566"/>
      <c r="AO42" s="566"/>
      <c r="AP42" s="566"/>
      <c r="AQ42" s="566"/>
      <c r="AR42" s="566"/>
      <c r="AS42" s="566"/>
      <c r="AT42" s="566"/>
      <c r="AU42" s="566"/>
      <c r="AV42" s="566"/>
      <c r="AW42" s="566"/>
      <c r="AX42" s="566"/>
      <c r="AY42" s="566"/>
      <c r="AZ42" s="566"/>
      <c r="BA42" s="566"/>
      <c r="BB42" s="566"/>
      <c r="BC42" s="566"/>
      <c r="BD42" s="566"/>
      <c r="BE42" s="566"/>
      <c r="BF42" s="566"/>
      <c r="BG42" s="566"/>
      <c r="BH42" s="566"/>
      <c r="BI42" s="566"/>
      <c r="BJ42" s="566"/>
      <c r="BK42" s="566"/>
      <c r="BL42" s="566"/>
      <c r="BM42" s="566"/>
      <c r="BN42" s="566"/>
      <c r="BO42" s="566"/>
      <c r="BP42" s="566"/>
      <c r="BQ42" s="566"/>
      <c r="BR42" s="566"/>
      <c r="BS42" s="566"/>
      <c r="BT42" s="566"/>
      <c r="BU42" s="566"/>
      <c r="BV42" s="566"/>
      <c r="BW42" s="566"/>
      <c r="BX42" s="566"/>
      <c r="BY42" s="566"/>
      <c r="BZ42" s="566"/>
      <c r="CA42" s="566"/>
      <c r="CB42" s="566"/>
      <c r="CC42" s="566"/>
      <c r="CD42" s="566"/>
      <c r="CE42" s="566"/>
      <c r="CF42" s="566"/>
      <c r="CG42" s="566"/>
      <c r="CH42" s="566"/>
      <c r="CI42" s="566"/>
      <c r="CJ42" s="566"/>
      <c r="CK42" s="566"/>
      <c r="CL42" s="566"/>
      <c r="CM42" s="566"/>
      <c r="CN42" s="566"/>
      <c r="CO42" s="566"/>
      <c r="CP42" s="566"/>
      <c r="CQ42" s="566"/>
      <c r="CR42" s="566"/>
      <c r="CS42" s="566"/>
      <c r="CT42" s="566"/>
      <c r="CU42" s="566"/>
      <c r="CV42" s="566"/>
      <c r="CW42" s="566"/>
      <c r="CX42" s="566"/>
      <c r="CY42" s="566"/>
      <c r="CZ42" s="566"/>
      <c r="DA42" s="566"/>
      <c r="DB42" s="566"/>
      <c r="DC42" s="566"/>
      <c r="DD42" s="566"/>
      <c r="DE42" s="566"/>
      <c r="DF42" s="566"/>
      <c r="DG42" s="566"/>
      <c r="DH42" s="566"/>
      <c r="DI42" s="566"/>
      <c r="DJ42" s="566"/>
      <c r="DK42" s="566"/>
      <c r="DL42" s="566"/>
      <c r="DM42" s="566"/>
      <c r="DN42" s="566"/>
      <c r="DO42" s="566"/>
      <c r="DP42" s="566"/>
      <c r="DQ42" s="566"/>
      <c r="DR42" s="566"/>
      <c r="DS42" s="566"/>
      <c r="DT42" s="566"/>
      <c r="DU42" s="566"/>
      <c r="DV42" s="566"/>
      <c r="DW42" s="566"/>
      <c r="DX42" s="566"/>
      <c r="DY42" s="566"/>
      <c r="DZ42" s="566"/>
      <c r="EA42" s="566"/>
      <c r="EB42" s="566"/>
      <c r="EC42" s="566"/>
      <c r="ED42" s="566"/>
      <c r="EE42" s="566"/>
      <c r="EF42" s="566"/>
      <c r="EG42" s="566"/>
      <c r="EH42" s="566"/>
      <c r="EI42" s="566"/>
      <c r="EJ42" s="566"/>
      <c r="EK42" s="566"/>
      <c r="EL42" s="566"/>
      <c r="EM42" s="566"/>
      <c r="EN42" s="566"/>
      <c r="EO42" s="566"/>
      <c r="EP42" s="566"/>
      <c r="EQ42" s="566"/>
      <c r="ER42" s="566"/>
      <c r="ES42" s="566"/>
      <c r="ET42" s="566"/>
      <c r="EU42" s="566"/>
      <c r="EV42" s="566"/>
      <c r="EW42" s="566"/>
      <c r="EX42" s="566"/>
      <c r="EY42" s="566"/>
      <c r="EZ42" s="566"/>
      <c r="FA42" s="566"/>
      <c r="FB42" s="566"/>
      <c r="FC42" s="566"/>
      <c r="FD42" s="566"/>
      <c r="FE42" s="566"/>
      <c r="FF42" s="566"/>
      <c r="FG42" s="566"/>
      <c r="FH42" s="566"/>
      <c r="FI42" s="566"/>
      <c r="FJ42" s="566"/>
      <c r="FK42" s="566"/>
      <c r="FL42" s="566"/>
      <c r="FM42" s="566"/>
      <c r="FN42" s="566"/>
      <c r="FO42" s="566"/>
      <c r="FP42" s="566"/>
      <c r="FQ42" s="566"/>
      <c r="FR42" s="566"/>
      <c r="FS42" s="566"/>
      <c r="FT42" s="566"/>
      <c r="FU42" s="566"/>
      <c r="FV42" s="566"/>
      <c r="FW42" s="566"/>
      <c r="FX42" s="566"/>
      <c r="FY42" s="566"/>
      <c r="FZ42" s="566"/>
      <c r="GA42" s="566"/>
      <c r="GB42" s="566"/>
      <c r="GC42" s="566"/>
      <c r="GD42" s="566"/>
      <c r="GE42" s="566"/>
      <c r="GF42" s="566"/>
      <c r="GG42" s="566"/>
      <c r="GH42" s="566"/>
      <c r="GI42" s="566"/>
      <c r="GJ42" s="566"/>
      <c r="GK42" s="566"/>
      <c r="GL42" s="566"/>
      <c r="GM42" s="566"/>
      <c r="GN42" s="298" t="s">
        <v>1423</v>
      </c>
      <c r="GO42" s="552"/>
      <c r="GP42" s="1645"/>
      <c r="GQ42" s="1645"/>
      <c r="GV42" s="1645"/>
      <c r="GY42" s="553"/>
      <c r="HE42" s="1641"/>
      <c r="HF42" s="1641"/>
      <c r="HG42" s="1641"/>
      <c r="HH42" s="1641"/>
      <c r="HI42" s="1641"/>
      <c r="HJ42" s="1169">
        <v>23</v>
      </c>
    </row>
    <row s="1375" customFormat="1" customHeight="1" ht="35.699999999999996">
      <c r="A43" s="996"/>
      <c r="C43" s="1645" t="s">
        <v>1061</v>
      </c>
      <c r="D43" s="1647"/>
      <c r="E43" s="1673" t="s">
        <v>117</v>
      </c>
      <c r="F43" s="716" t="s">
        <v>1288</v>
      </c>
      <c r="G43" s="1655" t="s">
        <v>1424</v>
      </c>
      <c r="H43" s="410"/>
      <c r="I43" s="410"/>
      <c r="J43" s="827"/>
      <c r="K43" s="827"/>
      <c r="L43" s="827"/>
      <c r="M43" s="827"/>
      <c r="N43" s="827"/>
      <c r="O43" s="827"/>
      <c r="P43" s="827"/>
      <c r="Q43" s="827"/>
      <c r="R43" s="827"/>
      <c r="S43" s="827"/>
      <c r="T43" s="827"/>
      <c r="U43" s="827"/>
      <c r="V43" s="827"/>
      <c r="W43" s="827"/>
      <c r="X43" s="827"/>
      <c r="Y43" s="827"/>
      <c r="Z43" s="827"/>
      <c r="AA43" s="827"/>
      <c r="AB43" s="827"/>
      <c r="AC43" s="827"/>
      <c r="AD43" s="827"/>
      <c r="AE43" s="827"/>
      <c r="AF43" s="827"/>
      <c r="AG43" s="827"/>
      <c r="AH43" s="827"/>
      <c r="AI43" s="827"/>
      <c r="AJ43" s="827"/>
      <c r="AK43" s="827"/>
      <c r="AL43" s="827"/>
      <c r="AM43" s="827"/>
      <c r="AN43" s="827"/>
      <c r="AO43" s="827"/>
      <c r="AP43" s="827"/>
      <c r="AQ43" s="827"/>
      <c r="AR43" s="827"/>
      <c r="AS43" s="827"/>
      <c r="AT43" s="827"/>
      <c r="AU43" s="827"/>
      <c r="AV43" s="827"/>
      <c r="AW43" s="827"/>
      <c r="AX43" s="827"/>
      <c r="AY43" s="827"/>
      <c r="AZ43" s="827"/>
      <c r="BA43" s="827"/>
      <c r="BB43" s="827"/>
      <c r="BC43" s="827"/>
      <c r="BD43" s="827"/>
      <c r="BE43" s="827"/>
      <c r="BF43" s="827"/>
      <c r="BG43" s="827"/>
      <c r="BH43" s="827"/>
      <c r="BI43" s="827"/>
      <c r="BJ43" s="827"/>
      <c r="BK43" s="827"/>
      <c r="BL43" s="827"/>
      <c r="BM43" s="827"/>
      <c r="BN43" s="827"/>
      <c r="BO43" s="827"/>
      <c r="BP43" s="827"/>
      <c r="BQ43" s="827"/>
      <c r="BR43" s="827"/>
      <c r="BS43" s="827"/>
      <c r="BT43" s="827"/>
      <c r="BU43" s="827"/>
      <c r="BV43" s="827"/>
      <c r="BW43" s="827"/>
      <c r="BX43" s="827"/>
      <c r="BY43" s="827"/>
      <c r="BZ43" s="827"/>
      <c r="CA43" s="827"/>
      <c r="CB43" s="827"/>
      <c r="CC43" s="827"/>
      <c r="CD43" s="827"/>
      <c r="CE43" s="827"/>
      <c r="CF43" s="827"/>
      <c r="CG43" s="827"/>
      <c r="CH43" s="827"/>
      <c r="CI43" s="827"/>
      <c r="CJ43" s="827"/>
      <c r="CK43" s="827"/>
      <c r="CL43" s="827"/>
      <c r="CM43" s="827"/>
      <c r="CN43" s="827"/>
      <c r="CO43" s="827"/>
      <c r="CP43" s="827"/>
      <c r="CQ43" s="827"/>
      <c r="CR43" s="827"/>
      <c r="CS43" s="827"/>
      <c r="CT43" s="827"/>
      <c r="CU43" s="827"/>
      <c r="CV43" s="827"/>
      <c r="CW43" s="827"/>
      <c r="CX43" s="827"/>
      <c r="CY43" s="827"/>
      <c r="CZ43" s="827"/>
      <c r="DA43" s="827"/>
      <c r="DB43" s="827"/>
      <c r="DC43" s="827"/>
      <c r="DD43" s="827"/>
      <c r="DE43" s="827"/>
      <c r="DF43" s="827"/>
      <c r="DG43" s="827"/>
      <c r="DH43" s="827"/>
      <c r="DI43" s="827"/>
      <c r="DJ43" s="827"/>
      <c r="DK43" s="827"/>
      <c r="DL43" s="827"/>
      <c r="DM43" s="827"/>
      <c r="DN43" s="827"/>
      <c r="DO43" s="827"/>
      <c r="DP43" s="827"/>
      <c r="DQ43" s="827"/>
      <c r="DR43" s="827"/>
      <c r="DS43" s="827"/>
      <c r="DT43" s="827"/>
      <c r="DU43" s="827"/>
      <c r="DV43" s="827"/>
      <c r="DW43" s="827"/>
      <c r="DX43" s="827"/>
      <c r="DY43" s="827"/>
      <c r="DZ43" s="827"/>
      <c r="EA43" s="827"/>
      <c r="EB43" s="827"/>
      <c r="EC43" s="827"/>
      <c r="ED43" s="827"/>
      <c r="EE43" s="827"/>
      <c r="EF43" s="827"/>
      <c r="EG43" s="827"/>
      <c r="EH43" s="827"/>
      <c r="EI43" s="827"/>
      <c r="EJ43" s="827"/>
      <c r="EK43" s="827"/>
      <c r="EL43" s="827"/>
      <c r="EM43" s="827"/>
      <c r="EN43" s="827"/>
      <c r="EO43" s="827"/>
      <c r="EP43" s="827"/>
      <c r="EQ43" s="827"/>
      <c r="ER43" s="827"/>
      <c r="ES43" s="827"/>
      <c r="ET43" s="827"/>
      <c r="EU43" s="827"/>
      <c r="EV43" s="827"/>
      <c r="EW43" s="827"/>
      <c r="EX43" s="827"/>
      <c r="EY43" s="827"/>
      <c r="EZ43" s="827"/>
      <c r="FA43" s="827"/>
      <c r="FB43" s="827"/>
      <c r="FC43" s="827"/>
      <c r="FD43" s="827"/>
      <c r="FE43" s="827"/>
      <c r="FF43" s="827"/>
      <c r="FG43" s="827"/>
      <c r="FH43" s="827"/>
      <c r="FI43" s="827"/>
      <c r="FJ43" s="827"/>
      <c r="FK43" s="827"/>
      <c r="FL43" s="827"/>
      <c r="FM43" s="827"/>
      <c r="FN43" s="827"/>
      <c r="FO43" s="827"/>
      <c r="FP43" s="827"/>
      <c r="FQ43" s="827"/>
      <c r="FR43" s="827"/>
      <c r="FS43" s="827"/>
      <c r="FT43" s="827"/>
      <c r="FU43" s="827"/>
      <c r="FV43" s="827"/>
      <c r="FW43" s="827"/>
      <c r="FX43" s="827"/>
      <c r="FY43" s="827"/>
      <c r="FZ43" s="827"/>
      <c r="GA43" s="827"/>
      <c r="GB43" s="827"/>
      <c r="GC43" s="827"/>
      <c r="GD43" s="827"/>
      <c r="GE43" s="827"/>
      <c r="GF43" s="827"/>
      <c r="GG43" s="827"/>
      <c r="GH43" s="827"/>
      <c r="GI43" s="827"/>
      <c r="GJ43" s="827"/>
      <c r="GK43" s="827"/>
      <c r="GL43" s="827"/>
      <c r="GM43" s="827"/>
      <c r="GN43" s="298" t="s">
        <v>1425</v>
      </c>
      <c r="GO43" s="552"/>
      <c r="GP43" s="1645"/>
      <c r="GQ43" s="1645"/>
      <c r="GV43" s="1645"/>
      <c r="GY43" s="553"/>
      <c r="HE43" s="1641"/>
      <c r="HF43" s="1641"/>
      <c r="HG43" s="1641"/>
      <c r="HH43" s="1641"/>
      <c r="HI43" s="1641"/>
      <c r="HJ43" s="1169">
        <v>34</v>
      </c>
    </row>
    <row s="1375" customFormat="1" customHeight="1" ht="35.699999999999996">
      <c r="A44" s="996"/>
      <c r="C44" s="1645"/>
      <c r="D44" s="1647"/>
      <c r="E44" s="1673" t="s">
        <v>92</v>
      </c>
      <c r="F44" s="716" t="s">
        <v>1426</v>
      </c>
      <c r="G44" s="1652" t="s">
        <v>1427</v>
      </c>
      <c r="H44" s="554"/>
      <c r="I44" s="554"/>
      <c r="J44" s="554"/>
      <c r="K44" s="554"/>
      <c r="L44" s="554"/>
      <c r="M44" s="554"/>
      <c r="N44" s="554"/>
      <c r="O44" s="554"/>
      <c r="P44" s="554"/>
      <c r="Q44" s="554"/>
      <c r="R44" s="554"/>
      <c r="S44" s="554"/>
      <c r="T44" s="554"/>
      <c r="U44" s="554"/>
      <c r="V44" s="554"/>
      <c r="W44" s="554"/>
      <c r="X44" s="554"/>
      <c r="Y44" s="554"/>
      <c r="Z44" s="554"/>
      <c r="AA44" s="554"/>
      <c r="AB44" s="554"/>
      <c r="AC44" s="554"/>
      <c r="AD44" s="554"/>
      <c r="AE44" s="554"/>
      <c r="AF44" s="554"/>
      <c r="AG44" s="554"/>
      <c r="AH44" s="554"/>
      <c r="AI44" s="554"/>
      <c r="AJ44" s="554"/>
      <c r="AK44" s="554"/>
      <c r="AL44" s="554"/>
      <c r="AM44" s="554"/>
      <c r="AN44" s="554"/>
      <c r="AO44" s="554"/>
      <c r="AP44" s="554"/>
      <c r="AQ44" s="554"/>
      <c r="AR44" s="554"/>
      <c r="AS44" s="554"/>
      <c r="AT44" s="554"/>
      <c r="AU44" s="554"/>
      <c r="AV44" s="554"/>
      <c r="AW44" s="554"/>
      <c r="AX44" s="554"/>
      <c r="AY44" s="554"/>
      <c r="AZ44" s="554"/>
      <c r="BA44" s="554"/>
      <c r="BB44" s="554"/>
      <c r="BC44" s="554"/>
      <c r="BD44" s="554"/>
      <c r="BE44" s="554"/>
      <c r="BF44" s="554"/>
      <c r="BG44" s="554"/>
      <c r="BH44" s="554"/>
      <c r="BI44" s="554"/>
      <c r="BJ44" s="554"/>
      <c r="BK44" s="554"/>
      <c r="BL44" s="554"/>
      <c r="BM44" s="554"/>
      <c r="BN44" s="554"/>
      <c r="BO44" s="554"/>
      <c r="BP44" s="554"/>
      <c r="BQ44" s="554"/>
      <c r="BR44" s="554"/>
      <c r="BS44" s="554"/>
      <c r="BT44" s="554"/>
      <c r="BU44" s="554"/>
      <c r="BV44" s="554"/>
      <c r="BW44" s="554"/>
      <c r="BX44" s="554"/>
      <c r="BY44" s="554"/>
      <c r="BZ44" s="554"/>
      <c r="CA44" s="554"/>
      <c r="CB44" s="554"/>
      <c r="CC44" s="554"/>
      <c r="CD44" s="554"/>
      <c r="CE44" s="554"/>
      <c r="CF44" s="554"/>
      <c r="CG44" s="554"/>
      <c r="CH44" s="554"/>
      <c r="CI44" s="554"/>
      <c r="CJ44" s="554"/>
      <c r="CK44" s="554"/>
      <c r="CL44" s="554"/>
      <c r="CM44" s="554"/>
      <c r="CN44" s="554"/>
      <c r="CO44" s="554"/>
      <c r="CP44" s="554"/>
      <c r="CQ44" s="554"/>
      <c r="CR44" s="554"/>
      <c r="CS44" s="554"/>
      <c r="CT44" s="554"/>
      <c r="CU44" s="554"/>
      <c r="CV44" s="554"/>
      <c r="CW44" s="554"/>
      <c r="CX44" s="554"/>
      <c r="CY44" s="554"/>
      <c r="CZ44" s="554"/>
      <c r="DA44" s="554"/>
      <c r="DB44" s="554"/>
      <c r="DC44" s="554"/>
      <c r="DD44" s="554"/>
      <c r="DE44" s="554"/>
      <c r="DF44" s="554"/>
      <c r="DG44" s="554"/>
      <c r="DH44" s="554"/>
      <c r="DI44" s="554"/>
      <c r="DJ44" s="554"/>
      <c r="DK44" s="554"/>
      <c r="DL44" s="554"/>
      <c r="DM44" s="554"/>
      <c r="DN44" s="554"/>
      <c r="DO44" s="554"/>
      <c r="DP44" s="554"/>
      <c r="DQ44" s="554"/>
      <c r="DR44" s="554"/>
      <c r="DS44" s="554"/>
      <c r="DT44" s="554"/>
      <c r="DU44" s="554"/>
      <c r="DV44" s="554"/>
      <c r="DW44" s="554"/>
      <c r="DX44" s="554"/>
      <c r="DY44" s="554"/>
      <c r="DZ44" s="554"/>
      <c r="EA44" s="554"/>
      <c r="EB44" s="554"/>
      <c r="EC44" s="554"/>
      <c r="ED44" s="554"/>
      <c r="EE44" s="554"/>
      <c r="EF44" s="554"/>
      <c r="EG44" s="554"/>
      <c r="EH44" s="554"/>
      <c r="EI44" s="554"/>
      <c r="EJ44" s="554"/>
      <c r="EK44" s="554"/>
      <c r="EL44" s="554"/>
      <c r="EM44" s="554"/>
      <c r="EN44" s="554"/>
      <c r="EO44" s="554"/>
      <c r="EP44" s="554"/>
      <c r="EQ44" s="554"/>
      <c r="ER44" s="554"/>
      <c r="ES44" s="554"/>
      <c r="ET44" s="554"/>
      <c r="EU44" s="554"/>
      <c r="EV44" s="554"/>
      <c r="EW44" s="554"/>
      <c r="EX44" s="554"/>
      <c r="EY44" s="554"/>
      <c r="EZ44" s="554"/>
      <c r="FA44" s="554"/>
      <c r="FB44" s="554"/>
      <c r="FC44" s="554"/>
      <c r="FD44" s="554"/>
      <c r="FE44" s="554"/>
      <c r="FF44" s="554"/>
      <c r="FG44" s="554"/>
      <c r="FH44" s="554"/>
      <c r="FI44" s="554"/>
      <c r="FJ44" s="554"/>
      <c r="FK44" s="554"/>
      <c r="FL44" s="554"/>
      <c r="FM44" s="554"/>
      <c r="FN44" s="554"/>
      <c r="FO44" s="554"/>
      <c r="FP44" s="554"/>
      <c r="FQ44" s="554"/>
      <c r="FR44" s="554"/>
      <c r="FS44" s="554"/>
      <c r="FT44" s="554"/>
      <c r="FU44" s="554"/>
      <c r="FV44" s="554"/>
      <c r="FW44" s="554"/>
      <c r="FX44" s="554"/>
      <c r="FY44" s="554"/>
      <c r="FZ44" s="554"/>
      <c r="GA44" s="554"/>
      <c r="GB44" s="554"/>
      <c r="GC44" s="554"/>
      <c r="GD44" s="554"/>
      <c r="GE44" s="554"/>
      <c r="GF44" s="554"/>
      <c r="GG44" s="554"/>
      <c r="GH44" s="554"/>
      <c r="GI44" s="554"/>
      <c r="GJ44" s="554"/>
      <c r="GK44" s="554"/>
      <c r="GL44" s="554"/>
      <c r="GM44" s="554"/>
      <c r="GN44" s="298" t="s">
        <v>1428</v>
      </c>
      <c r="GO44" s="552"/>
      <c r="GP44" s="1645"/>
      <c r="GQ44" s="1645"/>
      <c r="GV44" s="1645"/>
      <c r="GY44" s="553"/>
      <c r="HE44" s="1641"/>
      <c r="HF44" s="1641"/>
      <c r="HG44" s="1641"/>
      <c r="HH44" s="1641"/>
      <c r="HI44" s="1641"/>
      <c r="HJ44" s="1169">
        <v>34</v>
      </c>
    </row>
    <row s="1375" customFormat="1" customHeight="1" ht="24">
      <c r="A45" s="996"/>
      <c r="C45" s="1645"/>
      <c r="D45" s="1647"/>
      <c r="E45" s="1673" t="s">
        <v>93</v>
      </c>
      <c r="F45" s="716" t="s">
        <v>1429</v>
      </c>
      <c r="G45" s="1663" t="s">
        <v>1430</v>
      </c>
      <c r="H45" s="554"/>
      <c r="I45" s="554"/>
      <c r="J45" s="554"/>
      <c r="K45" s="554"/>
      <c r="L45" s="554"/>
      <c r="M45" s="554"/>
      <c r="N45" s="554"/>
      <c r="O45" s="554"/>
      <c r="P45" s="554"/>
      <c r="Q45" s="554"/>
      <c r="R45" s="554"/>
      <c r="S45" s="554"/>
      <c r="T45" s="554"/>
      <c r="U45" s="554"/>
      <c r="V45" s="554"/>
      <c r="W45" s="554"/>
      <c r="X45" s="554"/>
      <c r="Y45" s="554"/>
      <c r="Z45" s="554"/>
      <c r="AA45" s="554"/>
      <c r="AB45" s="554"/>
      <c r="AC45" s="554"/>
      <c r="AD45" s="554"/>
      <c r="AE45" s="554"/>
      <c r="AF45" s="554"/>
      <c r="AG45" s="554"/>
      <c r="AH45" s="554"/>
      <c r="AI45" s="554"/>
      <c r="AJ45" s="554"/>
      <c r="AK45" s="554"/>
      <c r="AL45" s="554"/>
      <c r="AM45" s="554"/>
      <c r="AN45" s="554"/>
      <c r="AO45" s="554"/>
      <c r="AP45" s="554"/>
      <c r="AQ45" s="554"/>
      <c r="AR45" s="554"/>
      <c r="AS45" s="554"/>
      <c r="AT45" s="554"/>
      <c r="AU45" s="554"/>
      <c r="AV45" s="554"/>
      <c r="AW45" s="554"/>
      <c r="AX45" s="554"/>
      <c r="AY45" s="554"/>
      <c r="AZ45" s="554"/>
      <c r="BA45" s="554"/>
      <c r="BB45" s="554"/>
      <c r="BC45" s="554"/>
      <c r="BD45" s="554"/>
      <c r="BE45" s="554"/>
      <c r="BF45" s="554"/>
      <c r="BG45" s="554"/>
      <c r="BH45" s="554"/>
      <c r="BI45" s="554"/>
      <c r="BJ45" s="554"/>
      <c r="BK45" s="554"/>
      <c r="BL45" s="554"/>
      <c r="BM45" s="554"/>
      <c r="BN45" s="554"/>
      <c r="BO45" s="554"/>
      <c r="BP45" s="554"/>
      <c r="BQ45" s="554"/>
      <c r="BR45" s="554"/>
      <c r="BS45" s="554"/>
      <c r="BT45" s="554"/>
      <c r="BU45" s="554"/>
      <c r="BV45" s="554"/>
      <c r="BW45" s="554"/>
      <c r="BX45" s="554"/>
      <c r="BY45" s="554"/>
      <c r="BZ45" s="554"/>
      <c r="CA45" s="554"/>
      <c r="CB45" s="554"/>
      <c r="CC45" s="554"/>
      <c r="CD45" s="554"/>
      <c r="CE45" s="554"/>
      <c r="CF45" s="554"/>
      <c r="CG45" s="554"/>
      <c r="CH45" s="554"/>
      <c r="CI45" s="554"/>
      <c r="CJ45" s="554"/>
      <c r="CK45" s="554"/>
      <c r="CL45" s="554"/>
      <c r="CM45" s="554"/>
      <c r="CN45" s="554"/>
      <c r="CO45" s="554"/>
      <c r="CP45" s="554"/>
      <c r="CQ45" s="554"/>
      <c r="CR45" s="554"/>
      <c r="CS45" s="554"/>
      <c r="CT45" s="554"/>
      <c r="CU45" s="554"/>
      <c r="CV45" s="554"/>
      <c r="CW45" s="554"/>
      <c r="CX45" s="554"/>
      <c r="CY45" s="554"/>
      <c r="CZ45" s="554"/>
      <c r="DA45" s="554"/>
      <c r="DB45" s="554"/>
      <c r="DC45" s="554"/>
      <c r="DD45" s="554"/>
      <c r="DE45" s="554"/>
      <c r="DF45" s="554"/>
      <c r="DG45" s="554"/>
      <c r="DH45" s="554"/>
      <c r="DI45" s="554"/>
      <c r="DJ45" s="554"/>
      <c r="DK45" s="554"/>
      <c r="DL45" s="554"/>
      <c r="DM45" s="554"/>
      <c r="DN45" s="554"/>
      <c r="DO45" s="554"/>
      <c r="DP45" s="554"/>
      <c r="DQ45" s="554"/>
      <c r="DR45" s="554"/>
      <c r="DS45" s="554"/>
      <c r="DT45" s="554"/>
      <c r="DU45" s="554"/>
      <c r="DV45" s="554"/>
      <c r="DW45" s="554"/>
      <c r="DX45" s="554"/>
      <c r="DY45" s="554"/>
      <c r="DZ45" s="554"/>
      <c r="EA45" s="554"/>
      <c r="EB45" s="554"/>
      <c r="EC45" s="554"/>
      <c r="ED45" s="554"/>
      <c r="EE45" s="554"/>
      <c r="EF45" s="554"/>
      <c r="EG45" s="554"/>
      <c r="EH45" s="554"/>
      <c r="EI45" s="554"/>
      <c r="EJ45" s="554"/>
      <c r="EK45" s="554"/>
      <c r="EL45" s="554"/>
      <c r="EM45" s="554"/>
      <c r="EN45" s="554"/>
      <c r="EO45" s="554"/>
      <c r="EP45" s="554"/>
      <c r="EQ45" s="554"/>
      <c r="ER45" s="554"/>
      <c r="ES45" s="554"/>
      <c r="ET45" s="554"/>
      <c r="EU45" s="554"/>
      <c r="EV45" s="554"/>
      <c r="EW45" s="554"/>
      <c r="EX45" s="554"/>
      <c r="EY45" s="554"/>
      <c r="EZ45" s="554"/>
      <c r="FA45" s="554"/>
      <c r="FB45" s="554"/>
      <c r="FC45" s="554"/>
      <c r="FD45" s="554"/>
      <c r="FE45" s="554"/>
      <c r="FF45" s="554"/>
      <c r="FG45" s="554"/>
      <c r="FH45" s="554"/>
      <c r="FI45" s="554"/>
      <c r="FJ45" s="554"/>
      <c r="FK45" s="554"/>
      <c r="FL45" s="554"/>
      <c r="FM45" s="554"/>
      <c r="FN45" s="554"/>
      <c r="FO45" s="554"/>
      <c r="FP45" s="554"/>
      <c r="FQ45" s="554"/>
      <c r="FR45" s="554"/>
      <c r="FS45" s="554"/>
      <c r="FT45" s="554"/>
      <c r="FU45" s="554"/>
      <c r="FV45" s="554"/>
      <c r="FW45" s="554"/>
      <c r="FX45" s="554"/>
      <c r="FY45" s="554"/>
      <c r="FZ45" s="554"/>
      <c r="GA45" s="554"/>
      <c r="GB45" s="554"/>
      <c r="GC45" s="554"/>
      <c r="GD45" s="554"/>
      <c r="GE45" s="554"/>
      <c r="GF45" s="554"/>
      <c r="GG45" s="554"/>
      <c r="GH45" s="554"/>
      <c r="GI45" s="554"/>
      <c r="GJ45" s="554"/>
      <c r="GK45" s="554"/>
      <c r="GL45" s="554"/>
      <c r="GM45" s="554"/>
      <c r="GN45" s="298" t="s">
        <v>1431</v>
      </c>
      <c r="GO45" s="552"/>
      <c r="GP45" s="1645"/>
      <c r="GQ45" s="1645"/>
      <c r="GV45" s="1645"/>
      <c r="GY45" s="553"/>
      <c r="HE45" s="1641"/>
      <c r="HF45" s="1641"/>
      <c r="HG45" s="1641"/>
      <c r="HH45" s="1641"/>
      <c r="HI45" s="1641"/>
      <c r="HJ45" s="1169">
        <v>23</v>
      </c>
    </row>
    <row s="1375" customFormat="1" customHeight="1" ht="19.95">
      <c r="A46" s="996"/>
      <c r="C46" s="1645"/>
      <c r="D46" s="1647"/>
      <c r="E46" s="1673" t="s">
        <v>129</v>
      </c>
      <c r="F46" s="716" t="s">
        <v>1432</v>
      </c>
      <c r="G46" s="1652" t="s">
        <v>1063</v>
      </c>
      <c r="H46" s="586"/>
      <c r="I46" s="586"/>
      <c r="J46" s="586"/>
      <c r="K46" s="586"/>
      <c r="L46" s="586"/>
      <c r="M46" s="586"/>
      <c r="N46" s="586"/>
      <c r="O46" s="586"/>
      <c r="P46" s="586"/>
      <c r="Q46" s="586"/>
      <c r="R46" s="586"/>
      <c r="S46" s="586"/>
      <c r="T46" s="586"/>
      <c r="U46" s="586"/>
      <c r="V46" s="586"/>
      <c r="W46" s="586"/>
      <c r="X46" s="586"/>
      <c r="Y46" s="586"/>
      <c r="Z46" s="586"/>
      <c r="AA46" s="586"/>
      <c r="AB46" s="586"/>
      <c r="AC46" s="586"/>
      <c r="AD46" s="586"/>
      <c r="AE46" s="586"/>
      <c r="AF46" s="586"/>
      <c r="AG46" s="586"/>
      <c r="AH46" s="586"/>
      <c r="AI46" s="586"/>
      <c r="AJ46" s="586"/>
      <c r="AK46" s="586"/>
      <c r="AL46" s="586"/>
      <c r="AM46" s="586"/>
      <c r="AN46" s="586"/>
      <c r="AO46" s="586"/>
      <c r="AP46" s="586"/>
      <c r="AQ46" s="586"/>
      <c r="AR46" s="586"/>
      <c r="AS46" s="586"/>
      <c r="AT46" s="586"/>
      <c r="AU46" s="586"/>
      <c r="AV46" s="586"/>
      <c r="AW46" s="586"/>
      <c r="AX46" s="586"/>
      <c r="AY46" s="586"/>
      <c r="AZ46" s="586"/>
      <c r="BA46" s="586"/>
      <c r="BB46" s="586"/>
      <c r="BC46" s="586"/>
      <c r="BD46" s="586"/>
      <c r="BE46" s="586"/>
      <c r="BF46" s="586"/>
      <c r="BG46" s="586"/>
      <c r="BH46" s="586"/>
      <c r="BI46" s="586"/>
      <c r="BJ46" s="586"/>
      <c r="BK46" s="586"/>
      <c r="BL46" s="586"/>
      <c r="BM46" s="586"/>
      <c r="BN46" s="586"/>
      <c r="BO46" s="586"/>
      <c r="BP46" s="586"/>
      <c r="BQ46" s="586"/>
      <c r="BR46" s="586"/>
      <c r="BS46" s="586"/>
      <c r="BT46" s="586"/>
      <c r="BU46" s="586"/>
      <c r="BV46" s="586"/>
      <c r="BW46" s="586"/>
      <c r="BX46" s="586"/>
      <c r="BY46" s="586"/>
      <c r="BZ46" s="586"/>
      <c r="CA46" s="586"/>
      <c r="CB46" s="586"/>
      <c r="CC46" s="586"/>
      <c r="CD46" s="586"/>
      <c r="CE46" s="586"/>
      <c r="CF46" s="586"/>
      <c r="CG46" s="586"/>
      <c r="CH46" s="586"/>
      <c r="CI46" s="586"/>
      <c r="CJ46" s="586"/>
      <c r="CK46" s="586"/>
      <c r="CL46" s="586"/>
      <c r="CM46" s="586"/>
      <c r="CN46" s="586"/>
      <c r="CO46" s="586"/>
      <c r="CP46" s="586"/>
      <c r="CQ46" s="586"/>
      <c r="CR46" s="586"/>
      <c r="CS46" s="586"/>
      <c r="CT46" s="586"/>
      <c r="CU46" s="586"/>
      <c r="CV46" s="586"/>
      <c r="CW46" s="586"/>
      <c r="CX46" s="586"/>
      <c r="CY46" s="586"/>
      <c r="CZ46" s="586"/>
      <c r="DA46" s="586"/>
      <c r="DB46" s="586"/>
      <c r="DC46" s="586"/>
      <c r="DD46" s="586"/>
      <c r="DE46" s="586"/>
      <c r="DF46" s="586"/>
      <c r="DG46" s="586"/>
      <c r="DH46" s="586"/>
      <c r="DI46" s="586"/>
      <c r="DJ46" s="586"/>
      <c r="DK46" s="586"/>
      <c r="DL46" s="586"/>
      <c r="DM46" s="586"/>
      <c r="DN46" s="586"/>
      <c r="DO46" s="586"/>
      <c r="DP46" s="586"/>
      <c r="DQ46" s="586"/>
      <c r="DR46" s="586"/>
      <c r="DS46" s="586"/>
      <c r="DT46" s="586"/>
      <c r="DU46" s="586"/>
      <c r="DV46" s="586"/>
      <c r="DW46" s="586"/>
      <c r="DX46" s="586"/>
      <c r="DY46" s="586"/>
      <c r="DZ46" s="586"/>
      <c r="EA46" s="586"/>
      <c r="EB46" s="586"/>
      <c r="EC46" s="586"/>
      <c r="ED46" s="586"/>
      <c r="EE46" s="586"/>
      <c r="EF46" s="586"/>
      <c r="EG46" s="586"/>
      <c r="EH46" s="586"/>
      <c r="EI46" s="586"/>
      <c r="EJ46" s="586"/>
      <c r="EK46" s="586"/>
      <c r="EL46" s="586"/>
      <c r="EM46" s="586"/>
      <c r="EN46" s="586"/>
      <c r="EO46" s="586"/>
      <c r="EP46" s="586"/>
      <c r="EQ46" s="586"/>
      <c r="ER46" s="586"/>
      <c r="ES46" s="586"/>
      <c r="ET46" s="586"/>
      <c r="EU46" s="586"/>
      <c r="EV46" s="586"/>
      <c r="EW46" s="586"/>
      <c r="EX46" s="586"/>
      <c r="EY46" s="586"/>
      <c r="EZ46" s="586"/>
      <c r="FA46" s="586"/>
      <c r="FB46" s="586"/>
      <c r="FC46" s="586"/>
      <c r="FD46" s="586"/>
      <c r="FE46" s="586"/>
      <c r="FF46" s="586"/>
      <c r="FG46" s="586"/>
      <c r="FH46" s="586"/>
      <c r="FI46" s="586"/>
      <c r="FJ46" s="586"/>
      <c r="FK46" s="586"/>
      <c r="FL46" s="586"/>
      <c r="FM46" s="586"/>
      <c r="FN46" s="586"/>
      <c r="FO46" s="586"/>
      <c r="FP46" s="586"/>
      <c r="FQ46" s="586"/>
      <c r="FR46" s="586"/>
      <c r="FS46" s="586"/>
      <c r="FT46" s="586"/>
      <c r="FU46" s="586"/>
      <c r="FV46" s="586"/>
      <c r="FW46" s="586"/>
      <c r="FX46" s="586"/>
      <c r="FY46" s="586"/>
      <c r="FZ46" s="586"/>
      <c r="GA46" s="586"/>
      <c r="GB46" s="586"/>
      <c r="GC46" s="586"/>
      <c r="GD46" s="586"/>
      <c r="GE46" s="586"/>
      <c r="GF46" s="586"/>
      <c r="GG46" s="586"/>
      <c r="GH46" s="586"/>
      <c r="GI46" s="586"/>
      <c r="GJ46" s="586"/>
      <c r="GK46" s="586"/>
      <c r="GL46" s="586"/>
      <c r="GM46" s="586"/>
      <c r="GN46" s="298"/>
      <c r="GO46" s="552"/>
      <c r="GP46" s="1645"/>
      <c r="GQ46" s="1645"/>
      <c r="GV46" s="1645"/>
      <c r="GY46" s="553"/>
      <c r="HE46" s="1641"/>
      <c r="HF46" s="1641"/>
      <c r="HG46" s="1641"/>
      <c r="HH46" s="1641"/>
      <c r="HI46" s="1641"/>
      <c r="HJ46" s="1169">
        <v>19</v>
      </c>
    </row>
    <row customHeight="1" ht="11.549999999999999">
      <c r="D47" s="1647"/>
      <c r="J47" s="1644"/>
      <c r="K47" s="1644"/>
      <c r="L47" s="1644"/>
      <c r="M47" s="1644"/>
      <c r="N47" s="1644"/>
      <c r="O47" s="1644"/>
      <c r="P47" s="1644"/>
      <c r="Q47" s="1644"/>
      <c r="R47" s="1644"/>
      <c r="S47" s="1644"/>
      <c r="T47" s="1644"/>
      <c r="U47" s="1644"/>
      <c r="V47" s="1644"/>
      <c r="W47" s="1644"/>
      <c r="X47" s="1644"/>
      <c r="Y47" s="1644"/>
      <c r="Z47" s="1644"/>
      <c r="AA47" s="1644"/>
      <c r="AB47" s="1644"/>
      <c r="AC47" s="1644"/>
      <c r="AD47" s="1644"/>
      <c r="AE47" s="1644"/>
      <c r="AF47" s="1644"/>
      <c r="AG47" s="1644"/>
      <c r="AH47" s="1644"/>
      <c r="AI47" s="1644"/>
      <c r="AJ47" s="1644"/>
      <c r="AK47" s="1644"/>
      <c r="AL47" s="1644"/>
      <c r="AM47" s="1644"/>
      <c r="AN47" s="1644"/>
      <c r="AO47" s="1644"/>
      <c r="AP47" s="1644"/>
      <c r="AQ47" s="1644"/>
      <c r="AR47" s="1644"/>
      <c r="AS47" s="1644"/>
      <c r="AT47" s="1644"/>
      <c r="AU47" s="1644"/>
      <c r="AV47" s="1644"/>
      <c r="AW47" s="1644"/>
      <c r="AX47" s="1644"/>
      <c r="AY47" s="1644"/>
      <c r="AZ47" s="1644"/>
      <c r="BA47" s="1644"/>
      <c r="BB47" s="1644"/>
      <c r="BC47" s="1644"/>
      <c r="BD47" s="1644"/>
      <c r="BE47" s="1644"/>
      <c r="BF47" s="1644"/>
      <c r="BG47" s="1644"/>
      <c r="BH47" s="1644"/>
      <c r="BI47" s="1644"/>
      <c r="BJ47" s="1644"/>
      <c r="BK47" s="1644"/>
      <c r="BL47" s="1644"/>
      <c r="BM47" s="1644"/>
      <c r="BN47" s="1644"/>
      <c r="BO47" s="1644"/>
      <c r="BP47" s="1644"/>
      <c r="BQ47" s="1644"/>
      <c r="BR47" s="1644"/>
      <c r="BS47" s="1644"/>
      <c r="BT47" s="1644"/>
      <c r="BU47" s="1644"/>
      <c r="BV47" s="1644"/>
      <c r="BW47" s="1644"/>
      <c r="BX47" s="1644"/>
      <c r="BY47" s="1644"/>
      <c r="BZ47" s="1644"/>
      <c r="CA47" s="1644"/>
      <c r="CB47" s="1644"/>
      <c r="CC47" s="1644"/>
      <c r="CD47" s="1644"/>
      <c r="CE47" s="1644"/>
      <c r="CF47" s="1644"/>
      <c r="CG47" s="1644"/>
      <c r="CH47" s="1644"/>
      <c r="CI47" s="1644"/>
      <c r="CJ47" s="1644"/>
      <c r="CK47" s="1644"/>
      <c r="CL47" s="1644"/>
      <c r="CM47" s="1644"/>
      <c r="CN47" s="1644"/>
      <c r="CO47" s="1644"/>
      <c r="CP47" s="1644"/>
      <c r="CQ47" s="1644"/>
      <c r="CR47" s="1644"/>
      <c r="CS47" s="1644"/>
      <c r="CT47" s="1644"/>
      <c r="CU47" s="1644"/>
      <c r="CV47" s="1644"/>
      <c r="CW47" s="1644"/>
      <c r="CX47" s="1644"/>
      <c r="CY47" s="1644"/>
      <c r="CZ47" s="1644"/>
      <c r="DA47" s="1644"/>
      <c r="DB47" s="1644"/>
      <c r="DC47" s="1644"/>
      <c r="DD47" s="1644"/>
      <c r="DE47" s="1644"/>
      <c r="DF47" s="1644"/>
      <c r="DG47" s="1644"/>
      <c r="DH47" s="1644"/>
      <c r="DI47" s="1644"/>
      <c r="DJ47" s="1644"/>
      <c r="DK47" s="1644"/>
      <c r="DL47" s="1644"/>
      <c r="DM47" s="1644"/>
      <c r="DN47" s="1644"/>
      <c r="DO47" s="1644"/>
      <c r="DP47" s="1644"/>
      <c r="DQ47" s="1644"/>
      <c r="DR47" s="1644"/>
      <c r="DS47" s="1644"/>
      <c r="DT47" s="1644"/>
      <c r="DU47" s="1644"/>
      <c r="DV47" s="1644"/>
      <c r="DW47" s="1644"/>
      <c r="DX47" s="1644"/>
      <c r="DY47" s="1644"/>
      <c r="DZ47" s="1644"/>
      <c r="EA47" s="1644"/>
      <c r="EB47" s="1644"/>
      <c r="EC47" s="1644"/>
      <c r="ED47" s="1644"/>
      <c r="EE47" s="1644"/>
      <c r="EF47" s="1644"/>
      <c r="EG47" s="1644"/>
      <c r="EH47" s="1644"/>
      <c r="EI47" s="1644"/>
      <c r="EJ47" s="1644"/>
      <c r="EK47" s="1644"/>
      <c r="EL47" s="1644"/>
      <c r="EM47" s="1644"/>
      <c r="EN47" s="1644"/>
      <c r="EO47" s="1644"/>
      <c r="EP47" s="1644"/>
      <c r="EQ47" s="1644"/>
      <c r="ER47" s="1644"/>
      <c r="ES47" s="1644"/>
      <c r="ET47" s="1644"/>
      <c r="EU47" s="1644"/>
      <c r="EV47" s="1644"/>
      <c r="EW47" s="1644"/>
      <c r="EX47" s="1644"/>
      <c r="EY47" s="1644"/>
      <c r="EZ47" s="1644"/>
      <c r="FA47" s="1644"/>
      <c r="FB47" s="1644"/>
      <c r="FC47" s="1644"/>
      <c r="FD47" s="1644"/>
      <c r="FE47" s="1644"/>
      <c r="FF47" s="1644"/>
      <c r="FG47" s="1644"/>
      <c r="FH47" s="1644"/>
      <c r="FI47" s="1644"/>
      <c r="FJ47" s="1644"/>
      <c r="FK47" s="1644"/>
      <c r="FL47" s="1644"/>
      <c r="FM47" s="1644"/>
      <c r="FN47" s="1644"/>
      <c r="FO47" s="1644"/>
      <c r="FP47" s="1644"/>
      <c r="FQ47" s="1644"/>
      <c r="FR47" s="1644"/>
      <c r="FS47" s="1644"/>
      <c r="FT47" s="1644"/>
      <c r="FU47" s="1644"/>
      <c r="FV47" s="1644"/>
      <c r="FW47" s="1644"/>
      <c r="FX47" s="1644"/>
      <c r="FY47" s="1644"/>
      <c r="FZ47" s="1644"/>
      <c r="GA47" s="1644"/>
      <c r="GB47" s="1644"/>
      <c r="GC47" s="1644"/>
      <c r="GD47" s="1644"/>
      <c r="GE47" s="1644"/>
      <c r="GF47" s="1644"/>
      <c r="GG47" s="1644"/>
      <c r="GH47" s="1644"/>
      <c r="GI47" s="1644"/>
      <c r="GJ47" s="1644"/>
      <c r="GK47" s="1644"/>
      <c r="GL47" s="1644"/>
      <c r="GM47" s="1644"/>
      <c r="HJ47" s="1640">
        <v>11</v>
      </c>
    </row>
    <row s="1650" customFormat="1" customHeight="1" ht="11.549999999999999">
      <c r="A48" s="996"/>
      <c r="B48" s="1645"/>
      <c r="C48" s="1645"/>
      <c r="D48" s="360"/>
      <c r="J48" s="1650"/>
      <c r="K48" s="1650"/>
      <c r="L48" s="1650"/>
      <c r="M48" s="1650"/>
      <c r="N48" s="1650"/>
      <c r="O48" s="1650"/>
      <c r="P48" s="1650"/>
      <c r="Q48" s="1650"/>
      <c r="R48" s="1650"/>
      <c r="S48" s="1650"/>
      <c r="T48" s="1650"/>
      <c r="U48" s="1650"/>
      <c r="V48" s="1650"/>
      <c r="W48" s="1650"/>
      <c r="X48" s="1650"/>
      <c r="Y48" s="1650"/>
      <c r="Z48" s="1650"/>
      <c r="AA48" s="1650"/>
      <c r="AB48" s="1650"/>
      <c r="AC48" s="1650"/>
      <c r="AD48" s="1650"/>
      <c r="AE48" s="1650"/>
      <c r="AF48" s="1650"/>
      <c r="AG48" s="1650"/>
      <c r="AH48" s="1650"/>
      <c r="AI48" s="1650"/>
      <c r="AJ48" s="1650"/>
      <c r="AK48" s="1650"/>
      <c r="AL48" s="1650"/>
      <c r="AM48" s="1650"/>
      <c r="AN48" s="1650"/>
      <c r="AO48" s="1650"/>
      <c r="AP48" s="1650"/>
      <c r="AQ48" s="1650"/>
      <c r="AR48" s="1650"/>
      <c r="AS48" s="1650"/>
      <c r="AT48" s="1650"/>
      <c r="AU48" s="1650"/>
      <c r="AV48" s="1650"/>
      <c r="AW48" s="1650"/>
      <c r="AX48" s="1650"/>
      <c r="AY48" s="1650"/>
      <c r="AZ48" s="1650"/>
      <c r="BA48" s="1650"/>
      <c r="BB48" s="1650"/>
      <c r="BC48" s="1650"/>
      <c r="BD48" s="1650"/>
      <c r="BE48" s="1650"/>
      <c r="BF48" s="1650"/>
      <c r="BG48" s="1650"/>
      <c r="BH48" s="1650"/>
      <c r="BI48" s="1650"/>
      <c r="BJ48" s="1650"/>
      <c r="BK48" s="1650"/>
      <c r="BL48" s="1650"/>
      <c r="BM48" s="1650"/>
      <c r="BN48" s="1650"/>
      <c r="BO48" s="1650"/>
      <c r="BP48" s="1650"/>
      <c r="BQ48" s="1650"/>
      <c r="BR48" s="1650"/>
      <c r="BS48" s="1650"/>
      <c r="BT48" s="1650"/>
      <c r="BU48" s="1650"/>
      <c r="BV48" s="1650"/>
      <c r="BW48" s="1650"/>
      <c r="BX48" s="1650"/>
      <c r="BY48" s="1650"/>
      <c r="BZ48" s="1650"/>
      <c r="CA48" s="1650"/>
      <c r="CB48" s="1650"/>
      <c r="CC48" s="1650"/>
      <c r="CD48" s="1650"/>
      <c r="CE48" s="1650"/>
      <c r="CF48" s="1650"/>
      <c r="CG48" s="1650"/>
      <c r="CH48" s="1650"/>
      <c r="CI48" s="1650"/>
      <c r="CJ48" s="1650"/>
      <c r="CK48" s="1650"/>
      <c r="CL48" s="1650"/>
      <c r="CM48" s="1650"/>
      <c r="CN48" s="1650"/>
      <c r="CO48" s="1650"/>
      <c r="CP48" s="1650"/>
      <c r="CQ48" s="1650"/>
      <c r="CR48" s="1650"/>
      <c r="CS48" s="1650"/>
      <c r="CT48" s="1650"/>
      <c r="CU48" s="1650"/>
      <c r="CV48" s="1650"/>
      <c r="CW48" s="1650"/>
      <c r="CX48" s="1650"/>
      <c r="CY48" s="1650"/>
      <c r="CZ48" s="1650"/>
      <c r="DA48" s="1650"/>
      <c r="DB48" s="1650"/>
      <c r="DC48" s="1650"/>
      <c r="DD48" s="1650"/>
      <c r="DE48" s="1650"/>
      <c r="DF48" s="1650"/>
      <c r="DG48" s="1650"/>
      <c r="DH48" s="1650"/>
      <c r="DI48" s="1650"/>
      <c r="DJ48" s="1650"/>
      <c r="DK48" s="1650"/>
      <c r="DL48" s="1650"/>
      <c r="DM48" s="1650"/>
      <c r="DN48" s="1650"/>
      <c r="DO48" s="1650"/>
      <c r="DP48" s="1650"/>
      <c r="DQ48" s="1650"/>
      <c r="DR48" s="1650"/>
      <c r="DS48" s="1650"/>
      <c r="DT48" s="1650"/>
      <c r="DU48" s="1650"/>
      <c r="DV48" s="1650"/>
      <c r="DW48" s="1650"/>
      <c r="DX48" s="1650"/>
      <c r="DY48" s="1650"/>
      <c r="DZ48" s="1650"/>
      <c r="EA48" s="1650"/>
      <c r="EB48" s="1650"/>
      <c r="EC48" s="1650"/>
      <c r="ED48" s="1650"/>
      <c r="EE48" s="1650"/>
      <c r="EF48" s="1650"/>
      <c r="EG48" s="1650"/>
      <c r="EH48" s="1650"/>
      <c r="EI48" s="1650"/>
      <c r="EJ48" s="1650"/>
      <c r="EK48" s="1650"/>
      <c r="EL48" s="1650"/>
      <c r="EM48" s="1650"/>
      <c r="EN48" s="1650"/>
      <c r="EO48" s="1650"/>
      <c r="EP48" s="1650"/>
      <c r="EQ48" s="1650"/>
      <c r="ER48" s="1650"/>
      <c r="ES48" s="1650"/>
      <c r="ET48" s="1650"/>
      <c r="EU48" s="1650"/>
      <c r="EV48" s="1650"/>
      <c r="EW48" s="1650"/>
      <c r="EX48" s="1650"/>
      <c r="EY48" s="1650"/>
      <c r="EZ48" s="1650"/>
      <c r="FA48" s="1650"/>
      <c r="FB48" s="1650"/>
      <c r="FC48" s="1650"/>
      <c r="FD48" s="1650"/>
      <c r="FE48" s="1650"/>
      <c r="FF48" s="1650"/>
      <c r="FG48" s="1650"/>
      <c r="FH48" s="1650"/>
      <c r="FI48" s="1650"/>
      <c r="FJ48" s="1650"/>
      <c r="FK48" s="1650"/>
      <c r="FL48" s="1650"/>
      <c r="FM48" s="1650"/>
      <c r="FN48" s="1650"/>
      <c r="FO48" s="1650"/>
      <c r="FP48" s="1650"/>
      <c r="FQ48" s="1650"/>
      <c r="FR48" s="1650"/>
      <c r="FS48" s="1650"/>
      <c r="FT48" s="1650"/>
      <c r="FU48" s="1650"/>
      <c r="FV48" s="1650"/>
      <c r="FW48" s="1650"/>
      <c r="FX48" s="1650"/>
      <c r="FY48" s="1650"/>
      <c r="FZ48" s="1650"/>
      <c r="GA48" s="1650"/>
      <c r="GB48" s="1650"/>
      <c r="GC48" s="1650"/>
      <c r="GD48" s="1650"/>
      <c r="GE48" s="1650"/>
      <c r="GF48" s="1650"/>
      <c r="GG48" s="1650"/>
      <c r="GH48" s="1650"/>
      <c r="GI48" s="1650"/>
      <c r="GJ48" s="1650"/>
      <c r="GK48" s="1650"/>
      <c r="GL48" s="1650"/>
      <c r="GM48" s="1650"/>
      <c r="GO48" s="1169"/>
      <c r="GP48" s="1645"/>
      <c r="GQ48" s="1645"/>
      <c r="GR48" s="1169"/>
      <c r="GS48" s="1169"/>
      <c r="GT48" s="1169"/>
      <c r="GU48" s="1169"/>
      <c r="GV48" s="1645"/>
      <c r="GW48" s="1169"/>
      <c r="GX48" s="1169"/>
      <c r="GY48" s="553"/>
      <c r="GZ48" s="1169"/>
      <c r="HA48" s="1169"/>
      <c r="HB48" s="1169"/>
      <c r="HC48" s="1169"/>
      <c r="HD48" s="1169"/>
      <c r="HE48" s="1641"/>
      <c r="HF48" s="575"/>
      <c r="HG48" s="575"/>
      <c r="HH48" s="575"/>
      <c r="HI48" s="575"/>
      <c r="HJ48" s="1650">
        <v>11</v>
      </c>
    </row>
    <row s="1650" customFormat="1" customHeight="1" ht="11.549999999999999">
      <c r="A49" s="996"/>
      <c r="B49" s="1645"/>
      <c r="C49" s="1645"/>
      <c r="D49" s="360"/>
      <c r="J49" s="1650"/>
      <c r="K49" s="1650"/>
      <c r="L49" s="1650"/>
      <c r="M49" s="1650"/>
      <c r="N49" s="1650"/>
      <c r="O49" s="1650"/>
      <c r="P49" s="1650"/>
      <c r="Q49" s="1650"/>
      <c r="R49" s="1650"/>
      <c r="S49" s="1650"/>
      <c r="T49" s="1650"/>
      <c r="U49" s="1650"/>
      <c r="V49" s="1650"/>
      <c r="W49" s="1650"/>
      <c r="X49" s="1650"/>
      <c r="Y49" s="1650"/>
      <c r="Z49" s="1650"/>
      <c r="AA49" s="1650"/>
      <c r="AB49" s="1650"/>
      <c r="AC49" s="1650"/>
      <c r="AD49" s="1650"/>
      <c r="AE49" s="1650"/>
      <c r="AF49" s="1650"/>
      <c r="AG49" s="1650"/>
      <c r="AH49" s="1650"/>
      <c r="AI49" s="1650"/>
      <c r="AJ49" s="1650"/>
      <c r="AK49" s="1650"/>
      <c r="AL49" s="1650"/>
      <c r="AM49" s="1650"/>
      <c r="AN49" s="1650"/>
      <c r="AO49" s="1650"/>
      <c r="AP49" s="1650"/>
      <c r="AQ49" s="1650"/>
      <c r="AR49" s="1650"/>
      <c r="AS49" s="1650"/>
      <c r="AT49" s="1650"/>
      <c r="AU49" s="1650"/>
      <c r="AV49" s="1650"/>
      <c r="AW49" s="1650"/>
      <c r="AX49" s="1650"/>
      <c r="AY49" s="1650"/>
      <c r="AZ49" s="1650"/>
      <c r="BA49" s="1650"/>
      <c r="BB49" s="1650"/>
      <c r="BC49" s="1650"/>
      <c r="BD49" s="1650"/>
      <c r="BE49" s="1650"/>
      <c r="BF49" s="1650"/>
      <c r="BG49" s="1650"/>
      <c r="BH49" s="1650"/>
      <c r="BI49" s="1650"/>
      <c r="BJ49" s="1650"/>
      <c r="BK49" s="1650"/>
      <c r="BL49" s="1650"/>
      <c r="BM49" s="1650"/>
      <c r="BN49" s="1650"/>
      <c r="BO49" s="1650"/>
      <c r="BP49" s="1650"/>
      <c r="BQ49" s="1650"/>
      <c r="BR49" s="1650"/>
      <c r="BS49" s="1650"/>
      <c r="BT49" s="1650"/>
      <c r="BU49" s="1650"/>
      <c r="BV49" s="1650"/>
      <c r="BW49" s="1650"/>
      <c r="BX49" s="1650"/>
      <c r="BY49" s="1650"/>
      <c r="BZ49" s="1650"/>
      <c r="CA49" s="1650"/>
      <c r="CB49" s="1650"/>
      <c r="CC49" s="1650"/>
      <c r="CD49" s="1650"/>
      <c r="CE49" s="1650"/>
      <c r="CF49" s="1650"/>
      <c r="CG49" s="1650"/>
      <c r="CH49" s="1650"/>
      <c r="CI49" s="1650"/>
      <c r="CJ49" s="1650"/>
      <c r="CK49" s="1650"/>
      <c r="CL49" s="1650"/>
      <c r="CM49" s="1650"/>
      <c r="CN49" s="1650"/>
      <c r="CO49" s="1650"/>
      <c r="CP49" s="1650"/>
      <c r="CQ49" s="1650"/>
      <c r="CR49" s="1650"/>
      <c r="CS49" s="1650"/>
      <c r="CT49" s="1650"/>
      <c r="CU49" s="1650"/>
      <c r="CV49" s="1650"/>
      <c r="CW49" s="1650"/>
      <c r="CX49" s="1650"/>
      <c r="CY49" s="1650"/>
      <c r="CZ49" s="1650"/>
      <c r="DA49" s="1650"/>
      <c r="DB49" s="1650"/>
      <c r="DC49" s="1650"/>
      <c r="DD49" s="1650"/>
      <c r="DE49" s="1650"/>
      <c r="DF49" s="1650"/>
      <c r="DG49" s="1650"/>
      <c r="DH49" s="1650"/>
      <c r="DI49" s="1650"/>
      <c r="DJ49" s="1650"/>
      <c r="DK49" s="1650"/>
      <c r="DL49" s="1650"/>
      <c r="DM49" s="1650"/>
      <c r="DN49" s="1650"/>
      <c r="DO49" s="1650"/>
      <c r="DP49" s="1650"/>
      <c r="DQ49" s="1650"/>
      <c r="DR49" s="1650"/>
      <c r="DS49" s="1650"/>
      <c r="DT49" s="1650"/>
      <c r="DU49" s="1650"/>
      <c r="DV49" s="1650"/>
      <c r="DW49" s="1650"/>
      <c r="DX49" s="1650"/>
      <c r="DY49" s="1650"/>
      <c r="DZ49" s="1650"/>
      <c r="EA49" s="1650"/>
      <c r="EB49" s="1650"/>
      <c r="EC49" s="1650"/>
      <c r="ED49" s="1650"/>
      <c r="EE49" s="1650"/>
      <c r="EF49" s="1650"/>
      <c r="EG49" s="1650"/>
      <c r="EH49" s="1650"/>
      <c r="EI49" s="1650"/>
      <c r="EJ49" s="1650"/>
      <c r="EK49" s="1650"/>
      <c r="EL49" s="1650"/>
      <c r="EM49" s="1650"/>
      <c r="EN49" s="1650"/>
      <c r="EO49" s="1650"/>
      <c r="EP49" s="1650"/>
      <c r="EQ49" s="1650"/>
      <c r="ER49" s="1650"/>
      <c r="ES49" s="1650"/>
      <c r="ET49" s="1650"/>
      <c r="EU49" s="1650"/>
      <c r="EV49" s="1650"/>
      <c r="EW49" s="1650"/>
      <c r="EX49" s="1650"/>
      <c r="EY49" s="1650"/>
      <c r="EZ49" s="1650"/>
      <c r="FA49" s="1650"/>
      <c r="FB49" s="1650"/>
      <c r="FC49" s="1650"/>
      <c r="FD49" s="1650"/>
      <c r="FE49" s="1650"/>
      <c r="FF49" s="1650"/>
      <c r="FG49" s="1650"/>
      <c r="FH49" s="1650"/>
      <c r="FI49" s="1650"/>
      <c r="FJ49" s="1650"/>
      <c r="FK49" s="1650"/>
      <c r="FL49" s="1650"/>
      <c r="FM49" s="1650"/>
      <c r="FN49" s="1650"/>
      <c r="FO49" s="1650"/>
      <c r="FP49" s="1650"/>
      <c r="FQ49" s="1650"/>
      <c r="FR49" s="1650"/>
      <c r="FS49" s="1650"/>
      <c r="FT49" s="1650"/>
      <c r="FU49" s="1650"/>
      <c r="FV49" s="1650"/>
      <c r="FW49" s="1650"/>
      <c r="FX49" s="1650"/>
      <c r="FY49" s="1650"/>
      <c r="FZ49" s="1650"/>
      <c r="GA49" s="1650"/>
      <c r="GB49" s="1650"/>
      <c r="GC49" s="1650"/>
      <c r="GD49" s="1650"/>
      <c r="GE49" s="1650"/>
      <c r="GF49" s="1650"/>
      <c r="GG49" s="1650"/>
      <c r="GH49" s="1650"/>
      <c r="GI49" s="1650"/>
      <c r="GJ49" s="1650"/>
      <c r="GK49" s="1650"/>
      <c r="GL49" s="1650"/>
      <c r="GM49" s="1650"/>
      <c r="GO49" s="1169"/>
      <c r="GP49" s="1645"/>
      <c r="GQ49" s="1645"/>
      <c r="GR49" s="1169"/>
      <c r="GS49" s="1169"/>
      <c r="GT49" s="1169"/>
      <c r="GU49" s="1169"/>
      <c r="GV49" s="1645"/>
      <c r="GW49" s="1169"/>
      <c r="GX49" s="1169"/>
      <c r="GY49" s="553"/>
      <c r="GZ49" s="1169"/>
      <c r="HA49" s="1169"/>
      <c r="HB49" s="1169"/>
      <c r="HC49" s="1169"/>
      <c r="HD49" s="1169"/>
      <c r="HE49" s="1641"/>
      <c r="HF49" s="575"/>
      <c r="HG49" s="575"/>
      <c r="HH49" s="575"/>
      <c r="HI49" s="575"/>
      <c r="HJ49" s="1650">
        <v>11</v>
      </c>
    </row>
    <row s="1650" customFormat="1" customHeight="1" ht="11.549999999999999">
      <c r="A50" s="996"/>
      <c r="B50" s="1645"/>
      <c r="C50" s="1645"/>
      <c r="D50" s="360"/>
      <c r="H50" s="575"/>
      <c r="I50" s="575"/>
      <c r="J50" s="631"/>
      <c r="K50" s="631"/>
      <c r="L50" s="631"/>
      <c r="M50" s="631"/>
      <c r="N50" s="631"/>
      <c r="O50" s="631"/>
      <c r="P50" s="631"/>
      <c r="Q50" s="631"/>
      <c r="R50" s="631"/>
      <c r="S50" s="631"/>
      <c r="T50" s="631"/>
      <c r="U50" s="631"/>
      <c r="V50" s="631"/>
      <c r="W50" s="631"/>
      <c r="X50" s="631"/>
      <c r="Y50" s="631"/>
      <c r="Z50" s="631"/>
      <c r="AA50" s="631"/>
      <c r="AB50" s="631"/>
      <c r="AC50" s="631"/>
      <c r="AD50" s="631"/>
      <c r="AE50" s="631"/>
      <c r="AF50" s="631"/>
      <c r="AG50" s="631"/>
      <c r="AH50" s="631"/>
      <c r="AI50" s="631"/>
      <c r="AJ50" s="631"/>
      <c r="AK50" s="631"/>
      <c r="AL50" s="631"/>
      <c r="AM50" s="631"/>
      <c r="AN50" s="631"/>
      <c r="AO50" s="631"/>
      <c r="AP50" s="631"/>
      <c r="AQ50" s="631"/>
      <c r="AR50" s="631"/>
      <c r="AS50" s="631"/>
      <c r="AT50" s="631"/>
      <c r="AU50" s="631"/>
      <c r="AV50" s="631"/>
      <c r="AW50" s="631"/>
      <c r="AX50" s="631"/>
      <c r="AY50" s="631"/>
      <c r="AZ50" s="631"/>
      <c r="BA50" s="631"/>
      <c r="BB50" s="631"/>
      <c r="BC50" s="631"/>
      <c r="BD50" s="631"/>
      <c r="BE50" s="631"/>
      <c r="BF50" s="631"/>
      <c r="BG50" s="631"/>
      <c r="BH50" s="631"/>
      <c r="BI50" s="631"/>
      <c r="BJ50" s="631"/>
      <c r="BK50" s="631"/>
      <c r="BL50" s="631"/>
      <c r="BM50" s="631"/>
      <c r="BN50" s="631"/>
      <c r="BO50" s="631"/>
      <c r="BP50" s="631"/>
      <c r="BQ50" s="631"/>
      <c r="BR50" s="631"/>
      <c r="BS50" s="631"/>
      <c r="BT50" s="631"/>
      <c r="BU50" s="631"/>
      <c r="BV50" s="631"/>
      <c r="BW50" s="631"/>
      <c r="BX50" s="631"/>
      <c r="BY50" s="631"/>
      <c r="BZ50" s="631"/>
      <c r="CA50" s="631"/>
      <c r="CB50" s="631"/>
      <c r="CC50" s="631"/>
      <c r="CD50" s="631"/>
      <c r="CE50" s="631"/>
      <c r="CF50" s="631"/>
      <c r="CG50" s="631"/>
      <c r="CH50" s="631"/>
      <c r="CI50" s="631"/>
      <c r="CJ50" s="631"/>
      <c r="CK50" s="631"/>
      <c r="CL50" s="631"/>
      <c r="CM50" s="631"/>
      <c r="CN50" s="631"/>
      <c r="CO50" s="631"/>
      <c r="CP50" s="631"/>
      <c r="CQ50" s="631"/>
      <c r="CR50" s="631"/>
      <c r="CS50" s="631"/>
      <c r="CT50" s="631"/>
      <c r="CU50" s="631"/>
      <c r="CV50" s="631"/>
      <c r="CW50" s="631"/>
      <c r="CX50" s="631"/>
      <c r="CY50" s="631"/>
      <c r="CZ50" s="631"/>
      <c r="DA50" s="631"/>
      <c r="DB50" s="631"/>
      <c r="DC50" s="631"/>
      <c r="DD50" s="631"/>
      <c r="DE50" s="631"/>
      <c r="DF50" s="631"/>
      <c r="DG50" s="631"/>
      <c r="DH50" s="631"/>
      <c r="DI50" s="631"/>
      <c r="DJ50" s="631"/>
      <c r="DK50" s="631"/>
      <c r="DL50" s="631"/>
      <c r="DM50" s="631"/>
      <c r="DN50" s="631"/>
      <c r="DO50" s="631"/>
      <c r="DP50" s="631"/>
      <c r="DQ50" s="631"/>
      <c r="DR50" s="631"/>
      <c r="DS50" s="631"/>
      <c r="DT50" s="631"/>
      <c r="DU50" s="631"/>
      <c r="DV50" s="631"/>
      <c r="DW50" s="631"/>
      <c r="DX50" s="631"/>
      <c r="DY50" s="631"/>
      <c r="DZ50" s="631"/>
      <c r="EA50" s="631"/>
      <c r="EB50" s="631"/>
      <c r="EC50" s="631"/>
      <c r="ED50" s="631"/>
      <c r="EE50" s="631"/>
      <c r="EF50" s="631"/>
      <c r="EG50" s="631"/>
      <c r="EH50" s="631"/>
      <c r="EI50" s="631"/>
      <c r="EJ50" s="631"/>
      <c r="EK50" s="631"/>
      <c r="EL50" s="631"/>
      <c r="EM50" s="631"/>
      <c r="EN50" s="631"/>
      <c r="EO50" s="631"/>
      <c r="EP50" s="631"/>
      <c r="EQ50" s="631"/>
      <c r="ER50" s="631"/>
      <c r="ES50" s="631"/>
      <c r="ET50" s="631"/>
      <c r="EU50" s="631"/>
      <c r="EV50" s="631"/>
      <c r="EW50" s="631"/>
      <c r="EX50" s="631"/>
      <c r="EY50" s="631"/>
      <c r="EZ50" s="631"/>
      <c r="FA50" s="631"/>
      <c r="FB50" s="631"/>
      <c r="FC50" s="631"/>
      <c r="FD50" s="631"/>
      <c r="FE50" s="631"/>
      <c r="FF50" s="631"/>
      <c r="FG50" s="631"/>
      <c r="FH50" s="631"/>
      <c r="FI50" s="631"/>
      <c r="FJ50" s="631"/>
      <c r="FK50" s="631"/>
      <c r="FL50" s="631"/>
      <c r="FM50" s="631"/>
      <c r="FN50" s="631"/>
      <c r="FO50" s="631"/>
      <c r="FP50" s="631"/>
      <c r="FQ50" s="631"/>
      <c r="FR50" s="631"/>
      <c r="FS50" s="631"/>
      <c r="FT50" s="631"/>
      <c r="FU50" s="631"/>
      <c r="FV50" s="631"/>
      <c r="FW50" s="631"/>
      <c r="FX50" s="631"/>
      <c r="FY50" s="631"/>
      <c r="FZ50" s="631"/>
      <c r="GA50" s="631"/>
      <c r="GB50" s="631"/>
      <c r="GC50" s="631"/>
      <c r="GD50" s="631"/>
      <c r="GE50" s="631"/>
      <c r="GF50" s="631"/>
      <c r="GG50" s="631"/>
      <c r="GH50" s="631"/>
      <c r="GI50" s="631"/>
      <c r="GJ50" s="631"/>
      <c r="GK50" s="631"/>
      <c r="GL50" s="631"/>
      <c r="GM50" s="631"/>
      <c r="GO50" s="1169"/>
      <c r="GP50" s="1645"/>
      <c r="GQ50" s="1645"/>
      <c r="GR50" s="1169"/>
      <c r="GS50" s="1169"/>
      <c r="GT50" s="1169"/>
      <c r="GU50" s="1169"/>
      <c r="GV50" s="1645"/>
      <c r="GW50" s="1169"/>
      <c r="GX50" s="1169"/>
      <c r="GY50" s="553"/>
      <c r="GZ50" s="1169"/>
      <c r="HA50" s="1169"/>
      <c r="HB50" s="1169"/>
      <c r="HC50" s="1169"/>
      <c r="HD50" s="1169"/>
      <c r="HE50" s="1641"/>
      <c r="HF50" s="575"/>
      <c r="HG50" s="575"/>
      <c r="HH50" s="575"/>
      <c r="HI50" s="575"/>
      <c r="HJ50" s="1650">
        <v>11</v>
      </c>
    </row>
    <row s="1650" customFormat="1" customHeight="1" ht="11.549999999999999">
      <c r="A51" s="996"/>
      <c r="B51" s="1645"/>
      <c r="C51" s="1645"/>
      <c r="D51" s="360"/>
      <c r="J51" s="1650"/>
      <c r="K51" s="1650"/>
      <c r="L51" s="1650"/>
      <c r="M51" s="1650"/>
      <c r="N51" s="1650"/>
      <c r="O51" s="1650"/>
      <c r="P51" s="1650"/>
      <c r="Q51" s="1650"/>
      <c r="R51" s="1650"/>
      <c r="S51" s="1650"/>
      <c r="T51" s="1650"/>
      <c r="U51" s="1650"/>
      <c r="V51" s="1650"/>
      <c r="W51" s="1650"/>
      <c r="X51" s="1650"/>
      <c r="Y51" s="1650"/>
      <c r="Z51" s="1650"/>
      <c r="AA51" s="1650"/>
      <c r="AB51" s="1650"/>
      <c r="AC51" s="1650"/>
      <c r="AD51" s="1650"/>
      <c r="AE51" s="1650"/>
      <c r="AF51" s="1650"/>
      <c r="AG51" s="1650"/>
      <c r="AH51" s="1650"/>
      <c r="AI51" s="1650"/>
      <c r="AJ51" s="1650"/>
      <c r="AK51" s="1650"/>
      <c r="AL51" s="1650"/>
      <c r="AM51" s="1650"/>
      <c r="AN51" s="1650"/>
      <c r="AO51" s="1650"/>
      <c r="AP51" s="1650"/>
      <c r="AQ51" s="1650"/>
      <c r="AR51" s="1650"/>
      <c r="AS51" s="1650"/>
      <c r="AT51" s="1650"/>
      <c r="AU51" s="1650"/>
      <c r="AV51" s="1650"/>
      <c r="AW51" s="1650"/>
      <c r="AX51" s="1650"/>
      <c r="AY51" s="1650"/>
      <c r="AZ51" s="1650"/>
      <c r="BA51" s="1650"/>
      <c r="BB51" s="1650"/>
      <c r="BC51" s="1650"/>
      <c r="BD51" s="1650"/>
      <c r="BE51" s="1650"/>
      <c r="BF51" s="1650"/>
      <c r="BG51" s="1650"/>
      <c r="BH51" s="1650"/>
      <c r="BI51" s="1650"/>
      <c r="BJ51" s="1650"/>
      <c r="BK51" s="1650"/>
      <c r="BL51" s="1650"/>
      <c r="BM51" s="1650"/>
      <c r="BN51" s="1650"/>
      <c r="BO51" s="1650"/>
      <c r="BP51" s="1650"/>
      <c r="BQ51" s="1650"/>
      <c r="BR51" s="1650"/>
      <c r="BS51" s="1650"/>
      <c r="BT51" s="1650"/>
      <c r="BU51" s="1650"/>
      <c r="BV51" s="1650"/>
      <c r="BW51" s="1650"/>
      <c r="BX51" s="1650"/>
      <c r="BY51" s="1650"/>
      <c r="BZ51" s="1650"/>
      <c r="CA51" s="1650"/>
      <c r="CB51" s="1650"/>
      <c r="CC51" s="1650"/>
      <c r="CD51" s="1650"/>
      <c r="CE51" s="1650"/>
      <c r="CF51" s="1650"/>
      <c r="CG51" s="1650"/>
      <c r="CH51" s="1650"/>
      <c r="CI51" s="1650"/>
      <c r="CJ51" s="1650"/>
      <c r="CK51" s="1650"/>
      <c r="CL51" s="1650"/>
      <c r="CM51" s="1650"/>
      <c r="CN51" s="1650"/>
      <c r="CO51" s="1650"/>
      <c r="CP51" s="1650"/>
      <c r="CQ51" s="1650"/>
      <c r="CR51" s="1650"/>
      <c r="CS51" s="1650"/>
      <c r="CT51" s="1650"/>
      <c r="CU51" s="1650"/>
      <c r="CV51" s="1650"/>
      <c r="CW51" s="1650"/>
      <c r="CX51" s="1650"/>
      <c r="CY51" s="1650"/>
      <c r="CZ51" s="1650"/>
      <c r="DA51" s="1650"/>
      <c r="DB51" s="1650"/>
      <c r="DC51" s="1650"/>
      <c r="DD51" s="1650"/>
      <c r="DE51" s="1650"/>
      <c r="DF51" s="1650"/>
      <c r="DG51" s="1650"/>
      <c r="DH51" s="1650"/>
      <c r="DI51" s="1650"/>
      <c r="DJ51" s="1650"/>
      <c r="DK51" s="1650"/>
      <c r="DL51" s="1650"/>
      <c r="DM51" s="1650"/>
      <c r="DN51" s="1650"/>
      <c r="DO51" s="1650"/>
      <c r="DP51" s="1650"/>
      <c r="DQ51" s="1650"/>
      <c r="DR51" s="1650"/>
      <c r="DS51" s="1650"/>
      <c r="DT51" s="1650"/>
      <c r="DU51" s="1650"/>
      <c r="DV51" s="1650"/>
      <c r="DW51" s="1650"/>
      <c r="DX51" s="1650"/>
      <c r="DY51" s="1650"/>
      <c r="DZ51" s="1650"/>
      <c r="EA51" s="1650"/>
      <c r="EB51" s="1650"/>
      <c r="EC51" s="1650"/>
      <c r="ED51" s="1650"/>
      <c r="EE51" s="1650"/>
      <c r="EF51" s="1650"/>
      <c r="EG51" s="1650"/>
      <c r="EH51" s="1650"/>
      <c r="EI51" s="1650"/>
      <c r="EJ51" s="1650"/>
      <c r="EK51" s="1650"/>
      <c r="EL51" s="1650"/>
      <c r="EM51" s="1650"/>
      <c r="EN51" s="1650"/>
      <c r="EO51" s="1650"/>
      <c r="EP51" s="1650"/>
      <c r="EQ51" s="1650"/>
      <c r="ER51" s="1650"/>
      <c r="ES51" s="1650"/>
      <c r="ET51" s="1650"/>
      <c r="EU51" s="1650"/>
      <c r="EV51" s="1650"/>
      <c r="EW51" s="1650"/>
      <c r="EX51" s="1650"/>
      <c r="EY51" s="1650"/>
      <c r="EZ51" s="1650"/>
      <c r="FA51" s="1650"/>
      <c r="FB51" s="1650"/>
      <c r="FC51" s="1650"/>
      <c r="FD51" s="1650"/>
      <c r="FE51" s="1650"/>
      <c r="FF51" s="1650"/>
      <c r="FG51" s="1650"/>
      <c r="FH51" s="1650"/>
      <c r="FI51" s="1650"/>
      <c r="FJ51" s="1650"/>
      <c r="FK51" s="1650"/>
      <c r="FL51" s="1650"/>
      <c r="FM51" s="1650"/>
      <c r="FN51" s="1650"/>
      <c r="FO51" s="1650"/>
      <c r="FP51" s="1650"/>
      <c r="FQ51" s="1650"/>
      <c r="FR51" s="1650"/>
      <c r="FS51" s="1650"/>
      <c r="FT51" s="1650"/>
      <c r="FU51" s="1650"/>
      <c r="FV51" s="1650"/>
      <c r="FW51" s="1650"/>
      <c r="FX51" s="1650"/>
      <c r="FY51" s="1650"/>
      <c r="FZ51" s="1650"/>
      <c r="GA51" s="1650"/>
      <c r="GB51" s="1650"/>
      <c r="GC51" s="1650"/>
      <c r="GD51" s="1650"/>
      <c r="GE51" s="1650"/>
      <c r="GF51" s="1650"/>
      <c r="GG51" s="1650"/>
      <c r="GH51" s="1650"/>
      <c r="GI51" s="1650"/>
      <c r="GJ51" s="1650"/>
      <c r="GK51" s="1650"/>
      <c r="GL51" s="1650"/>
      <c r="GM51" s="1650"/>
      <c r="GO51" s="1169"/>
      <c r="GP51" s="1645"/>
      <c r="GQ51" s="1645"/>
      <c r="GR51" s="1169"/>
      <c r="GS51" s="1169"/>
      <c r="GT51" s="1169"/>
      <c r="GU51" s="1169"/>
      <c r="GV51" s="1645"/>
      <c r="GW51" s="1169"/>
      <c r="GX51" s="1169"/>
      <c r="GY51" s="553"/>
      <c r="GZ51" s="1169"/>
      <c r="HA51" s="1169"/>
      <c r="HB51" s="1169"/>
      <c r="HC51" s="1169"/>
      <c r="HD51" s="1169"/>
      <c r="HE51" s="1641"/>
      <c r="HF51" s="575"/>
      <c r="HG51" s="575"/>
      <c r="HH51" s="575"/>
      <c r="HI51" s="575"/>
      <c r="HJ51" s="1650">
        <v>11</v>
      </c>
    </row>
    <row s="1650" customFormat="1" customHeight="1" ht="11.549999999999999">
      <c r="A52" s="996"/>
      <c r="B52" s="1645"/>
      <c r="C52" s="1645"/>
      <c r="D52" s="360"/>
      <c r="J52" s="1650"/>
      <c r="K52" s="1650"/>
      <c r="L52" s="1650"/>
      <c r="M52" s="1650"/>
      <c r="N52" s="1650"/>
      <c r="O52" s="1650"/>
      <c r="P52" s="1650"/>
      <c r="Q52" s="1650"/>
      <c r="R52" s="1650"/>
      <c r="S52" s="1650"/>
      <c r="T52" s="1650"/>
      <c r="U52" s="1650"/>
      <c r="V52" s="1650"/>
      <c r="W52" s="1650"/>
      <c r="X52" s="1650"/>
      <c r="Y52" s="1650"/>
      <c r="Z52" s="1650"/>
      <c r="AA52" s="1650"/>
      <c r="AB52" s="1650"/>
      <c r="AC52" s="1650"/>
      <c r="AD52" s="1650"/>
      <c r="AE52" s="1650"/>
      <c r="AF52" s="1650"/>
      <c r="AG52" s="1650"/>
      <c r="AH52" s="1650"/>
      <c r="AI52" s="1650"/>
      <c r="AJ52" s="1650"/>
      <c r="AK52" s="1650"/>
      <c r="AL52" s="1650"/>
      <c r="AM52" s="1650"/>
      <c r="AN52" s="1650"/>
      <c r="AO52" s="1650"/>
      <c r="AP52" s="1650"/>
      <c r="AQ52" s="1650"/>
      <c r="AR52" s="1650"/>
      <c r="AS52" s="1650"/>
      <c r="AT52" s="1650"/>
      <c r="AU52" s="1650"/>
      <c r="AV52" s="1650"/>
      <c r="AW52" s="1650"/>
      <c r="AX52" s="1650"/>
      <c r="AY52" s="1650"/>
      <c r="AZ52" s="1650"/>
      <c r="BA52" s="1650"/>
      <c r="BB52" s="1650"/>
      <c r="BC52" s="1650"/>
      <c r="BD52" s="1650"/>
      <c r="BE52" s="1650"/>
      <c r="BF52" s="1650"/>
      <c r="BG52" s="1650"/>
      <c r="BH52" s="1650"/>
      <c r="BI52" s="1650"/>
      <c r="BJ52" s="1650"/>
      <c r="BK52" s="1650"/>
      <c r="BL52" s="1650"/>
      <c r="BM52" s="1650"/>
      <c r="BN52" s="1650"/>
      <c r="BO52" s="1650"/>
      <c r="BP52" s="1650"/>
      <c r="BQ52" s="1650"/>
      <c r="BR52" s="1650"/>
      <c r="BS52" s="1650"/>
      <c r="BT52" s="1650"/>
      <c r="BU52" s="1650"/>
      <c r="BV52" s="1650"/>
      <c r="BW52" s="1650"/>
      <c r="BX52" s="1650"/>
      <c r="BY52" s="1650"/>
      <c r="BZ52" s="1650"/>
      <c r="CA52" s="1650"/>
      <c r="CB52" s="1650"/>
      <c r="CC52" s="1650"/>
      <c r="CD52" s="1650"/>
      <c r="CE52" s="1650"/>
      <c r="CF52" s="1650"/>
      <c r="CG52" s="1650"/>
      <c r="CH52" s="1650"/>
      <c r="CI52" s="1650"/>
      <c r="CJ52" s="1650"/>
      <c r="CK52" s="1650"/>
      <c r="CL52" s="1650"/>
      <c r="CM52" s="1650"/>
      <c r="CN52" s="1650"/>
      <c r="CO52" s="1650"/>
      <c r="CP52" s="1650"/>
      <c r="CQ52" s="1650"/>
      <c r="CR52" s="1650"/>
      <c r="CS52" s="1650"/>
      <c r="CT52" s="1650"/>
      <c r="CU52" s="1650"/>
      <c r="CV52" s="1650"/>
      <c r="CW52" s="1650"/>
      <c r="CX52" s="1650"/>
      <c r="CY52" s="1650"/>
      <c r="CZ52" s="1650"/>
      <c r="DA52" s="1650"/>
      <c r="DB52" s="1650"/>
      <c r="DC52" s="1650"/>
      <c r="DD52" s="1650"/>
      <c r="DE52" s="1650"/>
      <c r="DF52" s="1650"/>
      <c r="DG52" s="1650"/>
      <c r="DH52" s="1650"/>
      <c r="DI52" s="1650"/>
      <c r="DJ52" s="1650"/>
      <c r="DK52" s="1650"/>
      <c r="DL52" s="1650"/>
      <c r="DM52" s="1650"/>
      <c r="DN52" s="1650"/>
      <c r="DO52" s="1650"/>
      <c r="DP52" s="1650"/>
      <c r="DQ52" s="1650"/>
      <c r="DR52" s="1650"/>
      <c r="DS52" s="1650"/>
      <c r="DT52" s="1650"/>
      <c r="DU52" s="1650"/>
      <c r="DV52" s="1650"/>
      <c r="DW52" s="1650"/>
      <c r="DX52" s="1650"/>
      <c r="DY52" s="1650"/>
      <c r="DZ52" s="1650"/>
      <c r="EA52" s="1650"/>
      <c r="EB52" s="1650"/>
      <c r="EC52" s="1650"/>
      <c r="ED52" s="1650"/>
      <c r="EE52" s="1650"/>
      <c r="EF52" s="1650"/>
      <c r="EG52" s="1650"/>
      <c r="EH52" s="1650"/>
      <c r="EI52" s="1650"/>
      <c r="EJ52" s="1650"/>
      <c r="EK52" s="1650"/>
      <c r="EL52" s="1650"/>
      <c r="EM52" s="1650"/>
      <c r="EN52" s="1650"/>
      <c r="EO52" s="1650"/>
      <c r="EP52" s="1650"/>
      <c r="EQ52" s="1650"/>
      <c r="ER52" s="1650"/>
      <c r="ES52" s="1650"/>
      <c r="ET52" s="1650"/>
      <c r="EU52" s="1650"/>
      <c r="EV52" s="1650"/>
      <c r="EW52" s="1650"/>
      <c r="EX52" s="1650"/>
      <c r="EY52" s="1650"/>
      <c r="EZ52" s="1650"/>
      <c r="FA52" s="1650"/>
      <c r="FB52" s="1650"/>
      <c r="FC52" s="1650"/>
      <c r="FD52" s="1650"/>
      <c r="FE52" s="1650"/>
      <c r="FF52" s="1650"/>
      <c r="FG52" s="1650"/>
      <c r="FH52" s="1650"/>
      <c r="FI52" s="1650"/>
      <c r="FJ52" s="1650"/>
      <c r="FK52" s="1650"/>
      <c r="FL52" s="1650"/>
      <c r="FM52" s="1650"/>
      <c r="FN52" s="1650"/>
      <c r="FO52" s="1650"/>
      <c r="FP52" s="1650"/>
      <c r="FQ52" s="1650"/>
      <c r="FR52" s="1650"/>
      <c r="FS52" s="1650"/>
      <c r="FT52" s="1650"/>
      <c r="FU52" s="1650"/>
      <c r="FV52" s="1650"/>
      <c r="FW52" s="1650"/>
      <c r="FX52" s="1650"/>
      <c r="FY52" s="1650"/>
      <c r="FZ52" s="1650"/>
      <c r="GA52" s="1650"/>
      <c r="GB52" s="1650"/>
      <c r="GC52" s="1650"/>
      <c r="GD52" s="1650"/>
      <c r="GE52" s="1650"/>
      <c r="GF52" s="1650"/>
      <c r="GG52" s="1650"/>
      <c r="GH52" s="1650"/>
      <c r="GI52" s="1650"/>
      <c r="GJ52" s="1650"/>
      <c r="GK52" s="1650"/>
      <c r="GL52" s="1650"/>
      <c r="GM52" s="1650"/>
      <c r="GO52" s="1169"/>
      <c r="GP52" s="1645"/>
      <c r="GQ52" s="1645"/>
      <c r="GR52" s="1169"/>
      <c r="GS52" s="1169"/>
      <c r="GT52" s="1169"/>
      <c r="GU52" s="1169"/>
      <c r="GV52" s="1645"/>
      <c r="GW52" s="1169"/>
      <c r="GX52" s="1169"/>
      <c r="GY52" s="553"/>
      <c r="GZ52" s="1169"/>
      <c r="HA52" s="1169"/>
      <c r="HB52" s="1169"/>
      <c r="HC52" s="1169"/>
      <c r="HD52" s="1169"/>
      <c r="HE52" s="1641"/>
      <c r="HF52" s="575"/>
      <c r="HG52" s="575"/>
      <c r="HH52" s="575"/>
      <c r="HI52" s="575"/>
      <c r="HJ52" s="1650">
        <v>11</v>
      </c>
    </row>
    <row s="1650" customFormat="1" customHeight="1" ht="11.549999999999999">
      <c r="A53" s="996"/>
      <c r="B53" s="1645"/>
      <c r="C53" s="1645"/>
      <c r="D53" s="360"/>
      <c r="J53" s="1650"/>
      <c r="K53" s="1650"/>
      <c r="L53" s="1650"/>
      <c r="M53" s="1650"/>
      <c r="N53" s="1650"/>
      <c r="O53" s="1650"/>
      <c r="P53" s="1650"/>
      <c r="Q53" s="1650"/>
      <c r="R53" s="1650"/>
      <c r="S53" s="1650"/>
      <c r="T53" s="1650"/>
      <c r="U53" s="1650"/>
      <c r="V53" s="1650"/>
      <c r="W53" s="1650"/>
      <c r="X53" s="1650"/>
      <c r="Y53" s="1650"/>
      <c r="Z53" s="1650"/>
      <c r="AA53" s="1650"/>
      <c r="AB53" s="1650"/>
      <c r="AC53" s="1650"/>
      <c r="AD53" s="1650"/>
      <c r="AE53" s="1650"/>
      <c r="AF53" s="1650"/>
      <c r="AG53" s="1650"/>
      <c r="AH53" s="1650"/>
      <c r="AI53" s="1650"/>
      <c r="AJ53" s="1650"/>
      <c r="AK53" s="1650"/>
      <c r="AL53" s="1650"/>
      <c r="AM53" s="1650"/>
      <c r="AN53" s="1650"/>
      <c r="AO53" s="1650"/>
      <c r="AP53" s="1650"/>
      <c r="AQ53" s="1650"/>
      <c r="AR53" s="1650"/>
      <c r="AS53" s="1650"/>
      <c r="AT53" s="1650"/>
      <c r="AU53" s="1650"/>
      <c r="AV53" s="1650"/>
      <c r="AW53" s="1650"/>
      <c r="AX53" s="1650"/>
      <c r="AY53" s="1650"/>
      <c r="AZ53" s="1650"/>
      <c r="BA53" s="1650"/>
      <c r="BB53" s="1650"/>
      <c r="BC53" s="1650"/>
      <c r="BD53" s="1650"/>
      <c r="BE53" s="1650"/>
      <c r="BF53" s="1650"/>
      <c r="BG53" s="1650"/>
      <c r="BH53" s="1650"/>
      <c r="BI53" s="1650"/>
      <c r="BJ53" s="1650"/>
      <c r="BK53" s="1650"/>
      <c r="BL53" s="1650"/>
      <c r="BM53" s="1650"/>
      <c r="BN53" s="1650"/>
      <c r="BO53" s="1650"/>
      <c r="BP53" s="1650"/>
      <c r="BQ53" s="1650"/>
      <c r="BR53" s="1650"/>
      <c r="BS53" s="1650"/>
      <c r="BT53" s="1650"/>
      <c r="BU53" s="1650"/>
      <c r="BV53" s="1650"/>
      <c r="BW53" s="1650"/>
      <c r="BX53" s="1650"/>
      <c r="BY53" s="1650"/>
      <c r="BZ53" s="1650"/>
      <c r="CA53" s="1650"/>
      <c r="CB53" s="1650"/>
      <c r="CC53" s="1650"/>
      <c r="CD53" s="1650"/>
      <c r="CE53" s="1650"/>
      <c r="CF53" s="1650"/>
      <c r="CG53" s="1650"/>
      <c r="CH53" s="1650"/>
      <c r="CI53" s="1650"/>
      <c r="CJ53" s="1650"/>
      <c r="CK53" s="1650"/>
      <c r="CL53" s="1650"/>
      <c r="CM53" s="1650"/>
      <c r="CN53" s="1650"/>
      <c r="CO53" s="1650"/>
      <c r="CP53" s="1650"/>
      <c r="CQ53" s="1650"/>
      <c r="CR53" s="1650"/>
      <c r="CS53" s="1650"/>
      <c r="CT53" s="1650"/>
      <c r="CU53" s="1650"/>
      <c r="CV53" s="1650"/>
      <c r="CW53" s="1650"/>
      <c r="CX53" s="1650"/>
      <c r="CY53" s="1650"/>
      <c r="CZ53" s="1650"/>
      <c r="DA53" s="1650"/>
      <c r="DB53" s="1650"/>
      <c r="DC53" s="1650"/>
      <c r="DD53" s="1650"/>
      <c r="DE53" s="1650"/>
      <c r="DF53" s="1650"/>
      <c r="DG53" s="1650"/>
      <c r="DH53" s="1650"/>
      <c r="DI53" s="1650"/>
      <c r="DJ53" s="1650"/>
      <c r="DK53" s="1650"/>
      <c r="DL53" s="1650"/>
      <c r="DM53" s="1650"/>
      <c r="DN53" s="1650"/>
      <c r="DO53" s="1650"/>
      <c r="DP53" s="1650"/>
      <c r="DQ53" s="1650"/>
      <c r="DR53" s="1650"/>
      <c r="DS53" s="1650"/>
      <c r="DT53" s="1650"/>
      <c r="DU53" s="1650"/>
      <c r="DV53" s="1650"/>
      <c r="DW53" s="1650"/>
      <c r="DX53" s="1650"/>
      <c r="DY53" s="1650"/>
      <c r="DZ53" s="1650"/>
      <c r="EA53" s="1650"/>
      <c r="EB53" s="1650"/>
      <c r="EC53" s="1650"/>
      <c r="ED53" s="1650"/>
      <c r="EE53" s="1650"/>
      <c r="EF53" s="1650"/>
      <c r="EG53" s="1650"/>
      <c r="EH53" s="1650"/>
      <c r="EI53" s="1650"/>
      <c r="EJ53" s="1650"/>
      <c r="EK53" s="1650"/>
      <c r="EL53" s="1650"/>
      <c r="EM53" s="1650"/>
      <c r="EN53" s="1650"/>
      <c r="EO53" s="1650"/>
      <c r="EP53" s="1650"/>
      <c r="EQ53" s="1650"/>
      <c r="ER53" s="1650"/>
      <c r="ES53" s="1650"/>
      <c r="ET53" s="1650"/>
      <c r="EU53" s="1650"/>
      <c r="EV53" s="1650"/>
      <c r="EW53" s="1650"/>
      <c r="EX53" s="1650"/>
      <c r="EY53" s="1650"/>
      <c r="EZ53" s="1650"/>
      <c r="FA53" s="1650"/>
      <c r="FB53" s="1650"/>
      <c r="FC53" s="1650"/>
      <c r="FD53" s="1650"/>
      <c r="FE53" s="1650"/>
      <c r="FF53" s="1650"/>
      <c r="FG53" s="1650"/>
      <c r="FH53" s="1650"/>
      <c r="FI53" s="1650"/>
      <c r="FJ53" s="1650"/>
      <c r="FK53" s="1650"/>
      <c r="FL53" s="1650"/>
      <c r="FM53" s="1650"/>
      <c r="FN53" s="1650"/>
      <c r="FO53" s="1650"/>
      <c r="FP53" s="1650"/>
      <c r="FQ53" s="1650"/>
      <c r="FR53" s="1650"/>
      <c r="FS53" s="1650"/>
      <c r="FT53" s="1650"/>
      <c r="FU53" s="1650"/>
      <c r="FV53" s="1650"/>
      <c r="FW53" s="1650"/>
      <c r="FX53" s="1650"/>
      <c r="FY53" s="1650"/>
      <c r="FZ53" s="1650"/>
      <c r="GA53" s="1650"/>
      <c r="GB53" s="1650"/>
      <c r="GC53" s="1650"/>
      <c r="GD53" s="1650"/>
      <c r="GE53" s="1650"/>
      <c r="GF53" s="1650"/>
      <c r="GG53" s="1650"/>
      <c r="GH53" s="1650"/>
      <c r="GI53" s="1650"/>
      <c r="GJ53" s="1650"/>
      <c r="GK53" s="1650"/>
      <c r="GL53" s="1650"/>
      <c r="GM53" s="1650"/>
      <c r="GO53" s="1169"/>
      <c r="GP53" s="1645"/>
      <c r="GQ53" s="1645"/>
      <c r="GR53" s="1169"/>
      <c r="GS53" s="1169"/>
      <c r="GT53" s="1169"/>
      <c r="GU53" s="1169"/>
      <c r="GV53" s="1645"/>
      <c r="GW53" s="1169"/>
      <c r="GX53" s="1169"/>
      <c r="GY53" s="553"/>
      <c r="GZ53" s="1169"/>
      <c r="HA53" s="1169"/>
      <c r="HB53" s="1169"/>
      <c r="HC53" s="1169"/>
      <c r="HD53" s="1169"/>
      <c r="HE53" s="1641"/>
      <c r="HF53" s="575"/>
      <c r="HG53" s="575"/>
      <c r="HH53" s="575"/>
      <c r="HI53" s="575"/>
      <c r="HJ53" s="1650">
        <v>11</v>
      </c>
    </row>
    <row s="1650" customFormat="1" customHeight="1" ht="11.549999999999999">
      <c r="A54" s="996"/>
      <c r="B54" s="1645"/>
      <c r="C54" s="1645"/>
      <c r="D54" s="360"/>
      <c r="J54" s="1650"/>
      <c r="K54" s="1650"/>
      <c r="L54" s="1650"/>
      <c r="M54" s="1650"/>
      <c r="N54" s="1650"/>
      <c r="O54" s="1650"/>
      <c r="P54" s="1650"/>
      <c r="Q54" s="1650"/>
      <c r="R54" s="1650"/>
      <c r="S54" s="1650"/>
      <c r="T54" s="1650"/>
      <c r="U54" s="1650"/>
      <c r="V54" s="1650"/>
      <c r="W54" s="1650"/>
      <c r="X54" s="1650"/>
      <c r="Y54" s="1650"/>
      <c r="Z54" s="1650"/>
      <c r="AA54" s="1650"/>
      <c r="AB54" s="1650"/>
      <c r="AC54" s="1650"/>
      <c r="AD54" s="1650"/>
      <c r="AE54" s="1650"/>
      <c r="AF54" s="1650"/>
      <c r="AG54" s="1650"/>
      <c r="AH54" s="1650"/>
      <c r="AI54" s="1650"/>
      <c r="AJ54" s="1650"/>
      <c r="AK54" s="1650"/>
      <c r="AL54" s="1650"/>
      <c r="AM54" s="1650"/>
      <c r="AN54" s="1650"/>
      <c r="AO54" s="1650"/>
      <c r="AP54" s="1650"/>
      <c r="AQ54" s="1650"/>
      <c r="AR54" s="1650"/>
      <c r="AS54" s="1650"/>
      <c r="AT54" s="1650"/>
      <c r="AU54" s="1650"/>
      <c r="AV54" s="1650"/>
      <c r="AW54" s="1650"/>
      <c r="AX54" s="1650"/>
      <c r="AY54" s="1650"/>
      <c r="AZ54" s="1650"/>
      <c r="BA54" s="1650"/>
      <c r="BB54" s="1650"/>
      <c r="BC54" s="1650"/>
      <c r="BD54" s="1650"/>
      <c r="BE54" s="1650"/>
      <c r="BF54" s="1650"/>
      <c r="BG54" s="1650"/>
      <c r="BH54" s="1650"/>
      <c r="BI54" s="1650"/>
      <c r="BJ54" s="1650"/>
      <c r="BK54" s="1650"/>
      <c r="BL54" s="1650"/>
      <c r="BM54" s="1650"/>
      <c r="BN54" s="1650"/>
      <c r="BO54" s="1650"/>
      <c r="BP54" s="1650"/>
      <c r="BQ54" s="1650"/>
      <c r="BR54" s="1650"/>
      <c r="BS54" s="1650"/>
      <c r="BT54" s="1650"/>
      <c r="BU54" s="1650"/>
      <c r="BV54" s="1650"/>
      <c r="BW54" s="1650"/>
      <c r="BX54" s="1650"/>
      <c r="BY54" s="1650"/>
      <c r="BZ54" s="1650"/>
      <c r="CA54" s="1650"/>
      <c r="CB54" s="1650"/>
      <c r="CC54" s="1650"/>
      <c r="CD54" s="1650"/>
      <c r="CE54" s="1650"/>
      <c r="CF54" s="1650"/>
      <c r="CG54" s="1650"/>
      <c r="CH54" s="1650"/>
      <c r="CI54" s="1650"/>
      <c r="CJ54" s="1650"/>
      <c r="CK54" s="1650"/>
      <c r="CL54" s="1650"/>
      <c r="CM54" s="1650"/>
      <c r="CN54" s="1650"/>
      <c r="CO54" s="1650"/>
      <c r="CP54" s="1650"/>
      <c r="CQ54" s="1650"/>
      <c r="CR54" s="1650"/>
      <c r="CS54" s="1650"/>
      <c r="CT54" s="1650"/>
      <c r="CU54" s="1650"/>
      <c r="CV54" s="1650"/>
      <c r="CW54" s="1650"/>
      <c r="CX54" s="1650"/>
      <c r="CY54" s="1650"/>
      <c r="CZ54" s="1650"/>
      <c r="DA54" s="1650"/>
      <c r="DB54" s="1650"/>
      <c r="DC54" s="1650"/>
      <c r="DD54" s="1650"/>
      <c r="DE54" s="1650"/>
      <c r="DF54" s="1650"/>
      <c r="DG54" s="1650"/>
      <c r="DH54" s="1650"/>
      <c r="DI54" s="1650"/>
      <c r="DJ54" s="1650"/>
      <c r="DK54" s="1650"/>
      <c r="DL54" s="1650"/>
      <c r="DM54" s="1650"/>
      <c r="DN54" s="1650"/>
      <c r="DO54" s="1650"/>
      <c r="DP54" s="1650"/>
      <c r="DQ54" s="1650"/>
      <c r="DR54" s="1650"/>
      <c r="DS54" s="1650"/>
      <c r="DT54" s="1650"/>
      <c r="DU54" s="1650"/>
      <c r="DV54" s="1650"/>
      <c r="DW54" s="1650"/>
      <c r="DX54" s="1650"/>
      <c r="DY54" s="1650"/>
      <c r="DZ54" s="1650"/>
      <c r="EA54" s="1650"/>
      <c r="EB54" s="1650"/>
      <c r="EC54" s="1650"/>
      <c r="ED54" s="1650"/>
      <c r="EE54" s="1650"/>
      <c r="EF54" s="1650"/>
      <c r="EG54" s="1650"/>
      <c r="EH54" s="1650"/>
      <c r="EI54" s="1650"/>
      <c r="EJ54" s="1650"/>
      <c r="EK54" s="1650"/>
      <c r="EL54" s="1650"/>
      <c r="EM54" s="1650"/>
      <c r="EN54" s="1650"/>
      <c r="EO54" s="1650"/>
      <c r="EP54" s="1650"/>
      <c r="EQ54" s="1650"/>
      <c r="ER54" s="1650"/>
      <c r="ES54" s="1650"/>
      <c r="ET54" s="1650"/>
      <c r="EU54" s="1650"/>
      <c r="EV54" s="1650"/>
      <c r="EW54" s="1650"/>
      <c r="EX54" s="1650"/>
      <c r="EY54" s="1650"/>
      <c r="EZ54" s="1650"/>
      <c r="FA54" s="1650"/>
      <c r="FB54" s="1650"/>
      <c r="FC54" s="1650"/>
      <c r="FD54" s="1650"/>
      <c r="FE54" s="1650"/>
      <c r="FF54" s="1650"/>
      <c r="FG54" s="1650"/>
      <c r="FH54" s="1650"/>
      <c r="FI54" s="1650"/>
      <c r="FJ54" s="1650"/>
      <c r="FK54" s="1650"/>
      <c r="FL54" s="1650"/>
      <c r="FM54" s="1650"/>
      <c r="FN54" s="1650"/>
      <c r="FO54" s="1650"/>
      <c r="FP54" s="1650"/>
      <c r="FQ54" s="1650"/>
      <c r="FR54" s="1650"/>
      <c r="FS54" s="1650"/>
      <c r="FT54" s="1650"/>
      <c r="FU54" s="1650"/>
      <c r="FV54" s="1650"/>
      <c r="FW54" s="1650"/>
      <c r="FX54" s="1650"/>
      <c r="FY54" s="1650"/>
      <c r="FZ54" s="1650"/>
      <c r="GA54" s="1650"/>
      <c r="GB54" s="1650"/>
      <c r="GC54" s="1650"/>
      <c r="GD54" s="1650"/>
      <c r="GE54" s="1650"/>
      <c r="GF54" s="1650"/>
      <c r="GG54" s="1650"/>
      <c r="GH54" s="1650"/>
      <c r="GI54" s="1650"/>
      <c r="GJ54" s="1650"/>
      <c r="GK54" s="1650"/>
      <c r="GL54" s="1650"/>
      <c r="GM54" s="1650"/>
      <c r="GO54" s="1169"/>
      <c r="GP54" s="1645"/>
      <c r="GQ54" s="1645"/>
      <c r="GR54" s="1169"/>
      <c r="GS54" s="1169"/>
      <c r="GT54" s="1169"/>
      <c r="GU54" s="1169"/>
      <c r="GV54" s="1645"/>
      <c r="GW54" s="1169"/>
      <c r="GX54" s="1169"/>
      <c r="GY54" s="553"/>
      <c r="GZ54" s="1169"/>
      <c r="HA54" s="1169"/>
      <c r="HB54" s="1169"/>
      <c r="HC54" s="1169"/>
      <c r="HD54" s="1169"/>
      <c r="HE54" s="1641"/>
      <c r="HF54" s="575"/>
      <c r="HG54" s="575"/>
      <c r="HH54" s="575"/>
      <c r="HI54" s="575"/>
      <c r="HJ54" s="1650">
        <v>11</v>
      </c>
    </row>
    <row s="1650" customFormat="1" customHeight="1" ht="11.549999999999999">
      <c r="A55" s="996"/>
      <c r="B55" s="1645"/>
      <c r="C55" s="1645"/>
      <c r="D55" s="360"/>
      <c r="J55" s="1650"/>
      <c r="K55" s="1650"/>
      <c r="L55" s="1650"/>
      <c r="M55" s="1650"/>
      <c r="N55" s="1650"/>
      <c r="O55" s="1650"/>
      <c r="P55" s="1650"/>
      <c r="Q55" s="1650"/>
      <c r="R55" s="1650"/>
      <c r="S55" s="1650"/>
      <c r="T55" s="1650"/>
      <c r="U55" s="1650"/>
      <c r="V55" s="1650"/>
      <c r="W55" s="1650"/>
      <c r="X55" s="1650"/>
      <c r="Y55" s="1650"/>
      <c r="Z55" s="1650"/>
      <c r="AA55" s="1650"/>
      <c r="AB55" s="1650"/>
      <c r="AC55" s="1650"/>
      <c r="AD55" s="1650"/>
      <c r="AE55" s="1650"/>
      <c r="AF55" s="1650"/>
      <c r="AG55" s="1650"/>
      <c r="AH55" s="1650"/>
      <c r="AI55" s="1650"/>
      <c r="AJ55" s="1650"/>
      <c r="AK55" s="1650"/>
      <c r="AL55" s="1650"/>
      <c r="AM55" s="1650"/>
      <c r="AN55" s="1650"/>
      <c r="AO55" s="1650"/>
      <c r="AP55" s="1650"/>
      <c r="AQ55" s="1650"/>
      <c r="AR55" s="1650"/>
      <c r="AS55" s="1650"/>
      <c r="AT55" s="1650"/>
      <c r="AU55" s="1650"/>
      <c r="AV55" s="1650"/>
      <c r="AW55" s="1650"/>
      <c r="AX55" s="1650"/>
      <c r="AY55" s="1650"/>
      <c r="AZ55" s="1650"/>
      <c r="BA55" s="1650"/>
      <c r="BB55" s="1650"/>
      <c r="BC55" s="1650"/>
      <c r="BD55" s="1650"/>
      <c r="BE55" s="1650"/>
      <c r="BF55" s="1650"/>
      <c r="BG55" s="1650"/>
      <c r="BH55" s="1650"/>
      <c r="BI55" s="1650"/>
      <c r="BJ55" s="1650"/>
      <c r="BK55" s="1650"/>
      <c r="BL55" s="1650"/>
      <c r="BM55" s="1650"/>
      <c r="BN55" s="1650"/>
      <c r="BO55" s="1650"/>
      <c r="BP55" s="1650"/>
      <c r="BQ55" s="1650"/>
      <c r="BR55" s="1650"/>
      <c r="BS55" s="1650"/>
      <c r="BT55" s="1650"/>
      <c r="BU55" s="1650"/>
      <c r="BV55" s="1650"/>
      <c r="BW55" s="1650"/>
      <c r="BX55" s="1650"/>
      <c r="BY55" s="1650"/>
      <c r="BZ55" s="1650"/>
      <c r="CA55" s="1650"/>
      <c r="CB55" s="1650"/>
      <c r="CC55" s="1650"/>
      <c r="CD55" s="1650"/>
      <c r="CE55" s="1650"/>
      <c r="CF55" s="1650"/>
      <c r="CG55" s="1650"/>
      <c r="CH55" s="1650"/>
      <c r="CI55" s="1650"/>
      <c r="CJ55" s="1650"/>
      <c r="CK55" s="1650"/>
      <c r="CL55" s="1650"/>
      <c r="CM55" s="1650"/>
      <c r="CN55" s="1650"/>
      <c r="CO55" s="1650"/>
      <c r="CP55" s="1650"/>
      <c r="CQ55" s="1650"/>
      <c r="CR55" s="1650"/>
      <c r="CS55" s="1650"/>
      <c r="CT55" s="1650"/>
      <c r="CU55" s="1650"/>
      <c r="CV55" s="1650"/>
      <c r="CW55" s="1650"/>
      <c r="CX55" s="1650"/>
      <c r="CY55" s="1650"/>
      <c r="CZ55" s="1650"/>
      <c r="DA55" s="1650"/>
      <c r="DB55" s="1650"/>
      <c r="DC55" s="1650"/>
      <c r="DD55" s="1650"/>
      <c r="DE55" s="1650"/>
      <c r="DF55" s="1650"/>
      <c r="DG55" s="1650"/>
      <c r="DH55" s="1650"/>
      <c r="DI55" s="1650"/>
      <c r="DJ55" s="1650"/>
      <c r="DK55" s="1650"/>
      <c r="DL55" s="1650"/>
      <c r="DM55" s="1650"/>
      <c r="DN55" s="1650"/>
      <c r="DO55" s="1650"/>
      <c r="DP55" s="1650"/>
      <c r="DQ55" s="1650"/>
      <c r="DR55" s="1650"/>
      <c r="DS55" s="1650"/>
      <c r="DT55" s="1650"/>
      <c r="DU55" s="1650"/>
      <c r="DV55" s="1650"/>
      <c r="DW55" s="1650"/>
      <c r="DX55" s="1650"/>
      <c r="DY55" s="1650"/>
      <c r="DZ55" s="1650"/>
      <c r="EA55" s="1650"/>
      <c r="EB55" s="1650"/>
      <c r="EC55" s="1650"/>
      <c r="ED55" s="1650"/>
      <c r="EE55" s="1650"/>
      <c r="EF55" s="1650"/>
      <c r="EG55" s="1650"/>
      <c r="EH55" s="1650"/>
      <c r="EI55" s="1650"/>
      <c r="EJ55" s="1650"/>
      <c r="EK55" s="1650"/>
      <c r="EL55" s="1650"/>
      <c r="EM55" s="1650"/>
      <c r="EN55" s="1650"/>
      <c r="EO55" s="1650"/>
      <c r="EP55" s="1650"/>
      <c r="EQ55" s="1650"/>
      <c r="ER55" s="1650"/>
      <c r="ES55" s="1650"/>
      <c r="ET55" s="1650"/>
      <c r="EU55" s="1650"/>
      <c r="EV55" s="1650"/>
      <c r="EW55" s="1650"/>
      <c r="EX55" s="1650"/>
      <c r="EY55" s="1650"/>
      <c r="EZ55" s="1650"/>
      <c r="FA55" s="1650"/>
      <c r="FB55" s="1650"/>
      <c r="FC55" s="1650"/>
      <c r="FD55" s="1650"/>
      <c r="FE55" s="1650"/>
      <c r="FF55" s="1650"/>
      <c r="FG55" s="1650"/>
      <c r="FH55" s="1650"/>
      <c r="FI55" s="1650"/>
      <c r="FJ55" s="1650"/>
      <c r="FK55" s="1650"/>
      <c r="FL55" s="1650"/>
      <c r="FM55" s="1650"/>
      <c r="FN55" s="1650"/>
      <c r="FO55" s="1650"/>
      <c r="FP55" s="1650"/>
      <c r="FQ55" s="1650"/>
      <c r="FR55" s="1650"/>
      <c r="FS55" s="1650"/>
      <c r="FT55" s="1650"/>
      <c r="FU55" s="1650"/>
      <c r="FV55" s="1650"/>
      <c r="FW55" s="1650"/>
      <c r="FX55" s="1650"/>
      <c r="FY55" s="1650"/>
      <c r="FZ55" s="1650"/>
      <c r="GA55" s="1650"/>
      <c r="GB55" s="1650"/>
      <c r="GC55" s="1650"/>
      <c r="GD55" s="1650"/>
      <c r="GE55" s="1650"/>
      <c r="GF55" s="1650"/>
      <c r="GG55" s="1650"/>
      <c r="GH55" s="1650"/>
      <c r="GI55" s="1650"/>
      <c r="GJ55" s="1650"/>
      <c r="GK55" s="1650"/>
      <c r="GL55" s="1650"/>
      <c r="GM55" s="1650"/>
      <c r="GO55" s="1169"/>
      <c r="GP55" s="1645"/>
      <c r="GQ55" s="1645"/>
      <c r="GR55" s="1169"/>
      <c r="GS55" s="1169"/>
      <c r="GT55" s="1169"/>
      <c r="GU55" s="1169"/>
      <c r="GV55" s="1645"/>
      <c r="GW55" s="1169"/>
      <c r="GX55" s="1169"/>
      <c r="GY55" s="553"/>
      <c r="GZ55" s="1169"/>
      <c r="HA55" s="1169"/>
      <c r="HB55" s="1169"/>
      <c r="HC55" s="1169"/>
      <c r="HD55" s="1169"/>
      <c r="HE55" s="1641"/>
      <c r="HF55" s="575"/>
      <c r="HG55" s="575"/>
      <c r="HH55" s="575"/>
      <c r="HI55" s="575"/>
      <c r="HJ55" s="1650">
        <v>11</v>
      </c>
    </row>
    <row s="1650" customFormat="1" customHeight="1" ht="11.549999999999999">
      <c r="A56" s="996"/>
      <c r="B56" s="1645"/>
      <c r="C56" s="1645"/>
      <c r="D56" s="360"/>
      <c r="J56" s="1650"/>
      <c r="K56" s="1650"/>
      <c r="L56" s="1650"/>
      <c r="M56" s="1650"/>
      <c r="N56" s="1650"/>
      <c r="O56" s="1650"/>
      <c r="P56" s="1650"/>
      <c r="Q56" s="1650"/>
      <c r="R56" s="1650"/>
      <c r="S56" s="1650"/>
      <c r="T56" s="1650"/>
      <c r="U56" s="1650"/>
      <c r="V56" s="1650"/>
      <c r="W56" s="1650"/>
      <c r="X56" s="1650"/>
      <c r="Y56" s="1650"/>
      <c r="Z56" s="1650"/>
      <c r="AA56" s="1650"/>
      <c r="AB56" s="1650"/>
      <c r="AC56" s="1650"/>
      <c r="AD56" s="1650"/>
      <c r="AE56" s="1650"/>
      <c r="AF56" s="1650"/>
      <c r="AG56" s="1650"/>
      <c r="AH56" s="1650"/>
      <c r="AI56" s="1650"/>
      <c r="AJ56" s="1650"/>
      <c r="AK56" s="1650"/>
      <c r="AL56" s="1650"/>
      <c r="AM56" s="1650"/>
      <c r="AN56" s="1650"/>
      <c r="AO56" s="1650"/>
      <c r="AP56" s="1650"/>
      <c r="AQ56" s="1650"/>
      <c r="AR56" s="1650"/>
      <c r="AS56" s="1650"/>
      <c r="AT56" s="1650"/>
      <c r="AU56" s="1650"/>
      <c r="AV56" s="1650"/>
      <c r="AW56" s="1650"/>
      <c r="AX56" s="1650"/>
      <c r="AY56" s="1650"/>
      <c r="AZ56" s="1650"/>
      <c r="BA56" s="1650"/>
      <c r="BB56" s="1650"/>
      <c r="BC56" s="1650"/>
      <c r="BD56" s="1650"/>
      <c r="BE56" s="1650"/>
      <c r="BF56" s="1650"/>
      <c r="BG56" s="1650"/>
      <c r="BH56" s="1650"/>
      <c r="BI56" s="1650"/>
      <c r="BJ56" s="1650"/>
      <c r="BK56" s="1650"/>
      <c r="BL56" s="1650"/>
      <c r="BM56" s="1650"/>
      <c r="BN56" s="1650"/>
      <c r="BO56" s="1650"/>
      <c r="BP56" s="1650"/>
      <c r="BQ56" s="1650"/>
      <c r="BR56" s="1650"/>
      <c r="BS56" s="1650"/>
      <c r="BT56" s="1650"/>
      <c r="BU56" s="1650"/>
      <c r="BV56" s="1650"/>
      <c r="BW56" s="1650"/>
      <c r="BX56" s="1650"/>
      <c r="BY56" s="1650"/>
      <c r="BZ56" s="1650"/>
      <c r="CA56" s="1650"/>
      <c r="CB56" s="1650"/>
      <c r="CC56" s="1650"/>
      <c r="CD56" s="1650"/>
      <c r="CE56" s="1650"/>
      <c r="CF56" s="1650"/>
      <c r="CG56" s="1650"/>
      <c r="CH56" s="1650"/>
      <c r="CI56" s="1650"/>
      <c r="CJ56" s="1650"/>
      <c r="CK56" s="1650"/>
      <c r="CL56" s="1650"/>
      <c r="CM56" s="1650"/>
      <c r="CN56" s="1650"/>
      <c r="CO56" s="1650"/>
      <c r="CP56" s="1650"/>
      <c r="CQ56" s="1650"/>
      <c r="CR56" s="1650"/>
      <c r="CS56" s="1650"/>
      <c r="CT56" s="1650"/>
      <c r="CU56" s="1650"/>
      <c r="CV56" s="1650"/>
      <c r="CW56" s="1650"/>
      <c r="CX56" s="1650"/>
      <c r="CY56" s="1650"/>
      <c r="CZ56" s="1650"/>
      <c r="DA56" s="1650"/>
      <c r="DB56" s="1650"/>
      <c r="DC56" s="1650"/>
      <c r="DD56" s="1650"/>
      <c r="DE56" s="1650"/>
      <c r="DF56" s="1650"/>
      <c r="DG56" s="1650"/>
      <c r="DH56" s="1650"/>
      <c r="DI56" s="1650"/>
      <c r="DJ56" s="1650"/>
      <c r="DK56" s="1650"/>
      <c r="DL56" s="1650"/>
      <c r="DM56" s="1650"/>
      <c r="DN56" s="1650"/>
      <c r="DO56" s="1650"/>
      <c r="DP56" s="1650"/>
      <c r="DQ56" s="1650"/>
      <c r="DR56" s="1650"/>
      <c r="DS56" s="1650"/>
      <c r="DT56" s="1650"/>
      <c r="DU56" s="1650"/>
      <c r="DV56" s="1650"/>
      <c r="DW56" s="1650"/>
      <c r="DX56" s="1650"/>
      <c r="DY56" s="1650"/>
      <c r="DZ56" s="1650"/>
      <c r="EA56" s="1650"/>
      <c r="EB56" s="1650"/>
      <c r="EC56" s="1650"/>
      <c r="ED56" s="1650"/>
      <c r="EE56" s="1650"/>
      <c r="EF56" s="1650"/>
      <c r="EG56" s="1650"/>
      <c r="EH56" s="1650"/>
      <c r="EI56" s="1650"/>
      <c r="EJ56" s="1650"/>
      <c r="EK56" s="1650"/>
      <c r="EL56" s="1650"/>
      <c r="EM56" s="1650"/>
      <c r="EN56" s="1650"/>
      <c r="EO56" s="1650"/>
      <c r="EP56" s="1650"/>
      <c r="EQ56" s="1650"/>
      <c r="ER56" s="1650"/>
      <c r="ES56" s="1650"/>
      <c r="ET56" s="1650"/>
      <c r="EU56" s="1650"/>
      <c r="EV56" s="1650"/>
      <c r="EW56" s="1650"/>
      <c r="EX56" s="1650"/>
      <c r="EY56" s="1650"/>
      <c r="EZ56" s="1650"/>
      <c r="FA56" s="1650"/>
      <c r="FB56" s="1650"/>
      <c r="FC56" s="1650"/>
      <c r="FD56" s="1650"/>
      <c r="FE56" s="1650"/>
      <c r="FF56" s="1650"/>
      <c r="FG56" s="1650"/>
      <c r="FH56" s="1650"/>
      <c r="FI56" s="1650"/>
      <c r="FJ56" s="1650"/>
      <c r="FK56" s="1650"/>
      <c r="FL56" s="1650"/>
      <c r="FM56" s="1650"/>
      <c r="FN56" s="1650"/>
      <c r="FO56" s="1650"/>
      <c r="FP56" s="1650"/>
      <c r="FQ56" s="1650"/>
      <c r="FR56" s="1650"/>
      <c r="FS56" s="1650"/>
      <c r="FT56" s="1650"/>
      <c r="FU56" s="1650"/>
      <c r="FV56" s="1650"/>
      <c r="FW56" s="1650"/>
      <c r="FX56" s="1650"/>
      <c r="FY56" s="1650"/>
      <c r="FZ56" s="1650"/>
      <c r="GA56" s="1650"/>
      <c r="GB56" s="1650"/>
      <c r="GC56" s="1650"/>
      <c r="GD56" s="1650"/>
      <c r="GE56" s="1650"/>
      <c r="GF56" s="1650"/>
      <c r="GG56" s="1650"/>
      <c r="GH56" s="1650"/>
      <c r="GI56" s="1650"/>
      <c r="GJ56" s="1650"/>
      <c r="GK56" s="1650"/>
      <c r="GL56" s="1650"/>
      <c r="GM56" s="1650"/>
      <c r="GO56" s="1169"/>
      <c r="GP56" s="1645"/>
      <c r="GQ56" s="1645"/>
      <c r="GR56" s="1169"/>
      <c r="GS56" s="1169"/>
      <c r="GT56" s="1169"/>
      <c r="GU56" s="1169"/>
      <c r="GV56" s="1645"/>
      <c r="GW56" s="1169"/>
      <c r="GX56" s="1169"/>
      <c r="GY56" s="553"/>
      <c r="GZ56" s="1169"/>
      <c r="HA56" s="1169"/>
      <c r="HB56" s="1169"/>
      <c r="HC56" s="1169"/>
      <c r="HD56" s="1169"/>
      <c r="HE56" s="1641"/>
      <c r="HF56" s="575"/>
      <c r="HG56" s="575"/>
      <c r="HH56" s="575"/>
      <c r="HI56" s="575"/>
      <c r="HJ56" s="1650">
        <v>11</v>
      </c>
    </row>
    <row s="1650" customFormat="1" customHeight="1" ht="11.549999999999999">
      <c r="A57" s="996"/>
      <c r="B57" s="1645"/>
      <c r="C57" s="1645"/>
      <c r="D57" s="360"/>
      <c r="J57" s="1650"/>
      <c r="K57" s="1650"/>
      <c r="L57" s="1650"/>
      <c r="M57" s="1650"/>
      <c r="N57" s="1650"/>
      <c r="O57" s="1650"/>
      <c r="P57" s="1650"/>
      <c r="Q57" s="1650"/>
      <c r="R57" s="1650"/>
      <c r="S57" s="1650"/>
      <c r="T57" s="1650"/>
      <c r="U57" s="1650"/>
      <c r="V57" s="1650"/>
      <c r="W57" s="1650"/>
      <c r="X57" s="1650"/>
      <c r="Y57" s="1650"/>
      <c r="Z57" s="1650"/>
      <c r="AA57" s="1650"/>
      <c r="AB57" s="1650"/>
      <c r="AC57" s="1650"/>
      <c r="AD57" s="1650"/>
      <c r="AE57" s="1650"/>
      <c r="AF57" s="1650"/>
      <c r="AG57" s="1650"/>
      <c r="AH57" s="1650"/>
      <c r="AI57" s="1650"/>
      <c r="AJ57" s="1650"/>
      <c r="AK57" s="1650"/>
      <c r="AL57" s="1650"/>
      <c r="AM57" s="1650"/>
      <c r="AN57" s="1650"/>
      <c r="AO57" s="1650"/>
      <c r="AP57" s="1650"/>
      <c r="AQ57" s="1650"/>
      <c r="AR57" s="1650"/>
      <c r="AS57" s="1650"/>
      <c r="AT57" s="1650"/>
      <c r="AU57" s="1650"/>
      <c r="AV57" s="1650"/>
      <c r="AW57" s="1650"/>
      <c r="AX57" s="1650"/>
      <c r="AY57" s="1650"/>
      <c r="AZ57" s="1650"/>
      <c r="BA57" s="1650"/>
      <c r="BB57" s="1650"/>
      <c r="BC57" s="1650"/>
      <c r="BD57" s="1650"/>
      <c r="BE57" s="1650"/>
      <c r="BF57" s="1650"/>
      <c r="BG57" s="1650"/>
      <c r="BH57" s="1650"/>
      <c r="BI57" s="1650"/>
      <c r="BJ57" s="1650"/>
      <c r="BK57" s="1650"/>
      <c r="BL57" s="1650"/>
      <c r="BM57" s="1650"/>
      <c r="BN57" s="1650"/>
      <c r="BO57" s="1650"/>
      <c r="BP57" s="1650"/>
      <c r="BQ57" s="1650"/>
      <c r="BR57" s="1650"/>
      <c r="BS57" s="1650"/>
      <c r="BT57" s="1650"/>
      <c r="BU57" s="1650"/>
      <c r="BV57" s="1650"/>
      <c r="BW57" s="1650"/>
      <c r="BX57" s="1650"/>
      <c r="BY57" s="1650"/>
      <c r="BZ57" s="1650"/>
      <c r="CA57" s="1650"/>
      <c r="CB57" s="1650"/>
      <c r="CC57" s="1650"/>
      <c r="CD57" s="1650"/>
      <c r="CE57" s="1650"/>
      <c r="CF57" s="1650"/>
      <c r="CG57" s="1650"/>
      <c r="CH57" s="1650"/>
      <c r="CI57" s="1650"/>
      <c r="CJ57" s="1650"/>
      <c r="CK57" s="1650"/>
      <c r="CL57" s="1650"/>
      <c r="CM57" s="1650"/>
      <c r="CN57" s="1650"/>
      <c r="CO57" s="1650"/>
      <c r="CP57" s="1650"/>
      <c r="CQ57" s="1650"/>
      <c r="CR57" s="1650"/>
      <c r="CS57" s="1650"/>
      <c r="CT57" s="1650"/>
      <c r="CU57" s="1650"/>
      <c r="CV57" s="1650"/>
      <c r="CW57" s="1650"/>
      <c r="CX57" s="1650"/>
      <c r="CY57" s="1650"/>
      <c r="CZ57" s="1650"/>
      <c r="DA57" s="1650"/>
      <c r="DB57" s="1650"/>
      <c r="DC57" s="1650"/>
      <c r="DD57" s="1650"/>
      <c r="DE57" s="1650"/>
      <c r="DF57" s="1650"/>
      <c r="DG57" s="1650"/>
      <c r="DH57" s="1650"/>
      <c r="DI57" s="1650"/>
      <c r="DJ57" s="1650"/>
      <c r="DK57" s="1650"/>
      <c r="DL57" s="1650"/>
      <c r="DM57" s="1650"/>
      <c r="DN57" s="1650"/>
      <c r="DO57" s="1650"/>
      <c r="DP57" s="1650"/>
      <c r="DQ57" s="1650"/>
      <c r="DR57" s="1650"/>
      <c r="DS57" s="1650"/>
      <c r="DT57" s="1650"/>
      <c r="DU57" s="1650"/>
      <c r="DV57" s="1650"/>
      <c r="DW57" s="1650"/>
      <c r="DX57" s="1650"/>
      <c r="DY57" s="1650"/>
      <c r="DZ57" s="1650"/>
      <c r="EA57" s="1650"/>
      <c r="EB57" s="1650"/>
      <c r="EC57" s="1650"/>
      <c r="ED57" s="1650"/>
      <c r="EE57" s="1650"/>
      <c r="EF57" s="1650"/>
      <c r="EG57" s="1650"/>
      <c r="EH57" s="1650"/>
      <c r="EI57" s="1650"/>
      <c r="EJ57" s="1650"/>
      <c r="EK57" s="1650"/>
      <c r="EL57" s="1650"/>
      <c r="EM57" s="1650"/>
      <c r="EN57" s="1650"/>
      <c r="EO57" s="1650"/>
      <c r="EP57" s="1650"/>
      <c r="EQ57" s="1650"/>
      <c r="ER57" s="1650"/>
      <c r="ES57" s="1650"/>
      <c r="ET57" s="1650"/>
      <c r="EU57" s="1650"/>
      <c r="EV57" s="1650"/>
      <c r="EW57" s="1650"/>
      <c r="EX57" s="1650"/>
      <c r="EY57" s="1650"/>
      <c r="EZ57" s="1650"/>
      <c r="FA57" s="1650"/>
      <c r="FB57" s="1650"/>
      <c r="FC57" s="1650"/>
      <c r="FD57" s="1650"/>
      <c r="FE57" s="1650"/>
      <c r="FF57" s="1650"/>
      <c r="FG57" s="1650"/>
      <c r="FH57" s="1650"/>
      <c r="FI57" s="1650"/>
      <c r="FJ57" s="1650"/>
      <c r="FK57" s="1650"/>
      <c r="FL57" s="1650"/>
      <c r="FM57" s="1650"/>
      <c r="FN57" s="1650"/>
      <c r="FO57" s="1650"/>
      <c r="FP57" s="1650"/>
      <c r="FQ57" s="1650"/>
      <c r="FR57" s="1650"/>
      <c r="FS57" s="1650"/>
      <c r="FT57" s="1650"/>
      <c r="FU57" s="1650"/>
      <c r="FV57" s="1650"/>
      <c r="FW57" s="1650"/>
      <c r="FX57" s="1650"/>
      <c r="FY57" s="1650"/>
      <c r="FZ57" s="1650"/>
      <c r="GA57" s="1650"/>
      <c r="GB57" s="1650"/>
      <c r="GC57" s="1650"/>
      <c r="GD57" s="1650"/>
      <c r="GE57" s="1650"/>
      <c r="GF57" s="1650"/>
      <c r="GG57" s="1650"/>
      <c r="GH57" s="1650"/>
      <c r="GI57" s="1650"/>
      <c r="GJ57" s="1650"/>
      <c r="GK57" s="1650"/>
      <c r="GL57" s="1650"/>
      <c r="GM57" s="1650"/>
      <c r="GO57" s="1169"/>
      <c r="GP57" s="1645"/>
      <c r="GQ57" s="1645"/>
      <c r="GR57" s="1169"/>
      <c r="GS57" s="1169"/>
      <c r="GT57" s="1169"/>
      <c r="GU57" s="1169"/>
      <c r="GV57" s="1645"/>
      <c r="GW57" s="1169"/>
      <c r="GX57" s="1169"/>
      <c r="GY57" s="553"/>
      <c r="GZ57" s="1169"/>
      <c r="HA57" s="1169"/>
      <c r="HB57" s="1169"/>
      <c r="HC57" s="1169"/>
      <c r="HD57" s="1169"/>
      <c r="HE57" s="1641"/>
      <c r="HF57" s="575"/>
      <c r="HG57" s="575"/>
      <c r="HH57" s="575"/>
      <c r="HI57" s="575"/>
      <c r="HJ57" s="1650">
        <v>11</v>
      </c>
    </row>
    <row s="1650" customFormat="1" customHeight="1" ht="11.549999999999999">
      <c r="A58" s="996"/>
      <c r="B58" s="1645"/>
      <c r="C58" s="1645"/>
      <c r="D58" s="360"/>
      <c r="J58" s="1650"/>
      <c r="K58" s="1650"/>
      <c r="L58" s="1650"/>
      <c r="M58" s="1650"/>
      <c r="N58" s="1650"/>
      <c r="O58" s="1650"/>
      <c r="P58" s="1650"/>
      <c r="Q58" s="1650"/>
      <c r="R58" s="1650"/>
      <c r="S58" s="1650"/>
      <c r="T58" s="1650"/>
      <c r="U58" s="1650"/>
      <c r="V58" s="1650"/>
      <c r="W58" s="1650"/>
      <c r="X58" s="1650"/>
      <c r="Y58" s="1650"/>
      <c r="Z58" s="1650"/>
      <c r="AA58" s="1650"/>
      <c r="AB58" s="1650"/>
      <c r="AC58" s="1650"/>
      <c r="AD58" s="1650"/>
      <c r="AE58" s="1650"/>
      <c r="AF58" s="1650"/>
      <c r="AG58" s="1650"/>
      <c r="AH58" s="1650"/>
      <c r="AI58" s="1650"/>
      <c r="AJ58" s="1650"/>
      <c r="AK58" s="1650"/>
      <c r="AL58" s="1650"/>
      <c r="AM58" s="1650"/>
      <c r="AN58" s="1650"/>
      <c r="AO58" s="1650"/>
      <c r="AP58" s="1650"/>
      <c r="AQ58" s="1650"/>
      <c r="AR58" s="1650"/>
      <c r="AS58" s="1650"/>
      <c r="AT58" s="1650"/>
      <c r="AU58" s="1650"/>
      <c r="AV58" s="1650"/>
      <c r="AW58" s="1650"/>
      <c r="AX58" s="1650"/>
      <c r="AY58" s="1650"/>
      <c r="AZ58" s="1650"/>
      <c r="BA58" s="1650"/>
      <c r="BB58" s="1650"/>
      <c r="BC58" s="1650"/>
      <c r="BD58" s="1650"/>
      <c r="BE58" s="1650"/>
      <c r="BF58" s="1650"/>
      <c r="BG58" s="1650"/>
      <c r="BH58" s="1650"/>
      <c r="BI58" s="1650"/>
      <c r="BJ58" s="1650"/>
      <c r="BK58" s="1650"/>
      <c r="BL58" s="1650"/>
      <c r="BM58" s="1650"/>
      <c r="BN58" s="1650"/>
      <c r="BO58" s="1650"/>
      <c r="BP58" s="1650"/>
      <c r="BQ58" s="1650"/>
      <c r="BR58" s="1650"/>
      <c r="BS58" s="1650"/>
      <c r="BT58" s="1650"/>
      <c r="BU58" s="1650"/>
      <c r="BV58" s="1650"/>
      <c r="BW58" s="1650"/>
      <c r="BX58" s="1650"/>
      <c r="BY58" s="1650"/>
      <c r="BZ58" s="1650"/>
      <c r="CA58" s="1650"/>
      <c r="CB58" s="1650"/>
      <c r="CC58" s="1650"/>
      <c r="CD58" s="1650"/>
      <c r="CE58" s="1650"/>
      <c r="CF58" s="1650"/>
      <c r="CG58" s="1650"/>
      <c r="CH58" s="1650"/>
      <c r="CI58" s="1650"/>
      <c r="CJ58" s="1650"/>
      <c r="CK58" s="1650"/>
      <c r="CL58" s="1650"/>
      <c r="CM58" s="1650"/>
      <c r="CN58" s="1650"/>
      <c r="CO58" s="1650"/>
      <c r="CP58" s="1650"/>
      <c r="CQ58" s="1650"/>
      <c r="CR58" s="1650"/>
      <c r="CS58" s="1650"/>
      <c r="CT58" s="1650"/>
      <c r="CU58" s="1650"/>
      <c r="CV58" s="1650"/>
      <c r="CW58" s="1650"/>
      <c r="CX58" s="1650"/>
      <c r="CY58" s="1650"/>
      <c r="CZ58" s="1650"/>
      <c r="DA58" s="1650"/>
      <c r="DB58" s="1650"/>
      <c r="DC58" s="1650"/>
      <c r="DD58" s="1650"/>
      <c r="DE58" s="1650"/>
      <c r="DF58" s="1650"/>
      <c r="DG58" s="1650"/>
      <c r="DH58" s="1650"/>
      <c r="DI58" s="1650"/>
      <c r="DJ58" s="1650"/>
      <c r="DK58" s="1650"/>
      <c r="DL58" s="1650"/>
      <c r="DM58" s="1650"/>
      <c r="DN58" s="1650"/>
      <c r="DO58" s="1650"/>
      <c r="DP58" s="1650"/>
      <c r="DQ58" s="1650"/>
      <c r="DR58" s="1650"/>
      <c r="DS58" s="1650"/>
      <c r="DT58" s="1650"/>
      <c r="DU58" s="1650"/>
      <c r="DV58" s="1650"/>
      <c r="DW58" s="1650"/>
      <c r="DX58" s="1650"/>
      <c r="DY58" s="1650"/>
      <c r="DZ58" s="1650"/>
      <c r="EA58" s="1650"/>
      <c r="EB58" s="1650"/>
      <c r="EC58" s="1650"/>
      <c r="ED58" s="1650"/>
      <c r="EE58" s="1650"/>
      <c r="EF58" s="1650"/>
      <c r="EG58" s="1650"/>
      <c r="EH58" s="1650"/>
      <c r="EI58" s="1650"/>
      <c r="EJ58" s="1650"/>
      <c r="EK58" s="1650"/>
      <c r="EL58" s="1650"/>
      <c r="EM58" s="1650"/>
      <c r="EN58" s="1650"/>
      <c r="EO58" s="1650"/>
      <c r="EP58" s="1650"/>
      <c r="EQ58" s="1650"/>
      <c r="ER58" s="1650"/>
      <c r="ES58" s="1650"/>
      <c r="ET58" s="1650"/>
      <c r="EU58" s="1650"/>
      <c r="EV58" s="1650"/>
      <c r="EW58" s="1650"/>
      <c r="EX58" s="1650"/>
      <c r="EY58" s="1650"/>
      <c r="EZ58" s="1650"/>
      <c r="FA58" s="1650"/>
      <c r="FB58" s="1650"/>
      <c r="FC58" s="1650"/>
      <c r="FD58" s="1650"/>
      <c r="FE58" s="1650"/>
      <c r="FF58" s="1650"/>
      <c r="FG58" s="1650"/>
      <c r="FH58" s="1650"/>
      <c r="FI58" s="1650"/>
      <c r="FJ58" s="1650"/>
      <c r="FK58" s="1650"/>
      <c r="FL58" s="1650"/>
      <c r="FM58" s="1650"/>
      <c r="FN58" s="1650"/>
      <c r="FO58" s="1650"/>
      <c r="FP58" s="1650"/>
      <c r="FQ58" s="1650"/>
      <c r="FR58" s="1650"/>
      <c r="FS58" s="1650"/>
      <c r="FT58" s="1650"/>
      <c r="FU58" s="1650"/>
      <c r="FV58" s="1650"/>
      <c r="FW58" s="1650"/>
      <c r="FX58" s="1650"/>
      <c r="FY58" s="1650"/>
      <c r="FZ58" s="1650"/>
      <c r="GA58" s="1650"/>
      <c r="GB58" s="1650"/>
      <c r="GC58" s="1650"/>
      <c r="GD58" s="1650"/>
      <c r="GE58" s="1650"/>
      <c r="GF58" s="1650"/>
      <c r="GG58" s="1650"/>
      <c r="GH58" s="1650"/>
      <c r="GI58" s="1650"/>
      <c r="GJ58" s="1650"/>
      <c r="GK58" s="1650"/>
      <c r="GL58" s="1650"/>
      <c r="GM58" s="1650"/>
      <c r="GO58" s="1169"/>
      <c r="GP58" s="1645"/>
      <c r="GQ58" s="1645"/>
      <c r="GR58" s="1169"/>
      <c r="GS58" s="1169"/>
      <c r="GT58" s="1169"/>
      <c r="GU58" s="1169"/>
      <c r="GV58" s="1645"/>
      <c r="GW58" s="1169"/>
      <c r="GX58" s="1169"/>
      <c r="GY58" s="553"/>
      <c r="GZ58" s="1169"/>
      <c r="HA58" s="1169"/>
      <c r="HB58" s="1169"/>
      <c r="HC58" s="1169"/>
      <c r="HD58" s="1169"/>
      <c r="HE58" s="1641"/>
      <c r="HF58" s="575"/>
      <c r="HG58" s="575"/>
      <c r="HH58" s="575"/>
      <c r="HI58" s="575"/>
      <c r="HJ58" s="1650">
        <v>11</v>
      </c>
    </row>
    <row s="1650" customFormat="1" customHeight="1" ht="11.549999999999999">
      <c r="A59" s="996"/>
      <c r="B59" s="1645"/>
      <c r="C59" s="1645"/>
      <c r="D59" s="360"/>
      <c r="J59" s="1650"/>
      <c r="K59" s="1650"/>
      <c r="L59" s="1650"/>
      <c r="M59" s="1650"/>
      <c r="N59" s="1650"/>
      <c r="O59" s="1650"/>
      <c r="P59" s="1650"/>
      <c r="Q59" s="1650"/>
      <c r="R59" s="1650"/>
      <c r="S59" s="1650"/>
      <c r="T59" s="1650"/>
      <c r="U59" s="1650"/>
      <c r="V59" s="1650"/>
      <c r="W59" s="1650"/>
      <c r="X59" s="1650"/>
      <c r="Y59" s="1650"/>
      <c r="Z59" s="1650"/>
      <c r="AA59" s="1650"/>
      <c r="AB59" s="1650"/>
      <c r="AC59" s="1650"/>
      <c r="AD59" s="1650"/>
      <c r="AE59" s="1650"/>
      <c r="AF59" s="1650"/>
      <c r="AG59" s="1650"/>
      <c r="AH59" s="1650"/>
      <c r="AI59" s="1650"/>
      <c r="AJ59" s="1650"/>
      <c r="AK59" s="1650"/>
      <c r="AL59" s="1650"/>
      <c r="AM59" s="1650"/>
      <c r="AN59" s="1650"/>
      <c r="AO59" s="1650"/>
      <c r="AP59" s="1650"/>
      <c r="AQ59" s="1650"/>
      <c r="AR59" s="1650"/>
      <c r="AS59" s="1650"/>
      <c r="AT59" s="1650"/>
      <c r="AU59" s="1650"/>
      <c r="AV59" s="1650"/>
      <c r="AW59" s="1650"/>
      <c r="AX59" s="1650"/>
      <c r="AY59" s="1650"/>
      <c r="AZ59" s="1650"/>
      <c r="BA59" s="1650"/>
      <c r="BB59" s="1650"/>
      <c r="BC59" s="1650"/>
      <c r="BD59" s="1650"/>
      <c r="BE59" s="1650"/>
      <c r="BF59" s="1650"/>
      <c r="BG59" s="1650"/>
      <c r="BH59" s="1650"/>
      <c r="BI59" s="1650"/>
      <c r="BJ59" s="1650"/>
      <c r="BK59" s="1650"/>
      <c r="BL59" s="1650"/>
      <c r="BM59" s="1650"/>
      <c r="BN59" s="1650"/>
      <c r="BO59" s="1650"/>
      <c r="BP59" s="1650"/>
      <c r="BQ59" s="1650"/>
      <c r="BR59" s="1650"/>
      <c r="BS59" s="1650"/>
      <c r="BT59" s="1650"/>
      <c r="BU59" s="1650"/>
      <c r="BV59" s="1650"/>
      <c r="BW59" s="1650"/>
      <c r="BX59" s="1650"/>
      <c r="BY59" s="1650"/>
      <c r="BZ59" s="1650"/>
      <c r="CA59" s="1650"/>
      <c r="CB59" s="1650"/>
      <c r="CC59" s="1650"/>
      <c r="CD59" s="1650"/>
      <c r="CE59" s="1650"/>
      <c r="CF59" s="1650"/>
      <c r="CG59" s="1650"/>
      <c r="CH59" s="1650"/>
      <c r="CI59" s="1650"/>
      <c r="CJ59" s="1650"/>
      <c r="CK59" s="1650"/>
      <c r="CL59" s="1650"/>
      <c r="CM59" s="1650"/>
      <c r="CN59" s="1650"/>
      <c r="CO59" s="1650"/>
      <c r="CP59" s="1650"/>
      <c r="CQ59" s="1650"/>
      <c r="CR59" s="1650"/>
      <c r="CS59" s="1650"/>
      <c r="CT59" s="1650"/>
      <c r="CU59" s="1650"/>
      <c r="CV59" s="1650"/>
      <c r="CW59" s="1650"/>
      <c r="CX59" s="1650"/>
      <c r="CY59" s="1650"/>
      <c r="CZ59" s="1650"/>
      <c r="DA59" s="1650"/>
      <c r="DB59" s="1650"/>
      <c r="DC59" s="1650"/>
      <c r="DD59" s="1650"/>
      <c r="DE59" s="1650"/>
      <c r="DF59" s="1650"/>
      <c r="DG59" s="1650"/>
      <c r="DH59" s="1650"/>
      <c r="DI59" s="1650"/>
      <c r="DJ59" s="1650"/>
      <c r="DK59" s="1650"/>
      <c r="DL59" s="1650"/>
      <c r="DM59" s="1650"/>
      <c r="DN59" s="1650"/>
      <c r="DO59" s="1650"/>
      <c r="DP59" s="1650"/>
      <c r="DQ59" s="1650"/>
      <c r="DR59" s="1650"/>
      <c r="DS59" s="1650"/>
      <c r="DT59" s="1650"/>
      <c r="DU59" s="1650"/>
      <c r="DV59" s="1650"/>
      <c r="DW59" s="1650"/>
      <c r="DX59" s="1650"/>
      <c r="DY59" s="1650"/>
      <c r="DZ59" s="1650"/>
      <c r="EA59" s="1650"/>
      <c r="EB59" s="1650"/>
      <c r="EC59" s="1650"/>
      <c r="ED59" s="1650"/>
      <c r="EE59" s="1650"/>
      <c r="EF59" s="1650"/>
      <c r="EG59" s="1650"/>
      <c r="EH59" s="1650"/>
      <c r="EI59" s="1650"/>
      <c r="EJ59" s="1650"/>
      <c r="EK59" s="1650"/>
      <c r="EL59" s="1650"/>
      <c r="EM59" s="1650"/>
      <c r="EN59" s="1650"/>
      <c r="EO59" s="1650"/>
      <c r="EP59" s="1650"/>
      <c r="EQ59" s="1650"/>
      <c r="ER59" s="1650"/>
      <c r="ES59" s="1650"/>
      <c r="ET59" s="1650"/>
      <c r="EU59" s="1650"/>
      <c r="EV59" s="1650"/>
      <c r="EW59" s="1650"/>
      <c r="EX59" s="1650"/>
      <c r="EY59" s="1650"/>
      <c r="EZ59" s="1650"/>
      <c r="FA59" s="1650"/>
      <c r="FB59" s="1650"/>
      <c r="FC59" s="1650"/>
      <c r="FD59" s="1650"/>
      <c r="FE59" s="1650"/>
      <c r="FF59" s="1650"/>
      <c r="FG59" s="1650"/>
      <c r="FH59" s="1650"/>
      <c r="FI59" s="1650"/>
      <c r="FJ59" s="1650"/>
      <c r="FK59" s="1650"/>
      <c r="FL59" s="1650"/>
      <c r="FM59" s="1650"/>
      <c r="FN59" s="1650"/>
      <c r="FO59" s="1650"/>
      <c r="FP59" s="1650"/>
      <c r="FQ59" s="1650"/>
      <c r="FR59" s="1650"/>
      <c r="FS59" s="1650"/>
      <c r="FT59" s="1650"/>
      <c r="FU59" s="1650"/>
      <c r="FV59" s="1650"/>
      <c r="FW59" s="1650"/>
      <c r="FX59" s="1650"/>
      <c r="FY59" s="1650"/>
      <c r="FZ59" s="1650"/>
      <c r="GA59" s="1650"/>
      <c r="GB59" s="1650"/>
      <c r="GC59" s="1650"/>
      <c r="GD59" s="1650"/>
      <c r="GE59" s="1650"/>
      <c r="GF59" s="1650"/>
      <c r="GG59" s="1650"/>
      <c r="GH59" s="1650"/>
      <c r="GI59" s="1650"/>
      <c r="GJ59" s="1650"/>
      <c r="GK59" s="1650"/>
      <c r="GL59" s="1650"/>
      <c r="GM59" s="1650"/>
      <c r="GO59" s="1169"/>
      <c r="GP59" s="1645"/>
      <c r="GQ59" s="1645"/>
      <c r="GR59" s="1169"/>
      <c r="GS59" s="1169"/>
      <c r="GT59" s="1169"/>
      <c r="GU59" s="1169"/>
      <c r="GV59" s="1645"/>
      <c r="GW59" s="1169"/>
      <c r="GX59" s="1169"/>
      <c r="GY59" s="553"/>
      <c r="GZ59" s="1169"/>
      <c r="HA59" s="1169"/>
      <c r="HB59" s="1169"/>
      <c r="HC59" s="1169"/>
      <c r="HD59" s="1169"/>
      <c r="HE59" s="1641"/>
      <c r="HF59" s="575"/>
      <c r="HG59" s="575"/>
      <c r="HH59" s="575"/>
      <c r="HI59" s="575"/>
      <c r="HJ59" s="1650">
        <v>11</v>
      </c>
    </row>
    <row s="1650" customFormat="1" customHeight="1" ht="11.549999999999999">
      <c r="A60" s="996"/>
      <c r="B60" s="1645"/>
      <c r="C60" s="1645"/>
      <c r="D60" s="360"/>
      <c r="J60" s="1650"/>
      <c r="K60" s="1650"/>
      <c r="L60" s="1650"/>
      <c r="M60" s="1650"/>
      <c r="N60" s="1650"/>
      <c r="O60" s="1650"/>
      <c r="P60" s="1650"/>
      <c r="Q60" s="1650"/>
      <c r="R60" s="1650"/>
      <c r="S60" s="1650"/>
      <c r="T60" s="1650"/>
      <c r="U60" s="1650"/>
      <c r="V60" s="1650"/>
      <c r="W60" s="1650"/>
      <c r="X60" s="1650"/>
      <c r="Y60" s="1650"/>
      <c r="Z60" s="1650"/>
      <c r="AA60" s="1650"/>
      <c r="AB60" s="1650"/>
      <c r="AC60" s="1650"/>
      <c r="AD60" s="1650"/>
      <c r="AE60" s="1650"/>
      <c r="AF60" s="1650"/>
      <c r="AG60" s="1650"/>
      <c r="AH60" s="1650"/>
      <c r="AI60" s="1650"/>
      <c r="AJ60" s="1650"/>
      <c r="AK60" s="1650"/>
      <c r="AL60" s="1650"/>
      <c r="AM60" s="1650"/>
      <c r="AN60" s="1650"/>
      <c r="AO60" s="1650"/>
      <c r="AP60" s="1650"/>
      <c r="AQ60" s="1650"/>
      <c r="AR60" s="1650"/>
      <c r="AS60" s="1650"/>
      <c r="AT60" s="1650"/>
      <c r="AU60" s="1650"/>
      <c r="AV60" s="1650"/>
      <c r="AW60" s="1650"/>
      <c r="AX60" s="1650"/>
      <c r="AY60" s="1650"/>
      <c r="AZ60" s="1650"/>
      <c r="BA60" s="1650"/>
      <c r="BB60" s="1650"/>
      <c r="BC60" s="1650"/>
      <c r="BD60" s="1650"/>
      <c r="BE60" s="1650"/>
      <c r="BF60" s="1650"/>
      <c r="BG60" s="1650"/>
      <c r="BH60" s="1650"/>
      <c r="BI60" s="1650"/>
      <c r="BJ60" s="1650"/>
      <c r="BK60" s="1650"/>
      <c r="BL60" s="1650"/>
      <c r="BM60" s="1650"/>
      <c r="BN60" s="1650"/>
      <c r="BO60" s="1650"/>
      <c r="BP60" s="1650"/>
      <c r="BQ60" s="1650"/>
      <c r="BR60" s="1650"/>
      <c r="BS60" s="1650"/>
      <c r="BT60" s="1650"/>
      <c r="BU60" s="1650"/>
      <c r="BV60" s="1650"/>
      <c r="BW60" s="1650"/>
      <c r="BX60" s="1650"/>
      <c r="BY60" s="1650"/>
      <c r="BZ60" s="1650"/>
      <c r="CA60" s="1650"/>
      <c r="CB60" s="1650"/>
      <c r="CC60" s="1650"/>
      <c r="CD60" s="1650"/>
      <c r="CE60" s="1650"/>
      <c r="CF60" s="1650"/>
      <c r="CG60" s="1650"/>
      <c r="CH60" s="1650"/>
      <c r="CI60" s="1650"/>
      <c r="CJ60" s="1650"/>
      <c r="CK60" s="1650"/>
      <c r="CL60" s="1650"/>
      <c r="CM60" s="1650"/>
      <c r="CN60" s="1650"/>
      <c r="CO60" s="1650"/>
      <c r="CP60" s="1650"/>
      <c r="CQ60" s="1650"/>
      <c r="CR60" s="1650"/>
      <c r="CS60" s="1650"/>
      <c r="CT60" s="1650"/>
      <c r="CU60" s="1650"/>
      <c r="CV60" s="1650"/>
      <c r="CW60" s="1650"/>
      <c r="CX60" s="1650"/>
      <c r="CY60" s="1650"/>
      <c r="CZ60" s="1650"/>
      <c r="DA60" s="1650"/>
      <c r="DB60" s="1650"/>
      <c r="DC60" s="1650"/>
      <c r="DD60" s="1650"/>
      <c r="DE60" s="1650"/>
      <c r="DF60" s="1650"/>
      <c r="DG60" s="1650"/>
      <c r="DH60" s="1650"/>
      <c r="DI60" s="1650"/>
      <c r="DJ60" s="1650"/>
      <c r="DK60" s="1650"/>
      <c r="DL60" s="1650"/>
      <c r="DM60" s="1650"/>
      <c r="DN60" s="1650"/>
      <c r="DO60" s="1650"/>
      <c r="DP60" s="1650"/>
      <c r="DQ60" s="1650"/>
      <c r="DR60" s="1650"/>
      <c r="DS60" s="1650"/>
      <c r="DT60" s="1650"/>
      <c r="DU60" s="1650"/>
      <c r="DV60" s="1650"/>
      <c r="DW60" s="1650"/>
      <c r="DX60" s="1650"/>
      <c r="DY60" s="1650"/>
      <c r="DZ60" s="1650"/>
      <c r="EA60" s="1650"/>
      <c r="EB60" s="1650"/>
      <c r="EC60" s="1650"/>
      <c r="ED60" s="1650"/>
      <c r="EE60" s="1650"/>
      <c r="EF60" s="1650"/>
      <c r="EG60" s="1650"/>
      <c r="EH60" s="1650"/>
      <c r="EI60" s="1650"/>
      <c r="EJ60" s="1650"/>
      <c r="EK60" s="1650"/>
      <c r="EL60" s="1650"/>
      <c r="EM60" s="1650"/>
      <c r="EN60" s="1650"/>
      <c r="EO60" s="1650"/>
      <c r="EP60" s="1650"/>
      <c r="EQ60" s="1650"/>
      <c r="ER60" s="1650"/>
      <c r="ES60" s="1650"/>
      <c r="ET60" s="1650"/>
      <c r="EU60" s="1650"/>
      <c r="EV60" s="1650"/>
      <c r="EW60" s="1650"/>
      <c r="EX60" s="1650"/>
      <c r="EY60" s="1650"/>
      <c r="EZ60" s="1650"/>
      <c r="FA60" s="1650"/>
      <c r="FB60" s="1650"/>
      <c r="FC60" s="1650"/>
      <c r="FD60" s="1650"/>
      <c r="FE60" s="1650"/>
      <c r="FF60" s="1650"/>
      <c r="FG60" s="1650"/>
      <c r="FH60" s="1650"/>
      <c r="FI60" s="1650"/>
      <c r="FJ60" s="1650"/>
      <c r="FK60" s="1650"/>
      <c r="FL60" s="1650"/>
      <c r="FM60" s="1650"/>
      <c r="FN60" s="1650"/>
      <c r="FO60" s="1650"/>
      <c r="FP60" s="1650"/>
      <c r="FQ60" s="1650"/>
      <c r="FR60" s="1650"/>
      <c r="FS60" s="1650"/>
      <c r="FT60" s="1650"/>
      <c r="FU60" s="1650"/>
      <c r="FV60" s="1650"/>
      <c r="FW60" s="1650"/>
      <c r="FX60" s="1650"/>
      <c r="FY60" s="1650"/>
      <c r="FZ60" s="1650"/>
      <c r="GA60" s="1650"/>
      <c r="GB60" s="1650"/>
      <c r="GC60" s="1650"/>
      <c r="GD60" s="1650"/>
      <c r="GE60" s="1650"/>
      <c r="GF60" s="1650"/>
      <c r="GG60" s="1650"/>
      <c r="GH60" s="1650"/>
      <c r="GI60" s="1650"/>
      <c r="GJ60" s="1650"/>
      <c r="GK60" s="1650"/>
      <c r="GL60" s="1650"/>
      <c r="GM60" s="1650"/>
      <c r="GO60" s="1169"/>
      <c r="GP60" s="1645"/>
      <c r="GQ60" s="1645"/>
      <c r="GR60" s="1169"/>
      <c r="GS60" s="1169"/>
      <c r="GT60" s="1169"/>
      <c r="GU60" s="1169"/>
      <c r="GV60" s="1645"/>
      <c r="GW60" s="1169"/>
      <c r="GX60" s="1169"/>
      <c r="GY60" s="553"/>
      <c r="GZ60" s="1169"/>
      <c r="HA60" s="1169"/>
      <c r="HB60" s="1169"/>
      <c r="HC60" s="1169"/>
      <c r="HD60" s="1169"/>
      <c r="HE60" s="1641"/>
      <c r="HF60" s="575"/>
      <c r="HG60" s="575"/>
      <c r="HH60" s="575"/>
      <c r="HI60" s="575"/>
      <c r="HJ60" s="1650">
        <v>11</v>
      </c>
    </row>
    <row s="1650" customFormat="1" customHeight="1" ht="11.549999999999999">
      <c r="A61" s="996"/>
      <c r="B61" s="1645"/>
      <c r="C61" s="1645"/>
      <c r="D61" s="360"/>
      <c r="J61" s="1650"/>
      <c r="K61" s="1650"/>
      <c r="L61" s="1650"/>
      <c r="M61" s="1650"/>
      <c r="N61" s="1650"/>
      <c r="O61" s="1650"/>
      <c r="P61" s="1650"/>
      <c r="Q61" s="1650"/>
      <c r="R61" s="1650"/>
      <c r="S61" s="1650"/>
      <c r="T61" s="1650"/>
      <c r="U61" s="1650"/>
      <c r="V61" s="1650"/>
      <c r="W61" s="1650"/>
      <c r="X61" s="1650"/>
      <c r="Y61" s="1650"/>
      <c r="Z61" s="1650"/>
      <c r="AA61" s="1650"/>
      <c r="AB61" s="1650"/>
      <c r="AC61" s="1650"/>
      <c r="AD61" s="1650"/>
      <c r="AE61" s="1650"/>
      <c r="AF61" s="1650"/>
      <c r="AG61" s="1650"/>
      <c r="AH61" s="1650"/>
      <c r="AI61" s="1650"/>
      <c r="AJ61" s="1650"/>
      <c r="AK61" s="1650"/>
      <c r="AL61" s="1650"/>
      <c r="AM61" s="1650"/>
      <c r="AN61" s="1650"/>
      <c r="AO61" s="1650"/>
      <c r="AP61" s="1650"/>
      <c r="AQ61" s="1650"/>
      <c r="AR61" s="1650"/>
      <c r="AS61" s="1650"/>
      <c r="AT61" s="1650"/>
      <c r="AU61" s="1650"/>
      <c r="AV61" s="1650"/>
      <c r="AW61" s="1650"/>
      <c r="AX61" s="1650"/>
      <c r="AY61" s="1650"/>
      <c r="AZ61" s="1650"/>
      <c r="BA61" s="1650"/>
      <c r="BB61" s="1650"/>
      <c r="BC61" s="1650"/>
      <c r="BD61" s="1650"/>
      <c r="BE61" s="1650"/>
      <c r="BF61" s="1650"/>
      <c r="BG61" s="1650"/>
      <c r="BH61" s="1650"/>
      <c r="BI61" s="1650"/>
      <c r="BJ61" s="1650"/>
      <c r="BK61" s="1650"/>
      <c r="BL61" s="1650"/>
      <c r="BM61" s="1650"/>
      <c r="BN61" s="1650"/>
      <c r="BO61" s="1650"/>
      <c r="BP61" s="1650"/>
      <c r="BQ61" s="1650"/>
      <c r="BR61" s="1650"/>
      <c r="BS61" s="1650"/>
      <c r="BT61" s="1650"/>
      <c r="BU61" s="1650"/>
      <c r="BV61" s="1650"/>
      <c r="BW61" s="1650"/>
      <c r="BX61" s="1650"/>
      <c r="BY61" s="1650"/>
      <c r="BZ61" s="1650"/>
      <c r="CA61" s="1650"/>
      <c r="CB61" s="1650"/>
      <c r="CC61" s="1650"/>
      <c r="CD61" s="1650"/>
      <c r="CE61" s="1650"/>
      <c r="CF61" s="1650"/>
      <c r="CG61" s="1650"/>
      <c r="CH61" s="1650"/>
      <c r="CI61" s="1650"/>
      <c r="CJ61" s="1650"/>
      <c r="CK61" s="1650"/>
      <c r="CL61" s="1650"/>
      <c r="CM61" s="1650"/>
      <c r="CN61" s="1650"/>
      <c r="CO61" s="1650"/>
      <c r="CP61" s="1650"/>
      <c r="CQ61" s="1650"/>
      <c r="CR61" s="1650"/>
      <c r="CS61" s="1650"/>
      <c r="CT61" s="1650"/>
      <c r="CU61" s="1650"/>
      <c r="CV61" s="1650"/>
      <c r="CW61" s="1650"/>
      <c r="CX61" s="1650"/>
      <c r="CY61" s="1650"/>
      <c r="CZ61" s="1650"/>
      <c r="DA61" s="1650"/>
      <c r="DB61" s="1650"/>
      <c r="DC61" s="1650"/>
      <c r="DD61" s="1650"/>
      <c r="DE61" s="1650"/>
      <c r="DF61" s="1650"/>
      <c r="DG61" s="1650"/>
      <c r="DH61" s="1650"/>
      <c r="DI61" s="1650"/>
      <c r="DJ61" s="1650"/>
      <c r="DK61" s="1650"/>
      <c r="DL61" s="1650"/>
      <c r="DM61" s="1650"/>
      <c r="DN61" s="1650"/>
      <c r="DO61" s="1650"/>
      <c r="DP61" s="1650"/>
      <c r="DQ61" s="1650"/>
      <c r="DR61" s="1650"/>
      <c r="DS61" s="1650"/>
      <c r="DT61" s="1650"/>
      <c r="DU61" s="1650"/>
      <c r="DV61" s="1650"/>
      <c r="DW61" s="1650"/>
      <c r="DX61" s="1650"/>
      <c r="DY61" s="1650"/>
      <c r="DZ61" s="1650"/>
      <c r="EA61" s="1650"/>
      <c r="EB61" s="1650"/>
      <c r="EC61" s="1650"/>
      <c r="ED61" s="1650"/>
      <c r="EE61" s="1650"/>
      <c r="EF61" s="1650"/>
      <c r="EG61" s="1650"/>
      <c r="EH61" s="1650"/>
      <c r="EI61" s="1650"/>
      <c r="EJ61" s="1650"/>
      <c r="EK61" s="1650"/>
      <c r="EL61" s="1650"/>
      <c r="EM61" s="1650"/>
      <c r="EN61" s="1650"/>
      <c r="EO61" s="1650"/>
      <c r="EP61" s="1650"/>
      <c r="EQ61" s="1650"/>
      <c r="ER61" s="1650"/>
      <c r="ES61" s="1650"/>
      <c r="ET61" s="1650"/>
      <c r="EU61" s="1650"/>
      <c r="EV61" s="1650"/>
      <c r="EW61" s="1650"/>
      <c r="EX61" s="1650"/>
      <c r="EY61" s="1650"/>
      <c r="EZ61" s="1650"/>
      <c r="FA61" s="1650"/>
      <c r="FB61" s="1650"/>
      <c r="FC61" s="1650"/>
      <c r="FD61" s="1650"/>
      <c r="FE61" s="1650"/>
      <c r="FF61" s="1650"/>
      <c r="FG61" s="1650"/>
      <c r="FH61" s="1650"/>
      <c r="FI61" s="1650"/>
      <c r="FJ61" s="1650"/>
      <c r="FK61" s="1650"/>
      <c r="FL61" s="1650"/>
      <c r="FM61" s="1650"/>
      <c r="FN61" s="1650"/>
      <c r="FO61" s="1650"/>
      <c r="FP61" s="1650"/>
      <c r="FQ61" s="1650"/>
      <c r="FR61" s="1650"/>
      <c r="FS61" s="1650"/>
      <c r="FT61" s="1650"/>
      <c r="FU61" s="1650"/>
      <c r="FV61" s="1650"/>
      <c r="FW61" s="1650"/>
      <c r="FX61" s="1650"/>
      <c r="FY61" s="1650"/>
      <c r="FZ61" s="1650"/>
      <c r="GA61" s="1650"/>
      <c r="GB61" s="1650"/>
      <c r="GC61" s="1650"/>
      <c r="GD61" s="1650"/>
      <c r="GE61" s="1650"/>
      <c r="GF61" s="1650"/>
      <c r="GG61" s="1650"/>
      <c r="GH61" s="1650"/>
      <c r="GI61" s="1650"/>
      <c r="GJ61" s="1650"/>
      <c r="GK61" s="1650"/>
      <c r="GL61" s="1650"/>
      <c r="GM61" s="1650"/>
      <c r="GO61" s="1169"/>
      <c r="GP61" s="1645"/>
      <c r="GQ61" s="1645"/>
      <c r="GR61" s="1169"/>
      <c r="GS61" s="1169"/>
      <c r="GT61" s="1169"/>
      <c r="GU61" s="1169"/>
      <c r="GV61" s="1645"/>
      <c r="GW61" s="1169"/>
      <c r="GX61" s="1169"/>
      <c r="GY61" s="553"/>
      <c r="GZ61" s="1169"/>
      <c r="HA61" s="1169"/>
      <c r="HB61" s="1169"/>
      <c r="HC61" s="1169"/>
      <c r="HD61" s="1169"/>
      <c r="HE61" s="1641"/>
      <c r="HF61" s="575"/>
      <c r="HG61" s="575"/>
      <c r="HH61" s="575"/>
      <c r="HI61" s="575"/>
      <c r="HJ61" s="1650">
        <v>11</v>
      </c>
    </row>
    <row s="1650" customFormat="1" customHeight="1" ht="11.549999999999999">
      <c r="A62" s="996"/>
      <c r="B62" s="1645"/>
      <c r="C62" s="1645"/>
      <c r="D62" s="360"/>
      <c r="J62" s="1650"/>
      <c r="K62" s="1650"/>
      <c r="L62" s="1650"/>
      <c r="M62" s="1650"/>
      <c r="N62" s="1650"/>
      <c r="O62" s="1650"/>
      <c r="P62" s="1650"/>
      <c r="Q62" s="1650"/>
      <c r="R62" s="1650"/>
      <c r="S62" s="1650"/>
      <c r="T62" s="1650"/>
      <c r="U62" s="1650"/>
      <c r="V62" s="1650"/>
      <c r="W62" s="1650"/>
      <c r="X62" s="1650"/>
      <c r="Y62" s="1650"/>
      <c r="Z62" s="1650"/>
      <c r="AA62" s="1650"/>
      <c r="AB62" s="1650"/>
      <c r="AC62" s="1650"/>
      <c r="AD62" s="1650"/>
      <c r="AE62" s="1650"/>
      <c r="AF62" s="1650"/>
      <c r="AG62" s="1650"/>
      <c r="AH62" s="1650"/>
      <c r="AI62" s="1650"/>
      <c r="AJ62" s="1650"/>
      <c r="AK62" s="1650"/>
      <c r="AL62" s="1650"/>
      <c r="AM62" s="1650"/>
      <c r="AN62" s="1650"/>
      <c r="AO62" s="1650"/>
      <c r="AP62" s="1650"/>
      <c r="AQ62" s="1650"/>
      <c r="AR62" s="1650"/>
      <c r="AS62" s="1650"/>
      <c r="AT62" s="1650"/>
      <c r="AU62" s="1650"/>
      <c r="AV62" s="1650"/>
      <c r="AW62" s="1650"/>
      <c r="AX62" s="1650"/>
      <c r="AY62" s="1650"/>
      <c r="AZ62" s="1650"/>
      <c r="BA62" s="1650"/>
      <c r="BB62" s="1650"/>
      <c r="BC62" s="1650"/>
      <c r="BD62" s="1650"/>
      <c r="BE62" s="1650"/>
      <c r="BF62" s="1650"/>
      <c r="BG62" s="1650"/>
      <c r="BH62" s="1650"/>
      <c r="BI62" s="1650"/>
      <c r="BJ62" s="1650"/>
      <c r="BK62" s="1650"/>
      <c r="BL62" s="1650"/>
      <c r="BM62" s="1650"/>
      <c r="BN62" s="1650"/>
      <c r="BO62" s="1650"/>
      <c r="BP62" s="1650"/>
      <c r="BQ62" s="1650"/>
      <c r="BR62" s="1650"/>
      <c r="BS62" s="1650"/>
      <c r="BT62" s="1650"/>
      <c r="BU62" s="1650"/>
      <c r="BV62" s="1650"/>
      <c r="BW62" s="1650"/>
      <c r="BX62" s="1650"/>
      <c r="BY62" s="1650"/>
      <c r="BZ62" s="1650"/>
      <c r="CA62" s="1650"/>
      <c r="CB62" s="1650"/>
      <c r="CC62" s="1650"/>
      <c r="CD62" s="1650"/>
      <c r="CE62" s="1650"/>
      <c r="CF62" s="1650"/>
      <c r="CG62" s="1650"/>
      <c r="CH62" s="1650"/>
      <c r="CI62" s="1650"/>
      <c r="CJ62" s="1650"/>
      <c r="CK62" s="1650"/>
      <c r="CL62" s="1650"/>
      <c r="CM62" s="1650"/>
      <c r="CN62" s="1650"/>
      <c r="CO62" s="1650"/>
      <c r="CP62" s="1650"/>
      <c r="CQ62" s="1650"/>
      <c r="CR62" s="1650"/>
      <c r="CS62" s="1650"/>
      <c r="CT62" s="1650"/>
      <c r="CU62" s="1650"/>
      <c r="CV62" s="1650"/>
      <c r="CW62" s="1650"/>
      <c r="CX62" s="1650"/>
      <c r="CY62" s="1650"/>
      <c r="CZ62" s="1650"/>
      <c r="DA62" s="1650"/>
      <c r="DB62" s="1650"/>
      <c r="DC62" s="1650"/>
      <c r="DD62" s="1650"/>
      <c r="DE62" s="1650"/>
      <c r="DF62" s="1650"/>
      <c r="DG62" s="1650"/>
      <c r="DH62" s="1650"/>
      <c r="DI62" s="1650"/>
      <c r="DJ62" s="1650"/>
      <c r="DK62" s="1650"/>
      <c r="DL62" s="1650"/>
      <c r="DM62" s="1650"/>
      <c r="DN62" s="1650"/>
      <c r="DO62" s="1650"/>
      <c r="DP62" s="1650"/>
      <c r="DQ62" s="1650"/>
      <c r="DR62" s="1650"/>
      <c r="DS62" s="1650"/>
      <c r="DT62" s="1650"/>
      <c r="DU62" s="1650"/>
      <c r="DV62" s="1650"/>
      <c r="DW62" s="1650"/>
      <c r="DX62" s="1650"/>
      <c r="DY62" s="1650"/>
      <c r="DZ62" s="1650"/>
      <c r="EA62" s="1650"/>
      <c r="EB62" s="1650"/>
      <c r="EC62" s="1650"/>
      <c r="ED62" s="1650"/>
      <c r="EE62" s="1650"/>
      <c r="EF62" s="1650"/>
      <c r="EG62" s="1650"/>
      <c r="EH62" s="1650"/>
      <c r="EI62" s="1650"/>
      <c r="EJ62" s="1650"/>
      <c r="EK62" s="1650"/>
      <c r="EL62" s="1650"/>
      <c r="EM62" s="1650"/>
      <c r="EN62" s="1650"/>
      <c r="EO62" s="1650"/>
      <c r="EP62" s="1650"/>
      <c r="EQ62" s="1650"/>
      <c r="ER62" s="1650"/>
      <c r="ES62" s="1650"/>
      <c r="ET62" s="1650"/>
      <c r="EU62" s="1650"/>
      <c r="EV62" s="1650"/>
      <c r="EW62" s="1650"/>
      <c r="EX62" s="1650"/>
      <c r="EY62" s="1650"/>
      <c r="EZ62" s="1650"/>
      <c r="FA62" s="1650"/>
      <c r="FB62" s="1650"/>
      <c r="FC62" s="1650"/>
      <c r="FD62" s="1650"/>
      <c r="FE62" s="1650"/>
      <c r="FF62" s="1650"/>
      <c r="FG62" s="1650"/>
      <c r="FH62" s="1650"/>
      <c r="FI62" s="1650"/>
      <c r="FJ62" s="1650"/>
      <c r="FK62" s="1650"/>
      <c r="FL62" s="1650"/>
      <c r="FM62" s="1650"/>
      <c r="FN62" s="1650"/>
      <c r="FO62" s="1650"/>
      <c r="FP62" s="1650"/>
      <c r="FQ62" s="1650"/>
      <c r="FR62" s="1650"/>
      <c r="FS62" s="1650"/>
      <c r="FT62" s="1650"/>
      <c r="FU62" s="1650"/>
      <c r="FV62" s="1650"/>
      <c r="FW62" s="1650"/>
      <c r="FX62" s="1650"/>
      <c r="FY62" s="1650"/>
      <c r="FZ62" s="1650"/>
      <c r="GA62" s="1650"/>
      <c r="GB62" s="1650"/>
      <c r="GC62" s="1650"/>
      <c r="GD62" s="1650"/>
      <c r="GE62" s="1650"/>
      <c r="GF62" s="1650"/>
      <c r="GG62" s="1650"/>
      <c r="GH62" s="1650"/>
      <c r="GI62" s="1650"/>
      <c r="GJ62" s="1650"/>
      <c r="GK62" s="1650"/>
      <c r="GL62" s="1650"/>
      <c r="GM62" s="1650"/>
      <c r="GO62" s="1169"/>
      <c r="GP62" s="1645"/>
      <c r="GQ62" s="1645"/>
      <c r="GR62" s="1169"/>
      <c r="GS62" s="1169"/>
      <c r="GT62" s="1169"/>
      <c r="GU62" s="1169"/>
      <c r="GV62" s="1645"/>
      <c r="GW62" s="1169"/>
      <c r="GX62" s="1169"/>
      <c r="GY62" s="553"/>
      <c r="GZ62" s="1169"/>
      <c r="HA62" s="1169"/>
      <c r="HB62" s="1169"/>
      <c r="HC62" s="1169"/>
      <c r="HD62" s="1169"/>
      <c r="HE62" s="1641"/>
      <c r="HF62" s="575"/>
      <c r="HG62" s="575"/>
      <c r="HH62" s="575"/>
      <c r="HI62" s="575"/>
      <c r="HJ62" s="1650">
        <v>11</v>
      </c>
    </row>
    <row s="1650" customFormat="1" customHeight="1" ht="11.549999999999999">
      <c r="A63" s="996"/>
      <c r="B63" s="1645"/>
      <c r="C63" s="1645"/>
      <c r="D63" s="360"/>
      <c r="J63" s="1650"/>
      <c r="K63" s="1650"/>
      <c r="L63" s="1650"/>
      <c r="M63" s="1650"/>
      <c r="N63" s="1650"/>
      <c r="O63" s="1650"/>
      <c r="P63" s="1650"/>
      <c r="Q63" s="1650"/>
      <c r="R63" s="1650"/>
      <c r="S63" s="1650"/>
      <c r="T63" s="1650"/>
      <c r="U63" s="1650"/>
      <c r="V63" s="1650"/>
      <c r="W63" s="1650"/>
      <c r="X63" s="1650"/>
      <c r="Y63" s="1650"/>
      <c r="Z63" s="1650"/>
      <c r="AA63" s="1650"/>
      <c r="AB63" s="1650"/>
      <c r="AC63" s="1650"/>
      <c r="AD63" s="1650"/>
      <c r="AE63" s="1650"/>
      <c r="AF63" s="1650"/>
      <c r="AG63" s="1650"/>
      <c r="AH63" s="1650"/>
      <c r="AI63" s="1650"/>
      <c r="AJ63" s="1650"/>
      <c r="AK63" s="1650"/>
      <c r="AL63" s="1650"/>
      <c r="AM63" s="1650"/>
      <c r="AN63" s="1650"/>
      <c r="AO63" s="1650"/>
      <c r="AP63" s="1650"/>
      <c r="AQ63" s="1650"/>
      <c r="AR63" s="1650"/>
      <c r="AS63" s="1650"/>
      <c r="AT63" s="1650"/>
      <c r="AU63" s="1650"/>
      <c r="AV63" s="1650"/>
      <c r="AW63" s="1650"/>
      <c r="AX63" s="1650"/>
      <c r="AY63" s="1650"/>
      <c r="AZ63" s="1650"/>
      <c r="BA63" s="1650"/>
      <c r="BB63" s="1650"/>
      <c r="BC63" s="1650"/>
      <c r="BD63" s="1650"/>
      <c r="BE63" s="1650"/>
      <c r="BF63" s="1650"/>
      <c r="BG63" s="1650"/>
      <c r="BH63" s="1650"/>
      <c r="BI63" s="1650"/>
      <c r="BJ63" s="1650"/>
      <c r="BK63" s="1650"/>
      <c r="BL63" s="1650"/>
      <c r="BM63" s="1650"/>
      <c r="BN63" s="1650"/>
      <c r="BO63" s="1650"/>
      <c r="BP63" s="1650"/>
      <c r="BQ63" s="1650"/>
      <c r="BR63" s="1650"/>
      <c r="BS63" s="1650"/>
      <c r="BT63" s="1650"/>
      <c r="BU63" s="1650"/>
      <c r="BV63" s="1650"/>
      <c r="BW63" s="1650"/>
      <c r="BX63" s="1650"/>
      <c r="BY63" s="1650"/>
      <c r="BZ63" s="1650"/>
      <c r="CA63" s="1650"/>
      <c r="CB63" s="1650"/>
      <c r="CC63" s="1650"/>
      <c r="CD63" s="1650"/>
      <c r="CE63" s="1650"/>
      <c r="CF63" s="1650"/>
      <c r="CG63" s="1650"/>
      <c r="CH63" s="1650"/>
      <c r="CI63" s="1650"/>
      <c r="CJ63" s="1650"/>
      <c r="CK63" s="1650"/>
      <c r="CL63" s="1650"/>
      <c r="CM63" s="1650"/>
      <c r="CN63" s="1650"/>
      <c r="CO63" s="1650"/>
      <c r="CP63" s="1650"/>
      <c r="CQ63" s="1650"/>
      <c r="CR63" s="1650"/>
      <c r="CS63" s="1650"/>
      <c r="CT63" s="1650"/>
      <c r="CU63" s="1650"/>
      <c r="CV63" s="1650"/>
      <c r="CW63" s="1650"/>
      <c r="CX63" s="1650"/>
      <c r="CY63" s="1650"/>
      <c r="CZ63" s="1650"/>
      <c r="DA63" s="1650"/>
      <c r="DB63" s="1650"/>
      <c r="DC63" s="1650"/>
      <c r="DD63" s="1650"/>
      <c r="DE63" s="1650"/>
      <c r="DF63" s="1650"/>
      <c r="DG63" s="1650"/>
      <c r="DH63" s="1650"/>
      <c r="DI63" s="1650"/>
      <c r="DJ63" s="1650"/>
      <c r="DK63" s="1650"/>
      <c r="DL63" s="1650"/>
      <c r="DM63" s="1650"/>
      <c r="DN63" s="1650"/>
      <c r="DO63" s="1650"/>
      <c r="DP63" s="1650"/>
      <c r="DQ63" s="1650"/>
      <c r="DR63" s="1650"/>
      <c r="DS63" s="1650"/>
      <c r="DT63" s="1650"/>
      <c r="DU63" s="1650"/>
      <c r="DV63" s="1650"/>
      <c r="DW63" s="1650"/>
      <c r="DX63" s="1650"/>
      <c r="DY63" s="1650"/>
      <c r="DZ63" s="1650"/>
      <c r="EA63" s="1650"/>
      <c r="EB63" s="1650"/>
      <c r="EC63" s="1650"/>
      <c r="ED63" s="1650"/>
      <c r="EE63" s="1650"/>
      <c r="EF63" s="1650"/>
      <c r="EG63" s="1650"/>
      <c r="EH63" s="1650"/>
      <c r="EI63" s="1650"/>
      <c r="EJ63" s="1650"/>
      <c r="EK63" s="1650"/>
      <c r="EL63" s="1650"/>
      <c r="EM63" s="1650"/>
      <c r="EN63" s="1650"/>
      <c r="EO63" s="1650"/>
      <c r="EP63" s="1650"/>
      <c r="EQ63" s="1650"/>
      <c r="ER63" s="1650"/>
      <c r="ES63" s="1650"/>
      <c r="ET63" s="1650"/>
      <c r="EU63" s="1650"/>
      <c r="EV63" s="1650"/>
      <c r="EW63" s="1650"/>
      <c r="EX63" s="1650"/>
      <c r="EY63" s="1650"/>
      <c r="EZ63" s="1650"/>
      <c r="FA63" s="1650"/>
      <c r="FB63" s="1650"/>
      <c r="FC63" s="1650"/>
      <c r="FD63" s="1650"/>
      <c r="FE63" s="1650"/>
      <c r="FF63" s="1650"/>
      <c r="FG63" s="1650"/>
      <c r="FH63" s="1650"/>
      <c r="FI63" s="1650"/>
      <c r="FJ63" s="1650"/>
      <c r="FK63" s="1650"/>
      <c r="FL63" s="1650"/>
      <c r="FM63" s="1650"/>
      <c r="FN63" s="1650"/>
      <c r="FO63" s="1650"/>
      <c r="FP63" s="1650"/>
      <c r="FQ63" s="1650"/>
      <c r="FR63" s="1650"/>
      <c r="FS63" s="1650"/>
      <c r="FT63" s="1650"/>
      <c r="FU63" s="1650"/>
      <c r="FV63" s="1650"/>
      <c r="FW63" s="1650"/>
      <c r="FX63" s="1650"/>
      <c r="FY63" s="1650"/>
      <c r="FZ63" s="1650"/>
      <c r="GA63" s="1650"/>
      <c r="GB63" s="1650"/>
      <c r="GC63" s="1650"/>
      <c r="GD63" s="1650"/>
      <c r="GE63" s="1650"/>
      <c r="GF63" s="1650"/>
      <c r="GG63" s="1650"/>
      <c r="GH63" s="1650"/>
      <c r="GI63" s="1650"/>
      <c r="GJ63" s="1650"/>
      <c r="GK63" s="1650"/>
      <c r="GL63" s="1650"/>
      <c r="GM63" s="1650"/>
      <c r="GO63" s="1169"/>
      <c r="GP63" s="1645"/>
      <c r="GQ63" s="1645"/>
      <c r="GR63" s="1169"/>
      <c r="GS63" s="1169"/>
      <c r="GT63" s="1169"/>
      <c r="GU63" s="1169"/>
      <c r="GV63" s="1645"/>
      <c r="GW63" s="1169"/>
      <c r="GX63" s="1169"/>
      <c r="GY63" s="553"/>
      <c r="GZ63" s="1169"/>
      <c r="HA63" s="1169"/>
      <c r="HB63" s="1169"/>
      <c r="HC63" s="1169"/>
      <c r="HD63" s="1169"/>
      <c r="HE63" s="1641"/>
      <c r="HF63" s="575"/>
      <c r="HG63" s="575"/>
      <c r="HH63" s="575"/>
      <c r="HI63" s="575"/>
      <c r="HJ63" s="1650">
        <v>11</v>
      </c>
    </row>
    <row s="1650" customFormat="1" customHeight="1" ht="11.549999999999999">
      <c r="A64" s="996"/>
      <c r="B64" s="1645"/>
      <c r="C64" s="1645"/>
      <c r="D64" s="360"/>
      <c r="J64" s="1650"/>
      <c r="K64" s="1650"/>
      <c r="L64" s="1650"/>
      <c r="M64" s="1650"/>
      <c r="N64" s="1650"/>
      <c r="O64" s="1650"/>
      <c r="P64" s="1650"/>
      <c r="Q64" s="1650"/>
      <c r="R64" s="1650"/>
      <c r="S64" s="1650"/>
      <c r="T64" s="1650"/>
      <c r="U64" s="1650"/>
      <c r="V64" s="1650"/>
      <c r="W64" s="1650"/>
      <c r="X64" s="1650"/>
      <c r="Y64" s="1650"/>
      <c r="Z64" s="1650"/>
      <c r="AA64" s="1650"/>
      <c r="AB64" s="1650"/>
      <c r="AC64" s="1650"/>
      <c r="AD64" s="1650"/>
      <c r="AE64" s="1650"/>
      <c r="AF64" s="1650"/>
      <c r="AG64" s="1650"/>
      <c r="AH64" s="1650"/>
      <c r="AI64" s="1650"/>
      <c r="AJ64" s="1650"/>
      <c r="AK64" s="1650"/>
      <c r="AL64" s="1650"/>
      <c r="AM64" s="1650"/>
      <c r="AN64" s="1650"/>
      <c r="AO64" s="1650"/>
      <c r="AP64" s="1650"/>
      <c r="AQ64" s="1650"/>
      <c r="AR64" s="1650"/>
      <c r="AS64" s="1650"/>
      <c r="AT64" s="1650"/>
      <c r="AU64" s="1650"/>
      <c r="AV64" s="1650"/>
      <c r="AW64" s="1650"/>
      <c r="AX64" s="1650"/>
      <c r="AY64" s="1650"/>
      <c r="AZ64" s="1650"/>
      <c r="BA64" s="1650"/>
      <c r="BB64" s="1650"/>
      <c r="BC64" s="1650"/>
      <c r="BD64" s="1650"/>
      <c r="BE64" s="1650"/>
      <c r="BF64" s="1650"/>
      <c r="BG64" s="1650"/>
      <c r="BH64" s="1650"/>
      <c r="BI64" s="1650"/>
      <c r="BJ64" s="1650"/>
      <c r="BK64" s="1650"/>
      <c r="BL64" s="1650"/>
      <c r="BM64" s="1650"/>
      <c r="BN64" s="1650"/>
      <c r="BO64" s="1650"/>
      <c r="BP64" s="1650"/>
      <c r="BQ64" s="1650"/>
      <c r="BR64" s="1650"/>
      <c r="BS64" s="1650"/>
      <c r="BT64" s="1650"/>
      <c r="BU64" s="1650"/>
      <c r="BV64" s="1650"/>
      <c r="BW64" s="1650"/>
      <c r="BX64" s="1650"/>
      <c r="BY64" s="1650"/>
      <c r="BZ64" s="1650"/>
      <c r="CA64" s="1650"/>
      <c r="CB64" s="1650"/>
      <c r="CC64" s="1650"/>
      <c r="CD64" s="1650"/>
      <c r="CE64" s="1650"/>
      <c r="CF64" s="1650"/>
      <c r="CG64" s="1650"/>
      <c r="CH64" s="1650"/>
      <c r="CI64" s="1650"/>
      <c r="CJ64" s="1650"/>
      <c r="CK64" s="1650"/>
      <c r="CL64" s="1650"/>
      <c r="CM64" s="1650"/>
      <c r="CN64" s="1650"/>
      <c r="CO64" s="1650"/>
      <c r="CP64" s="1650"/>
      <c r="CQ64" s="1650"/>
      <c r="CR64" s="1650"/>
      <c r="CS64" s="1650"/>
      <c r="CT64" s="1650"/>
      <c r="CU64" s="1650"/>
      <c r="CV64" s="1650"/>
      <c r="CW64" s="1650"/>
      <c r="CX64" s="1650"/>
      <c r="CY64" s="1650"/>
      <c r="CZ64" s="1650"/>
      <c r="DA64" s="1650"/>
      <c r="DB64" s="1650"/>
      <c r="DC64" s="1650"/>
      <c r="DD64" s="1650"/>
      <c r="DE64" s="1650"/>
      <c r="DF64" s="1650"/>
      <c r="DG64" s="1650"/>
      <c r="DH64" s="1650"/>
      <c r="DI64" s="1650"/>
      <c r="DJ64" s="1650"/>
      <c r="DK64" s="1650"/>
      <c r="DL64" s="1650"/>
      <c r="DM64" s="1650"/>
      <c r="DN64" s="1650"/>
      <c r="DO64" s="1650"/>
      <c r="DP64" s="1650"/>
      <c r="DQ64" s="1650"/>
      <c r="DR64" s="1650"/>
      <c r="DS64" s="1650"/>
      <c r="DT64" s="1650"/>
      <c r="DU64" s="1650"/>
      <c r="DV64" s="1650"/>
      <c r="DW64" s="1650"/>
      <c r="DX64" s="1650"/>
      <c r="DY64" s="1650"/>
      <c r="DZ64" s="1650"/>
      <c r="EA64" s="1650"/>
      <c r="EB64" s="1650"/>
      <c r="EC64" s="1650"/>
      <c r="ED64" s="1650"/>
      <c r="EE64" s="1650"/>
      <c r="EF64" s="1650"/>
      <c r="EG64" s="1650"/>
      <c r="EH64" s="1650"/>
      <c r="EI64" s="1650"/>
      <c r="EJ64" s="1650"/>
      <c r="EK64" s="1650"/>
      <c r="EL64" s="1650"/>
      <c r="EM64" s="1650"/>
      <c r="EN64" s="1650"/>
      <c r="EO64" s="1650"/>
      <c r="EP64" s="1650"/>
      <c r="EQ64" s="1650"/>
      <c r="ER64" s="1650"/>
      <c r="ES64" s="1650"/>
      <c r="ET64" s="1650"/>
      <c r="EU64" s="1650"/>
      <c r="EV64" s="1650"/>
      <c r="EW64" s="1650"/>
      <c r="EX64" s="1650"/>
      <c r="EY64" s="1650"/>
      <c r="EZ64" s="1650"/>
      <c r="FA64" s="1650"/>
      <c r="FB64" s="1650"/>
      <c r="FC64" s="1650"/>
      <c r="FD64" s="1650"/>
      <c r="FE64" s="1650"/>
      <c r="FF64" s="1650"/>
      <c r="FG64" s="1650"/>
      <c r="FH64" s="1650"/>
      <c r="FI64" s="1650"/>
      <c r="FJ64" s="1650"/>
      <c r="FK64" s="1650"/>
      <c r="FL64" s="1650"/>
      <c r="FM64" s="1650"/>
      <c r="FN64" s="1650"/>
      <c r="FO64" s="1650"/>
      <c r="FP64" s="1650"/>
      <c r="FQ64" s="1650"/>
      <c r="FR64" s="1650"/>
      <c r="FS64" s="1650"/>
      <c r="FT64" s="1650"/>
      <c r="FU64" s="1650"/>
      <c r="FV64" s="1650"/>
      <c r="FW64" s="1650"/>
      <c r="FX64" s="1650"/>
      <c r="FY64" s="1650"/>
      <c r="FZ64" s="1650"/>
      <c r="GA64" s="1650"/>
      <c r="GB64" s="1650"/>
      <c r="GC64" s="1650"/>
      <c r="GD64" s="1650"/>
      <c r="GE64" s="1650"/>
      <c r="GF64" s="1650"/>
      <c r="GG64" s="1650"/>
      <c r="GH64" s="1650"/>
      <c r="GI64" s="1650"/>
      <c r="GJ64" s="1650"/>
      <c r="GK64" s="1650"/>
      <c r="GL64" s="1650"/>
      <c r="GM64" s="1650"/>
      <c r="GO64" s="1169"/>
      <c r="GP64" s="1645"/>
      <c r="GQ64" s="1645"/>
      <c r="GR64" s="1169"/>
      <c r="GS64" s="1169"/>
      <c r="GT64" s="1169"/>
      <c r="GU64" s="1169"/>
      <c r="GV64" s="1645"/>
      <c r="GW64" s="1169"/>
      <c r="GX64" s="1169"/>
      <c r="GY64" s="553"/>
      <c r="GZ64" s="1169"/>
      <c r="HA64" s="1169"/>
      <c r="HB64" s="1169"/>
      <c r="HC64" s="1169"/>
      <c r="HD64" s="1169"/>
      <c r="HE64" s="1641"/>
      <c r="HF64" s="575"/>
      <c r="HG64" s="575"/>
      <c r="HH64" s="575"/>
      <c r="HI64" s="575"/>
      <c r="HJ64" s="1650">
        <v>11</v>
      </c>
    </row>
    <row s="1650" customFormat="1" customHeight="1" ht="11.549999999999999">
      <c r="A65" s="996"/>
      <c r="B65" s="1645"/>
      <c r="C65" s="1645"/>
      <c r="D65" s="360"/>
      <c r="J65" s="1650"/>
      <c r="K65" s="1650"/>
      <c r="L65" s="1650"/>
      <c r="M65" s="1650"/>
      <c r="N65" s="1650"/>
      <c r="O65" s="1650"/>
      <c r="P65" s="1650"/>
      <c r="Q65" s="1650"/>
      <c r="R65" s="1650"/>
      <c r="S65" s="1650"/>
      <c r="T65" s="1650"/>
      <c r="U65" s="1650"/>
      <c r="V65" s="1650"/>
      <c r="W65" s="1650"/>
      <c r="X65" s="1650"/>
      <c r="Y65" s="1650"/>
      <c r="Z65" s="1650"/>
      <c r="AA65" s="1650"/>
      <c r="AB65" s="1650"/>
      <c r="AC65" s="1650"/>
      <c r="AD65" s="1650"/>
      <c r="AE65" s="1650"/>
      <c r="AF65" s="1650"/>
      <c r="AG65" s="1650"/>
      <c r="AH65" s="1650"/>
      <c r="AI65" s="1650"/>
      <c r="AJ65" s="1650"/>
      <c r="AK65" s="1650"/>
      <c r="AL65" s="1650"/>
      <c r="AM65" s="1650"/>
      <c r="AN65" s="1650"/>
      <c r="AO65" s="1650"/>
      <c r="AP65" s="1650"/>
      <c r="AQ65" s="1650"/>
      <c r="AR65" s="1650"/>
      <c r="AS65" s="1650"/>
      <c r="AT65" s="1650"/>
      <c r="AU65" s="1650"/>
      <c r="AV65" s="1650"/>
      <c r="AW65" s="1650"/>
      <c r="AX65" s="1650"/>
      <c r="AY65" s="1650"/>
      <c r="AZ65" s="1650"/>
      <c r="BA65" s="1650"/>
      <c r="BB65" s="1650"/>
      <c r="BC65" s="1650"/>
      <c r="BD65" s="1650"/>
      <c r="BE65" s="1650"/>
      <c r="BF65" s="1650"/>
      <c r="BG65" s="1650"/>
      <c r="BH65" s="1650"/>
      <c r="BI65" s="1650"/>
      <c r="BJ65" s="1650"/>
      <c r="BK65" s="1650"/>
      <c r="BL65" s="1650"/>
      <c r="BM65" s="1650"/>
      <c r="BN65" s="1650"/>
      <c r="BO65" s="1650"/>
      <c r="BP65" s="1650"/>
      <c r="BQ65" s="1650"/>
      <c r="BR65" s="1650"/>
      <c r="BS65" s="1650"/>
      <c r="BT65" s="1650"/>
      <c r="BU65" s="1650"/>
      <c r="BV65" s="1650"/>
      <c r="BW65" s="1650"/>
      <c r="BX65" s="1650"/>
      <c r="BY65" s="1650"/>
      <c r="BZ65" s="1650"/>
      <c r="CA65" s="1650"/>
      <c r="CB65" s="1650"/>
      <c r="CC65" s="1650"/>
      <c r="CD65" s="1650"/>
      <c r="CE65" s="1650"/>
      <c r="CF65" s="1650"/>
      <c r="CG65" s="1650"/>
      <c r="CH65" s="1650"/>
      <c r="CI65" s="1650"/>
      <c r="CJ65" s="1650"/>
      <c r="CK65" s="1650"/>
      <c r="CL65" s="1650"/>
      <c r="CM65" s="1650"/>
      <c r="CN65" s="1650"/>
      <c r="CO65" s="1650"/>
      <c r="CP65" s="1650"/>
      <c r="CQ65" s="1650"/>
      <c r="CR65" s="1650"/>
      <c r="CS65" s="1650"/>
      <c r="CT65" s="1650"/>
      <c r="CU65" s="1650"/>
      <c r="CV65" s="1650"/>
      <c r="CW65" s="1650"/>
      <c r="CX65" s="1650"/>
      <c r="CY65" s="1650"/>
      <c r="CZ65" s="1650"/>
      <c r="DA65" s="1650"/>
      <c r="DB65" s="1650"/>
      <c r="DC65" s="1650"/>
      <c r="DD65" s="1650"/>
      <c r="DE65" s="1650"/>
      <c r="DF65" s="1650"/>
      <c r="DG65" s="1650"/>
      <c r="DH65" s="1650"/>
      <c r="DI65" s="1650"/>
      <c r="DJ65" s="1650"/>
      <c r="DK65" s="1650"/>
      <c r="DL65" s="1650"/>
      <c r="DM65" s="1650"/>
      <c r="DN65" s="1650"/>
      <c r="DO65" s="1650"/>
      <c r="DP65" s="1650"/>
      <c r="DQ65" s="1650"/>
      <c r="DR65" s="1650"/>
      <c r="DS65" s="1650"/>
      <c r="DT65" s="1650"/>
      <c r="DU65" s="1650"/>
      <c r="DV65" s="1650"/>
      <c r="DW65" s="1650"/>
      <c r="DX65" s="1650"/>
      <c r="DY65" s="1650"/>
      <c r="DZ65" s="1650"/>
      <c r="EA65" s="1650"/>
      <c r="EB65" s="1650"/>
      <c r="EC65" s="1650"/>
      <c r="ED65" s="1650"/>
      <c r="EE65" s="1650"/>
      <c r="EF65" s="1650"/>
      <c r="EG65" s="1650"/>
      <c r="EH65" s="1650"/>
      <c r="EI65" s="1650"/>
      <c r="EJ65" s="1650"/>
      <c r="EK65" s="1650"/>
      <c r="EL65" s="1650"/>
      <c r="EM65" s="1650"/>
      <c r="EN65" s="1650"/>
      <c r="EO65" s="1650"/>
      <c r="EP65" s="1650"/>
      <c r="EQ65" s="1650"/>
      <c r="ER65" s="1650"/>
      <c r="ES65" s="1650"/>
      <c r="ET65" s="1650"/>
      <c r="EU65" s="1650"/>
      <c r="EV65" s="1650"/>
      <c r="EW65" s="1650"/>
      <c r="EX65" s="1650"/>
      <c r="EY65" s="1650"/>
      <c r="EZ65" s="1650"/>
      <c r="FA65" s="1650"/>
      <c r="FB65" s="1650"/>
      <c r="FC65" s="1650"/>
      <c r="FD65" s="1650"/>
      <c r="FE65" s="1650"/>
      <c r="FF65" s="1650"/>
      <c r="FG65" s="1650"/>
      <c r="FH65" s="1650"/>
      <c r="FI65" s="1650"/>
      <c r="FJ65" s="1650"/>
      <c r="FK65" s="1650"/>
      <c r="FL65" s="1650"/>
      <c r="FM65" s="1650"/>
      <c r="FN65" s="1650"/>
      <c r="FO65" s="1650"/>
      <c r="FP65" s="1650"/>
      <c r="FQ65" s="1650"/>
      <c r="FR65" s="1650"/>
      <c r="FS65" s="1650"/>
      <c r="FT65" s="1650"/>
      <c r="FU65" s="1650"/>
      <c r="FV65" s="1650"/>
      <c r="FW65" s="1650"/>
      <c r="FX65" s="1650"/>
      <c r="FY65" s="1650"/>
      <c r="FZ65" s="1650"/>
      <c r="GA65" s="1650"/>
      <c r="GB65" s="1650"/>
      <c r="GC65" s="1650"/>
      <c r="GD65" s="1650"/>
      <c r="GE65" s="1650"/>
      <c r="GF65" s="1650"/>
      <c r="GG65" s="1650"/>
      <c r="GH65" s="1650"/>
      <c r="GI65" s="1650"/>
      <c r="GJ65" s="1650"/>
      <c r="GK65" s="1650"/>
      <c r="GL65" s="1650"/>
      <c r="GM65" s="1650"/>
      <c r="GO65" s="1169"/>
      <c r="GP65" s="1645"/>
      <c r="GQ65" s="1645"/>
      <c r="GR65" s="1169"/>
      <c r="GS65" s="1169"/>
      <c r="GT65" s="1169"/>
      <c r="GU65" s="1169"/>
      <c r="GV65" s="1645"/>
      <c r="GW65" s="1169"/>
      <c r="GX65" s="1169"/>
      <c r="GY65" s="553"/>
      <c r="GZ65" s="1169"/>
      <c r="HA65" s="1169"/>
      <c r="HB65" s="1169"/>
      <c r="HC65" s="1169"/>
      <c r="HD65" s="1169"/>
      <c r="HE65" s="1641"/>
      <c r="HF65" s="575"/>
      <c r="HG65" s="575"/>
      <c r="HH65" s="575"/>
      <c r="HI65" s="575"/>
      <c r="HJ65" s="1650">
        <v>11</v>
      </c>
    </row>
    <row s="1650" customFormat="1" customHeight="1" ht="11.549999999999999">
      <c r="A66" s="996"/>
      <c r="B66" s="1645"/>
      <c r="C66" s="1645"/>
      <c r="D66" s="360"/>
      <c r="J66" s="1650"/>
      <c r="K66" s="1650"/>
      <c r="L66" s="1650"/>
      <c r="M66" s="1650"/>
      <c r="N66" s="1650"/>
      <c r="O66" s="1650"/>
      <c r="P66" s="1650"/>
      <c r="Q66" s="1650"/>
      <c r="R66" s="1650"/>
      <c r="S66" s="1650"/>
      <c r="T66" s="1650"/>
      <c r="U66" s="1650"/>
      <c r="V66" s="1650"/>
      <c r="W66" s="1650"/>
      <c r="X66" s="1650"/>
      <c r="Y66" s="1650"/>
      <c r="Z66" s="1650"/>
      <c r="AA66" s="1650"/>
      <c r="AB66" s="1650"/>
      <c r="AC66" s="1650"/>
      <c r="AD66" s="1650"/>
      <c r="AE66" s="1650"/>
      <c r="AF66" s="1650"/>
      <c r="AG66" s="1650"/>
      <c r="AH66" s="1650"/>
      <c r="AI66" s="1650"/>
      <c r="AJ66" s="1650"/>
      <c r="AK66" s="1650"/>
      <c r="AL66" s="1650"/>
      <c r="AM66" s="1650"/>
      <c r="AN66" s="1650"/>
      <c r="AO66" s="1650"/>
      <c r="AP66" s="1650"/>
      <c r="AQ66" s="1650"/>
      <c r="AR66" s="1650"/>
      <c r="AS66" s="1650"/>
      <c r="AT66" s="1650"/>
      <c r="AU66" s="1650"/>
      <c r="AV66" s="1650"/>
      <c r="AW66" s="1650"/>
      <c r="AX66" s="1650"/>
      <c r="AY66" s="1650"/>
      <c r="AZ66" s="1650"/>
      <c r="BA66" s="1650"/>
      <c r="BB66" s="1650"/>
      <c r="BC66" s="1650"/>
      <c r="BD66" s="1650"/>
      <c r="BE66" s="1650"/>
      <c r="BF66" s="1650"/>
      <c r="BG66" s="1650"/>
      <c r="BH66" s="1650"/>
      <c r="BI66" s="1650"/>
      <c r="BJ66" s="1650"/>
      <c r="BK66" s="1650"/>
      <c r="BL66" s="1650"/>
      <c r="BM66" s="1650"/>
      <c r="BN66" s="1650"/>
      <c r="BO66" s="1650"/>
      <c r="BP66" s="1650"/>
      <c r="BQ66" s="1650"/>
      <c r="BR66" s="1650"/>
      <c r="BS66" s="1650"/>
      <c r="BT66" s="1650"/>
      <c r="BU66" s="1650"/>
      <c r="BV66" s="1650"/>
      <c r="BW66" s="1650"/>
      <c r="BX66" s="1650"/>
      <c r="BY66" s="1650"/>
      <c r="BZ66" s="1650"/>
      <c r="CA66" s="1650"/>
      <c r="CB66" s="1650"/>
      <c r="CC66" s="1650"/>
      <c r="CD66" s="1650"/>
      <c r="CE66" s="1650"/>
      <c r="CF66" s="1650"/>
      <c r="CG66" s="1650"/>
      <c r="CH66" s="1650"/>
      <c r="CI66" s="1650"/>
      <c r="CJ66" s="1650"/>
      <c r="CK66" s="1650"/>
      <c r="CL66" s="1650"/>
      <c r="CM66" s="1650"/>
      <c r="CN66" s="1650"/>
      <c r="CO66" s="1650"/>
      <c r="CP66" s="1650"/>
      <c r="CQ66" s="1650"/>
      <c r="CR66" s="1650"/>
      <c r="CS66" s="1650"/>
      <c r="CT66" s="1650"/>
      <c r="CU66" s="1650"/>
      <c r="CV66" s="1650"/>
      <c r="CW66" s="1650"/>
      <c r="CX66" s="1650"/>
      <c r="CY66" s="1650"/>
      <c r="CZ66" s="1650"/>
      <c r="DA66" s="1650"/>
      <c r="DB66" s="1650"/>
      <c r="DC66" s="1650"/>
      <c r="DD66" s="1650"/>
      <c r="DE66" s="1650"/>
      <c r="DF66" s="1650"/>
      <c r="DG66" s="1650"/>
      <c r="DH66" s="1650"/>
      <c r="DI66" s="1650"/>
      <c r="DJ66" s="1650"/>
      <c r="DK66" s="1650"/>
      <c r="DL66" s="1650"/>
      <c r="DM66" s="1650"/>
      <c r="DN66" s="1650"/>
      <c r="DO66" s="1650"/>
      <c r="DP66" s="1650"/>
      <c r="DQ66" s="1650"/>
      <c r="DR66" s="1650"/>
      <c r="DS66" s="1650"/>
      <c r="DT66" s="1650"/>
      <c r="DU66" s="1650"/>
      <c r="DV66" s="1650"/>
      <c r="DW66" s="1650"/>
      <c r="DX66" s="1650"/>
      <c r="DY66" s="1650"/>
      <c r="DZ66" s="1650"/>
      <c r="EA66" s="1650"/>
      <c r="EB66" s="1650"/>
      <c r="EC66" s="1650"/>
      <c r="ED66" s="1650"/>
      <c r="EE66" s="1650"/>
      <c r="EF66" s="1650"/>
      <c r="EG66" s="1650"/>
      <c r="EH66" s="1650"/>
      <c r="EI66" s="1650"/>
      <c r="EJ66" s="1650"/>
      <c r="EK66" s="1650"/>
      <c r="EL66" s="1650"/>
      <c r="EM66" s="1650"/>
      <c r="EN66" s="1650"/>
      <c r="EO66" s="1650"/>
      <c r="EP66" s="1650"/>
      <c r="EQ66" s="1650"/>
      <c r="ER66" s="1650"/>
      <c r="ES66" s="1650"/>
      <c r="ET66" s="1650"/>
      <c r="EU66" s="1650"/>
      <c r="EV66" s="1650"/>
      <c r="EW66" s="1650"/>
      <c r="EX66" s="1650"/>
      <c r="EY66" s="1650"/>
      <c r="EZ66" s="1650"/>
      <c r="FA66" s="1650"/>
      <c r="FB66" s="1650"/>
      <c r="FC66" s="1650"/>
      <c r="FD66" s="1650"/>
      <c r="FE66" s="1650"/>
      <c r="FF66" s="1650"/>
      <c r="FG66" s="1650"/>
      <c r="FH66" s="1650"/>
      <c r="FI66" s="1650"/>
      <c r="FJ66" s="1650"/>
      <c r="FK66" s="1650"/>
      <c r="FL66" s="1650"/>
      <c r="FM66" s="1650"/>
      <c r="FN66" s="1650"/>
      <c r="FO66" s="1650"/>
      <c r="FP66" s="1650"/>
      <c r="FQ66" s="1650"/>
      <c r="FR66" s="1650"/>
      <c r="FS66" s="1650"/>
      <c r="FT66" s="1650"/>
      <c r="FU66" s="1650"/>
      <c r="FV66" s="1650"/>
      <c r="FW66" s="1650"/>
      <c r="FX66" s="1650"/>
      <c r="FY66" s="1650"/>
      <c r="FZ66" s="1650"/>
      <c r="GA66" s="1650"/>
      <c r="GB66" s="1650"/>
      <c r="GC66" s="1650"/>
      <c r="GD66" s="1650"/>
      <c r="GE66" s="1650"/>
      <c r="GF66" s="1650"/>
      <c r="GG66" s="1650"/>
      <c r="GH66" s="1650"/>
      <c r="GI66" s="1650"/>
      <c r="GJ66" s="1650"/>
      <c r="GK66" s="1650"/>
      <c r="GL66" s="1650"/>
      <c r="GM66" s="1650"/>
      <c r="GO66" s="1169"/>
      <c r="GP66" s="1645"/>
      <c r="GQ66" s="1645"/>
      <c r="GR66" s="1169"/>
      <c r="GS66" s="1169"/>
      <c r="GT66" s="1169"/>
      <c r="GU66" s="1169"/>
      <c r="GV66" s="1645"/>
      <c r="GW66" s="1169"/>
      <c r="GX66" s="1169"/>
      <c r="GY66" s="553"/>
      <c r="GZ66" s="1169"/>
      <c r="HA66" s="1169"/>
      <c r="HB66" s="1169"/>
      <c r="HC66" s="1169"/>
      <c r="HD66" s="1169"/>
      <c r="HE66" s="1641"/>
      <c r="HF66" s="575"/>
      <c r="HG66" s="575"/>
      <c r="HH66" s="575"/>
      <c r="HI66" s="575"/>
      <c r="HJ66" s="1650">
        <v>11</v>
      </c>
    </row>
    <row s="1650" customFormat="1" customHeight="1" ht="11.549999999999999">
      <c r="A67" s="996"/>
      <c r="B67" s="1645"/>
      <c r="C67" s="1645"/>
      <c r="D67" s="360"/>
      <c r="J67" s="1650"/>
      <c r="K67" s="1650"/>
      <c r="L67" s="1650"/>
      <c r="M67" s="1650"/>
      <c r="N67" s="1650"/>
      <c r="O67" s="1650"/>
      <c r="P67" s="1650"/>
      <c r="Q67" s="1650"/>
      <c r="R67" s="1650"/>
      <c r="S67" s="1650"/>
      <c r="T67" s="1650"/>
      <c r="U67" s="1650"/>
      <c r="V67" s="1650"/>
      <c r="W67" s="1650"/>
      <c r="X67" s="1650"/>
      <c r="Y67" s="1650"/>
      <c r="Z67" s="1650"/>
      <c r="AA67" s="1650"/>
      <c r="AB67" s="1650"/>
      <c r="AC67" s="1650"/>
      <c r="AD67" s="1650"/>
      <c r="AE67" s="1650"/>
      <c r="AF67" s="1650"/>
      <c r="AG67" s="1650"/>
      <c r="AH67" s="1650"/>
      <c r="AI67" s="1650"/>
      <c r="AJ67" s="1650"/>
      <c r="AK67" s="1650"/>
      <c r="AL67" s="1650"/>
      <c r="AM67" s="1650"/>
      <c r="AN67" s="1650"/>
      <c r="AO67" s="1650"/>
      <c r="AP67" s="1650"/>
      <c r="AQ67" s="1650"/>
      <c r="AR67" s="1650"/>
      <c r="AS67" s="1650"/>
      <c r="AT67" s="1650"/>
      <c r="AU67" s="1650"/>
      <c r="AV67" s="1650"/>
      <c r="AW67" s="1650"/>
      <c r="AX67" s="1650"/>
      <c r="AY67" s="1650"/>
      <c r="AZ67" s="1650"/>
      <c r="BA67" s="1650"/>
      <c r="BB67" s="1650"/>
      <c r="BC67" s="1650"/>
      <c r="BD67" s="1650"/>
      <c r="BE67" s="1650"/>
      <c r="BF67" s="1650"/>
      <c r="BG67" s="1650"/>
      <c r="BH67" s="1650"/>
      <c r="BI67" s="1650"/>
      <c r="BJ67" s="1650"/>
      <c r="BK67" s="1650"/>
      <c r="BL67" s="1650"/>
      <c r="BM67" s="1650"/>
      <c r="BN67" s="1650"/>
      <c r="BO67" s="1650"/>
      <c r="BP67" s="1650"/>
      <c r="BQ67" s="1650"/>
      <c r="BR67" s="1650"/>
      <c r="BS67" s="1650"/>
      <c r="BT67" s="1650"/>
      <c r="BU67" s="1650"/>
      <c r="BV67" s="1650"/>
      <c r="BW67" s="1650"/>
      <c r="BX67" s="1650"/>
      <c r="BY67" s="1650"/>
      <c r="BZ67" s="1650"/>
      <c r="CA67" s="1650"/>
      <c r="CB67" s="1650"/>
      <c r="CC67" s="1650"/>
      <c r="CD67" s="1650"/>
      <c r="CE67" s="1650"/>
      <c r="CF67" s="1650"/>
      <c r="CG67" s="1650"/>
      <c r="CH67" s="1650"/>
      <c r="CI67" s="1650"/>
      <c r="CJ67" s="1650"/>
      <c r="CK67" s="1650"/>
      <c r="CL67" s="1650"/>
      <c r="CM67" s="1650"/>
      <c r="CN67" s="1650"/>
      <c r="CO67" s="1650"/>
      <c r="CP67" s="1650"/>
      <c r="CQ67" s="1650"/>
      <c r="CR67" s="1650"/>
      <c r="CS67" s="1650"/>
      <c r="CT67" s="1650"/>
      <c r="CU67" s="1650"/>
      <c r="CV67" s="1650"/>
      <c r="CW67" s="1650"/>
      <c r="CX67" s="1650"/>
      <c r="CY67" s="1650"/>
      <c r="CZ67" s="1650"/>
      <c r="DA67" s="1650"/>
      <c r="DB67" s="1650"/>
      <c r="DC67" s="1650"/>
      <c r="DD67" s="1650"/>
      <c r="DE67" s="1650"/>
      <c r="DF67" s="1650"/>
      <c r="DG67" s="1650"/>
      <c r="DH67" s="1650"/>
      <c r="DI67" s="1650"/>
      <c r="DJ67" s="1650"/>
      <c r="DK67" s="1650"/>
      <c r="DL67" s="1650"/>
      <c r="DM67" s="1650"/>
      <c r="DN67" s="1650"/>
      <c r="DO67" s="1650"/>
      <c r="DP67" s="1650"/>
      <c r="DQ67" s="1650"/>
      <c r="DR67" s="1650"/>
      <c r="DS67" s="1650"/>
      <c r="DT67" s="1650"/>
      <c r="DU67" s="1650"/>
      <c r="DV67" s="1650"/>
      <c r="DW67" s="1650"/>
      <c r="DX67" s="1650"/>
      <c r="DY67" s="1650"/>
      <c r="DZ67" s="1650"/>
      <c r="EA67" s="1650"/>
      <c r="EB67" s="1650"/>
      <c r="EC67" s="1650"/>
      <c r="ED67" s="1650"/>
      <c r="EE67" s="1650"/>
      <c r="EF67" s="1650"/>
      <c r="EG67" s="1650"/>
      <c r="EH67" s="1650"/>
      <c r="EI67" s="1650"/>
      <c r="EJ67" s="1650"/>
      <c r="EK67" s="1650"/>
      <c r="EL67" s="1650"/>
      <c r="EM67" s="1650"/>
      <c r="EN67" s="1650"/>
      <c r="EO67" s="1650"/>
      <c r="EP67" s="1650"/>
      <c r="EQ67" s="1650"/>
      <c r="ER67" s="1650"/>
      <c r="ES67" s="1650"/>
      <c r="ET67" s="1650"/>
      <c r="EU67" s="1650"/>
      <c r="EV67" s="1650"/>
      <c r="EW67" s="1650"/>
      <c r="EX67" s="1650"/>
      <c r="EY67" s="1650"/>
      <c r="EZ67" s="1650"/>
      <c r="FA67" s="1650"/>
      <c r="FB67" s="1650"/>
      <c r="FC67" s="1650"/>
      <c r="FD67" s="1650"/>
      <c r="FE67" s="1650"/>
      <c r="FF67" s="1650"/>
      <c r="FG67" s="1650"/>
      <c r="FH67" s="1650"/>
      <c r="FI67" s="1650"/>
      <c r="FJ67" s="1650"/>
      <c r="FK67" s="1650"/>
      <c r="FL67" s="1650"/>
      <c r="FM67" s="1650"/>
      <c r="FN67" s="1650"/>
      <c r="FO67" s="1650"/>
      <c r="FP67" s="1650"/>
      <c r="FQ67" s="1650"/>
      <c r="FR67" s="1650"/>
      <c r="FS67" s="1650"/>
      <c r="FT67" s="1650"/>
      <c r="FU67" s="1650"/>
      <c r="FV67" s="1650"/>
      <c r="FW67" s="1650"/>
      <c r="FX67" s="1650"/>
      <c r="FY67" s="1650"/>
      <c r="FZ67" s="1650"/>
      <c r="GA67" s="1650"/>
      <c r="GB67" s="1650"/>
      <c r="GC67" s="1650"/>
      <c r="GD67" s="1650"/>
      <c r="GE67" s="1650"/>
      <c r="GF67" s="1650"/>
      <c r="GG67" s="1650"/>
      <c r="GH67" s="1650"/>
      <c r="GI67" s="1650"/>
      <c r="GJ67" s="1650"/>
      <c r="GK67" s="1650"/>
      <c r="GL67" s="1650"/>
      <c r="GM67" s="1650"/>
      <c r="GO67" s="1169"/>
      <c r="GP67" s="1645"/>
      <c r="GQ67" s="1645"/>
      <c r="GR67" s="1169"/>
      <c r="GS67" s="1169"/>
      <c r="GT67" s="1169"/>
      <c r="GU67" s="1169"/>
      <c r="GV67" s="1645"/>
      <c r="GW67" s="1169"/>
      <c r="GX67" s="1169"/>
      <c r="GY67" s="553"/>
      <c r="GZ67" s="1169"/>
      <c r="HA67" s="1169"/>
      <c r="HB67" s="1169"/>
      <c r="HC67" s="1169"/>
      <c r="HD67" s="1169"/>
      <c r="HE67" s="1641"/>
      <c r="HF67" s="575"/>
      <c r="HG67" s="575"/>
      <c r="HH67" s="575"/>
      <c r="HI67" s="575"/>
      <c r="HJ67" s="1650">
        <v>11</v>
      </c>
    </row>
    <row s="1650" customFormat="1" customHeight="1" ht="11.549999999999999">
      <c r="A68" s="996"/>
      <c r="B68" s="1645"/>
      <c r="C68" s="1645"/>
      <c r="D68" s="360"/>
      <c r="J68" s="1650"/>
      <c r="K68" s="1650"/>
      <c r="L68" s="1650"/>
      <c r="M68" s="1650"/>
      <c r="N68" s="1650"/>
      <c r="O68" s="1650"/>
      <c r="P68" s="1650"/>
      <c r="Q68" s="1650"/>
      <c r="R68" s="1650"/>
      <c r="S68" s="1650"/>
      <c r="T68" s="1650"/>
      <c r="U68" s="1650"/>
      <c r="V68" s="1650"/>
      <c r="W68" s="1650"/>
      <c r="X68" s="1650"/>
      <c r="Y68" s="1650"/>
      <c r="Z68" s="1650"/>
      <c r="AA68" s="1650"/>
      <c r="AB68" s="1650"/>
      <c r="AC68" s="1650"/>
      <c r="AD68" s="1650"/>
      <c r="AE68" s="1650"/>
      <c r="AF68" s="1650"/>
      <c r="AG68" s="1650"/>
      <c r="AH68" s="1650"/>
      <c r="AI68" s="1650"/>
      <c r="AJ68" s="1650"/>
      <c r="AK68" s="1650"/>
      <c r="AL68" s="1650"/>
      <c r="AM68" s="1650"/>
      <c r="AN68" s="1650"/>
      <c r="AO68" s="1650"/>
      <c r="AP68" s="1650"/>
      <c r="AQ68" s="1650"/>
      <c r="AR68" s="1650"/>
      <c r="AS68" s="1650"/>
      <c r="AT68" s="1650"/>
      <c r="AU68" s="1650"/>
      <c r="AV68" s="1650"/>
      <c r="AW68" s="1650"/>
      <c r="AX68" s="1650"/>
      <c r="AY68" s="1650"/>
      <c r="AZ68" s="1650"/>
      <c r="BA68" s="1650"/>
      <c r="BB68" s="1650"/>
      <c r="BC68" s="1650"/>
      <c r="BD68" s="1650"/>
      <c r="BE68" s="1650"/>
      <c r="BF68" s="1650"/>
      <c r="BG68" s="1650"/>
      <c r="BH68" s="1650"/>
      <c r="BI68" s="1650"/>
      <c r="BJ68" s="1650"/>
      <c r="BK68" s="1650"/>
      <c r="BL68" s="1650"/>
      <c r="BM68" s="1650"/>
      <c r="BN68" s="1650"/>
      <c r="BO68" s="1650"/>
      <c r="BP68" s="1650"/>
      <c r="BQ68" s="1650"/>
      <c r="BR68" s="1650"/>
      <c r="BS68" s="1650"/>
      <c r="BT68" s="1650"/>
      <c r="BU68" s="1650"/>
      <c r="BV68" s="1650"/>
      <c r="BW68" s="1650"/>
      <c r="BX68" s="1650"/>
      <c r="BY68" s="1650"/>
      <c r="BZ68" s="1650"/>
      <c r="CA68" s="1650"/>
      <c r="CB68" s="1650"/>
      <c r="CC68" s="1650"/>
      <c r="CD68" s="1650"/>
      <c r="CE68" s="1650"/>
      <c r="CF68" s="1650"/>
      <c r="CG68" s="1650"/>
      <c r="CH68" s="1650"/>
      <c r="CI68" s="1650"/>
      <c r="CJ68" s="1650"/>
      <c r="CK68" s="1650"/>
      <c r="CL68" s="1650"/>
      <c r="CM68" s="1650"/>
      <c r="CN68" s="1650"/>
      <c r="CO68" s="1650"/>
      <c r="CP68" s="1650"/>
      <c r="CQ68" s="1650"/>
      <c r="CR68" s="1650"/>
      <c r="CS68" s="1650"/>
      <c r="CT68" s="1650"/>
      <c r="CU68" s="1650"/>
      <c r="CV68" s="1650"/>
      <c r="CW68" s="1650"/>
      <c r="CX68" s="1650"/>
      <c r="CY68" s="1650"/>
      <c r="CZ68" s="1650"/>
      <c r="DA68" s="1650"/>
      <c r="DB68" s="1650"/>
      <c r="DC68" s="1650"/>
      <c r="DD68" s="1650"/>
      <c r="DE68" s="1650"/>
      <c r="DF68" s="1650"/>
      <c r="DG68" s="1650"/>
      <c r="DH68" s="1650"/>
      <c r="DI68" s="1650"/>
      <c r="DJ68" s="1650"/>
      <c r="DK68" s="1650"/>
      <c r="DL68" s="1650"/>
      <c r="DM68" s="1650"/>
      <c r="DN68" s="1650"/>
      <c r="DO68" s="1650"/>
      <c r="DP68" s="1650"/>
      <c r="DQ68" s="1650"/>
      <c r="DR68" s="1650"/>
      <c r="DS68" s="1650"/>
      <c r="DT68" s="1650"/>
      <c r="DU68" s="1650"/>
      <c r="DV68" s="1650"/>
      <c r="DW68" s="1650"/>
      <c r="DX68" s="1650"/>
      <c r="DY68" s="1650"/>
      <c r="DZ68" s="1650"/>
      <c r="EA68" s="1650"/>
      <c r="EB68" s="1650"/>
      <c r="EC68" s="1650"/>
      <c r="ED68" s="1650"/>
      <c r="EE68" s="1650"/>
      <c r="EF68" s="1650"/>
      <c r="EG68" s="1650"/>
      <c r="EH68" s="1650"/>
      <c r="EI68" s="1650"/>
      <c r="EJ68" s="1650"/>
      <c r="EK68" s="1650"/>
      <c r="EL68" s="1650"/>
      <c r="EM68" s="1650"/>
      <c r="EN68" s="1650"/>
      <c r="EO68" s="1650"/>
      <c r="EP68" s="1650"/>
      <c r="EQ68" s="1650"/>
      <c r="ER68" s="1650"/>
      <c r="ES68" s="1650"/>
      <c r="ET68" s="1650"/>
      <c r="EU68" s="1650"/>
      <c r="EV68" s="1650"/>
      <c r="EW68" s="1650"/>
      <c r="EX68" s="1650"/>
      <c r="EY68" s="1650"/>
      <c r="EZ68" s="1650"/>
      <c r="FA68" s="1650"/>
      <c r="FB68" s="1650"/>
      <c r="FC68" s="1650"/>
      <c r="FD68" s="1650"/>
      <c r="FE68" s="1650"/>
      <c r="FF68" s="1650"/>
      <c r="FG68" s="1650"/>
      <c r="FH68" s="1650"/>
      <c r="FI68" s="1650"/>
      <c r="FJ68" s="1650"/>
      <c r="FK68" s="1650"/>
      <c r="FL68" s="1650"/>
      <c r="FM68" s="1650"/>
      <c r="FN68" s="1650"/>
      <c r="FO68" s="1650"/>
      <c r="FP68" s="1650"/>
      <c r="FQ68" s="1650"/>
      <c r="FR68" s="1650"/>
      <c r="FS68" s="1650"/>
      <c r="FT68" s="1650"/>
      <c r="FU68" s="1650"/>
      <c r="FV68" s="1650"/>
      <c r="FW68" s="1650"/>
      <c r="FX68" s="1650"/>
      <c r="FY68" s="1650"/>
      <c r="FZ68" s="1650"/>
      <c r="GA68" s="1650"/>
      <c r="GB68" s="1650"/>
      <c r="GC68" s="1650"/>
      <c r="GD68" s="1650"/>
      <c r="GE68" s="1650"/>
      <c r="GF68" s="1650"/>
      <c r="GG68" s="1650"/>
      <c r="GH68" s="1650"/>
      <c r="GI68" s="1650"/>
      <c r="GJ68" s="1650"/>
      <c r="GK68" s="1650"/>
      <c r="GL68" s="1650"/>
      <c r="GM68" s="1650"/>
      <c r="GO68" s="1169"/>
      <c r="GP68" s="1645"/>
      <c r="GQ68" s="1645"/>
      <c r="GR68" s="1169"/>
      <c r="GS68" s="1169"/>
      <c r="GT68" s="1169"/>
      <c r="GU68" s="1169"/>
      <c r="GV68" s="1645"/>
      <c r="GW68" s="1169"/>
      <c r="GX68" s="1169"/>
      <c r="GY68" s="553"/>
      <c r="GZ68" s="1169"/>
      <c r="HA68" s="1169"/>
      <c r="HB68" s="1169"/>
      <c r="HC68" s="1169"/>
      <c r="HD68" s="1169"/>
      <c r="HE68" s="1641"/>
      <c r="HF68" s="575"/>
      <c r="HG68" s="575"/>
      <c r="HH68" s="575"/>
      <c r="HI68" s="575"/>
      <c r="HJ68" s="1650">
        <v>11</v>
      </c>
    </row>
    <row s="1650" customFormat="1" customHeight="1" ht="11.549999999999999">
      <c r="A69" s="996"/>
      <c r="B69" s="1645"/>
      <c r="C69" s="1645"/>
      <c r="D69" s="360"/>
      <c r="J69" s="1650"/>
      <c r="K69" s="1650"/>
      <c r="L69" s="1650"/>
      <c r="M69" s="1650"/>
      <c r="N69" s="1650"/>
      <c r="O69" s="1650"/>
      <c r="P69" s="1650"/>
      <c r="Q69" s="1650"/>
      <c r="R69" s="1650"/>
      <c r="S69" s="1650"/>
      <c r="T69" s="1650"/>
      <c r="U69" s="1650"/>
      <c r="V69" s="1650"/>
      <c r="W69" s="1650"/>
      <c r="X69" s="1650"/>
      <c r="Y69" s="1650"/>
      <c r="Z69" s="1650"/>
      <c r="AA69" s="1650"/>
      <c r="AB69" s="1650"/>
      <c r="AC69" s="1650"/>
      <c r="AD69" s="1650"/>
      <c r="AE69" s="1650"/>
      <c r="AF69" s="1650"/>
      <c r="AG69" s="1650"/>
      <c r="AH69" s="1650"/>
      <c r="AI69" s="1650"/>
      <c r="AJ69" s="1650"/>
      <c r="AK69" s="1650"/>
      <c r="AL69" s="1650"/>
      <c r="AM69" s="1650"/>
      <c r="AN69" s="1650"/>
      <c r="AO69" s="1650"/>
      <c r="AP69" s="1650"/>
      <c r="AQ69" s="1650"/>
      <c r="AR69" s="1650"/>
      <c r="AS69" s="1650"/>
      <c r="AT69" s="1650"/>
      <c r="AU69" s="1650"/>
      <c r="AV69" s="1650"/>
      <c r="AW69" s="1650"/>
      <c r="AX69" s="1650"/>
      <c r="AY69" s="1650"/>
      <c r="AZ69" s="1650"/>
      <c r="BA69" s="1650"/>
      <c r="BB69" s="1650"/>
      <c r="BC69" s="1650"/>
      <c r="BD69" s="1650"/>
      <c r="BE69" s="1650"/>
      <c r="BF69" s="1650"/>
      <c r="BG69" s="1650"/>
      <c r="BH69" s="1650"/>
      <c r="BI69" s="1650"/>
      <c r="BJ69" s="1650"/>
      <c r="BK69" s="1650"/>
      <c r="BL69" s="1650"/>
      <c r="BM69" s="1650"/>
      <c r="BN69" s="1650"/>
      <c r="BO69" s="1650"/>
      <c r="BP69" s="1650"/>
      <c r="BQ69" s="1650"/>
      <c r="BR69" s="1650"/>
      <c r="BS69" s="1650"/>
      <c r="BT69" s="1650"/>
      <c r="BU69" s="1650"/>
      <c r="BV69" s="1650"/>
      <c r="BW69" s="1650"/>
      <c r="BX69" s="1650"/>
      <c r="BY69" s="1650"/>
      <c r="BZ69" s="1650"/>
      <c r="CA69" s="1650"/>
      <c r="CB69" s="1650"/>
      <c r="CC69" s="1650"/>
      <c r="CD69" s="1650"/>
      <c r="CE69" s="1650"/>
      <c r="CF69" s="1650"/>
      <c r="CG69" s="1650"/>
      <c r="CH69" s="1650"/>
      <c r="CI69" s="1650"/>
      <c r="CJ69" s="1650"/>
      <c r="CK69" s="1650"/>
      <c r="CL69" s="1650"/>
      <c r="CM69" s="1650"/>
      <c r="CN69" s="1650"/>
      <c r="CO69" s="1650"/>
      <c r="CP69" s="1650"/>
      <c r="CQ69" s="1650"/>
      <c r="CR69" s="1650"/>
      <c r="CS69" s="1650"/>
      <c r="CT69" s="1650"/>
      <c r="CU69" s="1650"/>
      <c r="CV69" s="1650"/>
      <c r="CW69" s="1650"/>
      <c r="CX69" s="1650"/>
      <c r="CY69" s="1650"/>
      <c r="CZ69" s="1650"/>
      <c r="DA69" s="1650"/>
      <c r="DB69" s="1650"/>
      <c r="DC69" s="1650"/>
      <c r="DD69" s="1650"/>
      <c r="DE69" s="1650"/>
      <c r="DF69" s="1650"/>
      <c r="DG69" s="1650"/>
      <c r="DH69" s="1650"/>
      <c r="DI69" s="1650"/>
      <c r="DJ69" s="1650"/>
      <c r="DK69" s="1650"/>
      <c r="DL69" s="1650"/>
      <c r="DM69" s="1650"/>
      <c r="DN69" s="1650"/>
      <c r="DO69" s="1650"/>
      <c r="DP69" s="1650"/>
      <c r="DQ69" s="1650"/>
      <c r="DR69" s="1650"/>
      <c r="DS69" s="1650"/>
      <c r="DT69" s="1650"/>
      <c r="DU69" s="1650"/>
      <c r="DV69" s="1650"/>
      <c r="DW69" s="1650"/>
      <c r="DX69" s="1650"/>
      <c r="DY69" s="1650"/>
      <c r="DZ69" s="1650"/>
      <c r="EA69" s="1650"/>
      <c r="EB69" s="1650"/>
      <c r="EC69" s="1650"/>
      <c r="ED69" s="1650"/>
      <c r="EE69" s="1650"/>
      <c r="EF69" s="1650"/>
      <c r="EG69" s="1650"/>
      <c r="EH69" s="1650"/>
      <c r="EI69" s="1650"/>
      <c r="EJ69" s="1650"/>
      <c r="EK69" s="1650"/>
      <c r="EL69" s="1650"/>
      <c r="EM69" s="1650"/>
      <c r="EN69" s="1650"/>
      <c r="EO69" s="1650"/>
      <c r="EP69" s="1650"/>
      <c r="EQ69" s="1650"/>
      <c r="ER69" s="1650"/>
      <c r="ES69" s="1650"/>
      <c r="ET69" s="1650"/>
      <c r="EU69" s="1650"/>
      <c r="EV69" s="1650"/>
      <c r="EW69" s="1650"/>
      <c r="EX69" s="1650"/>
      <c r="EY69" s="1650"/>
      <c r="EZ69" s="1650"/>
      <c r="FA69" s="1650"/>
      <c r="FB69" s="1650"/>
      <c r="FC69" s="1650"/>
      <c r="FD69" s="1650"/>
      <c r="FE69" s="1650"/>
      <c r="FF69" s="1650"/>
      <c r="FG69" s="1650"/>
      <c r="FH69" s="1650"/>
      <c r="FI69" s="1650"/>
      <c r="FJ69" s="1650"/>
      <c r="FK69" s="1650"/>
      <c r="FL69" s="1650"/>
      <c r="FM69" s="1650"/>
      <c r="FN69" s="1650"/>
      <c r="FO69" s="1650"/>
      <c r="FP69" s="1650"/>
      <c r="FQ69" s="1650"/>
      <c r="FR69" s="1650"/>
      <c r="FS69" s="1650"/>
      <c r="FT69" s="1650"/>
      <c r="FU69" s="1650"/>
      <c r="FV69" s="1650"/>
      <c r="FW69" s="1650"/>
      <c r="FX69" s="1650"/>
      <c r="FY69" s="1650"/>
      <c r="FZ69" s="1650"/>
      <c r="GA69" s="1650"/>
      <c r="GB69" s="1650"/>
      <c r="GC69" s="1650"/>
      <c r="GD69" s="1650"/>
      <c r="GE69" s="1650"/>
      <c r="GF69" s="1650"/>
      <c r="GG69" s="1650"/>
      <c r="GH69" s="1650"/>
      <c r="GI69" s="1650"/>
      <c r="GJ69" s="1650"/>
      <c r="GK69" s="1650"/>
      <c r="GL69" s="1650"/>
      <c r="GM69" s="1650"/>
      <c r="GO69" s="1169"/>
      <c r="GP69" s="1645"/>
      <c r="GQ69" s="1645"/>
      <c r="GR69" s="1169"/>
      <c r="GS69" s="1169"/>
      <c r="GT69" s="1169"/>
      <c r="GU69" s="1169"/>
      <c r="GV69" s="1645"/>
      <c r="GW69" s="1169"/>
      <c r="GX69" s="1169"/>
      <c r="GY69" s="553"/>
      <c r="GZ69" s="1169"/>
      <c r="HA69" s="1169"/>
      <c r="HB69" s="1169"/>
      <c r="HC69" s="1169"/>
      <c r="HD69" s="1169"/>
      <c r="HE69" s="1641"/>
      <c r="HF69" s="575"/>
      <c r="HG69" s="575"/>
      <c r="HH69" s="575"/>
      <c r="HI69" s="575"/>
      <c r="HJ69" s="1650">
        <v>11</v>
      </c>
    </row>
    <row s="1650" customFormat="1" customHeight="1" ht="11.549999999999999">
      <c r="A70" s="996"/>
      <c r="B70" s="1645"/>
      <c r="C70" s="1645"/>
      <c r="D70" s="360"/>
      <c r="J70" s="1650"/>
      <c r="K70" s="1650"/>
      <c r="L70" s="1650"/>
      <c r="M70" s="1650"/>
      <c r="N70" s="1650"/>
      <c r="O70" s="1650"/>
      <c r="P70" s="1650"/>
      <c r="Q70" s="1650"/>
      <c r="R70" s="1650"/>
      <c r="S70" s="1650"/>
      <c r="T70" s="1650"/>
      <c r="U70" s="1650"/>
      <c r="V70" s="1650"/>
      <c r="W70" s="1650"/>
      <c r="X70" s="1650"/>
      <c r="Y70" s="1650"/>
      <c r="Z70" s="1650"/>
      <c r="AA70" s="1650"/>
      <c r="AB70" s="1650"/>
      <c r="AC70" s="1650"/>
      <c r="AD70" s="1650"/>
      <c r="AE70" s="1650"/>
      <c r="AF70" s="1650"/>
      <c r="AG70" s="1650"/>
      <c r="AH70" s="1650"/>
      <c r="AI70" s="1650"/>
      <c r="AJ70" s="1650"/>
      <c r="AK70" s="1650"/>
      <c r="AL70" s="1650"/>
      <c r="AM70" s="1650"/>
      <c r="AN70" s="1650"/>
      <c r="AO70" s="1650"/>
      <c r="AP70" s="1650"/>
      <c r="AQ70" s="1650"/>
      <c r="AR70" s="1650"/>
      <c r="AS70" s="1650"/>
      <c r="AT70" s="1650"/>
      <c r="AU70" s="1650"/>
      <c r="AV70" s="1650"/>
      <c r="AW70" s="1650"/>
      <c r="AX70" s="1650"/>
      <c r="AY70" s="1650"/>
      <c r="AZ70" s="1650"/>
      <c r="BA70" s="1650"/>
      <c r="BB70" s="1650"/>
      <c r="BC70" s="1650"/>
      <c r="BD70" s="1650"/>
      <c r="BE70" s="1650"/>
      <c r="BF70" s="1650"/>
      <c r="BG70" s="1650"/>
      <c r="BH70" s="1650"/>
      <c r="BI70" s="1650"/>
      <c r="BJ70" s="1650"/>
      <c r="BK70" s="1650"/>
      <c r="BL70" s="1650"/>
      <c r="BM70" s="1650"/>
      <c r="BN70" s="1650"/>
      <c r="BO70" s="1650"/>
      <c r="BP70" s="1650"/>
      <c r="BQ70" s="1650"/>
      <c r="BR70" s="1650"/>
      <c r="BS70" s="1650"/>
      <c r="BT70" s="1650"/>
      <c r="BU70" s="1650"/>
      <c r="BV70" s="1650"/>
      <c r="BW70" s="1650"/>
      <c r="BX70" s="1650"/>
      <c r="BY70" s="1650"/>
      <c r="BZ70" s="1650"/>
      <c r="CA70" s="1650"/>
      <c r="CB70" s="1650"/>
      <c r="CC70" s="1650"/>
      <c r="CD70" s="1650"/>
      <c r="CE70" s="1650"/>
      <c r="CF70" s="1650"/>
      <c r="CG70" s="1650"/>
      <c r="CH70" s="1650"/>
      <c r="CI70" s="1650"/>
      <c r="CJ70" s="1650"/>
      <c r="CK70" s="1650"/>
      <c r="CL70" s="1650"/>
      <c r="CM70" s="1650"/>
      <c r="CN70" s="1650"/>
      <c r="CO70" s="1650"/>
      <c r="CP70" s="1650"/>
      <c r="CQ70" s="1650"/>
      <c r="CR70" s="1650"/>
      <c r="CS70" s="1650"/>
      <c r="CT70" s="1650"/>
      <c r="CU70" s="1650"/>
      <c r="CV70" s="1650"/>
      <c r="CW70" s="1650"/>
      <c r="CX70" s="1650"/>
      <c r="CY70" s="1650"/>
      <c r="CZ70" s="1650"/>
      <c r="DA70" s="1650"/>
      <c r="DB70" s="1650"/>
      <c r="DC70" s="1650"/>
      <c r="DD70" s="1650"/>
      <c r="DE70" s="1650"/>
      <c r="DF70" s="1650"/>
      <c r="DG70" s="1650"/>
      <c r="DH70" s="1650"/>
      <c r="DI70" s="1650"/>
      <c r="DJ70" s="1650"/>
      <c r="DK70" s="1650"/>
      <c r="DL70" s="1650"/>
      <c r="DM70" s="1650"/>
      <c r="DN70" s="1650"/>
      <c r="DO70" s="1650"/>
      <c r="DP70" s="1650"/>
      <c r="DQ70" s="1650"/>
      <c r="DR70" s="1650"/>
      <c r="DS70" s="1650"/>
      <c r="DT70" s="1650"/>
      <c r="DU70" s="1650"/>
      <c r="DV70" s="1650"/>
      <c r="DW70" s="1650"/>
      <c r="DX70" s="1650"/>
      <c r="DY70" s="1650"/>
      <c r="DZ70" s="1650"/>
      <c r="EA70" s="1650"/>
      <c r="EB70" s="1650"/>
      <c r="EC70" s="1650"/>
      <c r="ED70" s="1650"/>
      <c r="EE70" s="1650"/>
      <c r="EF70" s="1650"/>
      <c r="EG70" s="1650"/>
      <c r="EH70" s="1650"/>
      <c r="EI70" s="1650"/>
      <c r="EJ70" s="1650"/>
      <c r="EK70" s="1650"/>
      <c r="EL70" s="1650"/>
      <c r="EM70" s="1650"/>
      <c r="EN70" s="1650"/>
      <c r="EO70" s="1650"/>
      <c r="EP70" s="1650"/>
      <c r="EQ70" s="1650"/>
      <c r="ER70" s="1650"/>
      <c r="ES70" s="1650"/>
      <c r="ET70" s="1650"/>
      <c r="EU70" s="1650"/>
      <c r="EV70" s="1650"/>
      <c r="EW70" s="1650"/>
      <c r="EX70" s="1650"/>
      <c r="EY70" s="1650"/>
      <c r="EZ70" s="1650"/>
      <c r="FA70" s="1650"/>
      <c r="FB70" s="1650"/>
      <c r="FC70" s="1650"/>
      <c r="FD70" s="1650"/>
      <c r="FE70" s="1650"/>
      <c r="FF70" s="1650"/>
      <c r="FG70" s="1650"/>
      <c r="FH70" s="1650"/>
      <c r="FI70" s="1650"/>
      <c r="FJ70" s="1650"/>
      <c r="FK70" s="1650"/>
      <c r="FL70" s="1650"/>
      <c r="FM70" s="1650"/>
      <c r="FN70" s="1650"/>
      <c r="FO70" s="1650"/>
      <c r="FP70" s="1650"/>
      <c r="FQ70" s="1650"/>
      <c r="FR70" s="1650"/>
      <c r="FS70" s="1650"/>
      <c r="FT70" s="1650"/>
      <c r="FU70" s="1650"/>
      <c r="FV70" s="1650"/>
      <c r="FW70" s="1650"/>
      <c r="FX70" s="1650"/>
      <c r="FY70" s="1650"/>
      <c r="FZ70" s="1650"/>
      <c r="GA70" s="1650"/>
      <c r="GB70" s="1650"/>
      <c r="GC70" s="1650"/>
      <c r="GD70" s="1650"/>
      <c r="GE70" s="1650"/>
      <c r="GF70" s="1650"/>
      <c r="GG70" s="1650"/>
      <c r="GH70" s="1650"/>
      <c r="GI70" s="1650"/>
      <c r="GJ70" s="1650"/>
      <c r="GK70" s="1650"/>
      <c r="GL70" s="1650"/>
      <c r="GM70" s="1650"/>
      <c r="GO70" s="1169"/>
      <c r="GP70" s="1645"/>
      <c r="GQ70" s="1645"/>
      <c r="GR70" s="1169"/>
      <c r="GS70" s="1169"/>
      <c r="GT70" s="1169"/>
      <c r="GU70" s="1169"/>
      <c r="GV70" s="1645"/>
      <c r="GW70" s="1169"/>
      <c r="GX70" s="1169"/>
      <c r="GY70" s="553"/>
      <c r="GZ70" s="1169"/>
      <c r="HA70" s="1169"/>
      <c r="HB70" s="1169"/>
      <c r="HC70" s="1169"/>
      <c r="HD70" s="1169"/>
      <c r="HE70" s="1641"/>
      <c r="HF70" s="575"/>
      <c r="HG70" s="575"/>
      <c r="HH70" s="575"/>
      <c r="HI70" s="575"/>
      <c r="HJ70" s="1650">
        <v>11</v>
      </c>
    </row>
    <row s="1650" customFormat="1" customHeight="1" ht="11.549999999999999">
      <c r="A71" s="996"/>
      <c r="B71" s="1645"/>
      <c r="C71" s="1645"/>
      <c r="D71" s="360"/>
      <c r="J71" s="1650"/>
      <c r="K71" s="1650"/>
      <c r="L71" s="1650"/>
      <c r="M71" s="1650"/>
      <c r="N71" s="1650"/>
      <c r="O71" s="1650"/>
      <c r="P71" s="1650"/>
      <c r="Q71" s="1650"/>
      <c r="R71" s="1650"/>
      <c r="S71" s="1650"/>
      <c r="T71" s="1650"/>
      <c r="U71" s="1650"/>
      <c r="V71" s="1650"/>
      <c r="W71" s="1650"/>
      <c r="X71" s="1650"/>
      <c r="Y71" s="1650"/>
      <c r="Z71" s="1650"/>
      <c r="AA71" s="1650"/>
      <c r="AB71" s="1650"/>
      <c r="AC71" s="1650"/>
      <c r="AD71" s="1650"/>
      <c r="AE71" s="1650"/>
      <c r="AF71" s="1650"/>
      <c r="AG71" s="1650"/>
      <c r="AH71" s="1650"/>
      <c r="AI71" s="1650"/>
      <c r="AJ71" s="1650"/>
      <c r="AK71" s="1650"/>
      <c r="AL71" s="1650"/>
      <c r="AM71" s="1650"/>
      <c r="AN71" s="1650"/>
      <c r="AO71" s="1650"/>
      <c r="AP71" s="1650"/>
      <c r="AQ71" s="1650"/>
      <c r="AR71" s="1650"/>
      <c r="AS71" s="1650"/>
      <c r="AT71" s="1650"/>
      <c r="AU71" s="1650"/>
      <c r="AV71" s="1650"/>
      <c r="AW71" s="1650"/>
      <c r="AX71" s="1650"/>
      <c r="AY71" s="1650"/>
      <c r="AZ71" s="1650"/>
      <c r="BA71" s="1650"/>
      <c r="BB71" s="1650"/>
      <c r="BC71" s="1650"/>
      <c r="BD71" s="1650"/>
      <c r="BE71" s="1650"/>
      <c r="BF71" s="1650"/>
      <c r="BG71" s="1650"/>
      <c r="BH71" s="1650"/>
      <c r="BI71" s="1650"/>
      <c r="BJ71" s="1650"/>
      <c r="BK71" s="1650"/>
      <c r="BL71" s="1650"/>
      <c r="BM71" s="1650"/>
      <c r="BN71" s="1650"/>
      <c r="BO71" s="1650"/>
      <c r="BP71" s="1650"/>
      <c r="BQ71" s="1650"/>
      <c r="BR71" s="1650"/>
      <c r="BS71" s="1650"/>
      <c r="BT71" s="1650"/>
      <c r="BU71" s="1650"/>
      <c r="BV71" s="1650"/>
      <c r="BW71" s="1650"/>
      <c r="BX71" s="1650"/>
      <c r="BY71" s="1650"/>
      <c r="BZ71" s="1650"/>
      <c r="CA71" s="1650"/>
      <c r="CB71" s="1650"/>
      <c r="CC71" s="1650"/>
      <c r="CD71" s="1650"/>
      <c r="CE71" s="1650"/>
      <c r="CF71" s="1650"/>
      <c r="CG71" s="1650"/>
      <c r="CH71" s="1650"/>
      <c r="CI71" s="1650"/>
      <c r="CJ71" s="1650"/>
      <c r="CK71" s="1650"/>
      <c r="CL71" s="1650"/>
      <c r="CM71" s="1650"/>
      <c r="CN71" s="1650"/>
      <c r="CO71" s="1650"/>
      <c r="CP71" s="1650"/>
      <c r="CQ71" s="1650"/>
      <c r="CR71" s="1650"/>
      <c r="CS71" s="1650"/>
      <c r="CT71" s="1650"/>
      <c r="CU71" s="1650"/>
      <c r="CV71" s="1650"/>
      <c r="CW71" s="1650"/>
      <c r="CX71" s="1650"/>
      <c r="CY71" s="1650"/>
      <c r="CZ71" s="1650"/>
      <c r="DA71" s="1650"/>
      <c r="DB71" s="1650"/>
      <c r="DC71" s="1650"/>
      <c r="DD71" s="1650"/>
      <c r="DE71" s="1650"/>
      <c r="DF71" s="1650"/>
      <c r="DG71" s="1650"/>
      <c r="DH71" s="1650"/>
      <c r="DI71" s="1650"/>
      <c r="DJ71" s="1650"/>
      <c r="DK71" s="1650"/>
      <c r="DL71" s="1650"/>
      <c r="DM71" s="1650"/>
      <c r="DN71" s="1650"/>
      <c r="DO71" s="1650"/>
      <c r="DP71" s="1650"/>
      <c r="DQ71" s="1650"/>
      <c r="DR71" s="1650"/>
      <c r="DS71" s="1650"/>
      <c r="DT71" s="1650"/>
      <c r="DU71" s="1650"/>
      <c r="DV71" s="1650"/>
      <c r="DW71" s="1650"/>
      <c r="DX71" s="1650"/>
      <c r="DY71" s="1650"/>
      <c r="DZ71" s="1650"/>
      <c r="EA71" s="1650"/>
      <c r="EB71" s="1650"/>
      <c r="EC71" s="1650"/>
      <c r="ED71" s="1650"/>
      <c r="EE71" s="1650"/>
      <c r="EF71" s="1650"/>
      <c r="EG71" s="1650"/>
      <c r="EH71" s="1650"/>
      <c r="EI71" s="1650"/>
      <c r="EJ71" s="1650"/>
      <c r="EK71" s="1650"/>
      <c r="EL71" s="1650"/>
      <c r="EM71" s="1650"/>
      <c r="EN71" s="1650"/>
      <c r="EO71" s="1650"/>
      <c r="EP71" s="1650"/>
      <c r="EQ71" s="1650"/>
      <c r="ER71" s="1650"/>
      <c r="ES71" s="1650"/>
      <c r="ET71" s="1650"/>
      <c r="EU71" s="1650"/>
      <c r="EV71" s="1650"/>
      <c r="EW71" s="1650"/>
      <c r="EX71" s="1650"/>
      <c r="EY71" s="1650"/>
      <c r="EZ71" s="1650"/>
      <c r="FA71" s="1650"/>
      <c r="FB71" s="1650"/>
      <c r="FC71" s="1650"/>
      <c r="FD71" s="1650"/>
      <c r="FE71" s="1650"/>
      <c r="FF71" s="1650"/>
      <c r="FG71" s="1650"/>
      <c r="FH71" s="1650"/>
      <c r="FI71" s="1650"/>
      <c r="FJ71" s="1650"/>
      <c r="FK71" s="1650"/>
      <c r="FL71" s="1650"/>
      <c r="FM71" s="1650"/>
      <c r="FN71" s="1650"/>
      <c r="FO71" s="1650"/>
      <c r="FP71" s="1650"/>
      <c r="FQ71" s="1650"/>
      <c r="FR71" s="1650"/>
      <c r="FS71" s="1650"/>
      <c r="FT71" s="1650"/>
      <c r="FU71" s="1650"/>
      <c r="FV71" s="1650"/>
      <c r="FW71" s="1650"/>
      <c r="FX71" s="1650"/>
      <c r="FY71" s="1650"/>
      <c r="FZ71" s="1650"/>
      <c r="GA71" s="1650"/>
      <c r="GB71" s="1650"/>
      <c r="GC71" s="1650"/>
      <c r="GD71" s="1650"/>
      <c r="GE71" s="1650"/>
      <c r="GF71" s="1650"/>
      <c r="GG71" s="1650"/>
      <c r="GH71" s="1650"/>
      <c r="GI71" s="1650"/>
      <c r="GJ71" s="1650"/>
      <c r="GK71" s="1650"/>
      <c r="GL71" s="1650"/>
      <c r="GM71" s="1650"/>
      <c r="GO71" s="1169"/>
      <c r="GP71" s="1645"/>
      <c r="GQ71" s="1645"/>
      <c r="GR71" s="1169"/>
      <c r="GS71" s="1169"/>
      <c r="GT71" s="1169"/>
      <c r="GU71" s="1169"/>
      <c r="GV71" s="1645"/>
      <c r="GW71" s="1169"/>
      <c r="GX71" s="1169"/>
      <c r="GY71" s="553"/>
      <c r="GZ71" s="1169"/>
      <c r="HA71" s="1169"/>
      <c r="HB71" s="1169"/>
      <c r="HC71" s="1169"/>
      <c r="HD71" s="1169"/>
      <c r="HE71" s="1641"/>
      <c r="HF71" s="575"/>
      <c r="HG71" s="575"/>
      <c r="HH71" s="575"/>
      <c r="HI71" s="575"/>
      <c r="HJ71" s="1650">
        <v>11</v>
      </c>
    </row>
    <row s="1650" customFormat="1" customHeight="1" ht="11.549999999999999">
      <c r="A72" s="996"/>
      <c r="B72" s="1645"/>
      <c r="C72" s="1645"/>
      <c r="D72" s="360"/>
      <c r="J72" s="1650"/>
      <c r="K72" s="1650"/>
      <c r="L72" s="1650"/>
      <c r="M72" s="1650"/>
      <c r="N72" s="1650"/>
      <c r="O72" s="1650"/>
      <c r="P72" s="1650"/>
      <c r="Q72" s="1650"/>
      <c r="R72" s="1650"/>
      <c r="S72" s="1650"/>
      <c r="T72" s="1650"/>
      <c r="U72" s="1650"/>
      <c r="V72" s="1650"/>
      <c r="W72" s="1650"/>
      <c r="X72" s="1650"/>
      <c r="Y72" s="1650"/>
      <c r="Z72" s="1650"/>
      <c r="AA72" s="1650"/>
      <c r="AB72" s="1650"/>
      <c r="AC72" s="1650"/>
      <c r="AD72" s="1650"/>
      <c r="AE72" s="1650"/>
      <c r="AF72" s="1650"/>
      <c r="AG72" s="1650"/>
      <c r="AH72" s="1650"/>
      <c r="AI72" s="1650"/>
      <c r="AJ72" s="1650"/>
      <c r="AK72" s="1650"/>
      <c r="AL72" s="1650"/>
      <c r="AM72" s="1650"/>
      <c r="AN72" s="1650"/>
      <c r="AO72" s="1650"/>
      <c r="AP72" s="1650"/>
      <c r="AQ72" s="1650"/>
      <c r="AR72" s="1650"/>
      <c r="AS72" s="1650"/>
      <c r="AT72" s="1650"/>
      <c r="AU72" s="1650"/>
      <c r="AV72" s="1650"/>
      <c r="AW72" s="1650"/>
      <c r="AX72" s="1650"/>
      <c r="AY72" s="1650"/>
      <c r="AZ72" s="1650"/>
      <c r="BA72" s="1650"/>
      <c r="BB72" s="1650"/>
      <c r="BC72" s="1650"/>
      <c r="BD72" s="1650"/>
      <c r="BE72" s="1650"/>
      <c r="BF72" s="1650"/>
      <c r="BG72" s="1650"/>
      <c r="BH72" s="1650"/>
      <c r="BI72" s="1650"/>
      <c r="BJ72" s="1650"/>
      <c r="BK72" s="1650"/>
      <c r="BL72" s="1650"/>
      <c r="BM72" s="1650"/>
      <c r="BN72" s="1650"/>
      <c r="BO72" s="1650"/>
      <c r="BP72" s="1650"/>
      <c r="BQ72" s="1650"/>
      <c r="BR72" s="1650"/>
      <c r="BS72" s="1650"/>
      <c r="BT72" s="1650"/>
      <c r="BU72" s="1650"/>
      <c r="BV72" s="1650"/>
      <c r="BW72" s="1650"/>
      <c r="BX72" s="1650"/>
      <c r="BY72" s="1650"/>
      <c r="BZ72" s="1650"/>
      <c r="CA72" s="1650"/>
      <c r="CB72" s="1650"/>
      <c r="CC72" s="1650"/>
      <c r="CD72" s="1650"/>
      <c r="CE72" s="1650"/>
      <c r="CF72" s="1650"/>
      <c r="CG72" s="1650"/>
      <c r="CH72" s="1650"/>
      <c r="CI72" s="1650"/>
      <c r="CJ72" s="1650"/>
      <c r="CK72" s="1650"/>
      <c r="CL72" s="1650"/>
      <c r="CM72" s="1650"/>
      <c r="CN72" s="1650"/>
      <c r="CO72" s="1650"/>
      <c r="CP72" s="1650"/>
      <c r="CQ72" s="1650"/>
      <c r="CR72" s="1650"/>
      <c r="CS72" s="1650"/>
      <c r="CT72" s="1650"/>
      <c r="CU72" s="1650"/>
      <c r="CV72" s="1650"/>
      <c r="CW72" s="1650"/>
      <c r="CX72" s="1650"/>
      <c r="CY72" s="1650"/>
      <c r="CZ72" s="1650"/>
      <c r="DA72" s="1650"/>
      <c r="DB72" s="1650"/>
      <c r="DC72" s="1650"/>
      <c r="DD72" s="1650"/>
      <c r="DE72" s="1650"/>
      <c r="DF72" s="1650"/>
      <c r="DG72" s="1650"/>
      <c r="DH72" s="1650"/>
      <c r="DI72" s="1650"/>
      <c r="DJ72" s="1650"/>
      <c r="DK72" s="1650"/>
      <c r="DL72" s="1650"/>
      <c r="DM72" s="1650"/>
      <c r="DN72" s="1650"/>
      <c r="DO72" s="1650"/>
      <c r="DP72" s="1650"/>
      <c r="DQ72" s="1650"/>
      <c r="DR72" s="1650"/>
      <c r="DS72" s="1650"/>
      <c r="DT72" s="1650"/>
      <c r="DU72" s="1650"/>
      <c r="DV72" s="1650"/>
      <c r="DW72" s="1650"/>
      <c r="DX72" s="1650"/>
      <c r="DY72" s="1650"/>
      <c r="DZ72" s="1650"/>
      <c r="EA72" s="1650"/>
      <c r="EB72" s="1650"/>
      <c r="EC72" s="1650"/>
      <c r="ED72" s="1650"/>
      <c r="EE72" s="1650"/>
      <c r="EF72" s="1650"/>
      <c r="EG72" s="1650"/>
      <c r="EH72" s="1650"/>
      <c r="EI72" s="1650"/>
      <c r="EJ72" s="1650"/>
      <c r="EK72" s="1650"/>
      <c r="EL72" s="1650"/>
      <c r="EM72" s="1650"/>
      <c r="EN72" s="1650"/>
      <c r="EO72" s="1650"/>
      <c r="EP72" s="1650"/>
      <c r="EQ72" s="1650"/>
      <c r="ER72" s="1650"/>
      <c r="ES72" s="1650"/>
      <c r="ET72" s="1650"/>
      <c r="EU72" s="1650"/>
      <c r="EV72" s="1650"/>
      <c r="EW72" s="1650"/>
      <c r="EX72" s="1650"/>
      <c r="EY72" s="1650"/>
      <c r="EZ72" s="1650"/>
      <c r="FA72" s="1650"/>
      <c r="FB72" s="1650"/>
      <c r="FC72" s="1650"/>
      <c r="FD72" s="1650"/>
      <c r="FE72" s="1650"/>
      <c r="FF72" s="1650"/>
      <c r="FG72" s="1650"/>
      <c r="FH72" s="1650"/>
      <c r="FI72" s="1650"/>
      <c r="FJ72" s="1650"/>
      <c r="FK72" s="1650"/>
      <c r="FL72" s="1650"/>
      <c r="FM72" s="1650"/>
      <c r="FN72" s="1650"/>
      <c r="FO72" s="1650"/>
      <c r="FP72" s="1650"/>
      <c r="FQ72" s="1650"/>
      <c r="FR72" s="1650"/>
      <c r="FS72" s="1650"/>
      <c r="FT72" s="1650"/>
      <c r="FU72" s="1650"/>
      <c r="FV72" s="1650"/>
      <c r="FW72" s="1650"/>
      <c r="FX72" s="1650"/>
      <c r="FY72" s="1650"/>
      <c r="FZ72" s="1650"/>
      <c r="GA72" s="1650"/>
      <c r="GB72" s="1650"/>
      <c r="GC72" s="1650"/>
      <c r="GD72" s="1650"/>
      <c r="GE72" s="1650"/>
      <c r="GF72" s="1650"/>
      <c r="GG72" s="1650"/>
      <c r="GH72" s="1650"/>
      <c r="GI72" s="1650"/>
      <c r="GJ72" s="1650"/>
      <c r="GK72" s="1650"/>
      <c r="GL72" s="1650"/>
      <c r="GM72" s="1650"/>
      <c r="GO72" s="1169"/>
      <c r="GP72" s="1645"/>
      <c r="GQ72" s="1645"/>
      <c r="GR72" s="1169"/>
      <c r="GS72" s="1169"/>
      <c r="GT72" s="1169"/>
      <c r="GU72" s="1169"/>
      <c r="GV72" s="1645"/>
      <c r="GW72" s="1169"/>
      <c r="GX72" s="1169"/>
      <c r="GY72" s="553"/>
      <c r="GZ72" s="1169"/>
      <c r="HA72" s="1169"/>
      <c r="HB72" s="1169"/>
      <c r="HC72" s="1169"/>
      <c r="HD72" s="1169"/>
      <c r="HE72" s="1641"/>
      <c r="HF72" s="575"/>
      <c r="HG72" s="575"/>
      <c r="HH72" s="575"/>
      <c r="HI72" s="575"/>
      <c r="HJ72" s="1650">
        <v>11</v>
      </c>
    </row>
    <row s="1650" customFormat="1" customHeight="1" ht="11.549999999999999">
      <c r="A73" s="996"/>
      <c r="B73" s="1645"/>
      <c r="C73" s="1645"/>
      <c r="D73" s="360"/>
      <c r="J73" s="1650"/>
      <c r="K73" s="1650"/>
      <c r="L73" s="1650"/>
      <c r="M73" s="1650"/>
      <c r="N73" s="1650"/>
      <c r="O73" s="1650"/>
      <c r="P73" s="1650"/>
      <c r="Q73" s="1650"/>
      <c r="R73" s="1650"/>
      <c r="S73" s="1650"/>
      <c r="T73" s="1650"/>
      <c r="U73" s="1650"/>
      <c r="V73" s="1650"/>
      <c r="W73" s="1650"/>
      <c r="X73" s="1650"/>
      <c r="Y73" s="1650"/>
      <c r="Z73" s="1650"/>
      <c r="AA73" s="1650"/>
      <c r="AB73" s="1650"/>
      <c r="AC73" s="1650"/>
      <c r="AD73" s="1650"/>
      <c r="AE73" s="1650"/>
      <c r="AF73" s="1650"/>
      <c r="AG73" s="1650"/>
      <c r="AH73" s="1650"/>
      <c r="AI73" s="1650"/>
      <c r="AJ73" s="1650"/>
      <c r="AK73" s="1650"/>
      <c r="AL73" s="1650"/>
      <c r="AM73" s="1650"/>
      <c r="AN73" s="1650"/>
      <c r="AO73" s="1650"/>
      <c r="AP73" s="1650"/>
      <c r="AQ73" s="1650"/>
      <c r="AR73" s="1650"/>
      <c r="AS73" s="1650"/>
      <c r="AT73" s="1650"/>
      <c r="AU73" s="1650"/>
      <c r="AV73" s="1650"/>
      <c r="AW73" s="1650"/>
      <c r="AX73" s="1650"/>
      <c r="AY73" s="1650"/>
      <c r="AZ73" s="1650"/>
      <c r="BA73" s="1650"/>
      <c r="BB73" s="1650"/>
      <c r="BC73" s="1650"/>
      <c r="BD73" s="1650"/>
      <c r="BE73" s="1650"/>
      <c r="BF73" s="1650"/>
      <c r="BG73" s="1650"/>
      <c r="BH73" s="1650"/>
      <c r="BI73" s="1650"/>
      <c r="BJ73" s="1650"/>
      <c r="BK73" s="1650"/>
      <c r="BL73" s="1650"/>
      <c r="BM73" s="1650"/>
      <c r="BN73" s="1650"/>
      <c r="BO73" s="1650"/>
      <c r="BP73" s="1650"/>
      <c r="BQ73" s="1650"/>
      <c r="BR73" s="1650"/>
      <c r="BS73" s="1650"/>
      <c r="BT73" s="1650"/>
      <c r="BU73" s="1650"/>
      <c r="BV73" s="1650"/>
      <c r="BW73" s="1650"/>
      <c r="BX73" s="1650"/>
      <c r="BY73" s="1650"/>
      <c r="BZ73" s="1650"/>
      <c r="CA73" s="1650"/>
      <c r="CB73" s="1650"/>
      <c r="CC73" s="1650"/>
      <c r="CD73" s="1650"/>
      <c r="CE73" s="1650"/>
      <c r="CF73" s="1650"/>
      <c r="CG73" s="1650"/>
      <c r="CH73" s="1650"/>
      <c r="CI73" s="1650"/>
      <c r="CJ73" s="1650"/>
      <c r="CK73" s="1650"/>
      <c r="CL73" s="1650"/>
      <c r="CM73" s="1650"/>
      <c r="CN73" s="1650"/>
      <c r="CO73" s="1650"/>
      <c r="CP73" s="1650"/>
      <c r="CQ73" s="1650"/>
      <c r="CR73" s="1650"/>
      <c r="CS73" s="1650"/>
      <c r="CT73" s="1650"/>
      <c r="CU73" s="1650"/>
      <c r="CV73" s="1650"/>
      <c r="CW73" s="1650"/>
      <c r="CX73" s="1650"/>
      <c r="CY73" s="1650"/>
      <c r="CZ73" s="1650"/>
      <c r="DA73" s="1650"/>
      <c r="DB73" s="1650"/>
      <c r="DC73" s="1650"/>
      <c r="DD73" s="1650"/>
      <c r="DE73" s="1650"/>
      <c r="DF73" s="1650"/>
      <c r="DG73" s="1650"/>
      <c r="DH73" s="1650"/>
      <c r="DI73" s="1650"/>
      <c r="DJ73" s="1650"/>
      <c r="DK73" s="1650"/>
      <c r="DL73" s="1650"/>
      <c r="DM73" s="1650"/>
      <c r="DN73" s="1650"/>
      <c r="DO73" s="1650"/>
      <c r="DP73" s="1650"/>
      <c r="DQ73" s="1650"/>
      <c r="DR73" s="1650"/>
      <c r="DS73" s="1650"/>
      <c r="DT73" s="1650"/>
      <c r="DU73" s="1650"/>
      <c r="DV73" s="1650"/>
      <c r="DW73" s="1650"/>
      <c r="DX73" s="1650"/>
      <c r="DY73" s="1650"/>
      <c r="DZ73" s="1650"/>
      <c r="EA73" s="1650"/>
      <c r="EB73" s="1650"/>
      <c r="EC73" s="1650"/>
      <c r="ED73" s="1650"/>
      <c r="EE73" s="1650"/>
      <c r="EF73" s="1650"/>
      <c r="EG73" s="1650"/>
      <c r="EH73" s="1650"/>
      <c r="EI73" s="1650"/>
      <c r="EJ73" s="1650"/>
      <c r="EK73" s="1650"/>
      <c r="EL73" s="1650"/>
      <c r="EM73" s="1650"/>
      <c r="EN73" s="1650"/>
      <c r="EO73" s="1650"/>
      <c r="EP73" s="1650"/>
      <c r="EQ73" s="1650"/>
      <c r="ER73" s="1650"/>
      <c r="ES73" s="1650"/>
      <c r="ET73" s="1650"/>
      <c r="EU73" s="1650"/>
      <c r="EV73" s="1650"/>
      <c r="EW73" s="1650"/>
      <c r="EX73" s="1650"/>
      <c r="EY73" s="1650"/>
      <c r="EZ73" s="1650"/>
      <c r="FA73" s="1650"/>
      <c r="FB73" s="1650"/>
      <c r="FC73" s="1650"/>
      <c r="FD73" s="1650"/>
      <c r="FE73" s="1650"/>
      <c r="FF73" s="1650"/>
      <c r="FG73" s="1650"/>
      <c r="FH73" s="1650"/>
      <c r="FI73" s="1650"/>
      <c r="FJ73" s="1650"/>
      <c r="FK73" s="1650"/>
      <c r="FL73" s="1650"/>
      <c r="FM73" s="1650"/>
      <c r="FN73" s="1650"/>
      <c r="FO73" s="1650"/>
      <c r="FP73" s="1650"/>
      <c r="FQ73" s="1650"/>
      <c r="FR73" s="1650"/>
      <c r="FS73" s="1650"/>
      <c r="FT73" s="1650"/>
      <c r="FU73" s="1650"/>
      <c r="FV73" s="1650"/>
      <c r="FW73" s="1650"/>
      <c r="FX73" s="1650"/>
      <c r="FY73" s="1650"/>
      <c r="FZ73" s="1650"/>
      <c r="GA73" s="1650"/>
      <c r="GB73" s="1650"/>
      <c r="GC73" s="1650"/>
      <c r="GD73" s="1650"/>
      <c r="GE73" s="1650"/>
      <c r="GF73" s="1650"/>
      <c r="GG73" s="1650"/>
      <c r="GH73" s="1650"/>
      <c r="GI73" s="1650"/>
      <c r="GJ73" s="1650"/>
      <c r="GK73" s="1650"/>
      <c r="GL73" s="1650"/>
      <c r="GM73" s="1650"/>
      <c r="GO73" s="1169"/>
      <c r="GP73" s="1645"/>
      <c r="GQ73" s="1645"/>
      <c r="GR73" s="1169"/>
      <c r="GS73" s="1169"/>
      <c r="GT73" s="1169"/>
      <c r="GU73" s="1169"/>
      <c r="GV73" s="1645"/>
      <c r="GW73" s="1169"/>
      <c r="GX73" s="1169"/>
      <c r="GY73" s="553"/>
      <c r="GZ73" s="1169"/>
      <c r="HA73" s="1169"/>
      <c r="HB73" s="1169"/>
      <c r="HC73" s="1169"/>
      <c r="HD73" s="1169"/>
      <c r="HE73" s="1641"/>
      <c r="HF73" s="575"/>
      <c r="HG73" s="575"/>
      <c r="HH73" s="575"/>
      <c r="HI73" s="575"/>
      <c r="HJ73" s="1650">
        <v>11</v>
      </c>
    </row>
    <row s="1650" customFormat="1" customHeight="1" ht="11.549999999999999">
      <c r="A74" s="996"/>
      <c r="B74" s="1645"/>
      <c r="C74" s="1645"/>
      <c r="D74" s="360"/>
      <c r="J74" s="1650"/>
      <c r="K74" s="1650"/>
      <c r="L74" s="1650"/>
      <c r="M74" s="1650"/>
      <c r="N74" s="1650"/>
      <c r="O74" s="1650"/>
      <c r="P74" s="1650"/>
      <c r="Q74" s="1650"/>
      <c r="R74" s="1650"/>
      <c r="S74" s="1650"/>
      <c r="T74" s="1650"/>
      <c r="U74" s="1650"/>
      <c r="V74" s="1650"/>
      <c r="W74" s="1650"/>
      <c r="X74" s="1650"/>
      <c r="Y74" s="1650"/>
      <c r="Z74" s="1650"/>
      <c r="AA74" s="1650"/>
      <c r="AB74" s="1650"/>
      <c r="AC74" s="1650"/>
      <c r="AD74" s="1650"/>
      <c r="AE74" s="1650"/>
      <c r="AF74" s="1650"/>
      <c r="AG74" s="1650"/>
      <c r="AH74" s="1650"/>
      <c r="AI74" s="1650"/>
      <c r="AJ74" s="1650"/>
      <c r="AK74" s="1650"/>
      <c r="AL74" s="1650"/>
      <c r="AM74" s="1650"/>
      <c r="AN74" s="1650"/>
      <c r="AO74" s="1650"/>
      <c r="AP74" s="1650"/>
      <c r="AQ74" s="1650"/>
      <c r="AR74" s="1650"/>
      <c r="AS74" s="1650"/>
      <c r="AT74" s="1650"/>
      <c r="AU74" s="1650"/>
      <c r="AV74" s="1650"/>
      <c r="AW74" s="1650"/>
      <c r="AX74" s="1650"/>
      <c r="AY74" s="1650"/>
      <c r="AZ74" s="1650"/>
      <c r="BA74" s="1650"/>
      <c r="BB74" s="1650"/>
      <c r="BC74" s="1650"/>
      <c r="BD74" s="1650"/>
      <c r="BE74" s="1650"/>
      <c r="BF74" s="1650"/>
      <c r="BG74" s="1650"/>
      <c r="BH74" s="1650"/>
      <c r="BI74" s="1650"/>
      <c r="BJ74" s="1650"/>
      <c r="BK74" s="1650"/>
      <c r="BL74" s="1650"/>
      <c r="BM74" s="1650"/>
      <c r="BN74" s="1650"/>
      <c r="BO74" s="1650"/>
      <c r="BP74" s="1650"/>
      <c r="BQ74" s="1650"/>
      <c r="BR74" s="1650"/>
      <c r="BS74" s="1650"/>
      <c r="BT74" s="1650"/>
      <c r="BU74" s="1650"/>
      <c r="BV74" s="1650"/>
      <c r="BW74" s="1650"/>
      <c r="BX74" s="1650"/>
      <c r="BY74" s="1650"/>
      <c r="BZ74" s="1650"/>
      <c r="CA74" s="1650"/>
      <c r="CB74" s="1650"/>
      <c r="CC74" s="1650"/>
      <c r="CD74" s="1650"/>
      <c r="CE74" s="1650"/>
      <c r="CF74" s="1650"/>
      <c r="CG74" s="1650"/>
      <c r="CH74" s="1650"/>
      <c r="CI74" s="1650"/>
      <c r="CJ74" s="1650"/>
      <c r="CK74" s="1650"/>
      <c r="CL74" s="1650"/>
      <c r="CM74" s="1650"/>
      <c r="CN74" s="1650"/>
      <c r="CO74" s="1650"/>
      <c r="CP74" s="1650"/>
      <c r="CQ74" s="1650"/>
      <c r="CR74" s="1650"/>
      <c r="CS74" s="1650"/>
      <c r="CT74" s="1650"/>
      <c r="CU74" s="1650"/>
      <c r="CV74" s="1650"/>
      <c r="CW74" s="1650"/>
      <c r="CX74" s="1650"/>
      <c r="CY74" s="1650"/>
      <c r="CZ74" s="1650"/>
      <c r="DA74" s="1650"/>
      <c r="DB74" s="1650"/>
      <c r="DC74" s="1650"/>
      <c r="DD74" s="1650"/>
      <c r="DE74" s="1650"/>
      <c r="DF74" s="1650"/>
      <c r="DG74" s="1650"/>
      <c r="DH74" s="1650"/>
      <c r="DI74" s="1650"/>
      <c r="DJ74" s="1650"/>
      <c r="DK74" s="1650"/>
      <c r="DL74" s="1650"/>
      <c r="DM74" s="1650"/>
      <c r="DN74" s="1650"/>
      <c r="DO74" s="1650"/>
      <c r="DP74" s="1650"/>
      <c r="DQ74" s="1650"/>
      <c r="DR74" s="1650"/>
      <c r="DS74" s="1650"/>
      <c r="DT74" s="1650"/>
      <c r="DU74" s="1650"/>
      <c r="DV74" s="1650"/>
      <c r="DW74" s="1650"/>
      <c r="DX74" s="1650"/>
      <c r="DY74" s="1650"/>
      <c r="DZ74" s="1650"/>
      <c r="EA74" s="1650"/>
      <c r="EB74" s="1650"/>
      <c r="EC74" s="1650"/>
      <c r="ED74" s="1650"/>
      <c r="EE74" s="1650"/>
      <c r="EF74" s="1650"/>
      <c r="EG74" s="1650"/>
      <c r="EH74" s="1650"/>
      <c r="EI74" s="1650"/>
      <c r="EJ74" s="1650"/>
      <c r="EK74" s="1650"/>
      <c r="EL74" s="1650"/>
      <c r="EM74" s="1650"/>
      <c r="EN74" s="1650"/>
      <c r="EO74" s="1650"/>
      <c r="EP74" s="1650"/>
      <c r="EQ74" s="1650"/>
      <c r="ER74" s="1650"/>
      <c r="ES74" s="1650"/>
      <c r="ET74" s="1650"/>
      <c r="EU74" s="1650"/>
      <c r="EV74" s="1650"/>
      <c r="EW74" s="1650"/>
      <c r="EX74" s="1650"/>
      <c r="EY74" s="1650"/>
      <c r="EZ74" s="1650"/>
      <c r="FA74" s="1650"/>
      <c r="FB74" s="1650"/>
      <c r="FC74" s="1650"/>
      <c r="FD74" s="1650"/>
      <c r="FE74" s="1650"/>
      <c r="FF74" s="1650"/>
      <c r="FG74" s="1650"/>
      <c r="FH74" s="1650"/>
      <c r="FI74" s="1650"/>
      <c r="FJ74" s="1650"/>
      <c r="FK74" s="1650"/>
      <c r="FL74" s="1650"/>
      <c r="FM74" s="1650"/>
      <c r="FN74" s="1650"/>
      <c r="FO74" s="1650"/>
      <c r="FP74" s="1650"/>
      <c r="FQ74" s="1650"/>
      <c r="FR74" s="1650"/>
      <c r="FS74" s="1650"/>
      <c r="FT74" s="1650"/>
      <c r="FU74" s="1650"/>
      <c r="FV74" s="1650"/>
      <c r="FW74" s="1650"/>
      <c r="FX74" s="1650"/>
      <c r="FY74" s="1650"/>
      <c r="FZ74" s="1650"/>
      <c r="GA74" s="1650"/>
      <c r="GB74" s="1650"/>
      <c r="GC74" s="1650"/>
      <c r="GD74" s="1650"/>
      <c r="GE74" s="1650"/>
      <c r="GF74" s="1650"/>
      <c r="GG74" s="1650"/>
      <c r="GH74" s="1650"/>
      <c r="GI74" s="1650"/>
      <c r="GJ74" s="1650"/>
      <c r="GK74" s="1650"/>
      <c r="GL74" s="1650"/>
      <c r="GM74" s="1650"/>
      <c r="GO74" s="1169"/>
      <c r="GP74" s="1645"/>
      <c r="GQ74" s="1645"/>
      <c r="GR74" s="1169"/>
      <c r="GS74" s="1169"/>
      <c r="GT74" s="1169"/>
      <c r="GU74" s="1169"/>
      <c r="GV74" s="1645"/>
      <c r="GW74" s="1169"/>
      <c r="GX74" s="1169"/>
      <c r="GY74" s="553"/>
      <c r="GZ74" s="1169"/>
      <c r="HA74" s="1169"/>
      <c r="HB74" s="1169"/>
      <c r="HC74" s="1169"/>
      <c r="HD74" s="1169"/>
      <c r="HE74" s="1641"/>
      <c r="HF74" s="575"/>
      <c r="HG74" s="575"/>
      <c r="HH74" s="575"/>
      <c r="HI74" s="575"/>
      <c r="HJ74" s="1650">
        <v>11</v>
      </c>
    </row>
    <row s="1650" customFormat="1" customHeight="1" ht="11.549999999999999">
      <c r="A75" s="996"/>
      <c r="B75" s="1645"/>
      <c r="C75" s="1645"/>
      <c r="D75" s="360"/>
      <c r="J75" s="1650"/>
      <c r="K75" s="1650"/>
      <c r="L75" s="1650"/>
      <c r="M75" s="1650"/>
      <c r="N75" s="1650"/>
      <c r="O75" s="1650"/>
      <c r="P75" s="1650"/>
      <c r="Q75" s="1650"/>
      <c r="R75" s="1650"/>
      <c r="S75" s="1650"/>
      <c r="T75" s="1650"/>
      <c r="U75" s="1650"/>
      <c r="V75" s="1650"/>
      <c r="W75" s="1650"/>
      <c r="X75" s="1650"/>
      <c r="Y75" s="1650"/>
      <c r="Z75" s="1650"/>
      <c r="AA75" s="1650"/>
      <c r="AB75" s="1650"/>
      <c r="AC75" s="1650"/>
      <c r="AD75" s="1650"/>
      <c r="AE75" s="1650"/>
      <c r="AF75" s="1650"/>
      <c r="AG75" s="1650"/>
      <c r="AH75" s="1650"/>
      <c r="AI75" s="1650"/>
      <c r="AJ75" s="1650"/>
      <c r="AK75" s="1650"/>
      <c r="AL75" s="1650"/>
      <c r="AM75" s="1650"/>
      <c r="AN75" s="1650"/>
      <c r="AO75" s="1650"/>
      <c r="AP75" s="1650"/>
      <c r="AQ75" s="1650"/>
      <c r="AR75" s="1650"/>
      <c r="AS75" s="1650"/>
      <c r="AT75" s="1650"/>
      <c r="AU75" s="1650"/>
      <c r="AV75" s="1650"/>
      <c r="AW75" s="1650"/>
      <c r="AX75" s="1650"/>
      <c r="AY75" s="1650"/>
      <c r="AZ75" s="1650"/>
      <c r="BA75" s="1650"/>
      <c r="BB75" s="1650"/>
      <c r="BC75" s="1650"/>
      <c r="BD75" s="1650"/>
      <c r="BE75" s="1650"/>
      <c r="BF75" s="1650"/>
      <c r="BG75" s="1650"/>
      <c r="BH75" s="1650"/>
      <c r="BI75" s="1650"/>
      <c r="BJ75" s="1650"/>
      <c r="BK75" s="1650"/>
      <c r="BL75" s="1650"/>
      <c r="BM75" s="1650"/>
      <c r="BN75" s="1650"/>
      <c r="BO75" s="1650"/>
      <c r="BP75" s="1650"/>
      <c r="BQ75" s="1650"/>
      <c r="BR75" s="1650"/>
      <c r="BS75" s="1650"/>
      <c r="BT75" s="1650"/>
      <c r="BU75" s="1650"/>
      <c r="BV75" s="1650"/>
      <c r="BW75" s="1650"/>
      <c r="BX75" s="1650"/>
      <c r="BY75" s="1650"/>
      <c r="BZ75" s="1650"/>
      <c r="CA75" s="1650"/>
      <c r="CB75" s="1650"/>
      <c r="CC75" s="1650"/>
      <c r="CD75" s="1650"/>
      <c r="CE75" s="1650"/>
      <c r="CF75" s="1650"/>
      <c r="CG75" s="1650"/>
      <c r="CH75" s="1650"/>
      <c r="CI75" s="1650"/>
      <c r="CJ75" s="1650"/>
      <c r="CK75" s="1650"/>
      <c r="CL75" s="1650"/>
      <c r="CM75" s="1650"/>
      <c r="CN75" s="1650"/>
      <c r="CO75" s="1650"/>
      <c r="CP75" s="1650"/>
      <c r="CQ75" s="1650"/>
      <c r="CR75" s="1650"/>
      <c r="CS75" s="1650"/>
      <c r="CT75" s="1650"/>
      <c r="CU75" s="1650"/>
      <c r="CV75" s="1650"/>
      <c r="CW75" s="1650"/>
      <c r="CX75" s="1650"/>
      <c r="CY75" s="1650"/>
      <c r="CZ75" s="1650"/>
      <c r="DA75" s="1650"/>
      <c r="DB75" s="1650"/>
      <c r="DC75" s="1650"/>
      <c r="DD75" s="1650"/>
      <c r="DE75" s="1650"/>
      <c r="DF75" s="1650"/>
      <c r="DG75" s="1650"/>
      <c r="DH75" s="1650"/>
      <c r="DI75" s="1650"/>
      <c r="DJ75" s="1650"/>
      <c r="DK75" s="1650"/>
      <c r="DL75" s="1650"/>
      <c r="DM75" s="1650"/>
      <c r="DN75" s="1650"/>
      <c r="DO75" s="1650"/>
      <c r="DP75" s="1650"/>
      <c r="DQ75" s="1650"/>
      <c r="DR75" s="1650"/>
      <c r="DS75" s="1650"/>
      <c r="DT75" s="1650"/>
      <c r="DU75" s="1650"/>
      <c r="DV75" s="1650"/>
      <c r="DW75" s="1650"/>
      <c r="DX75" s="1650"/>
      <c r="DY75" s="1650"/>
      <c r="DZ75" s="1650"/>
      <c r="EA75" s="1650"/>
      <c r="EB75" s="1650"/>
      <c r="EC75" s="1650"/>
      <c r="ED75" s="1650"/>
      <c r="EE75" s="1650"/>
      <c r="EF75" s="1650"/>
      <c r="EG75" s="1650"/>
      <c r="EH75" s="1650"/>
      <c r="EI75" s="1650"/>
      <c r="EJ75" s="1650"/>
      <c r="EK75" s="1650"/>
      <c r="EL75" s="1650"/>
      <c r="EM75" s="1650"/>
      <c r="EN75" s="1650"/>
      <c r="EO75" s="1650"/>
      <c r="EP75" s="1650"/>
      <c r="EQ75" s="1650"/>
      <c r="ER75" s="1650"/>
      <c r="ES75" s="1650"/>
      <c r="ET75" s="1650"/>
      <c r="EU75" s="1650"/>
      <c r="EV75" s="1650"/>
      <c r="EW75" s="1650"/>
      <c r="EX75" s="1650"/>
      <c r="EY75" s="1650"/>
      <c r="EZ75" s="1650"/>
      <c r="FA75" s="1650"/>
      <c r="FB75" s="1650"/>
      <c r="FC75" s="1650"/>
      <c r="FD75" s="1650"/>
      <c r="FE75" s="1650"/>
      <c r="FF75" s="1650"/>
      <c r="FG75" s="1650"/>
      <c r="FH75" s="1650"/>
      <c r="FI75" s="1650"/>
      <c r="FJ75" s="1650"/>
      <c r="FK75" s="1650"/>
      <c r="FL75" s="1650"/>
      <c r="FM75" s="1650"/>
      <c r="FN75" s="1650"/>
      <c r="FO75" s="1650"/>
      <c r="FP75" s="1650"/>
      <c r="FQ75" s="1650"/>
      <c r="FR75" s="1650"/>
      <c r="FS75" s="1650"/>
      <c r="FT75" s="1650"/>
      <c r="FU75" s="1650"/>
      <c r="FV75" s="1650"/>
      <c r="FW75" s="1650"/>
      <c r="FX75" s="1650"/>
      <c r="FY75" s="1650"/>
      <c r="FZ75" s="1650"/>
      <c r="GA75" s="1650"/>
      <c r="GB75" s="1650"/>
      <c r="GC75" s="1650"/>
      <c r="GD75" s="1650"/>
      <c r="GE75" s="1650"/>
      <c r="GF75" s="1650"/>
      <c r="GG75" s="1650"/>
      <c r="GH75" s="1650"/>
      <c r="GI75" s="1650"/>
      <c r="GJ75" s="1650"/>
      <c r="GK75" s="1650"/>
      <c r="GL75" s="1650"/>
      <c r="GM75" s="1650"/>
      <c r="GO75" s="1169"/>
      <c r="GP75" s="1645"/>
      <c r="GQ75" s="1645"/>
      <c r="GR75" s="1169"/>
      <c r="GS75" s="1169"/>
      <c r="GT75" s="1169"/>
      <c r="GU75" s="1169"/>
      <c r="GV75" s="1645"/>
      <c r="GW75" s="1169"/>
      <c r="GX75" s="1169"/>
      <c r="GY75" s="553"/>
      <c r="GZ75" s="1169"/>
      <c r="HA75" s="1169"/>
      <c r="HB75" s="1169"/>
      <c r="HC75" s="1169"/>
      <c r="HD75" s="1169"/>
      <c r="HE75" s="1641"/>
      <c r="HF75" s="575"/>
      <c r="HG75" s="575"/>
      <c r="HH75" s="575"/>
      <c r="HI75" s="575"/>
      <c r="HJ75" s="1650">
        <v>11</v>
      </c>
    </row>
    <row s="1650" customFormat="1" customHeight="1" ht="11.549999999999999">
      <c r="A76" s="996"/>
      <c r="B76" s="1645"/>
      <c r="C76" s="1645"/>
      <c r="D76" s="360"/>
      <c r="J76" s="1650"/>
      <c r="K76" s="1650"/>
      <c r="L76" s="1650"/>
      <c r="M76" s="1650"/>
      <c r="N76" s="1650"/>
      <c r="O76" s="1650"/>
      <c r="P76" s="1650"/>
      <c r="Q76" s="1650"/>
      <c r="R76" s="1650"/>
      <c r="S76" s="1650"/>
      <c r="T76" s="1650"/>
      <c r="U76" s="1650"/>
      <c r="V76" s="1650"/>
      <c r="W76" s="1650"/>
      <c r="X76" s="1650"/>
      <c r="Y76" s="1650"/>
      <c r="Z76" s="1650"/>
      <c r="AA76" s="1650"/>
      <c r="AB76" s="1650"/>
      <c r="AC76" s="1650"/>
      <c r="AD76" s="1650"/>
      <c r="AE76" s="1650"/>
      <c r="AF76" s="1650"/>
      <c r="AG76" s="1650"/>
      <c r="AH76" s="1650"/>
      <c r="AI76" s="1650"/>
      <c r="AJ76" s="1650"/>
      <c r="AK76" s="1650"/>
      <c r="AL76" s="1650"/>
      <c r="AM76" s="1650"/>
      <c r="AN76" s="1650"/>
      <c r="AO76" s="1650"/>
      <c r="AP76" s="1650"/>
      <c r="AQ76" s="1650"/>
      <c r="AR76" s="1650"/>
      <c r="AS76" s="1650"/>
      <c r="AT76" s="1650"/>
      <c r="AU76" s="1650"/>
      <c r="AV76" s="1650"/>
      <c r="AW76" s="1650"/>
      <c r="AX76" s="1650"/>
      <c r="AY76" s="1650"/>
      <c r="AZ76" s="1650"/>
      <c r="BA76" s="1650"/>
      <c r="BB76" s="1650"/>
      <c r="BC76" s="1650"/>
      <c r="BD76" s="1650"/>
      <c r="BE76" s="1650"/>
      <c r="BF76" s="1650"/>
      <c r="BG76" s="1650"/>
      <c r="BH76" s="1650"/>
      <c r="BI76" s="1650"/>
      <c r="BJ76" s="1650"/>
      <c r="BK76" s="1650"/>
      <c r="BL76" s="1650"/>
      <c r="BM76" s="1650"/>
      <c r="BN76" s="1650"/>
      <c r="BO76" s="1650"/>
      <c r="BP76" s="1650"/>
      <c r="BQ76" s="1650"/>
      <c r="BR76" s="1650"/>
      <c r="BS76" s="1650"/>
      <c r="BT76" s="1650"/>
      <c r="BU76" s="1650"/>
      <c r="BV76" s="1650"/>
      <c r="BW76" s="1650"/>
      <c r="BX76" s="1650"/>
      <c r="BY76" s="1650"/>
      <c r="BZ76" s="1650"/>
      <c r="CA76" s="1650"/>
      <c r="CB76" s="1650"/>
      <c r="CC76" s="1650"/>
      <c r="CD76" s="1650"/>
      <c r="CE76" s="1650"/>
      <c r="CF76" s="1650"/>
      <c r="CG76" s="1650"/>
      <c r="CH76" s="1650"/>
      <c r="CI76" s="1650"/>
      <c r="CJ76" s="1650"/>
      <c r="CK76" s="1650"/>
      <c r="CL76" s="1650"/>
      <c r="CM76" s="1650"/>
      <c r="CN76" s="1650"/>
      <c r="CO76" s="1650"/>
      <c r="CP76" s="1650"/>
      <c r="CQ76" s="1650"/>
      <c r="CR76" s="1650"/>
      <c r="CS76" s="1650"/>
      <c r="CT76" s="1650"/>
      <c r="CU76" s="1650"/>
      <c r="CV76" s="1650"/>
      <c r="CW76" s="1650"/>
      <c r="CX76" s="1650"/>
      <c r="CY76" s="1650"/>
      <c r="CZ76" s="1650"/>
      <c r="DA76" s="1650"/>
      <c r="DB76" s="1650"/>
      <c r="DC76" s="1650"/>
      <c r="DD76" s="1650"/>
      <c r="DE76" s="1650"/>
      <c r="DF76" s="1650"/>
      <c r="DG76" s="1650"/>
      <c r="DH76" s="1650"/>
      <c r="DI76" s="1650"/>
      <c r="DJ76" s="1650"/>
      <c r="DK76" s="1650"/>
      <c r="DL76" s="1650"/>
      <c r="DM76" s="1650"/>
      <c r="DN76" s="1650"/>
      <c r="DO76" s="1650"/>
      <c r="DP76" s="1650"/>
      <c r="DQ76" s="1650"/>
      <c r="DR76" s="1650"/>
      <c r="DS76" s="1650"/>
      <c r="DT76" s="1650"/>
      <c r="DU76" s="1650"/>
      <c r="DV76" s="1650"/>
      <c r="DW76" s="1650"/>
      <c r="DX76" s="1650"/>
      <c r="DY76" s="1650"/>
      <c r="DZ76" s="1650"/>
      <c r="EA76" s="1650"/>
      <c r="EB76" s="1650"/>
      <c r="EC76" s="1650"/>
      <c r="ED76" s="1650"/>
      <c r="EE76" s="1650"/>
      <c r="EF76" s="1650"/>
      <c r="EG76" s="1650"/>
      <c r="EH76" s="1650"/>
      <c r="EI76" s="1650"/>
      <c r="EJ76" s="1650"/>
      <c r="EK76" s="1650"/>
      <c r="EL76" s="1650"/>
      <c r="EM76" s="1650"/>
      <c r="EN76" s="1650"/>
      <c r="EO76" s="1650"/>
      <c r="EP76" s="1650"/>
      <c r="EQ76" s="1650"/>
      <c r="ER76" s="1650"/>
      <c r="ES76" s="1650"/>
      <c r="ET76" s="1650"/>
      <c r="EU76" s="1650"/>
      <c r="EV76" s="1650"/>
      <c r="EW76" s="1650"/>
      <c r="EX76" s="1650"/>
      <c r="EY76" s="1650"/>
      <c r="EZ76" s="1650"/>
      <c r="FA76" s="1650"/>
      <c r="FB76" s="1650"/>
      <c r="FC76" s="1650"/>
      <c r="FD76" s="1650"/>
      <c r="FE76" s="1650"/>
      <c r="FF76" s="1650"/>
      <c r="FG76" s="1650"/>
      <c r="FH76" s="1650"/>
      <c r="FI76" s="1650"/>
      <c r="FJ76" s="1650"/>
      <c r="FK76" s="1650"/>
      <c r="FL76" s="1650"/>
      <c r="FM76" s="1650"/>
      <c r="FN76" s="1650"/>
      <c r="FO76" s="1650"/>
      <c r="FP76" s="1650"/>
      <c r="FQ76" s="1650"/>
      <c r="FR76" s="1650"/>
      <c r="FS76" s="1650"/>
      <c r="FT76" s="1650"/>
      <c r="FU76" s="1650"/>
      <c r="FV76" s="1650"/>
      <c r="FW76" s="1650"/>
      <c r="FX76" s="1650"/>
      <c r="FY76" s="1650"/>
      <c r="FZ76" s="1650"/>
      <c r="GA76" s="1650"/>
      <c r="GB76" s="1650"/>
      <c r="GC76" s="1650"/>
      <c r="GD76" s="1650"/>
      <c r="GE76" s="1650"/>
      <c r="GF76" s="1650"/>
      <c r="GG76" s="1650"/>
      <c r="GH76" s="1650"/>
      <c r="GI76" s="1650"/>
      <c r="GJ76" s="1650"/>
      <c r="GK76" s="1650"/>
      <c r="GL76" s="1650"/>
      <c r="GM76" s="1650"/>
      <c r="GO76" s="1169"/>
      <c r="GP76" s="1645"/>
      <c r="GQ76" s="1645"/>
      <c r="GR76" s="1169"/>
      <c r="GS76" s="1169"/>
      <c r="GT76" s="1169"/>
      <c r="GU76" s="1169"/>
      <c r="GV76" s="1645"/>
      <c r="GW76" s="1169"/>
      <c r="GX76" s="1169"/>
      <c r="GY76" s="553"/>
      <c r="GZ76" s="1169"/>
      <c r="HA76" s="1169"/>
      <c r="HB76" s="1169"/>
      <c r="HC76" s="1169"/>
      <c r="HD76" s="1169"/>
      <c r="HE76" s="1641"/>
      <c r="HF76" s="575"/>
      <c r="HG76" s="575"/>
      <c r="HH76" s="575"/>
      <c r="HI76" s="575"/>
      <c r="HJ76" s="1650">
        <v>11</v>
      </c>
    </row>
    <row s="1650" customFormat="1" customHeight="1" ht="11.549999999999999">
      <c r="A77" s="996"/>
      <c r="B77" s="1645"/>
      <c r="C77" s="1645"/>
      <c r="D77" s="360"/>
      <c r="J77" s="1650"/>
      <c r="K77" s="1650"/>
      <c r="L77" s="1650"/>
      <c r="M77" s="1650"/>
      <c r="N77" s="1650"/>
      <c r="O77" s="1650"/>
      <c r="P77" s="1650"/>
      <c r="Q77" s="1650"/>
      <c r="R77" s="1650"/>
      <c r="S77" s="1650"/>
      <c r="T77" s="1650"/>
      <c r="U77" s="1650"/>
      <c r="V77" s="1650"/>
      <c r="W77" s="1650"/>
      <c r="X77" s="1650"/>
      <c r="Y77" s="1650"/>
      <c r="Z77" s="1650"/>
      <c r="AA77" s="1650"/>
      <c r="AB77" s="1650"/>
      <c r="AC77" s="1650"/>
      <c r="AD77" s="1650"/>
      <c r="AE77" s="1650"/>
      <c r="AF77" s="1650"/>
      <c r="AG77" s="1650"/>
      <c r="AH77" s="1650"/>
      <c r="AI77" s="1650"/>
      <c r="AJ77" s="1650"/>
      <c r="AK77" s="1650"/>
      <c r="AL77" s="1650"/>
      <c r="AM77" s="1650"/>
      <c r="AN77" s="1650"/>
      <c r="AO77" s="1650"/>
      <c r="AP77" s="1650"/>
      <c r="AQ77" s="1650"/>
      <c r="AR77" s="1650"/>
      <c r="AS77" s="1650"/>
      <c r="AT77" s="1650"/>
      <c r="AU77" s="1650"/>
      <c r="AV77" s="1650"/>
      <c r="AW77" s="1650"/>
      <c r="AX77" s="1650"/>
      <c r="AY77" s="1650"/>
      <c r="AZ77" s="1650"/>
      <c r="BA77" s="1650"/>
      <c r="BB77" s="1650"/>
      <c r="BC77" s="1650"/>
      <c r="BD77" s="1650"/>
      <c r="BE77" s="1650"/>
      <c r="BF77" s="1650"/>
      <c r="BG77" s="1650"/>
      <c r="BH77" s="1650"/>
      <c r="BI77" s="1650"/>
      <c r="BJ77" s="1650"/>
      <c r="BK77" s="1650"/>
      <c r="BL77" s="1650"/>
      <c r="BM77" s="1650"/>
      <c r="BN77" s="1650"/>
      <c r="BO77" s="1650"/>
      <c r="BP77" s="1650"/>
      <c r="BQ77" s="1650"/>
      <c r="BR77" s="1650"/>
      <c r="BS77" s="1650"/>
      <c r="BT77" s="1650"/>
      <c r="BU77" s="1650"/>
      <c r="BV77" s="1650"/>
      <c r="BW77" s="1650"/>
      <c r="BX77" s="1650"/>
      <c r="BY77" s="1650"/>
      <c r="BZ77" s="1650"/>
      <c r="CA77" s="1650"/>
      <c r="CB77" s="1650"/>
      <c r="CC77" s="1650"/>
      <c r="CD77" s="1650"/>
      <c r="CE77" s="1650"/>
      <c r="CF77" s="1650"/>
      <c r="CG77" s="1650"/>
      <c r="CH77" s="1650"/>
      <c r="CI77" s="1650"/>
      <c r="CJ77" s="1650"/>
      <c r="CK77" s="1650"/>
      <c r="CL77" s="1650"/>
      <c r="CM77" s="1650"/>
      <c r="CN77" s="1650"/>
      <c r="CO77" s="1650"/>
      <c r="CP77" s="1650"/>
      <c r="CQ77" s="1650"/>
      <c r="CR77" s="1650"/>
      <c r="CS77" s="1650"/>
      <c r="CT77" s="1650"/>
      <c r="CU77" s="1650"/>
      <c r="CV77" s="1650"/>
      <c r="CW77" s="1650"/>
      <c r="CX77" s="1650"/>
      <c r="CY77" s="1650"/>
      <c r="CZ77" s="1650"/>
      <c r="DA77" s="1650"/>
      <c r="DB77" s="1650"/>
      <c r="DC77" s="1650"/>
      <c r="DD77" s="1650"/>
      <c r="DE77" s="1650"/>
      <c r="DF77" s="1650"/>
      <c r="DG77" s="1650"/>
      <c r="DH77" s="1650"/>
      <c r="DI77" s="1650"/>
      <c r="DJ77" s="1650"/>
      <c r="DK77" s="1650"/>
      <c r="DL77" s="1650"/>
      <c r="DM77" s="1650"/>
      <c r="DN77" s="1650"/>
      <c r="DO77" s="1650"/>
      <c r="DP77" s="1650"/>
      <c r="DQ77" s="1650"/>
      <c r="DR77" s="1650"/>
      <c r="DS77" s="1650"/>
      <c r="DT77" s="1650"/>
      <c r="DU77" s="1650"/>
      <c r="DV77" s="1650"/>
      <c r="DW77" s="1650"/>
      <c r="DX77" s="1650"/>
      <c r="DY77" s="1650"/>
      <c r="DZ77" s="1650"/>
      <c r="EA77" s="1650"/>
      <c r="EB77" s="1650"/>
      <c r="EC77" s="1650"/>
      <c r="ED77" s="1650"/>
      <c r="EE77" s="1650"/>
      <c r="EF77" s="1650"/>
      <c r="EG77" s="1650"/>
      <c r="EH77" s="1650"/>
      <c r="EI77" s="1650"/>
      <c r="EJ77" s="1650"/>
      <c r="EK77" s="1650"/>
      <c r="EL77" s="1650"/>
      <c r="EM77" s="1650"/>
      <c r="EN77" s="1650"/>
      <c r="EO77" s="1650"/>
      <c r="EP77" s="1650"/>
      <c r="EQ77" s="1650"/>
      <c r="ER77" s="1650"/>
      <c r="ES77" s="1650"/>
      <c r="ET77" s="1650"/>
      <c r="EU77" s="1650"/>
      <c r="EV77" s="1650"/>
      <c r="EW77" s="1650"/>
      <c r="EX77" s="1650"/>
      <c r="EY77" s="1650"/>
      <c r="EZ77" s="1650"/>
      <c r="FA77" s="1650"/>
      <c r="FB77" s="1650"/>
      <c r="FC77" s="1650"/>
      <c r="FD77" s="1650"/>
      <c r="FE77" s="1650"/>
      <c r="FF77" s="1650"/>
      <c r="FG77" s="1650"/>
      <c r="FH77" s="1650"/>
      <c r="FI77" s="1650"/>
      <c r="FJ77" s="1650"/>
      <c r="FK77" s="1650"/>
      <c r="FL77" s="1650"/>
      <c r="FM77" s="1650"/>
      <c r="FN77" s="1650"/>
      <c r="FO77" s="1650"/>
      <c r="FP77" s="1650"/>
      <c r="FQ77" s="1650"/>
      <c r="FR77" s="1650"/>
      <c r="FS77" s="1650"/>
      <c r="FT77" s="1650"/>
      <c r="FU77" s="1650"/>
      <c r="FV77" s="1650"/>
      <c r="FW77" s="1650"/>
      <c r="FX77" s="1650"/>
      <c r="FY77" s="1650"/>
      <c r="FZ77" s="1650"/>
      <c r="GA77" s="1650"/>
      <c r="GB77" s="1650"/>
      <c r="GC77" s="1650"/>
      <c r="GD77" s="1650"/>
      <c r="GE77" s="1650"/>
      <c r="GF77" s="1650"/>
      <c r="GG77" s="1650"/>
      <c r="GH77" s="1650"/>
      <c r="GI77" s="1650"/>
      <c r="GJ77" s="1650"/>
      <c r="GK77" s="1650"/>
      <c r="GL77" s="1650"/>
      <c r="GM77" s="1650"/>
      <c r="GO77" s="1169"/>
      <c r="GP77" s="1645"/>
      <c r="GQ77" s="1645"/>
      <c r="GR77" s="1169"/>
      <c r="GS77" s="1169"/>
      <c r="GT77" s="1169"/>
      <c r="GU77" s="1169"/>
      <c r="GV77" s="1645"/>
      <c r="GW77" s="1169"/>
      <c r="GX77" s="1169"/>
      <c r="GY77" s="553"/>
      <c r="GZ77" s="1169"/>
      <c r="HA77" s="1169"/>
      <c r="HB77" s="1169"/>
      <c r="HC77" s="1169"/>
      <c r="HD77" s="1169"/>
      <c r="HE77" s="1641"/>
      <c r="HF77" s="575"/>
      <c r="HG77" s="575"/>
      <c r="HH77" s="575"/>
      <c r="HI77" s="575"/>
      <c r="HJ77" s="1650">
        <v>11</v>
      </c>
    </row>
    <row s="1650" customFormat="1" customHeight="1" ht="11.549999999999999">
      <c r="A78" s="996"/>
      <c r="B78" s="1645"/>
      <c r="C78" s="1645"/>
      <c r="D78" s="360"/>
      <c r="J78" s="1650"/>
      <c r="K78" s="1650"/>
      <c r="L78" s="1650"/>
      <c r="M78" s="1650"/>
      <c r="N78" s="1650"/>
      <c r="O78" s="1650"/>
      <c r="P78" s="1650"/>
      <c r="Q78" s="1650"/>
      <c r="R78" s="1650"/>
      <c r="S78" s="1650"/>
      <c r="T78" s="1650"/>
      <c r="U78" s="1650"/>
      <c r="V78" s="1650"/>
      <c r="W78" s="1650"/>
      <c r="X78" s="1650"/>
      <c r="Y78" s="1650"/>
      <c r="Z78" s="1650"/>
      <c r="AA78" s="1650"/>
      <c r="AB78" s="1650"/>
      <c r="AC78" s="1650"/>
      <c r="AD78" s="1650"/>
      <c r="AE78" s="1650"/>
      <c r="AF78" s="1650"/>
      <c r="AG78" s="1650"/>
      <c r="AH78" s="1650"/>
      <c r="AI78" s="1650"/>
      <c r="AJ78" s="1650"/>
      <c r="AK78" s="1650"/>
      <c r="AL78" s="1650"/>
      <c r="AM78" s="1650"/>
      <c r="AN78" s="1650"/>
      <c r="AO78" s="1650"/>
      <c r="AP78" s="1650"/>
      <c r="AQ78" s="1650"/>
      <c r="AR78" s="1650"/>
      <c r="AS78" s="1650"/>
      <c r="AT78" s="1650"/>
      <c r="AU78" s="1650"/>
      <c r="AV78" s="1650"/>
      <c r="AW78" s="1650"/>
      <c r="AX78" s="1650"/>
      <c r="AY78" s="1650"/>
      <c r="AZ78" s="1650"/>
      <c r="BA78" s="1650"/>
      <c r="BB78" s="1650"/>
      <c r="BC78" s="1650"/>
      <c r="BD78" s="1650"/>
      <c r="BE78" s="1650"/>
      <c r="BF78" s="1650"/>
      <c r="BG78" s="1650"/>
      <c r="BH78" s="1650"/>
      <c r="BI78" s="1650"/>
      <c r="BJ78" s="1650"/>
      <c r="BK78" s="1650"/>
      <c r="BL78" s="1650"/>
      <c r="BM78" s="1650"/>
      <c r="BN78" s="1650"/>
      <c r="BO78" s="1650"/>
      <c r="BP78" s="1650"/>
      <c r="BQ78" s="1650"/>
      <c r="BR78" s="1650"/>
      <c r="BS78" s="1650"/>
      <c r="BT78" s="1650"/>
      <c r="BU78" s="1650"/>
      <c r="BV78" s="1650"/>
      <c r="BW78" s="1650"/>
      <c r="BX78" s="1650"/>
      <c r="BY78" s="1650"/>
      <c r="BZ78" s="1650"/>
      <c r="CA78" s="1650"/>
      <c r="CB78" s="1650"/>
      <c r="CC78" s="1650"/>
      <c r="CD78" s="1650"/>
      <c r="CE78" s="1650"/>
      <c r="CF78" s="1650"/>
      <c r="CG78" s="1650"/>
      <c r="CH78" s="1650"/>
      <c r="CI78" s="1650"/>
      <c r="CJ78" s="1650"/>
      <c r="CK78" s="1650"/>
      <c r="CL78" s="1650"/>
      <c r="CM78" s="1650"/>
      <c r="CN78" s="1650"/>
      <c r="CO78" s="1650"/>
      <c r="CP78" s="1650"/>
      <c r="CQ78" s="1650"/>
      <c r="CR78" s="1650"/>
      <c r="CS78" s="1650"/>
      <c r="CT78" s="1650"/>
      <c r="CU78" s="1650"/>
      <c r="CV78" s="1650"/>
      <c r="CW78" s="1650"/>
      <c r="CX78" s="1650"/>
      <c r="CY78" s="1650"/>
      <c r="CZ78" s="1650"/>
      <c r="DA78" s="1650"/>
      <c r="DB78" s="1650"/>
      <c r="DC78" s="1650"/>
      <c r="DD78" s="1650"/>
      <c r="DE78" s="1650"/>
      <c r="DF78" s="1650"/>
      <c r="DG78" s="1650"/>
      <c r="DH78" s="1650"/>
      <c r="DI78" s="1650"/>
      <c r="DJ78" s="1650"/>
      <c r="DK78" s="1650"/>
      <c r="DL78" s="1650"/>
      <c r="DM78" s="1650"/>
      <c r="DN78" s="1650"/>
      <c r="DO78" s="1650"/>
      <c r="DP78" s="1650"/>
      <c r="DQ78" s="1650"/>
      <c r="DR78" s="1650"/>
      <c r="DS78" s="1650"/>
      <c r="DT78" s="1650"/>
      <c r="DU78" s="1650"/>
      <c r="DV78" s="1650"/>
      <c r="DW78" s="1650"/>
      <c r="DX78" s="1650"/>
      <c r="DY78" s="1650"/>
      <c r="DZ78" s="1650"/>
      <c r="EA78" s="1650"/>
      <c r="EB78" s="1650"/>
      <c r="EC78" s="1650"/>
      <c r="ED78" s="1650"/>
      <c r="EE78" s="1650"/>
      <c r="EF78" s="1650"/>
      <c r="EG78" s="1650"/>
      <c r="EH78" s="1650"/>
      <c r="EI78" s="1650"/>
      <c r="EJ78" s="1650"/>
      <c r="EK78" s="1650"/>
      <c r="EL78" s="1650"/>
      <c r="EM78" s="1650"/>
      <c r="EN78" s="1650"/>
      <c r="EO78" s="1650"/>
      <c r="EP78" s="1650"/>
      <c r="EQ78" s="1650"/>
      <c r="ER78" s="1650"/>
      <c r="ES78" s="1650"/>
      <c r="ET78" s="1650"/>
      <c r="EU78" s="1650"/>
      <c r="EV78" s="1650"/>
      <c r="EW78" s="1650"/>
      <c r="EX78" s="1650"/>
      <c r="EY78" s="1650"/>
      <c r="EZ78" s="1650"/>
      <c r="FA78" s="1650"/>
      <c r="FB78" s="1650"/>
      <c r="FC78" s="1650"/>
      <c r="FD78" s="1650"/>
      <c r="FE78" s="1650"/>
      <c r="FF78" s="1650"/>
      <c r="FG78" s="1650"/>
      <c r="FH78" s="1650"/>
      <c r="FI78" s="1650"/>
      <c r="FJ78" s="1650"/>
      <c r="FK78" s="1650"/>
      <c r="FL78" s="1650"/>
      <c r="FM78" s="1650"/>
      <c r="FN78" s="1650"/>
      <c r="FO78" s="1650"/>
      <c r="FP78" s="1650"/>
      <c r="FQ78" s="1650"/>
      <c r="FR78" s="1650"/>
      <c r="FS78" s="1650"/>
      <c r="FT78" s="1650"/>
      <c r="FU78" s="1650"/>
      <c r="FV78" s="1650"/>
      <c r="FW78" s="1650"/>
      <c r="FX78" s="1650"/>
      <c r="FY78" s="1650"/>
      <c r="FZ78" s="1650"/>
      <c r="GA78" s="1650"/>
      <c r="GB78" s="1650"/>
      <c r="GC78" s="1650"/>
      <c r="GD78" s="1650"/>
      <c r="GE78" s="1650"/>
      <c r="GF78" s="1650"/>
      <c r="GG78" s="1650"/>
      <c r="GH78" s="1650"/>
      <c r="GI78" s="1650"/>
      <c r="GJ78" s="1650"/>
      <c r="GK78" s="1650"/>
      <c r="GL78" s="1650"/>
      <c r="GM78" s="1650"/>
      <c r="GO78" s="1169"/>
      <c r="GP78" s="1645"/>
      <c r="GQ78" s="1645"/>
      <c r="GR78" s="1169"/>
      <c r="GS78" s="1169"/>
      <c r="GT78" s="1169"/>
      <c r="GU78" s="1169"/>
      <c r="GV78" s="1645"/>
      <c r="GW78" s="1169"/>
      <c r="GX78" s="1169"/>
      <c r="GY78" s="553"/>
      <c r="GZ78" s="1169"/>
      <c r="HA78" s="1169"/>
      <c r="HB78" s="1169"/>
      <c r="HC78" s="1169"/>
      <c r="HD78" s="1169"/>
      <c r="HE78" s="1641"/>
      <c r="HF78" s="575"/>
      <c r="HG78" s="575"/>
      <c r="HH78" s="575"/>
      <c r="HI78" s="575"/>
      <c r="HJ78" s="1650">
        <v>11</v>
      </c>
    </row>
    <row s="1650" customFormat="1" customHeight="1" ht="11.549999999999999">
      <c r="A79" s="996"/>
      <c r="B79" s="1645"/>
      <c r="C79" s="1645"/>
      <c r="D79" s="360"/>
      <c r="J79" s="1650"/>
      <c r="K79" s="1650"/>
      <c r="L79" s="1650"/>
      <c r="M79" s="1650"/>
      <c r="N79" s="1650"/>
      <c r="O79" s="1650"/>
      <c r="P79" s="1650"/>
      <c r="Q79" s="1650"/>
      <c r="R79" s="1650"/>
      <c r="S79" s="1650"/>
      <c r="T79" s="1650"/>
      <c r="U79" s="1650"/>
      <c r="V79" s="1650"/>
      <c r="W79" s="1650"/>
      <c r="X79" s="1650"/>
      <c r="Y79" s="1650"/>
      <c r="Z79" s="1650"/>
      <c r="AA79" s="1650"/>
      <c r="AB79" s="1650"/>
      <c r="AC79" s="1650"/>
      <c r="AD79" s="1650"/>
      <c r="AE79" s="1650"/>
      <c r="AF79" s="1650"/>
      <c r="AG79" s="1650"/>
      <c r="AH79" s="1650"/>
      <c r="AI79" s="1650"/>
      <c r="AJ79" s="1650"/>
      <c r="AK79" s="1650"/>
      <c r="AL79" s="1650"/>
      <c r="AM79" s="1650"/>
      <c r="AN79" s="1650"/>
      <c r="AO79" s="1650"/>
      <c r="AP79" s="1650"/>
      <c r="AQ79" s="1650"/>
      <c r="AR79" s="1650"/>
      <c r="AS79" s="1650"/>
      <c r="AT79" s="1650"/>
      <c r="AU79" s="1650"/>
      <c r="AV79" s="1650"/>
      <c r="AW79" s="1650"/>
      <c r="AX79" s="1650"/>
      <c r="AY79" s="1650"/>
      <c r="AZ79" s="1650"/>
      <c r="BA79" s="1650"/>
      <c r="BB79" s="1650"/>
      <c r="BC79" s="1650"/>
      <c r="BD79" s="1650"/>
      <c r="BE79" s="1650"/>
      <c r="BF79" s="1650"/>
      <c r="BG79" s="1650"/>
      <c r="BH79" s="1650"/>
      <c r="BI79" s="1650"/>
      <c r="BJ79" s="1650"/>
      <c r="BK79" s="1650"/>
      <c r="BL79" s="1650"/>
      <c r="BM79" s="1650"/>
      <c r="BN79" s="1650"/>
      <c r="BO79" s="1650"/>
      <c r="BP79" s="1650"/>
      <c r="BQ79" s="1650"/>
      <c r="BR79" s="1650"/>
      <c r="BS79" s="1650"/>
      <c r="BT79" s="1650"/>
      <c r="BU79" s="1650"/>
      <c r="BV79" s="1650"/>
      <c r="BW79" s="1650"/>
      <c r="BX79" s="1650"/>
      <c r="BY79" s="1650"/>
      <c r="BZ79" s="1650"/>
      <c r="CA79" s="1650"/>
      <c r="CB79" s="1650"/>
      <c r="CC79" s="1650"/>
      <c r="CD79" s="1650"/>
      <c r="CE79" s="1650"/>
      <c r="CF79" s="1650"/>
      <c r="CG79" s="1650"/>
      <c r="CH79" s="1650"/>
      <c r="CI79" s="1650"/>
      <c r="CJ79" s="1650"/>
      <c r="CK79" s="1650"/>
      <c r="CL79" s="1650"/>
      <c r="CM79" s="1650"/>
      <c r="CN79" s="1650"/>
      <c r="CO79" s="1650"/>
      <c r="CP79" s="1650"/>
      <c r="CQ79" s="1650"/>
      <c r="CR79" s="1650"/>
      <c r="CS79" s="1650"/>
      <c r="CT79" s="1650"/>
      <c r="CU79" s="1650"/>
      <c r="CV79" s="1650"/>
      <c r="CW79" s="1650"/>
      <c r="CX79" s="1650"/>
      <c r="CY79" s="1650"/>
      <c r="CZ79" s="1650"/>
      <c r="DA79" s="1650"/>
      <c r="DB79" s="1650"/>
      <c r="DC79" s="1650"/>
      <c r="DD79" s="1650"/>
      <c r="DE79" s="1650"/>
      <c r="DF79" s="1650"/>
      <c r="DG79" s="1650"/>
      <c r="DH79" s="1650"/>
      <c r="DI79" s="1650"/>
      <c r="DJ79" s="1650"/>
      <c r="DK79" s="1650"/>
      <c r="DL79" s="1650"/>
      <c r="DM79" s="1650"/>
      <c r="DN79" s="1650"/>
      <c r="DO79" s="1650"/>
      <c r="DP79" s="1650"/>
      <c r="DQ79" s="1650"/>
      <c r="DR79" s="1650"/>
      <c r="DS79" s="1650"/>
      <c r="DT79" s="1650"/>
      <c r="DU79" s="1650"/>
      <c r="DV79" s="1650"/>
      <c r="DW79" s="1650"/>
      <c r="DX79" s="1650"/>
      <c r="DY79" s="1650"/>
      <c r="DZ79" s="1650"/>
      <c r="EA79" s="1650"/>
      <c r="EB79" s="1650"/>
      <c r="EC79" s="1650"/>
      <c r="ED79" s="1650"/>
      <c r="EE79" s="1650"/>
      <c r="EF79" s="1650"/>
      <c r="EG79" s="1650"/>
      <c r="EH79" s="1650"/>
      <c r="EI79" s="1650"/>
      <c r="EJ79" s="1650"/>
      <c r="EK79" s="1650"/>
      <c r="EL79" s="1650"/>
      <c r="EM79" s="1650"/>
      <c r="EN79" s="1650"/>
      <c r="EO79" s="1650"/>
      <c r="EP79" s="1650"/>
      <c r="EQ79" s="1650"/>
      <c r="ER79" s="1650"/>
      <c r="ES79" s="1650"/>
      <c r="ET79" s="1650"/>
      <c r="EU79" s="1650"/>
      <c r="EV79" s="1650"/>
      <c r="EW79" s="1650"/>
      <c r="EX79" s="1650"/>
      <c r="EY79" s="1650"/>
      <c r="EZ79" s="1650"/>
      <c r="FA79" s="1650"/>
      <c r="FB79" s="1650"/>
      <c r="FC79" s="1650"/>
      <c r="FD79" s="1650"/>
      <c r="FE79" s="1650"/>
      <c r="FF79" s="1650"/>
      <c r="FG79" s="1650"/>
      <c r="FH79" s="1650"/>
      <c r="FI79" s="1650"/>
      <c r="FJ79" s="1650"/>
      <c r="FK79" s="1650"/>
      <c r="FL79" s="1650"/>
      <c r="FM79" s="1650"/>
      <c r="FN79" s="1650"/>
      <c r="FO79" s="1650"/>
      <c r="FP79" s="1650"/>
      <c r="FQ79" s="1650"/>
      <c r="FR79" s="1650"/>
      <c r="FS79" s="1650"/>
      <c r="FT79" s="1650"/>
      <c r="FU79" s="1650"/>
      <c r="FV79" s="1650"/>
      <c r="FW79" s="1650"/>
      <c r="FX79" s="1650"/>
      <c r="FY79" s="1650"/>
      <c r="FZ79" s="1650"/>
      <c r="GA79" s="1650"/>
      <c r="GB79" s="1650"/>
      <c r="GC79" s="1650"/>
      <c r="GD79" s="1650"/>
      <c r="GE79" s="1650"/>
      <c r="GF79" s="1650"/>
      <c r="GG79" s="1650"/>
      <c r="GH79" s="1650"/>
      <c r="GI79" s="1650"/>
      <c r="GJ79" s="1650"/>
      <c r="GK79" s="1650"/>
      <c r="GL79" s="1650"/>
      <c r="GM79" s="1650"/>
      <c r="GO79" s="1169"/>
      <c r="GP79" s="1645"/>
      <c r="GQ79" s="1645"/>
      <c r="GR79" s="1169"/>
      <c r="GS79" s="1169"/>
      <c r="GT79" s="1169"/>
      <c r="GU79" s="1169"/>
      <c r="GV79" s="1645"/>
      <c r="GW79" s="1169"/>
      <c r="GX79" s="1169"/>
      <c r="GY79" s="553"/>
      <c r="GZ79" s="1169"/>
      <c r="HA79" s="1169"/>
      <c r="HB79" s="1169"/>
      <c r="HC79" s="1169"/>
      <c r="HD79" s="1169"/>
      <c r="HE79" s="1641"/>
      <c r="HF79" s="575"/>
      <c r="HG79" s="575"/>
      <c r="HH79" s="575"/>
      <c r="HI79" s="575"/>
      <c r="HJ79" s="1650">
        <v>11</v>
      </c>
    </row>
    <row s="1650" customFormat="1" customHeight="1" ht="11.549999999999999">
      <c r="A80" s="996"/>
      <c r="B80" s="1645"/>
      <c r="C80" s="1645"/>
      <c r="D80" s="360"/>
      <c r="J80" s="1650"/>
      <c r="K80" s="1650"/>
      <c r="L80" s="1650"/>
      <c r="M80" s="1650"/>
      <c r="N80" s="1650"/>
      <c r="O80" s="1650"/>
      <c r="P80" s="1650"/>
      <c r="Q80" s="1650"/>
      <c r="R80" s="1650"/>
      <c r="S80" s="1650"/>
      <c r="T80" s="1650"/>
      <c r="U80" s="1650"/>
      <c r="V80" s="1650"/>
      <c r="W80" s="1650"/>
      <c r="X80" s="1650"/>
      <c r="Y80" s="1650"/>
      <c r="Z80" s="1650"/>
      <c r="AA80" s="1650"/>
      <c r="AB80" s="1650"/>
      <c r="AC80" s="1650"/>
      <c r="AD80" s="1650"/>
      <c r="AE80" s="1650"/>
      <c r="AF80" s="1650"/>
      <c r="AG80" s="1650"/>
      <c r="AH80" s="1650"/>
      <c r="AI80" s="1650"/>
      <c r="AJ80" s="1650"/>
      <c r="AK80" s="1650"/>
      <c r="AL80" s="1650"/>
      <c r="AM80" s="1650"/>
      <c r="AN80" s="1650"/>
      <c r="AO80" s="1650"/>
      <c r="AP80" s="1650"/>
      <c r="AQ80" s="1650"/>
      <c r="AR80" s="1650"/>
      <c r="AS80" s="1650"/>
      <c r="AT80" s="1650"/>
      <c r="AU80" s="1650"/>
      <c r="AV80" s="1650"/>
      <c r="AW80" s="1650"/>
      <c r="AX80" s="1650"/>
      <c r="AY80" s="1650"/>
      <c r="AZ80" s="1650"/>
      <c r="BA80" s="1650"/>
      <c r="BB80" s="1650"/>
      <c r="BC80" s="1650"/>
      <c r="BD80" s="1650"/>
      <c r="BE80" s="1650"/>
      <c r="BF80" s="1650"/>
      <c r="BG80" s="1650"/>
      <c r="BH80" s="1650"/>
      <c r="BI80" s="1650"/>
      <c r="BJ80" s="1650"/>
      <c r="BK80" s="1650"/>
      <c r="BL80" s="1650"/>
      <c r="BM80" s="1650"/>
      <c r="BN80" s="1650"/>
      <c r="BO80" s="1650"/>
      <c r="BP80" s="1650"/>
      <c r="BQ80" s="1650"/>
      <c r="BR80" s="1650"/>
      <c r="BS80" s="1650"/>
      <c r="BT80" s="1650"/>
      <c r="BU80" s="1650"/>
      <c r="BV80" s="1650"/>
      <c r="BW80" s="1650"/>
      <c r="BX80" s="1650"/>
      <c r="BY80" s="1650"/>
      <c r="BZ80" s="1650"/>
      <c r="CA80" s="1650"/>
      <c r="CB80" s="1650"/>
      <c r="CC80" s="1650"/>
      <c r="CD80" s="1650"/>
      <c r="CE80" s="1650"/>
      <c r="CF80" s="1650"/>
      <c r="CG80" s="1650"/>
      <c r="CH80" s="1650"/>
      <c r="CI80" s="1650"/>
      <c r="CJ80" s="1650"/>
      <c r="CK80" s="1650"/>
      <c r="CL80" s="1650"/>
      <c r="CM80" s="1650"/>
      <c r="CN80" s="1650"/>
      <c r="CO80" s="1650"/>
      <c r="CP80" s="1650"/>
      <c r="CQ80" s="1650"/>
      <c r="CR80" s="1650"/>
      <c r="CS80" s="1650"/>
      <c r="CT80" s="1650"/>
      <c r="CU80" s="1650"/>
      <c r="CV80" s="1650"/>
      <c r="CW80" s="1650"/>
      <c r="CX80" s="1650"/>
      <c r="CY80" s="1650"/>
      <c r="CZ80" s="1650"/>
      <c r="DA80" s="1650"/>
      <c r="DB80" s="1650"/>
      <c r="DC80" s="1650"/>
      <c r="DD80" s="1650"/>
      <c r="DE80" s="1650"/>
      <c r="DF80" s="1650"/>
      <c r="DG80" s="1650"/>
      <c r="DH80" s="1650"/>
      <c r="DI80" s="1650"/>
      <c r="DJ80" s="1650"/>
      <c r="DK80" s="1650"/>
      <c r="DL80" s="1650"/>
      <c r="DM80" s="1650"/>
      <c r="DN80" s="1650"/>
      <c r="DO80" s="1650"/>
      <c r="DP80" s="1650"/>
      <c r="DQ80" s="1650"/>
      <c r="DR80" s="1650"/>
      <c r="DS80" s="1650"/>
      <c r="DT80" s="1650"/>
      <c r="DU80" s="1650"/>
      <c r="DV80" s="1650"/>
      <c r="DW80" s="1650"/>
      <c r="DX80" s="1650"/>
      <c r="DY80" s="1650"/>
      <c r="DZ80" s="1650"/>
      <c r="EA80" s="1650"/>
      <c r="EB80" s="1650"/>
      <c r="EC80" s="1650"/>
      <c r="ED80" s="1650"/>
      <c r="EE80" s="1650"/>
      <c r="EF80" s="1650"/>
      <c r="EG80" s="1650"/>
      <c r="EH80" s="1650"/>
      <c r="EI80" s="1650"/>
      <c r="EJ80" s="1650"/>
      <c r="EK80" s="1650"/>
      <c r="EL80" s="1650"/>
      <c r="EM80" s="1650"/>
      <c r="EN80" s="1650"/>
      <c r="EO80" s="1650"/>
      <c r="EP80" s="1650"/>
      <c r="EQ80" s="1650"/>
      <c r="ER80" s="1650"/>
      <c r="ES80" s="1650"/>
      <c r="ET80" s="1650"/>
      <c r="EU80" s="1650"/>
      <c r="EV80" s="1650"/>
      <c r="EW80" s="1650"/>
      <c r="EX80" s="1650"/>
      <c r="EY80" s="1650"/>
      <c r="EZ80" s="1650"/>
      <c r="FA80" s="1650"/>
      <c r="FB80" s="1650"/>
      <c r="FC80" s="1650"/>
      <c r="FD80" s="1650"/>
      <c r="FE80" s="1650"/>
      <c r="FF80" s="1650"/>
      <c r="FG80" s="1650"/>
      <c r="FH80" s="1650"/>
      <c r="FI80" s="1650"/>
      <c r="FJ80" s="1650"/>
      <c r="FK80" s="1650"/>
      <c r="FL80" s="1650"/>
      <c r="FM80" s="1650"/>
      <c r="FN80" s="1650"/>
      <c r="FO80" s="1650"/>
      <c r="FP80" s="1650"/>
      <c r="FQ80" s="1650"/>
      <c r="FR80" s="1650"/>
      <c r="FS80" s="1650"/>
      <c r="FT80" s="1650"/>
      <c r="FU80" s="1650"/>
      <c r="FV80" s="1650"/>
      <c r="FW80" s="1650"/>
      <c r="FX80" s="1650"/>
      <c r="FY80" s="1650"/>
      <c r="FZ80" s="1650"/>
      <c r="GA80" s="1650"/>
      <c r="GB80" s="1650"/>
      <c r="GC80" s="1650"/>
      <c r="GD80" s="1650"/>
      <c r="GE80" s="1650"/>
      <c r="GF80" s="1650"/>
      <c r="GG80" s="1650"/>
      <c r="GH80" s="1650"/>
      <c r="GI80" s="1650"/>
      <c r="GJ80" s="1650"/>
      <c r="GK80" s="1650"/>
      <c r="GL80" s="1650"/>
      <c r="GM80" s="1650"/>
      <c r="GO80" s="1169"/>
      <c r="GP80" s="1645"/>
      <c r="GQ80" s="1645"/>
      <c r="GR80" s="1169"/>
      <c r="GS80" s="1169"/>
      <c r="GT80" s="1169"/>
      <c r="GU80" s="1169"/>
      <c r="GV80" s="1645"/>
      <c r="GW80" s="1169"/>
      <c r="GX80" s="1169"/>
      <c r="GY80" s="553"/>
      <c r="GZ80" s="1169"/>
      <c r="HA80" s="1169"/>
      <c r="HB80" s="1169"/>
      <c r="HC80" s="1169"/>
      <c r="HD80" s="1169"/>
      <c r="HE80" s="1641"/>
      <c r="HF80" s="575"/>
      <c r="HG80" s="575"/>
      <c r="HH80" s="575"/>
      <c r="HI80" s="575"/>
      <c r="HJ80" s="1650">
        <v>11</v>
      </c>
    </row>
    <row s="1650" customFormat="1" customHeight="1" ht="11.549999999999999">
      <c r="A81" s="996"/>
      <c r="B81" s="1645"/>
      <c r="C81" s="1645"/>
      <c r="D81" s="360"/>
      <c r="J81" s="1650"/>
      <c r="K81" s="1650"/>
      <c r="L81" s="1650"/>
      <c r="M81" s="1650"/>
      <c r="N81" s="1650"/>
      <c r="O81" s="1650"/>
      <c r="P81" s="1650"/>
      <c r="Q81" s="1650"/>
      <c r="R81" s="1650"/>
      <c r="S81" s="1650"/>
      <c r="T81" s="1650"/>
      <c r="U81" s="1650"/>
      <c r="V81" s="1650"/>
      <c r="W81" s="1650"/>
      <c r="X81" s="1650"/>
      <c r="Y81" s="1650"/>
      <c r="Z81" s="1650"/>
      <c r="AA81" s="1650"/>
      <c r="AB81" s="1650"/>
      <c r="AC81" s="1650"/>
      <c r="AD81" s="1650"/>
      <c r="AE81" s="1650"/>
      <c r="AF81" s="1650"/>
      <c r="AG81" s="1650"/>
      <c r="AH81" s="1650"/>
      <c r="AI81" s="1650"/>
      <c r="AJ81" s="1650"/>
      <c r="AK81" s="1650"/>
      <c r="AL81" s="1650"/>
      <c r="AM81" s="1650"/>
      <c r="AN81" s="1650"/>
      <c r="AO81" s="1650"/>
      <c r="AP81" s="1650"/>
      <c r="AQ81" s="1650"/>
      <c r="AR81" s="1650"/>
      <c r="AS81" s="1650"/>
      <c r="AT81" s="1650"/>
      <c r="AU81" s="1650"/>
      <c r="AV81" s="1650"/>
      <c r="AW81" s="1650"/>
      <c r="AX81" s="1650"/>
      <c r="AY81" s="1650"/>
      <c r="AZ81" s="1650"/>
      <c r="BA81" s="1650"/>
      <c r="BB81" s="1650"/>
      <c r="BC81" s="1650"/>
      <c r="BD81" s="1650"/>
      <c r="BE81" s="1650"/>
      <c r="BF81" s="1650"/>
      <c r="BG81" s="1650"/>
      <c r="BH81" s="1650"/>
      <c r="BI81" s="1650"/>
      <c r="BJ81" s="1650"/>
      <c r="BK81" s="1650"/>
      <c r="BL81" s="1650"/>
      <c r="BM81" s="1650"/>
      <c r="BN81" s="1650"/>
      <c r="BO81" s="1650"/>
      <c r="BP81" s="1650"/>
      <c r="BQ81" s="1650"/>
      <c r="BR81" s="1650"/>
      <c r="BS81" s="1650"/>
      <c r="BT81" s="1650"/>
      <c r="BU81" s="1650"/>
      <c r="BV81" s="1650"/>
      <c r="BW81" s="1650"/>
      <c r="BX81" s="1650"/>
      <c r="BY81" s="1650"/>
      <c r="BZ81" s="1650"/>
      <c r="CA81" s="1650"/>
      <c r="CB81" s="1650"/>
      <c r="CC81" s="1650"/>
      <c r="CD81" s="1650"/>
      <c r="CE81" s="1650"/>
      <c r="CF81" s="1650"/>
      <c r="CG81" s="1650"/>
      <c r="CH81" s="1650"/>
      <c r="CI81" s="1650"/>
      <c r="CJ81" s="1650"/>
      <c r="CK81" s="1650"/>
      <c r="CL81" s="1650"/>
      <c r="CM81" s="1650"/>
      <c r="CN81" s="1650"/>
      <c r="CO81" s="1650"/>
      <c r="CP81" s="1650"/>
      <c r="CQ81" s="1650"/>
      <c r="CR81" s="1650"/>
      <c r="CS81" s="1650"/>
      <c r="CT81" s="1650"/>
      <c r="CU81" s="1650"/>
      <c r="CV81" s="1650"/>
      <c r="CW81" s="1650"/>
      <c r="CX81" s="1650"/>
      <c r="CY81" s="1650"/>
      <c r="CZ81" s="1650"/>
      <c r="DA81" s="1650"/>
      <c r="DB81" s="1650"/>
      <c r="DC81" s="1650"/>
      <c r="DD81" s="1650"/>
      <c r="DE81" s="1650"/>
      <c r="DF81" s="1650"/>
      <c r="DG81" s="1650"/>
      <c r="DH81" s="1650"/>
      <c r="DI81" s="1650"/>
      <c r="DJ81" s="1650"/>
      <c r="DK81" s="1650"/>
      <c r="DL81" s="1650"/>
      <c r="DM81" s="1650"/>
      <c r="DN81" s="1650"/>
      <c r="DO81" s="1650"/>
      <c r="DP81" s="1650"/>
      <c r="DQ81" s="1650"/>
      <c r="DR81" s="1650"/>
      <c r="DS81" s="1650"/>
      <c r="DT81" s="1650"/>
      <c r="DU81" s="1650"/>
      <c r="DV81" s="1650"/>
      <c r="DW81" s="1650"/>
      <c r="DX81" s="1650"/>
      <c r="DY81" s="1650"/>
      <c r="DZ81" s="1650"/>
      <c r="EA81" s="1650"/>
      <c r="EB81" s="1650"/>
      <c r="EC81" s="1650"/>
      <c r="ED81" s="1650"/>
      <c r="EE81" s="1650"/>
      <c r="EF81" s="1650"/>
      <c r="EG81" s="1650"/>
      <c r="EH81" s="1650"/>
      <c r="EI81" s="1650"/>
      <c r="EJ81" s="1650"/>
      <c r="EK81" s="1650"/>
      <c r="EL81" s="1650"/>
      <c r="EM81" s="1650"/>
      <c r="EN81" s="1650"/>
      <c r="EO81" s="1650"/>
      <c r="EP81" s="1650"/>
      <c r="EQ81" s="1650"/>
      <c r="ER81" s="1650"/>
      <c r="ES81" s="1650"/>
      <c r="ET81" s="1650"/>
      <c r="EU81" s="1650"/>
      <c r="EV81" s="1650"/>
      <c r="EW81" s="1650"/>
      <c r="EX81" s="1650"/>
      <c r="EY81" s="1650"/>
      <c r="EZ81" s="1650"/>
      <c r="FA81" s="1650"/>
      <c r="FB81" s="1650"/>
      <c r="FC81" s="1650"/>
      <c r="FD81" s="1650"/>
      <c r="FE81" s="1650"/>
      <c r="FF81" s="1650"/>
      <c r="FG81" s="1650"/>
      <c r="FH81" s="1650"/>
      <c r="FI81" s="1650"/>
      <c r="FJ81" s="1650"/>
      <c r="FK81" s="1650"/>
      <c r="FL81" s="1650"/>
      <c r="FM81" s="1650"/>
      <c r="FN81" s="1650"/>
      <c r="FO81" s="1650"/>
      <c r="FP81" s="1650"/>
      <c r="FQ81" s="1650"/>
      <c r="FR81" s="1650"/>
      <c r="FS81" s="1650"/>
      <c r="FT81" s="1650"/>
      <c r="FU81" s="1650"/>
      <c r="FV81" s="1650"/>
      <c r="FW81" s="1650"/>
      <c r="FX81" s="1650"/>
      <c r="FY81" s="1650"/>
      <c r="FZ81" s="1650"/>
      <c r="GA81" s="1650"/>
      <c r="GB81" s="1650"/>
      <c r="GC81" s="1650"/>
      <c r="GD81" s="1650"/>
      <c r="GE81" s="1650"/>
      <c r="GF81" s="1650"/>
      <c r="GG81" s="1650"/>
      <c r="GH81" s="1650"/>
      <c r="GI81" s="1650"/>
      <c r="GJ81" s="1650"/>
      <c r="GK81" s="1650"/>
      <c r="GL81" s="1650"/>
      <c r="GM81" s="1650"/>
      <c r="GO81" s="1169"/>
      <c r="GP81" s="1645"/>
      <c r="GQ81" s="1645"/>
      <c r="GR81" s="1169"/>
      <c r="GS81" s="1169"/>
      <c r="GT81" s="1169"/>
      <c r="GU81" s="1169"/>
      <c r="GV81" s="1645"/>
      <c r="GW81" s="1169"/>
      <c r="GX81" s="1169"/>
      <c r="GY81" s="553"/>
      <c r="GZ81" s="1169"/>
      <c r="HA81" s="1169"/>
      <c r="HB81" s="1169"/>
      <c r="HC81" s="1169"/>
      <c r="HD81" s="1169"/>
      <c r="HE81" s="1641"/>
      <c r="HF81" s="575"/>
      <c r="HG81" s="575"/>
      <c r="HH81" s="575"/>
      <c r="HI81" s="575"/>
      <c r="HJ81" s="1650">
        <v>11</v>
      </c>
    </row>
    <row s="1650" customFormat="1" customHeight="1" ht="11.549999999999999">
      <c r="A82" s="996"/>
      <c r="B82" s="1645"/>
      <c r="C82" s="1645"/>
      <c r="D82" s="360"/>
      <c r="J82" s="1650"/>
      <c r="K82" s="1650"/>
      <c r="L82" s="1650"/>
      <c r="M82" s="1650"/>
      <c r="N82" s="1650"/>
      <c r="O82" s="1650"/>
      <c r="P82" s="1650"/>
      <c r="Q82" s="1650"/>
      <c r="R82" s="1650"/>
      <c r="S82" s="1650"/>
      <c r="T82" s="1650"/>
      <c r="U82" s="1650"/>
      <c r="V82" s="1650"/>
      <c r="W82" s="1650"/>
      <c r="X82" s="1650"/>
      <c r="Y82" s="1650"/>
      <c r="Z82" s="1650"/>
      <c r="AA82" s="1650"/>
      <c r="AB82" s="1650"/>
      <c r="AC82" s="1650"/>
      <c r="AD82" s="1650"/>
      <c r="AE82" s="1650"/>
      <c r="AF82" s="1650"/>
      <c r="AG82" s="1650"/>
      <c r="AH82" s="1650"/>
      <c r="AI82" s="1650"/>
      <c r="AJ82" s="1650"/>
      <c r="AK82" s="1650"/>
      <c r="AL82" s="1650"/>
      <c r="AM82" s="1650"/>
      <c r="AN82" s="1650"/>
      <c r="AO82" s="1650"/>
      <c r="AP82" s="1650"/>
      <c r="AQ82" s="1650"/>
      <c r="AR82" s="1650"/>
      <c r="AS82" s="1650"/>
      <c r="AT82" s="1650"/>
      <c r="AU82" s="1650"/>
      <c r="AV82" s="1650"/>
      <c r="AW82" s="1650"/>
      <c r="AX82" s="1650"/>
      <c r="AY82" s="1650"/>
      <c r="AZ82" s="1650"/>
      <c r="BA82" s="1650"/>
      <c r="BB82" s="1650"/>
      <c r="BC82" s="1650"/>
      <c r="BD82" s="1650"/>
      <c r="BE82" s="1650"/>
      <c r="BF82" s="1650"/>
      <c r="BG82" s="1650"/>
      <c r="BH82" s="1650"/>
      <c r="BI82" s="1650"/>
      <c r="BJ82" s="1650"/>
      <c r="BK82" s="1650"/>
      <c r="BL82" s="1650"/>
      <c r="BM82" s="1650"/>
      <c r="BN82" s="1650"/>
      <c r="BO82" s="1650"/>
      <c r="BP82" s="1650"/>
      <c r="BQ82" s="1650"/>
      <c r="BR82" s="1650"/>
      <c r="BS82" s="1650"/>
      <c r="BT82" s="1650"/>
      <c r="BU82" s="1650"/>
      <c r="BV82" s="1650"/>
      <c r="BW82" s="1650"/>
      <c r="BX82" s="1650"/>
      <c r="BY82" s="1650"/>
      <c r="BZ82" s="1650"/>
      <c r="CA82" s="1650"/>
      <c r="CB82" s="1650"/>
      <c r="CC82" s="1650"/>
      <c r="CD82" s="1650"/>
      <c r="CE82" s="1650"/>
      <c r="CF82" s="1650"/>
      <c r="CG82" s="1650"/>
      <c r="CH82" s="1650"/>
      <c r="CI82" s="1650"/>
      <c r="CJ82" s="1650"/>
      <c r="CK82" s="1650"/>
      <c r="CL82" s="1650"/>
      <c r="CM82" s="1650"/>
      <c r="CN82" s="1650"/>
      <c r="CO82" s="1650"/>
      <c r="CP82" s="1650"/>
      <c r="CQ82" s="1650"/>
      <c r="CR82" s="1650"/>
      <c r="CS82" s="1650"/>
      <c r="CT82" s="1650"/>
      <c r="CU82" s="1650"/>
      <c r="CV82" s="1650"/>
      <c r="CW82" s="1650"/>
      <c r="CX82" s="1650"/>
      <c r="CY82" s="1650"/>
      <c r="CZ82" s="1650"/>
      <c r="DA82" s="1650"/>
      <c r="DB82" s="1650"/>
      <c r="DC82" s="1650"/>
      <c r="DD82" s="1650"/>
      <c r="DE82" s="1650"/>
      <c r="DF82" s="1650"/>
      <c r="DG82" s="1650"/>
      <c r="DH82" s="1650"/>
      <c r="DI82" s="1650"/>
      <c r="DJ82" s="1650"/>
      <c r="DK82" s="1650"/>
      <c r="DL82" s="1650"/>
      <c r="DM82" s="1650"/>
      <c r="DN82" s="1650"/>
      <c r="DO82" s="1650"/>
      <c r="DP82" s="1650"/>
      <c r="DQ82" s="1650"/>
      <c r="DR82" s="1650"/>
      <c r="DS82" s="1650"/>
      <c r="DT82" s="1650"/>
      <c r="DU82" s="1650"/>
      <c r="DV82" s="1650"/>
      <c r="DW82" s="1650"/>
      <c r="DX82" s="1650"/>
      <c r="DY82" s="1650"/>
      <c r="DZ82" s="1650"/>
      <c r="EA82" s="1650"/>
      <c r="EB82" s="1650"/>
      <c r="EC82" s="1650"/>
      <c r="ED82" s="1650"/>
      <c r="EE82" s="1650"/>
      <c r="EF82" s="1650"/>
      <c r="EG82" s="1650"/>
      <c r="EH82" s="1650"/>
      <c r="EI82" s="1650"/>
      <c r="EJ82" s="1650"/>
      <c r="EK82" s="1650"/>
      <c r="EL82" s="1650"/>
      <c r="EM82" s="1650"/>
      <c r="EN82" s="1650"/>
      <c r="EO82" s="1650"/>
      <c r="EP82" s="1650"/>
      <c r="EQ82" s="1650"/>
      <c r="ER82" s="1650"/>
      <c r="ES82" s="1650"/>
      <c r="ET82" s="1650"/>
      <c r="EU82" s="1650"/>
      <c r="EV82" s="1650"/>
      <c r="EW82" s="1650"/>
      <c r="EX82" s="1650"/>
      <c r="EY82" s="1650"/>
      <c r="EZ82" s="1650"/>
      <c r="FA82" s="1650"/>
      <c r="FB82" s="1650"/>
      <c r="FC82" s="1650"/>
      <c r="FD82" s="1650"/>
      <c r="FE82" s="1650"/>
      <c r="FF82" s="1650"/>
      <c r="FG82" s="1650"/>
      <c r="FH82" s="1650"/>
      <c r="FI82" s="1650"/>
      <c r="FJ82" s="1650"/>
      <c r="FK82" s="1650"/>
      <c r="FL82" s="1650"/>
      <c r="FM82" s="1650"/>
      <c r="FN82" s="1650"/>
      <c r="FO82" s="1650"/>
      <c r="FP82" s="1650"/>
      <c r="FQ82" s="1650"/>
      <c r="FR82" s="1650"/>
      <c r="FS82" s="1650"/>
      <c r="FT82" s="1650"/>
      <c r="FU82" s="1650"/>
      <c r="FV82" s="1650"/>
      <c r="FW82" s="1650"/>
      <c r="FX82" s="1650"/>
      <c r="FY82" s="1650"/>
      <c r="FZ82" s="1650"/>
      <c r="GA82" s="1650"/>
      <c r="GB82" s="1650"/>
      <c r="GC82" s="1650"/>
      <c r="GD82" s="1650"/>
      <c r="GE82" s="1650"/>
      <c r="GF82" s="1650"/>
      <c r="GG82" s="1650"/>
      <c r="GH82" s="1650"/>
      <c r="GI82" s="1650"/>
      <c r="GJ82" s="1650"/>
      <c r="GK82" s="1650"/>
      <c r="GL82" s="1650"/>
      <c r="GM82" s="1650"/>
      <c r="GO82" s="1169"/>
      <c r="GP82" s="1645"/>
      <c r="GQ82" s="1645"/>
      <c r="GR82" s="1169"/>
      <c r="GS82" s="1169"/>
      <c r="GT82" s="1169"/>
      <c r="GU82" s="1169"/>
      <c r="GV82" s="1645"/>
      <c r="GW82" s="1169"/>
      <c r="GX82" s="1169"/>
      <c r="GY82" s="553"/>
      <c r="GZ82" s="1169"/>
      <c r="HA82" s="1169"/>
      <c r="HB82" s="1169"/>
      <c r="HC82" s="1169"/>
      <c r="HD82" s="1169"/>
      <c r="HE82" s="1641"/>
      <c r="HF82" s="575"/>
      <c r="HG82" s="575"/>
      <c r="HH82" s="575"/>
      <c r="HI82" s="575"/>
      <c r="HJ82" s="1650">
        <v>11</v>
      </c>
    </row>
    <row s="1650" customFormat="1" customHeight="1" ht="11.549999999999999">
      <c r="A83" s="996"/>
      <c r="B83" s="1645"/>
      <c r="C83" s="1645"/>
      <c r="D83" s="360"/>
      <c r="J83" s="1650"/>
      <c r="K83" s="1650"/>
      <c r="L83" s="1650"/>
      <c r="M83" s="1650"/>
      <c r="N83" s="1650"/>
      <c r="O83" s="1650"/>
      <c r="P83" s="1650"/>
      <c r="Q83" s="1650"/>
      <c r="R83" s="1650"/>
      <c r="S83" s="1650"/>
      <c r="T83" s="1650"/>
      <c r="U83" s="1650"/>
      <c r="V83" s="1650"/>
      <c r="W83" s="1650"/>
      <c r="X83" s="1650"/>
      <c r="Y83" s="1650"/>
      <c r="Z83" s="1650"/>
      <c r="AA83" s="1650"/>
      <c r="AB83" s="1650"/>
      <c r="AC83" s="1650"/>
      <c r="AD83" s="1650"/>
      <c r="AE83" s="1650"/>
      <c r="AF83" s="1650"/>
      <c r="AG83" s="1650"/>
      <c r="AH83" s="1650"/>
      <c r="AI83" s="1650"/>
      <c r="AJ83" s="1650"/>
      <c r="AK83" s="1650"/>
      <c r="AL83" s="1650"/>
      <c r="AM83" s="1650"/>
      <c r="AN83" s="1650"/>
      <c r="AO83" s="1650"/>
      <c r="AP83" s="1650"/>
      <c r="AQ83" s="1650"/>
      <c r="AR83" s="1650"/>
      <c r="AS83" s="1650"/>
      <c r="AT83" s="1650"/>
      <c r="AU83" s="1650"/>
      <c r="AV83" s="1650"/>
      <c r="AW83" s="1650"/>
      <c r="AX83" s="1650"/>
      <c r="AY83" s="1650"/>
      <c r="AZ83" s="1650"/>
      <c r="BA83" s="1650"/>
      <c r="BB83" s="1650"/>
      <c r="BC83" s="1650"/>
      <c r="BD83" s="1650"/>
      <c r="BE83" s="1650"/>
      <c r="BF83" s="1650"/>
      <c r="BG83" s="1650"/>
      <c r="BH83" s="1650"/>
      <c r="BI83" s="1650"/>
      <c r="BJ83" s="1650"/>
      <c r="BK83" s="1650"/>
      <c r="BL83" s="1650"/>
      <c r="BM83" s="1650"/>
      <c r="BN83" s="1650"/>
      <c r="BO83" s="1650"/>
      <c r="BP83" s="1650"/>
      <c r="BQ83" s="1650"/>
      <c r="BR83" s="1650"/>
      <c r="BS83" s="1650"/>
      <c r="BT83" s="1650"/>
      <c r="BU83" s="1650"/>
      <c r="BV83" s="1650"/>
      <c r="BW83" s="1650"/>
      <c r="BX83" s="1650"/>
      <c r="BY83" s="1650"/>
      <c r="BZ83" s="1650"/>
      <c r="CA83" s="1650"/>
      <c r="CB83" s="1650"/>
      <c r="CC83" s="1650"/>
      <c r="CD83" s="1650"/>
      <c r="CE83" s="1650"/>
      <c r="CF83" s="1650"/>
      <c r="CG83" s="1650"/>
      <c r="CH83" s="1650"/>
      <c r="CI83" s="1650"/>
      <c r="CJ83" s="1650"/>
      <c r="CK83" s="1650"/>
      <c r="CL83" s="1650"/>
      <c r="CM83" s="1650"/>
      <c r="CN83" s="1650"/>
      <c r="CO83" s="1650"/>
      <c r="CP83" s="1650"/>
      <c r="CQ83" s="1650"/>
      <c r="CR83" s="1650"/>
      <c r="CS83" s="1650"/>
      <c r="CT83" s="1650"/>
      <c r="CU83" s="1650"/>
      <c r="CV83" s="1650"/>
      <c r="CW83" s="1650"/>
      <c r="CX83" s="1650"/>
      <c r="CY83" s="1650"/>
      <c r="CZ83" s="1650"/>
      <c r="DA83" s="1650"/>
      <c r="DB83" s="1650"/>
      <c r="DC83" s="1650"/>
      <c r="DD83" s="1650"/>
      <c r="DE83" s="1650"/>
      <c r="DF83" s="1650"/>
      <c r="DG83" s="1650"/>
      <c r="DH83" s="1650"/>
      <c r="DI83" s="1650"/>
      <c r="DJ83" s="1650"/>
      <c r="DK83" s="1650"/>
      <c r="DL83" s="1650"/>
      <c r="DM83" s="1650"/>
      <c r="DN83" s="1650"/>
      <c r="DO83" s="1650"/>
      <c r="DP83" s="1650"/>
      <c r="DQ83" s="1650"/>
      <c r="DR83" s="1650"/>
      <c r="DS83" s="1650"/>
      <c r="DT83" s="1650"/>
      <c r="DU83" s="1650"/>
      <c r="DV83" s="1650"/>
      <c r="DW83" s="1650"/>
      <c r="DX83" s="1650"/>
      <c r="DY83" s="1650"/>
      <c r="DZ83" s="1650"/>
      <c r="EA83" s="1650"/>
      <c r="EB83" s="1650"/>
      <c r="EC83" s="1650"/>
      <c r="ED83" s="1650"/>
      <c r="EE83" s="1650"/>
      <c r="EF83" s="1650"/>
      <c r="EG83" s="1650"/>
      <c r="EH83" s="1650"/>
      <c r="EI83" s="1650"/>
      <c r="EJ83" s="1650"/>
      <c r="EK83" s="1650"/>
      <c r="EL83" s="1650"/>
      <c r="EM83" s="1650"/>
      <c r="EN83" s="1650"/>
      <c r="EO83" s="1650"/>
      <c r="EP83" s="1650"/>
      <c r="EQ83" s="1650"/>
      <c r="ER83" s="1650"/>
      <c r="ES83" s="1650"/>
      <c r="ET83" s="1650"/>
      <c r="EU83" s="1650"/>
      <c r="EV83" s="1650"/>
      <c r="EW83" s="1650"/>
      <c r="EX83" s="1650"/>
      <c r="EY83" s="1650"/>
      <c r="EZ83" s="1650"/>
      <c r="FA83" s="1650"/>
      <c r="FB83" s="1650"/>
      <c r="FC83" s="1650"/>
      <c r="FD83" s="1650"/>
      <c r="FE83" s="1650"/>
      <c r="FF83" s="1650"/>
      <c r="FG83" s="1650"/>
      <c r="FH83" s="1650"/>
      <c r="FI83" s="1650"/>
      <c r="FJ83" s="1650"/>
      <c r="FK83" s="1650"/>
      <c r="FL83" s="1650"/>
      <c r="FM83" s="1650"/>
      <c r="FN83" s="1650"/>
      <c r="FO83" s="1650"/>
      <c r="FP83" s="1650"/>
      <c r="FQ83" s="1650"/>
      <c r="FR83" s="1650"/>
      <c r="FS83" s="1650"/>
      <c r="FT83" s="1650"/>
      <c r="FU83" s="1650"/>
      <c r="FV83" s="1650"/>
      <c r="FW83" s="1650"/>
      <c r="FX83" s="1650"/>
      <c r="FY83" s="1650"/>
      <c r="FZ83" s="1650"/>
      <c r="GA83" s="1650"/>
      <c r="GB83" s="1650"/>
      <c r="GC83" s="1650"/>
      <c r="GD83" s="1650"/>
      <c r="GE83" s="1650"/>
      <c r="GF83" s="1650"/>
      <c r="GG83" s="1650"/>
      <c r="GH83" s="1650"/>
      <c r="GI83" s="1650"/>
      <c r="GJ83" s="1650"/>
      <c r="GK83" s="1650"/>
      <c r="GL83" s="1650"/>
      <c r="GM83" s="1650"/>
      <c r="GO83" s="1169"/>
      <c r="GP83" s="1645"/>
      <c r="GQ83" s="1645"/>
      <c r="GR83" s="1169"/>
      <c r="GS83" s="1169"/>
      <c r="GT83" s="1169"/>
      <c r="GU83" s="1169"/>
      <c r="GV83" s="1645"/>
      <c r="GW83" s="1169"/>
      <c r="GX83" s="1169"/>
      <c r="GY83" s="553"/>
      <c r="GZ83" s="1169"/>
      <c r="HA83" s="1169"/>
      <c r="HB83" s="1169"/>
      <c r="HC83" s="1169"/>
      <c r="HD83" s="1169"/>
      <c r="HE83" s="1641"/>
      <c r="HF83" s="575"/>
      <c r="HG83" s="575"/>
      <c r="HH83" s="575"/>
      <c r="HI83" s="575"/>
      <c r="HJ83" s="1650">
        <v>11</v>
      </c>
    </row>
    <row s="1650" customFormat="1" customHeight="1" ht="11.549999999999999">
      <c r="A84" s="996"/>
      <c r="B84" s="1645"/>
      <c r="C84" s="1645"/>
      <c r="D84" s="360"/>
      <c r="J84" s="1650"/>
      <c r="K84" s="1650"/>
      <c r="L84" s="1650"/>
      <c r="M84" s="1650"/>
      <c r="N84" s="1650"/>
      <c r="O84" s="1650"/>
      <c r="P84" s="1650"/>
      <c r="Q84" s="1650"/>
      <c r="R84" s="1650"/>
      <c r="S84" s="1650"/>
      <c r="T84" s="1650"/>
      <c r="U84" s="1650"/>
      <c r="V84" s="1650"/>
      <c r="W84" s="1650"/>
      <c r="X84" s="1650"/>
      <c r="Y84" s="1650"/>
      <c r="Z84" s="1650"/>
      <c r="AA84" s="1650"/>
      <c r="AB84" s="1650"/>
      <c r="AC84" s="1650"/>
      <c r="AD84" s="1650"/>
      <c r="AE84" s="1650"/>
      <c r="AF84" s="1650"/>
      <c r="AG84" s="1650"/>
      <c r="AH84" s="1650"/>
      <c r="AI84" s="1650"/>
      <c r="AJ84" s="1650"/>
      <c r="AK84" s="1650"/>
      <c r="AL84" s="1650"/>
      <c r="AM84" s="1650"/>
      <c r="AN84" s="1650"/>
      <c r="AO84" s="1650"/>
      <c r="AP84" s="1650"/>
      <c r="AQ84" s="1650"/>
      <c r="AR84" s="1650"/>
      <c r="AS84" s="1650"/>
      <c r="AT84" s="1650"/>
      <c r="AU84" s="1650"/>
      <c r="AV84" s="1650"/>
      <c r="AW84" s="1650"/>
      <c r="AX84" s="1650"/>
      <c r="AY84" s="1650"/>
      <c r="AZ84" s="1650"/>
      <c r="BA84" s="1650"/>
      <c r="BB84" s="1650"/>
      <c r="BC84" s="1650"/>
      <c r="BD84" s="1650"/>
      <c r="BE84" s="1650"/>
      <c r="BF84" s="1650"/>
      <c r="BG84" s="1650"/>
      <c r="BH84" s="1650"/>
      <c r="BI84" s="1650"/>
      <c r="BJ84" s="1650"/>
      <c r="BK84" s="1650"/>
      <c r="BL84" s="1650"/>
      <c r="BM84" s="1650"/>
      <c r="BN84" s="1650"/>
      <c r="BO84" s="1650"/>
      <c r="BP84" s="1650"/>
      <c r="BQ84" s="1650"/>
      <c r="BR84" s="1650"/>
      <c r="BS84" s="1650"/>
      <c r="BT84" s="1650"/>
      <c r="BU84" s="1650"/>
      <c r="BV84" s="1650"/>
      <c r="BW84" s="1650"/>
      <c r="BX84" s="1650"/>
      <c r="BY84" s="1650"/>
      <c r="BZ84" s="1650"/>
      <c r="CA84" s="1650"/>
      <c r="CB84" s="1650"/>
      <c r="CC84" s="1650"/>
      <c r="CD84" s="1650"/>
      <c r="CE84" s="1650"/>
      <c r="CF84" s="1650"/>
      <c r="CG84" s="1650"/>
      <c r="CH84" s="1650"/>
      <c r="CI84" s="1650"/>
      <c r="CJ84" s="1650"/>
      <c r="CK84" s="1650"/>
      <c r="CL84" s="1650"/>
      <c r="CM84" s="1650"/>
      <c r="CN84" s="1650"/>
      <c r="CO84" s="1650"/>
      <c r="CP84" s="1650"/>
      <c r="CQ84" s="1650"/>
      <c r="CR84" s="1650"/>
      <c r="CS84" s="1650"/>
      <c r="CT84" s="1650"/>
      <c r="CU84" s="1650"/>
      <c r="CV84" s="1650"/>
      <c r="CW84" s="1650"/>
      <c r="CX84" s="1650"/>
      <c r="CY84" s="1650"/>
      <c r="CZ84" s="1650"/>
      <c r="DA84" s="1650"/>
      <c r="DB84" s="1650"/>
      <c r="DC84" s="1650"/>
      <c r="DD84" s="1650"/>
      <c r="DE84" s="1650"/>
      <c r="DF84" s="1650"/>
      <c r="DG84" s="1650"/>
      <c r="DH84" s="1650"/>
      <c r="DI84" s="1650"/>
      <c r="DJ84" s="1650"/>
      <c r="DK84" s="1650"/>
      <c r="DL84" s="1650"/>
      <c r="DM84" s="1650"/>
      <c r="DN84" s="1650"/>
      <c r="DO84" s="1650"/>
      <c r="DP84" s="1650"/>
      <c r="DQ84" s="1650"/>
      <c r="DR84" s="1650"/>
      <c r="DS84" s="1650"/>
      <c r="DT84" s="1650"/>
      <c r="DU84" s="1650"/>
      <c r="DV84" s="1650"/>
      <c r="DW84" s="1650"/>
      <c r="DX84" s="1650"/>
      <c r="DY84" s="1650"/>
      <c r="DZ84" s="1650"/>
      <c r="EA84" s="1650"/>
      <c r="EB84" s="1650"/>
      <c r="EC84" s="1650"/>
      <c r="ED84" s="1650"/>
      <c r="EE84" s="1650"/>
      <c r="EF84" s="1650"/>
      <c r="EG84" s="1650"/>
      <c r="EH84" s="1650"/>
      <c r="EI84" s="1650"/>
      <c r="EJ84" s="1650"/>
      <c r="EK84" s="1650"/>
      <c r="EL84" s="1650"/>
      <c r="EM84" s="1650"/>
      <c r="EN84" s="1650"/>
      <c r="EO84" s="1650"/>
      <c r="EP84" s="1650"/>
      <c r="EQ84" s="1650"/>
      <c r="ER84" s="1650"/>
      <c r="ES84" s="1650"/>
      <c r="ET84" s="1650"/>
      <c r="EU84" s="1650"/>
      <c r="EV84" s="1650"/>
      <c r="EW84" s="1650"/>
      <c r="EX84" s="1650"/>
      <c r="EY84" s="1650"/>
      <c r="EZ84" s="1650"/>
      <c r="FA84" s="1650"/>
      <c r="FB84" s="1650"/>
      <c r="FC84" s="1650"/>
      <c r="FD84" s="1650"/>
      <c r="FE84" s="1650"/>
      <c r="FF84" s="1650"/>
      <c r="FG84" s="1650"/>
      <c r="FH84" s="1650"/>
      <c r="FI84" s="1650"/>
      <c r="FJ84" s="1650"/>
      <c r="FK84" s="1650"/>
      <c r="FL84" s="1650"/>
      <c r="FM84" s="1650"/>
      <c r="FN84" s="1650"/>
      <c r="FO84" s="1650"/>
      <c r="FP84" s="1650"/>
      <c r="FQ84" s="1650"/>
      <c r="FR84" s="1650"/>
      <c r="FS84" s="1650"/>
      <c r="FT84" s="1650"/>
      <c r="FU84" s="1650"/>
      <c r="FV84" s="1650"/>
      <c r="FW84" s="1650"/>
      <c r="FX84" s="1650"/>
      <c r="FY84" s="1650"/>
      <c r="FZ84" s="1650"/>
      <c r="GA84" s="1650"/>
      <c r="GB84" s="1650"/>
      <c r="GC84" s="1650"/>
      <c r="GD84" s="1650"/>
      <c r="GE84" s="1650"/>
      <c r="GF84" s="1650"/>
      <c r="GG84" s="1650"/>
      <c r="GH84" s="1650"/>
      <c r="GI84" s="1650"/>
      <c r="GJ84" s="1650"/>
      <c r="GK84" s="1650"/>
      <c r="GL84" s="1650"/>
      <c r="GM84" s="1650"/>
      <c r="GO84" s="1169"/>
      <c r="GP84" s="1645"/>
      <c r="GQ84" s="1645"/>
      <c r="GR84" s="1169"/>
      <c r="GS84" s="1169"/>
      <c r="GT84" s="1169"/>
      <c r="GU84" s="1169"/>
      <c r="GV84" s="1645"/>
      <c r="GW84" s="1169"/>
      <c r="GX84" s="1169"/>
      <c r="GY84" s="553"/>
      <c r="GZ84" s="1169"/>
      <c r="HA84" s="1169"/>
      <c r="HB84" s="1169"/>
      <c r="HC84" s="1169"/>
      <c r="HD84" s="1169"/>
      <c r="HE84" s="1641"/>
      <c r="HF84" s="575"/>
      <c r="HG84" s="575"/>
      <c r="HH84" s="575"/>
      <c r="HI84" s="575"/>
      <c r="HJ84" s="1650">
        <v>11</v>
      </c>
    </row>
    <row s="1650" customFormat="1" customHeight="1" ht="11.549999999999999">
      <c r="A85" s="996"/>
      <c r="B85" s="1645"/>
      <c r="C85" s="1645"/>
      <c r="D85" s="360"/>
      <c r="J85" s="1650"/>
      <c r="K85" s="1650"/>
      <c r="L85" s="1650"/>
      <c r="M85" s="1650"/>
      <c r="N85" s="1650"/>
      <c r="O85" s="1650"/>
      <c r="P85" s="1650"/>
      <c r="Q85" s="1650"/>
      <c r="R85" s="1650"/>
      <c r="S85" s="1650"/>
      <c r="T85" s="1650"/>
      <c r="U85" s="1650"/>
      <c r="V85" s="1650"/>
      <c r="W85" s="1650"/>
      <c r="X85" s="1650"/>
      <c r="Y85" s="1650"/>
      <c r="Z85" s="1650"/>
      <c r="AA85" s="1650"/>
      <c r="AB85" s="1650"/>
      <c r="AC85" s="1650"/>
      <c r="AD85" s="1650"/>
      <c r="AE85" s="1650"/>
      <c r="AF85" s="1650"/>
      <c r="AG85" s="1650"/>
      <c r="AH85" s="1650"/>
      <c r="AI85" s="1650"/>
      <c r="AJ85" s="1650"/>
      <c r="AK85" s="1650"/>
      <c r="AL85" s="1650"/>
      <c r="AM85" s="1650"/>
      <c r="AN85" s="1650"/>
      <c r="AO85" s="1650"/>
      <c r="AP85" s="1650"/>
      <c r="AQ85" s="1650"/>
      <c r="AR85" s="1650"/>
      <c r="AS85" s="1650"/>
      <c r="AT85" s="1650"/>
      <c r="AU85" s="1650"/>
      <c r="AV85" s="1650"/>
      <c r="AW85" s="1650"/>
      <c r="AX85" s="1650"/>
      <c r="AY85" s="1650"/>
      <c r="AZ85" s="1650"/>
      <c r="BA85" s="1650"/>
      <c r="BB85" s="1650"/>
      <c r="BC85" s="1650"/>
      <c r="BD85" s="1650"/>
      <c r="BE85" s="1650"/>
      <c r="BF85" s="1650"/>
      <c r="BG85" s="1650"/>
      <c r="BH85" s="1650"/>
      <c r="BI85" s="1650"/>
      <c r="BJ85" s="1650"/>
      <c r="BK85" s="1650"/>
      <c r="BL85" s="1650"/>
      <c r="BM85" s="1650"/>
      <c r="BN85" s="1650"/>
      <c r="BO85" s="1650"/>
      <c r="BP85" s="1650"/>
      <c r="BQ85" s="1650"/>
      <c r="BR85" s="1650"/>
      <c r="BS85" s="1650"/>
      <c r="BT85" s="1650"/>
      <c r="BU85" s="1650"/>
      <c r="BV85" s="1650"/>
      <c r="BW85" s="1650"/>
      <c r="BX85" s="1650"/>
      <c r="BY85" s="1650"/>
      <c r="BZ85" s="1650"/>
      <c r="CA85" s="1650"/>
      <c r="CB85" s="1650"/>
      <c r="CC85" s="1650"/>
      <c r="CD85" s="1650"/>
      <c r="CE85" s="1650"/>
      <c r="CF85" s="1650"/>
      <c r="CG85" s="1650"/>
      <c r="CH85" s="1650"/>
      <c r="CI85" s="1650"/>
      <c r="CJ85" s="1650"/>
      <c r="CK85" s="1650"/>
      <c r="CL85" s="1650"/>
      <c r="CM85" s="1650"/>
      <c r="CN85" s="1650"/>
      <c r="CO85" s="1650"/>
      <c r="CP85" s="1650"/>
      <c r="CQ85" s="1650"/>
      <c r="CR85" s="1650"/>
      <c r="CS85" s="1650"/>
      <c r="CT85" s="1650"/>
      <c r="CU85" s="1650"/>
      <c r="CV85" s="1650"/>
      <c r="CW85" s="1650"/>
      <c r="CX85" s="1650"/>
      <c r="CY85" s="1650"/>
      <c r="CZ85" s="1650"/>
      <c r="DA85" s="1650"/>
      <c r="DB85" s="1650"/>
      <c r="DC85" s="1650"/>
      <c r="DD85" s="1650"/>
      <c r="DE85" s="1650"/>
      <c r="DF85" s="1650"/>
      <c r="DG85" s="1650"/>
      <c r="DH85" s="1650"/>
      <c r="DI85" s="1650"/>
      <c r="DJ85" s="1650"/>
      <c r="DK85" s="1650"/>
      <c r="DL85" s="1650"/>
      <c r="DM85" s="1650"/>
      <c r="DN85" s="1650"/>
      <c r="DO85" s="1650"/>
      <c r="DP85" s="1650"/>
      <c r="DQ85" s="1650"/>
      <c r="DR85" s="1650"/>
      <c r="DS85" s="1650"/>
      <c r="DT85" s="1650"/>
      <c r="DU85" s="1650"/>
      <c r="DV85" s="1650"/>
      <c r="DW85" s="1650"/>
      <c r="DX85" s="1650"/>
      <c r="DY85" s="1650"/>
      <c r="DZ85" s="1650"/>
      <c r="EA85" s="1650"/>
      <c r="EB85" s="1650"/>
      <c r="EC85" s="1650"/>
      <c r="ED85" s="1650"/>
      <c r="EE85" s="1650"/>
      <c r="EF85" s="1650"/>
      <c r="EG85" s="1650"/>
      <c r="EH85" s="1650"/>
      <c r="EI85" s="1650"/>
      <c r="EJ85" s="1650"/>
      <c r="EK85" s="1650"/>
      <c r="EL85" s="1650"/>
      <c r="EM85" s="1650"/>
      <c r="EN85" s="1650"/>
      <c r="EO85" s="1650"/>
      <c r="EP85" s="1650"/>
      <c r="EQ85" s="1650"/>
      <c r="ER85" s="1650"/>
      <c r="ES85" s="1650"/>
      <c r="ET85" s="1650"/>
      <c r="EU85" s="1650"/>
      <c r="EV85" s="1650"/>
      <c r="EW85" s="1650"/>
      <c r="EX85" s="1650"/>
      <c r="EY85" s="1650"/>
      <c r="EZ85" s="1650"/>
      <c r="FA85" s="1650"/>
      <c r="FB85" s="1650"/>
      <c r="FC85" s="1650"/>
      <c r="FD85" s="1650"/>
      <c r="FE85" s="1650"/>
      <c r="FF85" s="1650"/>
      <c r="FG85" s="1650"/>
      <c r="FH85" s="1650"/>
      <c r="FI85" s="1650"/>
      <c r="FJ85" s="1650"/>
      <c r="FK85" s="1650"/>
      <c r="FL85" s="1650"/>
      <c r="FM85" s="1650"/>
      <c r="FN85" s="1650"/>
      <c r="FO85" s="1650"/>
      <c r="FP85" s="1650"/>
      <c r="FQ85" s="1650"/>
      <c r="FR85" s="1650"/>
      <c r="FS85" s="1650"/>
      <c r="FT85" s="1650"/>
      <c r="FU85" s="1650"/>
      <c r="FV85" s="1650"/>
      <c r="FW85" s="1650"/>
      <c r="FX85" s="1650"/>
      <c r="FY85" s="1650"/>
      <c r="FZ85" s="1650"/>
      <c r="GA85" s="1650"/>
      <c r="GB85" s="1650"/>
      <c r="GC85" s="1650"/>
      <c r="GD85" s="1650"/>
      <c r="GE85" s="1650"/>
      <c r="GF85" s="1650"/>
      <c r="GG85" s="1650"/>
      <c r="GH85" s="1650"/>
      <c r="GI85" s="1650"/>
      <c r="GJ85" s="1650"/>
      <c r="GK85" s="1650"/>
      <c r="GL85" s="1650"/>
      <c r="GM85" s="1650"/>
      <c r="GO85" s="1169"/>
      <c r="GP85" s="1645"/>
      <c r="GQ85" s="1645"/>
      <c r="GR85" s="1169"/>
      <c r="GS85" s="1169"/>
      <c r="GT85" s="1169"/>
      <c r="GU85" s="1169"/>
      <c r="GV85" s="1645"/>
      <c r="GW85" s="1169"/>
      <c r="GX85" s="1169"/>
      <c r="GY85" s="553"/>
      <c r="GZ85" s="1169"/>
      <c r="HA85" s="1169"/>
      <c r="HB85" s="1169"/>
      <c r="HC85" s="1169"/>
      <c r="HD85" s="1169"/>
      <c r="HE85" s="1641"/>
      <c r="HF85" s="575"/>
      <c r="HG85" s="575"/>
      <c r="HH85" s="575"/>
      <c r="HI85" s="575"/>
      <c r="HJ85" s="1650">
        <v>11</v>
      </c>
    </row>
    <row s="1650" customFormat="1" customHeight="1" ht="11.549999999999999">
      <c r="A86" s="996"/>
      <c r="B86" s="1645"/>
      <c r="C86" s="1645"/>
      <c r="D86" s="360"/>
      <c r="J86" s="1650"/>
      <c r="K86" s="1650"/>
      <c r="L86" s="1650"/>
      <c r="M86" s="1650"/>
      <c r="N86" s="1650"/>
      <c r="O86" s="1650"/>
      <c r="P86" s="1650"/>
      <c r="Q86" s="1650"/>
      <c r="R86" s="1650"/>
      <c r="S86" s="1650"/>
      <c r="T86" s="1650"/>
      <c r="U86" s="1650"/>
      <c r="V86" s="1650"/>
      <c r="W86" s="1650"/>
      <c r="X86" s="1650"/>
      <c r="Y86" s="1650"/>
      <c r="Z86" s="1650"/>
      <c r="AA86" s="1650"/>
      <c r="AB86" s="1650"/>
      <c r="AC86" s="1650"/>
      <c r="AD86" s="1650"/>
      <c r="AE86" s="1650"/>
      <c r="AF86" s="1650"/>
      <c r="AG86" s="1650"/>
      <c r="AH86" s="1650"/>
      <c r="AI86" s="1650"/>
      <c r="AJ86" s="1650"/>
      <c r="AK86" s="1650"/>
      <c r="AL86" s="1650"/>
      <c r="AM86" s="1650"/>
      <c r="AN86" s="1650"/>
      <c r="AO86" s="1650"/>
      <c r="AP86" s="1650"/>
      <c r="AQ86" s="1650"/>
      <c r="AR86" s="1650"/>
      <c r="AS86" s="1650"/>
      <c r="AT86" s="1650"/>
      <c r="AU86" s="1650"/>
      <c r="AV86" s="1650"/>
      <c r="AW86" s="1650"/>
      <c r="AX86" s="1650"/>
      <c r="AY86" s="1650"/>
      <c r="AZ86" s="1650"/>
      <c r="BA86" s="1650"/>
      <c r="BB86" s="1650"/>
      <c r="BC86" s="1650"/>
      <c r="BD86" s="1650"/>
      <c r="BE86" s="1650"/>
      <c r="BF86" s="1650"/>
      <c r="BG86" s="1650"/>
      <c r="BH86" s="1650"/>
      <c r="BI86" s="1650"/>
      <c r="BJ86" s="1650"/>
      <c r="BK86" s="1650"/>
      <c r="BL86" s="1650"/>
      <c r="BM86" s="1650"/>
      <c r="BN86" s="1650"/>
      <c r="BO86" s="1650"/>
      <c r="BP86" s="1650"/>
      <c r="BQ86" s="1650"/>
      <c r="BR86" s="1650"/>
      <c r="BS86" s="1650"/>
      <c r="BT86" s="1650"/>
      <c r="BU86" s="1650"/>
      <c r="BV86" s="1650"/>
      <c r="BW86" s="1650"/>
      <c r="BX86" s="1650"/>
      <c r="BY86" s="1650"/>
      <c r="BZ86" s="1650"/>
      <c r="CA86" s="1650"/>
      <c r="CB86" s="1650"/>
      <c r="CC86" s="1650"/>
      <c r="CD86" s="1650"/>
      <c r="CE86" s="1650"/>
      <c r="CF86" s="1650"/>
      <c r="CG86" s="1650"/>
      <c r="CH86" s="1650"/>
      <c r="CI86" s="1650"/>
      <c r="CJ86" s="1650"/>
      <c r="CK86" s="1650"/>
      <c r="CL86" s="1650"/>
      <c r="CM86" s="1650"/>
      <c r="CN86" s="1650"/>
      <c r="CO86" s="1650"/>
      <c r="CP86" s="1650"/>
      <c r="CQ86" s="1650"/>
      <c r="CR86" s="1650"/>
      <c r="CS86" s="1650"/>
      <c r="CT86" s="1650"/>
      <c r="CU86" s="1650"/>
      <c r="CV86" s="1650"/>
      <c r="CW86" s="1650"/>
      <c r="CX86" s="1650"/>
      <c r="CY86" s="1650"/>
      <c r="CZ86" s="1650"/>
      <c r="DA86" s="1650"/>
      <c r="DB86" s="1650"/>
      <c r="DC86" s="1650"/>
      <c r="DD86" s="1650"/>
      <c r="DE86" s="1650"/>
      <c r="DF86" s="1650"/>
      <c r="DG86" s="1650"/>
      <c r="DH86" s="1650"/>
      <c r="DI86" s="1650"/>
      <c r="DJ86" s="1650"/>
      <c r="DK86" s="1650"/>
      <c r="DL86" s="1650"/>
      <c r="DM86" s="1650"/>
      <c r="DN86" s="1650"/>
      <c r="DO86" s="1650"/>
      <c r="DP86" s="1650"/>
      <c r="DQ86" s="1650"/>
      <c r="DR86" s="1650"/>
      <c r="DS86" s="1650"/>
      <c r="DT86" s="1650"/>
      <c r="DU86" s="1650"/>
      <c r="DV86" s="1650"/>
      <c r="DW86" s="1650"/>
      <c r="DX86" s="1650"/>
      <c r="DY86" s="1650"/>
      <c r="DZ86" s="1650"/>
      <c r="EA86" s="1650"/>
      <c r="EB86" s="1650"/>
      <c r="EC86" s="1650"/>
      <c r="ED86" s="1650"/>
      <c r="EE86" s="1650"/>
      <c r="EF86" s="1650"/>
      <c r="EG86" s="1650"/>
      <c r="EH86" s="1650"/>
      <c r="EI86" s="1650"/>
      <c r="EJ86" s="1650"/>
      <c r="EK86" s="1650"/>
      <c r="EL86" s="1650"/>
      <c r="EM86" s="1650"/>
      <c r="EN86" s="1650"/>
      <c r="EO86" s="1650"/>
      <c r="EP86" s="1650"/>
      <c r="EQ86" s="1650"/>
      <c r="ER86" s="1650"/>
      <c r="ES86" s="1650"/>
      <c r="ET86" s="1650"/>
      <c r="EU86" s="1650"/>
      <c r="EV86" s="1650"/>
      <c r="EW86" s="1650"/>
      <c r="EX86" s="1650"/>
      <c r="EY86" s="1650"/>
      <c r="EZ86" s="1650"/>
      <c r="FA86" s="1650"/>
      <c r="FB86" s="1650"/>
      <c r="FC86" s="1650"/>
      <c r="FD86" s="1650"/>
      <c r="FE86" s="1650"/>
      <c r="FF86" s="1650"/>
      <c r="FG86" s="1650"/>
      <c r="FH86" s="1650"/>
      <c r="FI86" s="1650"/>
      <c r="FJ86" s="1650"/>
      <c r="FK86" s="1650"/>
      <c r="FL86" s="1650"/>
      <c r="FM86" s="1650"/>
      <c r="FN86" s="1650"/>
      <c r="FO86" s="1650"/>
      <c r="FP86" s="1650"/>
      <c r="FQ86" s="1650"/>
      <c r="FR86" s="1650"/>
      <c r="FS86" s="1650"/>
      <c r="FT86" s="1650"/>
      <c r="FU86" s="1650"/>
      <c r="FV86" s="1650"/>
      <c r="FW86" s="1650"/>
      <c r="FX86" s="1650"/>
      <c r="FY86" s="1650"/>
      <c r="FZ86" s="1650"/>
      <c r="GA86" s="1650"/>
      <c r="GB86" s="1650"/>
      <c r="GC86" s="1650"/>
      <c r="GD86" s="1650"/>
      <c r="GE86" s="1650"/>
      <c r="GF86" s="1650"/>
      <c r="GG86" s="1650"/>
      <c r="GH86" s="1650"/>
      <c r="GI86" s="1650"/>
      <c r="GJ86" s="1650"/>
      <c r="GK86" s="1650"/>
      <c r="GL86" s="1650"/>
      <c r="GM86" s="1650"/>
      <c r="GO86" s="1169"/>
      <c r="GP86" s="1645"/>
      <c r="GQ86" s="1645"/>
      <c r="GR86" s="1169"/>
      <c r="GS86" s="1169"/>
      <c r="GT86" s="1169"/>
      <c r="GU86" s="1169"/>
      <c r="GV86" s="1645"/>
      <c r="GW86" s="1169"/>
      <c r="GX86" s="1169"/>
      <c r="GY86" s="553"/>
      <c r="GZ86" s="1169"/>
      <c r="HA86" s="1169"/>
      <c r="HB86" s="1169"/>
      <c r="HC86" s="1169"/>
      <c r="HD86" s="1169"/>
      <c r="HE86" s="1641"/>
      <c r="HF86" s="575"/>
      <c r="HG86" s="575"/>
      <c r="HH86" s="575"/>
      <c r="HI86" s="575"/>
      <c r="HJ86" s="1650">
        <v>11</v>
      </c>
    </row>
    <row s="1650" customFormat="1" customHeight="1" ht="11.549999999999999">
      <c r="A87" s="996"/>
      <c r="B87" s="1645"/>
      <c r="C87" s="1645"/>
      <c r="D87" s="360"/>
      <c r="J87" s="1650"/>
      <c r="K87" s="1650"/>
      <c r="L87" s="1650"/>
      <c r="M87" s="1650"/>
      <c r="N87" s="1650"/>
      <c r="O87" s="1650"/>
      <c r="P87" s="1650"/>
      <c r="Q87" s="1650"/>
      <c r="R87" s="1650"/>
      <c r="S87" s="1650"/>
      <c r="T87" s="1650"/>
      <c r="U87" s="1650"/>
      <c r="V87" s="1650"/>
      <c r="W87" s="1650"/>
      <c r="X87" s="1650"/>
      <c r="Y87" s="1650"/>
      <c r="Z87" s="1650"/>
      <c r="AA87" s="1650"/>
      <c r="AB87" s="1650"/>
      <c r="AC87" s="1650"/>
      <c r="AD87" s="1650"/>
      <c r="AE87" s="1650"/>
      <c r="AF87" s="1650"/>
      <c r="AG87" s="1650"/>
      <c r="AH87" s="1650"/>
      <c r="AI87" s="1650"/>
      <c r="AJ87" s="1650"/>
      <c r="AK87" s="1650"/>
      <c r="AL87" s="1650"/>
      <c r="AM87" s="1650"/>
      <c r="AN87" s="1650"/>
      <c r="AO87" s="1650"/>
      <c r="AP87" s="1650"/>
      <c r="AQ87" s="1650"/>
      <c r="AR87" s="1650"/>
      <c r="AS87" s="1650"/>
      <c r="AT87" s="1650"/>
      <c r="AU87" s="1650"/>
      <c r="AV87" s="1650"/>
      <c r="AW87" s="1650"/>
      <c r="AX87" s="1650"/>
      <c r="AY87" s="1650"/>
      <c r="AZ87" s="1650"/>
      <c r="BA87" s="1650"/>
      <c r="BB87" s="1650"/>
      <c r="BC87" s="1650"/>
      <c r="BD87" s="1650"/>
      <c r="BE87" s="1650"/>
      <c r="BF87" s="1650"/>
      <c r="BG87" s="1650"/>
      <c r="BH87" s="1650"/>
      <c r="BI87" s="1650"/>
      <c r="BJ87" s="1650"/>
      <c r="BK87" s="1650"/>
      <c r="BL87" s="1650"/>
      <c r="BM87" s="1650"/>
      <c r="BN87" s="1650"/>
      <c r="BO87" s="1650"/>
      <c r="BP87" s="1650"/>
      <c r="BQ87" s="1650"/>
      <c r="BR87" s="1650"/>
      <c r="BS87" s="1650"/>
      <c r="BT87" s="1650"/>
      <c r="BU87" s="1650"/>
      <c r="BV87" s="1650"/>
      <c r="BW87" s="1650"/>
      <c r="BX87" s="1650"/>
      <c r="BY87" s="1650"/>
      <c r="BZ87" s="1650"/>
      <c r="CA87" s="1650"/>
      <c r="CB87" s="1650"/>
      <c r="CC87" s="1650"/>
      <c r="CD87" s="1650"/>
      <c r="CE87" s="1650"/>
      <c r="CF87" s="1650"/>
      <c r="CG87" s="1650"/>
      <c r="CH87" s="1650"/>
      <c r="CI87" s="1650"/>
      <c r="CJ87" s="1650"/>
      <c r="CK87" s="1650"/>
      <c r="CL87" s="1650"/>
      <c r="CM87" s="1650"/>
      <c r="CN87" s="1650"/>
      <c r="CO87" s="1650"/>
      <c r="CP87" s="1650"/>
      <c r="CQ87" s="1650"/>
      <c r="CR87" s="1650"/>
      <c r="CS87" s="1650"/>
      <c r="CT87" s="1650"/>
      <c r="CU87" s="1650"/>
      <c r="CV87" s="1650"/>
      <c r="CW87" s="1650"/>
      <c r="CX87" s="1650"/>
      <c r="CY87" s="1650"/>
      <c r="CZ87" s="1650"/>
      <c r="DA87" s="1650"/>
      <c r="DB87" s="1650"/>
      <c r="DC87" s="1650"/>
      <c r="DD87" s="1650"/>
      <c r="DE87" s="1650"/>
      <c r="DF87" s="1650"/>
      <c r="DG87" s="1650"/>
      <c r="DH87" s="1650"/>
      <c r="DI87" s="1650"/>
      <c r="DJ87" s="1650"/>
      <c r="DK87" s="1650"/>
      <c r="DL87" s="1650"/>
      <c r="DM87" s="1650"/>
      <c r="DN87" s="1650"/>
      <c r="DO87" s="1650"/>
      <c r="DP87" s="1650"/>
      <c r="DQ87" s="1650"/>
      <c r="DR87" s="1650"/>
      <c r="DS87" s="1650"/>
      <c r="DT87" s="1650"/>
      <c r="DU87" s="1650"/>
      <c r="DV87" s="1650"/>
      <c r="DW87" s="1650"/>
      <c r="DX87" s="1650"/>
      <c r="DY87" s="1650"/>
      <c r="DZ87" s="1650"/>
      <c r="EA87" s="1650"/>
      <c r="EB87" s="1650"/>
      <c r="EC87" s="1650"/>
      <c r="ED87" s="1650"/>
      <c r="EE87" s="1650"/>
      <c r="EF87" s="1650"/>
      <c r="EG87" s="1650"/>
      <c r="EH87" s="1650"/>
      <c r="EI87" s="1650"/>
      <c r="EJ87" s="1650"/>
      <c r="EK87" s="1650"/>
      <c r="EL87" s="1650"/>
      <c r="EM87" s="1650"/>
      <c r="EN87" s="1650"/>
      <c r="EO87" s="1650"/>
      <c r="EP87" s="1650"/>
      <c r="EQ87" s="1650"/>
      <c r="ER87" s="1650"/>
      <c r="ES87" s="1650"/>
      <c r="ET87" s="1650"/>
      <c r="EU87" s="1650"/>
      <c r="EV87" s="1650"/>
      <c r="EW87" s="1650"/>
      <c r="EX87" s="1650"/>
      <c r="EY87" s="1650"/>
      <c r="EZ87" s="1650"/>
      <c r="FA87" s="1650"/>
      <c r="FB87" s="1650"/>
      <c r="FC87" s="1650"/>
      <c r="FD87" s="1650"/>
      <c r="FE87" s="1650"/>
      <c r="FF87" s="1650"/>
      <c r="FG87" s="1650"/>
      <c r="FH87" s="1650"/>
      <c r="FI87" s="1650"/>
      <c r="FJ87" s="1650"/>
      <c r="FK87" s="1650"/>
      <c r="FL87" s="1650"/>
      <c r="FM87" s="1650"/>
      <c r="FN87" s="1650"/>
      <c r="FO87" s="1650"/>
      <c r="FP87" s="1650"/>
      <c r="FQ87" s="1650"/>
      <c r="FR87" s="1650"/>
      <c r="FS87" s="1650"/>
      <c r="FT87" s="1650"/>
      <c r="FU87" s="1650"/>
      <c r="FV87" s="1650"/>
      <c r="FW87" s="1650"/>
      <c r="FX87" s="1650"/>
      <c r="FY87" s="1650"/>
      <c r="FZ87" s="1650"/>
      <c r="GA87" s="1650"/>
      <c r="GB87" s="1650"/>
      <c r="GC87" s="1650"/>
      <c r="GD87" s="1650"/>
      <c r="GE87" s="1650"/>
      <c r="GF87" s="1650"/>
      <c r="GG87" s="1650"/>
      <c r="GH87" s="1650"/>
      <c r="GI87" s="1650"/>
      <c r="GJ87" s="1650"/>
      <c r="GK87" s="1650"/>
      <c r="GL87" s="1650"/>
      <c r="GM87" s="1650"/>
      <c r="GO87" s="1169"/>
      <c r="GP87" s="1645"/>
      <c r="GQ87" s="1645"/>
      <c r="GR87" s="1169"/>
      <c r="GS87" s="1169"/>
      <c r="GT87" s="1169"/>
      <c r="GU87" s="1169"/>
      <c r="GV87" s="1645"/>
      <c r="GW87" s="1169"/>
      <c r="GX87" s="1169"/>
      <c r="GY87" s="553"/>
      <c r="GZ87" s="1169"/>
      <c r="HA87" s="1169"/>
      <c r="HB87" s="1169"/>
      <c r="HC87" s="1169"/>
      <c r="HD87" s="1169"/>
      <c r="HE87" s="1641"/>
      <c r="HF87" s="575"/>
      <c r="HG87" s="575"/>
      <c r="HH87" s="575"/>
      <c r="HI87" s="575"/>
      <c r="HJ87" s="1650">
        <v>11</v>
      </c>
    </row>
    <row s="1650" customFormat="1" customHeight="1" ht="11.549999999999999">
      <c r="A88" s="996"/>
      <c r="B88" s="1645"/>
      <c r="C88" s="1645"/>
      <c r="D88" s="360"/>
      <c r="J88" s="1650"/>
      <c r="K88" s="1650"/>
      <c r="L88" s="1650"/>
      <c r="M88" s="1650"/>
      <c r="N88" s="1650"/>
      <c r="O88" s="1650"/>
      <c r="P88" s="1650"/>
      <c r="Q88" s="1650"/>
      <c r="R88" s="1650"/>
      <c r="S88" s="1650"/>
      <c r="T88" s="1650"/>
      <c r="U88" s="1650"/>
      <c r="V88" s="1650"/>
      <c r="W88" s="1650"/>
      <c r="X88" s="1650"/>
      <c r="Y88" s="1650"/>
      <c r="Z88" s="1650"/>
      <c r="AA88" s="1650"/>
      <c r="AB88" s="1650"/>
      <c r="AC88" s="1650"/>
      <c r="AD88" s="1650"/>
      <c r="AE88" s="1650"/>
      <c r="AF88" s="1650"/>
      <c r="AG88" s="1650"/>
      <c r="AH88" s="1650"/>
      <c r="AI88" s="1650"/>
      <c r="AJ88" s="1650"/>
      <c r="AK88" s="1650"/>
      <c r="AL88" s="1650"/>
      <c r="AM88" s="1650"/>
      <c r="AN88" s="1650"/>
      <c r="AO88" s="1650"/>
      <c r="AP88" s="1650"/>
      <c r="AQ88" s="1650"/>
      <c r="AR88" s="1650"/>
      <c r="AS88" s="1650"/>
      <c r="AT88" s="1650"/>
      <c r="AU88" s="1650"/>
      <c r="AV88" s="1650"/>
      <c r="AW88" s="1650"/>
      <c r="AX88" s="1650"/>
      <c r="AY88" s="1650"/>
      <c r="AZ88" s="1650"/>
      <c r="BA88" s="1650"/>
      <c r="BB88" s="1650"/>
      <c r="BC88" s="1650"/>
      <c r="BD88" s="1650"/>
      <c r="BE88" s="1650"/>
      <c r="BF88" s="1650"/>
      <c r="BG88" s="1650"/>
      <c r="BH88" s="1650"/>
      <c r="BI88" s="1650"/>
      <c r="BJ88" s="1650"/>
      <c r="BK88" s="1650"/>
      <c r="BL88" s="1650"/>
      <c r="BM88" s="1650"/>
      <c r="BN88" s="1650"/>
      <c r="BO88" s="1650"/>
      <c r="BP88" s="1650"/>
      <c r="BQ88" s="1650"/>
      <c r="BR88" s="1650"/>
      <c r="BS88" s="1650"/>
      <c r="BT88" s="1650"/>
      <c r="BU88" s="1650"/>
      <c r="BV88" s="1650"/>
      <c r="BW88" s="1650"/>
      <c r="BX88" s="1650"/>
      <c r="BY88" s="1650"/>
      <c r="BZ88" s="1650"/>
      <c r="CA88" s="1650"/>
      <c r="CB88" s="1650"/>
      <c r="CC88" s="1650"/>
      <c r="CD88" s="1650"/>
      <c r="CE88" s="1650"/>
      <c r="CF88" s="1650"/>
      <c r="CG88" s="1650"/>
      <c r="CH88" s="1650"/>
      <c r="CI88" s="1650"/>
      <c r="CJ88" s="1650"/>
      <c r="CK88" s="1650"/>
      <c r="CL88" s="1650"/>
      <c r="CM88" s="1650"/>
      <c r="CN88" s="1650"/>
      <c r="CO88" s="1650"/>
      <c r="CP88" s="1650"/>
      <c r="CQ88" s="1650"/>
      <c r="CR88" s="1650"/>
      <c r="CS88" s="1650"/>
      <c r="CT88" s="1650"/>
      <c r="CU88" s="1650"/>
      <c r="CV88" s="1650"/>
      <c r="CW88" s="1650"/>
      <c r="CX88" s="1650"/>
      <c r="CY88" s="1650"/>
      <c r="CZ88" s="1650"/>
      <c r="DA88" s="1650"/>
      <c r="DB88" s="1650"/>
      <c r="DC88" s="1650"/>
      <c r="DD88" s="1650"/>
      <c r="DE88" s="1650"/>
      <c r="DF88" s="1650"/>
      <c r="DG88" s="1650"/>
      <c r="DH88" s="1650"/>
      <c r="DI88" s="1650"/>
      <c r="DJ88" s="1650"/>
      <c r="DK88" s="1650"/>
      <c r="DL88" s="1650"/>
      <c r="DM88" s="1650"/>
      <c r="DN88" s="1650"/>
      <c r="DO88" s="1650"/>
      <c r="DP88" s="1650"/>
      <c r="DQ88" s="1650"/>
      <c r="DR88" s="1650"/>
      <c r="DS88" s="1650"/>
      <c r="DT88" s="1650"/>
      <c r="DU88" s="1650"/>
      <c r="DV88" s="1650"/>
      <c r="DW88" s="1650"/>
      <c r="DX88" s="1650"/>
      <c r="DY88" s="1650"/>
      <c r="DZ88" s="1650"/>
      <c r="EA88" s="1650"/>
      <c r="EB88" s="1650"/>
      <c r="EC88" s="1650"/>
      <c r="ED88" s="1650"/>
      <c r="EE88" s="1650"/>
      <c r="EF88" s="1650"/>
      <c r="EG88" s="1650"/>
      <c r="EH88" s="1650"/>
      <c r="EI88" s="1650"/>
      <c r="EJ88" s="1650"/>
      <c r="EK88" s="1650"/>
      <c r="EL88" s="1650"/>
      <c r="EM88" s="1650"/>
      <c r="EN88" s="1650"/>
      <c r="EO88" s="1650"/>
      <c r="EP88" s="1650"/>
      <c r="EQ88" s="1650"/>
      <c r="ER88" s="1650"/>
      <c r="ES88" s="1650"/>
      <c r="ET88" s="1650"/>
      <c r="EU88" s="1650"/>
      <c r="EV88" s="1650"/>
      <c r="EW88" s="1650"/>
      <c r="EX88" s="1650"/>
      <c r="EY88" s="1650"/>
      <c r="EZ88" s="1650"/>
      <c r="FA88" s="1650"/>
      <c r="FB88" s="1650"/>
      <c r="FC88" s="1650"/>
      <c r="FD88" s="1650"/>
      <c r="FE88" s="1650"/>
      <c r="FF88" s="1650"/>
      <c r="FG88" s="1650"/>
      <c r="FH88" s="1650"/>
      <c r="FI88" s="1650"/>
      <c r="FJ88" s="1650"/>
      <c r="FK88" s="1650"/>
      <c r="FL88" s="1650"/>
      <c r="FM88" s="1650"/>
      <c r="FN88" s="1650"/>
      <c r="FO88" s="1650"/>
      <c r="FP88" s="1650"/>
      <c r="FQ88" s="1650"/>
      <c r="FR88" s="1650"/>
      <c r="FS88" s="1650"/>
      <c r="FT88" s="1650"/>
      <c r="FU88" s="1650"/>
      <c r="FV88" s="1650"/>
      <c r="FW88" s="1650"/>
      <c r="FX88" s="1650"/>
      <c r="FY88" s="1650"/>
      <c r="FZ88" s="1650"/>
      <c r="GA88" s="1650"/>
      <c r="GB88" s="1650"/>
      <c r="GC88" s="1650"/>
      <c r="GD88" s="1650"/>
      <c r="GE88" s="1650"/>
      <c r="GF88" s="1650"/>
      <c r="GG88" s="1650"/>
      <c r="GH88" s="1650"/>
      <c r="GI88" s="1650"/>
      <c r="GJ88" s="1650"/>
      <c r="GK88" s="1650"/>
      <c r="GL88" s="1650"/>
      <c r="GM88" s="1650"/>
      <c r="GO88" s="1169"/>
      <c r="GP88" s="1645"/>
      <c r="GQ88" s="1645"/>
      <c r="GR88" s="1169"/>
      <c r="GS88" s="1169"/>
      <c r="GT88" s="1169"/>
      <c r="GU88" s="1169"/>
      <c r="GV88" s="1645"/>
      <c r="GW88" s="1169"/>
      <c r="GX88" s="1169"/>
      <c r="GY88" s="553"/>
      <c r="GZ88" s="1169"/>
      <c r="HA88" s="1169"/>
      <c r="HB88" s="1169"/>
      <c r="HC88" s="1169"/>
      <c r="HD88" s="1169"/>
      <c r="HE88" s="1641"/>
      <c r="HF88" s="575"/>
      <c r="HG88" s="575"/>
      <c r="HH88" s="575"/>
      <c r="HI88" s="575"/>
      <c r="HJ88" s="1650">
        <v>11</v>
      </c>
    </row>
    <row s="1650" customFormat="1" customHeight="1" ht="11.549999999999999">
      <c r="A89" s="996"/>
      <c r="B89" s="1645"/>
      <c r="C89" s="1645"/>
      <c r="D89" s="360"/>
      <c r="J89" s="1650"/>
      <c r="K89" s="1650"/>
      <c r="L89" s="1650"/>
      <c r="M89" s="1650"/>
      <c r="N89" s="1650"/>
      <c r="O89" s="1650"/>
      <c r="P89" s="1650"/>
      <c r="Q89" s="1650"/>
      <c r="R89" s="1650"/>
      <c r="S89" s="1650"/>
      <c r="T89" s="1650"/>
      <c r="U89" s="1650"/>
      <c r="V89" s="1650"/>
      <c r="W89" s="1650"/>
      <c r="X89" s="1650"/>
      <c r="Y89" s="1650"/>
      <c r="Z89" s="1650"/>
      <c r="AA89" s="1650"/>
      <c r="AB89" s="1650"/>
      <c r="AC89" s="1650"/>
      <c r="AD89" s="1650"/>
      <c r="AE89" s="1650"/>
      <c r="AF89" s="1650"/>
      <c r="AG89" s="1650"/>
      <c r="AH89" s="1650"/>
      <c r="AI89" s="1650"/>
      <c r="AJ89" s="1650"/>
      <c r="AK89" s="1650"/>
      <c r="AL89" s="1650"/>
      <c r="AM89" s="1650"/>
      <c r="AN89" s="1650"/>
      <c r="AO89" s="1650"/>
      <c r="AP89" s="1650"/>
      <c r="AQ89" s="1650"/>
      <c r="AR89" s="1650"/>
      <c r="AS89" s="1650"/>
      <c r="AT89" s="1650"/>
      <c r="AU89" s="1650"/>
      <c r="AV89" s="1650"/>
      <c r="AW89" s="1650"/>
      <c r="AX89" s="1650"/>
      <c r="AY89" s="1650"/>
      <c r="AZ89" s="1650"/>
      <c r="BA89" s="1650"/>
      <c r="BB89" s="1650"/>
      <c r="BC89" s="1650"/>
      <c r="BD89" s="1650"/>
      <c r="BE89" s="1650"/>
      <c r="BF89" s="1650"/>
      <c r="BG89" s="1650"/>
      <c r="BH89" s="1650"/>
      <c r="BI89" s="1650"/>
      <c r="BJ89" s="1650"/>
      <c r="BK89" s="1650"/>
      <c r="BL89" s="1650"/>
      <c r="BM89" s="1650"/>
      <c r="BN89" s="1650"/>
      <c r="BO89" s="1650"/>
      <c r="BP89" s="1650"/>
      <c r="BQ89" s="1650"/>
      <c r="BR89" s="1650"/>
      <c r="BS89" s="1650"/>
      <c r="BT89" s="1650"/>
      <c r="BU89" s="1650"/>
      <c r="BV89" s="1650"/>
      <c r="BW89" s="1650"/>
      <c r="BX89" s="1650"/>
      <c r="BY89" s="1650"/>
      <c r="BZ89" s="1650"/>
      <c r="CA89" s="1650"/>
      <c r="CB89" s="1650"/>
      <c r="CC89" s="1650"/>
      <c r="CD89" s="1650"/>
      <c r="CE89" s="1650"/>
      <c r="CF89" s="1650"/>
      <c r="CG89" s="1650"/>
      <c r="CH89" s="1650"/>
      <c r="CI89" s="1650"/>
      <c r="CJ89" s="1650"/>
      <c r="CK89" s="1650"/>
      <c r="CL89" s="1650"/>
      <c r="CM89" s="1650"/>
      <c r="CN89" s="1650"/>
      <c r="CO89" s="1650"/>
      <c r="CP89" s="1650"/>
      <c r="CQ89" s="1650"/>
      <c r="CR89" s="1650"/>
      <c r="CS89" s="1650"/>
      <c r="CT89" s="1650"/>
      <c r="CU89" s="1650"/>
      <c r="CV89" s="1650"/>
      <c r="CW89" s="1650"/>
      <c r="CX89" s="1650"/>
      <c r="CY89" s="1650"/>
      <c r="CZ89" s="1650"/>
      <c r="DA89" s="1650"/>
      <c r="DB89" s="1650"/>
      <c r="DC89" s="1650"/>
      <c r="DD89" s="1650"/>
      <c r="DE89" s="1650"/>
      <c r="DF89" s="1650"/>
      <c r="DG89" s="1650"/>
      <c r="DH89" s="1650"/>
      <c r="DI89" s="1650"/>
      <c r="DJ89" s="1650"/>
      <c r="DK89" s="1650"/>
      <c r="DL89" s="1650"/>
      <c r="DM89" s="1650"/>
      <c r="DN89" s="1650"/>
      <c r="DO89" s="1650"/>
      <c r="DP89" s="1650"/>
      <c r="DQ89" s="1650"/>
      <c r="DR89" s="1650"/>
      <c r="DS89" s="1650"/>
      <c r="DT89" s="1650"/>
      <c r="DU89" s="1650"/>
      <c r="DV89" s="1650"/>
      <c r="DW89" s="1650"/>
      <c r="DX89" s="1650"/>
      <c r="DY89" s="1650"/>
      <c r="DZ89" s="1650"/>
      <c r="EA89" s="1650"/>
      <c r="EB89" s="1650"/>
      <c r="EC89" s="1650"/>
      <c r="ED89" s="1650"/>
      <c r="EE89" s="1650"/>
      <c r="EF89" s="1650"/>
      <c r="EG89" s="1650"/>
      <c r="EH89" s="1650"/>
      <c r="EI89" s="1650"/>
      <c r="EJ89" s="1650"/>
      <c r="EK89" s="1650"/>
      <c r="EL89" s="1650"/>
      <c r="EM89" s="1650"/>
      <c r="EN89" s="1650"/>
      <c r="EO89" s="1650"/>
      <c r="EP89" s="1650"/>
      <c r="EQ89" s="1650"/>
      <c r="ER89" s="1650"/>
      <c r="ES89" s="1650"/>
      <c r="ET89" s="1650"/>
      <c r="EU89" s="1650"/>
      <c r="EV89" s="1650"/>
      <c r="EW89" s="1650"/>
      <c r="EX89" s="1650"/>
      <c r="EY89" s="1650"/>
      <c r="EZ89" s="1650"/>
      <c r="FA89" s="1650"/>
      <c r="FB89" s="1650"/>
      <c r="FC89" s="1650"/>
      <c r="FD89" s="1650"/>
      <c r="FE89" s="1650"/>
      <c r="FF89" s="1650"/>
      <c r="FG89" s="1650"/>
      <c r="FH89" s="1650"/>
      <c r="FI89" s="1650"/>
      <c r="FJ89" s="1650"/>
      <c r="FK89" s="1650"/>
      <c r="FL89" s="1650"/>
      <c r="FM89" s="1650"/>
      <c r="FN89" s="1650"/>
      <c r="FO89" s="1650"/>
      <c r="FP89" s="1650"/>
      <c r="FQ89" s="1650"/>
      <c r="FR89" s="1650"/>
      <c r="FS89" s="1650"/>
      <c r="FT89" s="1650"/>
      <c r="FU89" s="1650"/>
      <c r="FV89" s="1650"/>
      <c r="FW89" s="1650"/>
      <c r="FX89" s="1650"/>
      <c r="FY89" s="1650"/>
      <c r="FZ89" s="1650"/>
      <c r="GA89" s="1650"/>
      <c r="GB89" s="1650"/>
      <c r="GC89" s="1650"/>
      <c r="GD89" s="1650"/>
      <c r="GE89" s="1650"/>
      <c r="GF89" s="1650"/>
      <c r="GG89" s="1650"/>
      <c r="GH89" s="1650"/>
      <c r="GI89" s="1650"/>
      <c r="GJ89" s="1650"/>
      <c r="GK89" s="1650"/>
      <c r="GL89" s="1650"/>
      <c r="GM89" s="1650"/>
      <c r="GO89" s="1169"/>
      <c r="GP89" s="1645"/>
      <c r="GQ89" s="1645"/>
      <c r="GR89" s="1169"/>
      <c r="GS89" s="1169"/>
      <c r="GT89" s="1169"/>
      <c r="GU89" s="1169"/>
      <c r="GV89" s="1645"/>
      <c r="GW89" s="1169"/>
      <c r="GX89" s="1169"/>
      <c r="GY89" s="553"/>
      <c r="GZ89" s="1169"/>
      <c r="HA89" s="1169"/>
      <c r="HB89" s="1169"/>
      <c r="HC89" s="1169"/>
      <c r="HD89" s="1169"/>
      <c r="HE89" s="1641"/>
      <c r="HF89" s="575"/>
      <c r="HG89" s="575"/>
      <c r="HH89" s="575"/>
      <c r="HI89" s="575"/>
      <c r="HJ89" s="1650">
        <v>11</v>
      </c>
    </row>
    <row s="1650" customFormat="1" customHeight="1" ht="11.549999999999999">
      <c r="A90" s="996"/>
      <c r="B90" s="1645"/>
      <c r="C90" s="1645"/>
      <c r="D90" s="360"/>
      <c r="J90" s="1650"/>
      <c r="K90" s="1650"/>
      <c r="L90" s="1650"/>
      <c r="M90" s="1650"/>
      <c r="N90" s="1650"/>
      <c r="O90" s="1650"/>
      <c r="P90" s="1650"/>
      <c r="Q90" s="1650"/>
      <c r="R90" s="1650"/>
      <c r="S90" s="1650"/>
      <c r="T90" s="1650"/>
      <c r="U90" s="1650"/>
      <c r="V90" s="1650"/>
      <c r="W90" s="1650"/>
      <c r="X90" s="1650"/>
      <c r="Y90" s="1650"/>
      <c r="Z90" s="1650"/>
      <c r="AA90" s="1650"/>
      <c r="AB90" s="1650"/>
      <c r="AC90" s="1650"/>
      <c r="AD90" s="1650"/>
      <c r="AE90" s="1650"/>
      <c r="AF90" s="1650"/>
      <c r="AG90" s="1650"/>
      <c r="AH90" s="1650"/>
      <c r="AI90" s="1650"/>
      <c r="AJ90" s="1650"/>
      <c r="AK90" s="1650"/>
      <c r="AL90" s="1650"/>
      <c r="AM90" s="1650"/>
      <c r="AN90" s="1650"/>
      <c r="AO90" s="1650"/>
      <c r="AP90" s="1650"/>
      <c r="AQ90" s="1650"/>
      <c r="AR90" s="1650"/>
      <c r="AS90" s="1650"/>
      <c r="AT90" s="1650"/>
      <c r="AU90" s="1650"/>
      <c r="AV90" s="1650"/>
      <c r="AW90" s="1650"/>
      <c r="AX90" s="1650"/>
      <c r="AY90" s="1650"/>
      <c r="AZ90" s="1650"/>
      <c r="BA90" s="1650"/>
      <c r="BB90" s="1650"/>
      <c r="BC90" s="1650"/>
      <c r="BD90" s="1650"/>
      <c r="BE90" s="1650"/>
      <c r="BF90" s="1650"/>
      <c r="BG90" s="1650"/>
      <c r="BH90" s="1650"/>
      <c r="BI90" s="1650"/>
      <c r="BJ90" s="1650"/>
      <c r="BK90" s="1650"/>
      <c r="BL90" s="1650"/>
      <c r="BM90" s="1650"/>
      <c r="BN90" s="1650"/>
      <c r="BO90" s="1650"/>
      <c r="BP90" s="1650"/>
      <c r="BQ90" s="1650"/>
      <c r="BR90" s="1650"/>
      <c r="BS90" s="1650"/>
      <c r="BT90" s="1650"/>
      <c r="BU90" s="1650"/>
      <c r="BV90" s="1650"/>
      <c r="BW90" s="1650"/>
      <c r="BX90" s="1650"/>
      <c r="BY90" s="1650"/>
      <c r="BZ90" s="1650"/>
      <c r="CA90" s="1650"/>
      <c r="CB90" s="1650"/>
      <c r="CC90" s="1650"/>
      <c r="CD90" s="1650"/>
      <c r="CE90" s="1650"/>
      <c r="CF90" s="1650"/>
      <c r="CG90" s="1650"/>
      <c r="CH90" s="1650"/>
      <c r="CI90" s="1650"/>
      <c r="CJ90" s="1650"/>
      <c r="CK90" s="1650"/>
      <c r="CL90" s="1650"/>
      <c r="CM90" s="1650"/>
      <c r="CN90" s="1650"/>
      <c r="CO90" s="1650"/>
      <c r="CP90" s="1650"/>
      <c r="CQ90" s="1650"/>
      <c r="CR90" s="1650"/>
      <c r="CS90" s="1650"/>
      <c r="CT90" s="1650"/>
      <c r="CU90" s="1650"/>
      <c r="CV90" s="1650"/>
      <c r="CW90" s="1650"/>
      <c r="CX90" s="1650"/>
      <c r="CY90" s="1650"/>
      <c r="CZ90" s="1650"/>
      <c r="DA90" s="1650"/>
      <c r="DB90" s="1650"/>
      <c r="DC90" s="1650"/>
      <c r="DD90" s="1650"/>
      <c r="DE90" s="1650"/>
      <c r="DF90" s="1650"/>
      <c r="DG90" s="1650"/>
      <c r="DH90" s="1650"/>
      <c r="DI90" s="1650"/>
      <c r="DJ90" s="1650"/>
      <c r="DK90" s="1650"/>
      <c r="DL90" s="1650"/>
      <c r="DM90" s="1650"/>
      <c r="DN90" s="1650"/>
      <c r="DO90" s="1650"/>
      <c r="DP90" s="1650"/>
      <c r="DQ90" s="1650"/>
      <c r="DR90" s="1650"/>
      <c r="DS90" s="1650"/>
      <c r="DT90" s="1650"/>
      <c r="DU90" s="1650"/>
      <c r="DV90" s="1650"/>
      <c r="DW90" s="1650"/>
      <c r="DX90" s="1650"/>
      <c r="DY90" s="1650"/>
      <c r="DZ90" s="1650"/>
      <c r="EA90" s="1650"/>
      <c r="EB90" s="1650"/>
      <c r="EC90" s="1650"/>
      <c r="ED90" s="1650"/>
      <c r="EE90" s="1650"/>
      <c r="EF90" s="1650"/>
      <c r="EG90" s="1650"/>
      <c r="EH90" s="1650"/>
      <c r="EI90" s="1650"/>
      <c r="EJ90" s="1650"/>
      <c r="EK90" s="1650"/>
      <c r="EL90" s="1650"/>
      <c r="EM90" s="1650"/>
      <c r="EN90" s="1650"/>
      <c r="EO90" s="1650"/>
      <c r="EP90" s="1650"/>
      <c r="EQ90" s="1650"/>
      <c r="ER90" s="1650"/>
      <c r="ES90" s="1650"/>
      <c r="ET90" s="1650"/>
      <c r="EU90" s="1650"/>
      <c r="EV90" s="1650"/>
      <c r="EW90" s="1650"/>
      <c r="EX90" s="1650"/>
      <c r="EY90" s="1650"/>
      <c r="EZ90" s="1650"/>
      <c r="FA90" s="1650"/>
      <c r="FB90" s="1650"/>
      <c r="FC90" s="1650"/>
      <c r="FD90" s="1650"/>
      <c r="FE90" s="1650"/>
      <c r="FF90" s="1650"/>
      <c r="FG90" s="1650"/>
      <c r="FH90" s="1650"/>
      <c r="FI90" s="1650"/>
      <c r="FJ90" s="1650"/>
      <c r="FK90" s="1650"/>
      <c r="FL90" s="1650"/>
      <c r="FM90" s="1650"/>
      <c r="FN90" s="1650"/>
      <c r="FO90" s="1650"/>
      <c r="FP90" s="1650"/>
      <c r="FQ90" s="1650"/>
      <c r="FR90" s="1650"/>
      <c r="FS90" s="1650"/>
      <c r="FT90" s="1650"/>
      <c r="FU90" s="1650"/>
      <c r="FV90" s="1650"/>
      <c r="FW90" s="1650"/>
      <c r="FX90" s="1650"/>
      <c r="FY90" s="1650"/>
      <c r="FZ90" s="1650"/>
      <c r="GA90" s="1650"/>
      <c r="GB90" s="1650"/>
      <c r="GC90" s="1650"/>
      <c r="GD90" s="1650"/>
      <c r="GE90" s="1650"/>
      <c r="GF90" s="1650"/>
      <c r="GG90" s="1650"/>
      <c r="GH90" s="1650"/>
      <c r="GI90" s="1650"/>
      <c r="GJ90" s="1650"/>
      <c r="GK90" s="1650"/>
      <c r="GL90" s="1650"/>
      <c r="GM90" s="1650"/>
      <c r="GO90" s="1169"/>
      <c r="GP90" s="1645"/>
      <c r="GQ90" s="1645"/>
      <c r="GR90" s="1169"/>
      <c r="GS90" s="1169"/>
      <c r="GT90" s="1169"/>
      <c r="GU90" s="1169"/>
      <c r="GV90" s="1645"/>
      <c r="GW90" s="1169"/>
      <c r="GX90" s="1169"/>
      <c r="GY90" s="553"/>
      <c r="GZ90" s="1169"/>
      <c r="HA90" s="1169"/>
      <c r="HB90" s="1169"/>
      <c r="HC90" s="1169"/>
      <c r="HD90" s="1169"/>
      <c r="HE90" s="1641"/>
      <c r="HF90" s="575"/>
      <c r="HG90" s="575"/>
      <c r="HH90" s="575"/>
      <c r="HI90" s="575"/>
      <c r="HJ90" s="1650">
        <v>11</v>
      </c>
    </row>
    <row s="1650" customFormat="1" customHeight="1" ht="11.549999999999999">
      <c r="A91" s="996"/>
      <c r="B91" s="1645"/>
      <c r="C91" s="1645"/>
      <c r="D91" s="360"/>
      <c r="J91" s="1650"/>
      <c r="K91" s="1650"/>
      <c r="L91" s="1650"/>
      <c r="M91" s="1650"/>
      <c r="N91" s="1650"/>
      <c r="O91" s="1650"/>
      <c r="P91" s="1650"/>
      <c r="Q91" s="1650"/>
      <c r="R91" s="1650"/>
      <c r="S91" s="1650"/>
      <c r="T91" s="1650"/>
      <c r="U91" s="1650"/>
      <c r="V91" s="1650"/>
      <c r="W91" s="1650"/>
      <c r="X91" s="1650"/>
      <c r="Y91" s="1650"/>
      <c r="Z91" s="1650"/>
      <c r="AA91" s="1650"/>
      <c r="AB91" s="1650"/>
      <c r="AC91" s="1650"/>
      <c r="AD91" s="1650"/>
      <c r="AE91" s="1650"/>
      <c r="AF91" s="1650"/>
      <c r="AG91" s="1650"/>
      <c r="AH91" s="1650"/>
      <c r="AI91" s="1650"/>
      <c r="AJ91" s="1650"/>
      <c r="AK91" s="1650"/>
      <c r="AL91" s="1650"/>
      <c r="AM91" s="1650"/>
      <c r="AN91" s="1650"/>
      <c r="AO91" s="1650"/>
      <c r="AP91" s="1650"/>
      <c r="AQ91" s="1650"/>
      <c r="AR91" s="1650"/>
      <c r="AS91" s="1650"/>
      <c r="AT91" s="1650"/>
      <c r="AU91" s="1650"/>
      <c r="AV91" s="1650"/>
      <c r="AW91" s="1650"/>
      <c r="AX91" s="1650"/>
      <c r="AY91" s="1650"/>
      <c r="AZ91" s="1650"/>
      <c r="BA91" s="1650"/>
      <c r="BB91" s="1650"/>
      <c r="BC91" s="1650"/>
      <c r="BD91" s="1650"/>
      <c r="BE91" s="1650"/>
      <c r="BF91" s="1650"/>
      <c r="BG91" s="1650"/>
      <c r="BH91" s="1650"/>
      <c r="BI91" s="1650"/>
      <c r="BJ91" s="1650"/>
      <c r="BK91" s="1650"/>
      <c r="BL91" s="1650"/>
      <c r="BM91" s="1650"/>
      <c r="BN91" s="1650"/>
      <c r="BO91" s="1650"/>
      <c r="BP91" s="1650"/>
      <c r="BQ91" s="1650"/>
      <c r="BR91" s="1650"/>
      <c r="BS91" s="1650"/>
      <c r="BT91" s="1650"/>
      <c r="BU91" s="1650"/>
      <c r="BV91" s="1650"/>
      <c r="BW91" s="1650"/>
      <c r="BX91" s="1650"/>
      <c r="BY91" s="1650"/>
      <c r="BZ91" s="1650"/>
      <c r="CA91" s="1650"/>
      <c r="CB91" s="1650"/>
      <c r="CC91" s="1650"/>
      <c r="CD91" s="1650"/>
      <c r="CE91" s="1650"/>
      <c r="CF91" s="1650"/>
      <c r="CG91" s="1650"/>
      <c r="CH91" s="1650"/>
      <c r="CI91" s="1650"/>
      <c r="CJ91" s="1650"/>
      <c r="CK91" s="1650"/>
      <c r="CL91" s="1650"/>
      <c r="CM91" s="1650"/>
      <c r="CN91" s="1650"/>
      <c r="CO91" s="1650"/>
      <c r="CP91" s="1650"/>
      <c r="CQ91" s="1650"/>
      <c r="CR91" s="1650"/>
      <c r="CS91" s="1650"/>
      <c r="CT91" s="1650"/>
      <c r="CU91" s="1650"/>
      <c r="CV91" s="1650"/>
      <c r="CW91" s="1650"/>
      <c r="CX91" s="1650"/>
      <c r="CY91" s="1650"/>
      <c r="CZ91" s="1650"/>
      <c r="DA91" s="1650"/>
      <c r="DB91" s="1650"/>
      <c r="DC91" s="1650"/>
      <c r="DD91" s="1650"/>
      <c r="DE91" s="1650"/>
      <c r="DF91" s="1650"/>
      <c r="DG91" s="1650"/>
      <c r="DH91" s="1650"/>
      <c r="DI91" s="1650"/>
      <c r="DJ91" s="1650"/>
      <c r="DK91" s="1650"/>
      <c r="DL91" s="1650"/>
      <c r="DM91" s="1650"/>
      <c r="DN91" s="1650"/>
      <c r="DO91" s="1650"/>
      <c r="DP91" s="1650"/>
      <c r="DQ91" s="1650"/>
      <c r="DR91" s="1650"/>
      <c r="DS91" s="1650"/>
      <c r="DT91" s="1650"/>
      <c r="DU91" s="1650"/>
      <c r="DV91" s="1650"/>
      <c r="DW91" s="1650"/>
      <c r="DX91" s="1650"/>
      <c r="DY91" s="1650"/>
      <c r="DZ91" s="1650"/>
      <c r="EA91" s="1650"/>
      <c r="EB91" s="1650"/>
      <c r="EC91" s="1650"/>
      <c r="ED91" s="1650"/>
      <c r="EE91" s="1650"/>
      <c r="EF91" s="1650"/>
      <c r="EG91" s="1650"/>
      <c r="EH91" s="1650"/>
      <c r="EI91" s="1650"/>
      <c r="EJ91" s="1650"/>
      <c r="EK91" s="1650"/>
      <c r="EL91" s="1650"/>
      <c r="EM91" s="1650"/>
      <c r="EN91" s="1650"/>
      <c r="EO91" s="1650"/>
      <c r="EP91" s="1650"/>
      <c r="EQ91" s="1650"/>
      <c r="ER91" s="1650"/>
      <c r="ES91" s="1650"/>
      <c r="ET91" s="1650"/>
      <c r="EU91" s="1650"/>
      <c r="EV91" s="1650"/>
      <c r="EW91" s="1650"/>
      <c r="EX91" s="1650"/>
      <c r="EY91" s="1650"/>
      <c r="EZ91" s="1650"/>
      <c r="FA91" s="1650"/>
      <c r="FB91" s="1650"/>
      <c r="FC91" s="1650"/>
      <c r="FD91" s="1650"/>
      <c r="FE91" s="1650"/>
      <c r="FF91" s="1650"/>
      <c r="FG91" s="1650"/>
      <c r="FH91" s="1650"/>
      <c r="FI91" s="1650"/>
      <c r="FJ91" s="1650"/>
      <c r="FK91" s="1650"/>
      <c r="FL91" s="1650"/>
      <c r="FM91" s="1650"/>
      <c r="FN91" s="1650"/>
      <c r="FO91" s="1650"/>
      <c r="FP91" s="1650"/>
      <c r="FQ91" s="1650"/>
      <c r="FR91" s="1650"/>
      <c r="FS91" s="1650"/>
      <c r="FT91" s="1650"/>
      <c r="FU91" s="1650"/>
      <c r="FV91" s="1650"/>
      <c r="FW91" s="1650"/>
      <c r="FX91" s="1650"/>
      <c r="FY91" s="1650"/>
      <c r="FZ91" s="1650"/>
      <c r="GA91" s="1650"/>
      <c r="GB91" s="1650"/>
      <c r="GC91" s="1650"/>
      <c r="GD91" s="1650"/>
      <c r="GE91" s="1650"/>
      <c r="GF91" s="1650"/>
      <c r="GG91" s="1650"/>
      <c r="GH91" s="1650"/>
      <c r="GI91" s="1650"/>
      <c r="GJ91" s="1650"/>
      <c r="GK91" s="1650"/>
      <c r="GL91" s="1650"/>
      <c r="GM91" s="1650"/>
      <c r="GO91" s="1169"/>
      <c r="GP91" s="1645"/>
      <c r="GQ91" s="1645"/>
      <c r="GR91" s="1169"/>
      <c r="GS91" s="1169"/>
      <c r="GT91" s="1169"/>
      <c r="GU91" s="1169"/>
      <c r="GV91" s="1645"/>
      <c r="GW91" s="1169"/>
      <c r="GX91" s="1169"/>
      <c r="GY91" s="553"/>
      <c r="GZ91" s="1169"/>
      <c r="HA91" s="1169"/>
      <c r="HB91" s="1169"/>
      <c r="HC91" s="1169"/>
      <c r="HD91" s="1169"/>
      <c r="HE91" s="1641"/>
      <c r="HF91" s="575"/>
      <c r="HG91" s="575"/>
      <c r="HH91" s="575"/>
      <c r="HI91" s="575"/>
      <c r="HJ91" s="1650">
        <v>11</v>
      </c>
    </row>
    <row s="1650" customFormat="1" customHeight="1" ht="11.549999999999999">
      <c r="A92" s="996"/>
      <c r="B92" s="1645"/>
      <c r="C92" s="1645"/>
      <c r="D92" s="360"/>
      <c r="J92" s="1650"/>
      <c r="K92" s="1650"/>
      <c r="L92" s="1650"/>
      <c r="M92" s="1650"/>
      <c r="N92" s="1650"/>
      <c r="O92" s="1650"/>
      <c r="P92" s="1650"/>
      <c r="Q92" s="1650"/>
      <c r="R92" s="1650"/>
      <c r="S92" s="1650"/>
      <c r="T92" s="1650"/>
      <c r="U92" s="1650"/>
      <c r="V92" s="1650"/>
      <c r="W92" s="1650"/>
      <c r="X92" s="1650"/>
      <c r="Y92" s="1650"/>
      <c r="Z92" s="1650"/>
      <c r="AA92" s="1650"/>
      <c r="AB92" s="1650"/>
      <c r="AC92" s="1650"/>
      <c r="AD92" s="1650"/>
      <c r="AE92" s="1650"/>
      <c r="AF92" s="1650"/>
      <c r="AG92" s="1650"/>
      <c r="AH92" s="1650"/>
      <c r="AI92" s="1650"/>
      <c r="AJ92" s="1650"/>
      <c r="AK92" s="1650"/>
      <c r="AL92" s="1650"/>
      <c r="AM92" s="1650"/>
      <c r="AN92" s="1650"/>
      <c r="AO92" s="1650"/>
      <c r="AP92" s="1650"/>
      <c r="AQ92" s="1650"/>
      <c r="AR92" s="1650"/>
      <c r="AS92" s="1650"/>
      <c r="AT92" s="1650"/>
      <c r="AU92" s="1650"/>
      <c r="AV92" s="1650"/>
      <c r="AW92" s="1650"/>
      <c r="AX92" s="1650"/>
      <c r="AY92" s="1650"/>
      <c r="AZ92" s="1650"/>
      <c r="BA92" s="1650"/>
      <c r="BB92" s="1650"/>
      <c r="BC92" s="1650"/>
      <c r="BD92" s="1650"/>
      <c r="BE92" s="1650"/>
      <c r="BF92" s="1650"/>
      <c r="BG92" s="1650"/>
      <c r="BH92" s="1650"/>
      <c r="BI92" s="1650"/>
      <c r="BJ92" s="1650"/>
      <c r="BK92" s="1650"/>
      <c r="BL92" s="1650"/>
      <c r="BM92" s="1650"/>
      <c r="BN92" s="1650"/>
      <c r="BO92" s="1650"/>
      <c r="BP92" s="1650"/>
      <c r="BQ92" s="1650"/>
      <c r="BR92" s="1650"/>
      <c r="BS92" s="1650"/>
      <c r="BT92" s="1650"/>
      <c r="BU92" s="1650"/>
      <c r="BV92" s="1650"/>
      <c r="BW92" s="1650"/>
      <c r="BX92" s="1650"/>
      <c r="BY92" s="1650"/>
      <c r="BZ92" s="1650"/>
      <c r="CA92" s="1650"/>
      <c r="CB92" s="1650"/>
      <c r="CC92" s="1650"/>
      <c r="CD92" s="1650"/>
      <c r="CE92" s="1650"/>
      <c r="CF92" s="1650"/>
      <c r="CG92" s="1650"/>
      <c r="CH92" s="1650"/>
      <c r="CI92" s="1650"/>
      <c r="CJ92" s="1650"/>
      <c r="CK92" s="1650"/>
      <c r="CL92" s="1650"/>
      <c r="CM92" s="1650"/>
      <c r="CN92" s="1650"/>
      <c r="CO92" s="1650"/>
      <c r="CP92" s="1650"/>
      <c r="CQ92" s="1650"/>
      <c r="CR92" s="1650"/>
      <c r="CS92" s="1650"/>
      <c r="CT92" s="1650"/>
      <c r="CU92" s="1650"/>
      <c r="CV92" s="1650"/>
      <c r="CW92" s="1650"/>
      <c r="CX92" s="1650"/>
      <c r="CY92" s="1650"/>
      <c r="CZ92" s="1650"/>
      <c r="DA92" s="1650"/>
      <c r="DB92" s="1650"/>
      <c r="DC92" s="1650"/>
      <c r="DD92" s="1650"/>
      <c r="DE92" s="1650"/>
      <c r="DF92" s="1650"/>
      <c r="DG92" s="1650"/>
      <c r="DH92" s="1650"/>
      <c r="DI92" s="1650"/>
      <c r="DJ92" s="1650"/>
      <c r="DK92" s="1650"/>
      <c r="DL92" s="1650"/>
      <c r="DM92" s="1650"/>
      <c r="DN92" s="1650"/>
      <c r="DO92" s="1650"/>
      <c r="DP92" s="1650"/>
      <c r="DQ92" s="1650"/>
      <c r="DR92" s="1650"/>
      <c r="DS92" s="1650"/>
      <c r="DT92" s="1650"/>
      <c r="DU92" s="1650"/>
      <c r="DV92" s="1650"/>
      <c r="DW92" s="1650"/>
      <c r="DX92" s="1650"/>
      <c r="DY92" s="1650"/>
      <c r="DZ92" s="1650"/>
      <c r="EA92" s="1650"/>
      <c r="EB92" s="1650"/>
      <c r="EC92" s="1650"/>
      <c r="ED92" s="1650"/>
      <c r="EE92" s="1650"/>
      <c r="EF92" s="1650"/>
      <c r="EG92" s="1650"/>
      <c r="EH92" s="1650"/>
      <c r="EI92" s="1650"/>
      <c r="EJ92" s="1650"/>
      <c r="EK92" s="1650"/>
      <c r="EL92" s="1650"/>
      <c r="EM92" s="1650"/>
      <c r="EN92" s="1650"/>
      <c r="EO92" s="1650"/>
      <c r="EP92" s="1650"/>
      <c r="EQ92" s="1650"/>
      <c r="ER92" s="1650"/>
      <c r="ES92" s="1650"/>
      <c r="ET92" s="1650"/>
      <c r="EU92" s="1650"/>
      <c r="EV92" s="1650"/>
      <c r="EW92" s="1650"/>
      <c r="EX92" s="1650"/>
      <c r="EY92" s="1650"/>
      <c r="EZ92" s="1650"/>
      <c r="FA92" s="1650"/>
      <c r="FB92" s="1650"/>
      <c r="FC92" s="1650"/>
      <c r="FD92" s="1650"/>
      <c r="FE92" s="1650"/>
      <c r="FF92" s="1650"/>
      <c r="FG92" s="1650"/>
      <c r="FH92" s="1650"/>
      <c r="FI92" s="1650"/>
      <c r="FJ92" s="1650"/>
      <c r="FK92" s="1650"/>
      <c r="FL92" s="1650"/>
      <c r="FM92" s="1650"/>
      <c r="FN92" s="1650"/>
      <c r="FO92" s="1650"/>
      <c r="FP92" s="1650"/>
      <c r="FQ92" s="1650"/>
      <c r="FR92" s="1650"/>
      <c r="FS92" s="1650"/>
      <c r="FT92" s="1650"/>
      <c r="FU92" s="1650"/>
      <c r="FV92" s="1650"/>
      <c r="FW92" s="1650"/>
      <c r="FX92" s="1650"/>
      <c r="FY92" s="1650"/>
      <c r="FZ92" s="1650"/>
      <c r="GA92" s="1650"/>
      <c r="GB92" s="1650"/>
      <c r="GC92" s="1650"/>
      <c r="GD92" s="1650"/>
      <c r="GE92" s="1650"/>
      <c r="GF92" s="1650"/>
      <c r="GG92" s="1650"/>
      <c r="GH92" s="1650"/>
      <c r="GI92" s="1650"/>
      <c r="GJ92" s="1650"/>
      <c r="GK92" s="1650"/>
      <c r="GL92" s="1650"/>
      <c r="GM92" s="1650"/>
      <c r="GO92" s="1169"/>
      <c r="GP92" s="1645"/>
      <c r="GQ92" s="1645"/>
      <c r="GR92" s="1169"/>
      <c r="GS92" s="1169"/>
      <c r="GT92" s="1169"/>
      <c r="GU92" s="1169"/>
      <c r="GV92" s="1645"/>
      <c r="GW92" s="1169"/>
      <c r="GX92" s="1169"/>
      <c r="GY92" s="553"/>
      <c r="GZ92" s="1169"/>
      <c r="HA92" s="1169"/>
      <c r="HB92" s="1169"/>
      <c r="HC92" s="1169"/>
      <c r="HD92" s="1169"/>
      <c r="HE92" s="1641"/>
      <c r="HF92" s="575"/>
      <c r="HG92" s="575"/>
      <c r="HH92" s="575"/>
      <c r="HI92" s="575"/>
      <c r="HJ92" s="1650">
        <v>11</v>
      </c>
    </row>
    <row s="1650" customFormat="1" customHeight="1" ht="11.549999999999999">
      <c r="A93" s="996"/>
      <c r="B93" s="1645"/>
      <c r="C93" s="1645"/>
      <c r="D93" s="360"/>
      <c r="J93" s="1650"/>
      <c r="K93" s="1650"/>
      <c r="L93" s="1650"/>
      <c r="M93" s="1650"/>
      <c r="N93" s="1650"/>
      <c r="O93" s="1650"/>
      <c r="P93" s="1650"/>
      <c r="Q93" s="1650"/>
      <c r="R93" s="1650"/>
      <c r="S93" s="1650"/>
      <c r="T93" s="1650"/>
      <c r="U93" s="1650"/>
      <c r="V93" s="1650"/>
      <c r="W93" s="1650"/>
      <c r="X93" s="1650"/>
      <c r="Y93" s="1650"/>
      <c r="Z93" s="1650"/>
      <c r="AA93" s="1650"/>
      <c r="AB93" s="1650"/>
      <c r="AC93" s="1650"/>
      <c r="AD93" s="1650"/>
      <c r="AE93" s="1650"/>
      <c r="AF93" s="1650"/>
      <c r="AG93" s="1650"/>
      <c r="AH93" s="1650"/>
      <c r="AI93" s="1650"/>
      <c r="AJ93" s="1650"/>
      <c r="AK93" s="1650"/>
      <c r="AL93" s="1650"/>
      <c r="AM93" s="1650"/>
      <c r="AN93" s="1650"/>
      <c r="AO93" s="1650"/>
      <c r="AP93" s="1650"/>
      <c r="AQ93" s="1650"/>
      <c r="AR93" s="1650"/>
      <c r="AS93" s="1650"/>
      <c r="AT93" s="1650"/>
      <c r="AU93" s="1650"/>
      <c r="AV93" s="1650"/>
      <c r="AW93" s="1650"/>
      <c r="AX93" s="1650"/>
      <c r="AY93" s="1650"/>
      <c r="AZ93" s="1650"/>
      <c r="BA93" s="1650"/>
      <c r="BB93" s="1650"/>
      <c r="BC93" s="1650"/>
      <c r="BD93" s="1650"/>
      <c r="BE93" s="1650"/>
      <c r="BF93" s="1650"/>
      <c r="BG93" s="1650"/>
      <c r="BH93" s="1650"/>
      <c r="BI93" s="1650"/>
      <c r="BJ93" s="1650"/>
      <c r="BK93" s="1650"/>
      <c r="BL93" s="1650"/>
      <c r="BM93" s="1650"/>
      <c r="BN93" s="1650"/>
      <c r="BO93" s="1650"/>
      <c r="BP93" s="1650"/>
      <c r="BQ93" s="1650"/>
      <c r="BR93" s="1650"/>
      <c r="BS93" s="1650"/>
      <c r="BT93" s="1650"/>
      <c r="BU93" s="1650"/>
      <c r="BV93" s="1650"/>
      <c r="BW93" s="1650"/>
      <c r="BX93" s="1650"/>
      <c r="BY93" s="1650"/>
      <c r="BZ93" s="1650"/>
      <c r="CA93" s="1650"/>
      <c r="CB93" s="1650"/>
      <c r="CC93" s="1650"/>
      <c r="CD93" s="1650"/>
      <c r="CE93" s="1650"/>
      <c r="CF93" s="1650"/>
      <c r="CG93" s="1650"/>
      <c r="CH93" s="1650"/>
      <c r="CI93" s="1650"/>
      <c r="CJ93" s="1650"/>
      <c r="CK93" s="1650"/>
      <c r="CL93" s="1650"/>
      <c r="CM93" s="1650"/>
      <c r="CN93" s="1650"/>
      <c r="CO93" s="1650"/>
      <c r="CP93" s="1650"/>
      <c r="CQ93" s="1650"/>
      <c r="CR93" s="1650"/>
      <c r="CS93" s="1650"/>
      <c r="CT93" s="1650"/>
      <c r="CU93" s="1650"/>
      <c r="CV93" s="1650"/>
      <c r="CW93" s="1650"/>
      <c r="CX93" s="1650"/>
      <c r="CY93" s="1650"/>
      <c r="CZ93" s="1650"/>
      <c r="DA93" s="1650"/>
      <c r="DB93" s="1650"/>
      <c r="DC93" s="1650"/>
      <c r="DD93" s="1650"/>
      <c r="DE93" s="1650"/>
      <c r="DF93" s="1650"/>
      <c r="DG93" s="1650"/>
      <c r="DH93" s="1650"/>
      <c r="DI93" s="1650"/>
      <c r="DJ93" s="1650"/>
      <c r="DK93" s="1650"/>
      <c r="DL93" s="1650"/>
      <c r="DM93" s="1650"/>
      <c r="DN93" s="1650"/>
      <c r="DO93" s="1650"/>
      <c r="DP93" s="1650"/>
      <c r="DQ93" s="1650"/>
      <c r="DR93" s="1650"/>
      <c r="DS93" s="1650"/>
      <c r="DT93" s="1650"/>
      <c r="DU93" s="1650"/>
      <c r="DV93" s="1650"/>
      <c r="DW93" s="1650"/>
      <c r="DX93" s="1650"/>
      <c r="DY93" s="1650"/>
      <c r="DZ93" s="1650"/>
      <c r="EA93" s="1650"/>
      <c r="EB93" s="1650"/>
      <c r="EC93" s="1650"/>
      <c r="ED93" s="1650"/>
      <c r="EE93" s="1650"/>
      <c r="EF93" s="1650"/>
      <c r="EG93" s="1650"/>
      <c r="EH93" s="1650"/>
      <c r="EI93" s="1650"/>
      <c r="EJ93" s="1650"/>
      <c r="EK93" s="1650"/>
      <c r="EL93" s="1650"/>
      <c r="EM93" s="1650"/>
      <c r="EN93" s="1650"/>
      <c r="EO93" s="1650"/>
      <c r="EP93" s="1650"/>
      <c r="EQ93" s="1650"/>
      <c r="ER93" s="1650"/>
      <c r="ES93" s="1650"/>
      <c r="ET93" s="1650"/>
      <c r="EU93" s="1650"/>
      <c r="EV93" s="1650"/>
      <c r="EW93" s="1650"/>
      <c r="EX93" s="1650"/>
      <c r="EY93" s="1650"/>
      <c r="EZ93" s="1650"/>
      <c r="FA93" s="1650"/>
      <c r="FB93" s="1650"/>
      <c r="FC93" s="1650"/>
      <c r="FD93" s="1650"/>
      <c r="FE93" s="1650"/>
      <c r="FF93" s="1650"/>
      <c r="FG93" s="1650"/>
      <c r="FH93" s="1650"/>
      <c r="FI93" s="1650"/>
      <c r="FJ93" s="1650"/>
      <c r="FK93" s="1650"/>
      <c r="FL93" s="1650"/>
      <c r="FM93" s="1650"/>
      <c r="FN93" s="1650"/>
      <c r="FO93" s="1650"/>
      <c r="FP93" s="1650"/>
      <c r="FQ93" s="1650"/>
      <c r="FR93" s="1650"/>
      <c r="FS93" s="1650"/>
      <c r="FT93" s="1650"/>
      <c r="FU93" s="1650"/>
      <c r="FV93" s="1650"/>
      <c r="FW93" s="1650"/>
      <c r="FX93" s="1650"/>
      <c r="FY93" s="1650"/>
      <c r="FZ93" s="1650"/>
      <c r="GA93" s="1650"/>
      <c r="GB93" s="1650"/>
      <c r="GC93" s="1650"/>
      <c r="GD93" s="1650"/>
      <c r="GE93" s="1650"/>
      <c r="GF93" s="1650"/>
      <c r="GG93" s="1650"/>
      <c r="GH93" s="1650"/>
      <c r="GI93" s="1650"/>
      <c r="GJ93" s="1650"/>
      <c r="GK93" s="1650"/>
      <c r="GL93" s="1650"/>
      <c r="GM93" s="1650"/>
      <c r="GO93" s="1169"/>
      <c r="GP93" s="1645"/>
      <c r="GQ93" s="1645"/>
      <c r="GR93" s="1169"/>
      <c r="GS93" s="1169"/>
      <c r="GT93" s="1169"/>
      <c r="GU93" s="1169"/>
      <c r="GV93" s="1645"/>
      <c r="GW93" s="1169"/>
      <c r="GX93" s="1169"/>
      <c r="GY93" s="553"/>
      <c r="GZ93" s="1169"/>
      <c r="HA93" s="1169"/>
      <c r="HB93" s="1169"/>
      <c r="HC93" s="1169"/>
      <c r="HD93" s="1169"/>
      <c r="HE93" s="1641"/>
      <c r="HF93" s="575"/>
      <c r="HG93" s="575"/>
      <c r="HH93" s="575"/>
      <c r="HI93" s="575"/>
      <c r="HJ93" s="1650">
        <v>11</v>
      </c>
    </row>
    <row s="1650" customFormat="1" customHeight="1" ht="11.549999999999999">
      <c r="A94" s="996"/>
      <c r="B94" s="1645"/>
      <c r="C94" s="1645"/>
      <c r="D94" s="360"/>
      <c r="J94" s="1650"/>
      <c r="K94" s="1650"/>
      <c r="L94" s="1650"/>
      <c r="M94" s="1650"/>
      <c r="N94" s="1650"/>
      <c r="O94" s="1650"/>
      <c r="P94" s="1650"/>
      <c r="Q94" s="1650"/>
      <c r="R94" s="1650"/>
      <c r="S94" s="1650"/>
      <c r="T94" s="1650"/>
      <c r="U94" s="1650"/>
      <c r="V94" s="1650"/>
      <c r="W94" s="1650"/>
      <c r="X94" s="1650"/>
      <c r="Y94" s="1650"/>
      <c r="Z94" s="1650"/>
      <c r="AA94" s="1650"/>
      <c r="AB94" s="1650"/>
      <c r="AC94" s="1650"/>
      <c r="AD94" s="1650"/>
      <c r="AE94" s="1650"/>
      <c r="AF94" s="1650"/>
      <c r="AG94" s="1650"/>
      <c r="AH94" s="1650"/>
      <c r="AI94" s="1650"/>
      <c r="AJ94" s="1650"/>
      <c r="AK94" s="1650"/>
      <c r="AL94" s="1650"/>
      <c r="AM94" s="1650"/>
      <c r="AN94" s="1650"/>
      <c r="AO94" s="1650"/>
      <c r="AP94" s="1650"/>
      <c r="AQ94" s="1650"/>
      <c r="AR94" s="1650"/>
      <c r="AS94" s="1650"/>
      <c r="AT94" s="1650"/>
      <c r="AU94" s="1650"/>
      <c r="AV94" s="1650"/>
      <c r="AW94" s="1650"/>
      <c r="AX94" s="1650"/>
      <c r="AY94" s="1650"/>
      <c r="AZ94" s="1650"/>
      <c r="BA94" s="1650"/>
      <c r="BB94" s="1650"/>
      <c r="BC94" s="1650"/>
      <c r="BD94" s="1650"/>
      <c r="BE94" s="1650"/>
      <c r="BF94" s="1650"/>
      <c r="BG94" s="1650"/>
      <c r="BH94" s="1650"/>
      <c r="BI94" s="1650"/>
      <c r="BJ94" s="1650"/>
      <c r="BK94" s="1650"/>
      <c r="BL94" s="1650"/>
      <c r="BM94" s="1650"/>
      <c r="BN94" s="1650"/>
      <c r="BO94" s="1650"/>
      <c r="BP94" s="1650"/>
      <c r="BQ94" s="1650"/>
      <c r="BR94" s="1650"/>
      <c r="BS94" s="1650"/>
      <c r="BT94" s="1650"/>
      <c r="BU94" s="1650"/>
      <c r="BV94" s="1650"/>
      <c r="BW94" s="1650"/>
      <c r="BX94" s="1650"/>
      <c r="BY94" s="1650"/>
      <c r="BZ94" s="1650"/>
      <c r="CA94" s="1650"/>
      <c r="CB94" s="1650"/>
      <c r="CC94" s="1650"/>
      <c r="CD94" s="1650"/>
      <c r="CE94" s="1650"/>
      <c r="CF94" s="1650"/>
      <c r="CG94" s="1650"/>
      <c r="CH94" s="1650"/>
      <c r="CI94" s="1650"/>
      <c r="CJ94" s="1650"/>
      <c r="CK94" s="1650"/>
      <c r="CL94" s="1650"/>
      <c r="CM94" s="1650"/>
      <c r="CN94" s="1650"/>
      <c r="CO94" s="1650"/>
      <c r="CP94" s="1650"/>
      <c r="CQ94" s="1650"/>
      <c r="CR94" s="1650"/>
      <c r="CS94" s="1650"/>
      <c r="CT94" s="1650"/>
      <c r="CU94" s="1650"/>
      <c r="CV94" s="1650"/>
      <c r="CW94" s="1650"/>
      <c r="CX94" s="1650"/>
      <c r="CY94" s="1650"/>
      <c r="CZ94" s="1650"/>
      <c r="DA94" s="1650"/>
      <c r="DB94" s="1650"/>
      <c r="DC94" s="1650"/>
      <c r="DD94" s="1650"/>
      <c r="DE94" s="1650"/>
      <c r="DF94" s="1650"/>
      <c r="DG94" s="1650"/>
      <c r="DH94" s="1650"/>
      <c r="DI94" s="1650"/>
      <c r="DJ94" s="1650"/>
      <c r="DK94" s="1650"/>
      <c r="DL94" s="1650"/>
      <c r="DM94" s="1650"/>
      <c r="DN94" s="1650"/>
      <c r="DO94" s="1650"/>
      <c r="DP94" s="1650"/>
      <c r="DQ94" s="1650"/>
      <c r="DR94" s="1650"/>
      <c r="DS94" s="1650"/>
      <c r="DT94" s="1650"/>
      <c r="DU94" s="1650"/>
      <c r="DV94" s="1650"/>
      <c r="DW94" s="1650"/>
      <c r="DX94" s="1650"/>
      <c r="DY94" s="1650"/>
      <c r="DZ94" s="1650"/>
      <c r="EA94" s="1650"/>
      <c r="EB94" s="1650"/>
      <c r="EC94" s="1650"/>
      <c r="ED94" s="1650"/>
      <c r="EE94" s="1650"/>
      <c r="EF94" s="1650"/>
      <c r="EG94" s="1650"/>
      <c r="EH94" s="1650"/>
      <c r="EI94" s="1650"/>
      <c r="EJ94" s="1650"/>
      <c r="EK94" s="1650"/>
      <c r="EL94" s="1650"/>
      <c r="EM94" s="1650"/>
      <c r="EN94" s="1650"/>
      <c r="EO94" s="1650"/>
      <c r="EP94" s="1650"/>
      <c r="EQ94" s="1650"/>
      <c r="ER94" s="1650"/>
      <c r="ES94" s="1650"/>
      <c r="ET94" s="1650"/>
      <c r="EU94" s="1650"/>
      <c r="EV94" s="1650"/>
      <c r="EW94" s="1650"/>
      <c r="EX94" s="1650"/>
      <c r="EY94" s="1650"/>
      <c r="EZ94" s="1650"/>
      <c r="FA94" s="1650"/>
      <c r="FB94" s="1650"/>
      <c r="FC94" s="1650"/>
      <c r="FD94" s="1650"/>
      <c r="FE94" s="1650"/>
      <c r="FF94" s="1650"/>
      <c r="FG94" s="1650"/>
      <c r="FH94" s="1650"/>
      <c r="FI94" s="1650"/>
      <c r="FJ94" s="1650"/>
      <c r="FK94" s="1650"/>
      <c r="FL94" s="1650"/>
      <c r="FM94" s="1650"/>
      <c r="FN94" s="1650"/>
      <c r="FO94" s="1650"/>
      <c r="FP94" s="1650"/>
      <c r="FQ94" s="1650"/>
      <c r="FR94" s="1650"/>
      <c r="FS94" s="1650"/>
      <c r="FT94" s="1650"/>
      <c r="FU94" s="1650"/>
      <c r="FV94" s="1650"/>
      <c r="FW94" s="1650"/>
      <c r="FX94" s="1650"/>
      <c r="FY94" s="1650"/>
      <c r="FZ94" s="1650"/>
      <c r="GA94" s="1650"/>
      <c r="GB94" s="1650"/>
      <c r="GC94" s="1650"/>
      <c r="GD94" s="1650"/>
      <c r="GE94" s="1650"/>
      <c r="GF94" s="1650"/>
      <c r="GG94" s="1650"/>
      <c r="GH94" s="1650"/>
      <c r="GI94" s="1650"/>
      <c r="GJ94" s="1650"/>
      <c r="GK94" s="1650"/>
      <c r="GL94" s="1650"/>
      <c r="GM94" s="1650"/>
      <c r="GO94" s="1169"/>
      <c r="GP94" s="1645"/>
      <c r="GQ94" s="1645"/>
      <c r="GR94" s="1169"/>
      <c r="GS94" s="1169"/>
      <c r="GT94" s="1169"/>
      <c r="GU94" s="1169"/>
      <c r="GV94" s="1645"/>
      <c r="GW94" s="1169"/>
      <c r="GX94" s="1169"/>
      <c r="GY94" s="553"/>
      <c r="GZ94" s="1169"/>
      <c r="HA94" s="1169"/>
      <c r="HB94" s="1169"/>
      <c r="HC94" s="1169"/>
      <c r="HD94" s="1169"/>
      <c r="HE94" s="1641"/>
      <c r="HF94" s="575"/>
      <c r="HG94" s="575"/>
      <c r="HH94" s="575"/>
      <c r="HI94" s="575"/>
      <c r="HJ94" s="1650">
        <v>11</v>
      </c>
    </row>
    <row s="1650" customFormat="1" customHeight="1" ht="11.549999999999999">
      <c r="A95" s="996"/>
      <c r="B95" s="1645"/>
      <c r="C95" s="1645"/>
      <c r="D95" s="360"/>
      <c r="J95" s="1650"/>
      <c r="K95" s="1650"/>
      <c r="L95" s="1650"/>
      <c r="M95" s="1650"/>
      <c r="N95" s="1650"/>
      <c r="O95" s="1650"/>
      <c r="P95" s="1650"/>
      <c r="Q95" s="1650"/>
      <c r="R95" s="1650"/>
      <c r="S95" s="1650"/>
      <c r="T95" s="1650"/>
      <c r="U95" s="1650"/>
      <c r="V95" s="1650"/>
      <c r="W95" s="1650"/>
      <c r="X95" s="1650"/>
      <c r="Y95" s="1650"/>
      <c r="Z95" s="1650"/>
      <c r="AA95" s="1650"/>
      <c r="AB95" s="1650"/>
      <c r="AC95" s="1650"/>
      <c r="AD95" s="1650"/>
      <c r="AE95" s="1650"/>
      <c r="AF95" s="1650"/>
      <c r="AG95" s="1650"/>
      <c r="AH95" s="1650"/>
      <c r="AI95" s="1650"/>
      <c r="AJ95" s="1650"/>
      <c r="AK95" s="1650"/>
      <c r="AL95" s="1650"/>
      <c r="AM95" s="1650"/>
      <c r="AN95" s="1650"/>
      <c r="AO95" s="1650"/>
      <c r="AP95" s="1650"/>
      <c r="AQ95" s="1650"/>
      <c r="AR95" s="1650"/>
      <c r="AS95" s="1650"/>
      <c r="AT95" s="1650"/>
      <c r="AU95" s="1650"/>
      <c r="AV95" s="1650"/>
      <c r="AW95" s="1650"/>
      <c r="AX95" s="1650"/>
      <c r="AY95" s="1650"/>
      <c r="AZ95" s="1650"/>
      <c r="BA95" s="1650"/>
      <c r="BB95" s="1650"/>
      <c r="BC95" s="1650"/>
      <c r="BD95" s="1650"/>
      <c r="BE95" s="1650"/>
      <c r="BF95" s="1650"/>
      <c r="BG95" s="1650"/>
      <c r="BH95" s="1650"/>
      <c r="BI95" s="1650"/>
      <c r="BJ95" s="1650"/>
      <c r="BK95" s="1650"/>
      <c r="BL95" s="1650"/>
      <c r="BM95" s="1650"/>
      <c r="BN95" s="1650"/>
      <c r="BO95" s="1650"/>
      <c r="BP95" s="1650"/>
      <c r="BQ95" s="1650"/>
      <c r="BR95" s="1650"/>
      <c r="BS95" s="1650"/>
      <c r="BT95" s="1650"/>
      <c r="BU95" s="1650"/>
      <c r="BV95" s="1650"/>
      <c r="BW95" s="1650"/>
      <c r="BX95" s="1650"/>
      <c r="BY95" s="1650"/>
      <c r="BZ95" s="1650"/>
      <c r="CA95" s="1650"/>
      <c r="CB95" s="1650"/>
      <c r="CC95" s="1650"/>
      <c r="CD95" s="1650"/>
      <c r="CE95" s="1650"/>
      <c r="CF95" s="1650"/>
      <c r="CG95" s="1650"/>
      <c r="CH95" s="1650"/>
      <c r="CI95" s="1650"/>
      <c r="CJ95" s="1650"/>
      <c r="CK95" s="1650"/>
      <c r="CL95" s="1650"/>
      <c r="CM95" s="1650"/>
      <c r="CN95" s="1650"/>
      <c r="CO95" s="1650"/>
      <c r="CP95" s="1650"/>
      <c r="CQ95" s="1650"/>
      <c r="CR95" s="1650"/>
      <c r="CS95" s="1650"/>
      <c r="CT95" s="1650"/>
      <c r="CU95" s="1650"/>
      <c r="CV95" s="1650"/>
      <c r="CW95" s="1650"/>
      <c r="CX95" s="1650"/>
      <c r="CY95" s="1650"/>
      <c r="CZ95" s="1650"/>
      <c r="DA95" s="1650"/>
      <c r="DB95" s="1650"/>
      <c r="DC95" s="1650"/>
      <c r="DD95" s="1650"/>
      <c r="DE95" s="1650"/>
      <c r="DF95" s="1650"/>
      <c r="DG95" s="1650"/>
      <c r="DH95" s="1650"/>
      <c r="DI95" s="1650"/>
      <c r="DJ95" s="1650"/>
      <c r="DK95" s="1650"/>
      <c r="DL95" s="1650"/>
      <c r="DM95" s="1650"/>
      <c r="DN95" s="1650"/>
      <c r="DO95" s="1650"/>
      <c r="DP95" s="1650"/>
      <c r="DQ95" s="1650"/>
      <c r="DR95" s="1650"/>
      <c r="DS95" s="1650"/>
      <c r="DT95" s="1650"/>
      <c r="DU95" s="1650"/>
      <c r="DV95" s="1650"/>
      <c r="DW95" s="1650"/>
      <c r="DX95" s="1650"/>
      <c r="DY95" s="1650"/>
      <c r="DZ95" s="1650"/>
      <c r="EA95" s="1650"/>
      <c r="EB95" s="1650"/>
      <c r="EC95" s="1650"/>
      <c r="ED95" s="1650"/>
      <c r="EE95" s="1650"/>
      <c r="EF95" s="1650"/>
      <c r="EG95" s="1650"/>
      <c r="EH95" s="1650"/>
      <c r="EI95" s="1650"/>
      <c r="EJ95" s="1650"/>
      <c r="EK95" s="1650"/>
      <c r="EL95" s="1650"/>
      <c r="EM95" s="1650"/>
      <c r="EN95" s="1650"/>
      <c r="EO95" s="1650"/>
      <c r="EP95" s="1650"/>
      <c r="EQ95" s="1650"/>
      <c r="ER95" s="1650"/>
      <c r="ES95" s="1650"/>
      <c r="ET95" s="1650"/>
      <c r="EU95" s="1650"/>
      <c r="EV95" s="1650"/>
      <c r="EW95" s="1650"/>
      <c r="EX95" s="1650"/>
      <c r="EY95" s="1650"/>
      <c r="EZ95" s="1650"/>
      <c r="FA95" s="1650"/>
      <c r="FB95" s="1650"/>
      <c r="FC95" s="1650"/>
      <c r="FD95" s="1650"/>
      <c r="FE95" s="1650"/>
      <c r="FF95" s="1650"/>
      <c r="FG95" s="1650"/>
      <c r="FH95" s="1650"/>
      <c r="FI95" s="1650"/>
      <c r="FJ95" s="1650"/>
      <c r="FK95" s="1650"/>
      <c r="FL95" s="1650"/>
      <c r="FM95" s="1650"/>
      <c r="FN95" s="1650"/>
      <c r="FO95" s="1650"/>
      <c r="FP95" s="1650"/>
      <c r="FQ95" s="1650"/>
      <c r="FR95" s="1650"/>
      <c r="FS95" s="1650"/>
      <c r="FT95" s="1650"/>
      <c r="FU95" s="1650"/>
      <c r="FV95" s="1650"/>
      <c r="FW95" s="1650"/>
      <c r="FX95" s="1650"/>
      <c r="FY95" s="1650"/>
      <c r="FZ95" s="1650"/>
      <c r="GA95" s="1650"/>
      <c r="GB95" s="1650"/>
      <c r="GC95" s="1650"/>
      <c r="GD95" s="1650"/>
      <c r="GE95" s="1650"/>
      <c r="GF95" s="1650"/>
      <c r="GG95" s="1650"/>
      <c r="GH95" s="1650"/>
      <c r="GI95" s="1650"/>
      <c r="GJ95" s="1650"/>
      <c r="GK95" s="1650"/>
      <c r="GL95" s="1650"/>
      <c r="GM95" s="1650"/>
      <c r="GO95" s="1169"/>
      <c r="GP95" s="1645"/>
      <c r="GQ95" s="1645"/>
      <c r="GR95" s="1169"/>
      <c r="GS95" s="1169"/>
      <c r="GT95" s="1169"/>
      <c r="GU95" s="1169"/>
      <c r="GV95" s="1645"/>
      <c r="GW95" s="1169"/>
      <c r="GX95" s="1169"/>
      <c r="GY95" s="553"/>
      <c r="GZ95" s="1169"/>
      <c r="HA95" s="1169"/>
      <c r="HB95" s="1169"/>
      <c r="HC95" s="1169"/>
      <c r="HD95" s="1169"/>
      <c r="HE95" s="1641"/>
      <c r="HF95" s="575"/>
      <c r="HG95" s="575"/>
      <c r="HH95" s="575"/>
      <c r="HI95" s="575"/>
      <c r="HJ95" s="1650">
        <v>11</v>
      </c>
    </row>
    <row s="1650" customFormat="1" customHeight="1" ht="11.549999999999999">
      <c r="A96" s="996"/>
      <c r="B96" s="1645"/>
      <c r="C96" s="1645"/>
      <c r="D96" s="360"/>
      <c r="J96" s="1650"/>
      <c r="K96" s="1650"/>
      <c r="L96" s="1650"/>
      <c r="M96" s="1650"/>
      <c r="N96" s="1650"/>
      <c r="O96" s="1650"/>
      <c r="P96" s="1650"/>
      <c r="Q96" s="1650"/>
      <c r="R96" s="1650"/>
      <c r="S96" s="1650"/>
      <c r="T96" s="1650"/>
      <c r="U96" s="1650"/>
      <c r="V96" s="1650"/>
      <c r="W96" s="1650"/>
      <c r="X96" s="1650"/>
      <c r="Y96" s="1650"/>
      <c r="Z96" s="1650"/>
      <c r="AA96" s="1650"/>
      <c r="AB96" s="1650"/>
      <c r="AC96" s="1650"/>
      <c r="AD96" s="1650"/>
      <c r="AE96" s="1650"/>
      <c r="AF96" s="1650"/>
      <c r="AG96" s="1650"/>
      <c r="AH96" s="1650"/>
      <c r="AI96" s="1650"/>
      <c r="AJ96" s="1650"/>
      <c r="AK96" s="1650"/>
      <c r="AL96" s="1650"/>
      <c r="AM96" s="1650"/>
      <c r="AN96" s="1650"/>
      <c r="AO96" s="1650"/>
      <c r="AP96" s="1650"/>
      <c r="AQ96" s="1650"/>
      <c r="AR96" s="1650"/>
      <c r="AS96" s="1650"/>
      <c r="AT96" s="1650"/>
      <c r="AU96" s="1650"/>
      <c r="AV96" s="1650"/>
      <c r="AW96" s="1650"/>
      <c r="AX96" s="1650"/>
      <c r="AY96" s="1650"/>
      <c r="AZ96" s="1650"/>
      <c r="BA96" s="1650"/>
      <c r="BB96" s="1650"/>
      <c r="BC96" s="1650"/>
      <c r="BD96" s="1650"/>
      <c r="BE96" s="1650"/>
      <c r="BF96" s="1650"/>
      <c r="BG96" s="1650"/>
      <c r="BH96" s="1650"/>
      <c r="BI96" s="1650"/>
      <c r="BJ96" s="1650"/>
      <c r="BK96" s="1650"/>
      <c r="BL96" s="1650"/>
      <c r="BM96" s="1650"/>
      <c r="BN96" s="1650"/>
      <c r="BO96" s="1650"/>
      <c r="BP96" s="1650"/>
      <c r="BQ96" s="1650"/>
      <c r="BR96" s="1650"/>
      <c r="BS96" s="1650"/>
      <c r="BT96" s="1650"/>
      <c r="BU96" s="1650"/>
      <c r="BV96" s="1650"/>
      <c r="BW96" s="1650"/>
      <c r="BX96" s="1650"/>
      <c r="BY96" s="1650"/>
      <c r="BZ96" s="1650"/>
      <c r="CA96" s="1650"/>
      <c r="CB96" s="1650"/>
      <c r="CC96" s="1650"/>
      <c r="CD96" s="1650"/>
      <c r="CE96" s="1650"/>
      <c r="CF96" s="1650"/>
      <c r="CG96" s="1650"/>
      <c r="CH96" s="1650"/>
      <c r="CI96" s="1650"/>
      <c r="CJ96" s="1650"/>
      <c r="CK96" s="1650"/>
      <c r="CL96" s="1650"/>
      <c r="CM96" s="1650"/>
      <c r="CN96" s="1650"/>
      <c r="CO96" s="1650"/>
      <c r="CP96" s="1650"/>
      <c r="CQ96" s="1650"/>
      <c r="CR96" s="1650"/>
      <c r="CS96" s="1650"/>
      <c r="CT96" s="1650"/>
      <c r="CU96" s="1650"/>
      <c r="CV96" s="1650"/>
      <c r="CW96" s="1650"/>
      <c r="CX96" s="1650"/>
      <c r="CY96" s="1650"/>
      <c r="CZ96" s="1650"/>
      <c r="DA96" s="1650"/>
      <c r="DB96" s="1650"/>
      <c r="DC96" s="1650"/>
      <c r="DD96" s="1650"/>
      <c r="DE96" s="1650"/>
      <c r="DF96" s="1650"/>
      <c r="DG96" s="1650"/>
      <c r="DH96" s="1650"/>
      <c r="DI96" s="1650"/>
      <c r="DJ96" s="1650"/>
      <c r="DK96" s="1650"/>
      <c r="DL96" s="1650"/>
      <c r="DM96" s="1650"/>
      <c r="DN96" s="1650"/>
      <c r="DO96" s="1650"/>
      <c r="DP96" s="1650"/>
      <c r="DQ96" s="1650"/>
      <c r="DR96" s="1650"/>
      <c r="DS96" s="1650"/>
      <c r="DT96" s="1650"/>
      <c r="DU96" s="1650"/>
      <c r="DV96" s="1650"/>
      <c r="DW96" s="1650"/>
      <c r="DX96" s="1650"/>
      <c r="DY96" s="1650"/>
      <c r="DZ96" s="1650"/>
      <c r="EA96" s="1650"/>
      <c r="EB96" s="1650"/>
      <c r="EC96" s="1650"/>
      <c r="ED96" s="1650"/>
      <c r="EE96" s="1650"/>
      <c r="EF96" s="1650"/>
      <c r="EG96" s="1650"/>
      <c r="EH96" s="1650"/>
      <c r="EI96" s="1650"/>
      <c r="EJ96" s="1650"/>
      <c r="EK96" s="1650"/>
      <c r="EL96" s="1650"/>
      <c r="EM96" s="1650"/>
      <c r="EN96" s="1650"/>
      <c r="EO96" s="1650"/>
      <c r="EP96" s="1650"/>
      <c r="EQ96" s="1650"/>
      <c r="ER96" s="1650"/>
      <c r="ES96" s="1650"/>
      <c r="ET96" s="1650"/>
      <c r="EU96" s="1650"/>
      <c r="EV96" s="1650"/>
      <c r="EW96" s="1650"/>
      <c r="EX96" s="1650"/>
      <c r="EY96" s="1650"/>
      <c r="EZ96" s="1650"/>
      <c r="FA96" s="1650"/>
      <c r="FB96" s="1650"/>
      <c r="FC96" s="1650"/>
      <c r="FD96" s="1650"/>
      <c r="FE96" s="1650"/>
      <c r="FF96" s="1650"/>
      <c r="FG96" s="1650"/>
      <c r="FH96" s="1650"/>
      <c r="FI96" s="1650"/>
      <c r="FJ96" s="1650"/>
      <c r="FK96" s="1650"/>
      <c r="FL96" s="1650"/>
      <c r="FM96" s="1650"/>
      <c r="FN96" s="1650"/>
      <c r="FO96" s="1650"/>
      <c r="FP96" s="1650"/>
      <c r="FQ96" s="1650"/>
      <c r="FR96" s="1650"/>
      <c r="FS96" s="1650"/>
      <c r="FT96" s="1650"/>
      <c r="FU96" s="1650"/>
      <c r="FV96" s="1650"/>
      <c r="FW96" s="1650"/>
      <c r="FX96" s="1650"/>
      <c r="FY96" s="1650"/>
      <c r="FZ96" s="1650"/>
      <c r="GA96" s="1650"/>
      <c r="GB96" s="1650"/>
      <c r="GC96" s="1650"/>
      <c r="GD96" s="1650"/>
      <c r="GE96" s="1650"/>
      <c r="GF96" s="1650"/>
      <c r="GG96" s="1650"/>
      <c r="GH96" s="1650"/>
      <c r="GI96" s="1650"/>
      <c r="GJ96" s="1650"/>
      <c r="GK96" s="1650"/>
      <c r="GL96" s="1650"/>
      <c r="GM96" s="1650"/>
      <c r="GO96" s="1169"/>
      <c r="GP96" s="1645"/>
      <c r="GQ96" s="1645"/>
      <c r="GR96" s="1169"/>
      <c r="GS96" s="1169"/>
      <c r="GT96" s="1169"/>
      <c r="GU96" s="1169"/>
      <c r="GV96" s="1645"/>
      <c r="GW96" s="1169"/>
      <c r="GX96" s="1169"/>
      <c r="GY96" s="553"/>
      <c r="GZ96" s="1169"/>
      <c r="HA96" s="1169"/>
      <c r="HB96" s="1169"/>
      <c r="HC96" s="1169"/>
      <c r="HD96" s="1169"/>
      <c r="HE96" s="1641"/>
      <c r="HF96" s="575"/>
      <c r="HG96" s="575"/>
      <c r="HH96" s="575"/>
      <c r="HI96" s="575"/>
      <c r="HJ96" s="1650">
        <v>11</v>
      </c>
    </row>
    <row s="1650" customFormat="1" customHeight="1" ht="11.549999999999999">
      <c r="A97" s="996"/>
      <c r="B97" s="1645"/>
      <c r="C97" s="1645"/>
      <c r="D97" s="360"/>
      <c r="J97" s="1650"/>
      <c r="K97" s="1650"/>
      <c r="L97" s="1650"/>
      <c r="M97" s="1650"/>
      <c r="N97" s="1650"/>
      <c r="O97" s="1650"/>
      <c r="P97" s="1650"/>
      <c r="Q97" s="1650"/>
      <c r="R97" s="1650"/>
      <c r="S97" s="1650"/>
      <c r="T97" s="1650"/>
      <c r="U97" s="1650"/>
      <c r="V97" s="1650"/>
      <c r="W97" s="1650"/>
      <c r="X97" s="1650"/>
      <c r="Y97" s="1650"/>
      <c r="Z97" s="1650"/>
      <c r="AA97" s="1650"/>
      <c r="AB97" s="1650"/>
      <c r="AC97" s="1650"/>
      <c r="AD97" s="1650"/>
      <c r="AE97" s="1650"/>
      <c r="AF97" s="1650"/>
      <c r="AG97" s="1650"/>
      <c r="AH97" s="1650"/>
      <c r="AI97" s="1650"/>
      <c r="AJ97" s="1650"/>
      <c r="AK97" s="1650"/>
      <c r="AL97" s="1650"/>
      <c r="AM97" s="1650"/>
      <c r="AN97" s="1650"/>
      <c r="AO97" s="1650"/>
      <c r="AP97" s="1650"/>
      <c r="AQ97" s="1650"/>
      <c r="AR97" s="1650"/>
      <c r="AS97" s="1650"/>
      <c r="AT97" s="1650"/>
      <c r="AU97" s="1650"/>
      <c r="AV97" s="1650"/>
      <c r="AW97" s="1650"/>
      <c r="AX97" s="1650"/>
      <c r="AY97" s="1650"/>
      <c r="AZ97" s="1650"/>
      <c r="BA97" s="1650"/>
      <c r="BB97" s="1650"/>
      <c r="BC97" s="1650"/>
      <c r="BD97" s="1650"/>
      <c r="BE97" s="1650"/>
      <c r="BF97" s="1650"/>
      <c r="BG97" s="1650"/>
      <c r="BH97" s="1650"/>
      <c r="BI97" s="1650"/>
      <c r="BJ97" s="1650"/>
      <c r="BK97" s="1650"/>
      <c r="BL97" s="1650"/>
      <c r="BM97" s="1650"/>
      <c r="BN97" s="1650"/>
      <c r="BO97" s="1650"/>
      <c r="BP97" s="1650"/>
      <c r="BQ97" s="1650"/>
      <c r="BR97" s="1650"/>
      <c r="BS97" s="1650"/>
      <c r="BT97" s="1650"/>
      <c r="BU97" s="1650"/>
      <c r="BV97" s="1650"/>
      <c r="BW97" s="1650"/>
      <c r="BX97" s="1650"/>
      <c r="BY97" s="1650"/>
      <c r="BZ97" s="1650"/>
      <c r="CA97" s="1650"/>
      <c r="CB97" s="1650"/>
      <c r="CC97" s="1650"/>
      <c r="CD97" s="1650"/>
      <c r="CE97" s="1650"/>
      <c r="CF97" s="1650"/>
      <c r="CG97" s="1650"/>
      <c r="CH97" s="1650"/>
      <c r="CI97" s="1650"/>
      <c r="CJ97" s="1650"/>
      <c r="CK97" s="1650"/>
      <c r="CL97" s="1650"/>
      <c r="CM97" s="1650"/>
      <c r="CN97" s="1650"/>
      <c r="CO97" s="1650"/>
      <c r="CP97" s="1650"/>
      <c r="CQ97" s="1650"/>
      <c r="CR97" s="1650"/>
      <c r="CS97" s="1650"/>
      <c r="CT97" s="1650"/>
      <c r="CU97" s="1650"/>
      <c r="CV97" s="1650"/>
      <c r="CW97" s="1650"/>
      <c r="CX97" s="1650"/>
      <c r="CY97" s="1650"/>
      <c r="CZ97" s="1650"/>
      <c r="DA97" s="1650"/>
      <c r="DB97" s="1650"/>
      <c r="DC97" s="1650"/>
      <c r="DD97" s="1650"/>
      <c r="DE97" s="1650"/>
      <c r="DF97" s="1650"/>
      <c r="DG97" s="1650"/>
      <c r="DH97" s="1650"/>
      <c r="DI97" s="1650"/>
      <c r="DJ97" s="1650"/>
      <c r="DK97" s="1650"/>
      <c r="DL97" s="1650"/>
      <c r="DM97" s="1650"/>
      <c r="DN97" s="1650"/>
      <c r="DO97" s="1650"/>
      <c r="DP97" s="1650"/>
      <c r="DQ97" s="1650"/>
      <c r="DR97" s="1650"/>
      <c r="DS97" s="1650"/>
      <c r="DT97" s="1650"/>
      <c r="DU97" s="1650"/>
      <c r="DV97" s="1650"/>
      <c r="DW97" s="1650"/>
      <c r="DX97" s="1650"/>
      <c r="DY97" s="1650"/>
      <c r="DZ97" s="1650"/>
      <c r="EA97" s="1650"/>
      <c r="EB97" s="1650"/>
      <c r="EC97" s="1650"/>
      <c r="ED97" s="1650"/>
      <c r="EE97" s="1650"/>
      <c r="EF97" s="1650"/>
      <c r="EG97" s="1650"/>
      <c r="EH97" s="1650"/>
      <c r="EI97" s="1650"/>
      <c r="EJ97" s="1650"/>
      <c r="EK97" s="1650"/>
      <c r="EL97" s="1650"/>
      <c r="EM97" s="1650"/>
      <c r="EN97" s="1650"/>
      <c r="EO97" s="1650"/>
      <c r="EP97" s="1650"/>
      <c r="EQ97" s="1650"/>
      <c r="ER97" s="1650"/>
      <c r="ES97" s="1650"/>
      <c r="ET97" s="1650"/>
      <c r="EU97" s="1650"/>
      <c r="EV97" s="1650"/>
      <c r="EW97" s="1650"/>
      <c r="EX97" s="1650"/>
      <c r="EY97" s="1650"/>
      <c r="EZ97" s="1650"/>
      <c r="FA97" s="1650"/>
      <c r="FB97" s="1650"/>
      <c r="FC97" s="1650"/>
      <c r="FD97" s="1650"/>
      <c r="FE97" s="1650"/>
      <c r="FF97" s="1650"/>
      <c r="FG97" s="1650"/>
      <c r="FH97" s="1650"/>
      <c r="FI97" s="1650"/>
      <c r="FJ97" s="1650"/>
      <c r="FK97" s="1650"/>
      <c r="FL97" s="1650"/>
      <c r="FM97" s="1650"/>
      <c r="FN97" s="1650"/>
      <c r="FO97" s="1650"/>
      <c r="FP97" s="1650"/>
      <c r="FQ97" s="1650"/>
      <c r="FR97" s="1650"/>
      <c r="FS97" s="1650"/>
      <c r="FT97" s="1650"/>
      <c r="FU97" s="1650"/>
      <c r="FV97" s="1650"/>
      <c r="FW97" s="1650"/>
      <c r="FX97" s="1650"/>
      <c r="FY97" s="1650"/>
      <c r="FZ97" s="1650"/>
      <c r="GA97" s="1650"/>
      <c r="GB97" s="1650"/>
      <c r="GC97" s="1650"/>
      <c r="GD97" s="1650"/>
      <c r="GE97" s="1650"/>
      <c r="GF97" s="1650"/>
      <c r="GG97" s="1650"/>
      <c r="GH97" s="1650"/>
      <c r="GI97" s="1650"/>
      <c r="GJ97" s="1650"/>
      <c r="GK97" s="1650"/>
      <c r="GL97" s="1650"/>
      <c r="GM97" s="1650"/>
      <c r="GO97" s="1169"/>
      <c r="GP97" s="1645"/>
      <c r="GQ97" s="1645"/>
      <c r="GR97" s="1169"/>
      <c r="GS97" s="1169"/>
      <c r="GT97" s="1169"/>
      <c r="GU97" s="1169"/>
      <c r="GV97" s="1645"/>
      <c r="GW97" s="1169"/>
      <c r="GX97" s="1169"/>
      <c r="GY97" s="553"/>
      <c r="GZ97" s="1169"/>
      <c r="HA97" s="1169"/>
      <c r="HB97" s="1169"/>
      <c r="HC97" s="1169"/>
      <c r="HD97" s="1169"/>
      <c r="HE97" s="1641"/>
      <c r="HF97" s="575"/>
      <c r="HG97" s="575"/>
      <c r="HH97" s="575"/>
      <c r="HI97" s="575"/>
      <c r="HJ97" s="1650">
        <v>11</v>
      </c>
    </row>
    <row s="1650" customFormat="1" customHeight="1" ht="11.549999999999999">
      <c r="A98" s="996"/>
      <c r="B98" s="1645"/>
      <c r="C98" s="1645"/>
      <c r="D98" s="360"/>
      <c r="J98" s="1650"/>
      <c r="K98" s="1650"/>
      <c r="L98" s="1650"/>
      <c r="M98" s="1650"/>
      <c r="N98" s="1650"/>
      <c r="O98" s="1650"/>
      <c r="P98" s="1650"/>
      <c r="Q98" s="1650"/>
      <c r="R98" s="1650"/>
      <c r="S98" s="1650"/>
      <c r="T98" s="1650"/>
      <c r="U98" s="1650"/>
      <c r="V98" s="1650"/>
      <c r="W98" s="1650"/>
      <c r="X98" s="1650"/>
      <c r="Y98" s="1650"/>
      <c r="Z98" s="1650"/>
      <c r="AA98" s="1650"/>
      <c r="AB98" s="1650"/>
      <c r="AC98" s="1650"/>
      <c r="AD98" s="1650"/>
      <c r="AE98" s="1650"/>
      <c r="AF98" s="1650"/>
      <c r="AG98" s="1650"/>
      <c r="AH98" s="1650"/>
      <c r="AI98" s="1650"/>
      <c r="AJ98" s="1650"/>
      <c r="AK98" s="1650"/>
      <c r="AL98" s="1650"/>
      <c r="AM98" s="1650"/>
      <c r="AN98" s="1650"/>
      <c r="AO98" s="1650"/>
      <c r="AP98" s="1650"/>
      <c r="AQ98" s="1650"/>
      <c r="AR98" s="1650"/>
      <c r="AS98" s="1650"/>
      <c r="AT98" s="1650"/>
      <c r="AU98" s="1650"/>
      <c r="AV98" s="1650"/>
      <c r="AW98" s="1650"/>
      <c r="AX98" s="1650"/>
      <c r="AY98" s="1650"/>
      <c r="AZ98" s="1650"/>
      <c r="BA98" s="1650"/>
      <c r="BB98" s="1650"/>
      <c r="BC98" s="1650"/>
      <c r="BD98" s="1650"/>
      <c r="BE98" s="1650"/>
      <c r="BF98" s="1650"/>
      <c r="BG98" s="1650"/>
      <c r="BH98" s="1650"/>
      <c r="BI98" s="1650"/>
      <c r="BJ98" s="1650"/>
      <c r="BK98" s="1650"/>
      <c r="BL98" s="1650"/>
      <c r="BM98" s="1650"/>
      <c r="BN98" s="1650"/>
      <c r="BO98" s="1650"/>
      <c r="BP98" s="1650"/>
      <c r="BQ98" s="1650"/>
      <c r="BR98" s="1650"/>
      <c r="BS98" s="1650"/>
      <c r="BT98" s="1650"/>
      <c r="BU98" s="1650"/>
      <c r="BV98" s="1650"/>
      <c r="BW98" s="1650"/>
      <c r="BX98" s="1650"/>
      <c r="BY98" s="1650"/>
      <c r="BZ98" s="1650"/>
      <c r="CA98" s="1650"/>
      <c r="CB98" s="1650"/>
      <c r="CC98" s="1650"/>
      <c r="CD98" s="1650"/>
      <c r="CE98" s="1650"/>
      <c r="CF98" s="1650"/>
      <c r="CG98" s="1650"/>
      <c r="CH98" s="1650"/>
      <c r="CI98" s="1650"/>
      <c r="CJ98" s="1650"/>
      <c r="CK98" s="1650"/>
      <c r="CL98" s="1650"/>
      <c r="CM98" s="1650"/>
      <c r="CN98" s="1650"/>
      <c r="CO98" s="1650"/>
      <c r="CP98" s="1650"/>
      <c r="CQ98" s="1650"/>
      <c r="CR98" s="1650"/>
      <c r="CS98" s="1650"/>
      <c r="CT98" s="1650"/>
      <c r="CU98" s="1650"/>
      <c r="CV98" s="1650"/>
      <c r="CW98" s="1650"/>
      <c r="CX98" s="1650"/>
      <c r="CY98" s="1650"/>
      <c r="CZ98" s="1650"/>
      <c r="DA98" s="1650"/>
      <c r="DB98" s="1650"/>
      <c r="DC98" s="1650"/>
      <c r="DD98" s="1650"/>
      <c r="DE98" s="1650"/>
      <c r="DF98" s="1650"/>
      <c r="DG98" s="1650"/>
      <c r="DH98" s="1650"/>
      <c r="DI98" s="1650"/>
      <c r="DJ98" s="1650"/>
      <c r="DK98" s="1650"/>
      <c r="DL98" s="1650"/>
      <c r="DM98" s="1650"/>
      <c r="DN98" s="1650"/>
      <c r="DO98" s="1650"/>
      <c r="DP98" s="1650"/>
      <c r="DQ98" s="1650"/>
      <c r="DR98" s="1650"/>
      <c r="DS98" s="1650"/>
      <c r="DT98" s="1650"/>
      <c r="DU98" s="1650"/>
      <c r="DV98" s="1650"/>
      <c r="DW98" s="1650"/>
      <c r="DX98" s="1650"/>
      <c r="DY98" s="1650"/>
      <c r="DZ98" s="1650"/>
      <c r="EA98" s="1650"/>
      <c r="EB98" s="1650"/>
      <c r="EC98" s="1650"/>
      <c r="ED98" s="1650"/>
      <c r="EE98" s="1650"/>
      <c r="EF98" s="1650"/>
      <c r="EG98" s="1650"/>
      <c r="EH98" s="1650"/>
      <c r="EI98" s="1650"/>
      <c r="EJ98" s="1650"/>
      <c r="EK98" s="1650"/>
      <c r="EL98" s="1650"/>
      <c r="EM98" s="1650"/>
      <c r="EN98" s="1650"/>
      <c r="EO98" s="1650"/>
      <c r="EP98" s="1650"/>
      <c r="EQ98" s="1650"/>
      <c r="ER98" s="1650"/>
      <c r="ES98" s="1650"/>
      <c r="ET98" s="1650"/>
      <c r="EU98" s="1650"/>
      <c r="EV98" s="1650"/>
      <c r="EW98" s="1650"/>
      <c r="EX98" s="1650"/>
      <c r="EY98" s="1650"/>
      <c r="EZ98" s="1650"/>
      <c r="FA98" s="1650"/>
      <c r="FB98" s="1650"/>
      <c r="FC98" s="1650"/>
      <c r="FD98" s="1650"/>
      <c r="FE98" s="1650"/>
      <c r="FF98" s="1650"/>
      <c r="FG98" s="1650"/>
      <c r="FH98" s="1650"/>
      <c r="FI98" s="1650"/>
      <c r="FJ98" s="1650"/>
      <c r="FK98" s="1650"/>
      <c r="FL98" s="1650"/>
      <c r="FM98" s="1650"/>
      <c r="FN98" s="1650"/>
      <c r="FO98" s="1650"/>
      <c r="FP98" s="1650"/>
      <c r="FQ98" s="1650"/>
      <c r="FR98" s="1650"/>
      <c r="FS98" s="1650"/>
      <c r="FT98" s="1650"/>
      <c r="FU98" s="1650"/>
      <c r="FV98" s="1650"/>
      <c r="FW98" s="1650"/>
      <c r="FX98" s="1650"/>
      <c r="FY98" s="1650"/>
      <c r="FZ98" s="1650"/>
      <c r="GA98" s="1650"/>
      <c r="GB98" s="1650"/>
      <c r="GC98" s="1650"/>
      <c r="GD98" s="1650"/>
      <c r="GE98" s="1650"/>
      <c r="GF98" s="1650"/>
      <c r="GG98" s="1650"/>
      <c r="GH98" s="1650"/>
      <c r="GI98" s="1650"/>
      <c r="GJ98" s="1650"/>
      <c r="GK98" s="1650"/>
      <c r="GL98" s="1650"/>
      <c r="GM98" s="1650"/>
      <c r="GO98" s="1169"/>
      <c r="GP98" s="1645"/>
      <c r="GQ98" s="1645"/>
      <c r="GR98" s="1169"/>
      <c r="GS98" s="1169"/>
      <c r="GT98" s="1169"/>
      <c r="GU98" s="1169"/>
      <c r="GV98" s="1645"/>
      <c r="GW98" s="1169"/>
      <c r="GX98" s="1169"/>
      <c r="GY98" s="553"/>
      <c r="GZ98" s="1169"/>
      <c r="HA98" s="1169"/>
      <c r="HB98" s="1169"/>
      <c r="HC98" s="1169"/>
      <c r="HD98" s="1169"/>
      <c r="HE98" s="1641"/>
      <c r="HF98" s="575"/>
      <c r="HG98" s="575"/>
      <c r="HH98" s="575"/>
      <c r="HI98" s="575"/>
      <c r="HJ98" s="1650">
        <v>11</v>
      </c>
    </row>
    <row s="1650" customFormat="1" customHeight="1" ht="11.549999999999999">
      <c r="A99" s="996"/>
      <c r="B99" s="1645"/>
      <c r="C99" s="1645"/>
      <c r="D99" s="360"/>
      <c r="J99" s="1650"/>
      <c r="K99" s="1650"/>
      <c r="L99" s="1650"/>
      <c r="M99" s="1650"/>
      <c r="N99" s="1650"/>
      <c r="O99" s="1650"/>
      <c r="P99" s="1650"/>
      <c r="Q99" s="1650"/>
      <c r="R99" s="1650"/>
      <c r="S99" s="1650"/>
      <c r="T99" s="1650"/>
      <c r="U99" s="1650"/>
      <c r="V99" s="1650"/>
      <c r="W99" s="1650"/>
      <c r="X99" s="1650"/>
      <c r="Y99" s="1650"/>
      <c r="Z99" s="1650"/>
      <c r="AA99" s="1650"/>
      <c r="AB99" s="1650"/>
      <c r="AC99" s="1650"/>
      <c r="AD99" s="1650"/>
      <c r="AE99" s="1650"/>
      <c r="AF99" s="1650"/>
      <c r="AG99" s="1650"/>
      <c r="AH99" s="1650"/>
      <c r="AI99" s="1650"/>
      <c r="AJ99" s="1650"/>
      <c r="AK99" s="1650"/>
      <c r="AL99" s="1650"/>
      <c r="AM99" s="1650"/>
      <c r="AN99" s="1650"/>
      <c r="AO99" s="1650"/>
      <c r="AP99" s="1650"/>
      <c r="AQ99" s="1650"/>
      <c r="AR99" s="1650"/>
      <c r="AS99" s="1650"/>
      <c r="AT99" s="1650"/>
      <c r="AU99" s="1650"/>
      <c r="AV99" s="1650"/>
      <c r="AW99" s="1650"/>
      <c r="AX99" s="1650"/>
      <c r="AY99" s="1650"/>
      <c r="AZ99" s="1650"/>
      <c r="BA99" s="1650"/>
      <c r="BB99" s="1650"/>
      <c r="BC99" s="1650"/>
      <c r="BD99" s="1650"/>
      <c r="BE99" s="1650"/>
      <c r="BF99" s="1650"/>
      <c r="BG99" s="1650"/>
      <c r="BH99" s="1650"/>
      <c r="BI99" s="1650"/>
      <c r="BJ99" s="1650"/>
      <c r="BK99" s="1650"/>
      <c r="BL99" s="1650"/>
      <c r="BM99" s="1650"/>
      <c r="BN99" s="1650"/>
      <c r="BO99" s="1650"/>
      <c r="BP99" s="1650"/>
      <c r="BQ99" s="1650"/>
      <c r="BR99" s="1650"/>
      <c r="BS99" s="1650"/>
      <c r="BT99" s="1650"/>
      <c r="BU99" s="1650"/>
      <c r="BV99" s="1650"/>
      <c r="BW99" s="1650"/>
      <c r="BX99" s="1650"/>
      <c r="BY99" s="1650"/>
      <c r="BZ99" s="1650"/>
      <c r="CA99" s="1650"/>
      <c r="CB99" s="1650"/>
      <c r="CC99" s="1650"/>
      <c r="CD99" s="1650"/>
      <c r="CE99" s="1650"/>
      <c r="CF99" s="1650"/>
      <c r="CG99" s="1650"/>
      <c r="CH99" s="1650"/>
      <c r="CI99" s="1650"/>
      <c r="CJ99" s="1650"/>
      <c r="CK99" s="1650"/>
      <c r="CL99" s="1650"/>
      <c r="CM99" s="1650"/>
      <c r="CN99" s="1650"/>
      <c r="CO99" s="1650"/>
      <c r="CP99" s="1650"/>
      <c r="CQ99" s="1650"/>
      <c r="CR99" s="1650"/>
      <c r="CS99" s="1650"/>
      <c r="CT99" s="1650"/>
      <c r="CU99" s="1650"/>
      <c r="CV99" s="1650"/>
      <c r="CW99" s="1650"/>
      <c r="CX99" s="1650"/>
      <c r="CY99" s="1650"/>
      <c r="CZ99" s="1650"/>
      <c r="DA99" s="1650"/>
      <c r="DB99" s="1650"/>
      <c r="DC99" s="1650"/>
      <c r="DD99" s="1650"/>
      <c r="DE99" s="1650"/>
      <c r="DF99" s="1650"/>
      <c r="DG99" s="1650"/>
      <c r="DH99" s="1650"/>
      <c r="DI99" s="1650"/>
      <c r="DJ99" s="1650"/>
      <c r="DK99" s="1650"/>
      <c r="DL99" s="1650"/>
      <c r="DM99" s="1650"/>
      <c r="DN99" s="1650"/>
      <c r="DO99" s="1650"/>
      <c r="DP99" s="1650"/>
      <c r="DQ99" s="1650"/>
      <c r="DR99" s="1650"/>
      <c r="DS99" s="1650"/>
      <c r="DT99" s="1650"/>
      <c r="DU99" s="1650"/>
      <c r="DV99" s="1650"/>
      <c r="DW99" s="1650"/>
      <c r="DX99" s="1650"/>
      <c r="DY99" s="1650"/>
      <c r="DZ99" s="1650"/>
      <c r="EA99" s="1650"/>
      <c r="EB99" s="1650"/>
      <c r="EC99" s="1650"/>
      <c r="ED99" s="1650"/>
      <c r="EE99" s="1650"/>
      <c r="EF99" s="1650"/>
      <c r="EG99" s="1650"/>
      <c r="EH99" s="1650"/>
      <c r="EI99" s="1650"/>
      <c r="EJ99" s="1650"/>
      <c r="EK99" s="1650"/>
      <c r="EL99" s="1650"/>
      <c r="EM99" s="1650"/>
      <c r="EN99" s="1650"/>
      <c r="EO99" s="1650"/>
      <c r="EP99" s="1650"/>
      <c r="EQ99" s="1650"/>
      <c r="ER99" s="1650"/>
      <c r="ES99" s="1650"/>
      <c r="ET99" s="1650"/>
      <c r="EU99" s="1650"/>
      <c r="EV99" s="1650"/>
      <c r="EW99" s="1650"/>
      <c r="EX99" s="1650"/>
      <c r="EY99" s="1650"/>
      <c r="EZ99" s="1650"/>
      <c r="FA99" s="1650"/>
      <c r="FB99" s="1650"/>
      <c r="FC99" s="1650"/>
      <c r="FD99" s="1650"/>
      <c r="FE99" s="1650"/>
      <c r="FF99" s="1650"/>
      <c r="FG99" s="1650"/>
      <c r="FH99" s="1650"/>
      <c r="FI99" s="1650"/>
      <c r="FJ99" s="1650"/>
      <c r="FK99" s="1650"/>
      <c r="FL99" s="1650"/>
      <c r="FM99" s="1650"/>
      <c r="FN99" s="1650"/>
      <c r="FO99" s="1650"/>
      <c r="FP99" s="1650"/>
      <c r="FQ99" s="1650"/>
      <c r="FR99" s="1650"/>
      <c r="FS99" s="1650"/>
      <c r="FT99" s="1650"/>
      <c r="FU99" s="1650"/>
      <c r="FV99" s="1650"/>
      <c r="FW99" s="1650"/>
      <c r="FX99" s="1650"/>
      <c r="FY99" s="1650"/>
      <c r="FZ99" s="1650"/>
      <c r="GA99" s="1650"/>
      <c r="GB99" s="1650"/>
      <c r="GC99" s="1650"/>
      <c r="GD99" s="1650"/>
      <c r="GE99" s="1650"/>
      <c r="GF99" s="1650"/>
      <c r="GG99" s="1650"/>
      <c r="GH99" s="1650"/>
      <c r="GI99" s="1650"/>
      <c r="GJ99" s="1650"/>
      <c r="GK99" s="1650"/>
      <c r="GL99" s="1650"/>
      <c r="GM99" s="1650"/>
      <c r="GO99" s="1169"/>
      <c r="GP99" s="1645"/>
      <c r="GQ99" s="1645"/>
      <c r="GR99" s="1169"/>
      <c r="GS99" s="1169"/>
      <c r="GT99" s="1169"/>
      <c r="GU99" s="1169"/>
      <c r="GV99" s="1645"/>
      <c r="GW99" s="1169"/>
      <c r="GX99" s="1169"/>
      <c r="GY99" s="553"/>
      <c r="GZ99" s="1169"/>
      <c r="HA99" s="1169"/>
      <c r="HB99" s="1169"/>
      <c r="HC99" s="1169"/>
      <c r="HD99" s="1169"/>
      <c r="HE99" s="1641"/>
      <c r="HF99" s="575"/>
      <c r="HG99" s="575"/>
      <c r="HH99" s="575"/>
      <c r="HI99" s="575"/>
      <c r="HJ99" s="1650">
        <v>11</v>
      </c>
    </row>
    <row s="1650" customFormat="1" customHeight="1" ht="11.549999999999999">
      <c r="A100" s="996"/>
      <c r="B100" s="1645"/>
      <c r="C100" s="1645"/>
      <c r="D100" s="360"/>
      <c r="J100" s="1650"/>
      <c r="K100" s="1650"/>
      <c r="L100" s="1650"/>
      <c r="M100" s="1650"/>
      <c r="N100" s="1650"/>
      <c r="O100" s="1650"/>
      <c r="P100" s="1650"/>
      <c r="Q100" s="1650"/>
      <c r="R100" s="1650"/>
      <c r="S100" s="1650"/>
      <c r="T100" s="1650"/>
      <c r="U100" s="1650"/>
      <c r="V100" s="1650"/>
      <c r="W100" s="1650"/>
      <c r="X100" s="1650"/>
      <c r="Y100" s="1650"/>
      <c r="Z100" s="1650"/>
      <c r="AA100" s="1650"/>
      <c r="AB100" s="1650"/>
      <c r="AC100" s="1650"/>
      <c r="AD100" s="1650"/>
      <c r="AE100" s="1650"/>
      <c r="AF100" s="1650"/>
      <c r="AG100" s="1650"/>
      <c r="AH100" s="1650"/>
      <c r="AI100" s="1650"/>
      <c r="AJ100" s="1650"/>
      <c r="AK100" s="1650"/>
      <c r="AL100" s="1650"/>
      <c r="AM100" s="1650"/>
      <c r="AN100" s="1650"/>
      <c r="AO100" s="1650"/>
      <c r="AP100" s="1650"/>
      <c r="AQ100" s="1650"/>
      <c r="AR100" s="1650"/>
      <c r="AS100" s="1650"/>
      <c r="AT100" s="1650"/>
      <c r="AU100" s="1650"/>
      <c r="AV100" s="1650"/>
      <c r="AW100" s="1650"/>
      <c r="AX100" s="1650"/>
      <c r="AY100" s="1650"/>
      <c r="AZ100" s="1650"/>
      <c r="BA100" s="1650"/>
      <c r="BB100" s="1650"/>
      <c r="BC100" s="1650"/>
      <c r="BD100" s="1650"/>
      <c r="BE100" s="1650"/>
      <c r="BF100" s="1650"/>
      <c r="BG100" s="1650"/>
      <c r="BH100" s="1650"/>
      <c r="BI100" s="1650"/>
      <c r="BJ100" s="1650"/>
      <c r="BK100" s="1650"/>
      <c r="BL100" s="1650"/>
      <c r="BM100" s="1650"/>
      <c r="BN100" s="1650"/>
      <c r="BO100" s="1650"/>
      <c r="BP100" s="1650"/>
      <c r="BQ100" s="1650"/>
      <c r="BR100" s="1650"/>
      <c r="BS100" s="1650"/>
      <c r="BT100" s="1650"/>
      <c r="BU100" s="1650"/>
      <c r="BV100" s="1650"/>
      <c r="BW100" s="1650"/>
      <c r="BX100" s="1650"/>
      <c r="BY100" s="1650"/>
      <c r="BZ100" s="1650"/>
      <c r="CA100" s="1650"/>
      <c r="CB100" s="1650"/>
      <c r="CC100" s="1650"/>
      <c r="CD100" s="1650"/>
      <c r="CE100" s="1650"/>
      <c r="CF100" s="1650"/>
      <c r="CG100" s="1650"/>
      <c r="CH100" s="1650"/>
      <c r="CI100" s="1650"/>
      <c r="CJ100" s="1650"/>
      <c r="CK100" s="1650"/>
      <c r="CL100" s="1650"/>
      <c r="CM100" s="1650"/>
      <c r="CN100" s="1650"/>
      <c r="CO100" s="1650"/>
      <c r="CP100" s="1650"/>
      <c r="CQ100" s="1650"/>
      <c r="CR100" s="1650"/>
      <c r="CS100" s="1650"/>
      <c r="CT100" s="1650"/>
      <c r="CU100" s="1650"/>
      <c r="CV100" s="1650"/>
      <c r="CW100" s="1650"/>
      <c r="CX100" s="1650"/>
      <c r="CY100" s="1650"/>
      <c r="CZ100" s="1650"/>
      <c r="DA100" s="1650"/>
      <c r="DB100" s="1650"/>
      <c r="DC100" s="1650"/>
      <c r="DD100" s="1650"/>
      <c r="DE100" s="1650"/>
      <c r="DF100" s="1650"/>
      <c r="DG100" s="1650"/>
      <c r="DH100" s="1650"/>
      <c r="DI100" s="1650"/>
      <c r="DJ100" s="1650"/>
      <c r="DK100" s="1650"/>
      <c r="DL100" s="1650"/>
      <c r="DM100" s="1650"/>
      <c r="DN100" s="1650"/>
      <c r="DO100" s="1650"/>
      <c r="DP100" s="1650"/>
      <c r="DQ100" s="1650"/>
      <c r="DR100" s="1650"/>
      <c r="DS100" s="1650"/>
      <c r="DT100" s="1650"/>
      <c r="DU100" s="1650"/>
      <c r="DV100" s="1650"/>
      <c r="DW100" s="1650"/>
      <c r="DX100" s="1650"/>
      <c r="DY100" s="1650"/>
      <c r="DZ100" s="1650"/>
      <c r="EA100" s="1650"/>
      <c r="EB100" s="1650"/>
      <c r="EC100" s="1650"/>
      <c r="ED100" s="1650"/>
      <c r="EE100" s="1650"/>
      <c r="EF100" s="1650"/>
      <c r="EG100" s="1650"/>
      <c r="EH100" s="1650"/>
      <c r="EI100" s="1650"/>
      <c r="EJ100" s="1650"/>
      <c r="EK100" s="1650"/>
      <c r="EL100" s="1650"/>
      <c r="EM100" s="1650"/>
      <c r="EN100" s="1650"/>
      <c r="EO100" s="1650"/>
      <c r="EP100" s="1650"/>
      <c r="EQ100" s="1650"/>
      <c r="ER100" s="1650"/>
      <c r="ES100" s="1650"/>
      <c r="ET100" s="1650"/>
      <c r="EU100" s="1650"/>
      <c r="EV100" s="1650"/>
      <c r="EW100" s="1650"/>
      <c r="EX100" s="1650"/>
      <c r="EY100" s="1650"/>
      <c r="EZ100" s="1650"/>
      <c r="FA100" s="1650"/>
      <c r="FB100" s="1650"/>
      <c r="FC100" s="1650"/>
      <c r="FD100" s="1650"/>
      <c r="FE100" s="1650"/>
      <c r="FF100" s="1650"/>
      <c r="FG100" s="1650"/>
      <c r="FH100" s="1650"/>
      <c r="FI100" s="1650"/>
      <c r="FJ100" s="1650"/>
      <c r="FK100" s="1650"/>
      <c r="FL100" s="1650"/>
      <c r="FM100" s="1650"/>
      <c r="FN100" s="1650"/>
      <c r="FO100" s="1650"/>
      <c r="FP100" s="1650"/>
      <c r="FQ100" s="1650"/>
      <c r="FR100" s="1650"/>
      <c r="FS100" s="1650"/>
      <c r="FT100" s="1650"/>
      <c r="FU100" s="1650"/>
      <c r="FV100" s="1650"/>
      <c r="FW100" s="1650"/>
      <c r="FX100" s="1650"/>
      <c r="FY100" s="1650"/>
      <c r="FZ100" s="1650"/>
      <c r="GA100" s="1650"/>
      <c r="GB100" s="1650"/>
      <c r="GC100" s="1650"/>
      <c r="GD100" s="1650"/>
      <c r="GE100" s="1650"/>
      <c r="GF100" s="1650"/>
      <c r="GG100" s="1650"/>
      <c r="GH100" s="1650"/>
      <c r="GI100" s="1650"/>
      <c r="GJ100" s="1650"/>
      <c r="GK100" s="1650"/>
      <c r="GL100" s="1650"/>
      <c r="GM100" s="1650"/>
      <c r="GO100" s="1169"/>
      <c r="GP100" s="1645"/>
      <c r="GQ100" s="1645"/>
      <c r="GR100" s="1169"/>
      <c r="GS100" s="1169"/>
      <c r="GT100" s="1169"/>
      <c r="GU100" s="1169"/>
      <c r="GV100" s="1645"/>
      <c r="GW100" s="1169"/>
      <c r="GX100" s="1169"/>
      <c r="GY100" s="553"/>
      <c r="GZ100" s="1169"/>
      <c r="HA100" s="1169"/>
      <c r="HB100" s="1169"/>
      <c r="HC100" s="1169"/>
      <c r="HD100" s="1169"/>
      <c r="HE100" s="1641"/>
      <c r="HF100" s="575"/>
      <c r="HG100" s="575"/>
      <c r="HH100" s="575"/>
      <c r="HI100" s="575"/>
      <c r="HJ100" s="1650">
        <v>11</v>
      </c>
    </row>
    <row s="1650" customFormat="1" customHeight="1" ht="11.549999999999999">
      <c r="A101" s="996"/>
      <c r="B101" s="1645"/>
      <c r="C101" s="1645"/>
      <c r="D101" s="360"/>
      <c r="J101" s="1650"/>
      <c r="K101" s="1650"/>
      <c r="L101" s="1650"/>
      <c r="M101" s="1650"/>
      <c r="N101" s="1650"/>
      <c r="O101" s="1650"/>
      <c r="P101" s="1650"/>
      <c r="Q101" s="1650"/>
      <c r="R101" s="1650"/>
      <c r="S101" s="1650"/>
      <c r="T101" s="1650"/>
      <c r="U101" s="1650"/>
      <c r="V101" s="1650"/>
      <c r="W101" s="1650"/>
      <c r="X101" s="1650"/>
      <c r="Y101" s="1650"/>
      <c r="Z101" s="1650"/>
      <c r="AA101" s="1650"/>
      <c r="AB101" s="1650"/>
      <c r="AC101" s="1650"/>
      <c r="AD101" s="1650"/>
      <c r="AE101" s="1650"/>
      <c r="AF101" s="1650"/>
      <c r="AG101" s="1650"/>
      <c r="AH101" s="1650"/>
      <c r="AI101" s="1650"/>
      <c r="AJ101" s="1650"/>
      <c r="AK101" s="1650"/>
      <c r="AL101" s="1650"/>
      <c r="AM101" s="1650"/>
      <c r="AN101" s="1650"/>
      <c r="AO101" s="1650"/>
      <c r="AP101" s="1650"/>
      <c r="AQ101" s="1650"/>
      <c r="AR101" s="1650"/>
      <c r="AS101" s="1650"/>
      <c r="AT101" s="1650"/>
      <c r="AU101" s="1650"/>
      <c r="AV101" s="1650"/>
      <c r="AW101" s="1650"/>
      <c r="AX101" s="1650"/>
      <c r="AY101" s="1650"/>
      <c r="AZ101" s="1650"/>
      <c r="BA101" s="1650"/>
      <c r="BB101" s="1650"/>
      <c r="BC101" s="1650"/>
      <c r="BD101" s="1650"/>
      <c r="BE101" s="1650"/>
      <c r="BF101" s="1650"/>
      <c r="BG101" s="1650"/>
      <c r="BH101" s="1650"/>
      <c r="BI101" s="1650"/>
      <c r="BJ101" s="1650"/>
      <c r="BK101" s="1650"/>
      <c r="BL101" s="1650"/>
      <c r="BM101" s="1650"/>
      <c r="BN101" s="1650"/>
      <c r="BO101" s="1650"/>
      <c r="BP101" s="1650"/>
      <c r="BQ101" s="1650"/>
      <c r="BR101" s="1650"/>
      <c r="BS101" s="1650"/>
      <c r="BT101" s="1650"/>
      <c r="BU101" s="1650"/>
      <c r="BV101" s="1650"/>
      <c r="BW101" s="1650"/>
      <c r="BX101" s="1650"/>
      <c r="BY101" s="1650"/>
      <c r="BZ101" s="1650"/>
      <c r="CA101" s="1650"/>
      <c r="CB101" s="1650"/>
      <c r="CC101" s="1650"/>
      <c r="CD101" s="1650"/>
      <c r="CE101" s="1650"/>
      <c r="CF101" s="1650"/>
      <c r="CG101" s="1650"/>
      <c r="CH101" s="1650"/>
      <c r="CI101" s="1650"/>
      <c r="CJ101" s="1650"/>
      <c r="CK101" s="1650"/>
      <c r="CL101" s="1650"/>
      <c r="CM101" s="1650"/>
      <c r="CN101" s="1650"/>
      <c r="CO101" s="1650"/>
      <c r="CP101" s="1650"/>
      <c r="CQ101" s="1650"/>
      <c r="CR101" s="1650"/>
      <c r="CS101" s="1650"/>
      <c r="CT101" s="1650"/>
      <c r="CU101" s="1650"/>
      <c r="CV101" s="1650"/>
      <c r="CW101" s="1650"/>
      <c r="CX101" s="1650"/>
      <c r="CY101" s="1650"/>
      <c r="CZ101" s="1650"/>
      <c r="DA101" s="1650"/>
      <c r="DB101" s="1650"/>
      <c r="DC101" s="1650"/>
      <c r="DD101" s="1650"/>
      <c r="DE101" s="1650"/>
      <c r="DF101" s="1650"/>
      <c r="DG101" s="1650"/>
      <c r="DH101" s="1650"/>
      <c r="DI101" s="1650"/>
      <c r="DJ101" s="1650"/>
      <c r="DK101" s="1650"/>
      <c r="DL101" s="1650"/>
      <c r="DM101" s="1650"/>
      <c r="DN101" s="1650"/>
      <c r="DO101" s="1650"/>
      <c r="DP101" s="1650"/>
      <c r="DQ101" s="1650"/>
      <c r="DR101" s="1650"/>
      <c r="DS101" s="1650"/>
      <c r="DT101" s="1650"/>
      <c r="DU101" s="1650"/>
      <c r="DV101" s="1650"/>
      <c r="DW101" s="1650"/>
      <c r="DX101" s="1650"/>
      <c r="DY101" s="1650"/>
      <c r="DZ101" s="1650"/>
      <c r="EA101" s="1650"/>
      <c r="EB101" s="1650"/>
      <c r="EC101" s="1650"/>
      <c r="ED101" s="1650"/>
      <c r="EE101" s="1650"/>
      <c r="EF101" s="1650"/>
      <c r="EG101" s="1650"/>
      <c r="EH101" s="1650"/>
      <c r="EI101" s="1650"/>
      <c r="EJ101" s="1650"/>
      <c r="EK101" s="1650"/>
      <c r="EL101" s="1650"/>
      <c r="EM101" s="1650"/>
      <c r="EN101" s="1650"/>
      <c r="EO101" s="1650"/>
      <c r="EP101" s="1650"/>
      <c r="EQ101" s="1650"/>
      <c r="ER101" s="1650"/>
      <c r="ES101" s="1650"/>
      <c r="ET101" s="1650"/>
      <c r="EU101" s="1650"/>
      <c r="EV101" s="1650"/>
      <c r="EW101" s="1650"/>
      <c r="EX101" s="1650"/>
      <c r="EY101" s="1650"/>
      <c r="EZ101" s="1650"/>
      <c r="FA101" s="1650"/>
      <c r="FB101" s="1650"/>
      <c r="FC101" s="1650"/>
      <c r="FD101" s="1650"/>
      <c r="FE101" s="1650"/>
      <c r="FF101" s="1650"/>
      <c r="FG101" s="1650"/>
      <c r="FH101" s="1650"/>
      <c r="FI101" s="1650"/>
      <c r="FJ101" s="1650"/>
      <c r="FK101" s="1650"/>
      <c r="FL101" s="1650"/>
      <c r="FM101" s="1650"/>
      <c r="FN101" s="1650"/>
      <c r="FO101" s="1650"/>
      <c r="FP101" s="1650"/>
      <c r="FQ101" s="1650"/>
      <c r="FR101" s="1650"/>
      <c r="FS101" s="1650"/>
      <c r="FT101" s="1650"/>
      <c r="FU101" s="1650"/>
      <c r="FV101" s="1650"/>
      <c r="FW101" s="1650"/>
      <c r="FX101" s="1650"/>
      <c r="FY101" s="1650"/>
      <c r="FZ101" s="1650"/>
      <c r="GA101" s="1650"/>
      <c r="GB101" s="1650"/>
      <c r="GC101" s="1650"/>
      <c r="GD101" s="1650"/>
      <c r="GE101" s="1650"/>
      <c r="GF101" s="1650"/>
      <c r="GG101" s="1650"/>
      <c r="GH101" s="1650"/>
      <c r="GI101" s="1650"/>
      <c r="GJ101" s="1650"/>
      <c r="GK101" s="1650"/>
      <c r="GL101" s="1650"/>
      <c r="GM101" s="1650"/>
      <c r="GO101" s="1169"/>
      <c r="GP101" s="1645"/>
      <c r="GQ101" s="1645"/>
      <c r="GR101" s="1169"/>
      <c r="GS101" s="1169"/>
      <c r="GT101" s="1169"/>
      <c r="GU101" s="1169"/>
      <c r="GV101" s="1645"/>
      <c r="GW101" s="1169"/>
      <c r="GX101" s="1169"/>
      <c r="GY101" s="553"/>
      <c r="GZ101" s="1169"/>
      <c r="HA101" s="1169"/>
      <c r="HB101" s="1169"/>
      <c r="HC101" s="1169"/>
      <c r="HD101" s="1169"/>
      <c r="HE101" s="1641"/>
      <c r="HF101" s="575"/>
      <c r="HG101" s="575"/>
      <c r="HH101" s="575"/>
      <c r="HI101" s="575"/>
      <c r="HJ101" s="1650">
        <v>11</v>
      </c>
    </row>
    <row s="1650" customFormat="1" customHeight="1" ht="11.549999999999999">
      <c r="A102" s="996"/>
      <c r="B102" s="1645"/>
      <c r="C102" s="1645"/>
      <c r="D102" s="360"/>
      <c r="J102" s="1650"/>
      <c r="K102" s="1650"/>
      <c r="L102" s="1650"/>
      <c r="M102" s="1650"/>
      <c r="N102" s="1650"/>
      <c r="O102" s="1650"/>
      <c r="P102" s="1650"/>
      <c r="Q102" s="1650"/>
      <c r="R102" s="1650"/>
      <c r="S102" s="1650"/>
      <c r="T102" s="1650"/>
      <c r="U102" s="1650"/>
      <c r="V102" s="1650"/>
      <c r="W102" s="1650"/>
      <c r="X102" s="1650"/>
      <c r="Y102" s="1650"/>
      <c r="Z102" s="1650"/>
      <c r="AA102" s="1650"/>
      <c r="AB102" s="1650"/>
      <c r="AC102" s="1650"/>
      <c r="AD102" s="1650"/>
      <c r="AE102" s="1650"/>
      <c r="AF102" s="1650"/>
      <c r="AG102" s="1650"/>
      <c r="AH102" s="1650"/>
      <c r="AI102" s="1650"/>
      <c r="AJ102" s="1650"/>
      <c r="AK102" s="1650"/>
      <c r="AL102" s="1650"/>
      <c r="AM102" s="1650"/>
      <c r="AN102" s="1650"/>
      <c r="AO102" s="1650"/>
      <c r="AP102" s="1650"/>
      <c r="AQ102" s="1650"/>
      <c r="AR102" s="1650"/>
      <c r="AS102" s="1650"/>
      <c r="AT102" s="1650"/>
      <c r="AU102" s="1650"/>
      <c r="AV102" s="1650"/>
      <c r="AW102" s="1650"/>
      <c r="AX102" s="1650"/>
      <c r="AY102" s="1650"/>
      <c r="AZ102" s="1650"/>
      <c r="BA102" s="1650"/>
      <c r="BB102" s="1650"/>
      <c r="BC102" s="1650"/>
      <c r="BD102" s="1650"/>
      <c r="BE102" s="1650"/>
      <c r="BF102" s="1650"/>
      <c r="BG102" s="1650"/>
      <c r="BH102" s="1650"/>
      <c r="BI102" s="1650"/>
      <c r="BJ102" s="1650"/>
      <c r="BK102" s="1650"/>
      <c r="BL102" s="1650"/>
      <c r="BM102" s="1650"/>
      <c r="BN102" s="1650"/>
      <c r="BO102" s="1650"/>
      <c r="BP102" s="1650"/>
      <c r="BQ102" s="1650"/>
      <c r="BR102" s="1650"/>
      <c r="BS102" s="1650"/>
      <c r="BT102" s="1650"/>
      <c r="BU102" s="1650"/>
      <c r="BV102" s="1650"/>
      <c r="BW102" s="1650"/>
      <c r="BX102" s="1650"/>
      <c r="BY102" s="1650"/>
      <c r="BZ102" s="1650"/>
      <c r="CA102" s="1650"/>
      <c r="CB102" s="1650"/>
      <c r="CC102" s="1650"/>
      <c r="CD102" s="1650"/>
      <c r="CE102" s="1650"/>
      <c r="CF102" s="1650"/>
      <c r="CG102" s="1650"/>
      <c r="CH102" s="1650"/>
      <c r="CI102" s="1650"/>
      <c r="CJ102" s="1650"/>
      <c r="CK102" s="1650"/>
      <c r="CL102" s="1650"/>
      <c r="CM102" s="1650"/>
      <c r="CN102" s="1650"/>
      <c r="CO102" s="1650"/>
      <c r="CP102" s="1650"/>
      <c r="CQ102" s="1650"/>
      <c r="CR102" s="1650"/>
      <c r="CS102" s="1650"/>
      <c r="CT102" s="1650"/>
      <c r="CU102" s="1650"/>
      <c r="CV102" s="1650"/>
      <c r="CW102" s="1650"/>
      <c r="CX102" s="1650"/>
      <c r="CY102" s="1650"/>
      <c r="CZ102" s="1650"/>
      <c r="DA102" s="1650"/>
      <c r="DB102" s="1650"/>
      <c r="DC102" s="1650"/>
      <c r="DD102" s="1650"/>
      <c r="DE102" s="1650"/>
      <c r="DF102" s="1650"/>
      <c r="DG102" s="1650"/>
      <c r="DH102" s="1650"/>
      <c r="DI102" s="1650"/>
      <c r="DJ102" s="1650"/>
      <c r="DK102" s="1650"/>
      <c r="DL102" s="1650"/>
      <c r="DM102" s="1650"/>
      <c r="DN102" s="1650"/>
      <c r="DO102" s="1650"/>
      <c r="DP102" s="1650"/>
      <c r="DQ102" s="1650"/>
      <c r="DR102" s="1650"/>
      <c r="DS102" s="1650"/>
      <c r="DT102" s="1650"/>
      <c r="DU102" s="1650"/>
      <c r="DV102" s="1650"/>
      <c r="DW102" s="1650"/>
      <c r="DX102" s="1650"/>
      <c r="DY102" s="1650"/>
      <c r="DZ102" s="1650"/>
      <c r="EA102" s="1650"/>
      <c r="EB102" s="1650"/>
      <c r="EC102" s="1650"/>
      <c r="ED102" s="1650"/>
      <c r="EE102" s="1650"/>
      <c r="EF102" s="1650"/>
      <c r="EG102" s="1650"/>
      <c r="EH102" s="1650"/>
      <c r="EI102" s="1650"/>
      <c r="EJ102" s="1650"/>
      <c r="EK102" s="1650"/>
      <c r="EL102" s="1650"/>
      <c r="EM102" s="1650"/>
      <c r="EN102" s="1650"/>
      <c r="EO102" s="1650"/>
      <c r="EP102" s="1650"/>
      <c r="EQ102" s="1650"/>
      <c r="ER102" s="1650"/>
      <c r="ES102" s="1650"/>
      <c r="ET102" s="1650"/>
      <c r="EU102" s="1650"/>
      <c r="EV102" s="1650"/>
      <c r="EW102" s="1650"/>
      <c r="EX102" s="1650"/>
      <c r="EY102" s="1650"/>
      <c r="EZ102" s="1650"/>
      <c r="FA102" s="1650"/>
      <c r="FB102" s="1650"/>
      <c r="FC102" s="1650"/>
      <c r="FD102" s="1650"/>
      <c r="FE102" s="1650"/>
      <c r="FF102" s="1650"/>
      <c r="FG102" s="1650"/>
      <c r="FH102" s="1650"/>
      <c r="FI102" s="1650"/>
      <c r="FJ102" s="1650"/>
      <c r="FK102" s="1650"/>
      <c r="FL102" s="1650"/>
      <c r="FM102" s="1650"/>
      <c r="FN102" s="1650"/>
      <c r="FO102" s="1650"/>
      <c r="FP102" s="1650"/>
      <c r="FQ102" s="1650"/>
      <c r="FR102" s="1650"/>
      <c r="FS102" s="1650"/>
      <c r="FT102" s="1650"/>
      <c r="FU102" s="1650"/>
      <c r="FV102" s="1650"/>
      <c r="FW102" s="1650"/>
      <c r="FX102" s="1650"/>
      <c r="FY102" s="1650"/>
      <c r="FZ102" s="1650"/>
      <c r="GA102" s="1650"/>
      <c r="GB102" s="1650"/>
      <c r="GC102" s="1650"/>
      <c r="GD102" s="1650"/>
      <c r="GE102" s="1650"/>
      <c r="GF102" s="1650"/>
      <c r="GG102" s="1650"/>
      <c r="GH102" s="1650"/>
      <c r="GI102" s="1650"/>
      <c r="GJ102" s="1650"/>
      <c r="GK102" s="1650"/>
      <c r="GL102" s="1650"/>
      <c r="GM102" s="1650"/>
      <c r="GO102" s="1169"/>
      <c r="GP102" s="1645"/>
      <c r="GQ102" s="1645"/>
      <c r="GR102" s="1169"/>
      <c r="GS102" s="1169"/>
      <c r="GT102" s="1169"/>
      <c r="GU102" s="1169"/>
      <c r="GV102" s="1645"/>
      <c r="GW102" s="1169"/>
      <c r="GX102" s="1169"/>
      <c r="GY102" s="553"/>
      <c r="GZ102" s="1169"/>
      <c r="HA102" s="1169"/>
      <c r="HB102" s="1169"/>
      <c r="HC102" s="1169"/>
      <c r="HD102" s="1169"/>
      <c r="HE102" s="1641"/>
      <c r="HF102" s="575"/>
      <c r="HG102" s="575"/>
      <c r="HH102" s="575"/>
      <c r="HI102" s="575"/>
      <c r="HJ102" s="1650">
        <v>11</v>
      </c>
    </row>
    <row s="1650" customFormat="1" customHeight="1" ht="11.549999999999999">
      <c r="A103" s="996"/>
      <c r="B103" s="1645"/>
      <c r="C103" s="1645"/>
      <c r="D103" s="360"/>
      <c r="J103" s="1650"/>
      <c r="K103" s="1650"/>
      <c r="L103" s="1650"/>
      <c r="M103" s="1650"/>
      <c r="N103" s="1650"/>
      <c r="O103" s="1650"/>
      <c r="P103" s="1650"/>
      <c r="Q103" s="1650"/>
      <c r="R103" s="1650"/>
      <c r="S103" s="1650"/>
      <c r="T103" s="1650"/>
      <c r="U103" s="1650"/>
      <c r="V103" s="1650"/>
      <c r="W103" s="1650"/>
      <c r="X103" s="1650"/>
      <c r="Y103" s="1650"/>
      <c r="Z103" s="1650"/>
      <c r="AA103" s="1650"/>
      <c r="AB103" s="1650"/>
      <c r="AC103" s="1650"/>
      <c r="AD103" s="1650"/>
      <c r="AE103" s="1650"/>
      <c r="AF103" s="1650"/>
      <c r="AG103" s="1650"/>
      <c r="AH103" s="1650"/>
      <c r="AI103" s="1650"/>
      <c r="AJ103" s="1650"/>
      <c r="AK103" s="1650"/>
      <c r="AL103" s="1650"/>
      <c r="AM103" s="1650"/>
      <c r="AN103" s="1650"/>
      <c r="AO103" s="1650"/>
      <c r="AP103" s="1650"/>
      <c r="AQ103" s="1650"/>
      <c r="AR103" s="1650"/>
      <c r="AS103" s="1650"/>
      <c r="AT103" s="1650"/>
      <c r="AU103" s="1650"/>
      <c r="AV103" s="1650"/>
      <c r="AW103" s="1650"/>
      <c r="AX103" s="1650"/>
      <c r="AY103" s="1650"/>
      <c r="AZ103" s="1650"/>
      <c r="BA103" s="1650"/>
      <c r="BB103" s="1650"/>
      <c r="BC103" s="1650"/>
      <c r="BD103" s="1650"/>
      <c r="BE103" s="1650"/>
      <c r="BF103" s="1650"/>
      <c r="BG103" s="1650"/>
      <c r="BH103" s="1650"/>
      <c r="BI103" s="1650"/>
      <c r="BJ103" s="1650"/>
      <c r="BK103" s="1650"/>
      <c r="BL103" s="1650"/>
      <c r="BM103" s="1650"/>
      <c r="BN103" s="1650"/>
      <c r="BO103" s="1650"/>
      <c r="BP103" s="1650"/>
      <c r="BQ103" s="1650"/>
      <c r="BR103" s="1650"/>
      <c r="BS103" s="1650"/>
      <c r="BT103" s="1650"/>
      <c r="BU103" s="1650"/>
      <c r="BV103" s="1650"/>
      <c r="BW103" s="1650"/>
      <c r="BX103" s="1650"/>
      <c r="BY103" s="1650"/>
      <c r="BZ103" s="1650"/>
      <c r="CA103" s="1650"/>
      <c r="CB103" s="1650"/>
      <c r="CC103" s="1650"/>
      <c r="CD103" s="1650"/>
      <c r="CE103" s="1650"/>
      <c r="CF103" s="1650"/>
      <c r="CG103" s="1650"/>
      <c r="CH103" s="1650"/>
      <c r="CI103" s="1650"/>
      <c r="CJ103" s="1650"/>
      <c r="CK103" s="1650"/>
      <c r="CL103" s="1650"/>
      <c r="CM103" s="1650"/>
      <c r="CN103" s="1650"/>
      <c r="CO103" s="1650"/>
      <c r="CP103" s="1650"/>
      <c r="CQ103" s="1650"/>
      <c r="CR103" s="1650"/>
      <c r="CS103" s="1650"/>
      <c r="CT103" s="1650"/>
      <c r="CU103" s="1650"/>
      <c r="CV103" s="1650"/>
      <c r="CW103" s="1650"/>
      <c r="CX103" s="1650"/>
      <c r="CY103" s="1650"/>
      <c r="CZ103" s="1650"/>
      <c r="DA103" s="1650"/>
      <c r="DB103" s="1650"/>
      <c r="DC103" s="1650"/>
      <c r="DD103" s="1650"/>
      <c r="DE103" s="1650"/>
      <c r="DF103" s="1650"/>
      <c r="DG103" s="1650"/>
      <c r="DH103" s="1650"/>
      <c r="DI103" s="1650"/>
      <c r="DJ103" s="1650"/>
      <c r="DK103" s="1650"/>
      <c r="DL103" s="1650"/>
      <c r="DM103" s="1650"/>
      <c r="DN103" s="1650"/>
      <c r="DO103" s="1650"/>
      <c r="DP103" s="1650"/>
      <c r="DQ103" s="1650"/>
      <c r="DR103" s="1650"/>
      <c r="DS103" s="1650"/>
      <c r="DT103" s="1650"/>
      <c r="DU103" s="1650"/>
      <c r="DV103" s="1650"/>
      <c r="DW103" s="1650"/>
      <c r="DX103" s="1650"/>
      <c r="DY103" s="1650"/>
      <c r="DZ103" s="1650"/>
      <c r="EA103" s="1650"/>
      <c r="EB103" s="1650"/>
      <c r="EC103" s="1650"/>
      <c r="ED103" s="1650"/>
      <c r="EE103" s="1650"/>
      <c r="EF103" s="1650"/>
      <c r="EG103" s="1650"/>
      <c r="EH103" s="1650"/>
      <c r="EI103" s="1650"/>
      <c r="EJ103" s="1650"/>
      <c r="EK103" s="1650"/>
      <c r="EL103" s="1650"/>
      <c r="EM103" s="1650"/>
      <c r="EN103" s="1650"/>
      <c r="EO103" s="1650"/>
      <c r="EP103" s="1650"/>
      <c r="EQ103" s="1650"/>
      <c r="ER103" s="1650"/>
      <c r="ES103" s="1650"/>
      <c r="ET103" s="1650"/>
      <c r="EU103" s="1650"/>
      <c r="EV103" s="1650"/>
      <c r="EW103" s="1650"/>
      <c r="EX103" s="1650"/>
      <c r="EY103" s="1650"/>
      <c r="EZ103" s="1650"/>
      <c r="FA103" s="1650"/>
      <c r="FB103" s="1650"/>
      <c r="FC103" s="1650"/>
      <c r="FD103" s="1650"/>
      <c r="FE103" s="1650"/>
      <c r="FF103" s="1650"/>
      <c r="FG103" s="1650"/>
      <c r="FH103" s="1650"/>
      <c r="FI103" s="1650"/>
      <c r="FJ103" s="1650"/>
      <c r="FK103" s="1650"/>
      <c r="FL103" s="1650"/>
      <c r="FM103" s="1650"/>
      <c r="FN103" s="1650"/>
      <c r="FO103" s="1650"/>
      <c r="FP103" s="1650"/>
      <c r="FQ103" s="1650"/>
      <c r="FR103" s="1650"/>
      <c r="FS103" s="1650"/>
      <c r="FT103" s="1650"/>
      <c r="FU103" s="1650"/>
      <c r="FV103" s="1650"/>
      <c r="FW103" s="1650"/>
      <c r="FX103" s="1650"/>
      <c r="FY103" s="1650"/>
      <c r="FZ103" s="1650"/>
      <c r="GA103" s="1650"/>
      <c r="GB103" s="1650"/>
      <c r="GC103" s="1650"/>
      <c r="GD103" s="1650"/>
      <c r="GE103" s="1650"/>
      <c r="GF103" s="1650"/>
      <c r="GG103" s="1650"/>
      <c r="GH103" s="1650"/>
      <c r="GI103" s="1650"/>
      <c r="GJ103" s="1650"/>
      <c r="GK103" s="1650"/>
      <c r="GL103" s="1650"/>
      <c r="GM103" s="1650"/>
      <c r="GO103" s="1169"/>
      <c r="GP103" s="1645"/>
      <c r="GQ103" s="1645"/>
      <c r="GR103" s="1169"/>
      <c r="GS103" s="1169"/>
      <c r="GT103" s="1169"/>
      <c r="GU103" s="1169"/>
      <c r="GV103" s="1645"/>
      <c r="GW103" s="1169"/>
      <c r="GX103" s="1169"/>
      <c r="GY103" s="553"/>
      <c r="GZ103" s="1169"/>
      <c r="HA103" s="1169"/>
      <c r="HB103" s="1169"/>
      <c r="HC103" s="1169"/>
      <c r="HD103" s="1169"/>
      <c r="HE103" s="1641"/>
      <c r="HF103" s="575"/>
      <c r="HG103" s="575"/>
      <c r="HH103" s="575"/>
      <c r="HI103" s="575"/>
      <c r="HJ103" s="1650">
        <v>11</v>
      </c>
    </row>
    <row s="1650" customFormat="1" customHeight="1" ht="11.549999999999999">
      <c r="A104" s="996"/>
      <c r="B104" s="1645"/>
      <c r="C104" s="1645"/>
      <c r="D104" s="360"/>
      <c r="J104" s="1650"/>
      <c r="K104" s="1650"/>
      <c r="L104" s="1650"/>
      <c r="M104" s="1650"/>
      <c r="N104" s="1650"/>
      <c r="O104" s="1650"/>
      <c r="P104" s="1650"/>
      <c r="Q104" s="1650"/>
      <c r="R104" s="1650"/>
      <c r="S104" s="1650"/>
      <c r="T104" s="1650"/>
      <c r="U104" s="1650"/>
      <c r="V104" s="1650"/>
      <c r="W104" s="1650"/>
      <c r="X104" s="1650"/>
      <c r="Y104" s="1650"/>
      <c r="Z104" s="1650"/>
      <c r="AA104" s="1650"/>
      <c r="AB104" s="1650"/>
      <c r="AC104" s="1650"/>
      <c r="AD104" s="1650"/>
      <c r="AE104" s="1650"/>
      <c r="AF104" s="1650"/>
      <c r="AG104" s="1650"/>
      <c r="AH104" s="1650"/>
      <c r="AI104" s="1650"/>
      <c r="AJ104" s="1650"/>
      <c r="AK104" s="1650"/>
      <c r="AL104" s="1650"/>
      <c r="AM104" s="1650"/>
      <c r="AN104" s="1650"/>
      <c r="AO104" s="1650"/>
      <c r="AP104" s="1650"/>
      <c r="AQ104" s="1650"/>
      <c r="AR104" s="1650"/>
      <c r="AS104" s="1650"/>
      <c r="AT104" s="1650"/>
      <c r="AU104" s="1650"/>
      <c r="AV104" s="1650"/>
      <c r="AW104" s="1650"/>
      <c r="AX104" s="1650"/>
      <c r="AY104" s="1650"/>
      <c r="AZ104" s="1650"/>
      <c r="BA104" s="1650"/>
      <c r="BB104" s="1650"/>
      <c r="BC104" s="1650"/>
      <c r="BD104" s="1650"/>
      <c r="BE104" s="1650"/>
      <c r="BF104" s="1650"/>
      <c r="BG104" s="1650"/>
      <c r="BH104" s="1650"/>
      <c r="BI104" s="1650"/>
      <c r="BJ104" s="1650"/>
      <c r="BK104" s="1650"/>
      <c r="BL104" s="1650"/>
      <c r="BM104" s="1650"/>
      <c r="BN104" s="1650"/>
      <c r="BO104" s="1650"/>
      <c r="BP104" s="1650"/>
      <c r="BQ104" s="1650"/>
      <c r="BR104" s="1650"/>
      <c r="BS104" s="1650"/>
      <c r="BT104" s="1650"/>
      <c r="BU104" s="1650"/>
      <c r="BV104" s="1650"/>
      <c r="BW104" s="1650"/>
      <c r="BX104" s="1650"/>
      <c r="BY104" s="1650"/>
      <c r="BZ104" s="1650"/>
      <c r="CA104" s="1650"/>
      <c r="CB104" s="1650"/>
      <c r="CC104" s="1650"/>
      <c r="CD104" s="1650"/>
      <c r="CE104" s="1650"/>
      <c r="CF104" s="1650"/>
      <c r="CG104" s="1650"/>
      <c r="CH104" s="1650"/>
      <c r="CI104" s="1650"/>
      <c r="CJ104" s="1650"/>
      <c r="CK104" s="1650"/>
      <c r="CL104" s="1650"/>
      <c r="CM104" s="1650"/>
      <c r="CN104" s="1650"/>
      <c r="CO104" s="1650"/>
      <c r="CP104" s="1650"/>
      <c r="CQ104" s="1650"/>
      <c r="CR104" s="1650"/>
      <c r="CS104" s="1650"/>
      <c r="CT104" s="1650"/>
      <c r="CU104" s="1650"/>
      <c r="CV104" s="1650"/>
      <c r="CW104" s="1650"/>
      <c r="CX104" s="1650"/>
      <c r="CY104" s="1650"/>
      <c r="CZ104" s="1650"/>
      <c r="DA104" s="1650"/>
      <c r="DB104" s="1650"/>
      <c r="DC104" s="1650"/>
      <c r="DD104" s="1650"/>
      <c r="DE104" s="1650"/>
      <c r="DF104" s="1650"/>
      <c r="DG104" s="1650"/>
      <c r="DH104" s="1650"/>
      <c r="DI104" s="1650"/>
      <c r="DJ104" s="1650"/>
      <c r="DK104" s="1650"/>
      <c r="DL104" s="1650"/>
      <c r="DM104" s="1650"/>
      <c r="DN104" s="1650"/>
      <c r="DO104" s="1650"/>
      <c r="DP104" s="1650"/>
      <c r="DQ104" s="1650"/>
      <c r="DR104" s="1650"/>
      <c r="DS104" s="1650"/>
      <c r="DT104" s="1650"/>
      <c r="DU104" s="1650"/>
      <c r="DV104" s="1650"/>
      <c r="DW104" s="1650"/>
      <c r="DX104" s="1650"/>
      <c r="DY104" s="1650"/>
      <c r="DZ104" s="1650"/>
      <c r="EA104" s="1650"/>
      <c r="EB104" s="1650"/>
      <c r="EC104" s="1650"/>
      <c r="ED104" s="1650"/>
      <c r="EE104" s="1650"/>
      <c r="EF104" s="1650"/>
      <c r="EG104" s="1650"/>
      <c r="EH104" s="1650"/>
      <c r="EI104" s="1650"/>
      <c r="EJ104" s="1650"/>
      <c r="EK104" s="1650"/>
      <c r="EL104" s="1650"/>
      <c r="EM104" s="1650"/>
      <c r="EN104" s="1650"/>
      <c r="EO104" s="1650"/>
      <c r="EP104" s="1650"/>
      <c r="EQ104" s="1650"/>
      <c r="ER104" s="1650"/>
      <c r="ES104" s="1650"/>
      <c r="ET104" s="1650"/>
      <c r="EU104" s="1650"/>
      <c r="EV104" s="1650"/>
      <c r="EW104" s="1650"/>
      <c r="EX104" s="1650"/>
      <c r="EY104" s="1650"/>
      <c r="EZ104" s="1650"/>
      <c r="FA104" s="1650"/>
      <c r="FB104" s="1650"/>
      <c r="FC104" s="1650"/>
      <c r="FD104" s="1650"/>
      <c r="FE104" s="1650"/>
      <c r="FF104" s="1650"/>
      <c r="FG104" s="1650"/>
      <c r="FH104" s="1650"/>
      <c r="FI104" s="1650"/>
      <c r="FJ104" s="1650"/>
      <c r="FK104" s="1650"/>
      <c r="FL104" s="1650"/>
      <c r="FM104" s="1650"/>
      <c r="FN104" s="1650"/>
      <c r="FO104" s="1650"/>
      <c r="FP104" s="1650"/>
      <c r="FQ104" s="1650"/>
      <c r="FR104" s="1650"/>
      <c r="FS104" s="1650"/>
      <c r="FT104" s="1650"/>
      <c r="FU104" s="1650"/>
      <c r="FV104" s="1650"/>
      <c r="FW104" s="1650"/>
      <c r="FX104" s="1650"/>
      <c r="FY104" s="1650"/>
      <c r="FZ104" s="1650"/>
      <c r="GA104" s="1650"/>
      <c r="GB104" s="1650"/>
      <c r="GC104" s="1650"/>
      <c r="GD104" s="1650"/>
      <c r="GE104" s="1650"/>
      <c r="GF104" s="1650"/>
      <c r="GG104" s="1650"/>
      <c r="GH104" s="1650"/>
      <c r="GI104" s="1650"/>
      <c r="GJ104" s="1650"/>
      <c r="GK104" s="1650"/>
      <c r="GL104" s="1650"/>
      <c r="GM104" s="1650"/>
      <c r="GO104" s="1169"/>
      <c r="GP104" s="1645"/>
      <c r="GQ104" s="1645"/>
      <c r="GR104" s="1169"/>
      <c r="GS104" s="1169"/>
      <c r="GT104" s="1169"/>
      <c r="GU104" s="1169"/>
      <c r="GV104" s="1645"/>
      <c r="GW104" s="1169"/>
      <c r="GX104" s="1169"/>
      <c r="GY104" s="553"/>
      <c r="GZ104" s="1169"/>
      <c r="HA104" s="1169"/>
      <c r="HB104" s="1169"/>
      <c r="HC104" s="1169"/>
      <c r="HD104" s="1169"/>
      <c r="HE104" s="1641"/>
      <c r="HF104" s="575"/>
      <c r="HG104" s="575"/>
      <c r="HH104" s="575"/>
      <c r="HI104" s="575"/>
      <c r="HJ104" s="1650">
        <v>11</v>
      </c>
    </row>
    <row s="1650" customFormat="1" customHeight="1" ht="11.549999999999999">
      <c r="A105" s="996"/>
      <c r="B105" s="1645"/>
      <c r="C105" s="1645"/>
      <c r="D105" s="360"/>
      <c r="J105" s="1650"/>
      <c r="K105" s="1650"/>
      <c r="L105" s="1650"/>
      <c r="M105" s="1650"/>
      <c r="N105" s="1650"/>
      <c r="O105" s="1650"/>
      <c r="P105" s="1650"/>
      <c r="Q105" s="1650"/>
      <c r="R105" s="1650"/>
      <c r="S105" s="1650"/>
      <c r="T105" s="1650"/>
      <c r="U105" s="1650"/>
      <c r="V105" s="1650"/>
      <c r="W105" s="1650"/>
      <c r="X105" s="1650"/>
      <c r="Y105" s="1650"/>
      <c r="Z105" s="1650"/>
      <c r="AA105" s="1650"/>
      <c r="AB105" s="1650"/>
      <c r="AC105" s="1650"/>
      <c r="AD105" s="1650"/>
      <c r="AE105" s="1650"/>
      <c r="AF105" s="1650"/>
      <c r="AG105" s="1650"/>
      <c r="AH105" s="1650"/>
      <c r="AI105" s="1650"/>
      <c r="AJ105" s="1650"/>
      <c r="AK105" s="1650"/>
      <c r="AL105" s="1650"/>
      <c r="AM105" s="1650"/>
      <c r="AN105" s="1650"/>
      <c r="AO105" s="1650"/>
      <c r="AP105" s="1650"/>
      <c r="AQ105" s="1650"/>
      <c r="AR105" s="1650"/>
      <c r="AS105" s="1650"/>
      <c r="AT105" s="1650"/>
      <c r="AU105" s="1650"/>
      <c r="AV105" s="1650"/>
      <c r="AW105" s="1650"/>
      <c r="AX105" s="1650"/>
      <c r="AY105" s="1650"/>
      <c r="AZ105" s="1650"/>
      <c r="BA105" s="1650"/>
      <c r="BB105" s="1650"/>
      <c r="BC105" s="1650"/>
      <c r="BD105" s="1650"/>
      <c r="BE105" s="1650"/>
      <c r="BF105" s="1650"/>
      <c r="BG105" s="1650"/>
      <c r="BH105" s="1650"/>
      <c r="BI105" s="1650"/>
      <c r="BJ105" s="1650"/>
      <c r="BK105" s="1650"/>
      <c r="BL105" s="1650"/>
      <c r="BM105" s="1650"/>
      <c r="BN105" s="1650"/>
      <c r="BO105" s="1650"/>
      <c r="BP105" s="1650"/>
      <c r="BQ105" s="1650"/>
      <c r="BR105" s="1650"/>
      <c r="BS105" s="1650"/>
      <c r="BT105" s="1650"/>
      <c r="BU105" s="1650"/>
      <c r="BV105" s="1650"/>
      <c r="BW105" s="1650"/>
      <c r="BX105" s="1650"/>
      <c r="BY105" s="1650"/>
      <c r="BZ105" s="1650"/>
      <c r="CA105" s="1650"/>
      <c r="CB105" s="1650"/>
      <c r="CC105" s="1650"/>
      <c r="CD105" s="1650"/>
      <c r="CE105" s="1650"/>
      <c r="CF105" s="1650"/>
      <c r="CG105" s="1650"/>
      <c r="CH105" s="1650"/>
      <c r="CI105" s="1650"/>
      <c r="CJ105" s="1650"/>
      <c r="CK105" s="1650"/>
      <c r="CL105" s="1650"/>
      <c r="CM105" s="1650"/>
      <c r="CN105" s="1650"/>
      <c r="CO105" s="1650"/>
      <c r="CP105" s="1650"/>
      <c r="CQ105" s="1650"/>
      <c r="CR105" s="1650"/>
      <c r="CS105" s="1650"/>
      <c r="CT105" s="1650"/>
      <c r="CU105" s="1650"/>
      <c r="CV105" s="1650"/>
      <c r="CW105" s="1650"/>
      <c r="CX105" s="1650"/>
      <c r="CY105" s="1650"/>
      <c r="CZ105" s="1650"/>
      <c r="DA105" s="1650"/>
      <c r="DB105" s="1650"/>
      <c r="DC105" s="1650"/>
      <c r="DD105" s="1650"/>
      <c r="DE105" s="1650"/>
      <c r="DF105" s="1650"/>
      <c r="DG105" s="1650"/>
      <c r="DH105" s="1650"/>
      <c r="DI105" s="1650"/>
      <c r="DJ105" s="1650"/>
      <c r="DK105" s="1650"/>
      <c r="DL105" s="1650"/>
      <c r="DM105" s="1650"/>
      <c r="DN105" s="1650"/>
      <c r="DO105" s="1650"/>
      <c r="DP105" s="1650"/>
      <c r="DQ105" s="1650"/>
      <c r="DR105" s="1650"/>
      <c r="DS105" s="1650"/>
      <c r="DT105" s="1650"/>
      <c r="DU105" s="1650"/>
      <c r="DV105" s="1650"/>
      <c r="DW105" s="1650"/>
      <c r="DX105" s="1650"/>
      <c r="DY105" s="1650"/>
      <c r="DZ105" s="1650"/>
      <c r="EA105" s="1650"/>
      <c r="EB105" s="1650"/>
      <c r="EC105" s="1650"/>
      <c r="ED105" s="1650"/>
      <c r="EE105" s="1650"/>
      <c r="EF105" s="1650"/>
      <c r="EG105" s="1650"/>
      <c r="EH105" s="1650"/>
      <c r="EI105" s="1650"/>
      <c r="EJ105" s="1650"/>
      <c r="EK105" s="1650"/>
      <c r="EL105" s="1650"/>
      <c r="EM105" s="1650"/>
      <c r="EN105" s="1650"/>
      <c r="EO105" s="1650"/>
      <c r="EP105" s="1650"/>
      <c r="EQ105" s="1650"/>
      <c r="ER105" s="1650"/>
      <c r="ES105" s="1650"/>
      <c r="ET105" s="1650"/>
      <c r="EU105" s="1650"/>
      <c r="EV105" s="1650"/>
      <c r="EW105" s="1650"/>
      <c r="EX105" s="1650"/>
      <c r="EY105" s="1650"/>
      <c r="EZ105" s="1650"/>
      <c r="FA105" s="1650"/>
      <c r="FB105" s="1650"/>
      <c r="FC105" s="1650"/>
      <c r="FD105" s="1650"/>
      <c r="FE105" s="1650"/>
      <c r="FF105" s="1650"/>
      <c r="FG105" s="1650"/>
      <c r="FH105" s="1650"/>
      <c r="FI105" s="1650"/>
      <c r="FJ105" s="1650"/>
      <c r="FK105" s="1650"/>
      <c r="FL105" s="1650"/>
      <c r="FM105" s="1650"/>
      <c r="FN105" s="1650"/>
      <c r="FO105" s="1650"/>
      <c r="FP105" s="1650"/>
      <c r="FQ105" s="1650"/>
      <c r="FR105" s="1650"/>
      <c r="FS105" s="1650"/>
      <c r="FT105" s="1650"/>
      <c r="FU105" s="1650"/>
      <c r="FV105" s="1650"/>
      <c r="FW105" s="1650"/>
      <c r="FX105" s="1650"/>
      <c r="FY105" s="1650"/>
      <c r="FZ105" s="1650"/>
      <c r="GA105" s="1650"/>
      <c r="GB105" s="1650"/>
      <c r="GC105" s="1650"/>
      <c r="GD105" s="1650"/>
      <c r="GE105" s="1650"/>
      <c r="GF105" s="1650"/>
      <c r="GG105" s="1650"/>
      <c r="GH105" s="1650"/>
      <c r="GI105" s="1650"/>
      <c r="GJ105" s="1650"/>
      <c r="GK105" s="1650"/>
      <c r="GL105" s="1650"/>
      <c r="GM105" s="1650"/>
      <c r="GO105" s="1169"/>
      <c r="GP105" s="1645"/>
      <c r="GQ105" s="1645"/>
      <c r="GR105" s="1169"/>
      <c r="GS105" s="1169"/>
      <c r="GT105" s="1169"/>
      <c r="GU105" s="1169"/>
      <c r="GV105" s="1645"/>
      <c r="GW105" s="1169"/>
      <c r="GX105" s="1169"/>
      <c r="GY105" s="553"/>
      <c r="GZ105" s="1169"/>
      <c r="HA105" s="1169"/>
      <c r="HB105" s="1169"/>
      <c r="HC105" s="1169"/>
      <c r="HD105" s="1169"/>
      <c r="HE105" s="1641"/>
      <c r="HF105" s="575"/>
      <c r="HG105" s="575"/>
      <c r="HH105" s="575"/>
      <c r="HI105" s="575"/>
      <c r="HJ105" s="1650">
        <v>11</v>
      </c>
    </row>
    <row s="1650" customFormat="1" customHeight="1" ht="11.549999999999999">
      <c r="A106" s="996"/>
      <c r="B106" s="1645"/>
      <c r="C106" s="1645"/>
      <c r="D106" s="360"/>
      <c r="J106" s="1650"/>
      <c r="K106" s="1650"/>
      <c r="L106" s="1650"/>
      <c r="M106" s="1650"/>
      <c r="N106" s="1650"/>
      <c r="O106" s="1650"/>
      <c r="P106" s="1650"/>
      <c r="Q106" s="1650"/>
      <c r="R106" s="1650"/>
      <c r="S106" s="1650"/>
      <c r="T106" s="1650"/>
      <c r="U106" s="1650"/>
      <c r="V106" s="1650"/>
      <c r="W106" s="1650"/>
      <c r="X106" s="1650"/>
      <c r="Y106" s="1650"/>
      <c r="Z106" s="1650"/>
      <c r="AA106" s="1650"/>
      <c r="AB106" s="1650"/>
      <c r="AC106" s="1650"/>
      <c r="AD106" s="1650"/>
      <c r="AE106" s="1650"/>
      <c r="AF106" s="1650"/>
      <c r="AG106" s="1650"/>
      <c r="AH106" s="1650"/>
      <c r="AI106" s="1650"/>
      <c r="AJ106" s="1650"/>
      <c r="AK106" s="1650"/>
      <c r="AL106" s="1650"/>
      <c r="AM106" s="1650"/>
      <c r="AN106" s="1650"/>
      <c r="AO106" s="1650"/>
      <c r="AP106" s="1650"/>
      <c r="AQ106" s="1650"/>
      <c r="AR106" s="1650"/>
      <c r="AS106" s="1650"/>
      <c r="AT106" s="1650"/>
      <c r="AU106" s="1650"/>
      <c r="AV106" s="1650"/>
      <c r="AW106" s="1650"/>
      <c r="AX106" s="1650"/>
      <c r="AY106" s="1650"/>
      <c r="AZ106" s="1650"/>
      <c r="BA106" s="1650"/>
      <c r="BB106" s="1650"/>
      <c r="BC106" s="1650"/>
      <c r="BD106" s="1650"/>
      <c r="BE106" s="1650"/>
      <c r="BF106" s="1650"/>
      <c r="BG106" s="1650"/>
      <c r="BH106" s="1650"/>
      <c r="BI106" s="1650"/>
      <c r="BJ106" s="1650"/>
      <c r="BK106" s="1650"/>
      <c r="BL106" s="1650"/>
      <c r="BM106" s="1650"/>
      <c r="BN106" s="1650"/>
      <c r="BO106" s="1650"/>
      <c r="BP106" s="1650"/>
      <c r="BQ106" s="1650"/>
      <c r="BR106" s="1650"/>
      <c r="BS106" s="1650"/>
      <c r="BT106" s="1650"/>
      <c r="BU106" s="1650"/>
      <c r="BV106" s="1650"/>
      <c r="BW106" s="1650"/>
      <c r="BX106" s="1650"/>
      <c r="BY106" s="1650"/>
      <c r="BZ106" s="1650"/>
      <c r="CA106" s="1650"/>
      <c r="CB106" s="1650"/>
      <c r="CC106" s="1650"/>
      <c r="CD106" s="1650"/>
      <c r="CE106" s="1650"/>
      <c r="CF106" s="1650"/>
      <c r="CG106" s="1650"/>
      <c r="CH106" s="1650"/>
      <c r="CI106" s="1650"/>
      <c r="CJ106" s="1650"/>
      <c r="CK106" s="1650"/>
      <c r="CL106" s="1650"/>
      <c r="CM106" s="1650"/>
      <c r="CN106" s="1650"/>
      <c r="CO106" s="1650"/>
      <c r="CP106" s="1650"/>
      <c r="CQ106" s="1650"/>
      <c r="CR106" s="1650"/>
      <c r="CS106" s="1650"/>
      <c r="CT106" s="1650"/>
      <c r="CU106" s="1650"/>
      <c r="CV106" s="1650"/>
      <c r="CW106" s="1650"/>
      <c r="CX106" s="1650"/>
      <c r="CY106" s="1650"/>
      <c r="CZ106" s="1650"/>
      <c r="DA106" s="1650"/>
      <c r="DB106" s="1650"/>
      <c r="DC106" s="1650"/>
      <c r="DD106" s="1650"/>
      <c r="DE106" s="1650"/>
      <c r="DF106" s="1650"/>
      <c r="DG106" s="1650"/>
      <c r="DH106" s="1650"/>
      <c r="DI106" s="1650"/>
      <c r="DJ106" s="1650"/>
      <c r="DK106" s="1650"/>
      <c r="DL106" s="1650"/>
      <c r="DM106" s="1650"/>
      <c r="DN106" s="1650"/>
      <c r="DO106" s="1650"/>
      <c r="DP106" s="1650"/>
      <c r="DQ106" s="1650"/>
      <c r="DR106" s="1650"/>
      <c r="DS106" s="1650"/>
      <c r="DT106" s="1650"/>
      <c r="DU106" s="1650"/>
      <c r="DV106" s="1650"/>
      <c r="DW106" s="1650"/>
      <c r="DX106" s="1650"/>
      <c r="DY106" s="1650"/>
      <c r="DZ106" s="1650"/>
      <c r="EA106" s="1650"/>
      <c r="EB106" s="1650"/>
      <c r="EC106" s="1650"/>
      <c r="ED106" s="1650"/>
      <c r="EE106" s="1650"/>
      <c r="EF106" s="1650"/>
      <c r="EG106" s="1650"/>
      <c r="EH106" s="1650"/>
      <c r="EI106" s="1650"/>
      <c r="EJ106" s="1650"/>
      <c r="EK106" s="1650"/>
      <c r="EL106" s="1650"/>
      <c r="EM106" s="1650"/>
      <c r="EN106" s="1650"/>
      <c r="EO106" s="1650"/>
      <c r="EP106" s="1650"/>
      <c r="EQ106" s="1650"/>
      <c r="ER106" s="1650"/>
      <c r="ES106" s="1650"/>
      <c r="ET106" s="1650"/>
      <c r="EU106" s="1650"/>
      <c r="EV106" s="1650"/>
      <c r="EW106" s="1650"/>
      <c r="EX106" s="1650"/>
      <c r="EY106" s="1650"/>
      <c r="EZ106" s="1650"/>
      <c r="FA106" s="1650"/>
      <c r="FB106" s="1650"/>
      <c r="FC106" s="1650"/>
      <c r="FD106" s="1650"/>
      <c r="FE106" s="1650"/>
      <c r="FF106" s="1650"/>
      <c r="FG106" s="1650"/>
      <c r="FH106" s="1650"/>
      <c r="FI106" s="1650"/>
      <c r="FJ106" s="1650"/>
      <c r="FK106" s="1650"/>
      <c r="FL106" s="1650"/>
      <c r="FM106" s="1650"/>
      <c r="FN106" s="1650"/>
      <c r="FO106" s="1650"/>
      <c r="FP106" s="1650"/>
      <c r="FQ106" s="1650"/>
      <c r="FR106" s="1650"/>
      <c r="FS106" s="1650"/>
      <c r="FT106" s="1650"/>
      <c r="FU106" s="1650"/>
      <c r="FV106" s="1650"/>
      <c r="FW106" s="1650"/>
      <c r="FX106" s="1650"/>
      <c r="FY106" s="1650"/>
      <c r="FZ106" s="1650"/>
      <c r="GA106" s="1650"/>
      <c r="GB106" s="1650"/>
      <c r="GC106" s="1650"/>
      <c r="GD106" s="1650"/>
      <c r="GE106" s="1650"/>
      <c r="GF106" s="1650"/>
      <c r="GG106" s="1650"/>
      <c r="GH106" s="1650"/>
      <c r="GI106" s="1650"/>
      <c r="GJ106" s="1650"/>
      <c r="GK106" s="1650"/>
      <c r="GL106" s="1650"/>
      <c r="GM106" s="1650"/>
      <c r="GO106" s="1169"/>
      <c r="GP106" s="1645"/>
      <c r="GQ106" s="1645"/>
      <c r="GR106" s="1169"/>
      <c r="GS106" s="1169"/>
      <c r="GT106" s="1169"/>
      <c r="GU106" s="1169"/>
      <c r="GV106" s="1645"/>
      <c r="GW106" s="1169"/>
      <c r="GX106" s="1169"/>
      <c r="GY106" s="553"/>
      <c r="GZ106" s="1169"/>
      <c r="HA106" s="1169"/>
      <c r="HB106" s="1169"/>
      <c r="HC106" s="1169"/>
      <c r="HD106" s="1169"/>
      <c r="HE106" s="1641"/>
      <c r="HF106" s="575"/>
      <c r="HG106" s="575"/>
      <c r="HH106" s="575"/>
      <c r="HI106" s="575"/>
      <c r="HJ106" s="1650">
        <v>11</v>
      </c>
    </row>
    <row s="1650" customFormat="1" customHeight="1" ht="11.549999999999999">
      <c r="A107" s="996"/>
      <c r="B107" s="1645"/>
      <c r="C107" s="1645"/>
      <c r="D107" s="360"/>
      <c r="J107" s="1650"/>
      <c r="K107" s="1650"/>
      <c r="L107" s="1650"/>
      <c r="M107" s="1650"/>
      <c r="N107" s="1650"/>
      <c r="O107" s="1650"/>
      <c r="P107" s="1650"/>
      <c r="Q107" s="1650"/>
      <c r="R107" s="1650"/>
      <c r="S107" s="1650"/>
      <c r="T107" s="1650"/>
      <c r="U107" s="1650"/>
      <c r="V107" s="1650"/>
      <c r="W107" s="1650"/>
      <c r="X107" s="1650"/>
      <c r="Y107" s="1650"/>
      <c r="Z107" s="1650"/>
      <c r="AA107" s="1650"/>
      <c r="AB107" s="1650"/>
      <c r="AC107" s="1650"/>
      <c r="AD107" s="1650"/>
      <c r="AE107" s="1650"/>
      <c r="AF107" s="1650"/>
      <c r="AG107" s="1650"/>
      <c r="AH107" s="1650"/>
      <c r="AI107" s="1650"/>
      <c r="AJ107" s="1650"/>
      <c r="AK107" s="1650"/>
      <c r="AL107" s="1650"/>
      <c r="AM107" s="1650"/>
      <c r="AN107" s="1650"/>
      <c r="AO107" s="1650"/>
      <c r="AP107" s="1650"/>
      <c r="AQ107" s="1650"/>
      <c r="AR107" s="1650"/>
      <c r="AS107" s="1650"/>
      <c r="AT107" s="1650"/>
      <c r="AU107" s="1650"/>
      <c r="AV107" s="1650"/>
      <c r="AW107" s="1650"/>
      <c r="AX107" s="1650"/>
      <c r="AY107" s="1650"/>
      <c r="AZ107" s="1650"/>
      <c r="BA107" s="1650"/>
      <c r="BB107" s="1650"/>
      <c r="BC107" s="1650"/>
      <c r="BD107" s="1650"/>
      <c r="BE107" s="1650"/>
      <c r="BF107" s="1650"/>
      <c r="BG107" s="1650"/>
      <c r="BH107" s="1650"/>
      <c r="BI107" s="1650"/>
      <c r="BJ107" s="1650"/>
      <c r="BK107" s="1650"/>
      <c r="BL107" s="1650"/>
      <c r="BM107" s="1650"/>
      <c r="BN107" s="1650"/>
      <c r="BO107" s="1650"/>
      <c r="BP107" s="1650"/>
      <c r="BQ107" s="1650"/>
      <c r="BR107" s="1650"/>
      <c r="BS107" s="1650"/>
      <c r="BT107" s="1650"/>
      <c r="BU107" s="1650"/>
      <c r="BV107" s="1650"/>
      <c r="BW107" s="1650"/>
      <c r="BX107" s="1650"/>
      <c r="BY107" s="1650"/>
      <c r="BZ107" s="1650"/>
      <c r="CA107" s="1650"/>
      <c r="CB107" s="1650"/>
      <c r="CC107" s="1650"/>
      <c r="CD107" s="1650"/>
      <c r="CE107" s="1650"/>
      <c r="CF107" s="1650"/>
      <c r="CG107" s="1650"/>
      <c r="CH107" s="1650"/>
      <c r="CI107" s="1650"/>
      <c r="CJ107" s="1650"/>
      <c r="CK107" s="1650"/>
      <c r="CL107" s="1650"/>
      <c r="CM107" s="1650"/>
      <c r="CN107" s="1650"/>
      <c r="CO107" s="1650"/>
      <c r="CP107" s="1650"/>
      <c r="CQ107" s="1650"/>
      <c r="CR107" s="1650"/>
      <c r="CS107" s="1650"/>
      <c r="CT107" s="1650"/>
      <c r="CU107" s="1650"/>
      <c r="CV107" s="1650"/>
      <c r="CW107" s="1650"/>
      <c r="CX107" s="1650"/>
      <c r="CY107" s="1650"/>
      <c r="CZ107" s="1650"/>
      <c r="DA107" s="1650"/>
      <c r="DB107" s="1650"/>
      <c r="DC107" s="1650"/>
      <c r="DD107" s="1650"/>
      <c r="DE107" s="1650"/>
      <c r="DF107" s="1650"/>
      <c r="DG107" s="1650"/>
      <c r="DH107" s="1650"/>
      <c r="DI107" s="1650"/>
      <c r="DJ107" s="1650"/>
      <c r="DK107" s="1650"/>
      <c r="DL107" s="1650"/>
      <c r="DM107" s="1650"/>
      <c r="DN107" s="1650"/>
      <c r="DO107" s="1650"/>
      <c r="DP107" s="1650"/>
      <c r="DQ107" s="1650"/>
      <c r="DR107" s="1650"/>
      <c r="DS107" s="1650"/>
      <c r="DT107" s="1650"/>
      <c r="DU107" s="1650"/>
      <c r="DV107" s="1650"/>
      <c r="DW107" s="1650"/>
      <c r="DX107" s="1650"/>
      <c r="DY107" s="1650"/>
      <c r="DZ107" s="1650"/>
      <c r="EA107" s="1650"/>
      <c r="EB107" s="1650"/>
      <c r="EC107" s="1650"/>
      <c r="ED107" s="1650"/>
      <c r="EE107" s="1650"/>
      <c r="EF107" s="1650"/>
      <c r="EG107" s="1650"/>
      <c r="EH107" s="1650"/>
      <c r="EI107" s="1650"/>
      <c r="EJ107" s="1650"/>
      <c r="EK107" s="1650"/>
      <c r="EL107" s="1650"/>
      <c r="EM107" s="1650"/>
      <c r="EN107" s="1650"/>
      <c r="EO107" s="1650"/>
      <c r="EP107" s="1650"/>
      <c r="EQ107" s="1650"/>
      <c r="ER107" s="1650"/>
      <c r="ES107" s="1650"/>
      <c r="ET107" s="1650"/>
      <c r="EU107" s="1650"/>
      <c r="EV107" s="1650"/>
      <c r="EW107" s="1650"/>
      <c r="EX107" s="1650"/>
      <c r="EY107" s="1650"/>
      <c r="EZ107" s="1650"/>
      <c r="FA107" s="1650"/>
      <c r="FB107" s="1650"/>
      <c r="FC107" s="1650"/>
      <c r="FD107" s="1650"/>
      <c r="FE107" s="1650"/>
      <c r="FF107" s="1650"/>
      <c r="FG107" s="1650"/>
      <c r="FH107" s="1650"/>
      <c r="FI107" s="1650"/>
      <c r="FJ107" s="1650"/>
      <c r="FK107" s="1650"/>
      <c r="FL107" s="1650"/>
      <c r="FM107" s="1650"/>
      <c r="FN107" s="1650"/>
      <c r="FO107" s="1650"/>
      <c r="FP107" s="1650"/>
      <c r="FQ107" s="1650"/>
      <c r="FR107" s="1650"/>
      <c r="FS107" s="1650"/>
      <c r="FT107" s="1650"/>
      <c r="FU107" s="1650"/>
      <c r="FV107" s="1650"/>
      <c r="FW107" s="1650"/>
      <c r="FX107" s="1650"/>
      <c r="FY107" s="1650"/>
      <c r="FZ107" s="1650"/>
      <c r="GA107" s="1650"/>
      <c r="GB107" s="1650"/>
      <c r="GC107" s="1650"/>
      <c r="GD107" s="1650"/>
      <c r="GE107" s="1650"/>
      <c r="GF107" s="1650"/>
      <c r="GG107" s="1650"/>
      <c r="GH107" s="1650"/>
      <c r="GI107" s="1650"/>
      <c r="GJ107" s="1650"/>
      <c r="GK107" s="1650"/>
      <c r="GL107" s="1650"/>
      <c r="GM107" s="1650"/>
      <c r="GO107" s="1169"/>
      <c r="GP107" s="1645"/>
      <c r="GQ107" s="1645"/>
      <c r="GR107" s="1169"/>
      <c r="GS107" s="1169"/>
      <c r="GT107" s="1169"/>
      <c r="GU107" s="1169"/>
      <c r="GV107" s="1645"/>
      <c r="GW107" s="1169"/>
      <c r="GX107" s="1169"/>
      <c r="GY107" s="553"/>
      <c r="GZ107" s="1169"/>
      <c r="HA107" s="1169"/>
      <c r="HB107" s="1169"/>
      <c r="HC107" s="1169"/>
      <c r="HD107" s="1169"/>
      <c r="HE107" s="1641"/>
      <c r="HF107" s="575"/>
      <c r="HG107" s="575"/>
      <c r="HH107" s="575"/>
      <c r="HI107" s="575"/>
      <c r="HJ107" s="1650">
        <v>11</v>
      </c>
    </row>
    <row s="1650" customFormat="1" customHeight="1" ht="11.549999999999999">
      <c r="A108" s="996"/>
      <c r="B108" s="1645"/>
      <c r="C108" s="1645"/>
      <c r="D108" s="360"/>
      <c r="J108" s="1650"/>
      <c r="K108" s="1650"/>
      <c r="L108" s="1650"/>
      <c r="M108" s="1650"/>
      <c r="N108" s="1650"/>
      <c r="O108" s="1650"/>
      <c r="P108" s="1650"/>
      <c r="Q108" s="1650"/>
      <c r="R108" s="1650"/>
      <c r="S108" s="1650"/>
      <c r="T108" s="1650"/>
      <c r="U108" s="1650"/>
      <c r="V108" s="1650"/>
      <c r="W108" s="1650"/>
      <c r="X108" s="1650"/>
      <c r="Y108" s="1650"/>
      <c r="Z108" s="1650"/>
      <c r="AA108" s="1650"/>
      <c r="AB108" s="1650"/>
      <c r="AC108" s="1650"/>
      <c r="AD108" s="1650"/>
      <c r="AE108" s="1650"/>
      <c r="AF108" s="1650"/>
      <c r="AG108" s="1650"/>
      <c r="AH108" s="1650"/>
      <c r="AI108" s="1650"/>
      <c r="AJ108" s="1650"/>
      <c r="AK108" s="1650"/>
      <c r="AL108" s="1650"/>
      <c r="AM108" s="1650"/>
      <c r="AN108" s="1650"/>
      <c r="AO108" s="1650"/>
      <c r="AP108" s="1650"/>
      <c r="AQ108" s="1650"/>
      <c r="AR108" s="1650"/>
      <c r="AS108" s="1650"/>
      <c r="AT108" s="1650"/>
      <c r="AU108" s="1650"/>
      <c r="AV108" s="1650"/>
      <c r="AW108" s="1650"/>
      <c r="AX108" s="1650"/>
      <c r="AY108" s="1650"/>
      <c r="AZ108" s="1650"/>
      <c r="BA108" s="1650"/>
      <c r="BB108" s="1650"/>
      <c r="BC108" s="1650"/>
      <c r="BD108" s="1650"/>
      <c r="BE108" s="1650"/>
      <c r="BF108" s="1650"/>
      <c r="BG108" s="1650"/>
      <c r="BH108" s="1650"/>
      <c r="BI108" s="1650"/>
      <c r="BJ108" s="1650"/>
      <c r="BK108" s="1650"/>
      <c r="BL108" s="1650"/>
      <c r="BM108" s="1650"/>
      <c r="BN108" s="1650"/>
      <c r="BO108" s="1650"/>
      <c r="BP108" s="1650"/>
      <c r="BQ108" s="1650"/>
      <c r="BR108" s="1650"/>
      <c r="BS108" s="1650"/>
      <c r="BT108" s="1650"/>
      <c r="BU108" s="1650"/>
      <c r="BV108" s="1650"/>
      <c r="BW108" s="1650"/>
      <c r="BX108" s="1650"/>
      <c r="BY108" s="1650"/>
      <c r="BZ108" s="1650"/>
      <c r="CA108" s="1650"/>
      <c r="CB108" s="1650"/>
      <c r="CC108" s="1650"/>
      <c r="CD108" s="1650"/>
      <c r="CE108" s="1650"/>
      <c r="CF108" s="1650"/>
      <c r="CG108" s="1650"/>
      <c r="CH108" s="1650"/>
      <c r="CI108" s="1650"/>
      <c r="CJ108" s="1650"/>
      <c r="CK108" s="1650"/>
      <c r="CL108" s="1650"/>
      <c r="CM108" s="1650"/>
      <c r="CN108" s="1650"/>
      <c r="CO108" s="1650"/>
      <c r="CP108" s="1650"/>
      <c r="CQ108" s="1650"/>
      <c r="CR108" s="1650"/>
      <c r="CS108" s="1650"/>
      <c r="CT108" s="1650"/>
      <c r="CU108" s="1650"/>
      <c r="CV108" s="1650"/>
      <c r="CW108" s="1650"/>
      <c r="CX108" s="1650"/>
      <c r="CY108" s="1650"/>
      <c r="CZ108" s="1650"/>
      <c r="DA108" s="1650"/>
      <c r="DB108" s="1650"/>
      <c r="DC108" s="1650"/>
      <c r="DD108" s="1650"/>
      <c r="DE108" s="1650"/>
      <c r="DF108" s="1650"/>
      <c r="DG108" s="1650"/>
      <c r="DH108" s="1650"/>
      <c r="DI108" s="1650"/>
      <c r="DJ108" s="1650"/>
      <c r="DK108" s="1650"/>
      <c r="DL108" s="1650"/>
      <c r="DM108" s="1650"/>
      <c r="DN108" s="1650"/>
      <c r="DO108" s="1650"/>
      <c r="DP108" s="1650"/>
      <c r="DQ108" s="1650"/>
      <c r="DR108" s="1650"/>
      <c r="DS108" s="1650"/>
      <c r="DT108" s="1650"/>
      <c r="DU108" s="1650"/>
      <c r="DV108" s="1650"/>
      <c r="DW108" s="1650"/>
      <c r="DX108" s="1650"/>
      <c r="DY108" s="1650"/>
      <c r="DZ108" s="1650"/>
      <c r="EA108" s="1650"/>
      <c r="EB108" s="1650"/>
      <c r="EC108" s="1650"/>
      <c r="ED108" s="1650"/>
      <c r="EE108" s="1650"/>
      <c r="EF108" s="1650"/>
      <c r="EG108" s="1650"/>
      <c r="EH108" s="1650"/>
      <c r="EI108" s="1650"/>
      <c r="EJ108" s="1650"/>
      <c r="EK108" s="1650"/>
      <c r="EL108" s="1650"/>
      <c r="EM108" s="1650"/>
      <c r="EN108" s="1650"/>
      <c r="EO108" s="1650"/>
      <c r="EP108" s="1650"/>
      <c r="EQ108" s="1650"/>
      <c r="ER108" s="1650"/>
      <c r="ES108" s="1650"/>
      <c r="ET108" s="1650"/>
      <c r="EU108" s="1650"/>
      <c r="EV108" s="1650"/>
      <c r="EW108" s="1650"/>
      <c r="EX108" s="1650"/>
      <c r="EY108" s="1650"/>
      <c r="EZ108" s="1650"/>
      <c r="FA108" s="1650"/>
      <c r="FB108" s="1650"/>
      <c r="FC108" s="1650"/>
      <c r="FD108" s="1650"/>
      <c r="FE108" s="1650"/>
      <c r="FF108" s="1650"/>
      <c r="FG108" s="1650"/>
      <c r="FH108" s="1650"/>
      <c r="FI108" s="1650"/>
      <c r="FJ108" s="1650"/>
      <c r="FK108" s="1650"/>
      <c r="FL108" s="1650"/>
      <c r="FM108" s="1650"/>
      <c r="FN108" s="1650"/>
      <c r="FO108" s="1650"/>
      <c r="FP108" s="1650"/>
      <c r="FQ108" s="1650"/>
      <c r="FR108" s="1650"/>
      <c r="FS108" s="1650"/>
      <c r="FT108" s="1650"/>
      <c r="FU108" s="1650"/>
      <c r="FV108" s="1650"/>
      <c r="FW108" s="1650"/>
      <c r="FX108" s="1650"/>
      <c r="FY108" s="1650"/>
      <c r="FZ108" s="1650"/>
      <c r="GA108" s="1650"/>
      <c r="GB108" s="1650"/>
      <c r="GC108" s="1650"/>
      <c r="GD108" s="1650"/>
      <c r="GE108" s="1650"/>
      <c r="GF108" s="1650"/>
      <c r="GG108" s="1650"/>
      <c r="GH108" s="1650"/>
      <c r="GI108" s="1650"/>
      <c r="GJ108" s="1650"/>
      <c r="GK108" s="1650"/>
      <c r="GL108" s="1650"/>
      <c r="GM108" s="1650"/>
      <c r="GO108" s="1169"/>
      <c r="GP108" s="1645"/>
      <c r="GQ108" s="1645"/>
      <c r="GR108" s="1169"/>
      <c r="GS108" s="1169"/>
      <c r="GT108" s="1169"/>
      <c r="GU108" s="1169"/>
      <c r="GV108" s="1645"/>
      <c r="GW108" s="1169"/>
      <c r="GX108" s="1169"/>
      <c r="GY108" s="553"/>
      <c r="GZ108" s="1169"/>
      <c r="HA108" s="1169"/>
      <c r="HB108" s="1169"/>
      <c r="HC108" s="1169"/>
      <c r="HD108" s="1169"/>
      <c r="HE108" s="1641"/>
      <c r="HF108" s="575"/>
      <c r="HG108" s="575"/>
      <c r="HH108" s="575"/>
      <c r="HI108" s="575"/>
      <c r="HJ108" s="1650">
        <v>11</v>
      </c>
    </row>
    <row s="1650" customFormat="1" customHeight="1" ht="11.549999999999999">
      <c r="A109" s="996"/>
      <c r="B109" s="1645"/>
      <c r="C109" s="1645"/>
      <c r="D109" s="360"/>
      <c r="J109" s="1650"/>
      <c r="K109" s="1650"/>
      <c r="L109" s="1650"/>
      <c r="M109" s="1650"/>
      <c r="N109" s="1650"/>
      <c r="O109" s="1650"/>
      <c r="P109" s="1650"/>
      <c r="Q109" s="1650"/>
      <c r="R109" s="1650"/>
      <c r="S109" s="1650"/>
      <c r="T109" s="1650"/>
      <c r="U109" s="1650"/>
      <c r="V109" s="1650"/>
      <c r="W109" s="1650"/>
      <c r="X109" s="1650"/>
      <c r="Y109" s="1650"/>
      <c r="Z109" s="1650"/>
      <c r="AA109" s="1650"/>
      <c r="AB109" s="1650"/>
      <c r="AC109" s="1650"/>
      <c r="AD109" s="1650"/>
      <c r="AE109" s="1650"/>
      <c r="AF109" s="1650"/>
      <c r="AG109" s="1650"/>
      <c r="AH109" s="1650"/>
      <c r="AI109" s="1650"/>
      <c r="AJ109" s="1650"/>
      <c r="AK109" s="1650"/>
      <c r="AL109" s="1650"/>
      <c r="AM109" s="1650"/>
      <c r="AN109" s="1650"/>
      <c r="AO109" s="1650"/>
      <c r="AP109" s="1650"/>
      <c r="AQ109" s="1650"/>
      <c r="AR109" s="1650"/>
      <c r="AS109" s="1650"/>
      <c r="AT109" s="1650"/>
      <c r="AU109" s="1650"/>
      <c r="AV109" s="1650"/>
      <c r="AW109" s="1650"/>
      <c r="AX109" s="1650"/>
      <c r="AY109" s="1650"/>
      <c r="AZ109" s="1650"/>
      <c r="BA109" s="1650"/>
      <c r="BB109" s="1650"/>
      <c r="BC109" s="1650"/>
      <c r="BD109" s="1650"/>
      <c r="BE109" s="1650"/>
      <c r="BF109" s="1650"/>
      <c r="BG109" s="1650"/>
      <c r="BH109" s="1650"/>
      <c r="BI109" s="1650"/>
      <c r="BJ109" s="1650"/>
      <c r="BK109" s="1650"/>
      <c r="BL109" s="1650"/>
      <c r="BM109" s="1650"/>
      <c r="BN109" s="1650"/>
      <c r="BO109" s="1650"/>
      <c r="BP109" s="1650"/>
      <c r="BQ109" s="1650"/>
      <c r="BR109" s="1650"/>
      <c r="BS109" s="1650"/>
      <c r="BT109" s="1650"/>
      <c r="BU109" s="1650"/>
      <c r="BV109" s="1650"/>
      <c r="BW109" s="1650"/>
      <c r="BX109" s="1650"/>
      <c r="BY109" s="1650"/>
      <c r="BZ109" s="1650"/>
      <c r="CA109" s="1650"/>
      <c r="CB109" s="1650"/>
      <c r="CC109" s="1650"/>
      <c r="CD109" s="1650"/>
      <c r="CE109" s="1650"/>
      <c r="CF109" s="1650"/>
      <c r="CG109" s="1650"/>
      <c r="CH109" s="1650"/>
      <c r="CI109" s="1650"/>
      <c r="CJ109" s="1650"/>
      <c r="CK109" s="1650"/>
      <c r="CL109" s="1650"/>
      <c r="CM109" s="1650"/>
      <c r="CN109" s="1650"/>
      <c r="CO109" s="1650"/>
      <c r="CP109" s="1650"/>
      <c r="CQ109" s="1650"/>
      <c r="CR109" s="1650"/>
      <c r="CS109" s="1650"/>
      <c r="CT109" s="1650"/>
      <c r="CU109" s="1650"/>
      <c r="CV109" s="1650"/>
      <c r="CW109" s="1650"/>
      <c r="CX109" s="1650"/>
      <c r="CY109" s="1650"/>
      <c r="CZ109" s="1650"/>
      <c r="DA109" s="1650"/>
      <c r="DB109" s="1650"/>
      <c r="DC109" s="1650"/>
      <c r="DD109" s="1650"/>
      <c r="DE109" s="1650"/>
      <c r="DF109" s="1650"/>
      <c r="DG109" s="1650"/>
      <c r="DH109" s="1650"/>
      <c r="DI109" s="1650"/>
      <c r="DJ109" s="1650"/>
      <c r="DK109" s="1650"/>
      <c r="DL109" s="1650"/>
      <c r="DM109" s="1650"/>
      <c r="DN109" s="1650"/>
      <c r="DO109" s="1650"/>
      <c r="DP109" s="1650"/>
      <c r="DQ109" s="1650"/>
      <c r="DR109" s="1650"/>
      <c r="DS109" s="1650"/>
      <c r="DT109" s="1650"/>
      <c r="DU109" s="1650"/>
      <c r="DV109" s="1650"/>
      <c r="DW109" s="1650"/>
      <c r="DX109" s="1650"/>
      <c r="DY109" s="1650"/>
      <c r="DZ109" s="1650"/>
      <c r="EA109" s="1650"/>
      <c r="EB109" s="1650"/>
      <c r="EC109" s="1650"/>
      <c r="ED109" s="1650"/>
      <c r="EE109" s="1650"/>
      <c r="EF109" s="1650"/>
      <c r="EG109" s="1650"/>
      <c r="EH109" s="1650"/>
      <c r="EI109" s="1650"/>
      <c r="EJ109" s="1650"/>
      <c r="EK109" s="1650"/>
      <c r="EL109" s="1650"/>
      <c r="EM109" s="1650"/>
      <c r="EN109" s="1650"/>
      <c r="EO109" s="1650"/>
      <c r="EP109" s="1650"/>
      <c r="EQ109" s="1650"/>
      <c r="ER109" s="1650"/>
      <c r="ES109" s="1650"/>
      <c r="ET109" s="1650"/>
      <c r="EU109" s="1650"/>
      <c r="EV109" s="1650"/>
      <c r="EW109" s="1650"/>
      <c r="EX109" s="1650"/>
      <c r="EY109" s="1650"/>
      <c r="EZ109" s="1650"/>
      <c r="FA109" s="1650"/>
      <c r="FB109" s="1650"/>
      <c r="FC109" s="1650"/>
      <c r="FD109" s="1650"/>
      <c r="FE109" s="1650"/>
      <c r="FF109" s="1650"/>
      <c r="FG109" s="1650"/>
      <c r="FH109" s="1650"/>
      <c r="FI109" s="1650"/>
      <c r="FJ109" s="1650"/>
      <c r="FK109" s="1650"/>
      <c r="FL109" s="1650"/>
      <c r="FM109" s="1650"/>
      <c r="FN109" s="1650"/>
      <c r="FO109" s="1650"/>
      <c r="FP109" s="1650"/>
      <c r="FQ109" s="1650"/>
      <c r="FR109" s="1650"/>
      <c r="FS109" s="1650"/>
      <c r="FT109" s="1650"/>
      <c r="FU109" s="1650"/>
      <c r="FV109" s="1650"/>
      <c r="FW109" s="1650"/>
      <c r="FX109" s="1650"/>
      <c r="FY109" s="1650"/>
      <c r="FZ109" s="1650"/>
      <c r="GA109" s="1650"/>
      <c r="GB109" s="1650"/>
      <c r="GC109" s="1650"/>
      <c r="GD109" s="1650"/>
      <c r="GE109" s="1650"/>
      <c r="GF109" s="1650"/>
      <c r="GG109" s="1650"/>
      <c r="GH109" s="1650"/>
      <c r="GI109" s="1650"/>
      <c r="GJ109" s="1650"/>
      <c r="GK109" s="1650"/>
      <c r="GL109" s="1650"/>
      <c r="GM109" s="1650"/>
      <c r="GO109" s="1169"/>
      <c r="GP109" s="1645"/>
      <c r="GQ109" s="1645"/>
      <c r="GR109" s="1169"/>
      <c r="GS109" s="1169"/>
      <c r="GT109" s="1169"/>
      <c r="GU109" s="1169"/>
      <c r="GV109" s="1645"/>
      <c r="GW109" s="1169"/>
      <c r="GX109" s="1169"/>
      <c r="GY109" s="553"/>
      <c r="GZ109" s="1169"/>
      <c r="HA109" s="1169"/>
      <c r="HB109" s="1169"/>
      <c r="HC109" s="1169"/>
      <c r="HD109" s="1169"/>
      <c r="HE109" s="1641"/>
      <c r="HF109" s="575"/>
      <c r="HG109" s="575"/>
      <c r="HH109" s="575"/>
      <c r="HI109" s="575"/>
      <c r="HJ109" s="1650">
        <v>11</v>
      </c>
    </row>
    <row s="1650" customFormat="1" customHeight="1" ht="11.549999999999999">
      <c r="A110" s="996"/>
      <c r="B110" s="1645"/>
      <c r="C110" s="1645"/>
      <c r="D110" s="360"/>
      <c r="J110" s="1650"/>
      <c r="K110" s="1650"/>
      <c r="L110" s="1650"/>
      <c r="M110" s="1650"/>
      <c r="N110" s="1650"/>
      <c r="O110" s="1650"/>
      <c r="P110" s="1650"/>
      <c r="Q110" s="1650"/>
      <c r="R110" s="1650"/>
      <c r="S110" s="1650"/>
      <c r="T110" s="1650"/>
      <c r="U110" s="1650"/>
      <c r="V110" s="1650"/>
      <c r="W110" s="1650"/>
      <c r="X110" s="1650"/>
      <c r="Y110" s="1650"/>
      <c r="Z110" s="1650"/>
      <c r="AA110" s="1650"/>
      <c r="AB110" s="1650"/>
      <c r="AC110" s="1650"/>
      <c r="AD110" s="1650"/>
      <c r="AE110" s="1650"/>
      <c r="AF110" s="1650"/>
      <c r="AG110" s="1650"/>
      <c r="AH110" s="1650"/>
      <c r="AI110" s="1650"/>
      <c r="AJ110" s="1650"/>
      <c r="AK110" s="1650"/>
      <c r="AL110" s="1650"/>
      <c r="AM110" s="1650"/>
      <c r="AN110" s="1650"/>
      <c r="AO110" s="1650"/>
      <c r="AP110" s="1650"/>
      <c r="AQ110" s="1650"/>
      <c r="AR110" s="1650"/>
      <c r="AS110" s="1650"/>
      <c r="AT110" s="1650"/>
      <c r="AU110" s="1650"/>
      <c r="AV110" s="1650"/>
      <c r="AW110" s="1650"/>
      <c r="AX110" s="1650"/>
      <c r="AY110" s="1650"/>
      <c r="AZ110" s="1650"/>
      <c r="BA110" s="1650"/>
      <c r="BB110" s="1650"/>
      <c r="BC110" s="1650"/>
      <c r="BD110" s="1650"/>
      <c r="BE110" s="1650"/>
      <c r="BF110" s="1650"/>
      <c r="BG110" s="1650"/>
      <c r="BH110" s="1650"/>
      <c r="BI110" s="1650"/>
      <c r="BJ110" s="1650"/>
      <c r="BK110" s="1650"/>
      <c r="BL110" s="1650"/>
      <c r="BM110" s="1650"/>
      <c r="BN110" s="1650"/>
      <c r="BO110" s="1650"/>
      <c r="BP110" s="1650"/>
      <c r="BQ110" s="1650"/>
      <c r="BR110" s="1650"/>
      <c r="BS110" s="1650"/>
      <c r="BT110" s="1650"/>
      <c r="BU110" s="1650"/>
      <c r="BV110" s="1650"/>
      <c r="BW110" s="1650"/>
      <c r="BX110" s="1650"/>
      <c r="BY110" s="1650"/>
      <c r="BZ110" s="1650"/>
      <c r="CA110" s="1650"/>
      <c r="CB110" s="1650"/>
      <c r="CC110" s="1650"/>
      <c r="CD110" s="1650"/>
      <c r="CE110" s="1650"/>
      <c r="CF110" s="1650"/>
      <c r="CG110" s="1650"/>
      <c r="CH110" s="1650"/>
      <c r="CI110" s="1650"/>
      <c r="CJ110" s="1650"/>
      <c r="CK110" s="1650"/>
      <c r="CL110" s="1650"/>
      <c r="CM110" s="1650"/>
      <c r="CN110" s="1650"/>
      <c r="CO110" s="1650"/>
      <c r="CP110" s="1650"/>
      <c r="CQ110" s="1650"/>
      <c r="CR110" s="1650"/>
      <c r="CS110" s="1650"/>
      <c r="CT110" s="1650"/>
      <c r="CU110" s="1650"/>
      <c r="CV110" s="1650"/>
      <c r="CW110" s="1650"/>
      <c r="CX110" s="1650"/>
      <c r="CY110" s="1650"/>
      <c r="CZ110" s="1650"/>
      <c r="DA110" s="1650"/>
      <c r="DB110" s="1650"/>
      <c r="DC110" s="1650"/>
      <c r="DD110" s="1650"/>
      <c r="DE110" s="1650"/>
      <c r="DF110" s="1650"/>
      <c r="DG110" s="1650"/>
      <c r="DH110" s="1650"/>
      <c r="DI110" s="1650"/>
      <c r="DJ110" s="1650"/>
      <c r="DK110" s="1650"/>
      <c r="DL110" s="1650"/>
      <c r="DM110" s="1650"/>
      <c r="DN110" s="1650"/>
      <c r="DO110" s="1650"/>
      <c r="DP110" s="1650"/>
      <c r="DQ110" s="1650"/>
      <c r="DR110" s="1650"/>
      <c r="DS110" s="1650"/>
      <c r="DT110" s="1650"/>
      <c r="DU110" s="1650"/>
      <c r="DV110" s="1650"/>
      <c r="DW110" s="1650"/>
      <c r="DX110" s="1650"/>
      <c r="DY110" s="1650"/>
      <c r="DZ110" s="1650"/>
      <c r="EA110" s="1650"/>
      <c r="EB110" s="1650"/>
      <c r="EC110" s="1650"/>
      <c r="ED110" s="1650"/>
      <c r="EE110" s="1650"/>
      <c r="EF110" s="1650"/>
      <c r="EG110" s="1650"/>
      <c r="EH110" s="1650"/>
      <c r="EI110" s="1650"/>
      <c r="EJ110" s="1650"/>
      <c r="EK110" s="1650"/>
      <c r="EL110" s="1650"/>
      <c r="EM110" s="1650"/>
      <c r="EN110" s="1650"/>
      <c r="EO110" s="1650"/>
      <c r="EP110" s="1650"/>
      <c r="EQ110" s="1650"/>
      <c r="ER110" s="1650"/>
      <c r="ES110" s="1650"/>
      <c r="ET110" s="1650"/>
      <c r="EU110" s="1650"/>
      <c r="EV110" s="1650"/>
      <c r="EW110" s="1650"/>
      <c r="EX110" s="1650"/>
      <c r="EY110" s="1650"/>
      <c r="EZ110" s="1650"/>
      <c r="FA110" s="1650"/>
      <c r="FB110" s="1650"/>
      <c r="FC110" s="1650"/>
      <c r="FD110" s="1650"/>
      <c r="FE110" s="1650"/>
      <c r="FF110" s="1650"/>
      <c r="FG110" s="1650"/>
      <c r="FH110" s="1650"/>
      <c r="FI110" s="1650"/>
      <c r="FJ110" s="1650"/>
      <c r="FK110" s="1650"/>
      <c r="FL110" s="1650"/>
      <c r="FM110" s="1650"/>
      <c r="FN110" s="1650"/>
      <c r="FO110" s="1650"/>
      <c r="FP110" s="1650"/>
      <c r="FQ110" s="1650"/>
      <c r="FR110" s="1650"/>
      <c r="FS110" s="1650"/>
      <c r="FT110" s="1650"/>
      <c r="FU110" s="1650"/>
      <c r="FV110" s="1650"/>
      <c r="FW110" s="1650"/>
      <c r="FX110" s="1650"/>
      <c r="FY110" s="1650"/>
      <c r="FZ110" s="1650"/>
      <c r="GA110" s="1650"/>
      <c r="GB110" s="1650"/>
      <c r="GC110" s="1650"/>
      <c r="GD110" s="1650"/>
      <c r="GE110" s="1650"/>
      <c r="GF110" s="1650"/>
      <c r="GG110" s="1650"/>
      <c r="GH110" s="1650"/>
      <c r="GI110" s="1650"/>
      <c r="GJ110" s="1650"/>
      <c r="GK110" s="1650"/>
      <c r="GL110" s="1650"/>
      <c r="GM110" s="1650"/>
      <c r="GO110" s="1169"/>
      <c r="GP110" s="1645"/>
      <c r="GQ110" s="1645"/>
      <c r="GR110" s="1169"/>
      <c r="GS110" s="1169"/>
      <c r="GT110" s="1169"/>
      <c r="GU110" s="1169"/>
      <c r="GV110" s="1645"/>
      <c r="GW110" s="1169"/>
      <c r="GX110" s="1169"/>
      <c r="GY110" s="553"/>
      <c r="GZ110" s="1169"/>
      <c r="HA110" s="1169"/>
      <c r="HB110" s="1169"/>
      <c r="HC110" s="1169"/>
      <c r="HD110" s="1169"/>
      <c r="HE110" s="1641"/>
      <c r="HF110" s="575"/>
      <c r="HG110" s="575"/>
      <c r="HH110" s="575"/>
      <c r="HI110" s="575"/>
      <c r="HJ110" s="1650">
        <v>11</v>
      </c>
    </row>
    <row s="1650" customFormat="1" customHeight="1" ht="11.549999999999999">
      <c r="A111" s="996"/>
      <c r="B111" s="1645"/>
      <c r="C111" s="1645"/>
      <c r="D111" s="360"/>
      <c r="J111" s="1650"/>
      <c r="K111" s="1650"/>
      <c r="L111" s="1650"/>
      <c r="M111" s="1650"/>
      <c r="N111" s="1650"/>
      <c r="O111" s="1650"/>
      <c r="P111" s="1650"/>
      <c r="Q111" s="1650"/>
      <c r="R111" s="1650"/>
      <c r="S111" s="1650"/>
      <c r="T111" s="1650"/>
      <c r="U111" s="1650"/>
      <c r="V111" s="1650"/>
      <c r="W111" s="1650"/>
      <c r="X111" s="1650"/>
      <c r="Y111" s="1650"/>
      <c r="Z111" s="1650"/>
      <c r="AA111" s="1650"/>
      <c r="AB111" s="1650"/>
      <c r="AC111" s="1650"/>
      <c r="AD111" s="1650"/>
      <c r="AE111" s="1650"/>
      <c r="AF111" s="1650"/>
      <c r="AG111" s="1650"/>
      <c r="AH111" s="1650"/>
      <c r="AI111" s="1650"/>
      <c r="AJ111" s="1650"/>
      <c r="AK111" s="1650"/>
      <c r="AL111" s="1650"/>
      <c r="AM111" s="1650"/>
      <c r="AN111" s="1650"/>
      <c r="AO111" s="1650"/>
      <c r="AP111" s="1650"/>
      <c r="AQ111" s="1650"/>
      <c r="AR111" s="1650"/>
      <c r="AS111" s="1650"/>
      <c r="AT111" s="1650"/>
      <c r="AU111" s="1650"/>
      <c r="AV111" s="1650"/>
      <c r="AW111" s="1650"/>
      <c r="AX111" s="1650"/>
      <c r="AY111" s="1650"/>
      <c r="AZ111" s="1650"/>
      <c r="BA111" s="1650"/>
      <c r="BB111" s="1650"/>
      <c r="BC111" s="1650"/>
      <c r="BD111" s="1650"/>
      <c r="BE111" s="1650"/>
      <c r="BF111" s="1650"/>
      <c r="BG111" s="1650"/>
      <c r="BH111" s="1650"/>
      <c r="BI111" s="1650"/>
      <c r="BJ111" s="1650"/>
      <c r="BK111" s="1650"/>
      <c r="BL111" s="1650"/>
      <c r="BM111" s="1650"/>
      <c r="BN111" s="1650"/>
      <c r="BO111" s="1650"/>
      <c r="BP111" s="1650"/>
      <c r="BQ111" s="1650"/>
      <c r="BR111" s="1650"/>
      <c r="BS111" s="1650"/>
      <c r="BT111" s="1650"/>
      <c r="BU111" s="1650"/>
      <c r="BV111" s="1650"/>
      <c r="BW111" s="1650"/>
      <c r="BX111" s="1650"/>
      <c r="BY111" s="1650"/>
      <c r="BZ111" s="1650"/>
      <c r="CA111" s="1650"/>
      <c r="CB111" s="1650"/>
      <c r="CC111" s="1650"/>
      <c r="CD111" s="1650"/>
      <c r="CE111" s="1650"/>
      <c r="CF111" s="1650"/>
      <c r="CG111" s="1650"/>
      <c r="CH111" s="1650"/>
      <c r="CI111" s="1650"/>
      <c r="CJ111" s="1650"/>
      <c r="CK111" s="1650"/>
      <c r="CL111" s="1650"/>
      <c r="CM111" s="1650"/>
      <c r="CN111" s="1650"/>
      <c r="CO111" s="1650"/>
      <c r="CP111" s="1650"/>
      <c r="CQ111" s="1650"/>
      <c r="CR111" s="1650"/>
      <c r="CS111" s="1650"/>
      <c r="CT111" s="1650"/>
      <c r="CU111" s="1650"/>
      <c r="CV111" s="1650"/>
      <c r="CW111" s="1650"/>
      <c r="CX111" s="1650"/>
      <c r="CY111" s="1650"/>
      <c r="CZ111" s="1650"/>
      <c r="DA111" s="1650"/>
      <c r="DB111" s="1650"/>
      <c r="DC111" s="1650"/>
      <c r="DD111" s="1650"/>
      <c r="DE111" s="1650"/>
      <c r="DF111" s="1650"/>
      <c r="DG111" s="1650"/>
      <c r="DH111" s="1650"/>
      <c r="DI111" s="1650"/>
      <c r="DJ111" s="1650"/>
      <c r="DK111" s="1650"/>
      <c r="DL111" s="1650"/>
      <c r="DM111" s="1650"/>
      <c r="DN111" s="1650"/>
      <c r="DO111" s="1650"/>
      <c r="DP111" s="1650"/>
      <c r="DQ111" s="1650"/>
      <c r="DR111" s="1650"/>
      <c r="DS111" s="1650"/>
      <c r="DT111" s="1650"/>
      <c r="DU111" s="1650"/>
      <c r="DV111" s="1650"/>
      <c r="DW111" s="1650"/>
      <c r="DX111" s="1650"/>
      <c r="DY111" s="1650"/>
      <c r="DZ111" s="1650"/>
      <c r="EA111" s="1650"/>
      <c r="EB111" s="1650"/>
      <c r="EC111" s="1650"/>
      <c r="ED111" s="1650"/>
      <c r="EE111" s="1650"/>
      <c r="EF111" s="1650"/>
      <c r="EG111" s="1650"/>
      <c r="EH111" s="1650"/>
      <c r="EI111" s="1650"/>
      <c r="EJ111" s="1650"/>
      <c r="EK111" s="1650"/>
      <c r="EL111" s="1650"/>
      <c r="EM111" s="1650"/>
      <c r="EN111" s="1650"/>
      <c r="EO111" s="1650"/>
      <c r="EP111" s="1650"/>
      <c r="EQ111" s="1650"/>
      <c r="ER111" s="1650"/>
      <c r="ES111" s="1650"/>
      <c r="ET111" s="1650"/>
      <c r="EU111" s="1650"/>
      <c r="EV111" s="1650"/>
      <c r="EW111" s="1650"/>
      <c r="EX111" s="1650"/>
      <c r="EY111" s="1650"/>
      <c r="EZ111" s="1650"/>
      <c r="FA111" s="1650"/>
      <c r="FB111" s="1650"/>
      <c r="FC111" s="1650"/>
      <c r="FD111" s="1650"/>
      <c r="FE111" s="1650"/>
      <c r="FF111" s="1650"/>
      <c r="FG111" s="1650"/>
      <c r="FH111" s="1650"/>
      <c r="FI111" s="1650"/>
      <c r="FJ111" s="1650"/>
      <c r="FK111" s="1650"/>
      <c r="FL111" s="1650"/>
      <c r="FM111" s="1650"/>
      <c r="FN111" s="1650"/>
      <c r="FO111" s="1650"/>
      <c r="FP111" s="1650"/>
      <c r="FQ111" s="1650"/>
      <c r="FR111" s="1650"/>
      <c r="FS111" s="1650"/>
      <c r="FT111" s="1650"/>
      <c r="FU111" s="1650"/>
      <c r="FV111" s="1650"/>
      <c r="FW111" s="1650"/>
      <c r="FX111" s="1650"/>
      <c r="FY111" s="1650"/>
      <c r="FZ111" s="1650"/>
      <c r="GA111" s="1650"/>
      <c r="GB111" s="1650"/>
      <c r="GC111" s="1650"/>
      <c r="GD111" s="1650"/>
      <c r="GE111" s="1650"/>
      <c r="GF111" s="1650"/>
      <c r="GG111" s="1650"/>
      <c r="GH111" s="1650"/>
      <c r="GI111" s="1650"/>
      <c r="GJ111" s="1650"/>
      <c r="GK111" s="1650"/>
      <c r="GL111" s="1650"/>
      <c r="GM111" s="1650"/>
      <c r="GO111" s="1169"/>
      <c r="GP111" s="1645"/>
      <c r="GQ111" s="1645"/>
      <c r="GR111" s="1169"/>
      <c r="GS111" s="1169"/>
      <c r="GT111" s="1169"/>
      <c r="GU111" s="1169"/>
      <c r="GV111" s="1645"/>
      <c r="GW111" s="1169"/>
      <c r="GX111" s="1169"/>
      <c r="GY111" s="553"/>
      <c r="GZ111" s="1169"/>
      <c r="HA111" s="1169"/>
      <c r="HB111" s="1169"/>
      <c r="HC111" s="1169"/>
      <c r="HD111" s="1169"/>
      <c r="HE111" s="1641"/>
      <c r="HF111" s="575"/>
      <c r="HG111" s="575"/>
      <c r="HH111" s="575"/>
      <c r="HI111" s="575"/>
      <c r="HJ111" s="1650">
        <v>11</v>
      </c>
    </row>
    <row s="1650" customFormat="1" customHeight="1" ht="11.549999999999999">
      <c r="A112" s="996"/>
      <c r="B112" s="1645"/>
      <c r="C112" s="1645"/>
      <c r="D112" s="360"/>
      <c r="J112" s="1650"/>
      <c r="K112" s="1650"/>
      <c r="L112" s="1650"/>
      <c r="M112" s="1650"/>
      <c r="N112" s="1650"/>
      <c r="O112" s="1650"/>
      <c r="P112" s="1650"/>
      <c r="Q112" s="1650"/>
      <c r="R112" s="1650"/>
      <c r="S112" s="1650"/>
      <c r="T112" s="1650"/>
      <c r="U112" s="1650"/>
      <c r="V112" s="1650"/>
      <c r="W112" s="1650"/>
      <c r="X112" s="1650"/>
      <c r="Y112" s="1650"/>
      <c r="Z112" s="1650"/>
      <c r="AA112" s="1650"/>
      <c r="AB112" s="1650"/>
      <c r="AC112" s="1650"/>
      <c r="AD112" s="1650"/>
      <c r="AE112" s="1650"/>
      <c r="AF112" s="1650"/>
      <c r="AG112" s="1650"/>
      <c r="AH112" s="1650"/>
      <c r="AI112" s="1650"/>
      <c r="AJ112" s="1650"/>
      <c r="AK112" s="1650"/>
      <c r="AL112" s="1650"/>
      <c r="AM112" s="1650"/>
      <c r="AN112" s="1650"/>
      <c r="AO112" s="1650"/>
      <c r="AP112" s="1650"/>
      <c r="AQ112" s="1650"/>
      <c r="AR112" s="1650"/>
      <c r="AS112" s="1650"/>
      <c r="AT112" s="1650"/>
      <c r="AU112" s="1650"/>
      <c r="AV112" s="1650"/>
      <c r="AW112" s="1650"/>
      <c r="AX112" s="1650"/>
      <c r="AY112" s="1650"/>
      <c r="AZ112" s="1650"/>
      <c r="BA112" s="1650"/>
      <c r="BB112" s="1650"/>
      <c r="BC112" s="1650"/>
      <c r="BD112" s="1650"/>
      <c r="BE112" s="1650"/>
      <c r="BF112" s="1650"/>
      <c r="BG112" s="1650"/>
      <c r="BH112" s="1650"/>
      <c r="BI112" s="1650"/>
      <c r="BJ112" s="1650"/>
      <c r="BK112" s="1650"/>
      <c r="BL112" s="1650"/>
      <c r="BM112" s="1650"/>
      <c r="BN112" s="1650"/>
      <c r="BO112" s="1650"/>
      <c r="BP112" s="1650"/>
      <c r="BQ112" s="1650"/>
      <c r="BR112" s="1650"/>
      <c r="BS112" s="1650"/>
      <c r="BT112" s="1650"/>
      <c r="BU112" s="1650"/>
      <c r="BV112" s="1650"/>
      <c r="BW112" s="1650"/>
      <c r="BX112" s="1650"/>
      <c r="BY112" s="1650"/>
      <c r="BZ112" s="1650"/>
      <c r="CA112" s="1650"/>
      <c r="CB112" s="1650"/>
      <c r="CC112" s="1650"/>
      <c r="CD112" s="1650"/>
      <c r="CE112" s="1650"/>
      <c r="CF112" s="1650"/>
      <c r="CG112" s="1650"/>
      <c r="CH112" s="1650"/>
      <c r="CI112" s="1650"/>
      <c r="CJ112" s="1650"/>
      <c r="CK112" s="1650"/>
      <c r="CL112" s="1650"/>
      <c r="CM112" s="1650"/>
      <c r="CN112" s="1650"/>
      <c r="CO112" s="1650"/>
      <c r="CP112" s="1650"/>
      <c r="CQ112" s="1650"/>
      <c r="CR112" s="1650"/>
      <c r="CS112" s="1650"/>
      <c r="CT112" s="1650"/>
      <c r="CU112" s="1650"/>
      <c r="CV112" s="1650"/>
      <c r="CW112" s="1650"/>
      <c r="CX112" s="1650"/>
      <c r="CY112" s="1650"/>
      <c r="CZ112" s="1650"/>
      <c r="DA112" s="1650"/>
      <c r="DB112" s="1650"/>
      <c r="DC112" s="1650"/>
      <c r="DD112" s="1650"/>
      <c r="DE112" s="1650"/>
      <c r="DF112" s="1650"/>
      <c r="DG112" s="1650"/>
      <c r="DH112" s="1650"/>
      <c r="DI112" s="1650"/>
      <c r="DJ112" s="1650"/>
      <c r="DK112" s="1650"/>
      <c r="DL112" s="1650"/>
      <c r="DM112" s="1650"/>
      <c r="DN112" s="1650"/>
      <c r="DO112" s="1650"/>
      <c r="DP112" s="1650"/>
      <c r="DQ112" s="1650"/>
      <c r="DR112" s="1650"/>
      <c r="DS112" s="1650"/>
      <c r="DT112" s="1650"/>
      <c r="DU112" s="1650"/>
      <c r="DV112" s="1650"/>
      <c r="DW112" s="1650"/>
      <c r="DX112" s="1650"/>
      <c r="DY112" s="1650"/>
      <c r="DZ112" s="1650"/>
      <c r="EA112" s="1650"/>
      <c r="EB112" s="1650"/>
      <c r="EC112" s="1650"/>
      <c r="ED112" s="1650"/>
      <c r="EE112" s="1650"/>
      <c r="EF112" s="1650"/>
      <c r="EG112" s="1650"/>
      <c r="EH112" s="1650"/>
      <c r="EI112" s="1650"/>
      <c r="EJ112" s="1650"/>
      <c r="EK112" s="1650"/>
      <c r="EL112" s="1650"/>
      <c r="EM112" s="1650"/>
      <c r="EN112" s="1650"/>
      <c r="EO112" s="1650"/>
      <c r="EP112" s="1650"/>
      <c r="EQ112" s="1650"/>
      <c r="ER112" s="1650"/>
      <c r="ES112" s="1650"/>
      <c r="ET112" s="1650"/>
      <c r="EU112" s="1650"/>
      <c r="EV112" s="1650"/>
      <c r="EW112" s="1650"/>
      <c r="EX112" s="1650"/>
      <c r="EY112" s="1650"/>
      <c r="EZ112" s="1650"/>
      <c r="FA112" s="1650"/>
      <c r="FB112" s="1650"/>
      <c r="FC112" s="1650"/>
      <c r="FD112" s="1650"/>
      <c r="FE112" s="1650"/>
      <c r="FF112" s="1650"/>
      <c r="FG112" s="1650"/>
      <c r="FH112" s="1650"/>
      <c r="FI112" s="1650"/>
      <c r="FJ112" s="1650"/>
      <c r="FK112" s="1650"/>
      <c r="FL112" s="1650"/>
      <c r="FM112" s="1650"/>
      <c r="FN112" s="1650"/>
      <c r="FO112" s="1650"/>
      <c r="FP112" s="1650"/>
      <c r="FQ112" s="1650"/>
      <c r="FR112" s="1650"/>
      <c r="FS112" s="1650"/>
      <c r="FT112" s="1650"/>
      <c r="FU112" s="1650"/>
      <c r="FV112" s="1650"/>
      <c r="FW112" s="1650"/>
      <c r="FX112" s="1650"/>
      <c r="FY112" s="1650"/>
      <c r="FZ112" s="1650"/>
      <c r="GA112" s="1650"/>
      <c r="GB112" s="1650"/>
      <c r="GC112" s="1650"/>
      <c r="GD112" s="1650"/>
      <c r="GE112" s="1650"/>
      <c r="GF112" s="1650"/>
      <c r="GG112" s="1650"/>
      <c r="GH112" s="1650"/>
      <c r="GI112" s="1650"/>
      <c r="GJ112" s="1650"/>
      <c r="GK112" s="1650"/>
      <c r="GL112" s="1650"/>
      <c r="GM112" s="1650"/>
      <c r="GO112" s="1169"/>
      <c r="GP112" s="1645"/>
      <c r="GQ112" s="1645"/>
      <c r="GR112" s="1169"/>
      <c r="GS112" s="1169"/>
      <c r="GT112" s="1169"/>
      <c r="GU112" s="1169"/>
      <c r="GV112" s="1645"/>
      <c r="GW112" s="1169"/>
      <c r="GX112" s="1169"/>
      <c r="GY112" s="553"/>
      <c r="GZ112" s="1169"/>
      <c r="HA112" s="1169"/>
      <c r="HB112" s="1169"/>
      <c r="HC112" s="1169"/>
      <c r="HD112" s="1169"/>
      <c r="HE112" s="1641"/>
      <c r="HF112" s="575"/>
      <c r="HG112" s="575"/>
      <c r="HH112" s="575"/>
      <c r="HI112" s="575"/>
      <c r="HJ112" s="1650">
        <v>11</v>
      </c>
    </row>
    <row s="1650" customFormat="1" customHeight="1" ht="11.549999999999999">
      <c r="A113" s="996"/>
      <c r="B113" s="1645"/>
      <c r="C113" s="1645"/>
      <c r="D113" s="360"/>
      <c r="J113" s="1650"/>
      <c r="K113" s="1650"/>
      <c r="L113" s="1650"/>
      <c r="M113" s="1650"/>
      <c r="N113" s="1650"/>
      <c r="O113" s="1650"/>
      <c r="P113" s="1650"/>
      <c r="Q113" s="1650"/>
      <c r="R113" s="1650"/>
      <c r="S113" s="1650"/>
      <c r="T113" s="1650"/>
      <c r="U113" s="1650"/>
      <c r="V113" s="1650"/>
      <c r="W113" s="1650"/>
      <c r="X113" s="1650"/>
      <c r="Y113" s="1650"/>
      <c r="Z113" s="1650"/>
      <c r="AA113" s="1650"/>
      <c r="AB113" s="1650"/>
      <c r="AC113" s="1650"/>
      <c r="AD113" s="1650"/>
      <c r="AE113" s="1650"/>
      <c r="AF113" s="1650"/>
      <c r="AG113" s="1650"/>
      <c r="AH113" s="1650"/>
      <c r="AI113" s="1650"/>
      <c r="AJ113" s="1650"/>
      <c r="AK113" s="1650"/>
      <c r="AL113" s="1650"/>
      <c r="AM113" s="1650"/>
      <c r="AN113" s="1650"/>
      <c r="AO113" s="1650"/>
      <c r="AP113" s="1650"/>
      <c r="AQ113" s="1650"/>
      <c r="AR113" s="1650"/>
      <c r="AS113" s="1650"/>
      <c r="AT113" s="1650"/>
      <c r="AU113" s="1650"/>
      <c r="AV113" s="1650"/>
      <c r="AW113" s="1650"/>
      <c r="AX113" s="1650"/>
      <c r="AY113" s="1650"/>
      <c r="AZ113" s="1650"/>
      <c r="BA113" s="1650"/>
      <c r="BB113" s="1650"/>
      <c r="BC113" s="1650"/>
      <c r="BD113" s="1650"/>
      <c r="BE113" s="1650"/>
      <c r="BF113" s="1650"/>
      <c r="BG113" s="1650"/>
      <c r="BH113" s="1650"/>
      <c r="BI113" s="1650"/>
      <c r="BJ113" s="1650"/>
      <c r="BK113" s="1650"/>
      <c r="BL113" s="1650"/>
      <c r="BM113" s="1650"/>
      <c r="BN113" s="1650"/>
      <c r="BO113" s="1650"/>
      <c r="BP113" s="1650"/>
      <c r="BQ113" s="1650"/>
      <c r="BR113" s="1650"/>
      <c r="BS113" s="1650"/>
      <c r="BT113" s="1650"/>
      <c r="BU113" s="1650"/>
      <c r="BV113" s="1650"/>
      <c r="BW113" s="1650"/>
      <c r="BX113" s="1650"/>
      <c r="BY113" s="1650"/>
      <c r="BZ113" s="1650"/>
      <c r="CA113" s="1650"/>
      <c r="CB113" s="1650"/>
      <c r="CC113" s="1650"/>
      <c r="CD113" s="1650"/>
      <c r="CE113" s="1650"/>
      <c r="CF113" s="1650"/>
      <c r="CG113" s="1650"/>
      <c r="CH113" s="1650"/>
      <c r="CI113" s="1650"/>
      <c r="CJ113" s="1650"/>
      <c r="CK113" s="1650"/>
      <c r="CL113" s="1650"/>
      <c r="CM113" s="1650"/>
      <c r="CN113" s="1650"/>
      <c r="CO113" s="1650"/>
      <c r="CP113" s="1650"/>
      <c r="CQ113" s="1650"/>
      <c r="CR113" s="1650"/>
      <c r="CS113" s="1650"/>
      <c r="CT113" s="1650"/>
      <c r="CU113" s="1650"/>
      <c r="CV113" s="1650"/>
      <c r="CW113" s="1650"/>
      <c r="CX113" s="1650"/>
      <c r="CY113" s="1650"/>
      <c r="CZ113" s="1650"/>
      <c r="DA113" s="1650"/>
      <c r="DB113" s="1650"/>
      <c r="DC113" s="1650"/>
      <c r="DD113" s="1650"/>
      <c r="DE113" s="1650"/>
      <c r="DF113" s="1650"/>
      <c r="DG113" s="1650"/>
      <c r="DH113" s="1650"/>
      <c r="DI113" s="1650"/>
      <c r="DJ113" s="1650"/>
      <c r="DK113" s="1650"/>
      <c r="DL113" s="1650"/>
      <c r="DM113" s="1650"/>
      <c r="DN113" s="1650"/>
      <c r="DO113" s="1650"/>
      <c r="DP113" s="1650"/>
      <c r="DQ113" s="1650"/>
      <c r="DR113" s="1650"/>
      <c r="DS113" s="1650"/>
      <c r="DT113" s="1650"/>
      <c r="DU113" s="1650"/>
      <c r="DV113" s="1650"/>
      <c r="DW113" s="1650"/>
      <c r="DX113" s="1650"/>
      <c r="DY113" s="1650"/>
      <c r="DZ113" s="1650"/>
      <c r="EA113" s="1650"/>
      <c r="EB113" s="1650"/>
      <c r="EC113" s="1650"/>
      <c r="ED113" s="1650"/>
      <c r="EE113" s="1650"/>
      <c r="EF113" s="1650"/>
      <c r="EG113" s="1650"/>
      <c r="EH113" s="1650"/>
      <c r="EI113" s="1650"/>
      <c r="EJ113" s="1650"/>
      <c r="EK113" s="1650"/>
      <c r="EL113" s="1650"/>
      <c r="EM113" s="1650"/>
      <c r="EN113" s="1650"/>
      <c r="EO113" s="1650"/>
      <c r="EP113" s="1650"/>
      <c r="EQ113" s="1650"/>
      <c r="ER113" s="1650"/>
      <c r="ES113" s="1650"/>
      <c r="ET113" s="1650"/>
      <c r="EU113" s="1650"/>
      <c r="EV113" s="1650"/>
      <c r="EW113" s="1650"/>
      <c r="EX113" s="1650"/>
      <c r="EY113" s="1650"/>
      <c r="EZ113" s="1650"/>
      <c r="FA113" s="1650"/>
      <c r="FB113" s="1650"/>
      <c r="FC113" s="1650"/>
      <c r="FD113" s="1650"/>
      <c r="FE113" s="1650"/>
      <c r="FF113" s="1650"/>
      <c r="FG113" s="1650"/>
      <c r="FH113" s="1650"/>
      <c r="FI113" s="1650"/>
      <c r="FJ113" s="1650"/>
      <c r="FK113" s="1650"/>
      <c r="FL113" s="1650"/>
      <c r="FM113" s="1650"/>
      <c r="FN113" s="1650"/>
      <c r="FO113" s="1650"/>
      <c r="FP113" s="1650"/>
      <c r="FQ113" s="1650"/>
      <c r="FR113" s="1650"/>
      <c r="FS113" s="1650"/>
      <c r="FT113" s="1650"/>
      <c r="FU113" s="1650"/>
      <c r="FV113" s="1650"/>
      <c r="FW113" s="1650"/>
      <c r="FX113" s="1650"/>
      <c r="FY113" s="1650"/>
      <c r="FZ113" s="1650"/>
      <c r="GA113" s="1650"/>
      <c r="GB113" s="1650"/>
      <c r="GC113" s="1650"/>
      <c r="GD113" s="1650"/>
      <c r="GE113" s="1650"/>
      <c r="GF113" s="1650"/>
      <c r="GG113" s="1650"/>
      <c r="GH113" s="1650"/>
      <c r="GI113" s="1650"/>
      <c r="GJ113" s="1650"/>
      <c r="GK113" s="1650"/>
      <c r="GL113" s="1650"/>
      <c r="GM113" s="1650"/>
      <c r="GO113" s="1169"/>
      <c r="GP113" s="1645"/>
      <c r="GQ113" s="1645"/>
      <c r="GR113" s="1169"/>
      <c r="GS113" s="1169"/>
      <c r="GT113" s="1169"/>
      <c r="GU113" s="1169"/>
      <c r="GV113" s="1645"/>
      <c r="GW113" s="1169"/>
      <c r="GX113" s="1169"/>
      <c r="GY113" s="553"/>
      <c r="GZ113" s="1169"/>
      <c r="HA113" s="1169"/>
      <c r="HB113" s="1169"/>
      <c r="HC113" s="1169"/>
      <c r="HD113" s="1169"/>
      <c r="HE113" s="1641"/>
      <c r="HF113" s="575"/>
      <c r="HG113" s="575"/>
      <c r="HH113" s="575"/>
      <c r="HI113" s="575"/>
      <c r="HJ113" s="1650">
        <v>11</v>
      </c>
    </row>
    <row s="1650" customFormat="1" customHeight="1" ht="11.549999999999999">
      <c r="A114" s="996"/>
      <c r="B114" s="1645"/>
      <c r="C114" s="1645"/>
      <c r="D114" s="360"/>
      <c r="J114" s="1650"/>
      <c r="K114" s="1650"/>
      <c r="L114" s="1650"/>
      <c r="M114" s="1650"/>
      <c r="N114" s="1650"/>
      <c r="O114" s="1650"/>
      <c r="P114" s="1650"/>
      <c r="Q114" s="1650"/>
      <c r="R114" s="1650"/>
      <c r="S114" s="1650"/>
      <c r="T114" s="1650"/>
      <c r="U114" s="1650"/>
      <c r="V114" s="1650"/>
      <c r="W114" s="1650"/>
      <c r="X114" s="1650"/>
      <c r="Y114" s="1650"/>
      <c r="Z114" s="1650"/>
      <c r="AA114" s="1650"/>
      <c r="AB114" s="1650"/>
      <c r="AC114" s="1650"/>
      <c r="AD114" s="1650"/>
      <c r="AE114" s="1650"/>
      <c r="AF114" s="1650"/>
      <c r="AG114" s="1650"/>
      <c r="AH114" s="1650"/>
      <c r="AI114" s="1650"/>
      <c r="AJ114" s="1650"/>
      <c r="AK114" s="1650"/>
      <c r="AL114" s="1650"/>
      <c r="AM114" s="1650"/>
      <c r="AN114" s="1650"/>
      <c r="AO114" s="1650"/>
      <c r="AP114" s="1650"/>
      <c r="AQ114" s="1650"/>
      <c r="AR114" s="1650"/>
      <c r="AS114" s="1650"/>
      <c r="AT114" s="1650"/>
      <c r="AU114" s="1650"/>
      <c r="AV114" s="1650"/>
      <c r="AW114" s="1650"/>
      <c r="AX114" s="1650"/>
      <c r="AY114" s="1650"/>
      <c r="AZ114" s="1650"/>
      <c r="BA114" s="1650"/>
      <c r="BB114" s="1650"/>
      <c r="BC114" s="1650"/>
      <c r="BD114" s="1650"/>
      <c r="BE114" s="1650"/>
      <c r="BF114" s="1650"/>
      <c r="BG114" s="1650"/>
      <c r="BH114" s="1650"/>
      <c r="BI114" s="1650"/>
      <c r="BJ114" s="1650"/>
      <c r="BK114" s="1650"/>
      <c r="BL114" s="1650"/>
      <c r="BM114" s="1650"/>
      <c r="BN114" s="1650"/>
      <c r="BO114" s="1650"/>
      <c r="BP114" s="1650"/>
      <c r="BQ114" s="1650"/>
      <c r="BR114" s="1650"/>
      <c r="BS114" s="1650"/>
      <c r="BT114" s="1650"/>
      <c r="BU114" s="1650"/>
      <c r="BV114" s="1650"/>
      <c r="BW114" s="1650"/>
      <c r="BX114" s="1650"/>
      <c r="BY114" s="1650"/>
      <c r="BZ114" s="1650"/>
      <c r="CA114" s="1650"/>
      <c r="CB114" s="1650"/>
      <c r="CC114" s="1650"/>
      <c r="CD114" s="1650"/>
      <c r="CE114" s="1650"/>
      <c r="CF114" s="1650"/>
      <c r="CG114" s="1650"/>
      <c r="CH114" s="1650"/>
      <c r="CI114" s="1650"/>
      <c r="CJ114" s="1650"/>
      <c r="CK114" s="1650"/>
      <c r="CL114" s="1650"/>
      <c r="CM114" s="1650"/>
      <c r="CN114" s="1650"/>
      <c r="CO114" s="1650"/>
      <c r="CP114" s="1650"/>
      <c r="CQ114" s="1650"/>
      <c r="CR114" s="1650"/>
      <c r="CS114" s="1650"/>
      <c r="CT114" s="1650"/>
      <c r="CU114" s="1650"/>
      <c r="CV114" s="1650"/>
      <c r="CW114" s="1650"/>
      <c r="CX114" s="1650"/>
      <c r="CY114" s="1650"/>
      <c r="CZ114" s="1650"/>
      <c r="DA114" s="1650"/>
      <c r="DB114" s="1650"/>
      <c r="DC114" s="1650"/>
      <c r="DD114" s="1650"/>
      <c r="DE114" s="1650"/>
      <c r="DF114" s="1650"/>
      <c r="DG114" s="1650"/>
      <c r="DH114" s="1650"/>
      <c r="DI114" s="1650"/>
      <c r="DJ114" s="1650"/>
      <c r="DK114" s="1650"/>
      <c r="DL114" s="1650"/>
      <c r="DM114" s="1650"/>
      <c r="DN114" s="1650"/>
      <c r="DO114" s="1650"/>
      <c r="DP114" s="1650"/>
      <c r="DQ114" s="1650"/>
      <c r="DR114" s="1650"/>
      <c r="DS114" s="1650"/>
      <c r="DT114" s="1650"/>
      <c r="DU114" s="1650"/>
      <c r="DV114" s="1650"/>
      <c r="DW114" s="1650"/>
      <c r="DX114" s="1650"/>
      <c r="DY114" s="1650"/>
      <c r="DZ114" s="1650"/>
      <c r="EA114" s="1650"/>
      <c r="EB114" s="1650"/>
      <c r="EC114" s="1650"/>
      <c r="ED114" s="1650"/>
      <c r="EE114" s="1650"/>
      <c r="EF114" s="1650"/>
      <c r="EG114" s="1650"/>
      <c r="EH114" s="1650"/>
      <c r="EI114" s="1650"/>
      <c r="EJ114" s="1650"/>
      <c r="EK114" s="1650"/>
      <c r="EL114" s="1650"/>
      <c r="EM114" s="1650"/>
      <c r="EN114" s="1650"/>
      <c r="EO114" s="1650"/>
      <c r="EP114" s="1650"/>
      <c r="EQ114" s="1650"/>
      <c r="ER114" s="1650"/>
      <c r="ES114" s="1650"/>
      <c r="ET114" s="1650"/>
      <c r="EU114" s="1650"/>
      <c r="EV114" s="1650"/>
      <c r="EW114" s="1650"/>
      <c r="EX114" s="1650"/>
      <c r="EY114" s="1650"/>
      <c r="EZ114" s="1650"/>
      <c r="FA114" s="1650"/>
      <c r="FB114" s="1650"/>
      <c r="FC114" s="1650"/>
      <c r="FD114" s="1650"/>
      <c r="FE114" s="1650"/>
      <c r="FF114" s="1650"/>
      <c r="FG114" s="1650"/>
      <c r="FH114" s="1650"/>
      <c r="FI114" s="1650"/>
      <c r="FJ114" s="1650"/>
      <c r="FK114" s="1650"/>
      <c r="FL114" s="1650"/>
      <c r="FM114" s="1650"/>
      <c r="FN114" s="1650"/>
      <c r="FO114" s="1650"/>
      <c r="FP114" s="1650"/>
      <c r="FQ114" s="1650"/>
      <c r="FR114" s="1650"/>
      <c r="FS114" s="1650"/>
      <c r="FT114" s="1650"/>
      <c r="FU114" s="1650"/>
      <c r="FV114" s="1650"/>
      <c r="FW114" s="1650"/>
      <c r="FX114" s="1650"/>
      <c r="FY114" s="1650"/>
      <c r="FZ114" s="1650"/>
      <c r="GA114" s="1650"/>
      <c r="GB114" s="1650"/>
      <c r="GC114" s="1650"/>
      <c r="GD114" s="1650"/>
      <c r="GE114" s="1650"/>
      <c r="GF114" s="1650"/>
      <c r="GG114" s="1650"/>
      <c r="GH114" s="1650"/>
      <c r="GI114" s="1650"/>
      <c r="GJ114" s="1650"/>
      <c r="GK114" s="1650"/>
      <c r="GL114" s="1650"/>
      <c r="GM114" s="1650"/>
      <c r="GO114" s="1169"/>
      <c r="GP114" s="1645"/>
      <c r="GQ114" s="1645"/>
      <c r="GR114" s="1169"/>
      <c r="GS114" s="1169"/>
      <c r="GT114" s="1169"/>
      <c r="GU114" s="1169"/>
      <c r="GV114" s="1645"/>
      <c r="GW114" s="1169"/>
      <c r="GX114" s="1169"/>
      <c r="GY114" s="553"/>
      <c r="GZ114" s="1169"/>
      <c r="HA114" s="1169"/>
      <c r="HB114" s="1169"/>
      <c r="HC114" s="1169"/>
      <c r="HD114" s="1169"/>
      <c r="HE114" s="1641"/>
      <c r="HF114" s="575"/>
      <c r="HG114" s="575"/>
      <c r="HH114" s="575"/>
      <c r="HI114" s="575"/>
      <c r="HJ114" s="1650">
        <v>11</v>
      </c>
    </row>
    <row s="1650" customFormat="1" customHeight="1" ht="11.549999999999999">
      <c r="A115" s="996"/>
      <c r="B115" s="1645"/>
      <c r="C115" s="1645"/>
      <c r="D115" s="360"/>
      <c r="J115" s="1650"/>
      <c r="K115" s="1650"/>
      <c r="L115" s="1650"/>
      <c r="M115" s="1650"/>
      <c r="N115" s="1650"/>
      <c r="O115" s="1650"/>
      <c r="P115" s="1650"/>
      <c r="Q115" s="1650"/>
      <c r="R115" s="1650"/>
      <c r="S115" s="1650"/>
      <c r="T115" s="1650"/>
      <c r="U115" s="1650"/>
      <c r="V115" s="1650"/>
      <c r="W115" s="1650"/>
      <c r="X115" s="1650"/>
      <c r="Y115" s="1650"/>
      <c r="Z115" s="1650"/>
      <c r="AA115" s="1650"/>
      <c r="AB115" s="1650"/>
      <c r="AC115" s="1650"/>
      <c r="AD115" s="1650"/>
      <c r="AE115" s="1650"/>
      <c r="AF115" s="1650"/>
      <c r="AG115" s="1650"/>
      <c r="AH115" s="1650"/>
      <c r="AI115" s="1650"/>
      <c r="AJ115" s="1650"/>
      <c r="AK115" s="1650"/>
      <c r="AL115" s="1650"/>
      <c r="AM115" s="1650"/>
      <c r="AN115" s="1650"/>
      <c r="AO115" s="1650"/>
      <c r="AP115" s="1650"/>
      <c r="AQ115" s="1650"/>
      <c r="AR115" s="1650"/>
      <c r="AS115" s="1650"/>
      <c r="AT115" s="1650"/>
      <c r="AU115" s="1650"/>
      <c r="AV115" s="1650"/>
      <c r="AW115" s="1650"/>
      <c r="AX115" s="1650"/>
      <c r="AY115" s="1650"/>
      <c r="AZ115" s="1650"/>
      <c r="BA115" s="1650"/>
      <c r="BB115" s="1650"/>
      <c r="BC115" s="1650"/>
      <c r="BD115" s="1650"/>
      <c r="BE115" s="1650"/>
      <c r="BF115" s="1650"/>
      <c r="BG115" s="1650"/>
      <c r="BH115" s="1650"/>
      <c r="BI115" s="1650"/>
      <c r="BJ115" s="1650"/>
      <c r="BK115" s="1650"/>
      <c r="BL115" s="1650"/>
      <c r="BM115" s="1650"/>
      <c r="BN115" s="1650"/>
      <c r="BO115" s="1650"/>
      <c r="BP115" s="1650"/>
      <c r="BQ115" s="1650"/>
      <c r="BR115" s="1650"/>
      <c r="BS115" s="1650"/>
      <c r="BT115" s="1650"/>
      <c r="BU115" s="1650"/>
      <c r="BV115" s="1650"/>
      <c r="BW115" s="1650"/>
      <c r="BX115" s="1650"/>
      <c r="BY115" s="1650"/>
      <c r="BZ115" s="1650"/>
      <c r="CA115" s="1650"/>
      <c r="CB115" s="1650"/>
      <c r="CC115" s="1650"/>
      <c r="CD115" s="1650"/>
      <c r="CE115" s="1650"/>
      <c r="CF115" s="1650"/>
      <c r="CG115" s="1650"/>
      <c r="CH115" s="1650"/>
      <c r="CI115" s="1650"/>
      <c r="CJ115" s="1650"/>
      <c r="CK115" s="1650"/>
      <c r="CL115" s="1650"/>
      <c r="CM115" s="1650"/>
      <c r="CN115" s="1650"/>
      <c r="CO115" s="1650"/>
      <c r="CP115" s="1650"/>
      <c r="CQ115" s="1650"/>
      <c r="CR115" s="1650"/>
      <c r="CS115" s="1650"/>
      <c r="CT115" s="1650"/>
      <c r="CU115" s="1650"/>
      <c r="CV115" s="1650"/>
      <c r="CW115" s="1650"/>
      <c r="CX115" s="1650"/>
      <c r="CY115" s="1650"/>
      <c r="CZ115" s="1650"/>
      <c r="DA115" s="1650"/>
      <c r="DB115" s="1650"/>
      <c r="DC115" s="1650"/>
      <c r="DD115" s="1650"/>
      <c r="DE115" s="1650"/>
      <c r="DF115" s="1650"/>
      <c r="DG115" s="1650"/>
      <c r="DH115" s="1650"/>
      <c r="DI115" s="1650"/>
      <c r="DJ115" s="1650"/>
      <c r="DK115" s="1650"/>
      <c r="DL115" s="1650"/>
      <c r="DM115" s="1650"/>
      <c r="DN115" s="1650"/>
      <c r="DO115" s="1650"/>
      <c r="DP115" s="1650"/>
      <c r="DQ115" s="1650"/>
      <c r="DR115" s="1650"/>
      <c r="DS115" s="1650"/>
      <c r="DT115" s="1650"/>
      <c r="DU115" s="1650"/>
      <c r="DV115" s="1650"/>
      <c r="DW115" s="1650"/>
      <c r="DX115" s="1650"/>
      <c r="DY115" s="1650"/>
      <c r="DZ115" s="1650"/>
      <c r="EA115" s="1650"/>
      <c r="EB115" s="1650"/>
      <c r="EC115" s="1650"/>
      <c r="ED115" s="1650"/>
      <c r="EE115" s="1650"/>
      <c r="EF115" s="1650"/>
      <c r="EG115" s="1650"/>
      <c r="EH115" s="1650"/>
      <c r="EI115" s="1650"/>
      <c r="EJ115" s="1650"/>
      <c r="EK115" s="1650"/>
      <c r="EL115" s="1650"/>
      <c r="EM115" s="1650"/>
      <c r="EN115" s="1650"/>
      <c r="EO115" s="1650"/>
      <c r="EP115" s="1650"/>
      <c r="EQ115" s="1650"/>
      <c r="ER115" s="1650"/>
      <c r="ES115" s="1650"/>
      <c r="ET115" s="1650"/>
      <c r="EU115" s="1650"/>
      <c r="EV115" s="1650"/>
      <c r="EW115" s="1650"/>
      <c r="EX115" s="1650"/>
      <c r="EY115" s="1650"/>
      <c r="EZ115" s="1650"/>
      <c r="FA115" s="1650"/>
      <c r="FB115" s="1650"/>
      <c r="FC115" s="1650"/>
      <c r="FD115" s="1650"/>
      <c r="FE115" s="1650"/>
      <c r="FF115" s="1650"/>
      <c r="FG115" s="1650"/>
      <c r="FH115" s="1650"/>
      <c r="FI115" s="1650"/>
      <c r="FJ115" s="1650"/>
      <c r="FK115" s="1650"/>
      <c r="FL115" s="1650"/>
      <c r="FM115" s="1650"/>
      <c r="FN115" s="1650"/>
      <c r="FO115" s="1650"/>
      <c r="FP115" s="1650"/>
      <c r="FQ115" s="1650"/>
      <c r="FR115" s="1650"/>
      <c r="FS115" s="1650"/>
      <c r="FT115" s="1650"/>
      <c r="FU115" s="1650"/>
      <c r="FV115" s="1650"/>
      <c r="FW115" s="1650"/>
      <c r="FX115" s="1650"/>
      <c r="FY115" s="1650"/>
      <c r="FZ115" s="1650"/>
      <c r="GA115" s="1650"/>
      <c r="GB115" s="1650"/>
      <c r="GC115" s="1650"/>
      <c r="GD115" s="1650"/>
      <c r="GE115" s="1650"/>
      <c r="GF115" s="1650"/>
      <c r="GG115" s="1650"/>
      <c r="GH115" s="1650"/>
      <c r="GI115" s="1650"/>
      <c r="GJ115" s="1650"/>
      <c r="GK115" s="1650"/>
      <c r="GL115" s="1650"/>
      <c r="GM115" s="1650"/>
      <c r="GO115" s="1169"/>
      <c r="GP115" s="1645"/>
      <c r="GQ115" s="1645"/>
      <c r="GR115" s="1169"/>
      <c r="GS115" s="1169"/>
      <c r="GT115" s="1169"/>
      <c r="GU115" s="1169"/>
      <c r="GV115" s="1645"/>
      <c r="GW115" s="1169"/>
      <c r="GX115" s="1169"/>
      <c r="GY115" s="553"/>
      <c r="GZ115" s="1169"/>
      <c r="HA115" s="1169"/>
      <c r="HB115" s="1169"/>
      <c r="HC115" s="1169"/>
      <c r="HD115" s="1169"/>
      <c r="HE115" s="1641"/>
      <c r="HF115" s="575"/>
      <c r="HG115" s="575"/>
      <c r="HH115" s="575"/>
      <c r="HI115" s="575"/>
      <c r="HJ115" s="1650">
        <v>11</v>
      </c>
    </row>
    <row s="1650" customFormat="1" customHeight="1" ht="11.549999999999999">
      <c r="A116" s="996"/>
      <c r="B116" s="1645"/>
      <c r="C116" s="1645"/>
      <c r="D116" s="360"/>
      <c r="J116" s="1650"/>
      <c r="K116" s="1650"/>
      <c r="L116" s="1650"/>
      <c r="M116" s="1650"/>
      <c r="N116" s="1650"/>
      <c r="O116" s="1650"/>
      <c r="P116" s="1650"/>
      <c r="Q116" s="1650"/>
      <c r="R116" s="1650"/>
      <c r="S116" s="1650"/>
      <c r="T116" s="1650"/>
      <c r="U116" s="1650"/>
      <c r="V116" s="1650"/>
      <c r="W116" s="1650"/>
      <c r="X116" s="1650"/>
      <c r="Y116" s="1650"/>
      <c r="Z116" s="1650"/>
      <c r="AA116" s="1650"/>
      <c r="AB116" s="1650"/>
      <c r="AC116" s="1650"/>
      <c r="AD116" s="1650"/>
      <c r="AE116" s="1650"/>
      <c r="AF116" s="1650"/>
      <c r="AG116" s="1650"/>
      <c r="AH116" s="1650"/>
      <c r="AI116" s="1650"/>
      <c r="AJ116" s="1650"/>
      <c r="AK116" s="1650"/>
      <c r="AL116" s="1650"/>
      <c r="AM116" s="1650"/>
      <c r="AN116" s="1650"/>
      <c r="AO116" s="1650"/>
      <c r="AP116" s="1650"/>
      <c r="AQ116" s="1650"/>
      <c r="AR116" s="1650"/>
      <c r="AS116" s="1650"/>
      <c r="AT116" s="1650"/>
      <c r="AU116" s="1650"/>
      <c r="AV116" s="1650"/>
      <c r="AW116" s="1650"/>
      <c r="AX116" s="1650"/>
      <c r="AY116" s="1650"/>
      <c r="AZ116" s="1650"/>
      <c r="BA116" s="1650"/>
      <c r="BB116" s="1650"/>
      <c r="BC116" s="1650"/>
      <c r="BD116" s="1650"/>
      <c r="BE116" s="1650"/>
      <c r="BF116" s="1650"/>
      <c r="BG116" s="1650"/>
      <c r="BH116" s="1650"/>
      <c r="BI116" s="1650"/>
      <c r="BJ116" s="1650"/>
      <c r="BK116" s="1650"/>
      <c r="BL116" s="1650"/>
      <c r="BM116" s="1650"/>
      <c r="BN116" s="1650"/>
      <c r="BO116" s="1650"/>
      <c r="BP116" s="1650"/>
      <c r="BQ116" s="1650"/>
      <c r="BR116" s="1650"/>
      <c r="BS116" s="1650"/>
      <c r="BT116" s="1650"/>
      <c r="BU116" s="1650"/>
      <c r="BV116" s="1650"/>
      <c r="BW116" s="1650"/>
      <c r="BX116" s="1650"/>
      <c r="BY116" s="1650"/>
      <c r="BZ116" s="1650"/>
      <c r="CA116" s="1650"/>
      <c r="CB116" s="1650"/>
      <c r="CC116" s="1650"/>
      <c r="CD116" s="1650"/>
      <c r="CE116" s="1650"/>
      <c r="CF116" s="1650"/>
      <c r="CG116" s="1650"/>
      <c r="CH116" s="1650"/>
      <c r="CI116" s="1650"/>
      <c r="CJ116" s="1650"/>
      <c r="CK116" s="1650"/>
      <c r="CL116" s="1650"/>
      <c r="CM116" s="1650"/>
      <c r="CN116" s="1650"/>
      <c r="CO116" s="1650"/>
      <c r="CP116" s="1650"/>
      <c r="CQ116" s="1650"/>
      <c r="CR116" s="1650"/>
      <c r="CS116" s="1650"/>
      <c r="CT116" s="1650"/>
      <c r="CU116" s="1650"/>
      <c r="CV116" s="1650"/>
      <c r="CW116" s="1650"/>
      <c r="CX116" s="1650"/>
      <c r="CY116" s="1650"/>
      <c r="CZ116" s="1650"/>
      <c r="DA116" s="1650"/>
      <c r="DB116" s="1650"/>
      <c r="DC116" s="1650"/>
      <c r="DD116" s="1650"/>
      <c r="DE116" s="1650"/>
      <c r="DF116" s="1650"/>
      <c r="DG116" s="1650"/>
      <c r="DH116" s="1650"/>
      <c r="DI116" s="1650"/>
      <c r="DJ116" s="1650"/>
      <c r="DK116" s="1650"/>
      <c r="DL116" s="1650"/>
      <c r="DM116" s="1650"/>
      <c r="DN116" s="1650"/>
      <c r="DO116" s="1650"/>
      <c r="DP116" s="1650"/>
      <c r="DQ116" s="1650"/>
      <c r="DR116" s="1650"/>
      <c r="DS116" s="1650"/>
      <c r="DT116" s="1650"/>
      <c r="DU116" s="1650"/>
      <c r="DV116" s="1650"/>
      <c r="DW116" s="1650"/>
      <c r="DX116" s="1650"/>
      <c r="DY116" s="1650"/>
      <c r="DZ116" s="1650"/>
      <c r="EA116" s="1650"/>
      <c r="EB116" s="1650"/>
      <c r="EC116" s="1650"/>
      <c r="ED116" s="1650"/>
      <c r="EE116" s="1650"/>
      <c r="EF116" s="1650"/>
      <c r="EG116" s="1650"/>
      <c r="EH116" s="1650"/>
      <c r="EI116" s="1650"/>
      <c r="EJ116" s="1650"/>
      <c r="EK116" s="1650"/>
      <c r="EL116" s="1650"/>
      <c r="EM116" s="1650"/>
      <c r="EN116" s="1650"/>
      <c r="EO116" s="1650"/>
      <c r="EP116" s="1650"/>
      <c r="EQ116" s="1650"/>
      <c r="ER116" s="1650"/>
      <c r="ES116" s="1650"/>
      <c r="ET116" s="1650"/>
      <c r="EU116" s="1650"/>
      <c r="EV116" s="1650"/>
      <c r="EW116" s="1650"/>
      <c r="EX116" s="1650"/>
      <c r="EY116" s="1650"/>
      <c r="EZ116" s="1650"/>
      <c r="FA116" s="1650"/>
      <c r="FB116" s="1650"/>
      <c r="FC116" s="1650"/>
      <c r="FD116" s="1650"/>
      <c r="FE116" s="1650"/>
      <c r="FF116" s="1650"/>
      <c r="FG116" s="1650"/>
      <c r="FH116" s="1650"/>
      <c r="FI116" s="1650"/>
      <c r="FJ116" s="1650"/>
      <c r="FK116" s="1650"/>
      <c r="FL116" s="1650"/>
      <c r="FM116" s="1650"/>
      <c r="FN116" s="1650"/>
      <c r="FO116" s="1650"/>
      <c r="FP116" s="1650"/>
      <c r="FQ116" s="1650"/>
      <c r="FR116" s="1650"/>
      <c r="FS116" s="1650"/>
      <c r="FT116" s="1650"/>
      <c r="FU116" s="1650"/>
      <c r="FV116" s="1650"/>
      <c r="FW116" s="1650"/>
      <c r="FX116" s="1650"/>
      <c r="FY116" s="1650"/>
      <c r="FZ116" s="1650"/>
      <c r="GA116" s="1650"/>
      <c r="GB116" s="1650"/>
      <c r="GC116" s="1650"/>
      <c r="GD116" s="1650"/>
      <c r="GE116" s="1650"/>
      <c r="GF116" s="1650"/>
      <c r="GG116" s="1650"/>
      <c r="GH116" s="1650"/>
      <c r="GI116" s="1650"/>
      <c r="GJ116" s="1650"/>
      <c r="GK116" s="1650"/>
      <c r="GL116" s="1650"/>
      <c r="GM116" s="1650"/>
      <c r="GO116" s="1169"/>
      <c r="GP116" s="1645"/>
      <c r="GQ116" s="1645"/>
      <c r="GR116" s="1169"/>
      <c r="GS116" s="1169"/>
      <c r="GT116" s="1169"/>
      <c r="GU116" s="1169"/>
      <c r="GV116" s="1645"/>
      <c r="GW116" s="1169"/>
      <c r="GX116" s="1169"/>
      <c r="GY116" s="553"/>
      <c r="GZ116" s="1169"/>
      <c r="HA116" s="1169"/>
      <c r="HB116" s="1169"/>
      <c r="HC116" s="1169"/>
      <c r="HD116" s="1169"/>
      <c r="HE116" s="1641"/>
      <c r="HF116" s="575"/>
      <c r="HG116" s="575"/>
      <c r="HH116" s="575"/>
      <c r="HI116" s="575"/>
      <c r="HJ116" s="1650">
        <v>11</v>
      </c>
    </row>
    <row s="1650" customFormat="1" customHeight="1" ht="11.549999999999999">
      <c r="A117" s="996"/>
      <c r="B117" s="1645"/>
      <c r="C117" s="1645"/>
      <c r="D117" s="360"/>
      <c r="J117" s="1650"/>
      <c r="K117" s="1650"/>
      <c r="L117" s="1650"/>
      <c r="M117" s="1650"/>
      <c r="N117" s="1650"/>
      <c r="O117" s="1650"/>
      <c r="P117" s="1650"/>
      <c r="Q117" s="1650"/>
      <c r="R117" s="1650"/>
      <c r="S117" s="1650"/>
      <c r="T117" s="1650"/>
      <c r="U117" s="1650"/>
      <c r="V117" s="1650"/>
      <c r="W117" s="1650"/>
      <c r="X117" s="1650"/>
      <c r="Y117" s="1650"/>
      <c r="Z117" s="1650"/>
      <c r="AA117" s="1650"/>
      <c r="AB117" s="1650"/>
      <c r="AC117" s="1650"/>
      <c r="AD117" s="1650"/>
      <c r="AE117" s="1650"/>
      <c r="AF117" s="1650"/>
      <c r="AG117" s="1650"/>
      <c r="AH117" s="1650"/>
      <c r="AI117" s="1650"/>
      <c r="AJ117" s="1650"/>
      <c r="AK117" s="1650"/>
      <c r="AL117" s="1650"/>
      <c r="AM117" s="1650"/>
      <c r="AN117" s="1650"/>
      <c r="AO117" s="1650"/>
      <c r="AP117" s="1650"/>
      <c r="AQ117" s="1650"/>
      <c r="AR117" s="1650"/>
      <c r="AS117" s="1650"/>
      <c r="AT117" s="1650"/>
      <c r="AU117" s="1650"/>
      <c r="AV117" s="1650"/>
      <c r="AW117" s="1650"/>
      <c r="AX117" s="1650"/>
      <c r="AY117" s="1650"/>
      <c r="AZ117" s="1650"/>
      <c r="BA117" s="1650"/>
      <c r="BB117" s="1650"/>
      <c r="BC117" s="1650"/>
      <c r="BD117" s="1650"/>
      <c r="BE117" s="1650"/>
      <c r="BF117" s="1650"/>
      <c r="BG117" s="1650"/>
      <c r="BH117" s="1650"/>
      <c r="BI117" s="1650"/>
      <c r="BJ117" s="1650"/>
      <c r="BK117" s="1650"/>
      <c r="BL117" s="1650"/>
      <c r="BM117" s="1650"/>
      <c r="BN117" s="1650"/>
      <c r="BO117" s="1650"/>
      <c r="BP117" s="1650"/>
      <c r="BQ117" s="1650"/>
      <c r="BR117" s="1650"/>
      <c r="BS117" s="1650"/>
      <c r="BT117" s="1650"/>
      <c r="BU117" s="1650"/>
      <c r="BV117" s="1650"/>
      <c r="BW117" s="1650"/>
      <c r="BX117" s="1650"/>
      <c r="BY117" s="1650"/>
      <c r="BZ117" s="1650"/>
      <c r="CA117" s="1650"/>
      <c r="CB117" s="1650"/>
      <c r="CC117" s="1650"/>
      <c r="CD117" s="1650"/>
      <c r="CE117" s="1650"/>
      <c r="CF117" s="1650"/>
      <c r="CG117" s="1650"/>
      <c r="CH117" s="1650"/>
      <c r="CI117" s="1650"/>
      <c r="CJ117" s="1650"/>
      <c r="CK117" s="1650"/>
      <c r="CL117" s="1650"/>
      <c r="CM117" s="1650"/>
      <c r="CN117" s="1650"/>
      <c r="CO117" s="1650"/>
      <c r="CP117" s="1650"/>
      <c r="CQ117" s="1650"/>
      <c r="CR117" s="1650"/>
      <c r="CS117" s="1650"/>
      <c r="CT117" s="1650"/>
      <c r="CU117" s="1650"/>
      <c r="CV117" s="1650"/>
      <c r="CW117" s="1650"/>
      <c r="CX117" s="1650"/>
      <c r="CY117" s="1650"/>
      <c r="CZ117" s="1650"/>
      <c r="DA117" s="1650"/>
      <c r="DB117" s="1650"/>
      <c r="DC117" s="1650"/>
      <c r="DD117" s="1650"/>
      <c r="DE117" s="1650"/>
      <c r="DF117" s="1650"/>
      <c r="DG117" s="1650"/>
      <c r="DH117" s="1650"/>
      <c r="DI117" s="1650"/>
      <c r="DJ117" s="1650"/>
      <c r="DK117" s="1650"/>
      <c r="DL117" s="1650"/>
      <c r="DM117" s="1650"/>
      <c r="DN117" s="1650"/>
      <c r="DO117" s="1650"/>
      <c r="DP117" s="1650"/>
      <c r="DQ117" s="1650"/>
      <c r="DR117" s="1650"/>
      <c r="DS117" s="1650"/>
      <c r="DT117" s="1650"/>
      <c r="DU117" s="1650"/>
      <c r="DV117" s="1650"/>
      <c r="DW117" s="1650"/>
      <c r="DX117" s="1650"/>
      <c r="DY117" s="1650"/>
      <c r="DZ117" s="1650"/>
      <c r="EA117" s="1650"/>
      <c r="EB117" s="1650"/>
      <c r="EC117" s="1650"/>
      <c r="ED117" s="1650"/>
      <c r="EE117" s="1650"/>
      <c r="EF117" s="1650"/>
      <c r="EG117" s="1650"/>
      <c r="EH117" s="1650"/>
      <c r="EI117" s="1650"/>
      <c r="EJ117" s="1650"/>
      <c r="EK117" s="1650"/>
      <c r="EL117" s="1650"/>
      <c r="EM117" s="1650"/>
      <c r="EN117" s="1650"/>
      <c r="EO117" s="1650"/>
      <c r="EP117" s="1650"/>
      <c r="EQ117" s="1650"/>
      <c r="ER117" s="1650"/>
      <c r="ES117" s="1650"/>
      <c r="ET117" s="1650"/>
      <c r="EU117" s="1650"/>
      <c r="EV117" s="1650"/>
      <c r="EW117" s="1650"/>
      <c r="EX117" s="1650"/>
      <c r="EY117" s="1650"/>
      <c r="EZ117" s="1650"/>
      <c r="FA117" s="1650"/>
      <c r="FB117" s="1650"/>
      <c r="FC117" s="1650"/>
      <c r="FD117" s="1650"/>
      <c r="FE117" s="1650"/>
      <c r="FF117" s="1650"/>
      <c r="FG117" s="1650"/>
      <c r="FH117" s="1650"/>
      <c r="FI117" s="1650"/>
      <c r="FJ117" s="1650"/>
      <c r="FK117" s="1650"/>
      <c r="FL117" s="1650"/>
      <c r="FM117" s="1650"/>
      <c r="FN117" s="1650"/>
      <c r="FO117" s="1650"/>
      <c r="FP117" s="1650"/>
      <c r="FQ117" s="1650"/>
      <c r="FR117" s="1650"/>
      <c r="FS117" s="1650"/>
      <c r="FT117" s="1650"/>
      <c r="FU117" s="1650"/>
      <c r="FV117" s="1650"/>
      <c r="FW117" s="1650"/>
      <c r="FX117" s="1650"/>
      <c r="FY117" s="1650"/>
      <c r="FZ117" s="1650"/>
      <c r="GA117" s="1650"/>
      <c r="GB117" s="1650"/>
      <c r="GC117" s="1650"/>
      <c r="GD117" s="1650"/>
      <c r="GE117" s="1650"/>
      <c r="GF117" s="1650"/>
      <c r="GG117" s="1650"/>
      <c r="GH117" s="1650"/>
      <c r="GI117" s="1650"/>
      <c r="GJ117" s="1650"/>
      <c r="GK117" s="1650"/>
      <c r="GL117" s="1650"/>
      <c r="GM117" s="1650"/>
      <c r="GO117" s="1169"/>
      <c r="GP117" s="1645"/>
      <c r="GQ117" s="1645"/>
      <c r="GR117" s="1169"/>
      <c r="GS117" s="1169"/>
      <c r="GT117" s="1169"/>
      <c r="GU117" s="1169"/>
      <c r="GV117" s="1645"/>
      <c r="GW117" s="1169"/>
      <c r="GX117" s="1169"/>
      <c r="GY117" s="553"/>
      <c r="GZ117" s="1169"/>
      <c r="HA117" s="1169"/>
      <c r="HB117" s="1169"/>
      <c r="HC117" s="1169"/>
      <c r="HD117" s="1169"/>
      <c r="HE117" s="1641"/>
      <c r="HF117" s="575"/>
      <c r="HG117" s="575"/>
      <c r="HH117" s="575"/>
      <c r="HI117" s="575"/>
      <c r="HJ117" s="1650">
        <v>11</v>
      </c>
    </row>
    <row s="1650" customFormat="1" customHeight="1" ht="11.549999999999999">
      <c r="A118" s="996"/>
      <c r="B118" s="1645"/>
      <c r="C118" s="1645"/>
      <c r="D118" s="360"/>
      <c r="J118" s="1650"/>
      <c r="K118" s="1650"/>
      <c r="L118" s="1650"/>
      <c r="M118" s="1650"/>
      <c r="N118" s="1650"/>
      <c r="O118" s="1650"/>
      <c r="P118" s="1650"/>
      <c r="Q118" s="1650"/>
      <c r="R118" s="1650"/>
      <c r="S118" s="1650"/>
      <c r="T118" s="1650"/>
      <c r="U118" s="1650"/>
      <c r="V118" s="1650"/>
      <c r="W118" s="1650"/>
      <c r="X118" s="1650"/>
      <c r="Y118" s="1650"/>
      <c r="Z118" s="1650"/>
      <c r="AA118" s="1650"/>
      <c r="AB118" s="1650"/>
      <c r="AC118" s="1650"/>
      <c r="AD118" s="1650"/>
      <c r="AE118" s="1650"/>
      <c r="AF118" s="1650"/>
      <c r="AG118" s="1650"/>
      <c r="AH118" s="1650"/>
      <c r="AI118" s="1650"/>
      <c r="AJ118" s="1650"/>
      <c r="AK118" s="1650"/>
      <c r="AL118" s="1650"/>
      <c r="AM118" s="1650"/>
      <c r="AN118" s="1650"/>
      <c r="AO118" s="1650"/>
      <c r="AP118" s="1650"/>
      <c r="AQ118" s="1650"/>
      <c r="AR118" s="1650"/>
      <c r="AS118" s="1650"/>
      <c r="AT118" s="1650"/>
      <c r="AU118" s="1650"/>
      <c r="AV118" s="1650"/>
      <c r="AW118" s="1650"/>
      <c r="AX118" s="1650"/>
      <c r="AY118" s="1650"/>
      <c r="AZ118" s="1650"/>
      <c r="BA118" s="1650"/>
      <c r="BB118" s="1650"/>
      <c r="BC118" s="1650"/>
      <c r="BD118" s="1650"/>
      <c r="BE118" s="1650"/>
      <c r="BF118" s="1650"/>
      <c r="BG118" s="1650"/>
      <c r="BH118" s="1650"/>
      <c r="BI118" s="1650"/>
      <c r="BJ118" s="1650"/>
      <c r="BK118" s="1650"/>
      <c r="BL118" s="1650"/>
      <c r="BM118" s="1650"/>
      <c r="BN118" s="1650"/>
      <c r="BO118" s="1650"/>
      <c r="BP118" s="1650"/>
      <c r="BQ118" s="1650"/>
      <c r="BR118" s="1650"/>
      <c r="BS118" s="1650"/>
      <c r="BT118" s="1650"/>
      <c r="BU118" s="1650"/>
      <c r="BV118" s="1650"/>
      <c r="BW118" s="1650"/>
      <c r="BX118" s="1650"/>
      <c r="BY118" s="1650"/>
      <c r="BZ118" s="1650"/>
      <c r="CA118" s="1650"/>
      <c r="CB118" s="1650"/>
      <c r="CC118" s="1650"/>
      <c r="CD118" s="1650"/>
      <c r="CE118" s="1650"/>
      <c r="CF118" s="1650"/>
      <c r="CG118" s="1650"/>
      <c r="CH118" s="1650"/>
      <c r="CI118" s="1650"/>
      <c r="CJ118" s="1650"/>
      <c r="CK118" s="1650"/>
      <c r="CL118" s="1650"/>
      <c r="CM118" s="1650"/>
      <c r="CN118" s="1650"/>
      <c r="CO118" s="1650"/>
      <c r="CP118" s="1650"/>
      <c r="CQ118" s="1650"/>
      <c r="CR118" s="1650"/>
      <c r="CS118" s="1650"/>
      <c r="CT118" s="1650"/>
      <c r="CU118" s="1650"/>
      <c r="CV118" s="1650"/>
      <c r="CW118" s="1650"/>
      <c r="CX118" s="1650"/>
      <c r="CY118" s="1650"/>
      <c r="CZ118" s="1650"/>
      <c r="DA118" s="1650"/>
      <c r="DB118" s="1650"/>
      <c r="DC118" s="1650"/>
      <c r="DD118" s="1650"/>
      <c r="DE118" s="1650"/>
      <c r="DF118" s="1650"/>
      <c r="DG118" s="1650"/>
      <c r="DH118" s="1650"/>
      <c r="DI118" s="1650"/>
      <c r="DJ118" s="1650"/>
      <c r="DK118" s="1650"/>
      <c r="DL118" s="1650"/>
      <c r="DM118" s="1650"/>
      <c r="DN118" s="1650"/>
      <c r="DO118" s="1650"/>
      <c r="DP118" s="1650"/>
      <c r="DQ118" s="1650"/>
      <c r="DR118" s="1650"/>
      <c r="DS118" s="1650"/>
      <c r="DT118" s="1650"/>
      <c r="DU118" s="1650"/>
      <c r="DV118" s="1650"/>
      <c r="DW118" s="1650"/>
      <c r="DX118" s="1650"/>
      <c r="DY118" s="1650"/>
      <c r="DZ118" s="1650"/>
      <c r="EA118" s="1650"/>
      <c r="EB118" s="1650"/>
      <c r="EC118" s="1650"/>
      <c r="ED118" s="1650"/>
      <c r="EE118" s="1650"/>
      <c r="EF118" s="1650"/>
      <c r="EG118" s="1650"/>
      <c r="EH118" s="1650"/>
      <c r="EI118" s="1650"/>
      <c r="EJ118" s="1650"/>
      <c r="EK118" s="1650"/>
      <c r="EL118" s="1650"/>
      <c r="EM118" s="1650"/>
      <c r="EN118" s="1650"/>
      <c r="EO118" s="1650"/>
      <c r="EP118" s="1650"/>
      <c r="EQ118" s="1650"/>
      <c r="ER118" s="1650"/>
      <c r="ES118" s="1650"/>
      <c r="ET118" s="1650"/>
      <c r="EU118" s="1650"/>
      <c r="EV118" s="1650"/>
      <c r="EW118" s="1650"/>
      <c r="EX118" s="1650"/>
      <c r="EY118" s="1650"/>
      <c r="EZ118" s="1650"/>
      <c r="FA118" s="1650"/>
      <c r="FB118" s="1650"/>
      <c r="FC118" s="1650"/>
      <c r="FD118" s="1650"/>
      <c r="FE118" s="1650"/>
      <c r="FF118" s="1650"/>
      <c r="FG118" s="1650"/>
      <c r="FH118" s="1650"/>
      <c r="FI118" s="1650"/>
      <c r="FJ118" s="1650"/>
      <c r="FK118" s="1650"/>
      <c r="FL118" s="1650"/>
      <c r="FM118" s="1650"/>
      <c r="FN118" s="1650"/>
      <c r="FO118" s="1650"/>
      <c r="FP118" s="1650"/>
      <c r="FQ118" s="1650"/>
      <c r="FR118" s="1650"/>
      <c r="FS118" s="1650"/>
      <c r="FT118" s="1650"/>
      <c r="FU118" s="1650"/>
      <c r="FV118" s="1650"/>
      <c r="FW118" s="1650"/>
      <c r="FX118" s="1650"/>
      <c r="FY118" s="1650"/>
      <c r="FZ118" s="1650"/>
      <c r="GA118" s="1650"/>
      <c r="GB118" s="1650"/>
      <c r="GC118" s="1650"/>
      <c r="GD118" s="1650"/>
      <c r="GE118" s="1650"/>
      <c r="GF118" s="1650"/>
      <c r="GG118" s="1650"/>
      <c r="GH118" s="1650"/>
      <c r="GI118" s="1650"/>
      <c r="GJ118" s="1650"/>
      <c r="GK118" s="1650"/>
      <c r="GL118" s="1650"/>
      <c r="GM118" s="1650"/>
      <c r="GO118" s="1169"/>
      <c r="GP118" s="1645"/>
      <c r="GQ118" s="1645"/>
      <c r="GR118" s="1169"/>
      <c r="GS118" s="1169"/>
      <c r="GT118" s="1169"/>
      <c r="GU118" s="1169"/>
      <c r="GV118" s="1645"/>
      <c r="GW118" s="1169"/>
      <c r="GX118" s="1169"/>
      <c r="GY118" s="553"/>
      <c r="GZ118" s="1169"/>
      <c r="HA118" s="1169"/>
      <c r="HB118" s="1169"/>
      <c r="HC118" s="1169"/>
      <c r="HD118" s="1169"/>
      <c r="HE118" s="1641"/>
      <c r="HF118" s="575"/>
      <c r="HG118" s="575"/>
      <c r="HH118" s="575"/>
      <c r="HI118" s="575"/>
      <c r="HJ118" s="1650">
        <v>11</v>
      </c>
    </row>
    <row s="1650" customFormat="1" customHeight="1" ht="11.549999999999999">
      <c r="A119" s="996"/>
      <c r="B119" s="1645"/>
      <c r="C119" s="1645"/>
      <c r="D119" s="360"/>
      <c r="J119" s="1650"/>
      <c r="K119" s="1650"/>
      <c r="L119" s="1650"/>
      <c r="M119" s="1650"/>
      <c r="N119" s="1650"/>
      <c r="O119" s="1650"/>
      <c r="P119" s="1650"/>
      <c r="Q119" s="1650"/>
      <c r="R119" s="1650"/>
      <c r="S119" s="1650"/>
      <c r="T119" s="1650"/>
      <c r="U119" s="1650"/>
      <c r="V119" s="1650"/>
      <c r="W119" s="1650"/>
      <c r="X119" s="1650"/>
      <c r="Y119" s="1650"/>
      <c r="Z119" s="1650"/>
      <c r="AA119" s="1650"/>
      <c r="AB119" s="1650"/>
      <c r="AC119" s="1650"/>
      <c r="AD119" s="1650"/>
      <c r="AE119" s="1650"/>
      <c r="AF119" s="1650"/>
      <c r="AG119" s="1650"/>
      <c r="AH119" s="1650"/>
      <c r="AI119" s="1650"/>
      <c r="AJ119" s="1650"/>
      <c r="AK119" s="1650"/>
      <c r="AL119" s="1650"/>
      <c r="AM119" s="1650"/>
      <c r="AN119" s="1650"/>
      <c r="AO119" s="1650"/>
      <c r="AP119" s="1650"/>
      <c r="AQ119" s="1650"/>
      <c r="AR119" s="1650"/>
      <c r="AS119" s="1650"/>
      <c r="AT119" s="1650"/>
      <c r="AU119" s="1650"/>
      <c r="AV119" s="1650"/>
      <c r="AW119" s="1650"/>
      <c r="AX119" s="1650"/>
      <c r="AY119" s="1650"/>
      <c r="AZ119" s="1650"/>
      <c r="BA119" s="1650"/>
      <c r="BB119" s="1650"/>
      <c r="BC119" s="1650"/>
      <c r="BD119" s="1650"/>
      <c r="BE119" s="1650"/>
      <c r="BF119" s="1650"/>
      <c r="BG119" s="1650"/>
      <c r="BH119" s="1650"/>
      <c r="BI119" s="1650"/>
      <c r="BJ119" s="1650"/>
      <c r="BK119" s="1650"/>
      <c r="BL119" s="1650"/>
      <c r="BM119" s="1650"/>
      <c r="BN119" s="1650"/>
      <c r="BO119" s="1650"/>
      <c r="BP119" s="1650"/>
      <c r="BQ119" s="1650"/>
      <c r="BR119" s="1650"/>
      <c r="BS119" s="1650"/>
      <c r="BT119" s="1650"/>
      <c r="BU119" s="1650"/>
      <c r="BV119" s="1650"/>
      <c r="BW119" s="1650"/>
      <c r="BX119" s="1650"/>
      <c r="BY119" s="1650"/>
      <c r="BZ119" s="1650"/>
      <c r="CA119" s="1650"/>
      <c r="CB119" s="1650"/>
      <c r="CC119" s="1650"/>
      <c r="CD119" s="1650"/>
      <c r="CE119" s="1650"/>
      <c r="CF119" s="1650"/>
      <c r="CG119" s="1650"/>
      <c r="CH119" s="1650"/>
      <c r="CI119" s="1650"/>
      <c r="CJ119" s="1650"/>
      <c r="CK119" s="1650"/>
      <c r="CL119" s="1650"/>
      <c r="CM119" s="1650"/>
      <c r="CN119" s="1650"/>
      <c r="CO119" s="1650"/>
      <c r="CP119" s="1650"/>
      <c r="CQ119" s="1650"/>
      <c r="CR119" s="1650"/>
      <c r="CS119" s="1650"/>
      <c r="CT119" s="1650"/>
      <c r="CU119" s="1650"/>
      <c r="CV119" s="1650"/>
      <c r="CW119" s="1650"/>
      <c r="CX119" s="1650"/>
      <c r="CY119" s="1650"/>
      <c r="CZ119" s="1650"/>
      <c r="DA119" s="1650"/>
      <c r="DB119" s="1650"/>
      <c r="DC119" s="1650"/>
      <c r="DD119" s="1650"/>
      <c r="DE119" s="1650"/>
      <c r="DF119" s="1650"/>
      <c r="DG119" s="1650"/>
      <c r="DH119" s="1650"/>
      <c r="DI119" s="1650"/>
      <c r="DJ119" s="1650"/>
      <c r="DK119" s="1650"/>
      <c r="DL119" s="1650"/>
      <c r="DM119" s="1650"/>
      <c r="DN119" s="1650"/>
      <c r="DO119" s="1650"/>
      <c r="DP119" s="1650"/>
      <c r="DQ119" s="1650"/>
      <c r="DR119" s="1650"/>
      <c r="DS119" s="1650"/>
      <c r="DT119" s="1650"/>
      <c r="DU119" s="1650"/>
      <c r="DV119" s="1650"/>
      <c r="DW119" s="1650"/>
      <c r="DX119" s="1650"/>
      <c r="DY119" s="1650"/>
      <c r="DZ119" s="1650"/>
      <c r="EA119" s="1650"/>
      <c r="EB119" s="1650"/>
      <c r="EC119" s="1650"/>
      <c r="ED119" s="1650"/>
      <c r="EE119" s="1650"/>
      <c r="EF119" s="1650"/>
      <c r="EG119" s="1650"/>
      <c r="EH119" s="1650"/>
      <c r="EI119" s="1650"/>
      <c r="EJ119" s="1650"/>
      <c r="EK119" s="1650"/>
      <c r="EL119" s="1650"/>
      <c r="EM119" s="1650"/>
      <c r="EN119" s="1650"/>
      <c r="EO119" s="1650"/>
      <c r="EP119" s="1650"/>
      <c r="EQ119" s="1650"/>
      <c r="ER119" s="1650"/>
      <c r="ES119" s="1650"/>
      <c r="ET119" s="1650"/>
      <c r="EU119" s="1650"/>
      <c r="EV119" s="1650"/>
      <c r="EW119" s="1650"/>
      <c r="EX119" s="1650"/>
      <c r="EY119" s="1650"/>
      <c r="EZ119" s="1650"/>
      <c r="FA119" s="1650"/>
      <c r="FB119" s="1650"/>
      <c r="FC119" s="1650"/>
      <c r="FD119" s="1650"/>
      <c r="FE119" s="1650"/>
      <c r="FF119" s="1650"/>
      <c r="FG119" s="1650"/>
      <c r="FH119" s="1650"/>
      <c r="FI119" s="1650"/>
      <c r="FJ119" s="1650"/>
      <c r="FK119" s="1650"/>
      <c r="FL119" s="1650"/>
      <c r="FM119" s="1650"/>
      <c r="FN119" s="1650"/>
      <c r="FO119" s="1650"/>
      <c r="FP119" s="1650"/>
      <c r="FQ119" s="1650"/>
      <c r="FR119" s="1650"/>
      <c r="FS119" s="1650"/>
      <c r="FT119" s="1650"/>
      <c r="FU119" s="1650"/>
      <c r="FV119" s="1650"/>
      <c r="FW119" s="1650"/>
      <c r="FX119" s="1650"/>
      <c r="FY119" s="1650"/>
      <c r="FZ119" s="1650"/>
      <c r="GA119" s="1650"/>
      <c r="GB119" s="1650"/>
      <c r="GC119" s="1650"/>
      <c r="GD119" s="1650"/>
      <c r="GE119" s="1650"/>
      <c r="GF119" s="1650"/>
      <c r="GG119" s="1650"/>
      <c r="GH119" s="1650"/>
      <c r="GI119" s="1650"/>
      <c r="GJ119" s="1650"/>
      <c r="GK119" s="1650"/>
      <c r="GL119" s="1650"/>
      <c r="GM119" s="1650"/>
      <c r="GO119" s="1169"/>
      <c r="GP119" s="1645"/>
      <c r="GQ119" s="1645"/>
      <c r="GR119" s="1169"/>
      <c r="GS119" s="1169"/>
      <c r="GT119" s="1169"/>
      <c r="GU119" s="1169"/>
      <c r="GV119" s="1645"/>
      <c r="GW119" s="1169"/>
      <c r="GX119" s="1169"/>
      <c r="GY119" s="553"/>
      <c r="GZ119" s="1169"/>
      <c r="HA119" s="1169"/>
      <c r="HB119" s="1169"/>
      <c r="HC119" s="1169"/>
      <c r="HD119" s="1169"/>
      <c r="HE119" s="1641"/>
      <c r="HF119" s="575"/>
      <c r="HG119" s="575"/>
      <c r="HH119" s="575"/>
      <c r="HI119" s="575"/>
      <c r="HJ119" s="1650">
        <v>11</v>
      </c>
    </row>
    <row s="1650" customFormat="1" customHeight="1" ht="11.549999999999999">
      <c r="A120" s="996"/>
      <c r="B120" s="1645"/>
      <c r="C120" s="1645"/>
      <c r="D120" s="360"/>
      <c r="J120" s="1650"/>
      <c r="K120" s="1650"/>
      <c r="L120" s="1650"/>
      <c r="M120" s="1650"/>
      <c r="N120" s="1650"/>
      <c r="O120" s="1650"/>
      <c r="P120" s="1650"/>
      <c r="Q120" s="1650"/>
      <c r="R120" s="1650"/>
      <c r="S120" s="1650"/>
      <c r="T120" s="1650"/>
      <c r="U120" s="1650"/>
      <c r="V120" s="1650"/>
      <c r="W120" s="1650"/>
      <c r="X120" s="1650"/>
      <c r="Y120" s="1650"/>
      <c r="Z120" s="1650"/>
      <c r="AA120" s="1650"/>
      <c r="AB120" s="1650"/>
      <c r="AC120" s="1650"/>
      <c r="AD120" s="1650"/>
      <c r="AE120" s="1650"/>
      <c r="AF120" s="1650"/>
      <c r="AG120" s="1650"/>
      <c r="AH120" s="1650"/>
      <c r="AI120" s="1650"/>
      <c r="AJ120" s="1650"/>
      <c r="AK120" s="1650"/>
      <c r="AL120" s="1650"/>
      <c r="AM120" s="1650"/>
      <c r="AN120" s="1650"/>
      <c r="AO120" s="1650"/>
      <c r="AP120" s="1650"/>
      <c r="AQ120" s="1650"/>
      <c r="AR120" s="1650"/>
      <c r="AS120" s="1650"/>
      <c r="AT120" s="1650"/>
      <c r="AU120" s="1650"/>
      <c r="AV120" s="1650"/>
      <c r="AW120" s="1650"/>
      <c r="AX120" s="1650"/>
      <c r="AY120" s="1650"/>
      <c r="AZ120" s="1650"/>
      <c r="BA120" s="1650"/>
      <c r="BB120" s="1650"/>
      <c r="BC120" s="1650"/>
      <c r="BD120" s="1650"/>
      <c r="BE120" s="1650"/>
      <c r="BF120" s="1650"/>
      <c r="BG120" s="1650"/>
      <c r="BH120" s="1650"/>
      <c r="BI120" s="1650"/>
      <c r="BJ120" s="1650"/>
      <c r="BK120" s="1650"/>
      <c r="BL120" s="1650"/>
      <c r="BM120" s="1650"/>
      <c r="BN120" s="1650"/>
      <c r="BO120" s="1650"/>
      <c r="BP120" s="1650"/>
      <c r="BQ120" s="1650"/>
      <c r="BR120" s="1650"/>
      <c r="BS120" s="1650"/>
      <c r="BT120" s="1650"/>
      <c r="BU120" s="1650"/>
      <c r="BV120" s="1650"/>
      <c r="BW120" s="1650"/>
      <c r="BX120" s="1650"/>
      <c r="BY120" s="1650"/>
      <c r="BZ120" s="1650"/>
      <c r="CA120" s="1650"/>
      <c r="CB120" s="1650"/>
      <c r="CC120" s="1650"/>
      <c r="CD120" s="1650"/>
      <c r="CE120" s="1650"/>
      <c r="CF120" s="1650"/>
      <c r="CG120" s="1650"/>
      <c r="CH120" s="1650"/>
      <c r="CI120" s="1650"/>
      <c r="CJ120" s="1650"/>
      <c r="CK120" s="1650"/>
      <c r="CL120" s="1650"/>
      <c r="CM120" s="1650"/>
      <c r="CN120" s="1650"/>
      <c r="CO120" s="1650"/>
      <c r="CP120" s="1650"/>
      <c r="CQ120" s="1650"/>
      <c r="CR120" s="1650"/>
      <c r="CS120" s="1650"/>
      <c r="CT120" s="1650"/>
      <c r="CU120" s="1650"/>
      <c r="CV120" s="1650"/>
      <c r="CW120" s="1650"/>
      <c r="CX120" s="1650"/>
      <c r="CY120" s="1650"/>
      <c r="CZ120" s="1650"/>
      <c r="DA120" s="1650"/>
      <c r="DB120" s="1650"/>
      <c r="DC120" s="1650"/>
      <c r="DD120" s="1650"/>
      <c r="DE120" s="1650"/>
      <c r="DF120" s="1650"/>
      <c r="DG120" s="1650"/>
      <c r="DH120" s="1650"/>
      <c r="DI120" s="1650"/>
      <c r="DJ120" s="1650"/>
      <c r="DK120" s="1650"/>
      <c r="DL120" s="1650"/>
      <c r="DM120" s="1650"/>
      <c r="DN120" s="1650"/>
      <c r="DO120" s="1650"/>
      <c r="DP120" s="1650"/>
      <c r="DQ120" s="1650"/>
      <c r="DR120" s="1650"/>
      <c r="DS120" s="1650"/>
      <c r="DT120" s="1650"/>
      <c r="DU120" s="1650"/>
      <c r="DV120" s="1650"/>
      <c r="DW120" s="1650"/>
      <c r="DX120" s="1650"/>
      <c r="DY120" s="1650"/>
      <c r="DZ120" s="1650"/>
      <c r="EA120" s="1650"/>
      <c r="EB120" s="1650"/>
      <c r="EC120" s="1650"/>
      <c r="ED120" s="1650"/>
      <c r="EE120" s="1650"/>
      <c r="EF120" s="1650"/>
      <c r="EG120" s="1650"/>
      <c r="EH120" s="1650"/>
      <c r="EI120" s="1650"/>
      <c r="EJ120" s="1650"/>
      <c r="EK120" s="1650"/>
      <c r="EL120" s="1650"/>
      <c r="EM120" s="1650"/>
      <c r="EN120" s="1650"/>
      <c r="EO120" s="1650"/>
      <c r="EP120" s="1650"/>
      <c r="EQ120" s="1650"/>
      <c r="ER120" s="1650"/>
      <c r="ES120" s="1650"/>
      <c r="ET120" s="1650"/>
      <c r="EU120" s="1650"/>
      <c r="EV120" s="1650"/>
      <c r="EW120" s="1650"/>
      <c r="EX120" s="1650"/>
      <c r="EY120" s="1650"/>
      <c r="EZ120" s="1650"/>
      <c r="FA120" s="1650"/>
      <c r="FB120" s="1650"/>
      <c r="FC120" s="1650"/>
      <c r="FD120" s="1650"/>
      <c r="FE120" s="1650"/>
      <c r="FF120" s="1650"/>
      <c r="FG120" s="1650"/>
      <c r="FH120" s="1650"/>
      <c r="FI120" s="1650"/>
      <c r="FJ120" s="1650"/>
      <c r="FK120" s="1650"/>
      <c r="FL120" s="1650"/>
      <c r="FM120" s="1650"/>
      <c r="FN120" s="1650"/>
      <c r="FO120" s="1650"/>
      <c r="FP120" s="1650"/>
      <c r="FQ120" s="1650"/>
      <c r="FR120" s="1650"/>
      <c r="FS120" s="1650"/>
      <c r="FT120" s="1650"/>
      <c r="FU120" s="1650"/>
      <c r="FV120" s="1650"/>
      <c r="FW120" s="1650"/>
      <c r="FX120" s="1650"/>
      <c r="FY120" s="1650"/>
      <c r="FZ120" s="1650"/>
      <c r="GA120" s="1650"/>
      <c r="GB120" s="1650"/>
      <c r="GC120" s="1650"/>
      <c r="GD120" s="1650"/>
      <c r="GE120" s="1650"/>
      <c r="GF120" s="1650"/>
      <c r="GG120" s="1650"/>
      <c r="GH120" s="1650"/>
      <c r="GI120" s="1650"/>
      <c r="GJ120" s="1650"/>
      <c r="GK120" s="1650"/>
      <c r="GL120" s="1650"/>
      <c r="GM120" s="1650"/>
      <c r="GO120" s="1169"/>
      <c r="GP120" s="1645"/>
      <c r="GQ120" s="1645"/>
      <c r="GR120" s="1169"/>
      <c r="GS120" s="1169"/>
      <c r="GT120" s="1169"/>
      <c r="GU120" s="1169"/>
      <c r="GV120" s="1645"/>
      <c r="GW120" s="1169"/>
      <c r="GX120" s="1169"/>
      <c r="GY120" s="553"/>
      <c r="GZ120" s="1169"/>
      <c r="HA120" s="1169"/>
      <c r="HB120" s="1169"/>
      <c r="HC120" s="1169"/>
      <c r="HD120" s="1169"/>
      <c r="HE120" s="1641"/>
      <c r="HF120" s="575"/>
      <c r="HG120" s="575"/>
      <c r="HH120" s="575"/>
      <c r="HI120" s="575"/>
      <c r="HJ120" s="1650">
        <v>11</v>
      </c>
    </row>
    <row s="1650" customFormat="1" customHeight="1" ht="11.549999999999999">
      <c r="A121" s="996"/>
      <c r="B121" s="1645"/>
      <c r="C121" s="1645"/>
      <c r="D121" s="360"/>
      <c r="J121" s="1650"/>
      <c r="K121" s="1650"/>
      <c r="L121" s="1650"/>
      <c r="M121" s="1650"/>
      <c r="N121" s="1650"/>
      <c r="O121" s="1650"/>
      <c r="P121" s="1650"/>
      <c r="Q121" s="1650"/>
      <c r="R121" s="1650"/>
      <c r="S121" s="1650"/>
      <c r="T121" s="1650"/>
      <c r="U121" s="1650"/>
      <c r="V121" s="1650"/>
      <c r="W121" s="1650"/>
      <c r="X121" s="1650"/>
      <c r="Y121" s="1650"/>
      <c r="Z121" s="1650"/>
      <c r="AA121" s="1650"/>
      <c r="AB121" s="1650"/>
      <c r="AC121" s="1650"/>
      <c r="AD121" s="1650"/>
      <c r="AE121" s="1650"/>
      <c r="AF121" s="1650"/>
      <c r="AG121" s="1650"/>
      <c r="AH121" s="1650"/>
      <c r="AI121" s="1650"/>
      <c r="AJ121" s="1650"/>
      <c r="AK121" s="1650"/>
      <c r="AL121" s="1650"/>
      <c r="AM121" s="1650"/>
      <c r="AN121" s="1650"/>
      <c r="AO121" s="1650"/>
      <c r="AP121" s="1650"/>
      <c r="AQ121" s="1650"/>
      <c r="AR121" s="1650"/>
      <c r="AS121" s="1650"/>
      <c r="AT121" s="1650"/>
      <c r="AU121" s="1650"/>
      <c r="AV121" s="1650"/>
      <c r="AW121" s="1650"/>
      <c r="AX121" s="1650"/>
      <c r="AY121" s="1650"/>
      <c r="AZ121" s="1650"/>
      <c r="BA121" s="1650"/>
      <c r="BB121" s="1650"/>
      <c r="BC121" s="1650"/>
      <c r="BD121" s="1650"/>
      <c r="BE121" s="1650"/>
      <c r="BF121" s="1650"/>
      <c r="BG121" s="1650"/>
      <c r="BH121" s="1650"/>
      <c r="BI121" s="1650"/>
      <c r="BJ121" s="1650"/>
      <c r="BK121" s="1650"/>
      <c r="BL121" s="1650"/>
      <c r="BM121" s="1650"/>
      <c r="BN121" s="1650"/>
      <c r="BO121" s="1650"/>
      <c r="BP121" s="1650"/>
      <c r="BQ121" s="1650"/>
      <c r="BR121" s="1650"/>
      <c r="BS121" s="1650"/>
      <c r="BT121" s="1650"/>
      <c r="BU121" s="1650"/>
      <c r="BV121" s="1650"/>
      <c r="BW121" s="1650"/>
      <c r="BX121" s="1650"/>
      <c r="BY121" s="1650"/>
      <c r="BZ121" s="1650"/>
      <c r="CA121" s="1650"/>
      <c r="CB121" s="1650"/>
      <c r="CC121" s="1650"/>
      <c r="CD121" s="1650"/>
      <c r="CE121" s="1650"/>
      <c r="CF121" s="1650"/>
      <c r="CG121" s="1650"/>
      <c r="CH121" s="1650"/>
      <c r="CI121" s="1650"/>
      <c r="CJ121" s="1650"/>
      <c r="CK121" s="1650"/>
      <c r="CL121" s="1650"/>
      <c r="CM121" s="1650"/>
      <c r="CN121" s="1650"/>
      <c r="CO121" s="1650"/>
      <c r="CP121" s="1650"/>
      <c r="CQ121" s="1650"/>
      <c r="CR121" s="1650"/>
      <c r="CS121" s="1650"/>
      <c r="CT121" s="1650"/>
      <c r="CU121" s="1650"/>
      <c r="CV121" s="1650"/>
      <c r="CW121" s="1650"/>
      <c r="CX121" s="1650"/>
      <c r="CY121" s="1650"/>
      <c r="CZ121" s="1650"/>
      <c r="DA121" s="1650"/>
      <c r="DB121" s="1650"/>
      <c r="DC121" s="1650"/>
      <c r="DD121" s="1650"/>
      <c r="DE121" s="1650"/>
      <c r="DF121" s="1650"/>
      <c r="DG121" s="1650"/>
      <c r="DH121" s="1650"/>
      <c r="DI121" s="1650"/>
      <c r="DJ121" s="1650"/>
      <c r="DK121" s="1650"/>
      <c r="DL121" s="1650"/>
      <c r="DM121" s="1650"/>
      <c r="DN121" s="1650"/>
      <c r="DO121" s="1650"/>
      <c r="DP121" s="1650"/>
      <c r="DQ121" s="1650"/>
      <c r="DR121" s="1650"/>
      <c r="DS121" s="1650"/>
      <c r="DT121" s="1650"/>
      <c r="DU121" s="1650"/>
      <c r="DV121" s="1650"/>
      <c r="DW121" s="1650"/>
      <c r="DX121" s="1650"/>
      <c r="DY121" s="1650"/>
      <c r="DZ121" s="1650"/>
      <c r="EA121" s="1650"/>
      <c r="EB121" s="1650"/>
      <c r="EC121" s="1650"/>
      <c r="ED121" s="1650"/>
      <c r="EE121" s="1650"/>
      <c r="EF121" s="1650"/>
      <c r="EG121" s="1650"/>
      <c r="EH121" s="1650"/>
      <c r="EI121" s="1650"/>
      <c r="EJ121" s="1650"/>
      <c r="EK121" s="1650"/>
      <c r="EL121" s="1650"/>
      <c r="EM121" s="1650"/>
      <c r="EN121" s="1650"/>
      <c r="EO121" s="1650"/>
      <c r="EP121" s="1650"/>
      <c r="EQ121" s="1650"/>
      <c r="ER121" s="1650"/>
      <c r="ES121" s="1650"/>
      <c r="ET121" s="1650"/>
      <c r="EU121" s="1650"/>
      <c r="EV121" s="1650"/>
      <c r="EW121" s="1650"/>
      <c r="EX121" s="1650"/>
      <c r="EY121" s="1650"/>
      <c r="EZ121" s="1650"/>
      <c r="FA121" s="1650"/>
      <c r="FB121" s="1650"/>
      <c r="FC121" s="1650"/>
      <c r="FD121" s="1650"/>
      <c r="FE121" s="1650"/>
      <c r="FF121" s="1650"/>
      <c r="FG121" s="1650"/>
      <c r="FH121" s="1650"/>
      <c r="FI121" s="1650"/>
      <c r="FJ121" s="1650"/>
      <c r="FK121" s="1650"/>
      <c r="FL121" s="1650"/>
      <c r="FM121" s="1650"/>
      <c r="FN121" s="1650"/>
      <c r="FO121" s="1650"/>
      <c r="FP121" s="1650"/>
      <c r="FQ121" s="1650"/>
      <c r="FR121" s="1650"/>
      <c r="FS121" s="1650"/>
      <c r="FT121" s="1650"/>
      <c r="FU121" s="1650"/>
      <c r="FV121" s="1650"/>
      <c r="FW121" s="1650"/>
      <c r="FX121" s="1650"/>
      <c r="FY121" s="1650"/>
      <c r="FZ121" s="1650"/>
      <c r="GA121" s="1650"/>
      <c r="GB121" s="1650"/>
      <c r="GC121" s="1650"/>
      <c r="GD121" s="1650"/>
      <c r="GE121" s="1650"/>
      <c r="GF121" s="1650"/>
      <c r="GG121" s="1650"/>
      <c r="GH121" s="1650"/>
      <c r="GI121" s="1650"/>
      <c r="GJ121" s="1650"/>
      <c r="GK121" s="1650"/>
      <c r="GL121" s="1650"/>
      <c r="GM121" s="1650"/>
      <c r="GO121" s="1169"/>
      <c r="GP121" s="1645"/>
      <c r="GQ121" s="1645"/>
      <c r="GR121" s="1169"/>
      <c r="GS121" s="1169"/>
      <c r="GT121" s="1169"/>
      <c r="GU121" s="1169"/>
      <c r="GV121" s="1645"/>
      <c r="GW121" s="1169"/>
      <c r="GX121" s="1169"/>
      <c r="GY121" s="553"/>
      <c r="GZ121" s="1169"/>
      <c r="HA121" s="1169"/>
      <c r="HB121" s="1169"/>
      <c r="HC121" s="1169"/>
      <c r="HD121" s="1169"/>
      <c r="HE121" s="1641"/>
      <c r="HF121" s="575"/>
      <c r="HG121" s="575"/>
      <c r="HH121" s="575"/>
      <c r="HI121" s="575"/>
      <c r="HJ121" s="1650">
        <v>11</v>
      </c>
    </row>
    <row s="1650" customFormat="1" customHeight="1" ht="11.549999999999999">
      <c r="A122" s="996"/>
      <c r="B122" s="1645"/>
      <c r="C122" s="1645"/>
      <c r="D122" s="360"/>
      <c r="J122" s="1650"/>
      <c r="K122" s="1650"/>
      <c r="L122" s="1650"/>
      <c r="M122" s="1650"/>
      <c r="N122" s="1650"/>
      <c r="O122" s="1650"/>
      <c r="P122" s="1650"/>
      <c r="Q122" s="1650"/>
      <c r="R122" s="1650"/>
      <c r="S122" s="1650"/>
      <c r="T122" s="1650"/>
      <c r="U122" s="1650"/>
      <c r="V122" s="1650"/>
      <c r="W122" s="1650"/>
      <c r="X122" s="1650"/>
      <c r="Y122" s="1650"/>
      <c r="Z122" s="1650"/>
      <c r="AA122" s="1650"/>
      <c r="AB122" s="1650"/>
      <c r="AC122" s="1650"/>
      <c r="AD122" s="1650"/>
      <c r="AE122" s="1650"/>
      <c r="AF122" s="1650"/>
      <c r="AG122" s="1650"/>
      <c r="AH122" s="1650"/>
      <c r="AI122" s="1650"/>
      <c r="AJ122" s="1650"/>
      <c r="AK122" s="1650"/>
      <c r="AL122" s="1650"/>
      <c r="AM122" s="1650"/>
      <c r="AN122" s="1650"/>
      <c r="AO122" s="1650"/>
      <c r="AP122" s="1650"/>
      <c r="AQ122" s="1650"/>
      <c r="AR122" s="1650"/>
      <c r="AS122" s="1650"/>
      <c r="AT122" s="1650"/>
      <c r="AU122" s="1650"/>
      <c r="AV122" s="1650"/>
      <c r="AW122" s="1650"/>
      <c r="AX122" s="1650"/>
      <c r="AY122" s="1650"/>
      <c r="AZ122" s="1650"/>
      <c r="BA122" s="1650"/>
      <c r="BB122" s="1650"/>
      <c r="BC122" s="1650"/>
      <c r="BD122" s="1650"/>
      <c r="BE122" s="1650"/>
      <c r="BF122" s="1650"/>
      <c r="BG122" s="1650"/>
      <c r="BH122" s="1650"/>
      <c r="BI122" s="1650"/>
      <c r="BJ122" s="1650"/>
      <c r="BK122" s="1650"/>
      <c r="BL122" s="1650"/>
      <c r="BM122" s="1650"/>
      <c r="BN122" s="1650"/>
      <c r="BO122" s="1650"/>
      <c r="BP122" s="1650"/>
      <c r="BQ122" s="1650"/>
      <c r="BR122" s="1650"/>
      <c r="BS122" s="1650"/>
      <c r="BT122" s="1650"/>
      <c r="BU122" s="1650"/>
      <c r="BV122" s="1650"/>
      <c r="BW122" s="1650"/>
      <c r="BX122" s="1650"/>
      <c r="BY122" s="1650"/>
      <c r="BZ122" s="1650"/>
      <c r="CA122" s="1650"/>
      <c r="CB122" s="1650"/>
      <c r="CC122" s="1650"/>
      <c r="CD122" s="1650"/>
      <c r="CE122" s="1650"/>
      <c r="CF122" s="1650"/>
      <c r="CG122" s="1650"/>
      <c r="CH122" s="1650"/>
      <c r="CI122" s="1650"/>
      <c r="CJ122" s="1650"/>
      <c r="CK122" s="1650"/>
      <c r="CL122" s="1650"/>
      <c r="CM122" s="1650"/>
      <c r="CN122" s="1650"/>
      <c r="CO122" s="1650"/>
      <c r="CP122" s="1650"/>
      <c r="CQ122" s="1650"/>
      <c r="CR122" s="1650"/>
      <c r="CS122" s="1650"/>
      <c r="CT122" s="1650"/>
      <c r="CU122" s="1650"/>
      <c r="CV122" s="1650"/>
      <c r="CW122" s="1650"/>
      <c r="CX122" s="1650"/>
      <c r="CY122" s="1650"/>
      <c r="CZ122" s="1650"/>
      <c r="DA122" s="1650"/>
      <c r="DB122" s="1650"/>
      <c r="DC122" s="1650"/>
      <c r="DD122" s="1650"/>
      <c r="DE122" s="1650"/>
      <c r="DF122" s="1650"/>
      <c r="DG122" s="1650"/>
      <c r="DH122" s="1650"/>
      <c r="DI122" s="1650"/>
      <c r="DJ122" s="1650"/>
      <c r="DK122" s="1650"/>
      <c r="DL122" s="1650"/>
      <c r="DM122" s="1650"/>
      <c r="DN122" s="1650"/>
      <c r="DO122" s="1650"/>
      <c r="DP122" s="1650"/>
      <c r="DQ122" s="1650"/>
      <c r="DR122" s="1650"/>
      <c r="DS122" s="1650"/>
      <c r="DT122" s="1650"/>
      <c r="DU122" s="1650"/>
      <c r="DV122" s="1650"/>
      <c r="DW122" s="1650"/>
      <c r="DX122" s="1650"/>
      <c r="DY122" s="1650"/>
      <c r="DZ122" s="1650"/>
      <c r="EA122" s="1650"/>
      <c r="EB122" s="1650"/>
      <c r="EC122" s="1650"/>
      <c r="ED122" s="1650"/>
      <c r="EE122" s="1650"/>
      <c r="EF122" s="1650"/>
      <c r="EG122" s="1650"/>
      <c r="EH122" s="1650"/>
      <c r="EI122" s="1650"/>
      <c r="EJ122" s="1650"/>
      <c r="EK122" s="1650"/>
      <c r="EL122" s="1650"/>
      <c r="EM122" s="1650"/>
      <c r="EN122" s="1650"/>
      <c r="EO122" s="1650"/>
      <c r="EP122" s="1650"/>
      <c r="EQ122" s="1650"/>
      <c r="ER122" s="1650"/>
      <c r="ES122" s="1650"/>
      <c r="ET122" s="1650"/>
      <c r="EU122" s="1650"/>
      <c r="EV122" s="1650"/>
      <c r="EW122" s="1650"/>
      <c r="EX122" s="1650"/>
      <c r="EY122" s="1650"/>
      <c r="EZ122" s="1650"/>
      <c r="FA122" s="1650"/>
      <c r="FB122" s="1650"/>
      <c r="FC122" s="1650"/>
      <c r="FD122" s="1650"/>
      <c r="FE122" s="1650"/>
      <c r="FF122" s="1650"/>
      <c r="FG122" s="1650"/>
      <c r="FH122" s="1650"/>
      <c r="FI122" s="1650"/>
      <c r="FJ122" s="1650"/>
      <c r="FK122" s="1650"/>
      <c r="FL122" s="1650"/>
      <c r="FM122" s="1650"/>
      <c r="FN122" s="1650"/>
      <c r="FO122" s="1650"/>
      <c r="FP122" s="1650"/>
      <c r="FQ122" s="1650"/>
      <c r="FR122" s="1650"/>
      <c r="FS122" s="1650"/>
      <c r="FT122" s="1650"/>
      <c r="FU122" s="1650"/>
      <c r="FV122" s="1650"/>
      <c r="FW122" s="1650"/>
      <c r="FX122" s="1650"/>
      <c r="FY122" s="1650"/>
      <c r="FZ122" s="1650"/>
      <c r="GA122" s="1650"/>
      <c r="GB122" s="1650"/>
      <c r="GC122" s="1650"/>
      <c r="GD122" s="1650"/>
      <c r="GE122" s="1650"/>
      <c r="GF122" s="1650"/>
      <c r="GG122" s="1650"/>
      <c r="GH122" s="1650"/>
      <c r="GI122" s="1650"/>
      <c r="GJ122" s="1650"/>
      <c r="GK122" s="1650"/>
      <c r="GL122" s="1650"/>
      <c r="GM122" s="1650"/>
      <c r="GO122" s="1169"/>
      <c r="GP122" s="1645"/>
      <c r="GQ122" s="1645"/>
      <c r="GR122" s="1169"/>
      <c r="GS122" s="1169"/>
      <c r="GT122" s="1169"/>
      <c r="GU122" s="1169"/>
      <c r="GV122" s="1645"/>
      <c r="GW122" s="1169"/>
      <c r="GX122" s="1169"/>
      <c r="GY122" s="553"/>
      <c r="GZ122" s="1169"/>
      <c r="HA122" s="1169"/>
      <c r="HB122" s="1169"/>
      <c r="HC122" s="1169"/>
      <c r="HD122" s="1169"/>
      <c r="HE122" s="1641"/>
      <c r="HF122" s="575"/>
      <c r="HG122" s="575"/>
      <c r="HH122" s="575"/>
      <c r="HI122" s="575"/>
      <c r="HJ122" s="1650">
        <v>11</v>
      </c>
    </row>
    <row s="1650" customFormat="1" customHeight="1" ht="11.549999999999999">
      <c r="A123" s="996"/>
      <c r="B123" s="1645"/>
      <c r="C123" s="1645"/>
      <c r="D123" s="360"/>
      <c r="J123" s="1650"/>
      <c r="K123" s="1650"/>
      <c r="L123" s="1650"/>
      <c r="M123" s="1650"/>
      <c r="N123" s="1650"/>
      <c r="O123" s="1650"/>
      <c r="P123" s="1650"/>
      <c r="Q123" s="1650"/>
      <c r="R123" s="1650"/>
      <c r="S123" s="1650"/>
      <c r="T123" s="1650"/>
      <c r="U123" s="1650"/>
      <c r="V123" s="1650"/>
      <c r="W123" s="1650"/>
      <c r="X123" s="1650"/>
      <c r="Y123" s="1650"/>
      <c r="Z123" s="1650"/>
      <c r="AA123" s="1650"/>
      <c r="AB123" s="1650"/>
      <c r="AC123" s="1650"/>
      <c r="AD123" s="1650"/>
      <c r="AE123" s="1650"/>
      <c r="AF123" s="1650"/>
      <c r="AG123" s="1650"/>
      <c r="AH123" s="1650"/>
      <c r="AI123" s="1650"/>
      <c r="AJ123" s="1650"/>
      <c r="AK123" s="1650"/>
      <c r="AL123" s="1650"/>
      <c r="AM123" s="1650"/>
      <c r="AN123" s="1650"/>
      <c r="AO123" s="1650"/>
      <c r="AP123" s="1650"/>
      <c r="AQ123" s="1650"/>
      <c r="AR123" s="1650"/>
      <c r="AS123" s="1650"/>
      <c r="AT123" s="1650"/>
      <c r="AU123" s="1650"/>
      <c r="AV123" s="1650"/>
      <c r="AW123" s="1650"/>
      <c r="AX123" s="1650"/>
      <c r="AY123" s="1650"/>
      <c r="AZ123" s="1650"/>
      <c r="BA123" s="1650"/>
      <c r="BB123" s="1650"/>
      <c r="BC123" s="1650"/>
      <c r="BD123" s="1650"/>
      <c r="BE123" s="1650"/>
      <c r="BF123" s="1650"/>
      <c r="BG123" s="1650"/>
      <c r="BH123" s="1650"/>
      <c r="BI123" s="1650"/>
      <c r="BJ123" s="1650"/>
      <c r="BK123" s="1650"/>
      <c r="BL123" s="1650"/>
      <c r="BM123" s="1650"/>
      <c r="BN123" s="1650"/>
      <c r="BO123" s="1650"/>
      <c r="BP123" s="1650"/>
      <c r="BQ123" s="1650"/>
      <c r="BR123" s="1650"/>
      <c r="BS123" s="1650"/>
      <c r="BT123" s="1650"/>
      <c r="BU123" s="1650"/>
      <c r="BV123" s="1650"/>
      <c r="BW123" s="1650"/>
      <c r="BX123" s="1650"/>
      <c r="BY123" s="1650"/>
      <c r="BZ123" s="1650"/>
      <c r="CA123" s="1650"/>
      <c r="CB123" s="1650"/>
      <c r="CC123" s="1650"/>
      <c r="CD123" s="1650"/>
      <c r="CE123" s="1650"/>
      <c r="CF123" s="1650"/>
      <c r="CG123" s="1650"/>
      <c r="CH123" s="1650"/>
      <c r="CI123" s="1650"/>
      <c r="CJ123" s="1650"/>
      <c r="CK123" s="1650"/>
      <c r="CL123" s="1650"/>
      <c r="CM123" s="1650"/>
      <c r="CN123" s="1650"/>
      <c r="CO123" s="1650"/>
      <c r="CP123" s="1650"/>
      <c r="CQ123" s="1650"/>
      <c r="CR123" s="1650"/>
      <c r="CS123" s="1650"/>
      <c r="CT123" s="1650"/>
      <c r="CU123" s="1650"/>
      <c r="CV123" s="1650"/>
      <c r="CW123" s="1650"/>
      <c r="CX123" s="1650"/>
      <c r="CY123" s="1650"/>
      <c r="CZ123" s="1650"/>
      <c r="DA123" s="1650"/>
      <c r="DB123" s="1650"/>
      <c r="DC123" s="1650"/>
      <c r="DD123" s="1650"/>
      <c r="DE123" s="1650"/>
      <c r="DF123" s="1650"/>
      <c r="DG123" s="1650"/>
      <c r="DH123" s="1650"/>
      <c r="DI123" s="1650"/>
      <c r="DJ123" s="1650"/>
      <c r="DK123" s="1650"/>
      <c r="DL123" s="1650"/>
      <c r="DM123" s="1650"/>
      <c r="DN123" s="1650"/>
      <c r="DO123" s="1650"/>
      <c r="DP123" s="1650"/>
      <c r="DQ123" s="1650"/>
      <c r="DR123" s="1650"/>
      <c r="DS123" s="1650"/>
      <c r="DT123" s="1650"/>
      <c r="DU123" s="1650"/>
      <c r="DV123" s="1650"/>
      <c r="DW123" s="1650"/>
      <c r="DX123" s="1650"/>
      <c r="DY123" s="1650"/>
      <c r="DZ123" s="1650"/>
      <c r="EA123" s="1650"/>
      <c r="EB123" s="1650"/>
      <c r="EC123" s="1650"/>
      <c r="ED123" s="1650"/>
      <c r="EE123" s="1650"/>
      <c r="EF123" s="1650"/>
      <c r="EG123" s="1650"/>
      <c r="EH123" s="1650"/>
      <c r="EI123" s="1650"/>
      <c r="EJ123" s="1650"/>
      <c r="EK123" s="1650"/>
      <c r="EL123" s="1650"/>
      <c r="EM123" s="1650"/>
      <c r="EN123" s="1650"/>
      <c r="EO123" s="1650"/>
      <c r="EP123" s="1650"/>
      <c r="EQ123" s="1650"/>
      <c r="ER123" s="1650"/>
      <c r="ES123" s="1650"/>
      <c r="ET123" s="1650"/>
      <c r="EU123" s="1650"/>
      <c r="EV123" s="1650"/>
      <c r="EW123" s="1650"/>
      <c r="EX123" s="1650"/>
      <c r="EY123" s="1650"/>
      <c r="EZ123" s="1650"/>
      <c r="FA123" s="1650"/>
      <c r="FB123" s="1650"/>
      <c r="FC123" s="1650"/>
      <c r="FD123" s="1650"/>
      <c r="FE123" s="1650"/>
      <c r="FF123" s="1650"/>
      <c r="FG123" s="1650"/>
      <c r="FH123" s="1650"/>
      <c r="FI123" s="1650"/>
      <c r="FJ123" s="1650"/>
      <c r="FK123" s="1650"/>
      <c r="FL123" s="1650"/>
      <c r="FM123" s="1650"/>
      <c r="FN123" s="1650"/>
      <c r="FO123" s="1650"/>
      <c r="FP123" s="1650"/>
      <c r="FQ123" s="1650"/>
      <c r="FR123" s="1650"/>
      <c r="FS123" s="1650"/>
      <c r="FT123" s="1650"/>
      <c r="FU123" s="1650"/>
      <c r="FV123" s="1650"/>
      <c r="FW123" s="1650"/>
      <c r="FX123" s="1650"/>
      <c r="FY123" s="1650"/>
      <c r="FZ123" s="1650"/>
      <c r="GA123" s="1650"/>
      <c r="GB123" s="1650"/>
      <c r="GC123" s="1650"/>
      <c r="GD123" s="1650"/>
      <c r="GE123" s="1650"/>
      <c r="GF123" s="1650"/>
      <c r="GG123" s="1650"/>
      <c r="GH123" s="1650"/>
      <c r="GI123" s="1650"/>
      <c r="GJ123" s="1650"/>
      <c r="GK123" s="1650"/>
      <c r="GL123" s="1650"/>
      <c r="GM123" s="1650"/>
      <c r="GO123" s="1169"/>
      <c r="GP123" s="1645"/>
      <c r="GQ123" s="1645"/>
      <c r="GR123" s="1169"/>
      <c r="GS123" s="1169"/>
      <c r="GT123" s="1169"/>
      <c r="GU123" s="1169"/>
      <c r="GV123" s="1645"/>
      <c r="GW123" s="1169"/>
      <c r="GX123" s="1169"/>
      <c r="GY123" s="553"/>
      <c r="GZ123" s="1169"/>
      <c r="HA123" s="1169"/>
      <c r="HB123" s="1169"/>
      <c r="HC123" s="1169"/>
      <c r="HD123" s="1169"/>
      <c r="HE123" s="1641"/>
      <c r="HF123" s="575"/>
      <c r="HG123" s="575"/>
      <c r="HH123" s="575"/>
      <c r="HI123" s="575"/>
      <c r="HJ123" s="1650">
        <v>11</v>
      </c>
    </row>
    <row s="1650" customFormat="1" customHeight="1" ht="11.549999999999999">
      <c r="A124" s="996"/>
      <c r="B124" s="1645"/>
      <c r="C124" s="1645"/>
      <c r="D124" s="360"/>
      <c r="J124" s="1650"/>
      <c r="K124" s="1650"/>
      <c r="L124" s="1650"/>
      <c r="M124" s="1650"/>
      <c r="N124" s="1650"/>
      <c r="O124" s="1650"/>
      <c r="P124" s="1650"/>
      <c r="Q124" s="1650"/>
      <c r="R124" s="1650"/>
      <c r="S124" s="1650"/>
      <c r="T124" s="1650"/>
      <c r="U124" s="1650"/>
      <c r="V124" s="1650"/>
      <c r="W124" s="1650"/>
      <c r="X124" s="1650"/>
      <c r="Y124" s="1650"/>
      <c r="Z124" s="1650"/>
      <c r="AA124" s="1650"/>
      <c r="AB124" s="1650"/>
      <c r="AC124" s="1650"/>
      <c r="AD124" s="1650"/>
      <c r="AE124" s="1650"/>
      <c r="AF124" s="1650"/>
      <c r="AG124" s="1650"/>
      <c r="AH124" s="1650"/>
      <c r="AI124" s="1650"/>
      <c r="AJ124" s="1650"/>
      <c r="AK124" s="1650"/>
      <c r="AL124" s="1650"/>
      <c r="AM124" s="1650"/>
      <c r="AN124" s="1650"/>
      <c r="AO124" s="1650"/>
      <c r="AP124" s="1650"/>
      <c r="AQ124" s="1650"/>
      <c r="AR124" s="1650"/>
      <c r="AS124" s="1650"/>
      <c r="AT124" s="1650"/>
      <c r="AU124" s="1650"/>
      <c r="AV124" s="1650"/>
      <c r="AW124" s="1650"/>
      <c r="AX124" s="1650"/>
      <c r="AY124" s="1650"/>
      <c r="AZ124" s="1650"/>
      <c r="BA124" s="1650"/>
      <c r="BB124" s="1650"/>
      <c r="BC124" s="1650"/>
      <c r="BD124" s="1650"/>
      <c r="BE124" s="1650"/>
      <c r="BF124" s="1650"/>
      <c r="BG124" s="1650"/>
      <c r="BH124" s="1650"/>
      <c r="BI124" s="1650"/>
      <c r="BJ124" s="1650"/>
      <c r="BK124" s="1650"/>
      <c r="BL124" s="1650"/>
      <c r="BM124" s="1650"/>
      <c r="BN124" s="1650"/>
      <c r="BO124" s="1650"/>
      <c r="BP124" s="1650"/>
      <c r="BQ124" s="1650"/>
      <c r="BR124" s="1650"/>
      <c r="BS124" s="1650"/>
      <c r="BT124" s="1650"/>
      <c r="BU124" s="1650"/>
      <c r="BV124" s="1650"/>
      <c r="BW124" s="1650"/>
      <c r="BX124" s="1650"/>
      <c r="BY124" s="1650"/>
      <c r="BZ124" s="1650"/>
      <c r="CA124" s="1650"/>
      <c r="CB124" s="1650"/>
      <c r="CC124" s="1650"/>
      <c r="CD124" s="1650"/>
      <c r="CE124" s="1650"/>
      <c r="CF124" s="1650"/>
      <c r="CG124" s="1650"/>
      <c r="CH124" s="1650"/>
      <c r="CI124" s="1650"/>
      <c r="CJ124" s="1650"/>
      <c r="CK124" s="1650"/>
      <c r="CL124" s="1650"/>
      <c r="CM124" s="1650"/>
      <c r="CN124" s="1650"/>
      <c r="CO124" s="1650"/>
      <c r="CP124" s="1650"/>
      <c r="CQ124" s="1650"/>
      <c r="CR124" s="1650"/>
      <c r="CS124" s="1650"/>
      <c r="CT124" s="1650"/>
      <c r="CU124" s="1650"/>
      <c r="CV124" s="1650"/>
      <c r="CW124" s="1650"/>
      <c r="CX124" s="1650"/>
      <c r="CY124" s="1650"/>
      <c r="CZ124" s="1650"/>
      <c r="DA124" s="1650"/>
      <c r="DB124" s="1650"/>
      <c r="DC124" s="1650"/>
      <c r="DD124" s="1650"/>
      <c r="DE124" s="1650"/>
      <c r="DF124" s="1650"/>
      <c r="DG124" s="1650"/>
      <c r="DH124" s="1650"/>
      <c r="DI124" s="1650"/>
      <c r="DJ124" s="1650"/>
      <c r="DK124" s="1650"/>
      <c r="DL124" s="1650"/>
      <c r="DM124" s="1650"/>
      <c r="DN124" s="1650"/>
      <c r="DO124" s="1650"/>
      <c r="DP124" s="1650"/>
      <c r="DQ124" s="1650"/>
      <c r="DR124" s="1650"/>
      <c r="DS124" s="1650"/>
      <c r="DT124" s="1650"/>
      <c r="DU124" s="1650"/>
      <c r="DV124" s="1650"/>
      <c r="DW124" s="1650"/>
      <c r="DX124" s="1650"/>
      <c r="DY124" s="1650"/>
      <c r="DZ124" s="1650"/>
      <c r="EA124" s="1650"/>
      <c r="EB124" s="1650"/>
      <c r="EC124" s="1650"/>
      <c r="ED124" s="1650"/>
      <c r="EE124" s="1650"/>
      <c r="EF124" s="1650"/>
      <c r="EG124" s="1650"/>
      <c r="EH124" s="1650"/>
      <c r="EI124" s="1650"/>
      <c r="EJ124" s="1650"/>
      <c r="EK124" s="1650"/>
      <c r="EL124" s="1650"/>
      <c r="EM124" s="1650"/>
      <c r="EN124" s="1650"/>
      <c r="EO124" s="1650"/>
      <c r="EP124" s="1650"/>
      <c r="EQ124" s="1650"/>
      <c r="ER124" s="1650"/>
      <c r="ES124" s="1650"/>
      <c r="ET124" s="1650"/>
      <c r="EU124" s="1650"/>
      <c r="EV124" s="1650"/>
      <c r="EW124" s="1650"/>
      <c r="EX124" s="1650"/>
      <c r="EY124" s="1650"/>
      <c r="EZ124" s="1650"/>
      <c r="FA124" s="1650"/>
      <c r="FB124" s="1650"/>
      <c r="FC124" s="1650"/>
      <c r="FD124" s="1650"/>
      <c r="FE124" s="1650"/>
      <c r="FF124" s="1650"/>
      <c r="FG124" s="1650"/>
      <c r="FH124" s="1650"/>
      <c r="FI124" s="1650"/>
      <c r="FJ124" s="1650"/>
      <c r="FK124" s="1650"/>
      <c r="FL124" s="1650"/>
      <c r="FM124" s="1650"/>
      <c r="FN124" s="1650"/>
      <c r="FO124" s="1650"/>
      <c r="FP124" s="1650"/>
      <c r="FQ124" s="1650"/>
      <c r="FR124" s="1650"/>
      <c r="FS124" s="1650"/>
      <c r="FT124" s="1650"/>
      <c r="FU124" s="1650"/>
      <c r="FV124" s="1650"/>
      <c r="FW124" s="1650"/>
      <c r="FX124" s="1650"/>
      <c r="FY124" s="1650"/>
      <c r="FZ124" s="1650"/>
      <c r="GA124" s="1650"/>
      <c r="GB124" s="1650"/>
      <c r="GC124" s="1650"/>
      <c r="GD124" s="1650"/>
      <c r="GE124" s="1650"/>
      <c r="GF124" s="1650"/>
      <c r="GG124" s="1650"/>
      <c r="GH124" s="1650"/>
      <c r="GI124" s="1650"/>
      <c r="GJ124" s="1650"/>
      <c r="GK124" s="1650"/>
      <c r="GL124" s="1650"/>
      <c r="GM124" s="1650"/>
      <c r="GO124" s="1169"/>
      <c r="GP124" s="1645"/>
      <c r="GQ124" s="1645"/>
      <c r="GR124" s="1169"/>
      <c r="GS124" s="1169"/>
      <c r="GT124" s="1169"/>
      <c r="GU124" s="1169"/>
      <c r="GV124" s="1645"/>
      <c r="GW124" s="1169"/>
      <c r="GX124" s="1169"/>
      <c r="GY124" s="553"/>
      <c r="GZ124" s="1169"/>
      <c r="HA124" s="1169"/>
      <c r="HB124" s="1169"/>
      <c r="HC124" s="1169"/>
      <c r="HD124" s="1169"/>
      <c r="HE124" s="1641"/>
      <c r="HF124" s="575"/>
      <c r="HG124" s="575"/>
      <c r="HH124" s="575"/>
      <c r="HI124" s="575"/>
      <c r="HJ124" s="1650">
        <v>11</v>
      </c>
    </row>
    <row s="1650" customFormat="1" customHeight="1" ht="11.549999999999999">
      <c r="A125" s="996"/>
      <c r="B125" s="1645"/>
      <c r="C125" s="1645"/>
      <c r="D125" s="360"/>
      <c r="J125" s="1650"/>
      <c r="K125" s="1650"/>
      <c r="L125" s="1650"/>
      <c r="M125" s="1650"/>
      <c r="N125" s="1650"/>
      <c r="O125" s="1650"/>
      <c r="P125" s="1650"/>
      <c r="Q125" s="1650"/>
      <c r="R125" s="1650"/>
      <c r="S125" s="1650"/>
      <c r="T125" s="1650"/>
      <c r="U125" s="1650"/>
      <c r="V125" s="1650"/>
      <c r="W125" s="1650"/>
      <c r="X125" s="1650"/>
      <c r="Y125" s="1650"/>
      <c r="Z125" s="1650"/>
      <c r="AA125" s="1650"/>
      <c r="AB125" s="1650"/>
      <c r="AC125" s="1650"/>
      <c r="AD125" s="1650"/>
      <c r="AE125" s="1650"/>
      <c r="AF125" s="1650"/>
      <c r="AG125" s="1650"/>
      <c r="AH125" s="1650"/>
      <c r="AI125" s="1650"/>
      <c r="AJ125" s="1650"/>
      <c r="AK125" s="1650"/>
      <c r="AL125" s="1650"/>
      <c r="AM125" s="1650"/>
      <c r="AN125" s="1650"/>
      <c r="AO125" s="1650"/>
      <c r="AP125" s="1650"/>
      <c r="AQ125" s="1650"/>
      <c r="AR125" s="1650"/>
      <c r="AS125" s="1650"/>
      <c r="AT125" s="1650"/>
      <c r="AU125" s="1650"/>
      <c r="AV125" s="1650"/>
      <c r="AW125" s="1650"/>
      <c r="AX125" s="1650"/>
      <c r="AY125" s="1650"/>
      <c r="AZ125" s="1650"/>
      <c r="BA125" s="1650"/>
      <c r="BB125" s="1650"/>
      <c r="BC125" s="1650"/>
      <c r="BD125" s="1650"/>
      <c r="BE125" s="1650"/>
      <c r="BF125" s="1650"/>
      <c r="BG125" s="1650"/>
      <c r="BH125" s="1650"/>
      <c r="BI125" s="1650"/>
      <c r="BJ125" s="1650"/>
      <c r="BK125" s="1650"/>
      <c r="BL125" s="1650"/>
      <c r="BM125" s="1650"/>
      <c r="BN125" s="1650"/>
      <c r="BO125" s="1650"/>
      <c r="BP125" s="1650"/>
      <c r="BQ125" s="1650"/>
      <c r="BR125" s="1650"/>
      <c r="BS125" s="1650"/>
      <c r="BT125" s="1650"/>
      <c r="BU125" s="1650"/>
      <c r="BV125" s="1650"/>
      <c r="BW125" s="1650"/>
      <c r="BX125" s="1650"/>
      <c r="BY125" s="1650"/>
      <c r="BZ125" s="1650"/>
      <c r="CA125" s="1650"/>
      <c r="CB125" s="1650"/>
      <c r="CC125" s="1650"/>
      <c r="CD125" s="1650"/>
      <c r="CE125" s="1650"/>
      <c r="CF125" s="1650"/>
      <c r="CG125" s="1650"/>
      <c r="CH125" s="1650"/>
      <c r="CI125" s="1650"/>
      <c r="CJ125" s="1650"/>
      <c r="CK125" s="1650"/>
      <c r="CL125" s="1650"/>
      <c r="CM125" s="1650"/>
      <c r="CN125" s="1650"/>
      <c r="CO125" s="1650"/>
      <c r="CP125" s="1650"/>
      <c r="CQ125" s="1650"/>
      <c r="CR125" s="1650"/>
      <c r="CS125" s="1650"/>
      <c r="CT125" s="1650"/>
      <c r="CU125" s="1650"/>
      <c r="CV125" s="1650"/>
      <c r="CW125" s="1650"/>
      <c r="CX125" s="1650"/>
      <c r="CY125" s="1650"/>
      <c r="CZ125" s="1650"/>
      <c r="DA125" s="1650"/>
      <c r="DB125" s="1650"/>
      <c r="DC125" s="1650"/>
      <c r="DD125" s="1650"/>
      <c r="DE125" s="1650"/>
      <c r="DF125" s="1650"/>
      <c r="DG125" s="1650"/>
      <c r="DH125" s="1650"/>
      <c r="DI125" s="1650"/>
      <c r="DJ125" s="1650"/>
      <c r="DK125" s="1650"/>
      <c r="DL125" s="1650"/>
      <c r="DM125" s="1650"/>
      <c r="DN125" s="1650"/>
      <c r="DO125" s="1650"/>
      <c r="DP125" s="1650"/>
      <c r="DQ125" s="1650"/>
      <c r="DR125" s="1650"/>
      <c r="DS125" s="1650"/>
      <c r="DT125" s="1650"/>
      <c r="DU125" s="1650"/>
      <c r="DV125" s="1650"/>
      <c r="DW125" s="1650"/>
      <c r="DX125" s="1650"/>
      <c r="DY125" s="1650"/>
      <c r="DZ125" s="1650"/>
      <c r="EA125" s="1650"/>
      <c r="EB125" s="1650"/>
      <c r="EC125" s="1650"/>
      <c r="ED125" s="1650"/>
      <c r="EE125" s="1650"/>
      <c r="EF125" s="1650"/>
      <c r="EG125" s="1650"/>
      <c r="EH125" s="1650"/>
      <c r="EI125" s="1650"/>
      <c r="EJ125" s="1650"/>
      <c r="EK125" s="1650"/>
      <c r="EL125" s="1650"/>
      <c r="EM125" s="1650"/>
      <c r="EN125" s="1650"/>
      <c r="EO125" s="1650"/>
      <c r="EP125" s="1650"/>
      <c r="EQ125" s="1650"/>
      <c r="ER125" s="1650"/>
      <c r="ES125" s="1650"/>
      <c r="ET125" s="1650"/>
      <c r="EU125" s="1650"/>
      <c r="EV125" s="1650"/>
      <c r="EW125" s="1650"/>
      <c r="EX125" s="1650"/>
      <c r="EY125" s="1650"/>
      <c r="EZ125" s="1650"/>
      <c r="FA125" s="1650"/>
      <c r="FB125" s="1650"/>
      <c r="FC125" s="1650"/>
      <c r="FD125" s="1650"/>
      <c r="FE125" s="1650"/>
      <c r="FF125" s="1650"/>
      <c r="FG125" s="1650"/>
      <c r="FH125" s="1650"/>
      <c r="FI125" s="1650"/>
      <c r="FJ125" s="1650"/>
      <c r="FK125" s="1650"/>
      <c r="FL125" s="1650"/>
      <c r="FM125" s="1650"/>
      <c r="FN125" s="1650"/>
      <c r="FO125" s="1650"/>
      <c r="FP125" s="1650"/>
      <c r="FQ125" s="1650"/>
      <c r="FR125" s="1650"/>
      <c r="FS125" s="1650"/>
      <c r="FT125" s="1650"/>
      <c r="FU125" s="1650"/>
      <c r="FV125" s="1650"/>
      <c r="FW125" s="1650"/>
      <c r="FX125" s="1650"/>
      <c r="FY125" s="1650"/>
      <c r="FZ125" s="1650"/>
      <c r="GA125" s="1650"/>
      <c r="GB125" s="1650"/>
      <c r="GC125" s="1650"/>
      <c r="GD125" s="1650"/>
      <c r="GE125" s="1650"/>
      <c r="GF125" s="1650"/>
      <c r="GG125" s="1650"/>
      <c r="GH125" s="1650"/>
      <c r="GI125" s="1650"/>
      <c r="GJ125" s="1650"/>
      <c r="GK125" s="1650"/>
      <c r="GL125" s="1650"/>
      <c r="GM125" s="1650"/>
      <c r="GO125" s="1169"/>
      <c r="GP125" s="1645"/>
      <c r="GQ125" s="1645"/>
      <c r="GR125" s="1169"/>
      <c r="GS125" s="1169"/>
      <c r="GT125" s="1169"/>
      <c r="GU125" s="1169"/>
      <c r="GV125" s="1645"/>
      <c r="GW125" s="1169"/>
      <c r="GX125" s="1169"/>
      <c r="GY125" s="553"/>
      <c r="GZ125" s="1169"/>
      <c r="HA125" s="1169"/>
      <c r="HB125" s="1169"/>
      <c r="HC125" s="1169"/>
      <c r="HD125" s="1169"/>
      <c r="HE125" s="1641"/>
      <c r="HF125" s="575"/>
      <c r="HG125" s="575"/>
      <c r="HH125" s="575"/>
      <c r="HI125" s="575"/>
      <c r="HJ125" s="1650">
        <v>11</v>
      </c>
    </row>
    <row s="1650" customFormat="1" customHeight="1" ht="11.549999999999999">
      <c r="A126" s="996"/>
      <c r="B126" s="1645"/>
      <c r="C126" s="1645"/>
      <c r="D126" s="360"/>
      <c r="J126" s="1650"/>
      <c r="K126" s="1650"/>
      <c r="L126" s="1650"/>
      <c r="M126" s="1650"/>
      <c r="N126" s="1650"/>
      <c r="O126" s="1650"/>
      <c r="P126" s="1650"/>
      <c r="Q126" s="1650"/>
      <c r="R126" s="1650"/>
      <c r="S126" s="1650"/>
      <c r="T126" s="1650"/>
      <c r="U126" s="1650"/>
      <c r="V126" s="1650"/>
      <c r="W126" s="1650"/>
      <c r="X126" s="1650"/>
      <c r="Y126" s="1650"/>
      <c r="Z126" s="1650"/>
      <c r="AA126" s="1650"/>
      <c r="AB126" s="1650"/>
      <c r="AC126" s="1650"/>
      <c r="AD126" s="1650"/>
      <c r="AE126" s="1650"/>
      <c r="AF126" s="1650"/>
      <c r="AG126" s="1650"/>
      <c r="AH126" s="1650"/>
      <c r="AI126" s="1650"/>
      <c r="AJ126" s="1650"/>
      <c r="AK126" s="1650"/>
      <c r="AL126" s="1650"/>
      <c r="AM126" s="1650"/>
      <c r="AN126" s="1650"/>
      <c r="AO126" s="1650"/>
      <c r="AP126" s="1650"/>
      <c r="AQ126" s="1650"/>
      <c r="AR126" s="1650"/>
      <c r="AS126" s="1650"/>
      <c r="AT126" s="1650"/>
      <c r="AU126" s="1650"/>
      <c r="AV126" s="1650"/>
      <c r="AW126" s="1650"/>
      <c r="AX126" s="1650"/>
      <c r="AY126" s="1650"/>
      <c r="AZ126" s="1650"/>
      <c r="BA126" s="1650"/>
      <c r="BB126" s="1650"/>
      <c r="BC126" s="1650"/>
      <c r="BD126" s="1650"/>
      <c r="BE126" s="1650"/>
      <c r="BF126" s="1650"/>
      <c r="BG126" s="1650"/>
      <c r="BH126" s="1650"/>
      <c r="BI126" s="1650"/>
      <c r="BJ126" s="1650"/>
      <c r="BK126" s="1650"/>
      <c r="BL126" s="1650"/>
      <c r="BM126" s="1650"/>
      <c r="BN126" s="1650"/>
      <c r="BO126" s="1650"/>
      <c r="BP126" s="1650"/>
      <c r="BQ126" s="1650"/>
      <c r="BR126" s="1650"/>
      <c r="BS126" s="1650"/>
      <c r="BT126" s="1650"/>
      <c r="BU126" s="1650"/>
      <c r="BV126" s="1650"/>
      <c r="BW126" s="1650"/>
      <c r="BX126" s="1650"/>
      <c r="BY126" s="1650"/>
      <c r="BZ126" s="1650"/>
      <c r="CA126" s="1650"/>
      <c r="CB126" s="1650"/>
      <c r="CC126" s="1650"/>
      <c r="CD126" s="1650"/>
      <c r="CE126" s="1650"/>
      <c r="CF126" s="1650"/>
      <c r="CG126" s="1650"/>
      <c r="CH126" s="1650"/>
      <c r="CI126" s="1650"/>
      <c r="CJ126" s="1650"/>
      <c r="CK126" s="1650"/>
      <c r="CL126" s="1650"/>
      <c r="CM126" s="1650"/>
      <c r="CN126" s="1650"/>
      <c r="CO126" s="1650"/>
      <c r="CP126" s="1650"/>
      <c r="CQ126" s="1650"/>
      <c r="CR126" s="1650"/>
      <c r="CS126" s="1650"/>
      <c r="CT126" s="1650"/>
      <c r="CU126" s="1650"/>
      <c r="CV126" s="1650"/>
      <c r="CW126" s="1650"/>
      <c r="CX126" s="1650"/>
      <c r="CY126" s="1650"/>
      <c r="CZ126" s="1650"/>
      <c r="DA126" s="1650"/>
      <c r="DB126" s="1650"/>
      <c r="DC126" s="1650"/>
      <c r="DD126" s="1650"/>
      <c r="DE126" s="1650"/>
      <c r="DF126" s="1650"/>
      <c r="DG126" s="1650"/>
      <c r="DH126" s="1650"/>
      <c r="DI126" s="1650"/>
      <c r="DJ126" s="1650"/>
      <c r="DK126" s="1650"/>
      <c r="DL126" s="1650"/>
      <c r="DM126" s="1650"/>
      <c r="DN126" s="1650"/>
      <c r="DO126" s="1650"/>
      <c r="DP126" s="1650"/>
      <c r="DQ126" s="1650"/>
      <c r="DR126" s="1650"/>
      <c r="DS126" s="1650"/>
      <c r="DT126" s="1650"/>
      <c r="DU126" s="1650"/>
      <c r="DV126" s="1650"/>
      <c r="DW126" s="1650"/>
      <c r="DX126" s="1650"/>
      <c r="DY126" s="1650"/>
      <c r="DZ126" s="1650"/>
      <c r="EA126" s="1650"/>
      <c r="EB126" s="1650"/>
      <c r="EC126" s="1650"/>
      <c r="ED126" s="1650"/>
      <c r="EE126" s="1650"/>
      <c r="EF126" s="1650"/>
      <c r="EG126" s="1650"/>
      <c r="EH126" s="1650"/>
      <c r="EI126" s="1650"/>
      <c r="EJ126" s="1650"/>
      <c r="EK126" s="1650"/>
      <c r="EL126" s="1650"/>
      <c r="EM126" s="1650"/>
      <c r="EN126" s="1650"/>
      <c r="EO126" s="1650"/>
      <c r="EP126" s="1650"/>
      <c r="EQ126" s="1650"/>
      <c r="ER126" s="1650"/>
      <c r="ES126" s="1650"/>
      <c r="ET126" s="1650"/>
      <c r="EU126" s="1650"/>
      <c r="EV126" s="1650"/>
      <c r="EW126" s="1650"/>
      <c r="EX126" s="1650"/>
      <c r="EY126" s="1650"/>
      <c r="EZ126" s="1650"/>
      <c r="FA126" s="1650"/>
      <c r="FB126" s="1650"/>
      <c r="FC126" s="1650"/>
      <c r="FD126" s="1650"/>
      <c r="FE126" s="1650"/>
      <c r="FF126" s="1650"/>
      <c r="FG126" s="1650"/>
      <c r="FH126" s="1650"/>
      <c r="FI126" s="1650"/>
      <c r="FJ126" s="1650"/>
      <c r="FK126" s="1650"/>
      <c r="FL126" s="1650"/>
      <c r="FM126" s="1650"/>
      <c r="FN126" s="1650"/>
      <c r="FO126" s="1650"/>
      <c r="FP126" s="1650"/>
      <c r="FQ126" s="1650"/>
      <c r="FR126" s="1650"/>
      <c r="FS126" s="1650"/>
      <c r="FT126" s="1650"/>
      <c r="FU126" s="1650"/>
      <c r="FV126" s="1650"/>
      <c r="FW126" s="1650"/>
      <c r="FX126" s="1650"/>
      <c r="FY126" s="1650"/>
      <c r="FZ126" s="1650"/>
      <c r="GA126" s="1650"/>
      <c r="GB126" s="1650"/>
      <c r="GC126" s="1650"/>
      <c r="GD126" s="1650"/>
      <c r="GE126" s="1650"/>
      <c r="GF126" s="1650"/>
      <c r="GG126" s="1650"/>
      <c r="GH126" s="1650"/>
      <c r="GI126" s="1650"/>
      <c r="GJ126" s="1650"/>
      <c r="GK126" s="1650"/>
      <c r="GL126" s="1650"/>
      <c r="GM126" s="1650"/>
      <c r="GO126" s="1169"/>
      <c r="GP126" s="1645"/>
      <c r="GQ126" s="1645"/>
      <c r="GR126" s="1169"/>
      <c r="GS126" s="1169"/>
      <c r="GT126" s="1169"/>
      <c r="GU126" s="1169"/>
      <c r="GV126" s="1645"/>
      <c r="GW126" s="1169"/>
      <c r="GX126" s="1169"/>
      <c r="GY126" s="553"/>
      <c r="GZ126" s="1169"/>
      <c r="HA126" s="1169"/>
      <c r="HB126" s="1169"/>
      <c r="HC126" s="1169"/>
      <c r="HD126" s="1169"/>
      <c r="HE126" s="1641"/>
      <c r="HF126" s="575"/>
      <c r="HG126" s="575"/>
      <c r="HH126" s="575"/>
      <c r="HI126" s="575"/>
      <c r="HJ126" s="1650">
        <v>11</v>
      </c>
    </row>
    <row s="1650" customFormat="1" customHeight="1" ht="11.549999999999999">
      <c r="A127" s="996"/>
      <c r="B127" s="1645"/>
      <c r="C127" s="1645"/>
      <c r="D127" s="360"/>
      <c r="J127" s="1650"/>
      <c r="K127" s="1650"/>
      <c r="L127" s="1650"/>
      <c r="M127" s="1650"/>
      <c r="N127" s="1650"/>
      <c r="O127" s="1650"/>
      <c r="P127" s="1650"/>
      <c r="Q127" s="1650"/>
      <c r="R127" s="1650"/>
      <c r="S127" s="1650"/>
      <c r="T127" s="1650"/>
      <c r="U127" s="1650"/>
      <c r="V127" s="1650"/>
      <c r="W127" s="1650"/>
      <c r="X127" s="1650"/>
      <c r="Y127" s="1650"/>
      <c r="Z127" s="1650"/>
      <c r="AA127" s="1650"/>
      <c r="AB127" s="1650"/>
      <c r="AC127" s="1650"/>
      <c r="AD127" s="1650"/>
      <c r="AE127" s="1650"/>
      <c r="AF127" s="1650"/>
      <c r="AG127" s="1650"/>
      <c r="AH127" s="1650"/>
      <c r="AI127" s="1650"/>
      <c r="AJ127" s="1650"/>
      <c r="AK127" s="1650"/>
      <c r="AL127" s="1650"/>
      <c r="AM127" s="1650"/>
      <c r="AN127" s="1650"/>
      <c r="AO127" s="1650"/>
      <c r="AP127" s="1650"/>
      <c r="AQ127" s="1650"/>
      <c r="AR127" s="1650"/>
      <c r="AS127" s="1650"/>
      <c r="AT127" s="1650"/>
      <c r="AU127" s="1650"/>
      <c r="AV127" s="1650"/>
      <c r="AW127" s="1650"/>
      <c r="AX127" s="1650"/>
      <c r="AY127" s="1650"/>
      <c r="AZ127" s="1650"/>
      <c r="BA127" s="1650"/>
      <c r="BB127" s="1650"/>
      <c r="BC127" s="1650"/>
      <c r="BD127" s="1650"/>
      <c r="BE127" s="1650"/>
      <c r="BF127" s="1650"/>
      <c r="BG127" s="1650"/>
      <c r="BH127" s="1650"/>
      <c r="BI127" s="1650"/>
      <c r="BJ127" s="1650"/>
      <c r="BK127" s="1650"/>
      <c r="BL127" s="1650"/>
      <c r="BM127" s="1650"/>
      <c r="BN127" s="1650"/>
      <c r="BO127" s="1650"/>
      <c r="BP127" s="1650"/>
      <c r="BQ127" s="1650"/>
      <c r="BR127" s="1650"/>
      <c r="BS127" s="1650"/>
      <c r="BT127" s="1650"/>
      <c r="BU127" s="1650"/>
      <c r="BV127" s="1650"/>
      <c r="BW127" s="1650"/>
      <c r="BX127" s="1650"/>
      <c r="BY127" s="1650"/>
      <c r="BZ127" s="1650"/>
      <c r="CA127" s="1650"/>
      <c r="CB127" s="1650"/>
      <c r="CC127" s="1650"/>
      <c r="CD127" s="1650"/>
      <c r="CE127" s="1650"/>
      <c r="CF127" s="1650"/>
      <c r="CG127" s="1650"/>
      <c r="CH127" s="1650"/>
      <c r="CI127" s="1650"/>
      <c r="CJ127" s="1650"/>
      <c r="CK127" s="1650"/>
      <c r="CL127" s="1650"/>
      <c r="CM127" s="1650"/>
      <c r="CN127" s="1650"/>
      <c r="CO127" s="1650"/>
      <c r="CP127" s="1650"/>
      <c r="CQ127" s="1650"/>
      <c r="CR127" s="1650"/>
      <c r="CS127" s="1650"/>
      <c r="CT127" s="1650"/>
      <c r="CU127" s="1650"/>
      <c r="CV127" s="1650"/>
      <c r="CW127" s="1650"/>
      <c r="CX127" s="1650"/>
      <c r="CY127" s="1650"/>
      <c r="CZ127" s="1650"/>
      <c r="DA127" s="1650"/>
      <c r="DB127" s="1650"/>
      <c r="DC127" s="1650"/>
      <c r="DD127" s="1650"/>
      <c r="DE127" s="1650"/>
      <c r="DF127" s="1650"/>
      <c r="DG127" s="1650"/>
      <c r="DH127" s="1650"/>
      <c r="DI127" s="1650"/>
      <c r="DJ127" s="1650"/>
      <c r="DK127" s="1650"/>
      <c r="DL127" s="1650"/>
      <c r="DM127" s="1650"/>
      <c r="DN127" s="1650"/>
      <c r="DO127" s="1650"/>
      <c r="DP127" s="1650"/>
      <c r="DQ127" s="1650"/>
      <c r="DR127" s="1650"/>
      <c r="DS127" s="1650"/>
      <c r="DT127" s="1650"/>
      <c r="DU127" s="1650"/>
      <c r="DV127" s="1650"/>
      <c r="DW127" s="1650"/>
      <c r="DX127" s="1650"/>
      <c r="DY127" s="1650"/>
      <c r="DZ127" s="1650"/>
      <c r="EA127" s="1650"/>
      <c r="EB127" s="1650"/>
      <c r="EC127" s="1650"/>
      <c r="ED127" s="1650"/>
      <c r="EE127" s="1650"/>
      <c r="EF127" s="1650"/>
      <c r="EG127" s="1650"/>
      <c r="EH127" s="1650"/>
      <c r="EI127" s="1650"/>
      <c r="EJ127" s="1650"/>
      <c r="EK127" s="1650"/>
      <c r="EL127" s="1650"/>
      <c r="EM127" s="1650"/>
      <c r="EN127" s="1650"/>
      <c r="EO127" s="1650"/>
      <c r="EP127" s="1650"/>
      <c r="EQ127" s="1650"/>
      <c r="ER127" s="1650"/>
      <c r="ES127" s="1650"/>
      <c r="ET127" s="1650"/>
      <c r="EU127" s="1650"/>
      <c r="EV127" s="1650"/>
      <c r="EW127" s="1650"/>
      <c r="EX127" s="1650"/>
      <c r="EY127" s="1650"/>
      <c r="EZ127" s="1650"/>
      <c r="FA127" s="1650"/>
      <c r="FB127" s="1650"/>
      <c r="FC127" s="1650"/>
      <c r="FD127" s="1650"/>
      <c r="FE127" s="1650"/>
      <c r="FF127" s="1650"/>
      <c r="FG127" s="1650"/>
      <c r="FH127" s="1650"/>
      <c r="FI127" s="1650"/>
      <c r="FJ127" s="1650"/>
      <c r="FK127" s="1650"/>
      <c r="FL127" s="1650"/>
      <c r="FM127" s="1650"/>
      <c r="FN127" s="1650"/>
      <c r="FO127" s="1650"/>
      <c r="FP127" s="1650"/>
      <c r="FQ127" s="1650"/>
      <c r="FR127" s="1650"/>
      <c r="FS127" s="1650"/>
      <c r="FT127" s="1650"/>
      <c r="FU127" s="1650"/>
      <c r="FV127" s="1650"/>
      <c r="FW127" s="1650"/>
      <c r="FX127" s="1650"/>
      <c r="FY127" s="1650"/>
      <c r="FZ127" s="1650"/>
      <c r="GA127" s="1650"/>
      <c r="GB127" s="1650"/>
      <c r="GC127" s="1650"/>
      <c r="GD127" s="1650"/>
      <c r="GE127" s="1650"/>
      <c r="GF127" s="1650"/>
      <c r="GG127" s="1650"/>
      <c r="GH127" s="1650"/>
      <c r="GI127" s="1650"/>
      <c r="GJ127" s="1650"/>
      <c r="GK127" s="1650"/>
      <c r="GL127" s="1650"/>
      <c r="GM127" s="1650"/>
      <c r="GO127" s="1169"/>
      <c r="GP127" s="1645"/>
      <c r="GQ127" s="1645"/>
      <c r="GR127" s="1169"/>
      <c r="GS127" s="1169"/>
      <c r="GT127" s="1169"/>
      <c r="GU127" s="1169"/>
      <c r="GV127" s="1645"/>
      <c r="GW127" s="1169"/>
      <c r="GX127" s="1169"/>
      <c r="GY127" s="553"/>
      <c r="GZ127" s="1169"/>
      <c r="HA127" s="1169"/>
      <c r="HB127" s="1169"/>
      <c r="HC127" s="1169"/>
      <c r="HD127" s="1169"/>
      <c r="HE127" s="1641"/>
      <c r="HF127" s="575"/>
      <c r="HG127" s="575"/>
      <c r="HH127" s="575"/>
      <c r="HI127" s="575"/>
      <c r="HJ127" s="1650">
        <v>11</v>
      </c>
    </row>
    <row s="1650" customFormat="1" customHeight="1" ht="11.549999999999999">
      <c r="A128" s="996"/>
      <c r="B128" s="1645"/>
      <c r="C128" s="1645"/>
      <c r="D128" s="360"/>
      <c r="J128" s="1650"/>
      <c r="K128" s="1650"/>
      <c r="L128" s="1650"/>
      <c r="M128" s="1650"/>
      <c r="N128" s="1650"/>
      <c r="O128" s="1650"/>
      <c r="P128" s="1650"/>
      <c r="Q128" s="1650"/>
      <c r="R128" s="1650"/>
      <c r="S128" s="1650"/>
      <c r="T128" s="1650"/>
      <c r="U128" s="1650"/>
      <c r="V128" s="1650"/>
      <c r="W128" s="1650"/>
      <c r="X128" s="1650"/>
      <c r="Y128" s="1650"/>
      <c r="Z128" s="1650"/>
      <c r="AA128" s="1650"/>
      <c r="AB128" s="1650"/>
      <c r="AC128" s="1650"/>
      <c r="AD128" s="1650"/>
      <c r="AE128" s="1650"/>
      <c r="AF128" s="1650"/>
      <c r="AG128" s="1650"/>
      <c r="AH128" s="1650"/>
      <c r="AI128" s="1650"/>
      <c r="AJ128" s="1650"/>
      <c r="AK128" s="1650"/>
      <c r="AL128" s="1650"/>
      <c r="AM128" s="1650"/>
      <c r="AN128" s="1650"/>
      <c r="AO128" s="1650"/>
      <c r="AP128" s="1650"/>
      <c r="AQ128" s="1650"/>
      <c r="AR128" s="1650"/>
      <c r="AS128" s="1650"/>
      <c r="AT128" s="1650"/>
      <c r="AU128" s="1650"/>
      <c r="AV128" s="1650"/>
      <c r="AW128" s="1650"/>
      <c r="AX128" s="1650"/>
      <c r="AY128" s="1650"/>
      <c r="AZ128" s="1650"/>
      <c r="BA128" s="1650"/>
      <c r="BB128" s="1650"/>
      <c r="BC128" s="1650"/>
      <c r="BD128" s="1650"/>
      <c r="BE128" s="1650"/>
      <c r="BF128" s="1650"/>
      <c r="BG128" s="1650"/>
      <c r="BH128" s="1650"/>
      <c r="BI128" s="1650"/>
      <c r="BJ128" s="1650"/>
      <c r="BK128" s="1650"/>
      <c r="BL128" s="1650"/>
      <c r="BM128" s="1650"/>
      <c r="BN128" s="1650"/>
      <c r="BO128" s="1650"/>
      <c r="BP128" s="1650"/>
      <c r="BQ128" s="1650"/>
      <c r="BR128" s="1650"/>
      <c r="BS128" s="1650"/>
      <c r="BT128" s="1650"/>
      <c r="BU128" s="1650"/>
      <c r="BV128" s="1650"/>
      <c r="BW128" s="1650"/>
      <c r="BX128" s="1650"/>
      <c r="BY128" s="1650"/>
      <c r="BZ128" s="1650"/>
      <c r="CA128" s="1650"/>
      <c r="CB128" s="1650"/>
      <c r="CC128" s="1650"/>
      <c r="CD128" s="1650"/>
      <c r="CE128" s="1650"/>
      <c r="CF128" s="1650"/>
      <c r="CG128" s="1650"/>
      <c r="CH128" s="1650"/>
      <c r="CI128" s="1650"/>
      <c r="CJ128" s="1650"/>
      <c r="CK128" s="1650"/>
      <c r="CL128" s="1650"/>
      <c r="CM128" s="1650"/>
      <c r="CN128" s="1650"/>
      <c r="CO128" s="1650"/>
      <c r="CP128" s="1650"/>
      <c r="CQ128" s="1650"/>
      <c r="CR128" s="1650"/>
      <c r="CS128" s="1650"/>
      <c r="CT128" s="1650"/>
      <c r="CU128" s="1650"/>
      <c r="CV128" s="1650"/>
      <c r="CW128" s="1650"/>
      <c r="CX128" s="1650"/>
      <c r="CY128" s="1650"/>
      <c r="CZ128" s="1650"/>
      <c r="DA128" s="1650"/>
      <c r="DB128" s="1650"/>
      <c r="DC128" s="1650"/>
      <c r="DD128" s="1650"/>
      <c r="DE128" s="1650"/>
      <c r="DF128" s="1650"/>
      <c r="DG128" s="1650"/>
      <c r="DH128" s="1650"/>
      <c r="DI128" s="1650"/>
      <c r="DJ128" s="1650"/>
      <c r="DK128" s="1650"/>
      <c r="DL128" s="1650"/>
      <c r="DM128" s="1650"/>
      <c r="DN128" s="1650"/>
      <c r="DO128" s="1650"/>
      <c r="DP128" s="1650"/>
      <c r="DQ128" s="1650"/>
      <c r="DR128" s="1650"/>
      <c r="DS128" s="1650"/>
      <c r="DT128" s="1650"/>
      <c r="DU128" s="1650"/>
      <c r="DV128" s="1650"/>
      <c r="DW128" s="1650"/>
      <c r="DX128" s="1650"/>
      <c r="DY128" s="1650"/>
      <c r="DZ128" s="1650"/>
      <c r="EA128" s="1650"/>
      <c r="EB128" s="1650"/>
      <c r="EC128" s="1650"/>
      <c r="ED128" s="1650"/>
      <c r="EE128" s="1650"/>
      <c r="EF128" s="1650"/>
      <c r="EG128" s="1650"/>
      <c r="EH128" s="1650"/>
      <c r="EI128" s="1650"/>
      <c r="EJ128" s="1650"/>
      <c r="EK128" s="1650"/>
      <c r="EL128" s="1650"/>
      <c r="EM128" s="1650"/>
      <c r="EN128" s="1650"/>
      <c r="EO128" s="1650"/>
      <c r="EP128" s="1650"/>
      <c r="EQ128" s="1650"/>
      <c r="ER128" s="1650"/>
      <c r="ES128" s="1650"/>
      <c r="ET128" s="1650"/>
      <c r="EU128" s="1650"/>
      <c r="EV128" s="1650"/>
      <c r="EW128" s="1650"/>
      <c r="EX128" s="1650"/>
      <c r="EY128" s="1650"/>
      <c r="EZ128" s="1650"/>
      <c r="FA128" s="1650"/>
      <c r="FB128" s="1650"/>
      <c r="FC128" s="1650"/>
      <c r="FD128" s="1650"/>
      <c r="FE128" s="1650"/>
      <c r="FF128" s="1650"/>
      <c r="FG128" s="1650"/>
      <c r="FH128" s="1650"/>
      <c r="FI128" s="1650"/>
      <c r="FJ128" s="1650"/>
      <c r="FK128" s="1650"/>
      <c r="FL128" s="1650"/>
      <c r="FM128" s="1650"/>
      <c r="FN128" s="1650"/>
      <c r="FO128" s="1650"/>
      <c r="FP128" s="1650"/>
      <c r="FQ128" s="1650"/>
      <c r="FR128" s="1650"/>
      <c r="FS128" s="1650"/>
      <c r="FT128" s="1650"/>
      <c r="FU128" s="1650"/>
      <c r="FV128" s="1650"/>
      <c r="FW128" s="1650"/>
      <c r="FX128" s="1650"/>
      <c r="FY128" s="1650"/>
      <c r="FZ128" s="1650"/>
      <c r="GA128" s="1650"/>
      <c r="GB128" s="1650"/>
      <c r="GC128" s="1650"/>
      <c r="GD128" s="1650"/>
      <c r="GE128" s="1650"/>
      <c r="GF128" s="1650"/>
      <c r="GG128" s="1650"/>
      <c r="GH128" s="1650"/>
      <c r="GI128" s="1650"/>
      <c r="GJ128" s="1650"/>
      <c r="GK128" s="1650"/>
      <c r="GL128" s="1650"/>
      <c r="GM128" s="1650"/>
      <c r="GO128" s="1169"/>
      <c r="GP128" s="1645"/>
      <c r="GQ128" s="1645"/>
      <c r="GR128" s="1169"/>
      <c r="GS128" s="1169"/>
      <c r="GT128" s="1169"/>
      <c r="GU128" s="1169"/>
      <c r="GV128" s="1645"/>
      <c r="GW128" s="1169"/>
      <c r="GX128" s="1169"/>
      <c r="GY128" s="553"/>
      <c r="GZ128" s="1169"/>
      <c r="HA128" s="1169"/>
      <c r="HB128" s="1169"/>
      <c r="HC128" s="1169"/>
      <c r="HD128" s="1169"/>
      <c r="HE128" s="1641"/>
      <c r="HF128" s="575"/>
      <c r="HG128" s="575"/>
      <c r="HH128" s="575"/>
      <c r="HI128" s="575"/>
      <c r="HJ128" s="1650">
        <v>11</v>
      </c>
    </row>
    <row s="1650" customFormat="1" customHeight="1" ht="11.549999999999999">
      <c r="A129" s="996"/>
      <c r="B129" s="1645"/>
      <c r="C129" s="1645"/>
      <c r="D129" s="360"/>
      <c r="J129" s="1650"/>
      <c r="K129" s="1650"/>
      <c r="L129" s="1650"/>
      <c r="M129" s="1650"/>
      <c r="N129" s="1650"/>
      <c r="O129" s="1650"/>
      <c r="P129" s="1650"/>
      <c r="Q129" s="1650"/>
      <c r="R129" s="1650"/>
      <c r="S129" s="1650"/>
      <c r="T129" s="1650"/>
      <c r="U129" s="1650"/>
      <c r="V129" s="1650"/>
      <c r="W129" s="1650"/>
      <c r="X129" s="1650"/>
      <c r="Y129" s="1650"/>
      <c r="Z129" s="1650"/>
      <c r="AA129" s="1650"/>
      <c r="AB129" s="1650"/>
      <c r="AC129" s="1650"/>
      <c r="AD129" s="1650"/>
      <c r="AE129" s="1650"/>
      <c r="AF129" s="1650"/>
      <c r="AG129" s="1650"/>
      <c r="AH129" s="1650"/>
      <c r="AI129" s="1650"/>
      <c r="AJ129" s="1650"/>
      <c r="AK129" s="1650"/>
      <c r="AL129" s="1650"/>
      <c r="AM129" s="1650"/>
      <c r="AN129" s="1650"/>
      <c r="AO129" s="1650"/>
      <c r="AP129" s="1650"/>
      <c r="AQ129" s="1650"/>
      <c r="AR129" s="1650"/>
      <c r="AS129" s="1650"/>
      <c r="AT129" s="1650"/>
      <c r="AU129" s="1650"/>
      <c r="AV129" s="1650"/>
      <c r="AW129" s="1650"/>
      <c r="AX129" s="1650"/>
      <c r="AY129" s="1650"/>
      <c r="AZ129" s="1650"/>
      <c r="BA129" s="1650"/>
      <c r="BB129" s="1650"/>
      <c r="BC129" s="1650"/>
      <c r="BD129" s="1650"/>
      <c r="BE129" s="1650"/>
      <c r="BF129" s="1650"/>
      <c r="BG129" s="1650"/>
      <c r="BH129" s="1650"/>
      <c r="BI129" s="1650"/>
      <c r="BJ129" s="1650"/>
      <c r="BK129" s="1650"/>
      <c r="BL129" s="1650"/>
      <c r="BM129" s="1650"/>
      <c r="BN129" s="1650"/>
      <c r="BO129" s="1650"/>
      <c r="BP129" s="1650"/>
      <c r="BQ129" s="1650"/>
      <c r="BR129" s="1650"/>
      <c r="BS129" s="1650"/>
      <c r="BT129" s="1650"/>
      <c r="BU129" s="1650"/>
      <c r="BV129" s="1650"/>
      <c r="BW129" s="1650"/>
      <c r="BX129" s="1650"/>
      <c r="BY129" s="1650"/>
      <c r="BZ129" s="1650"/>
      <c r="CA129" s="1650"/>
      <c r="CB129" s="1650"/>
      <c r="CC129" s="1650"/>
      <c r="CD129" s="1650"/>
      <c r="CE129" s="1650"/>
      <c r="CF129" s="1650"/>
      <c r="CG129" s="1650"/>
      <c r="CH129" s="1650"/>
      <c r="CI129" s="1650"/>
      <c r="CJ129" s="1650"/>
      <c r="CK129" s="1650"/>
      <c r="CL129" s="1650"/>
      <c r="CM129" s="1650"/>
      <c r="CN129" s="1650"/>
      <c r="CO129" s="1650"/>
      <c r="CP129" s="1650"/>
      <c r="CQ129" s="1650"/>
      <c r="CR129" s="1650"/>
      <c r="CS129" s="1650"/>
      <c r="CT129" s="1650"/>
      <c r="CU129" s="1650"/>
      <c r="CV129" s="1650"/>
      <c r="CW129" s="1650"/>
      <c r="CX129" s="1650"/>
      <c r="CY129" s="1650"/>
      <c r="CZ129" s="1650"/>
      <c r="DA129" s="1650"/>
      <c r="DB129" s="1650"/>
      <c r="DC129" s="1650"/>
      <c r="DD129" s="1650"/>
      <c r="DE129" s="1650"/>
      <c r="DF129" s="1650"/>
      <c r="DG129" s="1650"/>
      <c r="DH129" s="1650"/>
      <c r="DI129" s="1650"/>
      <c r="DJ129" s="1650"/>
      <c r="DK129" s="1650"/>
      <c r="DL129" s="1650"/>
      <c r="DM129" s="1650"/>
      <c r="DN129" s="1650"/>
      <c r="DO129" s="1650"/>
      <c r="DP129" s="1650"/>
      <c r="DQ129" s="1650"/>
      <c r="DR129" s="1650"/>
      <c r="DS129" s="1650"/>
      <c r="DT129" s="1650"/>
      <c r="DU129" s="1650"/>
      <c r="DV129" s="1650"/>
      <c r="DW129" s="1650"/>
      <c r="DX129" s="1650"/>
      <c r="DY129" s="1650"/>
      <c r="DZ129" s="1650"/>
      <c r="EA129" s="1650"/>
      <c r="EB129" s="1650"/>
      <c r="EC129" s="1650"/>
      <c r="ED129" s="1650"/>
      <c r="EE129" s="1650"/>
      <c r="EF129" s="1650"/>
      <c r="EG129" s="1650"/>
      <c r="EH129" s="1650"/>
      <c r="EI129" s="1650"/>
      <c r="EJ129" s="1650"/>
      <c r="EK129" s="1650"/>
      <c r="EL129" s="1650"/>
      <c r="EM129" s="1650"/>
      <c r="EN129" s="1650"/>
      <c r="EO129" s="1650"/>
      <c r="EP129" s="1650"/>
      <c r="EQ129" s="1650"/>
      <c r="ER129" s="1650"/>
      <c r="ES129" s="1650"/>
      <c r="ET129" s="1650"/>
      <c r="EU129" s="1650"/>
      <c r="EV129" s="1650"/>
      <c r="EW129" s="1650"/>
      <c r="EX129" s="1650"/>
      <c r="EY129" s="1650"/>
      <c r="EZ129" s="1650"/>
      <c r="FA129" s="1650"/>
      <c r="FB129" s="1650"/>
      <c r="FC129" s="1650"/>
      <c r="FD129" s="1650"/>
      <c r="FE129" s="1650"/>
      <c r="FF129" s="1650"/>
      <c r="FG129" s="1650"/>
      <c r="FH129" s="1650"/>
      <c r="FI129" s="1650"/>
      <c r="FJ129" s="1650"/>
      <c r="FK129" s="1650"/>
      <c r="FL129" s="1650"/>
      <c r="FM129" s="1650"/>
      <c r="FN129" s="1650"/>
      <c r="FO129" s="1650"/>
      <c r="FP129" s="1650"/>
      <c r="FQ129" s="1650"/>
      <c r="FR129" s="1650"/>
      <c r="FS129" s="1650"/>
      <c r="FT129" s="1650"/>
      <c r="FU129" s="1650"/>
      <c r="FV129" s="1650"/>
      <c r="FW129" s="1650"/>
      <c r="FX129" s="1650"/>
      <c r="FY129" s="1650"/>
      <c r="FZ129" s="1650"/>
      <c r="GA129" s="1650"/>
      <c r="GB129" s="1650"/>
      <c r="GC129" s="1650"/>
      <c r="GD129" s="1650"/>
      <c r="GE129" s="1650"/>
      <c r="GF129" s="1650"/>
      <c r="GG129" s="1650"/>
      <c r="GH129" s="1650"/>
      <c r="GI129" s="1650"/>
      <c r="GJ129" s="1650"/>
      <c r="GK129" s="1650"/>
      <c r="GL129" s="1650"/>
      <c r="GM129" s="1650"/>
      <c r="GO129" s="1169"/>
      <c r="GP129" s="1645"/>
      <c r="GQ129" s="1645"/>
      <c r="GR129" s="1169"/>
      <c r="GS129" s="1169"/>
      <c r="GT129" s="1169"/>
      <c r="GU129" s="1169"/>
      <c r="GV129" s="1645"/>
      <c r="GW129" s="1169"/>
      <c r="GX129" s="1169"/>
      <c r="GY129" s="553"/>
      <c r="GZ129" s="1169"/>
      <c r="HA129" s="1169"/>
      <c r="HB129" s="1169"/>
      <c r="HC129" s="1169"/>
      <c r="HD129" s="1169"/>
      <c r="HE129" s="1641"/>
      <c r="HF129" s="575"/>
      <c r="HG129" s="575"/>
      <c r="HH129" s="575"/>
      <c r="HI129" s="575"/>
      <c r="HJ129" s="1650">
        <v>11</v>
      </c>
    </row>
    <row s="1650" customFormat="1" customHeight="1" ht="11.549999999999999">
      <c r="A130" s="996"/>
      <c r="B130" s="1645"/>
      <c r="C130" s="1645"/>
      <c r="D130" s="360"/>
      <c r="J130" s="1650"/>
      <c r="K130" s="1650"/>
      <c r="L130" s="1650"/>
      <c r="M130" s="1650"/>
      <c r="N130" s="1650"/>
      <c r="O130" s="1650"/>
      <c r="P130" s="1650"/>
      <c r="Q130" s="1650"/>
      <c r="R130" s="1650"/>
      <c r="S130" s="1650"/>
      <c r="T130" s="1650"/>
      <c r="U130" s="1650"/>
      <c r="V130" s="1650"/>
      <c r="W130" s="1650"/>
      <c r="X130" s="1650"/>
      <c r="Y130" s="1650"/>
      <c r="Z130" s="1650"/>
      <c r="AA130" s="1650"/>
      <c r="AB130" s="1650"/>
      <c r="AC130" s="1650"/>
      <c r="AD130" s="1650"/>
      <c r="AE130" s="1650"/>
      <c r="AF130" s="1650"/>
      <c r="AG130" s="1650"/>
      <c r="AH130" s="1650"/>
      <c r="AI130" s="1650"/>
      <c r="AJ130" s="1650"/>
      <c r="AK130" s="1650"/>
      <c r="AL130" s="1650"/>
      <c r="AM130" s="1650"/>
      <c r="AN130" s="1650"/>
      <c r="AO130" s="1650"/>
      <c r="AP130" s="1650"/>
      <c r="AQ130" s="1650"/>
      <c r="AR130" s="1650"/>
      <c r="AS130" s="1650"/>
      <c r="AT130" s="1650"/>
      <c r="AU130" s="1650"/>
      <c r="AV130" s="1650"/>
      <c r="AW130" s="1650"/>
      <c r="AX130" s="1650"/>
      <c r="AY130" s="1650"/>
      <c r="AZ130" s="1650"/>
      <c r="BA130" s="1650"/>
      <c r="BB130" s="1650"/>
      <c r="BC130" s="1650"/>
      <c r="BD130" s="1650"/>
      <c r="BE130" s="1650"/>
      <c r="BF130" s="1650"/>
      <c r="BG130" s="1650"/>
      <c r="BH130" s="1650"/>
      <c r="BI130" s="1650"/>
      <c r="BJ130" s="1650"/>
      <c r="BK130" s="1650"/>
      <c r="BL130" s="1650"/>
      <c r="BM130" s="1650"/>
      <c r="BN130" s="1650"/>
      <c r="BO130" s="1650"/>
      <c r="BP130" s="1650"/>
      <c r="BQ130" s="1650"/>
      <c r="BR130" s="1650"/>
      <c r="BS130" s="1650"/>
      <c r="BT130" s="1650"/>
      <c r="BU130" s="1650"/>
      <c r="BV130" s="1650"/>
      <c r="BW130" s="1650"/>
      <c r="BX130" s="1650"/>
      <c r="BY130" s="1650"/>
      <c r="BZ130" s="1650"/>
      <c r="CA130" s="1650"/>
      <c r="CB130" s="1650"/>
      <c r="CC130" s="1650"/>
      <c r="CD130" s="1650"/>
      <c r="CE130" s="1650"/>
      <c r="CF130" s="1650"/>
      <c r="CG130" s="1650"/>
      <c r="CH130" s="1650"/>
      <c r="CI130" s="1650"/>
      <c r="CJ130" s="1650"/>
      <c r="CK130" s="1650"/>
      <c r="CL130" s="1650"/>
      <c r="CM130" s="1650"/>
      <c r="CN130" s="1650"/>
      <c r="CO130" s="1650"/>
      <c r="CP130" s="1650"/>
      <c r="CQ130" s="1650"/>
      <c r="CR130" s="1650"/>
      <c r="CS130" s="1650"/>
      <c r="CT130" s="1650"/>
      <c r="CU130" s="1650"/>
      <c r="CV130" s="1650"/>
      <c r="CW130" s="1650"/>
      <c r="CX130" s="1650"/>
      <c r="CY130" s="1650"/>
      <c r="CZ130" s="1650"/>
      <c r="DA130" s="1650"/>
      <c r="DB130" s="1650"/>
      <c r="DC130" s="1650"/>
      <c r="DD130" s="1650"/>
      <c r="DE130" s="1650"/>
      <c r="DF130" s="1650"/>
      <c r="DG130" s="1650"/>
      <c r="DH130" s="1650"/>
      <c r="DI130" s="1650"/>
      <c r="DJ130" s="1650"/>
      <c r="DK130" s="1650"/>
      <c r="DL130" s="1650"/>
      <c r="DM130" s="1650"/>
      <c r="DN130" s="1650"/>
      <c r="DO130" s="1650"/>
      <c r="DP130" s="1650"/>
      <c r="DQ130" s="1650"/>
      <c r="DR130" s="1650"/>
      <c r="DS130" s="1650"/>
      <c r="DT130" s="1650"/>
      <c r="DU130" s="1650"/>
      <c r="DV130" s="1650"/>
      <c r="DW130" s="1650"/>
      <c r="DX130" s="1650"/>
      <c r="DY130" s="1650"/>
      <c r="DZ130" s="1650"/>
      <c r="EA130" s="1650"/>
      <c r="EB130" s="1650"/>
      <c r="EC130" s="1650"/>
      <c r="ED130" s="1650"/>
      <c r="EE130" s="1650"/>
      <c r="EF130" s="1650"/>
      <c r="EG130" s="1650"/>
      <c r="EH130" s="1650"/>
      <c r="EI130" s="1650"/>
      <c r="EJ130" s="1650"/>
      <c r="EK130" s="1650"/>
      <c r="EL130" s="1650"/>
      <c r="EM130" s="1650"/>
      <c r="EN130" s="1650"/>
      <c r="EO130" s="1650"/>
      <c r="EP130" s="1650"/>
      <c r="EQ130" s="1650"/>
      <c r="ER130" s="1650"/>
      <c r="ES130" s="1650"/>
      <c r="ET130" s="1650"/>
      <c r="EU130" s="1650"/>
      <c r="EV130" s="1650"/>
      <c r="EW130" s="1650"/>
      <c r="EX130" s="1650"/>
      <c r="EY130" s="1650"/>
      <c r="EZ130" s="1650"/>
      <c r="FA130" s="1650"/>
      <c r="FB130" s="1650"/>
      <c r="FC130" s="1650"/>
      <c r="FD130" s="1650"/>
      <c r="FE130" s="1650"/>
      <c r="FF130" s="1650"/>
      <c r="FG130" s="1650"/>
      <c r="FH130" s="1650"/>
      <c r="FI130" s="1650"/>
      <c r="FJ130" s="1650"/>
      <c r="FK130" s="1650"/>
      <c r="FL130" s="1650"/>
      <c r="FM130" s="1650"/>
      <c r="FN130" s="1650"/>
      <c r="FO130" s="1650"/>
      <c r="FP130" s="1650"/>
      <c r="FQ130" s="1650"/>
      <c r="FR130" s="1650"/>
      <c r="FS130" s="1650"/>
      <c r="FT130" s="1650"/>
      <c r="FU130" s="1650"/>
      <c r="FV130" s="1650"/>
      <c r="FW130" s="1650"/>
      <c r="FX130" s="1650"/>
      <c r="FY130" s="1650"/>
      <c r="FZ130" s="1650"/>
      <c r="GA130" s="1650"/>
      <c r="GB130" s="1650"/>
      <c r="GC130" s="1650"/>
      <c r="GD130" s="1650"/>
      <c r="GE130" s="1650"/>
      <c r="GF130" s="1650"/>
      <c r="GG130" s="1650"/>
      <c r="GH130" s="1650"/>
      <c r="GI130" s="1650"/>
      <c r="GJ130" s="1650"/>
      <c r="GK130" s="1650"/>
      <c r="GL130" s="1650"/>
      <c r="GM130" s="1650"/>
      <c r="GO130" s="1169"/>
      <c r="GP130" s="1645"/>
      <c r="GQ130" s="1645"/>
      <c r="GR130" s="1169"/>
      <c r="GS130" s="1169"/>
      <c r="GT130" s="1169"/>
      <c r="GU130" s="1169"/>
      <c r="GV130" s="1645"/>
      <c r="GW130" s="1169"/>
      <c r="GX130" s="1169"/>
      <c r="GY130" s="553"/>
      <c r="GZ130" s="1169"/>
      <c r="HA130" s="1169"/>
      <c r="HB130" s="1169"/>
      <c r="HC130" s="1169"/>
      <c r="HD130" s="1169"/>
      <c r="HE130" s="1641"/>
      <c r="HF130" s="575"/>
      <c r="HG130" s="575"/>
      <c r="HH130" s="575"/>
      <c r="HI130" s="575"/>
      <c r="HJ130" s="1650">
        <v>11</v>
      </c>
    </row>
    <row s="1650" customFormat="1" customHeight="1" ht="11.549999999999999">
      <c r="A131" s="996"/>
      <c r="B131" s="1645"/>
      <c r="C131" s="1645"/>
      <c r="D131" s="360"/>
      <c r="J131" s="1650"/>
      <c r="K131" s="1650"/>
      <c r="L131" s="1650"/>
      <c r="M131" s="1650"/>
      <c r="N131" s="1650"/>
      <c r="O131" s="1650"/>
      <c r="P131" s="1650"/>
      <c r="Q131" s="1650"/>
      <c r="R131" s="1650"/>
      <c r="S131" s="1650"/>
      <c r="T131" s="1650"/>
      <c r="U131" s="1650"/>
      <c r="V131" s="1650"/>
      <c r="W131" s="1650"/>
      <c r="X131" s="1650"/>
      <c r="Y131" s="1650"/>
      <c r="Z131" s="1650"/>
      <c r="AA131" s="1650"/>
      <c r="AB131" s="1650"/>
      <c r="AC131" s="1650"/>
      <c r="AD131" s="1650"/>
      <c r="AE131" s="1650"/>
      <c r="AF131" s="1650"/>
      <c r="AG131" s="1650"/>
      <c r="AH131" s="1650"/>
      <c r="AI131" s="1650"/>
      <c r="AJ131" s="1650"/>
      <c r="AK131" s="1650"/>
      <c r="AL131" s="1650"/>
      <c r="AM131" s="1650"/>
      <c r="AN131" s="1650"/>
      <c r="AO131" s="1650"/>
      <c r="AP131" s="1650"/>
      <c r="AQ131" s="1650"/>
      <c r="AR131" s="1650"/>
      <c r="AS131" s="1650"/>
      <c r="AT131" s="1650"/>
      <c r="AU131" s="1650"/>
      <c r="AV131" s="1650"/>
      <c r="AW131" s="1650"/>
      <c r="AX131" s="1650"/>
      <c r="AY131" s="1650"/>
      <c r="AZ131" s="1650"/>
      <c r="BA131" s="1650"/>
      <c r="BB131" s="1650"/>
      <c r="BC131" s="1650"/>
      <c r="BD131" s="1650"/>
      <c r="BE131" s="1650"/>
      <c r="BF131" s="1650"/>
      <c r="BG131" s="1650"/>
      <c r="BH131" s="1650"/>
      <c r="BI131" s="1650"/>
      <c r="BJ131" s="1650"/>
      <c r="BK131" s="1650"/>
      <c r="BL131" s="1650"/>
      <c r="BM131" s="1650"/>
      <c r="BN131" s="1650"/>
      <c r="BO131" s="1650"/>
      <c r="BP131" s="1650"/>
      <c r="BQ131" s="1650"/>
      <c r="BR131" s="1650"/>
      <c r="BS131" s="1650"/>
      <c r="BT131" s="1650"/>
      <c r="BU131" s="1650"/>
      <c r="BV131" s="1650"/>
      <c r="BW131" s="1650"/>
      <c r="BX131" s="1650"/>
      <c r="BY131" s="1650"/>
      <c r="BZ131" s="1650"/>
      <c r="CA131" s="1650"/>
      <c r="CB131" s="1650"/>
      <c r="CC131" s="1650"/>
      <c r="CD131" s="1650"/>
      <c r="CE131" s="1650"/>
      <c r="CF131" s="1650"/>
      <c r="CG131" s="1650"/>
      <c r="CH131" s="1650"/>
      <c r="CI131" s="1650"/>
      <c r="CJ131" s="1650"/>
      <c r="CK131" s="1650"/>
      <c r="CL131" s="1650"/>
      <c r="CM131" s="1650"/>
      <c r="CN131" s="1650"/>
      <c r="CO131" s="1650"/>
      <c r="CP131" s="1650"/>
      <c r="CQ131" s="1650"/>
      <c r="CR131" s="1650"/>
      <c r="CS131" s="1650"/>
      <c r="CT131" s="1650"/>
      <c r="CU131" s="1650"/>
      <c r="CV131" s="1650"/>
      <c r="CW131" s="1650"/>
      <c r="CX131" s="1650"/>
      <c r="CY131" s="1650"/>
      <c r="CZ131" s="1650"/>
      <c r="DA131" s="1650"/>
      <c r="DB131" s="1650"/>
      <c r="DC131" s="1650"/>
      <c r="DD131" s="1650"/>
      <c r="DE131" s="1650"/>
      <c r="DF131" s="1650"/>
      <c r="DG131" s="1650"/>
      <c r="DH131" s="1650"/>
      <c r="DI131" s="1650"/>
      <c r="DJ131" s="1650"/>
      <c r="DK131" s="1650"/>
      <c r="DL131" s="1650"/>
      <c r="DM131" s="1650"/>
      <c r="DN131" s="1650"/>
      <c r="DO131" s="1650"/>
      <c r="DP131" s="1650"/>
      <c r="DQ131" s="1650"/>
      <c r="DR131" s="1650"/>
      <c r="DS131" s="1650"/>
      <c r="DT131" s="1650"/>
      <c r="DU131" s="1650"/>
      <c r="DV131" s="1650"/>
      <c r="DW131" s="1650"/>
      <c r="DX131" s="1650"/>
      <c r="DY131" s="1650"/>
      <c r="DZ131" s="1650"/>
      <c r="EA131" s="1650"/>
      <c r="EB131" s="1650"/>
      <c r="EC131" s="1650"/>
      <c r="ED131" s="1650"/>
      <c r="EE131" s="1650"/>
      <c r="EF131" s="1650"/>
      <c r="EG131" s="1650"/>
      <c r="EH131" s="1650"/>
      <c r="EI131" s="1650"/>
      <c r="EJ131" s="1650"/>
      <c r="EK131" s="1650"/>
      <c r="EL131" s="1650"/>
      <c r="EM131" s="1650"/>
      <c r="EN131" s="1650"/>
      <c r="EO131" s="1650"/>
      <c r="EP131" s="1650"/>
      <c r="EQ131" s="1650"/>
      <c r="ER131" s="1650"/>
      <c r="ES131" s="1650"/>
      <c r="ET131" s="1650"/>
      <c r="EU131" s="1650"/>
      <c r="EV131" s="1650"/>
      <c r="EW131" s="1650"/>
      <c r="EX131" s="1650"/>
      <c r="EY131" s="1650"/>
      <c r="EZ131" s="1650"/>
      <c r="FA131" s="1650"/>
      <c r="FB131" s="1650"/>
      <c r="FC131" s="1650"/>
      <c r="FD131" s="1650"/>
      <c r="FE131" s="1650"/>
      <c r="FF131" s="1650"/>
      <c r="FG131" s="1650"/>
      <c r="FH131" s="1650"/>
      <c r="FI131" s="1650"/>
      <c r="FJ131" s="1650"/>
      <c r="FK131" s="1650"/>
      <c r="FL131" s="1650"/>
      <c r="FM131" s="1650"/>
      <c r="FN131" s="1650"/>
      <c r="FO131" s="1650"/>
      <c r="FP131" s="1650"/>
      <c r="FQ131" s="1650"/>
      <c r="FR131" s="1650"/>
      <c r="FS131" s="1650"/>
      <c r="FT131" s="1650"/>
      <c r="FU131" s="1650"/>
      <c r="FV131" s="1650"/>
      <c r="FW131" s="1650"/>
      <c r="FX131" s="1650"/>
      <c r="FY131" s="1650"/>
      <c r="FZ131" s="1650"/>
      <c r="GA131" s="1650"/>
      <c r="GB131" s="1650"/>
      <c r="GC131" s="1650"/>
      <c r="GD131" s="1650"/>
      <c r="GE131" s="1650"/>
      <c r="GF131" s="1650"/>
      <c r="GG131" s="1650"/>
      <c r="GH131" s="1650"/>
      <c r="GI131" s="1650"/>
      <c r="GJ131" s="1650"/>
      <c r="GK131" s="1650"/>
      <c r="GL131" s="1650"/>
      <c r="GM131" s="1650"/>
      <c r="GO131" s="1169"/>
      <c r="GP131" s="1645"/>
      <c r="GQ131" s="1645"/>
      <c r="GR131" s="1169"/>
      <c r="GS131" s="1169"/>
      <c r="GT131" s="1169"/>
      <c r="GU131" s="1169"/>
      <c r="GV131" s="1645"/>
      <c r="GW131" s="1169"/>
      <c r="GX131" s="1169"/>
      <c r="GY131" s="553"/>
      <c r="GZ131" s="1169"/>
      <c r="HA131" s="1169"/>
      <c r="HB131" s="1169"/>
      <c r="HC131" s="1169"/>
      <c r="HD131" s="1169"/>
      <c r="HE131" s="1641"/>
      <c r="HF131" s="575"/>
      <c r="HG131" s="575"/>
      <c r="HH131" s="575"/>
      <c r="HI131" s="575"/>
      <c r="HJ131" s="1650">
        <v>11</v>
      </c>
    </row>
    <row s="1650" customFormat="1" customHeight="1" ht="11.549999999999999">
      <c r="A132" s="996"/>
      <c r="B132" s="1645"/>
      <c r="C132" s="1645"/>
      <c r="D132" s="360"/>
      <c r="J132" s="1650"/>
      <c r="K132" s="1650"/>
      <c r="L132" s="1650"/>
      <c r="M132" s="1650"/>
      <c r="N132" s="1650"/>
      <c r="O132" s="1650"/>
      <c r="P132" s="1650"/>
      <c r="Q132" s="1650"/>
      <c r="R132" s="1650"/>
      <c r="S132" s="1650"/>
      <c r="T132" s="1650"/>
      <c r="U132" s="1650"/>
      <c r="V132" s="1650"/>
      <c r="W132" s="1650"/>
      <c r="X132" s="1650"/>
      <c r="Y132" s="1650"/>
      <c r="Z132" s="1650"/>
      <c r="AA132" s="1650"/>
      <c r="AB132" s="1650"/>
      <c r="AC132" s="1650"/>
      <c r="AD132" s="1650"/>
      <c r="AE132" s="1650"/>
      <c r="AF132" s="1650"/>
      <c r="AG132" s="1650"/>
      <c r="AH132" s="1650"/>
      <c r="AI132" s="1650"/>
      <c r="AJ132" s="1650"/>
      <c r="AK132" s="1650"/>
      <c r="AL132" s="1650"/>
      <c r="AM132" s="1650"/>
      <c r="AN132" s="1650"/>
      <c r="AO132" s="1650"/>
      <c r="AP132" s="1650"/>
      <c r="AQ132" s="1650"/>
      <c r="AR132" s="1650"/>
      <c r="AS132" s="1650"/>
      <c r="AT132" s="1650"/>
      <c r="AU132" s="1650"/>
      <c r="AV132" s="1650"/>
      <c r="AW132" s="1650"/>
      <c r="AX132" s="1650"/>
      <c r="AY132" s="1650"/>
      <c r="AZ132" s="1650"/>
      <c r="BA132" s="1650"/>
      <c r="BB132" s="1650"/>
      <c r="BC132" s="1650"/>
      <c r="BD132" s="1650"/>
      <c r="BE132" s="1650"/>
      <c r="BF132" s="1650"/>
      <c r="BG132" s="1650"/>
      <c r="BH132" s="1650"/>
      <c r="BI132" s="1650"/>
      <c r="BJ132" s="1650"/>
      <c r="BK132" s="1650"/>
      <c r="BL132" s="1650"/>
      <c r="BM132" s="1650"/>
      <c r="BN132" s="1650"/>
      <c r="BO132" s="1650"/>
      <c r="BP132" s="1650"/>
      <c r="BQ132" s="1650"/>
      <c r="BR132" s="1650"/>
      <c r="BS132" s="1650"/>
      <c r="BT132" s="1650"/>
      <c r="BU132" s="1650"/>
      <c r="BV132" s="1650"/>
      <c r="BW132" s="1650"/>
      <c r="BX132" s="1650"/>
      <c r="BY132" s="1650"/>
      <c r="BZ132" s="1650"/>
      <c r="CA132" s="1650"/>
      <c r="CB132" s="1650"/>
      <c r="CC132" s="1650"/>
      <c r="CD132" s="1650"/>
      <c r="CE132" s="1650"/>
      <c r="CF132" s="1650"/>
      <c r="CG132" s="1650"/>
      <c r="CH132" s="1650"/>
      <c r="CI132" s="1650"/>
      <c r="CJ132" s="1650"/>
      <c r="CK132" s="1650"/>
      <c r="CL132" s="1650"/>
      <c r="CM132" s="1650"/>
      <c r="CN132" s="1650"/>
      <c r="CO132" s="1650"/>
      <c r="CP132" s="1650"/>
      <c r="CQ132" s="1650"/>
      <c r="CR132" s="1650"/>
      <c r="CS132" s="1650"/>
      <c r="CT132" s="1650"/>
      <c r="CU132" s="1650"/>
      <c r="CV132" s="1650"/>
      <c r="CW132" s="1650"/>
      <c r="CX132" s="1650"/>
      <c r="CY132" s="1650"/>
      <c r="CZ132" s="1650"/>
      <c r="DA132" s="1650"/>
      <c r="DB132" s="1650"/>
      <c r="DC132" s="1650"/>
      <c r="DD132" s="1650"/>
      <c r="DE132" s="1650"/>
      <c r="DF132" s="1650"/>
      <c r="DG132" s="1650"/>
      <c r="DH132" s="1650"/>
      <c r="DI132" s="1650"/>
      <c r="DJ132" s="1650"/>
      <c r="DK132" s="1650"/>
      <c r="DL132" s="1650"/>
      <c r="DM132" s="1650"/>
      <c r="DN132" s="1650"/>
      <c r="DO132" s="1650"/>
      <c r="DP132" s="1650"/>
      <c r="DQ132" s="1650"/>
      <c r="DR132" s="1650"/>
      <c r="DS132" s="1650"/>
      <c r="DT132" s="1650"/>
      <c r="DU132" s="1650"/>
      <c r="DV132" s="1650"/>
      <c r="DW132" s="1650"/>
      <c r="DX132" s="1650"/>
      <c r="DY132" s="1650"/>
      <c r="DZ132" s="1650"/>
      <c r="EA132" s="1650"/>
      <c r="EB132" s="1650"/>
      <c r="EC132" s="1650"/>
      <c r="ED132" s="1650"/>
      <c r="EE132" s="1650"/>
      <c r="EF132" s="1650"/>
      <c r="EG132" s="1650"/>
      <c r="EH132" s="1650"/>
      <c r="EI132" s="1650"/>
      <c r="EJ132" s="1650"/>
      <c r="EK132" s="1650"/>
      <c r="EL132" s="1650"/>
      <c r="EM132" s="1650"/>
      <c r="EN132" s="1650"/>
      <c r="EO132" s="1650"/>
      <c r="EP132" s="1650"/>
      <c r="EQ132" s="1650"/>
      <c r="ER132" s="1650"/>
      <c r="ES132" s="1650"/>
      <c r="ET132" s="1650"/>
      <c r="EU132" s="1650"/>
      <c r="EV132" s="1650"/>
      <c r="EW132" s="1650"/>
      <c r="EX132" s="1650"/>
      <c r="EY132" s="1650"/>
      <c r="EZ132" s="1650"/>
      <c r="FA132" s="1650"/>
      <c r="FB132" s="1650"/>
      <c r="FC132" s="1650"/>
      <c r="FD132" s="1650"/>
      <c r="FE132" s="1650"/>
      <c r="FF132" s="1650"/>
      <c r="FG132" s="1650"/>
      <c r="FH132" s="1650"/>
      <c r="FI132" s="1650"/>
      <c r="FJ132" s="1650"/>
      <c r="FK132" s="1650"/>
      <c r="FL132" s="1650"/>
      <c r="FM132" s="1650"/>
      <c r="FN132" s="1650"/>
      <c r="FO132" s="1650"/>
      <c r="FP132" s="1650"/>
      <c r="FQ132" s="1650"/>
      <c r="FR132" s="1650"/>
      <c r="FS132" s="1650"/>
      <c r="FT132" s="1650"/>
      <c r="FU132" s="1650"/>
      <c r="FV132" s="1650"/>
      <c r="FW132" s="1650"/>
      <c r="FX132" s="1650"/>
      <c r="FY132" s="1650"/>
      <c r="FZ132" s="1650"/>
      <c r="GA132" s="1650"/>
      <c r="GB132" s="1650"/>
      <c r="GC132" s="1650"/>
      <c r="GD132" s="1650"/>
      <c r="GE132" s="1650"/>
      <c r="GF132" s="1650"/>
      <c r="GG132" s="1650"/>
      <c r="GH132" s="1650"/>
      <c r="GI132" s="1650"/>
      <c r="GJ132" s="1650"/>
      <c r="GK132" s="1650"/>
      <c r="GL132" s="1650"/>
      <c r="GM132" s="1650"/>
      <c r="GO132" s="1169"/>
      <c r="GP132" s="1645"/>
      <c r="GQ132" s="1645"/>
      <c r="GR132" s="1169"/>
      <c r="GS132" s="1169"/>
      <c r="GT132" s="1169"/>
      <c r="GU132" s="1169"/>
      <c r="GV132" s="1645"/>
      <c r="GW132" s="1169"/>
      <c r="GX132" s="1169"/>
      <c r="GY132" s="553"/>
      <c r="GZ132" s="1169"/>
      <c r="HA132" s="1169"/>
      <c r="HB132" s="1169"/>
      <c r="HC132" s="1169"/>
      <c r="HD132" s="1169"/>
      <c r="HE132" s="1641"/>
      <c r="HF132" s="575"/>
      <c r="HG132" s="575"/>
      <c r="HH132" s="575"/>
      <c r="HI132" s="575"/>
      <c r="HJ132" s="1650">
        <v>11</v>
      </c>
    </row>
    <row s="1650" customFormat="1" customHeight="1" ht="11.549999999999999">
      <c r="A133" s="996"/>
      <c r="B133" s="1645"/>
      <c r="C133" s="1645"/>
      <c r="D133" s="360"/>
      <c r="J133" s="1650"/>
      <c r="K133" s="1650"/>
      <c r="L133" s="1650"/>
      <c r="M133" s="1650"/>
      <c r="N133" s="1650"/>
      <c r="O133" s="1650"/>
      <c r="P133" s="1650"/>
      <c r="Q133" s="1650"/>
      <c r="R133" s="1650"/>
      <c r="S133" s="1650"/>
      <c r="T133" s="1650"/>
      <c r="U133" s="1650"/>
      <c r="V133" s="1650"/>
      <c r="W133" s="1650"/>
      <c r="X133" s="1650"/>
      <c r="Y133" s="1650"/>
      <c r="Z133" s="1650"/>
      <c r="AA133" s="1650"/>
      <c r="AB133" s="1650"/>
      <c r="AC133" s="1650"/>
      <c r="AD133" s="1650"/>
      <c r="AE133" s="1650"/>
      <c r="AF133" s="1650"/>
      <c r="AG133" s="1650"/>
      <c r="AH133" s="1650"/>
      <c r="AI133" s="1650"/>
      <c r="AJ133" s="1650"/>
      <c r="AK133" s="1650"/>
      <c r="AL133" s="1650"/>
      <c r="AM133" s="1650"/>
      <c r="AN133" s="1650"/>
      <c r="AO133" s="1650"/>
      <c r="AP133" s="1650"/>
      <c r="AQ133" s="1650"/>
      <c r="AR133" s="1650"/>
      <c r="AS133" s="1650"/>
      <c r="AT133" s="1650"/>
      <c r="AU133" s="1650"/>
      <c r="AV133" s="1650"/>
      <c r="AW133" s="1650"/>
      <c r="AX133" s="1650"/>
      <c r="AY133" s="1650"/>
      <c r="AZ133" s="1650"/>
      <c r="BA133" s="1650"/>
      <c r="BB133" s="1650"/>
      <c r="BC133" s="1650"/>
      <c r="BD133" s="1650"/>
      <c r="BE133" s="1650"/>
      <c r="BF133" s="1650"/>
      <c r="BG133" s="1650"/>
      <c r="BH133" s="1650"/>
      <c r="BI133" s="1650"/>
      <c r="BJ133" s="1650"/>
      <c r="BK133" s="1650"/>
      <c r="BL133" s="1650"/>
      <c r="BM133" s="1650"/>
      <c r="BN133" s="1650"/>
      <c r="BO133" s="1650"/>
      <c r="BP133" s="1650"/>
      <c r="BQ133" s="1650"/>
      <c r="BR133" s="1650"/>
      <c r="BS133" s="1650"/>
      <c r="BT133" s="1650"/>
      <c r="BU133" s="1650"/>
      <c r="BV133" s="1650"/>
      <c r="BW133" s="1650"/>
      <c r="BX133" s="1650"/>
      <c r="BY133" s="1650"/>
      <c r="BZ133" s="1650"/>
      <c r="CA133" s="1650"/>
      <c r="CB133" s="1650"/>
      <c r="CC133" s="1650"/>
      <c r="CD133" s="1650"/>
      <c r="CE133" s="1650"/>
      <c r="CF133" s="1650"/>
      <c r="CG133" s="1650"/>
      <c r="CH133" s="1650"/>
      <c r="CI133" s="1650"/>
      <c r="CJ133" s="1650"/>
      <c r="CK133" s="1650"/>
      <c r="CL133" s="1650"/>
      <c r="CM133" s="1650"/>
      <c r="CN133" s="1650"/>
      <c r="CO133" s="1650"/>
      <c r="CP133" s="1650"/>
      <c r="CQ133" s="1650"/>
      <c r="CR133" s="1650"/>
      <c r="CS133" s="1650"/>
      <c r="CT133" s="1650"/>
      <c r="CU133" s="1650"/>
      <c r="CV133" s="1650"/>
      <c r="CW133" s="1650"/>
      <c r="CX133" s="1650"/>
      <c r="CY133" s="1650"/>
      <c r="CZ133" s="1650"/>
      <c r="DA133" s="1650"/>
      <c r="DB133" s="1650"/>
      <c r="DC133" s="1650"/>
      <c r="DD133" s="1650"/>
      <c r="DE133" s="1650"/>
      <c r="DF133" s="1650"/>
      <c r="DG133" s="1650"/>
      <c r="DH133" s="1650"/>
      <c r="DI133" s="1650"/>
      <c r="DJ133" s="1650"/>
      <c r="DK133" s="1650"/>
      <c r="DL133" s="1650"/>
      <c r="DM133" s="1650"/>
      <c r="DN133" s="1650"/>
      <c r="DO133" s="1650"/>
      <c r="DP133" s="1650"/>
      <c r="DQ133" s="1650"/>
      <c r="DR133" s="1650"/>
      <c r="DS133" s="1650"/>
      <c r="DT133" s="1650"/>
      <c r="DU133" s="1650"/>
      <c r="DV133" s="1650"/>
      <c r="DW133" s="1650"/>
      <c r="DX133" s="1650"/>
      <c r="DY133" s="1650"/>
      <c r="DZ133" s="1650"/>
      <c r="EA133" s="1650"/>
      <c r="EB133" s="1650"/>
      <c r="EC133" s="1650"/>
      <c r="ED133" s="1650"/>
      <c r="EE133" s="1650"/>
      <c r="EF133" s="1650"/>
      <c r="EG133" s="1650"/>
      <c r="EH133" s="1650"/>
      <c r="EI133" s="1650"/>
      <c r="EJ133" s="1650"/>
      <c r="EK133" s="1650"/>
      <c r="EL133" s="1650"/>
      <c r="EM133" s="1650"/>
      <c r="EN133" s="1650"/>
      <c r="EO133" s="1650"/>
      <c r="EP133" s="1650"/>
      <c r="EQ133" s="1650"/>
      <c r="ER133" s="1650"/>
      <c r="ES133" s="1650"/>
      <c r="ET133" s="1650"/>
      <c r="EU133" s="1650"/>
      <c r="EV133" s="1650"/>
      <c r="EW133" s="1650"/>
      <c r="EX133" s="1650"/>
      <c r="EY133" s="1650"/>
      <c r="EZ133" s="1650"/>
      <c r="FA133" s="1650"/>
      <c r="FB133" s="1650"/>
      <c r="FC133" s="1650"/>
      <c r="FD133" s="1650"/>
      <c r="FE133" s="1650"/>
      <c r="FF133" s="1650"/>
      <c r="FG133" s="1650"/>
      <c r="FH133" s="1650"/>
      <c r="FI133" s="1650"/>
      <c r="FJ133" s="1650"/>
      <c r="FK133" s="1650"/>
      <c r="FL133" s="1650"/>
      <c r="FM133" s="1650"/>
      <c r="FN133" s="1650"/>
      <c r="FO133" s="1650"/>
      <c r="FP133" s="1650"/>
      <c r="FQ133" s="1650"/>
      <c r="FR133" s="1650"/>
      <c r="FS133" s="1650"/>
      <c r="FT133" s="1650"/>
      <c r="FU133" s="1650"/>
      <c r="FV133" s="1650"/>
      <c r="FW133" s="1650"/>
      <c r="FX133" s="1650"/>
      <c r="FY133" s="1650"/>
      <c r="FZ133" s="1650"/>
      <c r="GA133" s="1650"/>
      <c r="GB133" s="1650"/>
      <c r="GC133" s="1650"/>
      <c r="GD133" s="1650"/>
      <c r="GE133" s="1650"/>
      <c r="GF133" s="1650"/>
      <c r="GG133" s="1650"/>
      <c r="GH133" s="1650"/>
      <c r="GI133" s="1650"/>
      <c r="GJ133" s="1650"/>
      <c r="GK133" s="1650"/>
      <c r="GL133" s="1650"/>
      <c r="GM133" s="1650"/>
      <c r="GO133" s="1169"/>
      <c r="GP133" s="1645"/>
      <c r="GQ133" s="1645"/>
      <c r="GR133" s="1169"/>
      <c r="GS133" s="1169"/>
      <c r="GT133" s="1169"/>
      <c r="GU133" s="1169"/>
      <c r="GV133" s="1645"/>
      <c r="GW133" s="1169"/>
      <c r="GX133" s="1169"/>
      <c r="GY133" s="553"/>
      <c r="GZ133" s="1169"/>
      <c r="HA133" s="1169"/>
      <c r="HB133" s="1169"/>
      <c r="HC133" s="1169"/>
      <c r="HD133" s="1169"/>
      <c r="HE133" s="1641"/>
      <c r="HF133" s="575"/>
      <c r="HG133" s="575"/>
      <c r="HH133" s="575"/>
      <c r="HI133" s="575"/>
      <c r="HJ133" s="1650">
        <v>11</v>
      </c>
    </row>
    <row s="1650" customFormat="1" customHeight="1" ht="11.549999999999999">
      <c r="A134" s="996"/>
      <c r="B134" s="1645"/>
      <c r="C134" s="1645"/>
      <c r="D134" s="360"/>
      <c r="J134" s="1650"/>
      <c r="K134" s="1650"/>
      <c r="L134" s="1650"/>
      <c r="M134" s="1650"/>
      <c r="N134" s="1650"/>
      <c r="O134" s="1650"/>
      <c r="P134" s="1650"/>
      <c r="Q134" s="1650"/>
      <c r="R134" s="1650"/>
      <c r="S134" s="1650"/>
      <c r="T134" s="1650"/>
      <c r="U134" s="1650"/>
      <c r="V134" s="1650"/>
      <c r="W134" s="1650"/>
      <c r="X134" s="1650"/>
      <c r="Y134" s="1650"/>
      <c r="Z134" s="1650"/>
      <c r="AA134" s="1650"/>
      <c r="AB134" s="1650"/>
      <c r="AC134" s="1650"/>
      <c r="AD134" s="1650"/>
      <c r="AE134" s="1650"/>
      <c r="AF134" s="1650"/>
      <c r="AG134" s="1650"/>
      <c r="AH134" s="1650"/>
      <c r="AI134" s="1650"/>
      <c r="AJ134" s="1650"/>
      <c r="AK134" s="1650"/>
      <c r="AL134" s="1650"/>
      <c r="AM134" s="1650"/>
      <c r="AN134" s="1650"/>
      <c r="AO134" s="1650"/>
      <c r="AP134" s="1650"/>
      <c r="AQ134" s="1650"/>
      <c r="AR134" s="1650"/>
      <c r="AS134" s="1650"/>
      <c r="AT134" s="1650"/>
      <c r="AU134" s="1650"/>
      <c r="AV134" s="1650"/>
      <c r="AW134" s="1650"/>
      <c r="AX134" s="1650"/>
      <c r="AY134" s="1650"/>
      <c r="AZ134" s="1650"/>
      <c r="BA134" s="1650"/>
      <c r="BB134" s="1650"/>
      <c r="BC134" s="1650"/>
      <c r="BD134" s="1650"/>
      <c r="BE134" s="1650"/>
      <c r="BF134" s="1650"/>
      <c r="BG134" s="1650"/>
      <c r="BH134" s="1650"/>
      <c r="BI134" s="1650"/>
      <c r="BJ134" s="1650"/>
      <c r="BK134" s="1650"/>
      <c r="BL134" s="1650"/>
      <c r="BM134" s="1650"/>
      <c r="BN134" s="1650"/>
      <c r="BO134" s="1650"/>
      <c r="BP134" s="1650"/>
      <c r="BQ134" s="1650"/>
      <c r="BR134" s="1650"/>
      <c r="BS134" s="1650"/>
      <c r="BT134" s="1650"/>
      <c r="BU134" s="1650"/>
      <c r="BV134" s="1650"/>
      <c r="BW134" s="1650"/>
      <c r="BX134" s="1650"/>
      <c r="BY134" s="1650"/>
      <c r="BZ134" s="1650"/>
      <c r="CA134" s="1650"/>
      <c r="CB134" s="1650"/>
      <c r="CC134" s="1650"/>
      <c r="CD134" s="1650"/>
      <c r="CE134" s="1650"/>
      <c r="CF134" s="1650"/>
      <c r="CG134" s="1650"/>
      <c r="CH134" s="1650"/>
      <c r="CI134" s="1650"/>
      <c r="CJ134" s="1650"/>
      <c r="CK134" s="1650"/>
      <c r="CL134" s="1650"/>
      <c r="CM134" s="1650"/>
      <c r="CN134" s="1650"/>
      <c r="CO134" s="1650"/>
      <c r="CP134" s="1650"/>
      <c r="CQ134" s="1650"/>
      <c r="CR134" s="1650"/>
      <c r="CS134" s="1650"/>
      <c r="CT134" s="1650"/>
      <c r="CU134" s="1650"/>
      <c r="CV134" s="1650"/>
      <c r="CW134" s="1650"/>
      <c r="CX134" s="1650"/>
      <c r="CY134" s="1650"/>
      <c r="CZ134" s="1650"/>
      <c r="DA134" s="1650"/>
      <c r="DB134" s="1650"/>
      <c r="DC134" s="1650"/>
      <c r="DD134" s="1650"/>
      <c r="DE134" s="1650"/>
      <c r="DF134" s="1650"/>
      <c r="DG134" s="1650"/>
      <c r="DH134" s="1650"/>
      <c r="DI134" s="1650"/>
      <c r="DJ134" s="1650"/>
      <c r="DK134" s="1650"/>
      <c r="DL134" s="1650"/>
      <c r="DM134" s="1650"/>
      <c r="DN134" s="1650"/>
      <c r="DO134" s="1650"/>
      <c r="DP134" s="1650"/>
      <c r="DQ134" s="1650"/>
      <c r="DR134" s="1650"/>
      <c r="DS134" s="1650"/>
      <c r="DT134" s="1650"/>
      <c r="DU134" s="1650"/>
      <c r="DV134" s="1650"/>
      <c r="DW134" s="1650"/>
      <c r="DX134" s="1650"/>
      <c r="DY134" s="1650"/>
      <c r="DZ134" s="1650"/>
      <c r="EA134" s="1650"/>
      <c r="EB134" s="1650"/>
      <c r="EC134" s="1650"/>
      <c r="ED134" s="1650"/>
      <c r="EE134" s="1650"/>
      <c r="EF134" s="1650"/>
      <c r="EG134" s="1650"/>
      <c r="EH134" s="1650"/>
      <c r="EI134" s="1650"/>
      <c r="EJ134" s="1650"/>
      <c r="EK134" s="1650"/>
      <c r="EL134" s="1650"/>
      <c r="EM134" s="1650"/>
      <c r="EN134" s="1650"/>
      <c r="EO134" s="1650"/>
      <c r="EP134" s="1650"/>
      <c r="EQ134" s="1650"/>
      <c r="ER134" s="1650"/>
      <c r="ES134" s="1650"/>
      <c r="ET134" s="1650"/>
      <c r="EU134" s="1650"/>
      <c r="EV134" s="1650"/>
      <c r="EW134" s="1650"/>
      <c r="EX134" s="1650"/>
      <c r="EY134" s="1650"/>
      <c r="EZ134" s="1650"/>
      <c r="FA134" s="1650"/>
      <c r="FB134" s="1650"/>
      <c r="FC134" s="1650"/>
      <c r="FD134" s="1650"/>
      <c r="FE134" s="1650"/>
      <c r="FF134" s="1650"/>
      <c r="FG134" s="1650"/>
      <c r="FH134" s="1650"/>
      <c r="FI134" s="1650"/>
      <c r="FJ134" s="1650"/>
      <c r="FK134" s="1650"/>
      <c r="FL134" s="1650"/>
      <c r="FM134" s="1650"/>
      <c r="FN134" s="1650"/>
      <c r="FO134" s="1650"/>
      <c r="FP134" s="1650"/>
      <c r="FQ134" s="1650"/>
      <c r="FR134" s="1650"/>
      <c r="FS134" s="1650"/>
      <c r="FT134" s="1650"/>
      <c r="FU134" s="1650"/>
      <c r="FV134" s="1650"/>
      <c r="FW134" s="1650"/>
      <c r="FX134" s="1650"/>
      <c r="FY134" s="1650"/>
      <c r="FZ134" s="1650"/>
      <c r="GA134" s="1650"/>
      <c r="GB134" s="1650"/>
      <c r="GC134" s="1650"/>
      <c r="GD134" s="1650"/>
      <c r="GE134" s="1650"/>
      <c r="GF134" s="1650"/>
      <c r="GG134" s="1650"/>
      <c r="GH134" s="1650"/>
      <c r="GI134" s="1650"/>
      <c r="GJ134" s="1650"/>
      <c r="GK134" s="1650"/>
      <c r="GL134" s="1650"/>
      <c r="GM134" s="1650"/>
      <c r="GO134" s="1169"/>
      <c r="GP134" s="1645"/>
      <c r="GQ134" s="1645"/>
      <c r="GR134" s="1169"/>
      <c r="GS134" s="1169"/>
      <c r="GT134" s="1169"/>
      <c r="GU134" s="1169"/>
      <c r="GV134" s="1645"/>
      <c r="GW134" s="1169"/>
      <c r="GX134" s="1169"/>
      <c r="GY134" s="553"/>
      <c r="GZ134" s="1169"/>
      <c r="HA134" s="1169"/>
      <c r="HB134" s="1169"/>
      <c r="HC134" s="1169"/>
      <c r="HD134" s="1169"/>
      <c r="HE134" s="1641"/>
      <c r="HF134" s="575"/>
      <c r="HG134" s="575"/>
      <c r="HH134" s="575"/>
      <c r="HI134" s="575"/>
      <c r="HJ134" s="1650">
        <v>11</v>
      </c>
    </row>
    <row s="1650" customFormat="1" customHeight="1" ht="11.549999999999999">
      <c r="A135" s="996"/>
      <c r="B135" s="1645"/>
      <c r="C135" s="1645"/>
      <c r="D135" s="360"/>
      <c r="J135" s="1650"/>
      <c r="K135" s="1650"/>
      <c r="L135" s="1650"/>
      <c r="M135" s="1650"/>
      <c r="N135" s="1650"/>
      <c r="O135" s="1650"/>
      <c r="P135" s="1650"/>
      <c r="Q135" s="1650"/>
      <c r="R135" s="1650"/>
      <c r="S135" s="1650"/>
      <c r="T135" s="1650"/>
      <c r="U135" s="1650"/>
      <c r="V135" s="1650"/>
      <c r="W135" s="1650"/>
      <c r="X135" s="1650"/>
      <c r="Y135" s="1650"/>
      <c r="Z135" s="1650"/>
      <c r="AA135" s="1650"/>
      <c r="AB135" s="1650"/>
      <c r="AC135" s="1650"/>
      <c r="AD135" s="1650"/>
      <c r="AE135" s="1650"/>
      <c r="AF135" s="1650"/>
      <c r="AG135" s="1650"/>
      <c r="AH135" s="1650"/>
      <c r="AI135" s="1650"/>
      <c r="AJ135" s="1650"/>
      <c r="AK135" s="1650"/>
      <c r="AL135" s="1650"/>
      <c r="AM135" s="1650"/>
      <c r="AN135" s="1650"/>
      <c r="AO135" s="1650"/>
      <c r="AP135" s="1650"/>
      <c r="AQ135" s="1650"/>
      <c r="AR135" s="1650"/>
      <c r="AS135" s="1650"/>
      <c r="AT135" s="1650"/>
      <c r="AU135" s="1650"/>
      <c r="AV135" s="1650"/>
      <c r="AW135" s="1650"/>
      <c r="AX135" s="1650"/>
      <c r="AY135" s="1650"/>
      <c r="AZ135" s="1650"/>
      <c r="BA135" s="1650"/>
      <c r="BB135" s="1650"/>
      <c r="BC135" s="1650"/>
      <c r="BD135" s="1650"/>
      <c r="BE135" s="1650"/>
      <c r="BF135" s="1650"/>
      <c r="BG135" s="1650"/>
      <c r="BH135" s="1650"/>
      <c r="BI135" s="1650"/>
      <c r="BJ135" s="1650"/>
      <c r="BK135" s="1650"/>
      <c r="BL135" s="1650"/>
      <c r="BM135" s="1650"/>
      <c r="BN135" s="1650"/>
      <c r="BO135" s="1650"/>
      <c r="BP135" s="1650"/>
      <c r="BQ135" s="1650"/>
      <c r="BR135" s="1650"/>
      <c r="BS135" s="1650"/>
      <c r="BT135" s="1650"/>
      <c r="BU135" s="1650"/>
      <c r="BV135" s="1650"/>
      <c r="BW135" s="1650"/>
      <c r="BX135" s="1650"/>
      <c r="BY135" s="1650"/>
      <c r="BZ135" s="1650"/>
      <c r="CA135" s="1650"/>
      <c r="CB135" s="1650"/>
      <c r="CC135" s="1650"/>
      <c r="CD135" s="1650"/>
      <c r="CE135" s="1650"/>
      <c r="CF135" s="1650"/>
      <c r="CG135" s="1650"/>
      <c r="CH135" s="1650"/>
      <c r="CI135" s="1650"/>
      <c r="CJ135" s="1650"/>
      <c r="CK135" s="1650"/>
      <c r="CL135" s="1650"/>
      <c r="CM135" s="1650"/>
      <c r="CN135" s="1650"/>
      <c r="CO135" s="1650"/>
      <c r="CP135" s="1650"/>
      <c r="CQ135" s="1650"/>
      <c r="CR135" s="1650"/>
      <c r="CS135" s="1650"/>
      <c r="CT135" s="1650"/>
      <c r="CU135" s="1650"/>
      <c r="CV135" s="1650"/>
      <c r="CW135" s="1650"/>
      <c r="CX135" s="1650"/>
      <c r="CY135" s="1650"/>
      <c r="CZ135" s="1650"/>
      <c r="DA135" s="1650"/>
      <c r="DB135" s="1650"/>
      <c r="DC135" s="1650"/>
      <c r="DD135" s="1650"/>
      <c r="DE135" s="1650"/>
      <c r="DF135" s="1650"/>
      <c r="DG135" s="1650"/>
      <c r="DH135" s="1650"/>
      <c r="DI135" s="1650"/>
      <c r="DJ135" s="1650"/>
      <c r="DK135" s="1650"/>
      <c r="DL135" s="1650"/>
      <c r="DM135" s="1650"/>
      <c r="DN135" s="1650"/>
      <c r="DO135" s="1650"/>
      <c r="DP135" s="1650"/>
      <c r="DQ135" s="1650"/>
      <c r="DR135" s="1650"/>
      <c r="DS135" s="1650"/>
      <c r="DT135" s="1650"/>
      <c r="DU135" s="1650"/>
      <c r="DV135" s="1650"/>
      <c r="DW135" s="1650"/>
      <c r="DX135" s="1650"/>
      <c r="DY135" s="1650"/>
      <c r="DZ135" s="1650"/>
      <c r="EA135" s="1650"/>
      <c r="EB135" s="1650"/>
      <c r="EC135" s="1650"/>
      <c r="ED135" s="1650"/>
      <c r="EE135" s="1650"/>
      <c r="EF135" s="1650"/>
      <c r="EG135" s="1650"/>
      <c r="EH135" s="1650"/>
      <c r="EI135" s="1650"/>
      <c r="EJ135" s="1650"/>
      <c r="EK135" s="1650"/>
      <c r="EL135" s="1650"/>
      <c r="EM135" s="1650"/>
      <c r="EN135" s="1650"/>
      <c r="EO135" s="1650"/>
      <c r="EP135" s="1650"/>
      <c r="EQ135" s="1650"/>
      <c r="ER135" s="1650"/>
      <c r="ES135" s="1650"/>
      <c r="ET135" s="1650"/>
      <c r="EU135" s="1650"/>
      <c r="EV135" s="1650"/>
      <c r="EW135" s="1650"/>
      <c r="EX135" s="1650"/>
      <c r="EY135" s="1650"/>
      <c r="EZ135" s="1650"/>
      <c r="FA135" s="1650"/>
      <c r="FB135" s="1650"/>
      <c r="FC135" s="1650"/>
      <c r="FD135" s="1650"/>
      <c r="FE135" s="1650"/>
      <c r="FF135" s="1650"/>
      <c r="FG135" s="1650"/>
      <c r="FH135" s="1650"/>
      <c r="FI135" s="1650"/>
      <c r="FJ135" s="1650"/>
      <c r="FK135" s="1650"/>
      <c r="FL135" s="1650"/>
      <c r="FM135" s="1650"/>
      <c r="FN135" s="1650"/>
      <c r="FO135" s="1650"/>
      <c r="FP135" s="1650"/>
      <c r="FQ135" s="1650"/>
      <c r="FR135" s="1650"/>
      <c r="FS135" s="1650"/>
      <c r="FT135" s="1650"/>
      <c r="FU135" s="1650"/>
      <c r="FV135" s="1650"/>
      <c r="FW135" s="1650"/>
      <c r="FX135" s="1650"/>
      <c r="FY135" s="1650"/>
      <c r="FZ135" s="1650"/>
      <c r="GA135" s="1650"/>
      <c r="GB135" s="1650"/>
      <c r="GC135" s="1650"/>
      <c r="GD135" s="1650"/>
      <c r="GE135" s="1650"/>
      <c r="GF135" s="1650"/>
      <c r="GG135" s="1650"/>
      <c r="GH135" s="1650"/>
      <c r="GI135" s="1650"/>
      <c r="GJ135" s="1650"/>
      <c r="GK135" s="1650"/>
      <c r="GL135" s="1650"/>
      <c r="GM135" s="1650"/>
      <c r="GO135" s="1169"/>
      <c r="GP135" s="1645"/>
      <c r="GQ135" s="1645"/>
      <c r="GR135" s="1169"/>
      <c r="GS135" s="1169"/>
      <c r="GT135" s="1169"/>
      <c r="GU135" s="1169"/>
      <c r="GV135" s="1645"/>
      <c r="GW135" s="1169"/>
      <c r="GX135" s="1169"/>
      <c r="GY135" s="553"/>
      <c r="GZ135" s="1169"/>
      <c r="HA135" s="1169"/>
      <c r="HB135" s="1169"/>
      <c r="HC135" s="1169"/>
      <c r="HD135" s="1169"/>
      <c r="HE135" s="1641"/>
      <c r="HF135" s="575"/>
      <c r="HG135" s="575"/>
      <c r="HH135" s="575"/>
      <c r="HI135" s="575"/>
      <c r="HJ135" s="1650">
        <v>11</v>
      </c>
    </row>
    <row s="1650" customFormat="1" customHeight="1" ht="11.549999999999999">
      <c r="A136" s="996"/>
      <c r="B136" s="1645"/>
      <c r="C136" s="1645"/>
      <c r="D136" s="360"/>
      <c r="J136" s="1650"/>
      <c r="K136" s="1650"/>
      <c r="L136" s="1650"/>
      <c r="M136" s="1650"/>
      <c r="N136" s="1650"/>
      <c r="O136" s="1650"/>
      <c r="P136" s="1650"/>
      <c r="Q136" s="1650"/>
      <c r="R136" s="1650"/>
      <c r="S136" s="1650"/>
      <c r="T136" s="1650"/>
      <c r="U136" s="1650"/>
      <c r="V136" s="1650"/>
      <c r="W136" s="1650"/>
      <c r="X136" s="1650"/>
      <c r="Y136" s="1650"/>
      <c r="Z136" s="1650"/>
      <c r="AA136" s="1650"/>
      <c r="AB136" s="1650"/>
      <c r="AC136" s="1650"/>
      <c r="AD136" s="1650"/>
      <c r="AE136" s="1650"/>
      <c r="AF136" s="1650"/>
      <c r="AG136" s="1650"/>
      <c r="AH136" s="1650"/>
      <c r="AI136" s="1650"/>
      <c r="AJ136" s="1650"/>
      <c r="AK136" s="1650"/>
      <c r="AL136" s="1650"/>
      <c r="AM136" s="1650"/>
      <c r="AN136" s="1650"/>
      <c r="AO136" s="1650"/>
      <c r="AP136" s="1650"/>
      <c r="AQ136" s="1650"/>
      <c r="AR136" s="1650"/>
      <c r="AS136" s="1650"/>
      <c r="AT136" s="1650"/>
      <c r="AU136" s="1650"/>
      <c r="AV136" s="1650"/>
      <c r="AW136" s="1650"/>
      <c r="AX136" s="1650"/>
      <c r="AY136" s="1650"/>
      <c r="AZ136" s="1650"/>
      <c r="BA136" s="1650"/>
      <c r="BB136" s="1650"/>
      <c r="BC136" s="1650"/>
      <c r="BD136" s="1650"/>
      <c r="BE136" s="1650"/>
      <c r="BF136" s="1650"/>
      <c r="BG136" s="1650"/>
      <c r="BH136" s="1650"/>
      <c r="BI136" s="1650"/>
      <c r="BJ136" s="1650"/>
      <c r="BK136" s="1650"/>
      <c r="BL136" s="1650"/>
      <c r="BM136" s="1650"/>
      <c r="BN136" s="1650"/>
      <c r="BO136" s="1650"/>
      <c r="BP136" s="1650"/>
      <c r="BQ136" s="1650"/>
      <c r="BR136" s="1650"/>
      <c r="BS136" s="1650"/>
      <c r="BT136" s="1650"/>
      <c r="BU136" s="1650"/>
      <c r="BV136" s="1650"/>
      <c r="BW136" s="1650"/>
      <c r="BX136" s="1650"/>
      <c r="BY136" s="1650"/>
      <c r="BZ136" s="1650"/>
      <c r="CA136" s="1650"/>
      <c r="CB136" s="1650"/>
      <c r="CC136" s="1650"/>
      <c r="CD136" s="1650"/>
      <c r="CE136" s="1650"/>
      <c r="CF136" s="1650"/>
      <c r="CG136" s="1650"/>
      <c r="CH136" s="1650"/>
      <c r="CI136" s="1650"/>
      <c r="CJ136" s="1650"/>
      <c r="CK136" s="1650"/>
      <c r="CL136" s="1650"/>
      <c r="CM136" s="1650"/>
      <c r="CN136" s="1650"/>
      <c r="CO136" s="1650"/>
      <c r="CP136" s="1650"/>
      <c r="CQ136" s="1650"/>
      <c r="CR136" s="1650"/>
      <c r="CS136" s="1650"/>
      <c r="CT136" s="1650"/>
      <c r="CU136" s="1650"/>
      <c r="CV136" s="1650"/>
      <c r="CW136" s="1650"/>
      <c r="CX136" s="1650"/>
      <c r="CY136" s="1650"/>
      <c r="CZ136" s="1650"/>
      <c r="DA136" s="1650"/>
      <c r="DB136" s="1650"/>
      <c r="DC136" s="1650"/>
      <c r="DD136" s="1650"/>
      <c r="DE136" s="1650"/>
      <c r="DF136" s="1650"/>
      <c r="DG136" s="1650"/>
      <c r="DH136" s="1650"/>
      <c r="DI136" s="1650"/>
      <c r="DJ136" s="1650"/>
      <c r="DK136" s="1650"/>
      <c r="DL136" s="1650"/>
      <c r="DM136" s="1650"/>
      <c r="DN136" s="1650"/>
      <c r="DO136" s="1650"/>
      <c r="DP136" s="1650"/>
      <c r="DQ136" s="1650"/>
      <c r="DR136" s="1650"/>
      <c r="DS136" s="1650"/>
      <c r="DT136" s="1650"/>
      <c r="DU136" s="1650"/>
      <c r="DV136" s="1650"/>
      <c r="DW136" s="1650"/>
      <c r="DX136" s="1650"/>
      <c r="DY136" s="1650"/>
      <c r="DZ136" s="1650"/>
      <c r="EA136" s="1650"/>
      <c r="EB136" s="1650"/>
      <c r="EC136" s="1650"/>
      <c r="ED136" s="1650"/>
      <c r="EE136" s="1650"/>
      <c r="EF136" s="1650"/>
      <c r="EG136" s="1650"/>
      <c r="EH136" s="1650"/>
      <c r="EI136" s="1650"/>
      <c r="EJ136" s="1650"/>
      <c r="EK136" s="1650"/>
      <c r="EL136" s="1650"/>
      <c r="EM136" s="1650"/>
      <c r="EN136" s="1650"/>
      <c r="EO136" s="1650"/>
      <c r="EP136" s="1650"/>
      <c r="EQ136" s="1650"/>
      <c r="ER136" s="1650"/>
      <c r="ES136" s="1650"/>
      <c r="ET136" s="1650"/>
      <c r="EU136" s="1650"/>
      <c r="EV136" s="1650"/>
      <c r="EW136" s="1650"/>
      <c r="EX136" s="1650"/>
      <c r="EY136" s="1650"/>
      <c r="EZ136" s="1650"/>
      <c r="FA136" s="1650"/>
      <c r="FB136" s="1650"/>
      <c r="FC136" s="1650"/>
      <c r="FD136" s="1650"/>
      <c r="FE136" s="1650"/>
      <c r="FF136" s="1650"/>
      <c r="FG136" s="1650"/>
      <c r="FH136" s="1650"/>
      <c r="FI136" s="1650"/>
      <c r="FJ136" s="1650"/>
      <c r="FK136" s="1650"/>
      <c r="FL136" s="1650"/>
      <c r="FM136" s="1650"/>
      <c r="FN136" s="1650"/>
      <c r="FO136" s="1650"/>
      <c r="FP136" s="1650"/>
      <c r="FQ136" s="1650"/>
      <c r="FR136" s="1650"/>
      <c r="FS136" s="1650"/>
      <c r="FT136" s="1650"/>
      <c r="FU136" s="1650"/>
      <c r="FV136" s="1650"/>
      <c r="FW136" s="1650"/>
      <c r="FX136" s="1650"/>
      <c r="FY136" s="1650"/>
      <c r="FZ136" s="1650"/>
      <c r="GA136" s="1650"/>
      <c r="GB136" s="1650"/>
      <c r="GC136" s="1650"/>
      <c r="GD136" s="1650"/>
      <c r="GE136" s="1650"/>
      <c r="GF136" s="1650"/>
      <c r="GG136" s="1650"/>
      <c r="GH136" s="1650"/>
      <c r="GI136" s="1650"/>
      <c r="GJ136" s="1650"/>
      <c r="GK136" s="1650"/>
      <c r="GL136" s="1650"/>
      <c r="GM136" s="1650"/>
      <c r="GO136" s="1169"/>
      <c r="GP136" s="1645"/>
      <c r="GQ136" s="1645"/>
      <c r="GR136" s="1169"/>
      <c r="GS136" s="1169"/>
      <c r="GT136" s="1169"/>
      <c r="GU136" s="1169"/>
      <c r="GV136" s="1645"/>
      <c r="GW136" s="1169"/>
      <c r="GX136" s="1169"/>
      <c r="GY136" s="553"/>
      <c r="GZ136" s="1169"/>
      <c r="HA136" s="1169"/>
      <c r="HB136" s="1169"/>
      <c r="HC136" s="1169"/>
      <c r="HD136" s="1169"/>
      <c r="HE136" s="1641"/>
      <c r="HF136" s="575"/>
      <c r="HG136" s="575"/>
      <c r="HH136" s="575"/>
      <c r="HI136" s="575"/>
      <c r="HJ136" s="1650">
        <v>11</v>
      </c>
    </row>
    <row s="1650" customFormat="1" customHeight="1" ht="11.549999999999999">
      <c r="A137" s="996"/>
      <c r="B137" s="1645"/>
      <c r="C137" s="1645"/>
      <c r="D137" s="360"/>
      <c r="J137" s="1650"/>
      <c r="K137" s="1650"/>
      <c r="L137" s="1650"/>
      <c r="M137" s="1650"/>
      <c r="N137" s="1650"/>
      <c r="O137" s="1650"/>
      <c r="P137" s="1650"/>
      <c r="Q137" s="1650"/>
      <c r="R137" s="1650"/>
      <c r="S137" s="1650"/>
      <c r="T137" s="1650"/>
      <c r="U137" s="1650"/>
      <c r="V137" s="1650"/>
      <c r="W137" s="1650"/>
      <c r="X137" s="1650"/>
      <c r="Y137" s="1650"/>
      <c r="Z137" s="1650"/>
      <c r="AA137" s="1650"/>
      <c r="AB137" s="1650"/>
      <c r="AC137" s="1650"/>
      <c r="AD137" s="1650"/>
      <c r="AE137" s="1650"/>
      <c r="AF137" s="1650"/>
      <c r="AG137" s="1650"/>
      <c r="AH137" s="1650"/>
      <c r="AI137" s="1650"/>
      <c r="AJ137" s="1650"/>
      <c r="AK137" s="1650"/>
      <c r="AL137" s="1650"/>
      <c r="AM137" s="1650"/>
      <c r="AN137" s="1650"/>
      <c r="AO137" s="1650"/>
      <c r="AP137" s="1650"/>
      <c r="AQ137" s="1650"/>
      <c r="AR137" s="1650"/>
      <c r="AS137" s="1650"/>
      <c r="AT137" s="1650"/>
      <c r="AU137" s="1650"/>
      <c r="AV137" s="1650"/>
      <c r="AW137" s="1650"/>
      <c r="AX137" s="1650"/>
      <c r="AY137" s="1650"/>
      <c r="AZ137" s="1650"/>
      <c r="BA137" s="1650"/>
      <c r="BB137" s="1650"/>
      <c r="BC137" s="1650"/>
      <c r="BD137" s="1650"/>
      <c r="BE137" s="1650"/>
      <c r="BF137" s="1650"/>
      <c r="BG137" s="1650"/>
      <c r="BH137" s="1650"/>
      <c r="BI137" s="1650"/>
      <c r="BJ137" s="1650"/>
      <c r="BK137" s="1650"/>
      <c r="BL137" s="1650"/>
      <c r="BM137" s="1650"/>
      <c r="BN137" s="1650"/>
      <c r="BO137" s="1650"/>
      <c r="BP137" s="1650"/>
      <c r="BQ137" s="1650"/>
      <c r="BR137" s="1650"/>
      <c r="BS137" s="1650"/>
      <c r="BT137" s="1650"/>
      <c r="BU137" s="1650"/>
      <c r="BV137" s="1650"/>
      <c r="BW137" s="1650"/>
      <c r="BX137" s="1650"/>
      <c r="BY137" s="1650"/>
      <c r="BZ137" s="1650"/>
      <c r="CA137" s="1650"/>
      <c r="CB137" s="1650"/>
      <c r="CC137" s="1650"/>
      <c r="CD137" s="1650"/>
      <c r="CE137" s="1650"/>
      <c r="CF137" s="1650"/>
      <c r="CG137" s="1650"/>
      <c r="CH137" s="1650"/>
      <c r="CI137" s="1650"/>
      <c r="CJ137" s="1650"/>
      <c r="CK137" s="1650"/>
      <c r="CL137" s="1650"/>
      <c r="CM137" s="1650"/>
      <c r="CN137" s="1650"/>
      <c r="CO137" s="1650"/>
      <c r="CP137" s="1650"/>
      <c r="CQ137" s="1650"/>
      <c r="CR137" s="1650"/>
      <c r="CS137" s="1650"/>
      <c r="CT137" s="1650"/>
      <c r="CU137" s="1650"/>
      <c r="CV137" s="1650"/>
      <c r="CW137" s="1650"/>
      <c r="CX137" s="1650"/>
      <c r="CY137" s="1650"/>
      <c r="CZ137" s="1650"/>
      <c r="DA137" s="1650"/>
      <c r="DB137" s="1650"/>
      <c r="DC137" s="1650"/>
      <c r="DD137" s="1650"/>
      <c r="DE137" s="1650"/>
      <c r="DF137" s="1650"/>
      <c r="DG137" s="1650"/>
      <c r="DH137" s="1650"/>
      <c r="DI137" s="1650"/>
      <c r="DJ137" s="1650"/>
      <c r="DK137" s="1650"/>
      <c r="DL137" s="1650"/>
      <c r="DM137" s="1650"/>
      <c r="DN137" s="1650"/>
      <c r="DO137" s="1650"/>
      <c r="DP137" s="1650"/>
      <c r="DQ137" s="1650"/>
      <c r="DR137" s="1650"/>
      <c r="DS137" s="1650"/>
      <c r="DT137" s="1650"/>
      <c r="DU137" s="1650"/>
      <c r="DV137" s="1650"/>
      <c r="DW137" s="1650"/>
      <c r="DX137" s="1650"/>
      <c r="DY137" s="1650"/>
      <c r="DZ137" s="1650"/>
      <c r="EA137" s="1650"/>
      <c r="EB137" s="1650"/>
      <c r="EC137" s="1650"/>
      <c r="ED137" s="1650"/>
      <c r="EE137" s="1650"/>
      <c r="EF137" s="1650"/>
      <c r="EG137" s="1650"/>
      <c r="EH137" s="1650"/>
      <c r="EI137" s="1650"/>
      <c r="EJ137" s="1650"/>
      <c r="EK137" s="1650"/>
      <c r="EL137" s="1650"/>
      <c r="EM137" s="1650"/>
      <c r="EN137" s="1650"/>
      <c r="EO137" s="1650"/>
      <c r="EP137" s="1650"/>
      <c r="EQ137" s="1650"/>
      <c r="ER137" s="1650"/>
      <c r="ES137" s="1650"/>
      <c r="ET137" s="1650"/>
      <c r="EU137" s="1650"/>
      <c r="EV137" s="1650"/>
      <c r="EW137" s="1650"/>
      <c r="EX137" s="1650"/>
      <c r="EY137" s="1650"/>
      <c r="EZ137" s="1650"/>
      <c r="FA137" s="1650"/>
      <c r="FB137" s="1650"/>
      <c r="FC137" s="1650"/>
      <c r="FD137" s="1650"/>
      <c r="FE137" s="1650"/>
      <c r="FF137" s="1650"/>
      <c r="FG137" s="1650"/>
      <c r="FH137" s="1650"/>
      <c r="FI137" s="1650"/>
      <c r="FJ137" s="1650"/>
      <c r="FK137" s="1650"/>
      <c r="FL137" s="1650"/>
      <c r="FM137" s="1650"/>
      <c r="FN137" s="1650"/>
      <c r="FO137" s="1650"/>
      <c r="FP137" s="1650"/>
      <c r="FQ137" s="1650"/>
      <c r="FR137" s="1650"/>
      <c r="FS137" s="1650"/>
      <c r="FT137" s="1650"/>
      <c r="FU137" s="1650"/>
      <c r="FV137" s="1650"/>
      <c r="FW137" s="1650"/>
      <c r="FX137" s="1650"/>
      <c r="FY137" s="1650"/>
      <c r="FZ137" s="1650"/>
      <c r="GA137" s="1650"/>
      <c r="GB137" s="1650"/>
      <c r="GC137" s="1650"/>
      <c r="GD137" s="1650"/>
      <c r="GE137" s="1650"/>
      <c r="GF137" s="1650"/>
      <c r="GG137" s="1650"/>
      <c r="GH137" s="1650"/>
      <c r="GI137" s="1650"/>
      <c r="GJ137" s="1650"/>
      <c r="GK137" s="1650"/>
      <c r="GL137" s="1650"/>
      <c r="GM137" s="1650"/>
      <c r="GO137" s="1169"/>
      <c r="GP137" s="1645"/>
      <c r="GQ137" s="1645"/>
      <c r="GR137" s="1169"/>
      <c r="GS137" s="1169"/>
      <c r="GT137" s="1169"/>
      <c r="GU137" s="1169"/>
      <c r="GV137" s="1645"/>
      <c r="GW137" s="1169"/>
      <c r="GX137" s="1169"/>
      <c r="GY137" s="553"/>
      <c r="GZ137" s="1169"/>
      <c r="HA137" s="1169"/>
      <c r="HB137" s="1169"/>
      <c r="HC137" s="1169"/>
      <c r="HD137" s="1169"/>
      <c r="HE137" s="1641"/>
      <c r="HF137" s="575"/>
      <c r="HG137" s="575"/>
      <c r="HH137" s="575"/>
      <c r="HI137" s="575"/>
      <c r="HJ137" s="1650">
        <v>11</v>
      </c>
    </row>
    <row s="1650" customFormat="1" customHeight="1" ht="11.549999999999999">
      <c r="A138" s="996"/>
      <c r="B138" s="1645"/>
      <c r="C138" s="1645"/>
      <c r="D138" s="360"/>
      <c r="J138" s="1650"/>
      <c r="K138" s="1650"/>
      <c r="L138" s="1650"/>
      <c r="M138" s="1650"/>
      <c r="N138" s="1650"/>
      <c r="O138" s="1650"/>
      <c r="P138" s="1650"/>
      <c r="Q138" s="1650"/>
      <c r="R138" s="1650"/>
      <c r="S138" s="1650"/>
      <c r="T138" s="1650"/>
      <c r="U138" s="1650"/>
      <c r="V138" s="1650"/>
      <c r="W138" s="1650"/>
      <c r="X138" s="1650"/>
      <c r="Y138" s="1650"/>
      <c r="Z138" s="1650"/>
      <c r="AA138" s="1650"/>
      <c r="AB138" s="1650"/>
      <c r="AC138" s="1650"/>
      <c r="AD138" s="1650"/>
      <c r="AE138" s="1650"/>
      <c r="AF138" s="1650"/>
      <c r="AG138" s="1650"/>
      <c r="AH138" s="1650"/>
      <c r="AI138" s="1650"/>
      <c r="AJ138" s="1650"/>
      <c r="AK138" s="1650"/>
      <c r="AL138" s="1650"/>
      <c r="AM138" s="1650"/>
      <c r="AN138" s="1650"/>
      <c r="AO138" s="1650"/>
      <c r="AP138" s="1650"/>
      <c r="AQ138" s="1650"/>
      <c r="AR138" s="1650"/>
      <c r="AS138" s="1650"/>
      <c r="AT138" s="1650"/>
      <c r="AU138" s="1650"/>
      <c r="AV138" s="1650"/>
      <c r="AW138" s="1650"/>
      <c r="AX138" s="1650"/>
      <c r="AY138" s="1650"/>
      <c r="AZ138" s="1650"/>
      <c r="BA138" s="1650"/>
      <c r="BB138" s="1650"/>
      <c r="BC138" s="1650"/>
      <c r="BD138" s="1650"/>
      <c r="BE138" s="1650"/>
      <c r="BF138" s="1650"/>
      <c r="BG138" s="1650"/>
      <c r="BH138" s="1650"/>
      <c r="BI138" s="1650"/>
      <c r="BJ138" s="1650"/>
      <c r="BK138" s="1650"/>
      <c r="BL138" s="1650"/>
      <c r="BM138" s="1650"/>
      <c r="BN138" s="1650"/>
      <c r="BO138" s="1650"/>
      <c r="BP138" s="1650"/>
      <c r="BQ138" s="1650"/>
      <c r="BR138" s="1650"/>
      <c r="BS138" s="1650"/>
      <c r="BT138" s="1650"/>
      <c r="BU138" s="1650"/>
      <c r="BV138" s="1650"/>
      <c r="BW138" s="1650"/>
      <c r="BX138" s="1650"/>
      <c r="BY138" s="1650"/>
      <c r="BZ138" s="1650"/>
      <c r="CA138" s="1650"/>
      <c r="CB138" s="1650"/>
      <c r="CC138" s="1650"/>
      <c r="CD138" s="1650"/>
      <c r="CE138" s="1650"/>
      <c r="CF138" s="1650"/>
      <c r="CG138" s="1650"/>
      <c r="CH138" s="1650"/>
      <c r="CI138" s="1650"/>
      <c r="CJ138" s="1650"/>
      <c r="CK138" s="1650"/>
      <c r="CL138" s="1650"/>
      <c r="CM138" s="1650"/>
      <c r="CN138" s="1650"/>
      <c r="CO138" s="1650"/>
      <c r="CP138" s="1650"/>
      <c r="CQ138" s="1650"/>
      <c r="CR138" s="1650"/>
      <c r="CS138" s="1650"/>
      <c r="CT138" s="1650"/>
      <c r="CU138" s="1650"/>
      <c r="CV138" s="1650"/>
      <c r="CW138" s="1650"/>
      <c r="CX138" s="1650"/>
      <c r="CY138" s="1650"/>
      <c r="CZ138" s="1650"/>
      <c r="DA138" s="1650"/>
      <c r="DB138" s="1650"/>
      <c r="DC138" s="1650"/>
      <c r="DD138" s="1650"/>
      <c r="DE138" s="1650"/>
      <c r="DF138" s="1650"/>
      <c r="DG138" s="1650"/>
      <c r="DH138" s="1650"/>
      <c r="DI138" s="1650"/>
      <c r="DJ138" s="1650"/>
      <c r="DK138" s="1650"/>
      <c r="DL138" s="1650"/>
      <c r="DM138" s="1650"/>
      <c r="DN138" s="1650"/>
      <c r="DO138" s="1650"/>
      <c r="DP138" s="1650"/>
      <c r="DQ138" s="1650"/>
      <c r="DR138" s="1650"/>
      <c r="DS138" s="1650"/>
      <c r="DT138" s="1650"/>
      <c r="DU138" s="1650"/>
      <c r="DV138" s="1650"/>
      <c r="DW138" s="1650"/>
      <c r="DX138" s="1650"/>
      <c r="DY138" s="1650"/>
      <c r="DZ138" s="1650"/>
      <c r="EA138" s="1650"/>
      <c r="EB138" s="1650"/>
      <c r="EC138" s="1650"/>
      <c r="ED138" s="1650"/>
      <c r="EE138" s="1650"/>
      <c r="EF138" s="1650"/>
      <c r="EG138" s="1650"/>
      <c r="EH138" s="1650"/>
      <c r="EI138" s="1650"/>
      <c r="EJ138" s="1650"/>
      <c r="EK138" s="1650"/>
      <c r="EL138" s="1650"/>
      <c r="EM138" s="1650"/>
      <c r="EN138" s="1650"/>
      <c r="EO138" s="1650"/>
      <c r="EP138" s="1650"/>
      <c r="EQ138" s="1650"/>
      <c r="ER138" s="1650"/>
      <c r="ES138" s="1650"/>
      <c r="ET138" s="1650"/>
      <c r="EU138" s="1650"/>
      <c r="EV138" s="1650"/>
      <c r="EW138" s="1650"/>
      <c r="EX138" s="1650"/>
      <c r="EY138" s="1650"/>
      <c r="EZ138" s="1650"/>
      <c r="FA138" s="1650"/>
      <c r="FB138" s="1650"/>
      <c r="FC138" s="1650"/>
      <c r="FD138" s="1650"/>
      <c r="FE138" s="1650"/>
      <c r="FF138" s="1650"/>
      <c r="FG138" s="1650"/>
      <c r="FH138" s="1650"/>
      <c r="FI138" s="1650"/>
      <c r="FJ138" s="1650"/>
      <c r="FK138" s="1650"/>
      <c r="FL138" s="1650"/>
      <c r="FM138" s="1650"/>
      <c r="FN138" s="1650"/>
      <c r="FO138" s="1650"/>
      <c r="FP138" s="1650"/>
      <c r="FQ138" s="1650"/>
      <c r="FR138" s="1650"/>
      <c r="FS138" s="1650"/>
      <c r="FT138" s="1650"/>
      <c r="FU138" s="1650"/>
      <c r="FV138" s="1650"/>
      <c r="FW138" s="1650"/>
      <c r="FX138" s="1650"/>
      <c r="FY138" s="1650"/>
      <c r="FZ138" s="1650"/>
      <c r="GA138" s="1650"/>
      <c r="GB138" s="1650"/>
      <c r="GC138" s="1650"/>
      <c r="GD138" s="1650"/>
      <c r="GE138" s="1650"/>
      <c r="GF138" s="1650"/>
      <c r="GG138" s="1650"/>
      <c r="GH138" s="1650"/>
      <c r="GI138" s="1650"/>
      <c r="GJ138" s="1650"/>
      <c r="GK138" s="1650"/>
      <c r="GL138" s="1650"/>
      <c r="GM138" s="1650"/>
      <c r="GO138" s="1169"/>
      <c r="GP138" s="1645"/>
      <c r="GQ138" s="1645"/>
      <c r="GR138" s="1169"/>
      <c r="GS138" s="1169"/>
      <c r="GT138" s="1169"/>
      <c r="GU138" s="1169"/>
      <c r="GV138" s="1645"/>
      <c r="GW138" s="1169"/>
      <c r="GX138" s="1169"/>
      <c r="GY138" s="553"/>
      <c r="GZ138" s="1169"/>
      <c r="HA138" s="1169"/>
      <c r="HB138" s="1169"/>
      <c r="HC138" s="1169"/>
      <c r="HD138" s="1169"/>
      <c r="HE138" s="1641"/>
      <c r="HF138" s="575"/>
      <c r="HG138" s="575"/>
      <c r="HH138" s="575"/>
      <c r="HI138" s="575"/>
      <c r="HJ138" s="1650">
        <v>11</v>
      </c>
    </row>
    <row s="1650" customFormat="1" customHeight="1" ht="11.549999999999999">
      <c r="A139" s="996"/>
      <c r="B139" s="1645"/>
      <c r="C139" s="1645"/>
      <c r="D139" s="360"/>
      <c r="J139" s="1650"/>
      <c r="K139" s="1650"/>
      <c r="L139" s="1650"/>
      <c r="M139" s="1650"/>
      <c r="N139" s="1650"/>
      <c r="O139" s="1650"/>
      <c r="P139" s="1650"/>
      <c r="Q139" s="1650"/>
      <c r="R139" s="1650"/>
      <c r="S139" s="1650"/>
      <c r="T139" s="1650"/>
      <c r="U139" s="1650"/>
      <c r="V139" s="1650"/>
      <c r="W139" s="1650"/>
      <c r="X139" s="1650"/>
      <c r="Y139" s="1650"/>
      <c r="Z139" s="1650"/>
      <c r="AA139" s="1650"/>
      <c r="AB139" s="1650"/>
      <c r="AC139" s="1650"/>
      <c r="AD139" s="1650"/>
      <c r="AE139" s="1650"/>
      <c r="AF139" s="1650"/>
      <c r="AG139" s="1650"/>
      <c r="AH139" s="1650"/>
      <c r="AI139" s="1650"/>
      <c r="AJ139" s="1650"/>
      <c r="AK139" s="1650"/>
      <c r="AL139" s="1650"/>
      <c r="AM139" s="1650"/>
      <c r="AN139" s="1650"/>
      <c r="AO139" s="1650"/>
      <c r="AP139" s="1650"/>
      <c r="AQ139" s="1650"/>
      <c r="AR139" s="1650"/>
      <c r="AS139" s="1650"/>
      <c r="AT139" s="1650"/>
      <c r="AU139" s="1650"/>
      <c r="AV139" s="1650"/>
      <c r="AW139" s="1650"/>
      <c r="AX139" s="1650"/>
      <c r="AY139" s="1650"/>
      <c r="AZ139" s="1650"/>
      <c r="BA139" s="1650"/>
      <c r="BB139" s="1650"/>
      <c r="BC139" s="1650"/>
      <c r="BD139" s="1650"/>
      <c r="BE139" s="1650"/>
      <c r="BF139" s="1650"/>
      <c r="BG139" s="1650"/>
      <c r="BH139" s="1650"/>
      <c r="BI139" s="1650"/>
      <c r="BJ139" s="1650"/>
      <c r="BK139" s="1650"/>
      <c r="BL139" s="1650"/>
      <c r="BM139" s="1650"/>
      <c r="BN139" s="1650"/>
      <c r="BO139" s="1650"/>
      <c r="BP139" s="1650"/>
      <c r="BQ139" s="1650"/>
      <c r="BR139" s="1650"/>
      <c r="BS139" s="1650"/>
      <c r="BT139" s="1650"/>
      <c r="BU139" s="1650"/>
      <c r="BV139" s="1650"/>
      <c r="BW139" s="1650"/>
      <c r="BX139" s="1650"/>
      <c r="BY139" s="1650"/>
      <c r="BZ139" s="1650"/>
      <c r="CA139" s="1650"/>
      <c r="CB139" s="1650"/>
      <c r="CC139" s="1650"/>
      <c r="CD139" s="1650"/>
      <c r="CE139" s="1650"/>
      <c r="CF139" s="1650"/>
      <c r="CG139" s="1650"/>
      <c r="CH139" s="1650"/>
      <c r="CI139" s="1650"/>
      <c r="CJ139" s="1650"/>
      <c r="CK139" s="1650"/>
      <c r="CL139" s="1650"/>
      <c r="CM139" s="1650"/>
      <c r="CN139" s="1650"/>
      <c r="CO139" s="1650"/>
      <c r="CP139" s="1650"/>
      <c r="CQ139" s="1650"/>
      <c r="CR139" s="1650"/>
      <c r="CS139" s="1650"/>
      <c r="CT139" s="1650"/>
      <c r="CU139" s="1650"/>
      <c r="CV139" s="1650"/>
      <c r="CW139" s="1650"/>
      <c r="CX139" s="1650"/>
      <c r="CY139" s="1650"/>
      <c r="CZ139" s="1650"/>
      <c r="DA139" s="1650"/>
      <c r="DB139" s="1650"/>
      <c r="DC139" s="1650"/>
      <c r="DD139" s="1650"/>
      <c r="DE139" s="1650"/>
      <c r="DF139" s="1650"/>
      <c r="DG139" s="1650"/>
      <c r="DH139" s="1650"/>
      <c r="DI139" s="1650"/>
      <c r="DJ139" s="1650"/>
      <c r="DK139" s="1650"/>
      <c r="DL139" s="1650"/>
      <c r="DM139" s="1650"/>
      <c r="DN139" s="1650"/>
      <c r="DO139" s="1650"/>
      <c r="DP139" s="1650"/>
      <c r="DQ139" s="1650"/>
      <c r="DR139" s="1650"/>
      <c r="DS139" s="1650"/>
      <c r="DT139" s="1650"/>
      <c r="DU139" s="1650"/>
      <c r="DV139" s="1650"/>
      <c r="DW139" s="1650"/>
      <c r="DX139" s="1650"/>
      <c r="DY139" s="1650"/>
      <c r="DZ139" s="1650"/>
      <c r="EA139" s="1650"/>
      <c r="EB139" s="1650"/>
      <c r="EC139" s="1650"/>
      <c r="ED139" s="1650"/>
      <c r="EE139" s="1650"/>
      <c r="EF139" s="1650"/>
      <c r="EG139" s="1650"/>
      <c r="EH139" s="1650"/>
      <c r="EI139" s="1650"/>
      <c r="EJ139" s="1650"/>
      <c r="EK139" s="1650"/>
      <c r="EL139" s="1650"/>
      <c r="EM139" s="1650"/>
      <c r="EN139" s="1650"/>
      <c r="EO139" s="1650"/>
      <c r="EP139" s="1650"/>
      <c r="EQ139" s="1650"/>
      <c r="ER139" s="1650"/>
      <c r="ES139" s="1650"/>
      <c r="ET139" s="1650"/>
      <c r="EU139" s="1650"/>
      <c r="EV139" s="1650"/>
      <c r="EW139" s="1650"/>
      <c r="EX139" s="1650"/>
      <c r="EY139" s="1650"/>
      <c r="EZ139" s="1650"/>
      <c r="FA139" s="1650"/>
      <c r="FB139" s="1650"/>
      <c r="FC139" s="1650"/>
      <c r="FD139" s="1650"/>
      <c r="FE139" s="1650"/>
      <c r="FF139" s="1650"/>
      <c r="FG139" s="1650"/>
      <c r="FH139" s="1650"/>
      <c r="FI139" s="1650"/>
      <c r="FJ139" s="1650"/>
      <c r="FK139" s="1650"/>
      <c r="FL139" s="1650"/>
      <c r="FM139" s="1650"/>
      <c r="FN139" s="1650"/>
      <c r="FO139" s="1650"/>
      <c r="FP139" s="1650"/>
      <c r="FQ139" s="1650"/>
      <c r="FR139" s="1650"/>
      <c r="FS139" s="1650"/>
      <c r="FT139" s="1650"/>
      <c r="FU139" s="1650"/>
      <c r="FV139" s="1650"/>
      <c r="FW139" s="1650"/>
      <c r="FX139" s="1650"/>
      <c r="FY139" s="1650"/>
      <c r="FZ139" s="1650"/>
      <c r="GA139" s="1650"/>
      <c r="GB139" s="1650"/>
      <c r="GC139" s="1650"/>
      <c r="GD139" s="1650"/>
      <c r="GE139" s="1650"/>
      <c r="GF139" s="1650"/>
      <c r="GG139" s="1650"/>
      <c r="GH139" s="1650"/>
      <c r="GI139" s="1650"/>
      <c r="GJ139" s="1650"/>
      <c r="GK139" s="1650"/>
      <c r="GL139" s="1650"/>
      <c r="GM139" s="1650"/>
      <c r="GO139" s="1169"/>
      <c r="GP139" s="1645"/>
      <c r="GQ139" s="1645"/>
      <c r="GR139" s="1169"/>
      <c r="GS139" s="1169"/>
      <c r="GT139" s="1169"/>
      <c r="GU139" s="1169"/>
      <c r="GV139" s="1645"/>
      <c r="GW139" s="1169"/>
      <c r="GX139" s="1169"/>
      <c r="GY139" s="553"/>
      <c r="GZ139" s="1169"/>
      <c r="HA139" s="1169"/>
      <c r="HB139" s="1169"/>
      <c r="HC139" s="1169"/>
      <c r="HD139" s="1169"/>
      <c r="HE139" s="1641"/>
      <c r="HF139" s="575"/>
      <c r="HG139" s="575"/>
      <c r="HH139" s="575"/>
      <c r="HI139" s="575"/>
      <c r="HJ139" s="1650">
        <v>11</v>
      </c>
    </row>
    <row s="1650" customFormat="1" customHeight="1" ht="11.549999999999999">
      <c r="A140" s="996"/>
      <c r="B140" s="1645"/>
      <c r="C140" s="1645"/>
      <c r="D140" s="360"/>
      <c r="J140" s="1650"/>
      <c r="K140" s="1650"/>
      <c r="L140" s="1650"/>
      <c r="M140" s="1650"/>
      <c r="N140" s="1650"/>
      <c r="O140" s="1650"/>
      <c r="P140" s="1650"/>
      <c r="Q140" s="1650"/>
      <c r="R140" s="1650"/>
      <c r="S140" s="1650"/>
      <c r="T140" s="1650"/>
      <c r="U140" s="1650"/>
      <c r="V140" s="1650"/>
      <c r="W140" s="1650"/>
      <c r="X140" s="1650"/>
      <c r="Y140" s="1650"/>
      <c r="Z140" s="1650"/>
      <c r="AA140" s="1650"/>
      <c r="AB140" s="1650"/>
      <c r="AC140" s="1650"/>
      <c r="AD140" s="1650"/>
      <c r="AE140" s="1650"/>
      <c r="AF140" s="1650"/>
      <c r="AG140" s="1650"/>
      <c r="AH140" s="1650"/>
      <c r="AI140" s="1650"/>
      <c r="AJ140" s="1650"/>
      <c r="AK140" s="1650"/>
      <c r="AL140" s="1650"/>
      <c r="AM140" s="1650"/>
      <c r="AN140" s="1650"/>
      <c r="AO140" s="1650"/>
      <c r="AP140" s="1650"/>
      <c r="AQ140" s="1650"/>
      <c r="AR140" s="1650"/>
      <c r="AS140" s="1650"/>
      <c r="AT140" s="1650"/>
      <c r="AU140" s="1650"/>
      <c r="AV140" s="1650"/>
      <c r="AW140" s="1650"/>
      <c r="AX140" s="1650"/>
      <c r="AY140" s="1650"/>
      <c r="AZ140" s="1650"/>
      <c r="BA140" s="1650"/>
      <c r="BB140" s="1650"/>
      <c r="BC140" s="1650"/>
      <c r="BD140" s="1650"/>
      <c r="BE140" s="1650"/>
      <c r="BF140" s="1650"/>
      <c r="BG140" s="1650"/>
      <c r="BH140" s="1650"/>
      <c r="BI140" s="1650"/>
      <c r="BJ140" s="1650"/>
      <c r="BK140" s="1650"/>
      <c r="BL140" s="1650"/>
      <c r="BM140" s="1650"/>
      <c r="BN140" s="1650"/>
      <c r="BO140" s="1650"/>
      <c r="BP140" s="1650"/>
      <c r="BQ140" s="1650"/>
      <c r="BR140" s="1650"/>
      <c r="BS140" s="1650"/>
      <c r="BT140" s="1650"/>
      <c r="BU140" s="1650"/>
      <c r="BV140" s="1650"/>
      <c r="BW140" s="1650"/>
      <c r="BX140" s="1650"/>
      <c r="BY140" s="1650"/>
      <c r="BZ140" s="1650"/>
      <c r="CA140" s="1650"/>
      <c r="CB140" s="1650"/>
      <c r="CC140" s="1650"/>
      <c r="CD140" s="1650"/>
      <c r="CE140" s="1650"/>
      <c r="CF140" s="1650"/>
      <c r="CG140" s="1650"/>
      <c r="CH140" s="1650"/>
      <c r="CI140" s="1650"/>
      <c r="CJ140" s="1650"/>
      <c r="CK140" s="1650"/>
      <c r="CL140" s="1650"/>
      <c r="CM140" s="1650"/>
      <c r="CN140" s="1650"/>
      <c r="CO140" s="1650"/>
      <c r="CP140" s="1650"/>
      <c r="CQ140" s="1650"/>
      <c r="CR140" s="1650"/>
      <c r="CS140" s="1650"/>
      <c r="CT140" s="1650"/>
      <c r="CU140" s="1650"/>
      <c r="CV140" s="1650"/>
      <c r="CW140" s="1650"/>
      <c r="CX140" s="1650"/>
      <c r="CY140" s="1650"/>
      <c r="CZ140" s="1650"/>
      <c r="DA140" s="1650"/>
      <c r="DB140" s="1650"/>
      <c r="DC140" s="1650"/>
      <c r="DD140" s="1650"/>
      <c r="DE140" s="1650"/>
      <c r="DF140" s="1650"/>
      <c r="DG140" s="1650"/>
      <c r="DH140" s="1650"/>
      <c r="DI140" s="1650"/>
      <c r="DJ140" s="1650"/>
      <c r="DK140" s="1650"/>
      <c r="DL140" s="1650"/>
      <c r="DM140" s="1650"/>
      <c r="DN140" s="1650"/>
      <c r="DO140" s="1650"/>
      <c r="DP140" s="1650"/>
      <c r="DQ140" s="1650"/>
      <c r="DR140" s="1650"/>
      <c r="DS140" s="1650"/>
      <c r="DT140" s="1650"/>
      <c r="DU140" s="1650"/>
      <c r="DV140" s="1650"/>
      <c r="DW140" s="1650"/>
      <c r="DX140" s="1650"/>
      <c r="DY140" s="1650"/>
      <c r="DZ140" s="1650"/>
      <c r="EA140" s="1650"/>
      <c r="EB140" s="1650"/>
      <c r="EC140" s="1650"/>
      <c r="ED140" s="1650"/>
      <c r="EE140" s="1650"/>
      <c r="EF140" s="1650"/>
      <c r="EG140" s="1650"/>
      <c r="EH140" s="1650"/>
      <c r="EI140" s="1650"/>
      <c r="EJ140" s="1650"/>
      <c r="EK140" s="1650"/>
      <c r="EL140" s="1650"/>
      <c r="EM140" s="1650"/>
      <c r="EN140" s="1650"/>
      <c r="EO140" s="1650"/>
      <c r="EP140" s="1650"/>
      <c r="EQ140" s="1650"/>
      <c r="ER140" s="1650"/>
      <c r="ES140" s="1650"/>
      <c r="ET140" s="1650"/>
      <c r="EU140" s="1650"/>
      <c r="EV140" s="1650"/>
      <c r="EW140" s="1650"/>
      <c r="EX140" s="1650"/>
      <c r="EY140" s="1650"/>
      <c r="EZ140" s="1650"/>
      <c r="FA140" s="1650"/>
      <c r="FB140" s="1650"/>
      <c r="FC140" s="1650"/>
      <c r="FD140" s="1650"/>
      <c r="FE140" s="1650"/>
      <c r="FF140" s="1650"/>
      <c r="FG140" s="1650"/>
      <c r="FH140" s="1650"/>
      <c r="FI140" s="1650"/>
      <c r="FJ140" s="1650"/>
      <c r="FK140" s="1650"/>
      <c r="FL140" s="1650"/>
      <c r="FM140" s="1650"/>
      <c r="FN140" s="1650"/>
      <c r="FO140" s="1650"/>
      <c r="FP140" s="1650"/>
      <c r="FQ140" s="1650"/>
      <c r="FR140" s="1650"/>
      <c r="FS140" s="1650"/>
      <c r="FT140" s="1650"/>
      <c r="FU140" s="1650"/>
      <c r="FV140" s="1650"/>
      <c r="FW140" s="1650"/>
      <c r="FX140" s="1650"/>
      <c r="FY140" s="1650"/>
      <c r="FZ140" s="1650"/>
      <c r="GA140" s="1650"/>
      <c r="GB140" s="1650"/>
      <c r="GC140" s="1650"/>
      <c r="GD140" s="1650"/>
      <c r="GE140" s="1650"/>
      <c r="GF140" s="1650"/>
      <c r="GG140" s="1650"/>
      <c r="GH140" s="1650"/>
      <c r="GI140" s="1650"/>
      <c r="GJ140" s="1650"/>
      <c r="GK140" s="1650"/>
      <c r="GL140" s="1650"/>
      <c r="GM140" s="1650"/>
      <c r="GO140" s="1169"/>
      <c r="GP140" s="1645"/>
      <c r="GQ140" s="1645"/>
      <c r="GR140" s="1169"/>
      <c r="GS140" s="1169"/>
      <c r="GT140" s="1169"/>
      <c r="GU140" s="1169"/>
      <c r="GV140" s="1645"/>
      <c r="GW140" s="1169"/>
      <c r="GX140" s="1169"/>
      <c r="GY140" s="553"/>
      <c r="GZ140" s="1169"/>
      <c r="HA140" s="1169"/>
      <c r="HB140" s="1169"/>
      <c r="HC140" s="1169"/>
      <c r="HD140" s="1169"/>
      <c r="HE140" s="1641"/>
      <c r="HF140" s="575"/>
      <c r="HG140" s="575"/>
      <c r="HH140" s="575"/>
      <c r="HI140" s="575"/>
      <c r="HJ140" s="1650">
        <v>11</v>
      </c>
    </row>
    <row s="1650" customFormat="1" customHeight="1" ht="11.549999999999999">
      <c r="A141" s="996"/>
      <c r="B141" s="1645"/>
      <c r="C141" s="1645"/>
      <c r="D141" s="360"/>
      <c r="J141" s="1650"/>
      <c r="K141" s="1650"/>
      <c r="L141" s="1650"/>
      <c r="M141" s="1650"/>
      <c r="N141" s="1650"/>
      <c r="O141" s="1650"/>
      <c r="P141" s="1650"/>
      <c r="Q141" s="1650"/>
      <c r="R141" s="1650"/>
      <c r="S141" s="1650"/>
      <c r="T141" s="1650"/>
      <c r="U141" s="1650"/>
      <c r="V141" s="1650"/>
      <c r="W141" s="1650"/>
      <c r="X141" s="1650"/>
      <c r="Y141" s="1650"/>
      <c r="Z141" s="1650"/>
      <c r="AA141" s="1650"/>
      <c r="AB141" s="1650"/>
      <c r="AC141" s="1650"/>
      <c r="AD141" s="1650"/>
      <c r="AE141" s="1650"/>
      <c r="AF141" s="1650"/>
      <c r="AG141" s="1650"/>
      <c r="AH141" s="1650"/>
      <c r="AI141" s="1650"/>
      <c r="AJ141" s="1650"/>
      <c r="AK141" s="1650"/>
      <c r="AL141" s="1650"/>
      <c r="AM141" s="1650"/>
      <c r="AN141" s="1650"/>
      <c r="AO141" s="1650"/>
      <c r="AP141" s="1650"/>
      <c r="AQ141" s="1650"/>
      <c r="AR141" s="1650"/>
      <c r="AS141" s="1650"/>
      <c r="AT141" s="1650"/>
      <c r="AU141" s="1650"/>
      <c r="AV141" s="1650"/>
      <c r="AW141" s="1650"/>
      <c r="AX141" s="1650"/>
      <c r="AY141" s="1650"/>
      <c r="AZ141" s="1650"/>
      <c r="BA141" s="1650"/>
      <c r="BB141" s="1650"/>
      <c r="BC141" s="1650"/>
      <c r="BD141" s="1650"/>
      <c r="BE141" s="1650"/>
      <c r="BF141" s="1650"/>
      <c r="BG141" s="1650"/>
      <c r="BH141" s="1650"/>
      <c r="BI141" s="1650"/>
      <c r="BJ141" s="1650"/>
      <c r="BK141" s="1650"/>
      <c r="BL141" s="1650"/>
      <c r="BM141" s="1650"/>
      <c r="BN141" s="1650"/>
      <c r="BO141" s="1650"/>
      <c r="BP141" s="1650"/>
      <c r="BQ141" s="1650"/>
      <c r="BR141" s="1650"/>
      <c r="BS141" s="1650"/>
      <c r="BT141" s="1650"/>
      <c r="BU141" s="1650"/>
      <c r="BV141" s="1650"/>
      <c r="BW141" s="1650"/>
      <c r="BX141" s="1650"/>
      <c r="BY141" s="1650"/>
      <c r="BZ141" s="1650"/>
      <c r="CA141" s="1650"/>
      <c r="CB141" s="1650"/>
      <c r="CC141" s="1650"/>
      <c r="CD141" s="1650"/>
      <c r="CE141" s="1650"/>
      <c r="CF141" s="1650"/>
      <c r="CG141" s="1650"/>
      <c r="CH141" s="1650"/>
      <c r="CI141" s="1650"/>
      <c r="CJ141" s="1650"/>
      <c r="CK141" s="1650"/>
      <c r="CL141" s="1650"/>
      <c r="CM141" s="1650"/>
      <c r="CN141" s="1650"/>
      <c r="CO141" s="1650"/>
      <c r="CP141" s="1650"/>
      <c r="CQ141" s="1650"/>
      <c r="CR141" s="1650"/>
      <c r="CS141" s="1650"/>
      <c r="CT141" s="1650"/>
      <c r="CU141" s="1650"/>
      <c r="CV141" s="1650"/>
      <c r="CW141" s="1650"/>
      <c r="CX141" s="1650"/>
      <c r="CY141" s="1650"/>
      <c r="CZ141" s="1650"/>
      <c r="DA141" s="1650"/>
      <c r="DB141" s="1650"/>
      <c r="DC141" s="1650"/>
      <c r="DD141" s="1650"/>
      <c r="DE141" s="1650"/>
      <c r="DF141" s="1650"/>
      <c r="DG141" s="1650"/>
      <c r="DH141" s="1650"/>
      <c r="DI141" s="1650"/>
      <c r="DJ141" s="1650"/>
      <c r="DK141" s="1650"/>
      <c r="DL141" s="1650"/>
      <c r="DM141" s="1650"/>
      <c r="DN141" s="1650"/>
      <c r="DO141" s="1650"/>
      <c r="DP141" s="1650"/>
      <c r="DQ141" s="1650"/>
      <c r="DR141" s="1650"/>
      <c r="DS141" s="1650"/>
      <c r="DT141" s="1650"/>
      <c r="DU141" s="1650"/>
      <c r="DV141" s="1650"/>
      <c r="DW141" s="1650"/>
      <c r="DX141" s="1650"/>
      <c r="DY141" s="1650"/>
      <c r="DZ141" s="1650"/>
      <c r="EA141" s="1650"/>
      <c r="EB141" s="1650"/>
      <c r="EC141" s="1650"/>
      <c r="ED141" s="1650"/>
      <c r="EE141" s="1650"/>
      <c r="EF141" s="1650"/>
      <c r="EG141" s="1650"/>
      <c r="EH141" s="1650"/>
      <c r="EI141" s="1650"/>
      <c r="EJ141" s="1650"/>
      <c r="EK141" s="1650"/>
      <c r="EL141" s="1650"/>
      <c r="EM141" s="1650"/>
      <c r="EN141" s="1650"/>
      <c r="EO141" s="1650"/>
      <c r="EP141" s="1650"/>
      <c r="EQ141" s="1650"/>
      <c r="ER141" s="1650"/>
      <c r="ES141" s="1650"/>
      <c r="ET141" s="1650"/>
      <c r="EU141" s="1650"/>
      <c r="EV141" s="1650"/>
      <c r="EW141" s="1650"/>
      <c r="EX141" s="1650"/>
      <c r="EY141" s="1650"/>
      <c r="EZ141" s="1650"/>
      <c r="FA141" s="1650"/>
      <c r="FB141" s="1650"/>
      <c r="FC141" s="1650"/>
      <c r="FD141" s="1650"/>
      <c r="FE141" s="1650"/>
      <c r="FF141" s="1650"/>
      <c r="FG141" s="1650"/>
      <c r="FH141" s="1650"/>
      <c r="FI141" s="1650"/>
      <c r="FJ141" s="1650"/>
      <c r="FK141" s="1650"/>
      <c r="FL141" s="1650"/>
      <c r="FM141" s="1650"/>
      <c r="FN141" s="1650"/>
      <c r="FO141" s="1650"/>
      <c r="FP141" s="1650"/>
      <c r="FQ141" s="1650"/>
      <c r="FR141" s="1650"/>
      <c r="FS141" s="1650"/>
      <c r="FT141" s="1650"/>
      <c r="FU141" s="1650"/>
      <c r="FV141" s="1650"/>
      <c r="FW141" s="1650"/>
      <c r="FX141" s="1650"/>
      <c r="FY141" s="1650"/>
      <c r="FZ141" s="1650"/>
      <c r="GA141" s="1650"/>
      <c r="GB141" s="1650"/>
      <c r="GC141" s="1650"/>
      <c r="GD141" s="1650"/>
      <c r="GE141" s="1650"/>
      <c r="GF141" s="1650"/>
      <c r="GG141" s="1650"/>
      <c r="GH141" s="1650"/>
      <c r="GI141" s="1650"/>
      <c r="GJ141" s="1650"/>
      <c r="GK141" s="1650"/>
      <c r="GL141" s="1650"/>
      <c r="GM141" s="1650"/>
      <c r="GO141" s="1169"/>
      <c r="GP141" s="1645"/>
      <c r="GQ141" s="1645"/>
      <c r="GR141" s="1169"/>
      <c r="GS141" s="1169"/>
      <c r="GT141" s="1169"/>
      <c r="GU141" s="1169"/>
      <c r="GV141" s="1645"/>
      <c r="GW141" s="1169"/>
      <c r="GX141" s="1169"/>
      <c r="GY141" s="553"/>
      <c r="GZ141" s="1169"/>
      <c r="HA141" s="1169"/>
      <c r="HB141" s="1169"/>
      <c r="HC141" s="1169"/>
      <c r="HD141" s="1169"/>
      <c r="HE141" s="1641"/>
      <c r="HF141" s="575"/>
      <c r="HG141" s="575"/>
      <c r="HH141" s="575"/>
      <c r="HI141" s="575"/>
      <c r="HJ141" s="1650">
        <v>11</v>
      </c>
    </row>
    <row s="1650" customFormat="1" customHeight="1" ht="11.549999999999999">
      <c r="A142" s="996"/>
      <c r="B142" s="1645"/>
      <c r="C142" s="1645"/>
      <c r="D142" s="360"/>
      <c r="J142" s="1650"/>
      <c r="K142" s="1650"/>
      <c r="L142" s="1650"/>
      <c r="M142" s="1650"/>
      <c r="N142" s="1650"/>
      <c r="O142" s="1650"/>
      <c r="P142" s="1650"/>
      <c r="Q142" s="1650"/>
      <c r="R142" s="1650"/>
      <c r="S142" s="1650"/>
      <c r="T142" s="1650"/>
      <c r="U142" s="1650"/>
      <c r="V142" s="1650"/>
      <c r="W142" s="1650"/>
      <c r="X142" s="1650"/>
      <c r="Y142" s="1650"/>
      <c r="Z142" s="1650"/>
      <c r="AA142" s="1650"/>
      <c r="AB142" s="1650"/>
      <c r="AC142" s="1650"/>
      <c r="AD142" s="1650"/>
      <c r="AE142" s="1650"/>
      <c r="AF142" s="1650"/>
      <c r="AG142" s="1650"/>
      <c r="AH142" s="1650"/>
      <c r="AI142" s="1650"/>
      <c r="AJ142" s="1650"/>
      <c r="AK142" s="1650"/>
      <c r="AL142" s="1650"/>
      <c r="AM142" s="1650"/>
      <c r="AN142" s="1650"/>
      <c r="AO142" s="1650"/>
      <c r="AP142" s="1650"/>
      <c r="AQ142" s="1650"/>
      <c r="AR142" s="1650"/>
      <c r="AS142" s="1650"/>
      <c r="AT142" s="1650"/>
      <c r="AU142" s="1650"/>
      <c r="AV142" s="1650"/>
      <c r="AW142" s="1650"/>
      <c r="AX142" s="1650"/>
      <c r="AY142" s="1650"/>
      <c r="AZ142" s="1650"/>
      <c r="BA142" s="1650"/>
      <c r="BB142" s="1650"/>
      <c r="BC142" s="1650"/>
      <c r="BD142" s="1650"/>
      <c r="BE142" s="1650"/>
      <c r="BF142" s="1650"/>
      <c r="BG142" s="1650"/>
      <c r="BH142" s="1650"/>
      <c r="BI142" s="1650"/>
      <c r="BJ142" s="1650"/>
      <c r="BK142" s="1650"/>
      <c r="BL142" s="1650"/>
      <c r="BM142" s="1650"/>
      <c r="BN142" s="1650"/>
      <c r="BO142" s="1650"/>
      <c r="BP142" s="1650"/>
      <c r="BQ142" s="1650"/>
      <c r="BR142" s="1650"/>
      <c r="BS142" s="1650"/>
      <c r="BT142" s="1650"/>
      <c r="BU142" s="1650"/>
      <c r="BV142" s="1650"/>
      <c r="BW142" s="1650"/>
      <c r="BX142" s="1650"/>
      <c r="BY142" s="1650"/>
      <c r="BZ142" s="1650"/>
      <c r="CA142" s="1650"/>
      <c r="CB142" s="1650"/>
      <c r="CC142" s="1650"/>
      <c r="CD142" s="1650"/>
      <c r="CE142" s="1650"/>
      <c r="CF142" s="1650"/>
      <c r="CG142" s="1650"/>
      <c r="CH142" s="1650"/>
      <c r="CI142" s="1650"/>
      <c r="CJ142" s="1650"/>
      <c r="CK142" s="1650"/>
      <c r="CL142" s="1650"/>
      <c r="CM142" s="1650"/>
      <c r="CN142" s="1650"/>
      <c r="CO142" s="1650"/>
      <c r="CP142" s="1650"/>
      <c r="CQ142" s="1650"/>
      <c r="CR142" s="1650"/>
      <c r="CS142" s="1650"/>
      <c r="CT142" s="1650"/>
      <c r="CU142" s="1650"/>
      <c r="CV142" s="1650"/>
      <c r="CW142" s="1650"/>
      <c r="CX142" s="1650"/>
      <c r="CY142" s="1650"/>
      <c r="CZ142" s="1650"/>
      <c r="DA142" s="1650"/>
      <c r="DB142" s="1650"/>
      <c r="DC142" s="1650"/>
      <c r="DD142" s="1650"/>
      <c r="DE142" s="1650"/>
      <c r="DF142" s="1650"/>
      <c r="DG142" s="1650"/>
      <c r="DH142" s="1650"/>
      <c r="DI142" s="1650"/>
      <c r="DJ142" s="1650"/>
      <c r="DK142" s="1650"/>
      <c r="DL142" s="1650"/>
      <c r="DM142" s="1650"/>
      <c r="DN142" s="1650"/>
      <c r="DO142" s="1650"/>
      <c r="DP142" s="1650"/>
      <c r="DQ142" s="1650"/>
      <c r="DR142" s="1650"/>
      <c r="DS142" s="1650"/>
      <c r="DT142" s="1650"/>
      <c r="DU142" s="1650"/>
      <c r="DV142" s="1650"/>
      <c r="DW142" s="1650"/>
      <c r="DX142" s="1650"/>
      <c r="DY142" s="1650"/>
      <c r="DZ142" s="1650"/>
      <c r="EA142" s="1650"/>
      <c r="EB142" s="1650"/>
      <c r="EC142" s="1650"/>
      <c r="ED142" s="1650"/>
      <c r="EE142" s="1650"/>
      <c r="EF142" s="1650"/>
      <c r="EG142" s="1650"/>
      <c r="EH142" s="1650"/>
      <c r="EI142" s="1650"/>
      <c r="EJ142" s="1650"/>
      <c r="EK142" s="1650"/>
      <c r="EL142" s="1650"/>
      <c r="EM142" s="1650"/>
      <c r="EN142" s="1650"/>
      <c r="EO142" s="1650"/>
      <c r="EP142" s="1650"/>
      <c r="EQ142" s="1650"/>
      <c r="ER142" s="1650"/>
      <c r="ES142" s="1650"/>
      <c r="ET142" s="1650"/>
      <c r="EU142" s="1650"/>
      <c r="EV142" s="1650"/>
      <c r="EW142" s="1650"/>
      <c r="EX142" s="1650"/>
      <c r="EY142" s="1650"/>
      <c r="EZ142" s="1650"/>
      <c r="FA142" s="1650"/>
      <c r="FB142" s="1650"/>
      <c r="FC142" s="1650"/>
      <c r="FD142" s="1650"/>
      <c r="FE142" s="1650"/>
      <c r="FF142" s="1650"/>
      <c r="FG142" s="1650"/>
      <c r="FH142" s="1650"/>
      <c r="FI142" s="1650"/>
      <c r="FJ142" s="1650"/>
      <c r="FK142" s="1650"/>
      <c r="FL142" s="1650"/>
      <c r="FM142" s="1650"/>
      <c r="FN142" s="1650"/>
      <c r="FO142" s="1650"/>
      <c r="FP142" s="1650"/>
      <c r="FQ142" s="1650"/>
      <c r="FR142" s="1650"/>
      <c r="FS142" s="1650"/>
      <c r="FT142" s="1650"/>
      <c r="FU142" s="1650"/>
      <c r="FV142" s="1650"/>
      <c r="FW142" s="1650"/>
      <c r="FX142" s="1650"/>
      <c r="FY142" s="1650"/>
      <c r="FZ142" s="1650"/>
      <c r="GA142" s="1650"/>
      <c r="GB142" s="1650"/>
      <c r="GC142" s="1650"/>
      <c r="GD142" s="1650"/>
      <c r="GE142" s="1650"/>
      <c r="GF142" s="1650"/>
      <c r="GG142" s="1650"/>
      <c r="GH142" s="1650"/>
      <c r="GI142" s="1650"/>
      <c r="GJ142" s="1650"/>
      <c r="GK142" s="1650"/>
      <c r="GL142" s="1650"/>
      <c r="GM142" s="1650"/>
      <c r="GO142" s="1169"/>
      <c r="GP142" s="1645"/>
      <c r="GQ142" s="1645"/>
      <c r="GR142" s="1169"/>
      <c r="GS142" s="1169"/>
      <c r="GT142" s="1169"/>
      <c r="GU142" s="1169"/>
      <c r="GV142" s="1645"/>
      <c r="GW142" s="1169"/>
      <c r="GX142" s="1169"/>
      <c r="GY142" s="553"/>
      <c r="GZ142" s="1169"/>
      <c r="HA142" s="1169"/>
      <c r="HB142" s="1169"/>
      <c r="HC142" s="1169"/>
      <c r="HD142" s="1169"/>
      <c r="HE142" s="1641"/>
      <c r="HF142" s="575"/>
      <c r="HG142" s="575"/>
      <c r="HH142" s="575"/>
      <c r="HI142" s="575"/>
      <c r="HJ142" s="1650">
        <v>11</v>
      </c>
    </row>
    <row s="1650" customFormat="1" customHeight="1" ht="11.549999999999999">
      <c r="A143" s="996"/>
      <c r="B143" s="1645"/>
      <c r="C143" s="1645"/>
      <c r="D143" s="360"/>
      <c r="J143" s="1650"/>
      <c r="K143" s="1650"/>
      <c r="L143" s="1650"/>
      <c r="M143" s="1650"/>
      <c r="N143" s="1650"/>
      <c r="O143" s="1650"/>
      <c r="P143" s="1650"/>
      <c r="Q143" s="1650"/>
      <c r="R143" s="1650"/>
      <c r="S143" s="1650"/>
      <c r="T143" s="1650"/>
      <c r="U143" s="1650"/>
      <c r="V143" s="1650"/>
      <c r="W143" s="1650"/>
      <c r="X143" s="1650"/>
      <c r="Y143" s="1650"/>
      <c r="Z143" s="1650"/>
      <c r="AA143" s="1650"/>
      <c r="AB143" s="1650"/>
      <c r="AC143" s="1650"/>
      <c r="AD143" s="1650"/>
      <c r="AE143" s="1650"/>
      <c r="AF143" s="1650"/>
      <c r="AG143" s="1650"/>
      <c r="AH143" s="1650"/>
      <c r="AI143" s="1650"/>
      <c r="AJ143" s="1650"/>
      <c r="AK143" s="1650"/>
      <c r="AL143" s="1650"/>
      <c r="AM143" s="1650"/>
      <c r="AN143" s="1650"/>
      <c r="AO143" s="1650"/>
      <c r="AP143" s="1650"/>
      <c r="AQ143" s="1650"/>
      <c r="AR143" s="1650"/>
      <c r="AS143" s="1650"/>
      <c r="AT143" s="1650"/>
      <c r="AU143" s="1650"/>
      <c r="AV143" s="1650"/>
      <c r="AW143" s="1650"/>
      <c r="AX143" s="1650"/>
      <c r="AY143" s="1650"/>
      <c r="AZ143" s="1650"/>
      <c r="BA143" s="1650"/>
      <c r="BB143" s="1650"/>
      <c r="BC143" s="1650"/>
      <c r="BD143" s="1650"/>
      <c r="BE143" s="1650"/>
      <c r="BF143" s="1650"/>
      <c r="BG143" s="1650"/>
      <c r="BH143" s="1650"/>
      <c r="BI143" s="1650"/>
      <c r="BJ143" s="1650"/>
      <c r="BK143" s="1650"/>
      <c r="BL143" s="1650"/>
      <c r="BM143" s="1650"/>
      <c r="BN143" s="1650"/>
      <c r="BO143" s="1650"/>
      <c r="BP143" s="1650"/>
      <c r="BQ143" s="1650"/>
      <c r="BR143" s="1650"/>
      <c r="BS143" s="1650"/>
      <c r="BT143" s="1650"/>
      <c r="BU143" s="1650"/>
      <c r="BV143" s="1650"/>
      <c r="BW143" s="1650"/>
      <c r="BX143" s="1650"/>
      <c r="BY143" s="1650"/>
      <c r="BZ143" s="1650"/>
      <c r="CA143" s="1650"/>
      <c r="CB143" s="1650"/>
      <c r="CC143" s="1650"/>
      <c r="CD143" s="1650"/>
      <c r="CE143" s="1650"/>
      <c r="CF143" s="1650"/>
      <c r="CG143" s="1650"/>
      <c r="CH143" s="1650"/>
      <c r="CI143" s="1650"/>
      <c r="CJ143" s="1650"/>
      <c r="CK143" s="1650"/>
      <c r="CL143" s="1650"/>
      <c r="CM143" s="1650"/>
      <c r="CN143" s="1650"/>
      <c r="CO143" s="1650"/>
      <c r="CP143" s="1650"/>
      <c r="CQ143" s="1650"/>
      <c r="CR143" s="1650"/>
      <c r="CS143" s="1650"/>
      <c r="CT143" s="1650"/>
      <c r="CU143" s="1650"/>
      <c r="CV143" s="1650"/>
      <c r="CW143" s="1650"/>
      <c r="CX143" s="1650"/>
      <c r="CY143" s="1650"/>
      <c r="CZ143" s="1650"/>
      <c r="DA143" s="1650"/>
      <c r="DB143" s="1650"/>
      <c r="DC143" s="1650"/>
      <c r="DD143" s="1650"/>
      <c r="DE143" s="1650"/>
      <c r="DF143" s="1650"/>
      <c r="DG143" s="1650"/>
      <c r="DH143" s="1650"/>
      <c r="DI143" s="1650"/>
      <c r="DJ143" s="1650"/>
      <c r="DK143" s="1650"/>
      <c r="DL143" s="1650"/>
      <c r="DM143" s="1650"/>
      <c r="DN143" s="1650"/>
      <c r="DO143" s="1650"/>
      <c r="DP143" s="1650"/>
      <c r="DQ143" s="1650"/>
      <c r="DR143" s="1650"/>
      <c r="DS143" s="1650"/>
      <c r="DT143" s="1650"/>
      <c r="DU143" s="1650"/>
      <c r="DV143" s="1650"/>
      <c r="DW143" s="1650"/>
      <c r="DX143" s="1650"/>
      <c r="DY143" s="1650"/>
      <c r="DZ143" s="1650"/>
      <c r="EA143" s="1650"/>
      <c r="EB143" s="1650"/>
      <c r="EC143" s="1650"/>
      <c r="ED143" s="1650"/>
      <c r="EE143" s="1650"/>
      <c r="EF143" s="1650"/>
      <c r="EG143" s="1650"/>
      <c r="EH143" s="1650"/>
      <c r="EI143" s="1650"/>
      <c r="EJ143" s="1650"/>
      <c r="EK143" s="1650"/>
      <c r="EL143" s="1650"/>
      <c r="EM143" s="1650"/>
      <c r="EN143" s="1650"/>
      <c r="EO143" s="1650"/>
      <c r="EP143" s="1650"/>
      <c r="EQ143" s="1650"/>
      <c r="ER143" s="1650"/>
      <c r="ES143" s="1650"/>
      <c r="ET143" s="1650"/>
      <c r="EU143" s="1650"/>
      <c r="EV143" s="1650"/>
      <c r="EW143" s="1650"/>
      <c r="EX143" s="1650"/>
      <c r="EY143" s="1650"/>
      <c r="EZ143" s="1650"/>
      <c r="FA143" s="1650"/>
      <c r="FB143" s="1650"/>
      <c r="FC143" s="1650"/>
      <c r="FD143" s="1650"/>
      <c r="FE143" s="1650"/>
      <c r="FF143" s="1650"/>
      <c r="FG143" s="1650"/>
      <c r="FH143" s="1650"/>
      <c r="FI143" s="1650"/>
      <c r="FJ143" s="1650"/>
      <c r="FK143" s="1650"/>
      <c r="FL143" s="1650"/>
      <c r="FM143" s="1650"/>
      <c r="FN143" s="1650"/>
      <c r="FO143" s="1650"/>
      <c r="FP143" s="1650"/>
      <c r="FQ143" s="1650"/>
      <c r="FR143" s="1650"/>
      <c r="FS143" s="1650"/>
      <c r="FT143" s="1650"/>
      <c r="FU143" s="1650"/>
      <c r="FV143" s="1650"/>
      <c r="FW143" s="1650"/>
      <c r="FX143" s="1650"/>
      <c r="FY143" s="1650"/>
      <c r="FZ143" s="1650"/>
      <c r="GA143" s="1650"/>
      <c r="GB143" s="1650"/>
      <c r="GC143" s="1650"/>
      <c r="GD143" s="1650"/>
      <c r="GE143" s="1650"/>
      <c r="GF143" s="1650"/>
      <c r="GG143" s="1650"/>
      <c r="GH143" s="1650"/>
      <c r="GI143" s="1650"/>
      <c r="GJ143" s="1650"/>
      <c r="GK143" s="1650"/>
      <c r="GL143" s="1650"/>
      <c r="GM143" s="1650"/>
      <c r="GO143" s="1169"/>
      <c r="GP143" s="1645"/>
      <c r="GQ143" s="1645"/>
      <c r="GR143" s="1169"/>
      <c r="GS143" s="1169"/>
      <c r="GT143" s="1169"/>
      <c r="GU143" s="1169"/>
      <c r="GV143" s="1645"/>
      <c r="GW143" s="1169"/>
      <c r="GX143" s="1169"/>
      <c r="GY143" s="553"/>
      <c r="GZ143" s="1169"/>
      <c r="HA143" s="1169"/>
      <c r="HB143" s="1169"/>
      <c r="HC143" s="1169"/>
      <c r="HD143" s="1169"/>
      <c r="HE143" s="1641"/>
      <c r="HF143" s="575"/>
      <c r="HG143" s="575"/>
      <c r="HH143" s="575"/>
      <c r="HI143" s="575"/>
      <c r="HJ143" s="1650">
        <v>11</v>
      </c>
    </row>
    <row s="1650" customFormat="1" customHeight="1" ht="11.549999999999999">
      <c r="A144" s="996"/>
      <c r="B144" s="1645"/>
      <c r="C144" s="1645"/>
      <c r="D144" s="360"/>
      <c r="J144" s="1650"/>
      <c r="K144" s="1650"/>
      <c r="L144" s="1650"/>
      <c r="M144" s="1650"/>
      <c r="N144" s="1650"/>
      <c r="O144" s="1650"/>
      <c r="P144" s="1650"/>
      <c r="Q144" s="1650"/>
      <c r="R144" s="1650"/>
      <c r="S144" s="1650"/>
      <c r="T144" s="1650"/>
      <c r="U144" s="1650"/>
      <c r="V144" s="1650"/>
      <c r="W144" s="1650"/>
      <c r="X144" s="1650"/>
      <c r="Y144" s="1650"/>
      <c r="Z144" s="1650"/>
      <c r="AA144" s="1650"/>
      <c r="AB144" s="1650"/>
      <c r="AC144" s="1650"/>
      <c r="AD144" s="1650"/>
      <c r="AE144" s="1650"/>
      <c r="AF144" s="1650"/>
      <c r="AG144" s="1650"/>
      <c r="AH144" s="1650"/>
      <c r="AI144" s="1650"/>
      <c r="AJ144" s="1650"/>
      <c r="AK144" s="1650"/>
      <c r="AL144" s="1650"/>
      <c r="AM144" s="1650"/>
      <c r="AN144" s="1650"/>
      <c r="AO144" s="1650"/>
      <c r="AP144" s="1650"/>
      <c r="AQ144" s="1650"/>
      <c r="AR144" s="1650"/>
      <c r="AS144" s="1650"/>
      <c r="AT144" s="1650"/>
      <c r="AU144" s="1650"/>
      <c r="AV144" s="1650"/>
      <c r="AW144" s="1650"/>
      <c r="AX144" s="1650"/>
      <c r="AY144" s="1650"/>
      <c r="AZ144" s="1650"/>
      <c r="BA144" s="1650"/>
      <c r="BB144" s="1650"/>
      <c r="BC144" s="1650"/>
      <c r="BD144" s="1650"/>
      <c r="BE144" s="1650"/>
      <c r="BF144" s="1650"/>
      <c r="BG144" s="1650"/>
      <c r="BH144" s="1650"/>
      <c r="BI144" s="1650"/>
      <c r="BJ144" s="1650"/>
      <c r="BK144" s="1650"/>
      <c r="BL144" s="1650"/>
      <c r="BM144" s="1650"/>
      <c r="BN144" s="1650"/>
      <c r="BO144" s="1650"/>
      <c r="BP144" s="1650"/>
      <c r="BQ144" s="1650"/>
      <c r="BR144" s="1650"/>
      <c r="BS144" s="1650"/>
      <c r="BT144" s="1650"/>
      <c r="BU144" s="1650"/>
      <c r="BV144" s="1650"/>
      <c r="BW144" s="1650"/>
      <c r="BX144" s="1650"/>
      <c r="BY144" s="1650"/>
      <c r="BZ144" s="1650"/>
      <c r="CA144" s="1650"/>
      <c r="CB144" s="1650"/>
      <c r="CC144" s="1650"/>
      <c r="CD144" s="1650"/>
      <c r="CE144" s="1650"/>
      <c r="CF144" s="1650"/>
      <c r="CG144" s="1650"/>
      <c r="CH144" s="1650"/>
      <c r="CI144" s="1650"/>
      <c r="CJ144" s="1650"/>
      <c r="CK144" s="1650"/>
      <c r="CL144" s="1650"/>
      <c r="CM144" s="1650"/>
      <c r="CN144" s="1650"/>
      <c r="CO144" s="1650"/>
      <c r="CP144" s="1650"/>
      <c r="CQ144" s="1650"/>
      <c r="CR144" s="1650"/>
      <c r="CS144" s="1650"/>
      <c r="CT144" s="1650"/>
      <c r="CU144" s="1650"/>
      <c r="CV144" s="1650"/>
      <c r="CW144" s="1650"/>
      <c r="CX144" s="1650"/>
      <c r="CY144" s="1650"/>
      <c r="CZ144" s="1650"/>
      <c r="DA144" s="1650"/>
      <c r="DB144" s="1650"/>
      <c r="DC144" s="1650"/>
      <c r="DD144" s="1650"/>
      <c r="DE144" s="1650"/>
      <c r="DF144" s="1650"/>
      <c r="DG144" s="1650"/>
      <c r="DH144" s="1650"/>
      <c r="DI144" s="1650"/>
      <c r="DJ144" s="1650"/>
      <c r="DK144" s="1650"/>
      <c r="DL144" s="1650"/>
      <c r="DM144" s="1650"/>
      <c r="DN144" s="1650"/>
      <c r="DO144" s="1650"/>
      <c r="DP144" s="1650"/>
      <c r="DQ144" s="1650"/>
      <c r="DR144" s="1650"/>
      <c r="DS144" s="1650"/>
      <c r="DT144" s="1650"/>
      <c r="DU144" s="1650"/>
      <c r="DV144" s="1650"/>
      <c r="DW144" s="1650"/>
      <c r="DX144" s="1650"/>
      <c r="DY144" s="1650"/>
      <c r="DZ144" s="1650"/>
      <c r="EA144" s="1650"/>
      <c r="EB144" s="1650"/>
      <c r="EC144" s="1650"/>
      <c r="ED144" s="1650"/>
      <c r="EE144" s="1650"/>
      <c r="EF144" s="1650"/>
      <c r="EG144" s="1650"/>
      <c r="EH144" s="1650"/>
      <c r="EI144" s="1650"/>
      <c r="EJ144" s="1650"/>
      <c r="EK144" s="1650"/>
      <c r="EL144" s="1650"/>
      <c r="EM144" s="1650"/>
      <c r="EN144" s="1650"/>
      <c r="EO144" s="1650"/>
      <c r="EP144" s="1650"/>
      <c r="EQ144" s="1650"/>
      <c r="ER144" s="1650"/>
      <c r="ES144" s="1650"/>
      <c r="ET144" s="1650"/>
      <c r="EU144" s="1650"/>
      <c r="EV144" s="1650"/>
      <c r="EW144" s="1650"/>
      <c r="EX144" s="1650"/>
      <c r="EY144" s="1650"/>
      <c r="EZ144" s="1650"/>
      <c r="FA144" s="1650"/>
      <c r="FB144" s="1650"/>
      <c r="FC144" s="1650"/>
      <c r="FD144" s="1650"/>
      <c r="FE144" s="1650"/>
      <c r="FF144" s="1650"/>
      <c r="FG144" s="1650"/>
      <c r="FH144" s="1650"/>
      <c r="FI144" s="1650"/>
      <c r="FJ144" s="1650"/>
      <c r="FK144" s="1650"/>
      <c r="FL144" s="1650"/>
      <c r="FM144" s="1650"/>
      <c r="FN144" s="1650"/>
      <c r="FO144" s="1650"/>
      <c r="FP144" s="1650"/>
      <c r="FQ144" s="1650"/>
      <c r="FR144" s="1650"/>
      <c r="FS144" s="1650"/>
      <c r="FT144" s="1650"/>
      <c r="FU144" s="1650"/>
      <c r="FV144" s="1650"/>
      <c r="FW144" s="1650"/>
      <c r="FX144" s="1650"/>
      <c r="FY144" s="1650"/>
      <c r="FZ144" s="1650"/>
      <c r="GA144" s="1650"/>
      <c r="GB144" s="1650"/>
      <c r="GC144" s="1650"/>
      <c r="GD144" s="1650"/>
      <c r="GE144" s="1650"/>
      <c r="GF144" s="1650"/>
      <c r="GG144" s="1650"/>
      <c r="GH144" s="1650"/>
      <c r="GI144" s="1650"/>
      <c r="GJ144" s="1650"/>
      <c r="GK144" s="1650"/>
      <c r="GL144" s="1650"/>
      <c r="GM144" s="1650"/>
      <c r="GO144" s="1169"/>
      <c r="GP144" s="1645"/>
      <c r="GQ144" s="1645"/>
      <c r="GR144" s="1169"/>
      <c r="GS144" s="1169"/>
      <c r="GT144" s="1169"/>
      <c r="GU144" s="1169"/>
      <c r="GV144" s="1645"/>
      <c r="GW144" s="1169"/>
      <c r="GX144" s="1169"/>
      <c r="GY144" s="553"/>
      <c r="GZ144" s="1169"/>
      <c r="HA144" s="1169"/>
      <c r="HB144" s="1169"/>
      <c r="HC144" s="1169"/>
      <c r="HD144" s="1169"/>
      <c r="HE144" s="1641"/>
      <c r="HF144" s="575"/>
      <c r="HG144" s="575"/>
      <c r="HH144" s="575"/>
      <c r="HI144" s="575"/>
      <c r="HJ144" s="1650">
        <v>11</v>
      </c>
    </row>
    <row s="1650" customFormat="1" customHeight="1" ht="11.549999999999999">
      <c r="A145" s="996"/>
      <c r="B145" s="1645"/>
      <c r="C145" s="1645"/>
      <c r="D145" s="360"/>
      <c r="J145" s="1650"/>
      <c r="K145" s="1650"/>
      <c r="L145" s="1650"/>
      <c r="M145" s="1650"/>
      <c r="N145" s="1650"/>
      <c r="O145" s="1650"/>
      <c r="P145" s="1650"/>
      <c r="Q145" s="1650"/>
      <c r="R145" s="1650"/>
      <c r="S145" s="1650"/>
      <c r="T145" s="1650"/>
      <c r="U145" s="1650"/>
      <c r="V145" s="1650"/>
      <c r="W145" s="1650"/>
      <c r="X145" s="1650"/>
      <c r="Y145" s="1650"/>
      <c r="Z145" s="1650"/>
      <c r="AA145" s="1650"/>
      <c r="AB145" s="1650"/>
      <c r="AC145" s="1650"/>
      <c r="AD145" s="1650"/>
      <c r="AE145" s="1650"/>
      <c r="AF145" s="1650"/>
      <c r="AG145" s="1650"/>
      <c r="AH145" s="1650"/>
      <c r="AI145" s="1650"/>
      <c r="AJ145" s="1650"/>
      <c r="AK145" s="1650"/>
      <c r="AL145" s="1650"/>
      <c r="AM145" s="1650"/>
      <c r="AN145" s="1650"/>
      <c r="AO145" s="1650"/>
      <c r="AP145" s="1650"/>
      <c r="AQ145" s="1650"/>
      <c r="AR145" s="1650"/>
      <c r="AS145" s="1650"/>
      <c r="AT145" s="1650"/>
      <c r="AU145" s="1650"/>
      <c r="AV145" s="1650"/>
      <c r="AW145" s="1650"/>
      <c r="AX145" s="1650"/>
      <c r="AY145" s="1650"/>
      <c r="AZ145" s="1650"/>
      <c r="BA145" s="1650"/>
      <c r="BB145" s="1650"/>
      <c r="BC145" s="1650"/>
      <c r="BD145" s="1650"/>
      <c r="BE145" s="1650"/>
      <c r="BF145" s="1650"/>
      <c r="BG145" s="1650"/>
      <c r="BH145" s="1650"/>
      <c r="BI145" s="1650"/>
      <c r="BJ145" s="1650"/>
      <c r="BK145" s="1650"/>
      <c r="BL145" s="1650"/>
      <c r="BM145" s="1650"/>
      <c r="BN145" s="1650"/>
      <c r="BO145" s="1650"/>
      <c r="BP145" s="1650"/>
      <c r="BQ145" s="1650"/>
      <c r="BR145" s="1650"/>
      <c r="BS145" s="1650"/>
      <c r="BT145" s="1650"/>
      <c r="BU145" s="1650"/>
      <c r="BV145" s="1650"/>
      <c r="BW145" s="1650"/>
      <c r="BX145" s="1650"/>
      <c r="BY145" s="1650"/>
      <c r="BZ145" s="1650"/>
      <c r="CA145" s="1650"/>
      <c r="CB145" s="1650"/>
      <c r="CC145" s="1650"/>
      <c r="CD145" s="1650"/>
      <c r="CE145" s="1650"/>
      <c r="CF145" s="1650"/>
      <c r="CG145" s="1650"/>
      <c r="CH145" s="1650"/>
      <c r="CI145" s="1650"/>
      <c r="CJ145" s="1650"/>
      <c r="CK145" s="1650"/>
      <c r="CL145" s="1650"/>
      <c r="CM145" s="1650"/>
      <c r="CN145" s="1650"/>
      <c r="CO145" s="1650"/>
      <c r="CP145" s="1650"/>
      <c r="CQ145" s="1650"/>
      <c r="CR145" s="1650"/>
      <c r="CS145" s="1650"/>
      <c r="CT145" s="1650"/>
      <c r="CU145" s="1650"/>
      <c r="CV145" s="1650"/>
      <c r="CW145" s="1650"/>
      <c r="CX145" s="1650"/>
      <c r="CY145" s="1650"/>
      <c r="CZ145" s="1650"/>
      <c r="DA145" s="1650"/>
      <c r="DB145" s="1650"/>
      <c r="DC145" s="1650"/>
      <c r="DD145" s="1650"/>
      <c r="DE145" s="1650"/>
      <c r="DF145" s="1650"/>
      <c r="DG145" s="1650"/>
      <c r="DH145" s="1650"/>
      <c r="DI145" s="1650"/>
      <c r="DJ145" s="1650"/>
      <c r="DK145" s="1650"/>
      <c r="DL145" s="1650"/>
      <c r="DM145" s="1650"/>
      <c r="DN145" s="1650"/>
      <c r="DO145" s="1650"/>
      <c r="DP145" s="1650"/>
      <c r="DQ145" s="1650"/>
      <c r="DR145" s="1650"/>
      <c r="DS145" s="1650"/>
      <c r="DT145" s="1650"/>
      <c r="DU145" s="1650"/>
      <c r="DV145" s="1650"/>
      <c r="DW145" s="1650"/>
      <c r="DX145" s="1650"/>
      <c r="DY145" s="1650"/>
      <c r="DZ145" s="1650"/>
      <c r="EA145" s="1650"/>
      <c r="EB145" s="1650"/>
      <c r="EC145" s="1650"/>
      <c r="ED145" s="1650"/>
      <c r="EE145" s="1650"/>
      <c r="EF145" s="1650"/>
      <c r="EG145" s="1650"/>
      <c r="EH145" s="1650"/>
      <c r="EI145" s="1650"/>
      <c r="EJ145" s="1650"/>
      <c r="EK145" s="1650"/>
      <c r="EL145" s="1650"/>
      <c r="EM145" s="1650"/>
      <c r="EN145" s="1650"/>
      <c r="EO145" s="1650"/>
      <c r="EP145" s="1650"/>
      <c r="EQ145" s="1650"/>
      <c r="ER145" s="1650"/>
      <c r="ES145" s="1650"/>
      <c r="ET145" s="1650"/>
      <c r="EU145" s="1650"/>
      <c r="EV145" s="1650"/>
      <c r="EW145" s="1650"/>
      <c r="EX145" s="1650"/>
      <c r="EY145" s="1650"/>
      <c r="EZ145" s="1650"/>
      <c r="FA145" s="1650"/>
      <c r="FB145" s="1650"/>
      <c r="FC145" s="1650"/>
      <c r="FD145" s="1650"/>
      <c r="FE145" s="1650"/>
      <c r="FF145" s="1650"/>
      <c r="FG145" s="1650"/>
      <c r="FH145" s="1650"/>
      <c r="FI145" s="1650"/>
      <c r="FJ145" s="1650"/>
      <c r="FK145" s="1650"/>
      <c r="FL145" s="1650"/>
      <c r="FM145" s="1650"/>
      <c r="FN145" s="1650"/>
      <c r="FO145" s="1650"/>
      <c r="FP145" s="1650"/>
      <c r="FQ145" s="1650"/>
      <c r="FR145" s="1650"/>
      <c r="FS145" s="1650"/>
      <c r="FT145" s="1650"/>
      <c r="FU145" s="1650"/>
      <c r="FV145" s="1650"/>
      <c r="FW145" s="1650"/>
      <c r="FX145" s="1650"/>
      <c r="FY145" s="1650"/>
      <c r="FZ145" s="1650"/>
      <c r="GA145" s="1650"/>
      <c r="GB145" s="1650"/>
      <c r="GC145" s="1650"/>
      <c r="GD145" s="1650"/>
      <c r="GE145" s="1650"/>
      <c r="GF145" s="1650"/>
      <c r="GG145" s="1650"/>
      <c r="GH145" s="1650"/>
      <c r="GI145" s="1650"/>
      <c r="GJ145" s="1650"/>
      <c r="GK145" s="1650"/>
      <c r="GL145" s="1650"/>
      <c r="GM145" s="1650"/>
      <c r="GO145" s="1169"/>
      <c r="GP145" s="1645"/>
      <c r="GQ145" s="1645"/>
      <c r="GR145" s="1169"/>
      <c r="GS145" s="1169"/>
      <c r="GT145" s="1169"/>
      <c r="GU145" s="1169"/>
      <c r="GV145" s="1645"/>
      <c r="GW145" s="1169"/>
      <c r="GX145" s="1169"/>
      <c r="GY145" s="553"/>
      <c r="GZ145" s="1169"/>
      <c r="HA145" s="1169"/>
      <c r="HB145" s="1169"/>
      <c r="HC145" s="1169"/>
      <c r="HD145" s="1169"/>
      <c r="HE145" s="1641"/>
      <c r="HF145" s="575"/>
      <c r="HG145" s="575"/>
      <c r="HH145" s="575"/>
      <c r="HI145" s="575"/>
      <c r="HJ145" s="1650">
        <v>11</v>
      </c>
    </row>
    <row s="1650" customFormat="1" customHeight="1" ht="11.549999999999999">
      <c r="A146" s="996"/>
      <c r="B146" s="1645"/>
      <c r="C146" s="1645"/>
      <c r="D146" s="360"/>
      <c r="J146" s="1650"/>
      <c r="K146" s="1650"/>
      <c r="L146" s="1650"/>
      <c r="M146" s="1650"/>
      <c r="N146" s="1650"/>
      <c r="O146" s="1650"/>
      <c r="P146" s="1650"/>
      <c r="Q146" s="1650"/>
      <c r="R146" s="1650"/>
      <c r="S146" s="1650"/>
      <c r="T146" s="1650"/>
      <c r="U146" s="1650"/>
      <c r="V146" s="1650"/>
      <c r="W146" s="1650"/>
      <c r="X146" s="1650"/>
      <c r="Y146" s="1650"/>
      <c r="Z146" s="1650"/>
      <c r="AA146" s="1650"/>
      <c r="AB146" s="1650"/>
      <c r="AC146" s="1650"/>
      <c r="AD146" s="1650"/>
      <c r="AE146" s="1650"/>
      <c r="AF146" s="1650"/>
      <c r="AG146" s="1650"/>
      <c r="AH146" s="1650"/>
      <c r="AI146" s="1650"/>
      <c r="AJ146" s="1650"/>
      <c r="AK146" s="1650"/>
      <c r="AL146" s="1650"/>
      <c r="AM146" s="1650"/>
      <c r="AN146" s="1650"/>
      <c r="AO146" s="1650"/>
      <c r="AP146" s="1650"/>
      <c r="AQ146" s="1650"/>
      <c r="AR146" s="1650"/>
      <c r="AS146" s="1650"/>
      <c r="AT146" s="1650"/>
      <c r="AU146" s="1650"/>
      <c r="AV146" s="1650"/>
      <c r="AW146" s="1650"/>
      <c r="AX146" s="1650"/>
      <c r="AY146" s="1650"/>
      <c r="AZ146" s="1650"/>
      <c r="BA146" s="1650"/>
      <c r="BB146" s="1650"/>
      <c r="BC146" s="1650"/>
      <c r="BD146" s="1650"/>
      <c r="BE146" s="1650"/>
      <c r="BF146" s="1650"/>
      <c r="BG146" s="1650"/>
      <c r="BH146" s="1650"/>
      <c r="BI146" s="1650"/>
      <c r="BJ146" s="1650"/>
      <c r="BK146" s="1650"/>
      <c r="BL146" s="1650"/>
      <c r="BM146" s="1650"/>
      <c r="BN146" s="1650"/>
      <c r="BO146" s="1650"/>
      <c r="BP146" s="1650"/>
      <c r="BQ146" s="1650"/>
      <c r="BR146" s="1650"/>
      <c r="BS146" s="1650"/>
      <c r="BT146" s="1650"/>
      <c r="BU146" s="1650"/>
      <c r="BV146" s="1650"/>
      <c r="BW146" s="1650"/>
      <c r="BX146" s="1650"/>
      <c r="BY146" s="1650"/>
      <c r="BZ146" s="1650"/>
      <c r="CA146" s="1650"/>
      <c r="CB146" s="1650"/>
      <c r="CC146" s="1650"/>
      <c r="CD146" s="1650"/>
      <c r="CE146" s="1650"/>
      <c r="CF146" s="1650"/>
      <c r="CG146" s="1650"/>
      <c r="CH146" s="1650"/>
      <c r="CI146" s="1650"/>
      <c r="CJ146" s="1650"/>
      <c r="CK146" s="1650"/>
      <c r="CL146" s="1650"/>
      <c r="CM146" s="1650"/>
      <c r="CN146" s="1650"/>
      <c r="CO146" s="1650"/>
      <c r="CP146" s="1650"/>
      <c r="CQ146" s="1650"/>
      <c r="CR146" s="1650"/>
      <c r="CS146" s="1650"/>
      <c r="CT146" s="1650"/>
      <c r="CU146" s="1650"/>
      <c r="CV146" s="1650"/>
      <c r="CW146" s="1650"/>
      <c r="CX146" s="1650"/>
      <c r="CY146" s="1650"/>
      <c r="CZ146" s="1650"/>
      <c r="DA146" s="1650"/>
      <c r="DB146" s="1650"/>
      <c r="DC146" s="1650"/>
      <c r="DD146" s="1650"/>
      <c r="DE146" s="1650"/>
      <c r="DF146" s="1650"/>
      <c r="DG146" s="1650"/>
      <c r="DH146" s="1650"/>
      <c r="DI146" s="1650"/>
      <c r="DJ146" s="1650"/>
      <c r="DK146" s="1650"/>
      <c r="DL146" s="1650"/>
      <c r="DM146" s="1650"/>
      <c r="DN146" s="1650"/>
      <c r="DO146" s="1650"/>
      <c r="DP146" s="1650"/>
      <c r="DQ146" s="1650"/>
      <c r="DR146" s="1650"/>
      <c r="DS146" s="1650"/>
      <c r="DT146" s="1650"/>
      <c r="DU146" s="1650"/>
      <c r="DV146" s="1650"/>
      <c r="DW146" s="1650"/>
      <c r="DX146" s="1650"/>
      <c r="DY146" s="1650"/>
      <c r="DZ146" s="1650"/>
      <c r="EA146" s="1650"/>
      <c r="EB146" s="1650"/>
      <c r="EC146" s="1650"/>
      <c r="ED146" s="1650"/>
      <c r="EE146" s="1650"/>
      <c r="EF146" s="1650"/>
      <c r="EG146" s="1650"/>
      <c r="EH146" s="1650"/>
      <c r="EI146" s="1650"/>
      <c r="EJ146" s="1650"/>
      <c r="EK146" s="1650"/>
      <c r="EL146" s="1650"/>
      <c r="EM146" s="1650"/>
      <c r="EN146" s="1650"/>
      <c r="EO146" s="1650"/>
      <c r="EP146" s="1650"/>
      <c r="EQ146" s="1650"/>
      <c r="ER146" s="1650"/>
      <c r="ES146" s="1650"/>
      <c r="ET146" s="1650"/>
      <c r="EU146" s="1650"/>
      <c r="EV146" s="1650"/>
      <c r="EW146" s="1650"/>
      <c r="EX146" s="1650"/>
      <c r="EY146" s="1650"/>
      <c r="EZ146" s="1650"/>
      <c r="FA146" s="1650"/>
      <c r="FB146" s="1650"/>
      <c r="FC146" s="1650"/>
      <c r="FD146" s="1650"/>
      <c r="FE146" s="1650"/>
      <c r="FF146" s="1650"/>
      <c r="FG146" s="1650"/>
      <c r="FH146" s="1650"/>
      <c r="FI146" s="1650"/>
      <c r="FJ146" s="1650"/>
      <c r="FK146" s="1650"/>
      <c r="FL146" s="1650"/>
      <c r="FM146" s="1650"/>
      <c r="FN146" s="1650"/>
      <c r="FO146" s="1650"/>
      <c r="FP146" s="1650"/>
      <c r="FQ146" s="1650"/>
      <c r="FR146" s="1650"/>
      <c r="FS146" s="1650"/>
      <c r="FT146" s="1650"/>
      <c r="FU146" s="1650"/>
      <c r="FV146" s="1650"/>
      <c r="FW146" s="1650"/>
      <c r="FX146" s="1650"/>
      <c r="FY146" s="1650"/>
      <c r="FZ146" s="1650"/>
      <c r="GA146" s="1650"/>
      <c r="GB146" s="1650"/>
      <c r="GC146" s="1650"/>
      <c r="GD146" s="1650"/>
      <c r="GE146" s="1650"/>
      <c r="GF146" s="1650"/>
      <c r="GG146" s="1650"/>
      <c r="GH146" s="1650"/>
      <c r="GI146" s="1650"/>
      <c r="GJ146" s="1650"/>
      <c r="GK146" s="1650"/>
      <c r="GL146" s="1650"/>
      <c r="GM146" s="1650"/>
      <c r="GO146" s="1169"/>
      <c r="GP146" s="1645"/>
      <c r="GQ146" s="1645"/>
      <c r="GR146" s="1169"/>
      <c r="GS146" s="1169"/>
      <c r="GT146" s="1169"/>
      <c r="GU146" s="1169"/>
      <c r="GV146" s="1645"/>
      <c r="GW146" s="1169"/>
      <c r="GX146" s="1169"/>
      <c r="GY146" s="553"/>
      <c r="GZ146" s="1169"/>
      <c r="HA146" s="1169"/>
      <c r="HB146" s="1169"/>
      <c r="HC146" s="1169"/>
      <c r="HD146" s="1169"/>
      <c r="HE146" s="1641"/>
      <c r="HF146" s="575"/>
      <c r="HG146" s="575"/>
      <c r="HH146" s="575"/>
      <c r="HI146" s="575"/>
      <c r="HJ146" s="1650">
        <v>11</v>
      </c>
    </row>
    <row s="1650" customFormat="1" customHeight="1" ht="11.549999999999999">
      <c r="A147" s="996"/>
      <c r="B147" s="1645"/>
      <c r="C147" s="1645"/>
      <c r="D147" s="360"/>
      <c r="J147" s="1650"/>
      <c r="K147" s="1650"/>
      <c r="L147" s="1650"/>
      <c r="M147" s="1650"/>
      <c r="N147" s="1650"/>
      <c r="O147" s="1650"/>
      <c r="P147" s="1650"/>
      <c r="Q147" s="1650"/>
      <c r="R147" s="1650"/>
      <c r="S147" s="1650"/>
      <c r="T147" s="1650"/>
      <c r="U147" s="1650"/>
      <c r="V147" s="1650"/>
      <c r="W147" s="1650"/>
      <c r="X147" s="1650"/>
      <c r="Y147" s="1650"/>
      <c r="Z147" s="1650"/>
      <c r="AA147" s="1650"/>
      <c r="AB147" s="1650"/>
      <c r="AC147" s="1650"/>
      <c r="AD147" s="1650"/>
      <c r="AE147" s="1650"/>
      <c r="AF147" s="1650"/>
      <c r="AG147" s="1650"/>
      <c r="AH147" s="1650"/>
      <c r="AI147" s="1650"/>
      <c r="AJ147" s="1650"/>
      <c r="AK147" s="1650"/>
      <c r="AL147" s="1650"/>
      <c r="AM147" s="1650"/>
      <c r="AN147" s="1650"/>
      <c r="AO147" s="1650"/>
      <c r="AP147" s="1650"/>
      <c r="AQ147" s="1650"/>
      <c r="AR147" s="1650"/>
      <c r="AS147" s="1650"/>
      <c r="AT147" s="1650"/>
      <c r="AU147" s="1650"/>
      <c r="AV147" s="1650"/>
      <c r="AW147" s="1650"/>
      <c r="AX147" s="1650"/>
      <c r="AY147" s="1650"/>
      <c r="AZ147" s="1650"/>
      <c r="BA147" s="1650"/>
      <c r="BB147" s="1650"/>
      <c r="BC147" s="1650"/>
      <c r="BD147" s="1650"/>
      <c r="BE147" s="1650"/>
      <c r="BF147" s="1650"/>
      <c r="BG147" s="1650"/>
      <c r="BH147" s="1650"/>
      <c r="BI147" s="1650"/>
      <c r="BJ147" s="1650"/>
      <c r="BK147" s="1650"/>
      <c r="BL147" s="1650"/>
      <c r="BM147" s="1650"/>
      <c r="BN147" s="1650"/>
      <c r="BO147" s="1650"/>
      <c r="BP147" s="1650"/>
      <c r="BQ147" s="1650"/>
      <c r="BR147" s="1650"/>
      <c r="BS147" s="1650"/>
      <c r="BT147" s="1650"/>
      <c r="BU147" s="1650"/>
      <c r="BV147" s="1650"/>
      <c r="BW147" s="1650"/>
      <c r="BX147" s="1650"/>
      <c r="BY147" s="1650"/>
      <c r="BZ147" s="1650"/>
      <c r="CA147" s="1650"/>
      <c r="CB147" s="1650"/>
      <c r="CC147" s="1650"/>
      <c r="CD147" s="1650"/>
      <c r="CE147" s="1650"/>
      <c r="CF147" s="1650"/>
      <c r="CG147" s="1650"/>
      <c r="CH147" s="1650"/>
      <c r="CI147" s="1650"/>
      <c r="CJ147" s="1650"/>
      <c r="CK147" s="1650"/>
      <c r="CL147" s="1650"/>
      <c r="CM147" s="1650"/>
      <c r="CN147" s="1650"/>
      <c r="CO147" s="1650"/>
      <c r="CP147" s="1650"/>
      <c r="CQ147" s="1650"/>
      <c r="CR147" s="1650"/>
      <c r="CS147" s="1650"/>
      <c r="CT147" s="1650"/>
      <c r="CU147" s="1650"/>
      <c r="CV147" s="1650"/>
      <c r="CW147" s="1650"/>
      <c r="CX147" s="1650"/>
      <c r="CY147" s="1650"/>
      <c r="CZ147" s="1650"/>
      <c r="DA147" s="1650"/>
      <c r="DB147" s="1650"/>
      <c r="DC147" s="1650"/>
      <c r="DD147" s="1650"/>
      <c r="DE147" s="1650"/>
      <c r="DF147" s="1650"/>
      <c r="DG147" s="1650"/>
      <c r="DH147" s="1650"/>
      <c r="DI147" s="1650"/>
      <c r="DJ147" s="1650"/>
      <c r="DK147" s="1650"/>
      <c r="DL147" s="1650"/>
      <c r="DM147" s="1650"/>
      <c r="DN147" s="1650"/>
      <c r="DO147" s="1650"/>
      <c r="DP147" s="1650"/>
      <c r="DQ147" s="1650"/>
      <c r="DR147" s="1650"/>
      <c r="DS147" s="1650"/>
      <c r="DT147" s="1650"/>
      <c r="DU147" s="1650"/>
      <c r="DV147" s="1650"/>
      <c r="DW147" s="1650"/>
      <c r="DX147" s="1650"/>
      <c r="DY147" s="1650"/>
      <c r="DZ147" s="1650"/>
      <c r="EA147" s="1650"/>
      <c r="EB147" s="1650"/>
      <c r="EC147" s="1650"/>
      <c r="ED147" s="1650"/>
      <c r="EE147" s="1650"/>
      <c r="EF147" s="1650"/>
      <c r="EG147" s="1650"/>
      <c r="EH147" s="1650"/>
      <c r="EI147" s="1650"/>
      <c r="EJ147" s="1650"/>
      <c r="EK147" s="1650"/>
      <c r="EL147" s="1650"/>
      <c r="EM147" s="1650"/>
      <c r="EN147" s="1650"/>
      <c r="EO147" s="1650"/>
      <c r="EP147" s="1650"/>
      <c r="EQ147" s="1650"/>
      <c r="ER147" s="1650"/>
      <c r="ES147" s="1650"/>
      <c r="ET147" s="1650"/>
      <c r="EU147" s="1650"/>
      <c r="EV147" s="1650"/>
      <c r="EW147" s="1650"/>
      <c r="EX147" s="1650"/>
      <c r="EY147" s="1650"/>
      <c r="EZ147" s="1650"/>
      <c r="FA147" s="1650"/>
      <c r="FB147" s="1650"/>
      <c r="FC147" s="1650"/>
      <c r="FD147" s="1650"/>
      <c r="FE147" s="1650"/>
      <c r="FF147" s="1650"/>
      <c r="FG147" s="1650"/>
      <c r="FH147" s="1650"/>
      <c r="FI147" s="1650"/>
      <c r="FJ147" s="1650"/>
      <c r="FK147" s="1650"/>
      <c r="FL147" s="1650"/>
      <c r="FM147" s="1650"/>
      <c r="FN147" s="1650"/>
      <c r="FO147" s="1650"/>
      <c r="FP147" s="1650"/>
      <c r="FQ147" s="1650"/>
      <c r="FR147" s="1650"/>
      <c r="FS147" s="1650"/>
      <c r="FT147" s="1650"/>
      <c r="FU147" s="1650"/>
      <c r="FV147" s="1650"/>
      <c r="FW147" s="1650"/>
      <c r="FX147" s="1650"/>
      <c r="FY147" s="1650"/>
      <c r="FZ147" s="1650"/>
      <c r="GA147" s="1650"/>
      <c r="GB147" s="1650"/>
      <c r="GC147" s="1650"/>
      <c r="GD147" s="1650"/>
      <c r="GE147" s="1650"/>
      <c r="GF147" s="1650"/>
      <c r="GG147" s="1650"/>
      <c r="GH147" s="1650"/>
      <c r="GI147" s="1650"/>
      <c r="GJ147" s="1650"/>
      <c r="GK147" s="1650"/>
      <c r="GL147" s="1650"/>
      <c r="GM147" s="1650"/>
      <c r="GO147" s="1169"/>
      <c r="GP147" s="1645"/>
      <c r="GQ147" s="1645"/>
      <c r="GR147" s="1169"/>
      <c r="GS147" s="1169"/>
      <c r="GT147" s="1169"/>
      <c r="GU147" s="1169"/>
      <c r="GV147" s="1645"/>
      <c r="GW147" s="1169"/>
      <c r="GX147" s="1169"/>
      <c r="GY147" s="553"/>
      <c r="GZ147" s="1169"/>
      <c r="HA147" s="1169"/>
      <c r="HB147" s="1169"/>
      <c r="HC147" s="1169"/>
      <c r="HD147" s="1169"/>
      <c r="HE147" s="1641"/>
      <c r="HF147" s="575"/>
      <c r="HG147" s="575"/>
      <c r="HH147" s="575"/>
      <c r="HI147" s="575"/>
      <c r="HJ147" s="1650">
        <v>11</v>
      </c>
    </row>
    <row s="1650" customFormat="1" customHeight="1" ht="11.549999999999999">
      <c r="A148" s="996"/>
      <c r="B148" s="1645"/>
      <c r="C148" s="1645"/>
      <c r="D148" s="360"/>
      <c r="J148" s="1650"/>
      <c r="K148" s="1650"/>
      <c r="L148" s="1650"/>
      <c r="M148" s="1650"/>
      <c r="N148" s="1650"/>
      <c r="O148" s="1650"/>
      <c r="P148" s="1650"/>
      <c r="Q148" s="1650"/>
      <c r="R148" s="1650"/>
      <c r="S148" s="1650"/>
      <c r="T148" s="1650"/>
      <c r="U148" s="1650"/>
      <c r="V148" s="1650"/>
      <c r="W148" s="1650"/>
      <c r="X148" s="1650"/>
      <c r="Y148" s="1650"/>
      <c r="Z148" s="1650"/>
      <c r="AA148" s="1650"/>
      <c r="AB148" s="1650"/>
      <c r="AC148" s="1650"/>
      <c r="AD148" s="1650"/>
      <c r="AE148" s="1650"/>
      <c r="AF148" s="1650"/>
      <c r="AG148" s="1650"/>
      <c r="AH148" s="1650"/>
      <c r="AI148" s="1650"/>
      <c r="AJ148" s="1650"/>
      <c r="AK148" s="1650"/>
      <c r="AL148" s="1650"/>
      <c r="AM148" s="1650"/>
      <c r="AN148" s="1650"/>
      <c r="AO148" s="1650"/>
      <c r="AP148" s="1650"/>
      <c r="AQ148" s="1650"/>
      <c r="AR148" s="1650"/>
      <c r="AS148" s="1650"/>
      <c r="AT148" s="1650"/>
      <c r="AU148" s="1650"/>
      <c r="AV148" s="1650"/>
      <c r="AW148" s="1650"/>
      <c r="AX148" s="1650"/>
      <c r="AY148" s="1650"/>
      <c r="AZ148" s="1650"/>
      <c r="BA148" s="1650"/>
      <c r="BB148" s="1650"/>
      <c r="BC148" s="1650"/>
      <c r="BD148" s="1650"/>
      <c r="BE148" s="1650"/>
      <c r="BF148" s="1650"/>
      <c r="BG148" s="1650"/>
      <c r="BH148" s="1650"/>
      <c r="BI148" s="1650"/>
      <c r="BJ148" s="1650"/>
      <c r="BK148" s="1650"/>
      <c r="BL148" s="1650"/>
      <c r="BM148" s="1650"/>
      <c r="BN148" s="1650"/>
      <c r="BO148" s="1650"/>
      <c r="BP148" s="1650"/>
      <c r="BQ148" s="1650"/>
      <c r="BR148" s="1650"/>
      <c r="BS148" s="1650"/>
      <c r="BT148" s="1650"/>
      <c r="BU148" s="1650"/>
      <c r="BV148" s="1650"/>
      <c r="BW148" s="1650"/>
      <c r="BX148" s="1650"/>
      <c r="BY148" s="1650"/>
      <c r="BZ148" s="1650"/>
      <c r="CA148" s="1650"/>
      <c r="CB148" s="1650"/>
      <c r="CC148" s="1650"/>
      <c r="CD148" s="1650"/>
      <c r="CE148" s="1650"/>
      <c r="CF148" s="1650"/>
      <c r="CG148" s="1650"/>
      <c r="CH148" s="1650"/>
      <c r="CI148" s="1650"/>
      <c r="CJ148" s="1650"/>
      <c r="CK148" s="1650"/>
      <c r="CL148" s="1650"/>
      <c r="CM148" s="1650"/>
      <c r="CN148" s="1650"/>
      <c r="CO148" s="1650"/>
      <c r="CP148" s="1650"/>
      <c r="CQ148" s="1650"/>
      <c r="CR148" s="1650"/>
      <c r="CS148" s="1650"/>
      <c r="CT148" s="1650"/>
      <c r="CU148" s="1650"/>
      <c r="CV148" s="1650"/>
      <c r="CW148" s="1650"/>
      <c r="CX148" s="1650"/>
      <c r="CY148" s="1650"/>
      <c r="CZ148" s="1650"/>
      <c r="DA148" s="1650"/>
      <c r="DB148" s="1650"/>
      <c r="DC148" s="1650"/>
      <c r="DD148" s="1650"/>
      <c r="DE148" s="1650"/>
      <c r="DF148" s="1650"/>
      <c r="DG148" s="1650"/>
      <c r="DH148" s="1650"/>
      <c r="DI148" s="1650"/>
      <c r="DJ148" s="1650"/>
      <c r="DK148" s="1650"/>
      <c r="DL148" s="1650"/>
      <c r="DM148" s="1650"/>
      <c r="DN148" s="1650"/>
      <c r="DO148" s="1650"/>
      <c r="DP148" s="1650"/>
      <c r="DQ148" s="1650"/>
      <c r="DR148" s="1650"/>
      <c r="DS148" s="1650"/>
      <c r="DT148" s="1650"/>
      <c r="DU148" s="1650"/>
      <c r="DV148" s="1650"/>
      <c r="DW148" s="1650"/>
      <c r="DX148" s="1650"/>
      <c r="DY148" s="1650"/>
      <c r="DZ148" s="1650"/>
      <c r="EA148" s="1650"/>
      <c r="EB148" s="1650"/>
      <c r="EC148" s="1650"/>
      <c r="ED148" s="1650"/>
      <c r="EE148" s="1650"/>
      <c r="EF148" s="1650"/>
      <c r="EG148" s="1650"/>
      <c r="EH148" s="1650"/>
      <c r="EI148" s="1650"/>
      <c r="EJ148" s="1650"/>
      <c r="EK148" s="1650"/>
      <c r="EL148" s="1650"/>
      <c r="EM148" s="1650"/>
      <c r="EN148" s="1650"/>
      <c r="EO148" s="1650"/>
      <c r="EP148" s="1650"/>
      <c r="EQ148" s="1650"/>
      <c r="ER148" s="1650"/>
      <c r="ES148" s="1650"/>
      <c r="ET148" s="1650"/>
      <c r="EU148" s="1650"/>
      <c r="EV148" s="1650"/>
      <c r="EW148" s="1650"/>
      <c r="EX148" s="1650"/>
      <c r="EY148" s="1650"/>
      <c r="EZ148" s="1650"/>
      <c r="FA148" s="1650"/>
      <c r="FB148" s="1650"/>
      <c r="FC148" s="1650"/>
      <c r="FD148" s="1650"/>
      <c r="FE148" s="1650"/>
      <c r="FF148" s="1650"/>
      <c r="FG148" s="1650"/>
      <c r="FH148" s="1650"/>
      <c r="FI148" s="1650"/>
      <c r="FJ148" s="1650"/>
      <c r="FK148" s="1650"/>
      <c r="FL148" s="1650"/>
      <c r="FM148" s="1650"/>
      <c r="FN148" s="1650"/>
      <c r="FO148" s="1650"/>
      <c r="FP148" s="1650"/>
      <c r="FQ148" s="1650"/>
      <c r="FR148" s="1650"/>
      <c r="FS148" s="1650"/>
      <c r="FT148" s="1650"/>
      <c r="FU148" s="1650"/>
      <c r="FV148" s="1650"/>
      <c r="FW148" s="1650"/>
      <c r="FX148" s="1650"/>
      <c r="FY148" s="1650"/>
      <c r="FZ148" s="1650"/>
      <c r="GA148" s="1650"/>
      <c r="GB148" s="1650"/>
      <c r="GC148" s="1650"/>
      <c r="GD148" s="1650"/>
      <c r="GE148" s="1650"/>
      <c r="GF148" s="1650"/>
      <c r="GG148" s="1650"/>
      <c r="GH148" s="1650"/>
      <c r="GI148" s="1650"/>
      <c r="GJ148" s="1650"/>
      <c r="GK148" s="1650"/>
      <c r="GL148" s="1650"/>
      <c r="GM148" s="1650"/>
      <c r="GO148" s="1169"/>
      <c r="GP148" s="1645"/>
      <c r="GQ148" s="1645"/>
      <c r="GR148" s="1169"/>
      <c r="GS148" s="1169"/>
      <c r="GT148" s="1169"/>
      <c r="GU148" s="1169"/>
      <c r="GV148" s="1645"/>
      <c r="GW148" s="1169"/>
      <c r="GX148" s="1169"/>
      <c r="GY148" s="553"/>
      <c r="GZ148" s="1169"/>
      <c r="HA148" s="1169"/>
      <c r="HB148" s="1169"/>
      <c r="HC148" s="1169"/>
      <c r="HD148" s="1169"/>
      <c r="HE148" s="1641"/>
      <c r="HF148" s="575"/>
      <c r="HG148" s="575"/>
      <c r="HH148" s="575"/>
      <c r="HI148" s="575"/>
      <c r="HJ148" s="1650">
        <v>11</v>
      </c>
    </row>
    <row s="1650" customFormat="1" customHeight="1" ht="11.549999999999999">
      <c r="A149" s="996"/>
      <c r="B149" s="1645"/>
      <c r="C149" s="1645"/>
      <c r="D149" s="360"/>
      <c r="J149" s="1650"/>
      <c r="K149" s="1650"/>
      <c r="L149" s="1650"/>
      <c r="M149" s="1650"/>
      <c r="N149" s="1650"/>
      <c r="O149" s="1650"/>
      <c r="P149" s="1650"/>
      <c r="Q149" s="1650"/>
      <c r="R149" s="1650"/>
      <c r="S149" s="1650"/>
      <c r="T149" s="1650"/>
      <c r="U149" s="1650"/>
      <c r="V149" s="1650"/>
      <c r="W149" s="1650"/>
      <c r="X149" s="1650"/>
      <c r="Y149" s="1650"/>
      <c r="Z149" s="1650"/>
      <c r="AA149" s="1650"/>
      <c r="AB149" s="1650"/>
      <c r="AC149" s="1650"/>
      <c r="AD149" s="1650"/>
      <c r="AE149" s="1650"/>
      <c r="AF149" s="1650"/>
      <c r="AG149" s="1650"/>
      <c r="AH149" s="1650"/>
      <c r="AI149" s="1650"/>
      <c r="AJ149" s="1650"/>
      <c r="AK149" s="1650"/>
      <c r="AL149" s="1650"/>
      <c r="AM149" s="1650"/>
      <c r="AN149" s="1650"/>
      <c r="AO149" s="1650"/>
      <c r="AP149" s="1650"/>
      <c r="AQ149" s="1650"/>
      <c r="AR149" s="1650"/>
      <c r="AS149" s="1650"/>
      <c r="AT149" s="1650"/>
      <c r="AU149" s="1650"/>
      <c r="AV149" s="1650"/>
      <c r="AW149" s="1650"/>
      <c r="AX149" s="1650"/>
      <c r="AY149" s="1650"/>
      <c r="AZ149" s="1650"/>
      <c r="BA149" s="1650"/>
      <c r="BB149" s="1650"/>
      <c r="BC149" s="1650"/>
      <c r="BD149" s="1650"/>
      <c r="BE149" s="1650"/>
      <c r="BF149" s="1650"/>
      <c r="BG149" s="1650"/>
      <c r="BH149" s="1650"/>
      <c r="BI149" s="1650"/>
      <c r="BJ149" s="1650"/>
      <c r="BK149" s="1650"/>
      <c r="BL149" s="1650"/>
      <c r="BM149" s="1650"/>
      <c r="BN149" s="1650"/>
      <c r="BO149" s="1650"/>
      <c r="BP149" s="1650"/>
      <c r="BQ149" s="1650"/>
      <c r="BR149" s="1650"/>
      <c r="BS149" s="1650"/>
      <c r="BT149" s="1650"/>
      <c r="BU149" s="1650"/>
      <c r="BV149" s="1650"/>
      <c r="BW149" s="1650"/>
      <c r="BX149" s="1650"/>
      <c r="BY149" s="1650"/>
      <c r="BZ149" s="1650"/>
      <c r="CA149" s="1650"/>
      <c r="CB149" s="1650"/>
      <c r="CC149" s="1650"/>
      <c r="CD149" s="1650"/>
      <c r="CE149" s="1650"/>
      <c r="CF149" s="1650"/>
      <c r="CG149" s="1650"/>
      <c r="CH149" s="1650"/>
      <c r="CI149" s="1650"/>
      <c r="CJ149" s="1650"/>
      <c r="CK149" s="1650"/>
      <c r="CL149" s="1650"/>
      <c r="CM149" s="1650"/>
      <c r="CN149" s="1650"/>
      <c r="CO149" s="1650"/>
      <c r="CP149" s="1650"/>
      <c r="CQ149" s="1650"/>
      <c r="CR149" s="1650"/>
      <c r="CS149" s="1650"/>
      <c r="CT149" s="1650"/>
      <c r="CU149" s="1650"/>
      <c r="CV149" s="1650"/>
      <c r="CW149" s="1650"/>
      <c r="CX149" s="1650"/>
      <c r="CY149" s="1650"/>
      <c r="CZ149" s="1650"/>
      <c r="DA149" s="1650"/>
      <c r="DB149" s="1650"/>
      <c r="DC149" s="1650"/>
      <c r="DD149" s="1650"/>
      <c r="DE149" s="1650"/>
      <c r="DF149" s="1650"/>
      <c r="DG149" s="1650"/>
      <c r="DH149" s="1650"/>
      <c r="DI149" s="1650"/>
      <c r="DJ149" s="1650"/>
      <c r="DK149" s="1650"/>
      <c r="DL149" s="1650"/>
      <c r="DM149" s="1650"/>
      <c r="DN149" s="1650"/>
      <c r="DO149" s="1650"/>
      <c r="DP149" s="1650"/>
      <c r="DQ149" s="1650"/>
      <c r="DR149" s="1650"/>
      <c r="DS149" s="1650"/>
      <c r="DT149" s="1650"/>
      <c r="DU149" s="1650"/>
      <c r="DV149" s="1650"/>
      <c r="DW149" s="1650"/>
      <c r="DX149" s="1650"/>
      <c r="DY149" s="1650"/>
      <c r="DZ149" s="1650"/>
      <c r="EA149" s="1650"/>
      <c r="EB149" s="1650"/>
      <c r="EC149" s="1650"/>
      <c r="ED149" s="1650"/>
      <c r="EE149" s="1650"/>
      <c r="EF149" s="1650"/>
      <c r="EG149" s="1650"/>
      <c r="EH149" s="1650"/>
      <c r="EI149" s="1650"/>
      <c r="EJ149" s="1650"/>
      <c r="EK149" s="1650"/>
      <c r="EL149" s="1650"/>
      <c r="EM149" s="1650"/>
      <c r="EN149" s="1650"/>
      <c r="EO149" s="1650"/>
      <c r="EP149" s="1650"/>
      <c r="EQ149" s="1650"/>
      <c r="ER149" s="1650"/>
      <c r="ES149" s="1650"/>
      <c r="ET149" s="1650"/>
      <c r="EU149" s="1650"/>
      <c r="EV149" s="1650"/>
      <c r="EW149" s="1650"/>
      <c r="EX149" s="1650"/>
      <c r="EY149" s="1650"/>
      <c r="EZ149" s="1650"/>
      <c r="FA149" s="1650"/>
      <c r="FB149" s="1650"/>
      <c r="FC149" s="1650"/>
      <c r="FD149" s="1650"/>
      <c r="FE149" s="1650"/>
      <c r="FF149" s="1650"/>
      <c r="FG149" s="1650"/>
      <c r="FH149" s="1650"/>
      <c r="FI149" s="1650"/>
      <c r="FJ149" s="1650"/>
      <c r="FK149" s="1650"/>
      <c r="FL149" s="1650"/>
      <c r="FM149" s="1650"/>
      <c r="FN149" s="1650"/>
      <c r="FO149" s="1650"/>
      <c r="FP149" s="1650"/>
      <c r="FQ149" s="1650"/>
      <c r="FR149" s="1650"/>
      <c r="FS149" s="1650"/>
      <c r="FT149" s="1650"/>
      <c r="FU149" s="1650"/>
      <c r="FV149" s="1650"/>
      <c r="FW149" s="1650"/>
      <c r="FX149" s="1650"/>
      <c r="FY149" s="1650"/>
      <c r="FZ149" s="1650"/>
      <c r="GA149" s="1650"/>
      <c r="GB149" s="1650"/>
      <c r="GC149" s="1650"/>
      <c r="GD149" s="1650"/>
      <c r="GE149" s="1650"/>
      <c r="GF149" s="1650"/>
      <c r="GG149" s="1650"/>
      <c r="GH149" s="1650"/>
      <c r="GI149" s="1650"/>
      <c r="GJ149" s="1650"/>
      <c r="GK149" s="1650"/>
      <c r="GL149" s="1650"/>
      <c r="GM149" s="1650"/>
      <c r="GO149" s="1169"/>
      <c r="GP149" s="1645"/>
      <c r="GQ149" s="1645"/>
      <c r="GR149" s="1169"/>
      <c r="GS149" s="1169"/>
      <c r="GT149" s="1169"/>
      <c r="GU149" s="1169"/>
      <c r="GV149" s="1645"/>
      <c r="GW149" s="1169"/>
      <c r="GX149" s="1169"/>
      <c r="GY149" s="553"/>
      <c r="GZ149" s="1169"/>
      <c r="HA149" s="1169"/>
      <c r="HB149" s="1169"/>
      <c r="HC149" s="1169"/>
      <c r="HD149" s="1169"/>
      <c r="HE149" s="1641"/>
      <c r="HF149" s="575"/>
      <c r="HG149" s="575"/>
      <c r="HH149" s="575"/>
      <c r="HI149" s="575"/>
      <c r="HJ149" s="1650">
        <v>11</v>
      </c>
    </row>
    <row s="1650" customFormat="1" customHeight="1" ht="11.549999999999999">
      <c r="A150" s="996"/>
      <c r="B150" s="1645"/>
      <c r="C150" s="1645"/>
      <c r="D150" s="360"/>
      <c r="J150" s="1650"/>
      <c r="K150" s="1650"/>
      <c r="L150" s="1650"/>
      <c r="M150" s="1650"/>
      <c r="N150" s="1650"/>
      <c r="O150" s="1650"/>
      <c r="P150" s="1650"/>
      <c r="Q150" s="1650"/>
      <c r="R150" s="1650"/>
      <c r="S150" s="1650"/>
      <c r="T150" s="1650"/>
      <c r="U150" s="1650"/>
      <c r="V150" s="1650"/>
      <c r="W150" s="1650"/>
      <c r="X150" s="1650"/>
      <c r="Y150" s="1650"/>
      <c r="Z150" s="1650"/>
      <c r="AA150" s="1650"/>
      <c r="AB150" s="1650"/>
      <c r="AC150" s="1650"/>
      <c r="AD150" s="1650"/>
      <c r="AE150" s="1650"/>
      <c r="AF150" s="1650"/>
      <c r="AG150" s="1650"/>
      <c r="AH150" s="1650"/>
      <c r="AI150" s="1650"/>
      <c r="AJ150" s="1650"/>
      <c r="AK150" s="1650"/>
      <c r="AL150" s="1650"/>
      <c r="AM150" s="1650"/>
      <c r="AN150" s="1650"/>
      <c r="AO150" s="1650"/>
      <c r="AP150" s="1650"/>
      <c r="AQ150" s="1650"/>
      <c r="AR150" s="1650"/>
      <c r="AS150" s="1650"/>
      <c r="AT150" s="1650"/>
      <c r="AU150" s="1650"/>
      <c r="AV150" s="1650"/>
      <c r="AW150" s="1650"/>
      <c r="AX150" s="1650"/>
      <c r="AY150" s="1650"/>
      <c r="AZ150" s="1650"/>
      <c r="BA150" s="1650"/>
      <c r="BB150" s="1650"/>
      <c r="BC150" s="1650"/>
      <c r="BD150" s="1650"/>
      <c r="BE150" s="1650"/>
      <c r="BF150" s="1650"/>
      <c r="BG150" s="1650"/>
      <c r="BH150" s="1650"/>
      <c r="BI150" s="1650"/>
      <c r="BJ150" s="1650"/>
      <c r="BK150" s="1650"/>
      <c r="BL150" s="1650"/>
      <c r="BM150" s="1650"/>
      <c r="BN150" s="1650"/>
      <c r="BO150" s="1650"/>
      <c r="BP150" s="1650"/>
      <c r="BQ150" s="1650"/>
      <c r="BR150" s="1650"/>
      <c r="BS150" s="1650"/>
      <c r="BT150" s="1650"/>
      <c r="BU150" s="1650"/>
      <c r="BV150" s="1650"/>
      <c r="BW150" s="1650"/>
      <c r="BX150" s="1650"/>
      <c r="BY150" s="1650"/>
      <c r="BZ150" s="1650"/>
      <c r="CA150" s="1650"/>
      <c r="CB150" s="1650"/>
      <c r="CC150" s="1650"/>
      <c r="CD150" s="1650"/>
      <c r="CE150" s="1650"/>
      <c r="CF150" s="1650"/>
      <c r="CG150" s="1650"/>
      <c r="CH150" s="1650"/>
      <c r="CI150" s="1650"/>
      <c r="CJ150" s="1650"/>
      <c r="CK150" s="1650"/>
      <c r="CL150" s="1650"/>
      <c r="CM150" s="1650"/>
      <c r="CN150" s="1650"/>
      <c r="CO150" s="1650"/>
      <c r="CP150" s="1650"/>
      <c r="CQ150" s="1650"/>
      <c r="CR150" s="1650"/>
      <c r="CS150" s="1650"/>
      <c r="CT150" s="1650"/>
      <c r="CU150" s="1650"/>
      <c r="CV150" s="1650"/>
      <c r="CW150" s="1650"/>
      <c r="CX150" s="1650"/>
      <c r="CY150" s="1650"/>
      <c r="CZ150" s="1650"/>
      <c r="DA150" s="1650"/>
      <c r="DB150" s="1650"/>
      <c r="DC150" s="1650"/>
      <c r="DD150" s="1650"/>
      <c r="DE150" s="1650"/>
      <c r="DF150" s="1650"/>
      <c r="DG150" s="1650"/>
      <c r="DH150" s="1650"/>
      <c r="DI150" s="1650"/>
      <c r="DJ150" s="1650"/>
      <c r="DK150" s="1650"/>
      <c r="DL150" s="1650"/>
      <c r="DM150" s="1650"/>
      <c r="DN150" s="1650"/>
      <c r="DO150" s="1650"/>
      <c r="DP150" s="1650"/>
      <c r="DQ150" s="1650"/>
      <c r="DR150" s="1650"/>
      <c r="DS150" s="1650"/>
      <c r="DT150" s="1650"/>
      <c r="DU150" s="1650"/>
      <c r="DV150" s="1650"/>
      <c r="DW150" s="1650"/>
      <c r="DX150" s="1650"/>
      <c r="DY150" s="1650"/>
      <c r="DZ150" s="1650"/>
      <c r="EA150" s="1650"/>
      <c r="EB150" s="1650"/>
      <c r="EC150" s="1650"/>
      <c r="ED150" s="1650"/>
      <c r="EE150" s="1650"/>
      <c r="EF150" s="1650"/>
      <c r="EG150" s="1650"/>
      <c r="EH150" s="1650"/>
      <c r="EI150" s="1650"/>
      <c r="EJ150" s="1650"/>
      <c r="EK150" s="1650"/>
      <c r="EL150" s="1650"/>
      <c r="EM150" s="1650"/>
      <c r="EN150" s="1650"/>
      <c r="EO150" s="1650"/>
      <c r="EP150" s="1650"/>
      <c r="EQ150" s="1650"/>
      <c r="ER150" s="1650"/>
      <c r="ES150" s="1650"/>
      <c r="ET150" s="1650"/>
      <c r="EU150" s="1650"/>
      <c r="EV150" s="1650"/>
      <c r="EW150" s="1650"/>
      <c r="EX150" s="1650"/>
      <c r="EY150" s="1650"/>
      <c r="EZ150" s="1650"/>
      <c r="FA150" s="1650"/>
      <c r="FB150" s="1650"/>
      <c r="FC150" s="1650"/>
      <c r="FD150" s="1650"/>
      <c r="FE150" s="1650"/>
      <c r="FF150" s="1650"/>
      <c r="FG150" s="1650"/>
      <c r="FH150" s="1650"/>
      <c r="FI150" s="1650"/>
      <c r="FJ150" s="1650"/>
      <c r="FK150" s="1650"/>
      <c r="FL150" s="1650"/>
      <c r="FM150" s="1650"/>
      <c r="FN150" s="1650"/>
      <c r="FO150" s="1650"/>
      <c r="FP150" s="1650"/>
      <c r="FQ150" s="1650"/>
      <c r="FR150" s="1650"/>
      <c r="FS150" s="1650"/>
      <c r="FT150" s="1650"/>
      <c r="FU150" s="1650"/>
      <c r="FV150" s="1650"/>
      <c r="FW150" s="1650"/>
      <c r="FX150" s="1650"/>
      <c r="FY150" s="1650"/>
      <c r="FZ150" s="1650"/>
      <c r="GA150" s="1650"/>
      <c r="GB150" s="1650"/>
      <c r="GC150" s="1650"/>
      <c r="GD150" s="1650"/>
      <c r="GE150" s="1650"/>
      <c r="GF150" s="1650"/>
      <c r="GG150" s="1650"/>
      <c r="GH150" s="1650"/>
      <c r="GI150" s="1650"/>
      <c r="GJ150" s="1650"/>
      <c r="GK150" s="1650"/>
      <c r="GL150" s="1650"/>
      <c r="GM150" s="1650"/>
      <c r="GO150" s="1169"/>
      <c r="GP150" s="1645"/>
      <c r="GQ150" s="1645"/>
      <c r="GR150" s="1169"/>
      <c r="GS150" s="1169"/>
      <c r="GT150" s="1169"/>
      <c r="GU150" s="1169"/>
      <c r="GV150" s="1645"/>
      <c r="GW150" s="1169"/>
      <c r="GX150" s="1169"/>
      <c r="GY150" s="553"/>
      <c r="GZ150" s="1169"/>
      <c r="HA150" s="1169"/>
      <c r="HB150" s="1169"/>
      <c r="HC150" s="1169"/>
      <c r="HD150" s="1169"/>
      <c r="HE150" s="1641"/>
      <c r="HF150" s="575"/>
      <c r="HG150" s="575"/>
      <c r="HH150" s="575"/>
      <c r="HI150" s="575"/>
      <c r="HJ150" s="1650">
        <v>11</v>
      </c>
    </row>
    <row s="1650" customFormat="1" customHeight="1" ht="11.549999999999999">
      <c r="A151" s="996"/>
      <c r="B151" s="1645"/>
      <c r="C151" s="1645"/>
      <c r="D151" s="360"/>
      <c r="J151" s="1650"/>
      <c r="K151" s="1650"/>
      <c r="L151" s="1650"/>
      <c r="M151" s="1650"/>
      <c r="N151" s="1650"/>
      <c r="O151" s="1650"/>
      <c r="P151" s="1650"/>
      <c r="Q151" s="1650"/>
      <c r="R151" s="1650"/>
      <c r="S151" s="1650"/>
      <c r="T151" s="1650"/>
      <c r="U151" s="1650"/>
      <c r="V151" s="1650"/>
      <c r="W151" s="1650"/>
      <c r="X151" s="1650"/>
      <c r="Y151" s="1650"/>
      <c r="Z151" s="1650"/>
      <c r="AA151" s="1650"/>
      <c r="AB151" s="1650"/>
      <c r="AC151" s="1650"/>
      <c r="AD151" s="1650"/>
      <c r="AE151" s="1650"/>
      <c r="AF151" s="1650"/>
      <c r="AG151" s="1650"/>
      <c r="AH151" s="1650"/>
      <c r="AI151" s="1650"/>
      <c r="AJ151" s="1650"/>
      <c r="AK151" s="1650"/>
      <c r="AL151" s="1650"/>
      <c r="AM151" s="1650"/>
      <c r="AN151" s="1650"/>
      <c r="AO151" s="1650"/>
      <c r="AP151" s="1650"/>
      <c r="AQ151" s="1650"/>
      <c r="AR151" s="1650"/>
      <c r="AS151" s="1650"/>
      <c r="AT151" s="1650"/>
      <c r="AU151" s="1650"/>
      <c r="AV151" s="1650"/>
      <c r="AW151" s="1650"/>
      <c r="AX151" s="1650"/>
      <c r="AY151" s="1650"/>
      <c r="AZ151" s="1650"/>
      <c r="BA151" s="1650"/>
      <c r="BB151" s="1650"/>
      <c r="BC151" s="1650"/>
      <c r="BD151" s="1650"/>
      <c r="BE151" s="1650"/>
      <c r="BF151" s="1650"/>
      <c r="BG151" s="1650"/>
      <c r="BH151" s="1650"/>
      <c r="BI151" s="1650"/>
      <c r="BJ151" s="1650"/>
      <c r="BK151" s="1650"/>
      <c r="BL151" s="1650"/>
      <c r="BM151" s="1650"/>
      <c r="BN151" s="1650"/>
      <c r="BO151" s="1650"/>
      <c r="BP151" s="1650"/>
      <c r="BQ151" s="1650"/>
      <c r="BR151" s="1650"/>
      <c r="BS151" s="1650"/>
      <c r="BT151" s="1650"/>
      <c r="BU151" s="1650"/>
      <c r="BV151" s="1650"/>
      <c r="BW151" s="1650"/>
      <c r="BX151" s="1650"/>
      <c r="BY151" s="1650"/>
      <c r="BZ151" s="1650"/>
      <c r="CA151" s="1650"/>
      <c r="CB151" s="1650"/>
      <c r="CC151" s="1650"/>
      <c r="CD151" s="1650"/>
      <c r="CE151" s="1650"/>
      <c r="CF151" s="1650"/>
      <c r="CG151" s="1650"/>
      <c r="CH151" s="1650"/>
      <c r="CI151" s="1650"/>
      <c r="CJ151" s="1650"/>
      <c r="CK151" s="1650"/>
      <c r="CL151" s="1650"/>
      <c r="CM151" s="1650"/>
      <c r="CN151" s="1650"/>
      <c r="CO151" s="1650"/>
      <c r="CP151" s="1650"/>
      <c r="CQ151" s="1650"/>
      <c r="CR151" s="1650"/>
      <c r="CS151" s="1650"/>
      <c r="CT151" s="1650"/>
      <c r="CU151" s="1650"/>
      <c r="CV151" s="1650"/>
      <c r="CW151" s="1650"/>
      <c r="CX151" s="1650"/>
      <c r="CY151" s="1650"/>
      <c r="CZ151" s="1650"/>
      <c r="DA151" s="1650"/>
      <c r="DB151" s="1650"/>
      <c r="DC151" s="1650"/>
      <c r="DD151" s="1650"/>
      <c r="DE151" s="1650"/>
      <c r="DF151" s="1650"/>
      <c r="DG151" s="1650"/>
      <c r="DH151" s="1650"/>
      <c r="DI151" s="1650"/>
      <c r="DJ151" s="1650"/>
      <c r="DK151" s="1650"/>
      <c r="DL151" s="1650"/>
      <c r="DM151" s="1650"/>
      <c r="DN151" s="1650"/>
      <c r="DO151" s="1650"/>
      <c r="DP151" s="1650"/>
      <c r="DQ151" s="1650"/>
      <c r="DR151" s="1650"/>
      <c r="DS151" s="1650"/>
      <c r="DT151" s="1650"/>
      <c r="DU151" s="1650"/>
      <c r="DV151" s="1650"/>
      <c r="DW151" s="1650"/>
      <c r="DX151" s="1650"/>
      <c r="DY151" s="1650"/>
      <c r="DZ151" s="1650"/>
      <c r="EA151" s="1650"/>
      <c r="EB151" s="1650"/>
      <c r="EC151" s="1650"/>
      <c r="ED151" s="1650"/>
      <c r="EE151" s="1650"/>
      <c r="EF151" s="1650"/>
      <c r="EG151" s="1650"/>
      <c r="EH151" s="1650"/>
      <c r="EI151" s="1650"/>
      <c r="EJ151" s="1650"/>
      <c r="EK151" s="1650"/>
      <c r="EL151" s="1650"/>
      <c r="EM151" s="1650"/>
      <c r="EN151" s="1650"/>
      <c r="EO151" s="1650"/>
      <c r="EP151" s="1650"/>
      <c r="EQ151" s="1650"/>
      <c r="ER151" s="1650"/>
      <c r="ES151" s="1650"/>
      <c r="ET151" s="1650"/>
      <c r="EU151" s="1650"/>
      <c r="EV151" s="1650"/>
      <c r="EW151" s="1650"/>
      <c r="EX151" s="1650"/>
      <c r="EY151" s="1650"/>
      <c r="EZ151" s="1650"/>
      <c r="FA151" s="1650"/>
      <c r="FB151" s="1650"/>
      <c r="FC151" s="1650"/>
      <c r="FD151" s="1650"/>
      <c r="FE151" s="1650"/>
      <c r="FF151" s="1650"/>
      <c r="FG151" s="1650"/>
      <c r="FH151" s="1650"/>
      <c r="FI151" s="1650"/>
      <c r="FJ151" s="1650"/>
      <c r="FK151" s="1650"/>
      <c r="FL151" s="1650"/>
      <c r="FM151" s="1650"/>
      <c r="FN151" s="1650"/>
      <c r="FO151" s="1650"/>
      <c r="FP151" s="1650"/>
      <c r="FQ151" s="1650"/>
      <c r="FR151" s="1650"/>
      <c r="FS151" s="1650"/>
      <c r="FT151" s="1650"/>
      <c r="FU151" s="1650"/>
      <c r="FV151" s="1650"/>
      <c r="FW151" s="1650"/>
      <c r="FX151" s="1650"/>
      <c r="FY151" s="1650"/>
      <c r="FZ151" s="1650"/>
      <c r="GA151" s="1650"/>
      <c r="GB151" s="1650"/>
      <c r="GC151" s="1650"/>
      <c r="GD151" s="1650"/>
      <c r="GE151" s="1650"/>
      <c r="GF151" s="1650"/>
      <c r="GG151" s="1650"/>
      <c r="GH151" s="1650"/>
      <c r="GI151" s="1650"/>
      <c r="GJ151" s="1650"/>
      <c r="GK151" s="1650"/>
      <c r="GL151" s="1650"/>
      <c r="GM151" s="1650"/>
      <c r="GO151" s="1169"/>
      <c r="GP151" s="1645"/>
      <c r="GQ151" s="1645"/>
      <c r="GR151" s="1169"/>
      <c r="GS151" s="1169"/>
      <c r="GT151" s="1169"/>
      <c r="GU151" s="1169"/>
      <c r="GV151" s="1645"/>
      <c r="GW151" s="1169"/>
      <c r="GX151" s="1169"/>
      <c r="GY151" s="553"/>
      <c r="GZ151" s="1169"/>
      <c r="HA151" s="1169"/>
      <c r="HB151" s="1169"/>
      <c r="HC151" s="1169"/>
      <c r="HD151" s="1169"/>
      <c r="HE151" s="1641"/>
      <c r="HF151" s="575"/>
      <c r="HG151" s="575"/>
      <c r="HH151" s="575"/>
      <c r="HI151" s="575"/>
      <c r="HJ151" s="1650">
        <v>11</v>
      </c>
    </row>
    <row s="1650" customFormat="1" customHeight="1" ht="11.549999999999999">
      <c r="A152" s="996"/>
      <c r="B152" s="1645"/>
      <c r="C152" s="1645"/>
      <c r="D152" s="360"/>
      <c r="J152" s="1650"/>
      <c r="K152" s="1650"/>
      <c r="L152" s="1650"/>
      <c r="M152" s="1650"/>
      <c r="N152" s="1650"/>
      <c r="O152" s="1650"/>
      <c r="P152" s="1650"/>
      <c r="Q152" s="1650"/>
      <c r="R152" s="1650"/>
      <c r="S152" s="1650"/>
      <c r="T152" s="1650"/>
      <c r="U152" s="1650"/>
      <c r="V152" s="1650"/>
      <c r="W152" s="1650"/>
      <c r="X152" s="1650"/>
      <c r="Y152" s="1650"/>
      <c r="Z152" s="1650"/>
      <c r="AA152" s="1650"/>
      <c r="AB152" s="1650"/>
      <c r="AC152" s="1650"/>
      <c r="AD152" s="1650"/>
      <c r="AE152" s="1650"/>
      <c r="AF152" s="1650"/>
      <c r="AG152" s="1650"/>
      <c r="AH152" s="1650"/>
      <c r="AI152" s="1650"/>
      <c r="AJ152" s="1650"/>
      <c r="AK152" s="1650"/>
      <c r="AL152" s="1650"/>
      <c r="AM152" s="1650"/>
      <c r="AN152" s="1650"/>
      <c r="AO152" s="1650"/>
      <c r="AP152" s="1650"/>
      <c r="AQ152" s="1650"/>
      <c r="AR152" s="1650"/>
      <c r="AS152" s="1650"/>
      <c r="AT152" s="1650"/>
      <c r="AU152" s="1650"/>
      <c r="AV152" s="1650"/>
      <c r="AW152" s="1650"/>
      <c r="AX152" s="1650"/>
      <c r="AY152" s="1650"/>
      <c r="AZ152" s="1650"/>
      <c r="BA152" s="1650"/>
      <c r="BB152" s="1650"/>
      <c r="BC152" s="1650"/>
      <c r="BD152" s="1650"/>
      <c r="BE152" s="1650"/>
      <c r="BF152" s="1650"/>
      <c r="BG152" s="1650"/>
      <c r="BH152" s="1650"/>
      <c r="BI152" s="1650"/>
      <c r="BJ152" s="1650"/>
      <c r="BK152" s="1650"/>
      <c r="BL152" s="1650"/>
      <c r="BM152" s="1650"/>
      <c r="BN152" s="1650"/>
      <c r="BO152" s="1650"/>
      <c r="BP152" s="1650"/>
      <c r="BQ152" s="1650"/>
      <c r="BR152" s="1650"/>
      <c r="BS152" s="1650"/>
      <c r="BT152" s="1650"/>
      <c r="BU152" s="1650"/>
      <c r="BV152" s="1650"/>
      <c r="BW152" s="1650"/>
      <c r="BX152" s="1650"/>
      <c r="BY152" s="1650"/>
      <c r="BZ152" s="1650"/>
      <c r="CA152" s="1650"/>
      <c r="CB152" s="1650"/>
      <c r="CC152" s="1650"/>
      <c r="CD152" s="1650"/>
      <c r="CE152" s="1650"/>
      <c r="CF152" s="1650"/>
      <c r="CG152" s="1650"/>
      <c r="CH152" s="1650"/>
      <c r="CI152" s="1650"/>
      <c r="CJ152" s="1650"/>
      <c r="CK152" s="1650"/>
      <c r="CL152" s="1650"/>
      <c r="CM152" s="1650"/>
      <c r="CN152" s="1650"/>
      <c r="CO152" s="1650"/>
      <c r="CP152" s="1650"/>
      <c r="CQ152" s="1650"/>
      <c r="CR152" s="1650"/>
      <c r="CS152" s="1650"/>
      <c r="CT152" s="1650"/>
      <c r="CU152" s="1650"/>
      <c r="CV152" s="1650"/>
      <c r="CW152" s="1650"/>
      <c r="CX152" s="1650"/>
      <c r="CY152" s="1650"/>
      <c r="CZ152" s="1650"/>
      <c r="DA152" s="1650"/>
      <c r="DB152" s="1650"/>
      <c r="DC152" s="1650"/>
      <c r="DD152" s="1650"/>
      <c r="DE152" s="1650"/>
      <c r="DF152" s="1650"/>
      <c r="DG152" s="1650"/>
      <c r="DH152" s="1650"/>
      <c r="DI152" s="1650"/>
      <c r="DJ152" s="1650"/>
      <c r="DK152" s="1650"/>
      <c r="DL152" s="1650"/>
      <c r="DM152" s="1650"/>
      <c r="DN152" s="1650"/>
      <c r="DO152" s="1650"/>
      <c r="DP152" s="1650"/>
      <c r="DQ152" s="1650"/>
      <c r="DR152" s="1650"/>
      <c r="DS152" s="1650"/>
      <c r="DT152" s="1650"/>
      <c r="DU152" s="1650"/>
      <c r="DV152" s="1650"/>
      <c r="DW152" s="1650"/>
      <c r="DX152" s="1650"/>
      <c r="DY152" s="1650"/>
      <c r="DZ152" s="1650"/>
      <c r="EA152" s="1650"/>
      <c r="EB152" s="1650"/>
      <c r="EC152" s="1650"/>
      <c r="ED152" s="1650"/>
      <c r="EE152" s="1650"/>
      <c r="EF152" s="1650"/>
      <c r="EG152" s="1650"/>
      <c r="EH152" s="1650"/>
      <c r="EI152" s="1650"/>
      <c r="EJ152" s="1650"/>
      <c r="EK152" s="1650"/>
      <c r="EL152" s="1650"/>
      <c r="EM152" s="1650"/>
      <c r="EN152" s="1650"/>
      <c r="EO152" s="1650"/>
      <c r="EP152" s="1650"/>
      <c r="EQ152" s="1650"/>
      <c r="ER152" s="1650"/>
      <c r="ES152" s="1650"/>
      <c r="ET152" s="1650"/>
      <c r="EU152" s="1650"/>
      <c r="EV152" s="1650"/>
      <c r="EW152" s="1650"/>
      <c r="EX152" s="1650"/>
      <c r="EY152" s="1650"/>
      <c r="EZ152" s="1650"/>
      <c r="FA152" s="1650"/>
      <c r="FB152" s="1650"/>
      <c r="FC152" s="1650"/>
      <c r="FD152" s="1650"/>
      <c r="FE152" s="1650"/>
      <c r="FF152" s="1650"/>
      <c r="FG152" s="1650"/>
      <c r="FH152" s="1650"/>
      <c r="FI152" s="1650"/>
      <c r="FJ152" s="1650"/>
      <c r="FK152" s="1650"/>
      <c r="FL152" s="1650"/>
      <c r="FM152" s="1650"/>
      <c r="FN152" s="1650"/>
      <c r="FO152" s="1650"/>
      <c r="FP152" s="1650"/>
      <c r="FQ152" s="1650"/>
      <c r="FR152" s="1650"/>
      <c r="FS152" s="1650"/>
      <c r="FT152" s="1650"/>
      <c r="FU152" s="1650"/>
      <c r="FV152" s="1650"/>
      <c r="FW152" s="1650"/>
      <c r="FX152" s="1650"/>
      <c r="FY152" s="1650"/>
      <c r="FZ152" s="1650"/>
      <c r="GA152" s="1650"/>
      <c r="GB152" s="1650"/>
      <c r="GC152" s="1650"/>
      <c r="GD152" s="1650"/>
      <c r="GE152" s="1650"/>
      <c r="GF152" s="1650"/>
      <c r="GG152" s="1650"/>
      <c r="GH152" s="1650"/>
      <c r="GI152" s="1650"/>
      <c r="GJ152" s="1650"/>
      <c r="GK152" s="1650"/>
      <c r="GL152" s="1650"/>
      <c r="GM152" s="1650"/>
      <c r="GO152" s="1169"/>
      <c r="GP152" s="1645"/>
      <c r="GQ152" s="1645"/>
      <c r="GR152" s="1169"/>
      <c r="GS152" s="1169"/>
      <c r="GT152" s="1169"/>
      <c r="GU152" s="1169"/>
      <c r="GV152" s="1645"/>
      <c r="GW152" s="1169"/>
      <c r="GX152" s="1169"/>
      <c r="GY152" s="553"/>
      <c r="GZ152" s="1169"/>
      <c r="HA152" s="1169"/>
      <c r="HB152" s="1169"/>
      <c r="HC152" s="1169"/>
      <c r="HD152" s="1169"/>
      <c r="HE152" s="1641"/>
      <c r="HF152" s="575"/>
      <c r="HG152" s="575"/>
      <c r="HH152" s="575"/>
      <c r="HI152" s="575"/>
      <c r="HJ152" s="1650">
        <v>11</v>
      </c>
    </row>
    <row s="1650" customFormat="1" customHeight="1" ht="11.549999999999999">
      <c r="A153" s="996"/>
      <c r="B153" s="1645"/>
      <c r="C153" s="1645"/>
      <c r="D153" s="360"/>
      <c r="J153" s="1650"/>
      <c r="K153" s="1650"/>
      <c r="L153" s="1650"/>
      <c r="M153" s="1650"/>
      <c r="N153" s="1650"/>
      <c r="O153" s="1650"/>
      <c r="P153" s="1650"/>
      <c r="Q153" s="1650"/>
      <c r="R153" s="1650"/>
      <c r="S153" s="1650"/>
      <c r="T153" s="1650"/>
      <c r="U153" s="1650"/>
      <c r="V153" s="1650"/>
      <c r="W153" s="1650"/>
      <c r="X153" s="1650"/>
      <c r="Y153" s="1650"/>
      <c r="Z153" s="1650"/>
      <c r="AA153" s="1650"/>
      <c r="AB153" s="1650"/>
      <c r="AC153" s="1650"/>
      <c r="AD153" s="1650"/>
      <c r="AE153" s="1650"/>
      <c r="AF153" s="1650"/>
      <c r="AG153" s="1650"/>
      <c r="AH153" s="1650"/>
      <c r="AI153" s="1650"/>
      <c r="AJ153" s="1650"/>
      <c r="AK153" s="1650"/>
      <c r="AL153" s="1650"/>
      <c r="AM153" s="1650"/>
      <c r="AN153" s="1650"/>
      <c r="AO153" s="1650"/>
      <c r="AP153" s="1650"/>
      <c r="AQ153" s="1650"/>
      <c r="AR153" s="1650"/>
      <c r="AS153" s="1650"/>
      <c r="AT153" s="1650"/>
      <c r="AU153" s="1650"/>
      <c r="AV153" s="1650"/>
      <c r="AW153" s="1650"/>
      <c r="AX153" s="1650"/>
      <c r="AY153" s="1650"/>
      <c r="AZ153" s="1650"/>
      <c r="BA153" s="1650"/>
      <c r="BB153" s="1650"/>
      <c r="BC153" s="1650"/>
      <c r="BD153" s="1650"/>
      <c r="BE153" s="1650"/>
      <c r="BF153" s="1650"/>
      <c r="BG153" s="1650"/>
      <c r="BH153" s="1650"/>
      <c r="BI153" s="1650"/>
      <c r="BJ153" s="1650"/>
      <c r="BK153" s="1650"/>
      <c r="BL153" s="1650"/>
      <c r="BM153" s="1650"/>
      <c r="BN153" s="1650"/>
      <c r="BO153" s="1650"/>
      <c r="BP153" s="1650"/>
      <c r="BQ153" s="1650"/>
      <c r="BR153" s="1650"/>
      <c r="BS153" s="1650"/>
      <c r="BT153" s="1650"/>
      <c r="BU153" s="1650"/>
      <c r="BV153" s="1650"/>
      <c r="BW153" s="1650"/>
      <c r="BX153" s="1650"/>
      <c r="BY153" s="1650"/>
      <c r="BZ153" s="1650"/>
      <c r="CA153" s="1650"/>
      <c r="CB153" s="1650"/>
      <c r="CC153" s="1650"/>
      <c r="CD153" s="1650"/>
      <c r="CE153" s="1650"/>
      <c r="CF153" s="1650"/>
      <c r="CG153" s="1650"/>
      <c r="CH153" s="1650"/>
      <c r="CI153" s="1650"/>
      <c r="CJ153" s="1650"/>
      <c r="CK153" s="1650"/>
      <c r="CL153" s="1650"/>
      <c r="CM153" s="1650"/>
      <c r="CN153" s="1650"/>
      <c r="CO153" s="1650"/>
      <c r="CP153" s="1650"/>
      <c r="CQ153" s="1650"/>
      <c r="CR153" s="1650"/>
      <c r="CS153" s="1650"/>
      <c r="CT153" s="1650"/>
      <c r="CU153" s="1650"/>
      <c r="CV153" s="1650"/>
      <c r="CW153" s="1650"/>
      <c r="CX153" s="1650"/>
      <c r="CY153" s="1650"/>
      <c r="CZ153" s="1650"/>
      <c r="DA153" s="1650"/>
      <c r="DB153" s="1650"/>
      <c r="DC153" s="1650"/>
      <c r="DD153" s="1650"/>
      <c r="DE153" s="1650"/>
      <c r="DF153" s="1650"/>
      <c r="DG153" s="1650"/>
      <c r="DH153" s="1650"/>
      <c r="DI153" s="1650"/>
      <c r="DJ153" s="1650"/>
      <c r="DK153" s="1650"/>
      <c r="DL153" s="1650"/>
      <c r="DM153" s="1650"/>
      <c r="DN153" s="1650"/>
      <c r="DO153" s="1650"/>
      <c r="DP153" s="1650"/>
      <c r="DQ153" s="1650"/>
      <c r="DR153" s="1650"/>
      <c r="DS153" s="1650"/>
      <c r="DT153" s="1650"/>
      <c r="DU153" s="1650"/>
      <c r="DV153" s="1650"/>
      <c r="DW153" s="1650"/>
      <c r="DX153" s="1650"/>
      <c r="DY153" s="1650"/>
      <c r="DZ153" s="1650"/>
      <c r="EA153" s="1650"/>
      <c r="EB153" s="1650"/>
      <c r="EC153" s="1650"/>
      <c r="ED153" s="1650"/>
      <c r="EE153" s="1650"/>
      <c r="EF153" s="1650"/>
      <c r="EG153" s="1650"/>
      <c r="EH153" s="1650"/>
      <c r="EI153" s="1650"/>
      <c r="EJ153" s="1650"/>
      <c r="EK153" s="1650"/>
      <c r="EL153" s="1650"/>
      <c r="EM153" s="1650"/>
      <c r="EN153" s="1650"/>
      <c r="EO153" s="1650"/>
      <c r="EP153" s="1650"/>
      <c r="EQ153" s="1650"/>
      <c r="ER153" s="1650"/>
      <c r="ES153" s="1650"/>
      <c r="ET153" s="1650"/>
      <c r="EU153" s="1650"/>
      <c r="EV153" s="1650"/>
      <c r="EW153" s="1650"/>
      <c r="EX153" s="1650"/>
      <c r="EY153" s="1650"/>
      <c r="EZ153" s="1650"/>
      <c r="FA153" s="1650"/>
      <c r="FB153" s="1650"/>
      <c r="FC153" s="1650"/>
      <c r="FD153" s="1650"/>
      <c r="FE153" s="1650"/>
      <c r="FF153" s="1650"/>
      <c r="FG153" s="1650"/>
      <c r="FH153" s="1650"/>
      <c r="FI153" s="1650"/>
      <c r="FJ153" s="1650"/>
      <c r="FK153" s="1650"/>
      <c r="FL153" s="1650"/>
      <c r="FM153" s="1650"/>
      <c r="FN153" s="1650"/>
      <c r="FO153" s="1650"/>
      <c r="FP153" s="1650"/>
      <c r="FQ153" s="1650"/>
      <c r="FR153" s="1650"/>
      <c r="FS153" s="1650"/>
      <c r="FT153" s="1650"/>
      <c r="FU153" s="1650"/>
      <c r="FV153" s="1650"/>
      <c r="FW153" s="1650"/>
      <c r="FX153" s="1650"/>
      <c r="FY153" s="1650"/>
      <c r="FZ153" s="1650"/>
      <c r="GA153" s="1650"/>
      <c r="GB153" s="1650"/>
      <c r="GC153" s="1650"/>
      <c r="GD153" s="1650"/>
      <c r="GE153" s="1650"/>
      <c r="GF153" s="1650"/>
      <c r="GG153" s="1650"/>
      <c r="GH153" s="1650"/>
      <c r="GI153" s="1650"/>
      <c r="GJ153" s="1650"/>
      <c r="GK153" s="1650"/>
      <c r="GL153" s="1650"/>
      <c r="GM153" s="1650"/>
      <c r="GO153" s="1169"/>
      <c r="GP153" s="1645"/>
      <c r="GQ153" s="1645"/>
      <c r="GR153" s="1169"/>
      <c r="GS153" s="1169"/>
      <c r="GT153" s="1169"/>
      <c r="GU153" s="1169"/>
      <c r="GV153" s="1645"/>
      <c r="GW153" s="1169"/>
      <c r="GX153" s="1169"/>
      <c r="GY153" s="553"/>
      <c r="GZ153" s="1169"/>
      <c r="HA153" s="1169"/>
      <c r="HB153" s="1169"/>
      <c r="HC153" s="1169"/>
      <c r="HD153" s="1169"/>
      <c r="HE153" s="1641"/>
      <c r="HF153" s="575"/>
      <c r="HG153" s="575"/>
      <c r="HH153" s="575"/>
      <c r="HI153" s="575"/>
      <c r="HJ153" s="1650">
        <v>11</v>
      </c>
    </row>
    <row s="1650" customFormat="1" customHeight="1" ht="11.549999999999999">
      <c r="A154" s="996"/>
      <c r="B154" s="1645"/>
      <c r="C154" s="1645"/>
      <c r="D154" s="360"/>
      <c r="J154" s="1650"/>
      <c r="K154" s="1650"/>
      <c r="L154" s="1650"/>
      <c r="M154" s="1650"/>
      <c r="N154" s="1650"/>
      <c r="O154" s="1650"/>
      <c r="P154" s="1650"/>
      <c r="Q154" s="1650"/>
      <c r="R154" s="1650"/>
      <c r="S154" s="1650"/>
      <c r="T154" s="1650"/>
      <c r="U154" s="1650"/>
      <c r="V154" s="1650"/>
      <c r="W154" s="1650"/>
      <c r="X154" s="1650"/>
      <c r="Y154" s="1650"/>
      <c r="Z154" s="1650"/>
      <c r="AA154" s="1650"/>
      <c r="AB154" s="1650"/>
      <c r="AC154" s="1650"/>
      <c r="AD154" s="1650"/>
      <c r="AE154" s="1650"/>
      <c r="AF154" s="1650"/>
      <c r="AG154" s="1650"/>
      <c r="AH154" s="1650"/>
      <c r="AI154" s="1650"/>
      <c r="AJ154" s="1650"/>
      <c r="AK154" s="1650"/>
      <c r="AL154" s="1650"/>
      <c r="AM154" s="1650"/>
      <c r="AN154" s="1650"/>
      <c r="AO154" s="1650"/>
      <c r="AP154" s="1650"/>
      <c r="AQ154" s="1650"/>
      <c r="AR154" s="1650"/>
      <c r="AS154" s="1650"/>
      <c r="AT154" s="1650"/>
      <c r="AU154" s="1650"/>
      <c r="AV154" s="1650"/>
      <c r="AW154" s="1650"/>
      <c r="AX154" s="1650"/>
      <c r="AY154" s="1650"/>
      <c r="AZ154" s="1650"/>
      <c r="BA154" s="1650"/>
      <c r="BB154" s="1650"/>
      <c r="BC154" s="1650"/>
      <c r="BD154" s="1650"/>
      <c r="BE154" s="1650"/>
      <c r="BF154" s="1650"/>
      <c r="BG154" s="1650"/>
      <c r="BH154" s="1650"/>
      <c r="BI154" s="1650"/>
      <c r="BJ154" s="1650"/>
      <c r="BK154" s="1650"/>
      <c r="BL154" s="1650"/>
      <c r="BM154" s="1650"/>
      <c r="BN154" s="1650"/>
      <c r="BO154" s="1650"/>
      <c r="BP154" s="1650"/>
      <c r="BQ154" s="1650"/>
      <c r="BR154" s="1650"/>
      <c r="BS154" s="1650"/>
      <c r="BT154" s="1650"/>
      <c r="BU154" s="1650"/>
      <c r="BV154" s="1650"/>
      <c r="BW154" s="1650"/>
      <c r="BX154" s="1650"/>
      <c r="BY154" s="1650"/>
      <c r="BZ154" s="1650"/>
      <c r="CA154" s="1650"/>
      <c r="CB154" s="1650"/>
      <c r="CC154" s="1650"/>
      <c r="CD154" s="1650"/>
      <c r="CE154" s="1650"/>
      <c r="CF154" s="1650"/>
      <c r="CG154" s="1650"/>
      <c r="CH154" s="1650"/>
      <c r="CI154" s="1650"/>
      <c r="CJ154" s="1650"/>
      <c r="CK154" s="1650"/>
      <c r="CL154" s="1650"/>
      <c r="CM154" s="1650"/>
      <c r="CN154" s="1650"/>
      <c r="CO154" s="1650"/>
      <c r="CP154" s="1650"/>
      <c r="CQ154" s="1650"/>
      <c r="CR154" s="1650"/>
      <c r="CS154" s="1650"/>
      <c r="CT154" s="1650"/>
      <c r="CU154" s="1650"/>
      <c r="CV154" s="1650"/>
      <c r="CW154" s="1650"/>
      <c r="CX154" s="1650"/>
      <c r="CY154" s="1650"/>
      <c r="CZ154" s="1650"/>
      <c r="DA154" s="1650"/>
      <c r="DB154" s="1650"/>
      <c r="DC154" s="1650"/>
      <c r="DD154" s="1650"/>
      <c r="DE154" s="1650"/>
      <c r="DF154" s="1650"/>
      <c r="DG154" s="1650"/>
      <c r="DH154" s="1650"/>
      <c r="DI154" s="1650"/>
      <c r="DJ154" s="1650"/>
      <c r="DK154" s="1650"/>
      <c r="DL154" s="1650"/>
      <c r="DM154" s="1650"/>
      <c r="DN154" s="1650"/>
      <c r="DO154" s="1650"/>
      <c r="DP154" s="1650"/>
      <c r="DQ154" s="1650"/>
      <c r="DR154" s="1650"/>
      <c r="DS154" s="1650"/>
      <c r="DT154" s="1650"/>
      <c r="DU154" s="1650"/>
      <c r="DV154" s="1650"/>
      <c r="DW154" s="1650"/>
      <c r="DX154" s="1650"/>
      <c r="DY154" s="1650"/>
      <c r="DZ154" s="1650"/>
      <c r="EA154" s="1650"/>
      <c r="EB154" s="1650"/>
      <c r="EC154" s="1650"/>
      <c r="ED154" s="1650"/>
      <c r="EE154" s="1650"/>
      <c r="EF154" s="1650"/>
      <c r="EG154" s="1650"/>
      <c r="EH154" s="1650"/>
      <c r="EI154" s="1650"/>
      <c r="EJ154" s="1650"/>
      <c r="EK154" s="1650"/>
      <c r="EL154" s="1650"/>
      <c r="EM154" s="1650"/>
      <c r="EN154" s="1650"/>
      <c r="EO154" s="1650"/>
      <c r="EP154" s="1650"/>
      <c r="EQ154" s="1650"/>
      <c r="ER154" s="1650"/>
      <c r="ES154" s="1650"/>
      <c r="ET154" s="1650"/>
      <c r="EU154" s="1650"/>
      <c r="EV154" s="1650"/>
      <c r="EW154" s="1650"/>
      <c r="EX154" s="1650"/>
      <c r="EY154" s="1650"/>
      <c r="EZ154" s="1650"/>
      <c r="FA154" s="1650"/>
      <c r="FB154" s="1650"/>
      <c r="FC154" s="1650"/>
      <c r="FD154" s="1650"/>
      <c r="FE154" s="1650"/>
      <c r="FF154" s="1650"/>
      <c r="FG154" s="1650"/>
      <c r="FH154" s="1650"/>
      <c r="FI154" s="1650"/>
      <c r="FJ154" s="1650"/>
      <c r="FK154" s="1650"/>
      <c r="FL154" s="1650"/>
      <c r="FM154" s="1650"/>
      <c r="FN154" s="1650"/>
      <c r="FO154" s="1650"/>
      <c r="FP154" s="1650"/>
      <c r="FQ154" s="1650"/>
      <c r="FR154" s="1650"/>
      <c r="FS154" s="1650"/>
      <c r="FT154" s="1650"/>
      <c r="FU154" s="1650"/>
      <c r="FV154" s="1650"/>
      <c r="FW154" s="1650"/>
      <c r="FX154" s="1650"/>
      <c r="FY154" s="1650"/>
      <c r="FZ154" s="1650"/>
      <c r="GA154" s="1650"/>
      <c r="GB154" s="1650"/>
      <c r="GC154" s="1650"/>
      <c r="GD154" s="1650"/>
      <c r="GE154" s="1650"/>
      <c r="GF154" s="1650"/>
      <c r="GG154" s="1650"/>
      <c r="GH154" s="1650"/>
      <c r="GI154" s="1650"/>
      <c r="GJ154" s="1650"/>
      <c r="GK154" s="1650"/>
      <c r="GL154" s="1650"/>
      <c r="GM154" s="1650"/>
      <c r="GO154" s="1169"/>
      <c r="GP154" s="1645"/>
      <c r="GQ154" s="1645"/>
      <c r="GR154" s="1169"/>
      <c r="GS154" s="1169"/>
      <c r="GT154" s="1169"/>
      <c r="GU154" s="1169"/>
      <c r="GV154" s="1645"/>
      <c r="GW154" s="1169"/>
      <c r="GX154" s="1169"/>
      <c r="GY154" s="553"/>
      <c r="GZ154" s="1169"/>
      <c r="HA154" s="1169"/>
      <c r="HB154" s="1169"/>
      <c r="HC154" s="1169"/>
      <c r="HD154" s="1169"/>
      <c r="HE154" s="1641"/>
      <c r="HF154" s="575"/>
      <c r="HG154" s="575"/>
      <c r="HH154" s="575"/>
      <c r="HI154" s="575"/>
      <c r="HJ154" s="1650">
        <v>11</v>
      </c>
    </row>
    <row s="1650" customFormat="1" customHeight="1" ht="11.549999999999999">
      <c r="A155" s="996"/>
      <c r="B155" s="1645"/>
      <c r="C155" s="1645"/>
      <c r="D155" s="360"/>
      <c r="J155" s="1650"/>
      <c r="K155" s="1650"/>
      <c r="L155" s="1650"/>
      <c r="M155" s="1650"/>
      <c r="N155" s="1650"/>
      <c r="O155" s="1650"/>
      <c r="P155" s="1650"/>
      <c r="Q155" s="1650"/>
      <c r="R155" s="1650"/>
      <c r="S155" s="1650"/>
      <c r="T155" s="1650"/>
      <c r="U155" s="1650"/>
      <c r="V155" s="1650"/>
      <c r="W155" s="1650"/>
      <c r="X155" s="1650"/>
      <c r="Y155" s="1650"/>
      <c r="Z155" s="1650"/>
      <c r="AA155" s="1650"/>
      <c r="AB155" s="1650"/>
      <c r="AC155" s="1650"/>
      <c r="AD155" s="1650"/>
      <c r="AE155" s="1650"/>
      <c r="AF155" s="1650"/>
      <c r="AG155" s="1650"/>
      <c r="AH155" s="1650"/>
      <c r="AI155" s="1650"/>
      <c r="AJ155" s="1650"/>
      <c r="AK155" s="1650"/>
      <c r="AL155" s="1650"/>
      <c r="AM155" s="1650"/>
      <c r="AN155" s="1650"/>
      <c r="AO155" s="1650"/>
      <c r="AP155" s="1650"/>
      <c r="AQ155" s="1650"/>
      <c r="AR155" s="1650"/>
      <c r="AS155" s="1650"/>
      <c r="AT155" s="1650"/>
      <c r="AU155" s="1650"/>
      <c r="AV155" s="1650"/>
      <c r="AW155" s="1650"/>
      <c r="AX155" s="1650"/>
      <c r="AY155" s="1650"/>
      <c r="AZ155" s="1650"/>
      <c r="BA155" s="1650"/>
      <c r="BB155" s="1650"/>
      <c r="BC155" s="1650"/>
      <c r="BD155" s="1650"/>
      <c r="BE155" s="1650"/>
      <c r="BF155" s="1650"/>
      <c r="BG155" s="1650"/>
      <c r="BH155" s="1650"/>
      <c r="BI155" s="1650"/>
      <c r="BJ155" s="1650"/>
      <c r="BK155" s="1650"/>
      <c r="BL155" s="1650"/>
      <c r="BM155" s="1650"/>
      <c r="BN155" s="1650"/>
      <c r="BO155" s="1650"/>
      <c r="BP155" s="1650"/>
      <c r="BQ155" s="1650"/>
      <c r="BR155" s="1650"/>
      <c r="BS155" s="1650"/>
      <c r="BT155" s="1650"/>
      <c r="BU155" s="1650"/>
      <c r="BV155" s="1650"/>
      <c r="BW155" s="1650"/>
      <c r="BX155" s="1650"/>
      <c r="BY155" s="1650"/>
      <c r="BZ155" s="1650"/>
      <c r="CA155" s="1650"/>
      <c r="CB155" s="1650"/>
      <c r="CC155" s="1650"/>
      <c r="CD155" s="1650"/>
      <c r="CE155" s="1650"/>
      <c r="CF155" s="1650"/>
      <c r="CG155" s="1650"/>
      <c r="CH155" s="1650"/>
      <c r="CI155" s="1650"/>
      <c r="CJ155" s="1650"/>
      <c r="CK155" s="1650"/>
      <c r="CL155" s="1650"/>
      <c r="CM155" s="1650"/>
      <c r="CN155" s="1650"/>
      <c r="CO155" s="1650"/>
      <c r="CP155" s="1650"/>
      <c r="CQ155" s="1650"/>
      <c r="CR155" s="1650"/>
      <c r="CS155" s="1650"/>
      <c r="CT155" s="1650"/>
      <c r="CU155" s="1650"/>
      <c r="CV155" s="1650"/>
      <c r="CW155" s="1650"/>
      <c r="CX155" s="1650"/>
      <c r="CY155" s="1650"/>
      <c r="CZ155" s="1650"/>
      <c r="DA155" s="1650"/>
      <c r="DB155" s="1650"/>
      <c r="DC155" s="1650"/>
      <c r="DD155" s="1650"/>
      <c r="DE155" s="1650"/>
      <c r="DF155" s="1650"/>
      <c r="DG155" s="1650"/>
      <c r="DH155" s="1650"/>
      <c r="DI155" s="1650"/>
      <c r="DJ155" s="1650"/>
      <c r="DK155" s="1650"/>
      <c r="DL155" s="1650"/>
      <c r="DM155" s="1650"/>
      <c r="DN155" s="1650"/>
      <c r="DO155" s="1650"/>
      <c r="DP155" s="1650"/>
      <c r="DQ155" s="1650"/>
      <c r="DR155" s="1650"/>
      <c r="DS155" s="1650"/>
      <c r="DT155" s="1650"/>
      <c r="DU155" s="1650"/>
      <c r="DV155" s="1650"/>
      <c r="DW155" s="1650"/>
      <c r="DX155" s="1650"/>
      <c r="DY155" s="1650"/>
      <c r="DZ155" s="1650"/>
      <c r="EA155" s="1650"/>
      <c r="EB155" s="1650"/>
      <c r="EC155" s="1650"/>
      <c r="ED155" s="1650"/>
      <c r="EE155" s="1650"/>
      <c r="EF155" s="1650"/>
      <c r="EG155" s="1650"/>
      <c r="EH155" s="1650"/>
      <c r="EI155" s="1650"/>
      <c r="EJ155" s="1650"/>
      <c r="EK155" s="1650"/>
      <c r="EL155" s="1650"/>
      <c r="EM155" s="1650"/>
      <c r="EN155" s="1650"/>
      <c r="EO155" s="1650"/>
      <c r="EP155" s="1650"/>
      <c r="EQ155" s="1650"/>
      <c r="ER155" s="1650"/>
      <c r="ES155" s="1650"/>
      <c r="ET155" s="1650"/>
      <c r="EU155" s="1650"/>
      <c r="EV155" s="1650"/>
      <c r="EW155" s="1650"/>
      <c r="EX155" s="1650"/>
      <c r="EY155" s="1650"/>
      <c r="EZ155" s="1650"/>
      <c r="FA155" s="1650"/>
      <c r="FB155" s="1650"/>
      <c r="FC155" s="1650"/>
      <c r="FD155" s="1650"/>
      <c r="FE155" s="1650"/>
      <c r="FF155" s="1650"/>
      <c r="FG155" s="1650"/>
      <c r="FH155" s="1650"/>
      <c r="FI155" s="1650"/>
      <c r="FJ155" s="1650"/>
      <c r="FK155" s="1650"/>
      <c r="FL155" s="1650"/>
      <c r="FM155" s="1650"/>
      <c r="FN155" s="1650"/>
      <c r="FO155" s="1650"/>
      <c r="FP155" s="1650"/>
      <c r="FQ155" s="1650"/>
      <c r="FR155" s="1650"/>
      <c r="FS155" s="1650"/>
      <c r="FT155" s="1650"/>
      <c r="FU155" s="1650"/>
      <c r="FV155" s="1650"/>
      <c r="FW155" s="1650"/>
      <c r="FX155" s="1650"/>
      <c r="FY155" s="1650"/>
      <c r="FZ155" s="1650"/>
      <c r="GA155" s="1650"/>
      <c r="GB155" s="1650"/>
      <c r="GC155" s="1650"/>
      <c r="GD155" s="1650"/>
      <c r="GE155" s="1650"/>
      <c r="GF155" s="1650"/>
      <c r="GG155" s="1650"/>
      <c r="GH155" s="1650"/>
      <c r="GI155" s="1650"/>
      <c r="GJ155" s="1650"/>
      <c r="GK155" s="1650"/>
      <c r="GL155" s="1650"/>
      <c r="GM155" s="1650"/>
      <c r="GO155" s="1169"/>
      <c r="GP155" s="1645"/>
      <c r="GQ155" s="1645"/>
      <c r="GR155" s="1169"/>
      <c r="GS155" s="1169"/>
      <c r="GT155" s="1169"/>
      <c r="GU155" s="1169"/>
      <c r="GV155" s="1645"/>
      <c r="GW155" s="1169"/>
      <c r="GX155" s="1169"/>
      <c r="GY155" s="553"/>
      <c r="GZ155" s="1169"/>
      <c r="HA155" s="1169"/>
      <c r="HB155" s="1169"/>
      <c r="HC155" s="1169"/>
      <c r="HD155" s="1169"/>
      <c r="HE155" s="1641"/>
      <c r="HF155" s="575"/>
      <c r="HG155" s="575"/>
      <c r="HH155" s="575"/>
      <c r="HI155" s="575"/>
      <c r="HJ155" s="1650">
        <v>11</v>
      </c>
    </row>
    <row s="1650" customFormat="1" customHeight="1" ht="11.549999999999999">
      <c r="A156" s="996"/>
      <c r="B156" s="1645"/>
      <c r="C156" s="1645"/>
      <c r="D156" s="360"/>
      <c r="J156" s="1650"/>
      <c r="K156" s="1650"/>
      <c r="L156" s="1650"/>
      <c r="M156" s="1650"/>
      <c r="N156" s="1650"/>
      <c r="O156" s="1650"/>
      <c r="P156" s="1650"/>
      <c r="Q156" s="1650"/>
      <c r="R156" s="1650"/>
      <c r="S156" s="1650"/>
      <c r="T156" s="1650"/>
      <c r="U156" s="1650"/>
      <c r="V156" s="1650"/>
      <c r="W156" s="1650"/>
      <c r="X156" s="1650"/>
      <c r="Y156" s="1650"/>
      <c r="Z156" s="1650"/>
      <c r="AA156" s="1650"/>
      <c r="AB156" s="1650"/>
      <c r="AC156" s="1650"/>
      <c r="AD156" s="1650"/>
      <c r="AE156" s="1650"/>
      <c r="AF156" s="1650"/>
      <c r="AG156" s="1650"/>
      <c r="AH156" s="1650"/>
      <c r="AI156" s="1650"/>
      <c r="AJ156" s="1650"/>
      <c r="AK156" s="1650"/>
      <c r="AL156" s="1650"/>
      <c r="AM156" s="1650"/>
      <c r="AN156" s="1650"/>
      <c r="AO156" s="1650"/>
      <c r="AP156" s="1650"/>
      <c r="AQ156" s="1650"/>
      <c r="AR156" s="1650"/>
      <c r="AS156" s="1650"/>
      <c r="AT156" s="1650"/>
      <c r="AU156" s="1650"/>
      <c r="AV156" s="1650"/>
      <c r="AW156" s="1650"/>
      <c r="AX156" s="1650"/>
      <c r="AY156" s="1650"/>
      <c r="AZ156" s="1650"/>
      <c r="BA156" s="1650"/>
      <c r="BB156" s="1650"/>
      <c r="BC156" s="1650"/>
      <c r="BD156" s="1650"/>
      <c r="BE156" s="1650"/>
      <c r="BF156" s="1650"/>
      <c r="BG156" s="1650"/>
      <c r="BH156" s="1650"/>
      <c r="BI156" s="1650"/>
      <c r="BJ156" s="1650"/>
      <c r="BK156" s="1650"/>
      <c r="BL156" s="1650"/>
      <c r="BM156" s="1650"/>
      <c r="BN156" s="1650"/>
      <c r="BO156" s="1650"/>
      <c r="BP156" s="1650"/>
      <c r="BQ156" s="1650"/>
      <c r="BR156" s="1650"/>
      <c r="BS156" s="1650"/>
      <c r="BT156" s="1650"/>
      <c r="BU156" s="1650"/>
      <c r="BV156" s="1650"/>
      <c r="BW156" s="1650"/>
      <c r="BX156" s="1650"/>
      <c r="BY156" s="1650"/>
      <c r="BZ156" s="1650"/>
      <c r="CA156" s="1650"/>
      <c r="CB156" s="1650"/>
      <c r="CC156" s="1650"/>
      <c r="CD156" s="1650"/>
      <c r="CE156" s="1650"/>
      <c r="CF156" s="1650"/>
      <c r="CG156" s="1650"/>
      <c r="CH156" s="1650"/>
      <c r="CI156" s="1650"/>
      <c r="CJ156" s="1650"/>
      <c r="CK156" s="1650"/>
      <c r="CL156" s="1650"/>
      <c r="CM156" s="1650"/>
      <c r="CN156" s="1650"/>
      <c r="CO156" s="1650"/>
      <c r="CP156" s="1650"/>
      <c r="CQ156" s="1650"/>
      <c r="CR156" s="1650"/>
      <c r="CS156" s="1650"/>
      <c r="CT156" s="1650"/>
      <c r="CU156" s="1650"/>
      <c r="CV156" s="1650"/>
      <c r="CW156" s="1650"/>
      <c r="CX156" s="1650"/>
      <c r="CY156" s="1650"/>
      <c r="CZ156" s="1650"/>
      <c r="DA156" s="1650"/>
      <c r="DB156" s="1650"/>
      <c r="DC156" s="1650"/>
      <c r="DD156" s="1650"/>
      <c r="DE156" s="1650"/>
      <c r="DF156" s="1650"/>
      <c r="DG156" s="1650"/>
      <c r="DH156" s="1650"/>
      <c r="DI156" s="1650"/>
      <c r="DJ156" s="1650"/>
      <c r="DK156" s="1650"/>
      <c r="DL156" s="1650"/>
      <c r="DM156" s="1650"/>
      <c r="DN156" s="1650"/>
      <c r="DO156" s="1650"/>
      <c r="DP156" s="1650"/>
      <c r="DQ156" s="1650"/>
      <c r="DR156" s="1650"/>
      <c r="DS156" s="1650"/>
      <c r="DT156" s="1650"/>
      <c r="DU156" s="1650"/>
      <c r="DV156" s="1650"/>
      <c r="DW156" s="1650"/>
      <c r="DX156" s="1650"/>
      <c r="DY156" s="1650"/>
      <c r="DZ156" s="1650"/>
      <c r="EA156" s="1650"/>
      <c r="EB156" s="1650"/>
      <c r="EC156" s="1650"/>
      <c r="ED156" s="1650"/>
      <c r="EE156" s="1650"/>
      <c r="EF156" s="1650"/>
      <c r="EG156" s="1650"/>
      <c r="EH156" s="1650"/>
      <c r="EI156" s="1650"/>
      <c r="EJ156" s="1650"/>
      <c r="EK156" s="1650"/>
      <c r="EL156" s="1650"/>
      <c r="EM156" s="1650"/>
      <c r="EN156" s="1650"/>
      <c r="EO156" s="1650"/>
      <c r="EP156" s="1650"/>
      <c r="EQ156" s="1650"/>
      <c r="ER156" s="1650"/>
      <c r="ES156" s="1650"/>
      <c r="ET156" s="1650"/>
      <c r="EU156" s="1650"/>
      <c r="EV156" s="1650"/>
      <c r="EW156" s="1650"/>
      <c r="EX156" s="1650"/>
      <c r="EY156" s="1650"/>
      <c r="EZ156" s="1650"/>
      <c r="FA156" s="1650"/>
      <c r="FB156" s="1650"/>
      <c r="FC156" s="1650"/>
      <c r="FD156" s="1650"/>
      <c r="FE156" s="1650"/>
      <c r="FF156" s="1650"/>
      <c r="FG156" s="1650"/>
      <c r="FH156" s="1650"/>
      <c r="FI156" s="1650"/>
      <c r="FJ156" s="1650"/>
      <c r="FK156" s="1650"/>
      <c r="FL156" s="1650"/>
      <c r="FM156" s="1650"/>
      <c r="FN156" s="1650"/>
      <c r="FO156" s="1650"/>
      <c r="FP156" s="1650"/>
      <c r="FQ156" s="1650"/>
      <c r="FR156" s="1650"/>
      <c r="FS156" s="1650"/>
      <c r="FT156" s="1650"/>
      <c r="FU156" s="1650"/>
      <c r="FV156" s="1650"/>
      <c r="FW156" s="1650"/>
      <c r="FX156" s="1650"/>
      <c r="FY156" s="1650"/>
      <c r="FZ156" s="1650"/>
      <c r="GA156" s="1650"/>
      <c r="GB156" s="1650"/>
      <c r="GC156" s="1650"/>
      <c r="GD156" s="1650"/>
      <c r="GE156" s="1650"/>
      <c r="GF156" s="1650"/>
      <c r="GG156" s="1650"/>
      <c r="GH156" s="1650"/>
      <c r="GI156" s="1650"/>
      <c r="GJ156" s="1650"/>
      <c r="GK156" s="1650"/>
      <c r="GL156" s="1650"/>
      <c r="GM156" s="1650"/>
      <c r="GO156" s="1169"/>
      <c r="GP156" s="1645"/>
      <c r="GQ156" s="1645"/>
      <c r="GR156" s="1169"/>
      <c r="GS156" s="1169"/>
      <c r="GT156" s="1169"/>
      <c r="GU156" s="1169"/>
      <c r="GV156" s="1645"/>
      <c r="GW156" s="1169"/>
      <c r="GX156" s="1169"/>
      <c r="GY156" s="553"/>
      <c r="GZ156" s="1169"/>
      <c r="HA156" s="1169"/>
      <c r="HB156" s="1169"/>
      <c r="HC156" s="1169"/>
      <c r="HD156" s="1169"/>
      <c r="HE156" s="1641"/>
      <c r="HF156" s="575"/>
      <c r="HG156" s="575"/>
      <c r="HH156" s="575"/>
      <c r="HI156" s="575"/>
      <c r="HJ156" s="1650">
        <v>11</v>
      </c>
    </row>
    <row s="1650" customFormat="1" customHeight="1" ht="11.549999999999999">
      <c r="A157" s="996"/>
      <c r="B157" s="1645"/>
      <c r="C157" s="1645"/>
      <c r="D157" s="360"/>
      <c r="J157" s="1650"/>
      <c r="K157" s="1650"/>
      <c r="L157" s="1650"/>
      <c r="M157" s="1650"/>
      <c r="N157" s="1650"/>
      <c r="O157" s="1650"/>
      <c r="P157" s="1650"/>
      <c r="Q157" s="1650"/>
      <c r="R157" s="1650"/>
      <c r="S157" s="1650"/>
      <c r="T157" s="1650"/>
      <c r="U157" s="1650"/>
      <c r="V157" s="1650"/>
      <c r="W157" s="1650"/>
      <c r="X157" s="1650"/>
      <c r="Y157" s="1650"/>
      <c r="Z157" s="1650"/>
      <c r="AA157" s="1650"/>
      <c r="AB157" s="1650"/>
      <c r="AC157" s="1650"/>
      <c r="AD157" s="1650"/>
      <c r="AE157" s="1650"/>
      <c r="AF157" s="1650"/>
      <c r="AG157" s="1650"/>
      <c r="AH157" s="1650"/>
      <c r="AI157" s="1650"/>
      <c r="AJ157" s="1650"/>
      <c r="AK157" s="1650"/>
      <c r="AL157" s="1650"/>
      <c r="AM157" s="1650"/>
      <c r="AN157" s="1650"/>
      <c r="AO157" s="1650"/>
      <c r="AP157" s="1650"/>
      <c r="AQ157" s="1650"/>
      <c r="AR157" s="1650"/>
      <c r="AS157" s="1650"/>
      <c r="AT157" s="1650"/>
      <c r="AU157" s="1650"/>
      <c r="AV157" s="1650"/>
      <c r="AW157" s="1650"/>
      <c r="AX157" s="1650"/>
      <c r="AY157" s="1650"/>
      <c r="AZ157" s="1650"/>
      <c r="BA157" s="1650"/>
      <c r="BB157" s="1650"/>
      <c r="BC157" s="1650"/>
      <c r="BD157" s="1650"/>
      <c r="BE157" s="1650"/>
      <c r="BF157" s="1650"/>
      <c r="BG157" s="1650"/>
      <c r="BH157" s="1650"/>
      <c r="BI157" s="1650"/>
      <c r="BJ157" s="1650"/>
      <c r="BK157" s="1650"/>
      <c r="BL157" s="1650"/>
      <c r="BM157" s="1650"/>
      <c r="BN157" s="1650"/>
      <c r="BO157" s="1650"/>
      <c r="BP157" s="1650"/>
      <c r="BQ157" s="1650"/>
      <c r="BR157" s="1650"/>
      <c r="BS157" s="1650"/>
      <c r="BT157" s="1650"/>
      <c r="BU157" s="1650"/>
      <c r="BV157" s="1650"/>
      <c r="BW157" s="1650"/>
      <c r="BX157" s="1650"/>
      <c r="BY157" s="1650"/>
      <c r="BZ157" s="1650"/>
      <c r="CA157" s="1650"/>
      <c r="CB157" s="1650"/>
      <c r="CC157" s="1650"/>
      <c r="CD157" s="1650"/>
      <c r="CE157" s="1650"/>
      <c r="CF157" s="1650"/>
      <c r="CG157" s="1650"/>
      <c r="CH157" s="1650"/>
      <c r="CI157" s="1650"/>
      <c r="CJ157" s="1650"/>
      <c r="CK157" s="1650"/>
      <c r="CL157" s="1650"/>
      <c r="CM157" s="1650"/>
      <c r="CN157" s="1650"/>
      <c r="CO157" s="1650"/>
      <c r="CP157" s="1650"/>
      <c r="CQ157" s="1650"/>
      <c r="CR157" s="1650"/>
      <c r="CS157" s="1650"/>
      <c r="CT157" s="1650"/>
      <c r="CU157" s="1650"/>
      <c r="CV157" s="1650"/>
      <c r="CW157" s="1650"/>
      <c r="CX157" s="1650"/>
      <c r="CY157" s="1650"/>
      <c r="CZ157" s="1650"/>
      <c r="DA157" s="1650"/>
      <c r="DB157" s="1650"/>
      <c r="DC157" s="1650"/>
      <c r="DD157" s="1650"/>
      <c r="DE157" s="1650"/>
      <c r="DF157" s="1650"/>
      <c r="DG157" s="1650"/>
      <c r="DH157" s="1650"/>
      <c r="DI157" s="1650"/>
      <c r="DJ157" s="1650"/>
      <c r="DK157" s="1650"/>
      <c r="DL157" s="1650"/>
      <c r="DM157" s="1650"/>
      <c r="DN157" s="1650"/>
      <c r="DO157" s="1650"/>
      <c r="DP157" s="1650"/>
      <c r="DQ157" s="1650"/>
      <c r="DR157" s="1650"/>
      <c r="DS157" s="1650"/>
      <c r="DT157" s="1650"/>
      <c r="DU157" s="1650"/>
      <c r="DV157" s="1650"/>
      <c r="DW157" s="1650"/>
      <c r="DX157" s="1650"/>
      <c r="DY157" s="1650"/>
      <c r="DZ157" s="1650"/>
      <c r="EA157" s="1650"/>
      <c r="EB157" s="1650"/>
      <c r="EC157" s="1650"/>
      <c r="ED157" s="1650"/>
      <c r="EE157" s="1650"/>
      <c r="EF157" s="1650"/>
      <c r="EG157" s="1650"/>
      <c r="EH157" s="1650"/>
      <c r="EI157" s="1650"/>
      <c r="EJ157" s="1650"/>
      <c r="EK157" s="1650"/>
      <c r="EL157" s="1650"/>
      <c r="EM157" s="1650"/>
      <c r="EN157" s="1650"/>
      <c r="EO157" s="1650"/>
      <c r="EP157" s="1650"/>
      <c r="EQ157" s="1650"/>
      <c r="ER157" s="1650"/>
      <c r="ES157" s="1650"/>
      <c r="ET157" s="1650"/>
      <c r="EU157" s="1650"/>
      <c r="EV157" s="1650"/>
      <c r="EW157" s="1650"/>
      <c r="EX157" s="1650"/>
      <c r="EY157" s="1650"/>
      <c r="EZ157" s="1650"/>
      <c r="FA157" s="1650"/>
      <c r="FB157" s="1650"/>
      <c r="FC157" s="1650"/>
      <c r="FD157" s="1650"/>
      <c r="FE157" s="1650"/>
      <c r="FF157" s="1650"/>
      <c r="FG157" s="1650"/>
      <c r="FH157" s="1650"/>
      <c r="FI157" s="1650"/>
      <c r="FJ157" s="1650"/>
      <c r="FK157" s="1650"/>
      <c r="FL157" s="1650"/>
      <c r="FM157" s="1650"/>
      <c r="FN157" s="1650"/>
      <c r="FO157" s="1650"/>
      <c r="FP157" s="1650"/>
      <c r="FQ157" s="1650"/>
      <c r="FR157" s="1650"/>
      <c r="FS157" s="1650"/>
      <c r="FT157" s="1650"/>
      <c r="FU157" s="1650"/>
      <c r="FV157" s="1650"/>
      <c r="FW157" s="1650"/>
      <c r="FX157" s="1650"/>
      <c r="FY157" s="1650"/>
      <c r="FZ157" s="1650"/>
      <c r="GA157" s="1650"/>
      <c r="GB157" s="1650"/>
      <c r="GC157" s="1650"/>
      <c r="GD157" s="1650"/>
      <c r="GE157" s="1650"/>
      <c r="GF157" s="1650"/>
      <c r="GG157" s="1650"/>
      <c r="GH157" s="1650"/>
      <c r="GI157" s="1650"/>
      <c r="GJ157" s="1650"/>
      <c r="GK157" s="1650"/>
      <c r="GL157" s="1650"/>
      <c r="GM157" s="1650"/>
      <c r="GO157" s="1169"/>
      <c r="GP157" s="1645"/>
      <c r="GQ157" s="1645"/>
      <c r="GR157" s="1169"/>
      <c r="GS157" s="1169"/>
      <c r="GT157" s="1169"/>
      <c r="GU157" s="1169"/>
      <c r="GV157" s="1645"/>
      <c r="GW157" s="1169"/>
      <c r="GX157" s="1169"/>
      <c r="GY157" s="553"/>
      <c r="GZ157" s="1169"/>
      <c r="HA157" s="1169"/>
      <c r="HB157" s="1169"/>
      <c r="HC157" s="1169"/>
      <c r="HD157" s="1169"/>
      <c r="HE157" s="1641"/>
      <c r="HF157" s="575"/>
      <c r="HG157" s="575"/>
      <c r="HH157" s="575"/>
      <c r="HI157" s="575"/>
      <c r="HJ157" s="1650">
        <v>11</v>
      </c>
    </row>
    <row s="1650" customFormat="1" customHeight="1" ht="11.549999999999999">
      <c r="A158" s="996"/>
      <c r="B158" s="1645"/>
      <c r="C158" s="1645"/>
      <c r="D158" s="360"/>
      <c r="J158" s="1650"/>
      <c r="K158" s="1650"/>
      <c r="L158" s="1650"/>
      <c r="M158" s="1650"/>
      <c r="N158" s="1650"/>
      <c r="O158" s="1650"/>
      <c r="P158" s="1650"/>
      <c r="Q158" s="1650"/>
      <c r="R158" s="1650"/>
      <c r="S158" s="1650"/>
      <c r="T158" s="1650"/>
      <c r="U158" s="1650"/>
      <c r="V158" s="1650"/>
      <c r="W158" s="1650"/>
      <c r="X158" s="1650"/>
      <c r="Y158" s="1650"/>
      <c r="Z158" s="1650"/>
      <c r="AA158" s="1650"/>
      <c r="AB158" s="1650"/>
      <c r="AC158" s="1650"/>
      <c r="AD158" s="1650"/>
      <c r="AE158" s="1650"/>
      <c r="AF158" s="1650"/>
      <c r="AG158" s="1650"/>
      <c r="AH158" s="1650"/>
      <c r="AI158" s="1650"/>
      <c r="AJ158" s="1650"/>
      <c r="AK158" s="1650"/>
      <c r="AL158" s="1650"/>
      <c r="AM158" s="1650"/>
      <c r="AN158" s="1650"/>
      <c r="AO158" s="1650"/>
      <c r="AP158" s="1650"/>
      <c r="AQ158" s="1650"/>
      <c r="AR158" s="1650"/>
      <c r="AS158" s="1650"/>
      <c r="AT158" s="1650"/>
      <c r="AU158" s="1650"/>
      <c r="AV158" s="1650"/>
      <c r="AW158" s="1650"/>
      <c r="AX158" s="1650"/>
      <c r="AY158" s="1650"/>
      <c r="AZ158" s="1650"/>
      <c r="BA158" s="1650"/>
      <c r="BB158" s="1650"/>
      <c r="BC158" s="1650"/>
      <c r="BD158" s="1650"/>
      <c r="BE158" s="1650"/>
      <c r="BF158" s="1650"/>
      <c r="BG158" s="1650"/>
      <c r="BH158" s="1650"/>
      <c r="BI158" s="1650"/>
      <c r="BJ158" s="1650"/>
      <c r="BK158" s="1650"/>
      <c r="BL158" s="1650"/>
      <c r="BM158" s="1650"/>
      <c r="BN158" s="1650"/>
      <c r="BO158" s="1650"/>
      <c r="BP158" s="1650"/>
      <c r="BQ158" s="1650"/>
      <c r="BR158" s="1650"/>
      <c r="BS158" s="1650"/>
      <c r="BT158" s="1650"/>
      <c r="BU158" s="1650"/>
      <c r="BV158" s="1650"/>
      <c r="BW158" s="1650"/>
      <c r="BX158" s="1650"/>
      <c r="BY158" s="1650"/>
      <c r="BZ158" s="1650"/>
      <c r="CA158" s="1650"/>
      <c r="CB158" s="1650"/>
      <c r="CC158" s="1650"/>
      <c r="CD158" s="1650"/>
      <c r="CE158" s="1650"/>
      <c r="CF158" s="1650"/>
      <c r="CG158" s="1650"/>
      <c r="CH158" s="1650"/>
      <c r="CI158" s="1650"/>
      <c r="CJ158" s="1650"/>
      <c r="CK158" s="1650"/>
      <c r="CL158" s="1650"/>
      <c r="CM158" s="1650"/>
      <c r="CN158" s="1650"/>
      <c r="CO158" s="1650"/>
      <c r="CP158" s="1650"/>
      <c r="CQ158" s="1650"/>
      <c r="CR158" s="1650"/>
      <c r="CS158" s="1650"/>
      <c r="CT158" s="1650"/>
      <c r="CU158" s="1650"/>
      <c r="CV158" s="1650"/>
      <c r="CW158" s="1650"/>
      <c r="CX158" s="1650"/>
      <c r="CY158" s="1650"/>
      <c r="CZ158" s="1650"/>
      <c r="DA158" s="1650"/>
      <c r="DB158" s="1650"/>
      <c r="DC158" s="1650"/>
      <c r="DD158" s="1650"/>
      <c r="DE158" s="1650"/>
      <c r="DF158" s="1650"/>
      <c r="DG158" s="1650"/>
      <c r="DH158" s="1650"/>
      <c r="DI158" s="1650"/>
      <c r="DJ158" s="1650"/>
      <c r="DK158" s="1650"/>
      <c r="DL158" s="1650"/>
      <c r="DM158" s="1650"/>
      <c r="DN158" s="1650"/>
      <c r="DO158" s="1650"/>
      <c r="DP158" s="1650"/>
      <c r="DQ158" s="1650"/>
      <c r="DR158" s="1650"/>
      <c r="DS158" s="1650"/>
      <c r="DT158" s="1650"/>
      <c r="DU158" s="1650"/>
      <c r="DV158" s="1650"/>
      <c r="DW158" s="1650"/>
      <c r="DX158" s="1650"/>
      <c r="DY158" s="1650"/>
      <c r="DZ158" s="1650"/>
      <c r="EA158" s="1650"/>
      <c r="EB158" s="1650"/>
      <c r="EC158" s="1650"/>
      <c r="ED158" s="1650"/>
      <c r="EE158" s="1650"/>
      <c r="EF158" s="1650"/>
      <c r="EG158" s="1650"/>
      <c r="EH158" s="1650"/>
      <c r="EI158" s="1650"/>
      <c r="EJ158" s="1650"/>
      <c r="EK158" s="1650"/>
      <c r="EL158" s="1650"/>
      <c r="EM158" s="1650"/>
      <c r="EN158" s="1650"/>
      <c r="EO158" s="1650"/>
      <c r="EP158" s="1650"/>
      <c r="EQ158" s="1650"/>
      <c r="ER158" s="1650"/>
      <c r="ES158" s="1650"/>
      <c r="ET158" s="1650"/>
      <c r="EU158" s="1650"/>
      <c r="EV158" s="1650"/>
      <c r="EW158" s="1650"/>
      <c r="EX158" s="1650"/>
      <c r="EY158" s="1650"/>
      <c r="EZ158" s="1650"/>
      <c r="FA158" s="1650"/>
      <c r="FB158" s="1650"/>
      <c r="FC158" s="1650"/>
      <c r="FD158" s="1650"/>
      <c r="FE158" s="1650"/>
      <c r="FF158" s="1650"/>
      <c r="FG158" s="1650"/>
      <c r="FH158" s="1650"/>
      <c r="FI158" s="1650"/>
      <c r="FJ158" s="1650"/>
      <c r="FK158" s="1650"/>
      <c r="FL158" s="1650"/>
      <c r="FM158" s="1650"/>
      <c r="FN158" s="1650"/>
      <c r="FO158" s="1650"/>
      <c r="FP158" s="1650"/>
      <c r="FQ158" s="1650"/>
      <c r="FR158" s="1650"/>
      <c r="FS158" s="1650"/>
      <c r="FT158" s="1650"/>
      <c r="FU158" s="1650"/>
      <c r="FV158" s="1650"/>
      <c r="FW158" s="1650"/>
      <c r="FX158" s="1650"/>
      <c r="FY158" s="1650"/>
      <c r="FZ158" s="1650"/>
      <c r="GA158" s="1650"/>
      <c r="GB158" s="1650"/>
      <c r="GC158" s="1650"/>
      <c r="GD158" s="1650"/>
      <c r="GE158" s="1650"/>
      <c r="GF158" s="1650"/>
      <c r="GG158" s="1650"/>
      <c r="GH158" s="1650"/>
      <c r="GI158" s="1650"/>
      <c r="GJ158" s="1650"/>
      <c r="GK158" s="1650"/>
      <c r="GL158" s="1650"/>
      <c r="GM158" s="1650"/>
      <c r="GO158" s="1169"/>
      <c r="GP158" s="1645"/>
      <c r="GQ158" s="1645"/>
      <c r="GR158" s="1169"/>
      <c r="GS158" s="1169"/>
      <c r="GT158" s="1169"/>
      <c r="GU158" s="1169"/>
      <c r="GV158" s="1645"/>
      <c r="GW158" s="1169"/>
      <c r="GX158" s="1169"/>
      <c r="GY158" s="553"/>
      <c r="GZ158" s="1169"/>
      <c r="HA158" s="1169"/>
      <c r="HB158" s="1169"/>
      <c r="HC158" s="1169"/>
      <c r="HD158" s="1169"/>
      <c r="HE158" s="1641"/>
      <c r="HF158" s="575"/>
      <c r="HG158" s="575"/>
      <c r="HH158" s="575"/>
      <c r="HI158" s="575"/>
      <c r="HJ158" s="1650">
        <v>11</v>
      </c>
    </row>
    <row s="1650" customFormat="1" customHeight="1" ht="11.549999999999999">
      <c r="A159" s="996"/>
      <c r="B159" s="1645"/>
      <c r="C159" s="1645"/>
      <c r="D159" s="360"/>
      <c r="J159" s="1650"/>
      <c r="K159" s="1650"/>
      <c r="L159" s="1650"/>
      <c r="M159" s="1650"/>
      <c r="N159" s="1650"/>
      <c r="O159" s="1650"/>
      <c r="P159" s="1650"/>
      <c r="Q159" s="1650"/>
      <c r="R159" s="1650"/>
      <c r="S159" s="1650"/>
      <c r="T159" s="1650"/>
      <c r="U159" s="1650"/>
      <c r="V159" s="1650"/>
      <c r="W159" s="1650"/>
      <c r="X159" s="1650"/>
      <c r="Y159" s="1650"/>
      <c r="Z159" s="1650"/>
      <c r="AA159" s="1650"/>
      <c r="AB159" s="1650"/>
      <c r="AC159" s="1650"/>
      <c r="AD159" s="1650"/>
      <c r="AE159" s="1650"/>
      <c r="AF159" s="1650"/>
      <c r="AG159" s="1650"/>
      <c r="AH159" s="1650"/>
      <c r="AI159" s="1650"/>
      <c r="AJ159" s="1650"/>
      <c r="AK159" s="1650"/>
      <c r="AL159" s="1650"/>
      <c r="AM159" s="1650"/>
      <c r="AN159" s="1650"/>
      <c r="AO159" s="1650"/>
      <c r="AP159" s="1650"/>
      <c r="AQ159" s="1650"/>
      <c r="AR159" s="1650"/>
      <c r="AS159" s="1650"/>
      <c r="AT159" s="1650"/>
      <c r="AU159" s="1650"/>
      <c r="AV159" s="1650"/>
      <c r="AW159" s="1650"/>
      <c r="AX159" s="1650"/>
      <c r="AY159" s="1650"/>
      <c r="AZ159" s="1650"/>
      <c r="BA159" s="1650"/>
      <c r="BB159" s="1650"/>
      <c r="BC159" s="1650"/>
      <c r="BD159" s="1650"/>
      <c r="BE159" s="1650"/>
      <c r="BF159" s="1650"/>
      <c r="BG159" s="1650"/>
      <c r="BH159" s="1650"/>
      <c r="BI159" s="1650"/>
      <c r="BJ159" s="1650"/>
      <c r="BK159" s="1650"/>
      <c r="BL159" s="1650"/>
      <c r="BM159" s="1650"/>
      <c r="BN159" s="1650"/>
      <c r="BO159" s="1650"/>
      <c r="BP159" s="1650"/>
      <c r="BQ159" s="1650"/>
      <c r="BR159" s="1650"/>
      <c r="BS159" s="1650"/>
      <c r="BT159" s="1650"/>
      <c r="BU159" s="1650"/>
      <c r="BV159" s="1650"/>
      <c r="BW159" s="1650"/>
      <c r="BX159" s="1650"/>
      <c r="BY159" s="1650"/>
      <c r="BZ159" s="1650"/>
      <c r="CA159" s="1650"/>
      <c r="CB159" s="1650"/>
      <c r="CC159" s="1650"/>
      <c r="CD159" s="1650"/>
      <c r="CE159" s="1650"/>
      <c r="CF159" s="1650"/>
      <c r="CG159" s="1650"/>
      <c r="CH159" s="1650"/>
      <c r="CI159" s="1650"/>
      <c r="CJ159" s="1650"/>
      <c r="CK159" s="1650"/>
      <c r="CL159" s="1650"/>
      <c r="CM159" s="1650"/>
      <c r="CN159" s="1650"/>
      <c r="CO159" s="1650"/>
      <c r="CP159" s="1650"/>
      <c r="CQ159" s="1650"/>
      <c r="CR159" s="1650"/>
      <c r="CS159" s="1650"/>
      <c r="CT159" s="1650"/>
      <c r="CU159" s="1650"/>
      <c r="CV159" s="1650"/>
      <c r="CW159" s="1650"/>
      <c r="CX159" s="1650"/>
      <c r="CY159" s="1650"/>
      <c r="CZ159" s="1650"/>
      <c r="DA159" s="1650"/>
      <c r="DB159" s="1650"/>
      <c r="DC159" s="1650"/>
      <c r="DD159" s="1650"/>
      <c r="DE159" s="1650"/>
      <c r="DF159" s="1650"/>
      <c r="DG159" s="1650"/>
      <c r="DH159" s="1650"/>
      <c r="DI159" s="1650"/>
      <c r="DJ159" s="1650"/>
      <c r="DK159" s="1650"/>
      <c r="DL159" s="1650"/>
      <c r="DM159" s="1650"/>
      <c r="DN159" s="1650"/>
      <c r="DO159" s="1650"/>
      <c r="DP159" s="1650"/>
      <c r="DQ159" s="1650"/>
      <c r="DR159" s="1650"/>
      <c r="DS159" s="1650"/>
      <c r="DT159" s="1650"/>
      <c r="DU159" s="1650"/>
      <c r="DV159" s="1650"/>
      <c r="DW159" s="1650"/>
      <c r="DX159" s="1650"/>
      <c r="DY159" s="1650"/>
      <c r="DZ159" s="1650"/>
      <c r="EA159" s="1650"/>
      <c r="EB159" s="1650"/>
      <c r="EC159" s="1650"/>
      <c r="ED159" s="1650"/>
      <c r="EE159" s="1650"/>
      <c r="EF159" s="1650"/>
      <c r="EG159" s="1650"/>
      <c r="EH159" s="1650"/>
      <c r="EI159" s="1650"/>
      <c r="EJ159" s="1650"/>
      <c r="EK159" s="1650"/>
      <c r="EL159" s="1650"/>
      <c r="EM159" s="1650"/>
      <c r="EN159" s="1650"/>
      <c r="EO159" s="1650"/>
      <c r="EP159" s="1650"/>
      <c r="EQ159" s="1650"/>
      <c r="ER159" s="1650"/>
      <c r="ES159" s="1650"/>
      <c r="ET159" s="1650"/>
      <c r="EU159" s="1650"/>
      <c r="EV159" s="1650"/>
      <c r="EW159" s="1650"/>
      <c r="EX159" s="1650"/>
      <c r="EY159" s="1650"/>
      <c r="EZ159" s="1650"/>
      <c r="FA159" s="1650"/>
      <c r="FB159" s="1650"/>
      <c r="FC159" s="1650"/>
      <c r="FD159" s="1650"/>
      <c r="FE159" s="1650"/>
      <c r="FF159" s="1650"/>
      <c r="FG159" s="1650"/>
      <c r="FH159" s="1650"/>
      <c r="FI159" s="1650"/>
      <c r="FJ159" s="1650"/>
      <c r="FK159" s="1650"/>
      <c r="FL159" s="1650"/>
      <c r="FM159" s="1650"/>
      <c r="FN159" s="1650"/>
      <c r="FO159" s="1650"/>
      <c r="FP159" s="1650"/>
      <c r="FQ159" s="1650"/>
      <c r="FR159" s="1650"/>
      <c r="FS159" s="1650"/>
      <c r="FT159" s="1650"/>
      <c r="FU159" s="1650"/>
      <c r="FV159" s="1650"/>
      <c r="FW159" s="1650"/>
      <c r="FX159" s="1650"/>
      <c r="FY159" s="1650"/>
      <c r="FZ159" s="1650"/>
      <c r="GA159" s="1650"/>
      <c r="GB159" s="1650"/>
      <c r="GC159" s="1650"/>
      <c r="GD159" s="1650"/>
      <c r="GE159" s="1650"/>
      <c r="GF159" s="1650"/>
      <c r="GG159" s="1650"/>
      <c r="GH159" s="1650"/>
      <c r="GI159" s="1650"/>
      <c r="GJ159" s="1650"/>
      <c r="GK159" s="1650"/>
      <c r="GL159" s="1650"/>
      <c r="GM159" s="1650"/>
      <c r="GO159" s="1169"/>
      <c r="GP159" s="1645"/>
      <c r="GQ159" s="1645"/>
      <c r="GR159" s="1169"/>
      <c r="GS159" s="1169"/>
      <c r="GT159" s="1169"/>
      <c r="GU159" s="1169"/>
      <c r="GV159" s="1645"/>
      <c r="GW159" s="1169"/>
      <c r="GX159" s="1169"/>
      <c r="GY159" s="553"/>
      <c r="GZ159" s="1169"/>
      <c r="HA159" s="1169"/>
      <c r="HB159" s="1169"/>
      <c r="HC159" s="1169"/>
      <c r="HD159" s="1169"/>
      <c r="HE159" s="1641"/>
      <c r="HF159" s="575"/>
      <c r="HG159" s="575"/>
      <c r="HH159" s="575"/>
      <c r="HI159" s="575"/>
      <c r="HJ159" s="1650">
        <v>11</v>
      </c>
    </row>
    <row s="1650" customFormat="1" customHeight="1" ht="11.549999999999999">
      <c r="A160" s="996"/>
      <c r="B160" s="1645"/>
      <c r="C160" s="1645"/>
      <c r="D160" s="360"/>
      <c r="J160" s="1650"/>
      <c r="K160" s="1650"/>
      <c r="L160" s="1650"/>
      <c r="M160" s="1650"/>
      <c r="N160" s="1650"/>
      <c r="O160" s="1650"/>
      <c r="P160" s="1650"/>
      <c r="Q160" s="1650"/>
      <c r="R160" s="1650"/>
      <c r="S160" s="1650"/>
      <c r="T160" s="1650"/>
      <c r="U160" s="1650"/>
      <c r="V160" s="1650"/>
      <c r="W160" s="1650"/>
      <c r="X160" s="1650"/>
      <c r="Y160" s="1650"/>
      <c r="Z160" s="1650"/>
      <c r="AA160" s="1650"/>
      <c r="AB160" s="1650"/>
      <c r="AC160" s="1650"/>
      <c r="AD160" s="1650"/>
      <c r="AE160" s="1650"/>
      <c r="AF160" s="1650"/>
      <c r="AG160" s="1650"/>
      <c r="AH160" s="1650"/>
      <c r="AI160" s="1650"/>
      <c r="AJ160" s="1650"/>
      <c r="AK160" s="1650"/>
      <c r="AL160" s="1650"/>
      <c r="AM160" s="1650"/>
      <c r="AN160" s="1650"/>
      <c r="AO160" s="1650"/>
      <c r="AP160" s="1650"/>
      <c r="AQ160" s="1650"/>
      <c r="AR160" s="1650"/>
      <c r="AS160" s="1650"/>
      <c r="AT160" s="1650"/>
      <c r="AU160" s="1650"/>
      <c r="AV160" s="1650"/>
      <c r="AW160" s="1650"/>
      <c r="AX160" s="1650"/>
      <c r="AY160" s="1650"/>
      <c r="AZ160" s="1650"/>
      <c r="BA160" s="1650"/>
      <c r="BB160" s="1650"/>
      <c r="BC160" s="1650"/>
      <c r="BD160" s="1650"/>
      <c r="BE160" s="1650"/>
      <c r="BF160" s="1650"/>
      <c r="BG160" s="1650"/>
      <c r="BH160" s="1650"/>
      <c r="BI160" s="1650"/>
      <c r="BJ160" s="1650"/>
      <c r="BK160" s="1650"/>
      <c r="BL160" s="1650"/>
      <c r="BM160" s="1650"/>
      <c r="BN160" s="1650"/>
      <c r="BO160" s="1650"/>
      <c r="BP160" s="1650"/>
      <c r="BQ160" s="1650"/>
      <c r="BR160" s="1650"/>
      <c r="BS160" s="1650"/>
      <c r="BT160" s="1650"/>
      <c r="BU160" s="1650"/>
      <c r="BV160" s="1650"/>
      <c r="BW160" s="1650"/>
      <c r="BX160" s="1650"/>
      <c r="BY160" s="1650"/>
      <c r="BZ160" s="1650"/>
      <c r="CA160" s="1650"/>
      <c r="CB160" s="1650"/>
      <c r="CC160" s="1650"/>
      <c r="CD160" s="1650"/>
      <c r="CE160" s="1650"/>
      <c r="CF160" s="1650"/>
      <c r="CG160" s="1650"/>
      <c r="CH160" s="1650"/>
      <c r="CI160" s="1650"/>
      <c r="CJ160" s="1650"/>
      <c r="CK160" s="1650"/>
      <c r="CL160" s="1650"/>
      <c r="CM160" s="1650"/>
      <c r="CN160" s="1650"/>
      <c r="CO160" s="1650"/>
      <c r="CP160" s="1650"/>
      <c r="CQ160" s="1650"/>
      <c r="CR160" s="1650"/>
      <c r="CS160" s="1650"/>
      <c r="CT160" s="1650"/>
      <c r="CU160" s="1650"/>
      <c r="CV160" s="1650"/>
      <c r="CW160" s="1650"/>
      <c r="CX160" s="1650"/>
      <c r="CY160" s="1650"/>
      <c r="CZ160" s="1650"/>
      <c r="DA160" s="1650"/>
      <c r="DB160" s="1650"/>
      <c r="DC160" s="1650"/>
      <c r="DD160" s="1650"/>
      <c r="DE160" s="1650"/>
      <c r="DF160" s="1650"/>
      <c r="DG160" s="1650"/>
      <c r="DH160" s="1650"/>
      <c r="DI160" s="1650"/>
      <c r="DJ160" s="1650"/>
      <c r="DK160" s="1650"/>
      <c r="DL160" s="1650"/>
      <c r="DM160" s="1650"/>
      <c r="DN160" s="1650"/>
      <c r="DO160" s="1650"/>
      <c r="DP160" s="1650"/>
      <c r="DQ160" s="1650"/>
      <c r="DR160" s="1650"/>
      <c r="DS160" s="1650"/>
      <c r="DT160" s="1650"/>
      <c r="DU160" s="1650"/>
      <c r="DV160" s="1650"/>
      <c r="DW160" s="1650"/>
      <c r="DX160" s="1650"/>
      <c r="DY160" s="1650"/>
      <c r="DZ160" s="1650"/>
      <c r="EA160" s="1650"/>
      <c r="EB160" s="1650"/>
      <c r="EC160" s="1650"/>
      <c r="ED160" s="1650"/>
      <c r="EE160" s="1650"/>
      <c r="EF160" s="1650"/>
      <c r="EG160" s="1650"/>
      <c r="EH160" s="1650"/>
      <c r="EI160" s="1650"/>
      <c r="EJ160" s="1650"/>
      <c r="EK160" s="1650"/>
      <c r="EL160" s="1650"/>
      <c r="EM160" s="1650"/>
      <c r="EN160" s="1650"/>
      <c r="EO160" s="1650"/>
      <c r="EP160" s="1650"/>
      <c r="EQ160" s="1650"/>
      <c r="ER160" s="1650"/>
      <c r="ES160" s="1650"/>
      <c r="ET160" s="1650"/>
      <c r="EU160" s="1650"/>
      <c r="EV160" s="1650"/>
      <c r="EW160" s="1650"/>
      <c r="EX160" s="1650"/>
      <c r="EY160" s="1650"/>
      <c r="EZ160" s="1650"/>
      <c r="FA160" s="1650"/>
      <c r="FB160" s="1650"/>
      <c r="FC160" s="1650"/>
      <c r="FD160" s="1650"/>
      <c r="FE160" s="1650"/>
      <c r="FF160" s="1650"/>
      <c r="FG160" s="1650"/>
      <c r="FH160" s="1650"/>
      <c r="FI160" s="1650"/>
      <c r="FJ160" s="1650"/>
      <c r="FK160" s="1650"/>
      <c r="FL160" s="1650"/>
      <c r="FM160" s="1650"/>
      <c r="FN160" s="1650"/>
      <c r="FO160" s="1650"/>
      <c r="FP160" s="1650"/>
      <c r="FQ160" s="1650"/>
      <c r="FR160" s="1650"/>
      <c r="FS160" s="1650"/>
      <c r="FT160" s="1650"/>
      <c r="FU160" s="1650"/>
      <c r="FV160" s="1650"/>
      <c r="FW160" s="1650"/>
      <c r="FX160" s="1650"/>
      <c r="FY160" s="1650"/>
      <c r="FZ160" s="1650"/>
      <c r="GA160" s="1650"/>
      <c r="GB160" s="1650"/>
      <c r="GC160" s="1650"/>
      <c r="GD160" s="1650"/>
      <c r="GE160" s="1650"/>
      <c r="GF160" s="1650"/>
      <c r="GG160" s="1650"/>
      <c r="GH160" s="1650"/>
      <c r="GI160" s="1650"/>
      <c r="GJ160" s="1650"/>
      <c r="GK160" s="1650"/>
      <c r="GL160" s="1650"/>
      <c r="GM160" s="1650"/>
      <c r="GO160" s="1169"/>
      <c r="GP160" s="1645"/>
      <c r="GQ160" s="1645"/>
      <c r="GR160" s="1169"/>
      <c r="GS160" s="1169"/>
      <c r="GT160" s="1169"/>
      <c r="GU160" s="1169"/>
      <c r="GV160" s="1645"/>
      <c r="GW160" s="1169"/>
      <c r="GX160" s="1169"/>
      <c r="GY160" s="553"/>
      <c r="GZ160" s="1169"/>
      <c r="HA160" s="1169"/>
      <c r="HB160" s="1169"/>
      <c r="HC160" s="1169"/>
      <c r="HD160" s="1169"/>
      <c r="HE160" s="1641"/>
      <c r="HF160" s="575"/>
      <c r="HG160" s="575"/>
      <c r="HH160" s="575"/>
      <c r="HI160" s="575"/>
      <c r="HJ160" s="1650">
        <v>11</v>
      </c>
    </row>
    <row s="1650" customFormat="1" customHeight="1" ht="11.549999999999999">
      <c r="A161" s="996"/>
      <c r="B161" s="1645"/>
      <c r="C161" s="1645"/>
      <c r="D161" s="360"/>
      <c r="J161" s="1650"/>
      <c r="K161" s="1650"/>
      <c r="L161" s="1650"/>
      <c r="M161" s="1650"/>
      <c r="N161" s="1650"/>
      <c r="O161" s="1650"/>
      <c r="P161" s="1650"/>
      <c r="Q161" s="1650"/>
      <c r="R161" s="1650"/>
      <c r="S161" s="1650"/>
      <c r="T161" s="1650"/>
      <c r="U161" s="1650"/>
      <c r="V161" s="1650"/>
      <c r="W161" s="1650"/>
      <c r="X161" s="1650"/>
      <c r="Y161" s="1650"/>
      <c r="Z161" s="1650"/>
      <c r="AA161" s="1650"/>
      <c r="AB161" s="1650"/>
      <c r="AC161" s="1650"/>
      <c r="AD161" s="1650"/>
      <c r="AE161" s="1650"/>
      <c r="AF161" s="1650"/>
      <c r="AG161" s="1650"/>
      <c r="AH161" s="1650"/>
      <c r="AI161" s="1650"/>
      <c r="AJ161" s="1650"/>
      <c r="AK161" s="1650"/>
      <c r="AL161" s="1650"/>
      <c r="AM161" s="1650"/>
      <c r="AN161" s="1650"/>
      <c r="AO161" s="1650"/>
      <c r="AP161" s="1650"/>
      <c r="AQ161" s="1650"/>
      <c r="AR161" s="1650"/>
      <c r="AS161" s="1650"/>
      <c r="AT161" s="1650"/>
      <c r="AU161" s="1650"/>
      <c r="AV161" s="1650"/>
      <c r="AW161" s="1650"/>
      <c r="AX161" s="1650"/>
      <c r="AY161" s="1650"/>
      <c r="AZ161" s="1650"/>
      <c r="BA161" s="1650"/>
      <c r="BB161" s="1650"/>
      <c r="BC161" s="1650"/>
      <c r="BD161" s="1650"/>
      <c r="BE161" s="1650"/>
      <c r="BF161" s="1650"/>
      <c r="BG161" s="1650"/>
      <c r="BH161" s="1650"/>
      <c r="BI161" s="1650"/>
      <c r="BJ161" s="1650"/>
      <c r="BK161" s="1650"/>
      <c r="BL161" s="1650"/>
      <c r="BM161" s="1650"/>
      <c r="BN161" s="1650"/>
      <c r="BO161" s="1650"/>
      <c r="BP161" s="1650"/>
      <c r="BQ161" s="1650"/>
      <c r="BR161" s="1650"/>
      <c r="BS161" s="1650"/>
      <c r="BT161" s="1650"/>
      <c r="BU161" s="1650"/>
      <c r="BV161" s="1650"/>
      <c r="BW161" s="1650"/>
      <c r="BX161" s="1650"/>
      <c r="BY161" s="1650"/>
      <c r="BZ161" s="1650"/>
      <c r="CA161" s="1650"/>
      <c r="CB161" s="1650"/>
      <c r="CC161" s="1650"/>
      <c r="CD161" s="1650"/>
      <c r="CE161" s="1650"/>
      <c r="CF161" s="1650"/>
      <c r="CG161" s="1650"/>
      <c r="CH161" s="1650"/>
      <c r="CI161" s="1650"/>
      <c r="CJ161" s="1650"/>
      <c r="CK161" s="1650"/>
      <c r="CL161" s="1650"/>
      <c r="CM161" s="1650"/>
      <c r="CN161" s="1650"/>
      <c r="CO161" s="1650"/>
      <c r="CP161" s="1650"/>
      <c r="CQ161" s="1650"/>
      <c r="CR161" s="1650"/>
      <c r="CS161" s="1650"/>
      <c r="CT161" s="1650"/>
      <c r="CU161" s="1650"/>
      <c r="CV161" s="1650"/>
      <c r="CW161" s="1650"/>
      <c r="CX161" s="1650"/>
      <c r="CY161" s="1650"/>
      <c r="CZ161" s="1650"/>
      <c r="DA161" s="1650"/>
      <c r="DB161" s="1650"/>
      <c r="DC161" s="1650"/>
      <c r="DD161" s="1650"/>
      <c r="DE161" s="1650"/>
      <c r="DF161" s="1650"/>
      <c r="DG161" s="1650"/>
      <c r="DH161" s="1650"/>
      <c r="DI161" s="1650"/>
      <c r="DJ161" s="1650"/>
      <c r="DK161" s="1650"/>
      <c r="DL161" s="1650"/>
      <c r="DM161" s="1650"/>
      <c r="DN161" s="1650"/>
      <c r="DO161" s="1650"/>
      <c r="DP161" s="1650"/>
      <c r="DQ161" s="1650"/>
      <c r="DR161" s="1650"/>
      <c r="DS161" s="1650"/>
      <c r="DT161" s="1650"/>
      <c r="DU161" s="1650"/>
      <c r="DV161" s="1650"/>
      <c r="DW161" s="1650"/>
      <c r="DX161" s="1650"/>
      <c r="DY161" s="1650"/>
      <c r="DZ161" s="1650"/>
      <c r="EA161" s="1650"/>
      <c r="EB161" s="1650"/>
      <c r="EC161" s="1650"/>
      <c r="ED161" s="1650"/>
      <c r="EE161" s="1650"/>
      <c r="EF161" s="1650"/>
      <c r="EG161" s="1650"/>
      <c r="EH161" s="1650"/>
      <c r="EI161" s="1650"/>
      <c r="EJ161" s="1650"/>
      <c r="EK161" s="1650"/>
      <c r="EL161" s="1650"/>
      <c r="EM161" s="1650"/>
      <c r="EN161" s="1650"/>
      <c r="EO161" s="1650"/>
      <c r="EP161" s="1650"/>
      <c r="EQ161" s="1650"/>
      <c r="ER161" s="1650"/>
      <c r="ES161" s="1650"/>
      <c r="ET161" s="1650"/>
      <c r="EU161" s="1650"/>
      <c r="EV161" s="1650"/>
      <c r="EW161" s="1650"/>
      <c r="EX161" s="1650"/>
      <c r="EY161" s="1650"/>
      <c r="EZ161" s="1650"/>
      <c r="FA161" s="1650"/>
      <c r="FB161" s="1650"/>
      <c r="FC161" s="1650"/>
      <c r="FD161" s="1650"/>
      <c r="FE161" s="1650"/>
      <c r="FF161" s="1650"/>
      <c r="FG161" s="1650"/>
      <c r="FH161" s="1650"/>
      <c r="FI161" s="1650"/>
      <c r="FJ161" s="1650"/>
      <c r="FK161" s="1650"/>
      <c r="FL161" s="1650"/>
      <c r="FM161" s="1650"/>
      <c r="FN161" s="1650"/>
      <c r="FO161" s="1650"/>
      <c r="FP161" s="1650"/>
      <c r="FQ161" s="1650"/>
      <c r="FR161" s="1650"/>
      <c r="FS161" s="1650"/>
      <c r="FT161" s="1650"/>
      <c r="FU161" s="1650"/>
      <c r="FV161" s="1650"/>
      <c r="FW161" s="1650"/>
      <c r="FX161" s="1650"/>
      <c r="FY161" s="1650"/>
      <c r="FZ161" s="1650"/>
      <c r="GA161" s="1650"/>
      <c r="GB161" s="1650"/>
      <c r="GC161" s="1650"/>
      <c r="GD161" s="1650"/>
      <c r="GE161" s="1650"/>
      <c r="GF161" s="1650"/>
      <c r="GG161" s="1650"/>
      <c r="GH161" s="1650"/>
      <c r="GI161" s="1650"/>
      <c r="GJ161" s="1650"/>
      <c r="GK161" s="1650"/>
      <c r="GL161" s="1650"/>
      <c r="GM161" s="1650"/>
      <c r="GO161" s="1169"/>
      <c r="GP161" s="1645"/>
      <c r="GQ161" s="1645"/>
      <c r="GR161" s="1169"/>
      <c r="GS161" s="1169"/>
      <c r="GT161" s="1169"/>
      <c r="GU161" s="1169"/>
      <c r="GV161" s="1645"/>
      <c r="GW161" s="1169"/>
      <c r="GX161" s="1169"/>
      <c r="GY161" s="553"/>
      <c r="GZ161" s="1169"/>
      <c r="HA161" s="1169"/>
      <c r="HB161" s="1169"/>
      <c r="HC161" s="1169"/>
      <c r="HD161" s="1169"/>
      <c r="HE161" s="1641"/>
      <c r="HF161" s="575"/>
      <c r="HG161" s="575"/>
      <c r="HH161" s="575"/>
      <c r="HI161" s="575"/>
      <c r="HJ161" s="1650">
        <v>11</v>
      </c>
    </row>
    <row s="1650" customFormat="1" customHeight="1" ht="11.549999999999999">
      <c r="A162" s="996"/>
      <c r="B162" s="1645"/>
      <c r="C162" s="1645"/>
      <c r="D162" s="360"/>
      <c r="J162" s="1650"/>
      <c r="K162" s="1650"/>
      <c r="L162" s="1650"/>
      <c r="M162" s="1650"/>
      <c r="N162" s="1650"/>
      <c r="O162" s="1650"/>
      <c r="P162" s="1650"/>
      <c r="Q162" s="1650"/>
      <c r="R162" s="1650"/>
      <c r="S162" s="1650"/>
      <c r="T162" s="1650"/>
      <c r="U162" s="1650"/>
      <c r="V162" s="1650"/>
      <c r="W162" s="1650"/>
      <c r="X162" s="1650"/>
      <c r="Y162" s="1650"/>
      <c r="Z162" s="1650"/>
      <c r="AA162" s="1650"/>
      <c r="AB162" s="1650"/>
      <c r="AC162" s="1650"/>
      <c r="AD162" s="1650"/>
      <c r="AE162" s="1650"/>
      <c r="AF162" s="1650"/>
      <c r="AG162" s="1650"/>
      <c r="AH162" s="1650"/>
      <c r="AI162" s="1650"/>
      <c r="AJ162" s="1650"/>
      <c r="AK162" s="1650"/>
      <c r="AL162" s="1650"/>
      <c r="AM162" s="1650"/>
      <c r="AN162" s="1650"/>
      <c r="AO162" s="1650"/>
      <c r="AP162" s="1650"/>
      <c r="AQ162" s="1650"/>
      <c r="AR162" s="1650"/>
      <c r="AS162" s="1650"/>
      <c r="AT162" s="1650"/>
      <c r="AU162" s="1650"/>
      <c r="AV162" s="1650"/>
      <c r="AW162" s="1650"/>
      <c r="AX162" s="1650"/>
      <c r="AY162" s="1650"/>
      <c r="AZ162" s="1650"/>
      <c r="BA162" s="1650"/>
      <c r="BB162" s="1650"/>
      <c r="BC162" s="1650"/>
      <c r="BD162" s="1650"/>
      <c r="BE162" s="1650"/>
      <c r="BF162" s="1650"/>
      <c r="BG162" s="1650"/>
      <c r="BH162" s="1650"/>
      <c r="BI162" s="1650"/>
      <c r="BJ162" s="1650"/>
      <c r="BK162" s="1650"/>
      <c r="BL162" s="1650"/>
      <c r="BM162" s="1650"/>
      <c r="BN162" s="1650"/>
      <c r="BO162" s="1650"/>
      <c r="BP162" s="1650"/>
      <c r="BQ162" s="1650"/>
      <c r="BR162" s="1650"/>
      <c r="BS162" s="1650"/>
      <c r="BT162" s="1650"/>
      <c r="BU162" s="1650"/>
      <c r="BV162" s="1650"/>
      <c r="BW162" s="1650"/>
      <c r="BX162" s="1650"/>
      <c r="BY162" s="1650"/>
      <c r="BZ162" s="1650"/>
      <c r="CA162" s="1650"/>
      <c r="CB162" s="1650"/>
      <c r="CC162" s="1650"/>
      <c r="CD162" s="1650"/>
      <c r="CE162" s="1650"/>
      <c r="CF162" s="1650"/>
      <c r="CG162" s="1650"/>
      <c r="CH162" s="1650"/>
      <c r="CI162" s="1650"/>
      <c r="CJ162" s="1650"/>
      <c r="CK162" s="1650"/>
      <c r="CL162" s="1650"/>
      <c r="CM162" s="1650"/>
      <c r="CN162" s="1650"/>
      <c r="CO162" s="1650"/>
      <c r="CP162" s="1650"/>
      <c r="CQ162" s="1650"/>
      <c r="CR162" s="1650"/>
      <c r="CS162" s="1650"/>
      <c r="CT162" s="1650"/>
      <c r="CU162" s="1650"/>
      <c r="CV162" s="1650"/>
      <c r="CW162" s="1650"/>
      <c r="CX162" s="1650"/>
      <c r="CY162" s="1650"/>
      <c r="CZ162" s="1650"/>
      <c r="DA162" s="1650"/>
      <c r="DB162" s="1650"/>
      <c r="DC162" s="1650"/>
      <c r="DD162" s="1650"/>
      <c r="DE162" s="1650"/>
      <c r="DF162" s="1650"/>
      <c r="DG162" s="1650"/>
      <c r="DH162" s="1650"/>
      <c r="DI162" s="1650"/>
      <c r="DJ162" s="1650"/>
      <c r="DK162" s="1650"/>
      <c r="DL162" s="1650"/>
      <c r="DM162" s="1650"/>
      <c r="DN162" s="1650"/>
      <c r="DO162" s="1650"/>
      <c r="DP162" s="1650"/>
      <c r="DQ162" s="1650"/>
      <c r="DR162" s="1650"/>
      <c r="DS162" s="1650"/>
      <c r="DT162" s="1650"/>
      <c r="DU162" s="1650"/>
      <c r="DV162" s="1650"/>
      <c r="DW162" s="1650"/>
      <c r="DX162" s="1650"/>
      <c r="DY162" s="1650"/>
      <c r="DZ162" s="1650"/>
      <c r="EA162" s="1650"/>
      <c r="EB162" s="1650"/>
      <c r="EC162" s="1650"/>
      <c r="ED162" s="1650"/>
      <c r="EE162" s="1650"/>
      <c r="EF162" s="1650"/>
      <c r="EG162" s="1650"/>
      <c r="EH162" s="1650"/>
      <c r="EI162" s="1650"/>
      <c r="EJ162" s="1650"/>
      <c r="EK162" s="1650"/>
      <c r="EL162" s="1650"/>
      <c r="EM162" s="1650"/>
      <c r="EN162" s="1650"/>
      <c r="EO162" s="1650"/>
      <c r="EP162" s="1650"/>
      <c r="EQ162" s="1650"/>
      <c r="ER162" s="1650"/>
      <c r="ES162" s="1650"/>
      <c r="ET162" s="1650"/>
      <c r="EU162" s="1650"/>
      <c r="EV162" s="1650"/>
      <c r="EW162" s="1650"/>
      <c r="EX162" s="1650"/>
      <c r="EY162" s="1650"/>
      <c r="EZ162" s="1650"/>
      <c r="FA162" s="1650"/>
      <c r="FB162" s="1650"/>
      <c r="FC162" s="1650"/>
      <c r="FD162" s="1650"/>
      <c r="FE162" s="1650"/>
      <c r="FF162" s="1650"/>
      <c r="FG162" s="1650"/>
      <c r="FH162" s="1650"/>
      <c r="FI162" s="1650"/>
      <c r="FJ162" s="1650"/>
      <c r="FK162" s="1650"/>
      <c r="FL162" s="1650"/>
      <c r="FM162" s="1650"/>
      <c r="FN162" s="1650"/>
      <c r="FO162" s="1650"/>
      <c r="FP162" s="1650"/>
      <c r="FQ162" s="1650"/>
      <c r="FR162" s="1650"/>
      <c r="FS162" s="1650"/>
      <c r="FT162" s="1650"/>
      <c r="FU162" s="1650"/>
      <c r="FV162" s="1650"/>
      <c r="FW162" s="1650"/>
      <c r="FX162" s="1650"/>
      <c r="FY162" s="1650"/>
      <c r="FZ162" s="1650"/>
      <c r="GA162" s="1650"/>
      <c r="GB162" s="1650"/>
      <c r="GC162" s="1650"/>
      <c r="GD162" s="1650"/>
      <c r="GE162" s="1650"/>
      <c r="GF162" s="1650"/>
      <c r="GG162" s="1650"/>
      <c r="GH162" s="1650"/>
      <c r="GI162" s="1650"/>
      <c r="GJ162" s="1650"/>
      <c r="GK162" s="1650"/>
      <c r="GL162" s="1650"/>
      <c r="GM162" s="1650"/>
      <c r="GO162" s="1169"/>
      <c r="GP162" s="1645"/>
      <c r="GQ162" s="1645"/>
      <c r="GR162" s="1169"/>
      <c r="GS162" s="1169"/>
      <c r="GT162" s="1169"/>
      <c r="GU162" s="1169"/>
      <c r="GV162" s="1645"/>
      <c r="GW162" s="1169"/>
      <c r="GX162" s="1169"/>
      <c r="GY162" s="553"/>
      <c r="GZ162" s="1169"/>
      <c r="HA162" s="1169"/>
      <c r="HB162" s="1169"/>
      <c r="HC162" s="1169"/>
      <c r="HD162" s="1169"/>
      <c r="HE162" s="1641"/>
      <c r="HF162" s="575"/>
      <c r="HG162" s="575"/>
      <c r="HH162" s="575"/>
      <c r="HI162" s="575"/>
      <c r="HJ162" s="1650">
        <v>11</v>
      </c>
    </row>
    <row s="1650" customFormat="1" customHeight="1" ht="11.549999999999999">
      <c r="A163" s="996"/>
      <c r="B163" s="1645"/>
      <c r="C163" s="1645"/>
      <c r="D163" s="360"/>
      <c r="J163" s="1650"/>
      <c r="K163" s="1650"/>
      <c r="L163" s="1650"/>
      <c r="M163" s="1650"/>
      <c r="N163" s="1650"/>
      <c r="O163" s="1650"/>
      <c r="P163" s="1650"/>
      <c r="Q163" s="1650"/>
      <c r="R163" s="1650"/>
      <c r="S163" s="1650"/>
      <c r="T163" s="1650"/>
      <c r="U163" s="1650"/>
      <c r="V163" s="1650"/>
      <c r="W163" s="1650"/>
      <c r="X163" s="1650"/>
      <c r="Y163" s="1650"/>
      <c r="Z163" s="1650"/>
      <c r="AA163" s="1650"/>
      <c r="AB163" s="1650"/>
      <c r="AC163" s="1650"/>
      <c r="AD163" s="1650"/>
      <c r="AE163" s="1650"/>
      <c r="AF163" s="1650"/>
      <c r="AG163" s="1650"/>
      <c r="AH163" s="1650"/>
      <c r="AI163" s="1650"/>
      <c r="AJ163" s="1650"/>
      <c r="AK163" s="1650"/>
      <c r="AL163" s="1650"/>
      <c r="AM163" s="1650"/>
      <c r="AN163" s="1650"/>
      <c r="AO163" s="1650"/>
      <c r="AP163" s="1650"/>
      <c r="AQ163" s="1650"/>
      <c r="AR163" s="1650"/>
      <c r="AS163" s="1650"/>
      <c r="AT163" s="1650"/>
      <c r="AU163" s="1650"/>
      <c r="AV163" s="1650"/>
      <c r="AW163" s="1650"/>
      <c r="AX163" s="1650"/>
      <c r="AY163" s="1650"/>
      <c r="AZ163" s="1650"/>
      <c r="BA163" s="1650"/>
      <c r="BB163" s="1650"/>
      <c r="BC163" s="1650"/>
      <c r="BD163" s="1650"/>
      <c r="BE163" s="1650"/>
      <c r="BF163" s="1650"/>
      <c r="BG163" s="1650"/>
      <c r="BH163" s="1650"/>
      <c r="BI163" s="1650"/>
      <c r="BJ163" s="1650"/>
      <c r="BK163" s="1650"/>
      <c r="BL163" s="1650"/>
      <c r="BM163" s="1650"/>
      <c r="BN163" s="1650"/>
      <c r="BO163" s="1650"/>
      <c r="BP163" s="1650"/>
      <c r="BQ163" s="1650"/>
      <c r="BR163" s="1650"/>
      <c r="BS163" s="1650"/>
      <c r="BT163" s="1650"/>
      <c r="BU163" s="1650"/>
      <c r="BV163" s="1650"/>
      <c r="BW163" s="1650"/>
      <c r="BX163" s="1650"/>
      <c r="BY163" s="1650"/>
      <c r="BZ163" s="1650"/>
      <c r="CA163" s="1650"/>
      <c r="CB163" s="1650"/>
      <c r="CC163" s="1650"/>
      <c r="CD163" s="1650"/>
      <c r="CE163" s="1650"/>
      <c r="CF163" s="1650"/>
      <c r="CG163" s="1650"/>
      <c r="CH163" s="1650"/>
      <c r="CI163" s="1650"/>
      <c r="CJ163" s="1650"/>
      <c r="CK163" s="1650"/>
      <c r="CL163" s="1650"/>
      <c r="CM163" s="1650"/>
      <c r="CN163" s="1650"/>
      <c r="CO163" s="1650"/>
      <c r="CP163" s="1650"/>
      <c r="CQ163" s="1650"/>
      <c r="CR163" s="1650"/>
      <c r="CS163" s="1650"/>
      <c r="CT163" s="1650"/>
      <c r="CU163" s="1650"/>
      <c r="CV163" s="1650"/>
      <c r="CW163" s="1650"/>
      <c r="CX163" s="1650"/>
      <c r="CY163" s="1650"/>
      <c r="CZ163" s="1650"/>
      <c r="DA163" s="1650"/>
      <c r="DB163" s="1650"/>
      <c r="DC163" s="1650"/>
      <c r="DD163" s="1650"/>
      <c r="DE163" s="1650"/>
      <c r="DF163" s="1650"/>
      <c r="DG163" s="1650"/>
      <c r="DH163" s="1650"/>
      <c r="DI163" s="1650"/>
      <c r="DJ163" s="1650"/>
      <c r="DK163" s="1650"/>
      <c r="DL163" s="1650"/>
      <c r="DM163" s="1650"/>
      <c r="DN163" s="1650"/>
      <c r="DO163" s="1650"/>
      <c r="DP163" s="1650"/>
      <c r="DQ163" s="1650"/>
      <c r="DR163" s="1650"/>
      <c r="DS163" s="1650"/>
      <c r="DT163" s="1650"/>
      <c r="DU163" s="1650"/>
      <c r="DV163" s="1650"/>
      <c r="DW163" s="1650"/>
      <c r="DX163" s="1650"/>
      <c r="DY163" s="1650"/>
      <c r="DZ163" s="1650"/>
      <c r="EA163" s="1650"/>
      <c r="EB163" s="1650"/>
      <c r="EC163" s="1650"/>
      <c r="ED163" s="1650"/>
      <c r="EE163" s="1650"/>
      <c r="EF163" s="1650"/>
      <c r="EG163" s="1650"/>
      <c r="EH163" s="1650"/>
      <c r="EI163" s="1650"/>
      <c r="EJ163" s="1650"/>
      <c r="EK163" s="1650"/>
      <c r="EL163" s="1650"/>
      <c r="EM163" s="1650"/>
      <c r="EN163" s="1650"/>
      <c r="EO163" s="1650"/>
      <c r="EP163" s="1650"/>
      <c r="EQ163" s="1650"/>
      <c r="ER163" s="1650"/>
      <c r="ES163" s="1650"/>
      <c r="ET163" s="1650"/>
      <c r="EU163" s="1650"/>
      <c r="EV163" s="1650"/>
      <c r="EW163" s="1650"/>
      <c r="EX163" s="1650"/>
      <c r="EY163" s="1650"/>
      <c r="EZ163" s="1650"/>
      <c r="FA163" s="1650"/>
      <c r="FB163" s="1650"/>
      <c r="FC163" s="1650"/>
      <c r="FD163" s="1650"/>
      <c r="FE163" s="1650"/>
      <c r="FF163" s="1650"/>
      <c r="FG163" s="1650"/>
      <c r="FH163" s="1650"/>
      <c r="FI163" s="1650"/>
      <c r="FJ163" s="1650"/>
      <c r="FK163" s="1650"/>
      <c r="FL163" s="1650"/>
      <c r="FM163" s="1650"/>
      <c r="FN163" s="1650"/>
      <c r="FO163" s="1650"/>
      <c r="FP163" s="1650"/>
      <c r="FQ163" s="1650"/>
      <c r="FR163" s="1650"/>
      <c r="FS163" s="1650"/>
      <c r="FT163" s="1650"/>
      <c r="FU163" s="1650"/>
      <c r="FV163" s="1650"/>
      <c r="FW163" s="1650"/>
      <c r="FX163" s="1650"/>
      <c r="FY163" s="1650"/>
      <c r="FZ163" s="1650"/>
      <c r="GA163" s="1650"/>
      <c r="GB163" s="1650"/>
      <c r="GC163" s="1650"/>
      <c r="GD163" s="1650"/>
      <c r="GE163" s="1650"/>
      <c r="GF163" s="1650"/>
      <c r="GG163" s="1650"/>
      <c r="GH163" s="1650"/>
      <c r="GI163" s="1650"/>
      <c r="GJ163" s="1650"/>
      <c r="GK163" s="1650"/>
      <c r="GL163" s="1650"/>
      <c r="GM163" s="1650"/>
      <c r="GO163" s="1169"/>
      <c r="GP163" s="1645"/>
      <c r="GQ163" s="1645"/>
      <c r="GR163" s="1169"/>
      <c r="GS163" s="1169"/>
      <c r="GT163" s="1169"/>
      <c r="GU163" s="1169"/>
      <c r="GV163" s="1645"/>
      <c r="GW163" s="1169"/>
      <c r="GX163" s="1169"/>
      <c r="GY163" s="553"/>
      <c r="GZ163" s="1169"/>
      <c r="HA163" s="1169"/>
      <c r="HB163" s="1169"/>
      <c r="HC163" s="1169"/>
      <c r="HD163" s="1169"/>
      <c r="HE163" s="1641"/>
      <c r="HF163" s="575"/>
      <c r="HG163" s="575"/>
      <c r="HH163" s="575"/>
      <c r="HI163" s="575"/>
      <c r="HJ163" s="1650">
        <v>11</v>
      </c>
    </row>
    <row s="1650" customFormat="1" customHeight="1" ht="11.549999999999999">
      <c r="A164" s="996"/>
      <c r="B164" s="1645"/>
      <c r="C164" s="1645"/>
      <c r="D164" s="360"/>
      <c r="J164" s="1650"/>
      <c r="K164" s="1650"/>
      <c r="L164" s="1650"/>
      <c r="M164" s="1650"/>
      <c r="N164" s="1650"/>
      <c r="O164" s="1650"/>
      <c r="P164" s="1650"/>
      <c r="Q164" s="1650"/>
      <c r="R164" s="1650"/>
      <c r="S164" s="1650"/>
      <c r="T164" s="1650"/>
      <c r="U164" s="1650"/>
      <c r="V164" s="1650"/>
      <c r="W164" s="1650"/>
      <c r="X164" s="1650"/>
      <c r="Y164" s="1650"/>
      <c r="Z164" s="1650"/>
      <c r="AA164" s="1650"/>
      <c r="AB164" s="1650"/>
      <c r="AC164" s="1650"/>
      <c r="AD164" s="1650"/>
      <c r="AE164" s="1650"/>
      <c r="AF164" s="1650"/>
      <c r="AG164" s="1650"/>
      <c r="AH164" s="1650"/>
      <c r="AI164" s="1650"/>
      <c r="AJ164" s="1650"/>
      <c r="AK164" s="1650"/>
      <c r="AL164" s="1650"/>
      <c r="AM164" s="1650"/>
      <c r="AN164" s="1650"/>
      <c r="AO164" s="1650"/>
      <c r="AP164" s="1650"/>
      <c r="AQ164" s="1650"/>
      <c r="AR164" s="1650"/>
      <c r="AS164" s="1650"/>
      <c r="AT164" s="1650"/>
      <c r="AU164" s="1650"/>
      <c r="AV164" s="1650"/>
      <c r="AW164" s="1650"/>
      <c r="AX164" s="1650"/>
      <c r="AY164" s="1650"/>
      <c r="AZ164" s="1650"/>
      <c r="BA164" s="1650"/>
      <c r="BB164" s="1650"/>
      <c r="BC164" s="1650"/>
      <c r="BD164" s="1650"/>
      <c r="BE164" s="1650"/>
      <c r="BF164" s="1650"/>
      <c r="BG164" s="1650"/>
      <c r="BH164" s="1650"/>
      <c r="BI164" s="1650"/>
      <c r="BJ164" s="1650"/>
      <c r="BK164" s="1650"/>
      <c r="BL164" s="1650"/>
      <c r="BM164" s="1650"/>
      <c r="BN164" s="1650"/>
      <c r="BO164" s="1650"/>
      <c r="BP164" s="1650"/>
      <c r="BQ164" s="1650"/>
      <c r="BR164" s="1650"/>
      <c r="BS164" s="1650"/>
      <c r="BT164" s="1650"/>
      <c r="BU164" s="1650"/>
      <c r="BV164" s="1650"/>
      <c r="BW164" s="1650"/>
      <c r="BX164" s="1650"/>
      <c r="BY164" s="1650"/>
      <c r="BZ164" s="1650"/>
      <c r="CA164" s="1650"/>
      <c r="CB164" s="1650"/>
      <c r="CC164" s="1650"/>
      <c r="CD164" s="1650"/>
      <c r="CE164" s="1650"/>
      <c r="CF164" s="1650"/>
      <c r="CG164" s="1650"/>
      <c r="CH164" s="1650"/>
      <c r="CI164" s="1650"/>
      <c r="CJ164" s="1650"/>
      <c r="CK164" s="1650"/>
      <c r="CL164" s="1650"/>
      <c r="CM164" s="1650"/>
      <c r="CN164" s="1650"/>
      <c r="CO164" s="1650"/>
      <c r="CP164" s="1650"/>
      <c r="CQ164" s="1650"/>
      <c r="CR164" s="1650"/>
      <c r="CS164" s="1650"/>
      <c r="CT164" s="1650"/>
      <c r="CU164" s="1650"/>
      <c r="CV164" s="1650"/>
      <c r="CW164" s="1650"/>
      <c r="CX164" s="1650"/>
      <c r="CY164" s="1650"/>
      <c r="CZ164" s="1650"/>
      <c r="DA164" s="1650"/>
      <c r="DB164" s="1650"/>
      <c r="DC164" s="1650"/>
      <c r="DD164" s="1650"/>
      <c r="DE164" s="1650"/>
      <c r="DF164" s="1650"/>
      <c r="DG164" s="1650"/>
      <c r="DH164" s="1650"/>
      <c r="DI164" s="1650"/>
      <c r="DJ164" s="1650"/>
      <c r="DK164" s="1650"/>
      <c r="DL164" s="1650"/>
      <c r="DM164" s="1650"/>
      <c r="DN164" s="1650"/>
      <c r="DO164" s="1650"/>
      <c r="DP164" s="1650"/>
      <c r="DQ164" s="1650"/>
      <c r="DR164" s="1650"/>
      <c r="DS164" s="1650"/>
      <c r="DT164" s="1650"/>
      <c r="DU164" s="1650"/>
      <c r="DV164" s="1650"/>
      <c r="DW164" s="1650"/>
      <c r="DX164" s="1650"/>
      <c r="DY164" s="1650"/>
      <c r="DZ164" s="1650"/>
      <c r="EA164" s="1650"/>
      <c r="EB164" s="1650"/>
      <c r="EC164" s="1650"/>
      <c r="ED164" s="1650"/>
      <c r="EE164" s="1650"/>
      <c r="EF164" s="1650"/>
      <c r="EG164" s="1650"/>
      <c r="EH164" s="1650"/>
      <c r="EI164" s="1650"/>
      <c r="EJ164" s="1650"/>
      <c r="EK164" s="1650"/>
      <c r="EL164" s="1650"/>
      <c r="EM164" s="1650"/>
      <c r="EN164" s="1650"/>
      <c r="EO164" s="1650"/>
      <c r="EP164" s="1650"/>
      <c r="EQ164" s="1650"/>
      <c r="ER164" s="1650"/>
      <c r="ES164" s="1650"/>
      <c r="ET164" s="1650"/>
      <c r="EU164" s="1650"/>
      <c r="EV164" s="1650"/>
      <c r="EW164" s="1650"/>
      <c r="EX164" s="1650"/>
      <c r="EY164" s="1650"/>
      <c r="EZ164" s="1650"/>
      <c r="FA164" s="1650"/>
      <c r="FB164" s="1650"/>
      <c r="FC164" s="1650"/>
      <c r="FD164" s="1650"/>
      <c r="FE164" s="1650"/>
      <c r="FF164" s="1650"/>
      <c r="FG164" s="1650"/>
      <c r="FH164" s="1650"/>
      <c r="FI164" s="1650"/>
      <c r="FJ164" s="1650"/>
      <c r="FK164" s="1650"/>
      <c r="FL164" s="1650"/>
      <c r="FM164" s="1650"/>
      <c r="FN164" s="1650"/>
      <c r="FO164" s="1650"/>
      <c r="FP164" s="1650"/>
      <c r="FQ164" s="1650"/>
      <c r="FR164" s="1650"/>
      <c r="FS164" s="1650"/>
      <c r="FT164" s="1650"/>
      <c r="FU164" s="1650"/>
      <c r="FV164" s="1650"/>
      <c r="FW164" s="1650"/>
      <c r="FX164" s="1650"/>
      <c r="FY164" s="1650"/>
      <c r="FZ164" s="1650"/>
      <c r="GA164" s="1650"/>
      <c r="GB164" s="1650"/>
      <c r="GC164" s="1650"/>
      <c r="GD164" s="1650"/>
      <c r="GE164" s="1650"/>
      <c r="GF164" s="1650"/>
      <c r="GG164" s="1650"/>
      <c r="GH164" s="1650"/>
      <c r="GI164" s="1650"/>
      <c r="GJ164" s="1650"/>
      <c r="GK164" s="1650"/>
      <c r="GL164" s="1650"/>
      <c r="GM164" s="1650"/>
      <c r="GO164" s="1169"/>
      <c r="GP164" s="1645"/>
      <c r="GQ164" s="1645"/>
      <c r="GR164" s="1169"/>
      <c r="GS164" s="1169"/>
      <c r="GT164" s="1169"/>
      <c r="GU164" s="1169"/>
      <c r="GV164" s="1645"/>
      <c r="GW164" s="1169"/>
      <c r="GX164" s="1169"/>
      <c r="GY164" s="553"/>
      <c r="GZ164" s="1169"/>
      <c r="HA164" s="1169"/>
      <c r="HB164" s="1169"/>
      <c r="HC164" s="1169"/>
      <c r="HD164" s="1169"/>
      <c r="HE164" s="1641"/>
      <c r="HF164" s="575"/>
      <c r="HG164" s="575"/>
      <c r="HH164" s="575"/>
      <c r="HI164" s="575"/>
      <c r="HJ164" s="1650">
        <v>11</v>
      </c>
    </row>
    <row s="1650" customFormat="1" customHeight="1" ht="11.549999999999999">
      <c r="A165" s="996"/>
      <c r="B165" s="1645"/>
      <c r="C165" s="1645"/>
      <c r="D165" s="360"/>
      <c r="J165" s="1650"/>
      <c r="K165" s="1650"/>
      <c r="L165" s="1650"/>
      <c r="M165" s="1650"/>
      <c r="N165" s="1650"/>
      <c r="O165" s="1650"/>
      <c r="P165" s="1650"/>
      <c r="Q165" s="1650"/>
      <c r="R165" s="1650"/>
      <c r="S165" s="1650"/>
      <c r="T165" s="1650"/>
      <c r="U165" s="1650"/>
      <c r="V165" s="1650"/>
      <c r="W165" s="1650"/>
      <c r="X165" s="1650"/>
      <c r="Y165" s="1650"/>
      <c r="Z165" s="1650"/>
      <c r="AA165" s="1650"/>
      <c r="AB165" s="1650"/>
      <c r="AC165" s="1650"/>
      <c r="AD165" s="1650"/>
      <c r="AE165" s="1650"/>
      <c r="AF165" s="1650"/>
      <c r="AG165" s="1650"/>
      <c r="AH165" s="1650"/>
      <c r="AI165" s="1650"/>
      <c r="AJ165" s="1650"/>
      <c r="AK165" s="1650"/>
      <c r="AL165" s="1650"/>
      <c r="AM165" s="1650"/>
      <c r="AN165" s="1650"/>
      <c r="AO165" s="1650"/>
      <c r="AP165" s="1650"/>
      <c r="AQ165" s="1650"/>
      <c r="AR165" s="1650"/>
      <c r="AS165" s="1650"/>
      <c r="AT165" s="1650"/>
      <c r="AU165" s="1650"/>
      <c r="AV165" s="1650"/>
      <c r="AW165" s="1650"/>
      <c r="AX165" s="1650"/>
      <c r="AY165" s="1650"/>
      <c r="AZ165" s="1650"/>
      <c r="BA165" s="1650"/>
      <c r="BB165" s="1650"/>
      <c r="BC165" s="1650"/>
      <c r="BD165" s="1650"/>
      <c r="BE165" s="1650"/>
      <c r="BF165" s="1650"/>
      <c r="BG165" s="1650"/>
      <c r="BH165" s="1650"/>
      <c r="BI165" s="1650"/>
      <c r="BJ165" s="1650"/>
      <c r="BK165" s="1650"/>
      <c r="BL165" s="1650"/>
      <c r="BM165" s="1650"/>
      <c r="BN165" s="1650"/>
      <c r="BO165" s="1650"/>
      <c r="BP165" s="1650"/>
      <c r="BQ165" s="1650"/>
      <c r="BR165" s="1650"/>
      <c r="BS165" s="1650"/>
      <c r="BT165" s="1650"/>
      <c r="BU165" s="1650"/>
      <c r="BV165" s="1650"/>
      <c r="BW165" s="1650"/>
      <c r="BX165" s="1650"/>
      <c r="BY165" s="1650"/>
      <c r="BZ165" s="1650"/>
      <c r="CA165" s="1650"/>
      <c r="CB165" s="1650"/>
      <c r="CC165" s="1650"/>
      <c r="CD165" s="1650"/>
      <c r="CE165" s="1650"/>
      <c r="CF165" s="1650"/>
      <c r="CG165" s="1650"/>
      <c r="CH165" s="1650"/>
      <c r="CI165" s="1650"/>
      <c r="CJ165" s="1650"/>
      <c r="CK165" s="1650"/>
      <c r="CL165" s="1650"/>
      <c r="CM165" s="1650"/>
      <c r="CN165" s="1650"/>
      <c r="CO165" s="1650"/>
      <c r="CP165" s="1650"/>
      <c r="CQ165" s="1650"/>
      <c r="CR165" s="1650"/>
      <c r="CS165" s="1650"/>
      <c r="CT165" s="1650"/>
      <c r="CU165" s="1650"/>
      <c r="CV165" s="1650"/>
      <c r="CW165" s="1650"/>
      <c r="CX165" s="1650"/>
      <c r="CY165" s="1650"/>
      <c r="CZ165" s="1650"/>
      <c r="DA165" s="1650"/>
      <c r="DB165" s="1650"/>
      <c r="DC165" s="1650"/>
      <c r="DD165" s="1650"/>
      <c r="DE165" s="1650"/>
      <c r="DF165" s="1650"/>
      <c r="DG165" s="1650"/>
      <c r="DH165" s="1650"/>
      <c r="DI165" s="1650"/>
      <c r="DJ165" s="1650"/>
      <c r="DK165" s="1650"/>
      <c r="DL165" s="1650"/>
      <c r="DM165" s="1650"/>
      <c r="DN165" s="1650"/>
      <c r="DO165" s="1650"/>
      <c r="DP165" s="1650"/>
      <c r="DQ165" s="1650"/>
      <c r="DR165" s="1650"/>
      <c r="DS165" s="1650"/>
      <c r="DT165" s="1650"/>
      <c r="DU165" s="1650"/>
      <c r="DV165" s="1650"/>
      <c r="DW165" s="1650"/>
      <c r="DX165" s="1650"/>
      <c r="DY165" s="1650"/>
      <c r="DZ165" s="1650"/>
      <c r="EA165" s="1650"/>
      <c r="EB165" s="1650"/>
      <c r="EC165" s="1650"/>
      <c r="ED165" s="1650"/>
      <c r="EE165" s="1650"/>
      <c r="EF165" s="1650"/>
      <c r="EG165" s="1650"/>
      <c r="EH165" s="1650"/>
      <c r="EI165" s="1650"/>
      <c r="EJ165" s="1650"/>
      <c r="EK165" s="1650"/>
      <c r="EL165" s="1650"/>
      <c r="EM165" s="1650"/>
      <c r="EN165" s="1650"/>
      <c r="EO165" s="1650"/>
      <c r="EP165" s="1650"/>
      <c r="EQ165" s="1650"/>
      <c r="ER165" s="1650"/>
      <c r="ES165" s="1650"/>
      <c r="ET165" s="1650"/>
      <c r="EU165" s="1650"/>
      <c r="EV165" s="1650"/>
      <c r="EW165" s="1650"/>
      <c r="EX165" s="1650"/>
      <c r="EY165" s="1650"/>
      <c r="EZ165" s="1650"/>
      <c r="FA165" s="1650"/>
      <c r="FB165" s="1650"/>
      <c r="FC165" s="1650"/>
      <c r="FD165" s="1650"/>
      <c r="FE165" s="1650"/>
      <c r="FF165" s="1650"/>
      <c r="FG165" s="1650"/>
      <c r="FH165" s="1650"/>
      <c r="FI165" s="1650"/>
      <c r="FJ165" s="1650"/>
      <c r="FK165" s="1650"/>
      <c r="FL165" s="1650"/>
      <c r="FM165" s="1650"/>
      <c r="FN165" s="1650"/>
      <c r="FO165" s="1650"/>
      <c r="FP165" s="1650"/>
      <c r="FQ165" s="1650"/>
      <c r="FR165" s="1650"/>
      <c r="FS165" s="1650"/>
      <c r="FT165" s="1650"/>
      <c r="FU165" s="1650"/>
      <c r="FV165" s="1650"/>
      <c r="FW165" s="1650"/>
      <c r="FX165" s="1650"/>
      <c r="FY165" s="1650"/>
      <c r="FZ165" s="1650"/>
      <c r="GA165" s="1650"/>
      <c r="GB165" s="1650"/>
      <c r="GC165" s="1650"/>
      <c r="GD165" s="1650"/>
      <c r="GE165" s="1650"/>
      <c r="GF165" s="1650"/>
      <c r="GG165" s="1650"/>
      <c r="GH165" s="1650"/>
      <c r="GI165" s="1650"/>
      <c r="GJ165" s="1650"/>
      <c r="GK165" s="1650"/>
      <c r="GL165" s="1650"/>
      <c r="GM165" s="1650"/>
      <c r="GO165" s="1169"/>
      <c r="GP165" s="1645"/>
      <c r="GQ165" s="1645"/>
      <c r="GR165" s="1169"/>
      <c r="GS165" s="1169"/>
      <c r="GT165" s="1169"/>
      <c r="GU165" s="1169"/>
      <c r="GV165" s="1645"/>
      <c r="GW165" s="1169"/>
      <c r="GX165" s="1169"/>
      <c r="GY165" s="553"/>
      <c r="GZ165" s="1169"/>
      <c r="HA165" s="1169"/>
      <c r="HB165" s="1169"/>
      <c r="HC165" s="1169"/>
      <c r="HD165" s="1169"/>
      <c r="HE165" s="1641"/>
      <c r="HF165" s="575"/>
      <c r="HG165" s="575"/>
      <c r="HH165" s="575"/>
      <c r="HI165" s="575"/>
      <c r="HJ165" s="1650">
        <v>11</v>
      </c>
    </row>
    <row s="1650" customFormat="1" customHeight="1" ht="11.549999999999999">
      <c r="A166" s="996"/>
      <c r="B166" s="1645"/>
      <c r="C166" s="1645"/>
      <c r="D166" s="360"/>
      <c r="J166" s="1650"/>
      <c r="K166" s="1650"/>
      <c r="L166" s="1650"/>
      <c r="M166" s="1650"/>
      <c r="N166" s="1650"/>
      <c r="O166" s="1650"/>
      <c r="P166" s="1650"/>
      <c r="Q166" s="1650"/>
      <c r="R166" s="1650"/>
      <c r="S166" s="1650"/>
      <c r="T166" s="1650"/>
      <c r="U166" s="1650"/>
      <c r="V166" s="1650"/>
      <c r="W166" s="1650"/>
      <c r="X166" s="1650"/>
      <c r="Y166" s="1650"/>
      <c r="Z166" s="1650"/>
      <c r="AA166" s="1650"/>
      <c r="AB166" s="1650"/>
      <c r="AC166" s="1650"/>
      <c r="AD166" s="1650"/>
      <c r="AE166" s="1650"/>
      <c r="AF166" s="1650"/>
      <c r="AG166" s="1650"/>
      <c r="AH166" s="1650"/>
      <c r="AI166" s="1650"/>
      <c r="AJ166" s="1650"/>
      <c r="AK166" s="1650"/>
      <c r="AL166" s="1650"/>
      <c r="AM166" s="1650"/>
      <c r="AN166" s="1650"/>
      <c r="AO166" s="1650"/>
      <c r="AP166" s="1650"/>
      <c r="AQ166" s="1650"/>
      <c r="AR166" s="1650"/>
      <c r="AS166" s="1650"/>
      <c r="AT166" s="1650"/>
      <c r="AU166" s="1650"/>
      <c r="AV166" s="1650"/>
      <c r="AW166" s="1650"/>
      <c r="AX166" s="1650"/>
      <c r="AY166" s="1650"/>
      <c r="AZ166" s="1650"/>
      <c r="BA166" s="1650"/>
      <c r="BB166" s="1650"/>
      <c r="BC166" s="1650"/>
      <c r="BD166" s="1650"/>
      <c r="BE166" s="1650"/>
      <c r="BF166" s="1650"/>
      <c r="BG166" s="1650"/>
      <c r="BH166" s="1650"/>
      <c r="BI166" s="1650"/>
      <c r="BJ166" s="1650"/>
      <c r="BK166" s="1650"/>
      <c r="BL166" s="1650"/>
      <c r="BM166" s="1650"/>
      <c r="BN166" s="1650"/>
      <c r="BO166" s="1650"/>
      <c r="BP166" s="1650"/>
      <c r="BQ166" s="1650"/>
      <c r="BR166" s="1650"/>
      <c r="BS166" s="1650"/>
      <c r="BT166" s="1650"/>
      <c r="BU166" s="1650"/>
      <c r="BV166" s="1650"/>
      <c r="BW166" s="1650"/>
      <c r="BX166" s="1650"/>
      <c r="BY166" s="1650"/>
      <c r="BZ166" s="1650"/>
      <c r="CA166" s="1650"/>
      <c r="CB166" s="1650"/>
      <c r="CC166" s="1650"/>
      <c r="CD166" s="1650"/>
      <c r="CE166" s="1650"/>
      <c r="CF166" s="1650"/>
      <c r="CG166" s="1650"/>
      <c r="CH166" s="1650"/>
      <c r="CI166" s="1650"/>
      <c r="CJ166" s="1650"/>
      <c r="CK166" s="1650"/>
      <c r="CL166" s="1650"/>
      <c r="CM166" s="1650"/>
      <c r="CN166" s="1650"/>
      <c r="CO166" s="1650"/>
      <c r="CP166" s="1650"/>
      <c r="CQ166" s="1650"/>
      <c r="CR166" s="1650"/>
      <c r="CS166" s="1650"/>
      <c r="CT166" s="1650"/>
      <c r="CU166" s="1650"/>
      <c r="CV166" s="1650"/>
      <c r="CW166" s="1650"/>
      <c r="CX166" s="1650"/>
      <c r="CY166" s="1650"/>
      <c r="CZ166" s="1650"/>
      <c r="DA166" s="1650"/>
      <c r="DB166" s="1650"/>
      <c r="DC166" s="1650"/>
      <c r="DD166" s="1650"/>
      <c r="DE166" s="1650"/>
      <c r="DF166" s="1650"/>
      <c r="DG166" s="1650"/>
      <c r="DH166" s="1650"/>
      <c r="DI166" s="1650"/>
      <c r="DJ166" s="1650"/>
      <c r="DK166" s="1650"/>
      <c r="DL166" s="1650"/>
      <c r="DM166" s="1650"/>
      <c r="DN166" s="1650"/>
      <c r="DO166" s="1650"/>
      <c r="DP166" s="1650"/>
      <c r="DQ166" s="1650"/>
      <c r="DR166" s="1650"/>
      <c r="DS166" s="1650"/>
      <c r="DT166" s="1650"/>
      <c r="DU166" s="1650"/>
      <c r="DV166" s="1650"/>
      <c r="DW166" s="1650"/>
      <c r="DX166" s="1650"/>
      <c r="DY166" s="1650"/>
      <c r="DZ166" s="1650"/>
      <c r="EA166" s="1650"/>
      <c r="EB166" s="1650"/>
      <c r="EC166" s="1650"/>
      <c r="ED166" s="1650"/>
      <c r="EE166" s="1650"/>
      <c r="EF166" s="1650"/>
      <c r="EG166" s="1650"/>
      <c r="EH166" s="1650"/>
      <c r="EI166" s="1650"/>
      <c r="EJ166" s="1650"/>
      <c r="EK166" s="1650"/>
      <c r="EL166" s="1650"/>
      <c r="EM166" s="1650"/>
      <c r="EN166" s="1650"/>
      <c r="EO166" s="1650"/>
      <c r="EP166" s="1650"/>
      <c r="EQ166" s="1650"/>
      <c r="ER166" s="1650"/>
      <c r="ES166" s="1650"/>
      <c r="ET166" s="1650"/>
      <c r="EU166" s="1650"/>
      <c r="EV166" s="1650"/>
      <c r="EW166" s="1650"/>
      <c r="EX166" s="1650"/>
      <c r="EY166" s="1650"/>
      <c r="EZ166" s="1650"/>
      <c r="FA166" s="1650"/>
      <c r="FB166" s="1650"/>
      <c r="FC166" s="1650"/>
      <c r="FD166" s="1650"/>
      <c r="FE166" s="1650"/>
      <c r="FF166" s="1650"/>
      <c r="FG166" s="1650"/>
      <c r="FH166" s="1650"/>
      <c r="FI166" s="1650"/>
      <c r="FJ166" s="1650"/>
      <c r="FK166" s="1650"/>
      <c r="FL166" s="1650"/>
      <c r="FM166" s="1650"/>
      <c r="FN166" s="1650"/>
      <c r="FO166" s="1650"/>
      <c r="FP166" s="1650"/>
      <c r="FQ166" s="1650"/>
      <c r="FR166" s="1650"/>
      <c r="FS166" s="1650"/>
      <c r="FT166" s="1650"/>
      <c r="FU166" s="1650"/>
      <c r="FV166" s="1650"/>
      <c r="FW166" s="1650"/>
      <c r="FX166" s="1650"/>
      <c r="FY166" s="1650"/>
      <c r="FZ166" s="1650"/>
      <c r="GA166" s="1650"/>
      <c r="GB166" s="1650"/>
      <c r="GC166" s="1650"/>
      <c r="GD166" s="1650"/>
      <c r="GE166" s="1650"/>
      <c r="GF166" s="1650"/>
      <c r="GG166" s="1650"/>
      <c r="GH166" s="1650"/>
      <c r="GI166" s="1650"/>
      <c r="GJ166" s="1650"/>
      <c r="GK166" s="1650"/>
      <c r="GL166" s="1650"/>
      <c r="GM166" s="1650"/>
      <c r="GO166" s="1169"/>
      <c r="GP166" s="1645"/>
      <c r="GQ166" s="1645"/>
      <c r="GR166" s="1169"/>
      <c r="GS166" s="1169"/>
      <c r="GT166" s="1169"/>
      <c r="GU166" s="1169"/>
      <c r="GV166" s="1645"/>
      <c r="GW166" s="1169"/>
      <c r="GX166" s="1169"/>
      <c r="GY166" s="553"/>
      <c r="GZ166" s="1169"/>
      <c r="HA166" s="1169"/>
      <c r="HB166" s="1169"/>
      <c r="HC166" s="1169"/>
      <c r="HD166" s="1169"/>
      <c r="HE166" s="1641"/>
      <c r="HF166" s="575"/>
      <c r="HG166" s="575"/>
      <c r="HH166" s="575"/>
      <c r="HI166" s="575"/>
      <c r="HJ166" s="1650">
        <v>11</v>
      </c>
    </row>
    <row s="1650" customFormat="1" customHeight="1" ht="11.549999999999999">
      <c r="A167" s="996"/>
      <c r="B167" s="1645"/>
      <c r="C167" s="1645"/>
      <c r="D167" s="360"/>
      <c r="J167" s="1650"/>
      <c r="K167" s="1650"/>
      <c r="L167" s="1650"/>
      <c r="M167" s="1650"/>
      <c r="N167" s="1650"/>
      <c r="O167" s="1650"/>
      <c r="P167" s="1650"/>
      <c r="Q167" s="1650"/>
      <c r="R167" s="1650"/>
      <c r="S167" s="1650"/>
      <c r="T167" s="1650"/>
      <c r="U167" s="1650"/>
      <c r="V167" s="1650"/>
      <c r="W167" s="1650"/>
      <c r="X167" s="1650"/>
      <c r="Y167" s="1650"/>
      <c r="Z167" s="1650"/>
      <c r="AA167" s="1650"/>
      <c r="AB167" s="1650"/>
      <c r="AC167" s="1650"/>
      <c r="AD167" s="1650"/>
      <c r="AE167" s="1650"/>
      <c r="AF167" s="1650"/>
      <c r="AG167" s="1650"/>
      <c r="AH167" s="1650"/>
      <c r="AI167" s="1650"/>
      <c r="AJ167" s="1650"/>
      <c r="AK167" s="1650"/>
      <c r="AL167" s="1650"/>
      <c r="AM167" s="1650"/>
      <c r="AN167" s="1650"/>
      <c r="AO167" s="1650"/>
      <c r="AP167" s="1650"/>
      <c r="AQ167" s="1650"/>
      <c r="AR167" s="1650"/>
      <c r="AS167" s="1650"/>
      <c r="AT167" s="1650"/>
      <c r="AU167" s="1650"/>
      <c r="AV167" s="1650"/>
      <c r="AW167" s="1650"/>
      <c r="AX167" s="1650"/>
      <c r="AY167" s="1650"/>
      <c r="AZ167" s="1650"/>
      <c r="BA167" s="1650"/>
      <c r="BB167" s="1650"/>
      <c r="BC167" s="1650"/>
      <c r="BD167" s="1650"/>
      <c r="BE167" s="1650"/>
      <c r="BF167" s="1650"/>
      <c r="BG167" s="1650"/>
      <c r="BH167" s="1650"/>
      <c r="BI167" s="1650"/>
      <c r="BJ167" s="1650"/>
      <c r="BK167" s="1650"/>
      <c r="BL167" s="1650"/>
      <c r="BM167" s="1650"/>
      <c r="BN167" s="1650"/>
      <c r="BO167" s="1650"/>
      <c r="BP167" s="1650"/>
      <c r="BQ167" s="1650"/>
      <c r="BR167" s="1650"/>
      <c r="BS167" s="1650"/>
      <c r="BT167" s="1650"/>
      <c r="BU167" s="1650"/>
      <c r="BV167" s="1650"/>
      <c r="BW167" s="1650"/>
      <c r="BX167" s="1650"/>
      <c r="BY167" s="1650"/>
      <c r="BZ167" s="1650"/>
      <c r="CA167" s="1650"/>
      <c r="CB167" s="1650"/>
      <c r="CC167" s="1650"/>
      <c r="CD167" s="1650"/>
      <c r="CE167" s="1650"/>
      <c r="CF167" s="1650"/>
      <c r="CG167" s="1650"/>
      <c r="CH167" s="1650"/>
      <c r="CI167" s="1650"/>
      <c r="CJ167" s="1650"/>
      <c r="CK167" s="1650"/>
      <c r="CL167" s="1650"/>
      <c r="CM167" s="1650"/>
      <c r="CN167" s="1650"/>
      <c r="CO167" s="1650"/>
      <c r="CP167" s="1650"/>
      <c r="CQ167" s="1650"/>
      <c r="CR167" s="1650"/>
      <c r="CS167" s="1650"/>
      <c r="CT167" s="1650"/>
      <c r="CU167" s="1650"/>
      <c r="CV167" s="1650"/>
      <c r="CW167" s="1650"/>
      <c r="CX167" s="1650"/>
      <c r="CY167" s="1650"/>
      <c r="CZ167" s="1650"/>
      <c r="DA167" s="1650"/>
      <c r="DB167" s="1650"/>
      <c r="DC167" s="1650"/>
      <c r="DD167" s="1650"/>
      <c r="DE167" s="1650"/>
      <c r="DF167" s="1650"/>
      <c r="DG167" s="1650"/>
      <c r="DH167" s="1650"/>
      <c r="DI167" s="1650"/>
      <c r="DJ167" s="1650"/>
      <c r="DK167" s="1650"/>
      <c r="DL167" s="1650"/>
      <c r="DM167" s="1650"/>
      <c r="DN167" s="1650"/>
      <c r="DO167" s="1650"/>
      <c r="DP167" s="1650"/>
      <c r="DQ167" s="1650"/>
      <c r="DR167" s="1650"/>
      <c r="DS167" s="1650"/>
      <c r="DT167" s="1650"/>
      <c r="DU167" s="1650"/>
      <c r="DV167" s="1650"/>
      <c r="DW167" s="1650"/>
      <c r="DX167" s="1650"/>
      <c r="DY167" s="1650"/>
      <c r="DZ167" s="1650"/>
      <c r="EA167" s="1650"/>
      <c r="EB167" s="1650"/>
      <c r="EC167" s="1650"/>
      <c r="ED167" s="1650"/>
      <c r="EE167" s="1650"/>
      <c r="EF167" s="1650"/>
      <c r="EG167" s="1650"/>
      <c r="EH167" s="1650"/>
      <c r="EI167" s="1650"/>
      <c r="EJ167" s="1650"/>
      <c r="EK167" s="1650"/>
      <c r="EL167" s="1650"/>
      <c r="EM167" s="1650"/>
      <c r="EN167" s="1650"/>
      <c r="EO167" s="1650"/>
      <c r="EP167" s="1650"/>
      <c r="EQ167" s="1650"/>
      <c r="ER167" s="1650"/>
      <c r="ES167" s="1650"/>
      <c r="ET167" s="1650"/>
      <c r="EU167" s="1650"/>
      <c r="EV167" s="1650"/>
      <c r="EW167" s="1650"/>
      <c r="EX167" s="1650"/>
      <c r="EY167" s="1650"/>
      <c r="EZ167" s="1650"/>
      <c r="FA167" s="1650"/>
      <c r="FB167" s="1650"/>
      <c r="FC167" s="1650"/>
      <c r="FD167" s="1650"/>
      <c r="FE167" s="1650"/>
      <c r="FF167" s="1650"/>
      <c r="FG167" s="1650"/>
      <c r="FH167" s="1650"/>
      <c r="FI167" s="1650"/>
      <c r="FJ167" s="1650"/>
      <c r="FK167" s="1650"/>
      <c r="FL167" s="1650"/>
      <c r="FM167" s="1650"/>
      <c r="FN167" s="1650"/>
      <c r="FO167" s="1650"/>
      <c r="FP167" s="1650"/>
      <c r="FQ167" s="1650"/>
      <c r="FR167" s="1650"/>
      <c r="FS167" s="1650"/>
      <c r="FT167" s="1650"/>
      <c r="FU167" s="1650"/>
      <c r="FV167" s="1650"/>
      <c r="FW167" s="1650"/>
      <c r="FX167" s="1650"/>
      <c r="FY167" s="1650"/>
      <c r="FZ167" s="1650"/>
      <c r="GA167" s="1650"/>
      <c r="GB167" s="1650"/>
      <c r="GC167" s="1650"/>
      <c r="GD167" s="1650"/>
      <c r="GE167" s="1650"/>
      <c r="GF167" s="1650"/>
      <c r="GG167" s="1650"/>
      <c r="GH167" s="1650"/>
      <c r="GI167" s="1650"/>
      <c r="GJ167" s="1650"/>
      <c r="GK167" s="1650"/>
      <c r="GL167" s="1650"/>
      <c r="GM167" s="1650"/>
      <c r="GO167" s="1169"/>
      <c r="GP167" s="1645"/>
      <c r="GQ167" s="1645"/>
      <c r="GR167" s="1169"/>
      <c r="GS167" s="1169"/>
      <c r="GT167" s="1169"/>
      <c r="GU167" s="1169"/>
      <c r="GV167" s="1645"/>
      <c r="GW167" s="1169"/>
      <c r="GX167" s="1169"/>
      <c r="GY167" s="553"/>
      <c r="GZ167" s="1169"/>
      <c r="HA167" s="1169"/>
      <c r="HB167" s="1169"/>
      <c r="HC167" s="1169"/>
      <c r="HD167" s="1169"/>
      <c r="HE167" s="1641"/>
      <c r="HF167" s="575"/>
      <c r="HG167" s="575"/>
      <c r="HH167" s="575"/>
      <c r="HI167" s="575"/>
      <c r="HJ167" s="1650">
        <v>11</v>
      </c>
    </row>
    <row s="1650" customFormat="1" customHeight="1" ht="11.549999999999999">
      <c r="A168" s="996"/>
      <c r="B168" s="1645"/>
      <c r="C168" s="1645"/>
      <c r="D168" s="360"/>
      <c r="J168" s="1650"/>
      <c r="K168" s="1650"/>
      <c r="L168" s="1650"/>
      <c r="M168" s="1650"/>
      <c r="N168" s="1650"/>
      <c r="O168" s="1650"/>
      <c r="P168" s="1650"/>
      <c r="Q168" s="1650"/>
      <c r="R168" s="1650"/>
      <c r="S168" s="1650"/>
      <c r="T168" s="1650"/>
      <c r="U168" s="1650"/>
      <c r="V168" s="1650"/>
      <c r="W168" s="1650"/>
      <c r="X168" s="1650"/>
      <c r="Y168" s="1650"/>
      <c r="Z168" s="1650"/>
      <c r="AA168" s="1650"/>
      <c r="AB168" s="1650"/>
      <c r="AC168" s="1650"/>
      <c r="AD168" s="1650"/>
      <c r="AE168" s="1650"/>
      <c r="AF168" s="1650"/>
      <c r="AG168" s="1650"/>
      <c r="AH168" s="1650"/>
      <c r="AI168" s="1650"/>
      <c r="AJ168" s="1650"/>
      <c r="AK168" s="1650"/>
      <c r="AL168" s="1650"/>
      <c r="AM168" s="1650"/>
      <c r="AN168" s="1650"/>
      <c r="AO168" s="1650"/>
      <c r="AP168" s="1650"/>
      <c r="AQ168" s="1650"/>
      <c r="AR168" s="1650"/>
      <c r="AS168" s="1650"/>
      <c r="AT168" s="1650"/>
      <c r="AU168" s="1650"/>
      <c r="AV168" s="1650"/>
      <c r="AW168" s="1650"/>
      <c r="AX168" s="1650"/>
      <c r="AY168" s="1650"/>
      <c r="AZ168" s="1650"/>
      <c r="BA168" s="1650"/>
      <c r="BB168" s="1650"/>
      <c r="BC168" s="1650"/>
      <c r="BD168" s="1650"/>
      <c r="BE168" s="1650"/>
      <c r="BF168" s="1650"/>
      <c r="BG168" s="1650"/>
      <c r="BH168" s="1650"/>
      <c r="BI168" s="1650"/>
      <c r="BJ168" s="1650"/>
      <c r="BK168" s="1650"/>
      <c r="BL168" s="1650"/>
      <c r="BM168" s="1650"/>
      <c r="BN168" s="1650"/>
      <c r="BO168" s="1650"/>
      <c r="BP168" s="1650"/>
      <c r="BQ168" s="1650"/>
      <c r="BR168" s="1650"/>
      <c r="BS168" s="1650"/>
      <c r="BT168" s="1650"/>
      <c r="BU168" s="1650"/>
      <c r="BV168" s="1650"/>
      <c r="BW168" s="1650"/>
      <c r="BX168" s="1650"/>
      <c r="BY168" s="1650"/>
      <c r="BZ168" s="1650"/>
      <c r="CA168" s="1650"/>
      <c r="CB168" s="1650"/>
      <c r="CC168" s="1650"/>
      <c r="CD168" s="1650"/>
      <c r="CE168" s="1650"/>
      <c r="CF168" s="1650"/>
      <c r="CG168" s="1650"/>
      <c r="CH168" s="1650"/>
      <c r="CI168" s="1650"/>
      <c r="CJ168" s="1650"/>
      <c r="CK168" s="1650"/>
      <c r="CL168" s="1650"/>
      <c r="CM168" s="1650"/>
      <c r="CN168" s="1650"/>
      <c r="CO168" s="1650"/>
      <c r="CP168" s="1650"/>
      <c r="CQ168" s="1650"/>
      <c r="CR168" s="1650"/>
      <c r="CS168" s="1650"/>
      <c r="CT168" s="1650"/>
      <c r="CU168" s="1650"/>
      <c r="CV168" s="1650"/>
      <c r="CW168" s="1650"/>
      <c r="CX168" s="1650"/>
      <c r="CY168" s="1650"/>
      <c r="CZ168" s="1650"/>
      <c r="DA168" s="1650"/>
      <c r="DB168" s="1650"/>
      <c r="DC168" s="1650"/>
      <c r="DD168" s="1650"/>
      <c r="DE168" s="1650"/>
      <c r="DF168" s="1650"/>
      <c r="DG168" s="1650"/>
      <c r="DH168" s="1650"/>
      <c r="DI168" s="1650"/>
      <c r="DJ168" s="1650"/>
      <c r="DK168" s="1650"/>
      <c r="DL168" s="1650"/>
      <c r="DM168" s="1650"/>
      <c r="DN168" s="1650"/>
      <c r="DO168" s="1650"/>
      <c r="DP168" s="1650"/>
      <c r="DQ168" s="1650"/>
      <c r="DR168" s="1650"/>
      <c r="DS168" s="1650"/>
      <c r="DT168" s="1650"/>
      <c r="DU168" s="1650"/>
      <c r="DV168" s="1650"/>
      <c r="DW168" s="1650"/>
      <c r="DX168" s="1650"/>
      <c r="DY168" s="1650"/>
      <c r="DZ168" s="1650"/>
      <c r="EA168" s="1650"/>
      <c r="EB168" s="1650"/>
      <c r="EC168" s="1650"/>
      <c r="ED168" s="1650"/>
      <c r="EE168" s="1650"/>
      <c r="EF168" s="1650"/>
      <c r="EG168" s="1650"/>
      <c r="EH168" s="1650"/>
      <c r="EI168" s="1650"/>
      <c r="EJ168" s="1650"/>
      <c r="EK168" s="1650"/>
      <c r="EL168" s="1650"/>
      <c r="EM168" s="1650"/>
      <c r="EN168" s="1650"/>
      <c r="EO168" s="1650"/>
      <c r="EP168" s="1650"/>
      <c r="EQ168" s="1650"/>
      <c r="ER168" s="1650"/>
      <c r="ES168" s="1650"/>
      <c r="ET168" s="1650"/>
      <c r="EU168" s="1650"/>
      <c r="EV168" s="1650"/>
      <c r="EW168" s="1650"/>
      <c r="EX168" s="1650"/>
      <c r="EY168" s="1650"/>
      <c r="EZ168" s="1650"/>
      <c r="FA168" s="1650"/>
      <c r="FB168" s="1650"/>
      <c r="FC168" s="1650"/>
      <c r="FD168" s="1650"/>
      <c r="FE168" s="1650"/>
      <c r="FF168" s="1650"/>
      <c r="FG168" s="1650"/>
      <c r="FH168" s="1650"/>
      <c r="FI168" s="1650"/>
      <c r="FJ168" s="1650"/>
      <c r="FK168" s="1650"/>
      <c r="FL168" s="1650"/>
      <c r="FM168" s="1650"/>
      <c r="FN168" s="1650"/>
      <c r="FO168" s="1650"/>
      <c r="FP168" s="1650"/>
      <c r="FQ168" s="1650"/>
      <c r="FR168" s="1650"/>
      <c r="FS168" s="1650"/>
      <c r="FT168" s="1650"/>
      <c r="FU168" s="1650"/>
      <c r="FV168" s="1650"/>
      <c r="FW168" s="1650"/>
      <c r="FX168" s="1650"/>
      <c r="FY168" s="1650"/>
      <c r="FZ168" s="1650"/>
      <c r="GA168" s="1650"/>
      <c r="GB168" s="1650"/>
      <c r="GC168" s="1650"/>
      <c r="GD168" s="1650"/>
      <c r="GE168" s="1650"/>
      <c r="GF168" s="1650"/>
      <c r="GG168" s="1650"/>
      <c r="GH168" s="1650"/>
      <c r="GI168" s="1650"/>
      <c r="GJ168" s="1650"/>
      <c r="GK168" s="1650"/>
      <c r="GL168" s="1650"/>
      <c r="GM168" s="1650"/>
      <c r="GO168" s="1169"/>
      <c r="GP168" s="1645"/>
      <c r="GQ168" s="1645"/>
      <c r="GR168" s="1169"/>
      <c r="GS168" s="1169"/>
      <c r="GT168" s="1169"/>
      <c r="GU168" s="1169"/>
      <c r="GV168" s="1645"/>
      <c r="GW168" s="1169"/>
      <c r="GX168" s="1169"/>
      <c r="GY168" s="553"/>
      <c r="GZ168" s="1169"/>
      <c r="HA168" s="1169"/>
      <c r="HB168" s="1169"/>
      <c r="HC168" s="1169"/>
      <c r="HD168" s="1169"/>
      <c r="HE168" s="1641"/>
      <c r="HF168" s="575"/>
      <c r="HG168" s="575"/>
      <c r="HH168" s="575"/>
      <c r="HI168" s="575"/>
      <c r="HJ168" s="1650">
        <v>11</v>
      </c>
    </row>
    <row s="1650" customFormat="1" customHeight="1" ht="11.549999999999999">
      <c r="A169" s="996"/>
      <c r="B169" s="1645"/>
      <c r="C169" s="1645"/>
      <c r="D169" s="360"/>
      <c r="J169" s="1650"/>
      <c r="K169" s="1650"/>
      <c r="L169" s="1650"/>
      <c r="M169" s="1650"/>
      <c r="N169" s="1650"/>
      <c r="O169" s="1650"/>
      <c r="P169" s="1650"/>
      <c r="Q169" s="1650"/>
      <c r="R169" s="1650"/>
      <c r="S169" s="1650"/>
      <c r="T169" s="1650"/>
      <c r="U169" s="1650"/>
      <c r="V169" s="1650"/>
      <c r="W169" s="1650"/>
      <c r="X169" s="1650"/>
      <c r="Y169" s="1650"/>
      <c r="Z169" s="1650"/>
      <c r="AA169" s="1650"/>
      <c r="AB169" s="1650"/>
      <c r="AC169" s="1650"/>
      <c r="AD169" s="1650"/>
      <c r="AE169" s="1650"/>
      <c r="AF169" s="1650"/>
      <c r="AG169" s="1650"/>
      <c r="AH169" s="1650"/>
      <c r="AI169" s="1650"/>
      <c r="AJ169" s="1650"/>
      <c r="AK169" s="1650"/>
      <c r="AL169" s="1650"/>
      <c r="AM169" s="1650"/>
      <c r="AN169" s="1650"/>
      <c r="AO169" s="1650"/>
      <c r="AP169" s="1650"/>
      <c r="AQ169" s="1650"/>
      <c r="AR169" s="1650"/>
      <c r="AS169" s="1650"/>
      <c r="AT169" s="1650"/>
      <c r="AU169" s="1650"/>
      <c r="AV169" s="1650"/>
      <c r="AW169" s="1650"/>
      <c r="AX169" s="1650"/>
      <c r="AY169" s="1650"/>
      <c r="AZ169" s="1650"/>
      <c r="BA169" s="1650"/>
      <c r="BB169" s="1650"/>
      <c r="BC169" s="1650"/>
      <c r="BD169" s="1650"/>
      <c r="BE169" s="1650"/>
      <c r="BF169" s="1650"/>
      <c r="BG169" s="1650"/>
      <c r="BH169" s="1650"/>
      <c r="BI169" s="1650"/>
      <c r="BJ169" s="1650"/>
      <c r="BK169" s="1650"/>
      <c r="BL169" s="1650"/>
      <c r="BM169" s="1650"/>
      <c r="BN169" s="1650"/>
      <c r="BO169" s="1650"/>
      <c r="BP169" s="1650"/>
      <c r="BQ169" s="1650"/>
      <c r="BR169" s="1650"/>
      <c r="BS169" s="1650"/>
      <c r="BT169" s="1650"/>
      <c r="BU169" s="1650"/>
      <c r="BV169" s="1650"/>
      <c r="BW169" s="1650"/>
      <c r="BX169" s="1650"/>
      <c r="BY169" s="1650"/>
      <c r="BZ169" s="1650"/>
      <c r="CA169" s="1650"/>
      <c r="CB169" s="1650"/>
      <c r="CC169" s="1650"/>
      <c r="CD169" s="1650"/>
      <c r="CE169" s="1650"/>
      <c r="CF169" s="1650"/>
      <c r="CG169" s="1650"/>
      <c r="CH169" s="1650"/>
      <c r="CI169" s="1650"/>
      <c r="CJ169" s="1650"/>
      <c r="CK169" s="1650"/>
      <c r="CL169" s="1650"/>
      <c r="CM169" s="1650"/>
      <c r="CN169" s="1650"/>
      <c r="CO169" s="1650"/>
      <c r="CP169" s="1650"/>
      <c r="CQ169" s="1650"/>
      <c r="CR169" s="1650"/>
      <c r="CS169" s="1650"/>
      <c r="CT169" s="1650"/>
      <c r="CU169" s="1650"/>
      <c r="CV169" s="1650"/>
      <c r="CW169" s="1650"/>
      <c r="CX169" s="1650"/>
      <c r="CY169" s="1650"/>
      <c r="CZ169" s="1650"/>
      <c r="DA169" s="1650"/>
      <c r="DB169" s="1650"/>
      <c r="DC169" s="1650"/>
      <c r="DD169" s="1650"/>
      <c r="DE169" s="1650"/>
      <c r="DF169" s="1650"/>
      <c r="DG169" s="1650"/>
      <c r="DH169" s="1650"/>
      <c r="DI169" s="1650"/>
      <c r="DJ169" s="1650"/>
      <c r="DK169" s="1650"/>
      <c r="DL169" s="1650"/>
      <c r="DM169" s="1650"/>
      <c r="DN169" s="1650"/>
      <c r="DO169" s="1650"/>
      <c r="DP169" s="1650"/>
      <c r="DQ169" s="1650"/>
      <c r="DR169" s="1650"/>
      <c r="DS169" s="1650"/>
      <c r="DT169" s="1650"/>
      <c r="DU169" s="1650"/>
      <c r="DV169" s="1650"/>
      <c r="DW169" s="1650"/>
      <c r="DX169" s="1650"/>
      <c r="DY169" s="1650"/>
      <c r="DZ169" s="1650"/>
      <c r="EA169" s="1650"/>
      <c r="EB169" s="1650"/>
      <c r="EC169" s="1650"/>
      <c r="ED169" s="1650"/>
      <c r="EE169" s="1650"/>
      <c r="EF169" s="1650"/>
      <c r="EG169" s="1650"/>
      <c r="EH169" s="1650"/>
      <c r="EI169" s="1650"/>
      <c r="EJ169" s="1650"/>
      <c r="EK169" s="1650"/>
      <c r="EL169" s="1650"/>
      <c r="EM169" s="1650"/>
      <c r="EN169" s="1650"/>
      <c r="EO169" s="1650"/>
      <c r="EP169" s="1650"/>
      <c r="EQ169" s="1650"/>
      <c r="ER169" s="1650"/>
      <c r="ES169" s="1650"/>
      <c r="ET169" s="1650"/>
      <c r="EU169" s="1650"/>
      <c r="EV169" s="1650"/>
      <c r="EW169" s="1650"/>
      <c r="EX169" s="1650"/>
      <c r="EY169" s="1650"/>
      <c r="EZ169" s="1650"/>
      <c r="FA169" s="1650"/>
      <c r="FB169" s="1650"/>
      <c r="FC169" s="1650"/>
      <c r="FD169" s="1650"/>
      <c r="FE169" s="1650"/>
      <c r="FF169" s="1650"/>
      <c r="FG169" s="1650"/>
      <c r="FH169" s="1650"/>
      <c r="FI169" s="1650"/>
      <c r="FJ169" s="1650"/>
      <c r="FK169" s="1650"/>
      <c r="FL169" s="1650"/>
      <c r="FM169" s="1650"/>
      <c r="FN169" s="1650"/>
      <c r="FO169" s="1650"/>
      <c r="FP169" s="1650"/>
      <c r="FQ169" s="1650"/>
      <c r="FR169" s="1650"/>
      <c r="FS169" s="1650"/>
      <c r="FT169" s="1650"/>
      <c r="FU169" s="1650"/>
      <c r="FV169" s="1650"/>
      <c r="FW169" s="1650"/>
      <c r="FX169" s="1650"/>
      <c r="FY169" s="1650"/>
      <c r="FZ169" s="1650"/>
      <c r="GA169" s="1650"/>
      <c r="GB169" s="1650"/>
      <c r="GC169" s="1650"/>
      <c r="GD169" s="1650"/>
      <c r="GE169" s="1650"/>
      <c r="GF169" s="1650"/>
      <c r="GG169" s="1650"/>
      <c r="GH169" s="1650"/>
      <c r="GI169" s="1650"/>
      <c r="GJ169" s="1650"/>
      <c r="GK169" s="1650"/>
      <c r="GL169" s="1650"/>
      <c r="GM169" s="1650"/>
      <c r="GO169" s="1169"/>
      <c r="GP169" s="1645"/>
      <c r="GQ169" s="1645"/>
      <c r="GR169" s="1169"/>
      <c r="GS169" s="1169"/>
      <c r="GT169" s="1169"/>
      <c r="GU169" s="1169"/>
      <c r="GV169" s="1645"/>
      <c r="GW169" s="1169"/>
      <c r="GX169" s="1169"/>
      <c r="GY169" s="553"/>
      <c r="GZ169" s="1169"/>
      <c r="HA169" s="1169"/>
      <c r="HB169" s="1169"/>
      <c r="HC169" s="1169"/>
      <c r="HD169" s="1169"/>
      <c r="HE169" s="1641"/>
      <c r="HF169" s="575"/>
      <c r="HG169" s="575"/>
      <c r="HH169" s="575"/>
      <c r="HI169" s="575"/>
      <c r="HJ169" s="1650">
        <v>11</v>
      </c>
    </row>
    <row s="1650" customFormat="1" customHeight="1" ht="11.549999999999999">
      <c r="A170" s="996"/>
      <c r="B170" s="1645"/>
      <c r="C170" s="1645"/>
      <c r="D170" s="360"/>
      <c r="J170" s="1650"/>
      <c r="K170" s="1650"/>
      <c r="L170" s="1650"/>
      <c r="M170" s="1650"/>
      <c r="N170" s="1650"/>
      <c r="O170" s="1650"/>
      <c r="P170" s="1650"/>
      <c r="Q170" s="1650"/>
      <c r="R170" s="1650"/>
      <c r="S170" s="1650"/>
      <c r="T170" s="1650"/>
      <c r="U170" s="1650"/>
      <c r="V170" s="1650"/>
      <c r="W170" s="1650"/>
      <c r="X170" s="1650"/>
      <c r="Y170" s="1650"/>
      <c r="Z170" s="1650"/>
      <c r="AA170" s="1650"/>
      <c r="AB170" s="1650"/>
      <c r="AC170" s="1650"/>
      <c r="AD170" s="1650"/>
      <c r="AE170" s="1650"/>
      <c r="AF170" s="1650"/>
      <c r="AG170" s="1650"/>
      <c r="AH170" s="1650"/>
      <c r="AI170" s="1650"/>
      <c r="AJ170" s="1650"/>
      <c r="AK170" s="1650"/>
      <c r="AL170" s="1650"/>
      <c r="AM170" s="1650"/>
      <c r="AN170" s="1650"/>
      <c r="AO170" s="1650"/>
      <c r="AP170" s="1650"/>
      <c r="AQ170" s="1650"/>
      <c r="AR170" s="1650"/>
      <c r="AS170" s="1650"/>
      <c r="AT170" s="1650"/>
      <c r="AU170" s="1650"/>
      <c r="AV170" s="1650"/>
      <c r="AW170" s="1650"/>
      <c r="AX170" s="1650"/>
      <c r="AY170" s="1650"/>
      <c r="AZ170" s="1650"/>
      <c r="BA170" s="1650"/>
      <c r="BB170" s="1650"/>
      <c r="BC170" s="1650"/>
      <c r="BD170" s="1650"/>
      <c r="BE170" s="1650"/>
      <c r="BF170" s="1650"/>
      <c r="BG170" s="1650"/>
      <c r="BH170" s="1650"/>
      <c r="BI170" s="1650"/>
      <c r="BJ170" s="1650"/>
      <c r="BK170" s="1650"/>
      <c r="BL170" s="1650"/>
      <c r="BM170" s="1650"/>
      <c r="BN170" s="1650"/>
      <c r="BO170" s="1650"/>
      <c r="BP170" s="1650"/>
      <c r="BQ170" s="1650"/>
      <c r="BR170" s="1650"/>
      <c r="BS170" s="1650"/>
      <c r="BT170" s="1650"/>
      <c r="BU170" s="1650"/>
      <c r="BV170" s="1650"/>
      <c r="BW170" s="1650"/>
      <c r="BX170" s="1650"/>
      <c r="BY170" s="1650"/>
      <c r="BZ170" s="1650"/>
      <c r="CA170" s="1650"/>
      <c r="CB170" s="1650"/>
      <c r="CC170" s="1650"/>
      <c r="CD170" s="1650"/>
      <c r="CE170" s="1650"/>
      <c r="CF170" s="1650"/>
      <c r="CG170" s="1650"/>
      <c r="CH170" s="1650"/>
      <c r="CI170" s="1650"/>
      <c r="CJ170" s="1650"/>
      <c r="CK170" s="1650"/>
      <c r="CL170" s="1650"/>
      <c r="CM170" s="1650"/>
      <c r="CN170" s="1650"/>
      <c r="CO170" s="1650"/>
      <c r="CP170" s="1650"/>
      <c r="CQ170" s="1650"/>
      <c r="CR170" s="1650"/>
      <c r="CS170" s="1650"/>
      <c r="CT170" s="1650"/>
      <c r="CU170" s="1650"/>
      <c r="CV170" s="1650"/>
      <c r="CW170" s="1650"/>
      <c r="CX170" s="1650"/>
      <c r="CY170" s="1650"/>
      <c r="CZ170" s="1650"/>
      <c r="DA170" s="1650"/>
      <c r="DB170" s="1650"/>
      <c r="DC170" s="1650"/>
      <c r="DD170" s="1650"/>
      <c r="DE170" s="1650"/>
      <c r="DF170" s="1650"/>
      <c r="DG170" s="1650"/>
      <c r="DH170" s="1650"/>
      <c r="DI170" s="1650"/>
      <c r="DJ170" s="1650"/>
      <c r="DK170" s="1650"/>
      <c r="DL170" s="1650"/>
      <c r="DM170" s="1650"/>
      <c r="DN170" s="1650"/>
      <c r="DO170" s="1650"/>
      <c r="DP170" s="1650"/>
      <c r="DQ170" s="1650"/>
      <c r="DR170" s="1650"/>
      <c r="DS170" s="1650"/>
      <c r="DT170" s="1650"/>
      <c r="DU170" s="1650"/>
      <c r="DV170" s="1650"/>
      <c r="DW170" s="1650"/>
      <c r="DX170" s="1650"/>
      <c r="DY170" s="1650"/>
      <c r="DZ170" s="1650"/>
      <c r="EA170" s="1650"/>
      <c r="EB170" s="1650"/>
      <c r="EC170" s="1650"/>
      <c r="ED170" s="1650"/>
      <c r="EE170" s="1650"/>
      <c r="EF170" s="1650"/>
      <c r="EG170" s="1650"/>
      <c r="EH170" s="1650"/>
      <c r="EI170" s="1650"/>
      <c r="EJ170" s="1650"/>
      <c r="EK170" s="1650"/>
      <c r="EL170" s="1650"/>
      <c r="EM170" s="1650"/>
      <c r="EN170" s="1650"/>
      <c r="EO170" s="1650"/>
      <c r="EP170" s="1650"/>
      <c r="EQ170" s="1650"/>
      <c r="ER170" s="1650"/>
      <c r="ES170" s="1650"/>
      <c r="ET170" s="1650"/>
      <c r="EU170" s="1650"/>
      <c r="EV170" s="1650"/>
      <c r="EW170" s="1650"/>
      <c r="EX170" s="1650"/>
      <c r="EY170" s="1650"/>
      <c r="EZ170" s="1650"/>
      <c r="FA170" s="1650"/>
      <c r="FB170" s="1650"/>
      <c r="FC170" s="1650"/>
      <c r="FD170" s="1650"/>
      <c r="FE170" s="1650"/>
      <c r="FF170" s="1650"/>
      <c r="FG170" s="1650"/>
      <c r="FH170" s="1650"/>
      <c r="FI170" s="1650"/>
      <c r="FJ170" s="1650"/>
      <c r="FK170" s="1650"/>
      <c r="FL170" s="1650"/>
      <c r="FM170" s="1650"/>
      <c r="FN170" s="1650"/>
      <c r="FO170" s="1650"/>
      <c r="FP170" s="1650"/>
      <c r="FQ170" s="1650"/>
      <c r="FR170" s="1650"/>
      <c r="FS170" s="1650"/>
      <c r="FT170" s="1650"/>
      <c r="FU170" s="1650"/>
      <c r="FV170" s="1650"/>
      <c r="FW170" s="1650"/>
      <c r="FX170" s="1650"/>
      <c r="FY170" s="1650"/>
      <c r="FZ170" s="1650"/>
      <c r="GA170" s="1650"/>
      <c r="GB170" s="1650"/>
      <c r="GC170" s="1650"/>
      <c r="GD170" s="1650"/>
      <c r="GE170" s="1650"/>
      <c r="GF170" s="1650"/>
      <c r="GG170" s="1650"/>
      <c r="GH170" s="1650"/>
      <c r="GI170" s="1650"/>
      <c r="GJ170" s="1650"/>
      <c r="GK170" s="1650"/>
      <c r="GL170" s="1650"/>
      <c r="GM170" s="1650"/>
      <c r="GO170" s="1169"/>
      <c r="GP170" s="1645"/>
      <c r="GQ170" s="1645"/>
      <c r="GR170" s="1169"/>
      <c r="GS170" s="1169"/>
      <c r="GT170" s="1169"/>
      <c r="GU170" s="1169"/>
      <c r="GV170" s="1645"/>
      <c r="GW170" s="1169"/>
      <c r="GX170" s="1169"/>
      <c r="GY170" s="553"/>
      <c r="GZ170" s="1169"/>
      <c r="HA170" s="1169"/>
      <c r="HB170" s="1169"/>
      <c r="HC170" s="1169"/>
      <c r="HD170" s="1169"/>
      <c r="HE170" s="1641"/>
      <c r="HF170" s="575"/>
      <c r="HG170" s="575"/>
      <c r="HH170" s="575"/>
      <c r="HI170" s="575"/>
      <c r="HJ170" s="1650">
        <v>11</v>
      </c>
    </row>
    <row s="1650" customFormat="1" customHeight="1" ht="11.549999999999999">
      <c r="A171" s="996"/>
      <c r="B171" s="1645"/>
      <c r="C171" s="1645"/>
      <c r="D171" s="360"/>
      <c r="J171" s="1650"/>
      <c r="K171" s="1650"/>
      <c r="L171" s="1650"/>
      <c r="M171" s="1650"/>
      <c r="N171" s="1650"/>
      <c r="O171" s="1650"/>
      <c r="P171" s="1650"/>
      <c r="Q171" s="1650"/>
      <c r="R171" s="1650"/>
      <c r="S171" s="1650"/>
      <c r="T171" s="1650"/>
      <c r="U171" s="1650"/>
      <c r="V171" s="1650"/>
      <c r="W171" s="1650"/>
      <c r="X171" s="1650"/>
      <c r="Y171" s="1650"/>
      <c r="Z171" s="1650"/>
      <c r="AA171" s="1650"/>
      <c r="AB171" s="1650"/>
      <c r="AC171" s="1650"/>
      <c r="AD171" s="1650"/>
      <c r="AE171" s="1650"/>
      <c r="AF171" s="1650"/>
      <c r="AG171" s="1650"/>
      <c r="AH171" s="1650"/>
      <c r="AI171" s="1650"/>
      <c r="AJ171" s="1650"/>
      <c r="AK171" s="1650"/>
      <c r="AL171" s="1650"/>
      <c r="AM171" s="1650"/>
      <c r="AN171" s="1650"/>
      <c r="AO171" s="1650"/>
      <c r="AP171" s="1650"/>
      <c r="AQ171" s="1650"/>
      <c r="AR171" s="1650"/>
      <c r="AS171" s="1650"/>
      <c r="AT171" s="1650"/>
      <c r="AU171" s="1650"/>
      <c r="AV171" s="1650"/>
      <c r="AW171" s="1650"/>
      <c r="AX171" s="1650"/>
      <c r="AY171" s="1650"/>
      <c r="AZ171" s="1650"/>
      <c r="BA171" s="1650"/>
      <c r="BB171" s="1650"/>
      <c r="BC171" s="1650"/>
      <c r="BD171" s="1650"/>
      <c r="BE171" s="1650"/>
      <c r="BF171" s="1650"/>
      <c r="BG171" s="1650"/>
      <c r="BH171" s="1650"/>
      <c r="BI171" s="1650"/>
      <c r="BJ171" s="1650"/>
      <c r="BK171" s="1650"/>
      <c r="BL171" s="1650"/>
      <c r="BM171" s="1650"/>
      <c r="BN171" s="1650"/>
      <c r="BO171" s="1650"/>
      <c r="BP171" s="1650"/>
      <c r="BQ171" s="1650"/>
      <c r="BR171" s="1650"/>
      <c r="BS171" s="1650"/>
      <c r="BT171" s="1650"/>
      <c r="BU171" s="1650"/>
      <c r="BV171" s="1650"/>
      <c r="BW171" s="1650"/>
      <c r="BX171" s="1650"/>
      <c r="BY171" s="1650"/>
      <c r="BZ171" s="1650"/>
      <c r="CA171" s="1650"/>
      <c r="CB171" s="1650"/>
      <c r="CC171" s="1650"/>
      <c r="CD171" s="1650"/>
      <c r="CE171" s="1650"/>
      <c r="CF171" s="1650"/>
      <c r="CG171" s="1650"/>
      <c r="CH171" s="1650"/>
      <c r="CI171" s="1650"/>
      <c r="CJ171" s="1650"/>
      <c r="CK171" s="1650"/>
      <c r="CL171" s="1650"/>
      <c r="CM171" s="1650"/>
      <c r="CN171" s="1650"/>
      <c r="CO171" s="1650"/>
      <c r="CP171" s="1650"/>
      <c r="CQ171" s="1650"/>
      <c r="CR171" s="1650"/>
      <c r="CS171" s="1650"/>
      <c r="CT171" s="1650"/>
      <c r="CU171" s="1650"/>
      <c r="CV171" s="1650"/>
      <c r="CW171" s="1650"/>
      <c r="CX171" s="1650"/>
      <c r="CY171" s="1650"/>
      <c r="CZ171" s="1650"/>
      <c r="DA171" s="1650"/>
      <c r="DB171" s="1650"/>
      <c r="DC171" s="1650"/>
      <c r="DD171" s="1650"/>
      <c r="DE171" s="1650"/>
      <c r="DF171" s="1650"/>
      <c r="DG171" s="1650"/>
      <c r="DH171" s="1650"/>
      <c r="DI171" s="1650"/>
      <c r="DJ171" s="1650"/>
      <c r="DK171" s="1650"/>
      <c r="DL171" s="1650"/>
      <c r="DM171" s="1650"/>
      <c r="DN171" s="1650"/>
      <c r="DO171" s="1650"/>
      <c r="DP171" s="1650"/>
      <c r="DQ171" s="1650"/>
      <c r="DR171" s="1650"/>
      <c r="DS171" s="1650"/>
      <c r="DT171" s="1650"/>
      <c r="DU171" s="1650"/>
      <c r="DV171" s="1650"/>
      <c r="DW171" s="1650"/>
      <c r="DX171" s="1650"/>
      <c r="DY171" s="1650"/>
      <c r="DZ171" s="1650"/>
      <c r="EA171" s="1650"/>
      <c r="EB171" s="1650"/>
      <c r="EC171" s="1650"/>
      <c r="ED171" s="1650"/>
      <c r="EE171" s="1650"/>
      <c r="EF171" s="1650"/>
      <c r="EG171" s="1650"/>
      <c r="EH171" s="1650"/>
      <c r="EI171" s="1650"/>
      <c r="EJ171" s="1650"/>
      <c r="EK171" s="1650"/>
      <c r="EL171" s="1650"/>
      <c r="EM171" s="1650"/>
      <c r="EN171" s="1650"/>
      <c r="EO171" s="1650"/>
      <c r="EP171" s="1650"/>
      <c r="EQ171" s="1650"/>
      <c r="ER171" s="1650"/>
      <c r="ES171" s="1650"/>
      <c r="ET171" s="1650"/>
      <c r="EU171" s="1650"/>
      <c r="EV171" s="1650"/>
      <c r="EW171" s="1650"/>
      <c r="EX171" s="1650"/>
      <c r="EY171" s="1650"/>
      <c r="EZ171" s="1650"/>
      <c r="FA171" s="1650"/>
      <c r="FB171" s="1650"/>
      <c r="FC171" s="1650"/>
      <c r="FD171" s="1650"/>
      <c r="FE171" s="1650"/>
      <c r="FF171" s="1650"/>
      <c r="FG171" s="1650"/>
      <c r="FH171" s="1650"/>
      <c r="FI171" s="1650"/>
      <c r="FJ171" s="1650"/>
      <c r="FK171" s="1650"/>
      <c r="FL171" s="1650"/>
      <c r="FM171" s="1650"/>
      <c r="FN171" s="1650"/>
      <c r="FO171" s="1650"/>
      <c r="FP171" s="1650"/>
      <c r="FQ171" s="1650"/>
      <c r="FR171" s="1650"/>
      <c r="FS171" s="1650"/>
      <c r="FT171" s="1650"/>
      <c r="FU171" s="1650"/>
      <c r="FV171" s="1650"/>
      <c r="FW171" s="1650"/>
      <c r="FX171" s="1650"/>
      <c r="FY171" s="1650"/>
      <c r="FZ171" s="1650"/>
      <c r="GA171" s="1650"/>
      <c r="GB171" s="1650"/>
      <c r="GC171" s="1650"/>
      <c r="GD171" s="1650"/>
      <c r="GE171" s="1650"/>
      <c r="GF171" s="1650"/>
      <c r="GG171" s="1650"/>
      <c r="GH171" s="1650"/>
      <c r="GI171" s="1650"/>
      <c r="GJ171" s="1650"/>
      <c r="GK171" s="1650"/>
      <c r="GL171" s="1650"/>
      <c r="GM171" s="1650"/>
      <c r="GO171" s="1169"/>
      <c r="GP171" s="1645"/>
      <c r="GQ171" s="1645"/>
      <c r="GR171" s="1169"/>
      <c r="GS171" s="1169"/>
      <c r="GT171" s="1169"/>
      <c r="GU171" s="1169"/>
      <c r="GV171" s="1645"/>
      <c r="GW171" s="1169"/>
      <c r="GX171" s="1169"/>
      <c r="GY171" s="553"/>
      <c r="GZ171" s="1169"/>
      <c r="HA171" s="1169"/>
      <c r="HB171" s="1169"/>
      <c r="HC171" s="1169"/>
      <c r="HD171" s="1169"/>
      <c r="HE171" s="1641"/>
      <c r="HF171" s="575"/>
      <c r="HG171" s="575"/>
      <c r="HH171" s="575"/>
      <c r="HI171" s="575"/>
      <c r="HJ171" s="1650">
        <v>11</v>
      </c>
    </row>
    <row s="1650" customFormat="1" customHeight="1" ht="11.549999999999999">
      <c r="A172" s="996"/>
      <c r="B172" s="1645"/>
      <c r="C172" s="1645"/>
      <c r="D172" s="360"/>
      <c r="J172" s="1650"/>
      <c r="K172" s="1650"/>
      <c r="L172" s="1650"/>
      <c r="M172" s="1650"/>
      <c r="N172" s="1650"/>
      <c r="O172" s="1650"/>
      <c r="P172" s="1650"/>
      <c r="Q172" s="1650"/>
      <c r="R172" s="1650"/>
      <c r="S172" s="1650"/>
      <c r="T172" s="1650"/>
      <c r="U172" s="1650"/>
      <c r="V172" s="1650"/>
      <c r="W172" s="1650"/>
      <c r="X172" s="1650"/>
      <c r="Y172" s="1650"/>
      <c r="Z172" s="1650"/>
      <c r="AA172" s="1650"/>
      <c r="AB172" s="1650"/>
      <c r="AC172" s="1650"/>
      <c r="AD172" s="1650"/>
      <c r="AE172" s="1650"/>
      <c r="AF172" s="1650"/>
      <c r="AG172" s="1650"/>
      <c r="AH172" s="1650"/>
      <c r="AI172" s="1650"/>
      <c r="AJ172" s="1650"/>
      <c r="AK172" s="1650"/>
      <c r="AL172" s="1650"/>
      <c r="AM172" s="1650"/>
      <c r="AN172" s="1650"/>
      <c r="AO172" s="1650"/>
      <c r="AP172" s="1650"/>
      <c r="AQ172" s="1650"/>
      <c r="AR172" s="1650"/>
      <c r="AS172" s="1650"/>
      <c r="AT172" s="1650"/>
      <c r="AU172" s="1650"/>
      <c r="AV172" s="1650"/>
      <c r="AW172" s="1650"/>
      <c r="AX172" s="1650"/>
      <c r="AY172" s="1650"/>
      <c r="AZ172" s="1650"/>
      <c r="BA172" s="1650"/>
      <c r="BB172" s="1650"/>
      <c r="BC172" s="1650"/>
      <c r="BD172" s="1650"/>
      <c r="BE172" s="1650"/>
      <c r="BF172" s="1650"/>
      <c r="BG172" s="1650"/>
      <c r="BH172" s="1650"/>
      <c r="BI172" s="1650"/>
      <c r="BJ172" s="1650"/>
      <c r="BK172" s="1650"/>
      <c r="BL172" s="1650"/>
      <c r="BM172" s="1650"/>
      <c r="BN172" s="1650"/>
      <c r="BO172" s="1650"/>
      <c r="BP172" s="1650"/>
      <c r="BQ172" s="1650"/>
      <c r="BR172" s="1650"/>
      <c r="BS172" s="1650"/>
      <c r="BT172" s="1650"/>
      <c r="BU172" s="1650"/>
      <c r="BV172" s="1650"/>
      <c r="BW172" s="1650"/>
      <c r="BX172" s="1650"/>
      <c r="BY172" s="1650"/>
      <c r="BZ172" s="1650"/>
      <c r="CA172" s="1650"/>
      <c r="CB172" s="1650"/>
      <c r="CC172" s="1650"/>
      <c r="CD172" s="1650"/>
      <c r="CE172" s="1650"/>
      <c r="CF172" s="1650"/>
      <c r="CG172" s="1650"/>
      <c r="CH172" s="1650"/>
      <c r="CI172" s="1650"/>
      <c r="CJ172" s="1650"/>
      <c r="CK172" s="1650"/>
      <c r="CL172" s="1650"/>
      <c r="CM172" s="1650"/>
      <c r="CN172" s="1650"/>
      <c r="CO172" s="1650"/>
      <c r="CP172" s="1650"/>
      <c r="CQ172" s="1650"/>
      <c r="CR172" s="1650"/>
      <c r="CS172" s="1650"/>
      <c r="CT172" s="1650"/>
      <c r="CU172" s="1650"/>
      <c r="CV172" s="1650"/>
      <c r="CW172" s="1650"/>
      <c r="CX172" s="1650"/>
      <c r="CY172" s="1650"/>
      <c r="CZ172" s="1650"/>
      <c r="DA172" s="1650"/>
      <c r="DB172" s="1650"/>
      <c r="DC172" s="1650"/>
      <c r="DD172" s="1650"/>
      <c r="DE172" s="1650"/>
      <c r="DF172" s="1650"/>
      <c r="DG172" s="1650"/>
      <c r="DH172" s="1650"/>
      <c r="DI172" s="1650"/>
      <c r="DJ172" s="1650"/>
      <c r="DK172" s="1650"/>
      <c r="DL172" s="1650"/>
      <c r="DM172" s="1650"/>
      <c r="DN172" s="1650"/>
      <c r="DO172" s="1650"/>
      <c r="DP172" s="1650"/>
      <c r="DQ172" s="1650"/>
      <c r="DR172" s="1650"/>
      <c r="DS172" s="1650"/>
      <c r="DT172" s="1650"/>
      <c r="DU172" s="1650"/>
      <c r="DV172" s="1650"/>
      <c r="DW172" s="1650"/>
      <c r="DX172" s="1650"/>
      <c r="DY172" s="1650"/>
      <c r="DZ172" s="1650"/>
      <c r="EA172" s="1650"/>
      <c r="EB172" s="1650"/>
      <c r="EC172" s="1650"/>
      <c r="ED172" s="1650"/>
      <c r="EE172" s="1650"/>
      <c r="EF172" s="1650"/>
      <c r="EG172" s="1650"/>
      <c r="EH172" s="1650"/>
      <c r="EI172" s="1650"/>
      <c r="EJ172" s="1650"/>
      <c r="EK172" s="1650"/>
      <c r="EL172" s="1650"/>
      <c r="EM172" s="1650"/>
      <c r="EN172" s="1650"/>
      <c r="EO172" s="1650"/>
      <c r="EP172" s="1650"/>
      <c r="EQ172" s="1650"/>
      <c r="ER172" s="1650"/>
      <c r="ES172" s="1650"/>
      <c r="ET172" s="1650"/>
      <c r="EU172" s="1650"/>
      <c r="EV172" s="1650"/>
      <c r="EW172" s="1650"/>
      <c r="EX172" s="1650"/>
      <c r="EY172" s="1650"/>
      <c r="EZ172" s="1650"/>
      <c r="FA172" s="1650"/>
      <c r="FB172" s="1650"/>
      <c r="FC172" s="1650"/>
      <c r="FD172" s="1650"/>
      <c r="FE172" s="1650"/>
      <c r="FF172" s="1650"/>
      <c r="FG172" s="1650"/>
      <c r="FH172" s="1650"/>
      <c r="FI172" s="1650"/>
      <c r="FJ172" s="1650"/>
      <c r="FK172" s="1650"/>
      <c r="FL172" s="1650"/>
      <c r="FM172" s="1650"/>
      <c r="FN172" s="1650"/>
      <c r="FO172" s="1650"/>
      <c r="FP172" s="1650"/>
      <c r="FQ172" s="1650"/>
      <c r="FR172" s="1650"/>
      <c r="FS172" s="1650"/>
      <c r="FT172" s="1650"/>
      <c r="FU172" s="1650"/>
      <c r="FV172" s="1650"/>
      <c r="FW172" s="1650"/>
      <c r="FX172" s="1650"/>
      <c r="FY172" s="1650"/>
      <c r="FZ172" s="1650"/>
      <c r="GA172" s="1650"/>
      <c r="GB172" s="1650"/>
      <c r="GC172" s="1650"/>
      <c r="GD172" s="1650"/>
      <c r="GE172" s="1650"/>
      <c r="GF172" s="1650"/>
      <c r="GG172" s="1650"/>
      <c r="GH172" s="1650"/>
      <c r="GI172" s="1650"/>
      <c r="GJ172" s="1650"/>
      <c r="GK172" s="1650"/>
      <c r="GL172" s="1650"/>
      <c r="GM172" s="1650"/>
      <c r="GO172" s="1169"/>
      <c r="GP172" s="1645"/>
      <c r="GQ172" s="1645"/>
      <c r="GR172" s="1169"/>
      <c r="GS172" s="1169"/>
      <c r="GT172" s="1169"/>
      <c r="GU172" s="1169"/>
      <c r="GV172" s="1645"/>
      <c r="GW172" s="1169"/>
      <c r="GX172" s="1169"/>
      <c r="GY172" s="553"/>
      <c r="GZ172" s="1169"/>
      <c r="HA172" s="1169"/>
      <c r="HB172" s="1169"/>
      <c r="HC172" s="1169"/>
      <c r="HD172" s="1169"/>
      <c r="HE172" s="1641"/>
      <c r="HF172" s="575"/>
      <c r="HG172" s="575"/>
      <c r="HH172" s="575"/>
      <c r="HI172" s="575"/>
      <c r="HJ172" s="1650">
        <v>11</v>
      </c>
    </row>
    <row s="1650" customFormat="1" customHeight="1" ht="11.549999999999999">
      <c r="A173" s="996"/>
      <c r="B173" s="1645"/>
      <c r="C173" s="1645"/>
      <c r="D173" s="360"/>
      <c r="J173" s="1650"/>
      <c r="K173" s="1650"/>
      <c r="L173" s="1650"/>
      <c r="M173" s="1650"/>
      <c r="N173" s="1650"/>
      <c r="O173" s="1650"/>
      <c r="P173" s="1650"/>
      <c r="Q173" s="1650"/>
      <c r="R173" s="1650"/>
      <c r="S173" s="1650"/>
      <c r="T173" s="1650"/>
      <c r="U173" s="1650"/>
      <c r="V173" s="1650"/>
      <c r="W173" s="1650"/>
      <c r="X173" s="1650"/>
      <c r="Y173" s="1650"/>
      <c r="Z173" s="1650"/>
      <c r="AA173" s="1650"/>
      <c r="AB173" s="1650"/>
      <c r="AC173" s="1650"/>
      <c r="AD173" s="1650"/>
      <c r="AE173" s="1650"/>
      <c r="AF173" s="1650"/>
      <c r="AG173" s="1650"/>
      <c r="AH173" s="1650"/>
      <c r="AI173" s="1650"/>
      <c r="AJ173" s="1650"/>
      <c r="AK173" s="1650"/>
      <c r="AL173" s="1650"/>
      <c r="AM173" s="1650"/>
      <c r="AN173" s="1650"/>
      <c r="AO173" s="1650"/>
      <c r="AP173" s="1650"/>
      <c r="AQ173" s="1650"/>
      <c r="AR173" s="1650"/>
      <c r="AS173" s="1650"/>
      <c r="AT173" s="1650"/>
      <c r="AU173" s="1650"/>
      <c r="AV173" s="1650"/>
      <c r="AW173" s="1650"/>
      <c r="AX173" s="1650"/>
      <c r="AY173" s="1650"/>
      <c r="AZ173" s="1650"/>
      <c r="BA173" s="1650"/>
      <c r="BB173" s="1650"/>
      <c r="BC173" s="1650"/>
      <c r="BD173" s="1650"/>
      <c r="BE173" s="1650"/>
      <c r="BF173" s="1650"/>
      <c r="BG173" s="1650"/>
      <c r="BH173" s="1650"/>
      <c r="BI173" s="1650"/>
      <c r="BJ173" s="1650"/>
      <c r="BK173" s="1650"/>
      <c r="BL173" s="1650"/>
      <c r="BM173" s="1650"/>
      <c r="BN173" s="1650"/>
      <c r="BO173" s="1650"/>
      <c r="BP173" s="1650"/>
      <c r="BQ173" s="1650"/>
      <c r="BR173" s="1650"/>
      <c r="BS173" s="1650"/>
      <c r="BT173" s="1650"/>
      <c r="BU173" s="1650"/>
      <c r="BV173" s="1650"/>
      <c r="BW173" s="1650"/>
      <c r="BX173" s="1650"/>
      <c r="BY173" s="1650"/>
      <c r="BZ173" s="1650"/>
      <c r="CA173" s="1650"/>
      <c r="CB173" s="1650"/>
      <c r="CC173" s="1650"/>
      <c r="CD173" s="1650"/>
      <c r="CE173" s="1650"/>
      <c r="CF173" s="1650"/>
      <c r="CG173" s="1650"/>
      <c r="CH173" s="1650"/>
      <c r="CI173" s="1650"/>
      <c r="CJ173" s="1650"/>
      <c r="CK173" s="1650"/>
      <c r="CL173" s="1650"/>
      <c r="CM173" s="1650"/>
      <c r="CN173" s="1650"/>
      <c r="CO173" s="1650"/>
      <c r="CP173" s="1650"/>
      <c r="CQ173" s="1650"/>
      <c r="CR173" s="1650"/>
      <c r="CS173" s="1650"/>
      <c r="CT173" s="1650"/>
      <c r="CU173" s="1650"/>
      <c r="CV173" s="1650"/>
      <c r="CW173" s="1650"/>
      <c r="CX173" s="1650"/>
      <c r="CY173" s="1650"/>
      <c r="CZ173" s="1650"/>
      <c r="DA173" s="1650"/>
      <c r="DB173" s="1650"/>
      <c r="DC173" s="1650"/>
      <c r="DD173" s="1650"/>
      <c r="DE173" s="1650"/>
      <c r="DF173" s="1650"/>
      <c r="DG173" s="1650"/>
      <c r="DH173" s="1650"/>
      <c r="DI173" s="1650"/>
      <c r="DJ173" s="1650"/>
      <c r="DK173" s="1650"/>
      <c r="DL173" s="1650"/>
      <c r="DM173" s="1650"/>
      <c r="DN173" s="1650"/>
      <c r="DO173" s="1650"/>
      <c r="DP173" s="1650"/>
      <c r="DQ173" s="1650"/>
      <c r="DR173" s="1650"/>
      <c r="DS173" s="1650"/>
      <c r="DT173" s="1650"/>
      <c r="DU173" s="1650"/>
      <c r="DV173" s="1650"/>
      <c r="DW173" s="1650"/>
      <c r="DX173" s="1650"/>
      <c r="DY173" s="1650"/>
      <c r="DZ173" s="1650"/>
      <c r="EA173" s="1650"/>
      <c r="EB173" s="1650"/>
      <c r="EC173" s="1650"/>
      <c r="ED173" s="1650"/>
      <c r="EE173" s="1650"/>
      <c r="EF173" s="1650"/>
      <c r="EG173" s="1650"/>
      <c r="EH173" s="1650"/>
      <c r="EI173" s="1650"/>
      <c r="EJ173" s="1650"/>
      <c r="EK173" s="1650"/>
      <c r="EL173" s="1650"/>
      <c r="EM173" s="1650"/>
      <c r="EN173" s="1650"/>
      <c r="EO173" s="1650"/>
      <c r="EP173" s="1650"/>
      <c r="EQ173" s="1650"/>
      <c r="ER173" s="1650"/>
      <c r="ES173" s="1650"/>
      <c r="ET173" s="1650"/>
      <c r="EU173" s="1650"/>
      <c r="EV173" s="1650"/>
      <c r="EW173" s="1650"/>
      <c r="EX173" s="1650"/>
      <c r="EY173" s="1650"/>
      <c r="EZ173" s="1650"/>
      <c r="FA173" s="1650"/>
      <c r="FB173" s="1650"/>
      <c r="FC173" s="1650"/>
      <c r="FD173" s="1650"/>
      <c r="FE173" s="1650"/>
      <c r="FF173" s="1650"/>
      <c r="FG173" s="1650"/>
      <c r="FH173" s="1650"/>
      <c r="FI173" s="1650"/>
      <c r="FJ173" s="1650"/>
      <c r="FK173" s="1650"/>
      <c r="FL173" s="1650"/>
      <c r="FM173" s="1650"/>
      <c r="FN173" s="1650"/>
      <c r="FO173" s="1650"/>
      <c r="FP173" s="1650"/>
      <c r="FQ173" s="1650"/>
      <c r="FR173" s="1650"/>
      <c r="FS173" s="1650"/>
      <c r="FT173" s="1650"/>
      <c r="FU173" s="1650"/>
      <c r="FV173" s="1650"/>
      <c r="FW173" s="1650"/>
      <c r="FX173" s="1650"/>
      <c r="FY173" s="1650"/>
      <c r="FZ173" s="1650"/>
      <c r="GA173" s="1650"/>
      <c r="GB173" s="1650"/>
      <c r="GC173" s="1650"/>
      <c r="GD173" s="1650"/>
      <c r="GE173" s="1650"/>
      <c r="GF173" s="1650"/>
      <c r="GG173" s="1650"/>
      <c r="GH173" s="1650"/>
      <c r="GI173" s="1650"/>
      <c r="GJ173" s="1650"/>
      <c r="GK173" s="1650"/>
      <c r="GL173" s="1650"/>
      <c r="GM173" s="1650"/>
      <c r="GO173" s="1169"/>
      <c r="GP173" s="1645"/>
      <c r="GQ173" s="1645"/>
      <c r="GR173" s="1169"/>
      <c r="GS173" s="1169"/>
      <c r="GT173" s="1169"/>
      <c r="GU173" s="1169"/>
      <c r="GV173" s="1645"/>
      <c r="GW173" s="1169"/>
      <c r="GX173" s="1169"/>
      <c r="GY173" s="553"/>
      <c r="GZ173" s="1169"/>
      <c r="HA173" s="1169"/>
      <c r="HB173" s="1169"/>
      <c r="HC173" s="1169"/>
      <c r="HD173" s="1169"/>
      <c r="HE173" s="1641"/>
      <c r="HF173" s="575"/>
      <c r="HG173" s="575"/>
      <c r="HH173" s="575"/>
      <c r="HI173" s="575"/>
      <c r="HJ173" s="1650">
        <v>11</v>
      </c>
    </row>
    <row s="1650" customFormat="1" customHeight="1" ht="11.549999999999999">
      <c r="A174" s="996"/>
      <c r="B174" s="1645"/>
      <c r="C174" s="1645"/>
      <c r="D174" s="360"/>
      <c r="J174" s="1650"/>
      <c r="K174" s="1650"/>
      <c r="L174" s="1650"/>
      <c r="M174" s="1650"/>
      <c r="N174" s="1650"/>
      <c r="O174" s="1650"/>
      <c r="P174" s="1650"/>
      <c r="Q174" s="1650"/>
      <c r="R174" s="1650"/>
      <c r="S174" s="1650"/>
      <c r="T174" s="1650"/>
      <c r="U174" s="1650"/>
      <c r="V174" s="1650"/>
      <c r="W174" s="1650"/>
      <c r="X174" s="1650"/>
      <c r="Y174" s="1650"/>
      <c r="Z174" s="1650"/>
      <c r="AA174" s="1650"/>
      <c r="AB174" s="1650"/>
      <c r="AC174" s="1650"/>
      <c r="AD174" s="1650"/>
      <c r="AE174" s="1650"/>
      <c r="AF174" s="1650"/>
      <c r="AG174" s="1650"/>
      <c r="AH174" s="1650"/>
      <c r="AI174" s="1650"/>
      <c r="AJ174" s="1650"/>
      <c r="AK174" s="1650"/>
      <c r="AL174" s="1650"/>
      <c r="AM174" s="1650"/>
      <c r="AN174" s="1650"/>
      <c r="AO174" s="1650"/>
      <c r="AP174" s="1650"/>
      <c r="AQ174" s="1650"/>
      <c r="AR174" s="1650"/>
      <c r="AS174" s="1650"/>
      <c r="AT174" s="1650"/>
      <c r="AU174" s="1650"/>
      <c r="AV174" s="1650"/>
      <c r="AW174" s="1650"/>
      <c r="AX174" s="1650"/>
      <c r="AY174" s="1650"/>
      <c r="AZ174" s="1650"/>
      <c r="BA174" s="1650"/>
      <c r="BB174" s="1650"/>
      <c r="BC174" s="1650"/>
      <c r="BD174" s="1650"/>
      <c r="BE174" s="1650"/>
      <c r="BF174" s="1650"/>
      <c r="BG174" s="1650"/>
      <c r="BH174" s="1650"/>
      <c r="BI174" s="1650"/>
      <c r="BJ174" s="1650"/>
      <c r="BK174" s="1650"/>
      <c r="BL174" s="1650"/>
      <c r="BM174" s="1650"/>
      <c r="BN174" s="1650"/>
      <c r="BO174" s="1650"/>
      <c r="BP174" s="1650"/>
      <c r="BQ174" s="1650"/>
      <c r="BR174" s="1650"/>
      <c r="BS174" s="1650"/>
      <c r="BT174" s="1650"/>
      <c r="BU174" s="1650"/>
      <c r="BV174" s="1650"/>
      <c r="BW174" s="1650"/>
      <c r="BX174" s="1650"/>
      <c r="BY174" s="1650"/>
      <c r="BZ174" s="1650"/>
      <c r="CA174" s="1650"/>
      <c r="CB174" s="1650"/>
      <c r="CC174" s="1650"/>
      <c r="CD174" s="1650"/>
      <c r="CE174" s="1650"/>
      <c r="CF174" s="1650"/>
      <c r="CG174" s="1650"/>
      <c r="CH174" s="1650"/>
      <c r="CI174" s="1650"/>
      <c r="CJ174" s="1650"/>
      <c r="CK174" s="1650"/>
      <c r="CL174" s="1650"/>
      <c r="CM174" s="1650"/>
      <c r="CN174" s="1650"/>
      <c r="CO174" s="1650"/>
      <c r="CP174" s="1650"/>
      <c r="CQ174" s="1650"/>
      <c r="CR174" s="1650"/>
      <c r="CS174" s="1650"/>
      <c r="CT174" s="1650"/>
      <c r="CU174" s="1650"/>
      <c r="CV174" s="1650"/>
      <c r="CW174" s="1650"/>
      <c r="CX174" s="1650"/>
      <c r="CY174" s="1650"/>
      <c r="CZ174" s="1650"/>
      <c r="DA174" s="1650"/>
      <c r="DB174" s="1650"/>
      <c r="DC174" s="1650"/>
      <c r="DD174" s="1650"/>
      <c r="DE174" s="1650"/>
      <c r="DF174" s="1650"/>
      <c r="DG174" s="1650"/>
      <c r="DH174" s="1650"/>
      <c r="DI174" s="1650"/>
      <c r="DJ174" s="1650"/>
      <c r="DK174" s="1650"/>
      <c r="DL174" s="1650"/>
      <c r="DM174" s="1650"/>
      <c r="DN174" s="1650"/>
      <c r="DO174" s="1650"/>
      <c r="DP174" s="1650"/>
      <c r="DQ174" s="1650"/>
      <c r="DR174" s="1650"/>
      <c r="DS174" s="1650"/>
      <c r="DT174" s="1650"/>
      <c r="DU174" s="1650"/>
      <c r="DV174" s="1650"/>
      <c r="DW174" s="1650"/>
      <c r="DX174" s="1650"/>
      <c r="DY174" s="1650"/>
      <c r="DZ174" s="1650"/>
      <c r="EA174" s="1650"/>
      <c r="EB174" s="1650"/>
      <c r="EC174" s="1650"/>
      <c r="ED174" s="1650"/>
      <c r="EE174" s="1650"/>
      <c r="EF174" s="1650"/>
      <c r="EG174" s="1650"/>
      <c r="EH174" s="1650"/>
      <c r="EI174" s="1650"/>
      <c r="EJ174" s="1650"/>
      <c r="EK174" s="1650"/>
      <c r="EL174" s="1650"/>
      <c r="EM174" s="1650"/>
      <c r="EN174" s="1650"/>
      <c r="EO174" s="1650"/>
      <c r="EP174" s="1650"/>
      <c r="EQ174" s="1650"/>
      <c r="ER174" s="1650"/>
      <c r="ES174" s="1650"/>
      <c r="ET174" s="1650"/>
      <c r="EU174" s="1650"/>
      <c r="EV174" s="1650"/>
      <c r="EW174" s="1650"/>
      <c r="EX174" s="1650"/>
      <c r="EY174" s="1650"/>
      <c r="EZ174" s="1650"/>
      <c r="FA174" s="1650"/>
      <c r="FB174" s="1650"/>
      <c r="FC174" s="1650"/>
      <c r="FD174" s="1650"/>
      <c r="FE174" s="1650"/>
      <c r="FF174" s="1650"/>
      <c r="FG174" s="1650"/>
      <c r="FH174" s="1650"/>
      <c r="FI174" s="1650"/>
      <c r="FJ174" s="1650"/>
      <c r="FK174" s="1650"/>
      <c r="FL174" s="1650"/>
      <c r="FM174" s="1650"/>
      <c r="FN174" s="1650"/>
      <c r="FO174" s="1650"/>
      <c r="FP174" s="1650"/>
      <c r="FQ174" s="1650"/>
      <c r="FR174" s="1650"/>
      <c r="FS174" s="1650"/>
      <c r="FT174" s="1650"/>
      <c r="FU174" s="1650"/>
      <c r="FV174" s="1650"/>
      <c r="FW174" s="1650"/>
      <c r="FX174" s="1650"/>
      <c r="FY174" s="1650"/>
      <c r="FZ174" s="1650"/>
      <c r="GA174" s="1650"/>
      <c r="GB174" s="1650"/>
      <c r="GC174" s="1650"/>
      <c r="GD174" s="1650"/>
      <c r="GE174" s="1650"/>
      <c r="GF174" s="1650"/>
      <c r="GG174" s="1650"/>
      <c r="GH174" s="1650"/>
      <c r="GI174" s="1650"/>
      <c r="GJ174" s="1650"/>
      <c r="GK174" s="1650"/>
      <c r="GL174" s="1650"/>
      <c r="GM174" s="1650"/>
      <c r="GO174" s="1169"/>
      <c r="GP174" s="1645"/>
      <c r="GQ174" s="1645"/>
      <c r="GR174" s="1169"/>
      <c r="GS174" s="1169"/>
      <c r="GT174" s="1169"/>
      <c r="GU174" s="1169"/>
      <c r="GV174" s="1645"/>
      <c r="GW174" s="1169"/>
      <c r="GX174" s="1169"/>
      <c r="GY174" s="553"/>
      <c r="GZ174" s="1169"/>
      <c r="HA174" s="1169"/>
      <c r="HB174" s="1169"/>
      <c r="HC174" s="1169"/>
      <c r="HD174" s="1169"/>
      <c r="HE174" s="1641"/>
      <c r="HF174" s="575"/>
      <c r="HG174" s="575"/>
      <c r="HH174" s="575"/>
      <c r="HI174" s="575"/>
      <c r="HJ174" s="1650">
        <v>11</v>
      </c>
    </row>
    <row s="1650" customFormat="1" customHeight="1" ht="11.549999999999999">
      <c r="A175" s="996"/>
      <c r="B175" s="1645"/>
      <c r="C175" s="1645"/>
      <c r="D175" s="360"/>
      <c r="J175" s="1650"/>
      <c r="K175" s="1650"/>
      <c r="L175" s="1650"/>
      <c r="M175" s="1650"/>
      <c r="N175" s="1650"/>
      <c r="O175" s="1650"/>
      <c r="P175" s="1650"/>
      <c r="Q175" s="1650"/>
      <c r="R175" s="1650"/>
      <c r="S175" s="1650"/>
      <c r="T175" s="1650"/>
      <c r="U175" s="1650"/>
      <c r="V175" s="1650"/>
      <c r="W175" s="1650"/>
      <c r="X175" s="1650"/>
      <c r="Y175" s="1650"/>
      <c r="Z175" s="1650"/>
      <c r="AA175" s="1650"/>
      <c r="AB175" s="1650"/>
      <c r="AC175" s="1650"/>
      <c r="AD175" s="1650"/>
      <c r="AE175" s="1650"/>
      <c r="AF175" s="1650"/>
      <c r="AG175" s="1650"/>
      <c r="AH175" s="1650"/>
      <c r="AI175" s="1650"/>
      <c r="AJ175" s="1650"/>
      <c r="AK175" s="1650"/>
      <c r="AL175" s="1650"/>
      <c r="AM175" s="1650"/>
      <c r="AN175" s="1650"/>
      <c r="AO175" s="1650"/>
      <c r="AP175" s="1650"/>
      <c r="AQ175" s="1650"/>
      <c r="AR175" s="1650"/>
      <c r="AS175" s="1650"/>
      <c r="AT175" s="1650"/>
      <c r="AU175" s="1650"/>
      <c r="AV175" s="1650"/>
      <c r="AW175" s="1650"/>
      <c r="AX175" s="1650"/>
      <c r="AY175" s="1650"/>
      <c r="AZ175" s="1650"/>
      <c r="BA175" s="1650"/>
      <c r="BB175" s="1650"/>
      <c r="BC175" s="1650"/>
      <c r="BD175" s="1650"/>
      <c r="BE175" s="1650"/>
      <c r="BF175" s="1650"/>
      <c r="BG175" s="1650"/>
      <c r="BH175" s="1650"/>
      <c r="BI175" s="1650"/>
      <c r="BJ175" s="1650"/>
      <c r="BK175" s="1650"/>
      <c r="BL175" s="1650"/>
      <c r="BM175" s="1650"/>
      <c r="BN175" s="1650"/>
      <c r="BO175" s="1650"/>
      <c r="BP175" s="1650"/>
      <c r="BQ175" s="1650"/>
      <c r="BR175" s="1650"/>
      <c r="BS175" s="1650"/>
      <c r="BT175" s="1650"/>
      <c r="BU175" s="1650"/>
      <c r="BV175" s="1650"/>
      <c r="BW175" s="1650"/>
      <c r="BX175" s="1650"/>
      <c r="BY175" s="1650"/>
      <c r="BZ175" s="1650"/>
      <c r="CA175" s="1650"/>
      <c r="CB175" s="1650"/>
      <c r="CC175" s="1650"/>
      <c r="CD175" s="1650"/>
      <c r="CE175" s="1650"/>
      <c r="CF175" s="1650"/>
      <c r="CG175" s="1650"/>
      <c r="CH175" s="1650"/>
      <c r="CI175" s="1650"/>
      <c r="CJ175" s="1650"/>
      <c r="CK175" s="1650"/>
      <c r="CL175" s="1650"/>
      <c r="CM175" s="1650"/>
      <c r="CN175" s="1650"/>
      <c r="CO175" s="1650"/>
      <c r="CP175" s="1650"/>
      <c r="CQ175" s="1650"/>
      <c r="CR175" s="1650"/>
      <c r="CS175" s="1650"/>
      <c r="CT175" s="1650"/>
      <c r="CU175" s="1650"/>
      <c r="CV175" s="1650"/>
      <c r="CW175" s="1650"/>
      <c r="CX175" s="1650"/>
      <c r="CY175" s="1650"/>
      <c r="CZ175" s="1650"/>
      <c r="DA175" s="1650"/>
      <c r="DB175" s="1650"/>
      <c r="DC175" s="1650"/>
      <c r="DD175" s="1650"/>
      <c r="DE175" s="1650"/>
      <c r="DF175" s="1650"/>
      <c r="DG175" s="1650"/>
      <c r="DH175" s="1650"/>
      <c r="DI175" s="1650"/>
      <c r="DJ175" s="1650"/>
      <c r="DK175" s="1650"/>
      <c r="DL175" s="1650"/>
      <c r="DM175" s="1650"/>
      <c r="DN175" s="1650"/>
      <c r="DO175" s="1650"/>
      <c r="DP175" s="1650"/>
      <c r="DQ175" s="1650"/>
      <c r="DR175" s="1650"/>
      <c r="DS175" s="1650"/>
      <c r="DT175" s="1650"/>
      <c r="DU175" s="1650"/>
      <c r="DV175" s="1650"/>
      <c r="DW175" s="1650"/>
      <c r="DX175" s="1650"/>
      <c r="DY175" s="1650"/>
      <c r="DZ175" s="1650"/>
      <c r="EA175" s="1650"/>
      <c r="EB175" s="1650"/>
      <c r="EC175" s="1650"/>
      <c r="ED175" s="1650"/>
      <c r="EE175" s="1650"/>
      <c r="EF175" s="1650"/>
      <c r="EG175" s="1650"/>
      <c r="EH175" s="1650"/>
      <c r="EI175" s="1650"/>
      <c r="EJ175" s="1650"/>
      <c r="EK175" s="1650"/>
      <c r="EL175" s="1650"/>
      <c r="EM175" s="1650"/>
      <c r="EN175" s="1650"/>
      <c r="EO175" s="1650"/>
      <c r="EP175" s="1650"/>
      <c r="EQ175" s="1650"/>
      <c r="ER175" s="1650"/>
      <c r="ES175" s="1650"/>
      <c r="ET175" s="1650"/>
      <c r="EU175" s="1650"/>
      <c r="EV175" s="1650"/>
      <c r="EW175" s="1650"/>
      <c r="EX175" s="1650"/>
      <c r="EY175" s="1650"/>
      <c r="EZ175" s="1650"/>
      <c r="FA175" s="1650"/>
      <c r="FB175" s="1650"/>
      <c r="FC175" s="1650"/>
      <c r="FD175" s="1650"/>
      <c r="FE175" s="1650"/>
      <c r="FF175" s="1650"/>
      <c r="FG175" s="1650"/>
      <c r="FH175" s="1650"/>
      <c r="FI175" s="1650"/>
      <c r="FJ175" s="1650"/>
      <c r="FK175" s="1650"/>
      <c r="FL175" s="1650"/>
      <c r="FM175" s="1650"/>
      <c r="FN175" s="1650"/>
      <c r="FO175" s="1650"/>
      <c r="FP175" s="1650"/>
      <c r="FQ175" s="1650"/>
      <c r="FR175" s="1650"/>
      <c r="FS175" s="1650"/>
      <c r="FT175" s="1650"/>
      <c r="FU175" s="1650"/>
      <c r="FV175" s="1650"/>
      <c r="FW175" s="1650"/>
      <c r="FX175" s="1650"/>
      <c r="FY175" s="1650"/>
      <c r="FZ175" s="1650"/>
      <c r="GA175" s="1650"/>
      <c r="GB175" s="1650"/>
      <c r="GC175" s="1650"/>
      <c r="GD175" s="1650"/>
      <c r="GE175" s="1650"/>
      <c r="GF175" s="1650"/>
      <c r="GG175" s="1650"/>
      <c r="GH175" s="1650"/>
      <c r="GI175" s="1650"/>
      <c r="GJ175" s="1650"/>
      <c r="GK175" s="1650"/>
      <c r="GL175" s="1650"/>
      <c r="GM175" s="1650"/>
      <c r="GO175" s="1169"/>
      <c r="GP175" s="1645"/>
      <c r="GQ175" s="1645"/>
      <c r="GR175" s="1169"/>
      <c r="GS175" s="1169"/>
      <c r="GT175" s="1169"/>
      <c r="GU175" s="1169"/>
      <c r="GV175" s="1645"/>
      <c r="GW175" s="1169"/>
      <c r="GX175" s="1169"/>
      <c r="GY175" s="553"/>
      <c r="GZ175" s="1169"/>
      <c r="HA175" s="1169"/>
      <c r="HB175" s="1169"/>
      <c r="HC175" s="1169"/>
      <c r="HD175" s="1169"/>
      <c r="HE175" s="1641"/>
      <c r="HF175" s="575"/>
      <c r="HG175" s="575"/>
      <c r="HH175" s="575"/>
      <c r="HI175" s="575"/>
      <c r="HJ175" s="1650">
        <v>11</v>
      </c>
    </row>
    <row s="1650" customFormat="1" customHeight="1" ht="11.549999999999999">
      <c r="A176" s="996"/>
      <c r="B176" s="1645"/>
      <c r="C176" s="1645"/>
      <c r="D176" s="360"/>
      <c r="J176" s="1650"/>
      <c r="K176" s="1650"/>
      <c r="L176" s="1650"/>
      <c r="M176" s="1650"/>
      <c r="N176" s="1650"/>
      <c r="O176" s="1650"/>
      <c r="P176" s="1650"/>
      <c r="Q176" s="1650"/>
      <c r="R176" s="1650"/>
      <c r="S176" s="1650"/>
      <c r="T176" s="1650"/>
      <c r="U176" s="1650"/>
      <c r="V176" s="1650"/>
      <c r="W176" s="1650"/>
      <c r="X176" s="1650"/>
      <c r="Y176" s="1650"/>
      <c r="Z176" s="1650"/>
      <c r="AA176" s="1650"/>
      <c r="AB176" s="1650"/>
      <c r="AC176" s="1650"/>
      <c r="AD176" s="1650"/>
      <c r="AE176" s="1650"/>
      <c r="AF176" s="1650"/>
      <c r="AG176" s="1650"/>
      <c r="AH176" s="1650"/>
      <c r="AI176" s="1650"/>
      <c r="AJ176" s="1650"/>
      <c r="AK176" s="1650"/>
      <c r="AL176" s="1650"/>
      <c r="AM176" s="1650"/>
      <c r="AN176" s="1650"/>
      <c r="AO176" s="1650"/>
      <c r="AP176" s="1650"/>
      <c r="AQ176" s="1650"/>
      <c r="AR176" s="1650"/>
      <c r="AS176" s="1650"/>
      <c r="AT176" s="1650"/>
      <c r="AU176" s="1650"/>
      <c r="AV176" s="1650"/>
      <c r="AW176" s="1650"/>
      <c r="AX176" s="1650"/>
      <c r="AY176" s="1650"/>
      <c r="AZ176" s="1650"/>
      <c r="BA176" s="1650"/>
      <c r="BB176" s="1650"/>
      <c r="BC176" s="1650"/>
      <c r="BD176" s="1650"/>
      <c r="BE176" s="1650"/>
      <c r="BF176" s="1650"/>
      <c r="BG176" s="1650"/>
      <c r="BH176" s="1650"/>
      <c r="BI176" s="1650"/>
      <c r="BJ176" s="1650"/>
      <c r="BK176" s="1650"/>
      <c r="BL176" s="1650"/>
      <c r="BM176" s="1650"/>
      <c r="BN176" s="1650"/>
      <c r="BO176" s="1650"/>
      <c r="BP176" s="1650"/>
      <c r="BQ176" s="1650"/>
      <c r="BR176" s="1650"/>
      <c r="BS176" s="1650"/>
      <c r="BT176" s="1650"/>
      <c r="BU176" s="1650"/>
      <c r="BV176" s="1650"/>
      <c r="BW176" s="1650"/>
      <c r="BX176" s="1650"/>
      <c r="BY176" s="1650"/>
      <c r="BZ176" s="1650"/>
      <c r="CA176" s="1650"/>
      <c r="CB176" s="1650"/>
      <c r="CC176" s="1650"/>
      <c r="CD176" s="1650"/>
      <c r="CE176" s="1650"/>
      <c r="CF176" s="1650"/>
      <c r="CG176" s="1650"/>
      <c r="CH176" s="1650"/>
      <c r="CI176" s="1650"/>
      <c r="CJ176" s="1650"/>
      <c r="CK176" s="1650"/>
      <c r="CL176" s="1650"/>
      <c r="CM176" s="1650"/>
      <c r="CN176" s="1650"/>
      <c r="CO176" s="1650"/>
      <c r="CP176" s="1650"/>
      <c r="CQ176" s="1650"/>
      <c r="CR176" s="1650"/>
      <c r="CS176" s="1650"/>
      <c r="CT176" s="1650"/>
      <c r="CU176" s="1650"/>
      <c r="CV176" s="1650"/>
      <c r="CW176" s="1650"/>
      <c r="CX176" s="1650"/>
      <c r="CY176" s="1650"/>
      <c r="CZ176" s="1650"/>
      <c r="DA176" s="1650"/>
      <c r="DB176" s="1650"/>
      <c r="DC176" s="1650"/>
      <c r="DD176" s="1650"/>
      <c r="DE176" s="1650"/>
      <c r="DF176" s="1650"/>
      <c r="DG176" s="1650"/>
      <c r="DH176" s="1650"/>
      <c r="DI176" s="1650"/>
      <c r="DJ176" s="1650"/>
      <c r="DK176" s="1650"/>
      <c r="DL176" s="1650"/>
      <c r="DM176" s="1650"/>
      <c r="DN176" s="1650"/>
      <c r="DO176" s="1650"/>
      <c r="DP176" s="1650"/>
      <c r="DQ176" s="1650"/>
      <c r="DR176" s="1650"/>
      <c r="DS176" s="1650"/>
      <c r="DT176" s="1650"/>
      <c r="DU176" s="1650"/>
      <c r="DV176" s="1650"/>
      <c r="DW176" s="1650"/>
      <c r="DX176" s="1650"/>
      <c r="DY176" s="1650"/>
      <c r="DZ176" s="1650"/>
      <c r="EA176" s="1650"/>
      <c r="EB176" s="1650"/>
      <c r="EC176" s="1650"/>
      <c r="ED176" s="1650"/>
      <c r="EE176" s="1650"/>
      <c r="EF176" s="1650"/>
      <c r="EG176" s="1650"/>
      <c r="EH176" s="1650"/>
      <c r="EI176" s="1650"/>
      <c r="EJ176" s="1650"/>
      <c r="EK176" s="1650"/>
      <c r="EL176" s="1650"/>
      <c r="EM176" s="1650"/>
      <c r="EN176" s="1650"/>
      <c r="EO176" s="1650"/>
      <c r="EP176" s="1650"/>
      <c r="EQ176" s="1650"/>
      <c r="ER176" s="1650"/>
      <c r="ES176" s="1650"/>
      <c r="ET176" s="1650"/>
      <c r="EU176" s="1650"/>
      <c r="EV176" s="1650"/>
      <c r="EW176" s="1650"/>
      <c r="EX176" s="1650"/>
      <c r="EY176" s="1650"/>
      <c r="EZ176" s="1650"/>
      <c r="FA176" s="1650"/>
      <c r="FB176" s="1650"/>
      <c r="FC176" s="1650"/>
      <c r="FD176" s="1650"/>
      <c r="FE176" s="1650"/>
      <c r="FF176" s="1650"/>
      <c r="FG176" s="1650"/>
      <c r="FH176" s="1650"/>
      <c r="FI176" s="1650"/>
      <c r="FJ176" s="1650"/>
      <c r="FK176" s="1650"/>
      <c r="FL176" s="1650"/>
      <c r="FM176" s="1650"/>
      <c r="FN176" s="1650"/>
      <c r="FO176" s="1650"/>
      <c r="FP176" s="1650"/>
      <c r="FQ176" s="1650"/>
      <c r="FR176" s="1650"/>
      <c r="FS176" s="1650"/>
      <c r="FT176" s="1650"/>
      <c r="FU176" s="1650"/>
      <c r="FV176" s="1650"/>
      <c r="FW176" s="1650"/>
      <c r="FX176" s="1650"/>
      <c r="FY176" s="1650"/>
      <c r="FZ176" s="1650"/>
      <c r="GA176" s="1650"/>
      <c r="GB176" s="1650"/>
      <c r="GC176" s="1650"/>
      <c r="GD176" s="1650"/>
      <c r="GE176" s="1650"/>
      <c r="GF176" s="1650"/>
      <c r="GG176" s="1650"/>
      <c r="GH176" s="1650"/>
      <c r="GI176" s="1650"/>
      <c r="GJ176" s="1650"/>
      <c r="GK176" s="1650"/>
      <c r="GL176" s="1650"/>
      <c r="GM176" s="1650"/>
      <c r="GO176" s="1169"/>
      <c r="GP176" s="1645"/>
      <c r="GQ176" s="1645"/>
      <c r="GR176" s="1169"/>
      <c r="GS176" s="1169"/>
      <c r="GT176" s="1169"/>
      <c r="GU176" s="1169"/>
      <c r="GV176" s="1645"/>
      <c r="GW176" s="1169"/>
      <c r="GX176" s="1169"/>
      <c r="GY176" s="553"/>
      <c r="GZ176" s="1169"/>
      <c r="HA176" s="1169"/>
      <c r="HB176" s="1169"/>
      <c r="HC176" s="1169"/>
      <c r="HD176" s="1169"/>
      <c r="HE176" s="1641"/>
      <c r="HF176" s="575"/>
      <c r="HG176" s="575"/>
      <c r="HH176" s="575"/>
      <c r="HI176" s="575"/>
      <c r="HJ176" s="1650">
        <v>11</v>
      </c>
    </row>
    <row s="1650" customFormat="1" customHeight="1" ht="11.549999999999999">
      <c r="A177" s="996"/>
      <c r="B177" s="1645"/>
      <c r="C177" s="1645"/>
      <c r="D177" s="360"/>
      <c r="J177" s="1650"/>
      <c r="K177" s="1650"/>
      <c r="L177" s="1650"/>
      <c r="M177" s="1650"/>
      <c r="N177" s="1650"/>
      <c r="O177" s="1650"/>
      <c r="P177" s="1650"/>
      <c r="Q177" s="1650"/>
      <c r="R177" s="1650"/>
      <c r="S177" s="1650"/>
      <c r="T177" s="1650"/>
      <c r="U177" s="1650"/>
      <c r="V177" s="1650"/>
      <c r="W177" s="1650"/>
      <c r="X177" s="1650"/>
      <c r="Y177" s="1650"/>
      <c r="Z177" s="1650"/>
      <c r="AA177" s="1650"/>
      <c r="AB177" s="1650"/>
      <c r="AC177" s="1650"/>
      <c r="AD177" s="1650"/>
      <c r="AE177" s="1650"/>
      <c r="AF177" s="1650"/>
      <c r="AG177" s="1650"/>
      <c r="AH177" s="1650"/>
      <c r="AI177" s="1650"/>
      <c r="AJ177" s="1650"/>
      <c r="AK177" s="1650"/>
      <c r="AL177" s="1650"/>
      <c r="AM177" s="1650"/>
      <c r="AN177" s="1650"/>
      <c r="AO177" s="1650"/>
      <c r="AP177" s="1650"/>
      <c r="AQ177" s="1650"/>
      <c r="AR177" s="1650"/>
      <c r="AS177" s="1650"/>
      <c r="AT177" s="1650"/>
      <c r="AU177" s="1650"/>
      <c r="AV177" s="1650"/>
      <c r="AW177" s="1650"/>
      <c r="AX177" s="1650"/>
      <c r="AY177" s="1650"/>
      <c r="AZ177" s="1650"/>
      <c r="BA177" s="1650"/>
      <c r="BB177" s="1650"/>
      <c r="BC177" s="1650"/>
      <c r="BD177" s="1650"/>
      <c r="BE177" s="1650"/>
      <c r="BF177" s="1650"/>
      <c r="BG177" s="1650"/>
      <c r="BH177" s="1650"/>
      <c r="BI177" s="1650"/>
      <c r="BJ177" s="1650"/>
      <c r="BK177" s="1650"/>
      <c r="BL177" s="1650"/>
      <c r="BM177" s="1650"/>
      <c r="BN177" s="1650"/>
      <c r="BO177" s="1650"/>
      <c r="BP177" s="1650"/>
      <c r="BQ177" s="1650"/>
      <c r="BR177" s="1650"/>
      <c r="BS177" s="1650"/>
      <c r="BT177" s="1650"/>
      <c r="BU177" s="1650"/>
      <c r="BV177" s="1650"/>
      <c r="BW177" s="1650"/>
      <c r="BX177" s="1650"/>
      <c r="BY177" s="1650"/>
      <c r="BZ177" s="1650"/>
      <c r="CA177" s="1650"/>
      <c r="CB177" s="1650"/>
      <c r="CC177" s="1650"/>
      <c r="CD177" s="1650"/>
      <c r="CE177" s="1650"/>
      <c r="CF177" s="1650"/>
      <c r="CG177" s="1650"/>
      <c r="CH177" s="1650"/>
      <c r="CI177" s="1650"/>
      <c r="CJ177" s="1650"/>
      <c r="CK177" s="1650"/>
      <c r="CL177" s="1650"/>
      <c r="CM177" s="1650"/>
      <c r="CN177" s="1650"/>
      <c r="CO177" s="1650"/>
      <c r="CP177" s="1650"/>
      <c r="CQ177" s="1650"/>
      <c r="CR177" s="1650"/>
      <c r="CS177" s="1650"/>
      <c r="CT177" s="1650"/>
      <c r="CU177" s="1650"/>
      <c r="CV177" s="1650"/>
      <c r="CW177" s="1650"/>
      <c r="CX177" s="1650"/>
      <c r="CY177" s="1650"/>
      <c r="CZ177" s="1650"/>
      <c r="DA177" s="1650"/>
      <c r="DB177" s="1650"/>
      <c r="DC177" s="1650"/>
      <c r="DD177" s="1650"/>
      <c r="DE177" s="1650"/>
      <c r="DF177" s="1650"/>
      <c r="DG177" s="1650"/>
      <c r="DH177" s="1650"/>
      <c r="DI177" s="1650"/>
      <c r="DJ177" s="1650"/>
      <c r="DK177" s="1650"/>
      <c r="DL177" s="1650"/>
      <c r="DM177" s="1650"/>
      <c r="DN177" s="1650"/>
      <c r="DO177" s="1650"/>
      <c r="DP177" s="1650"/>
      <c r="DQ177" s="1650"/>
      <c r="DR177" s="1650"/>
      <c r="DS177" s="1650"/>
      <c r="DT177" s="1650"/>
      <c r="DU177" s="1650"/>
      <c r="DV177" s="1650"/>
      <c r="DW177" s="1650"/>
      <c r="DX177" s="1650"/>
      <c r="DY177" s="1650"/>
      <c r="DZ177" s="1650"/>
      <c r="EA177" s="1650"/>
      <c r="EB177" s="1650"/>
      <c r="EC177" s="1650"/>
      <c r="ED177" s="1650"/>
      <c r="EE177" s="1650"/>
      <c r="EF177" s="1650"/>
      <c r="EG177" s="1650"/>
      <c r="EH177" s="1650"/>
      <c r="EI177" s="1650"/>
      <c r="EJ177" s="1650"/>
      <c r="EK177" s="1650"/>
      <c r="EL177" s="1650"/>
      <c r="EM177" s="1650"/>
      <c r="EN177" s="1650"/>
      <c r="EO177" s="1650"/>
      <c r="EP177" s="1650"/>
      <c r="EQ177" s="1650"/>
      <c r="ER177" s="1650"/>
      <c r="ES177" s="1650"/>
      <c r="ET177" s="1650"/>
      <c r="EU177" s="1650"/>
      <c r="EV177" s="1650"/>
      <c r="EW177" s="1650"/>
      <c r="EX177" s="1650"/>
      <c r="EY177" s="1650"/>
      <c r="EZ177" s="1650"/>
      <c r="FA177" s="1650"/>
      <c r="FB177" s="1650"/>
      <c r="FC177" s="1650"/>
      <c r="FD177" s="1650"/>
      <c r="FE177" s="1650"/>
      <c r="FF177" s="1650"/>
      <c r="FG177" s="1650"/>
      <c r="FH177" s="1650"/>
      <c r="FI177" s="1650"/>
      <c r="FJ177" s="1650"/>
      <c r="FK177" s="1650"/>
      <c r="FL177" s="1650"/>
      <c r="FM177" s="1650"/>
      <c r="FN177" s="1650"/>
      <c r="FO177" s="1650"/>
      <c r="FP177" s="1650"/>
      <c r="FQ177" s="1650"/>
      <c r="FR177" s="1650"/>
      <c r="FS177" s="1650"/>
      <c r="FT177" s="1650"/>
      <c r="FU177" s="1650"/>
      <c r="FV177" s="1650"/>
      <c r="FW177" s="1650"/>
      <c r="FX177" s="1650"/>
      <c r="FY177" s="1650"/>
      <c r="FZ177" s="1650"/>
      <c r="GA177" s="1650"/>
      <c r="GB177" s="1650"/>
      <c r="GC177" s="1650"/>
      <c r="GD177" s="1650"/>
      <c r="GE177" s="1650"/>
      <c r="GF177" s="1650"/>
      <c r="GG177" s="1650"/>
      <c r="GH177" s="1650"/>
      <c r="GI177" s="1650"/>
      <c r="GJ177" s="1650"/>
      <c r="GK177" s="1650"/>
      <c r="GL177" s="1650"/>
      <c r="GM177" s="1650"/>
      <c r="GO177" s="1169"/>
      <c r="GP177" s="1645"/>
      <c r="GQ177" s="1645"/>
      <c r="GR177" s="1169"/>
      <c r="GS177" s="1169"/>
      <c r="GT177" s="1169"/>
      <c r="GU177" s="1169"/>
      <c r="GV177" s="1645"/>
      <c r="GW177" s="1169"/>
      <c r="GX177" s="1169"/>
      <c r="GY177" s="553"/>
      <c r="GZ177" s="1169"/>
      <c r="HA177" s="1169"/>
      <c r="HB177" s="1169"/>
      <c r="HC177" s="1169"/>
      <c r="HD177" s="1169"/>
      <c r="HE177" s="1641"/>
      <c r="HF177" s="575"/>
      <c r="HG177" s="575"/>
      <c r="HH177" s="575"/>
      <c r="HI177" s="575"/>
      <c r="HJ177" s="1650">
        <v>11</v>
      </c>
    </row>
    <row s="1650" customFormat="1" customHeight="1" ht="11.549999999999999">
      <c r="A178" s="996"/>
      <c r="B178" s="1645"/>
      <c r="C178" s="1645"/>
      <c r="D178" s="360"/>
      <c r="J178" s="1650"/>
      <c r="K178" s="1650"/>
      <c r="L178" s="1650"/>
      <c r="M178" s="1650"/>
      <c r="N178" s="1650"/>
      <c r="O178" s="1650"/>
      <c r="P178" s="1650"/>
      <c r="Q178" s="1650"/>
      <c r="R178" s="1650"/>
      <c r="S178" s="1650"/>
      <c r="T178" s="1650"/>
      <c r="U178" s="1650"/>
      <c r="V178" s="1650"/>
      <c r="W178" s="1650"/>
      <c r="X178" s="1650"/>
      <c r="Y178" s="1650"/>
      <c r="Z178" s="1650"/>
      <c r="AA178" s="1650"/>
      <c r="AB178" s="1650"/>
      <c r="AC178" s="1650"/>
      <c r="AD178" s="1650"/>
      <c r="AE178" s="1650"/>
      <c r="AF178" s="1650"/>
      <c r="AG178" s="1650"/>
      <c r="AH178" s="1650"/>
      <c r="AI178" s="1650"/>
      <c r="AJ178" s="1650"/>
      <c r="AK178" s="1650"/>
      <c r="AL178" s="1650"/>
      <c r="AM178" s="1650"/>
      <c r="AN178" s="1650"/>
      <c r="AO178" s="1650"/>
      <c r="AP178" s="1650"/>
      <c r="AQ178" s="1650"/>
      <c r="AR178" s="1650"/>
      <c r="AS178" s="1650"/>
      <c r="AT178" s="1650"/>
      <c r="AU178" s="1650"/>
      <c r="AV178" s="1650"/>
      <c r="AW178" s="1650"/>
      <c r="AX178" s="1650"/>
      <c r="AY178" s="1650"/>
      <c r="AZ178" s="1650"/>
      <c r="BA178" s="1650"/>
      <c r="BB178" s="1650"/>
      <c r="BC178" s="1650"/>
      <c r="BD178" s="1650"/>
      <c r="BE178" s="1650"/>
      <c r="BF178" s="1650"/>
      <c r="BG178" s="1650"/>
      <c r="BH178" s="1650"/>
      <c r="BI178" s="1650"/>
      <c r="BJ178" s="1650"/>
      <c r="BK178" s="1650"/>
      <c r="BL178" s="1650"/>
      <c r="BM178" s="1650"/>
      <c r="BN178" s="1650"/>
      <c r="BO178" s="1650"/>
      <c r="BP178" s="1650"/>
      <c r="BQ178" s="1650"/>
      <c r="BR178" s="1650"/>
      <c r="BS178" s="1650"/>
      <c r="BT178" s="1650"/>
      <c r="BU178" s="1650"/>
      <c r="BV178" s="1650"/>
      <c r="BW178" s="1650"/>
      <c r="BX178" s="1650"/>
      <c r="BY178" s="1650"/>
      <c r="BZ178" s="1650"/>
      <c r="CA178" s="1650"/>
      <c r="CB178" s="1650"/>
      <c r="CC178" s="1650"/>
      <c r="CD178" s="1650"/>
      <c r="CE178" s="1650"/>
      <c r="CF178" s="1650"/>
      <c r="CG178" s="1650"/>
      <c r="CH178" s="1650"/>
      <c r="CI178" s="1650"/>
      <c r="CJ178" s="1650"/>
      <c r="CK178" s="1650"/>
      <c r="CL178" s="1650"/>
      <c r="CM178" s="1650"/>
      <c r="CN178" s="1650"/>
      <c r="CO178" s="1650"/>
      <c r="CP178" s="1650"/>
      <c r="CQ178" s="1650"/>
      <c r="CR178" s="1650"/>
      <c r="CS178" s="1650"/>
      <c r="CT178" s="1650"/>
      <c r="CU178" s="1650"/>
      <c r="CV178" s="1650"/>
      <c r="CW178" s="1650"/>
      <c r="CX178" s="1650"/>
      <c r="CY178" s="1650"/>
      <c r="CZ178" s="1650"/>
      <c r="DA178" s="1650"/>
      <c r="DB178" s="1650"/>
      <c r="DC178" s="1650"/>
      <c r="DD178" s="1650"/>
      <c r="DE178" s="1650"/>
      <c r="DF178" s="1650"/>
      <c r="DG178" s="1650"/>
      <c r="DH178" s="1650"/>
      <c r="DI178" s="1650"/>
      <c r="DJ178" s="1650"/>
      <c r="DK178" s="1650"/>
      <c r="DL178" s="1650"/>
      <c r="DM178" s="1650"/>
      <c r="DN178" s="1650"/>
      <c r="DO178" s="1650"/>
      <c r="DP178" s="1650"/>
      <c r="DQ178" s="1650"/>
      <c r="DR178" s="1650"/>
      <c r="DS178" s="1650"/>
      <c r="DT178" s="1650"/>
      <c r="DU178" s="1650"/>
      <c r="DV178" s="1650"/>
      <c r="DW178" s="1650"/>
      <c r="DX178" s="1650"/>
      <c r="DY178" s="1650"/>
      <c r="DZ178" s="1650"/>
      <c r="EA178" s="1650"/>
      <c r="EB178" s="1650"/>
      <c r="EC178" s="1650"/>
      <c r="ED178" s="1650"/>
      <c r="EE178" s="1650"/>
      <c r="EF178" s="1650"/>
      <c r="EG178" s="1650"/>
      <c r="EH178" s="1650"/>
      <c r="EI178" s="1650"/>
      <c r="EJ178" s="1650"/>
      <c r="EK178" s="1650"/>
      <c r="EL178" s="1650"/>
      <c r="EM178" s="1650"/>
      <c r="EN178" s="1650"/>
      <c r="EO178" s="1650"/>
      <c r="EP178" s="1650"/>
      <c r="EQ178" s="1650"/>
      <c r="ER178" s="1650"/>
      <c r="ES178" s="1650"/>
      <c r="ET178" s="1650"/>
      <c r="EU178" s="1650"/>
      <c r="EV178" s="1650"/>
      <c r="EW178" s="1650"/>
      <c r="EX178" s="1650"/>
      <c r="EY178" s="1650"/>
      <c r="EZ178" s="1650"/>
      <c r="FA178" s="1650"/>
      <c r="FB178" s="1650"/>
      <c r="FC178" s="1650"/>
      <c r="FD178" s="1650"/>
      <c r="FE178" s="1650"/>
      <c r="FF178" s="1650"/>
      <c r="FG178" s="1650"/>
      <c r="FH178" s="1650"/>
      <c r="FI178" s="1650"/>
      <c r="FJ178" s="1650"/>
      <c r="FK178" s="1650"/>
      <c r="FL178" s="1650"/>
      <c r="FM178" s="1650"/>
      <c r="FN178" s="1650"/>
      <c r="FO178" s="1650"/>
      <c r="FP178" s="1650"/>
      <c r="FQ178" s="1650"/>
      <c r="FR178" s="1650"/>
      <c r="FS178" s="1650"/>
      <c r="FT178" s="1650"/>
      <c r="FU178" s="1650"/>
      <c r="FV178" s="1650"/>
      <c r="FW178" s="1650"/>
      <c r="FX178" s="1650"/>
      <c r="FY178" s="1650"/>
      <c r="FZ178" s="1650"/>
      <c r="GA178" s="1650"/>
      <c r="GB178" s="1650"/>
      <c r="GC178" s="1650"/>
      <c r="GD178" s="1650"/>
      <c r="GE178" s="1650"/>
      <c r="GF178" s="1650"/>
      <c r="GG178" s="1650"/>
      <c r="GH178" s="1650"/>
      <c r="GI178" s="1650"/>
      <c r="GJ178" s="1650"/>
      <c r="GK178" s="1650"/>
      <c r="GL178" s="1650"/>
      <c r="GM178" s="1650"/>
      <c r="GO178" s="1169"/>
      <c r="GP178" s="1645"/>
      <c r="GQ178" s="1645"/>
      <c r="GR178" s="1169"/>
      <c r="GS178" s="1169"/>
      <c r="GT178" s="1169"/>
      <c r="GU178" s="1169"/>
      <c r="GV178" s="1645"/>
      <c r="GW178" s="1169"/>
      <c r="GX178" s="1169"/>
      <c r="GY178" s="553"/>
      <c r="GZ178" s="1169"/>
      <c r="HA178" s="1169"/>
      <c r="HB178" s="1169"/>
      <c r="HC178" s="1169"/>
      <c r="HD178" s="1169"/>
      <c r="HE178" s="1641"/>
      <c r="HF178" s="575"/>
      <c r="HG178" s="575"/>
      <c r="HH178" s="575"/>
      <c r="HI178" s="575"/>
      <c r="HJ178" s="1650">
        <v>11</v>
      </c>
    </row>
    <row s="1650" customFormat="1" customHeight="1" ht="11.549999999999999">
      <c r="A179" s="996"/>
      <c r="B179" s="1645"/>
      <c r="C179" s="1645"/>
      <c r="D179" s="360"/>
      <c r="J179" s="1650"/>
      <c r="K179" s="1650"/>
      <c r="L179" s="1650"/>
      <c r="M179" s="1650"/>
      <c r="N179" s="1650"/>
      <c r="O179" s="1650"/>
      <c r="P179" s="1650"/>
      <c r="Q179" s="1650"/>
      <c r="R179" s="1650"/>
      <c r="S179" s="1650"/>
      <c r="T179" s="1650"/>
      <c r="U179" s="1650"/>
      <c r="V179" s="1650"/>
      <c r="W179" s="1650"/>
      <c r="X179" s="1650"/>
      <c r="Y179" s="1650"/>
      <c r="Z179" s="1650"/>
      <c r="AA179" s="1650"/>
      <c r="AB179" s="1650"/>
      <c r="AC179" s="1650"/>
      <c r="AD179" s="1650"/>
      <c r="AE179" s="1650"/>
      <c r="AF179" s="1650"/>
      <c r="AG179" s="1650"/>
      <c r="AH179" s="1650"/>
      <c r="AI179" s="1650"/>
      <c r="AJ179" s="1650"/>
      <c r="AK179" s="1650"/>
      <c r="AL179" s="1650"/>
      <c r="AM179" s="1650"/>
      <c r="AN179" s="1650"/>
      <c r="AO179" s="1650"/>
      <c r="AP179" s="1650"/>
      <c r="AQ179" s="1650"/>
      <c r="AR179" s="1650"/>
      <c r="AS179" s="1650"/>
      <c r="AT179" s="1650"/>
      <c r="AU179" s="1650"/>
      <c r="AV179" s="1650"/>
      <c r="AW179" s="1650"/>
      <c r="AX179" s="1650"/>
      <c r="AY179" s="1650"/>
      <c r="AZ179" s="1650"/>
      <c r="BA179" s="1650"/>
      <c r="BB179" s="1650"/>
      <c r="BC179" s="1650"/>
      <c r="BD179" s="1650"/>
      <c r="BE179" s="1650"/>
      <c r="BF179" s="1650"/>
      <c r="BG179" s="1650"/>
      <c r="BH179" s="1650"/>
      <c r="BI179" s="1650"/>
      <c r="BJ179" s="1650"/>
      <c r="BK179" s="1650"/>
      <c r="BL179" s="1650"/>
      <c r="BM179" s="1650"/>
      <c r="BN179" s="1650"/>
      <c r="BO179" s="1650"/>
      <c r="BP179" s="1650"/>
      <c r="BQ179" s="1650"/>
      <c r="BR179" s="1650"/>
      <c r="BS179" s="1650"/>
      <c r="BT179" s="1650"/>
      <c r="BU179" s="1650"/>
      <c r="BV179" s="1650"/>
      <c r="BW179" s="1650"/>
      <c r="BX179" s="1650"/>
      <c r="BY179" s="1650"/>
      <c r="BZ179" s="1650"/>
      <c r="CA179" s="1650"/>
      <c r="CB179" s="1650"/>
      <c r="CC179" s="1650"/>
      <c r="CD179" s="1650"/>
      <c r="CE179" s="1650"/>
      <c r="CF179" s="1650"/>
      <c r="CG179" s="1650"/>
      <c r="CH179" s="1650"/>
      <c r="CI179" s="1650"/>
      <c r="CJ179" s="1650"/>
      <c r="CK179" s="1650"/>
      <c r="CL179" s="1650"/>
      <c r="CM179" s="1650"/>
      <c r="CN179" s="1650"/>
      <c r="CO179" s="1650"/>
      <c r="CP179" s="1650"/>
      <c r="CQ179" s="1650"/>
      <c r="CR179" s="1650"/>
      <c r="CS179" s="1650"/>
      <c r="CT179" s="1650"/>
      <c r="CU179" s="1650"/>
      <c r="CV179" s="1650"/>
      <c r="CW179" s="1650"/>
      <c r="CX179" s="1650"/>
      <c r="CY179" s="1650"/>
      <c r="CZ179" s="1650"/>
      <c r="DA179" s="1650"/>
      <c r="DB179" s="1650"/>
      <c r="DC179" s="1650"/>
      <c r="DD179" s="1650"/>
      <c r="DE179" s="1650"/>
      <c r="DF179" s="1650"/>
      <c r="DG179" s="1650"/>
      <c r="DH179" s="1650"/>
      <c r="DI179" s="1650"/>
      <c r="DJ179" s="1650"/>
      <c r="DK179" s="1650"/>
      <c r="DL179" s="1650"/>
      <c r="DM179" s="1650"/>
      <c r="DN179" s="1650"/>
      <c r="DO179" s="1650"/>
      <c r="DP179" s="1650"/>
      <c r="DQ179" s="1650"/>
      <c r="DR179" s="1650"/>
      <c r="DS179" s="1650"/>
      <c r="DT179" s="1650"/>
      <c r="DU179" s="1650"/>
      <c r="DV179" s="1650"/>
      <c r="DW179" s="1650"/>
      <c r="DX179" s="1650"/>
      <c r="DY179" s="1650"/>
      <c r="DZ179" s="1650"/>
      <c r="EA179" s="1650"/>
      <c r="EB179" s="1650"/>
      <c r="EC179" s="1650"/>
      <c r="ED179" s="1650"/>
      <c r="EE179" s="1650"/>
      <c r="EF179" s="1650"/>
      <c r="EG179" s="1650"/>
      <c r="EH179" s="1650"/>
      <c r="EI179" s="1650"/>
      <c r="EJ179" s="1650"/>
      <c r="EK179" s="1650"/>
      <c r="EL179" s="1650"/>
      <c r="EM179" s="1650"/>
      <c r="EN179" s="1650"/>
      <c r="EO179" s="1650"/>
      <c r="EP179" s="1650"/>
      <c r="EQ179" s="1650"/>
      <c r="ER179" s="1650"/>
      <c r="ES179" s="1650"/>
      <c r="ET179" s="1650"/>
      <c r="EU179" s="1650"/>
      <c r="EV179" s="1650"/>
      <c r="EW179" s="1650"/>
      <c r="EX179" s="1650"/>
      <c r="EY179" s="1650"/>
      <c r="EZ179" s="1650"/>
      <c r="FA179" s="1650"/>
      <c r="FB179" s="1650"/>
      <c r="FC179" s="1650"/>
      <c r="FD179" s="1650"/>
      <c r="FE179" s="1650"/>
      <c r="FF179" s="1650"/>
      <c r="FG179" s="1650"/>
      <c r="FH179" s="1650"/>
      <c r="FI179" s="1650"/>
      <c r="FJ179" s="1650"/>
      <c r="FK179" s="1650"/>
      <c r="FL179" s="1650"/>
      <c r="FM179" s="1650"/>
      <c r="FN179" s="1650"/>
      <c r="FO179" s="1650"/>
      <c r="FP179" s="1650"/>
      <c r="FQ179" s="1650"/>
      <c r="FR179" s="1650"/>
      <c r="FS179" s="1650"/>
      <c r="FT179" s="1650"/>
      <c r="FU179" s="1650"/>
      <c r="FV179" s="1650"/>
      <c r="FW179" s="1650"/>
      <c r="FX179" s="1650"/>
      <c r="FY179" s="1650"/>
      <c r="FZ179" s="1650"/>
      <c r="GA179" s="1650"/>
      <c r="GB179" s="1650"/>
      <c r="GC179" s="1650"/>
      <c r="GD179" s="1650"/>
      <c r="GE179" s="1650"/>
      <c r="GF179" s="1650"/>
      <c r="GG179" s="1650"/>
      <c r="GH179" s="1650"/>
      <c r="GI179" s="1650"/>
      <c r="GJ179" s="1650"/>
      <c r="GK179" s="1650"/>
      <c r="GL179" s="1650"/>
      <c r="GM179" s="1650"/>
      <c r="GO179" s="1169"/>
      <c r="GP179" s="1645"/>
      <c r="GQ179" s="1645"/>
      <c r="GR179" s="1169"/>
      <c r="GS179" s="1169"/>
      <c r="GT179" s="1169"/>
      <c r="GU179" s="1169"/>
      <c r="GV179" s="1645"/>
      <c r="GW179" s="1169"/>
      <c r="GX179" s="1169"/>
      <c r="GY179" s="553"/>
      <c r="GZ179" s="1169"/>
      <c r="HA179" s="1169"/>
      <c r="HB179" s="1169"/>
      <c r="HC179" s="1169"/>
      <c r="HD179" s="1169"/>
      <c r="HE179" s="1641"/>
      <c r="HF179" s="575"/>
      <c r="HG179" s="575"/>
      <c r="HH179" s="575"/>
      <c r="HI179" s="575"/>
      <c r="HJ179" s="1650">
        <v>11</v>
      </c>
    </row>
    <row s="1650" customFormat="1" customHeight="1" ht="11.549999999999999">
      <c r="A180" s="996"/>
      <c r="B180" s="1645"/>
      <c r="C180" s="1645"/>
      <c r="D180" s="360"/>
      <c r="J180" s="1650"/>
      <c r="K180" s="1650"/>
      <c r="L180" s="1650"/>
      <c r="M180" s="1650"/>
      <c r="N180" s="1650"/>
      <c r="O180" s="1650"/>
      <c r="P180" s="1650"/>
      <c r="Q180" s="1650"/>
      <c r="R180" s="1650"/>
      <c r="S180" s="1650"/>
      <c r="T180" s="1650"/>
      <c r="U180" s="1650"/>
      <c r="V180" s="1650"/>
      <c r="W180" s="1650"/>
      <c r="X180" s="1650"/>
      <c r="Y180" s="1650"/>
      <c r="Z180" s="1650"/>
      <c r="AA180" s="1650"/>
      <c r="AB180" s="1650"/>
      <c r="AC180" s="1650"/>
      <c r="AD180" s="1650"/>
      <c r="AE180" s="1650"/>
      <c r="AF180" s="1650"/>
      <c r="AG180" s="1650"/>
      <c r="AH180" s="1650"/>
      <c r="AI180" s="1650"/>
      <c r="AJ180" s="1650"/>
      <c r="AK180" s="1650"/>
      <c r="AL180" s="1650"/>
      <c r="AM180" s="1650"/>
      <c r="AN180" s="1650"/>
      <c r="AO180" s="1650"/>
      <c r="AP180" s="1650"/>
      <c r="AQ180" s="1650"/>
      <c r="AR180" s="1650"/>
      <c r="AS180" s="1650"/>
      <c r="AT180" s="1650"/>
      <c r="AU180" s="1650"/>
      <c r="AV180" s="1650"/>
      <c r="AW180" s="1650"/>
      <c r="AX180" s="1650"/>
      <c r="AY180" s="1650"/>
      <c r="AZ180" s="1650"/>
      <c r="BA180" s="1650"/>
      <c r="BB180" s="1650"/>
      <c r="BC180" s="1650"/>
      <c r="BD180" s="1650"/>
      <c r="BE180" s="1650"/>
      <c r="BF180" s="1650"/>
      <c r="BG180" s="1650"/>
      <c r="BH180" s="1650"/>
      <c r="BI180" s="1650"/>
      <c r="BJ180" s="1650"/>
      <c r="BK180" s="1650"/>
      <c r="BL180" s="1650"/>
      <c r="BM180" s="1650"/>
      <c r="BN180" s="1650"/>
      <c r="BO180" s="1650"/>
      <c r="BP180" s="1650"/>
      <c r="BQ180" s="1650"/>
      <c r="BR180" s="1650"/>
      <c r="BS180" s="1650"/>
      <c r="BT180" s="1650"/>
      <c r="BU180" s="1650"/>
      <c r="BV180" s="1650"/>
      <c r="BW180" s="1650"/>
      <c r="BX180" s="1650"/>
      <c r="BY180" s="1650"/>
      <c r="BZ180" s="1650"/>
      <c r="CA180" s="1650"/>
      <c r="CB180" s="1650"/>
      <c r="CC180" s="1650"/>
      <c r="CD180" s="1650"/>
      <c r="CE180" s="1650"/>
      <c r="CF180" s="1650"/>
      <c r="CG180" s="1650"/>
      <c r="CH180" s="1650"/>
      <c r="CI180" s="1650"/>
      <c r="CJ180" s="1650"/>
      <c r="CK180" s="1650"/>
      <c r="CL180" s="1650"/>
      <c r="CM180" s="1650"/>
      <c r="CN180" s="1650"/>
      <c r="CO180" s="1650"/>
      <c r="CP180" s="1650"/>
      <c r="CQ180" s="1650"/>
      <c r="CR180" s="1650"/>
      <c r="CS180" s="1650"/>
      <c r="CT180" s="1650"/>
      <c r="CU180" s="1650"/>
      <c r="CV180" s="1650"/>
      <c r="CW180" s="1650"/>
      <c r="CX180" s="1650"/>
      <c r="CY180" s="1650"/>
      <c r="CZ180" s="1650"/>
      <c r="DA180" s="1650"/>
      <c r="DB180" s="1650"/>
      <c r="DC180" s="1650"/>
      <c r="DD180" s="1650"/>
      <c r="DE180" s="1650"/>
      <c r="DF180" s="1650"/>
      <c r="DG180" s="1650"/>
      <c r="DH180" s="1650"/>
      <c r="DI180" s="1650"/>
      <c r="DJ180" s="1650"/>
      <c r="DK180" s="1650"/>
      <c r="DL180" s="1650"/>
      <c r="DM180" s="1650"/>
      <c r="DN180" s="1650"/>
      <c r="DO180" s="1650"/>
      <c r="DP180" s="1650"/>
      <c r="DQ180" s="1650"/>
      <c r="DR180" s="1650"/>
      <c r="DS180" s="1650"/>
      <c r="DT180" s="1650"/>
      <c r="DU180" s="1650"/>
      <c r="DV180" s="1650"/>
      <c r="DW180" s="1650"/>
      <c r="DX180" s="1650"/>
      <c r="DY180" s="1650"/>
      <c r="DZ180" s="1650"/>
      <c r="EA180" s="1650"/>
      <c r="EB180" s="1650"/>
      <c r="EC180" s="1650"/>
      <c r="ED180" s="1650"/>
      <c r="EE180" s="1650"/>
      <c r="EF180" s="1650"/>
      <c r="EG180" s="1650"/>
      <c r="EH180" s="1650"/>
      <c r="EI180" s="1650"/>
      <c r="EJ180" s="1650"/>
      <c r="EK180" s="1650"/>
      <c r="EL180" s="1650"/>
      <c r="EM180" s="1650"/>
      <c r="EN180" s="1650"/>
      <c r="EO180" s="1650"/>
      <c r="EP180" s="1650"/>
      <c r="EQ180" s="1650"/>
      <c r="ER180" s="1650"/>
      <c r="ES180" s="1650"/>
      <c r="ET180" s="1650"/>
      <c r="EU180" s="1650"/>
      <c r="EV180" s="1650"/>
      <c r="EW180" s="1650"/>
      <c r="EX180" s="1650"/>
      <c r="EY180" s="1650"/>
      <c r="EZ180" s="1650"/>
      <c r="FA180" s="1650"/>
      <c r="FB180" s="1650"/>
      <c r="FC180" s="1650"/>
      <c r="FD180" s="1650"/>
      <c r="FE180" s="1650"/>
      <c r="FF180" s="1650"/>
      <c r="FG180" s="1650"/>
      <c r="FH180" s="1650"/>
      <c r="FI180" s="1650"/>
      <c r="FJ180" s="1650"/>
      <c r="FK180" s="1650"/>
      <c r="FL180" s="1650"/>
      <c r="FM180" s="1650"/>
      <c r="FN180" s="1650"/>
      <c r="FO180" s="1650"/>
      <c r="FP180" s="1650"/>
      <c r="FQ180" s="1650"/>
      <c r="FR180" s="1650"/>
      <c r="FS180" s="1650"/>
      <c r="FT180" s="1650"/>
      <c r="FU180" s="1650"/>
      <c r="FV180" s="1650"/>
      <c r="FW180" s="1650"/>
      <c r="FX180" s="1650"/>
      <c r="FY180" s="1650"/>
      <c r="FZ180" s="1650"/>
      <c r="GA180" s="1650"/>
      <c r="GB180" s="1650"/>
      <c r="GC180" s="1650"/>
      <c r="GD180" s="1650"/>
      <c r="GE180" s="1650"/>
      <c r="GF180" s="1650"/>
      <c r="GG180" s="1650"/>
      <c r="GH180" s="1650"/>
      <c r="GI180" s="1650"/>
      <c r="GJ180" s="1650"/>
      <c r="GK180" s="1650"/>
      <c r="GL180" s="1650"/>
      <c r="GM180" s="1650"/>
      <c r="GO180" s="1169"/>
      <c r="GP180" s="1645"/>
      <c r="GQ180" s="1645"/>
      <c r="GR180" s="1169"/>
      <c r="GS180" s="1169"/>
      <c r="GT180" s="1169"/>
      <c r="GU180" s="1169"/>
      <c r="GV180" s="1645"/>
      <c r="GW180" s="1169"/>
      <c r="GX180" s="1169"/>
      <c r="GY180" s="553"/>
      <c r="GZ180" s="1169"/>
      <c r="HA180" s="1169"/>
      <c r="HB180" s="1169"/>
      <c r="HC180" s="1169"/>
      <c r="HD180" s="1169"/>
      <c r="HE180" s="1641"/>
      <c r="HF180" s="575"/>
      <c r="HG180" s="575"/>
      <c r="HH180" s="575"/>
      <c r="HI180" s="575"/>
      <c r="HJ180" s="1650">
        <v>11</v>
      </c>
    </row>
    <row s="1650" customFormat="1" customHeight="1" ht="11.549999999999999">
      <c r="A181" s="996"/>
      <c r="B181" s="1645"/>
      <c r="C181" s="1645"/>
      <c r="D181" s="360"/>
      <c r="J181" s="1650"/>
      <c r="K181" s="1650"/>
      <c r="L181" s="1650"/>
      <c r="M181" s="1650"/>
      <c r="N181" s="1650"/>
      <c r="O181" s="1650"/>
      <c r="P181" s="1650"/>
      <c r="Q181" s="1650"/>
      <c r="R181" s="1650"/>
      <c r="S181" s="1650"/>
      <c r="T181" s="1650"/>
      <c r="U181" s="1650"/>
      <c r="V181" s="1650"/>
      <c r="W181" s="1650"/>
      <c r="X181" s="1650"/>
      <c r="Y181" s="1650"/>
      <c r="Z181" s="1650"/>
      <c r="AA181" s="1650"/>
      <c r="AB181" s="1650"/>
      <c r="AC181" s="1650"/>
      <c r="AD181" s="1650"/>
      <c r="AE181" s="1650"/>
      <c r="AF181" s="1650"/>
      <c r="AG181" s="1650"/>
      <c r="AH181" s="1650"/>
      <c r="AI181" s="1650"/>
      <c r="AJ181" s="1650"/>
      <c r="AK181" s="1650"/>
      <c r="AL181" s="1650"/>
      <c r="AM181" s="1650"/>
      <c r="AN181" s="1650"/>
      <c r="AO181" s="1650"/>
      <c r="AP181" s="1650"/>
      <c r="AQ181" s="1650"/>
      <c r="AR181" s="1650"/>
      <c r="AS181" s="1650"/>
      <c r="AT181" s="1650"/>
      <c r="AU181" s="1650"/>
      <c r="AV181" s="1650"/>
      <c r="AW181" s="1650"/>
      <c r="AX181" s="1650"/>
      <c r="AY181" s="1650"/>
      <c r="AZ181" s="1650"/>
      <c r="BA181" s="1650"/>
      <c r="BB181" s="1650"/>
      <c r="BC181" s="1650"/>
      <c r="BD181" s="1650"/>
      <c r="BE181" s="1650"/>
      <c r="BF181" s="1650"/>
      <c r="BG181" s="1650"/>
      <c r="BH181" s="1650"/>
      <c r="BI181" s="1650"/>
      <c r="BJ181" s="1650"/>
      <c r="BK181" s="1650"/>
      <c r="BL181" s="1650"/>
      <c r="BM181" s="1650"/>
      <c r="BN181" s="1650"/>
      <c r="BO181" s="1650"/>
      <c r="BP181" s="1650"/>
      <c r="BQ181" s="1650"/>
      <c r="BR181" s="1650"/>
      <c r="BS181" s="1650"/>
      <c r="BT181" s="1650"/>
      <c r="BU181" s="1650"/>
      <c r="BV181" s="1650"/>
      <c r="BW181" s="1650"/>
      <c r="BX181" s="1650"/>
      <c r="BY181" s="1650"/>
      <c r="BZ181" s="1650"/>
      <c r="CA181" s="1650"/>
      <c r="CB181" s="1650"/>
      <c r="CC181" s="1650"/>
      <c r="CD181" s="1650"/>
      <c r="CE181" s="1650"/>
      <c r="CF181" s="1650"/>
      <c r="CG181" s="1650"/>
      <c r="CH181" s="1650"/>
      <c r="CI181" s="1650"/>
      <c r="CJ181" s="1650"/>
      <c r="CK181" s="1650"/>
      <c r="CL181" s="1650"/>
      <c r="CM181" s="1650"/>
      <c r="CN181" s="1650"/>
      <c r="CO181" s="1650"/>
      <c r="CP181" s="1650"/>
      <c r="CQ181" s="1650"/>
      <c r="CR181" s="1650"/>
      <c r="CS181" s="1650"/>
      <c r="CT181" s="1650"/>
      <c r="CU181" s="1650"/>
      <c r="CV181" s="1650"/>
      <c r="CW181" s="1650"/>
      <c r="CX181" s="1650"/>
      <c r="CY181" s="1650"/>
      <c r="CZ181" s="1650"/>
      <c r="DA181" s="1650"/>
      <c r="DB181" s="1650"/>
      <c r="DC181" s="1650"/>
      <c r="DD181" s="1650"/>
      <c r="DE181" s="1650"/>
      <c r="DF181" s="1650"/>
      <c r="DG181" s="1650"/>
      <c r="DH181" s="1650"/>
      <c r="DI181" s="1650"/>
      <c r="DJ181" s="1650"/>
      <c r="DK181" s="1650"/>
      <c r="DL181" s="1650"/>
      <c r="DM181" s="1650"/>
      <c r="DN181" s="1650"/>
      <c r="DO181" s="1650"/>
      <c r="DP181" s="1650"/>
      <c r="DQ181" s="1650"/>
      <c r="DR181" s="1650"/>
      <c r="DS181" s="1650"/>
      <c r="DT181" s="1650"/>
      <c r="DU181" s="1650"/>
      <c r="DV181" s="1650"/>
      <c r="DW181" s="1650"/>
      <c r="DX181" s="1650"/>
      <c r="DY181" s="1650"/>
      <c r="DZ181" s="1650"/>
      <c r="EA181" s="1650"/>
      <c r="EB181" s="1650"/>
      <c r="EC181" s="1650"/>
      <c r="ED181" s="1650"/>
      <c r="EE181" s="1650"/>
      <c r="EF181" s="1650"/>
      <c r="EG181" s="1650"/>
      <c r="EH181" s="1650"/>
      <c r="EI181" s="1650"/>
      <c r="EJ181" s="1650"/>
      <c r="EK181" s="1650"/>
      <c r="EL181" s="1650"/>
      <c r="EM181" s="1650"/>
      <c r="EN181" s="1650"/>
      <c r="EO181" s="1650"/>
      <c r="EP181" s="1650"/>
      <c r="EQ181" s="1650"/>
      <c r="ER181" s="1650"/>
      <c r="ES181" s="1650"/>
      <c r="ET181" s="1650"/>
      <c r="EU181" s="1650"/>
      <c r="EV181" s="1650"/>
      <c r="EW181" s="1650"/>
      <c r="EX181" s="1650"/>
      <c r="EY181" s="1650"/>
      <c r="EZ181" s="1650"/>
      <c r="FA181" s="1650"/>
      <c r="FB181" s="1650"/>
      <c r="FC181" s="1650"/>
      <c r="FD181" s="1650"/>
      <c r="FE181" s="1650"/>
      <c r="FF181" s="1650"/>
      <c r="FG181" s="1650"/>
      <c r="FH181" s="1650"/>
      <c r="FI181" s="1650"/>
      <c r="FJ181" s="1650"/>
      <c r="FK181" s="1650"/>
      <c r="FL181" s="1650"/>
      <c r="FM181" s="1650"/>
      <c r="FN181" s="1650"/>
      <c r="FO181" s="1650"/>
      <c r="FP181" s="1650"/>
      <c r="FQ181" s="1650"/>
      <c r="FR181" s="1650"/>
      <c r="FS181" s="1650"/>
      <c r="FT181" s="1650"/>
      <c r="FU181" s="1650"/>
      <c r="FV181" s="1650"/>
      <c r="FW181" s="1650"/>
      <c r="FX181" s="1650"/>
      <c r="FY181" s="1650"/>
      <c r="FZ181" s="1650"/>
      <c r="GA181" s="1650"/>
      <c r="GB181" s="1650"/>
      <c r="GC181" s="1650"/>
      <c r="GD181" s="1650"/>
      <c r="GE181" s="1650"/>
      <c r="GF181" s="1650"/>
      <c r="GG181" s="1650"/>
      <c r="GH181" s="1650"/>
      <c r="GI181" s="1650"/>
      <c r="GJ181" s="1650"/>
      <c r="GK181" s="1650"/>
      <c r="GL181" s="1650"/>
      <c r="GM181" s="1650"/>
      <c r="GO181" s="1169"/>
      <c r="GP181" s="1645"/>
      <c r="GQ181" s="1645"/>
      <c r="GR181" s="1169"/>
      <c r="GS181" s="1169"/>
      <c r="GT181" s="1169"/>
      <c r="GU181" s="1169"/>
      <c r="GV181" s="1645"/>
      <c r="GW181" s="1169"/>
      <c r="GX181" s="1169"/>
      <c r="GY181" s="553"/>
      <c r="GZ181" s="1169"/>
      <c r="HA181" s="1169"/>
      <c r="HB181" s="1169"/>
      <c r="HC181" s="1169"/>
      <c r="HD181" s="1169"/>
      <c r="HE181" s="1641"/>
      <c r="HF181" s="575"/>
      <c r="HG181" s="575"/>
      <c r="HH181" s="575"/>
      <c r="HI181" s="575"/>
      <c r="HJ181" s="1650">
        <v>11</v>
      </c>
    </row>
    <row s="1650" customFormat="1" customHeight="1" ht="11.549999999999999">
      <c r="A182" s="996"/>
      <c r="B182" s="1645"/>
      <c r="C182" s="1645"/>
      <c r="D182" s="360"/>
      <c r="J182" s="1650"/>
      <c r="K182" s="1650"/>
      <c r="L182" s="1650"/>
      <c r="M182" s="1650"/>
      <c r="N182" s="1650"/>
      <c r="O182" s="1650"/>
      <c r="P182" s="1650"/>
      <c r="Q182" s="1650"/>
      <c r="R182" s="1650"/>
      <c r="S182" s="1650"/>
      <c r="T182" s="1650"/>
      <c r="U182" s="1650"/>
      <c r="V182" s="1650"/>
      <c r="W182" s="1650"/>
      <c r="X182" s="1650"/>
      <c r="Y182" s="1650"/>
      <c r="Z182" s="1650"/>
      <c r="AA182" s="1650"/>
      <c r="AB182" s="1650"/>
      <c r="AC182" s="1650"/>
      <c r="AD182" s="1650"/>
      <c r="AE182" s="1650"/>
      <c r="AF182" s="1650"/>
      <c r="AG182" s="1650"/>
      <c r="AH182" s="1650"/>
      <c r="AI182" s="1650"/>
      <c r="AJ182" s="1650"/>
      <c r="AK182" s="1650"/>
      <c r="AL182" s="1650"/>
      <c r="AM182" s="1650"/>
      <c r="AN182" s="1650"/>
      <c r="AO182" s="1650"/>
      <c r="AP182" s="1650"/>
      <c r="AQ182" s="1650"/>
      <c r="AR182" s="1650"/>
      <c r="AS182" s="1650"/>
      <c r="AT182" s="1650"/>
      <c r="AU182" s="1650"/>
      <c r="AV182" s="1650"/>
      <c r="AW182" s="1650"/>
      <c r="AX182" s="1650"/>
      <c r="AY182" s="1650"/>
      <c r="AZ182" s="1650"/>
      <c r="BA182" s="1650"/>
      <c r="BB182" s="1650"/>
      <c r="BC182" s="1650"/>
      <c r="BD182" s="1650"/>
      <c r="BE182" s="1650"/>
      <c r="BF182" s="1650"/>
      <c r="BG182" s="1650"/>
      <c r="BH182" s="1650"/>
      <c r="BI182" s="1650"/>
      <c r="BJ182" s="1650"/>
      <c r="BK182" s="1650"/>
      <c r="BL182" s="1650"/>
      <c r="BM182" s="1650"/>
      <c r="BN182" s="1650"/>
      <c r="BO182" s="1650"/>
      <c r="BP182" s="1650"/>
      <c r="BQ182" s="1650"/>
      <c r="BR182" s="1650"/>
      <c r="BS182" s="1650"/>
      <c r="BT182" s="1650"/>
      <c r="BU182" s="1650"/>
      <c r="BV182" s="1650"/>
      <c r="BW182" s="1650"/>
      <c r="BX182" s="1650"/>
      <c r="BY182" s="1650"/>
      <c r="BZ182" s="1650"/>
      <c r="CA182" s="1650"/>
      <c r="CB182" s="1650"/>
      <c r="CC182" s="1650"/>
      <c r="CD182" s="1650"/>
      <c r="CE182" s="1650"/>
      <c r="CF182" s="1650"/>
      <c r="CG182" s="1650"/>
      <c r="CH182" s="1650"/>
      <c r="CI182" s="1650"/>
      <c r="CJ182" s="1650"/>
      <c r="CK182" s="1650"/>
      <c r="CL182" s="1650"/>
      <c r="CM182" s="1650"/>
      <c r="CN182" s="1650"/>
      <c r="CO182" s="1650"/>
      <c r="CP182" s="1650"/>
      <c r="CQ182" s="1650"/>
      <c r="CR182" s="1650"/>
      <c r="CS182" s="1650"/>
      <c r="CT182" s="1650"/>
      <c r="CU182" s="1650"/>
      <c r="CV182" s="1650"/>
      <c r="CW182" s="1650"/>
      <c r="CX182" s="1650"/>
      <c r="CY182" s="1650"/>
      <c r="CZ182" s="1650"/>
      <c r="DA182" s="1650"/>
      <c r="DB182" s="1650"/>
      <c r="DC182" s="1650"/>
      <c r="DD182" s="1650"/>
      <c r="DE182" s="1650"/>
      <c r="DF182" s="1650"/>
      <c r="DG182" s="1650"/>
      <c r="DH182" s="1650"/>
      <c r="DI182" s="1650"/>
      <c r="DJ182" s="1650"/>
      <c r="DK182" s="1650"/>
      <c r="DL182" s="1650"/>
      <c r="DM182" s="1650"/>
      <c r="DN182" s="1650"/>
      <c r="DO182" s="1650"/>
      <c r="DP182" s="1650"/>
      <c r="DQ182" s="1650"/>
      <c r="DR182" s="1650"/>
      <c r="DS182" s="1650"/>
      <c r="DT182" s="1650"/>
      <c r="DU182" s="1650"/>
      <c r="DV182" s="1650"/>
      <c r="DW182" s="1650"/>
      <c r="DX182" s="1650"/>
      <c r="DY182" s="1650"/>
      <c r="DZ182" s="1650"/>
      <c r="EA182" s="1650"/>
      <c r="EB182" s="1650"/>
      <c r="EC182" s="1650"/>
      <c r="ED182" s="1650"/>
      <c r="EE182" s="1650"/>
      <c r="EF182" s="1650"/>
      <c r="EG182" s="1650"/>
      <c r="EH182" s="1650"/>
      <c r="EI182" s="1650"/>
      <c r="EJ182" s="1650"/>
      <c r="EK182" s="1650"/>
      <c r="EL182" s="1650"/>
      <c r="EM182" s="1650"/>
      <c r="EN182" s="1650"/>
      <c r="EO182" s="1650"/>
      <c r="EP182" s="1650"/>
      <c r="EQ182" s="1650"/>
      <c r="ER182" s="1650"/>
      <c r="ES182" s="1650"/>
      <c r="ET182" s="1650"/>
      <c r="EU182" s="1650"/>
      <c r="EV182" s="1650"/>
      <c r="EW182" s="1650"/>
      <c r="EX182" s="1650"/>
      <c r="EY182" s="1650"/>
      <c r="EZ182" s="1650"/>
      <c r="FA182" s="1650"/>
      <c r="FB182" s="1650"/>
      <c r="FC182" s="1650"/>
      <c r="FD182" s="1650"/>
      <c r="FE182" s="1650"/>
      <c r="FF182" s="1650"/>
      <c r="FG182" s="1650"/>
      <c r="FH182" s="1650"/>
      <c r="FI182" s="1650"/>
      <c r="FJ182" s="1650"/>
      <c r="FK182" s="1650"/>
      <c r="FL182" s="1650"/>
      <c r="FM182" s="1650"/>
      <c r="FN182" s="1650"/>
      <c r="FO182" s="1650"/>
      <c r="FP182" s="1650"/>
      <c r="FQ182" s="1650"/>
      <c r="FR182" s="1650"/>
      <c r="FS182" s="1650"/>
      <c r="FT182" s="1650"/>
      <c r="FU182" s="1650"/>
      <c r="FV182" s="1650"/>
      <c r="FW182" s="1650"/>
      <c r="FX182" s="1650"/>
      <c r="FY182" s="1650"/>
      <c r="FZ182" s="1650"/>
      <c r="GA182" s="1650"/>
      <c r="GB182" s="1650"/>
      <c r="GC182" s="1650"/>
      <c r="GD182" s="1650"/>
      <c r="GE182" s="1650"/>
      <c r="GF182" s="1650"/>
      <c r="GG182" s="1650"/>
      <c r="GH182" s="1650"/>
      <c r="GI182" s="1650"/>
      <c r="GJ182" s="1650"/>
      <c r="GK182" s="1650"/>
      <c r="GL182" s="1650"/>
      <c r="GM182" s="1650"/>
      <c r="GO182" s="1169"/>
      <c r="GP182" s="1645"/>
      <c r="GQ182" s="1645"/>
      <c r="GR182" s="1169"/>
      <c r="GS182" s="1169"/>
      <c r="GT182" s="1169"/>
      <c r="GU182" s="1169"/>
      <c r="GV182" s="1645"/>
      <c r="GW182" s="1169"/>
      <c r="GX182" s="1169"/>
      <c r="GY182" s="553"/>
      <c r="GZ182" s="1169"/>
      <c r="HA182" s="1169"/>
      <c r="HB182" s="1169"/>
      <c r="HC182" s="1169"/>
      <c r="HD182" s="1169"/>
      <c r="HE182" s="1641"/>
      <c r="HF182" s="575"/>
      <c r="HG182" s="575"/>
      <c r="HH182" s="575"/>
      <c r="HI182" s="575"/>
      <c r="HJ182" s="1650">
        <v>11</v>
      </c>
    </row>
    <row s="1650" customFormat="1" customHeight="1" ht="11.549999999999999">
      <c r="A183" s="996"/>
      <c r="B183" s="1645"/>
      <c r="C183" s="1645"/>
      <c r="D183" s="360"/>
      <c r="J183" s="1650"/>
      <c r="K183" s="1650"/>
      <c r="L183" s="1650"/>
      <c r="M183" s="1650"/>
      <c r="N183" s="1650"/>
      <c r="O183" s="1650"/>
      <c r="P183" s="1650"/>
      <c r="Q183" s="1650"/>
      <c r="R183" s="1650"/>
      <c r="S183" s="1650"/>
      <c r="T183" s="1650"/>
      <c r="U183" s="1650"/>
      <c r="V183" s="1650"/>
      <c r="W183" s="1650"/>
      <c r="X183" s="1650"/>
      <c r="Y183" s="1650"/>
      <c r="Z183" s="1650"/>
      <c r="AA183" s="1650"/>
      <c r="AB183" s="1650"/>
      <c r="AC183" s="1650"/>
      <c r="AD183" s="1650"/>
      <c r="AE183" s="1650"/>
      <c r="AF183" s="1650"/>
      <c r="AG183" s="1650"/>
      <c r="AH183" s="1650"/>
      <c r="AI183" s="1650"/>
      <c r="AJ183" s="1650"/>
      <c r="AK183" s="1650"/>
      <c r="AL183" s="1650"/>
      <c r="AM183" s="1650"/>
      <c r="AN183" s="1650"/>
      <c r="AO183" s="1650"/>
      <c r="AP183" s="1650"/>
      <c r="AQ183" s="1650"/>
      <c r="AR183" s="1650"/>
      <c r="AS183" s="1650"/>
      <c r="AT183" s="1650"/>
      <c r="AU183" s="1650"/>
      <c r="AV183" s="1650"/>
      <c r="AW183" s="1650"/>
      <c r="AX183" s="1650"/>
      <c r="AY183" s="1650"/>
      <c r="AZ183" s="1650"/>
      <c r="BA183" s="1650"/>
      <c r="BB183" s="1650"/>
      <c r="BC183" s="1650"/>
      <c r="BD183" s="1650"/>
      <c r="BE183" s="1650"/>
      <c r="BF183" s="1650"/>
      <c r="BG183" s="1650"/>
      <c r="BH183" s="1650"/>
      <c r="BI183" s="1650"/>
      <c r="BJ183" s="1650"/>
      <c r="BK183" s="1650"/>
      <c r="BL183" s="1650"/>
      <c r="BM183" s="1650"/>
      <c r="BN183" s="1650"/>
      <c r="BO183" s="1650"/>
      <c r="BP183" s="1650"/>
      <c r="BQ183" s="1650"/>
      <c r="BR183" s="1650"/>
      <c r="BS183" s="1650"/>
      <c r="BT183" s="1650"/>
      <c r="BU183" s="1650"/>
      <c r="BV183" s="1650"/>
      <c r="BW183" s="1650"/>
      <c r="BX183" s="1650"/>
      <c r="BY183" s="1650"/>
      <c r="BZ183" s="1650"/>
      <c r="CA183" s="1650"/>
      <c r="CB183" s="1650"/>
      <c r="CC183" s="1650"/>
      <c r="CD183" s="1650"/>
      <c r="CE183" s="1650"/>
      <c r="CF183" s="1650"/>
      <c r="CG183" s="1650"/>
      <c r="CH183" s="1650"/>
      <c r="CI183" s="1650"/>
      <c r="CJ183" s="1650"/>
      <c r="CK183" s="1650"/>
      <c r="CL183" s="1650"/>
      <c r="CM183" s="1650"/>
      <c r="CN183" s="1650"/>
      <c r="CO183" s="1650"/>
      <c r="CP183" s="1650"/>
      <c r="CQ183" s="1650"/>
      <c r="CR183" s="1650"/>
      <c r="CS183" s="1650"/>
      <c r="CT183" s="1650"/>
      <c r="CU183" s="1650"/>
      <c r="CV183" s="1650"/>
      <c r="CW183" s="1650"/>
      <c r="CX183" s="1650"/>
      <c r="CY183" s="1650"/>
      <c r="CZ183" s="1650"/>
      <c r="DA183" s="1650"/>
      <c r="DB183" s="1650"/>
      <c r="DC183" s="1650"/>
      <c r="DD183" s="1650"/>
      <c r="DE183" s="1650"/>
      <c r="DF183" s="1650"/>
      <c r="DG183" s="1650"/>
      <c r="DH183" s="1650"/>
      <c r="DI183" s="1650"/>
      <c r="DJ183" s="1650"/>
      <c r="DK183" s="1650"/>
      <c r="DL183" s="1650"/>
      <c r="DM183" s="1650"/>
      <c r="DN183" s="1650"/>
      <c r="DO183" s="1650"/>
      <c r="DP183" s="1650"/>
      <c r="DQ183" s="1650"/>
      <c r="DR183" s="1650"/>
      <c r="DS183" s="1650"/>
      <c r="DT183" s="1650"/>
      <c r="DU183" s="1650"/>
      <c r="DV183" s="1650"/>
      <c r="DW183" s="1650"/>
      <c r="DX183" s="1650"/>
      <c r="DY183" s="1650"/>
      <c r="DZ183" s="1650"/>
      <c r="EA183" s="1650"/>
      <c r="EB183" s="1650"/>
      <c r="EC183" s="1650"/>
      <c r="ED183" s="1650"/>
      <c r="EE183" s="1650"/>
      <c r="EF183" s="1650"/>
      <c r="EG183" s="1650"/>
      <c r="EH183" s="1650"/>
      <c r="EI183" s="1650"/>
      <c r="EJ183" s="1650"/>
      <c r="EK183" s="1650"/>
      <c r="EL183" s="1650"/>
      <c r="EM183" s="1650"/>
      <c r="EN183" s="1650"/>
      <c r="EO183" s="1650"/>
      <c r="EP183" s="1650"/>
      <c r="EQ183" s="1650"/>
      <c r="ER183" s="1650"/>
      <c r="ES183" s="1650"/>
      <c r="ET183" s="1650"/>
      <c r="EU183" s="1650"/>
      <c r="EV183" s="1650"/>
      <c r="EW183" s="1650"/>
      <c r="EX183" s="1650"/>
      <c r="EY183" s="1650"/>
      <c r="EZ183" s="1650"/>
      <c r="FA183" s="1650"/>
      <c r="FB183" s="1650"/>
      <c r="FC183" s="1650"/>
      <c r="FD183" s="1650"/>
      <c r="FE183" s="1650"/>
      <c r="FF183" s="1650"/>
      <c r="FG183" s="1650"/>
      <c r="FH183" s="1650"/>
      <c r="FI183" s="1650"/>
      <c r="FJ183" s="1650"/>
      <c r="FK183" s="1650"/>
      <c r="FL183" s="1650"/>
      <c r="FM183" s="1650"/>
      <c r="FN183" s="1650"/>
      <c r="FO183" s="1650"/>
      <c r="FP183" s="1650"/>
      <c r="FQ183" s="1650"/>
      <c r="FR183" s="1650"/>
      <c r="FS183" s="1650"/>
      <c r="FT183" s="1650"/>
      <c r="FU183" s="1650"/>
      <c r="FV183" s="1650"/>
      <c r="FW183" s="1650"/>
      <c r="FX183" s="1650"/>
      <c r="FY183" s="1650"/>
      <c r="FZ183" s="1650"/>
      <c r="GA183" s="1650"/>
      <c r="GB183" s="1650"/>
      <c r="GC183" s="1650"/>
      <c r="GD183" s="1650"/>
      <c r="GE183" s="1650"/>
      <c r="GF183" s="1650"/>
      <c r="GG183" s="1650"/>
      <c r="GH183" s="1650"/>
      <c r="GI183" s="1650"/>
      <c r="GJ183" s="1650"/>
      <c r="GK183" s="1650"/>
      <c r="GL183" s="1650"/>
      <c r="GM183" s="1650"/>
      <c r="GO183" s="1169"/>
      <c r="GP183" s="1645"/>
      <c r="GQ183" s="1645"/>
      <c r="GR183" s="1169"/>
      <c r="GS183" s="1169"/>
      <c r="GT183" s="1169"/>
      <c r="GU183" s="1169"/>
      <c r="GV183" s="1645"/>
      <c r="GW183" s="1169"/>
      <c r="GX183" s="1169"/>
      <c r="GY183" s="553"/>
      <c r="GZ183" s="1169"/>
      <c r="HA183" s="1169"/>
      <c r="HB183" s="1169"/>
      <c r="HC183" s="1169"/>
      <c r="HD183" s="1169"/>
      <c r="HE183" s="1641"/>
      <c r="HF183" s="575"/>
      <c r="HG183" s="575"/>
      <c r="HH183" s="575"/>
      <c r="HI183" s="575"/>
      <c r="HJ183" s="1650">
        <v>11</v>
      </c>
    </row>
    <row s="1650" customFormat="1" customHeight="1" ht="11.549999999999999">
      <c r="A184" s="996"/>
      <c r="B184" s="1645"/>
      <c r="C184" s="1645"/>
      <c r="D184" s="360"/>
      <c r="J184" s="1650"/>
      <c r="K184" s="1650"/>
      <c r="L184" s="1650"/>
      <c r="M184" s="1650"/>
      <c r="N184" s="1650"/>
      <c r="O184" s="1650"/>
      <c r="P184" s="1650"/>
      <c r="Q184" s="1650"/>
      <c r="R184" s="1650"/>
      <c r="S184" s="1650"/>
      <c r="T184" s="1650"/>
      <c r="U184" s="1650"/>
      <c r="V184" s="1650"/>
      <c r="W184" s="1650"/>
      <c r="X184" s="1650"/>
      <c r="Y184" s="1650"/>
      <c r="Z184" s="1650"/>
      <c r="AA184" s="1650"/>
      <c r="AB184" s="1650"/>
      <c r="AC184" s="1650"/>
      <c r="AD184" s="1650"/>
      <c r="AE184" s="1650"/>
      <c r="AF184" s="1650"/>
      <c r="AG184" s="1650"/>
      <c r="AH184" s="1650"/>
      <c r="AI184" s="1650"/>
      <c r="AJ184" s="1650"/>
      <c r="AK184" s="1650"/>
      <c r="AL184" s="1650"/>
      <c r="AM184" s="1650"/>
      <c r="AN184" s="1650"/>
      <c r="AO184" s="1650"/>
      <c r="AP184" s="1650"/>
      <c r="AQ184" s="1650"/>
      <c r="AR184" s="1650"/>
      <c r="AS184" s="1650"/>
      <c r="AT184" s="1650"/>
      <c r="AU184" s="1650"/>
      <c r="AV184" s="1650"/>
      <c r="AW184" s="1650"/>
      <c r="AX184" s="1650"/>
      <c r="AY184" s="1650"/>
      <c r="AZ184" s="1650"/>
      <c r="BA184" s="1650"/>
      <c r="BB184" s="1650"/>
      <c r="BC184" s="1650"/>
      <c r="BD184" s="1650"/>
      <c r="BE184" s="1650"/>
      <c r="BF184" s="1650"/>
      <c r="BG184" s="1650"/>
      <c r="BH184" s="1650"/>
      <c r="BI184" s="1650"/>
      <c r="BJ184" s="1650"/>
      <c r="BK184" s="1650"/>
      <c r="BL184" s="1650"/>
      <c r="BM184" s="1650"/>
      <c r="BN184" s="1650"/>
      <c r="BO184" s="1650"/>
      <c r="BP184" s="1650"/>
      <c r="BQ184" s="1650"/>
      <c r="BR184" s="1650"/>
      <c r="BS184" s="1650"/>
      <c r="BT184" s="1650"/>
      <c r="BU184" s="1650"/>
      <c r="BV184" s="1650"/>
      <c r="BW184" s="1650"/>
      <c r="BX184" s="1650"/>
      <c r="BY184" s="1650"/>
      <c r="BZ184" s="1650"/>
      <c r="CA184" s="1650"/>
      <c r="CB184" s="1650"/>
      <c r="CC184" s="1650"/>
      <c r="CD184" s="1650"/>
      <c r="CE184" s="1650"/>
      <c r="CF184" s="1650"/>
      <c r="CG184" s="1650"/>
      <c r="CH184" s="1650"/>
      <c r="CI184" s="1650"/>
      <c r="CJ184" s="1650"/>
      <c r="CK184" s="1650"/>
      <c r="CL184" s="1650"/>
      <c r="CM184" s="1650"/>
      <c r="CN184" s="1650"/>
      <c r="CO184" s="1650"/>
      <c r="CP184" s="1650"/>
      <c r="CQ184" s="1650"/>
      <c r="CR184" s="1650"/>
      <c r="CS184" s="1650"/>
      <c r="CT184" s="1650"/>
      <c r="CU184" s="1650"/>
      <c r="CV184" s="1650"/>
      <c r="CW184" s="1650"/>
      <c r="CX184" s="1650"/>
      <c r="CY184" s="1650"/>
      <c r="CZ184" s="1650"/>
      <c r="DA184" s="1650"/>
      <c r="DB184" s="1650"/>
      <c r="DC184" s="1650"/>
      <c r="DD184" s="1650"/>
      <c r="DE184" s="1650"/>
      <c r="DF184" s="1650"/>
      <c r="DG184" s="1650"/>
      <c r="DH184" s="1650"/>
      <c r="DI184" s="1650"/>
      <c r="DJ184" s="1650"/>
      <c r="DK184" s="1650"/>
      <c r="DL184" s="1650"/>
      <c r="DM184" s="1650"/>
      <c r="DN184" s="1650"/>
      <c r="DO184" s="1650"/>
      <c r="DP184" s="1650"/>
      <c r="DQ184" s="1650"/>
      <c r="DR184" s="1650"/>
      <c r="DS184" s="1650"/>
      <c r="DT184" s="1650"/>
      <c r="DU184" s="1650"/>
      <c r="DV184" s="1650"/>
      <c r="DW184" s="1650"/>
      <c r="DX184" s="1650"/>
      <c r="DY184" s="1650"/>
      <c r="DZ184" s="1650"/>
      <c r="EA184" s="1650"/>
      <c r="EB184" s="1650"/>
      <c r="EC184" s="1650"/>
      <c r="ED184" s="1650"/>
      <c r="EE184" s="1650"/>
      <c r="EF184" s="1650"/>
      <c r="EG184" s="1650"/>
      <c r="EH184" s="1650"/>
      <c r="EI184" s="1650"/>
      <c r="EJ184" s="1650"/>
      <c r="EK184" s="1650"/>
      <c r="EL184" s="1650"/>
      <c r="EM184" s="1650"/>
      <c r="EN184" s="1650"/>
      <c r="EO184" s="1650"/>
      <c r="EP184" s="1650"/>
      <c r="EQ184" s="1650"/>
      <c r="ER184" s="1650"/>
      <c r="ES184" s="1650"/>
      <c r="ET184" s="1650"/>
      <c r="EU184" s="1650"/>
      <c r="EV184" s="1650"/>
      <c r="EW184" s="1650"/>
      <c r="EX184" s="1650"/>
      <c r="EY184" s="1650"/>
      <c r="EZ184" s="1650"/>
      <c r="FA184" s="1650"/>
      <c r="FB184" s="1650"/>
      <c r="FC184" s="1650"/>
      <c r="FD184" s="1650"/>
      <c r="FE184" s="1650"/>
      <c r="FF184" s="1650"/>
      <c r="FG184" s="1650"/>
      <c r="FH184" s="1650"/>
      <c r="FI184" s="1650"/>
      <c r="FJ184" s="1650"/>
      <c r="FK184" s="1650"/>
      <c r="FL184" s="1650"/>
      <c r="FM184" s="1650"/>
      <c r="FN184" s="1650"/>
      <c r="FO184" s="1650"/>
      <c r="FP184" s="1650"/>
      <c r="FQ184" s="1650"/>
      <c r="FR184" s="1650"/>
      <c r="FS184" s="1650"/>
      <c r="FT184" s="1650"/>
      <c r="FU184" s="1650"/>
      <c r="FV184" s="1650"/>
      <c r="FW184" s="1650"/>
      <c r="FX184" s="1650"/>
      <c r="FY184" s="1650"/>
      <c r="FZ184" s="1650"/>
      <c r="GA184" s="1650"/>
      <c r="GB184" s="1650"/>
      <c r="GC184" s="1650"/>
      <c r="GD184" s="1650"/>
      <c r="GE184" s="1650"/>
      <c r="GF184" s="1650"/>
      <c r="GG184" s="1650"/>
      <c r="GH184" s="1650"/>
      <c r="GI184" s="1650"/>
      <c r="GJ184" s="1650"/>
      <c r="GK184" s="1650"/>
      <c r="GL184" s="1650"/>
      <c r="GM184" s="1650"/>
      <c r="GO184" s="1169"/>
      <c r="GP184" s="1645"/>
      <c r="GQ184" s="1645"/>
      <c r="GR184" s="1169"/>
      <c r="GS184" s="1169"/>
      <c r="GT184" s="1169"/>
      <c r="GU184" s="1169"/>
      <c r="GV184" s="1645"/>
      <c r="GW184" s="1169"/>
      <c r="GX184" s="1169"/>
      <c r="GY184" s="553"/>
      <c r="GZ184" s="1169"/>
      <c r="HA184" s="1169"/>
      <c r="HB184" s="1169"/>
      <c r="HC184" s="1169"/>
      <c r="HD184" s="1169"/>
      <c r="HE184" s="1641"/>
      <c r="HF184" s="575"/>
      <c r="HG184" s="575"/>
      <c r="HH184" s="575"/>
      <c r="HI184" s="575"/>
      <c r="HJ184" s="1650">
        <v>11</v>
      </c>
    </row>
    <row s="1650" customFormat="1" customHeight="1" ht="11.549999999999999">
      <c r="A185" s="996"/>
      <c r="B185" s="1645"/>
      <c r="C185" s="1645"/>
      <c r="D185" s="360"/>
      <c r="J185" s="1650"/>
      <c r="K185" s="1650"/>
      <c r="L185" s="1650"/>
      <c r="M185" s="1650"/>
      <c r="N185" s="1650"/>
      <c r="O185" s="1650"/>
      <c r="P185" s="1650"/>
      <c r="Q185" s="1650"/>
      <c r="R185" s="1650"/>
      <c r="S185" s="1650"/>
      <c r="T185" s="1650"/>
      <c r="U185" s="1650"/>
      <c r="V185" s="1650"/>
      <c r="W185" s="1650"/>
      <c r="X185" s="1650"/>
      <c r="Y185" s="1650"/>
      <c r="Z185" s="1650"/>
      <c r="AA185" s="1650"/>
      <c r="AB185" s="1650"/>
      <c r="AC185" s="1650"/>
      <c r="AD185" s="1650"/>
      <c r="AE185" s="1650"/>
      <c r="AF185" s="1650"/>
      <c r="AG185" s="1650"/>
      <c r="AH185" s="1650"/>
      <c r="AI185" s="1650"/>
      <c r="AJ185" s="1650"/>
      <c r="AK185" s="1650"/>
      <c r="AL185" s="1650"/>
      <c r="AM185" s="1650"/>
      <c r="AN185" s="1650"/>
      <c r="AO185" s="1650"/>
      <c r="AP185" s="1650"/>
      <c r="AQ185" s="1650"/>
      <c r="AR185" s="1650"/>
      <c r="AS185" s="1650"/>
      <c r="AT185" s="1650"/>
      <c r="AU185" s="1650"/>
      <c r="AV185" s="1650"/>
      <c r="AW185" s="1650"/>
      <c r="AX185" s="1650"/>
      <c r="AY185" s="1650"/>
      <c r="AZ185" s="1650"/>
      <c r="BA185" s="1650"/>
      <c r="BB185" s="1650"/>
      <c r="BC185" s="1650"/>
      <c r="BD185" s="1650"/>
      <c r="BE185" s="1650"/>
      <c r="BF185" s="1650"/>
      <c r="BG185" s="1650"/>
      <c r="BH185" s="1650"/>
      <c r="BI185" s="1650"/>
      <c r="BJ185" s="1650"/>
      <c r="BK185" s="1650"/>
      <c r="BL185" s="1650"/>
      <c r="BM185" s="1650"/>
      <c r="BN185" s="1650"/>
      <c r="BO185" s="1650"/>
      <c r="BP185" s="1650"/>
      <c r="BQ185" s="1650"/>
      <c r="BR185" s="1650"/>
      <c r="BS185" s="1650"/>
      <c r="BT185" s="1650"/>
      <c r="BU185" s="1650"/>
      <c r="BV185" s="1650"/>
      <c r="BW185" s="1650"/>
      <c r="BX185" s="1650"/>
      <c r="BY185" s="1650"/>
      <c r="BZ185" s="1650"/>
      <c r="CA185" s="1650"/>
      <c r="CB185" s="1650"/>
      <c r="CC185" s="1650"/>
      <c r="CD185" s="1650"/>
      <c r="CE185" s="1650"/>
      <c r="CF185" s="1650"/>
      <c r="CG185" s="1650"/>
      <c r="CH185" s="1650"/>
      <c r="CI185" s="1650"/>
      <c r="CJ185" s="1650"/>
      <c r="CK185" s="1650"/>
      <c r="CL185" s="1650"/>
      <c r="CM185" s="1650"/>
      <c r="CN185" s="1650"/>
      <c r="CO185" s="1650"/>
      <c r="CP185" s="1650"/>
      <c r="CQ185" s="1650"/>
      <c r="CR185" s="1650"/>
      <c r="CS185" s="1650"/>
      <c r="CT185" s="1650"/>
      <c r="CU185" s="1650"/>
      <c r="CV185" s="1650"/>
      <c r="CW185" s="1650"/>
      <c r="CX185" s="1650"/>
      <c r="CY185" s="1650"/>
      <c r="CZ185" s="1650"/>
      <c r="DA185" s="1650"/>
      <c r="DB185" s="1650"/>
      <c r="DC185" s="1650"/>
      <c r="DD185" s="1650"/>
      <c r="DE185" s="1650"/>
      <c r="DF185" s="1650"/>
      <c r="DG185" s="1650"/>
      <c r="DH185" s="1650"/>
      <c r="DI185" s="1650"/>
      <c r="DJ185" s="1650"/>
      <c r="DK185" s="1650"/>
      <c r="DL185" s="1650"/>
      <c r="DM185" s="1650"/>
      <c r="DN185" s="1650"/>
      <c r="DO185" s="1650"/>
      <c r="DP185" s="1650"/>
      <c r="DQ185" s="1650"/>
      <c r="DR185" s="1650"/>
      <c r="DS185" s="1650"/>
      <c r="DT185" s="1650"/>
      <c r="DU185" s="1650"/>
      <c r="DV185" s="1650"/>
      <c r="DW185" s="1650"/>
      <c r="DX185" s="1650"/>
      <c r="DY185" s="1650"/>
      <c r="DZ185" s="1650"/>
      <c r="EA185" s="1650"/>
      <c r="EB185" s="1650"/>
      <c r="EC185" s="1650"/>
      <c r="ED185" s="1650"/>
      <c r="EE185" s="1650"/>
      <c r="EF185" s="1650"/>
      <c r="EG185" s="1650"/>
      <c r="EH185" s="1650"/>
      <c r="EI185" s="1650"/>
      <c r="EJ185" s="1650"/>
      <c r="EK185" s="1650"/>
      <c r="EL185" s="1650"/>
      <c r="EM185" s="1650"/>
      <c r="EN185" s="1650"/>
      <c r="EO185" s="1650"/>
      <c r="EP185" s="1650"/>
      <c r="EQ185" s="1650"/>
      <c r="ER185" s="1650"/>
      <c r="ES185" s="1650"/>
      <c r="ET185" s="1650"/>
      <c r="EU185" s="1650"/>
      <c r="EV185" s="1650"/>
      <c r="EW185" s="1650"/>
      <c r="EX185" s="1650"/>
      <c r="EY185" s="1650"/>
      <c r="EZ185" s="1650"/>
      <c r="FA185" s="1650"/>
      <c r="FB185" s="1650"/>
      <c r="FC185" s="1650"/>
      <c r="FD185" s="1650"/>
      <c r="FE185" s="1650"/>
      <c r="FF185" s="1650"/>
      <c r="FG185" s="1650"/>
      <c r="FH185" s="1650"/>
      <c r="FI185" s="1650"/>
      <c r="FJ185" s="1650"/>
      <c r="FK185" s="1650"/>
      <c r="FL185" s="1650"/>
      <c r="FM185" s="1650"/>
      <c r="FN185" s="1650"/>
      <c r="FO185" s="1650"/>
      <c r="FP185" s="1650"/>
      <c r="FQ185" s="1650"/>
      <c r="FR185" s="1650"/>
      <c r="FS185" s="1650"/>
      <c r="FT185" s="1650"/>
      <c r="FU185" s="1650"/>
      <c r="FV185" s="1650"/>
      <c r="FW185" s="1650"/>
      <c r="FX185" s="1650"/>
      <c r="FY185" s="1650"/>
      <c r="FZ185" s="1650"/>
      <c r="GA185" s="1650"/>
      <c r="GB185" s="1650"/>
      <c r="GC185" s="1650"/>
      <c r="GD185" s="1650"/>
      <c r="GE185" s="1650"/>
      <c r="GF185" s="1650"/>
      <c r="GG185" s="1650"/>
      <c r="GH185" s="1650"/>
      <c r="GI185" s="1650"/>
      <c r="GJ185" s="1650"/>
      <c r="GK185" s="1650"/>
      <c r="GL185" s="1650"/>
      <c r="GM185" s="1650"/>
      <c r="GO185" s="1169"/>
      <c r="GP185" s="1645"/>
      <c r="GQ185" s="1645"/>
      <c r="GR185" s="1169"/>
      <c r="GS185" s="1169"/>
      <c r="GT185" s="1169"/>
      <c r="GU185" s="1169"/>
      <c r="GV185" s="1645"/>
      <c r="GW185" s="1169"/>
      <c r="GX185" s="1169"/>
      <c r="GY185" s="553"/>
      <c r="GZ185" s="1169"/>
      <c r="HA185" s="1169"/>
      <c r="HB185" s="1169"/>
      <c r="HC185" s="1169"/>
      <c r="HD185" s="1169"/>
      <c r="HE185" s="1641"/>
      <c r="HF185" s="575"/>
      <c r="HG185" s="575"/>
      <c r="HH185" s="575"/>
      <c r="HI185" s="575"/>
      <c r="HJ185" s="1650">
        <v>11</v>
      </c>
    </row>
    <row s="1650" customFormat="1" customHeight="1" ht="11.549999999999999">
      <c r="A186" s="996"/>
      <c r="B186" s="1645"/>
      <c r="C186" s="1645"/>
      <c r="D186" s="360"/>
      <c r="J186" s="1650"/>
      <c r="K186" s="1650"/>
      <c r="L186" s="1650"/>
      <c r="M186" s="1650"/>
      <c r="N186" s="1650"/>
      <c r="O186" s="1650"/>
      <c r="P186" s="1650"/>
      <c r="Q186" s="1650"/>
      <c r="R186" s="1650"/>
      <c r="S186" s="1650"/>
      <c r="T186" s="1650"/>
      <c r="U186" s="1650"/>
      <c r="V186" s="1650"/>
      <c r="W186" s="1650"/>
      <c r="X186" s="1650"/>
      <c r="Y186" s="1650"/>
      <c r="Z186" s="1650"/>
      <c r="AA186" s="1650"/>
      <c r="AB186" s="1650"/>
      <c r="AC186" s="1650"/>
      <c r="AD186" s="1650"/>
      <c r="AE186" s="1650"/>
      <c r="AF186" s="1650"/>
      <c r="AG186" s="1650"/>
      <c r="AH186" s="1650"/>
      <c r="AI186" s="1650"/>
      <c r="AJ186" s="1650"/>
      <c r="AK186" s="1650"/>
      <c r="AL186" s="1650"/>
      <c r="AM186" s="1650"/>
      <c r="AN186" s="1650"/>
      <c r="AO186" s="1650"/>
      <c r="AP186" s="1650"/>
      <c r="AQ186" s="1650"/>
      <c r="AR186" s="1650"/>
      <c r="AS186" s="1650"/>
      <c r="AT186" s="1650"/>
      <c r="AU186" s="1650"/>
      <c r="AV186" s="1650"/>
      <c r="AW186" s="1650"/>
      <c r="AX186" s="1650"/>
      <c r="AY186" s="1650"/>
      <c r="AZ186" s="1650"/>
      <c r="BA186" s="1650"/>
      <c r="BB186" s="1650"/>
      <c r="BC186" s="1650"/>
      <c r="BD186" s="1650"/>
      <c r="BE186" s="1650"/>
      <c r="BF186" s="1650"/>
      <c r="BG186" s="1650"/>
      <c r="BH186" s="1650"/>
      <c r="BI186" s="1650"/>
      <c r="BJ186" s="1650"/>
      <c r="BK186" s="1650"/>
      <c r="BL186" s="1650"/>
      <c r="BM186" s="1650"/>
      <c r="BN186" s="1650"/>
      <c r="BO186" s="1650"/>
      <c r="BP186" s="1650"/>
      <c r="BQ186" s="1650"/>
      <c r="BR186" s="1650"/>
      <c r="BS186" s="1650"/>
      <c r="BT186" s="1650"/>
      <c r="BU186" s="1650"/>
      <c r="BV186" s="1650"/>
      <c r="BW186" s="1650"/>
      <c r="BX186" s="1650"/>
      <c r="BY186" s="1650"/>
      <c r="BZ186" s="1650"/>
      <c r="CA186" s="1650"/>
      <c r="CB186" s="1650"/>
      <c r="CC186" s="1650"/>
      <c r="CD186" s="1650"/>
      <c r="CE186" s="1650"/>
      <c r="CF186" s="1650"/>
      <c r="CG186" s="1650"/>
      <c r="CH186" s="1650"/>
      <c r="CI186" s="1650"/>
      <c r="CJ186" s="1650"/>
      <c r="CK186" s="1650"/>
      <c r="CL186" s="1650"/>
      <c r="CM186" s="1650"/>
      <c r="CN186" s="1650"/>
      <c r="CO186" s="1650"/>
      <c r="CP186" s="1650"/>
      <c r="CQ186" s="1650"/>
      <c r="CR186" s="1650"/>
      <c r="CS186" s="1650"/>
      <c r="CT186" s="1650"/>
      <c r="CU186" s="1650"/>
      <c r="CV186" s="1650"/>
      <c r="CW186" s="1650"/>
      <c r="CX186" s="1650"/>
      <c r="CY186" s="1650"/>
      <c r="CZ186" s="1650"/>
      <c r="DA186" s="1650"/>
      <c r="DB186" s="1650"/>
      <c r="DC186" s="1650"/>
      <c r="DD186" s="1650"/>
      <c r="DE186" s="1650"/>
      <c r="DF186" s="1650"/>
      <c r="DG186" s="1650"/>
      <c r="DH186" s="1650"/>
      <c r="DI186" s="1650"/>
      <c r="DJ186" s="1650"/>
      <c r="DK186" s="1650"/>
      <c r="DL186" s="1650"/>
      <c r="DM186" s="1650"/>
      <c r="DN186" s="1650"/>
      <c r="DO186" s="1650"/>
      <c r="DP186" s="1650"/>
      <c r="DQ186" s="1650"/>
      <c r="DR186" s="1650"/>
      <c r="DS186" s="1650"/>
      <c r="DT186" s="1650"/>
      <c r="DU186" s="1650"/>
      <c r="DV186" s="1650"/>
      <c r="DW186" s="1650"/>
      <c r="DX186" s="1650"/>
      <c r="DY186" s="1650"/>
      <c r="DZ186" s="1650"/>
      <c r="EA186" s="1650"/>
      <c r="EB186" s="1650"/>
      <c r="EC186" s="1650"/>
      <c r="ED186" s="1650"/>
      <c r="EE186" s="1650"/>
      <c r="EF186" s="1650"/>
      <c r="EG186" s="1650"/>
      <c r="EH186" s="1650"/>
      <c r="EI186" s="1650"/>
      <c r="EJ186" s="1650"/>
      <c r="EK186" s="1650"/>
      <c r="EL186" s="1650"/>
      <c r="EM186" s="1650"/>
      <c r="EN186" s="1650"/>
      <c r="EO186" s="1650"/>
      <c r="EP186" s="1650"/>
      <c r="EQ186" s="1650"/>
      <c r="ER186" s="1650"/>
      <c r="ES186" s="1650"/>
      <c r="ET186" s="1650"/>
      <c r="EU186" s="1650"/>
      <c r="EV186" s="1650"/>
      <c r="EW186" s="1650"/>
      <c r="EX186" s="1650"/>
      <c r="EY186" s="1650"/>
      <c r="EZ186" s="1650"/>
      <c r="FA186" s="1650"/>
      <c r="FB186" s="1650"/>
      <c r="FC186" s="1650"/>
      <c r="FD186" s="1650"/>
      <c r="FE186" s="1650"/>
      <c r="FF186" s="1650"/>
      <c r="FG186" s="1650"/>
      <c r="FH186" s="1650"/>
      <c r="FI186" s="1650"/>
      <c r="FJ186" s="1650"/>
      <c r="FK186" s="1650"/>
      <c r="FL186" s="1650"/>
      <c r="FM186" s="1650"/>
      <c r="FN186" s="1650"/>
      <c r="FO186" s="1650"/>
      <c r="FP186" s="1650"/>
      <c r="FQ186" s="1650"/>
      <c r="FR186" s="1650"/>
      <c r="FS186" s="1650"/>
      <c r="FT186" s="1650"/>
      <c r="FU186" s="1650"/>
      <c r="FV186" s="1650"/>
      <c r="FW186" s="1650"/>
      <c r="FX186" s="1650"/>
      <c r="FY186" s="1650"/>
      <c r="FZ186" s="1650"/>
      <c r="GA186" s="1650"/>
      <c r="GB186" s="1650"/>
      <c r="GC186" s="1650"/>
      <c r="GD186" s="1650"/>
      <c r="GE186" s="1650"/>
      <c r="GF186" s="1650"/>
      <c r="GG186" s="1650"/>
      <c r="GH186" s="1650"/>
      <c r="GI186" s="1650"/>
      <c r="GJ186" s="1650"/>
      <c r="GK186" s="1650"/>
      <c r="GL186" s="1650"/>
      <c r="GM186" s="1650"/>
      <c r="GO186" s="1169"/>
      <c r="GP186" s="1645"/>
      <c r="GQ186" s="1645"/>
      <c r="GR186" s="1169"/>
      <c r="GS186" s="1169"/>
      <c r="GT186" s="1169"/>
      <c r="GU186" s="1169"/>
      <c r="GV186" s="1645"/>
      <c r="GW186" s="1169"/>
      <c r="GX186" s="1169"/>
      <c r="GY186" s="553"/>
      <c r="GZ186" s="1169"/>
      <c r="HA186" s="1169"/>
      <c r="HB186" s="1169"/>
      <c r="HC186" s="1169"/>
      <c r="HD186" s="1169"/>
      <c r="HE186" s="1641"/>
      <c r="HF186" s="575"/>
      <c r="HG186" s="575"/>
      <c r="HH186" s="575"/>
      <c r="HI186" s="575"/>
      <c r="HJ186" s="1650">
        <v>11</v>
      </c>
    </row>
    <row s="1650" customFormat="1" customHeight="1" ht="11.549999999999999">
      <c r="A187" s="996"/>
      <c r="B187" s="1645"/>
      <c r="C187" s="1645"/>
      <c r="D187" s="360"/>
      <c r="J187" s="1650"/>
      <c r="K187" s="1650"/>
      <c r="L187" s="1650"/>
      <c r="M187" s="1650"/>
      <c r="N187" s="1650"/>
      <c r="O187" s="1650"/>
      <c r="P187" s="1650"/>
      <c r="Q187" s="1650"/>
      <c r="R187" s="1650"/>
      <c r="S187" s="1650"/>
      <c r="T187" s="1650"/>
      <c r="U187" s="1650"/>
      <c r="V187" s="1650"/>
      <c r="W187" s="1650"/>
      <c r="X187" s="1650"/>
      <c r="Y187" s="1650"/>
      <c r="Z187" s="1650"/>
      <c r="AA187" s="1650"/>
      <c r="AB187" s="1650"/>
      <c r="AC187" s="1650"/>
      <c r="AD187" s="1650"/>
      <c r="AE187" s="1650"/>
      <c r="AF187" s="1650"/>
      <c r="AG187" s="1650"/>
      <c r="AH187" s="1650"/>
      <c r="AI187" s="1650"/>
      <c r="AJ187" s="1650"/>
      <c r="AK187" s="1650"/>
      <c r="AL187" s="1650"/>
      <c r="AM187" s="1650"/>
      <c r="AN187" s="1650"/>
      <c r="AO187" s="1650"/>
      <c r="AP187" s="1650"/>
      <c r="AQ187" s="1650"/>
      <c r="AR187" s="1650"/>
      <c r="AS187" s="1650"/>
      <c r="AT187" s="1650"/>
      <c r="AU187" s="1650"/>
      <c r="AV187" s="1650"/>
      <c r="AW187" s="1650"/>
      <c r="AX187" s="1650"/>
      <c r="AY187" s="1650"/>
      <c r="AZ187" s="1650"/>
      <c r="BA187" s="1650"/>
      <c r="BB187" s="1650"/>
      <c r="BC187" s="1650"/>
      <c r="BD187" s="1650"/>
      <c r="BE187" s="1650"/>
      <c r="BF187" s="1650"/>
      <c r="BG187" s="1650"/>
      <c r="BH187" s="1650"/>
      <c r="BI187" s="1650"/>
      <c r="BJ187" s="1650"/>
      <c r="BK187" s="1650"/>
      <c r="BL187" s="1650"/>
      <c r="BM187" s="1650"/>
      <c r="BN187" s="1650"/>
      <c r="BO187" s="1650"/>
      <c r="BP187" s="1650"/>
      <c r="BQ187" s="1650"/>
      <c r="BR187" s="1650"/>
      <c r="BS187" s="1650"/>
      <c r="BT187" s="1650"/>
      <c r="BU187" s="1650"/>
      <c r="BV187" s="1650"/>
      <c r="BW187" s="1650"/>
      <c r="BX187" s="1650"/>
      <c r="BY187" s="1650"/>
      <c r="BZ187" s="1650"/>
      <c r="CA187" s="1650"/>
      <c r="CB187" s="1650"/>
      <c r="CC187" s="1650"/>
      <c r="CD187" s="1650"/>
      <c r="CE187" s="1650"/>
      <c r="CF187" s="1650"/>
      <c r="CG187" s="1650"/>
      <c r="CH187" s="1650"/>
      <c r="CI187" s="1650"/>
      <c r="CJ187" s="1650"/>
      <c r="CK187" s="1650"/>
      <c r="CL187" s="1650"/>
      <c r="CM187" s="1650"/>
      <c r="CN187" s="1650"/>
      <c r="CO187" s="1650"/>
      <c r="CP187" s="1650"/>
      <c r="CQ187" s="1650"/>
      <c r="CR187" s="1650"/>
      <c r="CS187" s="1650"/>
      <c r="CT187" s="1650"/>
      <c r="CU187" s="1650"/>
      <c r="CV187" s="1650"/>
      <c r="CW187" s="1650"/>
      <c r="CX187" s="1650"/>
      <c r="CY187" s="1650"/>
      <c r="CZ187" s="1650"/>
      <c r="DA187" s="1650"/>
      <c r="DB187" s="1650"/>
      <c r="DC187" s="1650"/>
      <c r="DD187" s="1650"/>
      <c r="DE187" s="1650"/>
      <c r="DF187" s="1650"/>
      <c r="DG187" s="1650"/>
      <c r="DH187" s="1650"/>
      <c r="DI187" s="1650"/>
      <c r="DJ187" s="1650"/>
      <c r="DK187" s="1650"/>
      <c r="DL187" s="1650"/>
      <c r="DM187" s="1650"/>
      <c r="DN187" s="1650"/>
      <c r="DO187" s="1650"/>
      <c r="DP187" s="1650"/>
      <c r="DQ187" s="1650"/>
      <c r="DR187" s="1650"/>
      <c r="DS187" s="1650"/>
      <c r="DT187" s="1650"/>
      <c r="DU187" s="1650"/>
      <c r="DV187" s="1650"/>
      <c r="DW187" s="1650"/>
      <c r="DX187" s="1650"/>
      <c r="DY187" s="1650"/>
      <c r="DZ187" s="1650"/>
      <c r="EA187" s="1650"/>
      <c r="EB187" s="1650"/>
      <c r="EC187" s="1650"/>
      <c r="ED187" s="1650"/>
      <c r="EE187" s="1650"/>
      <c r="EF187" s="1650"/>
      <c r="EG187" s="1650"/>
      <c r="EH187" s="1650"/>
      <c r="EI187" s="1650"/>
      <c r="EJ187" s="1650"/>
      <c r="EK187" s="1650"/>
      <c r="EL187" s="1650"/>
      <c r="EM187" s="1650"/>
      <c r="EN187" s="1650"/>
      <c r="EO187" s="1650"/>
      <c r="EP187" s="1650"/>
      <c r="EQ187" s="1650"/>
      <c r="ER187" s="1650"/>
      <c r="ES187" s="1650"/>
      <c r="ET187" s="1650"/>
      <c r="EU187" s="1650"/>
      <c r="EV187" s="1650"/>
      <c r="EW187" s="1650"/>
      <c r="EX187" s="1650"/>
      <c r="EY187" s="1650"/>
      <c r="EZ187" s="1650"/>
      <c r="FA187" s="1650"/>
      <c r="FB187" s="1650"/>
      <c r="FC187" s="1650"/>
      <c r="FD187" s="1650"/>
      <c r="FE187" s="1650"/>
      <c r="FF187" s="1650"/>
      <c r="FG187" s="1650"/>
      <c r="FH187" s="1650"/>
      <c r="FI187" s="1650"/>
      <c r="FJ187" s="1650"/>
      <c r="FK187" s="1650"/>
      <c r="FL187" s="1650"/>
      <c r="FM187" s="1650"/>
      <c r="FN187" s="1650"/>
      <c r="FO187" s="1650"/>
      <c r="FP187" s="1650"/>
      <c r="FQ187" s="1650"/>
      <c r="FR187" s="1650"/>
      <c r="FS187" s="1650"/>
      <c r="FT187" s="1650"/>
      <c r="FU187" s="1650"/>
      <c r="FV187" s="1650"/>
      <c r="FW187" s="1650"/>
      <c r="FX187" s="1650"/>
      <c r="FY187" s="1650"/>
      <c r="FZ187" s="1650"/>
      <c r="GA187" s="1650"/>
      <c r="GB187" s="1650"/>
      <c r="GC187" s="1650"/>
      <c r="GD187" s="1650"/>
      <c r="GE187" s="1650"/>
      <c r="GF187" s="1650"/>
      <c r="GG187" s="1650"/>
      <c r="GH187" s="1650"/>
      <c r="GI187" s="1650"/>
      <c r="GJ187" s="1650"/>
      <c r="GK187" s="1650"/>
      <c r="GL187" s="1650"/>
      <c r="GM187" s="1650"/>
      <c r="GO187" s="1169"/>
      <c r="GP187" s="1645"/>
      <c r="GQ187" s="1645"/>
      <c r="GR187" s="1169"/>
      <c r="GS187" s="1169"/>
      <c r="GT187" s="1169"/>
      <c r="GU187" s="1169"/>
      <c r="GV187" s="1645"/>
      <c r="GW187" s="1169"/>
      <c r="GX187" s="1169"/>
      <c r="GY187" s="553"/>
      <c r="GZ187" s="1169"/>
      <c r="HA187" s="1169"/>
      <c r="HB187" s="1169"/>
      <c r="HC187" s="1169"/>
      <c r="HD187" s="1169"/>
      <c r="HE187" s="1641"/>
      <c r="HF187" s="575"/>
      <c r="HG187" s="575"/>
      <c r="HH187" s="575"/>
      <c r="HI187" s="575"/>
      <c r="HJ187" s="1650">
        <v>11</v>
      </c>
    </row>
    <row s="1650" customFormat="1" customHeight="1" ht="11.549999999999999">
      <c r="A188" s="996"/>
      <c r="B188" s="1645"/>
      <c r="C188" s="1645"/>
      <c r="D188" s="360"/>
      <c r="J188" s="1650"/>
      <c r="K188" s="1650"/>
      <c r="L188" s="1650"/>
      <c r="M188" s="1650"/>
      <c r="N188" s="1650"/>
      <c r="O188" s="1650"/>
      <c r="P188" s="1650"/>
      <c r="Q188" s="1650"/>
      <c r="R188" s="1650"/>
      <c r="S188" s="1650"/>
      <c r="T188" s="1650"/>
      <c r="U188" s="1650"/>
      <c r="V188" s="1650"/>
      <c r="W188" s="1650"/>
      <c r="X188" s="1650"/>
      <c r="Y188" s="1650"/>
      <c r="Z188" s="1650"/>
      <c r="AA188" s="1650"/>
      <c r="AB188" s="1650"/>
      <c r="AC188" s="1650"/>
      <c r="AD188" s="1650"/>
      <c r="AE188" s="1650"/>
      <c r="AF188" s="1650"/>
      <c r="AG188" s="1650"/>
      <c r="AH188" s="1650"/>
      <c r="AI188" s="1650"/>
      <c r="AJ188" s="1650"/>
      <c r="AK188" s="1650"/>
      <c r="AL188" s="1650"/>
      <c r="AM188" s="1650"/>
      <c r="AN188" s="1650"/>
      <c r="AO188" s="1650"/>
      <c r="AP188" s="1650"/>
      <c r="AQ188" s="1650"/>
      <c r="AR188" s="1650"/>
      <c r="AS188" s="1650"/>
      <c r="AT188" s="1650"/>
      <c r="AU188" s="1650"/>
      <c r="AV188" s="1650"/>
      <c r="AW188" s="1650"/>
      <c r="AX188" s="1650"/>
      <c r="AY188" s="1650"/>
      <c r="AZ188" s="1650"/>
      <c r="BA188" s="1650"/>
      <c r="BB188" s="1650"/>
      <c r="BC188" s="1650"/>
      <c r="BD188" s="1650"/>
      <c r="BE188" s="1650"/>
      <c r="BF188" s="1650"/>
      <c r="BG188" s="1650"/>
      <c r="BH188" s="1650"/>
      <c r="BI188" s="1650"/>
      <c r="BJ188" s="1650"/>
      <c r="BK188" s="1650"/>
      <c r="BL188" s="1650"/>
      <c r="BM188" s="1650"/>
      <c r="BN188" s="1650"/>
      <c r="BO188" s="1650"/>
      <c r="BP188" s="1650"/>
      <c r="BQ188" s="1650"/>
      <c r="BR188" s="1650"/>
      <c r="BS188" s="1650"/>
      <c r="BT188" s="1650"/>
      <c r="BU188" s="1650"/>
      <c r="BV188" s="1650"/>
      <c r="BW188" s="1650"/>
      <c r="BX188" s="1650"/>
      <c r="BY188" s="1650"/>
      <c r="BZ188" s="1650"/>
      <c r="CA188" s="1650"/>
      <c r="CB188" s="1650"/>
      <c r="CC188" s="1650"/>
      <c r="CD188" s="1650"/>
      <c r="CE188" s="1650"/>
      <c r="CF188" s="1650"/>
      <c r="CG188" s="1650"/>
      <c r="CH188" s="1650"/>
      <c r="CI188" s="1650"/>
      <c r="CJ188" s="1650"/>
      <c r="CK188" s="1650"/>
      <c r="CL188" s="1650"/>
      <c r="CM188" s="1650"/>
      <c r="CN188" s="1650"/>
      <c r="CO188" s="1650"/>
      <c r="CP188" s="1650"/>
      <c r="CQ188" s="1650"/>
      <c r="CR188" s="1650"/>
      <c r="CS188" s="1650"/>
      <c r="CT188" s="1650"/>
      <c r="CU188" s="1650"/>
      <c r="CV188" s="1650"/>
      <c r="CW188" s="1650"/>
      <c r="CX188" s="1650"/>
      <c r="CY188" s="1650"/>
      <c r="CZ188" s="1650"/>
      <c r="DA188" s="1650"/>
      <c r="DB188" s="1650"/>
      <c r="DC188" s="1650"/>
      <c r="DD188" s="1650"/>
      <c r="DE188" s="1650"/>
      <c r="DF188" s="1650"/>
      <c r="DG188" s="1650"/>
      <c r="DH188" s="1650"/>
      <c r="DI188" s="1650"/>
      <c r="DJ188" s="1650"/>
      <c r="DK188" s="1650"/>
      <c r="DL188" s="1650"/>
      <c r="DM188" s="1650"/>
      <c r="DN188" s="1650"/>
      <c r="DO188" s="1650"/>
      <c r="DP188" s="1650"/>
      <c r="DQ188" s="1650"/>
      <c r="DR188" s="1650"/>
      <c r="DS188" s="1650"/>
      <c r="DT188" s="1650"/>
      <c r="DU188" s="1650"/>
      <c r="DV188" s="1650"/>
      <c r="DW188" s="1650"/>
      <c r="DX188" s="1650"/>
      <c r="DY188" s="1650"/>
      <c r="DZ188" s="1650"/>
      <c r="EA188" s="1650"/>
      <c r="EB188" s="1650"/>
      <c r="EC188" s="1650"/>
      <c r="ED188" s="1650"/>
      <c r="EE188" s="1650"/>
      <c r="EF188" s="1650"/>
      <c r="EG188" s="1650"/>
      <c r="EH188" s="1650"/>
      <c r="EI188" s="1650"/>
      <c r="EJ188" s="1650"/>
      <c r="EK188" s="1650"/>
      <c r="EL188" s="1650"/>
      <c r="EM188" s="1650"/>
      <c r="EN188" s="1650"/>
      <c r="EO188" s="1650"/>
      <c r="EP188" s="1650"/>
      <c r="EQ188" s="1650"/>
      <c r="ER188" s="1650"/>
      <c r="ES188" s="1650"/>
      <c r="ET188" s="1650"/>
      <c r="EU188" s="1650"/>
      <c r="EV188" s="1650"/>
      <c r="EW188" s="1650"/>
      <c r="EX188" s="1650"/>
      <c r="EY188" s="1650"/>
      <c r="EZ188" s="1650"/>
      <c r="FA188" s="1650"/>
      <c r="FB188" s="1650"/>
      <c r="FC188" s="1650"/>
      <c r="FD188" s="1650"/>
      <c r="FE188" s="1650"/>
      <c r="FF188" s="1650"/>
      <c r="FG188" s="1650"/>
      <c r="FH188" s="1650"/>
      <c r="FI188" s="1650"/>
      <c r="FJ188" s="1650"/>
      <c r="FK188" s="1650"/>
      <c r="FL188" s="1650"/>
      <c r="FM188" s="1650"/>
      <c r="FN188" s="1650"/>
      <c r="FO188" s="1650"/>
      <c r="FP188" s="1650"/>
      <c r="FQ188" s="1650"/>
      <c r="FR188" s="1650"/>
      <c r="FS188" s="1650"/>
      <c r="FT188" s="1650"/>
      <c r="FU188" s="1650"/>
      <c r="FV188" s="1650"/>
      <c r="FW188" s="1650"/>
      <c r="FX188" s="1650"/>
      <c r="FY188" s="1650"/>
      <c r="FZ188" s="1650"/>
      <c r="GA188" s="1650"/>
      <c r="GB188" s="1650"/>
      <c r="GC188" s="1650"/>
      <c r="GD188" s="1650"/>
      <c r="GE188" s="1650"/>
      <c r="GF188" s="1650"/>
      <c r="GG188" s="1650"/>
      <c r="GH188" s="1650"/>
      <c r="GI188" s="1650"/>
      <c r="GJ188" s="1650"/>
      <c r="GK188" s="1650"/>
      <c r="GL188" s="1650"/>
      <c r="GM188" s="1650"/>
      <c r="GO188" s="1169"/>
      <c r="GP188" s="1645"/>
      <c r="GQ188" s="1645"/>
      <c r="GR188" s="1169"/>
      <c r="GS188" s="1169"/>
      <c r="GT188" s="1169"/>
      <c r="GU188" s="1169"/>
      <c r="GV188" s="1645"/>
      <c r="GW188" s="1169"/>
      <c r="GX188" s="1169"/>
      <c r="GY188" s="553"/>
      <c r="GZ188" s="1169"/>
      <c r="HA188" s="1169"/>
      <c r="HB188" s="1169"/>
      <c r="HC188" s="1169"/>
      <c r="HD188" s="1169"/>
      <c r="HE188" s="1641"/>
      <c r="HF188" s="575"/>
      <c r="HG188" s="575"/>
      <c r="HH188" s="575"/>
      <c r="HI188" s="575"/>
      <c r="HJ188" s="1650">
        <v>11</v>
      </c>
    </row>
    <row s="1650" customFormat="1" customHeight="1" ht="11.549999999999999">
      <c r="A189" s="996"/>
      <c r="B189" s="1645"/>
      <c r="C189" s="1645"/>
      <c r="D189" s="360"/>
      <c r="J189" s="1650"/>
      <c r="K189" s="1650"/>
      <c r="L189" s="1650"/>
      <c r="M189" s="1650"/>
      <c r="N189" s="1650"/>
      <c r="O189" s="1650"/>
      <c r="P189" s="1650"/>
      <c r="Q189" s="1650"/>
      <c r="R189" s="1650"/>
      <c r="S189" s="1650"/>
      <c r="T189" s="1650"/>
      <c r="U189" s="1650"/>
      <c r="V189" s="1650"/>
      <c r="W189" s="1650"/>
      <c r="X189" s="1650"/>
      <c r="Y189" s="1650"/>
      <c r="Z189" s="1650"/>
      <c r="AA189" s="1650"/>
      <c r="AB189" s="1650"/>
      <c r="AC189" s="1650"/>
      <c r="AD189" s="1650"/>
      <c r="AE189" s="1650"/>
      <c r="AF189" s="1650"/>
      <c r="AG189" s="1650"/>
      <c r="AH189" s="1650"/>
      <c r="AI189" s="1650"/>
      <c r="AJ189" s="1650"/>
      <c r="AK189" s="1650"/>
      <c r="AL189" s="1650"/>
      <c r="AM189" s="1650"/>
      <c r="AN189" s="1650"/>
      <c r="AO189" s="1650"/>
      <c r="AP189" s="1650"/>
      <c r="AQ189" s="1650"/>
      <c r="AR189" s="1650"/>
      <c r="AS189" s="1650"/>
      <c r="AT189" s="1650"/>
      <c r="AU189" s="1650"/>
      <c r="AV189" s="1650"/>
      <c r="AW189" s="1650"/>
      <c r="AX189" s="1650"/>
      <c r="AY189" s="1650"/>
      <c r="AZ189" s="1650"/>
      <c r="BA189" s="1650"/>
      <c r="BB189" s="1650"/>
      <c r="BC189" s="1650"/>
      <c r="BD189" s="1650"/>
      <c r="BE189" s="1650"/>
      <c r="BF189" s="1650"/>
      <c r="BG189" s="1650"/>
      <c r="BH189" s="1650"/>
      <c r="BI189" s="1650"/>
      <c r="BJ189" s="1650"/>
      <c r="BK189" s="1650"/>
      <c r="BL189" s="1650"/>
      <c r="BM189" s="1650"/>
      <c r="BN189" s="1650"/>
      <c r="BO189" s="1650"/>
      <c r="BP189" s="1650"/>
      <c r="BQ189" s="1650"/>
      <c r="BR189" s="1650"/>
      <c r="BS189" s="1650"/>
      <c r="BT189" s="1650"/>
      <c r="BU189" s="1650"/>
      <c r="BV189" s="1650"/>
      <c r="BW189" s="1650"/>
      <c r="BX189" s="1650"/>
      <c r="BY189" s="1650"/>
      <c r="BZ189" s="1650"/>
      <c r="CA189" s="1650"/>
      <c r="CB189" s="1650"/>
      <c r="CC189" s="1650"/>
      <c r="CD189" s="1650"/>
      <c r="CE189" s="1650"/>
      <c r="CF189" s="1650"/>
      <c r="CG189" s="1650"/>
      <c r="CH189" s="1650"/>
      <c r="CI189" s="1650"/>
      <c r="CJ189" s="1650"/>
      <c r="CK189" s="1650"/>
      <c r="CL189" s="1650"/>
      <c r="CM189" s="1650"/>
      <c r="CN189" s="1650"/>
      <c r="CO189" s="1650"/>
      <c r="CP189" s="1650"/>
      <c r="CQ189" s="1650"/>
      <c r="CR189" s="1650"/>
      <c r="CS189" s="1650"/>
      <c r="CT189" s="1650"/>
      <c r="CU189" s="1650"/>
      <c r="CV189" s="1650"/>
      <c r="CW189" s="1650"/>
      <c r="CX189" s="1650"/>
      <c r="CY189" s="1650"/>
      <c r="CZ189" s="1650"/>
      <c r="DA189" s="1650"/>
      <c r="DB189" s="1650"/>
      <c r="DC189" s="1650"/>
      <c r="DD189" s="1650"/>
      <c r="DE189" s="1650"/>
      <c r="DF189" s="1650"/>
      <c r="DG189" s="1650"/>
      <c r="DH189" s="1650"/>
      <c r="DI189" s="1650"/>
      <c r="DJ189" s="1650"/>
      <c r="DK189" s="1650"/>
      <c r="DL189" s="1650"/>
      <c r="DM189" s="1650"/>
      <c r="DN189" s="1650"/>
      <c r="DO189" s="1650"/>
      <c r="DP189" s="1650"/>
      <c r="DQ189" s="1650"/>
      <c r="DR189" s="1650"/>
      <c r="DS189" s="1650"/>
      <c r="DT189" s="1650"/>
      <c r="DU189" s="1650"/>
      <c r="DV189" s="1650"/>
      <c r="DW189" s="1650"/>
      <c r="DX189" s="1650"/>
      <c r="DY189" s="1650"/>
      <c r="DZ189" s="1650"/>
      <c r="EA189" s="1650"/>
      <c r="EB189" s="1650"/>
      <c r="EC189" s="1650"/>
      <c r="ED189" s="1650"/>
      <c r="EE189" s="1650"/>
      <c r="EF189" s="1650"/>
      <c r="EG189" s="1650"/>
      <c r="EH189" s="1650"/>
      <c r="EI189" s="1650"/>
      <c r="EJ189" s="1650"/>
      <c r="EK189" s="1650"/>
      <c r="EL189" s="1650"/>
      <c r="EM189" s="1650"/>
      <c r="EN189" s="1650"/>
      <c r="EO189" s="1650"/>
      <c r="EP189" s="1650"/>
      <c r="EQ189" s="1650"/>
      <c r="ER189" s="1650"/>
      <c r="ES189" s="1650"/>
      <c r="ET189" s="1650"/>
      <c r="EU189" s="1650"/>
      <c r="EV189" s="1650"/>
      <c r="EW189" s="1650"/>
      <c r="EX189" s="1650"/>
      <c r="EY189" s="1650"/>
      <c r="EZ189" s="1650"/>
      <c r="FA189" s="1650"/>
      <c r="FB189" s="1650"/>
      <c r="FC189" s="1650"/>
      <c r="FD189" s="1650"/>
      <c r="FE189" s="1650"/>
      <c r="FF189" s="1650"/>
      <c r="FG189" s="1650"/>
      <c r="FH189" s="1650"/>
      <c r="FI189" s="1650"/>
      <c r="FJ189" s="1650"/>
      <c r="FK189" s="1650"/>
      <c r="FL189" s="1650"/>
      <c r="FM189" s="1650"/>
      <c r="FN189" s="1650"/>
      <c r="FO189" s="1650"/>
      <c r="FP189" s="1650"/>
      <c r="FQ189" s="1650"/>
      <c r="FR189" s="1650"/>
      <c r="FS189" s="1650"/>
      <c r="FT189" s="1650"/>
      <c r="FU189" s="1650"/>
      <c r="FV189" s="1650"/>
      <c r="FW189" s="1650"/>
      <c r="FX189" s="1650"/>
      <c r="FY189" s="1650"/>
      <c r="FZ189" s="1650"/>
      <c r="GA189" s="1650"/>
      <c r="GB189" s="1650"/>
      <c r="GC189" s="1650"/>
      <c r="GD189" s="1650"/>
      <c r="GE189" s="1650"/>
      <c r="GF189" s="1650"/>
      <c r="GG189" s="1650"/>
      <c r="GH189" s="1650"/>
      <c r="GI189" s="1650"/>
      <c r="GJ189" s="1650"/>
      <c r="GK189" s="1650"/>
      <c r="GL189" s="1650"/>
      <c r="GM189" s="1650"/>
      <c r="GO189" s="1169"/>
      <c r="GP189" s="1645"/>
      <c r="GQ189" s="1645"/>
      <c r="GR189" s="1169"/>
      <c r="GS189" s="1169"/>
      <c r="GT189" s="1169"/>
      <c r="GU189" s="1169"/>
      <c r="GV189" s="1645"/>
      <c r="GW189" s="1169"/>
      <c r="GX189" s="1169"/>
      <c r="GY189" s="553"/>
      <c r="GZ189" s="1169"/>
      <c r="HA189" s="1169"/>
      <c r="HB189" s="1169"/>
      <c r="HC189" s="1169"/>
      <c r="HD189" s="1169"/>
      <c r="HE189" s="1641"/>
      <c r="HF189" s="575"/>
      <c r="HG189" s="575"/>
      <c r="HH189" s="575"/>
      <c r="HI189" s="575"/>
      <c r="HJ189" s="1650">
        <v>11</v>
      </c>
    </row>
    <row s="1650" customFormat="1" customHeight="1" ht="11.549999999999999">
      <c r="A190" s="996"/>
      <c r="B190" s="1645"/>
      <c r="C190" s="1645"/>
      <c r="D190" s="360"/>
      <c r="J190" s="1650"/>
      <c r="K190" s="1650"/>
      <c r="L190" s="1650"/>
      <c r="M190" s="1650"/>
      <c r="N190" s="1650"/>
      <c r="O190" s="1650"/>
      <c r="P190" s="1650"/>
      <c r="Q190" s="1650"/>
      <c r="R190" s="1650"/>
      <c r="S190" s="1650"/>
      <c r="T190" s="1650"/>
      <c r="U190" s="1650"/>
      <c r="V190" s="1650"/>
      <c r="W190" s="1650"/>
      <c r="X190" s="1650"/>
      <c r="Y190" s="1650"/>
      <c r="Z190" s="1650"/>
      <c r="AA190" s="1650"/>
      <c r="AB190" s="1650"/>
      <c r="AC190" s="1650"/>
      <c r="AD190" s="1650"/>
      <c r="AE190" s="1650"/>
      <c r="AF190" s="1650"/>
      <c r="AG190" s="1650"/>
      <c r="AH190" s="1650"/>
      <c r="AI190" s="1650"/>
      <c r="AJ190" s="1650"/>
      <c r="AK190" s="1650"/>
      <c r="AL190" s="1650"/>
      <c r="AM190" s="1650"/>
      <c r="AN190" s="1650"/>
      <c r="AO190" s="1650"/>
      <c r="AP190" s="1650"/>
      <c r="AQ190" s="1650"/>
      <c r="AR190" s="1650"/>
      <c r="AS190" s="1650"/>
      <c r="AT190" s="1650"/>
      <c r="AU190" s="1650"/>
      <c r="AV190" s="1650"/>
      <c r="AW190" s="1650"/>
      <c r="AX190" s="1650"/>
      <c r="AY190" s="1650"/>
      <c r="AZ190" s="1650"/>
      <c r="BA190" s="1650"/>
      <c r="BB190" s="1650"/>
      <c r="BC190" s="1650"/>
      <c r="BD190" s="1650"/>
      <c r="BE190" s="1650"/>
      <c r="BF190" s="1650"/>
      <c r="BG190" s="1650"/>
      <c r="BH190" s="1650"/>
      <c r="BI190" s="1650"/>
      <c r="BJ190" s="1650"/>
      <c r="BK190" s="1650"/>
      <c r="BL190" s="1650"/>
      <c r="BM190" s="1650"/>
      <c r="BN190" s="1650"/>
      <c r="BO190" s="1650"/>
      <c r="BP190" s="1650"/>
      <c r="BQ190" s="1650"/>
      <c r="BR190" s="1650"/>
      <c r="BS190" s="1650"/>
      <c r="BT190" s="1650"/>
      <c r="BU190" s="1650"/>
      <c r="BV190" s="1650"/>
      <c r="BW190" s="1650"/>
      <c r="BX190" s="1650"/>
      <c r="BY190" s="1650"/>
      <c r="BZ190" s="1650"/>
      <c r="CA190" s="1650"/>
      <c r="CB190" s="1650"/>
      <c r="CC190" s="1650"/>
      <c r="CD190" s="1650"/>
      <c r="CE190" s="1650"/>
      <c r="CF190" s="1650"/>
      <c r="CG190" s="1650"/>
      <c r="CH190" s="1650"/>
      <c r="CI190" s="1650"/>
      <c r="CJ190" s="1650"/>
      <c r="CK190" s="1650"/>
      <c r="CL190" s="1650"/>
      <c r="CM190" s="1650"/>
      <c r="CN190" s="1650"/>
      <c r="CO190" s="1650"/>
      <c r="CP190" s="1650"/>
      <c r="CQ190" s="1650"/>
      <c r="CR190" s="1650"/>
      <c r="CS190" s="1650"/>
      <c r="CT190" s="1650"/>
      <c r="CU190" s="1650"/>
      <c r="CV190" s="1650"/>
      <c r="CW190" s="1650"/>
      <c r="CX190" s="1650"/>
      <c r="CY190" s="1650"/>
      <c r="CZ190" s="1650"/>
      <c r="DA190" s="1650"/>
      <c r="DB190" s="1650"/>
      <c r="DC190" s="1650"/>
      <c r="DD190" s="1650"/>
      <c r="DE190" s="1650"/>
      <c r="DF190" s="1650"/>
      <c r="DG190" s="1650"/>
      <c r="DH190" s="1650"/>
      <c r="DI190" s="1650"/>
      <c r="DJ190" s="1650"/>
      <c r="DK190" s="1650"/>
      <c r="DL190" s="1650"/>
      <c r="DM190" s="1650"/>
      <c r="DN190" s="1650"/>
      <c r="DO190" s="1650"/>
      <c r="DP190" s="1650"/>
      <c r="DQ190" s="1650"/>
      <c r="DR190" s="1650"/>
      <c r="DS190" s="1650"/>
      <c r="DT190" s="1650"/>
      <c r="DU190" s="1650"/>
      <c r="DV190" s="1650"/>
      <c r="DW190" s="1650"/>
      <c r="DX190" s="1650"/>
      <c r="DY190" s="1650"/>
      <c r="DZ190" s="1650"/>
      <c r="EA190" s="1650"/>
      <c r="EB190" s="1650"/>
      <c r="EC190" s="1650"/>
      <c r="ED190" s="1650"/>
      <c r="EE190" s="1650"/>
      <c r="EF190" s="1650"/>
      <c r="EG190" s="1650"/>
      <c r="EH190" s="1650"/>
      <c r="EI190" s="1650"/>
      <c r="EJ190" s="1650"/>
      <c r="EK190" s="1650"/>
      <c r="EL190" s="1650"/>
      <c r="EM190" s="1650"/>
      <c r="EN190" s="1650"/>
      <c r="EO190" s="1650"/>
      <c r="EP190" s="1650"/>
      <c r="EQ190" s="1650"/>
      <c r="ER190" s="1650"/>
      <c r="ES190" s="1650"/>
      <c r="ET190" s="1650"/>
      <c r="EU190" s="1650"/>
      <c r="EV190" s="1650"/>
      <c r="EW190" s="1650"/>
      <c r="EX190" s="1650"/>
      <c r="EY190" s="1650"/>
      <c r="EZ190" s="1650"/>
      <c r="FA190" s="1650"/>
      <c r="FB190" s="1650"/>
      <c r="FC190" s="1650"/>
      <c r="FD190" s="1650"/>
      <c r="FE190" s="1650"/>
      <c r="FF190" s="1650"/>
      <c r="FG190" s="1650"/>
      <c r="FH190" s="1650"/>
      <c r="FI190" s="1650"/>
      <c r="FJ190" s="1650"/>
      <c r="FK190" s="1650"/>
      <c r="FL190" s="1650"/>
      <c r="FM190" s="1650"/>
      <c r="FN190" s="1650"/>
      <c r="FO190" s="1650"/>
      <c r="FP190" s="1650"/>
      <c r="FQ190" s="1650"/>
      <c r="FR190" s="1650"/>
      <c r="FS190" s="1650"/>
      <c r="FT190" s="1650"/>
      <c r="FU190" s="1650"/>
      <c r="FV190" s="1650"/>
      <c r="FW190" s="1650"/>
      <c r="FX190" s="1650"/>
      <c r="FY190" s="1650"/>
      <c r="FZ190" s="1650"/>
      <c r="GA190" s="1650"/>
      <c r="GB190" s="1650"/>
      <c r="GC190" s="1650"/>
      <c r="GD190" s="1650"/>
      <c r="GE190" s="1650"/>
      <c r="GF190" s="1650"/>
      <c r="GG190" s="1650"/>
      <c r="GH190" s="1650"/>
      <c r="GI190" s="1650"/>
      <c r="GJ190" s="1650"/>
      <c r="GK190" s="1650"/>
      <c r="GL190" s="1650"/>
      <c r="GM190" s="1650"/>
      <c r="GO190" s="1169"/>
      <c r="GP190" s="1645"/>
      <c r="GQ190" s="1645"/>
      <c r="GR190" s="1169"/>
      <c r="GS190" s="1169"/>
      <c r="GT190" s="1169"/>
      <c r="GU190" s="1169"/>
      <c r="GV190" s="1645"/>
      <c r="GW190" s="1169"/>
      <c r="GX190" s="1169"/>
      <c r="GY190" s="553"/>
      <c r="GZ190" s="1169"/>
      <c r="HA190" s="1169"/>
      <c r="HB190" s="1169"/>
      <c r="HC190" s="1169"/>
      <c r="HD190" s="1169"/>
      <c r="HE190" s="1641"/>
      <c r="HF190" s="575"/>
      <c r="HG190" s="575"/>
      <c r="HH190" s="575"/>
      <c r="HI190" s="575"/>
      <c r="HJ190" s="1650">
        <v>11</v>
      </c>
    </row>
    <row s="1650" customFormat="1" customHeight="1" ht="11.549999999999999">
      <c r="A191" s="996"/>
      <c r="B191" s="1645"/>
      <c r="C191" s="1645"/>
      <c r="D191" s="360"/>
      <c r="J191" s="1650"/>
      <c r="K191" s="1650"/>
      <c r="L191" s="1650"/>
      <c r="M191" s="1650"/>
      <c r="N191" s="1650"/>
      <c r="O191" s="1650"/>
      <c r="P191" s="1650"/>
      <c r="Q191" s="1650"/>
      <c r="R191" s="1650"/>
      <c r="S191" s="1650"/>
      <c r="T191" s="1650"/>
      <c r="U191" s="1650"/>
      <c r="V191" s="1650"/>
      <c r="W191" s="1650"/>
      <c r="X191" s="1650"/>
      <c r="Y191" s="1650"/>
      <c r="Z191" s="1650"/>
      <c r="AA191" s="1650"/>
      <c r="AB191" s="1650"/>
      <c r="AC191" s="1650"/>
      <c r="AD191" s="1650"/>
      <c r="AE191" s="1650"/>
      <c r="AF191" s="1650"/>
      <c r="AG191" s="1650"/>
      <c r="AH191" s="1650"/>
      <c r="AI191" s="1650"/>
      <c r="AJ191" s="1650"/>
      <c r="AK191" s="1650"/>
      <c r="AL191" s="1650"/>
      <c r="AM191" s="1650"/>
      <c r="AN191" s="1650"/>
      <c r="AO191" s="1650"/>
      <c r="AP191" s="1650"/>
      <c r="AQ191" s="1650"/>
      <c r="AR191" s="1650"/>
      <c r="AS191" s="1650"/>
      <c r="AT191" s="1650"/>
      <c r="AU191" s="1650"/>
      <c r="AV191" s="1650"/>
      <c r="AW191" s="1650"/>
      <c r="AX191" s="1650"/>
      <c r="AY191" s="1650"/>
      <c r="AZ191" s="1650"/>
      <c r="BA191" s="1650"/>
      <c r="BB191" s="1650"/>
      <c r="BC191" s="1650"/>
      <c r="BD191" s="1650"/>
      <c r="BE191" s="1650"/>
      <c r="BF191" s="1650"/>
      <c r="BG191" s="1650"/>
      <c r="BH191" s="1650"/>
      <c r="BI191" s="1650"/>
      <c r="BJ191" s="1650"/>
      <c r="BK191" s="1650"/>
      <c r="BL191" s="1650"/>
      <c r="BM191" s="1650"/>
      <c r="BN191" s="1650"/>
      <c r="BO191" s="1650"/>
      <c r="BP191" s="1650"/>
      <c r="BQ191" s="1650"/>
      <c r="BR191" s="1650"/>
      <c r="BS191" s="1650"/>
      <c r="BT191" s="1650"/>
      <c r="BU191" s="1650"/>
      <c r="BV191" s="1650"/>
      <c r="BW191" s="1650"/>
      <c r="BX191" s="1650"/>
      <c r="BY191" s="1650"/>
      <c r="BZ191" s="1650"/>
      <c r="CA191" s="1650"/>
      <c r="CB191" s="1650"/>
      <c r="CC191" s="1650"/>
      <c r="CD191" s="1650"/>
      <c r="CE191" s="1650"/>
      <c r="CF191" s="1650"/>
      <c r="CG191" s="1650"/>
      <c r="CH191" s="1650"/>
      <c r="CI191" s="1650"/>
      <c r="CJ191" s="1650"/>
      <c r="CK191" s="1650"/>
      <c r="CL191" s="1650"/>
      <c r="CM191" s="1650"/>
      <c r="CN191" s="1650"/>
      <c r="CO191" s="1650"/>
      <c r="CP191" s="1650"/>
      <c r="CQ191" s="1650"/>
      <c r="CR191" s="1650"/>
      <c r="CS191" s="1650"/>
      <c r="CT191" s="1650"/>
      <c r="CU191" s="1650"/>
      <c r="CV191" s="1650"/>
      <c r="CW191" s="1650"/>
      <c r="CX191" s="1650"/>
      <c r="CY191" s="1650"/>
      <c r="CZ191" s="1650"/>
      <c r="DA191" s="1650"/>
      <c r="DB191" s="1650"/>
      <c r="DC191" s="1650"/>
      <c r="DD191" s="1650"/>
      <c r="DE191" s="1650"/>
      <c r="DF191" s="1650"/>
      <c r="DG191" s="1650"/>
      <c r="DH191" s="1650"/>
      <c r="DI191" s="1650"/>
      <c r="DJ191" s="1650"/>
      <c r="DK191" s="1650"/>
      <c r="DL191" s="1650"/>
      <c r="DM191" s="1650"/>
      <c r="DN191" s="1650"/>
      <c r="DO191" s="1650"/>
      <c r="DP191" s="1650"/>
      <c r="DQ191" s="1650"/>
      <c r="DR191" s="1650"/>
      <c r="DS191" s="1650"/>
      <c r="DT191" s="1650"/>
      <c r="DU191" s="1650"/>
      <c r="DV191" s="1650"/>
      <c r="DW191" s="1650"/>
      <c r="DX191" s="1650"/>
      <c r="DY191" s="1650"/>
      <c r="DZ191" s="1650"/>
      <c r="EA191" s="1650"/>
      <c r="EB191" s="1650"/>
      <c r="EC191" s="1650"/>
      <c r="ED191" s="1650"/>
      <c r="EE191" s="1650"/>
      <c r="EF191" s="1650"/>
      <c r="EG191" s="1650"/>
      <c r="EH191" s="1650"/>
      <c r="EI191" s="1650"/>
      <c r="EJ191" s="1650"/>
      <c r="EK191" s="1650"/>
      <c r="EL191" s="1650"/>
      <c r="EM191" s="1650"/>
      <c r="EN191" s="1650"/>
      <c r="EO191" s="1650"/>
      <c r="EP191" s="1650"/>
      <c r="EQ191" s="1650"/>
      <c r="ER191" s="1650"/>
      <c r="ES191" s="1650"/>
      <c r="ET191" s="1650"/>
      <c r="EU191" s="1650"/>
      <c r="EV191" s="1650"/>
      <c r="EW191" s="1650"/>
      <c r="EX191" s="1650"/>
      <c r="EY191" s="1650"/>
      <c r="EZ191" s="1650"/>
      <c r="FA191" s="1650"/>
      <c r="FB191" s="1650"/>
      <c r="FC191" s="1650"/>
      <c r="FD191" s="1650"/>
      <c r="FE191" s="1650"/>
      <c r="FF191" s="1650"/>
      <c r="FG191" s="1650"/>
      <c r="FH191" s="1650"/>
      <c r="FI191" s="1650"/>
      <c r="FJ191" s="1650"/>
      <c r="FK191" s="1650"/>
      <c r="FL191" s="1650"/>
      <c r="FM191" s="1650"/>
      <c r="FN191" s="1650"/>
      <c r="FO191" s="1650"/>
      <c r="FP191" s="1650"/>
      <c r="FQ191" s="1650"/>
      <c r="FR191" s="1650"/>
      <c r="FS191" s="1650"/>
      <c r="FT191" s="1650"/>
      <c r="FU191" s="1650"/>
      <c r="FV191" s="1650"/>
      <c r="FW191" s="1650"/>
      <c r="FX191" s="1650"/>
      <c r="FY191" s="1650"/>
      <c r="FZ191" s="1650"/>
      <c r="GA191" s="1650"/>
      <c r="GB191" s="1650"/>
      <c r="GC191" s="1650"/>
      <c r="GD191" s="1650"/>
      <c r="GE191" s="1650"/>
      <c r="GF191" s="1650"/>
      <c r="GG191" s="1650"/>
      <c r="GH191" s="1650"/>
      <c r="GI191" s="1650"/>
      <c r="GJ191" s="1650"/>
      <c r="GK191" s="1650"/>
      <c r="GL191" s="1650"/>
      <c r="GM191" s="1650"/>
      <c r="GO191" s="1169"/>
      <c r="GP191" s="1645"/>
      <c r="GQ191" s="1645"/>
      <c r="GR191" s="1169"/>
      <c r="GS191" s="1169"/>
      <c r="GT191" s="1169"/>
      <c r="GU191" s="1169"/>
      <c r="GV191" s="1645"/>
      <c r="GW191" s="1169"/>
      <c r="GX191" s="1169"/>
      <c r="GY191" s="553"/>
      <c r="GZ191" s="1169"/>
      <c r="HA191" s="1169"/>
      <c r="HB191" s="1169"/>
      <c r="HC191" s="1169"/>
      <c r="HD191" s="1169"/>
      <c r="HE191" s="1641"/>
      <c r="HF191" s="575"/>
      <c r="HG191" s="575"/>
      <c r="HH191" s="575"/>
      <c r="HI191" s="575"/>
      <c r="HJ191" s="1650">
        <v>11</v>
      </c>
    </row>
    <row s="1650" customFormat="1" customHeight="1" ht="11.549999999999999">
      <c r="A192" s="996"/>
      <c r="B192" s="1645"/>
      <c r="C192" s="1645"/>
      <c r="D192" s="360"/>
      <c r="J192" s="1650"/>
      <c r="K192" s="1650"/>
      <c r="L192" s="1650"/>
      <c r="M192" s="1650"/>
      <c r="N192" s="1650"/>
      <c r="O192" s="1650"/>
      <c r="P192" s="1650"/>
      <c r="Q192" s="1650"/>
      <c r="R192" s="1650"/>
      <c r="S192" s="1650"/>
      <c r="T192" s="1650"/>
      <c r="U192" s="1650"/>
      <c r="V192" s="1650"/>
      <c r="W192" s="1650"/>
      <c r="X192" s="1650"/>
      <c r="Y192" s="1650"/>
      <c r="Z192" s="1650"/>
      <c r="AA192" s="1650"/>
      <c r="AB192" s="1650"/>
      <c r="AC192" s="1650"/>
      <c r="AD192" s="1650"/>
      <c r="AE192" s="1650"/>
      <c r="AF192" s="1650"/>
      <c r="AG192" s="1650"/>
      <c r="AH192" s="1650"/>
      <c r="AI192" s="1650"/>
      <c r="AJ192" s="1650"/>
      <c r="AK192" s="1650"/>
      <c r="AL192" s="1650"/>
      <c r="AM192" s="1650"/>
      <c r="AN192" s="1650"/>
      <c r="AO192" s="1650"/>
      <c r="AP192" s="1650"/>
      <c r="AQ192" s="1650"/>
      <c r="AR192" s="1650"/>
      <c r="AS192" s="1650"/>
      <c r="AT192" s="1650"/>
      <c r="AU192" s="1650"/>
      <c r="AV192" s="1650"/>
      <c r="AW192" s="1650"/>
      <c r="AX192" s="1650"/>
      <c r="AY192" s="1650"/>
      <c r="AZ192" s="1650"/>
      <c r="BA192" s="1650"/>
      <c r="BB192" s="1650"/>
      <c r="BC192" s="1650"/>
      <c r="BD192" s="1650"/>
      <c r="BE192" s="1650"/>
      <c r="BF192" s="1650"/>
      <c r="BG192" s="1650"/>
      <c r="BH192" s="1650"/>
      <c r="BI192" s="1650"/>
      <c r="BJ192" s="1650"/>
      <c r="BK192" s="1650"/>
      <c r="BL192" s="1650"/>
      <c r="BM192" s="1650"/>
      <c r="BN192" s="1650"/>
      <c r="BO192" s="1650"/>
      <c r="BP192" s="1650"/>
      <c r="BQ192" s="1650"/>
      <c r="BR192" s="1650"/>
      <c r="BS192" s="1650"/>
      <c r="BT192" s="1650"/>
      <c r="BU192" s="1650"/>
      <c r="BV192" s="1650"/>
      <c r="BW192" s="1650"/>
      <c r="BX192" s="1650"/>
      <c r="BY192" s="1650"/>
      <c r="BZ192" s="1650"/>
      <c r="CA192" s="1650"/>
      <c r="CB192" s="1650"/>
      <c r="CC192" s="1650"/>
      <c r="CD192" s="1650"/>
      <c r="CE192" s="1650"/>
      <c r="CF192" s="1650"/>
      <c r="CG192" s="1650"/>
      <c r="CH192" s="1650"/>
      <c r="CI192" s="1650"/>
      <c r="CJ192" s="1650"/>
      <c r="CK192" s="1650"/>
      <c r="CL192" s="1650"/>
      <c r="CM192" s="1650"/>
      <c r="CN192" s="1650"/>
      <c r="CO192" s="1650"/>
      <c r="CP192" s="1650"/>
      <c r="CQ192" s="1650"/>
      <c r="CR192" s="1650"/>
      <c r="CS192" s="1650"/>
      <c r="CT192" s="1650"/>
      <c r="CU192" s="1650"/>
      <c r="CV192" s="1650"/>
      <c r="CW192" s="1650"/>
      <c r="CX192" s="1650"/>
      <c r="CY192" s="1650"/>
      <c r="CZ192" s="1650"/>
      <c r="DA192" s="1650"/>
      <c r="DB192" s="1650"/>
      <c r="DC192" s="1650"/>
      <c r="DD192" s="1650"/>
      <c r="DE192" s="1650"/>
      <c r="DF192" s="1650"/>
      <c r="DG192" s="1650"/>
      <c r="DH192" s="1650"/>
      <c r="DI192" s="1650"/>
      <c r="DJ192" s="1650"/>
      <c r="DK192" s="1650"/>
      <c r="DL192" s="1650"/>
      <c r="DM192" s="1650"/>
      <c r="DN192" s="1650"/>
      <c r="DO192" s="1650"/>
      <c r="DP192" s="1650"/>
      <c r="DQ192" s="1650"/>
      <c r="DR192" s="1650"/>
      <c r="DS192" s="1650"/>
      <c r="DT192" s="1650"/>
      <c r="DU192" s="1650"/>
      <c r="DV192" s="1650"/>
      <c r="DW192" s="1650"/>
      <c r="DX192" s="1650"/>
      <c r="DY192" s="1650"/>
      <c r="DZ192" s="1650"/>
      <c r="EA192" s="1650"/>
      <c r="EB192" s="1650"/>
      <c r="EC192" s="1650"/>
      <c r="ED192" s="1650"/>
      <c r="EE192" s="1650"/>
      <c r="EF192" s="1650"/>
      <c r="EG192" s="1650"/>
      <c r="EH192" s="1650"/>
      <c r="EI192" s="1650"/>
      <c r="EJ192" s="1650"/>
      <c r="EK192" s="1650"/>
      <c r="EL192" s="1650"/>
      <c r="EM192" s="1650"/>
      <c r="EN192" s="1650"/>
      <c r="EO192" s="1650"/>
      <c r="EP192" s="1650"/>
      <c r="EQ192" s="1650"/>
      <c r="ER192" s="1650"/>
      <c r="ES192" s="1650"/>
      <c r="ET192" s="1650"/>
      <c r="EU192" s="1650"/>
      <c r="EV192" s="1650"/>
      <c r="EW192" s="1650"/>
      <c r="EX192" s="1650"/>
      <c r="EY192" s="1650"/>
      <c r="EZ192" s="1650"/>
      <c r="FA192" s="1650"/>
      <c r="FB192" s="1650"/>
      <c r="FC192" s="1650"/>
      <c r="FD192" s="1650"/>
      <c r="FE192" s="1650"/>
      <c r="FF192" s="1650"/>
      <c r="FG192" s="1650"/>
      <c r="FH192" s="1650"/>
      <c r="FI192" s="1650"/>
      <c r="FJ192" s="1650"/>
      <c r="FK192" s="1650"/>
      <c r="FL192" s="1650"/>
      <c r="FM192" s="1650"/>
      <c r="FN192" s="1650"/>
      <c r="FO192" s="1650"/>
      <c r="FP192" s="1650"/>
      <c r="FQ192" s="1650"/>
      <c r="FR192" s="1650"/>
      <c r="FS192" s="1650"/>
      <c r="FT192" s="1650"/>
      <c r="FU192" s="1650"/>
      <c r="FV192" s="1650"/>
      <c r="FW192" s="1650"/>
      <c r="FX192" s="1650"/>
      <c r="FY192" s="1650"/>
      <c r="FZ192" s="1650"/>
      <c r="GA192" s="1650"/>
      <c r="GB192" s="1650"/>
      <c r="GC192" s="1650"/>
      <c r="GD192" s="1650"/>
      <c r="GE192" s="1650"/>
      <c r="GF192" s="1650"/>
      <c r="GG192" s="1650"/>
      <c r="GH192" s="1650"/>
      <c r="GI192" s="1650"/>
      <c r="GJ192" s="1650"/>
      <c r="GK192" s="1650"/>
      <c r="GL192" s="1650"/>
      <c r="GM192" s="1650"/>
      <c r="GO192" s="1169"/>
      <c r="GP192" s="1645"/>
      <c r="GQ192" s="1645"/>
      <c r="GR192" s="1169"/>
      <c r="GS192" s="1169"/>
      <c r="GT192" s="1169"/>
      <c r="GU192" s="1169"/>
      <c r="GV192" s="1645"/>
      <c r="GW192" s="1169"/>
      <c r="GX192" s="1169"/>
      <c r="GY192" s="553"/>
      <c r="GZ192" s="1169"/>
      <c r="HA192" s="1169"/>
      <c r="HB192" s="1169"/>
      <c r="HC192" s="1169"/>
      <c r="HD192" s="1169"/>
      <c r="HE192" s="1641"/>
      <c r="HF192" s="575"/>
      <c r="HG192" s="575"/>
      <c r="HH192" s="575"/>
      <c r="HI192" s="575"/>
      <c r="HJ192" s="1650">
        <v>11</v>
      </c>
    </row>
    <row s="1650" customFormat="1" customHeight="1" ht="11.549999999999999">
      <c r="A193" s="996"/>
      <c r="B193" s="1645"/>
      <c r="C193" s="1645"/>
      <c r="D193" s="360"/>
      <c r="J193" s="1650"/>
      <c r="K193" s="1650"/>
      <c r="L193" s="1650"/>
      <c r="M193" s="1650"/>
      <c r="N193" s="1650"/>
      <c r="O193" s="1650"/>
      <c r="P193" s="1650"/>
      <c r="Q193" s="1650"/>
      <c r="R193" s="1650"/>
      <c r="S193" s="1650"/>
      <c r="T193" s="1650"/>
      <c r="U193" s="1650"/>
      <c r="V193" s="1650"/>
      <c r="W193" s="1650"/>
      <c r="X193" s="1650"/>
      <c r="Y193" s="1650"/>
      <c r="Z193" s="1650"/>
      <c r="AA193" s="1650"/>
      <c r="AB193" s="1650"/>
      <c r="AC193" s="1650"/>
      <c r="AD193" s="1650"/>
      <c r="AE193" s="1650"/>
      <c r="AF193" s="1650"/>
      <c r="AG193" s="1650"/>
      <c r="AH193" s="1650"/>
      <c r="AI193" s="1650"/>
      <c r="AJ193" s="1650"/>
      <c r="AK193" s="1650"/>
      <c r="AL193" s="1650"/>
      <c r="AM193" s="1650"/>
      <c r="AN193" s="1650"/>
      <c r="AO193" s="1650"/>
      <c r="AP193" s="1650"/>
      <c r="AQ193" s="1650"/>
      <c r="AR193" s="1650"/>
      <c r="AS193" s="1650"/>
      <c r="AT193" s="1650"/>
      <c r="AU193" s="1650"/>
      <c r="AV193" s="1650"/>
      <c r="AW193" s="1650"/>
      <c r="AX193" s="1650"/>
      <c r="AY193" s="1650"/>
      <c r="AZ193" s="1650"/>
      <c r="BA193" s="1650"/>
      <c r="BB193" s="1650"/>
      <c r="BC193" s="1650"/>
      <c r="BD193" s="1650"/>
      <c r="BE193" s="1650"/>
      <c r="BF193" s="1650"/>
      <c r="BG193" s="1650"/>
      <c r="BH193" s="1650"/>
      <c r="BI193" s="1650"/>
      <c r="BJ193" s="1650"/>
      <c r="BK193" s="1650"/>
      <c r="BL193" s="1650"/>
      <c r="BM193" s="1650"/>
      <c r="BN193" s="1650"/>
      <c r="BO193" s="1650"/>
      <c r="BP193" s="1650"/>
      <c r="BQ193" s="1650"/>
      <c r="BR193" s="1650"/>
      <c r="BS193" s="1650"/>
      <c r="BT193" s="1650"/>
      <c r="BU193" s="1650"/>
      <c r="BV193" s="1650"/>
      <c r="BW193" s="1650"/>
      <c r="BX193" s="1650"/>
      <c r="BY193" s="1650"/>
      <c r="BZ193" s="1650"/>
      <c r="CA193" s="1650"/>
      <c r="CB193" s="1650"/>
      <c r="CC193" s="1650"/>
      <c r="CD193" s="1650"/>
      <c r="CE193" s="1650"/>
      <c r="CF193" s="1650"/>
      <c r="CG193" s="1650"/>
      <c r="CH193" s="1650"/>
      <c r="CI193" s="1650"/>
      <c r="CJ193" s="1650"/>
      <c r="CK193" s="1650"/>
      <c r="CL193" s="1650"/>
      <c r="CM193" s="1650"/>
      <c r="CN193" s="1650"/>
      <c r="CO193" s="1650"/>
      <c r="CP193" s="1650"/>
      <c r="CQ193" s="1650"/>
      <c r="CR193" s="1650"/>
      <c r="CS193" s="1650"/>
      <c r="CT193" s="1650"/>
      <c r="CU193" s="1650"/>
      <c r="CV193" s="1650"/>
      <c r="CW193" s="1650"/>
      <c r="CX193" s="1650"/>
      <c r="CY193" s="1650"/>
      <c r="CZ193" s="1650"/>
      <c r="DA193" s="1650"/>
      <c r="DB193" s="1650"/>
      <c r="DC193" s="1650"/>
      <c r="DD193" s="1650"/>
      <c r="DE193" s="1650"/>
      <c r="DF193" s="1650"/>
      <c r="DG193" s="1650"/>
      <c r="DH193" s="1650"/>
      <c r="DI193" s="1650"/>
      <c r="DJ193" s="1650"/>
      <c r="DK193" s="1650"/>
      <c r="DL193" s="1650"/>
      <c r="DM193" s="1650"/>
      <c r="DN193" s="1650"/>
      <c r="DO193" s="1650"/>
      <c r="DP193" s="1650"/>
      <c r="DQ193" s="1650"/>
      <c r="DR193" s="1650"/>
      <c r="DS193" s="1650"/>
      <c r="DT193" s="1650"/>
      <c r="DU193" s="1650"/>
      <c r="DV193" s="1650"/>
      <c r="DW193" s="1650"/>
      <c r="DX193" s="1650"/>
      <c r="DY193" s="1650"/>
      <c r="DZ193" s="1650"/>
      <c r="EA193" s="1650"/>
      <c r="EB193" s="1650"/>
      <c r="EC193" s="1650"/>
      <c r="ED193" s="1650"/>
      <c r="EE193" s="1650"/>
      <c r="EF193" s="1650"/>
      <c r="EG193" s="1650"/>
      <c r="EH193" s="1650"/>
      <c r="EI193" s="1650"/>
      <c r="EJ193" s="1650"/>
      <c r="EK193" s="1650"/>
      <c r="EL193" s="1650"/>
      <c r="EM193" s="1650"/>
      <c r="EN193" s="1650"/>
      <c r="EO193" s="1650"/>
      <c r="EP193" s="1650"/>
      <c r="EQ193" s="1650"/>
      <c r="ER193" s="1650"/>
      <c r="ES193" s="1650"/>
      <c r="ET193" s="1650"/>
      <c r="EU193" s="1650"/>
      <c r="EV193" s="1650"/>
      <c r="EW193" s="1650"/>
      <c r="EX193" s="1650"/>
      <c r="EY193" s="1650"/>
      <c r="EZ193" s="1650"/>
      <c r="FA193" s="1650"/>
      <c r="FB193" s="1650"/>
      <c r="FC193" s="1650"/>
      <c r="FD193" s="1650"/>
      <c r="FE193" s="1650"/>
      <c r="FF193" s="1650"/>
      <c r="FG193" s="1650"/>
      <c r="FH193" s="1650"/>
      <c r="FI193" s="1650"/>
      <c r="FJ193" s="1650"/>
      <c r="FK193" s="1650"/>
      <c r="FL193" s="1650"/>
      <c r="FM193" s="1650"/>
      <c r="FN193" s="1650"/>
      <c r="FO193" s="1650"/>
      <c r="FP193" s="1650"/>
      <c r="FQ193" s="1650"/>
      <c r="FR193" s="1650"/>
      <c r="FS193" s="1650"/>
      <c r="FT193" s="1650"/>
      <c r="FU193" s="1650"/>
      <c r="FV193" s="1650"/>
      <c r="FW193" s="1650"/>
      <c r="FX193" s="1650"/>
      <c r="FY193" s="1650"/>
      <c r="FZ193" s="1650"/>
      <c r="GA193" s="1650"/>
      <c r="GB193" s="1650"/>
      <c r="GC193" s="1650"/>
      <c r="GD193" s="1650"/>
      <c r="GE193" s="1650"/>
      <c r="GF193" s="1650"/>
      <c r="GG193" s="1650"/>
      <c r="GH193" s="1650"/>
      <c r="GI193" s="1650"/>
      <c r="GJ193" s="1650"/>
      <c r="GK193" s="1650"/>
      <c r="GL193" s="1650"/>
      <c r="GM193" s="1650"/>
      <c r="GO193" s="1169"/>
      <c r="GP193" s="1645"/>
      <c r="GQ193" s="1645"/>
      <c r="GR193" s="1169"/>
      <c r="GS193" s="1169"/>
      <c r="GT193" s="1169"/>
      <c r="GU193" s="1169"/>
      <c r="GV193" s="1645"/>
      <c r="GW193" s="1169"/>
      <c r="GX193" s="1169"/>
      <c r="GY193" s="553"/>
      <c r="GZ193" s="1169"/>
      <c r="HA193" s="1169"/>
      <c r="HB193" s="1169"/>
      <c r="HC193" s="1169"/>
      <c r="HD193" s="1169"/>
      <c r="HE193" s="1641"/>
      <c r="HF193" s="575"/>
      <c r="HG193" s="575"/>
      <c r="HH193" s="575"/>
      <c r="HI193" s="575"/>
      <c r="HJ193" s="1650">
        <v>11</v>
      </c>
    </row>
    <row s="1650" customFormat="1" customHeight="1" ht="11.549999999999999">
      <c r="A194" s="996"/>
      <c r="B194" s="1645"/>
      <c r="C194" s="1645"/>
      <c r="D194" s="360"/>
      <c r="J194" s="1650"/>
      <c r="K194" s="1650"/>
      <c r="L194" s="1650"/>
      <c r="M194" s="1650"/>
      <c r="N194" s="1650"/>
      <c r="O194" s="1650"/>
      <c r="P194" s="1650"/>
      <c r="Q194" s="1650"/>
      <c r="R194" s="1650"/>
      <c r="S194" s="1650"/>
      <c r="T194" s="1650"/>
      <c r="U194" s="1650"/>
      <c r="V194" s="1650"/>
      <c r="W194" s="1650"/>
      <c r="X194" s="1650"/>
      <c r="Y194" s="1650"/>
      <c r="Z194" s="1650"/>
      <c r="AA194" s="1650"/>
      <c r="AB194" s="1650"/>
      <c r="AC194" s="1650"/>
      <c r="AD194" s="1650"/>
      <c r="AE194" s="1650"/>
      <c r="AF194" s="1650"/>
      <c r="AG194" s="1650"/>
      <c r="AH194" s="1650"/>
      <c r="AI194" s="1650"/>
      <c r="AJ194" s="1650"/>
      <c r="AK194" s="1650"/>
      <c r="AL194" s="1650"/>
      <c r="AM194" s="1650"/>
      <c r="AN194" s="1650"/>
      <c r="AO194" s="1650"/>
      <c r="AP194" s="1650"/>
      <c r="AQ194" s="1650"/>
      <c r="AR194" s="1650"/>
      <c r="AS194" s="1650"/>
      <c r="AT194" s="1650"/>
      <c r="AU194" s="1650"/>
      <c r="AV194" s="1650"/>
      <c r="AW194" s="1650"/>
      <c r="AX194" s="1650"/>
      <c r="AY194" s="1650"/>
      <c r="AZ194" s="1650"/>
      <c r="BA194" s="1650"/>
      <c r="BB194" s="1650"/>
      <c r="BC194" s="1650"/>
      <c r="BD194" s="1650"/>
      <c r="BE194" s="1650"/>
      <c r="BF194" s="1650"/>
      <c r="BG194" s="1650"/>
      <c r="BH194" s="1650"/>
      <c r="BI194" s="1650"/>
      <c r="BJ194" s="1650"/>
      <c r="BK194" s="1650"/>
      <c r="BL194" s="1650"/>
      <c r="BM194" s="1650"/>
      <c r="BN194" s="1650"/>
      <c r="BO194" s="1650"/>
      <c r="BP194" s="1650"/>
      <c r="BQ194" s="1650"/>
      <c r="BR194" s="1650"/>
      <c r="BS194" s="1650"/>
      <c r="BT194" s="1650"/>
      <c r="BU194" s="1650"/>
      <c r="BV194" s="1650"/>
      <c r="BW194" s="1650"/>
      <c r="BX194" s="1650"/>
      <c r="BY194" s="1650"/>
      <c r="BZ194" s="1650"/>
      <c r="CA194" s="1650"/>
      <c r="CB194" s="1650"/>
      <c r="CC194" s="1650"/>
      <c r="CD194" s="1650"/>
      <c r="CE194" s="1650"/>
      <c r="CF194" s="1650"/>
      <c r="CG194" s="1650"/>
      <c r="CH194" s="1650"/>
      <c r="CI194" s="1650"/>
      <c r="CJ194" s="1650"/>
      <c r="CK194" s="1650"/>
      <c r="CL194" s="1650"/>
      <c r="CM194" s="1650"/>
      <c r="CN194" s="1650"/>
      <c r="CO194" s="1650"/>
      <c r="CP194" s="1650"/>
      <c r="CQ194" s="1650"/>
      <c r="CR194" s="1650"/>
      <c r="CS194" s="1650"/>
      <c r="CT194" s="1650"/>
      <c r="CU194" s="1650"/>
      <c r="CV194" s="1650"/>
      <c r="CW194" s="1650"/>
      <c r="CX194" s="1650"/>
      <c r="CY194" s="1650"/>
      <c r="CZ194" s="1650"/>
      <c r="DA194" s="1650"/>
      <c r="DB194" s="1650"/>
      <c r="DC194" s="1650"/>
      <c r="DD194" s="1650"/>
      <c r="DE194" s="1650"/>
      <c r="DF194" s="1650"/>
      <c r="DG194" s="1650"/>
      <c r="DH194" s="1650"/>
      <c r="DI194" s="1650"/>
      <c r="DJ194" s="1650"/>
      <c r="DK194" s="1650"/>
      <c r="DL194" s="1650"/>
      <c r="DM194" s="1650"/>
      <c r="DN194" s="1650"/>
      <c r="DO194" s="1650"/>
      <c r="DP194" s="1650"/>
      <c r="DQ194" s="1650"/>
      <c r="DR194" s="1650"/>
      <c r="DS194" s="1650"/>
      <c r="DT194" s="1650"/>
      <c r="DU194" s="1650"/>
      <c r="DV194" s="1650"/>
      <c r="DW194" s="1650"/>
      <c r="DX194" s="1650"/>
      <c r="DY194" s="1650"/>
      <c r="DZ194" s="1650"/>
      <c r="EA194" s="1650"/>
      <c r="EB194" s="1650"/>
      <c r="EC194" s="1650"/>
      <c r="ED194" s="1650"/>
      <c r="EE194" s="1650"/>
      <c r="EF194" s="1650"/>
      <c r="EG194" s="1650"/>
      <c r="EH194" s="1650"/>
      <c r="EI194" s="1650"/>
      <c r="EJ194" s="1650"/>
      <c r="EK194" s="1650"/>
      <c r="EL194" s="1650"/>
      <c r="EM194" s="1650"/>
      <c r="EN194" s="1650"/>
      <c r="EO194" s="1650"/>
      <c r="EP194" s="1650"/>
      <c r="EQ194" s="1650"/>
      <c r="ER194" s="1650"/>
      <c r="ES194" s="1650"/>
      <c r="ET194" s="1650"/>
      <c r="EU194" s="1650"/>
      <c r="EV194" s="1650"/>
      <c r="EW194" s="1650"/>
      <c r="EX194" s="1650"/>
      <c r="EY194" s="1650"/>
      <c r="EZ194" s="1650"/>
      <c r="FA194" s="1650"/>
      <c r="FB194" s="1650"/>
      <c r="FC194" s="1650"/>
      <c r="FD194" s="1650"/>
      <c r="FE194" s="1650"/>
      <c r="FF194" s="1650"/>
      <c r="FG194" s="1650"/>
      <c r="FH194" s="1650"/>
      <c r="FI194" s="1650"/>
      <c r="FJ194" s="1650"/>
      <c r="FK194" s="1650"/>
      <c r="FL194" s="1650"/>
      <c r="FM194" s="1650"/>
      <c r="FN194" s="1650"/>
      <c r="FO194" s="1650"/>
      <c r="FP194" s="1650"/>
      <c r="FQ194" s="1650"/>
      <c r="FR194" s="1650"/>
      <c r="FS194" s="1650"/>
      <c r="FT194" s="1650"/>
      <c r="FU194" s="1650"/>
      <c r="FV194" s="1650"/>
      <c r="FW194" s="1650"/>
      <c r="FX194" s="1650"/>
      <c r="FY194" s="1650"/>
      <c r="FZ194" s="1650"/>
      <c r="GA194" s="1650"/>
      <c r="GB194" s="1650"/>
      <c r="GC194" s="1650"/>
      <c r="GD194" s="1650"/>
      <c r="GE194" s="1650"/>
      <c r="GF194" s="1650"/>
      <c r="GG194" s="1650"/>
      <c r="GH194" s="1650"/>
      <c r="GI194" s="1650"/>
      <c r="GJ194" s="1650"/>
      <c r="GK194" s="1650"/>
      <c r="GL194" s="1650"/>
      <c r="GM194" s="1650"/>
      <c r="GO194" s="1169"/>
      <c r="GP194" s="1645"/>
      <c r="GQ194" s="1645"/>
      <c r="GR194" s="1169"/>
      <c r="GS194" s="1169"/>
      <c r="GT194" s="1169"/>
      <c r="GU194" s="1169"/>
      <c r="GV194" s="1645"/>
      <c r="GW194" s="1169"/>
      <c r="GX194" s="1169"/>
      <c r="GY194" s="553"/>
      <c r="GZ194" s="1169"/>
      <c r="HA194" s="1169"/>
      <c r="HB194" s="1169"/>
      <c r="HC194" s="1169"/>
      <c r="HD194" s="1169"/>
      <c r="HE194" s="1641"/>
      <c r="HF194" s="575"/>
      <c r="HG194" s="575"/>
      <c r="HH194" s="575"/>
      <c r="HI194" s="575"/>
      <c r="HJ194" s="1650">
        <v>11</v>
      </c>
    </row>
    <row s="1650" customFormat="1" customHeight="1" ht="11.549999999999999">
      <c r="A195" s="996"/>
      <c r="B195" s="1645"/>
      <c r="C195" s="1645"/>
      <c r="D195" s="360"/>
      <c r="J195" s="1650"/>
      <c r="K195" s="1650"/>
      <c r="L195" s="1650"/>
      <c r="M195" s="1650"/>
      <c r="N195" s="1650"/>
      <c r="O195" s="1650"/>
      <c r="P195" s="1650"/>
      <c r="Q195" s="1650"/>
      <c r="R195" s="1650"/>
      <c r="S195" s="1650"/>
      <c r="T195" s="1650"/>
      <c r="U195" s="1650"/>
      <c r="V195" s="1650"/>
      <c r="W195" s="1650"/>
      <c r="X195" s="1650"/>
      <c r="Y195" s="1650"/>
      <c r="Z195" s="1650"/>
      <c r="AA195" s="1650"/>
      <c r="AB195" s="1650"/>
      <c r="AC195" s="1650"/>
      <c r="AD195" s="1650"/>
      <c r="AE195" s="1650"/>
      <c r="AF195" s="1650"/>
      <c r="AG195" s="1650"/>
      <c r="AH195" s="1650"/>
      <c r="AI195" s="1650"/>
      <c r="AJ195" s="1650"/>
      <c r="AK195" s="1650"/>
      <c r="AL195" s="1650"/>
      <c r="AM195" s="1650"/>
      <c r="AN195" s="1650"/>
      <c r="AO195" s="1650"/>
      <c r="AP195" s="1650"/>
      <c r="AQ195" s="1650"/>
      <c r="AR195" s="1650"/>
      <c r="AS195" s="1650"/>
      <c r="AT195" s="1650"/>
      <c r="AU195" s="1650"/>
      <c r="AV195" s="1650"/>
      <c r="AW195" s="1650"/>
      <c r="AX195" s="1650"/>
      <c r="AY195" s="1650"/>
      <c r="AZ195" s="1650"/>
      <c r="BA195" s="1650"/>
      <c r="BB195" s="1650"/>
      <c r="BC195" s="1650"/>
      <c r="BD195" s="1650"/>
      <c r="BE195" s="1650"/>
      <c r="BF195" s="1650"/>
      <c r="BG195" s="1650"/>
      <c r="BH195" s="1650"/>
      <c r="BI195" s="1650"/>
      <c r="BJ195" s="1650"/>
      <c r="BK195" s="1650"/>
      <c r="BL195" s="1650"/>
      <c r="BM195" s="1650"/>
      <c r="BN195" s="1650"/>
      <c r="BO195" s="1650"/>
      <c r="BP195" s="1650"/>
      <c r="BQ195" s="1650"/>
      <c r="BR195" s="1650"/>
      <c r="BS195" s="1650"/>
      <c r="BT195" s="1650"/>
      <c r="BU195" s="1650"/>
      <c r="BV195" s="1650"/>
      <c r="BW195" s="1650"/>
      <c r="BX195" s="1650"/>
      <c r="BY195" s="1650"/>
      <c r="BZ195" s="1650"/>
      <c r="CA195" s="1650"/>
      <c r="CB195" s="1650"/>
      <c r="CC195" s="1650"/>
      <c r="CD195" s="1650"/>
      <c r="CE195" s="1650"/>
      <c r="CF195" s="1650"/>
      <c r="CG195" s="1650"/>
      <c r="CH195" s="1650"/>
      <c r="CI195" s="1650"/>
      <c r="CJ195" s="1650"/>
      <c r="CK195" s="1650"/>
      <c r="CL195" s="1650"/>
      <c r="CM195" s="1650"/>
      <c r="CN195" s="1650"/>
      <c r="CO195" s="1650"/>
      <c r="CP195" s="1650"/>
      <c r="CQ195" s="1650"/>
      <c r="CR195" s="1650"/>
      <c r="CS195" s="1650"/>
      <c r="CT195" s="1650"/>
      <c r="CU195" s="1650"/>
      <c r="CV195" s="1650"/>
      <c r="CW195" s="1650"/>
      <c r="CX195" s="1650"/>
      <c r="CY195" s="1650"/>
      <c r="CZ195" s="1650"/>
      <c r="DA195" s="1650"/>
      <c r="DB195" s="1650"/>
      <c r="DC195" s="1650"/>
      <c r="DD195" s="1650"/>
      <c r="DE195" s="1650"/>
      <c r="DF195" s="1650"/>
      <c r="DG195" s="1650"/>
      <c r="DH195" s="1650"/>
      <c r="DI195" s="1650"/>
      <c r="DJ195" s="1650"/>
      <c r="DK195" s="1650"/>
      <c r="DL195" s="1650"/>
      <c r="DM195" s="1650"/>
      <c r="DN195" s="1650"/>
      <c r="DO195" s="1650"/>
      <c r="DP195" s="1650"/>
      <c r="DQ195" s="1650"/>
      <c r="DR195" s="1650"/>
      <c r="DS195" s="1650"/>
      <c r="DT195" s="1650"/>
      <c r="DU195" s="1650"/>
      <c r="DV195" s="1650"/>
      <c r="DW195" s="1650"/>
      <c r="DX195" s="1650"/>
      <c r="DY195" s="1650"/>
      <c r="DZ195" s="1650"/>
      <c r="EA195" s="1650"/>
      <c r="EB195" s="1650"/>
      <c r="EC195" s="1650"/>
      <c r="ED195" s="1650"/>
      <c r="EE195" s="1650"/>
      <c r="EF195" s="1650"/>
      <c r="EG195" s="1650"/>
      <c r="EH195" s="1650"/>
      <c r="EI195" s="1650"/>
      <c r="EJ195" s="1650"/>
      <c r="EK195" s="1650"/>
      <c r="EL195" s="1650"/>
      <c r="EM195" s="1650"/>
      <c r="EN195" s="1650"/>
      <c r="EO195" s="1650"/>
      <c r="EP195" s="1650"/>
      <c r="EQ195" s="1650"/>
      <c r="ER195" s="1650"/>
      <c r="ES195" s="1650"/>
      <c r="ET195" s="1650"/>
      <c r="EU195" s="1650"/>
      <c r="EV195" s="1650"/>
      <c r="EW195" s="1650"/>
      <c r="EX195" s="1650"/>
      <c r="EY195" s="1650"/>
      <c r="EZ195" s="1650"/>
      <c r="FA195" s="1650"/>
      <c r="FB195" s="1650"/>
      <c r="FC195" s="1650"/>
      <c r="FD195" s="1650"/>
      <c r="FE195" s="1650"/>
      <c r="FF195" s="1650"/>
      <c r="FG195" s="1650"/>
      <c r="FH195" s="1650"/>
      <c r="FI195" s="1650"/>
      <c r="FJ195" s="1650"/>
      <c r="FK195" s="1650"/>
      <c r="FL195" s="1650"/>
      <c r="FM195" s="1650"/>
      <c r="FN195" s="1650"/>
      <c r="FO195" s="1650"/>
      <c r="FP195" s="1650"/>
      <c r="FQ195" s="1650"/>
      <c r="FR195" s="1650"/>
      <c r="FS195" s="1650"/>
      <c r="FT195" s="1650"/>
      <c r="FU195" s="1650"/>
      <c r="FV195" s="1650"/>
      <c r="FW195" s="1650"/>
      <c r="FX195" s="1650"/>
      <c r="FY195" s="1650"/>
      <c r="FZ195" s="1650"/>
      <c r="GA195" s="1650"/>
      <c r="GB195" s="1650"/>
      <c r="GC195" s="1650"/>
      <c r="GD195" s="1650"/>
      <c r="GE195" s="1650"/>
      <c r="GF195" s="1650"/>
      <c r="GG195" s="1650"/>
      <c r="GH195" s="1650"/>
      <c r="GI195" s="1650"/>
      <c r="GJ195" s="1650"/>
      <c r="GK195" s="1650"/>
      <c r="GL195" s="1650"/>
      <c r="GM195" s="1650"/>
      <c r="GO195" s="1169"/>
      <c r="GP195" s="1645"/>
      <c r="GQ195" s="1645"/>
      <c r="GR195" s="1169"/>
      <c r="GS195" s="1169"/>
      <c r="GT195" s="1169"/>
      <c r="GU195" s="1169"/>
      <c r="GV195" s="1645"/>
      <c r="GW195" s="1169"/>
      <c r="GX195" s="1169"/>
      <c r="GY195" s="553"/>
      <c r="GZ195" s="1169"/>
      <c r="HA195" s="1169"/>
      <c r="HB195" s="1169"/>
      <c r="HC195" s="1169"/>
      <c r="HD195" s="1169"/>
      <c r="HE195" s="1641"/>
      <c r="HF195" s="575"/>
      <c r="HG195" s="575"/>
      <c r="HH195" s="575"/>
      <c r="HI195" s="575"/>
      <c r="HJ195" s="1650">
        <v>11</v>
      </c>
    </row>
    <row s="1650" customFormat="1" customHeight="1" ht="11.549999999999999">
      <c r="A196" s="996"/>
      <c r="B196" s="1645"/>
      <c r="C196" s="1645"/>
      <c r="D196" s="360"/>
      <c r="J196" s="1650"/>
      <c r="K196" s="1650"/>
      <c r="L196" s="1650"/>
      <c r="M196" s="1650"/>
      <c r="N196" s="1650"/>
      <c r="O196" s="1650"/>
      <c r="P196" s="1650"/>
      <c r="Q196" s="1650"/>
      <c r="R196" s="1650"/>
      <c r="S196" s="1650"/>
      <c r="T196" s="1650"/>
      <c r="U196" s="1650"/>
      <c r="V196" s="1650"/>
      <c r="W196" s="1650"/>
      <c r="X196" s="1650"/>
      <c r="Y196" s="1650"/>
      <c r="Z196" s="1650"/>
      <c r="AA196" s="1650"/>
      <c r="AB196" s="1650"/>
      <c r="AC196" s="1650"/>
      <c r="AD196" s="1650"/>
      <c r="AE196" s="1650"/>
      <c r="AF196" s="1650"/>
      <c r="AG196" s="1650"/>
      <c r="AH196" s="1650"/>
      <c r="AI196" s="1650"/>
      <c r="AJ196" s="1650"/>
      <c r="AK196" s="1650"/>
      <c r="AL196" s="1650"/>
      <c r="AM196" s="1650"/>
      <c r="AN196" s="1650"/>
      <c r="AO196" s="1650"/>
      <c r="AP196" s="1650"/>
      <c r="AQ196" s="1650"/>
      <c r="AR196" s="1650"/>
      <c r="AS196" s="1650"/>
      <c r="AT196" s="1650"/>
      <c r="AU196" s="1650"/>
      <c r="AV196" s="1650"/>
      <c r="AW196" s="1650"/>
      <c r="AX196" s="1650"/>
      <c r="AY196" s="1650"/>
      <c r="AZ196" s="1650"/>
      <c r="BA196" s="1650"/>
      <c r="BB196" s="1650"/>
      <c r="BC196" s="1650"/>
      <c r="BD196" s="1650"/>
      <c r="BE196" s="1650"/>
      <c r="BF196" s="1650"/>
      <c r="BG196" s="1650"/>
      <c r="BH196" s="1650"/>
      <c r="BI196" s="1650"/>
      <c r="BJ196" s="1650"/>
      <c r="BK196" s="1650"/>
      <c r="BL196" s="1650"/>
      <c r="BM196" s="1650"/>
      <c r="BN196" s="1650"/>
      <c r="BO196" s="1650"/>
      <c r="BP196" s="1650"/>
      <c r="BQ196" s="1650"/>
      <c r="BR196" s="1650"/>
      <c r="BS196" s="1650"/>
      <c r="BT196" s="1650"/>
      <c r="BU196" s="1650"/>
      <c r="BV196" s="1650"/>
      <c r="BW196" s="1650"/>
      <c r="BX196" s="1650"/>
      <c r="BY196" s="1650"/>
      <c r="BZ196" s="1650"/>
      <c r="CA196" s="1650"/>
      <c r="CB196" s="1650"/>
      <c r="CC196" s="1650"/>
      <c r="CD196" s="1650"/>
      <c r="CE196" s="1650"/>
      <c r="CF196" s="1650"/>
      <c r="CG196" s="1650"/>
      <c r="CH196" s="1650"/>
      <c r="CI196" s="1650"/>
      <c r="CJ196" s="1650"/>
      <c r="CK196" s="1650"/>
      <c r="CL196" s="1650"/>
      <c r="CM196" s="1650"/>
      <c r="CN196" s="1650"/>
      <c r="CO196" s="1650"/>
      <c r="CP196" s="1650"/>
      <c r="CQ196" s="1650"/>
      <c r="CR196" s="1650"/>
      <c r="CS196" s="1650"/>
      <c r="CT196" s="1650"/>
      <c r="CU196" s="1650"/>
      <c r="CV196" s="1650"/>
      <c r="CW196" s="1650"/>
      <c r="CX196" s="1650"/>
      <c r="CY196" s="1650"/>
      <c r="CZ196" s="1650"/>
      <c r="DA196" s="1650"/>
      <c r="DB196" s="1650"/>
      <c r="DC196" s="1650"/>
      <c r="DD196" s="1650"/>
      <c r="DE196" s="1650"/>
      <c r="DF196" s="1650"/>
      <c r="DG196" s="1650"/>
      <c r="DH196" s="1650"/>
      <c r="DI196" s="1650"/>
      <c r="DJ196" s="1650"/>
      <c r="DK196" s="1650"/>
      <c r="DL196" s="1650"/>
      <c r="DM196" s="1650"/>
      <c r="DN196" s="1650"/>
      <c r="DO196" s="1650"/>
      <c r="DP196" s="1650"/>
      <c r="DQ196" s="1650"/>
      <c r="DR196" s="1650"/>
      <c r="DS196" s="1650"/>
      <c r="DT196" s="1650"/>
      <c r="DU196" s="1650"/>
      <c r="DV196" s="1650"/>
      <c r="DW196" s="1650"/>
      <c r="DX196" s="1650"/>
      <c r="DY196" s="1650"/>
      <c r="DZ196" s="1650"/>
      <c r="EA196" s="1650"/>
      <c r="EB196" s="1650"/>
      <c r="EC196" s="1650"/>
      <c r="ED196" s="1650"/>
      <c r="EE196" s="1650"/>
      <c r="EF196" s="1650"/>
      <c r="EG196" s="1650"/>
      <c r="EH196" s="1650"/>
      <c r="EI196" s="1650"/>
      <c r="EJ196" s="1650"/>
      <c r="EK196" s="1650"/>
      <c r="EL196" s="1650"/>
      <c r="EM196" s="1650"/>
      <c r="EN196" s="1650"/>
      <c r="EO196" s="1650"/>
      <c r="EP196" s="1650"/>
      <c r="EQ196" s="1650"/>
      <c r="ER196" s="1650"/>
      <c r="ES196" s="1650"/>
      <c r="ET196" s="1650"/>
      <c r="EU196" s="1650"/>
      <c r="EV196" s="1650"/>
      <c r="EW196" s="1650"/>
      <c r="EX196" s="1650"/>
      <c r="EY196" s="1650"/>
      <c r="EZ196" s="1650"/>
      <c r="FA196" s="1650"/>
      <c r="FB196" s="1650"/>
      <c r="FC196" s="1650"/>
      <c r="FD196" s="1650"/>
      <c r="FE196" s="1650"/>
      <c r="FF196" s="1650"/>
      <c r="FG196" s="1650"/>
      <c r="FH196" s="1650"/>
      <c r="FI196" s="1650"/>
      <c r="FJ196" s="1650"/>
      <c r="FK196" s="1650"/>
      <c r="FL196" s="1650"/>
      <c r="FM196" s="1650"/>
      <c r="FN196" s="1650"/>
      <c r="FO196" s="1650"/>
      <c r="FP196" s="1650"/>
      <c r="FQ196" s="1650"/>
      <c r="FR196" s="1650"/>
      <c r="FS196" s="1650"/>
      <c r="FT196" s="1650"/>
      <c r="FU196" s="1650"/>
      <c r="FV196" s="1650"/>
      <c r="FW196" s="1650"/>
      <c r="FX196" s="1650"/>
      <c r="FY196" s="1650"/>
      <c r="FZ196" s="1650"/>
      <c r="GA196" s="1650"/>
      <c r="GB196" s="1650"/>
      <c r="GC196" s="1650"/>
      <c r="GD196" s="1650"/>
      <c r="GE196" s="1650"/>
      <c r="GF196" s="1650"/>
      <c r="GG196" s="1650"/>
      <c r="GH196" s="1650"/>
      <c r="GI196" s="1650"/>
      <c r="GJ196" s="1650"/>
      <c r="GK196" s="1650"/>
      <c r="GL196" s="1650"/>
      <c r="GM196" s="1650"/>
      <c r="GO196" s="1169"/>
      <c r="GP196" s="1645"/>
      <c r="GQ196" s="1645"/>
      <c r="GR196" s="1169"/>
      <c r="GS196" s="1169"/>
      <c r="GT196" s="1169"/>
      <c r="GU196" s="1169"/>
      <c r="GV196" s="1645"/>
      <c r="GW196" s="1169"/>
      <c r="GX196" s="1169"/>
      <c r="GY196" s="553"/>
      <c r="GZ196" s="1169"/>
      <c r="HA196" s="1169"/>
      <c r="HB196" s="1169"/>
      <c r="HC196" s="1169"/>
      <c r="HD196" s="1169"/>
      <c r="HE196" s="1641"/>
      <c r="HF196" s="575"/>
      <c r="HG196" s="575"/>
      <c r="HH196" s="575"/>
      <c r="HI196" s="575"/>
      <c r="HJ196" s="1650">
        <v>11</v>
      </c>
    </row>
    <row s="1650" customFormat="1" customHeight="1" ht="11.549999999999999">
      <c r="A197" s="996"/>
      <c r="B197" s="1645"/>
      <c r="C197" s="1645"/>
      <c r="D197" s="360"/>
      <c r="J197" s="1650"/>
      <c r="K197" s="1650"/>
      <c r="L197" s="1650"/>
      <c r="M197" s="1650"/>
      <c r="N197" s="1650"/>
      <c r="O197" s="1650"/>
      <c r="P197" s="1650"/>
      <c r="Q197" s="1650"/>
      <c r="R197" s="1650"/>
      <c r="S197" s="1650"/>
      <c r="T197" s="1650"/>
      <c r="U197" s="1650"/>
      <c r="V197" s="1650"/>
      <c r="W197" s="1650"/>
      <c r="X197" s="1650"/>
      <c r="Y197" s="1650"/>
      <c r="Z197" s="1650"/>
      <c r="AA197" s="1650"/>
      <c r="AB197" s="1650"/>
      <c r="AC197" s="1650"/>
      <c r="AD197" s="1650"/>
      <c r="AE197" s="1650"/>
      <c r="AF197" s="1650"/>
      <c r="AG197" s="1650"/>
      <c r="AH197" s="1650"/>
      <c r="AI197" s="1650"/>
      <c r="AJ197" s="1650"/>
      <c r="AK197" s="1650"/>
      <c r="AL197" s="1650"/>
      <c r="AM197" s="1650"/>
      <c r="AN197" s="1650"/>
      <c r="AO197" s="1650"/>
      <c r="AP197" s="1650"/>
      <c r="AQ197" s="1650"/>
      <c r="AR197" s="1650"/>
      <c r="AS197" s="1650"/>
      <c r="AT197" s="1650"/>
      <c r="AU197" s="1650"/>
      <c r="AV197" s="1650"/>
      <c r="AW197" s="1650"/>
      <c r="AX197" s="1650"/>
      <c r="AY197" s="1650"/>
      <c r="AZ197" s="1650"/>
      <c r="BA197" s="1650"/>
      <c r="BB197" s="1650"/>
      <c r="BC197" s="1650"/>
      <c r="BD197" s="1650"/>
      <c r="BE197" s="1650"/>
      <c r="BF197" s="1650"/>
      <c r="BG197" s="1650"/>
      <c r="BH197" s="1650"/>
      <c r="BI197" s="1650"/>
      <c r="BJ197" s="1650"/>
      <c r="BK197" s="1650"/>
      <c r="BL197" s="1650"/>
      <c r="BM197" s="1650"/>
      <c r="BN197" s="1650"/>
      <c r="BO197" s="1650"/>
      <c r="BP197" s="1650"/>
      <c r="BQ197" s="1650"/>
      <c r="BR197" s="1650"/>
      <c r="BS197" s="1650"/>
      <c r="BT197" s="1650"/>
      <c r="BU197" s="1650"/>
      <c r="BV197" s="1650"/>
      <c r="BW197" s="1650"/>
      <c r="BX197" s="1650"/>
      <c r="BY197" s="1650"/>
      <c r="BZ197" s="1650"/>
      <c r="CA197" s="1650"/>
      <c r="CB197" s="1650"/>
      <c r="CC197" s="1650"/>
      <c r="CD197" s="1650"/>
      <c r="CE197" s="1650"/>
      <c r="CF197" s="1650"/>
      <c r="CG197" s="1650"/>
      <c r="CH197" s="1650"/>
      <c r="CI197" s="1650"/>
      <c r="CJ197" s="1650"/>
      <c r="CK197" s="1650"/>
      <c r="CL197" s="1650"/>
      <c r="CM197" s="1650"/>
      <c r="CN197" s="1650"/>
      <c r="CO197" s="1650"/>
      <c r="CP197" s="1650"/>
      <c r="CQ197" s="1650"/>
      <c r="CR197" s="1650"/>
      <c r="CS197" s="1650"/>
      <c r="CT197" s="1650"/>
      <c r="CU197" s="1650"/>
      <c r="CV197" s="1650"/>
      <c r="CW197" s="1650"/>
      <c r="CX197" s="1650"/>
      <c r="CY197" s="1650"/>
      <c r="CZ197" s="1650"/>
      <c r="DA197" s="1650"/>
      <c r="DB197" s="1650"/>
      <c r="DC197" s="1650"/>
      <c r="DD197" s="1650"/>
      <c r="DE197" s="1650"/>
      <c r="DF197" s="1650"/>
      <c r="DG197" s="1650"/>
      <c r="DH197" s="1650"/>
      <c r="DI197" s="1650"/>
      <c r="DJ197" s="1650"/>
      <c r="DK197" s="1650"/>
      <c r="DL197" s="1650"/>
      <c r="DM197" s="1650"/>
      <c r="DN197" s="1650"/>
      <c r="DO197" s="1650"/>
      <c r="DP197" s="1650"/>
      <c r="DQ197" s="1650"/>
      <c r="DR197" s="1650"/>
      <c r="DS197" s="1650"/>
      <c r="DT197" s="1650"/>
      <c r="DU197" s="1650"/>
      <c r="DV197" s="1650"/>
      <c r="DW197" s="1650"/>
      <c r="DX197" s="1650"/>
      <c r="DY197" s="1650"/>
      <c r="DZ197" s="1650"/>
      <c r="EA197" s="1650"/>
      <c r="EB197" s="1650"/>
      <c r="EC197" s="1650"/>
      <c r="ED197" s="1650"/>
      <c r="EE197" s="1650"/>
      <c r="EF197" s="1650"/>
      <c r="EG197" s="1650"/>
      <c r="EH197" s="1650"/>
      <c r="EI197" s="1650"/>
      <c r="EJ197" s="1650"/>
      <c r="EK197" s="1650"/>
      <c r="EL197" s="1650"/>
      <c r="EM197" s="1650"/>
      <c r="EN197" s="1650"/>
      <c r="EO197" s="1650"/>
      <c r="EP197" s="1650"/>
      <c r="EQ197" s="1650"/>
      <c r="ER197" s="1650"/>
      <c r="ES197" s="1650"/>
      <c r="ET197" s="1650"/>
      <c r="EU197" s="1650"/>
      <c r="EV197" s="1650"/>
      <c r="EW197" s="1650"/>
      <c r="EX197" s="1650"/>
      <c r="EY197" s="1650"/>
      <c r="EZ197" s="1650"/>
      <c r="FA197" s="1650"/>
      <c r="FB197" s="1650"/>
      <c r="FC197" s="1650"/>
      <c r="FD197" s="1650"/>
      <c r="FE197" s="1650"/>
      <c r="FF197" s="1650"/>
      <c r="FG197" s="1650"/>
      <c r="FH197" s="1650"/>
      <c r="FI197" s="1650"/>
      <c r="FJ197" s="1650"/>
      <c r="FK197" s="1650"/>
      <c r="FL197" s="1650"/>
      <c r="FM197" s="1650"/>
      <c r="FN197" s="1650"/>
      <c r="FO197" s="1650"/>
      <c r="FP197" s="1650"/>
      <c r="FQ197" s="1650"/>
      <c r="FR197" s="1650"/>
      <c r="FS197" s="1650"/>
      <c r="FT197" s="1650"/>
      <c r="FU197" s="1650"/>
      <c r="FV197" s="1650"/>
      <c r="FW197" s="1650"/>
      <c r="FX197" s="1650"/>
      <c r="FY197" s="1650"/>
      <c r="FZ197" s="1650"/>
      <c r="GA197" s="1650"/>
      <c r="GB197" s="1650"/>
      <c r="GC197" s="1650"/>
      <c r="GD197" s="1650"/>
      <c r="GE197" s="1650"/>
      <c r="GF197" s="1650"/>
      <c r="GG197" s="1650"/>
      <c r="GH197" s="1650"/>
      <c r="GI197" s="1650"/>
      <c r="GJ197" s="1650"/>
      <c r="GK197" s="1650"/>
      <c r="GL197" s="1650"/>
      <c r="GM197" s="1650"/>
      <c r="GO197" s="1169"/>
      <c r="GP197" s="1645"/>
      <c r="GQ197" s="1645"/>
      <c r="GR197" s="1169"/>
      <c r="GS197" s="1169"/>
      <c r="GT197" s="1169"/>
      <c r="GU197" s="1169"/>
      <c r="GV197" s="1645"/>
      <c r="GW197" s="1169"/>
      <c r="GX197" s="1169"/>
      <c r="GY197" s="553"/>
      <c r="GZ197" s="1169"/>
      <c r="HA197" s="1169"/>
      <c r="HB197" s="1169"/>
      <c r="HC197" s="1169"/>
      <c r="HD197" s="1169"/>
      <c r="HE197" s="1641"/>
      <c r="HF197" s="575"/>
      <c r="HG197" s="575"/>
      <c r="HH197" s="575"/>
      <c r="HI197" s="575"/>
      <c r="HJ197" s="1650">
        <v>11</v>
      </c>
    </row>
    <row s="1650" customFormat="1" customHeight="1" ht="11.549999999999999">
      <c r="A198" s="996"/>
      <c r="B198" s="1645"/>
      <c r="C198" s="1645"/>
      <c r="D198" s="360"/>
      <c r="J198" s="1650"/>
      <c r="K198" s="1650"/>
      <c r="L198" s="1650"/>
      <c r="M198" s="1650"/>
      <c r="N198" s="1650"/>
      <c r="O198" s="1650"/>
      <c r="P198" s="1650"/>
      <c r="Q198" s="1650"/>
      <c r="R198" s="1650"/>
      <c r="S198" s="1650"/>
      <c r="T198" s="1650"/>
      <c r="U198" s="1650"/>
      <c r="V198" s="1650"/>
      <c r="W198" s="1650"/>
      <c r="X198" s="1650"/>
      <c r="Y198" s="1650"/>
      <c r="Z198" s="1650"/>
      <c r="AA198" s="1650"/>
      <c r="AB198" s="1650"/>
      <c r="AC198" s="1650"/>
      <c r="AD198" s="1650"/>
      <c r="AE198" s="1650"/>
      <c r="AF198" s="1650"/>
      <c r="AG198" s="1650"/>
      <c r="AH198" s="1650"/>
      <c r="AI198" s="1650"/>
      <c r="AJ198" s="1650"/>
      <c r="AK198" s="1650"/>
      <c r="AL198" s="1650"/>
      <c r="AM198" s="1650"/>
      <c r="AN198" s="1650"/>
      <c r="AO198" s="1650"/>
      <c r="AP198" s="1650"/>
      <c r="AQ198" s="1650"/>
      <c r="AR198" s="1650"/>
      <c r="AS198" s="1650"/>
      <c r="AT198" s="1650"/>
      <c r="AU198" s="1650"/>
      <c r="AV198" s="1650"/>
      <c r="AW198" s="1650"/>
      <c r="AX198" s="1650"/>
      <c r="AY198" s="1650"/>
      <c r="AZ198" s="1650"/>
      <c r="BA198" s="1650"/>
      <c r="BB198" s="1650"/>
      <c r="BC198" s="1650"/>
      <c r="BD198" s="1650"/>
      <c r="BE198" s="1650"/>
      <c r="BF198" s="1650"/>
      <c r="BG198" s="1650"/>
      <c r="BH198" s="1650"/>
      <c r="BI198" s="1650"/>
      <c r="BJ198" s="1650"/>
      <c r="BK198" s="1650"/>
      <c r="BL198" s="1650"/>
      <c r="BM198" s="1650"/>
      <c r="BN198" s="1650"/>
      <c r="BO198" s="1650"/>
      <c r="BP198" s="1650"/>
      <c r="BQ198" s="1650"/>
      <c r="BR198" s="1650"/>
      <c r="BS198" s="1650"/>
      <c r="BT198" s="1650"/>
      <c r="BU198" s="1650"/>
      <c r="BV198" s="1650"/>
      <c r="BW198" s="1650"/>
      <c r="BX198" s="1650"/>
      <c r="BY198" s="1650"/>
      <c r="BZ198" s="1650"/>
      <c r="CA198" s="1650"/>
      <c r="CB198" s="1650"/>
      <c r="CC198" s="1650"/>
      <c r="CD198" s="1650"/>
      <c r="CE198" s="1650"/>
      <c r="CF198" s="1650"/>
      <c r="CG198" s="1650"/>
      <c r="CH198" s="1650"/>
      <c r="CI198" s="1650"/>
      <c r="CJ198" s="1650"/>
      <c r="CK198" s="1650"/>
      <c r="CL198" s="1650"/>
      <c r="CM198" s="1650"/>
      <c r="CN198" s="1650"/>
      <c r="CO198" s="1650"/>
      <c r="CP198" s="1650"/>
      <c r="CQ198" s="1650"/>
      <c r="CR198" s="1650"/>
      <c r="CS198" s="1650"/>
      <c r="CT198" s="1650"/>
      <c r="CU198" s="1650"/>
      <c r="CV198" s="1650"/>
      <c r="CW198" s="1650"/>
      <c r="CX198" s="1650"/>
      <c r="CY198" s="1650"/>
      <c r="CZ198" s="1650"/>
      <c r="DA198" s="1650"/>
      <c r="DB198" s="1650"/>
      <c r="DC198" s="1650"/>
      <c r="DD198" s="1650"/>
      <c r="DE198" s="1650"/>
      <c r="DF198" s="1650"/>
      <c r="DG198" s="1650"/>
      <c r="DH198" s="1650"/>
      <c r="DI198" s="1650"/>
      <c r="DJ198" s="1650"/>
      <c r="DK198" s="1650"/>
      <c r="DL198" s="1650"/>
      <c r="DM198" s="1650"/>
      <c r="DN198" s="1650"/>
      <c r="DO198" s="1650"/>
      <c r="DP198" s="1650"/>
      <c r="DQ198" s="1650"/>
      <c r="DR198" s="1650"/>
      <c r="DS198" s="1650"/>
      <c r="DT198" s="1650"/>
      <c r="DU198" s="1650"/>
      <c r="DV198" s="1650"/>
      <c r="DW198" s="1650"/>
      <c r="DX198" s="1650"/>
      <c r="DY198" s="1650"/>
      <c r="DZ198" s="1650"/>
      <c r="EA198" s="1650"/>
      <c r="EB198" s="1650"/>
      <c r="EC198" s="1650"/>
      <c r="ED198" s="1650"/>
      <c r="EE198" s="1650"/>
      <c r="EF198" s="1650"/>
      <c r="EG198" s="1650"/>
      <c r="EH198" s="1650"/>
      <c r="EI198" s="1650"/>
      <c r="EJ198" s="1650"/>
      <c r="EK198" s="1650"/>
      <c r="EL198" s="1650"/>
      <c r="EM198" s="1650"/>
      <c r="EN198" s="1650"/>
      <c r="EO198" s="1650"/>
      <c r="EP198" s="1650"/>
      <c r="EQ198" s="1650"/>
      <c r="ER198" s="1650"/>
      <c r="ES198" s="1650"/>
      <c r="ET198" s="1650"/>
      <c r="EU198" s="1650"/>
      <c r="EV198" s="1650"/>
      <c r="EW198" s="1650"/>
      <c r="EX198" s="1650"/>
      <c r="EY198" s="1650"/>
      <c r="EZ198" s="1650"/>
      <c r="FA198" s="1650"/>
      <c r="FB198" s="1650"/>
      <c r="FC198" s="1650"/>
      <c r="FD198" s="1650"/>
      <c r="FE198" s="1650"/>
      <c r="FF198" s="1650"/>
      <c r="FG198" s="1650"/>
      <c r="FH198" s="1650"/>
      <c r="FI198" s="1650"/>
      <c r="FJ198" s="1650"/>
      <c r="FK198" s="1650"/>
      <c r="FL198" s="1650"/>
      <c r="FM198" s="1650"/>
      <c r="FN198" s="1650"/>
      <c r="FO198" s="1650"/>
      <c r="FP198" s="1650"/>
      <c r="FQ198" s="1650"/>
      <c r="FR198" s="1650"/>
      <c r="FS198" s="1650"/>
      <c r="FT198" s="1650"/>
      <c r="FU198" s="1650"/>
      <c r="FV198" s="1650"/>
      <c r="FW198" s="1650"/>
      <c r="FX198" s="1650"/>
      <c r="FY198" s="1650"/>
      <c r="FZ198" s="1650"/>
      <c r="GA198" s="1650"/>
      <c r="GB198" s="1650"/>
      <c r="GC198" s="1650"/>
      <c r="GD198" s="1650"/>
      <c r="GE198" s="1650"/>
      <c r="GF198" s="1650"/>
      <c r="GG198" s="1650"/>
      <c r="GH198" s="1650"/>
      <c r="GI198" s="1650"/>
      <c r="GJ198" s="1650"/>
      <c r="GK198" s="1650"/>
      <c r="GL198" s="1650"/>
      <c r="GM198" s="1650"/>
      <c r="GO198" s="1169"/>
      <c r="GP198" s="1645"/>
      <c r="GQ198" s="1645"/>
      <c r="GR198" s="1169"/>
      <c r="GS198" s="1169"/>
      <c r="GT198" s="1169"/>
      <c r="GU198" s="1169"/>
      <c r="GV198" s="1645"/>
      <c r="GW198" s="1169"/>
      <c r="GX198" s="1169"/>
      <c r="GY198" s="553"/>
      <c r="GZ198" s="1169"/>
      <c r="HA198" s="1169"/>
      <c r="HB198" s="1169"/>
      <c r="HC198" s="1169"/>
      <c r="HD198" s="1169"/>
      <c r="HE198" s="1641"/>
      <c r="HF198" s="575"/>
      <c r="HG198" s="575"/>
      <c r="HH198" s="575"/>
      <c r="HI198" s="575"/>
      <c r="HJ198" s="1650">
        <v>11</v>
      </c>
    </row>
    <row s="1650" customFormat="1" customHeight="1" ht="11.549999999999999">
      <c r="A199" s="996"/>
      <c r="B199" s="1645"/>
      <c r="C199" s="1645"/>
      <c r="D199" s="360"/>
      <c r="J199" s="1650"/>
      <c r="K199" s="1650"/>
      <c r="L199" s="1650"/>
      <c r="M199" s="1650"/>
      <c r="N199" s="1650"/>
      <c r="O199" s="1650"/>
      <c r="P199" s="1650"/>
      <c r="Q199" s="1650"/>
      <c r="R199" s="1650"/>
      <c r="S199" s="1650"/>
      <c r="T199" s="1650"/>
      <c r="U199" s="1650"/>
      <c r="V199" s="1650"/>
      <c r="W199" s="1650"/>
      <c r="X199" s="1650"/>
      <c r="Y199" s="1650"/>
      <c r="Z199" s="1650"/>
      <c r="AA199" s="1650"/>
      <c r="AB199" s="1650"/>
      <c r="AC199" s="1650"/>
      <c r="AD199" s="1650"/>
      <c r="AE199" s="1650"/>
      <c r="AF199" s="1650"/>
      <c r="AG199" s="1650"/>
      <c r="AH199" s="1650"/>
      <c r="AI199" s="1650"/>
      <c r="AJ199" s="1650"/>
      <c r="AK199" s="1650"/>
      <c r="AL199" s="1650"/>
      <c r="AM199" s="1650"/>
      <c r="AN199" s="1650"/>
      <c r="AO199" s="1650"/>
      <c r="AP199" s="1650"/>
      <c r="AQ199" s="1650"/>
      <c r="AR199" s="1650"/>
      <c r="AS199" s="1650"/>
      <c r="AT199" s="1650"/>
      <c r="AU199" s="1650"/>
      <c r="AV199" s="1650"/>
      <c r="AW199" s="1650"/>
      <c r="AX199" s="1650"/>
      <c r="AY199" s="1650"/>
      <c r="AZ199" s="1650"/>
      <c r="BA199" s="1650"/>
      <c r="BB199" s="1650"/>
      <c r="BC199" s="1650"/>
      <c r="BD199" s="1650"/>
      <c r="BE199" s="1650"/>
      <c r="BF199" s="1650"/>
      <c r="BG199" s="1650"/>
      <c r="BH199" s="1650"/>
      <c r="BI199" s="1650"/>
      <c r="BJ199" s="1650"/>
      <c r="BK199" s="1650"/>
      <c r="BL199" s="1650"/>
      <c r="BM199" s="1650"/>
      <c r="BN199" s="1650"/>
      <c r="BO199" s="1650"/>
      <c r="BP199" s="1650"/>
      <c r="BQ199" s="1650"/>
      <c r="BR199" s="1650"/>
      <c r="BS199" s="1650"/>
      <c r="BT199" s="1650"/>
      <c r="BU199" s="1650"/>
      <c r="BV199" s="1650"/>
      <c r="BW199" s="1650"/>
      <c r="BX199" s="1650"/>
      <c r="BY199" s="1650"/>
      <c r="BZ199" s="1650"/>
      <c r="CA199" s="1650"/>
      <c r="CB199" s="1650"/>
      <c r="CC199" s="1650"/>
      <c r="CD199" s="1650"/>
      <c r="CE199" s="1650"/>
      <c r="CF199" s="1650"/>
      <c r="CG199" s="1650"/>
      <c r="CH199" s="1650"/>
      <c r="CI199" s="1650"/>
      <c r="CJ199" s="1650"/>
      <c r="CK199" s="1650"/>
      <c r="CL199" s="1650"/>
      <c r="CM199" s="1650"/>
      <c r="CN199" s="1650"/>
      <c r="CO199" s="1650"/>
      <c r="CP199" s="1650"/>
      <c r="CQ199" s="1650"/>
      <c r="CR199" s="1650"/>
      <c r="CS199" s="1650"/>
      <c r="CT199" s="1650"/>
      <c r="CU199" s="1650"/>
      <c r="CV199" s="1650"/>
      <c r="CW199" s="1650"/>
      <c r="CX199" s="1650"/>
      <c r="CY199" s="1650"/>
      <c r="CZ199" s="1650"/>
      <c r="DA199" s="1650"/>
      <c r="DB199" s="1650"/>
      <c r="DC199" s="1650"/>
      <c r="DD199" s="1650"/>
      <c r="DE199" s="1650"/>
      <c r="DF199" s="1650"/>
      <c r="DG199" s="1650"/>
      <c r="DH199" s="1650"/>
      <c r="DI199" s="1650"/>
      <c r="DJ199" s="1650"/>
      <c r="DK199" s="1650"/>
      <c r="DL199" s="1650"/>
      <c r="DM199" s="1650"/>
      <c r="DN199" s="1650"/>
      <c r="DO199" s="1650"/>
      <c r="DP199" s="1650"/>
      <c r="DQ199" s="1650"/>
      <c r="DR199" s="1650"/>
      <c r="DS199" s="1650"/>
      <c r="DT199" s="1650"/>
      <c r="DU199" s="1650"/>
      <c r="DV199" s="1650"/>
      <c r="DW199" s="1650"/>
      <c r="DX199" s="1650"/>
      <c r="DY199" s="1650"/>
      <c r="DZ199" s="1650"/>
      <c r="EA199" s="1650"/>
      <c r="EB199" s="1650"/>
      <c r="EC199" s="1650"/>
      <c r="ED199" s="1650"/>
      <c r="EE199" s="1650"/>
      <c r="EF199" s="1650"/>
      <c r="EG199" s="1650"/>
      <c r="EH199" s="1650"/>
      <c r="EI199" s="1650"/>
      <c r="EJ199" s="1650"/>
      <c r="EK199" s="1650"/>
      <c r="EL199" s="1650"/>
      <c r="EM199" s="1650"/>
      <c r="EN199" s="1650"/>
      <c r="EO199" s="1650"/>
      <c r="EP199" s="1650"/>
      <c r="EQ199" s="1650"/>
      <c r="ER199" s="1650"/>
      <c r="ES199" s="1650"/>
      <c r="ET199" s="1650"/>
      <c r="EU199" s="1650"/>
      <c r="EV199" s="1650"/>
      <c r="EW199" s="1650"/>
      <c r="EX199" s="1650"/>
      <c r="EY199" s="1650"/>
      <c r="EZ199" s="1650"/>
      <c r="FA199" s="1650"/>
      <c r="FB199" s="1650"/>
      <c r="FC199" s="1650"/>
      <c r="FD199" s="1650"/>
      <c r="FE199" s="1650"/>
      <c r="FF199" s="1650"/>
      <c r="FG199" s="1650"/>
      <c r="FH199" s="1650"/>
      <c r="FI199" s="1650"/>
      <c r="FJ199" s="1650"/>
      <c r="FK199" s="1650"/>
      <c r="FL199" s="1650"/>
      <c r="FM199" s="1650"/>
      <c r="FN199" s="1650"/>
      <c r="FO199" s="1650"/>
      <c r="FP199" s="1650"/>
      <c r="FQ199" s="1650"/>
      <c r="FR199" s="1650"/>
      <c r="FS199" s="1650"/>
      <c r="FT199" s="1650"/>
      <c r="FU199" s="1650"/>
      <c r="FV199" s="1650"/>
      <c r="FW199" s="1650"/>
      <c r="FX199" s="1650"/>
      <c r="FY199" s="1650"/>
      <c r="FZ199" s="1650"/>
      <c r="GA199" s="1650"/>
      <c r="GB199" s="1650"/>
      <c r="GC199" s="1650"/>
      <c r="GD199" s="1650"/>
      <c r="GE199" s="1650"/>
      <c r="GF199" s="1650"/>
      <c r="GG199" s="1650"/>
      <c r="GH199" s="1650"/>
      <c r="GI199" s="1650"/>
      <c r="GJ199" s="1650"/>
      <c r="GK199" s="1650"/>
      <c r="GL199" s="1650"/>
      <c r="GM199" s="1650"/>
      <c r="GO199" s="1169"/>
      <c r="GP199" s="1645"/>
      <c r="GQ199" s="1645"/>
      <c r="GR199" s="1169"/>
      <c r="GS199" s="1169"/>
      <c r="GT199" s="1169"/>
      <c r="GU199" s="1169"/>
      <c r="GV199" s="1645"/>
      <c r="GW199" s="1169"/>
      <c r="GX199" s="1169"/>
      <c r="GY199" s="553"/>
      <c r="GZ199" s="1169"/>
      <c r="HA199" s="1169"/>
      <c r="HB199" s="1169"/>
      <c r="HC199" s="1169"/>
      <c r="HD199" s="1169"/>
      <c r="HE199" s="1641"/>
      <c r="HF199" s="575"/>
      <c r="HG199" s="575"/>
      <c r="HH199" s="575"/>
      <c r="HI199" s="575"/>
      <c r="HJ199" s="1650">
        <v>11</v>
      </c>
    </row>
    <row s="1650" customFormat="1" customHeight="1" ht="11.549999999999999">
      <c r="A200" s="996"/>
      <c r="B200" s="1645"/>
      <c r="C200" s="1645"/>
      <c r="D200" s="360"/>
      <c r="J200" s="1650"/>
      <c r="K200" s="1650"/>
      <c r="L200" s="1650"/>
      <c r="M200" s="1650"/>
      <c r="N200" s="1650"/>
      <c r="O200" s="1650"/>
      <c r="P200" s="1650"/>
      <c r="Q200" s="1650"/>
      <c r="R200" s="1650"/>
      <c r="S200" s="1650"/>
      <c r="T200" s="1650"/>
      <c r="U200" s="1650"/>
      <c r="V200" s="1650"/>
      <c r="W200" s="1650"/>
      <c r="X200" s="1650"/>
      <c r="Y200" s="1650"/>
      <c r="Z200" s="1650"/>
      <c r="AA200" s="1650"/>
      <c r="AB200" s="1650"/>
      <c r="AC200" s="1650"/>
      <c r="AD200" s="1650"/>
      <c r="AE200" s="1650"/>
      <c r="AF200" s="1650"/>
      <c r="AG200" s="1650"/>
      <c r="AH200" s="1650"/>
      <c r="AI200" s="1650"/>
      <c r="AJ200" s="1650"/>
      <c r="AK200" s="1650"/>
      <c r="AL200" s="1650"/>
      <c r="AM200" s="1650"/>
      <c r="AN200" s="1650"/>
      <c r="AO200" s="1650"/>
      <c r="AP200" s="1650"/>
      <c r="AQ200" s="1650"/>
      <c r="AR200" s="1650"/>
      <c r="AS200" s="1650"/>
      <c r="AT200" s="1650"/>
      <c r="AU200" s="1650"/>
      <c r="AV200" s="1650"/>
      <c r="AW200" s="1650"/>
      <c r="AX200" s="1650"/>
      <c r="AY200" s="1650"/>
      <c r="AZ200" s="1650"/>
      <c r="BA200" s="1650"/>
      <c r="BB200" s="1650"/>
      <c r="BC200" s="1650"/>
      <c r="BD200" s="1650"/>
      <c r="BE200" s="1650"/>
      <c r="BF200" s="1650"/>
      <c r="BG200" s="1650"/>
      <c r="BH200" s="1650"/>
      <c r="BI200" s="1650"/>
      <c r="BJ200" s="1650"/>
      <c r="BK200" s="1650"/>
      <c r="BL200" s="1650"/>
      <c r="BM200" s="1650"/>
      <c r="BN200" s="1650"/>
      <c r="BO200" s="1650"/>
      <c r="BP200" s="1650"/>
      <c r="BQ200" s="1650"/>
      <c r="BR200" s="1650"/>
      <c r="BS200" s="1650"/>
      <c r="BT200" s="1650"/>
      <c r="BU200" s="1650"/>
      <c r="BV200" s="1650"/>
      <c r="BW200" s="1650"/>
      <c r="BX200" s="1650"/>
      <c r="BY200" s="1650"/>
      <c r="BZ200" s="1650"/>
      <c r="CA200" s="1650"/>
      <c r="CB200" s="1650"/>
      <c r="CC200" s="1650"/>
      <c r="CD200" s="1650"/>
      <c r="CE200" s="1650"/>
      <c r="CF200" s="1650"/>
      <c r="CG200" s="1650"/>
      <c r="CH200" s="1650"/>
      <c r="CI200" s="1650"/>
      <c r="CJ200" s="1650"/>
      <c r="CK200" s="1650"/>
      <c r="CL200" s="1650"/>
      <c r="CM200" s="1650"/>
      <c r="CN200" s="1650"/>
      <c r="CO200" s="1650"/>
      <c r="CP200" s="1650"/>
      <c r="CQ200" s="1650"/>
      <c r="CR200" s="1650"/>
      <c r="CS200" s="1650"/>
      <c r="CT200" s="1650"/>
      <c r="CU200" s="1650"/>
      <c r="CV200" s="1650"/>
      <c r="CW200" s="1650"/>
      <c r="CX200" s="1650"/>
      <c r="CY200" s="1650"/>
      <c r="CZ200" s="1650"/>
      <c r="DA200" s="1650"/>
      <c r="DB200" s="1650"/>
      <c r="DC200" s="1650"/>
      <c r="DD200" s="1650"/>
      <c r="DE200" s="1650"/>
      <c r="DF200" s="1650"/>
      <c r="DG200" s="1650"/>
      <c r="DH200" s="1650"/>
      <c r="DI200" s="1650"/>
      <c r="DJ200" s="1650"/>
      <c r="DK200" s="1650"/>
      <c r="DL200" s="1650"/>
      <c r="DM200" s="1650"/>
      <c r="DN200" s="1650"/>
      <c r="DO200" s="1650"/>
      <c r="DP200" s="1650"/>
      <c r="DQ200" s="1650"/>
      <c r="DR200" s="1650"/>
      <c r="DS200" s="1650"/>
      <c r="DT200" s="1650"/>
      <c r="DU200" s="1650"/>
      <c r="DV200" s="1650"/>
      <c r="DW200" s="1650"/>
      <c r="DX200" s="1650"/>
      <c r="DY200" s="1650"/>
      <c r="DZ200" s="1650"/>
      <c r="EA200" s="1650"/>
      <c r="EB200" s="1650"/>
      <c r="EC200" s="1650"/>
      <c r="ED200" s="1650"/>
      <c r="EE200" s="1650"/>
      <c r="EF200" s="1650"/>
      <c r="EG200" s="1650"/>
      <c r="EH200" s="1650"/>
      <c r="EI200" s="1650"/>
      <c r="EJ200" s="1650"/>
      <c r="EK200" s="1650"/>
      <c r="EL200" s="1650"/>
      <c r="EM200" s="1650"/>
      <c r="EN200" s="1650"/>
      <c r="EO200" s="1650"/>
      <c r="EP200" s="1650"/>
      <c r="EQ200" s="1650"/>
      <c r="ER200" s="1650"/>
      <c r="ES200" s="1650"/>
      <c r="ET200" s="1650"/>
      <c r="EU200" s="1650"/>
      <c r="EV200" s="1650"/>
      <c r="EW200" s="1650"/>
      <c r="EX200" s="1650"/>
      <c r="EY200" s="1650"/>
      <c r="EZ200" s="1650"/>
      <c r="FA200" s="1650"/>
      <c r="FB200" s="1650"/>
      <c r="FC200" s="1650"/>
      <c r="FD200" s="1650"/>
      <c r="FE200" s="1650"/>
      <c r="FF200" s="1650"/>
      <c r="FG200" s="1650"/>
      <c r="FH200" s="1650"/>
      <c r="FI200" s="1650"/>
      <c r="FJ200" s="1650"/>
      <c r="FK200" s="1650"/>
      <c r="FL200" s="1650"/>
      <c r="FM200" s="1650"/>
      <c r="FN200" s="1650"/>
      <c r="FO200" s="1650"/>
      <c r="FP200" s="1650"/>
      <c r="FQ200" s="1650"/>
      <c r="FR200" s="1650"/>
      <c r="FS200" s="1650"/>
      <c r="FT200" s="1650"/>
      <c r="FU200" s="1650"/>
      <c r="FV200" s="1650"/>
      <c r="FW200" s="1650"/>
      <c r="FX200" s="1650"/>
      <c r="FY200" s="1650"/>
      <c r="FZ200" s="1650"/>
      <c r="GA200" s="1650"/>
      <c r="GB200" s="1650"/>
      <c r="GC200" s="1650"/>
      <c r="GD200" s="1650"/>
      <c r="GE200" s="1650"/>
      <c r="GF200" s="1650"/>
      <c r="GG200" s="1650"/>
      <c r="GH200" s="1650"/>
      <c r="GI200" s="1650"/>
      <c r="GJ200" s="1650"/>
      <c r="GK200" s="1650"/>
      <c r="GL200" s="1650"/>
      <c r="GM200" s="1650"/>
      <c r="GO200" s="1169"/>
      <c r="GP200" s="1645"/>
      <c r="GQ200" s="1645"/>
      <c r="GR200" s="1169"/>
      <c r="GS200" s="1169"/>
      <c r="GT200" s="1169"/>
      <c r="GU200" s="1169"/>
      <c r="GV200" s="1645"/>
      <c r="GW200" s="1169"/>
      <c r="GX200" s="1169"/>
      <c r="GY200" s="553"/>
      <c r="GZ200" s="1169"/>
      <c r="HA200" s="1169"/>
      <c r="HB200" s="1169"/>
      <c r="HC200" s="1169"/>
      <c r="HD200" s="1169"/>
      <c r="HE200" s="1641"/>
      <c r="HF200" s="575"/>
      <c r="HG200" s="575"/>
      <c r="HH200" s="575"/>
      <c r="HI200" s="575"/>
      <c r="HJ200" s="1650">
        <v>11</v>
      </c>
    </row>
    <row s="1650" customFormat="1" customHeight="1" ht="11.549999999999999">
      <c r="A201" s="996"/>
      <c r="B201" s="1645"/>
      <c r="C201" s="1645"/>
      <c r="D201" s="360"/>
      <c r="J201" s="1650"/>
      <c r="K201" s="1650"/>
      <c r="L201" s="1650"/>
      <c r="M201" s="1650"/>
      <c r="N201" s="1650"/>
      <c r="O201" s="1650"/>
      <c r="P201" s="1650"/>
      <c r="Q201" s="1650"/>
      <c r="R201" s="1650"/>
      <c r="S201" s="1650"/>
      <c r="T201" s="1650"/>
      <c r="U201" s="1650"/>
      <c r="V201" s="1650"/>
      <c r="W201" s="1650"/>
      <c r="X201" s="1650"/>
      <c r="Y201" s="1650"/>
      <c r="Z201" s="1650"/>
      <c r="AA201" s="1650"/>
      <c r="AB201" s="1650"/>
      <c r="AC201" s="1650"/>
      <c r="AD201" s="1650"/>
      <c r="AE201" s="1650"/>
      <c r="AF201" s="1650"/>
      <c r="AG201" s="1650"/>
      <c r="AH201" s="1650"/>
      <c r="AI201" s="1650"/>
      <c r="AJ201" s="1650"/>
      <c r="AK201" s="1650"/>
      <c r="AL201" s="1650"/>
      <c r="AM201" s="1650"/>
      <c r="AN201" s="1650"/>
      <c r="AO201" s="1650"/>
      <c r="AP201" s="1650"/>
      <c r="AQ201" s="1650"/>
      <c r="AR201" s="1650"/>
      <c r="AS201" s="1650"/>
      <c r="AT201" s="1650"/>
      <c r="AU201" s="1650"/>
      <c r="AV201" s="1650"/>
      <c r="AW201" s="1650"/>
      <c r="AX201" s="1650"/>
      <c r="AY201" s="1650"/>
      <c r="AZ201" s="1650"/>
      <c r="BA201" s="1650"/>
      <c r="BB201" s="1650"/>
      <c r="BC201" s="1650"/>
      <c r="BD201" s="1650"/>
      <c r="BE201" s="1650"/>
      <c r="BF201" s="1650"/>
      <c r="BG201" s="1650"/>
      <c r="BH201" s="1650"/>
      <c r="BI201" s="1650"/>
      <c r="BJ201" s="1650"/>
      <c r="BK201" s="1650"/>
      <c r="BL201" s="1650"/>
      <c r="BM201" s="1650"/>
      <c r="BN201" s="1650"/>
      <c r="BO201" s="1650"/>
      <c r="BP201" s="1650"/>
      <c r="BQ201" s="1650"/>
      <c r="BR201" s="1650"/>
      <c r="BS201" s="1650"/>
      <c r="BT201" s="1650"/>
      <c r="BU201" s="1650"/>
      <c r="BV201" s="1650"/>
      <c r="BW201" s="1650"/>
      <c r="BX201" s="1650"/>
      <c r="BY201" s="1650"/>
      <c r="BZ201" s="1650"/>
      <c r="CA201" s="1650"/>
      <c r="CB201" s="1650"/>
      <c r="CC201" s="1650"/>
      <c r="CD201" s="1650"/>
      <c r="CE201" s="1650"/>
      <c r="CF201" s="1650"/>
      <c r="CG201" s="1650"/>
      <c r="CH201" s="1650"/>
      <c r="CI201" s="1650"/>
      <c r="CJ201" s="1650"/>
      <c r="CK201" s="1650"/>
      <c r="CL201" s="1650"/>
      <c r="CM201" s="1650"/>
      <c r="CN201" s="1650"/>
      <c r="CO201" s="1650"/>
      <c r="CP201" s="1650"/>
      <c r="CQ201" s="1650"/>
      <c r="CR201" s="1650"/>
      <c r="CS201" s="1650"/>
      <c r="CT201" s="1650"/>
      <c r="CU201" s="1650"/>
      <c r="CV201" s="1650"/>
      <c r="CW201" s="1650"/>
      <c r="CX201" s="1650"/>
      <c r="CY201" s="1650"/>
      <c r="CZ201" s="1650"/>
      <c r="DA201" s="1650"/>
      <c r="DB201" s="1650"/>
      <c r="DC201" s="1650"/>
      <c r="DD201" s="1650"/>
      <c r="DE201" s="1650"/>
      <c r="DF201" s="1650"/>
      <c r="DG201" s="1650"/>
      <c r="DH201" s="1650"/>
      <c r="DI201" s="1650"/>
      <c r="DJ201" s="1650"/>
      <c r="DK201" s="1650"/>
      <c r="DL201" s="1650"/>
      <c r="DM201" s="1650"/>
      <c r="DN201" s="1650"/>
      <c r="DO201" s="1650"/>
      <c r="DP201" s="1650"/>
      <c r="DQ201" s="1650"/>
      <c r="DR201" s="1650"/>
      <c r="DS201" s="1650"/>
      <c r="DT201" s="1650"/>
      <c r="DU201" s="1650"/>
      <c r="DV201" s="1650"/>
      <c r="DW201" s="1650"/>
      <c r="DX201" s="1650"/>
      <c r="DY201" s="1650"/>
      <c r="DZ201" s="1650"/>
      <c r="EA201" s="1650"/>
      <c r="EB201" s="1650"/>
      <c r="EC201" s="1650"/>
      <c r="ED201" s="1650"/>
      <c r="EE201" s="1650"/>
      <c r="EF201" s="1650"/>
      <c r="EG201" s="1650"/>
      <c r="EH201" s="1650"/>
      <c r="EI201" s="1650"/>
      <c r="EJ201" s="1650"/>
      <c r="EK201" s="1650"/>
      <c r="EL201" s="1650"/>
      <c r="EM201" s="1650"/>
      <c r="EN201" s="1650"/>
      <c r="EO201" s="1650"/>
      <c r="EP201" s="1650"/>
      <c r="EQ201" s="1650"/>
      <c r="ER201" s="1650"/>
      <c r="ES201" s="1650"/>
      <c r="ET201" s="1650"/>
      <c r="EU201" s="1650"/>
      <c r="EV201" s="1650"/>
      <c r="EW201" s="1650"/>
      <c r="EX201" s="1650"/>
      <c r="EY201" s="1650"/>
      <c r="EZ201" s="1650"/>
      <c r="FA201" s="1650"/>
      <c r="FB201" s="1650"/>
      <c r="FC201" s="1650"/>
      <c r="FD201" s="1650"/>
      <c r="FE201" s="1650"/>
      <c r="FF201" s="1650"/>
      <c r="FG201" s="1650"/>
      <c r="FH201" s="1650"/>
      <c r="FI201" s="1650"/>
      <c r="FJ201" s="1650"/>
      <c r="FK201" s="1650"/>
      <c r="FL201" s="1650"/>
      <c r="FM201" s="1650"/>
      <c r="FN201" s="1650"/>
      <c r="FO201" s="1650"/>
      <c r="FP201" s="1650"/>
      <c r="FQ201" s="1650"/>
      <c r="FR201" s="1650"/>
      <c r="FS201" s="1650"/>
      <c r="FT201" s="1650"/>
      <c r="FU201" s="1650"/>
      <c r="FV201" s="1650"/>
      <c r="FW201" s="1650"/>
      <c r="FX201" s="1650"/>
      <c r="FY201" s="1650"/>
      <c r="FZ201" s="1650"/>
      <c r="GA201" s="1650"/>
      <c r="GB201" s="1650"/>
      <c r="GC201" s="1650"/>
      <c r="GD201" s="1650"/>
      <c r="GE201" s="1650"/>
      <c r="GF201" s="1650"/>
      <c r="GG201" s="1650"/>
      <c r="GH201" s="1650"/>
      <c r="GI201" s="1650"/>
      <c r="GJ201" s="1650"/>
      <c r="GK201" s="1650"/>
      <c r="GL201" s="1650"/>
      <c r="GM201" s="1650"/>
      <c r="GO201" s="1169"/>
      <c r="GP201" s="1645"/>
      <c r="GQ201" s="1645"/>
      <c r="GR201" s="1169"/>
      <c r="GS201" s="1169"/>
      <c r="GT201" s="1169"/>
      <c r="GU201" s="1169"/>
      <c r="GV201" s="1645"/>
      <c r="GW201" s="1169"/>
      <c r="GX201" s="1169"/>
      <c r="GY201" s="553"/>
      <c r="GZ201" s="1169"/>
      <c r="HA201" s="1169"/>
      <c r="HB201" s="1169"/>
      <c r="HC201" s="1169"/>
      <c r="HD201" s="1169"/>
      <c r="HE201" s="1641"/>
      <c r="HF201" s="575"/>
      <c r="HG201" s="575"/>
      <c r="HH201" s="575"/>
      <c r="HI201" s="575"/>
      <c r="HJ201" s="1650">
        <v>11</v>
      </c>
    </row>
    <row s="1650" customFormat="1" customHeight="1" ht="11.549999999999999">
      <c r="A202" s="996"/>
      <c r="B202" s="1645"/>
      <c r="C202" s="1645"/>
      <c r="D202" s="360"/>
      <c r="J202" s="1650"/>
      <c r="K202" s="1650"/>
      <c r="L202" s="1650"/>
      <c r="M202" s="1650"/>
      <c r="N202" s="1650"/>
      <c r="O202" s="1650"/>
      <c r="P202" s="1650"/>
      <c r="Q202" s="1650"/>
      <c r="R202" s="1650"/>
      <c r="S202" s="1650"/>
      <c r="T202" s="1650"/>
      <c r="U202" s="1650"/>
      <c r="V202" s="1650"/>
      <c r="W202" s="1650"/>
      <c r="X202" s="1650"/>
      <c r="Y202" s="1650"/>
      <c r="Z202" s="1650"/>
      <c r="AA202" s="1650"/>
      <c r="AB202" s="1650"/>
      <c r="AC202" s="1650"/>
      <c r="AD202" s="1650"/>
      <c r="AE202" s="1650"/>
      <c r="AF202" s="1650"/>
      <c r="AG202" s="1650"/>
      <c r="AH202" s="1650"/>
      <c r="AI202" s="1650"/>
      <c r="AJ202" s="1650"/>
      <c r="AK202" s="1650"/>
      <c r="AL202" s="1650"/>
      <c r="AM202" s="1650"/>
      <c r="AN202" s="1650"/>
      <c r="AO202" s="1650"/>
      <c r="AP202" s="1650"/>
      <c r="AQ202" s="1650"/>
      <c r="AR202" s="1650"/>
      <c r="AS202" s="1650"/>
      <c r="AT202" s="1650"/>
      <c r="AU202" s="1650"/>
      <c r="AV202" s="1650"/>
      <c r="AW202" s="1650"/>
      <c r="AX202" s="1650"/>
      <c r="AY202" s="1650"/>
      <c r="AZ202" s="1650"/>
      <c r="BA202" s="1650"/>
      <c r="BB202" s="1650"/>
      <c r="BC202" s="1650"/>
      <c r="BD202" s="1650"/>
      <c r="BE202" s="1650"/>
      <c r="BF202" s="1650"/>
      <c r="BG202" s="1650"/>
      <c r="BH202" s="1650"/>
      <c r="BI202" s="1650"/>
      <c r="BJ202" s="1650"/>
      <c r="BK202" s="1650"/>
      <c r="BL202" s="1650"/>
      <c r="BM202" s="1650"/>
      <c r="BN202" s="1650"/>
      <c r="BO202" s="1650"/>
      <c r="BP202" s="1650"/>
      <c r="BQ202" s="1650"/>
      <c r="BR202" s="1650"/>
      <c r="BS202" s="1650"/>
      <c r="BT202" s="1650"/>
      <c r="BU202" s="1650"/>
      <c r="BV202" s="1650"/>
      <c r="BW202" s="1650"/>
      <c r="BX202" s="1650"/>
      <c r="BY202" s="1650"/>
      <c r="BZ202" s="1650"/>
      <c r="CA202" s="1650"/>
      <c r="CB202" s="1650"/>
      <c r="CC202" s="1650"/>
      <c r="CD202" s="1650"/>
      <c r="CE202" s="1650"/>
      <c r="CF202" s="1650"/>
      <c r="CG202" s="1650"/>
      <c r="CH202" s="1650"/>
      <c r="CI202" s="1650"/>
      <c r="CJ202" s="1650"/>
      <c r="CK202" s="1650"/>
      <c r="CL202" s="1650"/>
      <c r="CM202" s="1650"/>
      <c r="CN202" s="1650"/>
      <c r="CO202" s="1650"/>
      <c r="CP202" s="1650"/>
      <c r="CQ202" s="1650"/>
      <c r="CR202" s="1650"/>
      <c r="CS202" s="1650"/>
      <c r="CT202" s="1650"/>
      <c r="CU202" s="1650"/>
      <c r="CV202" s="1650"/>
      <c r="CW202" s="1650"/>
      <c r="CX202" s="1650"/>
      <c r="CY202" s="1650"/>
      <c r="CZ202" s="1650"/>
      <c r="DA202" s="1650"/>
      <c r="DB202" s="1650"/>
      <c r="DC202" s="1650"/>
      <c r="DD202" s="1650"/>
      <c r="DE202" s="1650"/>
      <c r="DF202" s="1650"/>
      <c r="DG202" s="1650"/>
      <c r="DH202" s="1650"/>
      <c r="DI202" s="1650"/>
      <c r="DJ202" s="1650"/>
      <c r="DK202" s="1650"/>
      <c r="DL202" s="1650"/>
      <c r="DM202" s="1650"/>
      <c r="DN202" s="1650"/>
      <c r="DO202" s="1650"/>
      <c r="DP202" s="1650"/>
      <c r="DQ202" s="1650"/>
      <c r="DR202" s="1650"/>
      <c r="DS202" s="1650"/>
      <c r="DT202" s="1650"/>
      <c r="DU202" s="1650"/>
      <c r="DV202" s="1650"/>
      <c r="DW202" s="1650"/>
      <c r="DX202" s="1650"/>
      <c r="DY202" s="1650"/>
      <c r="DZ202" s="1650"/>
      <c r="EA202" s="1650"/>
      <c r="EB202" s="1650"/>
      <c r="EC202" s="1650"/>
      <c r="ED202" s="1650"/>
      <c r="EE202" s="1650"/>
      <c r="EF202" s="1650"/>
      <c r="EG202" s="1650"/>
      <c r="EH202" s="1650"/>
      <c r="EI202" s="1650"/>
      <c r="EJ202" s="1650"/>
      <c r="EK202" s="1650"/>
      <c r="EL202" s="1650"/>
      <c r="EM202" s="1650"/>
      <c r="EN202" s="1650"/>
      <c r="EO202" s="1650"/>
      <c r="EP202" s="1650"/>
      <c r="EQ202" s="1650"/>
      <c r="ER202" s="1650"/>
      <c r="ES202" s="1650"/>
      <c r="ET202" s="1650"/>
      <c r="EU202" s="1650"/>
      <c r="EV202" s="1650"/>
      <c r="EW202" s="1650"/>
      <c r="EX202" s="1650"/>
      <c r="EY202" s="1650"/>
      <c r="EZ202" s="1650"/>
      <c r="FA202" s="1650"/>
      <c r="FB202" s="1650"/>
      <c r="FC202" s="1650"/>
      <c r="FD202" s="1650"/>
      <c r="FE202" s="1650"/>
      <c r="FF202" s="1650"/>
      <c r="FG202" s="1650"/>
      <c r="FH202" s="1650"/>
      <c r="FI202" s="1650"/>
      <c r="FJ202" s="1650"/>
      <c r="FK202" s="1650"/>
      <c r="FL202" s="1650"/>
      <c r="FM202" s="1650"/>
      <c r="FN202" s="1650"/>
      <c r="FO202" s="1650"/>
      <c r="FP202" s="1650"/>
      <c r="FQ202" s="1650"/>
      <c r="FR202" s="1650"/>
      <c r="FS202" s="1650"/>
      <c r="FT202" s="1650"/>
      <c r="FU202" s="1650"/>
      <c r="FV202" s="1650"/>
      <c r="FW202" s="1650"/>
      <c r="FX202" s="1650"/>
      <c r="FY202" s="1650"/>
      <c r="FZ202" s="1650"/>
      <c r="GA202" s="1650"/>
      <c r="GB202" s="1650"/>
      <c r="GC202" s="1650"/>
      <c r="GD202" s="1650"/>
      <c r="GE202" s="1650"/>
      <c r="GF202" s="1650"/>
      <c r="GG202" s="1650"/>
      <c r="GH202" s="1650"/>
      <c r="GI202" s="1650"/>
      <c r="GJ202" s="1650"/>
      <c r="GK202" s="1650"/>
      <c r="GL202" s="1650"/>
      <c r="GM202" s="1650"/>
      <c r="GO202" s="1169"/>
      <c r="GP202" s="1645"/>
      <c r="GQ202" s="1645"/>
      <c r="GR202" s="1169"/>
      <c r="GS202" s="1169"/>
      <c r="GT202" s="1169"/>
      <c r="GU202" s="1169"/>
      <c r="GV202" s="1645"/>
      <c r="GW202" s="1169"/>
      <c r="GX202" s="1169"/>
      <c r="GY202" s="553"/>
      <c r="GZ202" s="1169"/>
      <c r="HA202" s="1169"/>
      <c r="HB202" s="1169"/>
      <c r="HC202" s="1169"/>
      <c r="HD202" s="1169"/>
      <c r="HE202" s="1641"/>
      <c r="HF202" s="575"/>
      <c r="HG202" s="575"/>
      <c r="HH202" s="575"/>
      <c r="HI202" s="575"/>
      <c r="HJ202" s="1650">
        <v>11</v>
      </c>
    </row>
    <row customHeight="1" ht="11.549999999999999">
      <c r="J203" s="1644"/>
      <c r="K203" s="1644"/>
      <c r="L203" s="1644"/>
      <c r="M203" s="1644"/>
      <c r="N203" s="1644"/>
      <c r="O203" s="1644"/>
      <c r="P203" s="1644"/>
      <c r="Q203" s="1644"/>
      <c r="R203" s="1644"/>
      <c r="S203" s="1644"/>
      <c r="T203" s="1644"/>
      <c r="U203" s="1644"/>
      <c r="V203" s="1644"/>
      <c r="W203" s="1644"/>
      <c r="X203" s="1644"/>
      <c r="Y203" s="1644"/>
      <c r="Z203" s="1644"/>
      <c r="AA203" s="1644"/>
      <c r="AB203" s="1644"/>
      <c r="AC203" s="1644"/>
      <c r="AD203" s="1644"/>
      <c r="AE203" s="1644"/>
      <c r="AF203" s="1644"/>
      <c r="AG203" s="1644"/>
      <c r="AH203" s="1644"/>
      <c r="AI203" s="1644"/>
      <c r="AJ203" s="1644"/>
      <c r="AK203" s="1644"/>
      <c r="AL203" s="1644"/>
      <c r="AM203" s="1644"/>
      <c r="AN203" s="1644"/>
      <c r="AO203" s="1644"/>
      <c r="AP203" s="1644"/>
      <c r="AQ203" s="1644"/>
      <c r="AR203" s="1644"/>
      <c r="AS203" s="1644"/>
      <c r="AT203" s="1644"/>
      <c r="AU203" s="1644"/>
      <c r="AV203" s="1644"/>
      <c r="AW203" s="1644"/>
      <c r="AX203" s="1644"/>
      <c r="AY203" s="1644"/>
      <c r="AZ203" s="1644"/>
      <c r="BA203" s="1644"/>
      <c r="BB203" s="1644"/>
      <c r="BC203" s="1644"/>
      <c r="BD203" s="1644"/>
      <c r="BE203" s="1644"/>
      <c r="BF203" s="1644"/>
      <c r="BG203" s="1644"/>
      <c r="BH203" s="1644"/>
      <c r="BI203" s="1644"/>
      <c r="BJ203" s="1644"/>
      <c r="BK203" s="1644"/>
      <c r="BL203" s="1644"/>
      <c r="BM203" s="1644"/>
      <c r="BN203" s="1644"/>
      <c r="BO203" s="1644"/>
      <c r="BP203" s="1644"/>
      <c r="BQ203" s="1644"/>
      <c r="BR203" s="1644"/>
      <c r="BS203" s="1644"/>
      <c r="BT203" s="1644"/>
      <c r="BU203" s="1644"/>
      <c r="BV203" s="1644"/>
      <c r="BW203" s="1644"/>
      <c r="BX203" s="1644"/>
      <c r="BY203" s="1644"/>
      <c r="BZ203" s="1644"/>
      <c r="CA203" s="1644"/>
      <c r="CB203" s="1644"/>
      <c r="CC203" s="1644"/>
      <c r="CD203" s="1644"/>
      <c r="CE203" s="1644"/>
      <c r="CF203" s="1644"/>
      <c r="CG203" s="1644"/>
      <c r="CH203" s="1644"/>
      <c r="CI203" s="1644"/>
      <c r="CJ203" s="1644"/>
      <c r="CK203" s="1644"/>
      <c r="CL203" s="1644"/>
      <c r="CM203" s="1644"/>
      <c r="CN203" s="1644"/>
      <c r="CO203" s="1644"/>
      <c r="CP203" s="1644"/>
      <c r="CQ203" s="1644"/>
      <c r="CR203" s="1644"/>
      <c r="CS203" s="1644"/>
      <c r="CT203" s="1644"/>
      <c r="CU203" s="1644"/>
      <c r="CV203" s="1644"/>
      <c r="CW203" s="1644"/>
      <c r="CX203" s="1644"/>
      <c r="CY203" s="1644"/>
      <c r="CZ203" s="1644"/>
      <c r="DA203" s="1644"/>
      <c r="DB203" s="1644"/>
      <c r="DC203" s="1644"/>
      <c r="DD203" s="1644"/>
      <c r="DE203" s="1644"/>
      <c r="DF203" s="1644"/>
      <c r="DG203" s="1644"/>
      <c r="DH203" s="1644"/>
      <c r="DI203" s="1644"/>
      <c r="DJ203" s="1644"/>
      <c r="DK203" s="1644"/>
      <c r="DL203" s="1644"/>
      <c r="DM203" s="1644"/>
      <c r="DN203" s="1644"/>
      <c r="DO203" s="1644"/>
      <c r="DP203" s="1644"/>
      <c r="DQ203" s="1644"/>
      <c r="DR203" s="1644"/>
      <c r="DS203" s="1644"/>
      <c r="DT203" s="1644"/>
      <c r="DU203" s="1644"/>
      <c r="DV203" s="1644"/>
      <c r="DW203" s="1644"/>
      <c r="DX203" s="1644"/>
      <c r="DY203" s="1644"/>
      <c r="DZ203" s="1644"/>
      <c r="EA203" s="1644"/>
      <c r="EB203" s="1644"/>
      <c r="EC203" s="1644"/>
      <c r="ED203" s="1644"/>
      <c r="EE203" s="1644"/>
      <c r="EF203" s="1644"/>
      <c r="EG203" s="1644"/>
      <c r="EH203" s="1644"/>
      <c r="EI203" s="1644"/>
      <c r="EJ203" s="1644"/>
      <c r="EK203" s="1644"/>
      <c r="EL203" s="1644"/>
      <c r="EM203" s="1644"/>
      <c r="EN203" s="1644"/>
      <c r="EO203" s="1644"/>
      <c r="EP203" s="1644"/>
      <c r="EQ203" s="1644"/>
      <c r="ER203" s="1644"/>
      <c r="ES203" s="1644"/>
      <c r="ET203" s="1644"/>
      <c r="EU203" s="1644"/>
      <c r="EV203" s="1644"/>
      <c r="EW203" s="1644"/>
      <c r="EX203" s="1644"/>
      <c r="EY203" s="1644"/>
      <c r="EZ203" s="1644"/>
      <c r="FA203" s="1644"/>
      <c r="FB203" s="1644"/>
      <c r="FC203" s="1644"/>
      <c r="FD203" s="1644"/>
      <c r="FE203" s="1644"/>
      <c r="FF203" s="1644"/>
      <c r="FG203" s="1644"/>
      <c r="FH203" s="1644"/>
      <c r="FI203" s="1644"/>
      <c r="FJ203" s="1644"/>
      <c r="FK203" s="1644"/>
      <c r="FL203" s="1644"/>
      <c r="FM203" s="1644"/>
      <c r="FN203" s="1644"/>
      <c r="FO203" s="1644"/>
      <c r="FP203" s="1644"/>
      <c r="FQ203" s="1644"/>
      <c r="FR203" s="1644"/>
      <c r="FS203" s="1644"/>
      <c r="FT203" s="1644"/>
      <c r="FU203" s="1644"/>
      <c r="FV203" s="1644"/>
      <c r="FW203" s="1644"/>
      <c r="FX203" s="1644"/>
      <c r="FY203" s="1644"/>
      <c r="FZ203" s="1644"/>
      <c r="GA203" s="1644"/>
      <c r="GB203" s="1644"/>
      <c r="GC203" s="1644"/>
      <c r="GD203" s="1644"/>
      <c r="GE203" s="1644"/>
      <c r="GF203" s="1644"/>
      <c r="GG203" s="1644"/>
      <c r="GH203" s="1644"/>
      <c r="GI203" s="1644"/>
      <c r="GJ203" s="1644"/>
      <c r="GK203" s="1644"/>
      <c r="GL203" s="1644"/>
      <c r="GM203" s="1644"/>
      <c r="HJ203" s="1640">
        <v>11</v>
      </c>
    </row>
    <row customHeight="1" ht="11.549999999999999">
      <c r="J204" s="1644"/>
      <c r="K204" s="1644"/>
      <c r="L204" s="1644"/>
      <c r="M204" s="1644"/>
      <c r="N204" s="1644"/>
      <c r="O204" s="1644"/>
      <c r="P204" s="1644"/>
      <c r="Q204" s="1644"/>
      <c r="R204" s="1644"/>
      <c r="S204" s="1644"/>
      <c r="T204" s="1644"/>
      <c r="U204" s="1644"/>
      <c r="V204" s="1644"/>
      <c r="W204" s="1644"/>
      <c r="X204" s="1644"/>
      <c r="Y204" s="1644"/>
      <c r="Z204" s="1644"/>
      <c r="AA204" s="1644"/>
      <c r="AB204" s="1644"/>
      <c r="AC204" s="1644"/>
      <c r="AD204" s="1644"/>
      <c r="AE204" s="1644"/>
      <c r="AF204" s="1644"/>
      <c r="AG204" s="1644"/>
      <c r="AH204" s="1644"/>
      <c r="AI204" s="1644"/>
      <c r="AJ204" s="1644"/>
      <c r="AK204" s="1644"/>
      <c r="AL204" s="1644"/>
      <c r="AM204" s="1644"/>
      <c r="AN204" s="1644"/>
      <c r="AO204" s="1644"/>
      <c r="AP204" s="1644"/>
      <c r="AQ204" s="1644"/>
      <c r="AR204" s="1644"/>
      <c r="AS204" s="1644"/>
      <c r="AT204" s="1644"/>
      <c r="AU204" s="1644"/>
      <c r="AV204" s="1644"/>
      <c r="AW204" s="1644"/>
      <c r="AX204" s="1644"/>
      <c r="AY204" s="1644"/>
      <c r="AZ204" s="1644"/>
      <c r="BA204" s="1644"/>
      <c r="BB204" s="1644"/>
      <c r="BC204" s="1644"/>
      <c r="BD204" s="1644"/>
      <c r="BE204" s="1644"/>
      <c r="BF204" s="1644"/>
      <c r="BG204" s="1644"/>
      <c r="BH204" s="1644"/>
      <c r="BI204" s="1644"/>
      <c r="BJ204" s="1644"/>
      <c r="BK204" s="1644"/>
      <c r="BL204" s="1644"/>
      <c r="BM204" s="1644"/>
      <c r="BN204" s="1644"/>
      <c r="BO204" s="1644"/>
      <c r="BP204" s="1644"/>
      <c r="BQ204" s="1644"/>
      <c r="BR204" s="1644"/>
      <c r="BS204" s="1644"/>
      <c r="BT204" s="1644"/>
      <c r="BU204" s="1644"/>
      <c r="BV204" s="1644"/>
      <c r="BW204" s="1644"/>
      <c r="BX204" s="1644"/>
      <c r="BY204" s="1644"/>
      <c r="BZ204" s="1644"/>
      <c r="CA204" s="1644"/>
      <c r="CB204" s="1644"/>
      <c r="CC204" s="1644"/>
      <c r="CD204" s="1644"/>
      <c r="CE204" s="1644"/>
      <c r="CF204" s="1644"/>
      <c r="CG204" s="1644"/>
      <c r="CH204" s="1644"/>
      <c r="CI204" s="1644"/>
      <c r="CJ204" s="1644"/>
      <c r="CK204" s="1644"/>
      <c r="CL204" s="1644"/>
      <c r="CM204" s="1644"/>
      <c r="CN204" s="1644"/>
      <c r="CO204" s="1644"/>
      <c r="CP204" s="1644"/>
      <c r="CQ204" s="1644"/>
      <c r="CR204" s="1644"/>
      <c r="CS204" s="1644"/>
      <c r="CT204" s="1644"/>
      <c r="CU204" s="1644"/>
      <c r="CV204" s="1644"/>
      <c r="CW204" s="1644"/>
      <c r="CX204" s="1644"/>
      <c r="CY204" s="1644"/>
      <c r="CZ204" s="1644"/>
      <c r="DA204" s="1644"/>
      <c r="DB204" s="1644"/>
      <c r="DC204" s="1644"/>
      <c r="DD204" s="1644"/>
      <c r="DE204" s="1644"/>
      <c r="DF204" s="1644"/>
      <c r="DG204" s="1644"/>
      <c r="DH204" s="1644"/>
      <c r="DI204" s="1644"/>
      <c r="DJ204" s="1644"/>
      <c r="DK204" s="1644"/>
      <c r="DL204" s="1644"/>
      <c r="DM204" s="1644"/>
      <c r="DN204" s="1644"/>
      <c r="DO204" s="1644"/>
      <c r="DP204" s="1644"/>
      <c r="DQ204" s="1644"/>
      <c r="DR204" s="1644"/>
      <c r="DS204" s="1644"/>
      <c r="DT204" s="1644"/>
      <c r="DU204" s="1644"/>
      <c r="DV204" s="1644"/>
      <c r="DW204" s="1644"/>
      <c r="DX204" s="1644"/>
      <c r="DY204" s="1644"/>
      <c r="DZ204" s="1644"/>
      <c r="EA204" s="1644"/>
      <c r="EB204" s="1644"/>
      <c r="EC204" s="1644"/>
      <c r="ED204" s="1644"/>
      <c r="EE204" s="1644"/>
      <c r="EF204" s="1644"/>
      <c r="EG204" s="1644"/>
      <c r="EH204" s="1644"/>
      <c r="EI204" s="1644"/>
      <c r="EJ204" s="1644"/>
      <c r="EK204" s="1644"/>
      <c r="EL204" s="1644"/>
      <c r="EM204" s="1644"/>
      <c r="EN204" s="1644"/>
      <c r="EO204" s="1644"/>
      <c r="EP204" s="1644"/>
      <c r="EQ204" s="1644"/>
      <c r="ER204" s="1644"/>
      <c r="ES204" s="1644"/>
      <c r="ET204" s="1644"/>
      <c r="EU204" s="1644"/>
      <c r="EV204" s="1644"/>
      <c r="EW204" s="1644"/>
      <c r="EX204" s="1644"/>
      <c r="EY204" s="1644"/>
      <c r="EZ204" s="1644"/>
      <c r="FA204" s="1644"/>
      <c r="FB204" s="1644"/>
      <c r="FC204" s="1644"/>
      <c r="FD204" s="1644"/>
      <c r="FE204" s="1644"/>
      <c r="FF204" s="1644"/>
      <c r="FG204" s="1644"/>
      <c r="FH204" s="1644"/>
      <c r="FI204" s="1644"/>
      <c r="FJ204" s="1644"/>
      <c r="FK204" s="1644"/>
      <c r="FL204" s="1644"/>
      <c r="FM204" s="1644"/>
      <c r="FN204" s="1644"/>
      <c r="FO204" s="1644"/>
      <c r="FP204" s="1644"/>
      <c r="FQ204" s="1644"/>
      <c r="FR204" s="1644"/>
      <c r="FS204" s="1644"/>
      <c r="FT204" s="1644"/>
      <c r="FU204" s="1644"/>
      <c r="FV204" s="1644"/>
      <c r="FW204" s="1644"/>
      <c r="FX204" s="1644"/>
      <c r="FY204" s="1644"/>
      <c r="FZ204" s="1644"/>
      <c r="GA204" s="1644"/>
      <c r="GB204" s="1644"/>
      <c r="GC204" s="1644"/>
      <c r="GD204" s="1644"/>
      <c r="GE204" s="1644"/>
      <c r="GF204" s="1644"/>
      <c r="GG204" s="1644"/>
      <c r="GH204" s="1644"/>
      <c r="GI204" s="1644"/>
      <c r="GJ204" s="1644"/>
      <c r="GK204" s="1644"/>
      <c r="GL204" s="1644"/>
      <c r="GM204" s="1644"/>
      <c r="HJ204" s="1640">
        <v>11</v>
      </c>
    </row>
    <row customHeight="1" ht="11.549999999999999">
      <c r="J205" s="1644"/>
      <c r="K205" s="1644"/>
      <c r="L205" s="1644"/>
      <c r="M205" s="1644"/>
      <c r="N205" s="1644"/>
      <c r="O205" s="1644"/>
      <c r="P205" s="1644"/>
      <c r="Q205" s="1644"/>
      <c r="R205" s="1644"/>
      <c r="S205" s="1644"/>
      <c r="T205" s="1644"/>
      <c r="U205" s="1644"/>
      <c r="V205" s="1644"/>
      <c r="W205" s="1644"/>
      <c r="X205" s="1644"/>
      <c r="Y205" s="1644"/>
      <c r="Z205" s="1644"/>
      <c r="AA205" s="1644"/>
      <c r="AB205" s="1644"/>
      <c r="AC205" s="1644"/>
      <c r="AD205" s="1644"/>
      <c r="AE205" s="1644"/>
      <c r="AF205" s="1644"/>
      <c r="AG205" s="1644"/>
      <c r="AH205" s="1644"/>
      <c r="AI205" s="1644"/>
      <c r="AJ205" s="1644"/>
      <c r="AK205" s="1644"/>
      <c r="AL205" s="1644"/>
      <c r="AM205" s="1644"/>
      <c r="AN205" s="1644"/>
      <c r="AO205" s="1644"/>
      <c r="AP205" s="1644"/>
      <c r="AQ205" s="1644"/>
      <c r="AR205" s="1644"/>
      <c r="AS205" s="1644"/>
      <c r="AT205" s="1644"/>
      <c r="AU205" s="1644"/>
      <c r="AV205" s="1644"/>
      <c r="AW205" s="1644"/>
      <c r="AX205" s="1644"/>
      <c r="AY205" s="1644"/>
      <c r="AZ205" s="1644"/>
      <c r="BA205" s="1644"/>
      <c r="BB205" s="1644"/>
      <c r="BC205" s="1644"/>
      <c r="BD205" s="1644"/>
      <c r="BE205" s="1644"/>
      <c r="BF205" s="1644"/>
      <c r="BG205" s="1644"/>
      <c r="BH205" s="1644"/>
      <c r="BI205" s="1644"/>
      <c r="BJ205" s="1644"/>
      <c r="BK205" s="1644"/>
      <c r="BL205" s="1644"/>
      <c r="BM205" s="1644"/>
      <c r="BN205" s="1644"/>
      <c r="BO205" s="1644"/>
      <c r="BP205" s="1644"/>
      <c r="BQ205" s="1644"/>
      <c r="BR205" s="1644"/>
      <c r="BS205" s="1644"/>
      <c r="BT205" s="1644"/>
      <c r="BU205" s="1644"/>
      <c r="BV205" s="1644"/>
      <c r="BW205" s="1644"/>
      <c r="BX205" s="1644"/>
      <c r="BY205" s="1644"/>
      <c r="BZ205" s="1644"/>
      <c r="CA205" s="1644"/>
      <c r="CB205" s="1644"/>
      <c r="CC205" s="1644"/>
      <c r="CD205" s="1644"/>
      <c r="CE205" s="1644"/>
      <c r="CF205" s="1644"/>
      <c r="CG205" s="1644"/>
      <c r="CH205" s="1644"/>
      <c r="CI205" s="1644"/>
      <c r="CJ205" s="1644"/>
      <c r="CK205" s="1644"/>
      <c r="CL205" s="1644"/>
      <c r="CM205" s="1644"/>
      <c r="CN205" s="1644"/>
      <c r="CO205" s="1644"/>
      <c r="CP205" s="1644"/>
      <c r="CQ205" s="1644"/>
      <c r="CR205" s="1644"/>
      <c r="CS205" s="1644"/>
      <c r="CT205" s="1644"/>
      <c r="CU205" s="1644"/>
      <c r="CV205" s="1644"/>
      <c r="CW205" s="1644"/>
      <c r="CX205" s="1644"/>
      <c r="CY205" s="1644"/>
      <c r="CZ205" s="1644"/>
      <c r="DA205" s="1644"/>
      <c r="DB205" s="1644"/>
      <c r="DC205" s="1644"/>
      <c r="DD205" s="1644"/>
      <c r="DE205" s="1644"/>
      <c r="DF205" s="1644"/>
      <c r="DG205" s="1644"/>
      <c r="DH205" s="1644"/>
      <c r="DI205" s="1644"/>
      <c r="DJ205" s="1644"/>
      <c r="DK205" s="1644"/>
      <c r="DL205" s="1644"/>
      <c r="DM205" s="1644"/>
      <c r="DN205" s="1644"/>
      <c r="DO205" s="1644"/>
      <c r="DP205" s="1644"/>
      <c r="DQ205" s="1644"/>
      <c r="DR205" s="1644"/>
      <c r="DS205" s="1644"/>
      <c r="DT205" s="1644"/>
      <c r="DU205" s="1644"/>
      <c r="DV205" s="1644"/>
      <c r="DW205" s="1644"/>
      <c r="DX205" s="1644"/>
      <c r="DY205" s="1644"/>
      <c r="DZ205" s="1644"/>
      <c r="EA205" s="1644"/>
      <c r="EB205" s="1644"/>
      <c r="EC205" s="1644"/>
      <c r="ED205" s="1644"/>
      <c r="EE205" s="1644"/>
      <c r="EF205" s="1644"/>
      <c r="EG205" s="1644"/>
      <c r="EH205" s="1644"/>
      <c r="EI205" s="1644"/>
      <c r="EJ205" s="1644"/>
      <c r="EK205" s="1644"/>
      <c r="EL205" s="1644"/>
      <c r="EM205" s="1644"/>
      <c r="EN205" s="1644"/>
      <c r="EO205" s="1644"/>
      <c r="EP205" s="1644"/>
      <c r="EQ205" s="1644"/>
      <c r="ER205" s="1644"/>
      <c r="ES205" s="1644"/>
      <c r="ET205" s="1644"/>
      <c r="EU205" s="1644"/>
      <c r="EV205" s="1644"/>
      <c r="EW205" s="1644"/>
      <c r="EX205" s="1644"/>
      <c r="EY205" s="1644"/>
      <c r="EZ205" s="1644"/>
      <c r="FA205" s="1644"/>
      <c r="FB205" s="1644"/>
      <c r="FC205" s="1644"/>
      <c r="FD205" s="1644"/>
      <c r="FE205" s="1644"/>
      <c r="FF205" s="1644"/>
      <c r="FG205" s="1644"/>
      <c r="FH205" s="1644"/>
      <c r="FI205" s="1644"/>
      <c r="FJ205" s="1644"/>
      <c r="FK205" s="1644"/>
      <c r="FL205" s="1644"/>
      <c r="FM205" s="1644"/>
      <c r="FN205" s="1644"/>
      <c r="FO205" s="1644"/>
      <c r="FP205" s="1644"/>
      <c r="FQ205" s="1644"/>
      <c r="FR205" s="1644"/>
      <c r="FS205" s="1644"/>
      <c r="FT205" s="1644"/>
      <c r="FU205" s="1644"/>
      <c r="FV205" s="1644"/>
      <c r="FW205" s="1644"/>
      <c r="FX205" s="1644"/>
      <c r="FY205" s="1644"/>
      <c r="FZ205" s="1644"/>
      <c r="GA205" s="1644"/>
      <c r="GB205" s="1644"/>
      <c r="GC205" s="1644"/>
      <c r="GD205" s="1644"/>
      <c r="GE205" s="1644"/>
      <c r="GF205" s="1644"/>
      <c r="GG205" s="1644"/>
      <c r="GH205" s="1644"/>
      <c r="GI205" s="1644"/>
      <c r="GJ205" s="1644"/>
      <c r="GK205" s="1644"/>
      <c r="GL205" s="1644"/>
      <c r="GM205" s="1644"/>
      <c r="HJ205" s="1640">
        <v>11</v>
      </c>
    </row>
    <row customHeight="1" ht="11.549999999999999">
      <c r="A206" s="999"/>
      <c r="B206" s="1640"/>
      <c r="D206" s="1640"/>
      <c r="J206" s="1644"/>
      <c r="K206" s="1644"/>
      <c r="L206" s="1644"/>
      <c r="M206" s="1644"/>
      <c r="N206" s="1644"/>
      <c r="O206" s="1644"/>
      <c r="P206" s="1644"/>
      <c r="Q206" s="1644"/>
      <c r="R206" s="1644"/>
      <c r="S206" s="1644"/>
      <c r="T206" s="1644"/>
      <c r="U206" s="1644"/>
      <c r="V206" s="1644"/>
      <c r="W206" s="1644"/>
      <c r="X206" s="1644"/>
      <c r="Y206" s="1644"/>
      <c r="Z206" s="1644"/>
      <c r="AA206" s="1644"/>
      <c r="AB206" s="1644"/>
      <c r="AC206" s="1644"/>
      <c r="AD206" s="1644"/>
      <c r="AE206" s="1644"/>
      <c r="AF206" s="1644"/>
      <c r="AG206" s="1644"/>
      <c r="AH206" s="1644"/>
      <c r="AI206" s="1644"/>
      <c r="AJ206" s="1644"/>
      <c r="AK206" s="1644"/>
      <c r="AL206" s="1644"/>
      <c r="AM206" s="1644"/>
      <c r="AN206" s="1644"/>
      <c r="AO206" s="1644"/>
      <c r="AP206" s="1644"/>
      <c r="AQ206" s="1644"/>
      <c r="AR206" s="1644"/>
      <c r="AS206" s="1644"/>
      <c r="AT206" s="1644"/>
      <c r="AU206" s="1644"/>
      <c r="AV206" s="1644"/>
      <c r="AW206" s="1644"/>
      <c r="AX206" s="1644"/>
      <c r="AY206" s="1644"/>
      <c r="AZ206" s="1644"/>
      <c r="BA206" s="1644"/>
      <c r="BB206" s="1644"/>
      <c r="BC206" s="1644"/>
      <c r="BD206" s="1644"/>
      <c r="BE206" s="1644"/>
      <c r="BF206" s="1644"/>
      <c r="BG206" s="1644"/>
      <c r="BH206" s="1644"/>
      <c r="BI206" s="1644"/>
      <c r="BJ206" s="1644"/>
      <c r="BK206" s="1644"/>
      <c r="BL206" s="1644"/>
      <c r="BM206" s="1644"/>
      <c r="BN206" s="1644"/>
      <c r="BO206" s="1644"/>
      <c r="BP206" s="1644"/>
      <c r="BQ206" s="1644"/>
      <c r="BR206" s="1644"/>
      <c r="BS206" s="1644"/>
      <c r="BT206" s="1644"/>
      <c r="BU206" s="1644"/>
      <c r="BV206" s="1644"/>
      <c r="BW206" s="1644"/>
      <c r="BX206" s="1644"/>
      <c r="BY206" s="1644"/>
      <c r="BZ206" s="1644"/>
      <c r="CA206" s="1644"/>
      <c r="CB206" s="1644"/>
      <c r="CC206" s="1644"/>
      <c r="CD206" s="1644"/>
      <c r="CE206" s="1644"/>
      <c r="CF206" s="1644"/>
      <c r="CG206" s="1644"/>
      <c r="CH206" s="1644"/>
      <c r="CI206" s="1644"/>
      <c r="CJ206" s="1644"/>
      <c r="CK206" s="1644"/>
      <c r="CL206" s="1644"/>
      <c r="CM206" s="1644"/>
      <c r="CN206" s="1644"/>
      <c r="CO206" s="1644"/>
      <c r="CP206" s="1644"/>
      <c r="CQ206" s="1644"/>
      <c r="CR206" s="1644"/>
      <c r="CS206" s="1644"/>
      <c r="CT206" s="1644"/>
      <c r="CU206" s="1644"/>
      <c r="CV206" s="1644"/>
      <c r="CW206" s="1644"/>
      <c r="CX206" s="1644"/>
      <c r="CY206" s="1644"/>
      <c r="CZ206" s="1644"/>
      <c r="DA206" s="1644"/>
      <c r="DB206" s="1644"/>
      <c r="DC206" s="1644"/>
      <c r="DD206" s="1644"/>
      <c r="DE206" s="1644"/>
      <c r="DF206" s="1644"/>
      <c r="DG206" s="1644"/>
      <c r="DH206" s="1644"/>
      <c r="DI206" s="1644"/>
      <c r="DJ206" s="1644"/>
      <c r="DK206" s="1644"/>
      <c r="DL206" s="1644"/>
      <c r="DM206" s="1644"/>
      <c r="DN206" s="1644"/>
      <c r="DO206" s="1644"/>
      <c r="DP206" s="1644"/>
      <c r="DQ206" s="1644"/>
      <c r="DR206" s="1644"/>
      <c r="DS206" s="1644"/>
      <c r="DT206" s="1644"/>
      <c r="DU206" s="1644"/>
      <c r="DV206" s="1644"/>
      <c r="DW206" s="1644"/>
      <c r="DX206" s="1644"/>
      <c r="DY206" s="1644"/>
      <c r="DZ206" s="1644"/>
      <c r="EA206" s="1644"/>
      <c r="EB206" s="1644"/>
      <c r="EC206" s="1644"/>
      <c r="ED206" s="1644"/>
      <c r="EE206" s="1644"/>
      <c r="EF206" s="1644"/>
      <c r="EG206" s="1644"/>
      <c r="EH206" s="1644"/>
      <c r="EI206" s="1644"/>
      <c r="EJ206" s="1644"/>
      <c r="EK206" s="1644"/>
      <c r="EL206" s="1644"/>
      <c r="EM206" s="1644"/>
      <c r="EN206" s="1644"/>
      <c r="EO206" s="1644"/>
      <c r="EP206" s="1644"/>
      <c r="EQ206" s="1644"/>
      <c r="ER206" s="1644"/>
      <c r="ES206" s="1644"/>
      <c r="ET206" s="1644"/>
      <c r="EU206" s="1644"/>
      <c r="EV206" s="1644"/>
      <c r="EW206" s="1644"/>
      <c r="EX206" s="1644"/>
      <c r="EY206" s="1644"/>
      <c r="EZ206" s="1644"/>
      <c r="FA206" s="1644"/>
      <c r="FB206" s="1644"/>
      <c r="FC206" s="1644"/>
      <c r="FD206" s="1644"/>
      <c r="FE206" s="1644"/>
      <c r="FF206" s="1644"/>
      <c r="FG206" s="1644"/>
      <c r="FH206" s="1644"/>
      <c r="FI206" s="1644"/>
      <c r="FJ206" s="1644"/>
      <c r="FK206" s="1644"/>
      <c r="FL206" s="1644"/>
      <c r="FM206" s="1644"/>
      <c r="FN206" s="1644"/>
      <c r="FO206" s="1644"/>
      <c r="FP206" s="1644"/>
      <c r="FQ206" s="1644"/>
      <c r="FR206" s="1644"/>
      <c r="FS206" s="1644"/>
      <c r="FT206" s="1644"/>
      <c r="FU206" s="1644"/>
      <c r="FV206" s="1644"/>
      <c r="FW206" s="1644"/>
      <c r="FX206" s="1644"/>
      <c r="FY206" s="1644"/>
      <c r="FZ206" s="1644"/>
      <c r="GA206" s="1644"/>
      <c r="GB206" s="1644"/>
      <c r="GC206" s="1644"/>
      <c r="GD206" s="1644"/>
      <c r="GE206" s="1644"/>
      <c r="GF206" s="1644"/>
      <c r="GG206" s="1644"/>
      <c r="GH206" s="1644"/>
      <c r="GI206" s="1644"/>
      <c r="GJ206" s="1644"/>
      <c r="GK206" s="1644"/>
      <c r="GL206" s="1644"/>
      <c r="GM206" s="1644"/>
      <c r="GO206" s="1640"/>
      <c r="GR206" s="1640"/>
      <c r="GS206" s="1640"/>
      <c r="GT206" s="1640"/>
      <c r="GU206" s="1640"/>
      <c r="GW206" s="1640"/>
      <c r="GX206" s="1640"/>
      <c r="GY206" s="1640"/>
      <c r="GZ206" s="1640"/>
      <c r="HA206" s="1640"/>
      <c r="HB206" s="1640"/>
      <c r="HC206" s="1640"/>
      <c r="HD206" s="1640"/>
      <c r="HE206" s="1640"/>
      <c r="HF206" s="1640"/>
      <c r="HG206" s="1640"/>
      <c r="HH206" s="1640"/>
      <c r="HI206" s="1640"/>
      <c r="HJ206" s="1640">
        <v>11</v>
      </c>
    </row>
    <row customHeight="1" ht="11.549999999999999">
      <c r="A207" s="999"/>
      <c r="B207" s="1640"/>
      <c r="D207" s="1640"/>
      <c r="J207" s="1644"/>
      <c r="K207" s="1644"/>
      <c r="L207" s="1644"/>
      <c r="M207" s="1644"/>
      <c r="N207" s="1644"/>
      <c r="O207" s="1644"/>
      <c r="P207" s="1644"/>
      <c r="Q207" s="1644"/>
      <c r="R207" s="1644"/>
      <c r="S207" s="1644"/>
      <c r="T207" s="1644"/>
      <c r="U207" s="1644"/>
      <c r="V207" s="1644"/>
      <c r="W207" s="1644"/>
      <c r="X207" s="1644"/>
      <c r="Y207" s="1644"/>
      <c r="Z207" s="1644"/>
      <c r="AA207" s="1644"/>
      <c r="AB207" s="1644"/>
      <c r="AC207" s="1644"/>
      <c r="AD207" s="1644"/>
      <c r="AE207" s="1644"/>
      <c r="AF207" s="1644"/>
      <c r="AG207" s="1644"/>
      <c r="AH207" s="1644"/>
      <c r="AI207" s="1644"/>
      <c r="AJ207" s="1644"/>
      <c r="AK207" s="1644"/>
      <c r="AL207" s="1644"/>
      <c r="AM207" s="1644"/>
      <c r="AN207" s="1644"/>
      <c r="AO207" s="1644"/>
      <c r="AP207" s="1644"/>
      <c r="AQ207" s="1644"/>
      <c r="AR207" s="1644"/>
      <c r="AS207" s="1644"/>
      <c r="AT207" s="1644"/>
      <c r="AU207" s="1644"/>
      <c r="AV207" s="1644"/>
      <c r="AW207" s="1644"/>
      <c r="AX207" s="1644"/>
      <c r="AY207" s="1644"/>
      <c r="AZ207" s="1644"/>
      <c r="BA207" s="1644"/>
      <c r="BB207" s="1644"/>
      <c r="BC207" s="1644"/>
      <c r="BD207" s="1644"/>
      <c r="BE207" s="1644"/>
      <c r="BF207" s="1644"/>
      <c r="BG207" s="1644"/>
      <c r="BH207" s="1644"/>
      <c r="BI207" s="1644"/>
      <c r="BJ207" s="1644"/>
      <c r="BK207" s="1644"/>
      <c r="BL207" s="1644"/>
      <c r="BM207" s="1644"/>
      <c r="BN207" s="1644"/>
      <c r="BO207" s="1644"/>
      <c r="BP207" s="1644"/>
      <c r="BQ207" s="1644"/>
      <c r="BR207" s="1644"/>
      <c r="BS207" s="1644"/>
      <c r="BT207" s="1644"/>
      <c r="BU207" s="1644"/>
      <c r="BV207" s="1644"/>
      <c r="BW207" s="1644"/>
      <c r="BX207" s="1644"/>
      <c r="BY207" s="1644"/>
      <c r="BZ207" s="1644"/>
      <c r="CA207" s="1644"/>
      <c r="CB207" s="1644"/>
      <c r="CC207" s="1644"/>
      <c r="CD207" s="1644"/>
      <c r="CE207" s="1644"/>
      <c r="CF207" s="1644"/>
      <c r="CG207" s="1644"/>
      <c r="CH207" s="1644"/>
      <c r="CI207" s="1644"/>
      <c r="CJ207" s="1644"/>
      <c r="CK207" s="1644"/>
      <c r="CL207" s="1644"/>
      <c r="CM207" s="1644"/>
      <c r="CN207" s="1644"/>
      <c r="CO207" s="1644"/>
      <c r="CP207" s="1644"/>
      <c r="CQ207" s="1644"/>
      <c r="CR207" s="1644"/>
      <c r="CS207" s="1644"/>
      <c r="CT207" s="1644"/>
      <c r="CU207" s="1644"/>
      <c r="CV207" s="1644"/>
      <c r="CW207" s="1644"/>
      <c r="CX207" s="1644"/>
      <c r="CY207" s="1644"/>
      <c r="CZ207" s="1644"/>
      <c r="DA207" s="1644"/>
      <c r="DB207" s="1644"/>
      <c r="DC207" s="1644"/>
      <c r="DD207" s="1644"/>
      <c r="DE207" s="1644"/>
      <c r="DF207" s="1644"/>
      <c r="DG207" s="1644"/>
      <c r="DH207" s="1644"/>
      <c r="DI207" s="1644"/>
      <c r="DJ207" s="1644"/>
      <c r="DK207" s="1644"/>
      <c r="DL207" s="1644"/>
      <c r="DM207" s="1644"/>
      <c r="DN207" s="1644"/>
      <c r="DO207" s="1644"/>
      <c r="DP207" s="1644"/>
      <c r="DQ207" s="1644"/>
      <c r="DR207" s="1644"/>
      <c r="DS207" s="1644"/>
      <c r="DT207" s="1644"/>
      <c r="DU207" s="1644"/>
      <c r="DV207" s="1644"/>
      <c r="DW207" s="1644"/>
      <c r="DX207" s="1644"/>
      <c r="DY207" s="1644"/>
      <c r="DZ207" s="1644"/>
      <c r="EA207" s="1644"/>
      <c r="EB207" s="1644"/>
      <c r="EC207" s="1644"/>
      <c r="ED207" s="1644"/>
      <c r="EE207" s="1644"/>
      <c r="EF207" s="1644"/>
      <c r="EG207" s="1644"/>
      <c r="EH207" s="1644"/>
      <c r="EI207" s="1644"/>
      <c r="EJ207" s="1644"/>
      <c r="EK207" s="1644"/>
      <c r="EL207" s="1644"/>
      <c r="EM207" s="1644"/>
      <c r="EN207" s="1644"/>
      <c r="EO207" s="1644"/>
      <c r="EP207" s="1644"/>
      <c r="EQ207" s="1644"/>
      <c r="ER207" s="1644"/>
      <c r="ES207" s="1644"/>
      <c r="ET207" s="1644"/>
      <c r="EU207" s="1644"/>
      <c r="EV207" s="1644"/>
      <c r="EW207" s="1644"/>
      <c r="EX207" s="1644"/>
      <c r="EY207" s="1644"/>
      <c r="EZ207" s="1644"/>
      <c r="FA207" s="1644"/>
      <c r="FB207" s="1644"/>
      <c r="FC207" s="1644"/>
      <c r="FD207" s="1644"/>
      <c r="FE207" s="1644"/>
      <c r="FF207" s="1644"/>
      <c r="FG207" s="1644"/>
      <c r="FH207" s="1644"/>
      <c r="FI207" s="1644"/>
      <c r="FJ207" s="1644"/>
      <c r="FK207" s="1644"/>
      <c r="FL207" s="1644"/>
      <c r="FM207" s="1644"/>
      <c r="FN207" s="1644"/>
      <c r="FO207" s="1644"/>
      <c r="FP207" s="1644"/>
      <c r="FQ207" s="1644"/>
      <c r="FR207" s="1644"/>
      <c r="FS207" s="1644"/>
      <c r="FT207" s="1644"/>
      <c r="FU207" s="1644"/>
      <c r="FV207" s="1644"/>
      <c r="FW207" s="1644"/>
      <c r="FX207" s="1644"/>
      <c r="FY207" s="1644"/>
      <c r="FZ207" s="1644"/>
      <c r="GA207" s="1644"/>
      <c r="GB207" s="1644"/>
      <c r="GC207" s="1644"/>
      <c r="GD207" s="1644"/>
      <c r="GE207" s="1644"/>
      <c r="GF207" s="1644"/>
      <c r="GG207" s="1644"/>
      <c r="GH207" s="1644"/>
      <c r="GI207" s="1644"/>
      <c r="GJ207" s="1644"/>
      <c r="GK207" s="1644"/>
      <c r="GL207" s="1644"/>
      <c r="GM207" s="1644"/>
      <c r="GO207" s="1640"/>
      <c r="GR207" s="1640"/>
      <c r="GS207" s="1640"/>
      <c r="GT207" s="1640"/>
      <c r="GU207" s="1640"/>
      <c r="GW207" s="1640"/>
      <c r="GX207" s="1640"/>
      <c r="GY207" s="1640"/>
      <c r="GZ207" s="1640"/>
      <c r="HA207" s="1640"/>
      <c r="HB207" s="1640"/>
      <c r="HC207" s="1640"/>
      <c r="HD207" s="1640"/>
      <c r="HE207" s="1640"/>
      <c r="HF207" s="1640"/>
      <c r="HG207" s="1640"/>
      <c r="HH207" s="1640"/>
      <c r="HI207" s="1640"/>
      <c r="HJ207" s="1640">
        <v>11</v>
      </c>
    </row>
    <row customHeight="1" ht="11.549999999999999">
      <c r="A208" s="999"/>
      <c r="B208" s="1640"/>
      <c r="D208" s="1640"/>
      <c r="J208" s="1644"/>
      <c r="K208" s="1644"/>
      <c r="L208" s="1644"/>
      <c r="M208" s="1644"/>
      <c r="N208" s="1644"/>
      <c r="O208" s="1644"/>
      <c r="P208" s="1644"/>
      <c r="Q208" s="1644"/>
      <c r="R208" s="1644"/>
      <c r="S208" s="1644"/>
      <c r="T208" s="1644"/>
      <c r="U208" s="1644"/>
      <c r="V208" s="1644"/>
      <c r="W208" s="1644"/>
      <c r="X208" s="1644"/>
      <c r="Y208" s="1644"/>
      <c r="Z208" s="1644"/>
      <c r="AA208" s="1644"/>
      <c r="AB208" s="1644"/>
      <c r="AC208" s="1644"/>
      <c r="AD208" s="1644"/>
      <c r="AE208" s="1644"/>
      <c r="AF208" s="1644"/>
      <c r="AG208" s="1644"/>
      <c r="AH208" s="1644"/>
      <c r="AI208" s="1644"/>
      <c r="AJ208" s="1644"/>
      <c r="AK208" s="1644"/>
      <c r="AL208" s="1644"/>
      <c r="AM208" s="1644"/>
      <c r="AN208" s="1644"/>
      <c r="AO208" s="1644"/>
      <c r="AP208" s="1644"/>
      <c r="AQ208" s="1644"/>
      <c r="AR208" s="1644"/>
      <c r="AS208" s="1644"/>
      <c r="AT208" s="1644"/>
      <c r="AU208" s="1644"/>
      <c r="AV208" s="1644"/>
      <c r="AW208" s="1644"/>
      <c r="AX208" s="1644"/>
      <c r="AY208" s="1644"/>
      <c r="AZ208" s="1644"/>
      <c r="BA208" s="1644"/>
      <c r="BB208" s="1644"/>
      <c r="BC208" s="1644"/>
      <c r="BD208" s="1644"/>
      <c r="BE208" s="1644"/>
      <c r="BF208" s="1644"/>
      <c r="BG208" s="1644"/>
      <c r="BH208" s="1644"/>
      <c r="BI208" s="1644"/>
      <c r="BJ208" s="1644"/>
      <c r="BK208" s="1644"/>
      <c r="BL208" s="1644"/>
      <c r="BM208" s="1644"/>
      <c r="BN208" s="1644"/>
      <c r="BO208" s="1644"/>
      <c r="BP208" s="1644"/>
      <c r="BQ208" s="1644"/>
      <c r="BR208" s="1644"/>
      <c r="BS208" s="1644"/>
      <c r="BT208" s="1644"/>
      <c r="BU208" s="1644"/>
      <c r="BV208" s="1644"/>
      <c r="BW208" s="1644"/>
      <c r="BX208" s="1644"/>
      <c r="BY208" s="1644"/>
      <c r="BZ208" s="1644"/>
      <c r="CA208" s="1644"/>
      <c r="CB208" s="1644"/>
      <c r="CC208" s="1644"/>
      <c r="CD208" s="1644"/>
      <c r="CE208" s="1644"/>
      <c r="CF208" s="1644"/>
      <c r="CG208" s="1644"/>
      <c r="CH208" s="1644"/>
      <c r="CI208" s="1644"/>
      <c r="CJ208" s="1644"/>
      <c r="CK208" s="1644"/>
      <c r="CL208" s="1644"/>
      <c r="CM208" s="1644"/>
      <c r="CN208" s="1644"/>
      <c r="CO208" s="1644"/>
      <c r="CP208" s="1644"/>
      <c r="CQ208" s="1644"/>
      <c r="CR208" s="1644"/>
      <c r="CS208" s="1644"/>
      <c r="CT208" s="1644"/>
      <c r="CU208" s="1644"/>
      <c r="CV208" s="1644"/>
      <c r="CW208" s="1644"/>
      <c r="CX208" s="1644"/>
      <c r="CY208" s="1644"/>
      <c r="CZ208" s="1644"/>
      <c r="DA208" s="1644"/>
      <c r="DB208" s="1644"/>
      <c r="DC208" s="1644"/>
      <c r="DD208" s="1644"/>
      <c r="DE208" s="1644"/>
      <c r="DF208" s="1644"/>
      <c r="DG208" s="1644"/>
      <c r="DH208" s="1644"/>
      <c r="DI208" s="1644"/>
      <c r="DJ208" s="1644"/>
      <c r="DK208" s="1644"/>
      <c r="DL208" s="1644"/>
      <c r="DM208" s="1644"/>
      <c r="DN208" s="1644"/>
      <c r="DO208" s="1644"/>
      <c r="DP208" s="1644"/>
      <c r="DQ208" s="1644"/>
      <c r="DR208" s="1644"/>
      <c r="DS208" s="1644"/>
      <c r="DT208" s="1644"/>
      <c r="DU208" s="1644"/>
      <c r="DV208" s="1644"/>
      <c r="DW208" s="1644"/>
      <c r="DX208" s="1644"/>
      <c r="DY208" s="1644"/>
      <c r="DZ208" s="1644"/>
      <c r="EA208" s="1644"/>
      <c r="EB208" s="1644"/>
      <c r="EC208" s="1644"/>
      <c r="ED208" s="1644"/>
      <c r="EE208" s="1644"/>
      <c r="EF208" s="1644"/>
      <c r="EG208" s="1644"/>
      <c r="EH208" s="1644"/>
      <c r="EI208" s="1644"/>
      <c r="EJ208" s="1644"/>
      <c r="EK208" s="1644"/>
      <c r="EL208" s="1644"/>
      <c r="EM208" s="1644"/>
      <c r="EN208" s="1644"/>
      <c r="EO208" s="1644"/>
      <c r="EP208" s="1644"/>
      <c r="EQ208" s="1644"/>
      <c r="ER208" s="1644"/>
      <c r="ES208" s="1644"/>
      <c r="ET208" s="1644"/>
      <c r="EU208" s="1644"/>
      <c r="EV208" s="1644"/>
      <c r="EW208" s="1644"/>
      <c r="EX208" s="1644"/>
      <c r="EY208" s="1644"/>
      <c r="EZ208" s="1644"/>
      <c r="FA208" s="1644"/>
      <c r="FB208" s="1644"/>
      <c r="FC208" s="1644"/>
      <c r="FD208" s="1644"/>
      <c r="FE208" s="1644"/>
      <c r="FF208" s="1644"/>
      <c r="FG208" s="1644"/>
      <c r="FH208" s="1644"/>
      <c r="FI208" s="1644"/>
      <c r="FJ208" s="1644"/>
      <c r="FK208" s="1644"/>
      <c r="FL208" s="1644"/>
      <c r="FM208" s="1644"/>
      <c r="FN208" s="1644"/>
      <c r="FO208" s="1644"/>
      <c r="FP208" s="1644"/>
      <c r="FQ208" s="1644"/>
      <c r="FR208" s="1644"/>
      <c r="FS208" s="1644"/>
      <c r="FT208" s="1644"/>
      <c r="FU208" s="1644"/>
      <c r="FV208" s="1644"/>
      <c r="FW208" s="1644"/>
      <c r="FX208" s="1644"/>
      <c r="FY208" s="1644"/>
      <c r="FZ208" s="1644"/>
      <c r="GA208" s="1644"/>
      <c r="GB208" s="1644"/>
      <c r="GC208" s="1644"/>
      <c r="GD208" s="1644"/>
      <c r="GE208" s="1644"/>
      <c r="GF208" s="1644"/>
      <c r="GG208" s="1644"/>
      <c r="GH208" s="1644"/>
      <c r="GI208" s="1644"/>
      <c r="GJ208" s="1644"/>
      <c r="GK208" s="1644"/>
      <c r="GL208" s="1644"/>
      <c r="GM208" s="1644"/>
      <c r="GO208" s="1640"/>
      <c r="GR208" s="1640"/>
      <c r="GS208" s="1640"/>
      <c r="GT208" s="1640"/>
      <c r="GU208" s="1640"/>
      <c r="GW208" s="1640"/>
      <c r="GX208" s="1640"/>
      <c r="GY208" s="1640"/>
      <c r="GZ208" s="1640"/>
      <c r="HA208" s="1640"/>
      <c r="HB208" s="1640"/>
      <c r="HC208" s="1640"/>
      <c r="HD208" s="1640"/>
      <c r="HE208" s="1640"/>
      <c r="HF208" s="1640"/>
      <c r="HG208" s="1640"/>
      <c r="HH208" s="1640"/>
      <c r="HI208" s="1640"/>
      <c r="HJ208" s="1640">
        <v>11</v>
      </c>
    </row>
    <row customHeight="1" ht="11.549999999999999">
      <c r="A209" s="999"/>
      <c r="B209" s="1640"/>
      <c r="D209" s="1640"/>
      <c r="J209" s="1644"/>
      <c r="K209" s="1644"/>
      <c r="L209" s="1644"/>
      <c r="M209" s="1644"/>
      <c r="N209" s="1644"/>
      <c r="O209" s="1644"/>
      <c r="P209" s="1644"/>
      <c r="Q209" s="1644"/>
      <c r="R209" s="1644"/>
      <c r="S209" s="1644"/>
      <c r="T209" s="1644"/>
      <c r="U209" s="1644"/>
      <c r="V209" s="1644"/>
      <c r="W209" s="1644"/>
      <c r="X209" s="1644"/>
      <c r="Y209" s="1644"/>
      <c r="Z209" s="1644"/>
      <c r="AA209" s="1644"/>
      <c r="AB209" s="1644"/>
      <c r="AC209" s="1644"/>
      <c r="AD209" s="1644"/>
      <c r="AE209" s="1644"/>
      <c r="AF209" s="1644"/>
      <c r="AG209" s="1644"/>
      <c r="AH209" s="1644"/>
      <c r="AI209" s="1644"/>
      <c r="AJ209" s="1644"/>
      <c r="AK209" s="1644"/>
      <c r="AL209" s="1644"/>
      <c r="AM209" s="1644"/>
      <c r="AN209" s="1644"/>
      <c r="AO209" s="1644"/>
      <c r="AP209" s="1644"/>
      <c r="AQ209" s="1644"/>
      <c r="AR209" s="1644"/>
      <c r="AS209" s="1644"/>
      <c r="AT209" s="1644"/>
      <c r="AU209" s="1644"/>
      <c r="AV209" s="1644"/>
      <c r="AW209" s="1644"/>
      <c r="AX209" s="1644"/>
      <c r="AY209" s="1644"/>
      <c r="AZ209" s="1644"/>
      <c r="BA209" s="1644"/>
      <c r="BB209" s="1644"/>
      <c r="BC209" s="1644"/>
      <c r="BD209" s="1644"/>
      <c r="BE209" s="1644"/>
      <c r="BF209" s="1644"/>
      <c r="BG209" s="1644"/>
      <c r="BH209" s="1644"/>
      <c r="BI209" s="1644"/>
      <c r="BJ209" s="1644"/>
      <c r="BK209" s="1644"/>
      <c r="BL209" s="1644"/>
      <c r="BM209" s="1644"/>
      <c r="BN209" s="1644"/>
      <c r="BO209" s="1644"/>
      <c r="BP209" s="1644"/>
      <c r="BQ209" s="1644"/>
      <c r="BR209" s="1644"/>
      <c r="BS209" s="1644"/>
      <c r="BT209" s="1644"/>
      <c r="BU209" s="1644"/>
      <c r="BV209" s="1644"/>
      <c r="BW209" s="1644"/>
      <c r="BX209" s="1644"/>
      <c r="BY209" s="1644"/>
      <c r="BZ209" s="1644"/>
      <c r="CA209" s="1644"/>
      <c r="CB209" s="1644"/>
      <c r="CC209" s="1644"/>
      <c r="CD209" s="1644"/>
      <c r="CE209" s="1644"/>
      <c r="CF209" s="1644"/>
      <c r="CG209" s="1644"/>
      <c r="CH209" s="1644"/>
      <c r="CI209" s="1644"/>
      <c r="CJ209" s="1644"/>
      <c r="CK209" s="1644"/>
      <c r="CL209" s="1644"/>
      <c r="CM209" s="1644"/>
      <c r="CN209" s="1644"/>
      <c r="CO209" s="1644"/>
      <c r="CP209" s="1644"/>
      <c r="CQ209" s="1644"/>
      <c r="CR209" s="1644"/>
      <c r="CS209" s="1644"/>
      <c r="CT209" s="1644"/>
      <c r="CU209" s="1644"/>
      <c r="CV209" s="1644"/>
      <c r="CW209" s="1644"/>
      <c r="CX209" s="1644"/>
      <c r="CY209" s="1644"/>
      <c r="CZ209" s="1644"/>
      <c r="DA209" s="1644"/>
      <c r="DB209" s="1644"/>
      <c r="DC209" s="1644"/>
      <c r="DD209" s="1644"/>
      <c r="DE209" s="1644"/>
      <c r="DF209" s="1644"/>
      <c r="DG209" s="1644"/>
      <c r="DH209" s="1644"/>
      <c r="DI209" s="1644"/>
      <c r="DJ209" s="1644"/>
      <c r="DK209" s="1644"/>
      <c r="DL209" s="1644"/>
      <c r="DM209" s="1644"/>
      <c r="DN209" s="1644"/>
      <c r="DO209" s="1644"/>
      <c r="DP209" s="1644"/>
      <c r="DQ209" s="1644"/>
      <c r="DR209" s="1644"/>
      <c r="DS209" s="1644"/>
      <c r="DT209" s="1644"/>
      <c r="DU209" s="1644"/>
      <c r="DV209" s="1644"/>
      <c r="DW209" s="1644"/>
      <c r="DX209" s="1644"/>
      <c r="DY209" s="1644"/>
      <c r="DZ209" s="1644"/>
      <c r="EA209" s="1644"/>
      <c r="EB209" s="1644"/>
      <c r="EC209" s="1644"/>
      <c r="ED209" s="1644"/>
      <c r="EE209" s="1644"/>
      <c r="EF209" s="1644"/>
      <c r="EG209" s="1644"/>
      <c r="EH209" s="1644"/>
      <c r="EI209" s="1644"/>
      <c r="EJ209" s="1644"/>
      <c r="EK209" s="1644"/>
      <c r="EL209" s="1644"/>
      <c r="EM209" s="1644"/>
      <c r="EN209" s="1644"/>
      <c r="EO209" s="1644"/>
      <c r="EP209" s="1644"/>
      <c r="EQ209" s="1644"/>
      <c r="ER209" s="1644"/>
      <c r="ES209" s="1644"/>
      <c r="ET209" s="1644"/>
      <c r="EU209" s="1644"/>
      <c r="EV209" s="1644"/>
      <c r="EW209" s="1644"/>
      <c r="EX209" s="1644"/>
      <c r="EY209" s="1644"/>
      <c r="EZ209" s="1644"/>
      <c r="FA209" s="1644"/>
      <c r="FB209" s="1644"/>
      <c r="FC209" s="1644"/>
      <c r="FD209" s="1644"/>
      <c r="FE209" s="1644"/>
      <c r="FF209" s="1644"/>
      <c r="FG209" s="1644"/>
      <c r="FH209" s="1644"/>
      <c r="FI209" s="1644"/>
      <c r="FJ209" s="1644"/>
      <c r="FK209" s="1644"/>
      <c r="FL209" s="1644"/>
      <c r="FM209" s="1644"/>
      <c r="FN209" s="1644"/>
      <c r="FO209" s="1644"/>
      <c r="FP209" s="1644"/>
      <c r="FQ209" s="1644"/>
      <c r="FR209" s="1644"/>
      <c r="FS209" s="1644"/>
      <c r="FT209" s="1644"/>
      <c r="FU209" s="1644"/>
      <c r="FV209" s="1644"/>
      <c r="FW209" s="1644"/>
      <c r="FX209" s="1644"/>
      <c r="FY209" s="1644"/>
      <c r="FZ209" s="1644"/>
      <c r="GA209" s="1644"/>
      <c r="GB209" s="1644"/>
      <c r="GC209" s="1644"/>
      <c r="GD209" s="1644"/>
      <c r="GE209" s="1644"/>
      <c r="GF209" s="1644"/>
      <c r="GG209" s="1644"/>
      <c r="GH209" s="1644"/>
      <c r="GI209" s="1644"/>
      <c r="GJ209" s="1644"/>
      <c r="GK209" s="1644"/>
      <c r="GL209" s="1644"/>
      <c r="GM209" s="1644"/>
      <c r="GO209" s="1640"/>
      <c r="GR209" s="1640"/>
      <c r="GS209" s="1640"/>
      <c r="GT209" s="1640"/>
      <c r="GU209" s="1640"/>
      <c r="GW209" s="1640"/>
      <c r="GX209" s="1640"/>
      <c r="GY209" s="1640"/>
      <c r="GZ209" s="1640"/>
      <c r="HA209" s="1640"/>
      <c r="HB209" s="1640"/>
      <c r="HC209" s="1640"/>
      <c r="HD209" s="1640"/>
      <c r="HE209" s="1640"/>
      <c r="HF209" s="1640"/>
      <c r="HG209" s="1640"/>
      <c r="HH209" s="1640"/>
      <c r="HI209" s="1640"/>
      <c r="HJ209" s="1640">
        <v>11</v>
      </c>
    </row>
    <row customHeight="1" ht="11.549999999999999">
      <c r="A210" s="999"/>
      <c r="B210" s="1640"/>
      <c r="D210" s="1640"/>
      <c r="J210" s="1644"/>
      <c r="K210" s="1644"/>
      <c r="L210" s="1644"/>
      <c r="M210" s="1644"/>
      <c r="N210" s="1644"/>
      <c r="O210" s="1644"/>
      <c r="P210" s="1644"/>
      <c r="Q210" s="1644"/>
      <c r="R210" s="1644"/>
      <c r="S210" s="1644"/>
      <c r="T210" s="1644"/>
      <c r="U210" s="1644"/>
      <c r="V210" s="1644"/>
      <c r="W210" s="1644"/>
      <c r="X210" s="1644"/>
      <c r="Y210" s="1644"/>
      <c r="Z210" s="1644"/>
      <c r="AA210" s="1644"/>
      <c r="AB210" s="1644"/>
      <c r="AC210" s="1644"/>
      <c r="AD210" s="1644"/>
      <c r="AE210" s="1644"/>
      <c r="AF210" s="1644"/>
      <c r="AG210" s="1644"/>
      <c r="AH210" s="1644"/>
      <c r="AI210" s="1644"/>
      <c r="AJ210" s="1644"/>
      <c r="AK210" s="1644"/>
      <c r="AL210" s="1644"/>
      <c r="AM210" s="1644"/>
      <c r="AN210" s="1644"/>
      <c r="AO210" s="1644"/>
      <c r="AP210" s="1644"/>
      <c r="AQ210" s="1644"/>
      <c r="AR210" s="1644"/>
      <c r="AS210" s="1644"/>
      <c r="AT210" s="1644"/>
      <c r="AU210" s="1644"/>
      <c r="AV210" s="1644"/>
      <c r="AW210" s="1644"/>
      <c r="AX210" s="1644"/>
      <c r="AY210" s="1644"/>
      <c r="AZ210" s="1644"/>
      <c r="BA210" s="1644"/>
      <c r="BB210" s="1644"/>
      <c r="BC210" s="1644"/>
      <c r="BD210" s="1644"/>
      <c r="BE210" s="1644"/>
      <c r="BF210" s="1644"/>
      <c r="BG210" s="1644"/>
      <c r="BH210" s="1644"/>
      <c r="BI210" s="1644"/>
      <c r="BJ210" s="1644"/>
      <c r="BK210" s="1644"/>
      <c r="BL210" s="1644"/>
      <c r="BM210" s="1644"/>
      <c r="BN210" s="1644"/>
      <c r="BO210" s="1644"/>
      <c r="BP210" s="1644"/>
      <c r="BQ210" s="1644"/>
      <c r="BR210" s="1644"/>
      <c r="BS210" s="1644"/>
      <c r="BT210" s="1644"/>
      <c r="BU210" s="1644"/>
      <c r="BV210" s="1644"/>
      <c r="BW210" s="1644"/>
      <c r="BX210" s="1644"/>
      <c r="BY210" s="1644"/>
      <c r="BZ210" s="1644"/>
      <c r="CA210" s="1644"/>
      <c r="CB210" s="1644"/>
      <c r="CC210" s="1644"/>
      <c r="CD210" s="1644"/>
      <c r="CE210" s="1644"/>
      <c r="CF210" s="1644"/>
      <c r="CG210" s="1644"/>
      <c r="CH210" s="1644"/>
      <c r="CI210" s="1644"/>
      <c r="CJ210" s="1644"/>
      <c r="CK210" s="1644"/>
      <c r="CL210" s="1644"/>
      <c r="CM210" s="1644"/>
      <c r="CN210" s="1644"/>
      <c r="CO210" s="1644"/>
      <c r="CP210" s="1644"/>
      <c r="CQ210" s="1644"/>
      <c r="CR210" s="1644"/>
      <c r="CS210" s="1644"/>
      <c r="CT210" s="1644"/>
      <c r="CU210" s="1644"/>
      <c r="CV210" s="1644"/>
      <c r="CW210" s="1644"/>
      <c r="CX210" s="1644"/>
      <c r="CY210" s="1644"/>
      <c r="CZ210" s="1644"/>
      <c r="DA210" s="1644"/>
      <c r="DB210" s="1644"/>
      <c r="DC210" s="1644"/>
      <c r="DD210" s="1644"/>
      <c r="DE210" s="1644"/>
      <c r="DF210" s="1644"/>
      <c r="DG210" s="1644"/>
      <c r="DH210" s="1644"/>
      <c r="DI210" s="1644"/>
      <c r="DJ210" s="1644"/>
      <c r="DK210" s="1644"/>
      <c r="DL210" s="1644"/>
      <c r="DM210" s="1644"/>
      <c r="DN210" s="1644"/>
      <c r="DO210" s="1644"/>
      <c r="DP210" s="1644"/>
      <c r="DQ210" s="1644"/>
      <c r="DR210" s="1644"/>
      <c r="DS210" s="1644"/>
      <c r="DT210" s="1644"/>
      <c r="DU210" s="1644"/>
      <c r="DV210" s="1644"/>
      <c r="DW210" s="1644"/>
      <c r="DX210" s="1644"/>
      <c r="DY210" s="1644"/>
      <c r="DZ210" s="1644"/>
      <c r="EA210" s="1644"/>
      <c r="EB210" s="1644"/>
      <c r="EC210" s="1644"/>
      <c r="ED210" s="1644"/>
      <c r="EE210" s="1644"/>
      <c r="EF210" s="1644"/>
      <c r="EG210" s="1644"/>
      <c r="EH210" s="1644"/>
      <c r="EI210" s="1644"/>
      <c r="EJ210" s="1644"/>
      <c r="EK210" s="1644"/>
      <c r="EL210" s="1644"/>
      <c r="EM210" s="1644"/>
      <c r="EN210" s="1644"/>
      <c r="EO210" s="1644"/>
      <c r="EP210" s="1644"/>
      <c r="EQ210" s="1644"/>
      <c r="ER210" s="1644"/>
      <c r="ES210" s="1644"/>
      <c r="ET210" s="1644"/>
      <c r="EU210" s="1644"/>
      <c r="EV210" s="1644"/>
      <c r="EW210" s="1644"/>
      <c r="EX210" s="1644"/>
      <c r="EY210" s="1644"/>
      <c r="EZ210" s="1644"/>
      <c r="FA210" s="1644"/>
      <c r="FB210" s="1644"/>
      <c r="FC210" s="1644"/>
      <c r="FD210" s="1644"/>
      <c r="FE210" s="1644"/>
      <c r="FF210" s="1644"/>
      <c r="FG210" s="1644"/>
      <c r="FH210" s="1644"/>
      <c r="FI210" s="1644"/>
      <c r="FJ210" s="1644"/>
      <c r="FK210" s="1644"/>
      <c r="FL210" s="1644"/>
      <c r="FM210" s="1644"/>
      <c r="FN210" s="1644"/>
      <c r="FO210" s="1644"/>
      <c r="FP210" s="1644"/>
      <c r="FQ210" s="1644"/>
      <c r="FR210" s="1644"/>
      <c r="FS210" s="1644"/>
      <c r="FT210" s="1644"/>
      <c r="FU210" s="1644"/>
      <c r="FV210" s="1644"/>
      <c r="FW210" s="1644"/>
      <c r="FX210" s="1644"/>
      <c r="FY210" s="1644"/>
      <c r="FZ210" s="1644"/>
      <c r="GA210" s="1644"/>
      <c r="GB210" s="1644"/>
      <c r="GC210" s="1644"/>
      <c r="GD210" s="1644"/>
      <c r="GE210" s="1644"/>
      <c r="GF210" s="1644"/>
      <c r="GG210" s="1644"/>
      <c r="GH210" s="1644"/>
      <c r="GI210" s="1644"/>
      <c r="GJ210" s="1644"/>
      <c r="GK210" s="1644"/>
      <c r="GL210" s="1644"/>
      <c r="GM210" s="1644"/>
      <c r="GO210" s="1640"/>
      <c r="GR210" s="1640"/>
      <c r="GS210" s="1640"/>
      <c r="GT210" s="1640"/>
      <c r="GU210" s="1640"/>
      <c r="GW210" s="1640"/>
      <c r="GX210" s="1640"/>
      <c r="GY210" s="1640"/>
      <c r="GZ210" s="1640"/>
      <c r="HA210" s="1640"/>
      <c r="HB210" s="1640"/>
      <c r="HC210" s="1640"/>
      <c r="HD210" s="1640"/>
      <c r="HE210" s="1640"/>
      <c r="HF210" s="1640"/>
      <c r="HG210" s="1640"/>
      <c r="HH210" s="1640"/>
      <c r="HI210" s="1640"/>
      <c r="HJ210" s="1640">
        <v>11</v>
      </c>
    </row>
    <row customHeight="1" ht="11.549999999999999">
      <c r="A211" s="999"/>
      <c r="B211" s="1640"/>
      <c r="D211" s="1640"/>
      <c r="J211" s="1644"/>
      <c r="K211" s="1644"/>
      <c r="L211" s="1644"/>
      <c r="M211" s="1644"/>
      <c r="N211" s="1644"/>
      <c r="O211" s="1644"/>
      <c r="P211" s="1644"/>
      <c r="Q211" s="1644"/>
      <c r="R211" s="1644"/>
      <c r="S211" s="1644"/>
      <c r="T211" s="1644"/>
      <c r="U211" s="1644"/>
      <c r="V211" s="1644"/>
      <c r="W211" s="1644"/>
      <c r="X211" s="1644"/>
      <c r="Y211" s="1644"/>
      <c r="Z211" s="1644"/>
      <c r="AA211" s="1644"/>
      <c r="AB211" s="1644"/>
      <c r="AC211" s="1644"/>
      <c r="AD211" s="1644"/>
      <c r="AE211" s="1644"/>
      <c r="AF211" s="1644"/>
      <c r="AG211" s="1644"/>
      <c r="AH211" s="1644"/>
      <c r="AI211" s="1644"/>
      <c r="AJ211" s="1644"/>
      <c r="AK211" s="1644"/>
      <c r="AL211" s="1644"/>
      <c r="AM211" s="1644"/>
      <c r="AN211" s="1644"/>
      <c r="AO211" s="1644"/>
      <c r="AP211" s="1644"/>
      <c r="AQ211" s="1644"/>
      <c r="AR211" s="1644"/>
      <c r="AS211" s="1644"/>
      <c r="AT211" s="1644"/>
      <c r="AU211" s="1644"/>
      <c r="AV211" s="1644"/>
      <c r="AW211" s="1644"/>
      <c r="AX211" s="1644"/>
      <c r="AY211" s="1644"/>
      <c r="AZ211" s="1644"/>
      <c r="BA211" s="1644"/>
      <c r="BB211" s="1644"/>
      <c r="BC211" s="1644"/>
      <c r="BD211" s="1644"/>
      <c r="BE211" s="1644"/>
      <c r="BF211" s="1644"/>
      <c r="BG211" s="1644"/>
      <c r="BH211" s="1644"/>
      <c r="BI211" s="1644"/>
      <c r="BJ211" s="1644"/>
      <c r="BK211" s="1644"/>
      <c r="BL211" s="1644"/>
      <c r="BM211" s="1644"/>
      <c r="BN211" s="1644"/>
      <c r="BO211" s="1644"/>
      <c r="BP211" s="1644"/>
      <c r="BQ211" s="1644"/>
      <c r="BR211" s="1644"/>
      <c r="BS211" s="1644"/>
      <c r="BT211" s="1644"/>
      <c r="BU211" s="1644"/>
      <c r="BV211" s="1644"/>
      <c r="BW211" s="1644"/>
      <c r="BX211" s="1644"/>
      <c r="BY211" s="1644"/>
      <c r="BZ211" s="1644"/>
      <c r="CA211" s="1644"/>
      <c r="CB211" s="1644"/>
      <c r="CC211" s="1644"/>
      <c r="CD211" s="1644"/>
      <c r="CE211" s="1644"/>
      <c r="CF211" s="1644"/>
      <c r="CG211" s="1644"/>
      <c r="CH211" s="1644"/>
      <c r="CI211" s="1644"/>
      <c r="CJ211" s="1644"/>
      <c r="CK211" s="1644"/>
      <c r="CL211" s="1644"/>
      <c r="CM211" s="1644"/>
      <c r="CN211" s="1644"/>
      <c r="CO211" s="1644"/>
      <c r="CP211" s="1644"/>
      <c r="CQ211" s="1644"/>
      <c r="CR211" s="1644"/>
      <c r="CS211" s="1644"/>
      <c r="CT211" s="1644"/>
      <c r="CU211" s="1644"/>
      <c r="CV211" s="1644"/>
      <c r="CW211" s="1644"/>
      <c r="CX211" s="1644"/>
      <c r="CY211" s="1644"/>
      <c r="CZ211" s="1644"/>
      <c r="DA211" s="1644"/>
      <c r="DB211" s="1644"/>
      <c r="DC211" s="1644"/>
      <c r="DD211" s="1644"/>
      <c r="DE211" s="1644"/>
      <c r="DF211" s="1644"/>
      <c r="DG211" s="1644"/>
      <c r="DH211" s="1644"/>
      <c r="DI211" s="1644"/>
      <c r="DJ211" s="1644"/>
      <c r="DK211" s="1644"/>
      <c r="DL211" s="1644"/>
      <c r="DM211" s="1644"/>
      <c r="DN211" s="1644"/>
      <c r="DO211" s="1644"/>
      <c r="DP211" s="1644"/>
      <c r="DQ211" s="1644"/>
      <c r="DR211" s="1644"/>
      <c r="DS211" s="1644"/>
      <c r="DT211" s="1644"/>
      <c r="DU211" s="1644"/>
      <c r="DV211" s="1644"/>
      <c r="DW211" s="1644"/>
      <c r="DX211" s="1644"/>
      <c r="DY211" s="1644"/>
      <c r="DZ211" s="1644"/>
      <c r="EA211" s="1644"/>
      <c r="EB211" s="1644"/>
      <c r="EC211" s="1644"/>
      <c r="ED211" s="1644"/>
      <c r="EE211" s="1644"/>
      <c r="EF211" s="1644"/>
      <c r="EG211" s="1644"/>
      <c r="EH211" s="1644"/>
      <c r="EI211" s="1644"/>
      <c r="EJ211" s="1644"/>
      <c r="EK211" s="1644"/>
      <c r="EL211" s="1644"/>
      <c r="EM211" s="1644"/>
      <c r="EN211" s="1644"/>
      <c r="EO211" s="1644"/>
      <c r="EP211" s="1644"/>
      <c r="EQ211" s="1644"/>
      <c r="ER211" s="1644"/>
      <c r="ES211" s="1644"/>
      <c r="ET211" s="1644"/>
      <c r="EU211" s="1644"/>
      <c r="EV211" s="1644"/>
      <c r="EW211" s="1644"/>
      <c r="EX211" s="1644"/>
      <c r="EY211" s="1644"/>
      <c r="EZ211" s="1644"/>
      <c r="FA211" s="1644"/>
      <c r="FB211" s="1644"/>
      <c r="FC211" s="1644"/>
      <c r="FD211" s="1644"/>
      <c r="FE211" s="1644"/>
      <c r="FF211" s="1644"/>
      <c r="FG211" s="1644"/>
      <c r="FH211" s="1644"/>
      <c r="FI211" s="1644"/>
      <c r="FJ211" s="1644"/>
      <c r="FK211" s="1644"/>
      <c r="FL211" s="1644"/>
      <c r="FM211" s="1644"/>
      <c r="FN211" s="1644"/>
      <c r="FO211" s="1644"/>
      <c r="FP211" s="1644"/>
      <c r="FQ211" s="1644"/>
      <c r="FR211" s="1644"/>
      <c r="FS211" s="1644"/>
      <c r="FT211" s="1644"/>
      <c r="FU211" s="1644"/>
      <c r="FV211" s="1644"/>
      <c r="FW211" s="1644"/>
      <c r="FX211" s="1644"/>
      <c r="FY211" s="1644"/>
      <c r="FZ211" s="1644"/>
      <c r="GA211" s="1644"/>
      <c r="GB211" s="1644"/>
      <c r="GC211" s="1644"/>
      <c r="GD211" s="1644"/>
      <c r="GE211" s="1644"/>
      <c r="GF211" s="1644"/>
      <c r="GG211" s="1644"/>
      <c r="GH211" s="1644"/>
      <c r="GI211" s="1644"/>
      <c r="GJ211" s="1644"/>
      <c r="GK211" s="1644"/>
      <c r="GL211" s="1644"/>
      <c r="GM211" s="1644"/>
      <c r="GO211" s="1640"/>
      <c r="GR211" s="1640"/>
      <c r="GS211" s="1640"/>
      <c r="GT211" s="1640"/>
      <c r="GU211" s="1640"/>
      <c r="GW211" s="1640"/>
      <c r="GX211" s="1640"/>
      <c r="GY211" s="1640"/>
      <c r="GZ211" s="1640"/>
      <c r="HA211" s="1640"/>
      <c r="HB211" s="1640"/>
      <c r="HC211" s="1640"/>
      <c r="HD211" s="1640"/>
      <c r="HE211" s="1640"/>
      <c r="HF211" s="1640"/>
      <c r="HG211" s="1640"/>
      <c r="HH211" s="1640"/>
      <c r="HI211" s="1640"/>
      <c r="HJ211" s="1640">
        <v>11</v>
      </c>
    </row>
    <row customHeight="1" ht="11.549999999999999">
      <c r="A212" s="999"/>
      <c r="B212" s="1640"/>
      <c r="D212" s="1640"/>
      <c r="J212" s="1644"/>
      <c r="K212" s="1644"/>
      <c r="L212" s="1644"/>
      <c r="M212" s="1644"/>
      <c r="N212" s="1644"/>
      <c r="O212" s="1644"/>
      <c r="P212" s="1644"/>
      <c r="Q212" s="1644"/>
      <c r="R212" s="1644"/>
      <c r="S212" s="1644"/>
      <c r="T212" s="1644"/>
      <c r="U212" s="1644"/>
      <c r="V212" s="1644"/>
      <c r="W212" s="1644"/>
      <c r="X212" s="1644"/>
      <c r="Y212" s="1644"/>
      <c r="Z212" s="1644"/>
      <c r="AA212" s="1644"/>
      <c r="AB212" s="1644"/>
      <c r="AC212" s="1644"/>
      <c r="AD212" s="1644"/>
      <c r="AE212" s="1644"/>
      <c r="AF212" s="1644"/>
      <c r="AG212" s="1644"/>
      <c r="AH212" s="1644"/>
      <c r="AI212" s="1644"/>
      <c r="AJ212" s="1644"/>
      <c r="AK212" s="1644"/>
      <c r="AL212" s="1644"/>
      <c r="AM212" s="1644"/>
      <c r="AN212" s="1644"/>
      <c r="AO212" s="1644"/>
      <c r="AP212" s="1644"/>
      <c r="AQ212" s="1644"/>
      <c r="AR212" s="1644"/>
      <c r="AS212" s="1644"/>
      <c r="AT212" s="1644"/>
      <c r="AU212" s="1644"/>
      <c r="AV212" s="1644"/>
      <c r="AW212" s="1644"/>
      <c r="AX212" s="1644"/>
      <c r="AY212" s="1644"/>
      <c r="AZ212" s="1644"/>
      <c r="BA212" s="1644"/>
      <c r="BB212" s="1644"/>
      <c r="BC212" s="1644"/>
      <c r="BD212" s="1644"/>
      <c r="BE212" s="1644"/>
      <c r="BF212" s="1644"/>
      <c r="BG212" s="1644"/>
      <c r="BH212" s="1644"/>
      <c r="BI212" s="1644"/>
      <c r="BJ212" s="1644"/>
      <c r="BK212" s="1644"/>
      <c r="BL212" s="1644"/>
      <c r="BM212" s="1644"/>
      <c r="BN212" s="1644"/>
      <c r="BO212" s="1644"/>
      <c r="BP212" s="1644"/>
      <c r="BQ212" s="1644"/>
      <c r="BR212" s="1644"/>
      <c r="BS212" s="1644"/>
      <c r="BT212" s="1644"/>
      <c r="BU212" s="1644"/>
      <c r="BV212" s="1644"/>
      <c r="BW212" s="1644"/>
      <c r="BX212" s="1644"/>
      <c r="BY212" s="1644"/>
      <c r="BZ212" s="1644"/>
      <c r="CA212" s="1644"/>
      <c r="CB212" s="1644"/>
      <c r="CC212" s="1644"/>
      <c r="CD212" s="1644"/>
      <c r="CE212" s="1644"/>
      <c r="CF212" s="1644"/>
      <c r="CG212" s="1644"/>
      <c r="CH212" s="1644"/>
      <c r="CI212" s="1644"/>
      <c r="CJ212" s="1644"/>
      <c r="CK212" s="1644"/>
      <c r="CL212" s="1644"/>
      <c r="CM212" s="1644"/>
      <c r="CN212" s="1644"/>
      <c r="CO212" s="1644"/>
      <c r="CP212" s="1644"/>
      <c r="CQ212" s="1644"/>
      <c r="CR212" s="1644"/>
      <c r="CS212" s="1644"/>
      <c r="CT212" s="1644"/>
      <c r="CU212" s="1644"/>
      <c r="CV212" s="1644"/>
      <c r="CW212" s="1644"/>
      <c r="CX212" s="1644"/>
      <c r="CY212" s="1644"/>
      <c r="CZ212" s="1644"/>
      <c r="DA212" s="1644"/>
      <c r="DB212" s="1644"/>
      <c r="DC212" s="1644"/>
      <c r="DD212" s="1644"/>
      <c r="DE212" s="1644"/>
      <c r="DF212" s="1644"/>
      <c r="DG212" s="1644"/>
      <c r="DH212" s="1644"/>
      <c r="DI212" s="1644"/>
      <c r="DJ212" s="1644"/>
      <c r="DK212" s="1644"/>
      <c r="DL212" s="1644"/>
      <c r="DM212" s="1644"/>
      <c r="DN212" s="1644"/>
      <c r="DO212" s="1644"/>
      <c r="DP212" s="1644"/>
      <c r="DQ212" s="1644"/>
      <c r="DR212" s="1644"/>
      <c r="DS212" s="1644"/>
      <c r="DT212" s="1644"/>
      <c r="DU212" s="1644"/>
      <c r="DV212" s="1644"/>
      <c r="DW212" s="1644"/>
      <c r="DX212" s="1644"/>
      <c r="DY212" s="1644"/>
      <c r="DZ212" s="1644"/>
      <c r="EA212" s="1644"/>
      <c r="EB212" s="1644"/>
      <c r="EC212" s="1644"/>
      <c r="ED212" s="1644"/>
      <c r="EE212" s="1644"/>
      <c r="EF212" s="1644"/>
      <c r="EG212" s="1644"/>
      <c r="EH212" s="1644"/>
      <c r="EI212" s="1644"/>
      <c r="EJ212" s="1644"/>
      <c r="EK212" s="1644"/>
      <c r="EL212" s="1644"/>
      <c r="EM212" s="1644"/>
      <c r="EN212" s="1644"/>
      <c r="EO212" s="1644"/>
      <c r="EP212" s="1644"/>
      <c r="EQ212" s="1644"/>
      <c r="ER212" s="1644"/>
      <c r="ES212" s="1644"/>
      <c r="ET212" s="1644"/>
      <c r="EU212" s="1644"/>
      <c r="EV212" s="1644"/>
      <c r="EW212" s="1644"/>
      <c r="EX212" s="1644"/>
      <c r="EY212" s="1644"/>
      <c r="EZ212" s="1644"/>
      <c r="FA212" s="1644"/>
      <c r="FB212" s="1644"/>
      <c r="FC212" s="1644"/>
      <c r="FD212" s="1644"/>
      <c r="FE212" s="1644"/>
      <c r="FF212" s="1644"/>
      <c r="FG212" s="1644"/>
      <c r="FH212" s="1644"/>
      <c r="FI212" s="1644"/>
      <c r="FJ212" s="1644"/>
      <c r="FK212" s="1644"/>
      <c r="FL212" s="1644"/>
      <c r="FM212" s="1644"/>
      <c r="FN212" s="1644"/>
      <c r="FO212" s="1644"/>
      <c r="FP212" s="1644"/>
      <c r="FQ212" s="1644"/>
      <c r="FR212" s="1644"/>
      <c r="FS212" s="1644"/>
      <c r="FT212" s="1644"/>
      <c r="FU212" s="1644"/>
      <c r="FV212" s="1644"/>
      <c r="FW212" s="1644"/>
      <c r="FX212" s="1644"/>
      <c r="FY212" s="1644"/>
      <c r="FZ212" s="1644"/>
      <c r="GA212" s="1644"/>
      <c r="GB212" s="1644"/>
      <c r="GC212" s="1644"/>
      <c r="GD212" s="1644"/>
      <c r="GE212" s="1644"/>
      <c r="GF212" s="1644"/>
      <c r="GG212" s="1644"/>
      <c r="GH212" s="1644"/>
      <c r="GI212" s="1644"/>
      <c r="GJ212" s="1644"/>
      <c r="GK212" s="1644"/>
      <c r="GL212" s="1644"/>
      <c r="GM212" s="1644"/>
      <c r="GO212" s="1640"/>
      <c r="GR212" s="1640"/>
      <c r="GS212" s="1640"/>
      <c r="GT212" s="1640"/>
      <c r="GU212" s="1640"/>
      <c r="GW212" s="1640"/>
      <c r="GX212" s="1640"/>
      <c r="GY212" s="1640"/>
      <c r="GZ212" s="1640"/>
      <c r="HA212" s="1640"/>
      <c r="HB212" s="1640"/>
      <c r="HC212" s="1640"/>
      <c r="HD212" s="1640"/>
      <c r="HE212" s="1640"/>
      <c r="HF212" s="1640"/>
      <c r="HG212" s="1640"/>
      <c r="HH212" s="1640"/>
      <c r="HI212" s="1640"/>
      <c r="HJ212" s="1640">
        <v>11</v>
      </c>
    </row>
    <row customHeight="1" ht="11.549999999999999">
      <c r="A213" s="999"/>
      <c r="B213" s="1640"/>
      <c r="D213" s="1640"/>
      <c r="J213" s="1644"/>
      <c r="K213" s="1644"/>
      <c r="L213" s="1644"/>
      <c r="M213" s="1644"/>
      <c r="N213" s="1644"/>
      <c r="O213" s="1644"/>
      <c r="P213" s="1644"/>
      <c r="Q213" s="1644"/>
      <c r="R213" s="1644"/>
      <c r="S213" s="1644"/>
      <c r="T213" s="1644"/>
      <c r="U213" s="1644"/>
      <c r="V213" s="1644"/>
      <c r="W213" s="1644"/>
      <c r="X213" s="1644"/>
      <c r="Y213" s="1644"/>
      <c r="Z213" s="1644"/>
      <c r="AA213" s="1644"/>
      <c r="AB213" s="1644"/>
      <c r="AC213" s="1644"/>
      <c r="AD213" s="1644"/>
      <c r="AE213" s="1644"/>
      <c r="AF213" s="1644"/>
      <c r="AG213" s="1644"/>
      <c r="AH213" s="1644"/>
      <c r="AI213" s="1644"/>
      <c r="AJ213" s="1644"/>
      <c r="AK213" s="1644"/>
      <c r="AL213" s="1644"/>
      <c r="AM213" s="1644"/>
      <c r="AN213" s="1644"/>
      <c r="AO213" s="1644"/>
      <c r="AP213" s="1644"/>
      <c r="AQ213" s="1644"/>
      <c r="AR213" s="1644"/>
      <c r="AS213" s="1644"/>
      <c r="AT213" s="1644"/>
      <c r="AU213" s="1644"/>
      <c r="AV213" s="1644"/>
      <c r="AW213" s="1644"/>
      <c r="AX213" s="1644"/>
      <c r="AY213" s="1644"/>
      <c r="AZ213" s="1644"/>
      <c r="BA213" s="1644"/>
      <c r="BB213" s="1644"/>
      <c r="BC213" s="1644"/>
      <c r="BD213" s="1644"/>
      <c r="BE213" s="1644"/>
      <c r="BF213" s="1644"/>
      <c r="BG213" s="1644"/>
      <c r="BH213" s="1644"/>
      <c r="BI213" s="1644"/>
      <c r="BJ213" s="1644"/>
      <c r="BK213" s="1644"/>
      <c r="BL213" s="1644"/>
      <c r="BM213" s="1644"/>
      <c r="BN213" s="1644"/>
      <c r="BO213" s="1644"/>
      <c r="BP213" s="1644"/>
      <c r="BQ213" s="1644"/>
      <c r="BR213" s="1644"/>
      <c r="BS213" s="1644"/>
      <c r="BT213" s="1644"/>
      <c r="BU213" s="1644"/>
      <c r="BV213" s="1644"/>
      <c r="BW213" s="1644"/>
      <c r="BX213" s="1644"/>
      <c r="BY213" s="1644"/>
      <c r="BZ213" s="1644"/>
      <c r="CA213" s="1644"/>
      <c r="CB213" s="1644"/>
      <c r="CC213" s="1644"/>
      <c r="CD213" s="1644"/>
      <c r="CE213" s="1644"/>
      <c r="CF213" s="1644"/>
      <c r="CG213" s="1644"/>
      <c r="CH213" s="1644"/>
      <c r="CI213" s="1644"/>
      <c r="CJ213" s="1644"/>
      <c r="CK213" s="1644"/>
      <c r="CL213" s="1644"/>
      <c r="CM213" s="1644"/>
      <c r="CN213" s="1644"/>
      <c r="CO213" s="1644"/>
      <c r="CP213" s="1644"/>
      <c r="CQ213" s="1644"/>
      <c r="CR213" s="1644"/>
      <c r="CS213" s="1644"/>
      <c r="CT213" s="1644"/>
      <c r="CU213" s="1644"/>
      <c r="CV213" s="1644"/>
      <c r="CW213" s="1644"/>
      <c r="CX213" s="1644"/>
      <c r="CY213" s="1644"/>
      <c r="CZ213" s="1644"/>
      <c r="DA213" s="1644"/>
      <c r="DB213" s="1644"/>
      <c r="DC213" s="1644"/>
      <c r="DD213" s="1644"/>
      <c r="DE213" s="1644"/>
      <c r="DF213" s="1644"/>
      <c r="DG213" s="1644"/>
      <c r="DH213" s="1644"/>
      <c r="DI213" s="1644"/>
      <c r="DJ213" s="1644"/>
      <c r="DK213" s="1644"/>
      <c r="DL213" s="1644"/>
      <c r="DM213" s="1644"/>
      <c r="DN213" s="1644"/>
      <c r="DO213" s="1644"/>
      <c r="DP213" s="1644"/>
      <c r="DQ213" s="1644"/>
      <c r="DR213" s="1644"/>
      <c r="DS213" s="1644"/>
      <c r="DT213" s="1644"/>
      <c r="DU213" s="1644"/>
      <c r="DV213" s="1644"/>
      <c r="DW213" s="1644"/>
      <c r="DX213" s="1644"/>
      <c r="DY213" s="1644"/>
      <c r="DZ213" s="1644"/>
      <c r="EA213" s="1644"/>
      <c r="EB213" s="1644"/>
      <c r="EC213" s="1644"/>
      <c r="ED213" s="1644"/>
      <c r="EE213" s="1644"/>
      <c r="EF213" s="1644"/>
      <c r="EG213" s="1644"/>
      <c r="EH213" s="1644"/>
      <c r="EI213" s="1644"/>
      <c r="EJ213" s="1644"/>
      <c r="EK213" s="1644"/>
      <c r="EL213" s="1644"/>
      <c r="EM213" s="1644"/>
      <c r="EN213" s="1644"/>
      <c r="EO213" s="1644"/>
      <c r="EP213" s="1644"/>
      <c r="EQ213" s="1644"/>
      <c r="ER213" s="1644"/>
      <c r="ES213" s="1644"/>
      <c r="ET213" s="1644"/>
      <c r="EU213" s="1644"/>
      <c r="EV213" s="1644"/>
      <c r="EW213" s="1644"/>
      <c r="EX213" s="1644"/>
      <c r="EY213" s="1644"/>
      <c r="EZ213" s="1644"/>
      <c r="FA213" s="1644"/>
      <c r="FB213" s="1644"/>
      <c r="FC213" s="1644"/>
      <c r="FD213" s="1644"/>
      <c r="FE213" s="1644"/>
      <c r="FF213" s="1644"/>
      <c r="FG213" s="1644"/>
      <c r="FH213" s="1644"/>
      <c r="FI213" s="1644"/>
      <c r="FJ213" s="1644"/>
      <c r="FK213" s="1644"/>
      <c r="FL213" s="1644"/>
      <c r="FM213" s="1644"/>
      <c r="FN213" s="1644"/>
      <c r="FO213" s="1644"/>
      <c r="FP213" s="1644"/>
      <c r="FQ213" s="1644"/>
      <c r="FR213" s="1644"/>
      <c r="FS213" s="1644"/>
      <c r="FT213" s="1644"/>
      <c r="FU213" s="1644"/>
      <c r="FV213" s="1644"/>
      <c r="FW213" s="1644"/>
      <c r="FX213" s="1644"/>
      <c r="FY213" s="1644"/>
      <c r="FZ213" s="1644"/>
      <c r="GA213" s="1644"/>
      <c r="GB213" s="1644"/>
      <c r="GC213" s="1644"/>
      <c r="GD213" s="1644"/>
      <c r="GE213" s="1644"/>
      <c r="GF213" s="1644"/>
      <c r="GG213" s="1644"/>
      <c r="GH213" s="1644"/>
      <c r="GI213" s="1644"/>
      <c r="GJ213" s="1644"/>
      <c r="GK213" s="1644"/>
      <c r="GL213" s="1644"/>
      <c r="GM213" s="1644"/>
      <c r="GO213" s="1640"/>
      <c r="GR213" s="1640"/>
      <c r="GS213" s="1640"/>
      <c r="GT213" s="1640"/>
      <c r="GU213" s="1640"/>
      <c r="GW213" s="1640"/>
      <c r="GX213" s="1640"/>
      <c r="GY213" s="1640"/>
      <c r="GZ213" s="1640"/>
      <c r="HA213" s="1640"/>
      <c r="HB213" s="1640"/>
      <c r="HC213" s="1640"/>
      <c r="HD213" s="1640"/>
      <c r="HE213" s="1640"/>
      <c r="HF213" s="1640"/>
      <c r="HG213" s="1640"/>
      <c r="HH213" s="1640"/>
      <c r="HI213" s="1640"/>
      <c r="HJ213" s="1640">
        <v>11</v>
      </c>
    </row>
    <row customHeight="1" ht="11.549999999999999">
      <c r="A214" s="999"/>
      <c r="B214" s="1640"/>
      <c r="D214" s="1640"/>
      <c r="J214" s="1644"/>
      <c r="K214" s="1644"/>
      <c r="L214" s="1644"/>
      <c r="M214" s="1644"/>
      <c r="N214" s="1644"/>
      <c r="O214" s="1644"/>
      <c r="P214" s="1644"/>
      <c r="Q214" s="1644"/>
      <c r="R214" s="1644"/>
      <c r="S214" s="1644"/>
      <c r="T214" s="1644"/>
      <c r="U214" s="1644"/>
      <c r="V214" s="1644"/>
      <c r="W214" s="1644"/>
      <c r="X214" s="1644"/>
      <c r="Y214" s="1644"/>
      <c r="Z214" s="1644"/>
      <c r="AA214" s="1644"/>
      <c r="AB214" s="1644"/>
      <c r="AC214" s="1644"/>
      <c r="AD214" s="1644"/>
      <c r="AE214" s="1644"/>
      <c r="AF214" s="1644"/>
      <c r="AG214" s="1644"/>
      <c r="AH214" s="1644"/>
      <c r="AI214" s="1644"/>
      <c r="AJ214" s="1644"/>
      <c r="AK214" s="1644"/>
      <c r="AL214" s="1644"/>
      <c r="AM214" s="1644"/>
      <c r="AN214" s="1644"/>
      <c r="AO214" s="1644"/>
      <c r="AP214" s="1644"/>
      <c r="AQ214" s="1644"/>
      <c r="AR214" s="1644"/>
      <c r="AS214" s="1644"/>
      <c r="AT214" s="1644"/>
      <c r="AU214" s="1644"/>
      <c r="AV214" s="1644"/>
      <c r="AW214" s="1644"/>
      <c r="AX214" s="1644"/>
      <c r="AY214" s="1644"/>
      <c r="AZ214" s="1644"/>
      <c r="BA214" s="1644"/>
      <c r="BB214" s="1644"/>
      <c r="BC214" s="1644"/>
      <c r="BD214" s="1644"/>
      <c r="BE214" s="1644"/>
      <c r="BF214" s="1644"/>
      <c r="BG214" s="1644"/>
      <c r="BH214" s="1644"/>
      <c r="BI214" s="1644"/>
      <c r="BJ214" s="1644"/>
      <c r="BK214" s="1644"/>
      <c r="BL214" s="1644"/>
      <c r="BM214" s="1644"/>
      <c r="BN214" s="1644"/>
      <c r="BO214" s="1644"/>
      <c r="BP214" s="1644"/>
      <c r="BQ214" s="1644"/>
      <c r="BR214" s="1644"/>
      <c r="BS214" s="1644"/>
      <c r="BT214" s="1644"/>
      <c r="BU214" s="1644"/>
      <c r="BV214" s="1644"/>
      <c r="BW214" s="1644"/>
      <c r="BX214" s="1644"/>
      <c r="BY214" s="1644"/>
      <c r="BZ214" s="1644"/>
      <c r="CA214" s="1644"/>
      <c r="CB214" s="1644"/>
      <c r="CC214" s="1644"/>
      <c r="CD214" s="1644"/>
      <c r="CE214" s="1644"/>
      <c r="CF214" s="1644"/>
      <c r="CG214" s="1644"/>
      <c r="CH214" s="1644"/>
      <c r="CI214" s="1644"/>
      <c r="CJ214" s="1644"/>
      <c r="CK214" s="1644"/>
      <c r="CL214" s="1644"/>
      <c r="CM214" s="1644"/>
      <c r="CN214" s="1644"/>
      <c r="CO214" s="1644"/>
      <c r="CP214" s="1644"/>
      <c r="CQ214" s="1644"/>
      <c r="CR214" s="1644"/>
      <c r="CS214" s="1644"/>
      <c r="CT214" s="1644"/>
      <c r="CU214" s="1644"/>
      <c r="CV214" s="1644"/>
      <c r="CW214" s="1644"/>
      <c r="CX214" s="1644"/>
      <c r="CY214" s="1644"/>
      <c r="CZ214" s="1644"/>
      <c r="DA214" s="1644"/>
      <c r="DB214" s="1644"/>
      <c r="DC214" s="1644"/>
      <c r="DD214" s="1644"/>
      <c r="DE214" s="1644"/>
      <c r="DF214" s="1644"/>
      <c r="DG214" s="1644"/>
      <c r="DH214" s="1644"/>
      <c r="DI214" s="1644"/>
      <c r="DJ214" s="1644"/>
      <c r="DK214" s="1644"/>
      <c r="DL214" s="1644"/>
      <c r="DM214" s="1644"/>
      <c r="DN214" s="1644"/>
      <c r="DO214" s="1644"/>
      <c r="DP214" s="1644"/>
      <c r="DQ214" s="1644"/>
      <c r="DR214" s="1644"/>
      <c r="DS214" s="1644"/>
      <c r="DT214" s="1644"/>
      <c r="DU214" s="1644"/>
      <c r="DV214" s="1644"/>
      <c r="DW214" s="1644"/>
      <c r="DX214" s="1644"/>
      <c r="DY214" s="1644"/>
      <c r="DZ214" s="1644"/>
      <c r="EA214" s="1644"/>
      <c r="EB214" s="1644"/>
      <c r="EC214" s="1644"/>
      <c r="ED214" s="1644"/>
      <c r="EE214" s="1644"/>
      <c r="EF214" s="1644"/>
      <c r="EG214" s="1644"/>
      <c r="EH214" s="1644"/>
      <c r="EI214" s="1644"/>
      <c r="EJ214" s="1644"/>
      <c r="EK214" s="1644"/>
      <c r="EL214" s="1644"/>
      <c r="EM214" s="1644"/>
      <c r="EN214" s="1644"/>
      <c r="EO214" s="1644"/>
      <c r="EP214" s="1644"/>
      <c r="EQ214" s="1644"/>
      <c r="ER214" s="1644"/>
      <c r="ES214" s="1644"/>
      <c r="ET214" s="1644"/>
      <c r="EU214" s="1644"/>
      <c r="EV214" s="1644"/>
      <c r="EW214" s="1644"/>
      <c r="EX214" s="1644"/>
      <c r="EY214" s="1644"/>
      <c r="EZ214" s="1644"/>
      <c r="FA214" s="1644"/>
      <c r="FB214" s="1644"/>
      <c r="FC214" s="1644"/>
      <c r="FD214" s="1644"/>
      <c r="FE214" s="1644"/>
      <c r="FF214" s="1644"/>
      <c r="FG214" s="1644"/>
      <c r="FH214" s="1644"/>
      <c r="FI214" s="1644"/>
      <c r="FJ214" s="1644"/>
      <c r="FK214" s="1644"/>
      <c r="FL214" s="1644"/>
      <c r="FM214" s="1644"/>
      <c r="FN214" s="1644"/>
      <c r="FO214" s="1644"/>
      <c r="FP214" s="1644"/>
      <c r="FQ214" s="1644"/>
      <c r="FR214" s="1644"/>
      <c r="FS214" s="1644"/>
      <c r="FT214" s="1644"/>
      <c r="FU214" s="1644"/>
      <c r="FV214" s="1644"/>
      <c r="FW214" s="1644"/>
      <c r="FX214" s="1644"/>
      <c r="FY214" s="1644"/>
      <c r="FZ214" s="1644"/>
      <c r="GA214" s="1644"/>
      <c r="GB214" s="1644"/>
      <c r="GC214" s="1644"/>
      <c r="GD214" s="1644"/>
      <c r="GE214" s="1644"/>
      <c r="GF214" s="1644"/>
      <c r="GG214" s="1644"/>
      <c r="GH214" s="1644"/>
      <c r="GI214" s="1644"/>
      <c r="GJ214" s="1644"/>
      <c r="GK214" s="1644"/>
      <c r="GL214" s="1644"/>
      <c r="GM214" s="1644"/>
      <c r="GO214" s="1640"/>
      <c r="GR214" s="1640"/>
      <c r="GS214" s="1640"/>
      <c r="GT214" s="1640"/>
      <c r="GU214" s="1640"/>
      <c r="GW214" s="1640"/>
      <c r="GX214" s="1640"/>
      <c r="GY214" s="1640"/>
      <c r="GZ214" s="1640"/>
      <c r="HA214" s="1640"/>
      <c r="HB214" s="1640"/>
      <c r="HC214" s="1640"/>
      <c r="HD214" s="1640"/>
      <c r="HE214" s="1640"/>
      <c r="HF214" s="1640"/>
      <c r="HG214" s="1640"/>
      <c r="HH214" s="1640"/>
      <c r="HI214" s="1640"/>
      <c r="HJ214" s="1640">
        <v>11</v>
      </c>
    </row>
    <row customHeight="1" ht="11.549999999999999">
      <c r="A215" s="999"/>
      <c r="B215" s="1640"/>
      <c r="D215" s="1640"/>
      <c r="J215" s="1644"/>
      <c r="K215" s="1644"/>
      <c r="L215" s="1644"/>
      <c r="M215" s="1644"/>
      <c r="N215" s="1644"/>
      <c r="O215" s="1644"/>
      <c r="P215" s="1644"/>
      <c r="Q215" s="1644"/>
      <c r="R215" s="1644"/>
      <c r="S215" s="1644"/>
      <c r="T215" s="1644"/>
      <c r="U215" s="1644"/>
      <c r="V215" s="1644"/>
      <c r="W215" s="1644"/>
      <c r="X215" s="1644"/>
      <c r="Y215" s="1644"/>
      <c r="Z215" s="1644"/>
      <c r="AA215" s="1644"/>
      <c r="AB215" s="1644"/>
      <c r="AC215" s="1644"/>
      <c r="AD215" s="1644"/>
      <c r="AE215" s="1644"/>
      <c r="AF215" s="1644"/>
      <c r="AG215" s="1644"/>
      <c r="AH215" s="1644"/>
      <c r="AI215" s="1644"/>
      <c r="AJ215" s="1644"/>
      <c r="AK215" s="1644"/>
      <c r="AL215" s="1644"/>
      <c r="AM215" s="1644"/>
      <c r="AN215" s="1644"/>
      <c r="AO215" s="1644"/>
      <c r="AP215" s="1644"/>
      <c r="AQ215" s="1644"/>
      <c r="AR215" s="1644"/>
      <c r="AS215" s="1644"/>
      <c r="AT215" s="1644"/>
      <c r="AU215" s="1644"/>
      <c r="AV215" s="1644"/>
      <c r="AW215" s="1644"/>
      <c r="AX215" s="1644"/>
      <c r="AY215" s="1644"/>
      <c r="AZ215" s="1644"/>
      <c r="BA215" s="1644"/>
      <c r="BB215" s="1644"/>
      <c r="BC215" s="1644"/>
      <c r="BD215" s="1644"/>
      <c r="BE215" s="1644"/>
      <c r="BF215" s="1644"/>
      <c r="BG215" s="1644"/>
      <c r="BH215" s="1644"/>
      <c r="BI215" s="1644"/>
      <c r="BJ215" s="1644"/>
      <c r="BK215" s="1644"/>
      <c r="BL215" s="1644"/>
      <c r="BM215" s="1644"/>
      <c r="BN215" s="1644"/>
      <c r="BO215" s="1644"/>
      <c r="BP215" s="1644"/>
      <c r="BQ215" s="1644"/>
      <c r="BR215" s="1644"/>
      <c r="BS215" s="1644"/>
      <c r="BT215" s="1644"/>
      <c r="BU215" s="1644"/>
      <c r="BV215" s="1644"/>
      <c r="BW215" s="1644"/>
      <c r="BX215" s="1644"/>
      <c r="BY215" s="1644"/>
      <c r="BZ215" s="1644"/>
      <c r="CA215" s="1644"/>
      <c r="CB215" s="1644"/>
      <c r="CC215" s="1644"/>
      <c r="CD215" s="1644"/>
      <c r="CE215" s="1644"/>
      <c r="CF215" s="1644"/>
      <c r="CG215" s="1644"/>
      <c r="CH215" s="1644"/>
      <c r="CI215" s="1644"/>
      <c r="CJ215" s="1644"/>
      <c r="CK215" s="1644"/>
      <c r="CL215" s="1644"/>
      <c r="CM215" s="1644"/>
      <c r="CN215" s="1644"/>
      <c r="CO215" s="1644"/>
      <c r="CP215" s="1644"/>
      <c r="CQ215" s="1644"/>
      <c r="CR215" s="1644"/>
      <c r="CS215" s="1644"/>
      <c r="CT215" s="1644"/>
      <c r="CU215" s="1644"/>
      <c r="CV215" s="1644"/>
      <c r="CW215" s="1644"/>
      <c r="CX215" s="1644"/>
      <c r="CY215" s="1644"/>
      <c r="CZ215" s="1644"/>
      <c r="DA215" s="1644"/>
      <c r="DB215" s="1644"/>
      <c r="DC215" s="1644"/>
      <c r="DD215" s="1644"/>
      <c r="DE215" s="1644"/>
      <c r="DF215" s="1644"/>
      <c r="DG215" s="1644"/>
      <c r="DH215" s="1644"/>
      <c r="DI215" s="1644"/>
      <c r="DJ215" s="1644"/>
      <c r="DK215" s="1644"/>
      <c r="DL215" s="1644"/>
      <c r="DM215" s="1644"/>
      <c r="DN215" s="1644"/>
      <c r="DO215" s="1644"/>
      <c r="DP215" s="1644"/>
      <c r="DQ215" s="1644"/>
      <c r="DR215" s="1644"/>
      <c r="DS215" s="1644"/>
      <c r="DT215" s="1644"/>
      <c r="DU215" s="1644"/>
      <c r="DV215" s="1644"/>
      <c r="DW215" s="1644"/>
      <c r="DX215" s="1644"/>
      <c r="DY215" s="1644"/>
      <c r="DZ215" s="1644"/>
      <c r="EA215" s="1644"/>
      <c r="EB215" s="1644"/>
      <c r="EC215" s="1644"/>
      <c r="ED215" s="1644"/>
      <c r="EE215" s="1644"/>
      <c r="EF215" s="1644"/>
      <c r="EG215" s="1644"/>
      <c r="EH215" s="1644"/>
      <c r="EI215" s="1644"/>
      <c r="EJ215" s="1644"/>
      <c r="EK215" s="1644"/>
      <c r="EL215" s="1644"/>
      <c r="EM215" s="1644"/>
      <c r="EN215" s="1644"/>
      <c r="EO215" s="1644"/>
      <c r="EP215" s="1644"/>
      <c r="EQ215" s="1644"/>
      <c r="ER215" s="1644"/>
      <c r="ES215" s="1644"/>
      <c r="ET215" s="1644"/>
      <c r="EU215" s="1644"/>
      <c r="EV215" s="1644"/>
      <c r="EW215" s="1644"/>
      <c r="EX215" s="1644"/>
      <c r="EY215" s="1644"/>
      <c r="EZ215" s="1644"/>
      <c r="FA215" s="1644"/>
      <c r="FB215" s="1644"/>
      <c r="FC215" s="1644"/>
      <c r="FD215" s="1644"/>
      <c r="FE215" s="1644"/>
      <c r="FF215" s="1644"/>
      <c r="FG215" s="1644"/>
      <c r="FH215" s="1644"/>
      <c r="FI215" s="1644"/>
      <c r="FJ215" s="1644"/>
      <c r="FK215" s="1644"/>
      <c r="FL215" s="1644"/>
      <c r="FM215" s="1644"/>
      <c r="FN215" s="1644"/>
      <c r="FO215" s="1644"/>
      <c r="FP215" s="1644"/>
      <c r="FQ215" s="1644"/>
      <c r="FR215" s="1644"/>
      <c r="FS215" s="1644"/>
      <c r="FT215" s="1644"/>
      <c r="FU215" s="1644"/>
      <c r="FV215" s="1644"/>
      <c r="FW215" s="1644"/>
      <c r="FX215" s="1644"/>
      <c r="FY215" s="1644"/>
      <c r="FZ215" s="1644"/>
      <c r="GA215" s="1644"/>
      <c r="GB215" s="1644"/>
      <c r="GC215" s="1644"/>
      <c r="GD215" s="1644"/>
      <c r="GE215" s="1644"/>
      <c r="GF215" s="1644"/>
      <c r="GG215" s="1644"/>
      <c r="GH215" s="1644"/>
      <c r="GI215" s="1644"/>
      <c r="GJ215" s="1644"/>
      <c r="GK215" s="1644"/>
      <c r="GL215" s="1644"/>
      <c r="GM215" s="1644"/>
      <c r="GO215" s="1640"/>
      <c r="GR215" s="1640"/>
      <c r="GS215" s="1640"/>
      <c r="GT215" s="1640"/>
      <c r="GU215" s="1640"/>
      <c r="GW215" s="1640"/>
      <c r="GX215" s="1640"/>
      <c r="GY215" s="1640"/>
      <c r="GZ215" s="1640"/>
      <c r="HA215" s="1640"/>
      <c r="HB215" s="1640"/>
      <c r="HC215" s="1640"/>
      <c r="HD215" s="1640"/>
      <c r="HE215" s="1640"/>
      <c r="HF215" s="1640"/>
      <c r="HG215" s="1640"/>
      <c r="HH215" s="1640"/>
      <c r="HI215" s="1640"/>
      <c r="HJ215" s="1640">
        <v>11</v>
      </c>
    </row>
    <row customHeight="1" ht="11.549999999999999">
      <c r="A216" s="999"/>
      <c r="B216" s="1640"/>
      <c r="D216" s="1640"/>
      <c r="J216" s="1644"/>
      <c r="K216" s="1644"/>
      <c r="L216" s="1644"/>
      <c r="M216" s="1644"/>
      <c r="N216" s="1644"/>
      <c r="O216" s="1644"/>
      <c r="P216" s="1644"/>
      <c r="Q216" s="1644"/>
      <c r="R216" s="1644"/>
      <c r="S216" s="1644"/>
      <c r="T216" s="1644"/>
      <c r="U216" s="1644"/>
      <c r="V216" s="1644"/>
      <c r="W216" s="1644"/>
      <c r="X216" s="1644"/>
      <c r="Y216" s="1644"/>
      <c r="Z216" s="1644"/>
      <c r="AA216" s="1644"/>
      <c r="AB216" s="1644"/>
      <c r="AC216" s="1644"/>
      <c r="AD216" s="1644"/>
      <c r="AE216" s="1644"/>
      <c r="AF216" s="1644"/>
      <c r="AG216" s="1644"/>
      <c r="AH216" s="1644"/>
      <c r="AI216" s="1644"/>
      <c r="AJ216" s="1644"/>
      <c r="AK216" s="1644"/>
      <c r="AL216" s="1644"/>
      <c r="AM216" s="1644"/>
      <c r="AN216" s="1644"/>
      <c r="AO216" s="1644"/>
      <c r="AP216" s="1644"/>
      <c r="AQ216" s="1644"/>
      <c r="AR216" s="1644"/>
      <c r="AS216" s="1644"/>
      <c r="AT216" s="1644"/>
      <c r="AU216" s="1644"/>
      <c r="AV216" s="1644"/>
      <c r="AW216" s="1644"/>
      <c r="AX216" s="1644"/>
      <c r="AY216" s="1644"/>
      <c r="AZ216" s="1644"/>
      <c r="BA216" s="1644"/>
      <c r="BB216" s="1644"/>
      <c r="BC216" s="1644"/>
      <c r="BD216" s="1644"/>
      <c r="BE216" s="1644"/>
      <c r="BF216" s="1644"/>
      <c r="BG216" s="1644"/>
      <c r="BH216" s="1644"/>
      <c r="BI216" s="1644"/>
      <c r="BJ216" s="1644"/>
      <c r="BK216" s="1644"/>
      <c r="BL216" s="1644"/>
      <c r="BM216" s="1644"/>
      <c r="BN216" s="1644"/>
      <c r="BO216" s="1644"/>
      <c r="BP216" s="1644"/>
      <c r="BQ216" s="1644"/>
      <c r="BR216" s="1644"/>
      <c r="BS216" s="1644"/>
      <c r="BT216" s="1644"/>
      <c r="BU216" s="1644"/>
      <c r="BV216" s="1644"/>
      <c r="BW216" s="1644"/>
      <c r="BX216" s="1644"/>
      <c r="BY216" s="1644"/>
      <c r="BZ216" s="1644"/>
      <c r="CA216" s="1644"/>
      <c r="CB216" s="1644"/>
      <c r="CC216" s="1644"/>
      <c r="CD216" s="1644"/>
      <c r="CE216" s="1644"/>
      <c r="CF216" s="1644"/>
      <c r="CG216" s="1644"/>
      <c r="CH216" s="1644"/>
      <c r="CI216" s="1644"/>
      <c r="CJ216" s="1644"/>
      <c r="CK216" s="1644"/>
      <c r="CL216" s="1644"/>
      <c r="CM216" s="1644"/>
      <c r="CN216" s="1644"/>
      <c r="CO216" s="1644"/>
      <c r="CP216" s="1644"/>
      <c r="CQ216" s="1644"/>
      <c r="CR216" s="1644"/>
      <c r="CS216" s="1644"/>
      <c r="CT216" s="1644"/>
      <c r="CU216" s="1644"/>
      <c r="CV216" s="1644"/>
      <c r="CW216" s="1644"/>
      <c r="CX216" s="1644"/>
      <c r="CY216" s="1644"/>
      <c r="CZ216" s="1644"/>
      <c r="DA216" s="1644"/>
      <c r="DB216" s="1644"/>
      <c r="DC216" s="1644"/>
      <c r="DD216" s="1644"/>
      <c r="DE216" s="1644"/>
      <c r="DF216" s="1644"/>
      <c r="DG216" s="1644"/>
      <c r="DH216" s="1644"/>
      <c r="DI216" s="1644"/>
      <c r="DJ216" s="1644"/>
      <c r="DK216" s="1644"/>
      <c r="DL216" s="1644"/>
      <c r="DM216" s="1644"/>
      <c r="DN216" s="1644"/>
      <c r="DO216" s="1644"/>
      <c r="DP216" s="1644"/>
      <c r="DQ216" s="1644"/>
      <c r="DR216" s="1644"/>
      <c r="DS216" s="1644"/>
      <c r="DT216" s="1644"/>
      <c r="DU216" s="1644"/>
      <c r="DV216" s="1644"/>
      <c r="DW216" s="1644"/>
      <c r="DX216" s="1644"/>
      <c r="DY216" s="1644"/>
      <c r="DZ216" s="1644"/>
      <c r="EA216" s="1644"/>
      <c r="EB216" s="1644"/>
      <c r="EC216" s="1644"/>
      <c r="ED216" s="1644"/>
      <c r="EE216" s="1644"/>
      <c r="EF216" s="1644"/>
      <c r="EG216" s="1644"/>
      <c r="EH216" s="1644"/>
      <c r="EI216" s="1644"/>
      <c r="EJ216" s="1644"/>
      <c r="EK216" s="1644"/>
      <c r="EL216" s="1644"/>
      <c r="EM216" s="1644"/>
      <c r="EN216" s="1644"/>
      <c r="EO216" s="1644"/>
      <c r="EP216" s="1644"/>
      <c r="EQ216" s="1644"/>
      <c r="ER216" s="1644"/>
      <c r="ES216" s="1644"/>
      <c r="ET216" s="1644"/>
      <c r="EU216" s="1644"/>
      <c r="EV216" s="1644"/>
      <c r="EW216" s="1644"/>
      <c r="EX216" s="1644"/>
      <c r="EY216" s="1644"/>
      <c r="EZ216" s="1644"/>
      <c r="FA216" s="1644"/>
      <c r="FB216" s="1644"/>
      <c r="FC216" s="1644"/>
      <c r="FD216" s="1644"/>
      <c r="FE216" s="1644"/>
      <c r="FF216" s="1644"/>
      <c r="FG216" s="1644"/>
      <c r="FH216" s="1644"/>
      <c r="FI216" s="1644"/>
      <c r="FJ216" s="1644"/>
      <c r="FK216" s="1644"/>
      <c r="FL216" s="1644"/>
      <c r="FM216" s="1644"/>
      <c r="FN216" s="1644"/>
      <c r="FO216" s="1644"/>
      <c r="FP216" s="1644"/>
      <c r="FQ216" s="1644"/>
      <c r="FR216" s="1644"/>
      <c r="FS216" s="1644"/>
      <c r="FT216" s="1644"/>
      <c r="FU216" s="1644"/>
      <c r="FV216" s="1644"/>
      <c r="FW216" s="1644"/>
      <c r="FX216" s="1644"/>
      <c r="FY216" s="1644"/>
      <c r="FZ216" s="1644"/>
      <c r="GA216" s="1644"/>
      <c r="GB216" s="1644"/>
      <c r="GC216" s="1644"/>
      <c r="GD216" s="1644"/>
      <c r="GE216" s="1644"/>
      <c r="GF216" s="1644"/>
      <c r="GG216" s="1644"/>
      <c r="GH216" s="1644"/>
      <c r="GI216" s="1644"/>
      <c r="GJ216" s="1644"/>
      <c r="GK216" s="1644"/>
      <c r="GL216" s="1644"/>
      <c r="GM216" s="1644"/>
      <c r="GO216" s="1640"/>
      <c r="GR216" s="1640"/>
      <c r="GS216" s="1640"/>
      <c r="GT216" s="1640"/>
      <c r="GU216" s="1640"/>
      <c r="GW216" s="1640"/>
      <c r="GX216" s="1640"/>
      <c r="GY216" s="1640"/>
      <c r="GZ216" s="1640"/>
      <c r="HA216" s="1640"/>
      <c r="HB216" s="1640"/>
      <c r="HC216" s="1640"/>
      <c r="HD216" s="1640"/>
      <c r="HE216" s="1640"/>
      <c r="HF216" s="1640"/>
      <c r="HG216" s="1640"/>
      <c r="HH216" s="1640"/>
      <c r="HI216" s="1640"/>
      <c r="HJ216" s="1640">
        <v>11</v>
      </c>
    </row>
    <row customHeight="1" ht="11.25" hidden="1">
      <c r="A217" s="996" t="s">
        <v>82</v>
      </c>
      <c r="B217" s="1169">
        <v>0</v>
      </c>
      <c r="C217" s="1645">
        <v>0</v>
      </c>
      <c r="D217" s="1644">
        <v>3</v>
      </c>
      <c r="E217" s="1640">
        <v>7</v>
      </c>
      <c r="F217" s="1640">
        <v>56</v>
      </c>
      <c r="G217" s="1640">
        <v>10</v>
      </c>
      <c r="H217" s="1640">
        <v>0</v>
      </c>
      <c r="I217" s="1640">
        <v>40</v>
      </c>
      <c r="J217" s="1644">
        <v>0</v>
      </c>
      <c r="K217" s="1644">
        <v>0</v>
      </c>
      <c r="L217" s="1644">
        <v>0</v>
      </c>
      <c r="M217" s="1644">
        <v>0</v>
      </c>
      <c r="N217" s="1644">
        <v>0</v>
      </c>
      <c r="O217" s="1644">
        <v>0</v>
      </c>
      <c r="P217" s="1644">
        <v>0</v>
      </c>
      <c r="Q217" s="1644">
        <v>0</v>
      </c>
      <c r="R217" s="1644">
        <v>0</v>
      </c>
      <c r="S217" s="1644">
        <v>0</v>
      </c>
      <c r="T217" s="1644">
        <v>0</v>
      </c>
      <c r="U217" s="1644">
        <v>0</v>
      </c>
      <c r="V217" s="1644">
        <v>0</v>
      </c>
      <c r="W217" s="1644">
        <v>0</v>
      </c>
      <c r="X217" s="1644">
        <v>0</v>
      </c>
      <c r="Y217" s="1644">
        <v>0</v>
      </c>
      <c r="Z217" s="1644">
        <v>0</v>
      </c>
      <c r="AA217" s="1644">
        <v>0</v>
      </c>
      <c r="AB217" s="1644">
        <v>0</v>
      </c>
      <c r="AC217" s="1644">
        <v>0</v>
      </c>
      <c r="AD217" s="1644">
        <v>0</v>
      </c>
      <c r="AE217" s="1644">
        <v>0</v>
      </c>
      <c r="AF217" s="1644">
        <v>0</v>
      </c>
      <c r="AG217" s="1644">
        <v>0</v>
      </c>
      <c r="AH217" s="1644">
        <v>0</v>
      </c>
      <c r="AI217" s="1644">
        <v>0</v>
      </c>
      <c r="AJ217" s="1644">
        <v>0</v>
      </c>
      <c r="AK217" s="1644">
        <v>0</v>
      </c>
      <c r="AL217" s="1644">
        <v>0</v>
      </c>
      <c r="AM217" s="1644">
        <v>0</v>
      </c>
      <c r="AN217" s="1644">
        <v>0</v>
      </c>
      <c r="AO217" s="1644">
        <v>0</v>
      </c>
      <c r="AP217" s="1644">
        <v>0</v>
      </c>
      <c r="AQ217" s="1644">
        <v>0</v>
      </c>
      <c r="AR217" s="1644">
        <v>0</v>
      </c>
      <c r="AS217" s="1644">
        <v>0</v>
      </c>
      <c r="AT217" s="1644">
        <v>0</v>
      </c>
      <c r="AU217" s="1644">
        <v>0</v>
      </c>
      <c r="AV217" s="1644">
        <v>0</v>
      </c>
      <c r="AW217" s="1644">
        <v>0</v>
      </c>
      <c r="AX217" s="1644">
        <v>0</v>
      </c>
      <c r="AY217" s="1644">
        <v>0</v>
      </c>
      <c r="AZ217" s="1644">
        <v>0</v>
      </c>
      <c r="BA217" s="1644">
        <v>0</v>
      </c>
      <c r="BB217" s="1644">
        <v>0</v>
      </c>
      <c r="BC217" s="1644">
        <v>0</v>
      </c>
      <c r="BD217" s="1644">
        <v>0</v>
      </c>
      <c r="BE217" s="1644">
        <v>0</v>
      </c>
      <c r="BF217" s="1644">
        <v>0</v>
      </c>
      <c r="BG217" s="1644">
        <v>0</v>
      </c>
      <c r="BH217" s="1644">
        <v>0</v>
      </c>
      <c r="BI217" s="1644">
        <v>0</v>
      </c>
      <c r="BJ217" s="1644">
        <v>0</v>
      </c>
      <c r="BK217" s="1644">
        <v>0</v>
      </c>
      <c r="BL217" s="1644">
        <v>0</v>
      </c>
      <c r="BM217" s="1644">
        <v>0</v>
      </c>
      <c r="BN217" s="1644">
        <v>0</v>
      </c>
      <c r="BO217" s="1644">
        <v>0</v>
      </c>
      <c r="BP217" s="1644">
        <v>0</v>
      </c>
      <c r="BQ217" s="1644">
        <v>0</v>
      </c>
      <c r="BR217" s="1644">
        <v>0</v>
      </c>
      <c r="BS217" s="1644">
        <v>0</v>
      </c>
      <c r="BT217" s="1644">
        <v>0</v>
      </c>
      <c r="BU217" s="1644">
        <v>0</v>
      </c>
      <c r="BV217" s="1644">
        <v>0</v>
      </c>
      <c r="BW217" s="1644">
        <v>0</v>
      </c>
      <c r="BX217" s="1644">
        <v>0</v>
      </c>
      <c r="BY217" s="1644">
        <v>0</v>
      </c>
      <c r="BZ217" s="1644">
        <v>0</v>
      </c>
      <c r="CA217" s="1644">
        <v>0</v>
      </c>
      <c r="CB217" s="1644">
        <v>0</v>
      </c>
      <c r="CC217" s="1644">
        <v>0</v>
      </c>
      <c r="CD217" s="1644">
        <v>0</v>
      </c>
      <c r="CE217" s="1644">
        <v>0</v>
      </c>
      <c r="CF217" s="1644">
        <v>0</v>
      </c>
      <c r="CG217" s="1644">
        <v>0</v>
      </c>
      <c r="CH217" s="1644">
        <v>0</v>
      </c>
      <c r="CI217" s="1644">
        <v>0</v>
      </c>
      <c r="CJ217" s="1644">
        <v>0</v>
      </c>
      <c r="CK217" s="1644">
        <v>0</v>
      </c>
      <c r="CL217" s="1644">
        <v>0</v>
      </c>
      <c r="CM217" s="1644">
        <v>0</v>
      </c>
      <c r="CN217" s="1644">
        <v>0</v>
      </c>
      <c r="CO217" s="1644">
        <v>0</v>
      </c>
      <c r="CP217" s="1644">
        <v>0</v>
      </c>
      <c r="CQ217" s="1644">
        <v>0</v>
      </c>
      <c r="CR217" s="1644">
        <v>0</v>
      </c>
      <c r="CS217" s="1644">
        <v>0</v>
      </c>
      <c r="CT217" s="1644">
        <v>0</v>
      </c>
      <c r="CU217" s="1644">
        <v>0</v>
      </c>
      <c r="CV217" s="1644">
        <v>0</v>
      </c>
      <c r="CW217" s="1644">
        <v>0</v>
      </c>
      <c r="CX217" s="1644">
        <v>0</v>
      </c>
      <c r="CY217" s="1644">
        <v>0</v>
      </c>
      <c r="CZ217" s="1644">
        <v>0</v>
      </c>
      <c r="DA217" s="1644">
        <v>0</v>
      </c>
      <c r="DB217" s="1644">
        <v>0</v>
      </c>
      <c r="DC217" s="1644">
        <v>0</v>
      </c>
      <c r="DD217" s="1644">
        <v>0</v>
      </c>
      <c r="DE217" s="1644">
        <v>0</v>
      </c>
      <c r="DF217" s="1644">
        <v>0</v>
      </c>
      <c r="DG217" s="1644">
        <v>0</v>
      </c>
      <c r="DH217" s="1644">
        <v>0</v>
      </c>
      <c r="DI217" s="1644">
        <v>0</v>
      </c>
      <c r="DJ217" s="1644">
        <v>0</v>
      </c>
      <c r="DK217" s="1644">
        <v>0</v>
      </c>
      <c r="DL217" s="1644">
        <v>0</v>
      </c>
      <c r="DM217" s="1644">
        <v>0</v>
      </c>
      <c r="DN217" s="1644">
        <v>0</v>
      </c>
      <c r="DO217" s="1644">
        <v>0</v>
      </c>
      <c r="DP217" s="1644">
        <v>0</v>
      </c>
      <c r="DQ217" s="1644">
        <v>0</v>
      </c>
      <c r="DR217" s="1644">
        <v>0</v>
      </c>
      <c r="DS217" s="1644">
        <v>0</v>
      </c>
      <c r="DT217" s="1644">
        <v>0</v>
      </c>
      <c r="DU217" s="1644">
        <v>0</v>
      </c>
      <c r="DV217" s="1644">
        <v>0</v>
      </c>
      <c r="DW217" s="1644">
        <v>0</v>
      </c>
      <c r="DX217" s="1644">
        <v>0</v>
      </c>
      <c r="DY217" s="1644">
        <v>0</v>
      </c>
      <c r="DZ217" s="1644">
        <v>0</v>
      </c>
      <c r="EA217" s="1644">
        <v>0</v>
      </c>
      <c r="EB217" s="1644">
        <v>0</v>
      </c>
      <c r="EC217" s="1644">
        <v>0</v>
      </c>
      <c r="ED217" s="1644">
        <v>0</v>
      </c>
      <c r="EE217" s="1644">
        <v>0</v>
      </c>
      <c r="EF217" s="1644">
        <v>0</v>
      </c>
      <c r="EG217" s="1644">
        <v>0</v>
      </c>
      <c r="EH217" s="1644">
        <v>0</v>
      </c>
      <c r="EI217" s="1644">
        <v>0</v>
      </c>
      <c r="EJ217" s="1644">
        <v>0</v>
      </c>
      <c r="EK217" s="1644">
        <v>0</v>
      </c>
      <c r="EL217" s="1644">
        <v>0</v>
      </c>
      <c r="EM217" s="1644">
        <v>0</v>
      </c>
      <c r="EN217" s="1644">
        <v>0</v>
      </c>
      <c r="EO217" s="1644">
        <v>0</v>
      </c>
      <c r="EP217" s="1644">
        <v>0</v>
      </c>
      <c r="EQ217" s="1644">
        <v>0</v>
      </c>
      <c r="ER217" s="1644">
        <v>0</v>
      </c>
      <c r="ES217" s="1644">
        <v>0</v>
      </c>
      <c r="ET217" s="1644">
        <v>0</v>
      </c>
      <c r="EU217" s="1644">
        <v>0</v>
      </c>
      <c r="EV217" s="1644">
        <v>0</v>
      </c>
      <c r="EW217" s="1644">
        <v>0</v>
      </c>
      <c r="EX217" s="1644">
        <v>0</v>
      </c>
      <c r="EY217" s="1644">
        <v>0</v>
      </c>
      <c r="EZ217" s="1644">
        <v>0</v>
      </c>
      <c r="FA217" s="1644">
        <v>0</v>
      </c>
      <c r="FB217" s="1644">
        <v>0</v>
      </c>
      <c r="FC217" s="1644">
        <v>0</v>
      </c>
      <c r="FD217" s="1644">
        <v>0</v>
      </c>
      <c r="FE217" s="1644">
        <v>0</v>
      </c>
      <c r="FF217" s="1644">
        <v>0</v>
      </c>
      <c r="FG217" s="1644">
        <v>0</v>
      </c>
      <c r="FH217" s="1644">
        <v>0</v>
      </c>
      <c r="FI217" s="1644">
        <v>0</v>
      </c>
      <c r="FJ217" s="1644">
        <v>0</v>
      </c>
      <c r="FK217" s="1644">
        <v>0</v>
      </c>
      <c r="FL217" s="1644">
        <v>0</v>
      </c>
      <c r="FM217" s="1644">
        <v>0</v>
      </c>
      <c r="FN217" s="1644">
        <v>0</v>
      </c>
      <c r="FO217" s="1644">
        <v>0</v>
      </c>
      <c r="FP217" s="1644">
        <v>0</v>
      </c>
      <c r="FQ217" s="1644">
        <v>0</v>
      </c>
      <c r="FR217" s="1644">
        <v>0</v>
      </c>
      <c r="FS217" s="1644">
        <v>0</v>
      </c>
      <c r="FT217" s="1644">
        <v>0</v>
      </c>
      <c r="FU217" s="1644">
        <v>0</v>
      </c>
      <c r="FV217" s="1644">
        <v>0</v>
      </c>
      <c r="FW217" s="1644">
        <v>0</v>
      </c>
      <c r="FX217" s="1644">
        <v>0</v>
      </c>
      <c r="FY217" s="1644">
        <v>0</v>
      </c>
      <c r="FZ217" s="1644">
        <v>0</v>
      </c>
      <c r="GA217" s="1644">
        <v>0</v>
      </c>
      <c r="GB217" s="1644">
        <v>0</v>
      </c>
      <c r="GC217" s="1644">
        <v>0</v>
      </c>
      <c r="GD217" s="1644">
        <v>0</v>
      </c>
      <c r="GE217" s="1644">
        <v>0</v>
      </c>
      <c r="GF217" s="1644">
        <v>0</v>
      </c>
      <c r="GG217" s="1644">
        <v>0</v>
      </c>
      <c r="GH217" s="1644">
        <v>0</v>
      </c>
      <c r="GI217" s="1644">
        <v>0</v>
      </c>
      <c r="GJ217" s="1644">
        <v>0</v>
      </c>
      <c r="GK217" s="1644">
        <v>0</v>
      </c>
      <c r="GL217" s="1644">
        <v>0</v>
      </c>
      <c r="GM217" s="1644">
        <v>0</v>
      </c>
      <c r="GN217" s="1640">
        <v>102</v>
      </c>
      <c r="GO217" s="1169">
        <v>9</v>
      </c>
      <c r="GP217" s="1645">
        <v>5</v>
      </c>
      <c r="GQ217" s="1645">
        <v>3</v>
      </c>
      <c r="GR217" s="1169">
        <v>3</v>
      </c>
      <c r="GS217" s="1169">
        <v>3</v>
      </c>
      <c r="GT217" s="1169">
        <v>3</v>
      </c>
      <c r="GU217" s="1169">
        <v>3</v>
      </c>
      <c r="GV217" s="1645">
        <v>10</v>
      </c>
      <c r="GW217" s="1169">
        <v>34</v>
      </c>
      <c r="GX217" s="1169">
        <v>9</v>
      </c>
      <c r="GY217" s="553">
        <v>8</v>
      </c>
      <c r="GZ217" s="1169">
        <v>8</v>
      </c>
      <c r="HA217" s="1169">
        <v>8</v>
      </c>
      <c r="HB217" s="1169">
        <v>8</v>
      </c>
      <c r="HC217" s="1169">
        <v>8</v>
      </c>
      <c r="HD217" s="1169">
        <v>8</v>
      </c>
      <c r="HE217" s="1641">
        <v>8</v>
      </c>
      <c r="HF217" s="1641">
        <v>8</v>
      </c>
      <c r="HG217" s="1641">
        <v>8</v>
      </c>
      <c r="HH217" s="1641">
        <v>8</v>
      </c>
      <c r="HI217" s="1641">
        <v>8</v>
      </c>
      <c r="HJ217" s="1640">
        <v>11</v>
      </c>
    </row>
  </sheetData>
  <sheetProtection formatColumns="0" formatRows="0" autoFilter="0" sort="0" insertRows="0" insertColumns="1" deleteRows="0" deleteColumns="0"/>
  <mergeCells count="7">
    <mergeCell ref="E6:I6"/>
    <mergeCell ref="E7:I7"/>
    <mergeCell ref="F10:G10"/>
    <mergeCell ref="GN10:GN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GM33">
      <formula1>900</formula1>
    </dataValidation>
    <dataValidation type="decimal" allowBlank="1" showErrorMessage="1" errorTitle="Ошибка" error="Допускается ввод только неотрицательных чисел!" sqref="H38:GM39 H2:GM2 H15:GM15 H17:GM32 H35:GM35 H44:GM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GM43">
      <formula1>900</formula1>
    </dataValidation>
    <dataValidation type="decimal" allowBlank="1" showErrorMessage="1" errorTitle="Ошибка" error="Допускается ввод только действительных чисел!" sqref="H36:GM37">
      <formula1>-9.99999999999999E+23</formula1>
      <formula2>9.99999999999999E+23</formula2>
    </dataValidation>
    <dataValidation type="decimal" allowBlank="1" showErrorMessage="1" errorTitle="Ошибка" error="Допускается ввод только действительных чисел!" sqref="H40:GM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417BE4-5145-10C4-DB5E-0.E88555C5}" mc:Ignorable="x14ac xr xr2 xr3">
  <sheetPr>
    <tabColor theme="9" tint="-0.25"/>
  </sheetPr>
  <dimension ref="A1:HJ210"/>
  <sheetViews>
    <sheetView topLeftCell="A1" showGridLines="0" zoomScale="90" workbookViewId="0">
      <selection activeCell="GM9" sqref="GM9"/>
    </sheetView>
  </sheetViews>
  <sheetFormatPr defaultColWidth="9.140625" customHeight="1" defaultRowHeight="11.25"/>
  <cols>
    <col min="1" max="1" style="996" width="10.7109375" hidden="1" customWidth="1"/>
    <col min="2" max="2" style="1375" width="16.8515625" hidden="1" customWidth="1"/>
    <col min="3" max="3" style="1651" width="5.57421875" hidden="1" customWidth="1"/>
    <col min="4" max="4" style="1644" width="3.00390625" customWidth="1"/>
    <col min="5" max="5" style="1644" width="7.00390625" customWidth="1"/>
    <col min="6" max="6" style="1644" width="54.00390625" customWidth="1"/>
    <col min="7" max="7" style="1644" width="10.00390625" customWidth="1"/>
    <col min="8" max="8" style="1644" width="40.7109375" hidden="1" customWidth="1"/>
    <col min="9" max="9" style="1644" width="40.00390625" customWidth="1"/>
    <col min="10" max="195" style="1644" width="40.7109375" customWidth="1"/>
    <col min="196" max="196" style="1644" width="102.00390625" customWidth="1"/>
    <col min="197" max="197" style="1375" width="9.00390625" customWidth="1"/>
    <col min="198" max="198" style="1651" width="5.00390625" customWidth="1"/>
    <col min="199" max="199" style="1651" width="3.00390625" customWidth="1"/>
    <col min="200" max="203" style="1375" width="3.00390625" customWidth="1"/>
    <col min="204" max="204" style="1651" width="10.00390625" customWidth="1"/>
    <col min="205" max="205" style="1375" width="34.00390625" customWidth="1"/>
    <col min="206" max="206" style="1375" width="9.00390625" customWidth="1"/>
    <col min="207" max="207" style="745" width="8.00390625" customWidth="1"/>
    <col min="208" max="212" style="1375" width="8.00390625" customWidth="1"/>
    <col min="213" max="217" style="1641" width="8.00390625" customWidth="1"/>
    <col min="218" max="218" style="1644" width="9.140625" hidden="1"/>
  </cols>
  <sheetData>
    <row s="1375" customFormat="1" customHeight="1" ht="22.5" hidden="1">
      <c r="A1" s="996"/>
      <c r="C1" s="1645"/>
      <c r="D1" s="546"/>
      <c r="H1" s="1169">
        <v>4</v>
      </c>
      <c r="I1" s="1169">
        <v>4</v>
      </c>
      <c r="J1" s="1375">
        <v>4</v>
      </c>
      <c r="K1" s="1375">
        <v>4</v>
      </c>
      <c r="L1" s="1375">
        <v>4</v>
      </c>
      <c r="M1" s="1375">
        <v>4</v>
      </c>
      <c r="N1" s="1375">
        <v>4</v>
      </c>
      <c r="O1" s="1375">
        <v>4</v>
      </c>
      <c r="P1" s="1375">
        <v>4</v>
      </c>
      <c r="Q1" s="1375">
        <v>4</v>
      </c>
      <c r="R1" s="1375">
        <v>4</v>
      </c>
      <c r="S1" s="1375">
        <v>4</v>
      </c>
      <c r="T1" s="1375">
        <v>4</v>
      </c>
      <c r="U1" s="1375">
        <v>4</v>
      </c>
      <c r="V1" s="1375">
        <v>4</v>
      </c>
      <c r="W1" s="1375">
        <v>4</v>
      </c>
      <c r="X1" s="1375">
        <v>4</v>
      </c>
      <c r="Y1" s="1375">
        <v>4</v>
      </c>
      <c r="Z1" s="1375">
        <v>4</v>
      </c>
      <c r="AA1" s="1375">
        <v>4</v>
      </c>
      <c r="AB1" s="1375">
        <v>4</v>
      </c>
      <c r="AC1" s="1375">
        <v>4</v>
      </c>
      <c r="AD1" s="1375">
        <v>4</v>
      </c>
      <c r="AE1" s="1375">
        <v>4</v>
      </c>
      <c r="AF1" s="1375">
        <v>4</v>
      </c>
      <c r="AG1" s="1375">
        <v>4</v>
      </c>
      <c r="AH1" s="1375">
        <v>4</v>
      </c>
      <c r="AI1" s="1375">
        <v>4</v>
      </c>
      <c r="AJ1" s="1375">
        <v>4</v>
      </c>
      <c r="AK1" s="1375">
        <v>4</v>
      </c>
      <c r="AL1" s="1375">
        <v>4</v>
      </c>
      <c r="AM1" s="1375">
        <v>4</v>
      </c>
      <c r="AN1" s="1375">
        <v>4</v>
      </c>
      <c r="AO1" s="1375">
        <v>4</v>
      </c>
      <c r="AP1" s="1375">
        <v>4</v>
      </c>
      <c r="AQ1" s="1375">
        <v>4</v>
      </c>
      <c r="AR1" s="1375">
        <v>4</v>
      </c>
      <c r="AS1" s="1375">
        <v>4</v>
      </c>
      <c r="AT1" s="1375">
        <v>4</v>
      </c>
      <c r="AU1" s="1375">
        <v>4</v>
      </c>
      <c r="AV1" s="1375">
        <v>4</v>
      </c>
      <c r="AW1" s="1375">
        <v>4</v>
      </c>
      <c r="AX1" s="1375">
        <v>4</v>
      </c>
      <c r="AY1" s="1375">
        <v>4</v>
      </c>
      <c r="AZ1" s="1375">
        <v>4</v>
      </c>
      <c r="BA1" s="1375">
        <v>4</v>
      </c>
      <c r="BB1" s="1375">
        <v>4</v>
      </c>
      <c r="BC1" s="1375">
        <v>4</v>
      </c>
      <c r="BD1" s="1375">
        <v>4</v>
      </c>
      <c r="BE1" s="1375">
        <v>4</v>
      </c>
      <c r="BF1" s="1375">
        <v>4</v>
      </c>
      <c r="BG1" s="1375">
        <v>4</v>
      </c>
      <c r="BH1" s="1375">
        <v>4</v>
      </c>
      <c r="BI1" s="1375">
        <v>4</v>
      </c>
      <c r="BJ1" s="1375">
        <v>4</v>
      </c>
      <c r="BK1" s="1375">
        <v>4</v>
      </c>
      <c r="BL1" s="1375">
        <v>4</v>
      </c>
      <c r="BM1" s="1375">
        <v>4</v>
      </c>
      <c r="BN1" s="1375">
        <v>4</v>
      </c>
      <c r="BO1" s="1375">
        <v>4</v>
      </c>
      <c r="BP1" s="1375">
        <v>4</v>
      </c>
      <c r="BQ1" s="1375">
        <v>4</v>
      </c>
      <c r="BR1" s="1375">
        <v>4</v>
      </c>
      <c r="BS1" s="1375">
        <v>4</v>
      </c>
      <c r="BT1" s="1375">
        <v>4</v>
      </c>
      <c r="BU1" s="1375">
        <v>4</v>
      </c>
      <c r="BV1" s="1375">
        <v>4</v>
      </c>
      <c r="BW1" s="1375">
        <v>4</v>
      </c>
      <c r="BX1" s="1375">
        <v>4</v>
      </c>
      <c r="BY1" s="1375">
        <v>4</v>
      </c>
      <c r="BZ1" s="1375">
        <v>4</v>
      </c>
      <c r="CA1" s="1375">
        <v>4</v>
      </c>
      <c r="CB1" s="1375">
        <v>4</v>
      </c>
      <c r="CC1" s="1375">
        <v>4</v>
      </c>
      <c r="CD1" s="1375">
        <v>4</v>
      </c>
      <c r="CE1" s="1375">
        <v>4</v>
      </c>
      <c r="CF1" s="1375">
        <v>4</v>
      </c>
      <c r="CG1" s="1375">
        <v>4</v>
      </c>
      <c r="CH1" s="1375">
        <v>4</v>
      </c>
      <c r="CI1" s="1375">
        <v>4</v>
      </c>
      <c r="CJ1" s="1375">
        <v>4</v>
      </c>
      <c r="CK1" s="1375">
        <v>4</v>
      </c>
      <c r="CL1" s="1375">
        <v>4</v>
      </c>
      <c r="CM1" s="1375">
        <v>4</v>
      </c>
      <c r="CN1" s="1375">
        <v>4</v>
      </c>
      <c r="CO1" s="1375">
        <v>4</v>
      </c>
      <c r="CP1" s="1375">
        <v>4</v>
      </c>
      <c r="CQ1" s="1375">
        <v>4</v>
      </c>
      <c r="CR1" s="1375">
        <v>4</v>
      </c>
      <c r="CS1" s="1375">
        <v>4</v>
      </c>
      <c r="CT1" s="1375">
        <v>4</v>
      </c>
      <c r="CU1" s="1375">
        <v>4</v>
      </c>
      <c r="CV1" s="1375">
        <v>4</v>
      </c>
      <c r="CW1" s="1375">
        <v>4</v>
      </c>
      <c r="CX1" s="1375">
        <v>4</v>
      </c>
      <c r="CY1" s="1375">
        <v>4</v>
      </c>
      <c r="CZ1" s="1375">
        <v>4</v>
      </c>
      <c r="DA1" s="1375">
        <v>4</v>
      </c>
      <c r="DB1" s="1375">
        <v>4</v>
      </c>
      <c r="DC1" s="1375">
        <v>4</v>
      </c>
      <c r="DD1" s="1375">
        <v>4</v>
      </c>
      <c r="DE1" s="1375">
        <v>4</v>
      </c>
      <c r="DF1" s="1375">
        <v>4</v>
      </c>
      <c r="DG1" s="1375">
        <v>4</v>
      </c>
      <c r="DH1" s="1375">
        <v>4</v>
      </c>
      <c r="DI1" s="1375">
        <v>4</v>
      </c>
      <c r="DJ1" s="1375">
        <v>4</v>
      </c>
      <c r="DK1" s="1375">
        <v>4</v>
      </c>
      <c r="DL1" s="1375">
        <v>4</v>
      </c>
      <c r="DM1" s="1375">
        <v>4</v>
      </c>
      <c r="DN1" s="1375">
        <v>4</v>
      </c>
      <c r="DO1" s="1375">
        <v>4</v>
      </c>
      <c r="DP1" s="1375">
        <v>4</v>
      </c>
      <c r="DQ1" s="1375">
        <v>4</v>
      </c>
      <c r="DR1" s="1375">
        <v>4</v>
      </c>
      <c r="DS1" s="1375">
        <v>4</v>
      </c>
      <c r="DT1" s="1375">
        <v>4</v>
      </c>
      <c r="DU1" s="1375">
        <v>4</v>
      </c>
      <c r="DV1" s="1375">
        <v>4</v>
      </c>
      <c r="DW1" s="1375">
        <v>4</v>
      </c>
      <c r="DX1" s="1375">
        <v>4</v>
      </c>
      <c r="DY1" s="1375">
        <v>4</v>
      </c>
      <c r="DZ1" s="1375">
        <v>4</v>
      </c>
      <c r="EA1" s="1375">
        <v>4</v>
      </c>
      <c r="EB1" s="1375">
        <v>4</v>
      </c>
      <c r="EC1" s="1375">
        <v>4</v>
      </c>
      <c r="ED1" s="1375">
        <v>4</v>
      </c>
      <c r="EE1" s="1375">
        <v>4</v>
      </c>
      <c r="EF1" s="1375">
        <v>4</v>
      </c>
      <c r="EG1" s="1375">
        <v>4</v>
      </c>
      <c r="EH1" s="1375">
        <v>4</v>
      </c>
      <c r="EI1" s="1375">
        <v>4</v>
      </c>
      <c r="EJ1" s="1375">
        <v>4</v>
      </c>
      <c r="EK1" s="1375">
        <v>4</v>
      </c>
      <c r="EL1" s="1375">
        <v>4</v>
      </c>
      <c r="EM1" s="1375">
        <v>4</v>
      </c>
      <c r="EN1" s="1375">
        <v>4</v>
      </c>
      <c r="EO1" s="1375">
        <v>4</v>
      </c>
      <c r="EP1" s="1375">
        <v>4</v>
      </c>
      <c r="EQ1" s="1375">
        <v>4</v>
      </c>
      <c r="ER1" s="1375">
        <v>4</v>
      </c>
      <c r="ES1" s="1375">
        <v>4</v>
      </c>
      <c r="ET1" s="1375">
        <v>4</v>
      </c>
      <c r="EU1" s="1375">
        <v>4</v>
      </c>
      <c r="EV1" s="1375">
        <v>4</v>
      </c>
      <c r="EW1" s="1375">
        <v>4</v>
      </c>
      <c r="EX1" s="1375">
        <v>4</v>
      </c>
      <c r="EY1" s="1375">
        <v>4</v>
      </c>
      <c r="EZ1" s="1375">
        <v>4</v>
      </c>
      <c r="FA1" s="1375">
        <v>4</v>
      </c>
      <c r="FB1" s="1375">
        <v>4</v>
      </c>
      <c r="FC1" s="1375">
        <v>4</v>
      </c>
      <c r="FD1" s="1375">
        <v>4</v>
      </c>
      <c r="FE1" s="1375">
        <v>4</v>
      </c>
      <c r="FF1" s="1375">
        <v>4</v>
      </c>
      <c r="FG1" s="1375">
        <v>4</v>
      </c>
      <c r="FH1" s="1375">
        <v>4</v>
      </c>
      <c r="FI1" s="1375">
        <v>4</v>
      </c>
      <c r="FJ1" s="1375">
        <v>4</v>
      </c>
      <c r="FK1" s="1375">
        <v>4</v>
      </c>
      <c r="FL1" s="1375">
        <v>4</v>
      </c>
      <c r="FM1" s="1375">
        <v>4</v>
      </c>
      <c r="FN1" s="1375">
        <v>4</v>
      </c>
      <c r="FO1" s="1375">
        <v>4</v>
      </c>
      <c r="FP1" s="1375">
        <v>4</v>
      </c>
      <c r="FQ1" s="1375">
        <v>4</v>
      </c>
      <c r="FR1" s="1375">
        <v>4</v>
      </c>
      <c r="FS1" s="1375">
        <v>4</v>
      </c>
      <c r="FT1" s="1375">
        <v>4</v>
      </c>
      <c r="FU1" s="1375">
        <v>4</v>
      </c>
      <c r="FV1" s="1375">
        <v>4</v>
      </c>
      <c r="FW1" s="1375">
        <v>4</v>
      </c>
      <c r="FX1" s="1375">
        <v>4</v>
      </c>
      <c r="FY1" s="1375">
        <v>4</v>
      </c>
      <c r="FZ1" s="1375">
        <v>4</v>
      </c>
      <c r="GA1" s="1375">
        <v>4</v>
      </c>
      <c r="GB1" s="1375">
        <v>4</v>
      </c>
      <c r="GC1" s="1375">
        <v>4</v>
      </c>
      <c r="GD1" s="1375">
        <v>4</v>
      </c>
      <c r="GE1" s="1375">
        <v>4</v>
      </c>
      <c r="GF1" s="1375">
        <v>4</v>
      </c>
      <c r="GG1" s="1375">
        <v>4</v>
      </c>
      <c r="GH1" s="1375">
        <v>4</v>
      </c>
      <c r="GI1" s="1375">
        <v>4</v>
      </c>
      <c r="GJ1" s="1375">
        <v>4</v>
      </c>
      <c r="GK1" s="1375">
        <v>4</v>
      </c>
      <c r="GL1" s="1375">
        <v>4</v>
      </c>
      <c r="GM1" s="1375">
        <v>4</v>
      </c>
      <c r="GP1" s="1645"/>
      <c r="GQ1" s="1645"/>
      <c r="GV1" s="1645"/>
      <c r="HJ1" s="1169" t="s">
        <v>14</v>
      </c>
    </row>
    <row s="1375" customFormat="1" customHeight="1" ht="22.5" hidden="1">
      <c r="A2" s="996"/>
      <c r="C2" s="1645"/>
      <c r="D2" s="547"/>
      <c r="E2" s="1667"/>
      <c r="F2" s="549"/>
      <c r="G2" s="1666" t="s">
        <v>1025</v>
      </c>
      <c r="H2" s="550"/>
      <c r="I2" s="550"/>
      <c r="J2" s="760"/>
      <c r="K2" s="760"/>
      <c r="L2" s="760"/>
      <c r="M2" s="760"/>
      <c r="N2" s="760"/>
      <c r="O2" s="760"/>
      <c r="P2" s="760"/>
      <c r="Q2" s="760"/>
      <c r="R2" s="760"/>
      <c r="S2" s="760"/>
      <c r="T2" s="760"/>
      <c r="U2" s="760"/>
      <c r="V2" s="760"/>
      <c r="W2" s="760"/>
      <c r="X2" s="760"/>
      <c r="Y2" s="760"/>
      <c r="Z2" s="760"/>
      <c r="AA2" s="760"/>
      <c r="AB2" s="760"/>
      <c r="AC2" s="760"/>
      <c r="AD2" s="760"/>
      <c r="AE2" s="760"/>
      <c r="AF2" s="760"/>
      <c r="AG2" s="760"/>
      <c r="AH2" s="760"/>
      <c r="AI2" s="760"/>
      <c r="AJ2" s="760"/>
      <c r="AK2" s="760"/>
      <c r="AL2" s="760"/>
      <c r="AM2" s="760"/>
      <c r="AN2" s="760"/>
      <c r="AO2" s="760"/>
      <c r="AP2" s="760"/>
      <c r="AQ2" s="760"/>
      <c r="AR2" s="760"/>
      <c r="AS2" s="760"/>
      <c r="AT2" s="760"/>
      <c r="AU2" s="760"/>
      <c r="AV2" s="760"/>
      <c r="AW2" s="760"/>
      <c r="AX2" s="760"/>
      <c r="AY2" s="760"/>
      <c r="AZ2" s="760"/>
      <c r="BA2" s="760"/>
      <c r="BB2" s="760"/>
      <c r="BC2" s="760"/>
      <c r="BD2" s="760"/>
      <c r="BE2" s="760"/>
      <c r="BF2" s="760"/>
      <c r="BG2" s="760"/>
      <c r="BH2" s="760"/>
      <c r="BI2" s="760"/>
      <c r="BJ2" s="760"/>
      <c r="BK2" s="760"/>
      <c r="BL2" s="760"/>
      <c r="BM2" s="760"/>
      <c r="BN2" s="760"/>
      <c r="BO2" s="760"/>
      <c r="BP2" s="760"/>
      <c r="BQ2" s="760"/>
      <c r="BR2" s="760"/>
      <c r="BS2" s="760"/>
      <c r="BT2" s="760"/>
      <c r="BU2" s="760"/>
      <c r="BV2" s="760"/>
      <c r="BW2" s="760"/>
      <c r="BX2" s="760"/>
      <c r="BY2" s="760"/>
      <c r="BZ2" s="760"/>
      <c r="CA2" s="760"/>
      <c r="CB2" s="760"/>
      <c r="CC2" s="760"/>
      <c r="CD2" s="760"/>
      <c r="CE2" s="760"/>
      <c r="CF2" s="760"/>
      <c r="CG2" s="760"/>
      <c r="CH2" s="760"/>
      <c r="CI2" s="760"/>
      <c r="CJ2" s="760"/>
      <c r="CK2" s="760"/>
      <c r="CL2" s="760"/>
      <c r="CM2" s="760"/>
      <c r="CN2" s="760"/>
      <c r="CO2" s="760"/>
      <c r="CP2" s="760"/>
      <c r="CQ2" s="760"/>
      <c r="CR2" s="760"/>
      <c r="CS2" s="760"/>
      <c r="CT2" s="760"/>
      <c r="CU2" s="760"/>
      <c r="CV2" s="760"/>
      <c r="CW2" s="760"/>
      <c r="CX2" s="760"/>
      <c r="CY2" s="760"/>
      <c r="CZ2" s="760"/>
      <c r="DA2" s="760"/>
      <c r="DB2" s="760"/>
      <c r="DC2" s="760"/>
      <c r="DD2" s="760"/>
      <c r="DE2" s="760"/>
      <c r="DF2" s="760"/>
      <c r="DG2" s="760"/>
      <c r="DH2" s="760"/>
      <c r="DI2" s="760"/>
      <c r="DJ2" s="760"/>
      <c r="DK2" s="760"/>
      <c r="DL2" s="760"/>
      <c r="DM2" s="760"/>
      <c r="DN2" s="760"/>
      <c r="DO2" s="760"/>
      <c r="DP2" s="760"/>
      <c r="DQ2" s="760"/>
      <c r="DR2" s="760"/>
      <c r="DS2" s="760"/>
      <c r="DT2" s="760"/>
      <c r="DU2" s="760"/>
      <c r="DV2" s="760"/>
      <c r="DW2" s="760"/>
      <c r="DX2" s="760"/>
      <c r="DY2" s="760"/>
      <c r="DZ2" s="760"/>
      <c r="EA2" s="760"/>
      <c r="EB2" s="760"/>
      <c r="EC2" s="760"/>
      <c r="ED2" s="760"/>
      <c r="EE2" s="760"/>
      <c r="EF2" s="760"/>
      <c r="EG2" s="760"/>
      <c r="EH2" s="760"/>
      <c r="EI2" s="760"/>
      <c r="EJ2" s="760"/>
      <c r="EK2" s="760"/>
      <c r="EL2" s="760"/>
      <c r="EM2" s="760"/>
      <c r="EN2" s="760"/>
      <c r="EO2" s="760"/>
      <c r="EP2" s="760"/>
      <c r="EQ2" s="760"/>
      <c r="ER2" s="760"/>
      <c r="ES2" s="760"/>
      <c r="ET2" s="760"/>
      <c r="EU2" s="760"/>
      <c r="EV2" s="760"/>
      <c r="EW2" s="760"/>
      <c r="EX2" s="760"/>
      <c r="EY2" s="760"/>
      <c r="EZ2" s="760"/>
      <c r="FA2" s="760"/>
      <c r="FB2" s="760"/>
      <c r="FC2" s="760"/>
      <c r="FD2" s="760"/>
      <c r="FE2" s="760"/>
      <c r="FF2" s="760"/>
      <c r="FG2" s="760"/>
      <c r="FH2" s="760"/>
      <c r="FI2" s="760"/>
      <c r="FJ2" s="760"/>
      <c r="FK2" s="760"/>
      <c r="FL2" s="760"/>
      <c r="FM2" s="760"/>
      <c r="FN2" s="760"/>
      <c r="FO2" s="760"/>
      <c r="FP2" s="760"/>
      <c r="FQ2" s="760"/>
      <c r="FR2" s="760"/>
      <c r="FS2" s="760"/>
      <c r="FT2" s="760"/>
      <c r="FU2" s="760"/>
      <c r="FV2" s="760"/>
      <c r="FW2" s="760"/>
      <c r="FX2" s="760"/>
      <c r="FY2" s="760"/>
      <c r="FZ2" s="760"/>
      <c r="GA2" s="760"/>
      <c r="GB2" s="760"/>
      <c r="GC2" s="760"/>
      <c r="GD2" s="760"/>
      <c r="GE2" s="760"/>
      <c r="GF2" s="760"/>
      <c r="GG2" s="760"/>
      <c r="GH2" s="760"/>
      <c r="GI2" s="760"/>
      <c r="GJ2" s="760"/>
      <c r="GK2" s="760"/>
      <c r="GL2" s="760"/>
      <c r="GM2" s="760"/>
      <c r="GN2" s="551" t="s">
        <v>1028</v>
      </c>
      <c r="GO2" s="552"/>
      <c r="GP2" s="1645"/>
      <c r="GQ2" s="1645"/>
      <c r="GV2" s="1645"/>
      <c r="GY2" s="553"/>
      <c r="HE2" s="1641"/>
      <c r="HF2" s="1641"/>
      <c r="HG2" s="1641"/>
      <c r="HH2" s="1641"/>
      <c r="HI2" s="1641"/>
      <c r="HJ2" s="1169">
        <v>0</v>
      </c>
    </row>
    <row customHeight="1" ht="11.25" hidden="1">
      <c r="J3" s="1644"/>
      <c r="K3" s="1644"/>
      <c r="L3" s="1644"/>
      <c r="M3" s="1644"/>
      <c r="N3" s="1644"/>
      <c r="O3" s="1644"/>
      <c r="P3" s="1644"/>
      <c r="Q3" s="1644"/>
      <c r="R3" s="1644"/>
      <c r="S3" s="1644"/>
      <c r="T3" s="1644"/>
      <c r="U3" s="1644"/>
      <c r="V3" s="1644"/>
      <c r="W3" s="1644"/>
      <c r="X3" s="1644"/>
      <c r="Y3" s="1644"/>
      <c r="Z3" s="1644"/>
      <c r="AA3" s="1644"/>
      <c r="AB3" s="1644"/>
      <c r="AC3" s="1644"/>
      <c r="AD3" s="1644"/>
      <c r="AE3" s="1644"/>
      <c r="AF3" s="1644"/>
      <c r="AG3" s="1644"/>
      <c r="AH3" s="1644"/>
      <c r="AI3" s="1644"/>
      <c r="AJ3" s="1644"/>
      <c r="AK3" s="1644"/>
      <c r="AL3" s="1644"/>
      <c r="AM3" s="1644"/>
      <c r="AN3" s="1644"/>
      <c r="AO3" s="1644"/>
      <c r="AP3" s="1644"/>
      <c r="AQ3" s="1644"/>
      <c r="AR3" s="1644"/>
      <c r="AS3" s="1644"/>
      <c r="AT3" s="1644"/>
      <c r="AU3" s="1644"/>
      <c r="AV3" s="1644"/>
      <c r="AW3" s="1644"/>
      <c r="AX3" s="1644"/>
      <c r="AY3" s="1644"/>
      <c r="AZ3" s="1644"/>
      <c r="BA3" s="1644"/>
      <c r="BB3" s="1644"/>
      <c r="BC3" s="1644"/>
      <c r="BD3" s="1644"/>
      <c r="BE3" s="1644"/>
      <c r="BF3" s="1644"/>
      <c r="BG3" s="1644"/>
      <c r="BH3" s="1644"/>
      <c r="BI3" s="1644"/>
      <c r="BJ3" s="1644"/>
      <c r="BK3" s="1644"/>
      <c r="BL3" s="1644"/>
      <c r="BM3" s="1644"/>
      <c r="BN3" s="1644"/>
      <c r="BO3" s="1644"/>
      <c r="BP3" s="1644"/>
      <c r="BQ3" s="1644"/>
      <c r="BR3" s="1644"/>
      <c r="BS3" s="1644"/>
      <c r="BT3" s="1644"/>
      <c r="BU3" s="1644"/>
      <c r="BV3" s="1644"/>
      <c r="BW3" s="1644"/>
      <c r="BX3" s="1644"/>
      <c r="BY3" s="1644"/>
      <c r="BZ3" s="1644"/>
      <c r="CA3" s="1644"/>
      <c r="CB3" s="1644"/>
      <c r="CC3" s="1644"/>
      <c r="CD3" s="1644"/>
      <c r="CE3" s="1644"/>
      <c r="CF3" s="1644"/>
      <c r="CG3" s="1644"/>
      <c r="CH3" s="1644"/>
      <c r="CI3" s="1644"/>
      <c r="CJ3" s="1644"/>
      <c r="CK3" s="1644"/>
      <c r="CL3" s="1644"/>
      <c r="CM3" s="1644"/>
      <c r="CN3" s="1644"/>
      <c r="CO3" s="1644"/>
      <c r="CP3" s="1644"/>
      <c r="CQ3" s="1644"/>
      <c r="CR3" s="1644"/>
      <c r="CS3" s="1644"/>
      <c r="CT3" s="1644"/>
      <c r="CU3" s="1644"/>
      <c r="CV3" s="1644"/>
      <c r="CW3" s="1644"/>
      <c r="CX3" s="1644"/>
      <c r="CY3" s="1644"/>
      <c r="CZ3" s="1644"/>
      <c r="DA3" s="1644"/>
      <c r="DB3" s="1644"/>
      <c r="DC3" s="1644"/>
      <c r="DD3" s="1644"/>
      <c r="DE3" s="1644"/>
      <c r="DF3" s="1644"/>
      <c r="DG3" s="1644"/>
      <c r="DH3" s="1644"/>
      <c r="DI3" s="1644"/>
      <c r="DJ3" s="1644"/>
      <c r="DK3" s="1644"/>
      <c r="DL3" s="1644"/>
      <c r="DM3" s="1644"/>
      <c r="DN3" s="1644"/>
      <c r="DO3" s="1644"/>
      <c r="DP3" s="1644"/>
      <c r="DQ3" s="1644"/>
      <c r="DR3" s="1644"/>
      <c r="DS3" s="1644"/>
      <c r="DT3" s="1644"/>
      <c r="DU3" s="1644"/>
      <c r="DV3" s="1644"/>
      <c r="DW3" s="1644"/>
      <c r="DX3" s="1644"/>
      <c r="DY3" s="1644"/>
      <c r="DZ3" s="1644"/>
      <c r="EA3" s="1644"/>
      <c r="EB3" s="1644"/>
      <c r="EC3" s="1644"/>
      <c r="ED3" s="1644"/>
      <c r="EE3" s="1644"/>
      <c r="EF3" s="1644"/>
      <c r="EG3" s="1644"/>
      <c r="EH3" s="1644"/>
      <c r="EI3" s="1644"/>
      <c r="EJ3" s="1644"/>
      <c r="EK3" s="1644"/>
      <c r="EL3" s="1644"/>
      <c r="EM3" s="1644"/>
      <c r="EN3" s="1644"/>
      <c r="EO3" s="1644"/>
      <c r="EP3" s="1644"/>
      <c r="EQ3" s="1644"/>
      <c r="ER3" s="1644"/>
      <c r="ES3" s="1644"/>
      <c r="ET3" s="1644"/>
      <c r="EU3" s="1644"/>
      <c r="EV3" s="1644"/>
      <c r="EW3" s="1644"/>
      <c r="EX3" s="1644"/>
      <c r="EY3" s="1644"/>
      <c r="EZ3" s="1644"/>
      <c r="FA3" s="1644"/>
      <c r="FB3" s="1644"/>
      <c r="FC3" s="1644"/>
      <c r="FD3" s="1644"/>
      <c r="FE3" s="1644"/>
      <c r="FF3" s="1644"/>
      <c r="FG3" s="1644"/>
      <c r="FH3" s="1644"/>
      <c r="FI3" s="1644"/>
      <c r="FJ3" s="1644"/>
      <c r="FK3" s="1644"/>
      <c r="FL3" s="1644"/>
      <c r="FM3" s="1644"/>
      <c r="FN3" s="1644"/>
      <c r="FO3" s="1644"/>
      <c r="FP3" s="1644"/>
      <c r="FQ3" s="1644"/>
      <c r="FR3" s="1644"/>
      <c r="FS3" s="1644"/>
      <c r="FT3" s="1644"/>
      <c r="FU3" s="1644"/>
      <c r="FV3" s="1644"/>
      <c r="FW3" s="1644"/>
      <c r="FX3" s="1644"/>
      <c r="FY3" s="1644"/>
      <c r="FZ3" s="1644"/>
      <c r="GA3" s="1644"/>
      <c r="GB3" s="1644"/>
      <c r="GC3" s="1644"/>
      <c r="GD3" s="1644"/>
      <c r="GE3" s="1644"/>
      <c r="GF3" s="1644"/>
      <c r="GG3" s="1644"/>
      <c r="GH3" s="1644"/>
      <c r="GI3" s="1644"/>
      <c r="GJ3" s="1644"/>
      <c r="GK3" s="1644"/>
      <c r="GL3" s="1644"/>
      <c r="GM3" s="1644"/>
      <c r="HJ3" s="1640">
        <v>0</v>
      </c>
    </row>
    <row s="1641" customFormat="1" customHeight="1" ht="11.25" hidden="1">
      <c r="A4" s="996"/>
      <c r="B4" s="1169"/>
      <c r="C4" s="1645"/>
      <c r="D4" s="371"/>
      <c r="J4" s="1641"/>
      <c r="K4" s="1641"/>
      <c r="L4" s="1641"/>
      <c r="M4" s="1641"/>
      <c r="N4" s="1641"/>
      <c r="O4" s="1641"/>
      <c r="P4" s="1641"/>
      <c r="Q4" s="1641"/>
      <c r="R4" s="1641"/>
      <c r="S4" s="1641"/>
      <c r="T4" s="1641"/>
      <c r="U4" s="1641"/>
      <c r="V4" s="1641"/>
      <c r="W4" s="1641"/>
      <c r="X4" s="1641"/>
      <c r="Y4" s="1641"/>
      <c r="Z4" s="1641"/>
      <c r="AA4" s="1641"/>
      <c r="AB4" s="1641"/>
      <c r="AC4" s="1641"/>
      <c r="AD4" s="1641"/>
      <c r="AE4" s="1641"/>
      <c r="AF4" s="1641"/>
      <c r="AG4" s="1641"/>
      <c r="AH4" s="1641"/>
      <c r="AI4" s="1641"/>
      <c r="AJ4" s="1641"/>
      <c r="AK4" s="1641"/>
      <c r="AL4" s="1641"/>
      <c r="AM4" s="1641"/>
      <c r="AN4" s="1641"/>
      <c r="AO4" s="1641"/>
      <c r="AP4" s="1641"/>
      <c r="AQ4" s="1641"/>
      <c r="AR4" s="1641"/>
      <c r="AS4" s="1641"/>
      <c r="AT4" s="1641"/>
      <c r="AU4" s="1641"/>
      <c r="AV4" s="1641"/>
      <c r="AW4" s="1641"/>
      <c r="AX4" s="1641"/>
      <c r="AY4" s="1641"/>
      <c r="AZ4" s="1641"/>
      <c r="BA4" s="1641"/>
      <c r="BB4" s="1641"/>
      <c r="BC4" s="1641"/>
      <c r="BD4" s="1641"/>
      <c r="BE4" s="1641"/>
      <c r="BF4" s="1641"/>
      <c r="BG4" s="1641"/>
      <c r="BH4" s="1641"/>
      <c r="BI4" s="1641"/>
      <c r="BJ4" s="1641"/>
      <c r="BK4" s="1641"/>
      <c r="BL4" s="1641"/>
      <c r="BM4" s="1641"/>
      <c r="BN4" s="1641"/>
      <c r="BO4" s="1641"/>
      <c r="BP4" s="1641"/>
      <c r="BQ4" s="1641"/>
      <c r="BR4" s="1641"/>
      <c r="BS4" s="1641"/>
      <c r="BT4" s="1641"/>
      <c r="BU4" s="1641"/>
      <c r="BV4" s="1641"/>
      <c r="BW4" s="1641"/>
      <c r="BX4" s="1641"/>
      <c r="BY4" s="1641"/>
      <c r="BZ4" s="1641"/>
      <c r="CA4" s="1641"/>
      <c r="CB4" s="1641"/>
      <c r="CC4" s="1641"/>
      <c r="CD4" s="1641"/>
      <c r="CE4" s="1641"/>
      <c r="CF4" s="1641"/>
      <c r="CG4" s="1641"/>
      <c r="CH4" s="1641"/>
      <c r="CI4" s="1641"/>
      <c r="CJ4" s="1641"/>
      <c r="CK4" s="1641"/>
      <c r="CL4" s="1641"/>
      <c r="CM4" s="1641"/>
      <c r="CN4" s="1641"/>
      <c r="CO4" s="1641"/>
      <c r="CP4" s="1641"/>
      <c r="CQ4" s="1641"/>
      <c r="CR4" s="1641"/>
      <c r="CS4" s="1641"/>
      <c r="CT4" s="1641"/>
      <c r="CU4" s="1641"/>
      <c r="CV4" s="1641"/>
      <c r="CW4" s="1641"/>
      <c r="CX4" s="1641"/>
      <c r="CY4" s="1641"/>
      <c r="CZ4" s="1641"/>
      <c r="DA4" s="1641"/>
      <c r="DB4" s="1641"/>
      <c r="DC4" s="1641"/>
      <c r="DD4" s="1641"/>
      <c r="DE4" s="1641"/>
      <c r="DF4" s="1641"/>
      <c r="DG4" s="1641"/>
      <c r="DH4" s="1641"/>
      <c r="DI4" s="1641"/>
      <c r="DJ4" s="1641"/>
      <c r="DK4" s="1641"/>
      <c r="DL4" s="1641"/>
      <c r="DM4" s="1641"/>
      <c r="DN4" s="1641"/>
      <c r="DO4" s="1641"/>
      <c r="DP4" s="1641"/>
      <c r="DQ4" s="1641"/>
      <c r="DR4" s="1641"/>
      <c r="DS4" s="1641"/>
      <c r="DT4" s="1641"/>
      <c r="DU4" s="1641"/>
      <c r="DV4" s="1641"/>
      <c r="DW4" s="1641"/>
      <c r="DX4" s="1641"/>
      <c r="DY4" s="1641"/>
      <c r="DZ4" s="1641"/>
      <c r="EA4" s="1641"/>
      <c r="EB4" s="1641"/>
      <c r="EC4" s="1641"/>
      <c r="ED4" s="1641"/>
      <c r="EE4" s="1641"/>
      <c r="EF4" s="1641"/>
      <c r="EG4" s="1641"/>
      <c r="EH4" s="1641"/>
      <c r="EI4" s="1641"/>
      <c r="EJ4" s="1641"/>
      <c r="EK4" s="1641"/>
      <c r="EL4" s="1641"/>
      <c r="EM4" s="1641"/>
      <c r="EN4" s="1641"/>
      <c r="EO4" s="1641"/>
      <c r="EP4" s="1641"/>
      <c r="EQ4" s="1641"/>
      <c r="ER4" s="1641"/>
      <c r="ES4" s="1641"/>
      <c r="ET4" s="1641"/>
      <c r="EU4" s="1641"/>
      <c r="EV4" s="1641"/>
      <c r="EW4" s="1641"/>
      <c r="EX4" s="1641"/>
      <c r="EY4" s="1641"/>
      <c r="EZ4" s="1641"/>
      <c r="FA4" s="1641"/>
      <c r="FB4" s="1641"/>
      <c r="FC4" s="1641"/>
      <c r="FD4" s="1641"/>
      <c r="FE4" s="1641"/>
      <c r="FF4" s="1641"/>
      <c r="FG4" s="1641"/>
      <c r="FH4" s="1641"/>
      <c r="FI4" s="1641"/>
      <c r="FJ4" s="1641"/>
      <c r="FK4" s="1641"/>
      <c r="FL4" s="1641"/>
      <c r="FM4" s="1641"/>
      <c r="FN4" s="1641"/>
      <c r="FO4" s="1641"/>
      <c r="FP4" s="1641"/>
      <c r="FQ4" s="1641"/>
      <c r="FR4" s="1641"/>
      <c r="FS4" s="1641"/>
      <c r="FT4" s="1641"/>
      <c r="FU4" s="1641"/>
      <c r="FV4" s="1641"/>
      <c r="FW4" s="1641"/>
      <c r="FX4" s="1641"/>
      <c r="FY4" s="1641"/>
      <c r="FZ4" s="1641"/>
      <c r="GA4" s="1641"/>
      <c r="GB4" s="1641"/>
      <c r="GC4" s="1641"/>
      <c r="GD4" s="1641"/>
      <c r="GE4" s="1641"/>
      <c r="GF4" s="1641"/>
      <c r="GG4" s="1641"/>
      <c r="GH4" s="1641"/>
      <c r="GI4" s="1641"/>
      <c r="GJ4" s="1641"/>
      <c r="GK4" s="1641"/>
      <c r="GL4" s="1641"/>
      <c r="GM4" s="1641"/>
      <c r="GN4" s="1641">
        <v>4</v>
      </c>
      <c r="GO4" s="1169"/>
      <c r="GP4" s="1645"/>
      <c r="GQ4" s="1645"/>
      <c r="GR4" s="1169"/>
      <c r="GS4" s="1169"/>
      <c r="GT4" s="1169"/>
      <c r="GU4" s="1169"/>
      <c r="GV4" s="1645"/>
      <c r="GW4" s="1169"/>
      <c r="GX4" s="1169"/>
      <c r="GY4" s="553"/>
      <c r="GZ4" s="1169"/>
      <c r="HA4" s="1169"/>
      <c r="HB4" s="1169"/>
      <c r="HC4" s="1169"/>
      <c r="HD4" s="1169"/>
      <c r="HJ4" s="1641">
        <v>0</v>
      </c>
    </row>
    <row customHeight="1" ht="11.549999999999999">
      <c r="J5" s="1644"/>
      <c r="K5" s="1644"/>
      <c r="L5" s="1644"/>
      <c r="M5" s="1644"/>
      <c r="N5" s="1644"/>
      <c r="O5" s="1644"/>
      <c r="P5" s="1644"/>
      <c r="Q5" s="1644"/>
      <c r="R5" s="1644"/>
      <c r="S5" s="1644"/>
      <c r="T5" s="1644"/>
      <c r="U5" s="1644"/>
      <c r="V5" s="1644"/>
      <c r="W5" s="1644"/>
      <c r="X5" s="1644"/>
      <c r="Y5" s="1644"/>
      <c r="Z5" s="1644"/>
      <c r="AA5" s="1644"/>
      <c r="AB5" s="1644"/>
      <c r="AC5" s="1644"/>
      <c r="AD5" s="1644"/>
      <c r="AE5" s="1644"/>
      <c r="AF5" s="1644"/>
      <c r="AG5" s="1644"/>
      <c r="AH5" s="1644"/>
      <c r="AI5" s="1644"/>
      <c r="AJ5" s="1644"/>
      <c r="AK5" s="1644"/>
      <c r="AL5" s="1644"/>
      <c r="AM5" s="1644"/>
      <c r="AN5" s="1644"/>
      <c r="AO5" s="1644"/>
      <c r="AP5" s="1644"/>
      <c r="AQ5" s="1644"/>
      <c r="AR5" s="1644"/>
      <c r="AS5" s="1644"/>
      <c r="AT5" s="1644"/>
      <c r="AU5" s="1644"/>
      <c r="AV5" s="1644"/>
      <c r="AW5" s="1644"/>
      <c r="AX5" s="1644"/>
      <c r="AY5" s="1644"/>
      <c r="AZ5" s="1644"/>
      <c r="BA5" s="1644"/>
      <c r="BB5" s="1644"/>
      <c r="BC5" s="1644"/>
      <c r="BD5" s="1644"/>
      <c r="BE5" s="1644"/>
      <c r="BF5" s="1644"/>
      <c r="BG5" s="1644"/>
      <c r="BH5" s="1644"/>
      <c r="BI5" s="1644"/>
      <c r="BJ5" s="1644"/>
      <c r="BK5" s="1644"/>
      <c r="BL5" s="1644"/>
      <c r="BM5" s="1644"/>
      <c r="BN5" s="1644"/>
      <c r="BO5" s="1644"/>
      <c r="BP5" s="1644"/>
      <c r="BQ5" s="1644"/>
      <c r="BR5" s="1644"/>
      <c r="BS5" s="1644"/>
      <c r="BT5" s="1644"/>
      <c r="BU5" s="1644"/>
      <c r="BV5" s="1644"/>
      <c r="BW5" s="1644"/>
      <c r="BX5" s="1644"/>
      <c r="BY5" s="1644"/>
      <c r="BZ5" s="1644"/>
      <c r="CA5" s="1644"/>
      <c r="CB5" s="1644"/>
      <c r="CC5" s="1644"/>
      <c r="CD5" s="1644"/>
      <c r="CE5" s="1644"/>
      <c r="CF5" s="1644"/>
      <c r="CG5" s="1644"/>
      <c r="CH5" s="1644"/>
      <c r="CI5" s="1644"/>
      <c r="CJ5" s="1644"/>
      <c r="CK5" s="1644"/>
      <c r="CL5" s="1644"/>
      <c r="CM5" s="1644"/>
      <c r="CN5" s="1644"/>
      <c r="CO5" s="1644"/>
      <c r="CP5" s="1644"/>
      <c r="CQ5" s="1644"/>
      <c r="CR5" s="1644"/>
      <c r="CS5" s="1644"/>
      <c r="CT5" s="1644"/>
      <c r="CU5" s="1644"/>
      <c r="CV5" s="1644"/>
      <c r="CW5" s="1644"/>
      <c r="CX5" s="1644"/>
      <c r="CY5" s="1644"/>
      <c r="CZ5" s="1644"/>
      <c r="DA5" s="1644"/>
      <c r="DB5" s="1644"/>
      <c r="DC5" s="1644"/>
      <c r="DD5" s="1644"/>
      <c r="DE5" s="1644"/>
      <c r="DF5" s="1644"/>
      <c r="DG5" s="1644"/>
      <c r="DH5" s="1644"/>
      <c r="DI5" s="1644"/>
      <c r="DJ5" s="1644"/>
      <c r="DK5" s="1644"/>
      <c r="DL5" s="1644"/>
      <c r="DM5" s="1644"/>
      <c r="DN5" s="1644"/>
      <c r="DO5" s="1644"/>
      <c r="DP5" s="1644"/>
      <c r="DQ5" s="1644"/>
      <c r="DR5" s="1644"/>
      <c r="DS5" s="1644"/>
      <c r="DT5" s="1644"/>
      <c r="DU5" s="1644"/>
      <c r="DV5" s="1644"/>
      <c r="DW5" s="1644"/>
      <c r="DX5" s="1644"/>
      <c r="DY5" s="1644"/>
      <c r="DZ5" s="1644"/>
      <c r="EA5" s="1644"/>
      <c r="EB5" s="1644"/>
      <c r="EC5" s="1644"/>
      <c r="ED5" s="1644"/>
      <c r="EE5" s="1644"/>
      <c r="EF5" s="1644"/>
      <c r="EG5" s="1644"/>
      <c r="EH5" s="1644"/>
      <c r="EI5" s="1644"/>
      <c r="EJ5" s="1644"/>
      <c r="EK5" s="1644"/>
      <c r="EL5" s="1644"/>
      <c r="EM5" s="1644"/>
      <c r="EN5" s="1644"/>
      <c r="EO5" s="1644"/>
      <c r="EP5" s="1644"/>
      <c r="EQ5" s="1644"/>
      <c r="ER5" s="1644"/>
      <c r="ES5" s="1644"/>
      <c r="ET5" s="1644"/>
      <c r="EU5" s="1644"/>
      <c r="EV5" s="1644"/>
      <c r="EW5" s="1644"/>
      <c r="EX5" s="1644"/>
      <c r="EY5" s="1644"/>
      <c r="EZ5" s="1644"/>
      <c r="FA5" s="1644"/>
      <c r="FB5" s="1644"/>
      <c r="FC5" s="1644"/>
      <c r="FD5" s="1644"/>
      <c r="FE5" s="1644"/>
      <c r="FF5" s="1644"/>
      <c r="FG5" s="1644"/>
      <c r="FH5" s="1644"/>
      <c r="FI5" s="1644"/>
      <c r="FJ5" s="1644"/>
      <c r="FK5" s="1644"/>
      <c r="FL5" s="1644"/>
      <c r="FM5" s="1644"/>
      <c r="FN5" s="1644"/>
      <c r="FO5" s="1644"/>
      <c r="FP5" s="1644"/>
      <c r="FQ5" s="1644"/>
      <c r="FR5" s="1644"/>
      <c r="FS5" s="1644"/>
      <c r="FT5" s="1644"/>
      <c r="FU5" s="1644"/>
      <c r="FV5" s="1644"/>
      <c r="FW5" s="1644"/>
      <c r="FX5" s="1644"/>
      <c r="FY5" s="1644"/>
      <c r="FZ5" s="1644"/>
      <c r="GA5" s="1644"/>
      <c r="GB5" s="1644"/>
      <c r="GC5" s="1644"/>
      <c r="GD5" s="1644"/>
      <c r="GE5" s="1644"/>
      <c r="GF5" s="1644"/>
      <c r="GG5" s="1644"/>
      <c r="GH5" s="1644"/>
      <c r="GI5" s="1644"/>
      <c r="GJ5" s="1644"/>
      <c r="GK5" s="1644"/>
      <c r="GL5" s="1644"/>
      <c r="GM5" s="1644"/>
      <c r="HJ5" s="1640">
        <v>11</v>
      </c>
    </row>
    <row customHeight="1" ht="33.75">
      <c r="E6" s="2257" t="s">
        <v>1433</v>
      </c>
      <c r="F6" s="2257"/>
      <c r="G6" s="2257"/>
      <c r="H6" s="2257"/>
      <c r="I6" s="2257"/>
      <c r="J6" s="2257"/>
      <c r="K6" s="2257"/>
      <c r="L6" s="2257"/>
      <c r="M6" s="2257"/>
      <c r="N6" s="2257"/>
      <c r="O6" s="2257"/>
      <c r="P6" s="2257"/>
      <c r="Q6" s="2257"/>
      <c r="R6" s="2257"/>
      <c r="S6" s="2257"/>
      <c r="T6" s="2257"/>
      <c r="U6" s="2257"/>
      <c r="V6" s="2257"/>
      <c r="W6" s="2257"/>
      <c r="X6" s="2257"/>
      <c r="Y6" s="2257"/>
      <c r="Z6" s="2257"/>
      <c r="AA6" s="2257"/>
      <c r="AB6" s="2257"/>
      <c r="AC6" s="2257"/>
      <c r="AD6" s="2257"/>
      <c r="AE6" s="2257"/>
      <c r="AF6" s="2257"/>
      <c r="AG6" s="2257"/>
      <c r="AH6" s="2257"/>
      <c r="AI6" s="2257"/>
      <c r="AJ6" s="2257"/>
      <c r="AK6" s="2257"/>
      <c r="AL6" s="2257"/>
      <c r="AM6" s="2257"/>
      <c r="AN6" s="2257"/>
      <c r="AO6" s="2257"/>
      <c r="AP6" s="2257"/>
      <c r="AQ6" s="2257"/>
      <c r="AR6" s="2257"/>
      <c r="AS6" s="2257"/>
      <c r="AT6" s="2257"/>
      <c r="AU6" s="2257"/>
      <c r="AV6" s="2257"/>
      <c r="AW6" s="2257"/>
      <c r="AX6" s="2257"/>
      <c r="AY6" s="2257"/>
      <c r="AZ6" s="2257"/>
      <c r="BA6" s="2257"/>
      <c r="BB6" s="2257"/>
      <c r="BC6" s="2257"/>
      <c r="BD6" s="2257"/>
      <c r="BE6" s="2257"/>
      <c r="BF6" s="2257"/>
      <c r="BG6" s="2257"/>
      <c r="BH6" s="2257"/>
      <c r="BI6" s="2257"/>
      <c r="BJ6" s="2257"/>
      <c r="BK6" s="2257"/>
      <c r="BL6" s="2257"/>
      <c r="BM6" s="2257"/>
      <c r="BN6" s="2257"/>
      <c r="BO6" s="2257"/>
      <c r="BP6" s="2257"/>
      <c r="BQ6" s="2257"/>
      <c r="BR6" s="2257"/>
      <c r="BS6" s="2257"/>
      <c r="BT6" s="2257"/>
      <c r="BU6" s="2257"/>
      <c r="BV6" s="2257"/>
      <c r="BW6" s="2257"/>
      <c r="BX6" s="2257"/>
      <c r="BY6" s="2257"/>
      <c r="BZ6" s="2257"/>
      <c r="CA6" s="2257"/>
      <c r="CB6" s="2257"/>
      <c r="CC6" s="2257"/>
      <c r="CD6" s="2257"/>
      <c r="CE6" s="2257"/>
      <c r="CF6" s="2257"/>
      <c r="CG6" s="2257"/>
      <c r="CH6" s="2257"/>
      <c r="CI6" s="2257"/>
      <c r="CJ6" s="2257"/>
      <c r="CK6" s="2257"/>
      <c r="CL6" s="2257"/>
      <c r="CM6" s="2257"/>
      <c r="CN6" s="2257"/>
      <c r="CO6" s="2257"/>
      <c r="CP6" s="2257"/>
      <c r="CQ6" s="2257"/>
      <c r="CR6" s="2257"/>
      <c r="CS6" s="2257"/>
      <c r="CT6" s="2257"/>
      <c r="CU6" s="2257"/>
      <c r="CV6" s="2257"/>
      <c r="CW6" s="2257"/>
      <c r="CX6" s="2257"/>
      <c r="CY6" s="2257"/>
      <c r="CZ6" s="2257"/>
      <c r="DA6" s="2257"/>
      <c r="DB6" s="2257"/>
      <c r="DC6" s="2257"/>
      <c r="DD6" s="2257"/>
      <c r="DE6" s="2257"/>
      <c r="DF6" s="2257"/>
      <c r="DG6" s="2257"/>
      <c r="DH6" s="2257"/>
      <c r="DI6" s="2257"/>
      <c r="DJ6" s="2257"/>
      <c r="DK6" s="2257"/>
      <c r="DL6" s="2257"/>
      <c r="DM6" s="2257"/>
      <c r="DN6" s="2257"/>
      <c r="DO6" s="2257"/>
      <c r="DP6" s="2257"/>
      <c r="DQ6" s="2257"/>
      <c r="DR6" s="2257"/>
      <c r="DS6" s="2257"/>
      <c r="DT6" s="2257"/>
      <c r="DU6" s="2257"/>
      <c r="DV6" s="2257"/>
      <c r="DW6" s="2257"/>
      <c r="DX6" s="2257"/>
      <c r="DY6" s="2257"/>
      <c r="DZ6" s="2257"/>
      <c r="EA6" s="2257"/>
      <c r="EB6" s="2257"/>
      <c r="EC6" s="2257"/>
      <c r="ED6" s="2257"/>
      <c r="EE6" s="2257"/>
      <c r="EF6" s="2257"/>
      <c r="EG6" s="2257"/>
      <c r="EH6" s="2257"/>
      <c r="EI6" s="2257"/>
      <c r="EJ6" s="2257"/>
      <c r="EK6" s="2257"/>
      <c r="EL6" s="2257"/>
      <c r="EM6" s="2257"/>
      <c r="EN6" s="2257"/>
      <c r="EO6" s="2257"/>
      <c r="EP6" s="2257"/>
      <c r="EQ6" s="2257"/>
      <c r="ER6" s="2257"/>
      <c r="ES6" s="2257"/>
      <c r="ET6" s="2257"/>
      <c r="EU6" s="2257"/>
      <c r="EV6" s="2257"/>
      <c r="EW6" s="2257"/>
      <c r="EX6" s="2257"/>
      <c r="EY6" s="2257"/>
      <c r="EZ6" s="2257"/>
      <c r="FA6" s="2257"/>
      <c r="FB6" s="2257"/>
      <c r="FC6" s="2257"/>
      <c r="FD6" s="2257"/>
      <c r="FE6" s="2257"/>
      <c r="FF6" s="2257"/>
      <c r="FG6" s="2257"/>
      <c r="FH6" s="2257"/>
      <c r="FI6" s="2257"/>
      <c r="FJ6" s="2257"/>
      <c r="FK6" s="2257"/>
      <c r="FL6" s="2257"/>
      <c r="FM6" s="2257"/>
      <c r="FN6" s="2257"/>
      <c r="FO6" s="2257"/>
      <c r="FP6" s="2257"/>
      <c r="FQ6" s="2257"/>
      <c r="FR6" s="2257"/>
      <c r="FS6" s="2257"/>
      <c r="FT6" s="2257"/>
      <c r="FU6" s="2257"/>
      <c r="FV6" s="2257"/>
      <c r="FW6" s="2257"/>
      <c r="FX6" s="2257"/>
      <c r="FY6" s="2257"/>
      <c r="FZ6" s="2257"/>
      <c r="GA6" s="2257"/>
      <c r="GB6" s="2257"/>
      <c r="GC6" s="2257"/>
      <c r="GD6" s="2257"/>
      <c r="GE6" s="2257"/>
      <c r="GF6" s="2257"/>
      <c r="GG6" s="2257"/>
      <c r="GH6" s="2257"/>
      <c r="GI6" s="2257"/>
      <c r="GJ6" s="2257"/>
      <c r="GK6" s="2257"/>
      <c r="GL6" s="2257"/>
      <c r="GM6" s="2257"/>
      <c r="GN6" s="565"/>
      <c r="HJ6" s="1640">
        <v>32</v>
      </c>
    </row>
    <row customHeight="1" ht="25.2">
      <c r="E7" s="2258" t="str">
        <f>IF(org=0,"Не определено",org)</f>
        <v>ООО "СамРЭК-Эксплуатация"</v>
      </c>
      <c r="F7" s="2258"/>
      <c r="G7" s="2258"/>
      <c r="H7" s="2258"/>
      <c r="I7" s="2258"/>
      <c r="J7" s="2258"/>
      <c r="K7" s="2258"/>
      <c r="L7" s="2258"/>
      <c r="M7" s="2258"/>
      <c r="N7" s="2258"/>
      <c r="O7" s="2258"/>
      <c r="P7" s="2258"/>
      <c r="Q7" s="2258"/>
      <c r="R7" s="2258"/>
      <c r="S7" s="2258"/>
      <c r="T7" s="2258"/>
      <c r="U7" s="2258"/>
      <c r="V7" s="2258"/>
      <c r="W7" s="2258"/>
      <c r="X7" s="2258"/>
      <c r="Y7" s="2258"/>
      <c r="Z7" s="2258"/>
      <c r="AA7" s="2258"/>
      <c r="AB7" s="2258"/>
      <c r="AC7" s="2258"/>
      <c r="AD7" s="2258"/>
      <c r="AE7" s="2258"/>
      <c r="AF7" s="2258"/>
      <c r="AG7" s="2258"/>
      <c r="AH7" s="2258"/>
      <c r="AI7" s="2258"/>
      <c r="AJ7" s="2258"/>
      <c r="AK7" s="2258"/>
      <c r="AL7" s="2258"/>
      <c r="AM7" s="2258"/>
      <c r="AN7" s="2258"/>
      <c r="AO7" s="2258"/>
      <c r="AP7" s="2258"/>
      <c r="AQ7" s="2258"/>
      <c r="AR7" s="2258"/>
      <c r="AS7" s="2258"/>
      <c r="AT7" s="2258"/>
      <c r="AU7" s="2258"/>
      <c r="AV7" s="2258"/>
      <c r="AW7" s="2258"/>
      <c r="AX7" s="2258"/>
      <c r="AY7" s="2258"/>
      <c r="AZ7" s="2258"/>
      <c r="BA7" s="2258"/>
      <c r="BB7" s="2258"/>
      <c r="BC7" s="2258"/>
      <c r="BD7" s="2258"/>
      <c r="BE7" s="2258"/>
      <c r="BF7" s="2258"/>
      <c r="BG7" s="2258"/>
      <c r="BH7" s="2258"/>
      <c r="BI7" s="2258"/>
      <c r="BJ7" s="2258"/>
      <c r="BK7" s="2258"/>
      <c r="BL7" s="2258"/>
      <c r="BM7" s="2258"/>
      <c r="BN7" s="2258"/>
      <c r="BO7" s="2258"/>
      <c r="BP7" s="2258"/>
      <c r="BQ7" s="2258"/>
      <c r="BR7" s="2258"/>
      <c r="BS7" s="2258"/>
      <c r="BT7" s="2258"/>
      <c r="BU7" s="2258"/>
      <c r="BV7" s="2258"/>
      <c r="BW7" s="2258"/>
      <c r="BX7" s="2258"/>
      <c r="BY7" s="2258"/>
      <c r="BZ7" s="2258"/>
      <c r="CA7" s="2258"/>
      <c r="CB7" s="2258"/>
      <c r="CC7" s="2258"/>
      <c r="CD7" s="2258"/>
      <c r="CE7" s="2258"/>
      <c r="CF7" s="2258"/>
      <c r="CG7" s="2258"/>
      <c r="CH7" s="2258"/>
      <c r="CI7" s="2258"/>
      <c r="CJ7" s="2258"/>
      <c r="CK7" s="2258"/>
      <c r="CL7" s="2258"/>
      <c r="CM7" s="2258"/>
      <c r="CN7" s="2258"/>
      <c r="CO7" s="2258"/>
      <c r="CP7" s="2258"/>
      <c r="CQ7" s="2258"/>
      <c r="CR7" s="2258"/>
      <c r="CS7" s="2258"/>
      <c r="CT7" s="2258"/>
      <c r="CU7" s="2258"/>
      <c r="CV7" s="2258"/>
      <c r="CW7" s="2258"/>
      <c r="CX7" s="2258"/>
      <c r="CY7" s="2258"/>
      <c r="CZ7" s="2258"/>
      <c r="DA7" s="2258"/>
      <c r="DB7" s="2258"/>
      <c r="DC7" s="2258"/>
      <c r="DD7" s="2258"/>
      <c r="DE7" s="2258"/>
      <c r="DF7" s="2258"/>
      <c r="DG7" s="2258"/>
      <c r="DH7" s="2258"/>
      <c r="DI7" s="2258"/>
      <c r="DJ7" s="2258"/>
      <c r="DK7" s="2258"/>
      <c r="DL7" s="2258"/>
      <c r="DM7" s="2258"/>
      <c r="DN7" s="2258"/>
      <c r="DO7" s="2258"/>
      <c r="DP7" s="2258"/>
      <c r="DQ7" s="2258"/>
      <c r="DR7" s="2258"/>
      <c r="DS7" s="2258"/>
      <c r="DT7" s="2258"/>
      <c r="DU7" s="2258"/>
      <c r="DV7" s="2258"/>
      <c r="DW7" s="2258"/>
      <c r="DX7" s="2258"/>
      <c r="DY7" s="2258"/>
      <c r="DZ7" s="2258"/>
      <c r="EA7" s="2258"/>
      <c r="EB7" s="2258"/>
      <c r="EC7" s="2258"/>
      <c r="ED7" s="2258"/>
      <c r="EE7" s="2258"/>
      <c r="EF7" s="2258"/>
      <c r="EG7" s="2258"/>
      <c r="EH7" s="2258"/>
      <c r="EI7" s="2258"/>
      <c r="EJ7" s="2258"/>
      <c r="EK7" s="2258"/>
      <c r="EL7" s="2258"/>
      <c r="EM7" s="2258"/>
      <c r="EN7" s="2258"/>
      <c r="EO7" s="2258"/>
      <c r="EP7" s="2258"/>
      <c r="EQ7" s="2258"/>
      <c r="ER7" s="2258"/>
      <c r="ES7" s="2258"/>
      <c r="ET7" s="2258"/>
      <c r="EU7" s="2258"/>
      <c r="EV7" s="2258"/>
      <c r="EW7" s="2258"/>
      <c r="EX7" s="2258"/>
      <c r="EY7" s="2258"/>
      <c r="EZ7" s="2258"/>
      <c r="FA7" s="2258"/>
      <c r="FB7" s="2258"/>
      <c r="FC7" s="2258"/>
      <c r="FD7" s="2258"/>
      <c r="FE7" s="2258"/>
      <c r="FF7" s="2258"/>
      <c r="FG7" s="2258"/>
      <c r="FH7" s="2258"/>
      <c r="FI7" s="2258"/>
      <c r="FJ7" s="2258"/>
      <c r="FK7" s="2258"/>
      <c r="FL7" s="2258"/>
      <c r="FM7" s="2258"/>
      <c r="FN7" s="2258"/>
      <c r="FO7" s="2258"/>
      <c r="FP7" s="2258"/>
      <c r="FQ7" s="2258"/>
      <c r="FR7" s="2258"/>
      <c r="FS7" s="2258"/>
      <c r="FT7" s="2258"/>
      <c r="FU7" s="2258"/>
      <c r="FV7" s="2258"/>
      <c r="FW7" s="2258"/>
      <c r="FX7" s="2258"/>
      <c r="FY7" s="2258"/>
      <c r="FZ7" s="2258"/>
      <c r="GA7" s="2258"/>
      <c r="GB7" s="2258"/>
      <c r="GC7" s="2258"/>
      <c r="GD7" s="2258"/>
      <c r="GE7" s="2258"/>
      <c r="GF7" s="2258"/>
      <c r="GG7" s="2258"/>
      <c r="GH7" s="2258"/>
      <c r="GI7" s="2258"/>
      <c r="GJ7" s="2258"/>
      <c r="GK7" s="2258"/>
      <c r="GL7" s="2258"/>
      <c r="GM7" s="2258"/>
      <c r="HJ7" s="1640">
        <v>24</v>
      </c>
    </row>
    <row customHeight="1" ht="11.549999999999999">
      <c r="E8" s="1144"/>
      <c r="F8" s="1144"/>
      <c r="G8" s="1144"/>
      <c r="H8" s="1144"/>
      <c r="I8" s="1144"/>
      <c r="J8" s="1145" t="s">
        <v>22</v>
      </c>
      <c r="K8" s="1145" t="s">
        <v>22</v>
      </c>
      <c r="L8" s="1145" t="s">
        <v>22</v>
      </c>
      <c r="M8" s="1145" t="s">
        <v>22</v>
      </c>
      <c r="N8" s="1145" t="s">
        <v>22</v>
      </c>
      <c r="O8" s="1145" t="s">
        <v>22</v>
      </c>
      <c r="P8" s="1145" t="s">
        <v>22</v>
      </c>
      <c r="Q8" s="1145" t="s">
        <v>22</v>
      </c>
      <c r="R8" s="1145" t="s">
        <v>22</v>
      </c>
      <c r="S8" s="1145" t="s">
        <v>22</v>
      </c>
      <c r="T8" s="1145" t="s">
        <v>22</v>
      </c>
      <c r="U8" s="1145" t="s">
        <v>22</v>
      </c>
      <c r="V8" s="1145" t="s">
        <v>22</v>
      </c>
      <c r="W8" s="1145" t="s">
        <v>22</v>
      </c>
      <c r="X8" s="1145" t="s">
        <v>22</v>
      </c>
      <c r="Y8" s="1145" t="s">
        <v>22</v>
      </c>
      <c r="Z8" s="1145" t="s">
        <v>22</v>
      </c>
      <c r="AA8" s="1145" t="s">
        <v>22</v>
      </c>
      <c r="AB8" s="1145" t="s">
        <v>22</v>
      </c>
      <c r="AC8" s="1145" t="s">
        <v>22</v>
      </c>
      <c r="AD8" s="1145" t="s">
        <v>22</v>
      </c>
      <c r="AE8" s="1145" t="s">
        <v>22</v>
      </c>
      <c r="AF8" s="1145" t="s">
        <v>22</v>
      </c>
      <c r="AG8" s="1145" t="s">
        <v>22</v>
      </c>
      <c r="AH8" s="1145" t="s">
        <v>22</v>
      </c>
      <c r="AI8" s="1145" t="s">
        <v>22</v>
      </c>
      <c r="AJ8" s="1145" t="s">
        <v>22</v>
      </c>
      <c r="AK8" s="1145" t="s">
        <v>22</v>
      </c>
      <c r="AL8" s="1145" t="s">
        <v>22</v>
      </c>
      <c r="AM8" s="1145" t="s">
        <v>22</v>
      </c>
      <c r="AN8" s="1145" t="s">
        <v>22</v>
      </c>
      <c r="AO8" s="1145" t="s">
        <v>22</v>
      </c>
      <c r="AP8" s="1145" t="s">
        <v>22</v>
      </c>
      <c r="AQ8" s="1145" t="s">
        <v>22</v>
      </c>
      <c r="AR8" s="1145" t="s">
        <v>22</v>
      </c>
      <c r="AS8" s="1145" t="s">
        <v>22</v>
      </c>
      <c r="AT8" s="1145" t="s">
        <v>22</v>
      </c>
      <c r="AU8" s="1145" t="s">
        <v>22</v>
      </c>
      <c r="AV8" s="1145" t="s">
        <v>22</v>
      </c>
      <c r="AW8" s="1145" t="s">
        <v>22</v>
      </c>
      <c r="AX8" s="1145" t="s">
        <v>22</v>
      </c>
      <c r="AY8" s="1145" t="s">
        <v>22</v>
      </c>
      <c r="AZ8" s="1145" t="s">
        <v>22</v>
      </c>
      <c r="BA8" s="1145" t="s">
        <v>22</v>
      </c>
      <c r="BB8" s="1145" t="s">
        <v>22</v>
      </c>
      <c r="BC8" s="1145" t="s">
        <v>22</v>
      </c>
      <c r="BD8" s="1145" t="s">
        <v>22</v>
      </c>
      <c r="BE8" s="1145" t="s">
        <v>22</v>
      </c>
      <c r="BF8" s="1145" t="s">
        <v>22</v>
      </c>
      <c r="BG8" s="1145" t="s">
        <v>22</v>
      </c>
      <c r="BH8" s="1145" t="s">
        <v>22</v>
      </c>
      <c r="BI8" s="1145" t="s">
        <v>22</v>
      </c>
      <c r="BJ8" s="1145" t="s">
        <v>22</v>
      </c>
      <c r="BK8" s="1145" t="s">
        <v>22</v>
      </c>
      <c r="BL8" s="1145" t="s">
        <v>22</v>
      </c>
      <c r="BM8" s="1145" t="s">
        <v>22</v>
      </c>
      <c r="BN8" s="1145" t="s">
        <v>22</v>
      </c>
      <c r="BO8" s="1145" t="s">
        <v>22</v>
      </c>
      <c r="BP8" s="1145" t="s">
        <v>22</v>
      </c>
      <c r="BQ8" s="1145" t="s">
        <v>22</v>
      </c>
      <c r="BR8" s="1145" t="s">
        <v>22</v>
      </c>
      <c r="BS8" s="1145" t="s">
        <v>22</v>
      </c>
      <c r="BT8" s="1145" t="s">
        <v>22</v>
      </c>
      <c r="BU8" s="1145" t="s">
        <v>22</v>
      </c>
      <c r="BV8" s="1145" t="s">
        <v>22</v>
      </c>
      <c r="BW8" s="1145" t="s">
        <v>22</v>
      </c>
      <c r="BX8" s="1145" t="s">
        <v>22</v>
      </c>
      <c r="BY8" s="1145" t="s">
        <v>22</v>
      </c>
      <c r="BZ8" s="1145" t="s">
        <v>22</v>
      </c>
      <c r="CA8" s="1145" t="s">
        <v>22</v>
      </c>
      <c r="CB8" s="1145" t="s">
        <v>22</v>
      </c>
      <c r="CC8" s="1145" t="s">
        <v>22</v>
      </c>
      <c r="CD8" s="1145" t="s">
        <v>22</v>
      </c>
      <c r="CE8" s="1145" t="s">
        <v>22</v>
      </c>
      <c r="CF8" s="1145" t="s">
        <v>22</v>
      </c>
      <c r="CG8" s="1145" t="s">
        <v>22</v>
      </c>
      <c r="CH8" s="1145" t="s">
        <v>22</v>
      </c>
      <c r="CI8" s="1145" t="s">
        <v>22</v>
      </c>
      <c r="CJ8" s="1145" t="s">
        <v>22</v>
      </c>
      <c r="CK8" s="1145" t="s">
        <v>22</v>
      </c>
      <c r="CL8" s="1145" t="s">
        <v>22</v>
      </c>
      <c r="CM8" s="1145" t="s">
        <v>22</v>
      </c>
      <c r="CN8" s="1145" t="s">
        <v>22</v>
      </c>
      <c r="CO8" s="1145" t="s">
        <v>22</v>
      </c>
      <c r="CP8" s="1145" t="s">
        <v>22</v>
      </c>
      <c r="CQ8" s="1145" t="s">
        <v>22</v>
      </c>
      <c r="CR8" s="1145" t="s">
        <v>22</v>
      </c>
      <c r="CS8" s="1145" t="s">
        <v>22</v>
      </c>
      <c r="CT8" s="1145" t="s">
        <v>22</v>
      </c>
      <c r="CU8" s="1145" t="s">
        <v>22</v>
      </c>
      <c r="CV8" s="1145" t="s">
        <v>22</v>
      </c>
      <c r="CW8" s="1145" t="s">
        <v>22</v>
      </c>
      <c r="CX8" s="1145" t="s">
        <v>22</v>
      </c>
      <c r="CY8" s="1145" t="s">
        <v>22</v>
      </c>
      <c r="CZ8" s="1145" t="s">
        <v>22</v>
      </c>
      <c r="DA8" s="1145" t="s">
        <v>22</v>
      </c>
      <c r="DB8" s="1145" t="s">
        <v>22</v>
      </c>
      <c r="DC8" s="1145" t="s">
        <v>22</v>
      </c>
      <c r="DD8" s="1145" t="s">
        <v>22</v>
      </c>
      <c r="DE8" s="1145" t="s">
        <v>22</v>
      </c>
      <c r="DF8" s="1145" t="s">
        <v>22</v>
      </c>
      <c r="DG8" s="1145" t="s">
        <v>22</v>
      </c>
      <c r="DH8" s="1145" t="s">
        <v>22</v>
      </c>
      <c r="DI8" s="1145" t="s">
        <v>22</v>
      </c>
      <c r="DJ8" s="1145" t="s">
        <v>22</v>
      </c>
      <c r="DK8" s="1145" t="s">
        <v>22</v>
      </c>
      <c r="DL8" s="1145" t="s">
        <v>22</v>
      </c>
      <c r="DM8" s="1145" t="s">
        <v>22</v>
      </c>
      <c r="DN8" s="1145" t="s">
        <v>22</v>
      </c>
      <c r="DO8" s="1145" t="s">
        <v>22</v>
      </c>
      <c r="DP8" s="1145" t="s">
        <v>22</v>
      </c>
      <c r="DQ8" s="1145" t="s">
        <v>22</v>
      </c>
      <c r="DR8" s="1145" t="s">
        <v>22</v>
      </c>
      <c r="DS8" s="1145" t="s">
        <v>22</v>
      </c>
      <c r="DT8" s="1145" t="s">
        <v>22</v>
      </c>
      <c r="DU8" s="1145" t="s">
        <v>22</v>
      </c>
      <c r="DV8" s="1145" t="s">
        <v>22</v>
      </c>
      <c r="DW8" s="1145" t="s">
        <v>22</v>
      </c>
      <c r="DX8" s="1145" t="s">
        <v>22</v>
      </c>
      <c r="DY8" s="1145" t="s">
        <v>22</v>
      </c>
      <c r="DZ8" s="1145" t="s">
        <v>22</v>
      </c>
      <c r="EA8" s="1145" t="s">
        <v>22</v>
      </c>
      <c r="EB8" s="1145" t="s">
        <v>22</v>
      </c>
      <c r="EC8" s="1145" t="s">
        <v>22</v>
      </c>
      <c r="ED8" s="1145" t="s">
        <v>22</v>
      </c>
      <c r="EE8" s="1145" t="s">
        <v>22</v>
      </c>
      <c r="EF8" s="1145" t="s">
        <v>22</v>
      </c>
      <c r="EG8" s="1145" t="s">
        <v>22</v>
      </c>
      <c r="EH8" s="1145" t="s">
        <v>22</v>
      </c>
      <c r="EI8" s="1145" t="s">
        <v>22</v>
      </c>
      <c r="EJ8" s="1145" t="s">
        <v>22</v>
      </c>
      <c r="EK8" s="1145" t="s">
        <v>22</v>
      </c>
      <c r="EL8" s="1145" t="s">
        <v>22</v>
      </c>
      <c r="EM8" s="1145" t="s">
        <v>22</v>
      </c>
      <c r="EN8" s="1145" t="s">
        <v>22</v>
      </c>
      <c r="EO8" s="1145" t="s">
        <v>22</v>
      </c>
      <c r="EP8" s="1145" t="s">
        <v>22</v>
      </c>
      <c r="EQ8" s="1145" t="s">
        <v>22</v>
      </c>
      <c r="ER8" s="1145" t="s">
        <v>22</v>
      </c>
      <c r="ES8" s="1145" t="s">
        <v>22</v>
      </c>
      <c r="ET8" s="1145" t="s">
        <v>22</v>
      </c>
      <c r="EU8" s="1145" t="s">
        <v>22</v>
      </c>
      <c r="EV8" s="1145" t="s">
        <v>22</v>
      </c>
      <c r="EW8" s="1145" t="s">
        <v>22</v>
      </c>
      <c r="EX8" s="1145" t="s">
        <v>22</v>
      </c>
      <c r="EY8" s="1145" t="s">
        <v>22</v>
      </c>
      <c r="EZ8" s="1145" t="s">
        <v>22</v>
      </c>
      <c r="FA8" s="1145" t="s">
        <v>22</v>
      </c>
      <c r="FB8" s="1145" t="s">
        <v>22</v>
      </c>
      <c r="FC8" s="1145" t="s">
        <v>22</v>
      </c>
      <c r="FD8" s="1145" t="s">
        <v>22</v>
      </c>
      <c r="FE8" s="1145" t="s">
        <v>22</v>
      </c>
      <c r="FF8" s="1145" t="s">
        <v>22</v>
      </c>
      <c r="FG8" s="1145" t="s">
        <v>22</v>
      </c>
      <c r="FH8" s="1145" t="s">
        <v>22</v>
      </c>
      <c r="FI8" s="1145" t="s">
        <v>22</v>
      </c>
      <c r="FJ8" s="1145" t="s">
        <v>22</v>
      </c>
      <c r="FK8" s="1145" t="s">
        <v>22</v>
      </c>
      <c r="FL8" s="1145" t="s">
        <v>22</v>
      </c>
      <c r="FM8" s="1145" t="s">
        <v>22</v>
      </c>
      <c r="FN8" s="1145" t="s">
        <v>22</v>
      </c>
      <c r="FO8" s="1145" t="s">
        <v>22</v>
      </c>
      <c r="FP8" s="1145" t="s">
        <v>22</v>
      </c>
      <c r="FQ8" s="1145" t="s">
        <v>22</v>
      </c>
      <c r="FR8" s="1145" t="s">
        <v>22</v>
      </c>
      <c r="FS8" s="1145" t="s">
        <v>22</v>
      </c>
      <c r="FT8" s="1145" t="s">
        <v>22</v>
      </c>
      <c r="FU8" s="1145" t="s">
        <v>22</v>
      </c>
      <c r="FV8" s="1145" t="s">
        <v>22</v>
      </c>
      <c r="FW8" s="1145" t="s">
        <v>22</v>
      </c>
      <c r="FX8" s="1145" t="s">
        <v>22</v>
      </c>
      <c r="FY8" s="1145" t="s">
        <v>22</v>
      </c>
      <c r="FZ8" s="1145" t="s">
        <v>22</v>
      </c>
      <c r="GA8" s="1145" t="s">
        <v>22</v>
      </c>
      <c r="GB8" s="1145" t="s">
        <v>22</v>
      </c>
      <c r="GC8" s="1145" t="s">
        <v>22</v>
      </c>
      <c r="GD8" s="1145" t="s">
        <v>22</v>
      </c>
      <c r="GE8" s="1145" t="s">
        <v>22</v>
      </c>
      <c r="GF8" s="1145" t="s">
        <v>22</v>
      </c>
      <c r="GG8" s="1145" t="s">
        <v>22</v>
      </c>
      <c r="GH8" s="1145" t="s">
        <v>22</v>
      </c>
      <c r="GI8" s="1145" t="s">
        <v>22</v>
      </c>
      <c r="GJ8" s="1145" t="s">
        <v>22</v>
      </c>
      <c r="GK8" s="1145" t="s">
        <v>22</v>
      </c>
      <c r="GL8" s="1145" t="s">
        <v>22</v>
      </c>
      <c r="GM8" s="1145" t="s">
        <v>22</v>
      </c>
      <c r="HJ8" s="1640">
        <v>11</v>
      </c>
    </row>
    <row s="1651" customFormat="1" customHeight="1" ht="1.05">
      <c r="A9" s="1176"/>
      <c r="D9" s="1651"/>
      <c r="H9" s="898"/>
      <c r="I9" s="898" t="s">
        <v>206</v>
      </c>
      <c r="J9" s="898" t="s">
        <v>210</v>
      </c>
      <c r="K9" s="898" t="s">
        <v>212</v>
      </c>
      <c r="L9" s="898" t="s">
        <v>214</v>
      </c>
      <c r="M9" s="898" t="s">
        <v>216</v>
      </c>
      <c r="N9" s="898" t="s">
        <v>218</v>
      </c>
      <c r="O9" s="898" t="s">
        <v>220</v>
      </c>
      <c r="P9" s="898" t="s">
        <v>222</v>
      </c>
      <c r="Q9" s="898" t="s">
        <v>224</v>
      </c>
      <c r="R9" s="898" t="s">
        <v>226</v>
      </c>
      <c r="S9" s="898" t="s">
        <v>228</v>
      </c>
      <c r="T9" s="898" t="s">
        <v>230</v>
      </c>
      <c r="U9" s="898" t="s">
        <v>232</v>
      </c>
      <c r="V9" s="898" t="s">
        <v>234</v>
      </c>
      <c r="W9" s="898" t="s">
        <v>237</v>
      </c>
      <c r="X9" s="898" t="s">
        <v>239</v>
      </c>
      <c r="Y9" s="898" t="s">
        <v>241</v>
      </c>
      <c r="Z9" s="898" t="s">
        <v>243</v>
      </c>
      <c r="AA9" s="898" t="s">
        <v>245</v>
      </c>
      <c r="AB9" s="898" t="s">
        <v>247</v>
      </c>
      <c r="AC9" s="898" t="s">
        <v>249</v>
      </c>
      <c r="AD9" s="898" t="s">
        <v>251</v>
      </c>
      <c r="AE9" s="898" t="s">
        <v>253</v>
      </c>
      <c r="AF9" s="898" t="s">
        <v>255</v>
      </c>
      <c r="AG9" s="898" t="s">
        <v>257</v>
      </c>
      <c r="AH9" s="898" t="s">
        <v>259</v>
      </c>
      <c r="AI9" s="898" t="s">
        <v>261</v>
      </c>
      <c r="AJ9" s="898" t="s">
        <v>263</v>
      </c>
      <c r="AK9" s="898" t="s">
        <v>265</v>
      </c>
      <c r="AL9" s="898" t="s">
        <v>267</v>
      </c>
      <c r="AM9" s="898" t="s">
        <v>269</v>
      </c>
      <c r="AN9" s="898" t="s">
        <v>271</v>
      </c>
      <c r="AO9" s="898" t="s">
        <v>273</v>
      </c>
      <c r="AP9" s="898" t="s">
        <v>275</v>
      </c>
      <c r="AQ9" s="898" t="s">
        <v>277</v>
      </c>
      <c r="AR9" s="898" t="s">
        <v>279</v>
      </c>
      <c r="AS9" s="898" t="s">
        <v>281</v>
      </c>
      <c r="AT9" s="898" t="s">
        <v>283</v>
      </c>
      <c r="AU9" s="898" t="s">
        <v>285</v>
      </c>
      <c r="AV9" s="898" t="s">
        <v>287</v>
      </c>
      <c r="AW9" s="898" t="s">
        <v>289</v>
      </c>
      <c r="AX9" s="898" t="s">
        <v>291</v>
      </c>
      <c r="AY9" s="898" t="s">
        <v>390</v>
      </c>
      <c r="AZ9" s="898" t="s">
        <v>293</v>
      </c>
      <c r="BA9" s="898" t="s">
        <v>295</v>
      </c>
      <c r="BB9" s="898" t="s">
        <v>297</v>
      </c>
      <c r="BC9" s="898" t="s">
        <v>299</v>
      </c>
      <c r="BD9" s="898" t="s">
        <v>301</v>
      </c>
      <c r="BE9" s="898" t="s">
        <v>303</v>
      </c>
      <c r="BF9" s="898" t="s">
        <v>305</v>
      </c>
      <c r="BG9" s="898" t="s">
        <v>307</v>
      </c>
      <c r="BH9" s="898" t="s">
        <v>309</v>
      </c>
      <c r="BI9" s="898" t="s">
        <v>311</v>
      </c>
      <c r="BJ9" s="898" t="s">
        <v>313</v>
      </c>
      <c r="BK9" s="898" t="s">
        <v>315</v>
      </c>
      <c r="BL9" s="898" t="s">
        <v>317</v>
      </c>
      <c r="BM9" s="898" t="s">
        <v>319</v>
      </c>
      <c r="BN9" s="898" t="s">
        <v>321</v>
      </c>
      <c r="BO9" s="898" t="s">
        <v>323</v>
      </c>
      <c r="BP9" s="898" t="s">
        <v>325</v>
      </c>
      <c r="BQ9" s="898" t="s">
        <v>327</v>
      </c>
      <c r="BR9" s="898" t="s">
        <v>329</v>
      </c>
      <c r="BS9" s="898" t="s">
        <v>332</v>
      </c>
      <c r="BT9" s="898" t="s">
        <v>335</v>
      </c>
      <c r="BU9" s="898" t="s">
        <v>338</v>
      </c>
      <c r="BV9" s="898" t="s">
        <v>341</v>
      </c>
      <c r="BW9" s="898" t="s">
        <v>344</v>
      </c>
      <c r="BX9" s="898" t="s">
        <v>347</v>
      </c>
      <c r="BY9" s="898" t="s">
        <v>350</v>
      </c>
      <c r="BZ9" s="898" t="s">
        <v>353</v>
      </c>
      <c r="CA9" s="898" t="s">
        <v>356</v>
      </c>
      <c r="CB9" s="898" t="s">
        <v>359</v>
      </c>
      <c r="CC9" s="898" t="s">
        <v>362</v>
      </c>
      <c r="CD9" s="898" t="s">
        <v>365</v>
      </c>
      <c r="CE9" s="898" t="s">
        <v>368</v>
      </c>
      <c r="CF9" s="898" t="s">
        <v>371</v>
      </c>
      <c r="CG9" s="898" t="s">
        <v>373</v>
      </c>
      <c r="CH9" s="898" t="s">
        <v>376</v>
      </c>
      <c r="CI9" s="898" t="s">
        <v>379</v>
      </c>
      <c r="CJ9" s="898" t="s">
        <v>382</v>
      </c>
      <c r="CK9" s="898" t="s">
        <v>385</v>
      </c>
      <c r="CL9" s="898" t="s">
        <v>388</v>
      </c>
      <c r="CM9" s="898" t="s">
        <v>392</v>
      </c>
      <c r="CN9" s="898" t="s">
        <v>394</v>
      </c>
      <c r="CO9" s="898" t="s">
        <v>396</v>
      </c>
      <c r="CP9" s="898" t="s">
        <v>398</v>
      </c>
      <c r="CQ9" s="898" t="s">
        <v>400</v>
      </c>
      <c r="CR9" s="898" t="s">
        <v>402</v>
      </c>
      <c r="CS9" s="898" t="s">
        <v>404</v>
      </c>
      <c r="CT9" s="898" t="s">
        <v>406</v>
      </c>
      <c r="CU9" s="898" t="s">
        <v>408</v>
      </c>
      <c r="CV9" s="898" t="s">
        <v>410</v>
      </c>
      <c r="CW9" s="898" t="s">
        <v>412</v>
      </c>
      <c r="CX9" s="898" t="s">
        <v>414</v>
      </c>
      <c r="CY9" s="898" t="s">
        <v>416</v>
      </c>
      <c r="CZ9" s="898" t="s">
        <v>418</v>
      </c>
      <c r="DA9" s="898" t="s">
        <v>420</v>
      </c>
      <c r="DB9" s="898" t="s">
        <v>422</v>
      </c>
      <c r="DC9" s="898" t="s">
        <v>424</v>
      </c>
      <c r="DD9" s="898" t="s">
        <v>426</v>
      </c>
      <c r="DE9" s="898" t="s">
        <v>428</v>
      </c>
      <c r="DF9" s="898" t="s">
        <v>430</v>
      </c>
      <c r="DG9" s="898" t="s">
        <v>432</v>
      </c>
      <c r="DH9" s="898" t="s">
        <v>434</v>
      </c>
      <c r="DI9" s="898" t="s">
        <v>436</v>
      </c>
      <c r="DJ9" s="898" t="s">
        <v>438</v>
      </c>
      <c r="DK9" s="898" t="s">
        <v>440</v>
      </c>
      <c r="DL9" s="898" t="s">
        <v>442</v>
      </c>
      <c r="DM9" s="898" t="s">
        <v>444</v>
      </c>
      <c r="DN9" s="898" t="s">
        <v>446</v>
      </c>
      <c r="DO9" s="898" t="s">
        <v>448</v>
      </c>
      <c r="DP9" s="898" t="s">
        <v>450</v>
      </c>
      <c r="DQ9" s="898" t="s">
        <v>452</v>
      </c>
      <c r="DR9" s="898" t="s">
        <v>454</v>
      </c>
      <c r="DS9" s="898" t="s">
        <v>456</v>
      </c>
      <c r="DT9" s="898" t="s">
        <v>458</v>
      </c>
      <c r="DU9" s="898" t="s">
        <v>460</v>
      </c>
      <c r="DV9" s="898" t="s">
        <v>462</v>
      </c>
      <c r="DW9" s="898" t="s">
        <v>464</v>
      </c>
      <c r="DX9" s="898" t="s">
        <v>466</v>
      </c>
      <c r="DY9" s="898" t="s">
        <v>468</v>
      </c>
      <c r="DZ9" s="898" t="s">
        <v>470</v>
      </c>
      <c r="EA9" s="898" t="s">
        <v>472</v>
      </c>
      <c r="EB9" s="898" t="s">
        <v>474</v>
      </c>
      <c r="EC9" s="898" t="s">
        <v>476</v>
      </c>
      <c r="ED9" s="898" t="s">
        <v>478</v>
      </c>
      <c r="EE9" s="898" t="s">
        <v>480</v>
      </c>
      <c r="EF9" s="898" t="s">
        <v>482</v>
      </c>
      <c r="EG9" s="898" t="s">
        <v>484</v>
      </c>
      <c r="EH9" s="898" t="s">
        <v>486</v>
      </c>
      <c r="EI9" s="898" t="s">
        <v>488</v>
      </c>
      <c r="EJ9" s="898" t="s">
        <v>490</v>
      </c>
      <c r="EK9" s="898" t="s">
        <v>492</v>
      </c>
      <c r="EL9" s="898" t="s">
        <v>494</v>
      </c>
      <c r="EM9" s="898" t="s">
        <v>496</v>
      </c>
      <c r="EN9" s="898" t="s">
        <v>498</v>
      </c>
      <c r="EO9" s="898" t="s">
        <v>500</v>
      </c>
      <c r="EP9" s="898" t="s">
        <v>502</v>
      </c>
      <c r="EQ9" s="898" t="s">
        <v>504</v>
      </c>
      <c r="ER9" s="898" t="s">
        <v>506</v>
      </c>
      <c r="ES9" s="898" t="s">
        <v>508</v>
      </c>
      <c r="ET9" s="898" t="s">
        <v>510</v>
      </c>
      <c r="EU9" s="898" t="s">
        <v>512</v>
      </c>
      <c r="EV9" s="898" t="s">
        <v>514</v>
      </c>
      <c r="EW9" s="898" t="s">
        <v>516</v>
      </c>
      <c r="EX9" s="898" t="s">
        <v>518</v>
      </c>
      <c r="EY9" s="898" t="s">
        <v>520</v>
      </c>
      <c r="EZ9" s="898" t="s">
        <v>522</v>
      </c>
      <c r="FA9" s="898" t="s">
        <v>524</v>
      </c>
      <c r="FB9" s="898" t="s">
        <v>526</v>
      </c>
      <c r="FC9" s="898" t="s">
        <v>528</v>
      </c>
      <c r="FD9" s="898" t="s">
        <v>530</v>
      </c>
      <c r="FE9" s="898" t="s">
        <v>532</v>
      </c>
      <c r="FF9" s="898" t="s">
        <v>534</v>
      </c>
      <c r="FG9" s="898" t="s">
        <v>536</v>
      </c>
      <c r="FH9" s="898" t="s">
        <v>538</v>
      </c>
      <c r="FI9" s="898" t="s">
        <v>540</v>
      </c>
      <c r="FJ9" s="898" t="s">
        <v>542</v>
      </c>
      <c r="FK9" s="898" t="s">
        <v>544</v>
      </c>
      <c r="FL9" s="898" t="s">
        <v>546</v>
      </c>
      <c r="FM9" s="898" t="s">
        <v>548</v>
      </c>
      <c r="FN9" s="898" t="s">
        <v>550</v>
      </c>
      <c r="FO9" s="898" t="s">
        <v>552</v>
      </c>
      <c r="FP9" s="898" t="s">
        <v>554</v>
      </c>
      <c r="FQ9" s="898" t="s">
        <v>556</v>
      </c>
      <c r="FR9" s="898" t="s">
        <v>558</v>
      </c>
      <c r="FS9" s="898" t="s">
        <v>560</v>
      </c>
      <c r="FT9" s="898" t="s">
        <v>562</v>
      </c>
      <c r="FU9" s="898" t="s">
        <v>564</v>
      </c>
      <c r="FV9" s="898" t="s">
        <v>566</v>
      </c>
      <c r="FW9" s="898" t="s">
        <v>568</v>
      </c>
      <c r="FX9" s="898" t="s">
        <v>570</v>
      </c>
      <c r="FY9" s="898" t="s">
        <v>572</v>
      </c>
      <c r="FZ9" s="898" t="s">
        <v>574</v>
      </c>
      <c r="GA9" s="898" t="s">
        <v>576</v>
      </c>
      <c r="GB9" s="898" t="s">
        <v>578</v>
      </c>
      <c r="GC9" s="898" t="s">
        <v>580</v>
      </c>
      <c r="GD9" s="898" t="s">
        <v>582</v>
      </c>
      <c r="GE9" s="898" t="s">
        <v>584</v>
      </c>
      <c r="GF9" s="898" t="s">
        <v>586</v>
      </c>
      <c r="GG9" s="898" t="s">
        <v>588</v>
      </c>
      <c r="GH9" s="898" t="s">
        <v>590</v>
      </c>
      <c r="GI9" s="898" t="s">
        <v>592</v>
      </c>
      <c r="GJ9" s="898" t="s">
        <v>594</v>
      </c>
      <c r="GK9" s="898" t="s">
        <v>596</v>
      </c>
      <c r="GL9" s="898" t="s">
        <v>598</v>
      </c>
      <c r="GM9" s="898" t="s">
        <v>600</v>
      </c>
      <c r="HJ9" s="1645">
        <v>1</v>
      </c>
    </row>
    <row customHeight="1" ht="11.549999999999999">
      <c r="E10" s="720"/>
      <c r="F10" s="2376" t="s">
        <v>196</v>
      </c>
      <c r="G10" s="2377"/>
      <c r="H10" s="1668" t="str">
        <f>IF(H9="","",INDEX(DIFFERENTIATION_UNMERGE_VD,MATCH(H9,DIFFERENTIATION_ID_DIFF,0)))</f>
        <v/>
      </c>
      <c r="I10" s="1668" t="str">
        <f>IF(I9="","",INDEX(DIFFERENTIATION_UNMERGE_VD,MATCH(I9,DIFFERENTIATION_ID_DIFF,0)))</f>
        <v>Производство тепловой энергии. Некомбинированная выработка</v>
      </c>
      <c r="J10" s="2402" t="str">
        <f>IF(J9="","",INDEX(DIFFERENTIATION_UNMERGE_VD,MATCH(J9,DIFFERENTIATION_ID_DIFF,0)))</f>
        <v>Производство тепловой энергии. Некомбинированная выработка</v>
      </c>
      <c r="K10" s="2402" t="str">
        <f>IF(K9="","",INDEX(DIFFERENTIATION_UNMERGE_VD,MATCH(K9,DIFFERENTIATION_ID_DIFF,0)))</f>
        <v>Производство тепловой энергии. Некомбинированная выработка</v>
      </c>
      <c r="L10" s="2402" t="str">
        <f>IF(L9="","",INDEX(DIFFERENTIATION_UNMERGE_VD,MATCH(L9,DIFFERENTIATION_ID_DIFF,0)))</f>
        <v>Производство тепловой энергии. Некомбинированная выработка</v>
      </c>
      <c r="M10" s="2402" t="str">
        <f>IF(M9="","",INDEX(DIFFERENTIATION_UNMERGE_VD,MATCH(M9,DIFFERENTIATION_ID_DIFF,0)))</f>
        <v>Производство тепловой энергии. Некомбинированная выработка</v>
      </c>
      <c r="N10" s="2402" t="str">
        <f>IF(N9="","",INDEX(DIFFERENTIATION_UNMERGE_VD,MATCH(N9,DIFFERENTIATION_ID_DIFF,0)))</f>
        <v>Производство тепловой энергии. Некомбинированная выработка</v>
      </c>
      <c r="O10" s="2402" t="str">
        <f>IF(O9="","",INDEX(DIFFERENTIATION_UNMERGE_VD,MATCH(O9,DIFFERENTIATION_ID_DIFF,0)))</f>
        <v>Производство тепловой энергии. Некомбинированная выработка</v>
      </c>
      <c r="P10" s="2402" t="str">
        <f>IF(P9="","",INDEX(DIFFERENTIATION_UNMERGE_VD,MATCH(P9,DIFFERENTIATION_ID_DIFF,0)))</f>
        <v>Производство тепловой энергии. Некомбинированная выработка</v>
      </c>
      <c r="Q10" s="2402" t="str">
        <f>IF(Q9="","",INDEX(DIFFERENTIATION_UNMERGE_VD,MATCH(Q9,DIFFERENTIATION_ID_DIFF,0)))</f>
        <v>Производство тепловой энергии. Некомбинированная выработка</v>
      </c>
      <c r="R10" s="2402" t="str">
        <f>IF(R9="","",INDEX(DIFFERENTIATION_UNMERGE_VD,MATCH(R9,DIFFERENTIATION_ID_DIFF,0)))</f>
        <v>Производство тепловой энергии. Некомбинированная выработка</v>
      </c>
      <c r="S10" s="2402" t="str">
        <f>IF(S9="","",INDEX(DIFFERENTIATION_UNMERGE_VD,MATCH(S9,DIFFERENTIATION_ID_DIFF,0)))</f>
        <v>Производство тепловой энергии. Некомбинированная выработка</v>
      </c>
      <c r="T10" s="2402" t="str">
        <f>IF(T9="","",INDEX(DIFFERENTIATION_UNMERGE_VD,MATCH(T9,DIFFERENTIATION_ID_DIFF,0)))</f>
        <v>Производство тепловой энергии. Некомбинированная выработка</v>
      </c>
      <c r="U10" s="2402" t="str">
        <f>IF(U9="","",INDEX(DIFFERENTIATION_UNMERGE_VD,MATCH(U9,DIFFERENTIATION_ID_DIFF,0)))</f>
        <v>Производство тепловой энергии. Некомбинированная выработка</v>
      </c>
      <c r="V10" s="2402" t="str">
        <f>IF(V9="","",INDEX(DIFFERENTIATION_UNMERGE_VD,MATCH(V9,DIFFERENTIATION_ID_DIFF,0)))</f>
        <v>Производство тепловой энергии. Некомбинированная выработка</v>
      </c>
      <c r="W10" s="2402" t="str">
        <f>IF(W9="","",INDEX(DIFFERENTIATION_UNMERGE_VD,MATCH(W9,DIFFERENTIATION_ID_DIFF,0)))</f>
        <v>Производство тепловой энергии. Некомбинированная выработка</v>
      </c>
      <c r="X10" s="2402" t="str">
        <f>IF(X9="","",INDEX(DIFFERENTIATION_UNMERGE_VD,MATCH(X9,DIFFERENTIATION_ID_DIFF,0)))</f>
        <v>Производство тепловой энергии. Некомбинированная выработка</v>
      </c>
      <c r="Y10" s="2402" t="str">
        <f>IF(Y9="","",INDEX(DIFFERENTIATION_UNMERGE_VD,MATCH(Y9,DIFFERENTIATION_ID_DIFF,0)))</f>
        <v>Производство тепловой энергии. Некомбинированная выработка</v>
      </c>
      <c r="Z10" s="2402" t="str">
        <f>IF(Z9="","",INDEX(DIFFERENTIATION_UNMERGE_VD,MATCH(Z9,DIFFERENTIATION_ID_DIFF,0)))</f>
        <v>Производство тепловой энергии. Некомбинированная выработка</v>
      </c>
      <c r="AA10" s="2402" t="str">
        <f>IF(AA9="","",INDEX(DIFFERENTIATION_UNMERGE_VD,MATCH(AA9,DIFFERENTIATION_ID_DIFF,0)))</f>
        <v>Производство тепловой энергии. Некомбинированная выработка</v>
      </c>
      <c r="AB10" s="2402" t="str">
        <f>IF(AB9="","",INDEX(DIFFERENTIATION_UNMERGE_VD,MATCH(AB9,DIFFERENTIATION_ID_DIFF,0)))</f>
        <v>Производство тепловой энергии. Некомбинированная выработка</v>
      </c>
      <c r="AC10" s="2402" t="str">
        <f>IF(AC9="","",INDEX(DIFFERENTIATION_UNMERGE_VD,MATCH(AC9,DIFFERENTIATION_ID_DIFF,0)))</f>
        <v>Производство тепловой энергии. Некомбинированная выработка</v>
      </c>
      <c r="AD10" s="2402" t="str">
        <f>IF(AD9="","",INDEX(DIFFERENTIATION_UNMERGE_VD,MATCH(AD9,DIFFERENTIATION_ID_DIFF,0)))</f>
        <v>Производство тепловой энергии. Некомбинированная выработка</v>
      </c>
      <c r="AE10" s="2402" t="str">
        <f>IF(AE9="","",INDEX(DIFFERENTIATION_UNMERGE_VD,MATCH(AE9,DIFFERENTIATION_ID_DIFF,0)))</f>
        <v>Производство тепловой энергии. Некомбинированная выработка</v>
      </c>
      <c r="AF10" s="2402" t="str">
        <f>IF(AF9="","",INDEX(DIFFERENTIATION_UNMERGE_VD,MATCH(AF9,DIFFERENTIATION_ID_DIFF,0)))</f>
        <v>Производство тепловой энергии. Некомбинированная выработка</v>
      </c>
      <c r="AG10" s="2402" t="str">
        <f>IF(AG9="","",INDEX(DIFFERENTIATION_UNMERGE_VD,MATCH(AG9,DIFFERENTIATION_ID_DIFF,0)))</f>
        <v>Производство тепловой энергии. Некомбинированная выработка</v>
      </c>
      <c r="AH10" s="2402" t="str">
        <f>IF(AH9="","",INDEX(DIFFERENTIATION_UNMERGE_VD,MATCH(AH9,DIFFERENTIATION_ID_DIFF,0)))</f>
        <v>Производство тепловой энергии. Некомбинированная выработка</v>
      </c>
      <c r="AI10" s="2402" t="str">
        <f>IF(AI9="","",INDEX(DIFFERENTIATION_UNMERGE_VD,MATCH(AI9,DIFFERENTIATION_ID_DIFF,0)))</f>
        <v>Производство тепловой энергии. Некомбинированная выработка</v>
      </c>
      <c r="AJ10" s="2402" t="str">
        <f>IF(AJ9="","",INDEX(DIFFERENTIATION_UNMERGE_VD,MATCH(AJ9,DIFFERENTIATION_ID_DIFF,0)))</f>
        <v>Производство тепловой энергии. Некомбинированная выработка</v>
      </c>
      <c r="AK10" s="2402" t="str">
        <f>IF(AK9="","",INDEX(DIFFERENTIATION_UNMERGE_VD,MATCH(AK9,DIFFERENTIATION_ID_DIFF,0)))</f>
        <v>Производство тепловой энергии. Некомбинированная выработка</v>
      </c>
      <c r="AL10" s="2402" t="str">
        <f>IF(AL9="","",INDEX(DIFFERENTIATION_UNMERGE_VD,MATCH(AL9,DIFFERENTIATION_ID_DIFF,0)))</f>
        <v>Производство тепловой энергии. Некомбинированная выработка</v>
      </c>
      <c r="AM10" s="2402" t="str">
        <f>IF(AM9="","",INDEX(DIFFERENTIATION_UNMERGE_VD,MATCH(AM9,DIFFERENTIATION_ID_DIFF,0)))</f>
        <v>Производство тепловой энергии. Некомбинированная выработка</v>
      </c>
      <c r="AN10" s="2402" t="str">
        <f>IF(AN9="","",INDEX(DIFFERENTIATION_UNMERGE_VD,MATCH(AN9,DIFFERENTIATION_ID_DIFF,0)))</f>
        <v>Производство тепловой энергии. Некомбинированная выработка</v>
      </c>
      <c r="AO10" s="2402" t="str">
        <f>IF(AO9="","",INDEX(DIFFERENTIATION_UNMERGE_VD,MATCH(AO9,DIFFERENTIATION_ID_DIFF,0)))</f>
        <v>Производство тепловой энергии. Некомбинированная выработка</v>
      </c>
      <c r="AP10" s="2402" t="str">
        <f>IF(AP9="","",INDEX(DIFFERENTIATION_UNMERGE_VD,MATCH(AP9,DIFFERENTIATION_ID_DIFF,0)))</f>
        <v>Производство тепловой энергии. Некомбинированная выработка</v>
      </c>
      <c r="AQ10" s="2402" t="str">
        <f>IF(AQ9="","",INDEX(DIFFERENTIATION_UNMERGE_VD,MATCH(AQ9,DIFFERENTIATION_ID_DIFF,0)))</f>
        <v>Производство тепловой энергии. Некомбинированная выработка</v>
      </c>
      <c r="AR10" s="2402" t="str">
        <f>IF(AR9="","",INDEX(DIFFERENTIATION_UNMERGE_VD,MATCH(AR9,DIFFERENTIATION_ID_DIFF,0)))</f>
        <v>Производство тепловой энергии. Некомбинированная выработка</v>
      </c>
      <c r="AS10" s="2402" t="str">
        <f>IF(AS9="","",INDEX(DIFFERENTIATION_UNMERGE_VD,MATCH(AS9,DIFFERENTIATION_ID_DIFF,0)))</f>
        <v>Производство тепловой энергии. Некомбинированная выработка</v>
      </c>
      <c r="AT10" s="2402" t="str">
        <f>IF(AT9="","",INDEX(DIFFERENTIATION_UNMERGE_VD,MATCH(AT9,DIFFERENTIATION_ID_DIFF,0)))</f>
        <v>Производство тепловой энергии. Некомбинированная выработка</v>
      </c>
      <c r="AU10" s="2402" t="str">
        <f>IF(AU9="","",INDEX(DIFFERENTIATION_UNMERGE_VD,MATCH(AU9,DIFFERENTIATION_ID_DIFF,0)))</f>
        <v>Производство тепловой энергии. Некомбинированная выработка</v>
      </c>
      <c r="AV10" s="2402" t="str">
        <f>IF(AV9="","",INDEX(DIFFERENTIATION_UNMERGE_VD,MATCH(AV9,DIFFERENTIATION_ID_DIFF,0)))</f>
        <v>Производство тепловой энергии. Некомбинированная выработка</v>
      </c>
      <c r="AW10" s="2402" t="str">
        <f>IF(AW9="","",INDEX(DIFFERENTIATION_UNMERGE_VD,MATCH(AW9,DIFFERENTIATION_ID_DIFF,0)))</f>
        <v>Производство тепловой энергии. Некомбинированная выработка</v>
      </c>
      <c r="AX10" s="2402" t="str">
        <f>IF(AX9="","",INDEX(DIFFERENTIATION_UNMERGE_VD,MATCH(AX9,DIFFERENTIATION_ID_DIFF,0)))</f>
        <v>Производство тепловой энергии. Некомбинированная выработка</v>
      </c>
      <c r="AY10" s="2402" t="str">
        <f>IF(AY9="","",INDEX(DIFFERENTIATION_UNMERGE_VD,MATCH(AY9,DIFFERENTIATION_ID_DIFF,0)))</f>
        <v>Производство тепловой энергии. Некомбинированная выработка</v>
      </c>
      <c r="AZ10" s="2402" t="str">
        <f>IF(AZ9="","",INDEX(DIFFERENTIATION_UNMERGE_VD,MATCH(AZ9,DIFFERENTIATION_ID_DIFF,0)))</f>
        <v>Производство тепловой энергии. Некомбинированная выработка</v>
      </c>
      <c r="BA10" s="2402" t="str">
        <f>IF(BA9="","",INDEX(DIFFERENTIATION_UNMERGE_VD,MATCH(BA9,DIFFERENTIATION_ID_DIFF,0)))</f>
        <v>Производство тепловой энергии. Некомбинированная выработка</v>
      </c>
      <c r="BB10" s="2402" t="str">
        <f>IF(BB9="","",INDEX(DIFFERENTIATION_UNMERGE_VD,MATCH(BB9,DIFFERENTIATION_ID_DIFF,0)))</f>
        <v>Производство тепловой энергии. Некомбинированная выработка</v>
      </c>
      <c r="BC10" s="2402" t="str">
        <f>IF(BC9="","",INDEX(DIFFERENTIATION_UNMERGE_VD,MATCH(BC9,DIFFERENTIATION_ID_DIFF,0)))</f>
        <v>Производство тепловой энергии. Некомбинированная выработка</v>
      </c>
      <c r="BD10" s="2402" t="str">
        <f>IF(BD9="","",INDEX(DIFFERENTIATION_UNMERGE_VD,MATCH(BD9,DIFFERENTIATION_ID_DIFF,0)))</f>
        <v>Производство тепловой энергии. Некомбинированная выработка</v>
      </c>
      <c r="BE10" s="2402" t="str">
        <f>IF(BE9="","",INDEX(DIFFERENTIATION_UNMERGE_VD,MATCH(BE9,DIFFERENTIATION_ID_DIFF,0)))</f>
        <v>Производство тепловой энергии. Некомбинированная выработка</v>
      </c>
      <c r="BF10" s="2402" t="str">
        <f>IF(BF9="","",INDEX(DIFFERENTIATION_UNMERGE_VD,MATCH(BF9,DIFFERENTIATION_ID_DIFF,0)))</f>
        <v>Производство тепловой энергии. Некомбинированная выработка</v>
      </c>
      <c r="BG10" s="2402" t="str">
        <f>IF(BG9="","",INDEX(DIFFERENTIATION_UNMERGE_VD,MATCH(BG9,DIFFERENTIATION_ID_DIFF,0)))</f>
        <v>Производство тепловой энергии. Некомбинированная выработка</v>
      </c>
      <c r="BH10" s="2402" t="str">
        <f>IF(BH9="","",INDEX(DIFFERENTIATION_UNMERGE_VD,MATCH(BH9,DIFFERENTIATION_ID_DIFF,0)))</f>
        <v>Производство тепловой энергии. Некомбинированная выработка</v>
      </c>
      <c r="BI10" s="2402" t="str">
        <f>IF(BI9="","",INDEX(DIFFERENTIATION_UNMERGE_VD,MATCH(BI9,DIFFERENTIATION_ID_DIFF,0)))</f>
        <v>Производство тепловой энергии. Некомбинированная выработка</v>
      </c>
      <c r="BJ10" s="2402" t="str">
        <f>IF(BJ9="","",INDEX(DIFFERENTIATION_UNMERGE_VD,MATCH(BJ9,DIFFERENTIATION_ID_DIFF,0)))</f>
        <v>Производство тепловой энергии. Некомбинированная выработка</v>
      </c>
      <c r="BK10" s="2402" t="str">
        <f>IF(BK9="","",INDEX(DIFFERENTIATION_UNMERGE_VD,MATCH(BK9,DIFFERENTIATION_ID_DIFF,0)))</f>
        <v>Производство тепловой энергии. Некомбинированная выработка</v>
      </c>
      <c r="BL10" s="2402" t="str">
        <f>IF(BL9="","",INDEX(DIFFERENTIATION_UNMERGE_VD,MATCH(BL9,DIFFERENTIATION_ID_DIFF,0)))</f>
        <v>Производство тепловой энергии. Некомбинированная выработка</v>
      </c>
      <c r="BM10" s="2402" t="str">
        <f>IF(BM9="","",INDEX(DIFFERENTIATION_UNMERGE_VD,MATCH(BM9,DIFFERENTIATION_ID_DIFF,0)))</f>
        <v>Производство тепловой энергии. Некомбинированная выработка</v>
      </c>
      <c r="BN10" s="2402" t="str">
        <f>IF(BN9="","",INDEX(DIFFERENTIATION_UNMERGE_VD,MATCH(BN9,DIFFERENTIATION_ID_DIFF,0)))</f>
        <v>Производство тепловой энергии. Некомбинированная выработка</v>
      </c>
      <c r="BO10" s="2402" t="str">
        <f>IF(BO9="","",INDEX(DIFFERENTIATION_UNMERGE_VD,MATCH(BO9,DIFFERENTIATION_ID_DIFF,0)))</f>
        <v>Производство тепловой энергии. Некомбинированная выработка</v>
      </c>
      <c r="BP10" s="2402" t="str">
        <f>IF(BP9="","",INDEX(DIFFERENTIATION_UNMERGE_VD,MATCH(BP9,DIFFERENTIATION_ID_DIFF,0)))</f>
        <v>Производство тепловой энергии. Некомбинированная выработка</v>
      </c>
      <c r="BQ10" s="2402" t="str">
        <f>IF(BQ9="","",INDEX(DIFFERENTIATION_UNMERGE_VD,MATCH(BQ9,DIFFERENTIATION_ID_DIFF,0)))</f>
        <v>Производство тепловой энергии. Некомбинированная выработка</v>
      </c>
      <c r="BR10" s="2402" t="str">
        <f>IF(BR9="","",INDEX(DIFFERENTIATION_UNMERGE_VD,MATCH(BR9,DIFFERENTIATION_ID_DIFF,0)))</f>
        <v>Производство тепловой энергии. Некомбинированная выработка</v>
      </c>
      <c r="BS10" s="2402" t="str">
        <f>IF(BS9="","",INDEX(DIFFERENTIATION_UNMERGE_VD,MATCH(BS9,DIFFERENTIATION_ID_DIFF,0)))</f>
        <v>Производство тепловой энергии. Некомбинированная выработка</v>
      </c>
      <c r="BT10" s="2402" t="str">
        <f>IF(BT9="","",INDEX(DIFFERENTIATION_UNMERGE_VD,MATCH(BT9,DIFFERENTIATION_ID_DIFF,0)))</f>
        <v>Производство тепловой энергии. Некомбинированная выработка</v>
      </c>
      <c r="BU10" s="2402" t="str">
        <f>IF(BU9="","",INDEX(DIFFERENTIATION_UNMERGE_VD,MATCH(BU9,DIFFERENTIATION_ID_DIFF,0)))</f>
        <v>Производство тепловой энергии. Некомбинированная выработка</v>
      </c>
      <c r="BV10" s="2402" t="str">
        <f>IF(BV9="","",INDEX(DIFFERENTIATION_UNMERGE_VD,MATCH(BV9,DIFFERENTIATION_ID_DIFF,0)))</f>
        <v>Производство тепловой энергии. Некомбинированная выработка</v>
      </c>
      <c r="BW10" s="2402" t="str">
        <f>IF(BW9="","",INDEX(DIFFERENTIATION_UNMERGE_VD,MATCH(BW9,DIFFERENTIATION_ID_DIFF,0)))</f>
        <v>Производство тепловой энергии. Некомбинированная выработка</v>
      </c>
      <c r="BX10" s="2402" t="str">
        <f>IF(BX9="","",INDEX(DIFFERENTIATION_UNMERGE_VD,MATCH(BX9,DIFFERENTIATION_ID_DIFF,0)))</f>
        <v>Производство тепловой энергии. Некомбинированная выработка</v>
      </c>
      <c r="BY10" s="2402" t="str">
        <f>IF(BY9="","",INDEX(DIFFERENTIATION_UNMERGE_VD,MATCH(BY9,DIFFERENTIATION_ID_DIFF,0)))</f>
        <v>Производство тепловой энергии. Некомбинированная выработка</v>
      </c>
      <c r="BZ10" s="2402" t="str">
        <f>IF(BZ9="","",INDEX(DIFFERENTIATION_UNMERGE_VD,MATCH(BZ9,DIFFERENTIATION_ID_DIFF,0)))</f>
        <v>Производство тепловой энергии. Некомбинированная выработка</v>
      </c>
      <c r="CA10" s="2402" t="str">
        <f>IF(CA9="","",INDEX(DIFFERENTIATION_UNMERGE_VD,MATCH(CA9,DIFFERENTIATION_ID_DIFF,0)))</f>
        <v>Производство тепловой энергии. Некомбинированная выработка</v>
      </c>
      <c r="CB10" s="2402" t="str">
        <f>IF(CB9="","",INDEX(DIFFERENTIATION_UNMERGE_VD,MATCH(CB9,DIFFERENTIATION_ID_DIFF,0)))</f>
        <v>Производство тепловой энергии. Некомбинированная выработка</v>
      </c>
      <c r="CC10" s="2402" t="str">
        <f>IF(CC9="","",INDEX(DIFFERENTIATION_UNMERGE_VD,MATCH(CC9,DIFFERENTIATION_ID_DIFF,0)))</f>
        <v>Производство тепловой энергии. Некомбинированная выработка</v>
      </c>
      <c r="CD10" s="2402" t="str">
        <f>IF(CD9="","",INDEX(DIFFERENTIATION_UNMERGE_VD,MATCH(CD9,DIFFERENTIATION_ID_DIFF,0)))</f>
        <v>Производство тепловой энергии. Некомбинированная выработка</v>
      </c>
      <c r="CE10" s="2402" t="str">
        <f>IF(CE9="","",INDEX(DIFFERENTIATION_UNMERGE_VD,MATCH(CE9,DIFFERENTIATION_ID_DIFF,0)))</f>
        <v>Производство тепловой энергии. Некомбинированная выработка</v>
      </c>
      <c r="CF10" s="2402" t="str">
        <f>IF(CF9="","",INDEX(DIFFERENTIATION_UNMERGE_VD,MATCH(CF9,DIFFERENTIATION_ID_DIFF,0)))</f>
        <v>Производство тепловой энергии. Некомбинированная выработка</v>
      </c>
      <c r="CG10" s="2402" t="str">
        <f>IF(CG9="","",INDEX(DIFFERENTIATION_UNMERGE_VD,MATCH(CG9,DIFFERENTIATION_ID_DIFF,0)))</f>
        <v>Производство тепловой энергии. Некомбинированная выработка</v>
      </c>
      <c r="CH10" s="2402" t="str">
        <f>IF(CH9="","",INDEX(DIFFERENTIATION_UNMERGE_VD,MATCH(CH9,DIFFERENTIATION_ID_DIFF,0)))</f>
        <v>Производство тепловой энергии. Некомбинированная выработка</v>
      </c>
      <c r="CI10" s="2402" t="str">
        <f>IF(CI9="","",INDEX(DIFFERENTIATION_UNMERGE_VD,MATCH(CI9,DIFFERENTIATION_ID_DIFF,0)))</f>
        <v>Производство тепловой энергии. Некомбинированная выработка</v>
      </c>
      <c r="CJ10" s="2402" t="str">
        <f>IF(CJ9="","",INDEX(DIFFERENTIATION_UNMERGE_VD,MATCH(CJ9,DIFFERENTIATION_ID_DIFF,0)))</f>
        <v>Производство тепловой энергии. Некомбинированная выработка</v>
      </c>
      <c r="CK10" s="2402" t="str">
        <f>IF(CK9="","",INDEX(DIFFERENTIATION_UNMERGE_VD,MATCH(CK9,DIFFERENTIATION_ID_DIFF,0)))</f>
        <v>Производство тепловой энергии. Некомбинированная выработка</v>
      </c>
      <c r="CL10" s="2402" t="str">
        <f>IF(CL9="","",INDEX(DIFFERENTIATION_UNMERGE_VD,MATCH(CL9,DIFFERENTIATION_ID_DIFF,0)))</f>
        <v>Производство тепловой энергии. Некомбинированная выработка</v>
      </c>
      <c r="CM10" s="2402" t="str">
        <f>IF(CM9="","",INDEX(DIFFERENTIATION_UNMERGE_VD,MATCH(CM9,DIFFERENTIATION_ID_DIFF,0)))</f>
        <v>Производство тепловой энергии. Некомбинированная выработка</v>
      </c>
      <c r="CN10" s="2402" t="str">
        <f>IF(CN9="","",INDEX(DIFFERENTIATION_UNMERGE_VD,MATCH(CN9,DIFFERENTIATION_ID_DIFF,0)))</f>
        <v>Производство тепловой энергии. Некомбинированная выработка</v>
      </c>
      <c r="CO10" s="2402" t="str">
        <f>IF(CO9="","",INDEX(DIFFERENTIATION_UNMERGE_VD,MATCH(CO9,DIFFERENTIATION_ID_DIFF,0)))</f>
        <v>Производство тепловой энергии. Некомбинированная выработка</v>
      </c>
      <c r="CP10" s="2402" t="str">
        <f>IF(CP9="","",INDEX(DIFFERENTIATION_UNMERGE_VD,MATCH(CP9,DIFFERENTIATION_ID_DIFF,0)))</f>
        <v>Производство тепловой энергии. Некомбинированная выработка</v>
      </c>
      <c r="CQ10" s="2402" t="str">
        <f>IF(CQ9="","",INDEX(DIFFERENTIATION_UNMERGE_VD,MATCH(CQ9,DIFFERENTIATION_ID_DIFF,0)))</f>
        <v>Производство тепловой энергии. Некомбинированная выработка</v>
      </c>
      <c r="CR10" s="2402" t="str">
        <f>IF(CR9="","",INDEX(DIFFERENTIATION_UNMERGE_VD,MATCH(CR9,DIFFERENTIATION_ID_DIFF,0)))</f>
        <v>Производство тепловой энергии. Некомбинированная выработка</v>
      </c>
      <c r="CS10" s="2402" t="str">
        <f>IF(CS9="","",INDEX(DIFFERENTIATION_UNMERGE_VD,MATCH(CS9,DIFFERENTIATION_ID_DIFF,0)))</f>
        <v>Производство тепловой энергии. Некомбинированная выработка</v>
      </c>
      <c r="CT10" s="2402" t="str">
        <f>IF(CT9="","",INDEX(DIFFERENTIATION_UNMERGE_VD,MATCH(CT9,DIFFERENTIATION_ID_DIFF,0)))</f>
        <v>Производство тепловой энергии. Некомбинированная выработка</v>
      </c>
      <c r="CU10" s="2402" t="str">
        <f>IF(CU9="","",INDEX(DIFFERENTIATION_UNMERGE_VD,MATCH(CU9,DIFFERENTIATION_ID_DIFF,0)))</f>
        <v>Производство тепловой энергии. Некомбинированная выработка</v>
      </c>
      <c r="CV10" s="2402" t="str">
        <f>IF(CV9="","",INDEX(DIFFERENTIATION_UNMERGE_VD,MATCH(CV9,DIFFERENTIATION_ID_DIFF,0)))</f>
        <v>Производство тепловой энергии. Некомбинированная выработка</v>
      </c>
      <c r="CW10" s="2402" t="str">
        <f>IF(CW9="","",INDEX(DIFFERENTIATION_UNMERGE_VD,MATCH(CW9,DIFFERENTIATION_ID_DIFF,0)))</f>
        <v>Производство тепловой энергии. Некомбинированная выработка</v>
      </c>
      <c r="CX10" s="2402" t="str">
        <f>IF(CX9="","",INDEX(DIFFERENTIATION_UNMERGE_VD,MATCH(CX9,DIFFERENTIATION_ID_DIFF,0)))</f>
        <v>Производство тепловой энергии. Некомбинированная выработка</v>
      </c>
      <c r="CY10" s="2402" t="str">
        <f>IF(CY9="","",INDEX(DIFFERENTIATION_UNMERGE_VD,MATCH(CY9,DIFFERENTIATION_ID_DIFF,0)))</f>
        <v>Производство тепловой энергии. Некомбинированная выработка</v>
      </c>
      <c r="CZ10" s="2402" t="str">
        <f>IF(CZ9="","",INDEX(DIFFERENTIATION_UNMERGE_VD,MATCH(CZ9,DIFFERENTIATION_ID_DIFF,0)))</f>
        <v>Производство тепловой энергии. Некомбинированная выработка</v>
      </c>
      <c r="DA10" s="2402" t="str">
        <f>IF(DA9="","",INDEX(DIFFERENTIATION_UNMERGE_VD,MATCH(DA9,DIFFERENTIATION_ID_DIFF,0)))</f>
        <v>Производство тепловой энергии. Некомбинированная выработка</v>
      </c>
      <c r="DB10" s="2402" t="str">
        <f>IF(DB9="","",INDEX(DIFFERENTIATION_UNMERGE_VD,MATCH(DB9,DIFFERENTIATION_ID_DIFF,0)))</f>
        <v>Производство тепловой энергии. Некомбинированная выработка</v>
      </c>
      <c r="DC10" s="2402" t="str">
        <f>IF(DC9="","",INDEX(DIFFERENTIATION_UNMERGE_VD,MATCH(DC9,DIFFERENTIATION_ID_DIFF,0)))</f>
        <v>Производство тепловой энергии. Некомбинированная выработка</v>
      </c>
      <c r="DD10" s="2402" t="str">
        <f>IF(DD9="","",INDEX(DIFFERENTIATION_UNMERGE_VD,MATCH(DD9,DIFFERENTIATION_ID_DIFF,0)))</f>
        <v>Производство тепловой энергии. Некомбинированная выработка</v>
      </c>
      <c r="DE10" s="2402" t="str">
        <f>IF(DE9="","",INDEX(DIFFERENTIATION_UNMERGE_VD,MATCH(DE9,DIFFERENTIATION_ID_DIFF,0)))</f>
        <v>Производство тепловой энергии. Некомбинированная выработка</v>
      </c>
      <c r="DF10" s="2402" t="str">
        <f>IF(DF9="","",INDEX(DIFFERENTIATION_UNMERGE_VD,MATCH(DF9,DIFFERENTIATION_ID_DIFF,0)))</f>
        <v>Производство тепловой энергии. Некомбинированная выработка</v>
      </c>
      <c r="DG10" s="2402" t="str">
        <f>IF(DG9="","",INDEX(DIFFERENTIATION_UNMERGE_VD,MATCH(DG9,DIFFERENTIATION_ID_DIFF,0)))</f>
        <v>Производство тепловой энергии. Некомбинированная выработка</v>
      </c>
      <c r="DH10" s="2402" t="str">
        <f>IF(DH9="","",INDEX(DIFFERENTIATION_UNMERGE_VD,MATCH(DH9,DIFFERENTIATION_ID_DIFF,0)))</f>
        <v>Производство тепловой энергии. Некомбинированная выработка</v>
      </c>
      <c r="DI10" s="2402" t="str">
        <f>IF(DI9="","",INDEX(DIFFERENTIATION_UNMERGE_VD,MATCH(DI9,DIFFERENTIATION_ID_DIFF,0)))</f>
        <v>Производство тепловой энергии. Некомбинированная выработка</v>
      </c>
      <c r="DJ10" s="2402" t="str">
        <f>IF(DJ9="","",INDEX(DIFFERENTIATION_UNMERGE_VD,MATCH(DJ9,DIFFERENTIATION_ID_DIFF,0)))</f>
        <v>Производство тепловой энергии. Некомбинированная выработка</v>
      </c>
      <c r="DK10" s="2402" t="str">
        <f>IF(DK9="","",INDEX(DIFFERENTIATION_UNMERGE_VD,MATCH(DK9,DIFFERENTIATION_ID_DIFF,0)))</f>
        <v>Производство тепловой энергии. Некомбинированная выработка</v>
      </c>
      <c r="DL10" s="2402" t="str">
        <f>IF(DL9="","",INDEX(DIFFERENTIATION_UNMERGE_VD,MATCH(DL9,DIFFERENTIATION_ID_DIFF,0)))</f>
        <v>Производство тепловой энергии. Некомбинированная выработка</v>
      </c>
      <c r="DM10" s="2402" t="str">
        <f>IF(DM9="","",INDEX(DIFFERENTIATION_UNMERGE_VD,MATCH(DM9,DIFFERENTIATION_ID_DIFF,0)))</f>
        <v>Производство тепловой энергии. Некомбинированная выработка</v>
      </c>
      <c r="DN10" s="2402" t="str">
        <f>IF(DN9="","",INDEX(DIFFERENTIATION_UNMERGE_VD,MATCH(DN9,DIFFERENTIATION_ID_DIFF,0)))</f>
        <v>Производство тепловой энергии. Некомбинированная выработка</v>
      </c>
      <c r="DO10" s="2402" t="str">
        <f>IF(DO9="","",INDEX(DIFFERENTIATION_UNMERGE_VD,MATCH(DO9,DIFFERENTIATION_ID_DIFF,0)))</f>
        <v>Производство тепловой энергии. Некомбинированная выработка</v>
      </c>
      <c r="DP10" s="2402" t="str">
        <f>IF(DP9="","",INDEX(DIFFERENTIATION_UNMERGE_VD,MATCH(DP9,DIFFERENTIATION_ID_DIFF,0)))</f>
        <v>Производство тепловой энергии. Некомбинированная выработка</v>
      </c>
      <c r="DQ10" s="2402" t="str">
        <f>IF(DQ9="","",INDEX(DIFFERENTIATION_UNMERGE_VD,MATCH(DQ9,DIFFERENTIATION_ID_DIFF,0)))</f>
        <v>Производство тепловой энергии. Некомбинированная выработка</v>
      </c>
      <c r="DR10" s="2402" t="str">
        <f>IF(DR9="","",INDEX(DIFFERENTIATION_UNMERGE_VD,MATCH(DR9,DIFFERENTIATION_ID_DIFF,0)))</f>
        <v>Производство тепловой энергии. Некомбинированная выработка</v>
      </c>
      <c r="DS10" s="2402" t="str">
        <f>IF(DS9="","",INDEX(DIFFERENTIATION_UNMERGE_VD,MATCH(DS9,DIFFERENTIATION_ID_DIFF,0)))</f>
        <v>Производство тепловой энергии. Некомбинированная выработка</v>
      </c>
      <c r="DT10" s="2402" t="str">
        <f>IF(DT9="","",INDEX(DIFFERENTIATION_UNMERGE_VD,MATCH(DT9,DIFFERENTIATION_ID_DIFF,0)))</f>
        <v>Производство тепловой энергии. Некомбинированная выработка</v>
      </c>
      <c r="DU10" s="2402" t="str">
        <f>IF(DU9="","",INDEX(DIFFERENTIATION_UNMERGE_VD,MATCH(DU9,DIFFERENTIATION_ID_DIFF,0)))</f>
        <v>Производство тепловой энергии. Некомбинированная выработка</v>
      </c>
      <c r="DV10" s="2402" t="str">
        <f>IF(DV9="","",INDEX(DIFFERENTIATION_UNMERGE_VD,MATCH(DV9,DIFFERENTIATION_ID_DIFF,0)))</f>
        <v>Производство тепловой энергии. Некомбинированная выработка</v>
      </c>
      <c r="DW10" s="2402" t="str">
        <f>IF(DW9="","",INDEX(DIFFERENTIATION_UNMERGE_VD,MATCH(DW9,DIFFERENTIATION_ID_DIFF,0)))</f>
        <v>Производство тепловой энергии. Некомбинированная выработка</v>
      </c>
      <c r="DX10" s="2402" t="str">
        <f>IF(DX9="","",INDEX(DIFFERENTIATION_UNMERGE_VD,MATCH(DX9,DIFFERENTIATION_ID_DIFF,0)))</f>
        <v>Производство тепловой энергии. Некомбинированная выработка</v>
      </c>
      <c r="DY10" s="2402" t="str">
        <f>IF(DY9="","",INDEX(DIFFERENTIATION_UNMERGE_VD,MATCH(DY9,DIFFERENTIATION_ID_DIFF,0)))</f>
        <v>Производство тепловой энергии. Некомбинированная выработка</v>
      </c>
      <c r="DZ10" s="2402" t="str">
        <f>IF(DZ9="","",INDEX(DIFFERENTIATION_UNMERGE_VD,MATCH(DZ9,DIFFERENTIATION_ID_DIFF,0)))</f>
        <v>Производство тепловой энергии. Некомбинированная выработка</v>
      </c>
      <c r="EA10" s="2402" t="str">
        <f>IF(EA9="","",INDEX(DIFFERENTIATION_UNMERGE_VD,MATCH(EA9,DIFFERENTIATION_ID_DIFF,0)))</f>
        <v>Производство тепловой энергии. Некомбинированная выработка</v>
      </c>
      <c r="EB10" s="2402" t="str">
        <f>IF(EB9="","",INDEX(DIFFERENTIATION_UNMERGE_VD,MATCH(EB9,DIFFERENTIATION_ID_DIFF,0)))</f>
        <v>Производство тепловой энергии. Некомбинированная выработка</v>
      </c>
      <c r="EC10" s="2402" t="str">
        <f>IF(EC9="","",INDEX(DIFFERENTIATION_UNMERGE_VD,MATCH(EC9,DIFFERENTIATION_ID_DIFF,0)))</f>
        <v>Производство тепловой энергии. Некомбинированная выработка</v>
      </c>
      <c r="ED10" s="2402" t="str">
        <f>IF(ED9="","",INDEX(DIFFERENTIATION_UNMERGE_VD,MATCH(ED9,DIFFERENTIATION_ID_DIFF,0)))</f>
        <v>Производство тепловой энергии. Некомбинированная выработка</v>
      </c>
      <c r="EE10" s="2402" t="str">
        <f>IF(EE9="","",INDEX(DIFFERENTIATION_UNMERGE_VD,MATCH(EE9,DIFFERENTIATION_ID_DIFF,0)))</f>
        <v>Производство тепловой энергии. Некомбинированная выработка</v>
      </c>
      <c r="EF10" s="2402" t="str">
        <f>IF(EF9="","",INDEX(DIFFERENTIATION_UNMERGE_VD,MATCH(EF9,DIFFERENTIATION_ID_DIFF,0)))</f>
        <v>Производство тепловой энергии. Некомбинированная выработка</v>
      </c>
      <c r="EG10" s="2402" t="str">
        <f>IF(EG9="","",INDEX(DIFFERENTIATION_UNMERGE_VD,MATCH(EG9,DIFFERENTIATION_ID_DIFF,0)))</f>
        <v>Производство тепловой энергии. Некомбинированная выработка</v>
      </c>
      <c r="EH10" s="2402" t="str">
        <f>IF(EH9="","",INDEX(DIFFERENTIATION_UNMERGE_VD,MATCH(EH9,DIFFERENTIATION_ID_DIFF,0)))</f>
        <v>Производство тепловой энергии. Некомбинированная выработка</v>
      </c>
      <c r="EI10" s="2402" t="str">
        <f>IF(EI9="","",INDEX(DIFFERENTIATION_UNMERGE_VD,MATCH(EI9,DIFFERENTIATION_ID_DIFF,0)))</f>
        <v>Производство тепловой энергии. Некомбинированная выработка</v>
      </c>
      <c r="EJ10" s="2402" t="str">
        <f>IF(EJ9="","",INDEX(DIFFERENTIATION_UNMERGE_VD,MATCH(EJ9,DIFFERENTIATION_ID_DIFF,0)))</f>
        <v>Производство тепловой энергии. Некомбинированная выработка</v>
      </c>
      <c r="EK10" s="2402" t="str">
        <f>IF(EK9="","",INDEX(DIFFERENTIATION_UNMERGE_VD,MATCH(EK9,DIFFERENTIATION_ID_DIFF,0)))</f>
        <v>Производство тепловой энергии. Некомбинированная выработка</v>
      </c>
      <c r="EL10" s="2402" t="str">
        <f>IF(EL9="","",INDEX(DIFFERENTIATION_UNMERGE_VD,MATCH(EL9,DIFFERENTIATION_ID_DIFF,0)))</f>
        <v>Производство тепловой энергии. Некомбинированная выработка</v>
      </c>
      <c r="EM10" s="2402" t="str">
        <f>IF(EM9="","",INDEX(DIFFERENTIATION_UNMERGE_VD,MATCH(EM9,DIFFERENTIATION_ID_DIFF,0)))</f>
        <v>Производство тепловой энергии. Некомбинированная выработка</v>
      </c>
      <c r="EN10" s="2402" t="str">
        <f>IF(EN9="","",INDEX(DIFFERENTIATION_UNMERGE_VD,MATCH(EN9,DIFFERENTIATION_ID_DIFF,0)))</f>
        <v>Производство тепловой энергии. Некомбинированная выработка</v>
      </c>
      <c r="EO10" s="2402" t="str">
        <f>IF(EO9="","",INDEX(DIFFERENTIATION_UNMERGE_VD,MATCH(EO9,DIFFERENTIATION_ID_DIFF,0)))</f>
        <v>Производство тепловой энергии. Некомбинированная выработка</v>
      </c>
      <c r="EP10" s="2402" t="str">
        <f>IF(EP9="","",INDEX(DIFFERENTIATION_UNMERGE_VD,MATCH(EP9,DIFFERENTIATION_ID_DIFF,0)))</f>
        <v>Производство тепловой энергии. Некомбинированная выработка</v>
      </c>
      <c r="EQ10" s="2402" t="str">
        <f>IF(EQ9="","",INDEX(DIFFERENTIATION_UNMERGE_VD,MATCH(EQ9,DIFFERENTIATION_ID_DIFF,0)))</f>
        <v>Производство тепловой энергии. Некомбинированная выработка</v>
      </c>
      <c r="ER10" s="2402" t="str">
        <f>IF(ER9="","",INDEX(DIFFERENTIATION_UNMERGE_VD,MATCH(ER9,DIFFERENTIATION_ID_DIFF,0)))</f>
        <v>Производство тепловой энергии. Некомбинированная выработка</v>
      </c>
      <c r="ES10" s="2402" t="str">
        <f>IF(ES9="","",INDEX(DIFFERENTIATION_UNMERGE_VD,MATCH(ES9,DIFFERENTIATION_ID_DIFF,0)))</f>
        <v>Производство тепловой энергии. Некомбинированная выработка</v>
      </c>
      <c r="ET10" s="2402" t="str">
        <f>IF(ET9="","",INDEX(DIFFERENTIATION_UNMERGE_VD,MATCH(ET9,DIFFERENTIATION_ID_DIFF,0)))</f>
        <v>Производство тепловой энергии. Некомбинированная выработка</v>
      </c>
      <c r="EU10" s="2402" t="str">
        <f>IF(EU9="","",INDEX(DIFFERENTIATION_UNMERGE_VD,MATCH(EU9,DIFFERENTIATION_ID_DIFF,0)))</f>
        <v>Производство тепловой энергии. Некомбинированная выработка</v>
      </c>
      <c r="EV10" s="2402" t="str">
        <f>IF(EV9="","",INDEX(DIFFERENTIATION_UNMERGE_VD,MATCH(EV9,DIFFERENTIATION_ID_DIFF,0)))</f>
        <v>Производство тепловой энергии. Некомбинированная выработка</v>
      </c>
      <c r="EW10" s="2402" t="str">
        <f>IF(EW9="","",INDEX(DIFFERENTIATION_UNMERGE_VD,MATCH(EW9,DIFFERENTIATION_ID_DIFF,0)))</f>
        <v>Производство тепловой энергии. Некомбинированная выработка</v>
      </c>
      <c r="EX10" s="2402" t="str">
        <f>IF(EX9="","",INDEX(DIFFERENTIATION_UNMERGE_VD,MATCH(EX9,DIFFERENTIATION_ID_DIFF,0)))</f>
        <v>Производство тепловой энергии. Некомбинированная выработка</v>
      </c>
      <c r="EY10" s="2402" t="str">
        <f>IF(EY9="","",INDEX(DIFFERENTIATION_UNMERGE_VD,MATCH(EY9,DIFFERENTIATION_ID_DIFF,0)))</f>
        <v>Производство тепловой энергии. Некомбинированная выработка</v>
      </c>
      <c r="EZ10" s="2402" t="str">
        <f>IF(EZ9="","",INDEX(DIFFERENTIATION_UNMERGE_VD,MATCH(EZ9,DIFFERENTIATION_ID_DIFF,0)))</f>
        <v>Производство тепловой энергии. Некомбинированная выработка</v>
      </c>
      <c r="FA10" s="2402" t="str">
        <f>IF(FA9="","",INDEX(DIFFERENTIATION_UNMERGE_VD,MATCH(FA9,DIFFERENTIATION_ID_DIFF,0)))</f>
        <v>Производство тепловой энергии. Некомбинированная выработка</v>
      </c>
      <c r="FB10" s="2402" t="str">
        <f>IF(FB9="","",INDEX(DIFFERENTIATION_UNMERGE_VD,MATCH(FB9,DIFFERENTIATION_ID_DIFF,0)))</f>
        <v>Производство тепловой энергии. Некомбинированная выработка</v>
      </c>
      <c r="FC10" s="2402" t="str">
        <f>IF(FC9="","",INDEX(DIFFERENTIATION_UNMERGE_VD,MATCH(FC9,DIFFERENTIATION_ID_DIFF,0)))</f>
        <v>Производство тепловой энергии. Некомбинированная выработка</v>
      </c>
      <c r="FD10" s="2402" t="str">
        <f>IF(FD9="","",INDEX(DIFFERENTIATION_UNMERGE_VD,MATCH(FD9,DIFFERENTIATION_ID_DIFF,0)))</f>
        <v>Производство тепловой энергии. Некомбинированная выработка</v>
      </c>
      <c r="FE10" s="2402" t="str">
        <f>IF(FE9="","",INDEX(DIFFERENTIATION_UNMERGE_VD,MATCH(FE9,DIFFERENTIATION_ID_DIFF,0)))</f>
        <v>Производство тепловой энергии. Некомбинированная выработка</v>
      </c>
      <c r="FF10" s="2402" t="str">
        <f>IF(FF9="","",INDEX(DIFFERENTIATION_UNMERGE_VD,MATCH(FF9,DIFFERENTIATION_ID_DIFF,0)))</f>
        <v>Производство тепловой энергии. Некомбинированная выработка</v>
      </c>
      <c r="FG10" s="2402" t="str">
        <f>IF(FG9="","",INDEX(DIFFERENTIATION_UNMERGE_VD,MATCH(FG9,DIFFERENTIATION_ID_DIFF,0)))</f>
        <v>Производство тепловой энергии. Некомбинированная выработка</v>
      </c>
      <c r="FH10" s="2402" t="str">
        <f>IF(FH9="","",INDEX(DIFFERENTIATION_UNMERGE_VD,MATCH(FH9,DIFFERENTIATION_ID_DIFF,0)))</f>
        <v>Производство тепловой энергии. Некомбинированная выработка</v>
      </c>
      <c r="FI10" s="2402" t="str">
        <f>IF(FI9="","",INDEX(DIFFERENTIATION_UNMERGE_VD,MATCH(FI9,DIFFERENTIATION_ID_DIFF,0)))</f>
        <v>Производство тепловой энергии. Некомбинированная выработка</v>
      </c>
      <c r="FJ10" s="2402" t="str">
        <f>IF(FJ9="","",INDEX(DIFFERENTIATION_UNMERGE_VD,MATCH(FJ9,DIFFERENTIATION_ID_DIFF,0)))</f>
        <v>Производство тепловой энергии. Некомбинированная выработка</v>
      </c>
      <c r="FK10" s="2402" t="str">
        <f>IF(FK9="","",INDEX(DIFFERENTIATION_UNMERGE_VD,MATCH(FK9,DIFFERENTIATION_ID_DIFF,0)))</f>
        <v>Производство тепловой энергии. Некомбинированная выработка</v>
      </c>
      <c r="FL10" s="2402" t="str">
        <f>IF(FL9="","",INDEX(DIFFERENTIATION_UNMERGE_VD,MATCH(FL9,DIFFERENTIATION_ID_DIFF,0)))</f>
        <v>Производство тепловой энергии. Некомбинированная выработка</v>
      </c>
      <c r="FM10" s="2402" t="str">
        <f>IF(FM9="","",INDEX(DIFFERENTIATION_UNMERGE_VD,MATCH(FM9,DIFFERENTIATION_ID_DIFF,0)))</f>
        <v>Производство тепловой энергии. Некомбинированная выработка</v>
      </c>
      <c r="FN10" s="2402" t="str">
        <f>IF(FN9="","",INDEX(DIFFERENTIATION_UNMERGE_VD,MATCH(FN9,DIFFERENTIATION_ID_DIFF,0)))</f>
        <v>Производство тепловой энергии. Некомбинированная выработка</v>
      </c>
      <c r="FO10" s="2402" t="str">
        <f>IF(FO9="","",INDEX(DIFFERENTIATION_UNMERGE_VD,MATCH(FO9,DIFFERENTIATION_ID_DIFF,0)))</f>
        <v>Производство тепловой энергии. Некомбинированная выработка</v>
      </c>
      <c r="FP10" s="2402" t="str">
        <f>IF(FP9="","",INDEX(DIFFERENTIATION_UNMERGE_VD,MATCH(FP9,DIFFERENTIATION_ID_DIFF,0)))</f>
        <v>Производство тепловой энергии. Некомбинированная выработка</v>
      </c>
      <c r="FQ10" s="2402" t="str">
        <f>IF(FQ9="","",INDEX(DIFFERENTIATION_UNMERGE_VD,MATCH(FQ9,DIFFERENTIATION_ID_DIFF,0)))</f>
        <v>Производство тепловой энергии. Некомбинированная выработка</v>
      </c>
      <c r="FR10" s="2402" t="str">
        <f>IF(FR9="","",INDEX(DIFFERENTIATION_UNMERGE_VD,MATCH(FR9,DIFFERENTIATION_ID_DIFF,0)))</f>
        <v>Производство тепловой энергии. Некомбинированная выработка</v>
      </c>
      <c r="FS10" s="2402" t="str">
        <f>IF(FS9="","",INDEX(DIFFERENTIATION_UNMERGE_VD,MATCH(FS9,DIFFERENTIATION_ID_DIFF,0)))</f>
        <v>Производство тепловой энергии. Некомбинированная выработка</v>
      </c>
      <c r="FT10" s="2402" t="str">
        <f>IF(FT9="","",INDEX(DIFFERENTIATION_UNMERGE_VD,MATCH(FT9,DIFFERENTIATION_ID_DIFF,0)))</f>
        <v>Производство тепловой энергии. Некомбинированная выработка</v>
      </c>
      <c r="FU10" s="2402" t="str">
        <f>IF(FU9="","",INDEX(DIFFERENTIATION_UNMERGE_VD,MATCH(FU9,DIFFERENTIATION_ID_DIFF,0)))</f>
        <v>Производство тепловой энергии. Некомбинированная выработка</v>
      </c>
      <c r="FV10" s="2402" t="str">
        <f>IF(FV9="","",INDEX(DIFFERENTIATION_UNMERGE_VD,MATCH(FV9,DIFFERENTIATION_ID_DIFF,0)))</f>
        <v>Производство тепловой энергии. Некомбинированная выработка</v>
      </c>
      <c r="FW10" s="2402" t="str">
        <f>IF(FW9="","",INDEX(DIFFERENTIATION_UNMERGE_VD,MATCH(FW9,DIFFERENTIATION_ID_DIFF,0)))</f>
        <v>Производство тепловой энергии. Некомбинированная выработка</v>
      </c>
      <c r="FX10" s="2402" t="str">
        <f>IF(FX9="","",INDEX(DIFFERENTIATION_UNMERGE_VD,MATCH(FX9,DIFFERENTIATION_ID_DIFF,0)))</f>
        <v>Производство тепловой энергии. Некомбинированная выработка</v>
      </c>
      <c r="FY10" s="2402" t="str">
        <f>IF(FY9="","",INDEX(DIFFERENTIATION_UNMERGE_VD,MATCH(FY9,DIFFERENTIATION_ID_DIFF,0)))</f>
        <v>Производство тепловой энергии. Некомбинированная выработка</v>
      </c>
      <c r="FZ10" s="2402" t="str">
        <f>IF(FZ9="","",INDEX(DIFFERENTIATION_UNMERGE_VD,MATCH(FZ9,DIFFERENTIATION_ID_DIFF,0)))</f>
        <v>Производство тепловой энергии. Некомбинированная выработка</v>
      </c>
      <c r="GA10" s="2402" t="str">
        <f>IF(GA9="","",INDEX(DIFFERENTIATION_UNMERGE_VD,MATCH(GA9,DIFFERENTIATION_ID_DIFF,0)))</f>
        <v>Производство тепловой энергии. Некомбинированная выработка</v>
      </c>
      <c r="GB10" s="2402" t="str">
        <f>IF(GB9="","",INDEX(DIFFERENTIATION_UNMERGE_VD,MATCH(GB9,DIFFERENTIATION_ID_DIFF,0)))</f>
        <v>Производство тепловой энергии. Некомбинированная выработка</v>
      </c>
      <c r="GC10" s="2402" t="str">
        <f>IF(GC9="","",INDEX(DIFFERENTIATION_UNMERGE_VD,MATCH(GC9,DIFFERENTIATION_ID_DIFF,0)))</f>
        <v>Производство тепловой энергии. Некомбинированная выработка</v>
      </c>
      <c r="GD10" s="2402" t="str">
        <f>IF(GD9="","",INDEX(DIFFERENTIATION_UNMERGE_VD,MATCH(GD9,DIFFERENTIATION_ID_DIFF,0)))</f>
        <v>Производство тепловой энергии. Некомбинированная выработка</v>
      </c>
      <c r="GE10" s="2402" t="str">
        <f>IF(GE9="","",INDEX(DIFFERENTIATION_UNMERGE_VD,MATCH(GE9,DIFFERENTIATION_ID_DIFF,0)))</f>
        <v>Производство тепловой энергии. Некомбинированная выработка</v>
      </c>
      <c r="GF10" s="2402" t="str">
        <f>IF(GF9="","",INDEX(DIFFERENTIATION_UNMERGE_VD,MATCH(GF9,DIFFERENTIATION_ID_DIFF,0)))</f>
        <v>Производство тепловой энергии. Некомбинированная выработка</v>
      </c>
      <c r="GG10" s="2402" t="str">
        <f>IF(GG9="","",INDEX(DIFFERENTIATION_UNMERGE_VD,MATCH(GG9,DIFFERENTIATION_ID_DIFF,0)))</f>
        <v>Производство тепловой энергии. Некомбинированная выработка</v>
      </c>
      <c r="GH10" s="2402" t="str">
        <f>IF(GH9="","",INDEX(DIFFERENTIATION_UNMERGE_VD,MATCH(GH9,DIFFERENTIATION_ID_DIFF,0)))</f>
        <v>Производство тепловой энергии. Некомбинированная выработка</v>
      </c>
      <c r="GI10" s="2402" t="str">
        <f>IF(GI9="","",INDEX(DIFFERENTIATION_UNMERGE_VD,MATCH(GI9,DIFFERENTIATION_ID_DIFF,0)))</f>
        <v>Производство тепловой энергии. Некомбинированная выработка</v>
      </c>
      <c r="GJ10" s="2402" t="str">
        <f>IF(GJ9="","",INDEX(DIFFERENTIATION_UNMERGE_VD,MATCH(GJ9,DIFFERENTIATION_ID_DIFF,0)))</f>
        <v>Производство тепловой энергии. Некомбинированная выработка</v>
      </c>
      <c r="GK10" s="2402" t="str">
        <f>IF(GK9="","",INDEX(DIFFERENTIATION_UNMERGE_VD,MATCH(GK9,DIFFERENTIATION_ID_DIFF,0)))</f>
        <v>Производство тепловой энергии. Некомбинированная выработка</v>
      </c>
      <c r="GL10" s="2402" t="str">
        <f>IF(GL9="","",INDEX(DIFFERENTIATION_UNMERGE_VD,MATCH(GL9,DIFFERENTIATION_ID_DIFF,0)))</f>
        <v>Производство тепловой энергии. Некомбинированная выработка</v>
      </c>
      <c r="GM10" s="2402" t="str">
        <f>IF(GM9="","",INDEX(DIFFERENTIATION_UNMERGE_VD,MATCH(GM9,DIFFERENTIATION_ID_DIFF,0)))</f>
        <v>Производство тепловой энергии. Некомбинированная выработка</v>
      </c>
      <c r="GN10" s="2136"/>
      <c r="HJ10" s="1640">
        <v>11</v>
      </c>
    </row>
    <row customHeight="1" ht="11.549999999999999">
      <c r="E11" s="720"/>
      <c r="F11" s="2376" t="s">
        <v>1037</v>
      </c>
      <c r="G11" s="2377"/>
      <c r="H11" s="1668" t="str">
        <f>IF(H9="","",INDEX(DIFFERENTIATION_UNMERGE_AREA,MATCH(H9,DIFFERENTIATION_ID_DIFF,0)))</f>
        <v/>
      </c>
      <c r="I11" s="1668" t="str">
        <f>IF(I9="","",INDEX(DIFFERENTIATION_UNMERGE_AREA,MATCH(I9,DIFFERENTIATION_ID_DIFF,0)))</f>
        <v>Территория 1</v>
      </c>
      <c r="J11" s="2402" t="str">
        <f>IF(J9="","",INDEX(DIFFERENTIATION_UNMERGE_AREA,MATCH(J9,DIFFERENTIATION_ID_DIFF,0)))</f>
        <v>Территория 1</v>
      </c>
      <c r="K11" s="2402" t="str">
        <f>IF(K9="","",INDEX(DIFFERENTIATION_UNMERGE_AREA,MATCH(K9,DIFFERENTIATION_ID_DIFF,0)))</f>
        <v>Территория 1</v>
      </c>
      <c r="L11" s="2402" t="str">
        <f>IF(L9="","",INDEX(DIFFERENTIATION_UNMERGE_AREA,MATCH(L9,DIFFERENTIATION_ID_DIFF,0)))</f>
        <v>Территория 1</v>
      </c>
      <c r="M11" s="2402" t="str">
        <f>IF(M9="","",INDEX(DIFFERENTIATION_UNMERGE_AREA,MATCH(M9,DIFFERENTIATION_ID_DIFF,0)))</f>
        <v>Территория 1</v>
      </c>
      <c r="N11" s="2402" t="str">
        <f>IF(N9="","",INDEX(DIFFERENTIATION_UNMERGE_AREA,MATCH(N9,DIFFERENTIATION_ID_DIFF,0)))</f>
        <v>Территория 1</v>
      </c>
      <c r="O11" s="2402" t="str">
        <f>IF(O9="","",INDEX(DIFFERENTIATION_UNMERGE_AREA,MATCH(O9,DIFFERENTIATION_ID_DIFF,0)))</f>
        <v>Территория 1</v>
      </c>
      <c r="P11" s="2402" t="str">
        <f>IF(P9="","",INDEX(DIFFERENTIATION_UNMERGE_AREA,MATCH(P9,DIFFERENTIATION_ID_DIFF,0)))</f>
        <v>Территория 1</v>
      </c>
      <c r="Q11" s="2402" t="str">
        <f>IF(Q9="","",INDEX(DIFFERENTIATION_UNMERGE_AREA,MATCH(Q9,DIFFERENTIATION_ID_DIFF,0)))</f>
        <v>Территория 1</v>
      </c>
      <c r="R11" s="2402" t="str">
        <f>IF(R9="","",INDEX(DIFFERENTIATION_UNMERGE_AREA,MATCH(R9,DIFFERENTIATION_ID_DIFF,0)))</f>
        <v>Территория 1</v>
      </c>
      <c r="S11" s="2402" t="str">
        <f>IF(S9="","",INDEX(DIFFERENTIATION_UNMERGE_AREA,MATCH(S9,DIFFERENTIATION_ID_DIFF,0)))</f>
        <v>Территория 1</v>
      </c>
      <c r="T11" s="2402" t="str">
        <f>IF(T9="","",INDEX(DIFFERENTIATION_UNMERGE_AREA,MATCH(T9,DIFFERENTIATION_ID_DIFF,0)))</f>
        <v>Территория 1</v>
      </c>
      <c r="U11" s="2402" t="str">
        <f>IF(U9="","",INDEX(DIFFERENTIATION_UNMERGE_AREA,MATCH(U9,DIFFERENTIATION_ID_DIFF,0)))</f>
        <v>Территория 1</v>
      </c>
      <c r="V11" s="2402" t="str">
        <f>IF(V9="","",INDEX(DIFFERENTIATION_UNMERGE_AREA,MATCH(V9,DIFFERENTIATION_ID_DIFF,0)))</f>
        <v>Территория 1</v>
      </c>
      <c r="W11" s="2402" t="str">
        <f>IF(W9="","",INDEX(DIFFERENTIATION_UNMERGE_AREA,MATCH(W9,DIFFERENTIATION_ID_DIFF,0)))</f>
        <v>Территория 2</v>
      </c>
      <c r="X11" s="2402" t="str">
        <f>IF(X9="","",INDEX(DIFFERENTIATION_UNMERGE_AREA,MATCH(X9,DIFFERENTIATION_ID_DIFF,0)))</f>
        <v>Территория 2</v>
      </c>
      <c r="Y11" s="2402" t="str">
        <f>IF(Y9="","",INDEX(DIFFERENTIATION_UNMERGE_AREA,MATCH(Y9,DIFFERENTIATION_ID_DIFF,0)))</f>
        <v>Территория 3</v>
      </c>
      <c r="Z11" s="2402" t="str">
        <f>IF(Z9="","",INDEX(DIFFERENTIATION_UNMERGE_AREA,MATCH(Z9,DIFFERENTIATION_ID_DIFF,0)))</f>
        <v>Территория 3</v>
      </c>
      <c r="AA11" s="2402" t="str">
        <f>IF(AA9="","",INDEX(DIFFERENTIATION_UNMERGE_AREA,MATCH(AA9,DIFFERENTIATION_ID_DIFF,0)))</f>
        <v>Территория 3</v>
      </c>
      <c r="AB11" s="2402" t="str">
        <f>IF(AB9="","",INDEX(DIFFERENTIATION_UNMERGE_AREA,MATCH(AB9,DIFFERENTIATION_ID_DIFF,0)))</f>
        <v>Территория 3</v>
      </c>
      <c r="AC11" s="2402" t="str">
        <f>IF(AC9="","",INDEX(DIFFERENTIATION_UNMERGE_AREA,MATCH(AC9,DIFFERENTIATION_ID_DIFF,0)))</f>
        <v>Территория 3</v>
      </c>
      <c r="AD11" s="2402" t="str">
        <f>IF(AD9="","",INDEX(DIFFERENTIATION_UNMERGE_AREA,MATCH(AD9,DIFFERENTIATION_ID_DIFF,0)))</f>
        <v>Территория 3</v>
      </c>
      <c r="AE11" s="2402" t="str">
        <f>IF(AE9="","",INDEX(DIFFERENTIATION_UNMERGE_AREA,MATCH(AE9,DIFFERENTIATION_ID_DIFF,0)))</f>
        <v>Территория 3</v>
      </c>
      <c r="AF11" s="2402" t="str">
        <f>IF(AF9="","",INDEX(DIFFERENTIATION_UNMERGE_AREA,MATCH(AF9,DIFFERENTIATION_ID_DIFF,0)))</f>
        <v>Территория 3</v>
      </c>
      <c r="AG11" s="2402" t="str">
        <f>IF(AG9="","",INDEX(DIFFERENTIATION_UNMERGE_AREA,MATCH(AG9,DIFFERENTIATION_ID_DIFF,0)))</f>
        <v>Территория 3</v>
      </c>
      <c r="AH11" s="2402" t="str">
        <f>IF(AH9="","",INDEX(DIFFERENTIATION_UNMERGE_AREA,MATCH(AH9,DIFFERENTIATION_ID_DIFF,0)))</f>
        <v>Территория 3</v>
      </c>
      <c r="AI11" s="2402" t="str">
        <f>IF(AI9="","",INDEX(DIFFERENTIATION_UNMERGE_AREA,MATCH(AI9,DIFFERENTIATION_ID_DIFF,0)))</f>
        <v>Территория 3</v>
      </c>
      <c r="AJ11" s="2402" t="str">
        <f>IF(AJ9="","",INDEX(DIFFERENTIATION_UNMERGE_AREA,MATCH(AJ9,DIFFERENTIATION_ID_DIFF,0)))</f>
        <v>Территория 3</v>
      </c>
      <c r="AK11" s="2402" t="str">
        <f>IF(AK9="","",INDEX(DIFFERENTIATION_UNMERGE_AREA,MATCH(AK9,DIFFERENTIATION_ID_DIFF,0)))</f>
        <v>Территория 3</v>
      </c>
      <c r="AL11" s="2402" t="str">
        <f>IF(AL9="","",INDEX(DIFFERENTIATION_UNMERGE_AREA,MATCH(AL9,DIFFERENTIATION_ID_DIFF,0)))</f>
        <v>Территория 3</v>
      </c>
      <c r="AM11" s="2402" t="str">
        <f>IF(AM9="","",INDEX(DIFFERENTIATION_UNMERGE_AREA,MATCH(AM9,DIFFERENTIATION_ID_DIFF,0)))</f>
        <v>Территория 3</v>
      </c>
      <c r="AN11" s="2402" t="str">
        <f>IF(AN9="","",INDEX(DIFFERENTIATION_UNMERGE_AREA,MATCH(AN9,DIFFERENTIATION_ID_DIFF,0)))</f>
        <v>Территория 3</v>
      </c>
      <c r="AO11" s="2402" t="str">
        <f>IF(AO9="","",INDEX(DIFFERENTIATION_UNMERGE_AREA,MATCH(AO9,DIFFERENTIATION_ID_DIFF,0)))</f>
        <v>Территория 3</v>
      </c>
      <c r="AP11" s="2402" t="str">
        <f>IF(AP9="","",INDEX(DIFFERENTIATION_UNMERGE_AREA,MATCH(AP9,DIFFERENTIATION_ID_DIFF,0)))</f>
        <v>Территория 4</v>
      </c>
      <c r="AQ11" s="2402" t="str">
        <f>IF(AQ9="","",INDEX(DIFFERENTIATION_UNMERGE_AREA,MATCH(AQ9,DIFFERENTIATION_ID_DIFF,0)))</f>
        <v>Территория 4</v>
      </c>
      <c r="AR11" s="2402" t="str">
        <f>IF(AR9="","",INDEX(DIFFERENTIATION_UNMERGE_AREA,MATCH(AR9,DIFFERENTIATION_ID_DIFF,0)))</f>
        <v>Территория 4</v>
      </c>
      <c r="AS11" s="2402" t="str">
        <f>IF(AS9="","",INDEX(DIFFERENTIATION_UNMERGE_AREA,MATCH(AS9,DIFFERENTIATION_ID_DIFF,0)))</f>
        <v>Территория 4</v>
      </c>
      <c r="AT11" s="2402" t="str">
        <f>IF(AT9="","",INDEX(DIFFERENTIATION_UNMERGE_AREA,MATCH(AT9,DIFFERENTIATION_ID_DIFF,0)))</f>
        <v>Территория 5</v>
      </c>
      <c r="AU11" s="2402" t="str">
        <f>IF(AU9="","",INDEX(DIFFERENTIATION_UNMERGE_AREA,MATCH(AU9,DIFFERENTIATION_ID_DIFF,0)))</f>
        <v>Территория 5</v>
      </c>
      <c r="AV11" s="2402" t="str">
        <f>IF(AV9="","",INDEX(DIFFERENTIATION_UNMERGE_AREA,MATCH(AV9,DIFFERENTIATION_ID_DIFF,0)))</f>
        <v>Территория 5</v>
      </c>
      <c r="AW11" s="2402" t="str">
        <f>IF(AW9="","",INDEX(DIFFERENTIATION_UNMERGE_AREA,MATCH(AW9,DIFFERENTIATION_ID_DIFF,0)))</f>
        <v>Территория 6</v>
      </c>
      <c r="AX11" s="2402" t="str">
        <f>IF(AX9="","",INDEX(DIFFERENTIATION_UNMERGE_AREA,MATCH(AX9,DIFFERENTIATION_ID_DIFF,0)))</f>
        <v>Территория 7</v>
      </c>
      <c r="AY11" s="2402" t="str">
        <f>IF(AY9="","",INDEX(DIFFERENTIATION_UNMERGE_AREA,MATCH(AY9,DIFFERENTIATION_ID_DIFF,0)))</f>
        <v>Территория 8</v>
      </c>
      <c r="AZ11" s="2402" t="str">
        <f>IF(AZ9="","",INDEX(DIFFERENTIATION_UNMERGE_AREA,MATCH(AZ9,DIFFERENTIATION_ID_DIFF,0)))</f>
        <v>Территория 7</v>
      </c>
      <c r="BA11" s="2402" t="str">
        <f>IF(BA9="","",INDEX(DIFFERENTIATION_UNMERGE_AREA,MATCH(BA9,DIFFERENTIATION_ID_DIFF,0)))</f>
        <v>Территория 7</v>
      </c>
      <c r="BB11" s="2402" t="str">
        <f>IF(BB9="","",INDEX(DIFFERENTIATION_UNMERGE_AREA,MATCH(BB9,DIFFERENTIATION_ID_DIFF,0)))</f>
        <v>Территория 7</v>
      </c>
      <c r="BC11" s="2402" t="str">
        <f>IF(BC9="","",INDEX(DIFFERENTIATION_UNMERGE_AREA,MATCH(BC9,DIFFERENTIATION_ID_DIFF,0)))</f>
        <v>Территория 7</v>
      </c>
      <c r="BD11" s="2402" t="str">
        <f>IF(BD9="","",INDEX(DIFFERENTIATION_UNMERGE_AREA,MATCH(BD9,DIFFERENTIATION_ID_DIFF,0)))</f>
        <v>Территория 7</v>
      </c>
      <c r="BE11" s="2402" t="str">
        <f>IF(BE9="","",INDEX(DIFFERENTIATION_UNMERGE_AREA,MATCH(BE9,DIFFERENTIATION_ID_DIFF,0)))</f>
        <v>Территория 7</v>
      </c>
      <c r="BF11" s="2402" t="str">
        <f>IF(BF9="","",INDEX(DIFFERENTIATION_UNMERGE_AREA,MATCH(BF9,DIFFERENTIATION_ID_DIFF,0)))</f>
        <v>Территория 7</v>
      </c>
      <c r="BG11" s="2402" t="str">
        <f>IF(BG9="","",INDEX(DIFFERENTIATION_UNMERGE_AREA,MATCH(BG9,DIFFERENTIATION_ID_DIFF,0)))</f>
        <v>Территория 7</v>
      </c>
      <c r="BH11" s="2402" t="str">
        <f>IF(BH9="","",INDEX(DIFFERENTIATION_UNMERGE_AREA,MATCH(BH9,DIFFERENTIATION_ID_DIFF,0)))</f>
        <v>Территория 7</v>
      </c>
      <c r="BI11" s="2402" t="str">
        <f>IF(BI9="","",INDEX(DIFFERENTIATION_UNMERGE_AREA,MATCH(BI9,DIFFERENTIATION_ID_DIFF,0)))</f>
        <v>Территория 7</v>
      </c>
      <c r="BJ11" s="2402" t="str">
        <f>IF(BJ9="","",INDEX(DIFFERENTIATION_UNMERGE_AREA,MATCH(BJ9,DIFFERENTIATION_ID_DIFF,0)))</f>
        <v>Территория 7</v>
      </c>
      <c r="BK11" s="2402" t="str">
        <f>IF(BK9="","",INDEX(DIFFERENTIATION_UNMERGE_AREA,MATCH(BK9,DIFFERENTIATION_ID_DIFF,0)))</f>
        <v>Территория 7</v>
      </c>
      <c r="BL11" s="2402" t="str">
        <f>IF(BL9="","",INDEX(DIFFERENTIATION_UNMERGE_AREA,MATCH(BL9,DIFFERENTIATION_ID_DIFF,0)))</f>
        <v>Территория 7</v>
      </c>
      <c r="BM11" s="2402" t="str">
        <f>IF(BM9="","",INDEX(DIFFERENTIATION_UNMERGE_AREA,MATCH(BM9,DIFFERENTIATION_ID_DIFF,0)))</f>
        <v>Территория 7</v>
      </c>
      <c r="BN11" s="2402" t="str">
        <f>IF(BN9="","",INDEX(DIFFERENTIATION_UNMERGE_AREA,MATCH(BN9,DIFFERENTIATION_ID_DIFF,0)))</f>
        <v>Территория 7</v>
      </c>
      <c r="BO11" s="2402" t="str">
        <f>IF(BO9="","",INDEX(DIFFERENTIATION_UNMERGE_AREA,MATCH(BO9,DIFFERENTIATION_ID_DIFF,0)))</f>
        <v>Территория 7</v>
      </c>
      <c r="BP11" s="2402" t="str">
        <f>IF(BP9="","",INDEX(DIFFERENTIATION_UNMERGE_AREA,MATCH(BP9,DIFFERENTIATION_ID_DIFF,0)))</f>
        <v>Территория 7</v>
      </c>
      <c r="BQ11" s="2402" t="str">
        <f>IF(BQ9="","",INDEX(DIFFERENTIATION_UNMERGE_AREA,MATCH(BQ9,DIFFERENTIATION_ID_DIFF,0)))</f>
        <v>Территория 7</v>
      </c>
      <c r="BR11" s="2402" t="str">
        <f>IF(BR9="","",INDEX(DIFFERENTIATION_UNMERGE_AREA,MATCH(BR9,DIFFERENTIATION_ID_DIFF,0)))</f>
        <v>Территория 7</v>
      </c>
      <c r="BS11" s="2402" t="str">
        <f>IF(BS9="","",INDEX(DIFFERENTIATION_UNMERGE_AREA,MATCH(BS9,DIFFERENTIATION_ID_DIFF,0)))</f>
        <v>Территория 7</v>
      </c>
      <c r="BT11" s="2402" t="str">
        <f>IF(BT9="","",INDEX(DIFFERENTIATION_UNMERGE_AREA,MATCH(BT9,DIFFERENTIATION_ID_DIFF,0)))</f>
        <v>Территория 7</v>
      </c>
      <c r="BU11" s="2402" t="str">
        <f>IF(BU9="","",INDEX(DIFFERENTIATION_UNMERGE_AREA,MATCH(BU9,DIFFERENTIATION_ID_DIFF,0)))</f>
        <v>Территория 7</v>
      </c>
      <c r="BV11" s="2402" t="str">
        <f>IF(BV9="","",INDEX(DIFFERENTIATION_UNMERGE_AREA,MATCH(BV9,DIFFERENTIATION_ID_DIFF,0)))</f>
        <v>Территория 7</v>
      </c>
      <c r="BW11" s="2402" t="str">
        <f>IF(BW9="","",INDEX(DIFFERENTIATION_UNMERGE_AREA,MATCH(BW9,DIFFERENTIATION_ID_DIFF,0)))</f>
        <v>Территория 7</v>
      </c>
      <c r="BX11" s="2402" t="str">
        <f>IF(BX9="","",INDEX(DIFFERENTIATION_UNMERGE_AREA,MATCH(BX9,DIFFERENTIATION_ID_DIFF,0)))</f>
        <v>Территория 7</v>
      </c>
      <c r="BY11" s="2402" t="str">
        <f>IF(BY9="","",INDEX(DIFFERENTIATION_UNMERGE_AREA,MATCH(BY9,DIFFERENTIATION_ID_DIFF,0)))</f>
        <v>Территория 7</v>
      </c>
      <c r="BZ11" s="2402" t="str">
        <f>IF(BZ9="","",INDEX(DIFFERENTIATION_UNMERGE_AREA,MATCH(BZ9,DIFFERENTIATION_ID_DIFF,0)))</f>
        <v>Территория 7</v>
      </c>
      <c r="CA11" s="2402" t="str">
        <f>IF(CA9="","",INDEX(DIFFERENTIATION_UNMERGE_AREA,MATCH(CA9,DIFFERENTIATION_ID_DIFF,0)))</f>
        <v>Территория 7</v>
      </c>
      <c r="CB11" s="2402" t="str">
        <f>IF(CB9="","",INDEX(DIFFERENTIATION_UNMERGE_AREA,MATCH(CB9,DIFFERENTIATION_ID_DIFF,0)))</f>
        <v>Территория 7</v>
      </c>
      <c r="CC11" s="2402" t="str">
        <f>IF(CC9="","",INDEX(DIFFERENTIATION_UNMERGE_AREA,MATCH(CC9,DIFFERENTIATION_ID_DIFF,0)))</f>
        <v>Территория 7</v>
      </c>
      <c r="CD11" s="2402" t="str">
        <f>IF(CD9="","",INDEX(DIFFERENTIATION_UNMERGE_AREA,MATCH(CD9,DIFFERENTIATION_ID_DIFF,0)))</f>
        <v>Территория 7</v>
      </c>
      <c r="CE11" s="2402" t="str">
        <f>IF(CE9="","",INDEX(DIFFERENTIATION_UNMERGE_AREA,MATCH(CE9,DIFFERENTIATION_ID_DIFF,0)))</f>
        <v>Территория 7</v>
      </c>
      <c r="CF11" s="2402" t="str">
        <f>IF(CF9="","",INDEX(DIFFERENTIATION_UNMERGE_AREA,MATCH(CF9,DIFFERENTIATION_ID_DIFF,0)))</f>
        <v>Территория 7</v>
      </c>
      <c r="CG11" s="2402" t="str">
        <f>IF(CG9="","",INDEX(DIFFERENTIATION_UNMERGE_AREA,MATCH(CG9,DIFFERENTIATION_ID_DIFF,0)))</f>
        <v>Территория 7</v>
      </c>
      <c r="CH11" s="2402" t="str">
        <f>IF(CH9="","",INDEX(DIFFERENTIATION_UNMERGE_AREA,MATCH(CH9,DIFFERENTIATION_ID_DIFF,0)))</f>
        <v>Территория 7</v>
      </c>
      <c r="CI11" s="2402" t="str">
        <f>IF(CI9="","",INDEX(DIFFERENTIATION_UNMERGE_AREA,MATCH(CI9,DIFFERENTIATION_ID_DIFF,0)))</f>
        <v>Территория 7</v>
      </c>
      <c r="CJ11" s="2402" t="str">
        <f>IF(CJ9="","",INDEX(DIFFERENTIATION_UNMERGE_AREA,MATCH(CJ9,DIFFERENTIATION_ID_DIFF,0)))</f>
        <v>Территория 7</v>
      </c>
      <c r="CK11" s="2402" t="str">
        <f>IF(CK9="","",INDEX(DIFFERENTIATION_UNMERGE_AREA,MATCH(CK9,DIFFERENTIATION_ID_DIFF,0)))</f>
        <v>Территория 7</v>
      </c>
      <c r="CL11" s="2402" t="str">
        <f>IF(CL9="","",INDEX(DIFFERENTIATION_UNMERGE_AREA,MATCH(CL9,DIFFERENTIATION_ID_DIFF,0)))</f>
        <v>Территория 7</v>
      </c>
      <c r="CM11" s="2402" t="str">
        <f>IF(CM9="","",INDEX(DIFFERENTIATION_UNMERGE_AREA,MATCH(CM9,DIFFERENTIATION_ID_DIFF,0)))</f>
        <v>Территория 8</v>
      </c>
      <c r="CN11" s="2402" t="str">
        <f>IF(CN9="","",INDEX(DIFFERENTIATION_UNMERGE_AREA,MATCH(CN9,DIFFERENTIATION_ID_DIFF,0)))</f>
        <v>Территория 9</v>
      </c>
      <c r="CO11" s="2402" t="str">
        <f>IF(CO9="","",INDEX(DIFFERENTIATION_UNMERGE_AREA,MATCH(CO9,DIFFERENTIATION_ID_DIFF,0)))</f>
        <v>Территория 9</v>
      </c>
      <c r="CP11" s="2402" t="str">
        <f>IF(CP9="","",INDEX(DIFFERENTIATION_UNMERGE_AREA,MATCH(CP9,DIFFERENTIATION_ID_DIFF,0)))</f>
        <v>Территория 9</v>
      </c>
      <c r="CQ11" s="2402" t="str">
        <f>IF(CQ9="","",INDEX(DIFFERENTIATION_UNMERGE_AREA,MATCH(CQ9,DIFFERENTIATION_ID_DIFF,0)))</f>
        <v>Территория 9</v>
      </c>
      <c r="CR11" s="2402" t="str">
        <f>IF(CR9="","",INDEX(DIFFERENTIATION_UNMERGE_AREA,MATCH(CR9,DIFFERENTIATION_ID_DIFF,0)))</f>
        <v>Территория 9</v>
      </c>
      <c r="CS11" s="2402" t="str">
        <f>IF(CS9="","",INDEX(DIFFERENTIATION_UNMERGE_AREA,MATCH(CS9,DIFFERENTIATION_ID_DIFF,0)))</f>
        <v>Территория 9</v>
      </c>
      <c r="CT11" s="2402" t="str">
        <f>IF(CT9="","",INDEX(DIFFERENTIATION_UNMERGE_AREA,MATCH(CT9,DIFFERENTIATION_ID_DIFF,0)))</f>
        <v>Территория 9</v>
      </c>
      <c r="CU11" s="2402" t="str">
        <f>IF(CU9="","",INDEX(DIFFERENTIATION_UNMERGE_AREA,MATCH(CU9,DIFFERENTIATION_ID_DIFF,0)))</f>
        <v>Территория 9</v>
      </c>
      <c r="CV11" s="2402" t="str">
        <f>IF(CV9="","",INDEX(DIFFERENTIATION_UNMERGE_AREA,MATCH(CV9,DIFFERENTIATION_ID_DIFF,0)))</f>
        <v>Территория 9</v>
      </c>
      <c r="CW11" s="2402" t="str">
        <f>IF(CW9="","",INDEX(DIFFERENTIATION_UNMERGE_AREA,MATCH(CW9,DIFFERENTIATION_ID_DIFF,0)))</f>
        <v>Территория 9</v>
      </c>
      <c r="CX11" s="2402" t="str">
        <f>IF(CX9="","",INDEX(DIFFERENTIATION_UNMERGE_AREA,MATCH(CX9,DIFFERENTIATION_ID_DIFF,0)))</f>
        <v>Территория 9</v>
      </c>
      <c r="CY11" s="2402" t="str">
        <f>IF(CY9="","",INDEX(DIFFERENTIATION_UNMERGE_AREA,MATCH(CY9,DIFFERENTIATION_ID_DIFF,0)))</f>
        <v>Территория 9</v>
      </c>
      <c r="CZ11" s="2402" t="str">
        <f>IF(CZ9="","",INDEX(DIFFERENTIATION_UNMERGE_AREA,MATCH(CZ9,DIFFERENTIATION_ID_DIFF,0)))</f>
        <v>Территория 9</v>
      </c>
      <c r="DA11" s="2402" t="str">
        <f>IF(DA9="","",INDEX(DIFFERENTIATION_UNMERGE_AREA,MATCH(DA9,DIFFERENTIATION_ID_DIFF,0)))</f>
        <v>Территория 9</v>
      </c>
      <c r="DB11" s="2402" t="str">
        <f>IF(DB9="","",INDEX(DIFFERENTIATION_UNMERGE_AREA,MATCH(DB9,DIFFERENTIATION_ID_DIFF,0)))</f>
        <v>Территория 9</v>
      </c>
      <c r="DC11" s="2402" t="str">
        <f>IF(DC9="","",INDEX(DIFFERENTIATION_UNMERGE_AREA,MATCH(DC9,DIFFERENTIATION_ID_DIFF,0)))</f>
        <v>Территория 9</v>
      </c>
      <c r="DD11" s="2402" t="str">
        <f>IF(DD9="","",INDEX(DIFFERENTIATION_UNMERGE_AREA,MATCH(DD9,DIFFERENTIATION_ID_DIFF,0)))</f>
        <v>Территория 9</v>
      </c>
      <c r="DE11" s="2402" t="str">
        <f>IF(DE9="","",INDEX(DIFFERENTIATION_UNMERGE_AREA,MATCH(DE9,DIFFERENTIATION_ID_DIFF,0)))</f>
        <v>Территория 9</v>
      </c>
      <c r="DF11" s="2402" t="str">
        <f>IF(DF9="","",INDEX(DIFFERENTIATION_UNMERGE_AREA,MATCH(DF9,DIFFERENTIATION_ID_DIFF,0)))</f>
        <v>Территория 9</v>
      </c>
      <c r="DG11" s="2402" t="str">
        <f>IF(DG9="","",INDEX(DIFFERENTIATION_UNMERGE_AREA,MATCH(DG9,DIFFERENTIATION_ID_DIFF,0)))</f>
        <v>Территория 9</v>
      </c>
      <c r="DH11" s="2402" t="str">
        <f>IF(DH9="","",INDEX(DIFFERENTIATION_UNMERGE_AREA,MATCH(DH9,DIFFERENTIATION_ID_DIFF,0)))</f>
        <v>Территория 9</v>
      </c>
      <c r="DI11" s="2402" t="str">
        <f>IF(DI9="","",INDEX(DIFFERENTIATION_UNMERGE_AREA,MATCH(DI9,DIFFERENTIATION_ID_DIFF,0)))</f>
        <v>Территория 9</v>
      </c>
      <c r="DJ11" s="2402" t="str">
        <f>IF(DJ9="","",INDEX(DIFFERENTIATION_UNMERGE_AREA,MATCH(DJ9,DIFFERENTIATION_ID_DIFF,0)))</f>
        <v>Территория 9</v>
      </c>
      <c r="DK11" s="2402" t="str">
        <f>IF(DK9="","",INDEX(DIFFERENTIATION_UNMERGE_AREA,MATCH(DK9,DIFFERENTIATION_ID_DIFF,0)))</f>
        <v>Территория 9</v>
      </c>
      <c r="DL11" s="2402" t="str">
        <f>IF(DL9="","",INDEX(DIFFERENTIATION_UNMERGE_AREA,MATCH(DL9,DIFFERENTIATION_ID_DIFF,0)))</f>
        <v>Территория 9</v>
      </c>
      <c r="DM11" s="2402" t="str">
        <f>IF(DM9="","",INDEX(DIFFERENTIATION_UNMERGE_AREA,MATCH(DM9,DIFFERENTIATION_ID_DIFF,0)))</f>
        <v>Территория 9</v>
      </c>
      <c r="DN11" s="2402" t="str">
        <f>IF(DN9="","",INDEX(DIFFERENTIATION_UNMERGE_AREA,MATCH(DN9,DIFFERENTIATION_ID_DIFF,0)))</f>
        <v>Территория 9</v>
      </c>
      <c r="DO11" s="2402" t="str">
        <f>IF(DO9="","",INDEX(DIFFERENTIATION_UNMERGE_AREA,MATCH(DO9,DIFFERENTIATION_ID_DIFF,0)))</f>
        <v>Территория 9</v>
      </c>
      <c r="DP11" s="2402" t="str">
        <f>IF(DP9="","",INDEX(DIFFERENTIATION_UNMERGE_AREA,MATCH(DP9,DIFFERENTIATION_ID_DIFF,0)))</f>
        <v>Территория 9</v>
      </c>
      <c r="DQ11" s="2402" t="str">
        <f>IF(DQ9="","",INDEX(DIFFERENTIATION_UNMERGE_AREA,MATCH(DQ9,DIFFERENTIATION_ID_DIFF,0)))</f>
        <v>Территория 9</v>
      </c>
      <c r="DR11" s="2402" t="str">
        <f>IF(DR9="","",INDEX(DIFFERENTIATION_UNMERGE_AREA,MATCH(DR9,DIFFERENTIATION_ID_DIFF,0)))</f>
        <v>Территория 9</v>
      </c>
      <c r="DS11" s="2402" t="str">
        <f>IF(DS9="","",INDEX(DIFFERENTIATION_UNMERGE_AREA,MATCH(DS9,DIFFERENTIATION_ID_DIFF,0)))</f>
        <v>Территория 9</v>
      </c>
      <c r="DT11" s="2402" t="str">
        <f>IF(DT9="","",INDEX(DIFFERENTIATION_UNMERGE_AREA,MATCH(DT9,DIFFERENTIATION_ID_DIFF,0)))</f>
        <v>Территория 9</v>
      </c>
      <c r="DU11" s="2402" t="str">
        <f>IF(DU9="","",INDEX(DIFFERENTIATION_UNMERGE_AREA,MATCH(DU9,DIFFERENTIATION_ID_DIFF,0)))</f>
        <v>Территория 9</v>
      </c>
      <c r="DV11" s="2402" t="str">
        <f>IF(DV9="","",INDEX(DIFFERENTIATION_UNMERGE_AREA,MATCH(DV9,DIFFERENTIATION_ID_DIFF,0)))</f>
        <v>Территория 9</v>
      </c>
      <c r="DW11" s="2402" t="str">
        <f>IF(DW9="","",INDEX(DIFFERENTIATION_UNMERGE_AREA,MATCH(DW9,DIFFERENTIATION_ID_DIFF,0)))</f>
        <v>Территория 9</v>
      </c>
      <c r="DX11" s="2402" t="str">
        <f>IF(DX9="","",INDEX(DIFFERENTIATION_UNMERGE_AREA,MATCH(DX9,DIFFERENTIATION_ID_DIFF,0)))</f>
        <v>Территория 9</v>
      </c>
      <c r="DY11" s="2402" t="str">
        <f>IF(DY9="","",INDEX(DIFFERENTIATION_UNMERGE_AREA,MATCH(DY9,DIFFERENTIATION_ID_DIFF,0)))</f>
        <v>Территория 10</v>
      </c>
      <c r="DZ11" s="2402" t="str">
        <f>IF(DZ9="","",INDEX(DIFFERENTIATION_UNMERGE_AREA,MATCH(DZ9,DIFFERENTIATION_ID_DIFF,0)))</f>
        <v>Территория 10</v>
      </c>
      <c r="EA11" s="2402" t="str">
        <f>IF(EA9="","",INDEX(DIFFERENTIATION_UNMERGE_AREA,MATCH(EA9,DIFFERENTIATION_ID_DIFF,0)))</f>
        <v>Территория 10</v>
      </c>
      <c r="EB11" s="2402" t="str">
        <f>IF(EB9="","",INDEX(DIFFERENTIATION_UNMERGE_AREA,MATCH(EB9,DIFFERENTIATION_ID_DIFF,0)))</f>
        <v>Территория 10</v>
      </c>
      <c r="EC11" s="2402" t="str">
        <f>IF(EC9="","",INDEX(DIFFERENTIATION_UNMERGE_AREA,MATCH(EC9,DIFFERENTIATION_ID_DIFF,0)))</f>
        <v>Территория 10</v>
      </c>
      <c r="ED11" s="2402" t="str">
        <f>IF(ED9="","",INDEX(DIFFERENTIATION_UNMERGE_AREA,MATCH(ED9,DIFFERENTIATION_ID_DIFF,0)))</f>
        <v>Территория 11</v>
      </c>
      <c r="EE11" s="2402" t="str">
        <f>IF(EE9="","",INDEX(DIFFERENTIATION_UNMERGE_AREA,MATCH(EE9,DIFFERENTIATION_ID_DIFF,0)))</f>
        <v>Территория 12</v>
      </c>
      <c r="EF11" s="2402" t="str">
        <f>IF(EF9="","",INDEX(DIFFERENTIATION_UNMERGE_AREA,MATCH(EF9,DIFFERENTIATION_ID_DIFF,0)))</f>
        <v>Территория 13</v>
      </c>
      <c r="EG11" s="2402" t="str">
        <f>IF(EG9="","",INDEX(DIFFERENTIATION_UNMERGE_AREA,MATCH(EG9,DIFFERENTIATION_ID_DIFF,0)))</f>
        <v>Территория 13</v>
      </c>
      <c r="EH11" s="2402" t="str">
        <f>IF(EH9="","",INDEX(DIFFERENTIATION_UNMERGE_AREA,MATCH(EH9,DIFFERENTIATION_ID_DIFF,0)))</f>
        <v>Территория 13</v>
      </c>
      <c r="EI11" s="2402" t="str">
        <f>IF(EI9="","",INDEX(DIFFERENTIATION_UNMERGE_AREA,MATCH(EI9,DIFFERENTIATION_ID_DIFF,0)))</f>
        <v>Территория 13</v>
      </c>
      <c r="EJ11" s="2402" t="str">
        <f>IF(EJ9="","",INDEX(DIFFERENTIATION_UNMERGE_AREA,MATCH(EJ9,DIFFERENTIATION_ID_DIFF,0)))</f>
        <v>Территория 13</v>
      </c>
      <c r="EK11" s="2402" t="str">
        <f>IF(EK9="","",INDEX(DIFFERENTIATION_UNMERGE_AREA,MATCH(EK9,DIFFERENTIATION_ID_DIFF,0)))</f>
        <v>Территория 13</v>
      </c>
      <c r="EL11" s="2402" t="str">
        <f>IF(EL9="","",INDEX(DIFFERENTIATION_UNMERGE_AREA,MATCH(EL9,DIFFERENTIATION_ID_DIFF,0)))</f>
        <v>Территория 13</v>
      </c>
      <c r="EM11" s="2402" t="str">
        <f>IF(EM9="","",INDEX(DIFFERENTIATION_UNMERGE_AREA,MATCH(EM9,DIFFERENTIATION_ID_DIFF,0)))</f>
        <v>Территория 13</v>
      </c>
      <c r="EN11" s="2402" t="str">
        <f>IF(EN9="","",INDEX(DIFFERENTIATION_UNMERGE_AREA,MATCH(EN9,DIFFERENTIATION_ID_DIFF,0)))</f>
        <v>Территория 13</v>
      </c>
      <c r="EO11" s="2402" t="str">
        <f>IF(EO9="","",INDEX(DIFFERENTIATION_UNMERGE_AREA,MATCH(EO9,DIFFERENTIATION_ID_DIFF,0)))</f>
        <v>Территория 13</v>
      </c>
      <c r="EP11" s="2402" t="str">
        <f>IF(EP9="","",INDEX(DIFFERENTIATION_UNMERGE_AREA,MATCH(EP9,DIFFERENTIATION_ID_DIFF,0)))</f>
        <v>Территория 13</v>
      </c>
      <c r="EQ11" s="2402" t="str">
        <f>IF(EQ9="","",INDEX(DIFFERENTIATION_UNMERGE_AREA,MATCH(EQ9,DIFFERENTIATION_ID_DIFF,0)))</f>
        <v>Территория 13</v>
      </c>
      <c r="ER11" s="2402" t="str">
        <f>IF(ER9="","",INDEX(DIFFERENTIATION_UNMERGE_AREA,MATCH(ER9,DIFFERENTIATION_ID_DIFF,0)))</f>
        <v>Территория 13</v>
      </c>
      <c r="ES11" s="2402" t="str">
        <f>IF(ES9="","",INDEX(DIFFERENTIATION_UNMERGE_AREA,MATCH(ES9,DIFFERENTIATION_ID_DIFF,0)))</f>
        <v>Территория 13</v>
      </c>
      <c r="ET11" s="2402" t="str">
        <f>IF(ET9="","",INDEX(DIFFERENTIATION_UNMERGE_AREA,MATCH(ET9,DIFFERENTIATION_ID_DIFF,0)))</f>
        <v>Территория 13</v>
      </c>
      <c r="EU11" s="2402" t="str">
        <f>IF(EU9="","",INDEX(DIFFERENTIATION_UNMERGE_AREA,MATCH(EU9,DIFFERENTIATION_ID_DIFF,0)))</f>
        <v>Территория 13</v>
      </c>
      <c r="EV11" s="2402" t="str">
        <f>IF(EV9="","",INDEX(DIFFERENTIATION_UNMERGE_AREA,MATCH(EV9,DIFFERENTIATION_ID_DIFF,0)))</f>
        <v>Территория 13</v>
      </c>
      <c r="EW11" s="2402" t="str">
        <f>IF(EW9="","",INDEX(DIFFERENTIATION_UNMERGE_AREA,MATCH(EW9,DIFFERENTIATION_ID_DIFF,0)))</f>
        <v>Территория 13</v>
      </c>
      <c r="EX11" s="2402" t="str">
        <f>IF(EX9="","",INDEX(DIFFERENTIATION_UNMERGE_AREA,MATCH(EX9,DIFFERENTIATION_ID_DIFF,0)))</f>
        <v>Территория 14</v>
      </c>
      <c r="EY11" s="2402" t="str">
        <f>IF(EY9="","",INDEX(DIFFERENTIATION_UNMERGE_AREA,MATCH(EY9,DIFFERENTIATION_ID_DIFF,0)))</f>
        <v>Территория 15</v>
      </c>
      <c r="EZ11" s="2402" t="str">
        <f>IF(EZ9="","",INDEX(DIFFERENTIATION_UNMERGE_AREA,MATCH(EZ9,DIFFERENTIATION_ID_DIFF,0)))</f>
        <v>Территория 15</v>
      </c>
      <c r="FA11" s="2402" t="str">
        <f>IF(FA9="","",INDEX(DIFFERENTIATION_UNMERGE_AREA,MATCH(FA9,DIFFERENTIATION_ID_DIFF,0)))</f>
        <v>Территория 15</v>
      </c>
      <c r="FB11" s="2402" t="str">
        <f>IF(FB9="","",INDEX(DIFFERENTIATION_UNMERGE_AREA,MATCH(FB9,DIFFERENTIATION_ID_DIFF,0)))</f>
        <v>Территория 16</v>
      </c>
      <c r="FC11" s="2402" t="str">
        <f>IF(FC9="","",INDEX(DIFFERENTIATION_UNMERGE_AREA,MATCH(FC9,DIFFERENTIATION_ID_DIFF,0)))</f>
        <v>Территория 16</v>
      </c>
      <c r="FD11" s="2402" t="str">
        <f>IF(FD9="","",INDEX(DIFFERENTIATION_UNMERGE_AREA,MATCH(FD9,DIFFERENTIATION_ID_DIFF,0)))</f>
        <v>Территория 16</v>
      </c>
      <c r="FE11" s="2402" t="str">
        <f>IF(FE9="","",INDEX(DIFFERENTIATION_UNMERGE_AREA,MATCH(FE9,DIFFERENTIATION_ID_DIFF,0)))</f>
        <v>Территория 16</v>
      </c>
      <c r="FF11" s="2402" t="str">
        <f>IF(FF9="","",INDEX(DIFFERENTIATION_UNMERGE_AREA,MATCH(FF9,DIFFERENTIATION_ID_DIFF,0)))</f>
        <v>Территория 16</v>
      </c>
      <c r="FG11" s="2402" t="str">
        <f>IF(FG9="","",INDEX(DIFFERENTIATION_UNMERGE_AREA,MATCH(FG9,DIFFERENTIATION_ID_DIFF,0)))</f>
        <v>Территория 16</v>
      </c>
      <c r="FH11" s="2402" t="str">
        <f>IF(FH9="","",INDEX(DIFFERENTIATION_UNMERGE_AREA,MATCH(FH9,DIFFERENTIATION_ID_DIFF,0)))</f>
        <v>Территория 16</v>
      </c>
      <c r="FI11" s="2402" t="str">
        <f>IF(FI9="","",INDEX(DIFFERENTIATION_UNMERGE_AREA,MATCH(FI9,DIFFERENTIATION_ID_DIFF,0)))</f>
        <v>Территория 16</v>
      </c>
      <c r="FJ11" s="2402" t="str">
        <f>IF(FJ9="","",INDEX(DIFFERENTIATION_UNMERGE_AREA,MATCH(FJ9,DIFFERENTIATION_ID_DIFF,0)))</f>
        <v>Территория 17</v>
      </c>
      <c r="FK11" s="2402" t="str">
        <f>IF(FK9="","",INDEX(DIFFERENTIATION_UNMERGE_AREA,MATCH(FK9,DIFFERENTIATION_ID_DIFF,0)))</f>
        <v>Территория 17</v>
      </c>
      <c r="FL11" s="2402" t="str">
        <f>IF(FL9="","",INDEX(DIFFERENTIATION_UNMERGE_AREA,MATCH(FL9,DIFFERENTIATION_ID_DIFF,0)))</f>
        <v>Территория 17</v>
      </c>
      <c r="FM11" s="2402" t="str">
        <f>IF(FM9="","",INDEX(DIFFERENTIATION_UNMERGE_AREA,MATCH(FM9,DIFFERENTIATION_ID_DIFF,0)))</f>
        <v>Территория 17</v>
      </c>
      <c r="FN11" s="2402" t="str">
        <f>IF(FN9="","",INDEX(DIFFERENTIATION_UNMERGE_AREA,MATCH(FN9,DIFFERENTIATION_ID_DIFF,0)))</f>
        <v>Территория 17</v>
      </c>
      <c r="FO11" s="2402" t="str">
        <f>IF(FO9="","",INDEX(DIFFERENTIATION_UNMERGE_AREA,MATCH(FO9,DIFFERENTIATION_ID_DIFF,0)))</f>
        <v>Территория 17</v>
      </c>
      <c r="FP11" s="2402" t="str">
        <f>IF(FP9="","",INDEX(DIFFERENTIATION_UNMERGE_AREA,MATCH(FP9,DIFFERENTIATION_ID_DIFF,0)))</f>
        <v>Территория 17</v>
      </c>
      <c r="FQ11" s="2402" t="str">
        <f>IF(FQ9="","",INDEX(DIFFERENTIATION_UNMERGE_AREA,MATCH(FQ9,DIFFERENTIATION_ID_DIFF,0)))</f>
        <v>Территория 17</v>
      </c>
      <c r="FR11" s="2402" t="str">
        <f>IF(FR9="","",INDEX(DIFFERENTIATION_UNMERGE_AREA,MATCH(FR9,DIFFERENTIATION_ID_DIFF,0)))</f>
        <v>Территория 17</v>
      </c>
      <c r="FS11" s="2402" t="str">
        <f>IF(FS9="","",INDEX(DIFFERENTIATION_UNMERGE_AREA,MATCH(FS9,DIFFERENTIATION_ID_DIFF,0)))</f>
        <v>Территория 18</v>
      </c>
      <c r="FT11" s="2402" t="str">
        <f>IF(FT9="","",INDEX(DIFFERENTIATION_UNMERGE_AREA,MATCH(FT9,DIFFERENTIATION_ID_DIFF,0)))</f>
        <v>Территория 18</v>
      </c>
      <c r="FU11" s="2402" t="str">
        <f>IF(FU9="","",INDEX(DIFFERENTIATION_UNMERGE_AREA,MATCH(FU9,DIFFERENTIATION_ID_DIFF,0)))</f>
        <v>Территория 18</v>
      </c>
      <c r="FV11" s="2402" t="str">
        <f>IF(FV9="","",INDEX(DIFFERENTIATION_UNMERGE_AREA,MATCH(FV9,DIFFERENTIATION_ID_DIFF,0)))</f>
        <v>Территория 18</v>
      </c>
      <c r="FW11" s="2402" t="str">
        <f>IF(FW9="","",INDEX(DIFFERENTIATION_UNMERGE_AREA,MATCH(FW9,DIFFERENTIATION_ID_DIFF,0)))</f>
        <v>Территория 18</v>
      </c>
      <c r="FX11" s="2402" t="str">
        <f>IF(FX9="","",INDEX(DIFFERENTIATION_UNMERGE_AREA,MATCH(FX9,DIFFERENTIATION_ID_DIFF,0)))</f>
        <v>Территория 18</v>
      </c>
      <c r="FY11" s="2402" t="str">
        <f>IF(FY9="","",INDEX(DIFFERENTIATION_UNMERGE_AREA,MATCH(FY9,DIFFERENTIATION_ID_DIFF,0)))</f>
        <v>Территория 18</v>
      </c>
      <c r="FZ11" s="2402" t="str">
        <f>IF(FZ9="","",INDEX(DIFFERENTIATION_UNMERGE_AREA,MATCH(FZ9,DIFFERENTIATION_ID_DIFF,0)))</f>
        <v>Территория 18</v>
      </c>
      <c r="GA11" s="2402" t="str">
        <f>IF(GA9="","",INDEX(DIFFERENTIATION_UNMERGE_AREA,MATCH(GA9,DIFFERENTIATION_ID_DIFF,0)))</f>
        <v>Территория 18</v>
      </c>
      <c r="GB11" s="2402" t="str">
        <f>IF(GB9="","",INDEX(DIFFERENTIATION_UNMERGE_AREA,MATCH(GB9,DIFFERENTIATION_ID_DIFF,0)))</f>
        <v>Территория 18</v>
      </c>
      <c r="GC11" s="2402" t="str">
        <f>IF(GC9="","",INDEX(DIFFERENTIATION_UNMERGE_AREA,MATCH(GC9,DIFFERENTIATION_ID_DIFF,0)))</f>
        <v>Территория 18</v>
      </c>
      <c r="GD11" s="2402" t="str">
        <f>IF(GD9="","",INDEX(DIFFERENTIATION_UNMERGE_AREA,MATCH(GD9,DIFFERENTIATION_ID_DIFF,0)))</f>
        <v>Территория 18</v>
      </c>
      <c r="GE11" s="2402" t="str">
        <f>IF(GE9="","",INDEX(DIFFERENTIATION_UNMERGE_AREA,MATCH(GE9,DIFFERENTIATION_ID_DIFF,0)))</f>
        <v>Территория 18</v>
      </c>
      <c r="GF11" s="2402" t="str">
        <f>IF(GF9="","",INDEX(DIFFERENTIATION_UNMERGE_AREA,MATCH(GF9,DIFFERENTIATION_ID_DIFF,0)))</f>
        <v>Территория 18</v>
      </c>
      <c r="GG11" s="2402" t="str">
        <f>IF(GG9="","",INDEX(DIFFERENTIATION_UNMERGE_AREA,MATCH(GG9,DIFFERENTIATION_ID_DIFF,0)))</f>
        <v>Территория 18</v>
      </c>
      <c r="GH11" s="2402" t="str">
        <f>IF(GH9="","",INDEX(DIFFERENTIATION_UNMERGE_AREA,MATCH(GH9,DIFFERENTIATION_ID_DIFF,0)))</f>
        <v>Территория 18</v>
      </c>
      <c r="GI11" s="2402" t="str">
        <f>IF(GI9="","",INDEX(DIFFERENTIATION_UNMERGE_AREA,MATCH(GI9,DIFFERENTIATION_ID_DIFF,0)))</f>
        <v>Территория 18</v>
      </c>
      <c r="GJ11" s="2402" t="str">
        <f>IF(GJ9="","",INDEX(DIFFERENTIATION_UNMERGE_AREA,MATCH(GJ9,DIFFERENTIATION_ID_DIFF,0)))</f>
        <v>Территория 18</v>
      </c>
      <c r="GK11" s="2402" t="str">
        <f>IF(GK9="","",INDEX(DIFFERENTIATION_UNMERGE_AREA,MATCH(GK9,DIFFERENTIATION_ID_DIFF,0)))</f>
        <v>Территория 19</v>
      </c>
      <c r="GL11" s="2402" t="str">
        <f>IF(GL9="","",INDEX(DIFFERENTIATION_UNMERGE_AREA,MATCH(GL9,DIFFERENTIATION_ID_DIFF,0)))</f>
        <v>Территория 20</v>
      </c>
      <c r="GM11" s="2402" t="str">
        <f>IF(GM9="","",INDEX(DIFFERENTIATION_UNMERGE_AREA,MATCH(GM9,DIFFERENTIATION_ID_DIFF,0)))</f>
        <v>Территория 20</v>
      </c>
      <c r="GN11" s="2136"/>
      <c r="HJ11" s="1640">
        <v>11</v>
      </c>
    </row>
    <row customHeight="1" ht="11.25" hidden="1">
      <c r="E12" s="1671"/>
      <c r="F12" s="2399" t="s">
        <v>1038</v>
      </c>
      <c r="G12" s="2400"/>
      <c r="H12" s="1672" t="str">
        <f>IF(H9="","",INDEX(DIFFERENTIATION_UNMERGE_SYSTEM,MATCH(H9,DIFFERENTIATION_ID_DIFF,0)))</f>
        <v/>
      </c>
      <c r="I12" s="1672" t="str">
        <f>IF(I9="","",INDEX(DIFFERENTIATION_UNMERGE_SYSTEM,MATCH(I9,DIFFERENTIATION_ID_DIFF,0)))</f>
        <v>с. Никитинка, ул. Никитинская, 8, котельная № 1-20</v>
      </c>
      <c r="J12" s="1672" t="str">
        <f>IF(J9="","",INDEX(DIFFERENTIATION_UNMERGE_SYSTEM,MATCH(J9,DIFFERENTIATION_ID_DIFF,0)))</f>
        <v>с. Никитинка, ул. Никитинская, 8, котельная № 1-21</v>
      </c>
      <c r="K12" s="1672" t="str">
        <f>IF(K9="","",INDEX(DIFFERENTIATION_UNMERGE_SYSTEM,MATCH(K9,DIFFERENTIATION_ID_DIFF,0)))</f>
        <v>с. Елховка, центральная котельная, ул. Матвея Завадского, 39а, котельная № 1-22</v>
      </c>
      <c r="L12" s="1672" t="str">
        <f>IF(L9="","",INDEX(DIFFERENTIATION_UNMERGE_SYSTEM,MATCH(L9,DIFFERENTIATION_ID_DIFF,0)))</f>
        <v>с. Березовка, квартал 2, д.8, котельная № 1-23</v>
      </c>
      <c r="M12" s="1672" t="str">
        <f>IF(M9="","",INDEX(DIFFERENTIATION_UNMERGE_SYSTEM,MATCH(M9,DIFFERENTIATION_ID_DIFF,0)))</f>
        <v>с. Березовка, ул. Комсомольская, д. 36Б, котельная № 1-24</v>
      </c>
      <c r="N12" s="1672" t="str">
        <f>IF(N9="","",INDEX(DIFFERENTIATION_UNMERGE_SYSTEM,MATCH(N9,DIFFERENTIATION_ID_DIFF,0)))</f>
        <v>с. Красные Дома, ул. Почтовая, 30Б, котельная № 1-25</v>
      </c>
      <c r="O12" s="1672" t="str">
        <f>IF(O9="","",INDEX(DIFFERENTIATION_UNMERGE_SYSTEM,MATCH(O9,DIFFERENTIATION_ID_DIFF,0)))</f>
        <v>с. Красные Дома, ул. Почтовая, 32Б, котельная № 1-26</v>
      </c>
      <c r="P12" s="1672" t="str">
        <f>IF(P9="","",INDEX(DIFFERENTIATION_UNMERGE_SYSTEM,MATCH(P9,DIFFERENTIATION_ID_DIFF,0)))</f>
        <v>с. Красные Дома, ул. Школьная, 25А, котельная № 1-27</v>
      </c>
      <c r="Q12" s="1672" t="str">
        <f>IF(Q9="","",INDEX(DIFFERENTIATION_UNMERGE_SYSTEM,MATCH(Q9,DIFFERENTIATION_ID_DIFF,0)))</f>
        <v>с. Красные Дома, ул. Школьная, 27А, котельная № 1-28</v>
      </c>
      <c r="R12" s="1672" t="str">
        <f>IF(R9="","",INDEX(DIFFERENTIATION_UNMERGE_SYSTEM,MATCH(R9,DIFFERENTIATION_ID_DIFF,0)))</f>
        <v>с. Красные Дома, ул. Школьная, 29А, котельная № 1-29</v>
      </c>
      <c r="S12" s="1672" t="str">
        <f>IF(S9="","",INDEX(DIFFERENTIATION_UNMERGE_SYSTEM,MATCH(S9,DIFFERENTIATION_ID_DIFF,0)))</f>
        <v>с. Красные Дома, ул. Школьная, 31А, котельная № 1-30</v>
      </c>
      <c r="T12" s="1672" t="str">
        <f>IF(T9="","",INDEX(DIFFERENTIATION_UNMERGE_SYSTEM,MATCH(T9,DIFFERENTIATION_ID_DIFF,0)))</f>
        <v>с. Красные Дома, ул. Школьная, 33А, котельная № 1-31</v>
      </c>
      <c r="U12" s="1672" t="str">
        <f>IF(U9="","",INDEX(DIFFERENTIATION_UNMERGE_SYSTEM,MATCH(U9,DIFFERENTIATION_ID_DIFF,0)))</f>
        <v>с. Знаменка, ул. Набережная, 1А, котельная 1-32</v>
      </c>
      <c r="V12" s="1672" t="str">
        <f>IF(V9="","",INDEX(DIFFERENTIATION_UNMERGE_SYSTEM,MATCH(V9,DIFFERENTIATION_ID_DIFF,0)))</f>
        <v>с. Елховка, ул.Школьная, 8А, котельная 1-33</v>
      </c>
      <c r="W12" s="1672" t="str">
        <f>IF(W9="","",INDEX(DIFFERENTIATION_UNMERGE_SYSTEM,MATCH(W9,DIFFERENTIATION_ID_DIFF,0)))</f>
        <v>п. Исаклы, котельная № 1-1</v>
      </c>
      <c r="X12" s="1672" t="str">
        <f>IF(X9="","",INDEX(DIFFERENTIATION_UNMERGE_SYSTEM,MATCH(X9,DIFFERENTIATION_ID_DIFF,0)))</f>
        <v>п. Исаклы, ул Комсомольская, котельная № 1-2</v>
      </c>
      <c r="Y12" s="1672" t="str">
        <f>IF(Y9="","",INDEX(DIFFERENTIATION_UNMERGE_SYSTEM,MATCH(Y9,DIFFERENTIATION_ID_DIFF,0)))</f>
        <v>с. Б.Константиновка, ул. Центральная, 54А, котельная № 1-3</v>
      </c>
      <c r="Z12" s="1672" t="str">
        <f>IF(Z9="","",INDEX(DIFFERENTIATION_UNMERGE_SYSTEM,MATCH(Z9,DIFFERENTIATION_ID_DIFF,0)))</f>
        <v>с. Б.Константиновка, ул. Центральная, 52А(сдк), котельная № 1-4</v>
      </c>
      <c r="AA12" s="1672" t="str">
        <f>IF(AA9="","",INDEX(DIFFERENTIATION_UNMERGE_SYSTEM,MATCH(AA9,DIFFERENTIATION_ID_DIFF,0)))</f>
        <v>с. Кошки, ул. Первомайская, (д/с), котельная № 1-5</v>
      </c>
      <c r="AB12" s="1672" t="str">
        <f>IF(AB9="","",INDEX(DIFFERENTIATION_UNMERGE_SYSTEM,MATCH(AB9,DIFFERENTIATION_ID_DIFF,0)))</f>
        <v>с. Мамыково, ул. Центральная, 24, котельная № 1-6</v>
      </c>
      <c r="AC12" s="1672" t="str">
        <f>IF(AC9="","",INDEX(DIFFERENTIATION_UNMERGE_SYSTEM,MATCH(AC9,DIFFERENTIATION_ID_DIFF,0)))</f>
        <v>с. Новое Фейзулово, ул. Центральная, 45, котельная № 1-7</v>
      </c>
      <c r="AD12" s="1672" t="str">
        <f>IF(AD9="","",INDEX(DIFFERENTIATION_UNMERGE_SYSTEM,MATCH(AD9,DIFFERENTIATION_ID_DIFF,0)))</f>
        <v>с. Рахмановка, ул. Школьная, 6г, котельная № 1-8</v>
      </c>
      <c r="AE12" s="1672" t="str">
        <f>IF(AE9="","",INDEX(DIFFERENTIATION_UNMERGE_SYSTEM,MATCH(AE9,DIFFERENTIATION_ID_DIFF,0)))</f>
        <v>с. Русская Васильевка, ул. Луговая, 1 (школа), котельная № 1-9</v>
      </c>
      <c r="AF12" s="1672" t="str">
        <f>IF(AF9="","",INDEX(DIFFERENTIATION_UNMERGE_SYSTEM,MATCH(AF9,DIFFERENTIATION_ID_DIFF,0)))</f>
        <v>с. Русская Васильевка, ул. Специалистов, 1 (сдк), котельная № 1-10</v>
      </c>
      <c r="AG12" s="1672" t="str">
        <f>IF(AG9="","",INDEX(DIFFERENTIATION_UNMERGE_SYSTEM,MATCH(AG9,DIFFERENTIATION_ID_DIFF,0)))</f>
        <v>с. Ивановка, ул. Центральная, 4А (сдк), котельная № 1-11</v>
      </c>
      <c r="AH12" s="1672" t="str">
        <f>IF(AH9="","",INDEX(DIFFERENTIATION_UNMERGE_SYSTEM,MATCH(AH9,DIFFERENTIATION_ID_DIFF,0)))</f>
        <v>с. Ивановка, ул. Центральная, 2А (школак), котельная № 1-12</v>
      </c>
      <c r="AI12" s="1672" t="str">
        <f>IF(AI9="","",INDEX(DIFFERENTIATION_UNMERGE_SYSTEM,MATCH(AI9,DIFFERENTIATION_ID_DIFF,0)))</f>
        <v>с. Ивановка, ул. Центральная, 3А (домк), котельная № 1-13</v>
      </c>
      <c r="AJ12" s="1672" t="str">
        <f>IF(AJ9="","",INDEX(DIFFERENTIATION_UNMERGE_SYSTEM,MATCH(AJ9,DIFFERENTIATION_ID_DIFF,0)))</f>
        <v>с. Тенеево. ул. Центральная, 31 (школа), котельная № 1-14</v>
      </c>
      <c r="AK12" s="1672" t="str">
        <f>IF(AK9="","",INDEX(DIFFERENTIATION_UNMERGE_SYSTEM,MATCH(AK9,DIFFERENTIATION_ID_DIFF,0)))</f>
        <v>с. Тенеево. ул. Центральная, 38 (сдк), котельная № 1-15</v>
      </c>
      <c r="AL12" s="1672" t="str">
        <f>IF(AL9="","",INDEX(DIFFERENTIATION_UNMERGE_SYSTEM,MATCH(AL9,DIFFERENTIATION_ID_DIFF,0)))</f>
        <v>с. Кошки, д/с Теремок, котельная № 1-16</v>
      </c>
      <c r="AM12" s="1672" t="str">
        <f>IF(AM9="","",INDEX(DIFFERENTIATION_UNMERGE_SYSTEM,MATCH(AM9,DIFFERENTIATION_ID_DIFF,0)))</f>
        <v>с. Кошки, д/с Радуга, котельная № 1-17</v>
      </c>
      <c r="AN12" s="1672" t="str">
        <f>IF(AN9="","",INDEX(DIFFERENTIATION_UNMERGE_SYSTEM,MATCH(AN9,DIFFERENTIATION_ID_DIFF,0)))</f>
        <v>с. Кошки, ст. Подгрузная, ул. Пионерская, 3 (школа), котельная № 1-18</v>
      </c>
      <c r="AO12" s="1672" t="str">
        <f>IF(AO9="","",INDEX(DIFFERENTIATION_UNMERGE_SYSTEM,MATCH(AO9,DIFFERENTIATION_ID_DIFF,0)))</f>
        <v>с. Кошки, ст. Подгрузная, ул. Спортивная, 8А (д/с Родничока), котельная № 1-19</v>
      </c>
      <c r="AP12" s="1672" t="str">
        <f>IF(AP9="","",INDEX(DIFFERENTIATION_UNMERGE_SYSTEM,MATCH(AP9,DIFFERENTIATION_ID_DIFF,0)))</f>
        <v>с. В.Белозерки, ул. Мира, котельная № 2-1</v>
      </c>
      <c r="AQ12" s="1672" t="str">
        <f>IF(AQ9="","",INDEX(DIFFERENTIATION_UNMERGE_SYSTEM,MATCH(AQ9,DIFFERENTIATION_ID_DIFF,0)))</f>
        <v>с. В.Белозерки, ул. Щербакова, котельная № 2-2</v>
      </c>
      <c r="AR12" s="1672" t="str">
        <f>IF(AR9="","",INDEX(DIFFERENTIATION_UNMERGE_SYSTEM,MATCH(AR9,DIFFERENTIATION_ID_DIFF,0)))</f>
        <v>с. В.Белозерки, пер. Восточный, котельная № 2-3</v>
      </c>
      <c r="AS12" s="1672" t="str">
        <f>IF(AS9="","",INDEX(DIFFERENTIATION_UNMERGE_SYSTEM,MATCH(AS9,DIFFERENTIATION_ID_DIFF,0)))</f>
        <v>с. В.Белозерки, пер. Западный, котельная № 2-4</v>
      </c>
      <c r="AT12" s="1672" t="str">
        <f>IF(AT9="","",INDEX(DIFFERENTIATION_UNMERGE_SYSTEM,MATCH(AT9,DIFFERENTIATION_ID_DIFF,0)))</f>
        <v>с. Большая Черниговка, Микрорайон, 24Б, котельная № 3-1</v>
      </c>
      <c r="AU12" s="1672" t="str">
        <f>IF(AU9="","",INDEX(DIFFERENTIATION_UNMERGE_SYSTEM,MATCH(AU9,DIFFERENTIATION_ID_DIFF,0)))</f>
        <v>п. Глушицкий, ул. Шоссейная, 11, котельная № 3-2</v>
      </c>
      <c r="AV12" s="1672" t="str">
        <f>IF(AV9="","",INDEX(DIFFERENTIATION_UNMERGE_SYSTEM,MATCH(AV9,DIFFERENTIATION_ID_DIFF,0)))</f>
        <v>п. Полянский, ул. Центральная, 34Б, котельная 3-3</v>
      </c>
      <c r="AW12" s="1672" t="str">
        <f>IF(AW9="","",INDEX(DIFFERENTIATION_UNMERGE_SYSTEM,MATCH(AW9,DIFFERENTIATION_ID_DIFF,0)))</f>
        <v>с. Майское, ул. Специалистов, 12А, котельная № 3-4</v>
      </c>
      <c r="AX12" s="1672" t="str">
        <f>IF(AX9="","",INDEX(DIFFERENTIATION_UNMERGE_SYSTEM,MATCH(AX9,DIFFERENTIATION_ID_DIFF,0)))</f>
        <v>пгт Безенчук, ул. Центральная, 9А, котельная № 4-1</v>
      </c>
      <c r="AY12" s="1672" t="str">
        <f>IF(AY9="","",INDEX(DIFFERENTIATION_UNMERGE_SYSTEM,MATCH(AY9,DIFFERENTIATION_ID_DIFF,0)))</f>
        <v>с. Владимировка, ул. Солнечная, котельная № 4-34</v>
      </c>
      <c r="AZ12" s="1672" t="str">
        <f>IF(AZ9="","",INDEX(DIFFERENTIATION_UNMERGE_SYSTEM,MATCH(AZ9,DIFFERENTIATION_ID_DIFF,0)))</f>
        <v>с. Песочное, ул. Центральная, котельная № 4-2</v>
      </c>
      <c r="BA12" s="1672" t="str">
        <f>IF(BA9="","",INDEX(DIFFERENTIATION_UNMERGE_SYSTEM,MATCH(BA9,DIFFERENTIATION_ID_DIFF,0)))</f>
        <v>пгт Безенчук, ул. Луговцева, 57, котельная № 4-3</v>
      </c>
      <c r="BB12" s="1672" t="str">
        <f>IF(BB9="","",INDEX(DIFFERENTIATION_UNMERGE_SYSTEM,MATCH(BB9,DIFFERENTIATION_ID_DIFF,0)))</f>
        <v>пгт Безенчук, ул. Степная, 1, котельная № 4-4</v>
      </c>
      <c r="BC12" s="1672" t="str">
        <f>IF(BC9="","",INDEX(DIFFERENTIATION_UNMERGE_SYSTEM,MATCH(BC9,DIFFERENTIATION_ID_DIFF,0)))</f>
        <v>пгт Безенчук, ул. Советскаяа, 184, котельная № 4-5</v>
      </c>
      <c r="BD12" s="1672" t="str">
        <f>IF(BD9="","",INDEX(DIFFERENTIATION_UNMERGE_SYSTEM,MATCH(BD9,DIFFERENTIATION_ID_DIFF,0)))</f>
        <v>пгт Безенчук, ул. Садовая, 1А, котельная № 4-6</v>
      </c>
      <c r="BE12" s="1672" t="str">
        <f>IF(BE9="","",INDEX(DIFFERENTIATION_UNMERGE_SYSTEM,MATCH(BE9,DIFFERENTIATION_ID_DIFF,0)))</f>
        <v>пгт Безенчук, ул. Солодухина, 167, котельная № 4-7</v>
      </c>
      <c r="BF12" s="1672" t="str">
        <f>IF(BF9="","",INDEX(DIFFERENTIATION_UNMERGE_SYSTEM,MATCH(BF9,DIFFERENTIATION_ID_DIFF,0)))</f>
        <v>пгт Безенчук, ул. Быковцева, 77в, котельная № 4-8</v>
      </c>
      <c r="BG12" s="1672" t="str">
        <f>IF(BG9="","",INDEX(DIFFERENTIATION_UNMERGE_SYSTEM,MATCH(BG9,DIFFERENTIATION_ID_DIFF,0)))</f>
        <v>пгт Безенчук, ул. Быковцева, 66, котельная № 4-9</v>
      </c>
      <c r="BH12" s="1672" t="str">
        <f>IF(BH9="","",INDEX(DIFFERENTIATION_UNMERGE_SYSTEM,MATCH(BH9,DIFFERENTIATION_ID_DIFF,0)))</f>
        <v>с. Осинки, ул. Л.Толстого, котельная № 4-10</v>
      </c>
      <c r="BI12" s="1672" t="str">
        <f>IF(BI9="","",INDEX(DIFFERENTIATION_UNMERGE_SYSTEM,MATCH(BI9,DIFFERENTIATION_ID_DIFF,0)))</f>
        <v>с. Осинки, ул. Комсомольская, 1, котельная № 4-11</v>
      </c>
      <c r="BJ12" s="1672" t="str">
        <f>IF(BJ9="","",INDEX(DIFFERENTIATION_UNMERGE_SYSTEM,MATCH(BJ9,DIFFERENTIATION_ID_DIFF,0)))</f>
        <v>с. Осинки, ул. Комсомольская, 2, котельная № 4-12</v>
      </c>
      <c r="BK12" s="1672" t="str">
        <f>IF(BK9="","",INDEX(DIFFERENTIATION_UNMERGE_SYSTEM,MATCH(BK9,DIFFERENTIATION_ID_DIFF,0)))</f>
        <v>с. Осинки, ул. Комсомольская, 3, котельная № 4-13</v>
      </c>
      <c r="BL12" s="1672" t="str">
        <f>IF(BL9="","",INDEX(DIFFERENTIATION_UNMERGE_SYSTEM,MATCH(BL9,DIFFERENTIATION_ID_DIFF,0)))</f>
        <v>с. Осинки, ул. Комсомольская, 42, котельная № 4-14</v>
      </c>
      <c r="BM12" s="1672" t="str">
        <f>IF(BM9="","",INDEX(DIFFERENTIATION_UNMERGE_SYSTEM,MATCH(BM9,DIFFERENTIATION_ID_DIFF,0)))</f>
        <v>с. Ольгино, ул. Северная, 7а, котельная № 4-15</v>
      </c>
      <c r="BN12" s="1672" t="str">
        <f>IF(BN9="","",INDEX(DIFFERENTIATION_UNMERGE_SYSTEM,MATCH(BN9,DIFFERENTIATION_ID_DIFF,0)))</f>
        <v>с. Прибой, ул. Гаражная, 4, котельная № 4-16</v>
      </c>
      <c r="BO12" s="1672" t="str">
        <f>IF(BO9="","",INDEX(DIFFERENTIATION_UNMERGE_SYSTEM,MATCH(BO9,DIFFERENTIATION_ID_DIFF,0)))</f>
        <v>с. Прибой, ул. Овражная, 4, котельная № 4-17</v>
      </c>
      <c r="BP12" s="1672" t="str">
        <f>IF(BP9="","",INDEX(DIFFERENTIATION_UNMERGE_SYSTEM,MATCH(BP9,DIFFERENTIATION_ID_DIFF,0)))</f>
        <v>с. Екатериновка, ул. Фабричная, 25А, котельная № 4-19</v>
      </c>
      <c r="BQ12" s="1672" t="str">
        <f>IF(BQ9="","",INDEX(DIFFERENTIATION_UNMERGE_SYSTEM,MATCH(BQ9,DIFFERENTIATION_ID_DIFF,0)))</f>
        <v>с. Екатериновка, ул. Фабричная, 40А, котельная № 4-20</v>
      </c>
      <c r="BR12" s="1672" t="str">
        <f>IF(BR9="","",INDEX(DIFFERENTIATION_UNMERGE_SYSTEM,MATCH(BR9,DIFFERENTIATION_ID_DIFF,0)))</f>
        <v>ст. Звезда, ул. Железнодорожная, 9А, котельная № 4-21</v>
      </c>
      <c r="BS12" s="1672" t="str">
        <f>IF(BS9="","",INDEX(DIFFERENTIATION_UNMERGE_SYSTEM,MATCH(BS9,DIFFERENTIATION_ID_DIFF,0)))</f>
        <v>с. Натальино, ул. Школьная, 13А, котельная № 4-22</v>
      </c>
      <c r="BT12" s="1672" t="str">
        <f>IF(BT9="","",INDEX(DIFFERENTIATION_UNMERGE_SYSTEM,MATCH(BT9,DIFFERENTIATION_ID_DIFF,0)))</f>
        <v>с. Сосновка,  котельная № 4-23</v>
      </c>
      <c r="BU12" s="1672" t="str">
        <f>IF(BU9="","",INDEX(DIFFERENTIATION_UNMERGE_SYSTEM,MATCH(BU9,DIFFERENTIATION_ID_DIFF,0)))</f>
        <v>с. Красноселки, ул. Центральная, 6А, котельная № 4-24</v>
      </c>
      <c r="BV12" s="1672" t="str">
        <f>IF(BV9="","",INDEX(DIFFERENTIATION_UNMERGE_SYSTEM,MATCH(BV9,DIFFERENTIATION_ID_DIFF,0)))</f>
        <v>с. Переволоки, ул. Центральная, 33, 35, котельная № 4-28</v>
      </c>
      <c r="BW12" s="1672" t="str">
        <f>IF(BW9="","",INDEX(DIFFERENTIATION_UNMERGE_SYSTEM,MATCH(BW9,DIFFERENTIATION_ID_DIFF,0)))</f>
        <v>с. Переволоки, ул. Центральная, 37, 39, котельная № 4-29</v>
      </c>
      <c r="BX12" s="1672" t="str">
        <f>IF(BX9="","",INDEX(DIFFERENTIATION_UNMERGE_SYSTEM,MATCH(BX9,DIFFERENTIATION_ID_DIFF,0)))</f>
        <v>с. Переволоки, ул. Центральная, (сдк), котельная № 4-30</v>
      </c>
      <c r="BY12" s="1672" t="str">
        <f>IF(BY9="","",INDEX(DIFFERENTIATION_UNMERGE_SYSTEM,MATCH(BY9,DIFFERENTIATION_ID_DIFF,0)))</f>
        <v>с. Переволоки, ул. Школьная, (школа, д/с), котельная № 4-31</v>
      </c>
      <c r="BZ12" s="1672" t="str">
        <f>IF(BZ9="","",INDEX(DIFFERENTIATION_UNMERGE_SYSTEM,MATCH(BZ9,DIFFERENTIATION_ID_DIFF,0)))</f>
        <v>с. С. Залесье, д.3, котельная № 4-32</v>
      </c>
      <c r="CA12" s="1672" t="str">
        <f>IF(CA9="","",INDEX(DIFFERENTIATION_UNMERGE_SYSTEM,MATCH(CA9,DIFFERENTIATION_ID_DIFF,0)))</f>
        <v>с. Покровка, ул. Центральная, 1А, котельная № 4-33</v>
      </c>
      <c r="CB12" s="1672" t="str">
        <f>IF(CB9="","",INDEX(DIFFERENTIATION_UNMERGE_SYSTEM,MATCH(CB9,DIFFERENTIATION_ID_DIFF,0)))</f>
        <v>с. Новомихайловка, ул. Центральная, 1, котельная № 4-36</v>
      </c>
      <c r="CC12" s="1672" t="str">
        <f>IF(CC9="","",INDEX(DIFFERENTIATION_UNMERGE_SYSTEM,MATCH(CC9,DIFFERENTIATION_ID_DIFF,0)))</f>
        <v>с. Новомихайловка, ул. Центральная, 6, котельная № 4-37</v>
      </c>
      <c r="CD12" s="1672" t="str">
        <f>IF(CD9="","",INDEX(DIFFERENTIATION_UNMERGE_SYSTEM,MATCH(CD9,DIFFERENTIATION_ID_DIFF,0)))</f>
        <v>с. Новомихайловка, ул. Центральная, 14, котельная № 4-38</v>
      </c>
      <c r="CE12" s="1672" t="str">
        <f>IF(CE9="","",INDEX(DIFFERENTIATION_UNMERGE_SYSTEM,MATCH(CE9,DIFFERENTIATION_ID_DIFF,0)))</f>
        <v>с. Новомихайловка, ул. Фасадная, 3, котельная № 4-39</v>
      </c>
      <c r="CF12" s="1672" t="str">
        <f>IF(CF9="","",INDEX(DIFFERENTIATION_UNMERGE_SYSTEM,MATCH(CF9,DIFFERENTIATION_ID_DIFF,0)))</f>
        <v>с. Александровка, ул. Центральная, 44 (сдк), котельная № 4-40</v>
      </c>
      <c r="CG12" s="1672" t="str">
        <f>IF(CG9="","",INDEX(DIFFERENTIATION_UNMERGE_SYSTEM,MATCH(CG9,DIFFERENTIATION_ID_DIFF,0)))</f>
        <v>с. Преображенка, ул. Тополинаяя, 13, котельная № 4-42</v>
      </c>
      <c r="CH12" s="1672" t="str">
        <f>IF(CH9="","",INDEX(DIFFERENTIATION_UNMERGE_SYSTEM,MATCH(CH9,DIFFERENTIATION_ID_DIFF,0)))</f>
        <v>с. Преображенка, ул. Тополинаяя, 15, котельная № 4-43</v>
      </c>
      <c r="CI12" s="1672" t="str">
        <f>IF(CI9="","",INDEX(DIFFERENTIATION_UNMERGE_SYSTEM,MATCH(CI9,DIFFERENTIATION_ID_DIFF,0)))</f>
        <v>ст. Звезда, тепловые сети № 4-44</v>
      </c>
      <c r="CJ12" s="1672" t="str">
        <f>IF(CJ9="","",INDEX(DIFFERENTIATION_UNMERGE_SYSTEM,MATCH(CJ9,DIFFERENTIATION_ID_DIFF,0)))</f>
        <v>п. Разинский, тепловые сети № 4-45</v>
      </c>
      <c r="CK12" s="1672" t="str">
        <f>IF(CK9="","",INDEX(DIFFERENTIATION_UNMERGE_SYSTEM,MATCH(CK9,DIFFERENTIATION_ID_DIFF,0)))</f>
        <v>п. Привольный, тепловые сети № 4-46</v>
      </c>
      <c r="CL12" s="1672" t="str">
        <f>IF(CL9="","",INDEX(DIFFERENTIATION_UNMERGE_SYSTEM,MATCH(CL9,DIFFERENTIATION_ID_DIFF,0)))</f>
        <v>п. Дружба, тепловые сети № 4-47</v>
      </c>
      <c r="CM12" s="1672" t="str">
        <f>IF(CM9="","",INDEX(DIFFERENTIATION_UNMERGE_SYSTEM,MATCH(CM9,DIFFERENTIATION_ID_DIFF,0)))</f>
        <v>с. Владимировка, ул. Максима Горького, котельная № 4-35</v>
      </c>
      <c r="CN12" s="1672" t="str">
        <f>IF(CN9="","",INDEX(DIFFERENTIATION_UNMERGE_SYSTEM,MATCH(CN9,DIFFERENTIATION_ID_DIFF,0)))</f>
        <v>с. Кинель-Черкассы, ул. Революционная, 76, котельная № 6-1</v>
      </c>
      <c r="CO12" s="1672" t="str">
        <f>IF(CO9="","",INDEX(DIFFERENTIATION_UNMERGE_SYSTEM,MATCH(CO9,DIFFERENTIATION_ID_DIFF,0)))</f>
        <v>с. Репьевка, ул. Победы, 4, котельная № 6-2</v>
      </c>
      <c r="CP12" s="1672" t="str">
        <f>IF(CP9="","",INDEX(DIFFERENTIATION_UNMERGE_SYSTEM,MATCH(CP9,DIFFERENTIATION_ID_DIFF,0)))</f>
        <v>с. Садгород, ул. Ленина, 43, котельная № 6-3</v>
      </c>
      <c r="CQ12" s="1672" t="str">
        <f>IF(CQ9="","",INDEX(DIFFERENTIATION_UNMERGE_SYSTEM,MATCH(CQ9,DIFFERENTIATION_ID_DIFF,0)))</f>
        <v>с. Тимашево, ул. Молодежная, 15д, котельная № 6-4</v>
      </c>
      <c r="CR12" s="1672" t="str">
        <f>IF(CR9="","",INDEX(DIFFERENTIATION_UNMERGE_SYSTEM,MATCH(CR9,DIFFERENTIATION_ID_DIFF,0)))</f>
        <v>с. Кинель-Черкассы (ГИБДД), ул. Механизаторов, 1, котельная № 6-5</v>
      </c>
      <c r="CS12" s="1672" t="str">
        <f>IF(CS9="","",INDEX(DIFFERENTIATION_UNMERGE_SYSTEM,MATCH(CS9,DIFFERENTIATION_ID_DIFF,0)))</f>
        <v>с. Кинель-Черкассы (библиотека), ул. Красноармейская, 115а, котельная № 6-6</v>
      </c>
      <c r="CT12" s="1672" t="str">
        <f>IF(CT9="","",INDEX(DIFFERENTIATION_UNMERGE_SYSTEM,MATCH(CT9,DIFFERENTIATION_ID_DIFF,0)))</f>
        <v>с. Березняки, ул. Первомайская, 11, котельная № 6-7</v>
      </c>
      <c r="CU12" s="1672" t="str">
        <f>IF(CU9="","",INDEX(DIFFERENTIATION_UNMERGE_SYSTEM,MATCH(CU9,DIFFERENTIATION_ID_DIFF,0)))</f>
        <v>с. Дубовый Колок, ул. Центральная, 8а, котельная № 6-8</v>
      </c>
      <c r="CV12" s="1672" t="str">
        <f>IF(CV9="","",INDEX(DIFFERENTIATION_UNMERGE_SYSTEM,MATCH(CV9,DIFFERENTIATION_ID_DIFF,0)))</f>
        <v>с. Семеновка, ул. Советская, 2б, котельная № 6-9</v>
      </c>
      <c r="CW12" s="1672" t="str">
        <f>IF(CW9="","",INDEX(DIFFERENTIATION_UNMERGE_SYSTEM,MATCH(CW9,DIFFERENTIATION_ID_DIFF,0)))</f>
        <v>с. Красная Горка, ул. Чапаевская, 71, котельная № 6-10</v>
      </c>
      <c r="CX12" s="1672" t="str">
        <f>IF(CX9="","",INDEX(DIFFERENTIATION_UNMERGE_SYSTEM,MATCH(CX9,DIFFERENTIATION_ID_DIFF,0)))</f>
        <v>с. Кинель-Черкассы (УФМС), ул. Красноармейская, 107, котельная № 6-11</v>
      </c>
      <c r="CY12" s="1672" t="str">
        <f>IF(CY9="","",INDEX(DIFFERENTIATION_UNMERGE_SYSTEM,MATCH(CY9,DIFFERENTIATION_ID_DIFF,0)))</f>
        <v>с. Кинель-Черкассы (д/с Голубь), ул. Нефтяников, 9, котельная № 6-12</v>
      </c>
      <c r="CZ12" s="1672" t="str">
        <f>IF(CZ9="","",INDEX(DIFFERENTIATION_UNMERGE_SYSTEM,MATCH(CZ9,DIFFERENTIATION_ID_DIFF,0)))</f>
        <v>с. Кинель-Черкассы (д/с Огонек), ул. Авиационная, 7в, котельная № 6-13</v>
      </c>
      <c r="DA12" s="1672" t="str">
        <f>IF(DA9="","",INDEX(DIFFERENTIATION_UNMERGE_SYSTEM,MATCH(DA9,DIFFERENTIATION_ID_DIFF,0)))</f>
        <v>с. Тимашево (школа), ул. Комсомольская, 31А, котельная № 6-14</v>
      </c>
      <c r="DB12" s="1672" t="str">
        <f>IF(DB9="","",INDEX(DIFFERENTIATION_UNMERGE_SYSTEM,MATCH(DB9,DIFFERENTIATION_ID_DIFF,0)))</f>
        <v>с. Муханово , ул. Больничная, 25, котельная № 6-15</v>
      </c>
      <c r="DC12" s="1672" t="str">
        <f>IF(DC9="","",INDEX(DIFFERENTIATION_UNMERGE_SYSTEM,MATCH(DC9,DIFFERENTIATION_ID_DIFF,0)))</f>
        <v>с. Муханово (школа) , ул. Школьная, 1/1, котельная № 6-16</v>
      </c>
      <c r="DD12" s="1672" t="str">
        <f>IF(DD9="","",INDEX(DIFFERENTIATION_UNMERGE_SYSTEM,MATCH(DD9,DIFFERENTIATION_ID_DIFF,0)))</f>
        <v>с. Муханово (клуб) , ул. Школьная, 1/1А, котельная № 6-17</v>
      </c>
      <c r="DE12" s="1672" t="str">
        <f>IF(DE9="","",INDEX(DIFFERENTIATION_UNMERGE_SYSTEM,MATCH(DE9,DIFFERENTIATION_ID_DIFF,0)))</f>
        <v>с. Муханово (ж/дом) , ул. Школьная, 1/1Б, котельная № 6-18</v>
      </c>
      <c r="DF12" s="1672" t="str">
        <f>IF(DF9="","",INDEX(DIFFERENTIATION_UNMERGE_SYSTEM,MATCH(DF9,DIFFERENTIATION_ID_DIFF,0)))</f>
        <v>с. Кротовка (АПС) , ул. Дачная, котельная № 6-19</v>
      </c>
      <c r="DG12" s="1672" t="str">
        <f>IF(DG9="","",INDEX(DIFFERENTIATION_UNMERGE_SYSTEM,MATCH(DG9,DIFFERENTIATION_ID_DIFF,0)))</f>
        <v>с. Кротовка (ЛДПС) , ул. Нефтяников, 7, котельная № 6-20</v>
      </c>
      <c r="DH12" s="1672" t="str">
        <f>IF(DH9="","",INDEX(DIFFERENTIATION_UNMERGE_SYSTEM,MATCH(DH9,DIFFERENTIATION_ID_DIFF,0)))</f>
        <v>с. Кротовка (больница) , ул. Мичуринская, 2А, котельная № 6-21</v>
      </c>
      <c r="DI12" s="1672" t="str">
        <f>IF(DI9="","",INDEX(DIFFERENTIATION_UNMERGE_SYSTEM,MATCH(DI9,DIFFERENTIATION_ID_DIFF,0)))</f>
        <v>с. Александровка, ул. Спортивная, 8, котельная № 6-22</v>
      </c>
      <c r="DJ12" s="1672" t="str">
        <f>IF(DJ9="","",INDEX(DIFFERENTIATION_UNMERGE_SYSTEM,MATCH(DJ9,DIFFERENTIATION_ID_DIFF,0)))</f>
        <v>с. Б. Сарабай, ул. Черемушки, 2А, котельная № 6-23</v>
      </c>
      <c r="DK12" s="1672" t="str">
        <f>IF(DK9="","",INDEX(DIFFERENTIATION_UNMERGE_SYSTEM,MATCH(DK9,DIFFERENTIATION_ID_DIFF,0)))</f>
        <v>с. Кабановка, ул. Крыгина, 1ж, котельная № 6-24</v>
      </c>
      <c r="DL12" s="1672" t="str">
        <f>IF(DL9="","",INDEX(DIFFERENTIATION_UNMERGE_SYSTEM,MATCH(DL9,DIFFERENTIATION_ID_DIFF,0)))</f>
        <v>с. Богородское, ул. Молодежнаяа, 1а, котельная № 6-25</v>
      </c>
      <c r="DM12" s="1672" t="str">
        <f>IF(DM9="","",INDEX(DIFFERENTIATION_UNMERGE_SYSTEM,MATCH(DM9,DIFFERENTIATION_ID_DIFF,0)))</f>
        <v>с. Богородское, ул. Центральная, 159а, котельная № 6-26</v>
      </c>
      <c r="DN12" s="1672" t="str">
        <f>IF(DN9="","",INDEX(DIFFERENTIATION_UNMERGE_SYSTEM,MATCH(DN9,DIFFERENTIATION_ID_DIFF,0)))</f>
        <v>с. Лозовка, ул. Центральная, 4а, котельная № 6-27</v>
      </c>
      <c r="DO12" s="1672" t="str">
        <f>IF(DO9="","",INDEX(DIFFERENTIATION_UNMERGE_SYSTEM,MATCH(DO9,DIFFERENTIATION_ID_DIFF,0)))</f>
        <v>с. Лозовка (клуб), ул. Центральная, 1а, котельная № 6-28</v>
      </c>
      <c r="DP12" s="1672" t="str">
        <f>IF(DP9="","",INDEX(DIFFERENTIATION_UNMERGE_SYSTEM,MATCH(DP9,DIFFERENTIATION_ID_DIFF,0)))</f>
        <v>с. Новые Ключи(школа), ул. Советская, 38А, котельная № 6-29</v>
      </c>
      <c r="DQ12" s="1672" t="str">
        <f>IF(DQ9="","",INDEX(DIFFERENTIATION_UNMERGE_SYSTEM,MATCH(DQ9,DIFFERENTIATION_ID_DIFF,0)))</f>
        <v>с. Новые Ключи(клуб), ул. Советская, 38А, котельная № 6-30</v>
      </c>
      <c r="DR12" s="1672" t="str">
        <f>IF(DR9="","",INDEX(DIFFERENTIATION_UNMERGE_SYSTEM,MATCH(DR9,DIFFERENTIATION_ID_DIFF,0)))</f>
        <v>п. Первомайский, ул. Садовая, 28, котельная № 6-31</v>
      </c>
      <c r="DS12" s="1672" t="str">
        <f>IF(DS9="","",INDEX(DIFFERENTIATION_UNMERGE_SYSTEM,MATCH(DS9,DIFFERENTIATION_ID_DIFF,0)))</f>
        <v>с. Черновка, ул. Школьная, 33, котельная № 6-32</v>
      </c>
      <c r="DT12" s="1672" t="str">
        <f>IF(DT9="","",INDEX(DIFFERENTIATION_UNMERGE_SYSTEM,MATCH(DT9,DIFFERENTIATION_ID_DIFF,0)))</f>
        <v>с. Кинель-Черкассы, ул. Механизаторов, 16А, котельная № 6-33</v>
      </c>
      <c r="DU12" s="1672" t="str">
        <f>IF(DU9="","",INDEX(DIFFERENTIATION_UNMERGE_SYSTEM,MATCH(DU9,DIFFERENTIATION_ID_DIFF,0)))</f>
        <v>с.  Ерзовка, ул. Центральная, 66, котельная № 6-34</v>
      </c>
      <c r="DV12" s="1672" t="str">
        <f>IF(DV9="","",INDEX(DIFFERENTIATION_UNMERGE_SYSTEM,MATCH(DV9,DIFFERENTIATION_ID_DIFF,0)))</f>
        <v>с.  Коханы (КДЦ), ул. Советская, 32А, котельная № 6-35</v>
      </c>
      <c r="DW12" s="1672" t="str">
        <f>IF(DW9="","",INDEX(DIFFERENTIATION_UNMERGE_SYSTEM,MATCH(DW9,DIFFERENTIATION_ID_DIFF,0)))</f>
        <v>с.  Полудни (школа), ул. Солнечная, 92А, котельная № 6-36</v>
      </c>
      <c r="DX12" s="1672" t="str">
        <f>IF(DX9="","",INDEX(DIFFERENTIATION_UNMERGE_SYSTEM,MATCH(DX9,DIFFERENTIATION_ID_DIFF,0)))</f>
        <v>с.  Вязники, ул. Школьная, 9А, котельная № 6-37</v>
      </c>
      <c r="DY12" s="1672" t="str">
        <f>IF(DY9="","",INDEX(DIFFERENTIATION_UNMERGE_SYSTEM,MATCH(DY9,DIFFERENTIATION_ID_DIFF,0)))</f>
        <v>с. Среднее Аверкино, ул. Школьная, 13А, котельная № 6-38</v>
      </c>
      <c r="DZ12" s="1672" t="str">
        <f>IF(DZ9="","",INDEX(DIFFERENTIATION_UNMERGE_SYSTEM,MATCH(DZ9,DIFFERENTIATION_ID_DIFF,0)))</f>
        <v>с. Среднее Аверкино, ул. Школьная, 64Б, котельная № 6-39</v>
      </c>
      <c r="EA12" s="1672" t="str">
        <f>IF(EA9="","",INDEX(DIFFERENTIATION_UNMERGE_SYSTEM,MATCH(EA9,DIFFERENTIATION_ID_DIFF,0)))</f>
        <v>с. Красные Ключи, ул. Школьная, 14Б, котельная № 6-40</v>
      </c>
      <c r="EB12" s="1672" t="str">
        <f>IF(EB9="","",INDEX(DIFFERENTIATION_UNMERGE_SYSTEM,MATCH(EB9,DIFFERENTIATION_ID_DIFF,0)))</f>
        <v>с. Кротково, ул. Ленина, 46Б, котельная № 6-41</v>
      </c>
      <c r="EC12" s="1672" t="str">
        <f>IF(EC9="","",INDEX(DIFFERENTIATION_UNMERGE_SYSTEM,MATCH(EC9,DIFFERENTIATION_ID_DIFF,0)))</f>
        <v>с. Первомайск, ул. Первомайская, 46Б, котельная № 6-42</v>
      </c>
      <c r="ED12" s="1672" t="str">
        <f>IF(ED9="","",INDEX(DIFFERENTIATION_UNMERGE_SYSTEM,MATCH(ED9,DIFFERENTIATION_ID_DIFF,0)))</f>
        <v>п. Венера, ул. Центральная, 1А, котельная № 6-43</v>
      </c>
      <c r="EE12" s="1672" t="str">
        <f>IF(EE9="","",INDEX(DIFFERENTIATION_UNMERGE_SYSTEM,MATCH(EE9,DIFFERENTIATION_ID_DIFF,0)))</f>
        <v>г.о. Отрадный, ЦЗН, ул. Молодогвардейская, 16А, котельная № 6-44</v>
      </c>
      <c r="EF12" s="1672" t="str">
        <f>IF(EF9="","",INDEX(DIFFERENTIATION_UNMERGE_SYSTEM,MATCH(EF9,DIFFERENTIATION_ID_DIFF,0)))</f>
        <v>п. Приволжье, ул. Парковая, котельная № 7-1</v>
      </c>
      <c r="EG12" s="1672" t="str">
        <f>IF(EG9="","",INDEX(DIFFERENTIATION_UNMERGE_SYSTEM,MATCH(EG9,DIFFERENTIATION_ID_DIFF,0)))</f>
        <v>п. Приволжье, ул.Комарова, котельная № 7-2</v>
      </c>
      <c r="EH12" s="1672" t="str">
        <f>IF(EH9="","",INDEX(DIFFERENTIATION_UNMERGE_SYSTEM,MATCH(EH9,DIFFERENTIATION_ID_DIFF,0)))</f>
        <v>п. Приволжье, ул. Молодежная, котельная № 7-3</v>
      </c>
      <c r="EI12" s="1672" t="str">
        <f>IF(EI9="","",INDEX(DIFFERENTIATION_UNMERGE_SYSTEM,MATCH(EI9,DIFFERENTIATION_ID_DIFF,0)))</f>
        <v>п. Приволжье, ул. Советская, котельная № 7-4</v>
      </c>
      <c r="EJ12" s="1672" t="str">
        <f>IF(EJ9="","",INDEX(DIFFERENTIATION_UNMERGE_SYSTEM,MATCH(EJ9,DIFFERENTIATION_ID_DIFF,0)))</f>
        <v>п. Ильмень, ул. Молодежная, котельная № 7-5</v>
      </c>
      <c r="EK12" s="1672" t="str">
        <f>IF(EK9="","",INDEX(DIFFERENTIATION_UNMERGE_SYSTEM,MATCH(EK9,DIFFERENTIATION_ID_DIFF,0)))</f>
        <v>п. Ильмень, ул. Почтовая, котельная № 7-6</v>
      </c>
      <c r="EL12" s="1672" t="str">
        <f>IF(EL9="","",INDEX(DIFFERENTIATION_UNMERGE_SYSTEM,MATCH(EL9,DIFFERENTIATION_ID_DIFF,0)))</f>
        <v>п. Ильмень, ул. Школьная, котельная № 7-7</v>
      </c>
      <c r="EM12" s="1672" t="str">
        <f>IF(EM9="","",INDEX(DIFFERENTIATION_UNMERGE_SYSTEM,MATCH(EM9,DIFFERENTIATION_ID_DIFF,0)))</f>
        <v>п. Новоспасский, ул. Мира, котельная № 7-8</v>
      </c>
      <c r="EN12" s="1672" t="str">
        <f>IF(EN9="","",INDEX(DIFFERENTIATION_UNMERGE_SYSTEM,MATCH(EN9,DIFFERENTIATION_ID_DIFF,0)))</f>
        <v>п. Новоспасский, ул. Магистральная, котельная № 7-9</v>
      </c>
      <c r="EO12" s="1672" t="str">
        <f>IF(EO9="","",INDEX(DIFFERENTIATION_UNMERGE_SYSTEM,MATCH(EO9,DIFFERENTIATION_ID_DIFF,0)))</f>
        <v>п. Новоспасский, пер. Пугачева, котельная № 7-10</v>
      </c>
      <c r="EP12" s="1672" t="str">
        <f>IF(EP9="","",INDEX(DIFFERENTIATION_UNMERGE_SYSTEM,MATCH(EP9,DIFFERENTIATION_ID_DIFF,0)))</f>
        <v>п. Новоспасский, ул. Школьная, котельная № 7-11</v>
      </c>
      <c r="EQ12" s="1672" t="str">
        <f>IF(EQ9="","",INDEX(DIFFERENTIATION_UNMERGE_SYSTEM,MATCH(EQ9,DIFFERENTIATION_ID_DIFF,0)))</f>
        <v>п. Новоспасский, ул. Ленина, котельная № 7-12</v>
      </c>
      <c r="ER12" s="1672" t="str">
        <f>IF(ER9="","",INDEX(DIFFERENTIATION_UNMERGE_SYSTEM,MATCH(ER9,DIFFERENTIATION_ID_DIFF,0)))</f>
        <v>п. Обшаровка, ул. Лычева, котельная № 7-13</v>
      </c>
      <c r="ES12" s="1672" t="str">
        <f>IF(ES9="","",INDEX(DIFFERENTIATION_UNMERGE_SYSTEM,MATCH(ES9,DIFFERENTIATION_ID_DIFF,0)))</f>
        <v>п. Обшаровка, ул. Терешковой, котельная № 7-14</v>
      </c>
      <c r="ET12" s="1672" t="str">
        <f>IF(ET9="","",INDEX(DIFFERENTIATION_UNMERGE_SYSTEM,MATCH(ET9,DIFFERENTIATION_ID_DIFF,0)))</f>
        <v>п. Обшаровка, ул. Спортивная, котельная № 7-15</v>
      </c>
      <c r="EU12" s="1672" t="str">
        <f>IF(EU9="","",INDEX(DIFFERENTIATION_UNMERGE_SYSTEM,MATCH(EU9,DIFFERENTIATION_ID_DIFF,0)))</f>
        <v>п. Обшаровка, ул. Строителей, котельная № 7-16</v>
      </c>
      <c r="EV12" s="1672" t="str">
        <f>IF(EV9="","",INDEX(DIFFERENTIATION_UNMERGE_SYSTEM,MATCH(EV9,DIFFERENTIATION_ID_DIFF,0)))</f>
        <v>п. Обшаровка, ул. Советская, котельная № 7-17</v>
      </c>
      <c r="EW12" s="1672" t="str">
        <f>IF(EW9="","",INDEX(DIFFERENTIATION_UNMERGE_SYSTEM,MATCH(EW9,DIFFERENTIATION_ID_DIFF,0)))</f>
        <v>п. Обшаровка, ул. Щорса, котельная № 7-18</v>
      </c>
      <c r="EX12" s="1672" t="str">
        <f>IF(EX9="","",INDEX(DIFFERENTIATION_UNMERGE_SYSTEM,MATCH(EX9,DIFFERENTIATION_ID_DIFF,0)))</f>
        <v>г. Чапаевск, ул. С.Лазо, котельная № 8-1</v>
      </c>
      <c r="EY12" s="1672" t="str">
        <f>IF(EY9="","",INDEX(DIFFERENTIATION_UNMERGE_SYSTEM,MATCH(EY9,DIFFERENTIATION_ID_DIFF,0)))</f>
        <v>пос. Маяк, ул. Дорожная,1а, котельная № 8-2</v>
      </c>
      <c r="EZ12" s="1672" t="str">
        <f>IF(EZ9="","",INDEX(DIFFERENTIATION_UNMERGE_SYSTEM,MATCH(EZ9,DIFFERENTIATION_ID_DIFF,0)))</f>
        <v>пос. Шмидта, ул. Школьная, 4Б, котельная № 8-3</v>
      </c>
      <c r="FA12" s="1672" t="str">
        <f>IF(FA9="","",INDEX(DIFFERENTIATION_UNMERGE_SYSTEM,MATCH(FA9,DIFFERENTIATION_ID_DIFF,0)))</f>
        <v>пос. Гранный, котельная № 8-4</v>
      </c>
      <c r="FB12" s="1672" t="str">
        <f>IF(FB9="","",INDEX(DIFFERENTIATION_UNMERGE_SYSTEM,MATCH(FB9,DIFFERENTIATION_ID_DIFF,0)))</f>
        <v>п. Журавли, ул. Школьная,/Молодежная, котельная № 5-1</v>
      </c>
      <c r="FC12" s="1672" t="str">
        <f>IF(FC9="","",INDEX(DIFFERENTIATION_UNMERGE_SYSTEM,MATCH(FC9,DIFFERENTIATION_ID_DIFF,0)))</f>
        <v>п. Калинка, ул. Советская, котельная № 5-2</v>
      </c>
      <c r="FD12" s="1672" t="str">
        <f>IF(FD9="","",INDEX(DIFFERENTIATION_UNMERGE_SYSTEM,MATCH(FD9,DIFFERENTIATION_ID_DIFF,0)))</f>
        <v>с. Лопатино, ул. Школьная, котельная № 5-3</v>
      </c>
      <c r="FE12" s="1672" t="str">
        <f>IF(FE9="","",INDEX(DIFFERENTIATION_UNMERGE_SYSTEM,MATCH(FE9,DIFFERENTIATION_ID_DIFF,0)))</f>
        <v>с. Сухая Вязовка, ул. Школьная, котельная № 5-4</v>
      </c>
      <c r="FF12" s="1672" t="str">
        <f>IF(FF9="","",INDEX(DIFFERENTIATION_UNMERGE_SYSTEM,MATCH(FF9,DIFFERENTIATION_ID_DIFF,0)))</f>
        <v>с. Сухая Вязовка, ул. Молодежная, котельная № 5-5</v>
      </c>
      <c r="FG12" s="1672" t="str">
        <f>IF(FG9="","",INDEX(DIFFERENTIATION_UNMERGE_SYSTEM,MATCH(FG9,DIFFERENTIATION_ID_DIFF,0)))</f>
        <v>с. Черноречье, ул. Мира, котельная № 5-6</v>
      </c>
      <c r="FH12" s="1672" t="str">
        <f>IF(FH9="","",INDEX(DIFFERENTIATION_UNMERGE_SYSTEM,MATCH(FH9,DIFFERENTIATION_ID_DIFF,0)))</f>
        <v>с. Черноречье, ул. Кустарная, котельная № 5-7</v>
      </c>
      <c r="FI12" s="1672" t="str">
        <f>IF(FI9="","",INDEX(DIFFERENTIATION_UNMERGE_SYSTEM,MATCH(FI9,DIFFERENTIATION_ID_DIFF,0)))</f>
        <v>с. Яицкое, ул. Яицкая, котельная № 5-8</v>
      </c>
      <c r="FJ12" s="1672" t="str">
        <f>IF(FJ9="","",INDEX(DIFFERENTIATION_UNMERGE_SYSTEM,MATCH(FJ9,DIFFERENTIATION_ID_DIFF,0)))</f>
        <v>г.о. Октябрьск, пос. Спортивый, котельная № 11-1</v>
      </c>
      <c r="FK12" s="1672" t="str">
        <f>IF(FK9="","",INDEX(DIFFERENTIATION_UNMERGE_SYSTEM,MATCH(FK9,DIFFERENTIATION_ID_DIFF,0)))</f>
        <v>г.о. Октябрьск, ул. Пионерская (совхоз), котельная № 11-2</v>
      </c>
      <c r="FL12" s="1672" t="str">
        <f>IF(FL9="","",INDEX(DIFFERENTIATION_UNMERGE_SYSTEM,MATCH(FL9,DIFFERENTIATION_ID_DIFF,0)))</f>
        <v>г.о. Октябрьск, ул. Куйбышева, 21А, котельная № 11-3</v>
      </c>
      <c r="FM12" s="1672" t="str">
        <f>IF(FM9="","",INDEX(DIFFERENTIATION_UNMERGE_SYSTEM,MATCH(FM9,DIFFERENTIATION_ID_DIFF,0)))</f>
        <v>г.о. Октябрьск, ул. Волго-Донская, 9, котельная № 11-4</v>
      </c>
      <c r="FN12" s="1672" t="str">
        <f>IF(FN9="","",INDEX(DIFFERENTIATION_UNMERGE_SYSTEM,MATCH(FN9,DIFFERENTIATION_ID_DIFF,0)))</f>
        <v>г.о. Октябрьск, п.Первомайский, ул. Вологина, котельная № 11-5</v>
      </c>
      <c r="FO12" s="1672" t="str">
        <f>IF(FO9="","",INDEX(DIFFERENTIATION_UNMERGE_SYSTEM,MATCH(FO9,DIFFERENTIATION_ID_DIFF,0)))</f>
        <v>г.о. Октябрьск, ул. Кирова, 12, котельная № 11-6</v>
      </c>
      <c r="FP12" s="1672" t="str">
        <f>IF(FP9="","",INDEX(DIFFERENTIATION_UNMERGE_SYSTEM,MATCH(FP9,DIFFERENTIATION_ID_DIFF,0)))</f>
        <v>г.о. Октябрьск, ул. Пролетарская, котельная № 11-7</v>
      </c>
      <c r="FQ12" s="1672" t="str">
        <f>IF(FQ9="","",INDEX(DIFFERENTIATION_UNMERGE_SYSTEM,MATCH(FQ9,DIFFERENTIATION_ID_DIFF,0)))</f>
        <v>г.о. Октябрьск, ул. Красногорская, котельная № 11-8</v>
      </c>
      <c r="FR12" s="1672" t="str">
        <f>IF(FR9="","",INDEX(DIFFERENTIATION_UNMERGE_SYSTEM,MATCH(FR9,DIFFERENTIATION_ID_DIFF,0)))</f>
        <v>г.о. Октябрьск, ул. Третьего Октября, правая Волга, котельная № 11-9</v>
      </c>
      <c r="FS12" s="1672" t="str">
        <f>IF(FS9="","",INDEX(DIFFERENTIATION_UNMERGE_SYSTEM,MATCH(FS9,DIFFERENTIATION_ID_DIFF,0)))</f>
        <v>с. Маза, ул. Калинина, 46А, котельная № 11-11</v>
      </c>
      <c r="FT12" s="1672" t="str">
        <f>IF(FT9="","",INDEX(DIFFERENTIATION_UNMERGE_SYSTEM,MATCH(FT9,DIFFERENTIATION_ID_DIFF,0)))</f>
        <v>пос. Пионерский, ул. Советская, 20Г, котельная № 11-12</v>
      </c>
      <c r="FU12" s="1672" t="str">
        <f>IF(FU9="","",INDEX(DIFFERENTIATION_UNMERGE_SYSTEM,MATCH(FU9,DIFFERENTIATION_ID_DIFF,0)))</f>
        <v>пос. Пионерский, ул. Гагарина, 10Г, котельная № 11-13</v>
      </c>
      <c r="FV12" s="1672" t="str">
        <f>IF(FV9="","",INDEX(DIFFERENTIATION_UNMERGE_SYSTEM,MATCH(FV9,DIFFERENTIATION_ID_DIFF,0)))</f>
        <v>пос. Пионерский, ул. Советская, 23В, котельная № 11-14</v>
      </c>
      <c r="FW12" s="1672" t="str">
        <f>IF(FW9="","",INDEX(DIFFERENTIATION_UNMERGE_SYSTEM,MATCH(FW9,DIFFERENTIATION_ID_DIFF,0)))</f>
        <v>пос. Пионерский, ул. Гагарина, 15Г, котельная № 11-15</v>
      </c>
      <c r="FX12" s="1672" t="str">
        <f>IF(FX9="","",INDEX(DIFFERENTIATION_UNMERGE_SYSTEM,MATCH(FX9,DIFFERENTIATION_ID_DIFF,0)))</f>
        <v>пос. Пионерский, ул. Советская, 4Д, котельная № 11-16</v>
      </c>
      <c r="FY12" s="1672" t="str">
        <f>IF(FY9="","",INDEX(DIFFERENTIATION_UNMERGE_SYSTEM,MATCH(FY9,DIFFERENTIATION_ID_DIFF,0)))</f>
        <v>пос. Пионерский, ул. Гагарина, 14В, котельная № 11-17</v>
      </c>
      <c r="FZ12" s="1672" t="str">
        <f>IF(FZ9="","",INDEX(DIFFERENTIATION_UNMERGE_SYSTEM,MATCH(FZ9,DIFFERENTIATION_ID_DIFF,0)))</f>
        <v>пос. Пионерский, ул. Кооперативная, 9В, котельная № 11-18</v>
      </c>
      <c r="GA12" s="1672" t="str">
        <f>IF(GA9="","",INDEX(DIFFERENTIATION_UNMERGE_SYSTEM,MATCH(GA9,DIFFERENTIATION_ID_DIFF,0)))</f>
        <v>пос. Пионерский, ул. Кооперативная, 18В, котельная № 11-19</v>
      </c>
      <c r="GB12" s="1672" t="str">
        <f>IF(GB9="","",INDEX(DIFFERENTIATION_UNMERGE_SYSTEM,MATCH(GB9,DIFFERENTIATION_ID_DIFF,0)))</f>
        <v>пос. Береговой, ул. Школьная, 3В, котельная № 11-21</v>
      </c>
      <c r="GC12" s="1672" t="str">
        <f>IF(GC9="","",INDEX(DIFFERENTIATION_UNMERGE_SYSTEM,MATCH(GC9,DIFFERENTIATION_ID_DIFF,0)))</f>
        <v>пос. Береговой, ул. Школьная, 2ГВ, котельная № 11-22</v>
      </c>
      <c r="GD12" s="1672" t="str">
        <f>IF(GD9="","",INDEX(DIFFERENTIATION_UNMERGE_SYSTEM,MATCH(GD9,DIFFERENTIATION_ID_DIFF,0)))</f>
        <v>пос. Береговой, ул. Торговая, 6В, котельная № 11-23</v>
      </c>
      <c r="GE12" s="1672" t="str">
        <f>IF(GE9="","",INDEX(DIFFERENTIATION_UNMERGE_SYSTEM,MATCH(GE9,DIFFERENTIATION_ID_DIFF,0)))</f>
        <v>пос. Береговой, ул. Торговая, 9Б, котельная № 11-24</v>
      </c>
      <c r="GF12" s="1672" t="str">
        <f>IF(GF9="","",INDEX(DIFFERENTIATION_UNMERGE_SYSTEM,MATCH(GF9,DIFFERENTIATION_ID_DIFF,0)))</f>
        <v>с. Суринск, ул. Нагорная, 35Б, котельная № 11-25</v>
      </c>
      <c r="GG12" s="1672" t="str">
        <f>IF(GG9="","",INDEX(DIFFERENTIATION_UNMERGE_SYSTEM,MATCH(GG9,DIFFERENTIATION_ID_DIFF,0)))</f>
        <v>с. Суринск, ул. Нагорная, 37Б, котельная № 11-26</v>
      </c>
      <c r="GH12" s="1672" t="str">
        <f>IF(GH9="","",INDEX(DIFFERENTIATION_UNMERGE_SYSTEM,MATCH(GH9,DIFFERENTIATION_ID_DIFF,0)))</f>
        <v>с. Суринск, ул. Мельничная, 47Б, котельная № 11-27</v>
      </c>
      <c r="GI12" s="1672" t="str">
        <f>IF(GI9="","",INDEX(DIFFERENTIATION_UNMERGE_SYSTEM,MATCH(GI9,DIFFERENTIATION_ID_DIFF,0)))</f>
        <v>с. Суринск, ул. Мельничная, 48Б, котельная № 11-28</v>
      </c>
      <c r="GJ12" s="1672" t="str">
        <f>IF(GJ9="","",INDEX(DIFFERENTIATION_UNMERGE_SYSTEM,MATCH(GJ9,DIFFERENTIATION_ID_DIFF,0)))</f>
        <v>с. Байядерково, ул. Центральная, 112Б, котельная № 11-29</v>
      </c>
      <c r="GK12" s="1672" t="str">
        <f>IF(GK9="","",INDEX(DIFFERENTIATION_UNMERGE_SYSTEM,MATCH(GK9,DIFFERENTIATION_ID_DIFF,0)))</f>
        <v>с. Малая Малышевка, ул. Молодежная, 26, котельная № 5-9</v>
      </c>
      <c r="GL12" s="1672" t="str">
        <f>IF(GL9="","",INDEX(DIFFERENTIATION_UNMERGE_SYSTEM,MATCH(GL9,DIFFERENTIATION_ID_DIFF,0)))</f>
        <v>п. Дмитриевка, котельная № 5-10</v>
      </c>
      <c r="GM12" s="1672" t="str">
        <f>IF(GM9="","",INDEX(DIFFERENTIATION_UNMERGE_SYSTEM,MATCH(GM9,DIFFERENTIATION_ID_DIFF,0)))</f>
        <v>п. Дмитриевка, котельная № 5-11</v>
      </c>
      <c r="GN12" s="2136"/>
      <c r="HJ12" s="1640">
        <v>0</v>
      </c>
    </row>
    <row customHeight="1" ht="11.549999999999999">
      <c r="E13" s="2378" t="s">
        <v>773</v>
      </c>
      <c r="F13" s="2379"/>
      <c r="G13" s="2379"/>
      <c r="H13" s="1665"/>
      <c r="I13" s="1665"/>
      <c r="J13" s="2376"/>
      <c r="K13" s="2376"/>
      <c r="L13" s="2376"/>
      <c r="M13" s="2376"/>
      <c r="N13" s="2376"/>
      <c r="O13" s="2376"/>
      <c r="P13" s="2376"/>
      <c r="Q13" s="2376"/>
      <c r="R13" s="2376"/>
      <c r="S13" s="2376"/>
      <c r="T13" s="2376"/>
      <c r="U13" s="2376"/>
      <c r="V13" s="2376"/>
      <c r="W13" s="2376"/>
      <c r="X13" s="2376"/>
      <c r="Y13" s="2376"/>
      <c r="Z13" s="2376"/>
      <c r="AA13" s="2376"/>
      <c r="AB13" s="2376"/>
      <c r="AC13" s="2376"/>
      <c r="AD13" s="2376"/>
      <c r="AE13" s="2376"/>
      <c r="AF13" s="2376"/>
      <c r="AG13" s="2376"/>
      <c r="AH13" s="2376"/>
      <c r="AI13" s="2376"/>
      <c r="AJ13" s="2376"/>
      <c r="AK13" s="2376"/>
      <c r="AL13" s="2376"/>
      <c r="AM13" s="2376"/>
      <c r="AN13" s="2376"/>
      <c r="AO13" s="2376"/>
      <c r="AP13" s="2376"/>
      <c r="AQ13" s="2376"/>
      <c r="AR13" s="2376"/>
      <c r="AS13" s="2376"/>
      <c r="AT13" s="2376"/>
      <c r="AU13" s="2376"/>
      <c r="AV13" s="2376"/>
      <c r="AW13" s="2376"/>
      <c r="AX13" s="2376"/>
      <c r="AY13" s="2376"/>
      <c r="AZ13" s="2376"/>
      <c r="BA13" s="2376"/>
      <c r="BB13" s="2376"/>
      <c r="BC13" s="2376"/>
      <c r="BD13" s="2376"/>
      <c r="BE13" s="2376"/>
      <c r="BF13" s="2376"/>
      <c r="BG13" s="2376"/>
      <c r="BH13" s="2376"/>
      <c r="BI13" s="2376"/>
      <c r="BJ13" s="2376"/>
      <c r="BK13" s="2376"/>
      <c r="BL13" s="2376"/>
      <c r="BM13" s="2376"/>
      <c r="BN13" s="2376"/>
      <c r="BO13" s="2376"/>
      <c r="BP13" s="2376"/>
      <c r="BQ13" s="2376"/>
      <c r="BR13" s="2376"/>
      <c r="BS13" s="2376"/>
      <c r="BT13" s="2376"/>
      <c r="BU13" s="2376"/>
      <c r="BV13" s="2376"/>
      <c r="BW13" s="2376"/>
      <c r="BX13" s="2376"/>
      <c r="BY13" s="2376"/>
      <c r="BZ13" s="2376"/>
      <c r="CA13" s="2376"/>
      <c r="CB13" s="2376"/>
      <c r="CC13" s="2376"/>
      <c r="CD13" s="2376"/>
      <c r="CE13" s="2376"/>
      <c r="CF13" s="2376"/>
      <c r="CG13" s="2376"/>
      <c r="CH13" s="2376"/>
      <c r="CI13" s="2376"/>
      <c r="CJ13" s="2376"/>
      <c r="CK13" s="2376"/>
      <c r="CL13" s="2376"/>
      <c r="CM13" s="2376"/>
      <c r="CN13" s="2376"/>
      <c r="CO13" s="2376"/>
      <c r="CP13" s="2376"/>
      <c r="CQ13" s="2376"/>
      <c r="CR13" s="2376"/>
      <c r="CS13" s="2376"/>
      <c r="CT13" s="2376"/>
      <c r="CU13" s="2376"/>
      <c r="CV13" s="2376"/>
      <c r="CW13" s="2376"/>
      <c r="CX13" s="2376"/>
      <c r="CY13" s="2376"/>
      <c r="CZ13" s="2376"/>
      <c r="DA13" s="2376"/>
      <c r="DB13" s="2376"/>
      <c r="DC13" s="2376"/>
      <c r="DD13" s="2376"/>
      <c r="DE13" s="2376"/>
      <c r="DF13" s="2376"/>
      <c r="DG13" s="2376"/>
      <c r="DH13" s="2376"/>
      <c r="DI13" s="2376"/>
      <c r="DJ13" s="2376"/>
      <c r="DK13" s="2376"/>
      <c r="DL13" s="2376"/>
      <c r="DM13" s="2376"/>
      <c r="DN13" s="2376"/>
      <c r="DO13" s="2376"/>
      <c r="DP13" s="2376"/>
      <c r="DQ13" s="2376"/>
      <c r="DR13" s="2376"/>
      <c r="DS13" s="2376"/>
      <c r="DT13" s="2376"/>
      <c r="DU13" s="2376"/>
      <c r="DV13" s="2376"/>
      <c r="DW13" s="2376"/>
      <c r="DX13" s="2376"/>
      <c r="DY13" s="2376"/>
      <c r="DZ13" s="2376"/>
      <c r="EA13" s="2376"/>
      <c r="EB13" s="2376"/>
      <c r="EC13" s="2376"/>
      <c r="ED13" s="2376"/>
      <c r="EE13" s="2376"/>
      <c r="EF13" s="2376"/>
      <c r="EG13" s="2376"/>
      <c r="EH13" s="2376"/>
      <c r="EI13" s="2376"/>
      <c r="EJ13" s="2376"/>
      <c r="EK13" s="2376"/>
      <c r="EL13" s="2376"/>
      <c r="EM13" s="2376"/>
      <c r="EN13" s="2376"/>
      <c r="EO13" s="2376"/>
      <c r="EP13" s="2376"/>
      <c r="EQ13" s="2376"/>
      <c r="ER13" s="2376"/>
      <c r="ES13" s="2376"/>
      <c r="ET13" s="2376"/>
      <c r="EU13" s="2376"/>
      <c r="EV13" s="2376"/>
      <c r="EW13" s="2376"/>
      <c r="EX13" s="2376"/>
      <c r="EY13" s="2376"/>
      <c r="EZ13" s="2376"/>
      <c r="FA13" s="2376"/>
      <c r="FB13" s="2376"/>
      <c r="FC13" s="2376"/>
      <c r="FD13" s="2376"/>
      <c r="FE13" s="2376"/>
      <c r="FF13" s="2376"/>
      <c r="FG13" s="2376"/>
      <c r="FH13" s="2376"/>
      <c r="FI13" s="2376"/>
      <c r="FJ13" s="2376"/>
      <c r="FK13" s="2376"/>
      <c r="FL13" s="2376"/>
      <c r="FM13" s="2376"/>
      <c r="FN13" s="2376"/>
      <c r="FO13" s="2376"/>
      <c r="FP13" s="2376"/>
      <c r="FQ13" s="2376"/>
      <c r="FR13" s="2376"/>
      <c r="FS13" s="2376"/>
      <c r="FT13" s="2376"/>
      <c r="FU13" s="2376"/>
      <c r="FV13" s="2376"/>
      <c r="FW13" s="2376"/>
      <c r="FX13" s="2376"/>
      <c r="FY13" s="2376"/>
      <c r="FZ13" s="2376"/>
      <c r="GA13" s="2376"/>
      <c r="GB13" s="2376"/>
      <c r="GC13" s="2376"/>
      <c r="GD13" s="2376"/>
      <c r="GE13" s="2376"/>
      <c r="GF13" s="2376"/>
      <c r="GG13" s="2376"/>
      <c r="GH13" s="2376"/>
      <c r="GI13" s="2376"/>
      <c r="GJ13" s="2376"/>
      <c r="GK13" s="2376"/>
      <c r="GL13" s="2376"/>
      <c r="GM13" s="2376"/>
      <c r="GN13" s="2136"/>
      <c r="HJ13" s="1640">
        <v>11</v>
      </c>
    </row>
    <row customHeight="1" ht="24">
      <c r="E14" s="1666" t="s">
        <v>88</v>
      </c>
      <c r="F14" s="1669" t="s">
        <v>775</v>
      </c>
      <c r="G14" s="1669" t="s">
        <v>1039</v>
      </c>
      <c r="H14" s="1669" t="s">
        <v>776</v>
      </c>
      <c r="I14" s="1669" t="s">
        <v>776</v>
      </c>
      <c r="J14" s="2321" t="s">
        <v>776</v>
      </c>
      <c r="K14" s="2321" t="s">
        <v>776</v>
      </c>
      <c r="L14" s="2321" t="s">
        <v>776</v>
      </c>
      <c r="M14" s="2321" t="s">
        <v>776</v>
      </c>
      <c r="N14" s="2321" t="s">
        <v>776</v>
      </c>
      <c r="O14" s="2321" t="s">
        <v>776</v>
      </c>
      <c r="P14" s="2321" t="s">
        <v>776</v>
      </c>
      <c r="Q14" s="2321" t="s">
        <v>776</v>
      </c>
      <c r="R14" s="2321" t="s">
        <v>776</v>
      </c>
      <c r="S14" s="2321" t="s">
        <v>776</v>
      </c>
      <c r="T14" s="2321" t="s">
        <v>776</v>
      </c>
      <c r="U14" s="2321" t="s">
        <v>776</v>
      </c>
      <c r="V14" s="2321" t="s">
        <v>776</v>
      </c>
      <c r="W14" s="2321" t="s">
        <v>776</v>
      </c>
      <c r="X14" s="2321" t="s">
        <v>776</v>
      </c>
      <c r="Y14" s="2321" t="s">
        <v>776</v>
      </c>
      <c r="Z14" s="2321" t="s">
        <v>776</v>
      </c>
      <c r="AA14" s="2321" t="s">
        <v>776</v>
      </c>
      <c r="AB14" s="2321" t="s">
        <v>776</v>
      </c>
      <c r="AC14" s="2321" t="s">
        <v>776</v>
      </c>
      <c r="AD14" s="2321" t="s">
        <v>776</v>
      </c>
      <c r="AE14" s="2321" t="s">
        <v>776</v>
      </c>
      <c r="AF14" s="2321" t="s">
        <v>776</v>
      </c>
      <c r="AG14" s="2321" t="s">
        <v>776</v>
      </c>
      <c r="AH14" s="2321" t="s">
        <v>776</v>
      </c>
      <c r="AI14" s="2321" t="s">
        <v>776</v>
      </c>
      <c r="AJ14" s="2321" t="s">
        <v>776</v>
      </c>
      <c r="AK14" s="2321" t="s">
        <v>776</v>
      </c>
      <c r="AL14" s="2321" t="s">
        <v>776</v>
      </c>
      <c r="AM14" s="2321" t="s">
        <v>776</v>
      </c>
      <c r="AN14" s="2321" t="s">
        <v>776</v>
      </c>
      <c r="AO14" s="2321" t="s">
        <v>776</v>
      </c>
      <c r="AP14" s="2321" t="s">
        <v>776</v>
      </c>
      <c r="AQ14" s="2321" t="s">
        <v>776</v>
      </c>
      <c r="AR14" s="2321" t="s">
        <v>776</v>
      </c>
      <c r="AS14" s="2321" t="s">
        <v>776</v>
      </c>
      <c r="AT14" s="2321" t="s">
        <v>776</v>
      </c>
      <c r="AU14" s="2321" t="s">
        <v>776</v>
      </c>
      <c r="AV14" s="2321" t="s">
        <v>776</v>
      </c>
      <c r="AW14" s="2321" t="s">
        <v>776</v>
      </c>
      <c r="AX14" s="2321" t="s">
        <v>776</v>
      </c>
      <c r="AY14" s="2321" t="s">
        <v>776</v>
      </c>
      <c r="AZ14" s="2321" t="s">
        <v>776</v>
      </c>
      <c r="BA14" s="2321" t="s">
        <v>776</v>
      </c>
      <c r="BB14" s="2321" t="s">
        <v>776</v>
      </c>
      <c r="BC14" s="2321" t="s">
        <v>776</v>
      </c>
      <c r="BD14" s="2321" t="s">
        <v>776</v>
      </c>
      <c r="BE14" s="2321" t="s">
        <v>776</v>
      </c>
      <c r="BF14" s="2321" t="s">
        <v>776</v>
      </c>
      <c r="BG14" s="2321" t="s">
        <v>776</v>
      </c>
      <c r="BH14" s="2321" t="s">
        <v>776</v>
      </c>
      <c r="BI14" s="2321" t="s">
        <v>776</v>
      </c>
      <c r="BJ14" s="2321" t="s">
        <v>776</v>
      </c>
      <c r="BK14" s="2321" t="s">
        <v>776</v>
      </c>
      <c r="BL14" s="2321" t="s">
        <v>776</v>
      </c>
      <c r="BM14" s="2321" t="s">
        <v>776</v>
      </c>
      <c r="BN14" s="2321" t="s">
        <v>776</v>
      </c>
      <c r="BO14" s="2321" t="s">
        <v>776</v>
      </c>
      <c r="BP14" s="2321" t="s">
        <v>776</v>
      </c>
      <c r="BQ14" s="2321" t="s">
        <v>776</v>
      </c>
      <c r="BR14" s="2321" t="s">
        <v>776</v>
      </c>
      <c r="BS14" s="2321" t="s">
        <v>776</v>
      </c>
      <c r="BT14" s="2321" t="s">
        <v>776</v>
      </c>
      <c r="BU14" s="2321" t="s">
        <v>776</v>
      </c>
      <c r="BV14" s="2321" t="s">
        <v>776</v>
      </c>
      <c r="BW14" s="2321" t="s">
        <v>776</v>
      </c>
      <c r="BX14" s="2321" t="s">
        <v>776</v>
      </c>
      <c r="BY14" s="2321" t="s">
        <v>776</v>
      </c>
      <c r="BZ14" s="2321" t="s">
        <v>776</v>
      </c>
      <c r="CA14" s="2321" t="s">
        <v>776</v>
      </c>
      <c r="CB14" s="2321" t="s">
        <v>776</v>
      </c>
      <c r="CC14" s="2321" t="s">
        <v>776</v>
      </c>
      <c r="CD14" s="2321" t="s">
        <v>776</v>
      </c>
      <c r="CE14" s="2321" t="s">
        <v>776</v>
      </c>
      <c r="CF14" s="2321" t="s">
        <v>776</v>
      </c>
      <c r="CG14" s="2321" t="s">
        <v>776</v>
      </c>
      <c r="CH14" s="2321" t="s">
        <v>776</v>
      </c>
      <c r="CI14" s="2321" t="s">
        <v>776</v>
      </c>
      <c r="CJ14" s="2321" t="s">
        <v>776</v>
      </c>
      <c r="CK14" s="2321" t="s">
        <v>776</v>
      </c>
      <c r="CL14" s="2321" t="s">
        <v>776</v>
      </c>
      <c r="CM14" s="2321" t="s">
        <v>776</v>
      </c>
      <c r="CN14" s="2321" t="s">
        <v>776</v>
      </c>
      <c r="CO14" s="2321" t="s">
        <v>776</v>
      </c>
      <c r="CP14" s="2321" t="s">
        <v>776</v>
      </c>
      <c r="CQ14" s="2321" t="s">
        <v>776</v>
      </c>
      <c r="CR14" s="2321" t="s">
        <v>776</v>
      </c>
      <c r="CS14" s="2321" t="s">
        <v>776</v>
      </c>
      <c r="CT14" s="2321" t="s">
        <v>776</v>
      </c>
      <c r="CU14" s="2321" t="s">
        <v>776</v>
      </c>
      <c r="CV14" s="2321" t="s">
        <v>776</v>
      </c>
      <c r="CW14" s="2321" t="s">
        <v>776</v>
      </c>
      <c r="CX14" s="2321" t="s">
        <v>776</v>
      </c>
      <c r="CY14" s="2321" t="s">
        <v>776</v>
      </c>
      <c r="CZ14" s="2321" t="s">
        <v>776</v>
      </c>
      <c r="DA14" s="2321" t="s">
        <v>776</v>
      </c>
      <c r="DB14" s="2321" t="s">
        <v>776</v>
      </c>
      <c r="DC14" s="2321" t="s">
        <v>776</v>
      </c>
      <c r="DD14" s="2321" t="s">
        <v>776</v>
      </c>
      <c r="DE14" s="2321" t="s">
        <v>776</v>
      </c>
      <c r="DF14" s="2321" t="s">
        <v>776</v>
      </c>
      <c r="DG14" s="2321" t="s">
        <v>776</v>
      </c>
      <c r="DH14" s="2321" t="s">
        <v>776</v>
      </c>
      <c r="DI14" s="2321" t="s">
        <v>776</v>
      </c>
      <c r="DJ14" s="2321" t="s">
        <v>776</v>
      </c>
      <c r="DK14" s="2321" t="s">
        <v>776</v>
      </c>
      <c r="DL14" s="2321" t="s">
        <v>776</v>
      </c>
      <c r="DM14" s="2321" t="s">
        <v>776</v>
      </c>
      <c r="DN14" s="2321" t="s">
        <v>776</v>
      </c>
      <c r="DO14" s="2321" t="s">
        <v>776</v>
      </c>
      <c r="DP14" s="2321" t="s">
        <v>776</v>
      </c>
      <c r="DQ14" s="2321" t="s">
        <v>776</v>
      </c>
      <c r="DR14" s="2321" t="s">
        <v>776</v>
      </c>
      <c r="DS14" s="2321" t="s">
        <v>776</v>
      </c>
      <c r="DT14" s="2321" t="s">
        <v>776</v>
      </c>
      <c r="DU14" s="2321" t="s">
        <v>776</v>
      </c>
      <c r="DV14" s="2321" t="s">
        <v>776</v>
      </c>
      <c r="DW14" s="2321" t="s">
        <v>776</v>
      </c>
      <c r="DX14" s="2321" t="s">
        <v>776</v>
      </c>
      <c r="DY14" s="2321" t="s">
        <v>776</v>
      </c>
      <c r="DZ14" s="2321" t="s">
        <v>776</v>
      </c>
      <c r="EA14" s="2321" t="s">
        <v>776</v>
      </c>
      <c r="EB14" s="2321" t="s">
        <v>776</v>
      </c>
      <c r="EC14" s="2321" t="s">
        <v>776</v>
      </c>
      <c r="ED14" s="2321" t="s">
        <v>776</v>
      </c>
      <c r="EE14" s="2321" t="s">
        <v>776</v>
      </c>
      <c r="EF14" s="2321" t="s">
        <v>776</v>
      </c>
      <c r="EG14" s="2321" t="s">
        <v>776</v>
      </c>
      <c r="EH14" s="2321" t="s">
        <v>776</v>
      </c>
      <c r="EI14" s="2321" t="s">
        <v>776</v>
      </c>
      <c r="EJ14" s="2321" t="s">
        <v>776</v>
      </c>
      <c r="EK14" s="2321" t="s">
        <v>776</v>
      </c>
      <c r="EL14" s="2321" t="s">
        <v>776</v>
      </c>
      <c r="EM14" s="2321" t="s">
        <v>776</v>
      </c>
      <c r="EN14" s="2321" t="s">
        <v>776</v>
      </c>
      <c r="EO14" s="2321" t="s">
        <v>776</v>
      </c>
      <c r="EP14" s="2321" t="s">
        <v>776</v>
      </c>
      <c r="EQ14" s="2321" t="s">
        <v>776</v>
      </c>
      <c r="ER14" s="2321" t="s">
        <v>776</v>
      </c>
      <c r="ES14" s="2321" t="s">
        <v>776</v>
      </c>
      <c r="ET14" s="2321" t="s">
        <v>776</v>
      </c>
      <c r="EU14" s="2321" t="s">
        <v>776</v>
      </c>
      <c r="EV14" s="2321" t="s">
        <v>776</v>
      </c>
      <c r="EW14" s="2321" t="s">
        <v>776</v>
      </c>
      <c r="EX14" s="2321" t="s">
        <v>776</v>
      </c>
      <c r="EY14" s="2321" t="s">
        <v>776</v>
      </c>
      <c r="EZ14" s="2321" t="s">
        <v>776</v>
      </c>
      <c r="FA14" s="2321" t="s">
        <v>776</v>
      </c>
      <c r="FB14" s="2321" t="s">
        <v>776</v>
      </c>
      <c r="FC14" s="2321" t="s">
        <v>776</v>
      </c>
      <c r="FD14" s="2321" t="s">
        <v>776</v>
      </c>
      <c r="FE14" s="2321" t="s">
        <v>776</v>
      </c>
      <c r="FF14" s="2321" t="s">
        <v>776</v>
      </c>
      <c r="FG14" s="2321" t="s">
        <v>776</v>
      </c>
      <c r="FH14" s="2321" t="s">
        <v>776</v>
      </c>
      <c r="FI14" s="2321" t="s">
        <v>776</v>
      </c>
      <c r="FJ14" s="2321" t="s">
        <v>776</v>
      </c>
      <c r="FK14" s="2321" t="s">
        <v>776</v>
      </c>
      <c r="FL14" s="2321" t="s">
        <v>776</v>
      </c>
      <c r="FM14" s="2321" t="s">
        <v>776</v>
      </c>
      <c r="FN14" s="2321" t="s">
        <v>776</v>
      </c>
      <c r="FO14" s="2321" t="s">
        <v>776</v>
      </c>
      <c r="FP14" s="2321" t="s">
        <v>776</v>
      </c>
      <c r="FQ14" s="2321" t="s">
        <v>776</v>
      </c>
      <c r="FR14" s="2321" t="s">
        <v>776</v>
      </c>
      <c r="FS14" s="2321" t="s">
        <v>776</v>
      </c>
      <c r="FT14" s="2321" t="s">
        <v>776</v>
      </c>
      <c r="FU14" s="2321" t="s">
        <v>776</v>
      </c>
      <c r="FV14" s="2321" t="s">
        <v>776</v>
      </c>
      <c r="FW14" s="2321" t="s">
        <v>776</v>
      </c>
      <c r="FX14" s="2321" t="s">
        <v>776</v>
      </c>
      <c r="FY14" s="2321" t="s">
        <v>776</v>
      </c>
      <c r="FZ14" s="2321" t="s">
        <v>776</v>
      </c>
      <c r="GA14" s="2321" t="s">
        <v>776</v>
      </c>
      <c r="GB14" s="2321" t="s">
        <v>776</v>
      </c>
      <c r="GC14" s="2321" t="s">
        <v>776</v>
      </c>
      <c r="GD14" s="2321" t="s">
        <v>776</v>
      </c>
      <c r="GE14" s="2321" t="s">
        <v>776</v>
      </c>
      <c r="GF14" s="2321" t="s">
        <v>776</v>
      </c>
      <c r="GG14" s="2321" t="s">
        <v>776</v>
      </c>
      <c r="GH14" s="2321" t="s">
        <v>776</v>
      </c>
      <c r="GI14" s="2321" t="s">
        <v>776</v>
      </c>
      <c r="GJ14" s="2321" t="s">
        <v>776</v>
      </c>
      <c r="GK14" s="2321" t="s">
        <v>776</v>
      </c>
      <c r="GL14" s="2321" t="s">
        <v>776</v>
      </c>
      <c r="GM14" s="2321" t="s">
        <v>776</v>
      </c>
      <c r="GN14" s="2136"/>
      <c r="HJ14" s="1640">
        <v>23</v>
      </c>
    </row>
    <row customHeight="1" ht="19.95">
      <c r="D15" s="1647"/>
      <c r="E15" s="1639" t="s">
        <v>200</v>
      </c>
      <c r="F15" s="716" t="s">
        <v>1434</v>
      </c>
      <c r="G15" s="1666" t="s">
        <v>1025</v>
      </c>
      <c r="H15" s="566"/>
      <c r="I15" s="566"/>
      <c r="J15" s="566"/>
      <c r="K15" s="566"/>
      <c r="L15" s="566"/>
      <c r="M15" s="566"/>
      <c r="N15" s="566"/>
      <c r="O15" s="566"/>
      <c r="P15" s="566"/>
      <c r="Q15" s="566"/>
      <c r="R15" s="566"/>
      <c r="S15" s="566"/>
      <c r="T15" s="566"/>
      <c r="U15" s="566"/>
      <c r="V15" s="566"/>
      <c r="W15" s="566"/>
      <c r="X15" s="566"/>
      <c r="Y15" s="566"/>
      <c r="Z15" s="566"/>
      <c r="AA15" s="566"/>
      <c r="AB15" s="566"/>
      <c r="AC15" s="566"/>
      <c r="AD15" s="566"/>
      <c r="AE15" s="566"/>
      <c r="AF15" s="566"/>
      <c r="AG15" s="566"/>
      <c r="AH15" s="566"/>
      <c r="AI15" s="566"/>
      <c r="AJ15" s="566"/>
      <c r="AK15" s="566"/>
      <c r="AL15" s="566"/>
      <c r="AM15" s="566"/>
      <c r="AN15" s="566"/>
      <c r="AO15" s="566"/>
      <c r="AP15" s="566"/>
      <c r="AQ15" s="566"/>
      <c r="AR15" s="566"/>
      <c r="AS15" s="566"/>
      <c r="AT15" s="566"/>
      <c r="AU15" s="566"/>
      <c r="AV15" s="566"/>
      <c r="AW15" s="566"/>
      <c r="AX15" s="566"/>
      <c r="AY15" s="566"/>
      <c r="AZ15" s="566"/>
      <c r="BA15" s="566"/>
      <c r="BB15" s="566"/>
      <c r="BC15" s="566"/>
      <c r="BD15" s="566"/>
      <c r="BE15" s="566"/>
      <c r="BF15" s="566"/>
      <c r="BG15" s="566"/>
      <c r="BH15" s="566"/>
      <c r="BI15" s="566"/>
      <c r="BJ15" s="566"/>
      <c r="BK15" s="566"/>
      <c r="BL15" s="566"/>
      <c r="BM15" s="566"/>
      <c r="BN15" s="566"/>
      <c r="BO15" s="566"/>
      <c r="BP15" s="566"/>
      <c r="BQ15" s="566"/>
      <c r="BR15" s="566"/>
      <c r="BS15" s="566"/>
      <c r="BT15" s="566"/>
      <c r="BU15" s="566"/>
      <c r="BV15" s="566"/>
      <c r="BW15" s="566"/>
      <c r="BX15" s="566"/>
      <c r="BY15" s="566"/>
      <c r="BZ15" s="566"/>
      <c r="CA15" s="566"/>
      <c r="CB15" s="566"/>
      <c r="CC15" s="566"/>
      <c r="CD15" s="566"/>
      <c r="CE15" s="566"/>
      <c r="CF15" s="566"/>
      <c r="CG15" s="566"/>
      <c r="CH15" s="566"/>
      <c r="CI15" s="566"/>
      <c r="CJ15" s="566"/>
      <c r="CK15" s="566"/>
      <c r="CL15" s="566"/>
      <c r="CM15" s="566"/>
      <c r="CN15" s="566"/>
      <c r="CO15" s="566"/>
      <c r="CP15" s="566"/>
      <c r="CQ15" s="566"/>
      <c r="CR15" s="566"/>
      <c r="CS15" s="566"/>
      <c r="CT15" s="566"/>
      <c r="CU15" s="566"/>
      <c r="CV15" s="566"/>
      <c r="CW15" s="566"/>
      <c r="CX15" s="566"/>
      <c r="CY15" s="566"/>
      <c r="CZ15" s="566"/>
      <c r="DA15" s="566"/>
      <c r="DB15" s="566"/>
      <c r="DC15" s="566"/>
      <c r="DD15" s="566"/>
      <c r="DE15" s="566"/>
      <c r="DF15" s="566"/>
      <c r="DG15" s="566"/>
      <c r="DH15" s="566"/>
      <c r="DI15" s="566"/>
      <c r="DJ15" s="566"/>
      <c r="DK15" s="566"/>
      <c r="DL15" s="566"/>
      <c r="DM15" s="566"/>
      <c r="DN15" s="566"/>
      <c r="DO15" s="566"/>
      <c r="DP15" s="566"/>
      <c r="DQ15" s="566"/>
      <c r="DR15" s="566"/>
      <c r="DS15" s="566"/>
      <c r="DT15" s="566"/>
      <c r="DU15" s="566"/>
      <c r="DV15" s="566"/>
      <c r="DW15" s="566"/>
      <c r="DX15" s="566"/>
      <c r="DY15" s="566"/>
      <c r="DZ15" s="566"/>
      <c r="EA15" s="566"/>
      <c r="EB15" s="566"/>
      <c r="EC15" s="566"/>
      <c r="ED15" s="566"/>
      <c r="EE15" s="566"/>
      <c r="EF15" s="566"/>
      <c r="EG15" s="566"/>
      <c r="EH15" s="566"/>
      <c r="EI15" s="566"/>
      <c r="EJ15" s="566"/>
      <c r="EK15" s="566"/>
      <c r="EL15" s="566"/>
      <c r="EM15" s="566"/>
      <c r="EN15" s="566"/>
      <c r="EO15" s="566"/>
      <c r="EP15" s="566"/>
      <c r="EQ15" s="566"/>
      <c r="ER15" s="566"/>
      <c r="ES15" s="566"/>
      <c r="ET15" s="566"/>
      <c r="EU15" s="566"/>
      <c r="EV15" s="566"/>
      <c r="EW15" s="566"/>
      <c r="EX15" s="566"/>
      <c r="EY15" s="566"/>
      <c r="EZ15" s="566"/>
      <c r="FA15" s="566"/>
      <c r="FB15" s="566"/>
      <c r="FC15" s="566"/>
      <c r="FD15" s="566"/>
      <c r="FE15" s="566"/>
      <c r="FF15" s="566"/>
      <c r="FG15" s="566"/>
      <c r="FH15" s="566"/>
      <c r="FI15" s="566"/>
      <c r="FJ15" s="566"/>
      <c r="FK15" s="566"/>
      <c r="FL15" s="566"/>
      <c r="FM15" s="566"/>
      <c r="FN15" s="566"/>
      <c r="FO15" s="566"/>
      <c r="FP15" s="566"/>
      <c r="FQ15" s="566"/>
      <c r="FR15" s="566"/>
      <c r="FS15" s="566"/>
      <c r="FT15" s="566"/>
      <c r="FU15" s="566"/>
      <c r="FV15" s="566"/>
      <c r="FW15" s="566"/>
      <c r="FX15" s="566"/>
      <c r="FY15" s="566"/>
      <c r="FZ15" s="566"/>
      <c r="GA15" s="566"/>
      <c r="GB15" s="566"/>
      <c r="GC15" s="566"/>
      <c r="GD15" s="566"/>
      <c r="GE15" s="566"/>
      <c r="GF15" s="566"/>
      <c r="GG15" s="566"/>
      <c r="GH15" s="566"/>
      <c r="GI15" s="566"/>
      <c r="GJ15" s="566"/>
      <c r="GK15" s="566"/>
      <c r="GL15" s="566"/>
      <c r="GM15" s="566"/>
      <c r="GN15" s="298" t="s">
        <v>1435</v>
      </c>
      <c r="GO15" s="552" t="s">
        <v>1289</v>
      </c>
      <c r="HJ15" s="1640">
        <v>19</v>
      </c>
    </row>
    <row customHeight="1" ht="24">
      <c r="D16" s="1647"/>
      <c r="E16" s="1639" t="s">
        <v>103</v>
      </c>
      <c r="F16" s="1674" t="s">
        <v>1436</v>
      </c>
      <c r="G16" s="1666" t="s">
        <v>1025</v>
      </c>
      <c r="H16" s="567">
        <f>SUM(H17,H20:H27)</f>
        <v>0</v>
      </c>
      <c r="I16" s="567">
        <f>SUM(I17,I20:I27)</f>
        <v>0</v>
      </c>
      <c r="J16" s="567">
        <f>SUM(J17,J20:J27)</f>
        <v>0</v>
      </c>
      <c r="K16" s="567">
        <f>SUM(K17,K20:K27)</f>
        <v>0</v>
      </c>
      <c r="L16" s="567">
        <f>SUM(L17,L20:L27)</f>
        <v>0</v>
      </c>
      <c r="M16" s="567">
        <f>SUM(M17,M20:M27)</f>
        <v>0</v>
      </c>
      <c r="N16" s="567">
        <f>SUM(N17,N20:N27)</f>
        <v>0</v>
      </c>
      <c r="O16" s="567">
        <f>SUM(O17,O20:O27)</f>
        <v>0</v>
      </c>
      <c r="P16" s="567">
        <f>SUM(P17,P20:P27)</f>
        <v>0</v>
      </c>
      <c r="Q16" s="567">
        <f>SUM(Q17,Q20:Q27)</f>
        <v>0</v>
      </c>
      <c r="R16" s="567">
        <f>SUM(R17,R20:R27)</f>
        <v>0</v>
      </c>
      <c r="S16" s="567">
        <f>SUM(S17,S20:S27)</f>
        <v>0</v>
      </c>
      <c r="T16" s="567">
        <f>SUM(T17,T20:T27)</f>
        <v>0</v>
      </c>
      <c r="U16" s="567">
        <f>SUM(U17,U20:U27)</f>
        <v>0</v>
      </c>
      <c r="V16" s="567">
        <f>SUM(V17,V20:V27)</f>
        <v>0</v>
      </c>
      <c r="W16" s="567">
        <f>SUM(W17,W20:W27)</f>
        <v>0</v>
      </c>
      <c r="X16" s="567">
        <f>SUM(X17,X20:X27)</f>
        <v>0</v>
      </c>
      <c r="Y16" s="567">
        <f>SUM(Y17,Y20:Y27)</f>
        <v>0</v>
      </c>
      <c r="Z16" s="567">
        <f>SUM(Z17,Z20:Z27)</f>
        <v>0</v>
      </c>
      <c r="AA16" s="567">
        <f>SUM(AA17,AA20:AA27)</f>
        <v>0</v>
      </c>
      <c r="AB16" s="567">
        <f>SUM(AB17,AB20:AB27)</f>
        <v>0</v>
      </c>
      <c r="AC16" s="567">
        <f>SUM(AC17,AC20:AC27)</f>
        <v>0</v>
      </c>
      <c r="AD16" s="567">
        <f>SUM(AD17,AD20:AD27)</f>
        <v>0</v>
      </c>
      <c r="AE16" s="567">
        <f>SUM(AE17,AE20:AE27)</f>
        <v>0</v>
      </c>
      <c r="AF16" s="567">
        <f>SUM(AF17,AF20:AF27)</f>
        <v>0</v>
      </c>
      <c r="AG16" s="567">
        <f>SUM(AG17,AG20:AG27)</f>
        <v>0</v>
      </c>
      <c r="AH16" s="567">
        <f>SUM(AH17,AH20:AH27)</f>
        <v>0</v>
      </c>
      <c r="AI16" s="567">
        <f>SUM(AI17,AI20:AI27)</f>
        <v>0</v>
      </c>
      <c r="AJ16" s="567">
        <f>SUM(AJ17,AJ20:AJ27)</f>
        <v>0</v>
      </c>
      <c r="AK16" s="567">
        <f>SUM(AK17,AK20:AK27)</f>
        <v>0</v>
      </c>
      <c r="AL16" s="567">
        <f>SUM(AL17,AL20:AL27)</f>
        <v>0</v>
      </c>
      <c r="AM16" s="567">
        <f>SUM(AM17,AM20:AM27)</f>
        <v>0</v>
      </c>
      <c r="AN16" s="567">
        <f>SUM(AN17,AN20:AN27)</f>
        <v>0</v>
      </c>
      <c r="AO16" s="567">
        <f>SUM(AO17,AO20:AO27)</f>
        <v>0</v>
      </c>
      <c r="AP16" s="567">
        <f>SUM(AP17,AP20:AP27)</f>
        <v>0</v>
      </c>
      <c r="AQ16" s="567">
        <f>SUM(AQ17,AQ20:AQ27)</f>
        <v>0</v>
      </c>
      <c r="AR16" s="567">
        <f>SUM(AR17,AR20:AR27)</f>
        <v>0</v>
      </c>
      <c r="AS16" s="567">
        <f>SUM(AS17,AS20:AS27)</f>
        <v>0</v>
      </c>
      <c r="AT16" s="567">
        <f>SUM(AT17,AT20:AT27)</f>
        <v>0</v>
      </c>
      <c r="AU16" s="567">
        <f>SUM(AU17,AU20:AU27)</f>
        <v>0</v>
      </c>
      <c r="AV16" s="567">
        <f>SUM(AV17,AV20:AV27)</f>
        <v>0</v>
      </c>
      <c r="AW16" s="567">
        <f>SUM(AW17,AW20:AW27)</f>
        <v>0</v>
      </c>
      <c r="AX16" s="567">
        <f>SUM(AX17,AX20:AX27)</f>
        <v>0</v>
      </c>
      <c r="AY16" s="567">
        <f>SUM(AY17,AY20:AY27)</f>
        <v>0</v>
      </c>
      <c r="AZ16" s="567">
        <f>SUM(AZ17,AZ20:AZ27)</f>
        <v>0</v>
      </c>
      <c r="BA16" s="567">
        <f>SUM(BA17,BA20:BA27)</f>
        <v>0</v>
      </c>
      <c r="BB16" s="567">
        <f>SUM(BB17,BB20:BB27)</f>
        <v>0</v>
      </c>
      <c r="BC16" s="567">
        <f>SUM(BC17,BC20:BC27)</f>
        <v>0</v>
      </c>
      <c r="BD16" s="567">
        <f>SUM(BD17,BD20:BD27)</f>
        <v>0</v>
      </c>
      <c r="BE16" s="567">
        <f>SUM(BE17,BE20:BE27)</f>
        <v>0</v>
      </c>
      <c r="BF16" s="567">
        <f>SUM(BF17,BF20:BF27)</f>
        <v>0</v>
      </c>
      <c r="BG16" s="567">
        <f>SUM(BG17,BG20:BG27)</f>
        <v>0</v>
      </c>
      <c r="BH16" s="567">
        <f>SUM(BH17,BH20:BH27)</f>
        <v>0</v>
      </c>
      <c r="BI16" s="567">
        <f>SUM(BI17,BI20:BI27)</f>
        <v>0</v>
      </c>
      <c r="BJ16" s="567">
        <f>SUM(BJ17,BJ20:BJ27)</f>
        <v>0</v>
      </c>
      <c r="BK16" s="567">
        <f>SUM(BK17,BK20:BK27)</f>
        <v>0</v>
      </c>
      <c r="BL16" s="567">
        <f>SUM(BL17,BL20:BL27)</f>
        <v>0</v>
      </c>
      <c r="BM16" s="567">
        <f>SUM(BM17,BM20:BM27)</f>
        <v>0</v>
      </c>
      <c r="BN16" s="567">
        <f>SUM(BN17,BN20:BN27)</f>
        <v>0</v>
      </c>
      <c r="BO16" s="567">
        <f>SUM(BO17,BO20:BO27)</f>
        <v>0</v>
      </c>
      <c r="BP16" s="567">
        <f>SUM(BP17,BP20:BP27)</f>
        <v>0</v>
      </c>
      <c r="BQ16" s="567">
        <f>SUM(BQ17,BQ20:BQ27)</f>
        <v>0</v>
      </c>
      <c r="BR16" s="567">
        <f>SUM(BR17,BR20:BR27)</f>
        <v>0</v>
      </c>
      <c r="BS16" s="567">
        <f>SUM(BS17,BS20:BS27)</f>
        <v>0</v>
      </c>
      <c r="BT16" s="567">
        <f>SUM(BT17,BT20:BT27)</f>
        <v>0</v>
      </c>
      <c r="BU16" s="567">
        <f>SUM(BU17,BU20:BU27)</f>
        <v>0</v>
      </c>
      <c r="BV16" s="567">
        <f>SUM(BV17,BV20:BV27)</f>
        <v>0</v>
      </c>
      <c r="BW16" s="567">
        <f>SUM(BW17,BW20:BW27)</f>
        <v>0</v>
      </c>
      <c r="BX16" s="567">
        <f>SUM(BX17,BX20:BX27)</f>
        <v>0</v>
      </c>
      <c r="BY16" s="567">
        <f>SUM(BY17,BY20:BY27)</f>
        <v>0</v>
      </c>
      <c r="BZ16" s="567">
        <f>SUM(BZ17,BZ20:BZ27)</f>
        <v>0</v>
      </c>
      <c r="CA16" s="567">
        <f>SUM(CA17,CA20:CA27)</f>
        <v>0</v>
      </c>
      <c r="CB16" s="567">
        <f>SUM(CB17,CB20:CB27)</f>
        <v>0</v>
      </c>
      <c r="CC16" s="567">
        <f>SUM(CC17,CC20:CC27)</f>
        <v>0</v>
      </c>
      <c r="CD16" s="567">
        <f>SUM(CD17,CD20:CD27)</f>
        <v>0</v>
      </c>
      <c r="CE16" s="567">
        <f>SUM(CE17,CE20:CE27)</f>
        <v>0</v>
      </c>
      <c r="CF16" s="567">
        <f>SUM(CF17,CF20:CF27)</f>
        <v>0</v>
      </c>
      <c r="CG16" s="567">
        <f>SUM(CG17,CG20:CG27)</f>
        <v>0</v>
      </c>
      <c r="CH16" s="567">
        <f>SUM(CH17,CH20:CH27)</f>
        <v>0</v>
      </c>
      <c r="CI16" s="567">
        <f>SUM(CI17,CI20:CI27)</f>
        <v>0</v>
      </c>
      <c r="CJ16" s="567">
        <f>SUM(CJ17,CJ20:CJ27)</f>
        <v>0</v>
      </c>
      <c r="CK16" s="567">
        <f>SUM(CK17,CK20:CK27)</f>
        <v>0</v>
      </c>
      <c r="CL16" s="567">
        <f>SUM(CL17,CL20:CL27)</f>
        <v>0</v>
      </c>
      <c r="CM16" s="567">
        <f>SUM(CM17,CM20:CM27)</f>
        <v>0</v>
      </c>
      <c r="CN16" s="567">
        <f>SUM(CN17,CN20:CN27)</f>
        <v>0</v>
      </c>
      <c r="CO16" s="567">
        <f>SUM(CO17,CO20:CO27)</f>
        <v>0</v>
      </c>
      <c r="CP16" s="567">
        <f>SUM(CP17,CP20:CP27)</f>
        <v>0</v>
      </c>
      <c r="CQ16" s="567">
        <f>SUM(CQ17,CQ20:CQ27)</f>
        <v>0</v>
      </c>
      <c r="CR16" s="567">
        <f>SUM(CR17,CR20:CR27)</f>
        <v>0</v>
      </c>
      <c r="CS16" s="567">
        <f>SUM(CS17,CS20:CS27)</f>
        <v>0</v>
      </c>
      <c r="CT16" s="567">
        <f>SUM(CT17,CT20:CT27)</f>
        <v>0</v>
      </c>
      <c r="CU16" s="567">
        <f>SUM(CU17,CU20:CU27)</f>
        <v>0</v>
      </c>
      <c r="CV16" s="567">
        <f>SUM(CV17,CV20:CV27)</f>
        <v>0</v>
      </c>
      <c r="CW16" s="567">
        <f>SUM(CW17,CW20:CW27)</f>
        <v>0</v>
      </c>
      <c r="CX16" s="567">
        <f>SUM(CX17,CX20:CX27)</f>
        <v>0</v>
      </c>
      <c r="CY16" s="567">
        <f>SUM(CY17,CY20:CY27)</f>
        <v>0</v>
      </c>
      <c r="CZ16" s="567">
        <f>SUM(CZ17,CZ20:CZ27)</f>
        <v>0</v>
      </c>
      <c r="DA16" s="567">
        <f>SUM(DA17,DA20:DA27)</f>
        <v>0</v>
      </c>
      <c r="DB16" s="567">
        <f>SUM(DB17,DB20:DB27)</f>
        <v>0</v>
      </c>
      <c r="DC16" s="567">
        <f>SUM(DC17,DC20:DC27)</f>
        <v>0</v>
      </c>
      <c r="DD16" s="567">
        <f>SUM(DD17,DD20:DD27)</f>
        <v>0</v>
      </c>
      <c r="DE16" s="567">
        <f>SUM(DE17,DE20:DE27)</f>
        <v>0</v>
      </c>
      <c r="DF16" s="567">
        <f>SUM(DF17,DF20:DF27)</f>
        <v>0</v>
      </c>
      <c r="DG16" s="567">
        <f>SUM(DG17,DG20:DG27)</f>
        <v>0</v>
      </c>
      <c r="DH16" s="567">
        <f>SUM(DH17,DH20:DH27)</f>
        <v>0</v>
      </c>
      <c r="DI16" s="567">
        <f>SUM(DI17,DI20:DI27)</f>
        <v>0</v>
      </c>
      <c r="DJ16" s="567">
        <f>SUM(DJ17,DJ20:DJ27)</f>
        <v>0</v>
      </c>
      <c r="DK16" s="567">
        <f>SUM(DK17,DK20:DK27)</f>
        <v>0</v>
      </c>
      <c r="DL16" s="567">
        <f>SUM(DL17,DL20:DL27)</f>
        <v>0</v>
      </c>
      <c r="DM16" s="567">
        <f>SUM(DM17,DM20:DM27)</f>
        <v>0</v>
      </c>
      <c r="DN16" s="567">
        <f>SUM(DN17,DN20:DN27)</f>
        <v>0</v>
      </c>
      <c r="DO16" s="567">
        <f>SUM(DO17,DO20:DO27)</f>
        <v>0</v>
      </c>
      <c r="DP16" s="567">
        <f>SUM(DP17,DP20:DP27)</f>
        <v>0</v>
      </c>
      <c r="DQ16" s="567">
        <f>SUM(DQ17,DQ20:DQ27)</f>
        <v>0</v>
      </c>
      <c r="DR16" s="567">
        <f>SUM(DR17,DR20:DR27)</f>
        <v>0</v>
      </c>
      <c r="DS16" s="567">
        <f>SUM(DS17,DS20:DS27)</f>
        <v>0</v>
      </c>
      <c r="DT16" s="567">
        <f>SUM(DT17,DT20:DT27)</f>
        <v>0</v>
      </c>
      <c r="DU16" s="567">
        <f>SUM(DU17,DU20:DU27)</f>
        <v>0</v>
      </c>
      <c r="DV16" s="567">
        <f>SUM(DV17,DV20:DV27)</f>
        <v>0</v>
      </c>
      <c r="DW16" s="567">
        <f>SUM(DW17,DW20:DW27)</f>
        <v>0</v>
      </c>
      <c r="DX16" s="567">
        <f>SUM(DX17,DX20:DX27)</f>
        <v>0</v>
      </c>
      <c r="DY16" s="567">
        <f>SUM(DY17,DY20:DY27)</f>
        <v>0</v>
      </c>
      <c r="DZ16" s="567">
        <f>SUM(DZ17,DZ20:DZ27)</f>
        <v>0</v>
      </c>
      <c r="EA16" s="567">
        <f>SUM(EA17,EA20:EA27)</f>
        <v>0</v>
      </c>
      <c r="EB16" s="567">
        <f>SUM(EB17,EB20:EB27)</f>
        <v>0</v>
      </c>
      <c r="EC16" s="567">
        <f>SUM(EC17,EC20:EC27)</f>
        <v>0</v>
      </c>
      <c r="ED16" s="567">
        <f>SUM(ED17,ED20:ED27)</f>
        <v>0</v>
      </c>
      <c r="EE16" s="567">
        <f>SUM(EE17,EE20:EE27)</f>
        <v>0</v>
      </c>
      <c r="EF16" s="567">
        <f>SUM(EF17,EF20:EF27)</f>
        <v>0</v>
      </c>
      <c r="EG16" s="567">
        <f>SUM(EG17,EG20:EG27)</f>
        <v>0</v>
      </c>
      <c r="EH16" s="567">
        <f>SUM(EH17,EH20:EH27)</f>
        <v>0</v>
      </c>
      <c r="EI16" s="567">
        <f>SUM(EI17,EI20:EI27)</f>
        <v>0</v>
      </c>
      <c r="EJ16" s="567">
        <f>SUM(EJ17,EJ20:EJ27)</f>
        <v>0</v>
      </c>
      <c r="EK16" s="567">
        <f>SUM(EK17,EK20:EK27)</f>
        <v>0</v>
      </c>
      <c r="EL16" s="567">
        <f>SUM(EL17,EL20:EL27)</f>
        <v>0</v>
      </c>
      <c r="EM16" s="567">
        <f>SUM(EM17,EM20:EM27)</f>
        <v>0</v>
      </c>
      <c r="EN16" s="567">
        <f>SUM(EN17,EN20:EN27)</f>
        <v>0</v>
      </c>
      <c r="EO16" s="567">
        <f>SUM(EO17,EO20:EO27)</f>
        <v>0</v>
      </c>
      <c r="EP16" s="567">
        <f>SUM(EP17,EP20:EP27)</f>
        <v>0</v>
      </c>
      <c r="EQ16" s="567">
        <f>SUM(EQ17,EQ20:EQ27)</f>
        <v>0</v>
      </c>
      <c r="ER16" s="567">
        <f>SUM(ER17,ER20:ER27)</f>
        <v>0</v>
      </c>
      <c r="ES16" s="567">
        <f>SUM(ES17,ES20:ES27)</f>
        <v>0</v>
      </c>
      <c r="ET16" s="567">
        <f>SUM(ET17,ET20:ET27)</f>
        <v>0</v>
      </c>
      <c r="EU16" s="567">
        <f>SUM(EU17,EU20:EU27)</f>
        <v>0</v>
      </c>
      <c r="EV16" s="567">
        <f>SUM(EV17,EV20:EV27)</f>
        <v>0</v>
      </c>
      <c r="EW16" s="567">
        <f>SUM(EW17,EW20:EW27)</f>
        <v>0</v>
      </c>
      <c r="EX16" s="567">
        <f>SUM(EX17,EX20:EX27)</f>
        <v>0</v>
      </c>
      <c r="EY16" s="567">
        <f>SUM(EY17,EY20:EY27)</f>
        <v>0</v>
      </c>
      <c r="EZ16" s="567">
        <f>SUM(EZ17,EZ20:EZ27)</f>
        <v>0</v>
      </c>
      <c r="FA16" s="567">
        <f>SUM(FA17,FA20:FA27)</f>
        <v>0</v>
      </c>
      <c r="FB16" s="567">
        <f>SUM(FB17,FB20:FB27)</f>
        <v>0</v>
      </c>
      <c r="FC16" s="567">
        <f>SUM(FC17,FC20:FC27)</f>
        <v>0</v>
      </c>
      <c r="FD16" s="567">
        <f>SUM(FD17,FD20:FD27)</f>
        <v>0</v>
      </c>
      <c r="FE16" s="567">
        <f>SUM(FE17,FE20:FE27)</f>
        <v>0</v>
      </c>
      <c r="FF16" s="567">
        <f>SUM(FF17,FF20:FF27)</f>
        <v>0</v>
      </c>
      <c r="FG16" s="567">
        <f>SUM(FG17,FG20:FG27)</f>
        <v>0</v>
      </c>
      <c r="FH16" s="567">
        <f>SUM(FH17,FH20:FH27)</f>
        <v>0</v>
      </c>
      <c r="FI16" s="567">
        <f>SUM(FI17,FI20:FI27)</f>
        <v>0</v>
      </c>
      <c r="FJ16" s="567">
        <f>SUM(FJ17,FJ20:FJ27)</f>
        <v>0</v>
      </c>
      <c r="FK16" s="567">
        <f>SUM(FK17,FK20:FK27)</f>
        <v>0</v>
      </c>
      <c r="FL16" s="567">
        <f>SUM(FL17,FL20:FL27)</f>
        <v>0</v>
      </c>
      <c r="FM16" s="567">
        <f>SUM(FM17,FM20:FM27)</f>
        <v>0</v>
      </c>
      <c r="FN16" s="567">
        <f>SUM(FN17,FN20:FN27)</f>
        <v>0</v>
      </c>
      <c r="FO16" s="567">
        <f>SUM(FO17,FO20:FO27)</f>
        <v>0</v>
      </c>
      <c r="FP16" s="567">
        <f>SUM(FP17,FP20:FP27)</f>
        <v>0</v>
      </c>
      <c r="FQ16" s="567">
        <f>SUM(FQ17,FQ20:FQ27)</f>
        <v>0</v>
      </c>
      <c r="FR16" s="567">
        <f>SUM(FR17,FR20:FR27)</f>
        <v>0</v>
      </c>
      <c r="FS16" s="567">
        <f>SUM(FS17,FS20:FS27)</f>
        <v>0</v>
      </c>
      <c r="FT16" s="567">
        <f>SUM(FT17,FT20:FT27)</f>
        <v>0</v>
      </c>
      <c r="FU16" s="567">
        <f>SUM(FU17,FU20:FU27)</f>
        <v>0</v>
      </c>
      <c r="FV16" s="567">
        <f>SUM(FV17,FV20:FV27)</f>
        <v>0</v>
      </c>
      <c r="FW16" s="567">
        <f>SUM(FW17,FW20:FW27)</f>
        <v>0</v>
      </c>
      <c r="FX16" s="567">
        <f>SUM(FX17,FX20:FX27)</f>
        <v>0</v>
      </c>
      <c r="FY16" s="567">
        <f>SUM(FY17,FY20:FY27)</f>
        <v>0</v>
      </c>
      <c r="FZ16" s="567">
        <f>SUM(FZ17,FZ20:FZ27)</f>
        <v>0</v>
      </c>
      <c r="GA16" s="567">
        <f>SUM(GA17,GA20:GA27)</f>
        <v>0</v>
      </c>
      <c r="GB16" s="567">
        <f>SUM(GB17,GB20:GB27)</f>
        <v>0</v>
      </c>
      <c r="GC16" s="567">
        <f>SUM(GC17,GC20:GC27)</f>
        <v>0</v>
      </c>
      <c r="GD16" s="567">
        <f>SUM(GD17,GD20:GD27)</f>
        <v>0</v>
      </c>
      <c r="GE16" s="567">
        <f>SUM(GE17,GE20:GE27)</f>
        <v>0</v>
      </c>
      <c r="GF16" s="567">
        <f>SUM(GF17,GF20:GF27)</f>
        <v>0</v>
      </c>
      <c r="GG16" s="567">
        <f>SUM(GG17,GG20:GG27)</f>
        <v>0</v>
      </c>
      <c r="GH16" s="567">
        <f>SUM(GH17,GH20:GH27)</f>
        <v>0</v>
      </c>
      <c r="GI16" s="567">
        <f>SUM(GI17,GI20:GI27)</f>
        <v>0</v>
      </c>
      <c r="GJ16" s="567">
        <f>SUM(GJ17,GJ20:GJ27)</f>
        <v>0</v>
      </c>
      <c r="GK16" s="567">
        <f>SUM(GK17,GK20:GK27)</f>
        <v>0</v>
      </c>
      <c r="GL16" s="567">
        <f>SUM(GL17,GL20:GL27)</f>
        <v>0</v>
      </c>
      <c r="GM16" s="567">
        <f>SUM(GM17,GM20:GM27)</f>
        <v>0</v>
      </c>
      <c r="GN16" s="298" t="s">
        <v>1437</v>
      </c>
      <c r="GO16" s="552" t="s">
        <v>1289</v>
      </c>
      <c r="HJ16" s="1640">
        <v>23</v>
      </c>
    </row>
    <row customHeight="1" ht="35.699999999999996">
      <c r="D17" s="1647"/>
      <c r="E17" s="1673" t="s">
        <v>1367</v>
      </c>
      <c r="F17" s="1676" t="s">
        <v>1438</v>
      </c>
      <c r="G17" s="1663" t="s">
        <v>1025</v>
      </c>
      <c r="H17" s="566"/>
      <c r="I17" s="566"/>
      <c r="J17" s="566"/>
      <c r="K17" s="566"/>
      <c r="L17" s="566"/>
      <c r="M17" s="566"/>
      <c r="N17" s="566"/>
      <c r="O17" s="566"/>
      <c r="P17" s="566"/>
      <c r="Q17" s="566"/>
      <c r="R17" s="566"/>
      <c r="S17" s="566"/>
      <c r="T17" s="566"/>
      <c r="U17" s="566"/>
      <c r="V17" s="566"/>
      <c r="W17" s="566"/>
      <c r="X17" s="566"/>
      <c r="Y17" s="566"/>
      <c r="Z17" s="566"/>
      <c r="AA17" s="566"/>
      <c r="AB17" s="566"/>
      <c r="AC17" s="566"/>
      <c r="AD17" s="566"/>
      <c r="AE17" s="566"/>
      <c r="AF17" s="566"/>
      <c r="AG17" s="566"/>
      <c r="AH17" s="566"/>
      <c r="AI17" s="566"/>
      <c r="AJ17" s="566"/>
      <c r="AK17" s="566"/>
      <c r="AL17" s="566"/>
      <c r="AM17" s="566"/>
      <c r="AN17" s="566"/>
      <c r="AO17" s="566"/>
      <c r="AP17" s="566"/>
      <c r="AQ17" s="566"/>
      <c r="AR17" s="566"/>
      <c r="AS17" s="566"/>
      <c r="AT17" s="566"/>
      <c r="AU17" s="566"/>
      <c r="AV17" s="566"/>
      <c r="AW17" s="566"/>
      <c r="AX17" s="566"/>
      <c r="AY17" s="566"/>
      <c r="AZ17" s="566"/>
      <c r="BA17" s="566"/>
      <c r="BB17" s="566"/>
      <c r="BC17" s="566"/>
      <c r="BD17" s="566"/>
      <c r="BE17" s="566"/>
      <c r="BF17" s="566"/>
      <c r="BG17" s="566"/>
      <c r="BH17" s="566"/>
      <c r="BI17" s="566"/>
      <c r="BJ17" s="566"/>
      <c r="BK17" s="566"/>
      <c r="BL17" s="566"/>
      <c r="BM17" s="566"/>
      <c r="BN17" s="566"/>
      <c r="BO17" s="566"/>
      <c r="BP17" s="566"/>
      <c r="BQ17" s="566"/>
      <c r="BR17" s="566"/>
      <c r="BS17" s="566"/>
      <c r="BT17" s="566"/>
      <c r="BU17" s="566"/>
      <c r="BV17" s="566"/>
      <c r="BW17" s="566"/>
      <c r="BX17" s="566"/>
      <c r="BY17" s="566"/>
      <c r="BZ17" s="566"/>
      <c r="CA17" s="566"/>
      <c r="CB17" s="566"/>
      <c r="CC17" s="566"/>
      <c r="CD17" s="566"/>
      <c r="CE17" s="566"/>
      <c r="CF17" s="566"/>
      <c r="CG17" s="566"/>
      <c r="CH17" s="566"/>
      <c r="CI17" s="566"/>
      <c r="CJ17" s="566"/>
      <c r="CK17" s="566"/>
      <c r="CL17" s="566"/>
      <c r="CM17" s="566"/>
      <c r="CN17" s="566"/>
      <c r="CO17" s="566"/>
      <c r="CP17" s="566"/>
      <c r="CQ17" s="566"/>
      <c r="CR17" s="566"/>
      <c r="CS17" s="566"/>
      <c r="CT17" s="566"/>
      <c r="CU17" s="566"/>
      <c r="CV17" s="566"/>
      <c r="CW17" s="566"/>
      <c r="CX17" s="566"/>
      <c r="CY17" s="566"/>
      <c r="CZ17" s="566"/>
      <c r="DA17" s="566"/>
      <c r="DB17" s="566"/>
      <c r="DC17" s="566"/>
      <c r="DD17" s="566"/>
      <c r="DE17" s="566"/>
      <c r="DF17" s="566"/>
      <c r="DG17" s="566"/>
      <c r="DH17" s="566"/>
      <c r="DI17" s="566"/>
      <c r="DJ17" s="566"/>
      <c r="DK17" s="566"/>
      <c r="DL17" s="566"/>
      <c r="DM17" s="566"/>
      <c r="DN17" s="566"/>
      <c r="DO17" s="566"/>
      <c r="DP17" s="566"/>
      <c r="DQ17" s="566"/>
      <c r="DR17" s="566"/>
      <c r="DS17" s="566"/>
      <c r="DT17" s="566"/>
      <c r="DU17" s="566"/>
      <c r="DV17" s="566"/>
      <c r="DW17" s="566"/>
      <c r="DX17" s="566"/>
      <c r="DY17" s="566"/>
      <c r="DZ17" s="566"/>
      <c r="EA17" s="566"/>
      <c r="EB17" s="566"/>
      <c r="EC17" s="566"/>
      <c r="ED17" s="566"/>
      <c r="EE17" s="566"/>
      <c r="EF17" s="566"/>
      <c r="EG17" s="566"/>
      <c r="EH17" s="566"/>
      <c r="EI17" s="566"/>
      <c r="EJ17" s="566"/>
      <c r="EK17" s="566"/>
      <c r="EL17" s="566"/>
      <c r="EM17" s="566"/>
      <c r="EN17" s="566"/>
      <c r="EO17" s="566"/>
      <c r="EP17" s="566"/>
      <c r="EQ17" s="566"/>
      <c r="ER17" s="566"/>
      <c r="ES17" s="566"/>
      <c r="ET17" s="566"/>
      <c r="EU17" s="566"/>
      <c r="EV17" s="566"/>
      <c r="EW17" s="566"/>
      <c r="EX17" s="566"/>
      <c r="EY17" s="566"/>
      <c r="EZ17" s="566"/>
      <c r="FA17" s="566"/>
      <c r="FB17" s="566"/>
      <c r="FC17" s="566"/>
      <c r="FD17" s="566"/>
      <c r="FE17" s="566"/>
      <c r="FF17" s="566"/>
      <c r="FG17" s="566"/>
      <c r="FH17" s="566"/>
      <c r="FI17" s="566"/>
      <c r="FJ17" s="566"/>
      <c r="FK17" s="566"/>
      <c r="FL17" s="566"/>
      <c r="FM17" s="566"/>
      <c r="FN17" s="566"/>
      <c r="FO17" s="566"/>
      <c r="FP17" s="566"/>
      <c r="FQ17" s="566"/>
      <c r="FR17" s="566"/>
      <c r="FS17" s="566"/>
      <c r="FT17" s="566"/>
      <c r="FU17" s="566"/>
      <c r="FV17" s="566"/>
      <c r="FW17" s="566"/>
      <c r="FX17" s="566"/>
      <c r="FY17" s="566"/>
      <c r="FZ17" s="566"/>
      <c r="GA17" s="566"/>
      <c r="GB17" s="566"/>
      <c r="GC17" s="566"/>
      <c r="GD17" s="566"/>
      <c r="GE17" s="566"/>
      <c r="GF17" s="566"/>
      <c r="GG17" s="566"/>
      <c r="GH17" s="566"/>
      <c r="GI17" s="566"/>
      <c r="GJ17" s="566"/>
      <c r="GK17" s="566"/>
      <c r="GL17" s="566"/>
      <c r="GM17" s="566"/>
      <c r="GN17" s="298" t="s">
        <v>1439</v>
      </c>
      <c r="GO17" s="552"/>
      <c r="HJ17" s="1640">
        <v>34</v>
      </c>
    </row>
    <row customHeight="1" ht="19.95">
      <c r="D18" s="1647"/>
      <c r="E18" s="1673" t="s">
        <v>1370</v>
      </c>
      <c r="F18" s="1677" t="s">
        <v>1440</v>
      </c>
      <c r="G18" s="1663" t="s">
        <v>1025</v>
      </c>
      <c r="H18" s="566"/>
      <c r="I18" s="566"/>
      <c r="J18" s="566"/>
      <c r="K18" s="566"/>
      <c r="L18" s="566"/>
      <c r="M18" s="566"/>
      <c r="N18" s="566"/>
      <c r="O18" s="566"/>
      <c r="P18" s="566"/>
      <c r="Q18" s="566"/>
      <c r="R18" s="566"/>
      <c r="S18" s="566"/>
      <c r="T18" s="566"/>
      <c r="U18" s="566"/>
      <c r="V18" s="566"/>
      <c r="W18" s="566"/>
      <c r="X18" s="566"/>
      <c r="Y18" s="566"/>
      <c r="Z18" s="566"/>
      <c r="AA18" s="566"/>
      <c r="AB18" s="566"/>
      <c r="AC18" s="566"/>
      <c r="AD18" s="566"/>
      <c r="AE18" s="566"/>
      <c r="AF18" s="566"/>
      <c r="AG18" s="566"/>
      <c r="AH18" s="566"/>
      <c r="AI18" s="566"/>
      <c r="AJ18" s="566"/>
      <c r="AK18" s="566"/>
      <c r="AL18" s="566"/>
      <c r="AM18" s="566"/>
      <c r="AN18" s="566"/>
      <c r="AO18" s="566"/>
      <c r="AP18" s="566"/>
      <c r="AQ18" s="566"/>
      <c r="AR18" s="566"/>
      <c r="AS18" s="566"/>
      <c r="AT18" s="566"/>
      <c r="AU18" s="566"/>
      <c r="AV18" s="566"/>
      <c r="AW18" s="566"/>
      <c r="AX18" s="566"/>
      <c r="AY18" s="566"/>
      <c r="AZ18" s="566"/>
      <c r="BA18" s="566"/>
      <c r="BB18" s="566"/>
      <c r="BC18" s="566"/>
      <c r="BD18" s="566"/>
      <c r="BE18" s="566"/>
      <c r="BF18" s="566"/>
      <c r="BG18" s="566"/>
      <c r="BH18" s="566"/>
      <c r="BI18" s="566"/>
      <c r="BJ18" s="566"/>
      <c r="BK18" s="566"/>
      <c r="BL18" s="566"/>
      <c r="BM18" s="566"/>
      <c r="BN18" s="566"/>
      <c r="BO18" s="566"/>
      <c r="BP18" s="566"/>
      <c r="BQ18" s="566"/>
      <c r="BR18" s="566"/>
      <c r="BS18" s="566"/>
      <c r="BT18" s="566"/>
      <c r="BU18" s="566"/>
      <c r="BV18" s="566"/>
      <c r="BW18" s="566"/>
      <c r="BX18" s="566"/>
      <c r="BY18" s="566"/>
      <c r="BZ18" s="566"/>
      <c r="CA18" s="566"/>
      <c r="CB18" s="566"/>
      <c r="CC18" s="566"/>
      <c r="CD18" s="566"/>
      <c r="CE18" s="566"/>
      <c r="CF18" s="566"/>
      <c r="CG18" s="566"/>
      <c r="CH18" s="566"/>
      <c r="CI18" s="566"/>
      <c r="CJ18" s="566"/>
      <c r="CK18" s="566"/>
      <c r="CL18" s="566"/>
      <c r="CM18" s="566"/>
      <c r="CN18" s="566"/>
      <c r="CO18" s="566"/>
      <c r="CP18" s="566"/>
      <c r="CQ18" s="566"/>
      <c r="CR18" s="566"/>
      <c r="CS18" s="566"/>
      <c r="CT18" s="566"/>
      <c r="CU18" s="566"/>
      <c r="CV18" s="566"/>
      <c r="CW18" s="566"/>
      <c r="CX18" s="566"/>
      <c r="CY18" s="566"/>
      <c r="CZ18" s="566"/>
      <c r="DA18" s="566"/>
      <c r="DB18" s="566"/>
      <c r="DC18" s="566"/>
      <c r="DD18" s="566"/>
      <c r="DE18" s="566"/>
      <c r="DF18" s="566"/>
      <c r="DG18" s="566"/>
      <c r="DH18" s="566"/>
      <c r="DI18" s="566"/>
      <c r="DJ18" s="566"/>
      <c r="DK18" s="566"/>
      <c r="DL18" s="566"/>
      <c r="DM18" s="566"/>
      <c r="DN18" s="566"/>
      <c r="DO18" s="566"/>
      <c r="DP18" s="566"/>
      <c r="DQ18" s="566"/>
      <c r="DR18" s="566"/>
      <c r="DS18" s="566"/>
      <c r="DT18" s="566"/>
      <c r="DU18" s="566"/>
      <c r="DV18" s="566"/>
      <c r="DW18" s="566"/>
      <c r="DX18" s="566"/>
      <c r="DY18" s="566"/>
      <c r="DZ18" s="566"/>
      <c r="EA18" s="566"/>
      <c r="EB18" s="566"/>
      <c r="EC18" s="566"/>
      <c r="ED18" s="566"/>
      <c r="EE18" s="566"/>
      <c r="EF18" s="566"/>
      <c r="EG18" s="566"/>
      <c r="EH18" s="566"/>
      <c r="EI18" s="566"/>
      <c r="EJ18" s="566"/>
      <c r="EK18" s="566"/>
      <c r="EL18" s="566"/>
      <c r="EM18" s="566"/>
      <c r="EN18" s="566"/>
      <c r="EO18" s="566"/>
      <c r="EP18" s="566"/>
      <c r="EQ18" s="566"/>
      <c r="ER18" s="566"/>
      <c r="ES18" s="566"/>
      <c r="ET18" s="566"/>
      <c r="EU18" s="566"/>
      <c r="EV18" s="566"/>
      <c r="EW18" s="566"/>
      <c r="EX18" s="566"/>
      <c r="EY18" s="566"/>
      <c r="EZ18" s="566"/>
      <c r="FA18" s="566"/>
      <c r="FB18" s="566"/>
      <c r="FC18" s="566"/>
      <c r="FD18" s="566"/>
      <c r="FE18" s="566"/>
      <c r="FF18" s="566"/>
      <c r="FG18" s="566"/>
      <c r="FH18" s="566"/>
      <c r="FI18" s="566"/>
      <c r="FJ18" s="566"/>
      <c r="FK18" s="566"/>
      <c r="FL18" s="566"/>
      <c r="FM18" s="566"/>
      <c r="FN18" s="566"/>
      <c r="FO18" s="566"/>
      <c r="FP18" s="566"/>
      <c r="FQ18" s="566"/>
      <c r="FR18" s="566"/>
      <c r="FS18" s="566"/>
      <c r="FT18" s="566"/>
      <c r="FU18" s="566"/>
      <c r="FV18" s="566"/>
      <c r="FW18" s="566"/>
      <c r="FX18" s="566"/>
      <c r="FY18" s="566"/>
      <c r="FZ18" s="566"/>
      <c r="GA18" s="566"/>
      <c r="GB18" s="566"/>
      <c r="GC18" s="566"/>
      <c r="GD18" s="566"/>
      <c r="GE18" s="566"/>
      <c r="GF18" s="566"/>
      <c r="GG18" s="566"/>
      <c r="GH18" s="566"/>
      <c r="GI18" s="566"/>
      <c r="GJ18" s="566"/>
      <c r="GK18" s="566"/>
      <c r="GL18" s="566"/>
      <c r="GM18" s="566"/>
      <c r="GN18" s="298"/>
      <c r="GO18" s="552"/>
      <c r="HJ18" s="1640">
        <v>19</v>
      </c>
    </row>
    <row customHeight="1" ht="24">
      <c r="D19" s="1647"/>
      <c r="E19" s="1673" t="s">
        <v>1373</v>
      </c>
      <c r="F19" s="1677" t="s">
        <v>1441</v>
      </c>
      <c r="G19" s="1663" t="s">
        <v>1025</v>
      </c>
      <c r="H19" s="566"/>
      <c r="I19" s="566"/>
      <c r="J19" s="566"/>
      <c r="K19" s="566"/>
      <c r="L19" s="566"/>
      <c r="M19" s="566"/>
      <c r="N19" s="566"/>
      <c r="O19" s="566"/>
      <c r="P19" s="566"/>
      <c r="Q19" s="566"/>
      <c r="R19" s="566"/>
      <c r="S19" s="566"/>
      <c r="T19" s="566"/>
      <c r="U19" s="566"/>
      <c r="V19" s="566"/>
      <c r="W19" s="566"/>
      <c r="X19" s="566"/>
      <c r="Y19" s="566"/>
      <c r="Z19" s="566"/>
      <c r="AA19" s="566"/>
      <c r="AB19" s="566"/>
      <c r="AC19" s="566"/>
      <c r="AD19" s="566"/>
      <c r="AE19" s="566"/>
      <c r="AF19" s="566"/>
      <c r="AG19" s="566"/>
      <c r="AH19" s="566"/>
      <c r="AI19" s="566"/>
      <c r="AJ19" s="566"/>
      <c r="AK19" s="566"/>
      <c r="AL19" s="566"/>
      <c r="AM19" s="566"/>
      <c r="AN19" s="566"/>
      <c r="AO19" s="566"/>
      <c r="AP19" s="566"/>
      <c r="AQ19" s="566"/>
      <c r="AR19" s="566"/>
      <c r="AS19" s="566"/>
      <c r="AT19" s="566"/>
      <c r="AU19" s="566"/>
      <c r="AV19" s="566"/>
      <c r="AW19" s="566"/>
      <c r="AX19" s="566"/>
      <c r="AY19" s="566"/>
      <c r="AZ19" s="566"/>
      <c r="BA19" s="566"/>
      <c r="BB19" s="566"/>
      <c r="BC19" s="566"/>
      <c r="BD19" s="566"/>
      <c r="BE19" s="566"/>
      <c r="BF19" s="566"/>
      <c r="BG19" s="566"/>
      <c r="BH19" s="566"/>
      <c r="BI19" s="566"/>
      <c r="BJ19" s="566"/>
      <c r="BK19" s="566"/>
      <c r="BL19" s="566"/>
      <c r="BM19" s="566"/>
      <c r="BN19" s="566"/>
      <c r="BO19" s="566"/>
      <c r="BP19" s="566"/>
      <c r="BQ19" s="566"/>
      <c r="BR19" s="566"/>
      <c r="BS19" s="566"/>
      <c r="BT19" s="566"/>
      <c r="BU19" s="566"/>
      <c r="BV19" s="566"/>
      <c r="BW19" s="566"/>
      <c r="BX19" s="566"/>
      <c r="BY19" s="566"/>
      <c r="BZ19" s="566"/>
      <c r="CA19" s="566"/>
      <c r="CB19" s="566"/>
      <c r="CC19" s="566"/>
      <c r="CD19" s="566"/>
      <c r="CE19" s="566"/>
      <c r="CF19" s="566"/>
      <c r="CG19" s="566"/>
      <c r="CH19" s="566"/>
      <c r="CI19" s="566"/>
      <c r="CJ19" s="566"/>
      <c r="CK19" s="566"/>
      <c r="CL19" s="566"/>
      <c r="CM19" s="566"/>
      <c r="CN19" s="566"/>
      <c r="CO19" s="566"/>
      <c r="CP19" s="566"/>
      <c r="CQ19" s="566"/>
      <c r="CR19" s="566"/>
      <c r="CS19" s="566"/>
      <c r="CT19" s="566"/>
      <c r="CU19" s="566"/>
      <c r="CV19" s="566"/>
      <c r="CW19" s="566"/>
      <c r="CX19" s="566"/>
      <c r="CY19" s="566"/>
      <c r="CZ19" s="566"/>
      <c r="DA19" s="566"/>
      <c r="DB19" s="566"/>
      <c r="DC19" s="566"/>
      <c r="DD19" s="566"/>
      <c r="DE19" s="566"/>
      <c r="DF19" s="566"/>
      <c r="DG19" s="566"/>
      <c r="DH19" s="566"/>
      <c r="DI19" s="566"/>
      <c r="DJ19" s="566"/>
      <c r="DK19" s="566"/>
      <c r="DL19" s="566"/>
      <c r="DM19" s="566"/>
      <c r="DN19" s="566"/>
      <c r="DO19" s="566"/>
      <c r="DP19" s="566"/>
      <c r="DQ19" s="566"/>
      <c r="DR19" s="566"/>
      <c r="DS19" s="566"/>
      <c r="DT19" s="566"/>
      <c r="DU19" s="566"/>
      <c r="DV19" s="566"/>
      <c r="DW19" s="566"/>
      <c r="DX19" s="566"/>
      <c r="DY19" s="566"/>
      <c r="DZ19" s="566"/>
      <c r="EA19" s="566"/>
      <c r="EB19" s="566"/>
      <c r="EC19" s="566"/>
      <c r="ED19" s="566"/>
      <c r="EE19" s="566"/>
      <c r="EF19" s="566"/>
      <c r="EG19" s="566"/>
      <c r="EH19" s="566"/>
      <c r="EI19" s="566"/>
      <c r="EJ19" s="566"/>
      <c r="EK19" s="566"/>
      <c r="EL19" s="566"/>
      <c r="EM19" s="566"/>
      <c r="EN19" s="566"/>
      <c r="EO19" s="566"/>
      <c r="EP19" s="566"/>
      <c r="EQ19" s="566"/>
      <c r="ER19" s="566"/>
      <c r="ES19" s="566"/>
      <c r="ET19" s="566"/>
      <c r="EU19" s="566"/>
      <c r="EV19" s="566"/>
      <c r="EW19" s="566"/>
      <c r="EX19" s="566"/>
      <c r="EY19" s="566"/>
      <c r="EZ19" s="566"/>
      <c r="FA19" s="566"/>
      <c r="FB19" s="566"/>
      <c r="FC19" s="566"/>
      <c r="FD19" s="566"/>
      <c r="FE19" s="566"/>
      <c r="FF19" s="566"/>
      <c r="FG19" s="566"/>
      <c r="FH19" s="566"/>
      <c r="FI19" s="566"/>
      <c r="FJ19" s="566"/>
      <c r="FK19" s="566"/>
      <c r="FL19" s="566"/>
      <c r="FM19" s="566"/>
      <c r="FN19" s="566"/>
      <c r="FO19" s="566"/>
      <c r="FP19" s="566"/>
      <c r="FQ19" s="566"/>
      <c r="FR19" s="566"/>
      <c r="FS19" s="566"/>
      <c r="FT19" s="566"/>
      <c r="FU19" s="566"/>
      <c r="FV19" s="566"/>
      <c r="FW19" s="566"/>
      <c r="FX19" s="566"/>
      <c r="FY19" s="566"/>
      <c r="FZ19" s="566"/>
      <c r="GA19" s="566"/>
      <c r="GB19" s="566"/>
      <c r="GC19" s="566"/>
      <c r="GD19" s="566"/>
      <c r="GE19" s="566"/>
      <c r="GF19" s="566"/>
      <c r="GG19" s="566"/>
      <c r="GH19" s="566"/>
      <c r="GI19" s="566"/>
      <c r="GJ19" s="566"/>
      <c r="GK19" s="566"/>
      <c r="GL19" s="566"/>
      <c r="GM19" s="566"/>
      <c r="GN19" s="298"/>
      <c r="GO19" s="552"/>
      <c r="HJ19" s="1640">
        <v>23</v>
      </c>
    </row>
    <row customHeight="1" ht="35.699999999999996">
      <c r="D20" s="1647"/>
      <c r="E20" s="1673" t="s">
        <v>780</v>
      </c>
      <c r="F20" s="1676" t="s">
        <v>1442</v>
      </c>
      <c r="G20" s="1663" t="s">
        <v>1025</v>
      </c>
      <c r="H20" s="566"/>
      <c r="I20" s="566"/>
      <c r="J20" s="566"/>
      <c r="K20" s="566"/>
      <c r="L20" s="566"/>
      <c r="M20" s="566"/>
      <c r="N20" s="566"/>
      <c r="O20" s="566"/>
      <c r="P20" s="566"/>
      <c r="Q20" s="566"/>
      <c r="R20" s="566"/>
      <c r="S20" s="566"/>
      <c r="T20" s="566"/>
      <c r="U20" s="566"/>
      <c r="V20" s="566"/>
      <c r="W20" s="566"/>
      <c r="X20" s="566"/>
      <c r="Y20" s="566"/>
      <c r="Z20" s="566"/>
      <c r="AA20" s="566"/>
      <c r="AB20" s="566"/>
      <c r="AC20" s="566"/>
      <c r="AD20" s="566"/>
      <c r="AE20" s="566"/>
      <c r="AF20" s="566"/>
      <c r="AG20" s="566"/>
      <c r="AH20" s="566"/>
      <c r="AI20" s="566"/>
      <c r="AJ20" s="566"/>
      <c r="AK20" s="566"/>
      <c r="AL20" s="566"/>
      <c r="AM20" s="566"/>
      <c r="AN20" s="566"/>
      <c r="AO20" s="566"/>
      <c r="AP20" s="566"/>
      <c r="AQ20" s="566"/>
      <c r="AR20" s="566"/>
      <c r="AS20" s="566"/>
      <c r="AT20" s="566"/>
      <c r="AU20" s="566"/>
      <c r="AV20" s="566"/>
      <c r="AW20" s="566"/>
      <c r="AX20" s="566"/>
      <c r="AY20" s="566"/>
      <c r="AZ20" s="566"/>
      <c r="BA20" s="566"/>
      <c r="BB20" s="566"/>
      <c r="BC20" s="566"/>
      <c r="BD20" s="566"/>
      <c r="BE20" s="566"/>
      <c r="BF20" s="566"/>
      <c r="BG20" s="566"/>
      <c r="BH20" s="566"/>
      <c r="BI20" s="566"/>
      <c r="BJ20" s="566"/>
      <c r="BK20" s="566"/>
      <c r="BL20" s="566"/>
      <c r="BM20" s="566"/>
      <c r="BN20" s="566"/>
      <c r="BO20" s="566"/>
      <c r="BP20" s="566"/>
      <c r="BQ20" s="566"/>
      <c r="BR20" s="566"/>
      <c r="BS20" s="566"/>
      <c r="BT20" s="566"/>
      <c r="BU20" s="566"/>
      <c r="BV20" s="566"/>
      <c r="BW20" s="566"/>
      <c r="BX20" s="566"/>
      <c r="BY20" s="566"/>
      <c r="BZ20" s="566"/>
      <c r="CA20" s="566"/>
      <c r="CB20" s="566"/>
      <c r="CC20" s="566"/>
      <c r="CD20" s="566"/>
      <c r="CE20" s="566"/>
      <c r="CF20" s="566"/>
      <c r="CG20" s="566"/>
      <c r="CH20" s="566"/>
      <c r="CI20" s="566"/>
      <c r="CJ20" s="566"/>
      <c r="CK20" s="566"/>
      <c r="CL20" s="566"/>
      <c r="CM20" s="566"/>
      <c r="CN20" s="566"/>
      <c r="CO20" s="566"/>
      <c r="CP20" s="566"/>
      <c r="CQ20" s="566"/>
      <c r="CR20" s="566"/>
      <c r="CS20" s="566"/>
      <c r="CT20" s="566"/>
      <c r="CU20" s="566"/>
      <c r="CV20" s="566"/>
      <c r="CW20" s="566"/>
      <c r="CX20" s="566"/>
      <c r="CY20" s="566"/>
      <c r="CZ20" s="566"/>
      <c r="DA20" s="566"/>
      <c r="DB20" s="566"/>
      <c r="DC20" s="566"/>
      <c r="DD20" s="566"/>
      <c r="DE20" s="566"/>
      <c r="DF20" s="566"/>
      <c r="DG20" s="566"/>
      <c r="DH20" s="566"/>
      <c r="DI20" s="566"/>
      <c r="DJ20" s="566"/>
      <c r="DK20" s="566"/>
      <c r="DL20" s="566"/>
      <c r="DM20" s="566"/>
      <c r="DN20" s="566"/>
      <c r="DO20" s="566"/>
      <c r="DP20" s="566"/>
      <c r="DQ20" s="566"/>
      <c r="DR20" s="566"/>
      <c r="DS20" s="566"/>
      <c r="DT20" s="566"/>
      <c r="DU20" s="566"/>
      <c r="DV20" s="566"/>
      <c r="DW20" s="566"/>
      <c r="DX20" s="566"/>
      <c r="DY20" s="566"/>
      <c r="DZ20" s="566"/>
      <c r="EA20" s="566"/>
      <c r="EB20" s="566"/>
      <c r="EC20" s="566"/>
      <c r="ED20" s="566"/>
      <c r="EE20" s="566"/>
      <c r="EF20" s="566"/>
      <c r="EG20" s="566"/>
      <c r="EH20" s="566"/>
      <c r="EI20" s="566"/>
      <c r="EJ20" s="566"/>
      <c r="EK20" s="566"/>
      <c r="EL20" s="566"/>
      <c r="EM20" s="566"/>
      <c r="EN20" s="566"/>
      <c r="EO20" s="566"/>
      <c r="EP20" s="566"/>
      <c r="EQ20" s="566"/>
      <c r="ER20" s="566"/>
      <c r="ES20" s="566"/>
      <c r="ET20" s="566"/>
      <c r="EU20" s="566"/>
      <c r="EV20" s="566"/>
      <c r="EW20" s="566"/>
      <c r="EX20" s="566"/>
      <c r="EY20" s="566"/>
      <c r="EZ20" s="566"/>
      <c r="FA20" s="566"/>
      <c r="FB20" s="566"/>
      <c r="FC20" s="566"/>
      <c r="FD20" s="566"/>
      <c r="FE20" s="566"/>
      <c r="FF20" s="566"/>
      <c r="FG20" s="566"/>
      <c r="FH20" s="566"/>
      <c r="FI20" s="566"/>
      <c r="FJ20" s="566"/>
      <c r="FK20" s="566"/>
      <c r="FL20" s="566"/>
      <c r="FM20" s="566"/>
      <c r="FN20" s="566"/>
      <c r="FO20" s="566"/>
      <c r="FP20" s="566"/>
      <c r="FQ20" s="566"/>
      <c r="FR20" s="566"/>
      <c r="FS20" s="566"/>
      <c r="FT20" s="566"/>
      <c r="FU20" s="566"/>
      <c r="FV20" s="566"/>
      <c r="FW20" s="566"/>
      <c r="FX20" s="566"/>
      <c r="FY20" s="566"/>
      <c r="FZ20" s="566"/>
      <c r="GA20" s="566"/>
      <c r="GB20" s="566"/>
      <c r="GC20" s="566"/>
      <c r="GD20" s="566"/>
      <c r="GE20" s="566"/>
      <c r="GF20" s="566"/>
      <c r="GG20" s="566"/>
      <c r="GH20" s="566"/>
      <c r="GI20" s="566"/>
      <c r="GJ20" s="566"/>
      <c r="GK20" s="566"/>
      <c r="GL20" s="566"/>
      <c r="GM20" s="566"/>
      <c r="GN20" s="298"/>
      <c r="GO20" s="552"/>
      <c r="HJ20" s="1640">
        <v>34</v>
      </c>
    </row>
    <row customHeight="1" ht="48.29999999999999">
      <c r="D21" s="1647"/>
      <c r="E21" s="1673" t="s">
        <v>783</v>
      </c>
      <c r="F21" s="1676" t="s">
        <v>1443</v>
      </c>
      <c r="G21" s="1663" t="s">
        <v>1025</v>
      </c>
      <c r="H21" s="566"/>
      <c r="I21" s="566"/>
      <c r="J21" s="566"/>
      <c r="K21" s="566"/>
      <c r="L21" s="566"/>
      <c r="M21" s="566"/>
      <c r="N21" s="566"/>
      <c r="O21" s="566"/>
      <c r="P21" s="566"/>
      <c r="Q21" s="566"/>
      <c r="R21" s="566"/>
      <c r="S21" s="566"/>
      <c r="T21" s="566"/>
      <c r="U21" s="566"/>
      <c r="V21" s="566"/>
      <c r="W21" s="566"/>
      <c r="X21" s="566"/>
      <c r="Y21" s="566"/>
      <c r="Z21" s="566"/>
      <c r="AA21" s="566"/>
      <c r="AB21" s="566"/>
      <c r="AC21" s="566"/>
      <c r="AD21" s="566"/>
      <c r="AE21" s="566"/>
      <c r="AF21" s="566"/>
      <c r="AG21" s="566"/>
      <c r="AH21" s="566"/>
      <c r="AI21" s="566"/>
      <c r="AJ21" s="566"/>
      <c r="AK21" s="566"/>
      <c r="AL21" s="566"/>
      <c r="AM21" s="566"/>
      <c r="AN21" s="566"/>
      <c r="AO21" s="566"/>
      <c r="AP21" s="566"/>
      <c r="AQ21" s="566"/>
      <c r="AR21" s="566"/>
      <c r="AS21" s="566"/>
      <c r="AT21" s="566"/>
      <c r="AU21" s="566"/>
      <c r="AV21" s="566"/>
      <c r="AW21" s="566"/>
      <c r="AX21" s="566"/>
      <c r="AY21" s="566"/>
      <c r="AZ21" s="566"/>
      <c r="BA21" s="566"/>
      <c r="BB21" s="566"/>
      <c r="BC21" s="566"/>
      <c r="BD21" s="566"/>
      <c r="BE21" s="566"/>
      <c r="BF21" s="566"/>
      <c r="BG21" s="566"/>
      <c r="BH21" s="566"/>
      <c r="BI21" s="566"/>
      <c r="BJ21" s="566"/>
      <c r="BK21" s="566"/>
      <c r="BL21" s="566"/>
      <c r="BM21" s="566"/>
      <c r="BN21" s="566"/>
      <c r="BO21" s="566"/>
      <c r="BP21" s="566"/>
      <c r="BQ21" s="566"/>
      <c r="BR21" s="566"/>
      <c r="BS21" s="566"/>
      <c r="BT21" s="566"/>
      <c r="BU21" s="566"/>
      <c r="BV21" s="566"/>
      <c r="BW21" s="566"/>
      <c r="BX21" s="566"/>
      <c r="BY21" s="566"/>
      <c r="BZ21" s="566"/>
      <c r="CA21" s="566"/>
      <c r="CB21" s="566"/>
      <c r="CC21" s="566"/>
      <c r="CD21" s="566"/>
      <c r="CE21" s="566"/>
      <c r="CF21" s="566"/>
      <c r="CG21" s="566"/>
      <c r="CH21" s="566"/>
      <c r="CI21" s="566"/>
      <c r="CJ21" s="566"/>
      <c r="CK21" s="566"/>
      <c r="CL21" s="566"/>
      <c r="CM21" s="566"/>
      <c r="CN21" s="566"/>
      <c r="CO21" s="566"/>
      <c r="CP21" s="566"/>
      <c r="CQ21" s="566"/>
      <c r="CR21" s="566"/>
      <c r="CS21" s="566"/>
      <c r="CT21" s="566"/>
      <c r="CU21" s="566"/>
      <c r="CV21" s="566"/>
      <c r="CW21" s="566"/>
      <c r="CX21" s="566"/>
      <c r="CY21" s="566"/>
      <c r="CZ21" s="566"/>
      <c r="DA21" s="566"/>
      <c r="DB21" s="566"/>
      <c r="DC21" s="566"/>
      <c r="DD21" s="566"/>
      <c r="DE21" s="566"/>
      <c r="DF21" s="566"/>
      <c r="DG21" s="566"/>
      <c r="DH21" s="566"/>
      <c r="DI21" s="566"/>
      <c r="DJ21" s="566"/>
      <c r="DK21" s="566"/>
      <c r="DL21" s="566"/>
      <c r="DM21" s="566"/>
      <c r="DN21" s="566"/>
      <c r="DO21" s="566"/>
      <c r="DP21" s="566"/>
      <c r="DQ21" s="566"/>
      <c r="DR21" s="566"/>
      <c r="DS21" s="566"/>
      <c r="DT21" s="566"/>
      <c r="DU21" s="566"/>
      <c r="DV21" s="566"/>
      <c r="DW21" s="566"/>
      <c r="DX21" s="566"/>
      <c r="DY21" s="566"/>
      <c r="DZ21" s="566"/>
      <c r="EA21" s="566"/>
      <c r="EB21" s="566"/>
      <c r="EC21" s="566"/>
      <c r="ED21" s="566"/>
      <c r="EE21" s="566"/>
      <c r="EF21" s="566"/>
      <c r="EG21" s="566"/>
      <c r="EH21" s="566"/>
      <c r="EI21" s="566"/>
      <c r="EJ21" s="566"/>
      <c r="EK21" s="566"/>
      <c r="EL21" s="566"/>
      <c r="EM21" s="566"/>
      <c r="EN21" s="566"/>
      <c r="EO21" s="566"/>
      <c r="EP21" s="566"/>
      <c r="EQ21" s="566"/>
      <c r="ER21" s="566"/>
      <c r="ES21" s="566"/>
      <c r="ET21" s="566"/>
      <c r="EU21" s="566"/>
      <c r="EV21" s="566"/>
      <c r="EW21" s="566"/>
      <c r="EX21" s="566"/>
      <c r="EY21" s="566"/>
      <c r="EZ21" s="566"/>
      <c r="FA21" s="566"/>
      <c r="FB21" s="566"/>
      <c r="FC21" s="566"/>
      <c r="FD21" s="566"/>
      <c r="FE21" s="566"/>
      <c r="FF21" s="566"/>
      <c r="FG21" s="566"/>
      <c r="FH21" s="566"/>
      <c r="FI21" s="566"/>
      <c r="FJ21" s="566"/>
      <c r="FK21" s="566"/>
      <c r="FL21" s="566"/>
      <c r="FM21" s="566"/>
      <c r="FN21" s="566"/>
      <c r="FO21" s="566"/>
      <c r="FP21" s="566"/>
      <c r="FQ21" s="566"/>
      <c r="FR21" s="566"/>
      <c r="FS21" s="566"/>
      <c r="FT21" s="566"/>
      <c r="FU21" s="566"/>
      <c r="FV21" s="566"/>
      <c r="FW21" s="566"/>
      <c r="FX21" s="566"/>
      <c r="FY21" s="566"/>
      <c r="FZ21" s="566"/>
      <c r="GA21" s="566"/>
      <c r="GB21" s="566"/>
      <c r="GC21" s="566"/>
      <c r="GD21" s="566"/>
      <c r="GE21" s="566"/>
      <c r="GF21" s="566"/>
      <c r="GG21" s="566"/>
      <c r="GH21" s="566"/>
      <c r="GI21" s="566"/>
      <c r="GJ21" s="566"/>
      <c r="GK21" s="566"/>
      <c r="GL21" s="566"/>
      <c r="GM21" s="566"/>
      <c r="GN21" s="298"/>
      <c r="GO21" s="552"/>
      <c r="HJ21" s="1640">
        <v>46</v>
      </c>
    </row>
    <row customHeight="1" ht="60">
      <c r="D22" s="1647"/>
      <c r="E22" s="1673" t="s">
        <v>1387</v>
      </c>
      <c r="F22" s="1676" t="s">
        <v>1444</v>
      </c>
      <c r="G22" s="1663" t="s">
        <v>1025</v>
      </c>
      <c r="H22" s="566"/>
      <c r="I22" s="566"/>
      <c r="J22" s="566"/>
      <c r="K22" s="566"/>
      <c r="L22" s="566"/>
      <c r="M22" s="566"/>
      <c r="N22" s="566"/>
      <c r="O22" s="566"/>
      <c r="P22" s="566"/>
      <c r="Q22" s="566"/>
      <c r="R22" s="566"/>
      <c r="S22" s="566"/>
      <c r="T22" s="566"/>
      <c r="U22" s="566"/>
      <c r="V22" s="566"/>
      <c r="W22" s="566"/>
      <c r="X22" s="566"/>
      <c r="Y22" s="566"/>
      <c r="Z22" s="566"/>
      <c r="AA22" s="566"/>
      <c r="AB22" s="566"/>
      <c r="AC22" s="566"/>
      <c r="AD22" s="566"/>
      <c r="AE22" s="566"/>
      <c r="AF22" s="566"/>
      <c r="AG22" s="566"/>
      <c r="AH22" s="566"/>
      <c r="AI22" s="566"/>
      <c r="AJ22" s="566"/>
      <c r="AK22" s="566"/>
      <c r="AL22" s="566"/>
      <c r="AM22" s="566"/>
      <c r="AN22" s="566"/>
      <c r="AO22" s="566"/>
      <c r="AP22" s="566"/>
      <c r="AQ22" s="566"/>
      <c r="AR22" s="566"/>
      <c r="AS22" s="566"/>
      <c r="AT22" s="566"/>
      <c r="AU22" s="566"/>
      <c r="AV22" s="566"/>
      <c r="AW22" s="566"/>
      <c r="AX22" s="566"/>
      <c r="AY22" s="566"/>
      <c r="AZ22" s="566"/>
      <c r="BA22" s="566"/>
      <c r="BB22" s="566"/>
      <c r="BC22" s="566"/>
      <c r="BD22" s="566"/>
      <c r="BE22" s="566"/>
      <c r="BF22" s="566"/>
      <c r="BG22" s="566"/>
      <c r="BH22" s="566"/>
      <c r="BI22" s="566"/>
      <c r="BJ22" s="566"/>
      <c r="BK22" s="566"/>
      <c r="BL22" s="566"/>
      <c r="BM22" s="566"/>
      <c r="BN22" s="566"/>
      <c r="BO22" s="566"/>
      <c r="BP22" s="566"/>
      <c r="BQ22" s="566"/>
      <c r="BR22" s="566"/>
      <c r="BS22" s="566"/>
      <c r="BT22" s="566"/>
      <c r="BU22" s="566"/>
      <c r="BV22" s="566"/>
      <c r="BW22" s="566"/>
      <c r="BX22" s="566"/>
      <c r="BY22" s="566"/>
      <c r="BZ22" s="566"/>
      <c r="CA22" s="566"/>
      <c r="CB22" s="566"/>
      <c r="CC22" s="566"/>
      <c r="CD22" s="566"/>
      <c r="CE22" s="566"/>
      <c r="CF22" s="566"/>
      <c r="CG22" s="566"/>
      <c r="CH22" s="566"/>
      <c r="CI22" s="566"/>
      <c r="CJ22" s="566"/>
      <c r="CK22" s="566"/>
      <c r="CL22" s="566"/>
      <c r="CM22" s="566"/>
      <c r="CN22" s="566"/>
      <c r="CO22" s="566"/>
      <c r="CP22" s="566"/>
      <c r="CQ22" s="566"/>
      <c r="CR22" s="566"/>
      <c r="CS22" s="566"/>
      <c r="CT22" s="566"/>
      <c r="CU22" s="566"/>
      <c r="CV22" s="566"/>
      <c r="CW22" s="566"/>
      <c r="CX22" s="566"/>
      <c r="CY22" s="566"/>
      <c r="CZ22" s="566"/>
      <c r="DA22" s="566"/>
      <c r="DB22" s="566"/>
      <c r="DC22" s="566"/>
      <c r="DD22" s="566"/>
      <c r="DE22" s="566"/>
      <c r="DF22" s="566"/>
      <c r="DG22" s="566"/>
      <c r="DH22" s="566"/>
      <c r="DI22" s="566"/>
      <c r="DJ22" s="566"/>
      <c r="DK22" s="566"/>
      <c r="DL22" s="566"/>
      <c r="DM22" s="566"/>
      <c r="DN22" s="566"/>
      <c r="DO22" s="566"/>
      <c r="DP22" s="566"/>
      <c r="DQ22" s="566"/>
      <c r="DR22" s="566"/>
      <c r="DS22" s="566"/>
      <c r="DT22" s="566"/>
      <c r="DU22" s="566"/>
      <c r="DV22" s="566"/>
      <c r="DW22" s="566"/>
      <c r="DX22" s="566"/>
      <c r="DY22" s="566"/>
      <c r="DZ22" s="566"/>
      <c r="EA22" s="566"/>
      <c r="EB22" s="566"/>
      <c r="EC22" s="566"/>
      <c r="ED22" s="566"/>
      <c r="EE22" s="566"/>
      <c r="EF22" s="566"/>
      <c r="EG22" s="566"/>
      <c r="EH22" s="566"/>
      <c r="EI22" s="566"/>
      <c r="EJ22" s="566"/>
      <c r="EK22" s="566"/>
      <c r="EL22" s="566"/>
      <c r="EM22" s="566"/>
      <c r="EN22" s="566"/>
      <c r="EO22" s="566"/>
      <c r="EP22" s="566"/>
      <c r="EQ22" s="566"/>
      <c r="ER22" s="566"/>
      <c r="ES22" s="566"/>
      <c r="ET22" s="566"/>
      <c r="EU22" s="566"/>
      <c r="EV22" s="566"/>
      <c r="EW22" s="566"/>
      <c r="EX22" s="566"/>
      <c r="EY22" s="566"/>
      <c r="EZ22" s="566"/>
      <c r="FA22" s="566"/>
      <c r="FB22" s="566"/>
      <c r="FC22" s="566"/>
      <c r="FD22" s="566"/>
      <c r="FE22" s="566"/>
      <c r="FF22" s="566"/>
      <c r="FG22" s="566"/>
      <c r="FH22" s="566"/>
      <c r="FI22" s="566"/>
      <c r="FJ22" s="566"/>
      <c r="FK22" s="566"/>
      <c r="FL22" s="566"/>
      <c r="FM22" s="566"/>
      <c r="FN22" s="566"/>
      <c r="FO22" s="566"/>
      <c r="FP22" s="566"/>
      <c r="FQ22" s="566"/>
      <c r="FR22" s="566"/>
      <c r="FS22" s="566"/>
      <c r="FT22" s="566"/>
      <c r="FU22" s="566"/>
      <c r="FV22" s="566"/>
      <c r="FW22" s="566"/>
      <c r="FX22" s="566"/>
      <c r="FY22" s="566"/>
      <c r="FZ22" s="566"/>
      <c r="GA22" s="566"/>
      <c r="GB22" s="566"/>
      <c r="GC22" s="566"/>
      <c r="GD22" s="566"/>
      <c r="GE22" s="566"/>
      <c r="GF22" s="566"/>
      <c r="GG22" s="566"/>
      <c r="GH22" s="566"/>
      <c r="GI22" s="566"/>
      <c r="GJ22" s="566"/>
      <c r="GK22" s="566"/>
      <c r="GL22" s="566"/>
      <c r="GM22" s="566"/>
      <c r="GN22" s="298"/>
      <c r="GO22" s="552"/>
      <c r="HJ22" s="1640">
        <v>57</v>
      </c>
    </row>
    <row customHeight="1" ht="35.699999999999996">
      <c r="D23" s="1647"/>
      <c r="E23" s="1673" t="s">
        <v>1394</v>
      </c>
      <c r="F23" s="1676" t="s">
        <v>1445</v>
      </c>
      <c r="G23" s="1663" t="s">
        <v>1025</v>
      </c>
      <c r="H23" s="566"/>
      <c r="I23" s="566"/>
      <c r="J23" s="566"/>
      <c r="K23" s="566"/>
      <c r="L23" s="566"/>
      <c r="M23" s="566"/>
      <c r="N23" s="566"/>
      <c r="O23" s="566"/>
      <c r="P23" s="566"/>
      <c r="Q23" s="566"/>
      <c r="R23" s="566"/>
      <c r="S23" s="566"/>
      <c r="T23" s="566"/>
      <c r="U23" s="566"/>
      <c r="V23" s="566"/>
      <c r="W23" s="566"/>
      <c r="X23" s="566"/>
      <c r="Y23" s="566"/>
      <c r="Z23" s="566"/>
      <c r="AA23" s="566"/>
      <c r="AB23" s="566"/>
      <c r="AC23" s="566"/>
      <c r="AD23" s="566"/>
      <c r="AE23" s="566"/>
      <c r="AF23" s="566"/>
      <c r="AG23" s="566"/>
      <c r="AH23" s="566"/>
      <c r="AI23" s="566"/>
      <c r="AJ23" s="566"/>
      <c r="AK23" s="566"/>
      <c r="AL23" s="566"/>
      <c r="AM23" s="566"/>
      <c r="AN23" s="566"/>
      <c r="AO23" s="566"/>
      <c r="AP23" s="566"/>
      <c r="AQ23" s="566"/>
      <c r="AR23" s="566"/>
      <c r="AS23" s="566"/>
      <c r="AT23" s="566"/>
      <c r="AU23" s="566"/>
      <c r="AV23" s="566"/>
      <c r="AW23" s="566"/>
      <c r="AX23" s="566"/>
      <c r="AY23" s="566"/>
      <c r="AZ23" s="566"/>
      <c r="BA23" s="566"/>
      <c r="BB23" s="566"/>
      <c r="BC23" s="566"/>
      <c r="BD23" s="566"/>
      <c r="BE23" s="566"/>
      <c r="BF23" s="566"/>
      <c r="BG23" s="566"/>
      <c r="BH23" s="566"/>
      <c r="BI23" s="566"/>
      <c r="BJ23" s="566"/>
      <c r="BK23" s="566"/>
      <c r="BL23" s="566"/>
      <c r="BM23" s="566"/>
      <c r="BN23" s="566"/>
      <c r="BO23" s="566"/>
      <c r="BP23" s="566"/>
      <c r="BQ23" s="566"/>
      <c r="BR23" s="566"/>
      <c r="BS23" s="566"/>
      <c r="BT23" s="566"/>
      <c r="BU23" s="566"/>
      <c r="BV23" s="566"/>
      <c r="BW23" s="566"/>
      <c r="BX23" s="566"/>
      <c r="BY23" s="566"/>
      <c r="BZ23" s="566"/>
      <c r="CA23" s="566"/>
      <c r="CB23" s="566"/>
      <c r="CC23" s="566"/>
      <c r="CD23" s="566"/>
      <c r="CE23" s="566"/>
      <c r="CF23" s="566"/>
      <c r="CG23" s="566"/>
      <c r="CH23" s="566"/>
      <c r="CI23" s="566"/>
      <c r="CJ23" s="566"/>
      <c r="CK23" s="566"/>
      <c r="CL23" s="566"/>
      <c r="CM23" s="566"/>
      <c r="CN23" s="566"/>
      <c r="CO23" s="566"/>
      <c r="CP23" s="566"/>
      <c r="CQ23" s="566"/>
      <c r="CR23" s="566"/>
      <c r="CS23" s="566"/>
      <c r="CT23" s="566"/>
      <c r="CU23" s="566"/>
      <c r="CV23" s="566"/>
      <c r="CW23" s="566"/>
      <c r="CX23" s="566"/>
      <c r="CY23" s="566"/>
      <c r="CZ23" s="566"/>
      <c r="DA23" s="566"/>
      <c r="DB23" s="566"/>
      <c r="DC23" s="566"/>
      <c r="DD23" s="566"/>
      <c r="DE23" s="566"/>
      <c r="DF23" s="566"/>
      <c r="DG23" s="566"/>
      <c r="DH23" s="566"/>
      <c r="DI23" s="566"/>
      <c r="DJ23" s="566"/>
      <c r="DK23" s="566"/>
      <c r="DL23" s="566"/>
      <c r="DM23" s="566"/>
      <c r="DN23" s="566"/>
      <c r="DO23" s="566"/>
      <c r="DP23" s="566"/>
      <c r="DQ23" s="566"/>
      <c r="DR23" s="566"/>
      <c r="DS23" s="566"/>
      <c r="DT23" s="566"/>
      <c r="DU23" s="566"/>
      <c r="DV23" s="566"/>
      <c r="DW23" s="566"/>
      <c r="DX23" s="566"/>
      <c r="DY23" s="566"/>
      <c r="DZ23" s="566"/>
      <c r="EA23" s="566"/>
      <c r="EB23" s="566"/>
      <c r="EC23" s="566"/>
      <c r="ED23" s="566"/>
      <c r="EE23" s="566"/>
      <c r="EF23" s="566"/>
      <c r="EG23" s="566"/>
      <c r="EH23" s="566"/>
      <c r="EI23" s="566"/>
      <c r="EJ23" s="566"/>
      <c r="EK23" s="566"/>
      <c r="EL23" s="566"/>
      <c r="EM23" s="566"/>
      <c r="EN23" s="566"/>
      <c r="EO23" s="566"/>
      <c r="EP23" s="566"/>
      <c r="EQ23" s="566"/>
      <c r="ER23" s="566"/>
      <c r="ES23" s="566"/>
      <c r="ET23" s="566"/>
      <c r="EU23" s="566"/>
      <c r="EV23" s="566"/>
      <c r="EW23" s="566"/>
      <c r="EX23" s="566"/>
      <c r="EY23" s="566"/>
      <c r="EZ23" s="566"/>
      <c r="FA23" s="566"/>
      <c r="FB23" s="566"/>
      <c r="FC23" s="566"/>
      <c r="FD23" s="566"/>
      <c r="FE23" s="566"/>
      <c r="FF23" s="566"/>
      <c r="FG23" s="566"/>
      <c r="FH23" s="566"/>
      <c r="FI23" s="566"/>
      <c r="FJ23" s="566"/>
      <c r="FK23" s="566"/>
      <c r="FL23" s="566"/>
      <c r="FM23" s="566"/>
      <c r="FN23" s="566"/>
      <c r="FO23" s="566"/>
      <c r="FP23" s="566"/>
      <c r="FQ23" s="566"/>
      <c r="FR23" s="566"/>
      <c r="FS23" s="566"/>
      <c r="FT23" s="566"/>
      <c r="FU23" s="566"/>
      <c r="FV23" s="566"/>
      <c r="FW23" s="566"/>
      <c r="FX23" s="566"/>
      <c r="FY23" s="566"/>
      <c r="FZ23" s="566"/>
      <c r="GA23" s="566"/>
      <c r="GB23" s="566"/>
      <c r="GC23" s="566"/>
      <c r="GD23" s="566"/>
      <c r="GE23" s="566"/>
      <c r="GF23" s="566"/>
      <c r="GG23" s="566"/>
      <c r="GH23" s="566"/>
      <c r="GI23" s="566"/>
      <c r="GJ23" s="566"/>
      <c r="GK23" s="566"/>
      <c r="GL23" s="566"/>
      <c r="GM23" s="566"/>
      <c r="GN23" s="298"/>
      <c r="GO23" s="552"/>
      <c r="HJ23" s="1640">
        <v>34</v>
      </c>
    </row>
    <row customHeight="1" ht="35.699999999999996">
      <c r="D24" s="1647"/>
      <c r="E24" s="1673" t="s">
        <v>1396</v>
      </c>
      <c r="F24" s="1676" t="s">
        <v>1446</v>
      </c>
      <c r="G24" s="1663" t="s">
        <v>1025</v>
      </c>
      <c r="H24" s="566"/>
      <c r="I24" s="566"/>
      <c r="J24" s="566"/>
      <c r="K24" s="566"/>
      <c r="L24" s="566"/>
      <c r="M24" s="566"/>
      <c r="N24" s="566"/>
      <c r="O24" s="566"/>
      <c r="P24" s="566"/>
      <c r="Q24" s="566"/>
      <c r="R24" s="566"/>
      <c r="S24" s="566"/>
      <c r="T24" s="566"/>
      <c r="U24" s="566"/>
      <c r="V24" s="566"/>
      <c r="W24" s="566"/>
      <c r="X24" s="566"/>
      <c r="Y24" s="566"/>
      <c r="Z24" s="566"/>
      <c r="AA24" s="566"/>
      <c r="AB24" s="566"/>
      <c r="AC24" s="566"/>
      <c r="AD24" s="566"/>
      <c r="AE24" s="566"/>
      <c r="AF24" s="566"/>
      <c r="AG24" s="566"/>
      <c r="AH24" s="566"/>
      <c r="AI24" s="566"/>
      <c r="AJ24" s="566"/>
      <c r="AK24" s="566"/>
      <c r="AL24" s="566"/>
      <c r="AM24" s="566"/>
      <c r="AN24" s="566"/>
      <c r="AO24" s="566"/>
      <c r="AP24" s="566"/>
      <c r="AQ24" s="566"/>
      <c r="AR24" s="566"/>
      <c r="AS24" s="566"/>
      <c r="AT24" s="566"/>
      <c r="AU24" s="566"/>
      <c r="AV24" s="566"/>
      <c r="AW24" s="566"/>
      <c r="AX24" s="566"/>
      <c r="AY24" s="566"/>
      <c r="AZ24" s="566"/>
      <c r="BA24" s="566"/>
      <c r="BB24" s="566"/>
      <c r="BC24" s="566"/>
      <c r="BD24" s="566"/>
      <c r="BE24" s="566"/>
      <c r="BF24" s="566"/>
      <c r="BG24" s="566"/>
      <c r="BH24" s="566"/>
      <c r="BI24" s="566"/>
      <c r="BJ24" s="566"/>
      <c r="BK24" s="566"/>
      <c r="BL24" s="566"/>
      <c r="BM24" s="566"/>
      <c r="BN24" s="566"/>
      <c r="BO24" s="566"/>
      <c r="BP24" s="566"/>
      <c r="BQ24" s="566"/>
      <c r="BR24" s="566"/>
      <c r="BS24" s="566"/>
      <c r="BT24" s="566"/>
      <c r="BU24" s="566"/>
      <c r="BV24" s="566"/>
      <c r="BW24" s="566"/>
      <c r="BX24" s="566"/>
      <c r="BY24" s="566"/>
      <c r="BZ24" s="566"/>
      <c r="CA24" s="566"/>
      <c r="CB24" s="566"/>
      <c r="CC24" s="566"/>
      <c r="CD24" s="566"/>
      <c r="CE24" s="566"/>
      <c r="CF24" s="566"/>
      <c r="CG24" s="566"/>
      <c r="CH24" s="566"/>
      <c r="CI24" s="566"/>
      <c r="CJ24" s="566"/>
      <c r="CK24" s="566"/>
      <c r="CL24" s="566"/>
      <c r="CM24" s="566"/>
      <c r="CN24" s="566"/>
      <c r="CO24" s="566"/>
      <c r="CP24" s="566"/>
      <c r="CQ24" s="566"/>
      <c r="CR24" s="566"/>
      <c r="CS24" s="566"/>
      <c r="CT24" s="566"/>
      <c r="CU24" s="566"/>
      <c r="CV24" s="566"/>
      <c r="CW24" s="566"/>
      <c r="CX24" s="566"/>
      <c r="CY24" s="566"/>
      <c r="CZ24" s="566"/>
      <c r="DA24" s="566"/>
      <c r="DB24" s="566"/>
      <c r="DC24" s="566"/>
      <c r="DD24" s="566"/>
      <c r="DE24" s="566"/>
      <c r="DF24" s="566"/>
      <c r="DG24" s="566"/>
      <c r="DH24" s="566"/>
      <c r="DI24" s="566"/>
      <c r="DJ24" s="566"/>
      <c r="DK24" s="566"/>
      <c r="DL24" s="566"/>
      <c r="DM24" s="566"/>
      <c r="DN24" s="566"/>
      <c r="DO24" s="566"/>
      <c r="DP24" s="566"/>
      <c r="DQ24" s="566"/>
      <c r="DR24" s="566"/>
      <c r="DS24" s="566"/>
      <c r="DT24" s="566"/>
      <c r="DU24" s="566"/>
      <c r="DV24" s="566"/>
      <c r="DW24" s="566"/>
      <c r="DX24" s="566"/>
      <c r="DY24" s="566"/>
      <c r="DZ24" s="566"/>
      <c r="EA24" s="566"/>
      <c r="EB24" s="566"/>
      <c r="EC24" s="566"/>
      <c r="ED24" s="566"/>
      <c r="EE24" s="566"/>
      <c r="EF24" s="566"/>
      <c r="EG24" s="566"/>
      <c r="EH24" s="566"/>
      <c r="EI24" s="566"/>
      <c r="EJ24" s="566"/>
      <c r="EK24" s="566"/>
      <c r="EL24" s="566"/>
      <c r="EM24" s="566"/>
      <c r="EN24" s="566"/>
      <c r="EO24" s="566"/>
      <c r="EP24" s="566"/>
      <c r="EQ24" s="566"/>
      <c r="ER24" s="566"/>
      <c r="ES24" s="566"/>
      <c r="ET24" s="566"/>
      <c r="EU24" s="566"/>
      <c r="EV24" s="566"/>
      <c r="EW24" s="566"/>
      <c r="EX24" s="566"/>
      <c r="EY24" s="566"/>
      <c r="EZ24" s="566"/>
      <c r="FA24" s="566"/>
      <c r="FB24" s="566"/>
      <c r="FC24" s="566"/>
      <c r="FD24" s="566"/>
      <c r="FE24" s="566"/>
      <c r="FF24" s="566"/>
      <c r="FG24" s="566"/>
      <c r="FH24" s="566"/>
      <c r="FI24" s="566"/>
      <c r="FJ24" s="566"/>
      <c r="FK24" s="566"/>
      <c r="FL24" s="566"/>
      <c r="FM24" s="566"/>
      <c r="FN24" s="566"/>
      <c r="FO24" s="566"/>
      <c r="FP24" s="566"/>
      <c r="FQ24" s="566"/>
      <c r="FR24" s="566"/>
      <c r="FS24" s="566"/>
      <c r="FT24" s="566"/>
      <c r="FU24" s="566"/>
      <c r="FV24" s="566"/>
      <c r="FW24" s="566"/>
      <c r="FX24" s="566"/>
      <c r="FY24" s="566"/>
      <c r="FZ24" s="566"/>
      <c r="GA24" s="566"/>
      <c r="GB24" s="566"/>
      <c r="GC24" s="566"/>
      <c r="GD24" s="566"/>
      <c r="GE24" s="566"/>
      <c r="GF24" s="566"/>
      <c r="GG24" s="566"/>
      <c r="GH24" s="566"/>
      <c r="GI24" s="566"/>
      <c r="GJ24" s="566"/>
      <c r="GK24" s="566"/>
      <c r="GL24" s="566"/>
      <c r="GM24" s="566"/>
      <c r="GN24" s="298"/>
      <c r="GO24" s="552"/>
      <c r="HJ24" s="1640">
        <v>34</v>
      </c>
    </row>
    <row customHeight="1" ht="24">
      <c r="D25" s="1647"/>
      <c r="E25" s="1673" t="s">
        <v>1398</v>
      </c>
      <c r="F25" s="1676" t="s">
        <v>1447</v>
      </c>
      <c r="G25" s="1663" t="s">
        <v>1025</v>
      </c>
      <c r="H25" s="566"/>
      <c r="I25" s="566"/>
      <c r="J25" s="566"/>
      <c r="K25" s="566"/>
      <c r="L25" s="566"/>
      <c r="M25" s="566"/>
      <c r="N25" s="566"/>
      <c r="O25" s="566"/>
      <c r="P25" s="566"/>
      <c r="Q25" s="566"/>
      <c r="R25" s="566"/>
      <c r="S25" s="566"/>
      <c r="T25" s="566"/>
      <c r="U25" s="566"/>
      <c r="V25" s="566"/>
      <c r="W25" s="566"/>
      <c r="X25" s="566"/>
      <c r="Y25" s="566"/>
      <c r="Z25" s="566"/>
      <c r="AA25" s="566"/>
      <c r="AB25" s="566"/>
      <c r="AC25" s="566"/>
      <c r="AD25" s="566"/>
      <c r="AE25" s="566"/>
      <c r="AF25" s="566"/>
      <c r="AG25" s="566"/>
      <c r="AH25" s="566"/>
      <c r="AI25" s="566"/>
      <c r="AJ25" s="566"/>
      <c r="AK25" s="566"/>
      <c r="AL25" s="566"/>
      <c r="AM25" s="566"/>
      <c r="AN25" s="566"/>
      <c r="AO25" s="566"/>
      <c r="AP25" s="566"/>
      <c r="AQ25" s="566"/>
      <c r="AR25" s="566"/>
      <c r="AS25" s="566"/>
      <c r="AT25" s="566"/>
      <c r="AU25" s="566"/>
      <c r="AV25" s="566"/>
      <c r="AW25" s="566"/>
      <c r="AX25" s="566"/>
      <c r="AY25" s="566"/>
      <c r="AZ25" s="566"/>
      <c r="BA25" s="566"/>
      <c r="BB25" s="566"/>
      <c r="BC25" s="566"/>
      <c r="BD25" s="566"/>
      <c r="BE25" s="566"/>
      <c r="BF25" s="566"/>
      <c r="BG25" s="566"/>
      <c r="BH25" s="566"/>
      <c r="BI25" s="566"/>
      <c r="BJ25" s="566"/>
      <c r="BK25" s="566"/>
      <c r="BL25" s="566"/>
      <c r="BM25" s="566"/>
      <c r="BN25" s="566"/>
      <c r="BO25" s="566"/>
      <c r="BP25" s="566"/>
      <c r="BQ25" s="566"/>
      <c r="BR25" s="566"/>
      <c r="BS25" s="566"/>
      <c r="BT25" s="566"/>
      <c r="BU25" s="566"/>
      <c r="BV25" s="566"/>
      <c r="BW25" s="566"/>
      <c r="BX25" s="566"/>
      <c r="BY25" s="566"/>
      <c r="BZ25" s="566"/>
      <c r="CA25" s="566"/>
      <c r="CB25" s="566"/>
      <c r="CC25" s="566"/>
      <c r="CD25" s="566"/>
      <c r="CE25" s="566"/>
      <c r="CF25" s="566"/>
      <c r="CG25" s="566"/>
      <c r="CH25" s="566"/>
      <c r="CI25" s="566"/>
      <c r="CJ25" s="566"/>
      <c r="CK25" s="566"/>
      <c r="CL25" s="566"/>
      <c r="CM25" s="566"/>
      <c r="CN25" s="566"/>
      <c r="CO25" s="566"/>
      <c r="CP25" s="566"/>
      <c r="CQ25" s="566"/>
      <c r="CR25" s="566"/>
      <c r="CS25" s="566"/>
      <c r="CT25" s="566"/>
      <c r="CU25" s="566"/>
      <c r="CV25" s="566"/>
      <c r="CW25" s="566"/>
      <c r="CX25" s="566"/>
      <c r="CY25" s="566"/>
      <c r="CZ25" s="566"/>
      <c r="DA25" s="566"/>
      <c r="DB25" s="566"/>
      <c r="DC25" s="566"/>
      <c r="DD25" s="566"/>
      <c r="DE25" s="566"/>
      <c r="DF25" s="566"/>
      <c r="DG25" s="566"/>
      <c r="DH25" s="566"/>
      <c r="DI25" s="566"/>
      <c r="DJ25" s="566"/>
      <c r="DK25" s="566"/>
      <c r="DL25" s="566"/>
      <c r="DM25" s="566"/>
      <c r="DN25" s="566"/>
      <c r="DO25" s="566"/>
      <c r="DP25" s="566"/>
      <c r="DQ25" s="566"/>
      <c r="DR25" s="566"/>
      <c r="DS25" s="566"/>
      <c r="DT25" s="566"/>
      <c r="DU25" s="566"/>
      <c r="DV25" s="566"/>
      <c r="DW25" s="566"/>
      <c r="DX25" s="566"/>
      <c r="DY25" s="566"/>
      <c r="DZ25" s="566"/>
      <c r="EA25" s="566"/>
      <c r="EB25" s="566"/>
      <c r="EC25" s="566"/>
      <c r="ED25" s="566"/>
      <c r="EE25" s="566"/>
      <c r="EF25" s="566"/>
      <c r="EG25" s="566"/>
      <c r="EH25" s="566"/>
      <c r="EI25" s="566"/>
      <c r="EJ25" s="566"/>
      <c r="EK25" s="566"/>
      <c r="EL25" s="566"/>
      <c r="EM25" s="566"/>
      <c r="EN25" s="566"/>
      <c r="EO25" s="566"/>
      <c r="EP25" s="566"/>
      <c r="EQ25" s="566"/>
      <c r="ER25" s="566"/>
      <c r="ES25" s="566"/>
      <c r="ET25" s="566"/>
      <c r="EU25" s="566"/>
      <c r="EV25" s="566"/>
      <c r="EW25" s="566"/>
      <c r="EX25" s="566"/>
      <c r="EY25" s="566"/>
      <c r="EZ25" s="566"/>
      <c r="FA25" s="566"/>
      <c r="FB25" s="566"/>
      <c r="FC25" s="566"/>
      <c r="FD25" s="566"/>
      <c r="FE25" s="566"/>
      <c r="FF25" s="566"/>
      <c r="FG25" s="566"/>
      <c r="FH25" s="566"/>
      <c r="FI25" s="566"/>
      <c r="FJ25" s="566"/>
      <c r="FK25" s="566"/>
      <c r="FL25" s="566"/>
      <c r="FM25" s="566"/>
      <c r="FN25" s="566"/>
      <c r="FO25" s="566"/>
      <c r="FP25" s="566"/>
      <c r="FQ25" s="566"/>
      <c r="FR25" s="566"/>
      <c r="FS25" s="566"/>
      <c r="FT25" s="566"/>
      <c r="FU25" s="566"/>
      <c r="FV25" s="566"/>
      <c r="FW25" s="566"/>
      <c r="FX25" s="566"/>
      <c r="FY25" s="566"/>
      <c r="FZ25" s="566"/>
      <c r="GA25" s="566"/>
      <c r="GB25" s="566"/>
      <c r="GC25" s="566"/>
      <c r="GD25" s="566"/>
      <c r="GE25" s="566"/>
      <c r="GF25" s="566"/>
      <c r="GG25" s="566"/>
      <c r="GH25" s="566"/>
      <c r="GI25" s="566"/>
      <c r="GJ25" s="566"/>
      <c r="GK25" s="566"/>
      <c r="GL25" s="566"/>
      <c r="GM25" s="566"/>
      <c r="GN25" s="298"/>
      <c r="GO25" s="552"/>
      <c r="HJ25" s="1640">
        <v>23</v>
      </c>
    </row>
    <row customHeight="1" ht="76.5">
      <c r="D26" s="1647"/>
      <c r="E26" s="1673" t="s">
        <v>1400</v>
      </c>
      <c r="F26" s="1676" t="s">
        <v>1448</v>
      </c>
      <c r="G26" s="1663" t="s">
        <v>1025</v>
      </c>
      <c r="H26" s="566"/>
      <c r="I26" s="566"/>
      <c r="J26" s="566"/>
      <c r="K26" s="566"/>
      <c r="L26" s="566"/>
      <c r="M26" s="566"/>
      <c r="N26" s="566"/>
      <c r="O26" s="566"/>
      <c r="P26" s="566"/>
      <c r="Q26" s="566"/>
      <c r="R26" s="566"/>
      <c r="S26" s="566"/>
      <c r="T26" s="566"/>
      <c r="U26" s="566"/>
      <c r="V26" s="566"/>
      <c r="W26" s="566"/>
      <c r="X26" s="566"/>
      <c r="Y26" s="566"/>
      <c r="Z26" s="566"/>
      <c r="AA26" s="566"/>
      <c r="AB26" s="566"/>
      <c r="AC26" s="566"/>
      <c r="AD26" s="566"/>
      <c r="AE26" s="566"/>
      <c r="AF26" s="566"/>
      <c r="AG26" s="566"/>
      <c r="AH26" s="566"/>
      <c r="AI26" s="566"/>
      <c r="AJ26" s="566"/>
      <c r="AK26" s="566"/>
      <c r="AL26" s="566"/>
      <c r="AM26" s="566"/>
      <c r="AN26" s="566"/>
      <c r="AO26" s="566"/>
      <c r="AP26" s="566"/>
      <c r="AQ26" s="566"/>
      <c r="AR26" s="566"/>
      <c r="AS26" s="566"/>
      <c r="AT26" s="566"/>
      <c r="AU26" s="566"/>
      <c r="AV26" s="566"/>
      <c r="AW26" s="566"/>
      <c r="AX26" s="566"/>
      <c r="AY26" s="566"/>
      <c r="AZ26" s="566"/>
      <c r="BA26" s="566"/>
      <c r="BB26" s="566"/>
      <c r="BC26" s="566"/>
      <c r="BD26" s="566"/>
      <c r="BE26" s="566"/>
      <c r="BF26" s="566"/>
      <c r="BG26" s="566"/>
      <c r="BH26" s="566"/>
      <c r="BI26" s="566"/>
      <c r="BJ26" s="566"/>
      <c r="BK26" s="566"/>
      <c r="BL26" s="566"/>
      <c r="BM26" s="566"/>
      <c r="BN26" s="566"/>
      <c r="BO26" s="566"/>
      <c r="BP26" s="566"/>
      <c r="BQ26" s="566"/>
      <c r="BR26" s="566"/>
      <c r="BS26" s="566"/>
      <c r="BT26" s="566"/>
      <c r="BU26" s="566"/>
      <c r="BV26" s="566"/>
      <c r="BW26" s="566"/>
      <c r="BX26" s="566"/>
      <c r="BY26" s="566"/>
      <c r="BZ26" s="566"/>
      <c r="CA26" s="566"/>
      <c r="CB26" s="566"/>
      <c r="CC26" s="566"/>
      <c r="CD26" s="566"/>
      <c r="CE26" s="566"/>
      <c r="CF26" s="566"/>
      <c r="CG26" s="566"/>
      <c r="CH26" s="566"/>
      <c r="CI26" s="566"/>
      <c r="CJ26" s="566"/>
      <c r="CK26" s="566"/>
      <c r="CL26" s="566"/>
      <c r="CM26" s="566"/>
      <c r="CN26" s="566"/>
      <c r="CO26" s="566"/>
      <c r="CP26" s="566"/>
      <c r="CQ26" s="566"/>
      <c r="CR26" s="566"/>
      <c r="CS26" s="566"/>
      <c r="CT26" s="566"/>
      <c r="CU26" s="566"/>
      <c r="CV26" s="566"/>
      <c r="CW26" s="566"/>
      <c r="CX26" s="566"/>
      <c r="CY26" s="566"/>
      <c r="CZ26" s="566"/>
      <c r="DA26" s="566"/>
      <c r="DB26" s="566"/>
      <c r="DC26" s="566"/>
      <c r="DD26" s="566"/>
      <c r="DE26" s="566"/>
      <c r="DF26" s="566"/>
      <c r="DG26" s="566"/>
      <c r="DH26" s="566"/>
      <c r="DI26" s="566"/>
      <c r="DJ26" s="566"/>
      <c r="DK26" s="566"/>
      <c r="DL26" s="566"/>
      <c r="DM26" s="566"/>
      <c r="DN26" s="566"/>
      <c r="DO26" s="566"/>
      <c r="DP26" s="566"/>
      <c r="DQ26" s="566"/>
      <c r="DR26" s="566"/>
      <c r="DS26" s="566"/>
      <c r="DT26" s="566"/>
      <c r="DU26" s="566"/>
      <c r="DV26" s="566"/>
      <c r="DW26" s="566"/>
      <c r="DX26" s="566"/>
      <c r="DY26" s="566"/>
      <c r="DZ26" s="566"/>
      <c r="EA26" s="566"/>
      <c r="EB26" s="566"/>
      <c r="EC26" s="566"/>
      <c r="ED26" s="566"/>
      <c r="EE26" s="566"/>
      <c r="EF26" s="566"/>
      <c r="EG26" s="566"/>
      <c r="EH26" s="566"/>
      <c r="EI26" s="566"/>
      <c r="EJ26" s="566"/>
      <c r="EK26" s="566"/>
      <c r="EL26" s="566"/>
      <c r="EM26" s="566"/>
      <c r="EN26" s="566"/>
      <c r="EO26" s="566"/>
      <c r="EP26" s="566"/>
      <c r="EQ26" s="566"/>
      <c r="ER26" s="566"/>
      <c r="ES26" s="566"/>
      <c r="ET26" s="566"/>
      <c r="EU26" s="566"/>
      <c r="EV26" s="566"/>
      <c r="EW26" s="566"/>
      <c r="EX26" s="566"/>
      <c r="EY26" s="566"/>
      <c r="EZ26" s="566"/>
      <c r="FA26" s="566"/>
      <c r="FB26" s="566"/>
      <c r="FC26" s="566"/>
      <c r="FD26" s="566"/>
      <c r="FE26" s="566"/>
      <c r="FF26" s="566"/>
      <c r="FG26" s="566"/>
      <c r="FH26" s="566"/>
      <c r="FI26" s="566"/>
      <c r="FJ26" s="566"/>
      <c r="FK26" s="566"/>
      <c r="FL26" s="566"/>
      <c r="FM26" s="566"/>
      <c r="FN26" s="566"/>
      <c r="FO26" s="566"/>
      <c r="FP26" s="566"/>
      <c r="FQ26" s="566"/>
      <c r="FR26" s="566"/>
      <c r="FS26" s="566"/>
      <c r="FT26" s="566"/>
      <c r="FU26" s="566"/>
      <c r="FV26" s="566"/>
      <c r="FW26" s="566"/>
      <c r="FX26" s="566"/>
      <c r="FY26" s="566"/>
      <c r="FZ26" s="566"/>
      <c r="GA26" s="566"/>
      <c r="GB26" s="566"/>
      <c r="GC26" s="566"/>
      <c r="GD26" s="566"/>
      <c r="GE26" s="566"/>
      <c r="GF26" s="566"/>
      <c r="GG26" s="566"/>
      <c r="GH26" s="566"/>
      <c r="GI26" s="566"/>
      <c r="GJ26" s="566"/>
      <c r="GK26" s="566"/>
      <c r="GL26" s="566"/>
      <c r="GM26" s="566"/>
      <c r="GN26" s="298"/>
      <c r="GO26" s="552"/>
      <c r="HJ26" s="1640">
        <v>73</v>
      </c>
    </row>
    <row s="1375" customFormat="1" customHeight="1" ht="35.699999999999996">
      <c r="A27" s="996"/>
      <c r="C27" s="1645"/>
      <c r="D27" s="1647"/>
      <c r="E27" s="1638" t="s">
        <v>1404</v>
      </c>
      <c r="F27" s="1637" t="s">
        <v>1449</v>
      </c>
      <c r="G27" s="1664" t="s">
        <v>1025</v>
      </c>
      <c r="H27" s="588">
        <f>SUM(H28:H29)</f>
        <v>0</v>
      </c>
      <c r="I27" s="588">
        <f>SUM(I28:I29)</f>
        <v>0</v>
      </c>
      <c r="J27" s="588">
        <f>SUM(J28:J29)</f>
        <v>0</v>
      </c>
      <c r="K27" s="588">
        <f>SUM(K28:K29)</f>
        <v>0</v>
      </c>
      <c r="L27" s="588">
        <f>SUM(L28:L29)</f>
        <v>0</v>
      </c>
      <c r="M27" s="588">
        <f>SUM(M28:M29)</f>
        <v>0</v>
      </c>
      <c r="N27" s="588">
        <f>SUM(N28:N29)</f>
        <v>0</v>
      </c>
      <c r="O27" s="588">
        <f>SUM(O28:O29)</f>
        <v>0</v>
      </c>
      <c r="P27" s="588">
        <f>SUM(P28:P29)</f>
        <v>0</v>
      </c>
      <c r="Q27" s="588">
        <f>SUM(Q28:Q29)</f>
        <v>0</v>
      </c>
      <c r="R27" s="588">
        <f>SUM(R28:R29)</f>
        <v>0</v>
      </c>
      <c r="S27" s="588">
        <f>SUM(S28:S29)</f>
        <v>0</v>
      </c>
      <c r="T27" s="588">
        <f>SUM(T28:T29)</f>
        <v>0</v>
      </c>
      <c r="U27" s="588">
        <f>SUM(U28:U29)</f>
        <v>0</v>
      </c>
      <c r="V27" s="588">
        <f>SUM(V28:V29)</f>
        <v>0</v>
      </c>
      <c r="W27" s="588">
        <f>SUM(W28:W29)</f>
        <v>0</v>
      </c>
      <c r="X27" s="588">
        <f>SUM(X28:X29)</f>
        <v>0</v>
      </c>
      <c r="Y27" s="588">
        <f>SUM(Y28:Y29)</f>
        <v>0</v>
      </c>
      <c r="Z27" s="588">
        <f>SUM(Z28:Z29)</f>
        <v>0</v>
      </c>
      <c r="AA27" s="588">
        <f>SUM(AA28:AA29)</f>
        <v>0</v>
      </c>
      <c r="AB27" s="588">
        <f>SUM(AB28:AB29)</f>
        <v>0</v>
      </c>
      <c r="AC27" s="588">
        <f>SUM(AC28:AC29)</f>
        <v>0</v>
      </c>
      <c r="AD27" s="588">
        <f>SUM(AD28:AD29)</f>
        <v>0</v>
      </c>
      <c r="AE27" s="588">
        <f>SUM(AE28:AE29)</f>
        <v>0</v>
      </c>
      <c r="AF27" s="588">
        <f>SUM(AF28:AF29)</f>
        <v>0</v>
      </c>
      <c r="AG27" s="588">
        <f>SUM(AG28:AG29)</f>
        <v>0</v>
      </c>
      <c r="AH27" s="588">
        <f>SUM(AH28:AH29)</f>
        <v>0</v>
      </c>
      <c r="AI27" s="588">
        <f>SUM(AI28:AI29)</f>
        <v>0</v>
      </c>
      <c r="AJ27" s="588">
        <f>SUM(AJ28:AJ29)</f>
        <v>0</v>
      </c>
      <c r="AK27" s="588">
        <f>SUM(AK28:AK29)</f>
        <v>0</v>
      </c>
      <c r="AL27" s="588">
        <f>SUM(AL28:AL29)</f>
        <v>0</v>
      </c>
      <c r="AM27" s="588">
        <f>SUM(AM28:AM29)</f>
        <v>0</v>
      </c>
      <c r="AN27" s="588">
        <f>SUM(AN28:AN29)</f>
        <v>0</v>
      </c>
      <c r="AO27" s="588">
        <f>SUM(AO28:AO29)</f>
        <v>0</v>
      </c>
      <c r="AP27" s="588">
        <f>SUM(AP28:AP29)</f>
        <v>0</v>
      </c>
      <c r="AQ27" s="588">
        <f>SUM(AQ28:AQ29)</f>
        <v>0</v>
      </c>
      <c r="AR27" s="588">
        <f>SUM(AR28:AR29)</f>
        <v>0</v>
      </c>
      <c r="AS27" s="588">
        <f>SUM(AS28:AS29)</f>
        <v>0</v>
      </c>
      <c r="AT27" s="588">
        <f>SUM(AT28:AT29)</f>
        <v>0</v>
      </c>
      <c r="AU27" s="588">
        <f>SUM(AU28:AU29)</f>
        <v>0</v>
      </c>
      <c r="AV27" s="588">
        <f>SUM(AV28:AV29)</f>
        <v>0</v>
      </c>
      <c r="AW27" s="588">
        <f>SUM(AW28:AW29)</f>
        <v>0</v>
      </c>
      <c r="AX27" s="588">
        <f>SUM(AX28:AX29)</f>
        <v>0</v>
      </c>
      <c r="AY27" s="588">
        <f>SUM(AY28:AY29)</f>
        <v>0</v>
      </c>
      <c r="AZ27" s="588">
        <f>SUM(AZ28:AZ29)</f>
        <v>0</v>
      </c>
      <c r="BA27" s="588">
        <f>SUM(BA28:BA29)</f>
        <v>0</v>
      </c>
      <c r="BB27" s="588">
        <f>SUM(BB28:BB29)</f>
        <v>0</v>
      </c>
      <c r="BC27" s="588">
        <f>SUM(BC28:BC29)</f>
        <v>0</v>
      </c>
      <c r="BD27" s="588">
        <f>SUM(BD28:BD29)</f>
        <v>0</v>
      </c>
      <c r="BE27" s="588">
        <f>SUM(BE28:BE29)</f>
        <v>0</v>
      </c>
      <c r="BF27" s="588">
        <f>SUM(BF28:BF29)</f>
        <v>0</v>
      </c>
      <c r="BG27" s="588">
        <f>SUM(BG28:BG29)</f>
        <v>0</v>
      </c>
      <c r="BH27" s="588">
        <f>SUM(BH28:BH29)</f>
        <v>0</v>
      </c>
      <c r="BI27" s="588">
        <f>SUM(BI28:BI29)</f>
        <v>0</v>
      </c>
      <c r="BJ27" s="588">
        <f>SUM(BJ28:BJ29)</f>
        <v>0</v>
      </c>
      <c r="BK27" s="588">
        <f>SUM(BK28:BK29)</f>
        <v>0</v>
      </c>
      <c r="BL27" s="588">
        <f>SUM(BL28:BL29)</f>
        <v>0</v>
      </c>
      <c r="BM27" s="588">
        <f>SUM(BM28:BM29)</f>
        <v>0</v>
      </c>
      <c r="BN27" s="588">
        <f>SUM(BN28:BN29)</f>
        <v>0</v>
      </c>
      <c r="BO27" s="588">
        <f>SUM(BO28:BO29)</f>
        <v>0</v>
      </c>
      <c r="BP27" s="588">
        <f>SUM(BP28:BP29)</f>
        <v>0</v>
      </c>
      <c r="BQ27" s="588">
        <f>SUM(BQ28:BQ29)</f>
        <v>0</v>
      </c>
      <c r="BR27" s="588">
        <f>SUM(BR28:BR29)</f>
        <v>0</v>
      </c>
      <c r="BS27" s="588">
        <f>SUM(BS28:BS29)</f>
        <v>0</v>
      </c>
      <c r="BT27" s="588">
        <f>SUM(BT28:BT29)</f>
        <v>0</v>
      </c>
      <c r="BU27" s="588">
        <f>SUM(BU28:BU29)</f>
        <v>0</v>
      </c>
      <c r="BV27" s="588">
        <f>SUM(BV28:BV29)</f>
        <v>0</v>
      </c>
      <c r="BW27" s="588">
        <f>SUM(BW28:BW29)</f>
        <v>0</v>
      </c>
      <c r="BX27" s="588">
        <f>SUM(BX28:BX29)</f>
        <v>0</v>
      </c>
      <c r="BY27" s="588">
        <f>SUM(BY28:BY29)</f>
        <v>0</v>
      </c>
      <c r="BZ27" s="588">
        <f>SUM(BZ28:BZ29)</f>
        <v>0</v>
      </c>
      <c r="CA27" s="588">
        <f>SUM(CA28:CA29)</f>
        <v>0</v>
      </c>
      <c r="CB27" s="588">
        <f>SUM(CB28:CB29)</f>
        <v>0</v>
      </c>
      <c r="CC27" s="588">
        <f>SUM(CC28:CC29)</f>
        <v>0</v>
      </c>
      <c r="CD27" s="588">
        <f>SUM(CD28:CD29)</f>
        <v>0</v>
      </c>
      <c r="CE27" s="588">
        <f>SUM(CE28:CE29)</f>
        <v>0</v>
      </c>
      <c r="CF27" s="588">
        <f>SUM(CF28:CF29)</f>
        <v>0</v>
      </c>
      <c r="CG27" s="588">
        <f>SUM(CG28:CG29)</f>
        <v>0</v>
      </c>
      <c r="CH27" s="588">
        <f>SUM(CH28:CH29)</f>
        <v>0</v>
      </c>
      <c r="CI27" s="588">
        <f>SUM(CI28:CI29)</f>
        <v>0</v>
      </c>
      <c r="CJ27" s="588">
        <f>SUM(CJ28:CJ29)</f>
        <v>0</v>
      </c>
      <c r="CK27" s="588">
        <f>SUM(CK28:CK29)</f>
        <v>0</v>
      </c>
      <c r="CL27" s="588">
        <f>SUM(CL28:CL29)</f>
        <v>0</v>
      </c>
      <c r="CM27" s="588">
        <f>SUM(CM28:CM29)</f>
        <v>0</v>
      </c>
      <c r="CN27" s="588">
        <f>SUM(CN28:CN29)</f>
        <v>0</v>
      </c>
      <c r="CO27" s="588">
        <f>SUM(CO28:CO29)</f>
        <v>0</v>
      </c>
      <c r="CP27" s="588">
        <f>SUM(CP28:CP29)</f>
        <v>0</v>
      </c>
      <c r="CQ27" s="588">
        <f>SUM(CQ28:CQ29)</f>
        <v>0</v>
      </c>
      <c r="CR27" s="588">
        <f>SUM(CR28:CR29)</f>
        <v>0</v>
      </c>
      <c r="CS27" s="588">
        <f>SUM(CS28:CS29)</f>
        <v>0</v>
      </c>
      <c r="CT27" s="588">
        <f>SUM(CT28:CT29)</f>
        <v>0</v>
      </c>
      <c r="CU27" s="588">
        <f>SUM(CU28:CU29)</f>
        <v>0</v>
      </c>
      <c r="CV27" s="588">
        <f>SUM(CV28:CV29)</f>
        <v>0</v>
      </c>
      <c r="CW27" s="588">
        <f>SUM(CW28:CW29)</f>
        <v>0</v>
      </c>
      <c r="CX27" s="588">
        <f>SUM(CX28:CX29)</f>
        <v>0</v>
      </c>
      <c r="CY27" s="588">
        <f>SUM(CY28:CY29)</f>
        <v>0</v>
      </c>
      <c r="CZ27" s="588">
        <f>SUM(CZ28:CZ29)</f>
        <v>0</v>
      </c>
      <c r="DA27" s="588">
        <f>SUM(DA28:DA29)</f>
        <v>0</v>
      </c>
      <c r="DB27" s="588">
        <f>SUM(DB28:DB29)</f>
        <v>0</v>
      </c>
      <c r="DC27" s="588">
        <f>SUM(DC28:DC29)</f>
        <v>0</v>
      </c>
      <c r="DD27" s="588">
        <f>SUM(DD28:DD29)</f>
        <v>0</v>
      </c>
      <c r="DE27" s="588">
        <f>SUM(DE28:DE29)</f>
        <v>0</v>
      </c>
      <c r="DF27" s="588">
        <f>SUM(DF28:DF29)</f>
        <v>0</v>
      </c>
      <c r="DG27" s="588">
        <f>SUM(DG28:DG29)</f>
        <v>0</v>
      </c>
      <c r="DH27" s="588">
        <f>SUM(DH28:DH29)</f>
        <v>0</v>
      </c>
      <c r="DI27" s="588">
        <f>SUM(DI28:DI29)</f>
        <v>0</v>
      </c>
      <c r="DJ27" s="588">
        <f>SUM(DJ28:DJ29)</f>
        <v>0</v>
      </c>
      <c r="DK27" s="588">
        <f>SUM(DK28:DK29)</f>
        <v>0</v>
      </c>
      <c r="DL27" s="588">
        <f>SUM(DL28:DL29)</f>
        <v>0</v>
      </c>
      <c r="DM27" s="588">
        <f>SUM(DM28:DM29)</f>
        <v>0</v>
      </c>
      <c r="DN27" s="588">
        <f>SUM(DN28:DN29)</f>
        <v>0</v>
      </c>
      <c r="DO27" s="588">
        <f>SUM(DO28:DO29)</f>
        <v>0</v>
      </c>
      <c r="DP27" s="588">
        <f>SUM(DP28:DP29)</f>
        <v>0</v>
      </c>
      <c r="DQ27" s="588">
        <f>SUM(DQ28:DQ29)</f>
        <v>0</v>
      </c>
      <c r="DR27" s="588">
        <f>SUM(DR28:DR29)</f>
        <v>0</v>
      </c>
      <c r="DS27" s="588">
        <f>SUM(DS28:DS29)</f>
        <v>0</v>
      </c>
      <c r="DT27" s="588">
        <f>SUM(DT28:DT29)</f>
        <v>0</v>
      </c>
      <c r="DU27" s="588">
        <f>SUM(DU28:DU29)</f>
        <v>0</v>
      </c>
      <c r="DV27" s="588">
        <f>SUM(DV28:DV29)</f>
        <v>0</v>
      </c>
      <c r="DW27" s="588">
        <f>SUM(DW28:DW29)</f>
        <v>0</v>
      </c>
      <c r="DX27" s="588">
        <f>SUM(DX28:DX29)</f>
        <v>0</v>
      </c>
      <c r="DY27" s="588">
        <f>SUM(DY28:DY29)</f>
        <v>0</v>
      </c>
      <c r="DZ27" s="588">
        <f>SUM(DZ28:DZ29)</f>
        <v>0</v>
      </c>
      <c r="EA27" s="588">
        <f>SUM(EA28:EA29)</f>
        <v>0</v>
      </c>
      <c r="EB27" s="588">
        <f>SUM(EB28:EB29)</f>
        <v>0</v>
      </c>
      <c r="EC27" s="588">
        <f>SUM(EC28:EC29)</f>
        <v>0</v>
      </c>
      <c r="ED27" s="588">
        <f>SUM(ED28:ED29)</f>
        <v>0</v>
      </c>
      <c r="EE27" s="588">
        <f>SUM(EE28:EE29)</f>
        <v>0</v>
      </c>
      <c r="EF27" s="588">
        <f>SUM(EF28:EF29)</f>
        <v>0</v>
      </c>
      <c r="EG27" s="588">
        <f>SUM(EG28:EG29)</f>
        <v>0</v>
      </c>
      <c r="EH27" s="588">
        <f>SUM(EH28:EH29)</f>
        <v>0</v>
      </c>
      <c r="EI27" s="588">
        <f>SUM(EI28:EI29)</f>
        <v>0</v>
      </c>
      <c r="EJ27" s="588">
        <f>SUM(EJ28:EJ29)</f>
        <v>0</v>
      </c>
      <c r="EK27" s="588">
        <f>SUM(EK28:EK29)</f>
        <v>0</v>
      </c>
      <c r="EL27" s="588">
        <f>SUM(EL28:EL29)</f>
        <v>0</v>
      </c>
      <c r="EM27" s="588">
        <f>SUM(EM28:EM29)</f>
        <v>0</v>
      </c>
      <c r="EN27" s="588">
        <f>SUM(EN28:EN29)</f>
        <v>0</v>
      </c>
      <c r="EO27" s="588">
        <f>SUM(EO28:EO29)</f>
        <v>0</v>
      </c>
      <c r="EP27" s="588">
        <f>SUM(EP28:EP29)</f>
        <v>0</v>
      </c>
      <c r="EQ27" s="588">
        <f>SUM(EQ28:EQ29)</f>
        <v>0</v>
      </c>
      <c r="ER27" s="588">
        <f>SUM(ER28:ER29)</f>
        <v>0</v>
      </c>
      <c r="ES27" s="588">
        <f>SUM(ES28:ES29)</f>
        <v>0</v>
      </c>
      <c r="ET27" s="588">
        <f>SUM(ET28:ET29)</f>
        <v>0</v>
      </c>
      <c r="EU27" s="588">
        <f>SUM(EU28:EU29)</f>
        <v>0</v>
      </c>
      <c r="EV27" s="588">
        <f>SUM(EV28:EV29)</f>
        <v>0</v>
      </c>
      <c r="EW27" s="588">
        <f>SUM(EW28:EW29)</f>
        <v>0</v>
      </c>
      <c r="EX27" s="588">
        <f>SUM(EX28:EX29)</f>
        <v>0</v>
      </c>
      <c r="EY27" s="588">
        <f>SUM(EY28:EY29)</f>
        <v>0</v>
      </c>
      <c r="EZ27" s="588">
        <f>SUM(EZ28:EZ29)</f>
        <v>0</v>
      </c>
      <c r="FA27" s="588">
        <f>SUM(FA28:FA29)</f>
        <v>0</v>
      </c>
      <c r="FB27" s="588">
        <f>SUM(FB28:FB29)</f>
        <v>0</v>
      </c>
      <c r="FC27" s="588">
        <f>SUM(FC28:FC29)</f>
        <v>0</v>
      </c>
      <c r="FD27" s="588">
        <f>SUM(FD28:FD29)</f>
        <v>0</v>
      </c>
      <c r="FE27" s="588">
        <f>SUM(FE28:FE29)</f>
        <v>0</v>
      </c>
      <c r="FF27" s="588">
        <f>SUM(FF28:FF29)</f>
        <v>0</v>
      </c>
      <c r="FG27" s="588">
        <f>SUM(FG28:FG29)</f>
        <v>0</v>
      </c>
      <c r="FH27" s="588">
        <f>SUM(FH28:FH29)</f>
        <v>0</v>
      </c>
      <c r="FI27" s="588">
        <f>SUM(FI28:FI29)</f>
        <v>0</v>
      </c>
      <c r="FJ27" s="588">
        <f>SUM(FJ28:FJ29)</f>
        <v>0</v>
      </c>
      <c r="FK27" s="588">
        <f>SUM(FK28:FK29)</f>
        <v>0</v>
      </c>
      <c r="FL27" s="588">
        <f>SUM(FL28:FL29)</f>
        <v>0</v>
      </c>
      <c r="FM27" s="588">
        <f>SUM(FM28:FM29)</f>
        <v>0</v>
      </c>
      <c r="FN27" s="588">
        <f>SUM(FN28:FN29)</f>
        <v>0</v>
      </c>
      <c r="FO27" s="588">
        <f>SUM(FO28:FO29)</f>
        <v>0</v>
      </c>
      <c r="FP27" s="588">
        <f>SUM(FP28:FP29)</f>
        <v>0</v>
      </c>
      <c r="FQ27" s="588">
        <f>SUM(FQ28:FQ29)</f>
        <v>0</v>
      </c>
      <c r="FR27" s="588">
        <f>SUM(FR28:FR29)</f>
        <v>0</v>
      </c>
      <c r="FS27" s="588">
        <f>SUM(FS28:FS29)</f>
        <v>0</v>
      </c>
      <c r="FT27" s="588">
        <f>SUM(FT28:FT29)</f>
        <v>0</v>
      </c>
      <c r="FU27" s="588">
        <f>SUM(FU28:FU29)</f>
        <v>0</v>
      </c>
      <c r="FV27" s="588">
        <f>SUM(FV28:FV29)</f>
        <v>0</v>
      </c>
      <c r="FW27" s="588">
        <f>SUM(FW28:FW29)</f>
        <v>0</v>
      </c>
      <c r="FX27" s="588">
        <f>SUM(FX28:FX29)</f>
        <v>0</v>
      </c>
      <c r="FY27" s="588">
        <f>SUM(FY28:FY29)</f>
        <v>0</v>
      </c>
      <c r="FZ27" s="588">
        <f>SUM(FZ28:FZ29)</f>
        <v>0</v>
      </c>
      <c r="GA27" s="588">
        <f>SUM(GA28:GA29)</f>
        <v>0</v>
      </c>
      <c r="GB27" s="588">
        <f>SUM(GB28:GB29)</f>
        <v>0</v>
      </c>
      <c r="GC27" s="588">
        <f>SUM(GC28:GC29)</f>
        <v>0</v>
      </c>
      <c r="GD27" s="588">
        <f>SUM(GD28:GD29)</f>
        <v>0</v>
      </c>
      <c r="GE27" s="588">
        <f>SUM(GE28:GE29)</f>
        <v>0</v>
      </c>
      <c r="GF27" s="588">
        <f>SUM(GF28:GF29)</f>
        <v>0</v>
      </c>
      <c r="GG27" s="588">
        <f>SUM(GG28:GG29)</f>
        <v>0</v>
      </c>
      <c r="GH27" s="588">
        <f>SUM(GH28:GH29)</f>
        <v>0</v>
      </c>
      <c r="GI27" s="588">
        <f>SUM(GI28:GI29)</f>
        <v>0</v>
      </c>
      <c r="GJ27" s="588">
        <f>SUM(GJ28:GJ29)</f>
        <v>0</v>
      </c>
      <c r="GK27" s="588">
        <f>SUM(GK28:GK29)</f>
        <v>0</v>
      </c>
      <c r="GL27" s="588">
        <f>SUM(GL28:GL29)</f>
        <v>0</v>
      </c>
      <c r="GM27" s="588">
        <f>SUM(GM28:GM29)</f>
        <v>0</v>
      </c>
      <c r="GN27" s="298" t="s">
        <v>1402</v>
      </c>
      <c r="GO27" s="552"/>
      <c r="GP27" s="1645"/>
      <c r="GQ27" s="1645"/>
      <c r="GV27" s="1645"/>
      <c r="GY27" s="553"/>
      <c r="HE27" s="1641"/>
      <c r="HF27" s="1641"/>
      <c r="HG27" s="1641"/>
      <c r="HH27" s="1641"/>
      <c r="HI27" s="1641"/>
      <c r="HJ27" s="1169">
        <v>34</v>
      </c>
    </row>
    <row s="1651" customFormat="1" customHeight="1" ht="1.05">
      <c r="A28" s="1176"/>
      <c r="D28" s="557"/>
      <c r="E28" s="811" t="str">
        <f>E27&amp;".0"</f>
        <v>2.9.0</v>
      </c>
      <c r="F28" s="1000"/>
      <c r="G28" s="560"/>
      <c r="H28" s="1001"/>
      <c r="I28" s="1001"/>
      <c r="J28" s="1001"/>
      <c r="K28" s="1001"/>
      <c r="L28" s="1001"/>
      <c r="M28" s="1001"/>
      <c r="N28" s="1001"/>
      <c r="O28" s="1001"/>
      <c r="P28" s="1001"/>
      <c r="Q28" s="1001"/>
      <c r="R28" s="1001"/>
      <c r="S28" s="1001"/>
      <c r="T28" s="1001"/>
      <c r="U28" s="1001"/>
      <c r="V28" s="1001"/>
      <c r="W28" s="1001"/>
      <c r="X28" s="1001"/>
      <c r="Y28" s="1001"/>
      <c r="Z28" s="1001"/>
      <c r="AA28" s="1001"/>
      <c r="AB28" s="1001"/>
      <c r="AC28" s="1001"/>
      <c r="AD28" s="1001"/>
      <c r="AE28" s="1001"/>
      <c r="AF28" s="1001"/>
      <c r="AG28" s="1001"/>
      <c r="AH28" s="1001"/>
      <c r="AI28" s="1001"/>
      <c r="AJ28" s="1001"/>
      <c r="AK28" s="1001"/>
      <c r="AL28" s="1001"/>
      <c r="AM28" s="1001"/>
      <c r="AN28" s="1001"/>
      <c r="AO28" s="1001"/>
      <c r="AP28" s="1001"/>
      <c r="AQ28" s="1001"/>
      <c r="AR28" s="1001"/>
      <c r="AS28" s="1001"/>
      <c r="AT28" s="1001"/>
      <c r="AU28" s="1001"/>
      <c r="AV28" s="1001"/>
      <c r="AW28" s="1001"/>
      <c r="AX28" s="1001"/>
      <c r="AY28" s="1001"/>
      <c r="AZ28" s="1001"/>
      <c r="BA28" s="1001"/>
      <c r="BB28" s="1001"/>
      <c r="BC28" s="1001"/>
      <c r="BD28" s="1001"/>
      <c r="BE28" s="1001"/>
      <c r="BF28" s="1001"/>
      <c r="BG28" s="1001"/>
      <c r="BH28" s="1001"/>
      <c r="BI28" s="1001"/>
      <c r="BJ28" s="1001"/>
      <c r="BK28" s="1001"/>
      <c r="BL28" s="1001"/>
      <c r="BM28" s="1001"/>
      <c r="BN28" s="1001"/>
      <c r="BO28" s="1001"/>
      <c r="BP28" s="1001"/>
      <c r="BQ28" s="1001"/>
      <c r="BR28" s="1001"/>
      <c r="BS28" s="1001"/>
      <c r="BT28" s="1001"/>
      <c r="BU28" s="1001"/>
      <c r="BV28" s="1001"/>
      <c r="BW28" s="1001"/>
      <c r="BX28" s="1001"/>
      <c r="BY28" s="1001"/>
      <c r="BZ28" s="1001"/>
      <c r="CA28" s="1001"/>
      <c r="CB28" s="1001"/>
      <c r="CC28" s="1001"/>
      <c r="CD28" s="1001"/>
      <c r="CE28" s="1001"/>
      <c r="CF28" s="1001"/>
      <c r="CG28" s="1001"/>
      <c r="CH28" s="1001"/>
      <c r="CI28" s="1001"/>
      <c r="CJ28" s="1001"/>
      <c r="CK28" s="1001"/>
      <c r="CL28" s="1001"/>
      <c r="CM28" s="1001"/>
      <c r="CN28" s="1001"/>
      <c r="CO28" s="1001"/>
      <c r="CP28" s="1001"/>
      <c r="CQ28" s="1001"/>
      <c r="CR28" s="1001"/>
      <c r="CS28" s="1001"/>
      <c r="CT28" s="1001"/>
      <c r="CU28" s="1001"/>
      <c r="CV28" s="1001"/>
      <c r="CW28" s="1001"/>
      <c r="CX28" s="1001"/>
      <c r="CY28" s="1001"/>
      <c r="CZ28" s="1001"/>
      <c r="DA28" s="1001"/>
      <c r="DB28" s="1001"/>
      <c r="DC28" s="1001"/>
      <c r="DD28" s="1001"/>
      <c r="DE28" s="1001"/>
      <c r="DF28" s="1001"/>
      <c r="DG28" s="1001"/>
      <c r="DH28" s="1001"/>
      <c r="DI28" s="1001"/>
      <c r="DJ28" s="1001"/>
      <c r="DK28" s="1001"/>
      <c r="DL28" s="1001"/>
      <c r="DM28" s="1001"/>
      <c r="DN28" s="1001"/>
      <c r="DO28" s="1001"/>
      <c r="DP28" s="1001"/>
      <c r="DQ28" s="1001"/>
      <c r="DR28" s="1001"/>
      <c r="DS28" s="1001"/>
      <c r="DT28" s="1001"/>
      <c r="DU28" s="1001"/>
      <c r="DV28" s="1001"/>
      <c r="DW28" s="1001"/>
      <c r="DX28" s="1001"/>
      <c r="DY28" s="1001"/>
      <c r="DZ28" s="1001"/>
      <c r="EA28" s="1001"/>
      <c r="EB28" s="1001"/>
      <c r="EC28" s="1001"/>
      <c r="ED28" s="1001"/>
      <c r="EE28" s="1001"/>
      <c r="EF28" s="1001"/>
      <c r="EG28" s="1001"/>
      <c r="EH28" s="1001"/>
      <c r="EI28" s="1001"/>
      <c r="EJ28" s="1001"/>
      <c r="EK28" s="1001"/>
      <c r="EL28" s="1001"/>
      <c r="EM28" s="1001"/>
      <c r="EN28" s="1001"/>
      <c r="EO28" s="1001"/>
      <c r="EP28" s="1001"/>
      <c r="EQ28" s="1001"/>
      <c r="ER28" s="1001"/>
      <c r="ES28" s="1001"/>
      <c r="ET28" s="1001"/>
      <c r="EU28" s="1001"/>
      <c r="EV28" s="1001"/>
      <c r="EW28" s="1001"/>
      <c r="EX28" s="1001"/>
      <c r="EY28" s="1001"/>
      <c r="EZ28" s="1001"/>
      <c r="FA28" s="1001"/>
      <c r="FB28" s="1001"/>
      <c r="FC28" s="1001"/>
      <c r="FD28" s="1001"/>
      <c r="FE28" s="1001"/>
      <c r="FF28" s="1001"/>
      <c r="FG28" s="1001"/>
      <c r="FH28" s="1001"/>
      <c r="FI28" s="1001"/>
      <c r="FJ28" s="1001"/>
      <c r="FK28" s="1001"/>
      <c r="FL28" s="1001"/>
      <c r="FM28" s="1001"/>
      <c r="FN28" s="1001"/>
      <c r="FO28" s="1001"/>
      <c r="FP28" s="1001"/>
      <c r="FQ28" s="1001"/>
      <c r="FR28" s="1001"/>
      <c r="FS28" s="1001"/>
      <c r="FT28" s="1001"/>
      <c r="FU28" s="1001"/>
      <c r="FV28" s="1001"/>
      <c r="FW28" s="1001"/>
      <c r="FX28" s="1001"/>
      <c r="FY28" s="1001"/>
      <c r="FZ28" s="1001"/>
      <c r="GA28" s="1001"/>
      <c r="GB28" s="1001"/>
      <c r="GC28" s="1001"/>
      <c r="GD28" s="1001"/>
      <c r="GE28" s="1001"/>
      <c r="GF28" s="1001"/>
      <c r="GG28" s="1001"/>
      <c r="GH28" s="1001"/>
      <c r="GI28" s="1001"/>
      <c r="GJ28" s="1001"/>
      <c r="GK28" s="1001"/>
      <c r="GL28" s="1001"/>
      <c r="GM28" s="1001"/>
      <c r="GN28" s="1002"/>
      <c r="HJ28" s="1645">
        <v>1</v>
      </c>
    </row>
    <row s="1375" customFormat="1" customHeight="1" ht="19.95">
      <c r="A29" s="996"/>
      <c r="C29" s="1645"/>
      <c r="D29" s="1642"/>
      <c r="E29" s="579"/>
      <c r="F29" s="1675" t="s">
        <v>1050</v>
      </c>
      <c r="G29" s="581"/>
      <c r="H29" s="582"/>
      <c r="I29" s="582"/>
      <c r="J29" s="4129"/>
      <c r="K29" s="4130"/>
      <c r="L29" s="4131"/>
      <c r="M29" s="4132"/>
      <c r="N29" s="4133"/>
      <c r="O29" s="4134"/>
      <c r="P29" s="4135"/>
      <c r="Q29" s="4136"/>
      <c r="R29" s="4137"/>
      <c r="S29" s="4138"/>
      <c r="T29" s="4139"/>
      <c r="U29" s="4140"/>
      <c r="V29" s="4141"/>
      <c r="W29" s="4142"/>
      <c r="X29" s="4143"/>
      <c r="Y29" s="4144"/>
      <c r="Z29" s="4145"/>
      <c r="AA29" s="4146"/>
      <c r="AB29" s="4147"/>
      <c r="AC29" s="4148"/>
      <c r="AD29" s="4149"/>
      <c r="AE29" s="4150"/>
      <c r="AF29" s="4151"/>
      <c r="AG29" s="4152"/>
      <c r="AH29" s="4153"/>
      <c r="AI29" s="4154"/>
      <c r="AJ29" s="4155"/>
      <c r="AK29" s="4156"/>
      <c r="AL29" s="4157"/>
      <c r="AM29" s="4158"/>
      <c r="AN29" s="4159"/>
      <c r="AO29" s="4160"/>
      <c r="AP29" s="4161"/>
      <c r="AQ29" s="4162"/>
      <c r="AR29" s="4163"/>
      <c r="AS29" s="4164"/>
      <c r="AT29" s="4165"/>
      <c r="AU29" s="4166"/>
      <c r="AV29" s="4167"/>
      <c r="AW29" s="4168"/>
      <c r="AX29" s="4169"/>
      <c r="AY29" s="4170"/>
      <c r="AZ29" s="4171"/>
      <c r="BA29" s="4172"/>
      <c r="BB29" s="4173"/>
      <c r="BC29" s="4174"/>
      <c r="BD29" s="4175"/>
      <c r="BE29" s="4176"/>
      <c r="BF29" s="4177"/>
      <c r="BG29" s="4178"/>
      <c r="BH29" s="4179"/>
      <c r="BI29" s="4180"/>
      <c r="BJ29" s="4181"/>
      <c r="BK29" s="4182"/>
      <c r="BL29" s="4183"/>
      <c r="BM29" s="4184"/>
      <c r="BN29" s="4185"/>
      <c r="BO29" s="4186"/>
      <c r="BP29" s="4187"/>
      <c r="BQ29" s="4188"/>
      <c r="BR29" s="4189"/>
      <c r="BS29" s="4190"/>
      <c r="BT29" s="4191"/>
      <c r="BU29" s="4192"/>
      <c r="BV29" s="4193"/>
      <c r="BW29" s="4194"/>
      <c r="BX29" s="4195"/>
      <c r="BY29" s="4196"/>
      <c r="BZ29" s="4197"/>
      <c r="CA29" s="4198"/>
      <c r="CB29" s="4199"/>
      <c r="CC29" s="4200"/>
      <c r="CD29" s="4201"/>
      <c r="CE29" s="4202"/>
      <c r="CF29" s="4203"/>
      <c r="CG29" s="4204"/>
      <c r="CH29" s="4205"/>
      <c r="CI29" s="4206"/>
      <c r="CJ29" s="4207"/>
      <c r="CK29" s="4208"/>
      <c r="CL29" s="4209"/>
      <c r="CM29" s="4210"/>
      <c r="CN29" s="4211"/>
      <c r="CO29" s="4212"/>
      <c r="CP29" s="4213"/>
      <c r="CQ29" s="4214"/>
      <c r="CR29" s="4215"/>
      <c r="CS29" s="4216"/>
      <c r="CT29" s="4217"/>
      <c r="CU29" s="4218"/>
      <c r="CV29" s="4219"/>
      <c r="CW29" s="4220"/>
      <c r="CX29" s="4221"/>
      <c r="CY29" s="4222"/>
      <c r="CZ29" s="4223"/>
      <c r="DA29" s="4224"/>
      <c r="DB29" s="4225"/>
      <c r="DC29" s="4226"/>
      <c r="DD29" s="4227"/>
      <c r="DE29" s="4228"/>
      <c r="DF29" s="4229"/>
      <c r="DG29" s="4230"/>
      <c r="DH29" s="4231"/>
      <c r="DI29" s="4232"/>
      <c r="DJ29" s="4233"/>
      <c r="DK29" s="4234"/>
      <c r="DL29" s="4235"/>
      <c r="DM29" s="4236"/>
      <c r="DN29" s="4237"/>
      <c r="DO29" s="4238"/>
      <c r="DP29" s="4239"/>
      <c r="DQ29" s="4240"/>
      <c r="DR29" s="4241"/>
      <c r="DS29" s="4242"/>
      <c r="DT29" s="4243"/>
      <c r="DU29" s="4244"/>
      <c r="DV29" s="4245"/>
      <c r="DW29" s="4246"/>
      <c r="DX29" s="4247"/>
      <c r="DY29" s="4248"/>
      <c r="DZ29" s="4249"/>
      <c r="EA29" s="4250"/>
      <c r="EB29" s="4251"/>
      <c r="EC29" s="4252"/>
      <c r="ED29" s="4253"/>
      <c r="EE29" s="4254"/>
      <c r="EF29" s="4255"/>
      <c r="EG29" s="4256"/>
      <c r="EH29" s="4257"/>
      <c r="EI29" s="4258"/>
      <c r="EJ29" s="4259"/>
      <c r="EK29" s="4260"/>
      <c r="EL29" s="4261"/>
      <c r="EM29" s="4262"/>
      <c r="EN29" s="4263"/>
      <c r="EO29" s="4264"/>
      <c r="EP29" s="4265"/>
      <c r="EQ29" s="4266"/>
      <c r="ER29" s="4267"/>
      <c r="ES29" s="4268"/>
      <c r="ET29" s="4269"/>
      <c r="EU29" s="4270"/>
      <c r="EV29" s="4271"/>
      <c r="EW29" s="4272"/>
      <c r="EX29" s="4273"/>
      <c r="EY29" s="4274"/>
      <c r="EZ29" s="4275"/>
      <c r="FA29" s="4276"/>
      <c r="FB29" s="4277"/>
      <c r="FC29" s="4278"/>
      <c r="FD29" s="4279"/>
      <c r="FE29" s="4280"/>
      <c r="FF29" s="4281"/>
      <c r="FG29" s="4282"/>
      <c r="FH29" s="4283"/>
      <c r="FI29" s="4284"/>
      <c r="FJ29" s="4285"/>
      <c r="FK29" s="4286"/>
      <c r="FL29" s="4287"/>
      <c r="FM29" s="4288"/>
      <c r="FN29" s="4289"/>
      <c r="FO29" s="4290"/>
      <c r="FP29" s="4291"/>
      <c r="FQ29" s="4292"/>
      <c r="FR29" s="4293"/>
      <c r="FS29" s="4294"/>
      <c r="FT29" s="4295"/>
      <c r="FU29" s="4296"/>
      <c r="FV29" s="4297"/>
      <c r="FW29" s="4298"/>
      <c r="FX29" s="4299"/>
      <c r="FY29" s="4300"/>
      <c r="FZ29" s="4301"/>
      <c r="GA29" s="4302"/>
      <c r="GB29" s="4303"/>
      <c r="GC29" s="4304"/>
      <c r="GD29" s="4305"/>
      <c r="GE29" s="4306"/>
      <c r="GF29" s="4307"/>
      <c r="GG29" s="4308"/>
      <c r="GH29" s="4309"/>
      <c r="GI29" s="4310"/>
      <c r="GJ29" s="4311"/>
      <c r="GK29" s="4312"/>
      <c r="GL29" s="4313"/>
      <c r="GM29" s="4314"/>
      <c r="GN29" s="310" t="s">
        <v>1403</v>
      </c>
      <c r="GO29" s="552"/>
      <c r="GP29" s="1645"/>
      <c r="GQ29" s="1645"/>
      <c r="GV29" s="1645"/>
      <c r="GY29" s="553"/>
      <c r="HE29" s="1641"/>
      <c r="HF29" s="1641"/>
      <c r="HG29" s="1641"/>
      <c r="HH29" s="1641"/>
      <c r="HI29" s="1641"/>
      <c r="HJ29" s="1169">
        <v>19</v>
      </c>
    </row>
    <row s="1375" customFormat="1" customHeight="1" ht="24">
      <c r="A30" s="996"/>
      <c r="C30" s="1645"/>
      <c r="D30" s="1647"/>
      <c r="E30" s="1673" t="s">
        <v>90</v>
      </c>
      <c r="F30" s="1670" t="s">
        <v>1450</v>
      </c>
      <c r="G30" s="1663" t="s">
        <v>1025</v>
      </c>
      <c r="H30" s="566"/>
      <c r="I30" s="566"/>
      <c r="J30" s="566"/>
      <c r="K30" s="566"/>
      <c r="L30" s="566"/>
      <c r="M30" s="566"/>
      <c r="N30" s="566"/>
      <c r="O30" s="566"/>
      <c r="P30" s="566"/>
      <c r="Q30" s="566"/>
      <c r="R30" s="566"/>
      <c r="S30" s="566"/>
      <c r="T30" s="566"/>
      <c r="U30" s="566"/>
      <c r="V30" s="566"/>
      <c r="W30" s="566"/>
      <c r="X30" s="566"/>
      <c r="Y30" s="566"/>
      <c r="Z30" s="566"/>
      <c r="AA30" s="566"/>
      <c r="AB30" s="566"/>
      <c r="AC30" s="566"/>
      <c r="AD30" s="566"/>
      <c r="AE30" s="566"/>
      <c r="AF30" s="566"/>
      <c r="AG30" s="566"/>
      <c r="AH30" s="566"/>
      <c r="AI30" s="566"/>
      <c r="AJ30" s="566"/>
      <c r="AK30" s="566"/>
      <c r="AL30" s="566"/>
      <c r="AM30" s="566"/>
      <c r="AN30" s="566"/>
      <c r="AO30" s="566"/>
      <c r="AP30" s="566"/>
      <c r="AQ30" s="566"/>
      <c r="AR30" s="566"/>
      <c r="AS30" s="566"/>
      <c r="AT30" s="566"/>
      <c r="AU30" s="566"/>
      <c r="AV30" s="566"/>
      <c r="AW30" s="566"/>
      <c r="AX30" s="566"/>
      <c r="AY30" s="566"/>
      <c r="AZ30" s="566"/>
      <c r="BA30" s="566"/>
      <c r="BB30" s="566"/>
      <c r="BC30" s="566"/>
      <c r="BD30" s="566"/>
      <c r="BE30" s="566"/>
      <c r="BF30" s="566"/>
      <c r="BG30" s="566"/>
      <c r="BH30" s="566"/>
      <c r="BI30" s="566"/>
      <c r="BJ30" s="566"/>
      <c r="BK30" s="566"/>
      <c r="BL30" s="566"/>
      <c r="BM30" s="566"/>
      <c r="BN30" s="566"/>
      <c r="BO30" s="566"/>
      <c r="BP30" s="566"/>
      <c r="BQ30" s="566"/>
      <c r="BR30" s="566"/>
      <c r="BS30" s="566"/>
      <c r="BT30" s="566"/>
      <c r="BU30" s="566"/>
      <c r="BV30" s="566"/>
      <c r="BW30" s="566"/>
      <c r="BX30" s="566"/>
      <c r="BY30" s="566"/>
      <c r="BZ30" s="566"/>
      <c r="CA30" s="566"/>
      <c r="CB30" s="566"/>
      <c r="CC30" s="566"/>
      <c r="CD30" s="566"/>
      <c r="CE30" s="566"/>
      <c r="CF30" s="566"/>
      <c r="CG30" s="566"/>
      <c r="CH30" s="566"/>
      <c r="CI30" s="566"/>
      <c r="CJ30" s="566"/>
      <c r="CK30" s="566"/>
      <c r="CL30" s="566"/>
      <c r="CM30" s="566"/>
      <c r="CN30" s="566"/>
      <c r="CO30" s="566"/>
      <c r="CP30" s="566"/>
      <c r="CQ30" s="566"/>
      <c r="CR30" s="566"/>
      <c r="CS30" s="566"/>
      <c r="CT30" s="566"/>
      <c r="CU30" s="566"/>
      <c r="CV30" s="566"/>
      <c r="CW30" s="566"/>
      <c r="CX30" s="566"/>
      <c r="CY30" s="566"/>
      <c r="CZ30" s="566"/>
      <c r="DA30" s="566"/>
      <c r="DB30" s="566"/>
      <c r="DC30" s="566"/>
      <c r="DD30" s="566"/>
      <c r="DE30" s="566"/>
      <c r="DF30" s="566"/>
      <c r="DG30" s="566"/>
      <c r="DH30" s="566"/>
      <c r="DI30" s="566"/>
      <c r="DJ30" s="566"/>
      <c r="DK30" s="566"/>
      <c r="DL30" s="566"/>
      <c r="DM30" s="566"/>
      <c r="DN30" s="566"/>
      <c r="DO30" s="566"/>
      <c r="DP30" s="566"/>
      <c r="DQ30" s="566"/>
      <c r="DR30" s="566"/>
      <c r="DS30" s="566"/>
      <c r="DT30" s="566"/>
      <c r="DU30" s="566"/>
      <c r="DV30" s="566"/>
      <c r="DW30" s="566"/>
      <c r="DX30" s="566"/>
      <c r="DY30" s="566"/>
      <c r="DZ30" s="566"/>
      <c r="EA30" s="566"/>
      <c r="EB30" s="566"/>
      <c r="EC30" s="566"/>
      <c r="ED30" s="566"/>
      <c r="EE30" s="566"/>
      <c r="EF30" s="566"/>
      <c r="EG30" s="566"/>
      <c r="EH30" s="566"/>
      <c r="EI30" s="566"/>
      <c r="EJ30" s="566"/>
      <c r="EK30" s="566"/>
      <c r="EL30" s="566"/>
      <c r="EM30" s="566"/>
      <c r="EN30" s="566"/>
      <c r="EO30" s="566"/>
      <c r="EP30" s="566"/>
      <c r="EQ30" s="566"/>
      <c r="ER30" s="566"/>
      <c r="ES30" s="566"/>
      <c r="ET30" s="566"/>
      <c r="EU30" s="566"/>
      <c r="EV30" s="566"/>
      <c r="EW30" s="566"/>
      <c r="EX30" s="566"/>
      <c r="EY30" s="566"/>
      <c r="EZ30" s="566"/>
      <c r="FA30" s="566"/>
      <c r="FB30" s="566"/>
      <c r="FC30" s="566"/>
      <c r="FD30" s="566"/>
      <c r="FE30" s="566"/>
      <c r="FF30" s="566"/>
      <c r="FG30" s="566"/>
      <c r="FH30" s="566"/>
      <c r="FI30" s="566"/>
      <c r="FJ30" s="566"/>
      <c r="FK30" s="566"/>
      <c r="FL30" s="566"/>
      <c r="FM30" s="566"/>
      <c r="FN30" s="566"/>
      <c r="FO30" s="566"/>
      <c r="FP30" s="566"/>
      <c r="FQ30" s="566"/>
      <c r="FR30" s="566"/>
      <c r="FS30" s="566"/>
      <c r="FT30" s="566"/>
      <c r="FU30" s="566"/>
      <c r="FV30" s="566"/>
      <c r="FW30" s="566"/>
      <c r="FX30" s="566"/>
      <c r="FY30" s="566"/>
      <c r="FZ30" s="566"/>
      <c r="GA30" s="566"/>
      <c r="GB30" s="566"/>
      <c r="GC30" s="566"/>
      <c r="GD30" s="566"/>
      <c r="GE30" s="566"/>
      <c r="GF30" s="566"/>
      <c r="GG30" s="566"/>
      <c r="GH30" s="566"/>
      <c r="GI30" s="566"/>
      <c r="GJ30" s="566"/>
      <c r="GK30" s="566"/>
      <c r="GL30" s="566"/>
      <c r="GM30" s="566"/>
      <c r="GN30" s="298"/>
      <c r="GO30" s="552"/>
      <c r="GP30" s="1645"/>
      <c r="GQ30" s="1645"/>
      <c r="GV30" s="1645"/>
      <c r="GY30" s="553"/>
      <c r="HE30" s="1641"/>
      <c r="HF30" s="1641"/>
      <c r="HG30" s="1641"/>
      <c r="HH30" s="1641"/>
      <c r="HI30" s="1641"/>
      <c r="HJ30" s="1169">
        <v>23</v>
      </c>
    </row>
    <row s="1375" customFormat="1" customHeight="1" ht="35.699999999999996">
      <c r="A31" s="996"/>
      <c r="C31" s="1645"/>
      <c r="D31" s="584"/>
      <c r="E31" s="1673" t="s">
        <v>91</v>
      </c>
      <c r="F31" s="1670" t="s">
        <v>1451</v>
      </c>
      <c r="G31" s="1663" t="s">
        <v>1025</v>
      </c>
      <c r="H31" s="566"/>
      <c r="I31" s="566"/>
      <c r="J31" s="566"/>
      <c r="K31" s="566"/>
      <c r="L31" s="566"/>
      <c r="M31" s="566"/>
      <c r="N31" s="566"/>
      <c r="O31" s="566"/>
      <c r="P31" s="566"/>
      <c r="Q31" s="566"/>
      <c r="R31" s="566"/>
      <c r="S31" s="566"/>
      <c r="T31" s="566"/>
      <c r="U31" s="566"/>
      <c r="V31" s="566"/>
      <c r="W31" s="566"/>
      <c r="X31" s="566"/>
      <c r="Y31" s="566"/>
      <c r="Z31" s="566"/>
      <c r="AA31" s="566"/>
      <c r="AB31" s="566"/>
      <c r="AC31" s="566"/>
      <c r="AD31" s="566"/>
      <c r="AE31" s="566"/>
      <c r="AF31" s="566"/>
      <c r="AG31" s="566"/>
      <c r="AH31" s="566"/>
      <c r="AI31" s="566"/>
      <c r="AJ31" s="566"/>
      <c r="AK31" s="566"/>
      <c r="AL31" s="566"/>
      <c r="AM31" s="566"/>
      <c r="AN31" s="566"/>
      <c r="AO31" s="566"/>
      <c r="AP31" s="566"/>
      <c r="AQ31" s="566"/>
      <c r="AR31" s="566"/>
      <c r="AS31" s="566"/>
      <c r="AT31" s="566"/>
      <c r="AU31" s="566"/>
      <c r="AV31" s="566"/>
      <c r="AW31" s="566"/>
      <c r="AX31" s="566"/>
      <c r="AY31" s="566"/>
      <c r="AZ31" s="566"/>
      <c r="BA31" s="566"/>
      <c r="BB31" s="566"/>
      <c r="BC31" s="566"/>
      <c r="BD31" s="566"/>
      <c r="BE31" s="566"/>
      <c r="BF31" s="566"/>
      <c r="BG31" s="566"/>
      <c r="BH31" s="566"/>
      <c r="BI31" s="566"/>
      <c r="BJ31" s="566"/>
      <c r="BK31" s="566"/>
      <c r="BL31" s="566"/>
      <c r="BM31" s="566"/>
      <c r="BN31" s="566"/>
      <c r="BO31" s="566"/>
      <c r="BP31" s="566"/>
      <c r="BQ31" s="566"/>
      <c r="BR31" s="566"/>
      <c r="BS31" s="566"/>
      <c r="BT31" s="566"/>
      <c r="BU31" s="566"/>
      <c r="BV31" s="566"/>
      <c r="BW31" s="566"/>
      <c r="BX31" s="566"/>
      <c r="BY31" s="566"/>
      <c r="BZ31" s="566"/>
      <c r="CA31" s="566"/>
      <c r="CB31" s="566"/>
      <c r="CC31" s="566"/>
      <c r="CD31" s="566"/>
      <c r="CE31" s="566"/>
      <c r="CF31" s="566"/>
      <c r="CG31" s="566"/>
      <c r="CH31" s="566"/>
      <c r="CI31" s="566"/>
      <c r="CJ31" s="566"/>
      <c r="CK31" s="566"/>
      <c r="CL31" s="566"/>
      <c r="CM31" s="566"/>
      <c r="CN31" s="566"/>
      <c r="CO31" s="566"/>
      <c r="CP31" s="566"/>
      <c r="CQ31" s="566"/>
      <c r="CR31" s="566"/>
      <c r="CS31" s="566"/>
      <c r="CT31" s="566"/>
      <c r="CU31" s="566"/>
      <c r="CV31" s="566"/>
      <c r="CW31" s="566"/>
      <c r="CX31" s="566"/>
      <c r="CY31" s="566"/>
      <c r="CZ31" s="566"/>
      <c r="DA31" s="566"/>
      <c r="DB31" s="566"/>
      <c r="DC31" s="566"/>
      <c r="DD31" s="566"/>
      <c r="DE31" s="566"/>
      <c r="DF31" s="566"/>
      <c r="DG31" s="566"/>
      <c r="DH31" s="566"/>
      <c r="DI31" s="566"/>
      <c r="DJ31" s="566"/>
      <c r="DK31" s="566"/>
      <c r="DL31" s="566"/>
      <c r="DM31" s="566"/>
      <c r="DN31" s="566"/>
      <c r="DO31" s="566"/>
      <c r="DP31" s="566"/>
      <c r="DQ31" s="566"/>
      <c r="DR31" s="566"/>
      <c r="DS31" s="566"/>
      <c r="DT31" s="566"/>
      <c r="DU31" s="566"/>
      <c r="DV31" s="566"/>
      <c r="DW31" s="566"/>
      <c r="DX31" s="566"/>
      <c r="DY31" s="566"/>
      <c r="DZ31" s="566"/>
      <c r="EA31" s="566"/>
      <c r="EB31" s="566"/>
      <c r="EC31" s="566"/>
      <c r="ED31" s="566"/>
      <c r="EE31" s="566"/>
      <c r="EF31" s="566"/>
      <c r="EG31" s="566"/>
      <c r="EH31" s="566"/>
      <c r="EI31" s="566"/>
      <c r="EJ31" s="566"/>
      <c r="EK31" s="566"/>
      <c r="EL31" s="566"/>
      <c r="EM31" s="566"/>
      <c r="EN31" s="566"/>
      <c r="EO31" s="566"/>
      <c r="EP31" s="566"/>
      <c r="EQ31" s="566"/>
      <c r="ER31" s="566"/>
      <c r="ES31" s="566"/>
      <c r="ET31" s="566"/>
      <c r="EU31" s="566"/>
      <c r="EV31" s="566"/>
      <c r="EW31" s="566"/>
      <c r="EX31" s="566"/>
      <c r="EY31" s="566"/>
      <c r="EZ31" s="566"/>
      <c r="FA31" s="566"/>
      <c r="FB31" s="566"/>
      <c r="FC31" s="566"/>
      <c r="FD31" s="566"/>
      <c r="FE31" s="566"/>
      <c r="FF31" s="566"/>
      <c r="FG31" s="566"/>
      <c r="FH31" s="566"/>
      <c r="FI31" s="566"/>
      <c r="FJ31" s="566"/>
      <c r="FK31" s="566"/>
      <c r="FL31" s="566"/>
      <c r="FM31" s="566"/>
      <c r="FN31" s="566"/>
      <c r="FO31" s="566"/>
      <c r="FP31" s="566"/>
      <c r="FQ31" s="566"/>
      <c r="FR31" s="566"/>
      <c r="FS31" s="566"/>
      <c r="FT31" s="566"/>
      <c r="FU31" s="566"/>
      <c r="FV31" s="566"/>
      <c r="FW31" s="566"/>
      <c r="FX31" s="566"/>
      <c r="FY31" s="566"/>
      <c r="FZ31" s="566"/>
      <c r="GA31" s="566"/>
      <c r="GB31" s="566"/>
      <c r="GC31" s="566"/>
      <c r="GD31" s="566"/>
      <c r="GE31" s="566"/>
      <c r="GF31" s="566"/>
      <c r="GG31" s="566"/>
      <c r="GH31" s="566"/>
      <c r="GI31" s="566"/>
      <c r="GJ31" s="566"/>
      <c r="GK31" s="566"/>
      <c r="GL31" s="566"/>
      <c r="GM31" s="566"/>
      <c r="GN31" s="298" t="s">
        <v>1452</v>
      </c>
      <c r="GO31" s="552"/>
      <c r="GP31" s="1645"/>
      <c r="GQ31" s="1645"/>
      <c r="GV31" s="1645"/>
      <c r="GY31" s="553"/>
      <c r="HE31" s="1641"/>
      <c r="HF31" s="1641"/>
      <c r="HG31" s="1641"/>
      <c r="HH31" s="1641"/>
      <c r="HI31" s="1641"/>
      <c r="HJ31" s="1169">
        <v>34</v>
      </c>
    </row>
    <row s="1375" customFormat="1" customHeight="1" ht="24">
      <c r="A32" s="996"/>
      <c r="C32" s="1645"/>
      <c r="D32" s="1647"/>
      <c r="E32" s="1673" t="s">
        <v>1412</v>
      </c>
      <c r="F32" s="699" t="s">
        <v>1416</v>
      </c>
      <c r="G32" s="1663" t="s">
        <v>1025</v>
      </c>
      <c r="H32" s="566"/>
      <c r="I32" s="566"/>
      <c r="J32" s="566"/>
      <c r="K32" s="566"/>
      <c r="L32" s="566"/>
      <c r="M32" s="566"/>
      <c r="N32" s="566"/>
      <c r="O32" s="566"/>
      <c r="P32" s="566"/>
      <c r="Q32" s="566"/>
      <c r="R32" s="566"/>
      <c r="S32" s="566"/>
      <c r="T32" s="566"/>
      <c r="U32" s="566"/>
      <c r="V32" s="566"/>
      <c r="W32" s="566"/>
      <c r="X32" s="566"/>
      <c r="Y32" s="566"/>
      <c r="Z32" s="566"/>
      <c r="AA32" s="566"/>
      <c r="AB32" s="566"/>
      <c r="AC32" s="566"/>
      <c r="AD32" s="566"/>
      <c r="AE32" s="566"/>
      <c r="AF32" s="566"/>
      <c r="AG32" s="566"/>
      <c r="AH32" s="566"/>
      <c r="AI32" s="566"/>
      <c r="AJ32" s="566"/>
      <c r="AK32" s="566"/>
      <c r="AL32" s="566"/>
      <c r="AM32" s="566"/>
      <c r="AN32" s="566"/>
      <c r="AO32" s="566"/>
      <c r="AP32" s="566"/>
      <c r="AQ32" s="566"/>
      <c r="AR32" s="566"/>
      <c r="AS32" s="566"/>
      <c r="AT32" s="566"/>
      <c r="AU32" s="566"/>
      <c r="AV32" s="566"/>
      <c r="AW32" s="566"/>
      <c r="AX32" s="566"/>
      <c r="AY32" s="566"/>
      <c r="AZ32" s="566"/>
      <c r="BA32" s="566"/>
      <c r="BB32" s="566"/>
      <c r="BC32" s="566"/>
      <c r="BD32" s="566"/>
      <c r="BE32" s="566"/>
      <c r="BF32" s="566"/>
      <c r="BG32" s="566"/>
      <c r="BH32" s="566"/>
      <c r="BI32" s="566"/>
      <c r="BJ32" s="566"/>
      <c r="BK32" s="566"/>
      <c r="BL32" s="566"/>
      <c r="BM32" s="566"/>
      <c r="BN32" s="566"/>
      <c r="BO32" s="566"/>
      <c r="BP32" s="566"/>
      <c r="BQ32" s="566"/>
      <c r="BR32" s="566"/>
      <c r="BS32" s="566"/>
      <c r="BT32" s="566"/>
      <c r="BU32" s="566"/>
      <c r="BV32" s="566"/>
      <c r="BW32" s="566"/>
      <c r="BX32" s="566"/>
      <c r="BY32" s="566"/>
      <c r="BZ32" s="566"/>
      <c r="CA32" s="566"/>
      <c r="CB32" s="566"/>
      <c r="CC32" s="566"/>
      <c r="CD32" s="566"/>
      <c r="CE32" s="566"/>
      <c r="CF32" s="566"/>
      <c r="CG32" s="566"/>
      <c r="CH32" s="566"/>
      <c r="CI32" s="566"/>
      <c r="CJ32" s="566"/>
      <c r="CK32" s="566"/>
      <c r="CL32" s="566"/>
      <c r="CM32" s="566"/>
      <c r="CN32" s="566"/>
      <c r="CO32" s="566"/>
      <c r="CP32" s="566"/>
      <c r="CQ32" s="566"/>
      <c r="CR32" s="566"/>
      <c r="CS32" s="566"/>
      <c r="CT32" s="566"/>
      <c r="CU32" s="566"/>
      <c r="CV32" s="566"/>
      <c r="CW32" s="566"/>
      <c r="CX32" s="566"/>
      <c r="CY32" s="566"/>
      <c r="CZ32" s="566"/>
      <c r="DA32" s="566"/>
      <c r="DB32" s="566"/>
      <c r="DC32" s="566"/>
      <c r="DD32" s="566"/>
      <c r="DE32" s="566"/>
      <c r="DF32" s="566"/>
      <c r="DG32" s="566"/>
      <c r="DH32" s="566"/>
      <c r="DI32" s="566"/>
      <c r="DJ32" s="566"/>
      <c r="DK32" s="566"/>
      <c r="DL32" s="566"/>
      <c r="DM32" s="566"/>
      <c r="DN32" s="566"/>
      <c r="DO32" s="566"/>
      <c r="DP32" s="566"/>
      <c r="DQ32" s="566"/>
      <c r="DR32" s="566"/>
      <c r="DS32" s="566"/>
      <c r="DT32" s="566"/>
      <c r="DU32" s="566"/>
      <c r="DV32" s="566"/>
      <c r="DW32" s="566"/>
      <c r="DX32" s="566"/>
      <c r="DY32" s="566"/>
      <c r="DZ32" s="566"/>
      <c r="EA32" s="566"/>
      <c r="EB32" s="566"/>
      <c r="EC32" s="566"/>
      <c r="ED32" s="566"/>
      <c r="EE32" s="566"/>
      <c r="EF32" s="566"/>
      <c r="EG32" s="566"/>
      <c r="EH32" s="566"/>
      <c r="EI32" s="566"/>
      <c r="EJ32" s="566"/>
      <c r="EK32" s="566"/>
      <c r="EL32" s="566"/>
      <c r="EM32" s="566"/>
      <c r="EN32" s="566"/>
      <c r="EO32" s="566"/>
      <c r="EP32" s="566"/>
      <c r="EQ32" s="566"/>
      <c r="ER32" s="566"/>
      <c r="ES32" s="566"/>
      <c r="ET32" s="566"/>
      <c r="EU32" s="566"/>
      <c r="EV32" s="566"/>
      <c r="EW32" s="566"/>
      <c r="EX32" s="566"/>
      <c r="EY32" s="566"/>
      <c r="EZ32" s="566"/>
      <c r="FA32" s="566"/>
      <c r="FB32" s="566"/>
      <c r="FC32" s="566"/>
      <c r="FD32" s="566"/>
      <c r="FE32" s="566"/>
      <c r="FF32" s="566"/>
      <c r="FG32" s="566"/>
      <c r="FH32" s="566"/>
      <c r="FI32" s="566"/>
      <c r="FJ32" s="566"/>
      <c r="FK32" s="566"/>
      <c r="FL32" s="566"/>
      <c r="FM32" s="566"/>
      <c r="FN32" s="566"/>
      <c r="FO32" s="566"/>
      <c r="FP32" s="566"/>
      <c r="FQ32" s="566"/>
      <c r="FR32" s="566"/>
      <c r="FS32" s="566"/>
      <c r="FT32" s="566"/>
      <c r="FU32" s="566"/>
      <c r="FV32" s="566"/>
      <c r="FW32" s="566"/>
      <c r="FX32" s="566"/>
      <c r="FY32" s="566"/>
      <c r="FZ32" s="566"/>
      <c r="GA32" s="566"/>
      <c r="GB32" s="566"/>
      <c r="GC32" s="566"/>
      <c r="GD32" s="566"/>
      <c r="GE32" s="566"/>
      <c r="GF32" s="566"/>
      <c r="GG32" s="566"/>
      <c r="GH32" s="566"/>
      <c r="GI32" s="566"/>
      <c r="GJ32" s="566"/>
      <c r="GK32" s="566"/>
      <c r="GL32" s="566"/>
      <c r="GM32" s="566"/>
      <c r="GN32" s="298" t="s">
        <v>1453</v>
      </c>
      <c r="GO32" s="552"/>
      <c r="GP32" s="1645"/>
      <c r="GQ32" s="1645"/>
      <c r="GV32" s="1645"/>
      <c r="GY32" s="553"/>
      <c r="HE32" s="1641"/>
      <c r="HF32" s="1641"/>
      <c r="HG32" s="1641"/>
      <c r="HH32" s="1641"/>
      <c r="HI32" s="1641"/>
      <c r="HJ32" s="1169">
        <v>23</v>
      </c>
    </row>
    <row s="1375" customFormat="1" customHeight="1" ht="24">
      <c r="A33" s="996"/>
      <c r="C33" s="1645"/>
      <c r="D33" s="1647"/>
      <c r="E33" s="1673" t="s">
        <v>1454</v>
      </c>
      <c r="F33" s="699" t="s">
        <v>1455</v>
      </c>
      <c r="G33" s="1663" t="s">
        <v>1025</v>
      </c>
      <c r="H33" s="566"/>
      <c r="I33" s="566"/>
      <c r="J33" s="566"/>
      <c r="K33" s="566"/>
      <c r="L33" s="566"/>
      <c r="M33" s="566"/>
      <c r="N33" s="566"/>
      <c r="O33" s="566"/>
      <c r="P33" s="566"/>
      <c r="Q33" s="566"/>
      <c r="R33" s="566"/>
      <c r="S33" s="566"/>
      <c r="T33" s="566"/>
      <c r="U33" s="566"/>
      <c r="V33" s="566"/>
      <c r="W33" s="566"/>
      <c r="X33" s="566"/>
      <c r="Y33" s="566"/>
      <c r="Z33" s="566"/>
      <c r="AA33" s="566"/>
      <c r="AB33" s="566"/>
      <c r="AC33" s="566"/>
      <c r="AD33" s="566"/>
      <c r="AE33" s="566"/>
      <c r="AF33" s="566"/>
      <c r="AG33" s="566"/>
      <c r="AH33" s="566"/>
      <c r="AI33" s="566"/>
      <c r="AJ33" s="566"/>
      <c r="AK33" s="566"/>
      <c r="AL33" s="566"/>
      <c r="AM33" s="566"/>
      <c r="AN33" s="566"/>
      <c r="AO33" s="566"/>
      <c r="AP33" s="566"/>
      <c r="AQ33" s="566"/>
      <c r="AR33" s="566"/>
      <c r="AS33" s="566"/>
      <c r="AT33" s="566"/>
      <c r="AU33" s="566"/>
      <c r="AV33" s="566"/>
      <c r="AW33" s="566"/>
      <c r="AX33" s="566"/>
      <c r="AY33" s="566"/>
      <c r="AZ33" s="566"/>
      <c r="BA33" s="566"/>
      <c r="BB33" s="566"/>
      <c r="BC33" s="566"/>
      <c r="BD33" s="566"/>
      <c r="BE33" s="566"/>
      <c r="BF33" s="566"/>
      <c r="BG33" s="566"/>
      <c r="BH33" s="566"/>
      <c r="BI33" s="566"/>
      <c r="BJ33" s="566"/>
      <c r="BK33" s="566"/>
      <c r="BL33" s="566"/>
      <c r="BM33" s="566"/>
      <c r="BN33" s="566"/>
      <c r="BO33" s="566"/>
      <c r="BP33" s="566"/>
      <c r="BQ33" s="566"/>
      <c r="BR33" s="566"/>
      <c r="BS33" s="566"/>
      <c r="BT33" s="566"/>
      <c r="BU33" s="566"/>
      <c r="BV33" s="566"/>
      <c r="BW33" s="566"/>
      <c r="BX33" s="566"/>
      <c r="BY33" s="566"/>
      <c r="BZ33" s="566"/>
      <c r="CA33" s="566"/>
      <c r="CB33" s="566"/>
      <c r="CC33" s="566"/>
      <c r="CD33" s="566"/>
      <c r="CE33" s="566"/>
      <c r="CF33" s="566"/>
      <c r="CG33" s="566"/>
      <c r="CH33" s="566"/>
      <c r="CI33" s="566"/>
      <c r="CJ33" s="566"/>
      <c r="CK33" s="566"/>
      <c r="CL33" s="566"/>
      <c r="CM33" s="566"/>
      <c r="CN33" s="566"/>
      <c r="CO33" s="566"/>
      <c r="CP33" s="566"/>
      <c r="CQ33" s="566"/>
      <c r="CR33" s="566"/>
      <c r="CS33" s="566"/>
      <c r="CT33" s="566"/>
      <c r="CU33" s="566"/>
      <c r="CV33" s="566"/>
      <c r="CW33" s="566"/>
      <c r="CX33" s="566"/>
      <c r="CY33" s="566"/>
      <c r="CZ33" s="566"/>
      <c r="DA33" s="566"/>
      <c r="DB33" s="566"/>
      <c r="DC33" s="566"/>
      <c r="DD33" s="566"/>
      <c r="DE33" s="566"/>
      <c r="DF33" s="566"/>
      <c r="DG33" s="566"/>
      <c r="DH33" s="566"/>
      <c r="DI33" s="566"/>
      <c r="DJ33" s="566"/>
      <c r="DK33" s="566"/>
      <c r="DL33" s="566"/>
      <c r="DM33" s="566"/>
      <c r="DN33" s="566"/>
      <c r="DO33" s="566"/>
      <c r="DP33" s="566"/>
      <c r="DQ33" s="566"/>
      <c r="DR33" s="566"/>
      <c r="DS33" s="566"/>
      <c r="DT33" s="566"/>
      <c r="DU33" s="566"/>
      <c r="DV33" s="566"/>
      <c r="DW33" s="566"/>
      <c r="DX33" s="566"/>
      <c r="DY33" s="566"/>
      <c r="DZ33" s="566"/>
      <c r="EA33" s="566"/>
      <c r="EB33" s="566"/>
      <c r="EC33" s="566"/>
      <c r="ED33" s="566"/>
      <c r="EE33" s="566"/>
      <c r="EF33" s="566"/>
      <c r="EG33" s="566"/>
      <c r="EH33" s="566"/>
      <c r="EI33" s="566"/>
      <c r="EJ33" s="566"/>
      <c r="EK33" s="566"/>
      <c r="EL33" s="566"/>
      <c r="EM33" s="566"/>
      <c r="EN33" s="566"/>
      <c r="EO33" s="566"/>
      <c r="EP33" s="566"/>
      <c r="EQ33" s="566"/>
      <c r="ER33" s="566"/>
      <c r="ES33" s="566"/>
      <c r="ET33" s="566"/>
      <c r="EU33" s="566"/>
      <c r="EV33" s="566"/>
      <c r="EW33" s="566"/>
      <c r="EX33" s="566"/>
      <c r="EY33" s="566"/>
      <c r="EZ33" s="566"/>
      <c r="FA33" s="566"/>
      <c r="FB33" s="566"/>
      <c r="FC33" s="566"/>
      <c r="FD33" s="566"/>
      <c r="FE33" s="566"/>
      <c r="FF33" s="566"/>
      <c r="FG33" s="566"/>
      <c r="FH33" s="566"/>
      <c r="FI33" s="566"/>
      <c r="FJ33" s="566"/>
      <c r="FK33" s="566"/>
      <c r="FL33" s="566"/>
      <c r="FM33" s="566"/>
      <c r="FN33" s="566"/>
      <c r="FO33" s="566"/>
      <c r="FP33" s="566"/>
      <c r="FQ33" s="566"/>
      <c r="FR33" s="566"/>
      <c r="FS33" s="566"/>
      <c r="FT33" s="566"/>
      <c r="FU33" s="566"/>
      <c r="FV33" s="566"/>
      <c r="FW33" s="566"/>
      <c r="FX33" s="566"/>
      <c r="FY33" s="566"/>
      <c r="FZ33" s="566"/>
      <c r="GA33" s="566"/>
      <c r="GB33" s="566"/>
      <c r="GC33" s="566"/>
      <c r="GD33" s="566"/>
      <c r="GE33" s="566"/>
      <c r="GF33" s="566"/>
      <c r="GG33" s="566"/>
      <c r="GH33" s="566"/>
      <c r="GI33" s="566"/>
      <c r="GJ33" s="566"/>
      <c r="GK33" s="566"/>
      <c r="GL33" s="566"/>
      <c r="GM33" s="566"/>
      <c r="GN33" s="298" t="s">
        <v>1456</v>
      </c>
      <c r="GO33" s="552"/>
      <c r="GP33" s="1645"/>
      <c r="GQ33" s="1645"/>
      <c r="GV33" s="1645"/>
      <c r="GY33" s="553"/>
      <c r="HE33" s="1641"/>
      <c r="HF33" s="1641"/>
      <c r="HG33" s="1641"/>
      <c r="HH33" s="1641"/>
      <c r="HI33" s="1641"/>
      <c r="HJ33" s="1169">
        <v>23</v>
      </c>
    </row>
    <row s="1375" customFormat="1" customHeight="1" ht="24">
      <c r="A34" s="996"/>
      <c r="C34" s="1645"/>
      <c r="D34" s="1647"/>
      <c r="E34" s="1673" t="s">
        <v>1457</v>
      </c>
      <c r="F34" s="699" t="s">
        <v>1422</v>
      </c>
      <c r="G34" s="1663" t="s">
        <v>1025</v>
      </c>
      <c r="H34" s="566"/>
      <c r="I34" s="566"/>
      <c r="J34" s="566"/>
      <c r="K34" s="566"/>
      <c r="L34" s="566"/>
      <c r="M34" s="566"/>
      <c r="N34" s="566"/>
      <c r="O34" s="566"/>
      <c r="P34" s="566"/>
      <c r="Q34" s="566"/>
      <c r="R34" s="566"/>
      <c r="S34" s="566"/>
      <c r="T34" s="566"/>
      <c r="U34" s="566"/>
      <c r="V34" s="566"/>
      <c r="W34" s="566"/>
      <c r="X34" s="566"/>
      <c r="Y34" s="566"/>
      <c r="Z34" s="566"/>
      <c r="AA34" s="566"/>
      <c r="AB34" s="566"/>
      <c r="AC34" s="566"/>
      <c r="AD34" s="566"/>
      <c r="AE34" s="566"/>
      <c r="AF34" s="566"/>
      <c r="AG34" s="566"/>
      <c r="AH34" s="566"/>
      <c r="AI34" s="566"/>
      <c r="AJ34" s="566"/>
      <c r="AK34" s="566"/>
      <c r="AL34" s="566"/>
      <c r="AM34" s="566"/>
      <c r="AN34" s="566"/>
      <c r="AO34" s="566"/>
      <c r="AP34" s="566"/>
      <c r="AQ34" s="566"/>
      <c r="AR34" s="566"/>
      <c r="AS34" s="566"/>
      <c r="AT34" s="566"/>
      <c r="AU34" s="566"/>
      <c r="AV34" s="566"/>
      <c r="AW34" s="566"/>
      <c r="AX34" s="566"/>
      <c r="AY34" s="566"/>
      <c r="AZ34" s="566"/>
      <c r="BA34" s="566"/>
      <c r="BB34" s="566"/>
      <c r="BC34" s="566"/>
      <c r="BD34" s="566"/>
      <c r="BE34" s="566"/>
      <c r="BF34" s="566"/>
      <c r="BG34" s="566"/>
      <c r="BH34" s="566"/>
      <c r="BI34" s="566"/>
      <c r="BJ34" s="566"/>
      <c r="BK34" s="566"/>
      <c r="BL34" s="566"/>
      <c r="BM34" s="566"/>
      <c r="BN34" s="566"/>
      <c r="BO34" s="566"/>
      <c r="BP34" s="566"/>
      <c r="BQ34" s="566"/>
      <c r="BR34" s="566"/>
      <c r="BS34" s="566"/>
      <c r="BT34" s="566"/>
      <c r="BU34" s="566"/>
      <c r="BV34" s="566"/>
      <c r="BW34" s="566"/>
      <c r="BX34" s="566"/>
      <c r="BY34" s="566"/>
      <c r="BZ34" s="566"/>
      <c r="CA34" s="566"/>
      <c r="CB34" s="566"/>
      <c r="CC34" s="566"/>
      <c r="CD34" s="566"/>
      <c r="CE34" s="566"/>
      <c r="CF34" s="566"/>
      <c r="CG34" s="566"/>
      <c r="CH34" s="566"/>
      <c r="CI34" s="566"/>
      <c r="CJ34" s="566"/>
      <c r="CK34" s="566"/>
      <c r="CL34" s="566"/>
      <c r="CM34" s="566"/>
      <c r="CN34" s="566"/>
      <c r="CO34" s="566"/>
      <c r="CP34" s="566"/>
      <c r="CQ34" s="566"/>
      <c r="CR34" s="566"/>
      <c r="CS34" s="566"/>
      <c r="CT34" s="566"/>
      <c r="CU34" s="566"/>
      <c r="CV34" s="566"/>
      <c r="CW34" s="566"/>
      <c r="CX34" s="566"/>
      <c r="CY34" s="566"/>
      <c r="CZ34" s="566"/>
      <c r="DA34" s="566"/>
      <c r="DB34" s="566"/>
      <c r="DC34" s="566"/>
      <c r="DD34" s="566"/>
      <c r="DE34" s="566"/>
      <c r="DF34" s="566"/>
      <c r="DG34" s="566"/>
      <c r="DH34" s="566"/>
      <c r="DI34" s="566"/>
      <c r="DJ34" s="566"/>
      <c r="DK34" s="566"/>
      <c r="DL34" s="566"/>
      <c r="DM34" s="566"/>
      <c r="DN34" s="566"/>
      <c r="DO34" s="566"/>
      <c r="DP34" s="566"/>
      <c r="DQ34" s="566"/>
      <c r="DR34" s="566"/>
      <c r="DS34" s="566"/>
      <c r="DT34" s="566"/>
      <c r="DU34" s="566"/>
      <c r="DV34" s="566"/>
      <c r="DW34" s="566"/>
      <c r="DX34" s="566"/>
      <c r="DY34" s="566"/>
      <c r="DZ34" s="566"/>
      <c r="EA34" s="566"/>
      <c r="EB34" s="566"/>
      <c r="EC34" s="566"/>
      <c r="ED34" s="566"/>
      <c r="EE34" s="566"/>
      <c r="EF34" s="566"/>
      <c r="EG34" s="566"/>
      <c r="EH34" s="566"/>
      <c r="EI34" s="566"/>
      <c r="EJ34" s="566"/>
      <c r="EK34" s="566"/>
      <c r="EL34" s="566"/>
      <c r="EM34" s="566"/>
      <c r="EN34" s="566"/>
      <c r="EO34" s="566"/>
      <c r="EP34" s="566"/>
      <c r="EQ34" s="566"/>
      <c r="ER34" s="566"/>
      <c r="ES34" s="566"/>
      <c r="ET34" s="566"/>
      <c r="EU34" s="566"/>
      <c r="EV34" s="566"/>
      <c r="EW34" s="566"/>
      <c r="EX34" s="566"/>
      <c r="EY34" s="566"/>
      <c r="EZ34" s="566"/>
      <c r="FA34" s="566"/>
      <c r="FB34" s="566"/>
      <c r="FC34" s="566"/>
      <c r="FD34" s="566"/>
      <c r="FE34" s="566"/>
      <c r="FF34" s="566"/>
      <c r="FG34" s="566"/>
      <c r="FH34" s="566"/>
      <c r="FI34" s="566"/>
      <c r="FJ34" s="566"/>
      <c r="FK34" s="566"/>
      <c r="FL34" s="566"/>
      <c r="FM34" s="566"/>
      <c r="FN34" s="566"/>
      <c r="FO34" s="566"/>
      <c r="FP34" s="566"/>
      <c r="FQ34" s="566"/>
      <c r="FR34" s="566"/>
      <c r="FS34" s="566"/>
      <c r="FT34" s="566"/>
      <c r="FU34" s="566"/>
      <c r="FV34" s="566"/>
      <c r="FW34" s="566"/>
      <c r="FX34" s="566"/>
      <c r="FY34" s="566"/>
      <c r="FZ34" s="566"/>
      <c r="GA34" s="566"/>
      <c r="GB34" s="566"/>
      <c r="GC34" s="566"/>
      <c r="GD34" s="566"/>
      <c r="GE34" s="566"/>
      <c r="GF34" s="566"/>
      <c r="GG34" s="566"/>
      <c r="GH34" s="566"/>
      <c r="GI34" s="566"/>
      <c r="GJ34" s="566"/>
      <c r="GK34" s="566"/>
      <c r="GL34" s="566"/>
      <c r="GM34" s="566"/>
      <c r="GN34" s="298" t="s">
        <v>1458</v>
      </c>
      <c r="GO34" s="552"/>
      <c r="GP34" s="1645"/>
      <c r="GQ34" s="1645"/>
      <c r="GV34" s="1645"/>
      <c r="GY34" s="553"/>
      <c r="HE34" s="1641"/>
      <c r="HF34" s="1641"/>
      <c r="HG34" s="1641"/>
      <c r="HH34" s="1641"/>
      <c r="HI34" s="1641"/>
      <c r="HJ34" s="1169">
        <v>23</v>
      </c>
    </row>
    <row s="1375" customFormat="1" customHeight="1" ht="35.699999999999996">
      <c r="A35" s="996"/>
      <c r="C35" s="1645" t="s">
        <v>1061</v>
      </c>
      <c r="D35" s="1647"/>
      <c r="E35" s="1673" t="s">
        <v>117</v>
      </c>
      <c r="F35" s="1670" t="s">
        <v>1288</v>
      </c>
      <c r="G35" s="1666" t="s">
        <v>779</v>
      </c>
      <c r="H35" s="410"/>
      <c r="I35" s="410"/>
      <c r="J35" s="827"/>
      <c r="K35" s="827"/>
      <c r="L35" s="827"/>
      <c r="M35" s="827"/>
      <c r="N35" s="827"/>
      <c r="O35" s="827"/>
      <c r="P35" s="827"/>
      <c r="Q35" s="827"/>
      <c r="R35" s="827"/>
      <c r="S35" s="827"/>
      <c r="T35" s="827"/>
      <c r="U35" s="827"/>
      <c r="V35" s="827"/>
      <c r="W35" s="827"/>
      <c r="X35" s="827"/>
      <c r="Y35" s="827"/>
      <c r="Z35" s="827"/>
      <c r="AA35" s="827"/>
      <c r="AB35" s="827"/>
      <c r="AC35" s="827"/>
      <c r="AD35" s="827"/>
      <c r="AE35" s="827"/>
      <c r="AF35" s="827"/>
      <c r="AG35" s="827"/>
      <c r="AH35" s="827"/>
      <c r="AI35" s="827"/>
      <c r="AJ35" s="827"/>
      <c r="AK35" s="827"/>
      <c r="AL35" s="827"/>
      <c r="AM35" s="827"/>
      <c r="AN35" s="827"/>
      <c r="AO35" s="827"/>
      <c r="AP35" s="827"/>
      <c r="AQ35" s="827"/>
      <c r="AR35" s="827"/>
      <c r="AS35" s="827"/>
      <c r="AT35" s="827"/>
      <c r="AU35" s="827"/>
      <c r="AV35" s="827"/>
      <c r="AW35" s="827"/>
      <c r="AX35" s="827"/>
      <c r="AY35" s="827"/>
      <c r="AZ35" s="827"/>
      <c r="BA35" s="827"/>
      <c r="BB35" s="827"/>
      <c r="BC35" s="827"/>
      <c r="BD35" s="827"/>
      <c r="BE35" s="827"/>
      <c r="BF35" s="827"/>
      <c r="BG35" s="827"/>
      <c r="BH35" s="827"/>
      <c r="BI35" s="827"/>
      <c r="BJ35" s="827"/>
      <c r="BK35" s="827"/>
      <c r="BL35" s="827"/>
      <c r="BM35" s="827"/>
      <c r="BN35" s="827"/>
      <c r="BO35" s="827"/>
      <c r="BP35" s="827"/>
      <c r="BQ35" s="827"/>
      <c r="BR35" s="827"/>
      <c r="BS35" s="827"/>
      <c r="BT35" s="827"/>
      <c r="BU35" s="827"/>
      <c r="BV35" s="827"/>
      <c r="BW35" s="827"/>
      <c r="BX35" s="827"/>
      <c r="BY35" s="827"/>
      <c r="BZ35" s="827"/>
      <c r="CA35" s="827"/>
      <c r="CB35" s="827"/>
      <c r="CC35" s="827"/>
      <c r="CD35" s="827"/>
      <c r="CE35" s="827"/>
      <c r="CF35" s="827"/>
      <c r="CG35" s="827"/>
      <c r="CH35" s="827"/>
      <c r="CI35" s="827"/>
      <c r="CJ35" s="827"/>
      <c r="CK35" s="827"/>
      <c r="CL35" s="827"/>
      <c r="CM35" s="827"/>
      <c r="CN35" s="827"/>
      <c r="CO35" s="827"/>
      <c r="CP35" s="827"/>
      <c r="CQ35" s="827"/>
      <c r="CR35" s="827"/>
      <c r="CS35" s="827"/>
      <c r="CT35" s="827"/>
      <c r="CU35" s="827"/>
      <c r="CV35" s="827"/>
      <c r="CW35" s="827"/>
      <c r="CX35" s="827"/>
      <c r="CY35" s="827"/>
      <c r="CZ35" s="827"/>
      <c r="DA35" s="827"/>
      <c r="DB35" s="827"/>
      <c r="DC35" s="827"/>
      <c r="DD35" s="827"/>
      <c r="DE35" s="827"/>
      <c r="DF35" s="827"/>
      <c r="DG35" s="827"/>
      <c r="DH35" s="827"/>
      <c r="DI35" s="827"/>
      <c r="DJ35" s="827"/>
      <c r="DK35" s="827"/>
      <c r="DL35" s="827"/>
      <c r="DM35" s="827"/>
      <c r="DN35" s="827"/>
      <c r="DO35" s="827"/>
      <c r="DP35" s="827"/>
      <c r="DQ35" s="827"/>
      <c r="DR35" s="827"/>
      <c r="DS35" s="827"/>
      <c r="DT35" s="827"/>
      <c r="DU35" s="827"/>
      <c r="DV35" s="827"/>
      <c r="DW35" s="827"/>
      <c r="DX35" s="827"/>
      <c r="DY35" s="827"/>
      <c r="DZ35" s="827"/>
      <c r="EA35" s="827"/>
      <c r="EB35" s="827"/>
      <c r="EC35" s="827"/>
      <c r="ED35" s="827"/>
      <c r="EE35" s="827"/>
      <c r="EF35" s="827"/>
      <c r="EG35" s="827"/>
      <c r="EH35" s="827"/>
      <c r="EI35" s="827"/>
      <c r="EJ35" s="827"/>
      <c r="EK35" s="827"/>
      <c r="EL35" s="827"/>
      <c r="EM35" s="827"/>
      <c r="EN35" s="827"/>
      <c r="EO35" s="827"/>
      <c r="EP35" s="827"/>
      <c r="EQ35" s="827"/>
      <c r="ER35" s="827"/>
      <c r="ES35" s="827"/>
      <c r="ET35" s="827"/>
      <c r="EU35" s="827"/>
      <c r="EV35" s="827"/>
      <c r="EW35" s="827"/>
      <c r="EX35" s="827"/>
      <c r="EY35" s="827"/>
      <c r="EZ35" s="827"/>
      <c r="FA35" s="827"/>
      <c r="FB35" s="827"/>
      <c r="FC35" s="827"/>
      <c r="FD35" s="827"/>
      <c r="FE35" s="827"/>
      <c r="FF35" s="827"/>
      <c r="FG35" s="827"/>
      <c r="FH35" s="827"/>
      <c r="FI35" s="827"/>
      <c r="FJ35" s="827"/>
      <c r="FK35" s="827"/>
      <c r="FL35" s="827"/>
      <c r="FM35" s="827"/>
      <c r="FN35" s="827"/>
      <c r="FO35" s="827"/>
      <c r="FP35" s="827"/>
      <c r="FQ35" s="827"/>
      <c r="FR35" s="827"/>
      <c r="FS35" s="827"/>
      <c r="FT35" s="827"/>
      <c r="FU35" s="827"/>
      <c r="FV35" s="827"/>
      <c r="FW35" s="827"/>
      <c r="FX35" s="827"/>
      <c r="FY35" s="827"/>
      <c r="FZ35" s="827"/>
      <c r="GA35" s="827"/>
      <c r="GB35" s="827"/>
      <c r="GC35" s="827"/>
      <c r="GD35" s="827"/>
      <c r="GE35" s="827"/>
      <c r="GF35" s="827"/>
      <c r="GG35" s="827"/>
      <c r="GH35" s="827"/>
      <c r="GI35" s="827"/>
      <c r="GJ35" s="827"/>
      <c r="GK35" s="827"/>
      <c r="GL35" s="827"/>
      <c r="GM35" s="827"/>
      <c r="GN35" s="298" t="s">
        <v>1459</v>
      </c>
      <c r="GO35" s="552"/>
      <c r="GP35" s="1645"/>
      <c r="GQ35" s="1645"/>
      <c r="GV35" s="1645"/>
      <c r="GY35" s="553"/>
      <c r="HE35" s="1641"/>
      <c r="HF35" s="1641"/>
      <c r="HG35" s="1641"/>
      <c r="HH35" s="1641"/>
      <c r="HI35" s="1641"/>
      <c r="HJ35" s="1169">
        <v>34</v>
      </c>
    </row>
    <row s="1375" customFormat="1" customHeight="1" ht="35.699999999999996">
      <c r="A36" s="996"/>
      <c r="C36" s="1645"/>
      <c r="D36" s="1647"/>
      <c r="E36" s="1673" t="s">
        <v>92</v>
      </c>
      <c r="F36" s="1670" t="s">
        <v>1460</v>
      </c>
      <c r="G36" s="1663" t="s">
        <v>1427</v>
      </c>
      <c r="H36" s="554"/>
      <c r="I36" s="554"/>
      <c r="J36" s="554"/>
      <c r="K36" s="554"/>
      <c r="L36" s="554"/>
      <c r="M36" s="554"/>
      <c r="N36" s="554"/>
      <c r="O36" s="554"/>
      <c r="P36" s="554"/>
      <c r="Q36" s="554"/>
      <c r="R36" s="554"/>
      <c r="S36" s="554"/>
      <c r="T36" s="554"/>
      <c r="U36" s="554"/>
      <c r="V36" s="554"/>
      <c r="W36" s="554"/>
      <c r="X36" s="554"/>
      <c r="Y36" s="554"/>
      <c r="Z36" s="554"/>
      <c r="AA36" s="554"/>
      <c r="AB36" s="554"/>
      <c r="AC36" s="554"/>
      <c r="AD36" s="554"/>
      <c r="AE36" s="554"/>
      <c r="AF36" s="554"/>
      <c r="AG36" s="554"/>
      <c r="AH36" s="554"/>
      <c r="AI36" s="554"/>
      <c r="AJ36" s="554"/>
      <c r="AK36" s="554"/>
      <c r="AL36" s="554"/>
      <c r="AM36" s="554"/>
      <c r="AN36" s="554"/>
      <c r="AO36" s="554"/>
      <c r="AP36" s="554"/>
      <c r="AQ36" s="554"/>
      <c r="AR36" s="554"/>
      <c r="AS36" s="554"/>
      <c r="AT36" s="554"/>
      <c r="AU36" s="554"/>
      <c r="AV36" s="554"/>
      <c r="AW36" s="554"/>
      <c r="AX36" s="554"/>
      <c r="AY36" s="554"/>
      <c r="AZ36" s="554"/>
      <c r="BA36" s="554"/>
      <c r="BB36" s="554"/>
      <c r="BC36" s="554"/>
      <c r="BD36" s="554"/>
      <c r="BE36" s="554"/>
      <c r="BF36" s="554"/>
      <c r="BG36" s="554"/>
      <c r="BH36" s="554"/>
      <c r="BI36" s="554"/>
      <c r="BJ36" s="554"/>
      <c r="BK36" s="554"/>
      <c r="BL36" s="554"/>
      <c r="BM36" s="554"/>
      <c r="BN36" s="554"/>
      <c r="BO36" s="554"/>
      <c r="BP36" s="554"/>
      <c r="BQ36" s="554"/>
      <c r="BR36" s="554"/>
      <c r="BS36" s="554"/>
      <c r="BT36" s="554"/>
      <c r="BU36" s="554"/>
      <c r="BV36" s="554"/>
      <c r="BW36" s="554"/>
      <c r="BX36" s="554"/>
      <c r="BY36" s="554"/>
      <c r="BZ36" s="554"/>
      <c r="CA36" s="554"/>
      <c r="CB36" s="554"/>
      <c r="CC36" s="554"/>
      <c r="CD36" s="554"/>
      <c r="CE36" s="554"/>
      <c r="CF36" s="554"/>
      <c r="CG36" s="554"/>
      <c r="CH36" s="554"/>
      <c r="CI36" s="554"/>
      <c r="CJ36" s="554"/>
      <c r="CK36" s="554"/>
      <c r="CL36" s="554"/>
      <c r="CM36" s="554"/>
      <c r="CN36" s="554"/>
      <c r="CO36" s="554"/>
      <c r="CP36" s="554"/>
      <c r="CQ36" s="554"/>
      <c r="CR36" s="554"/>
      <c r="CS36" s="554"/>
      <c r="CT36" s="554"/>
      <c r="CU36" s="554"/>
      <c r="CV36" s="554"/>
      <c r="CW36" s="554"/>
      <c r="CX36" s="554"/>
      <c r="CY36" s="554"/>
      <c r="CZ36" s="554"/>
      <c r="DA36" s="554"/>
      <c r="DB36" s="554"/>
      <c r="DC36" s="554"/>
      <c r="DD36" s="554"/>
      <c r="DE36" s="554"/>
      <c r="DF36" s="554"/>
      <c r="DG36" s="554"/>
      <c r="DH36" s="554"/>
      <c r="DI36" s="554"/>
      <c r="DJ36" s="554"/>
      <c r="DK36" s="554"/>
      <c r="DL36" s="554"/>
      <c r="DM36" s="554"/>
      <c r="DN36" s="554"/>
      <c r="DO36" s="554"/>
      <c r="DP36" s="554"/>
      <c r="DQ36" s="554"/>
      <c r="DR36" s="554"/>
      <c r="DS36" s="554"/>
      <c r="DT36" s="554"/>
      <c r="DU36" s="554"/>
      <c r="DV36" s="554"/>
      <c r="DW36" s="554"/>
      <c r="DX36" s="554"/>
      <c r="DY36" s="554"/>
      <c r="DZ36" s="554"/>
      <c r="EA36" s="554"/>
      <c r="EB36" s="554"/>
      <c r="EC36" s="554"/>
      <c r="ED36" s="554"/>
      <c r="EE36" s="554"/>
      <c r="EF36" s="554"/>
      <c r="EG36" s="554"/>
      <c r="EH36" s="554"/>
      <c r="EI36" s="554"/>
      <c r="EJ36" s="554"/>
      <c r="EK36" s="554"/>
      <c r="EL36" s="554"/>
      <c r="EM36" s="554"/>
      <c r="EN36" s="554"/>
      <c r="EO36" s="554"/>
      <c r="EP36" s="554"/>
      <c r="EQ36" s="554"/>
      <c r="ER36" s="554"/>
      <c r="ES36" s="554"/>
      <c r="ET36" s="554"/>
      <c r="EU36" s="554"/>
      <c r="EV36" s="554"/>
      <c r="EW36" s="554"/>
      <c r="EX36" s="554"/>
      <c r="EY36" s="554"/>
      <c r="EZ36" s="554"/>
      <c r="FA36" s="554"/>
      <c r="FB36" s="554"/>
      <c r="FC36" s="554"/>
      <c r="FD36" s="554"/>
      <c r="FE36" s="554"/>
      <c r="FF36" s="554"/>
      <c r="FG36" s="554"/>
      <c r="FH36" s="554"/>
      <c r="FI36" s="554"/>
      <c r="FJ36" s="554"/>
      <c r="FK36" s="554"/>
      <c r="FL36" s="554"/>
      <c r="FM36" s="554"/>
      <c r="FN36" s="554"/>
      <c r="FO36" s="554"/>
      <c r="FP36" s="554"/>
      <c r="FQ36" s="554"/>
      <c r="FR36" s="554"/>
      <c r="FS36" s="554"/>
      <c r="FT36" s="554"/>
      <c r="FU36" s="554"/>
      <c r="FV36" s="554"/>
      <c r="FW36" s="554"/>
      <c r="FX36" s="554"/>
      <c r="FY36" s="554"/>
      <c r="FZ36" s="554"/>
      <c r="GA36" s="554"/>
      <c r="GB36" s="554"/>
      <c r="GC36" s="554"/>
      <c r="GD36" s="554"/>
      <c r="GE36" s="554"/>
      <c r="GF36" s="554"/>
      <c r="GG36" s="554"/>
      <c r="GH36" s="554"/>
      <c r="GI36" s="554"/>
      <c r="GJ36" s="554"/>
      <c r="GK36" s="554"/>
      <c r="GL36" s="554"/>
      <c r="GM36" s="554"/>
      <c r="GN36" s="298" t="s">
        <v>1428</v>
      </c>
      <c r="GO36" s="552"/>
      <c r="GP36" s="1645"/>
      <c r="GQ36" s="1645"/>
      <c r="GV36" s="1645"/>
      <c r="GY36" s="553"/>
      <c r="HE36" s="1641"/>
      <c r="HF36" s="1641"/>
      <c r="HG36" s="1641"/>
      <c r="HH36" s="1641"/>
      <c r="HI36" s="1641"/>
      <c r="HJ36" s="1169">
        <v>34</v>
      </c>
    </row>
    <row s="1375" customFormat="1" customHeight="1" ht="24">
      <c r="A37" s="996"/>
      <c r="C37" s="1645"/>
      <c r="D37" s="1647"/>
      <c r="E37" s="1673" t="s">
        <v>93</v>
      </c>
      <c r="F37" s="1670" t="s">
        <v>1461</v>
      </c>
      <c r="G37" s="1663" t="s">
        <v>1430</v>
      </c>
      <c r="H37" s="554"/>
      <c r="I37" s="554"/>
      <c r="J37" s="554"/>
      <c r="K37" s="554"/>
      <c r="L37" s="554"/>
      <c r="M37" s="554"/>
      <c r="N37" s="554"/>
      <c r="O37" s="554"/>
      <c r="P37" s="554"/>
      <c r="Q37" s="554"/>
      <c r="R37" s="554"/>
      <c r="S37" s="554"/>
      <c r="T37" s="554"/>
      <c r="U37" s="554"/>
      <c r="V37" s="554"/>
      <c r="W37" s="554"/>
      <c r="X37" s="554"/>
      <c r="Y37" s="554"/>
      <c r="Z37" s="554"/>
      <c r="AA37" s="554"/>
      <c r="AB37" s="554"/>
      <c r="AC37" s="554"/>
      <c r="AD37" s="554"/>
      <c r="AE37" s="554"/>
      <c r="AF37" s="554"/>
      <c r="AG37" s="554"/>
      <c r="AH37" s="554"/>
      <c r="AI37" s="554"/>
      <c r="AJ37" s="554"/>
      <c r="AK37" s="554"/>
      <c r="AL37" s="554"/>
      <c r="AM37" s="554"/>
      <c r="AN37" s="554"/>
      <c r="AO37" s="554"/>
      <c r="AP37" s="554"/>
      <c r="AQ37" s="554"/>
      <c r="AR37" s="554"/>
      <c r="AS37" s="554"/>
      <c r="AT37" s="554"/>
      <c r="AU37" s="554"/>
      <c r="AV37" s="554"/>
      <c r="AW37" s="554"/>
      <c r="AX37" s="554"/>
      <c r="AY37" s="554"/>
      <c r="AZ37" s="554"/>
      <c r="BA37" s="554"/>
      <c r="BB37" s="554"/>
      <c r="BC37" s="554"/>
      <c r="BD37" s="554"/>
      <c r="BE37" s="554"/>
      <c r="BF37" s="554"/>
      <c r="BG37" s="554"/>
      <c r="BH37" s="554"/>
      <c r="BI37" s="554"/>
      <c r="BJ37" s="554"/>
      <c r="BK37" s="554"/>
      <c r="BL37" s="554"/>
      <c r="BM37" s="554"/>
      <c r="BN37" s="554"/>
      <c r="BO37" s="554"/>
      <c r="BP37" s="554"/>
      <c r="BQ37" s="554"/>
      <c r="BR37" s="554"/>
      <c r="BS37" s="554"/>
      <c r="BT37" s="554"/>
      <c r="BU37" s="554"/>
      <c r="BV37" s="554"/>
      <c r="BW37" s="554"/>
      <c r="BX37" s="554"/>
      <c r="BY37" s="554"/>
      <c r="BZ37" s="554"/>
      <c r="CA37" s="554"/>
      <c r="CB37" s="554"/>
      <c r="CC37" s="554"/>
      <c r="CD37" s="554"/>
      <c r="CE37" s="554"/>
      <c r="CF37" s="554"/>
      <c r="CG37" s="554"/>
      <c r="CH37" s="554"/>
      <c r="CI37" s="554"/>
      <c r="CJ37" s="554"/>
      <c r="CK37" s="554"/>
      <c r="CL37" s="554"/>
      <c r="CM37" s="554"/>
      <c r="CN37" s="554"/>
      <c r="CO37" s="554"/>
      <c r="CP37" s="554"/>
      <c r="CQ37" s="554"/>
      <c r="CR37" s="554"/>
      <c r="CS37" s="554"/>
      <c r="CT37" s="554"/>
      <c r="CU37" s="554"/>
      <c r="CV37" s="554"/>
      <c r="CW37" s="554"/>
      <c r="CX37" s="554"/>
      <c r="CY37" s="554"/>
      <c r="CZ37" s="554"/>
      <c r="DA37" s="554"/>
      <c r="DB37" s="554"/>
      <c r="DC37" s="554"/>
      <c r="DD37" s="554"/>
      <c r="DE37" s="554"/>
      <c r="DF37" s="554"/>
      <c r="DG37" s="554"/>
      <c r="DH37" s="554"/>
      <c r="DI37" s="554"/>
      <c r="DJ37" s="554"/>
      <c r="DK37" s="554"/>
      <c r="DL37" s="554"/>
      <c r="DM37" s="554"/>
      <c r="DN37" s="554"/>
      <c r="DO37" s="554"/>
      <c r="DP37" s="554"/>
      <c r="DQ37" s="554"/>
      <c r="DR37" s="554"/>
      <c r="DS37" s="554"/>
      <c r="DT37" s="554"/>
      <c r="DU37" s="554"/>
      <c r="DV37" s="554"/>
      <c r="DW37" s="554"/>
      <c r="DX37" s="554"/>
      <c r="DY37" s="554"/>
      <c r="DZ37" s="554"/>
      <c r="EA37" s="554"/>
      <c r="EB37" s="554"/>
      <c r="EC37" s="554"/>
      <c r="ED37" s="554"/>
      <c r="EE37" s="554"/>
      <c r="EF37" s="554"/>
      <c r="EG37" s="554"/>
      <c r="EH37" s="554"/>
      <c r="EI37" s="554"/>
      <c r="EJ37" s="554"/>
      <c r="EK37" s="554"/>
      <c r="EL37" s="554"/>
      <c r="EM37" s="554"/>
      <c r="EN37" s="554"/>
      <c r="EO37" s="554"/>
      <c r="EP37" s="554"/>
      <c r="EQ37" s="554"/>
      <c r="ER37" s="554"/>
      <c r="ES37" s="554"/>
      <c r="ET37" s="554"/>
      <c r="EU37" s="554"/>
      <c r="EV37" s="554"/>
      <c r="EW37" s="554"/>
      <c r="EX37" s="554"/>
      <c r="EY37" s="554"/>
      <c r="EZ37" s="554"/>
      <c r="FA37" s="554"/>
      <c r="FB37" s="554"/>
      <c r="FC37" s="554"/>
      <c r="FD37" s="554"/>
      <c r="FE37" s="554"/>
      <c r="FF37" s="554"/>
      <c r="FG37" s="554"/>
      <c r="FH37" s="554"/>
      <c r="FI37" s="554"/>
      <c r="FJ37" s="554"/>
      <c r="FK37" s="554"/>
      <c r="FL37" s="554"/>
      <c r="FM37" s="554"/>
      <c r="FN37" s="554"/>
      <c r="FO37" s="554"/>
      <c r="FP37" s="554"/>
      <c r="FQ37" s="554"/>
      <c r="FR37" s="554"/>
      <c r="FS37" s="554"/>
      <c r="FT37" s="554"/>
      <c r="FU37" s="554"/>
      <c r="FV37" s="554"/>
      <c r="FW37" s="554"/>
      <c r="FX37" s="554"/>
      <c r="FY37" s="554"/>
      <c r="FZ37" s="554"/>
      <c r="GA37" s="554"/>
      <c r="GB37" s="554"/>
      <c r="GC37" s="554"/>
      <c r="GD37" s="554"/>
      <c r="GE37" s="554"/>
      <c r="GF37" s="554"/>
      <c r="GG37" s="554"/>
      <c r="GH37" s="554"/>
      <c r="GI37" s="554"/>
      <c r="GJ37" s="554"/>
      <c r="GK37" s="554"/>
      <c r="GL37" s="554"/>
      <c r="GM37" s="554"/>
      <c r="GN37" s="298" t="s">
        <v>1431</v>
      </c>
      <c r="GO37" s="552"/>
      <c r="GP37" s="1645"/>
      <c r="GQ37" s="1645"/>
      <c r="GV37" s="1645"/>
      <c r="GY37" s="553"/>
      <c r="HE37" s="1641"/>
      <c r="HF37" s="1641"/>
      <c r="HG37" s="1641"/>
      <c r="HH37" s="1641"/>
      <c r="HI37" s="1641"/>
      <c r="HJ37" s="1169">
        <v>23</v>
      </c>
    </row>
    <row customHeight="1" ht="11.549999999999999">
      <c r="D38" s="1647"/>
      <c r="J38" s="1644"/>
      <c r="K38" s="1644"/>
      <c r="L38" s="1644"/>
      <c r="M38" s="1644"/>
      <c r="N38" s="1644"/>
      <c r="O38" s="1644"/>
      <c r="P38" s="1644"/>
      <c r="Q38" s="1644"/>
      <c r="R38" s="1644"/>
      <c r="S38" s="1644"/>
      <c r="T38" s="1644"/>
      <c r="U38" s="1644"/>
      <c r="V38" s="1644"/>
      <c r="W38" s="1644"/>
      <c r="X38" s="1644"/>
      <c r="Y38" s="1644"/>
      <c r="Z38" s="1644"/>
      <c r="AA38" s="1644"/>
      <c r="AB38" s="1644"/>
      <c r="AC38" s="1644"/>
      <c r="AD38" s="1644"/>
      <c r="AE38" s="1644"/>
      <c r="AF38" s="1644"/>
      <c r="AG38" s="1644"/>
      <c r="AH38" s="1644"/>
      <c r="AI38" s="1644"/>
      <c r="AJ38" s="1644"/>
      <c r="AK38" s="1644"/>
      <c r="AL38" s="1644"/>
      <c r="AM38" s="1644"/>
      <c r="AN38" s="1644"/>
      <c r="AO38" s="1644"/>
      <c r="AP38" s="1644"/>
      <c r="AQ38" s="1644"/>
      <c r="AR38" s="1644"/>
      <c r="AS38" s="1644"/>
      <c r="AT38" s="1644"/>
      <c r="AU38" s="1644"/>
      <c r="AV38" s="1644"/>
      <c r="AW38" s="1644"/>
      <c r="AX38" s="1644"/>
      <c r="AY38" s="1644"/>
      <c r="AZ38" s="1644"/>
      <c r="BA38" s="1644"/>
      <c r="BB38" s="1644"/>
      <c r="BC38" s="1644"/>
      <c r="BD38" s="1644"/>
      <c r="BE38" s="1644"/>
      <c r="BF38" s="1644"/>
      <c r="BG38" s="1644"/>
      <c r="BH38" s="1644"/>
      <c r="BI38" s="1644"/>
      <c r="BJ38" s="1644"/>
      <c r="BK38" s="1644"/>
      <c r="BL38" s="1644"/>
      <c r="BM38" s="1644"/>
      <c r="BN38" s="1644"/>
      <c r="BO38" s="1644"/>
      <c r="BP38" s="1644"/>
      <c r="BQ38" s="1644"/>
      <c r="BR38" s="1644"/>
      <c r="BS38" s="1644"/>
      <c r="BT38" s="1644"/>
      <c r="BU38" s="1644"/>
      <c r="BV38" s="1644"/>
      <c r="BW38" s="1644"/>
      <c r="BX38" s="1644"/>
      <c r="BY38" s="1644"/>
      <c r="BZ38" s="1644"/>
      <c r="CA38" s="1644"/>
      <c r="CB38" s="1644"/>
      <c r="CC38" s="1644"/>
      <c r="CD38" s="1644"/>
      <c r="CE38" s="1644"/>
      <c r="CF38" s="1644"/>
      <c r="CG38" s="1644"/>
      <c r="CH38" s="1644"/>
      <c r="CI38" s="1644"/>
      <c r="CJ38" s="1644"/>
      <c r="CK38" s="1644"/>
      <c r="CL38" s="1644"/>
      <c r="CM38" s="1644"/>
      <c r="CN38" s="1644"/>
      <c r="CO38" s="1644"/>
      <c r="CP38" s="1644"/>
      <c r="CQ38" s="1644"/>
      <c r="CR38" s="1644"/>
      <c r="CS38" s="1644"/>
      <c r="CT38" s="1644"/>
      <c r="CU38" s="1644"/>
      <c r="CV38" s="1644"/>
      <c r="CW38" s="1644"/>
      <c r="CX38" s="1644"/>
      <c r="CY38" s="1644"/>
      <c r="CZ38" s="1644"/>
      <c r="DA38" s="1644"/>
      <c r="DB38" s="1644"/>
      <c r="DC38" s="1644"/>
      <c r="DD38" s="1644"/>
      <c r="DE38" s="1644"/>
      <c r="DF38" s="1644"/>
      <c r="DG38" s="1644"/>
      <c r="DH38" s="1644"/>
      <c r="DI38" s="1644"/>
      <c r="DJ38" s="1644"/>
      <c r="DK38" s="1644"/>
      <c r="DL38" s="1644"/>
      <c r="DM38" s="1644"/>
      <c r="DN38" s="1644"/>
      <c r="DO38" s="1644"/>
      <c r="DP38" s="1644"/>
      <c r="DQ38" s="1644"/>
      <c r="DR38" s="1644"/>
      <c r="DS38" s="1644"/>
      <c r="DT38" s="1644"/>
      <c r="DU38" s="1644"/>
      <c r="DV38" s="1644"/>
      <c r="DW38" s="1644"/>
      <c r="DX38" s="1644"/>
      <c r="DY38" s="1644"/>
      <c r="DZ38" s="1644"/>
      <c r="EA38" s="1644"/>
      <c r="EB38" s="1644"/>
      <c r="EC38" s="1644"/>
      <c r="ED38" s="1644"/>
      <c r="EE38" s="1644"/>
      <c r="EF38" s="1644"/>
      <c r="EG38" s="1644"/>
      <c r="EH38" s="1644"/>
      <c r="EI38" s="1644"/>
      <c r="EJ38" s="1644"/>
      <c r="EK38" s="1644"/>
      <c r="EL38" s="1644"/>
      <c r="EM38" s="1644"/>
      <c r="EN38" s="1644"/>
      <c r="EO38" s="1644"/>
      <c r="EP38" s="1644"/>
      <c r="EQ38" s="1644"/>
      <c r="ER38" s="1644"/>
      <c r="ES38" s="1644"/>
      <c r="ET38" s="1644"/>
      <c r="EU38" s="1644"/>
      <c r="EV38" s="1644"/>
      <c r="EW38" s="1644"/>
      <c r="EX38" s="1644"/>
      <c r="EY38" s="1644"/>
      <c r="EZ38" s="1644"/>
      <c r="FA38" s="1644"/>
      <c r="FB38" s="1644"/>
      <c r="FC38" s="1644"/>
      <c r="FD38" s="1644"/>
      <c r="FE38" s="1644"/>
      <c r="FF38" s="1644"/>
      <c r="FG38" s="1644"/>
      <c r="FH38" s="1644"/>
      <c r="FI38" s="1644"/>
      <c r="FJ38" s="1644"/>
      <c r="FK38" s="1644"/>
      <c r="FL38" s="1644"/>
      <c r="FM38" s="1644"/>
      <c r="FN38" s="1644"/>
      <c r="FO38" s="1644"/>
      <c r="FP38" s="1644"/>
      <c r="FQ38" s="1644"/>
      <c r="FR38" s="1644"/>
      <c r="FS38" s="1644"/>
      <c r="FT38" s="1644"/>
      <c r="FU38" s="1644"/>
      <c r="FV38" s="1644"/>
      <c r="FW38" s="1644"/>
      <c r="FX38" s="1644"/>
      <c r="FY38" s="1644"/>
      <c r="FZ38" s="1644"/>
      <c r="GA38" s="1644"/>
      <c r="GB38" s="1644"/>
      <c r="GC38" s="1644"/>
      <c r="GD38" s="1644"/>
      <c r="GE38" s="1644"/>
      <c r="GF38" s="1644"/>
      <c r="GG38" s="1644"/>
      <c r="GH38" s="1644"/>
      <c r="GI38" s="1644"/>
      <c r="GJ38" s="1644"/>
      <c r="GK38" s="1644"/>
      <c r="GL38" s="1644"/>
      <c r="GM38" s="1644"/>
      <c r="HJ38" s="1640">
        <v>11</v>
      </c>
    </row>
    <row customHeight="1" ht="27.299999999999997">
      <c r="D39" s="1647"/>
      <c r="E39" s="1262" t="s">
        <v>1462</v>
      </c>
      <c r="F39" s="2294" t="s">
        <v>1463</v>
      </c>
      <c r="G39" s="2294"/>
      <c r="H39" s="378"/>
      <c r="I39" s="378"/>
      <c r="J39" s="1696"/>
      <c r="K39" s="1696"/>
      <c r="L39" s="1696"/>
      <c r="M39" s="1696"/>
      <c r="N39" s="1696"/>
      <c r="O39" s="1696"/>
      <c r="P39" s="1696"/>
      <c r="Q39" s="1696"/>
      <c r="R39" s="1696"/>
      <c r="S39" s="1696"/>
      <c r="T39" s="1696"/>
      <c r="U39" s="1696"/>
      <c r="V39" s="1696"/>
      <c r="W39" s="1696"/>
      <c r="X39" s="1696"/>
      <c r="Y39" s="1696"/>
      <c r="Z39" s="1696"/>
      <c r="AA39" s="1696"/>
      <c r="AB39" s="1696"/>
      <c r="AC39" s="1696"/>
      <c r="AD39" s="1696"/>
      <c r="AE39" s="1696"/>
      <c r="AF39" s="1696"/>
      <c r="AG39" s="1696"/>
      <c r="AH39" s="1696"/>
      <c r="AI39" s="1696"/>
      <c r="AJ39" s="1696"/>
      <c r="AK39" s="1696"/>
      <c r="AL39" s="1696"/>
      <c r="AM39" s="1696"/>
      <c r="AN39" s="1696"/>
      <c r="AO39" s="1696"/>
      <c r="AP39" s="1696"/>
      <c r="AQ39" s="1696"/>
      <c r="AR39" s="1696"/>
      <c r="AS39" s="1696"/>
      <c r="AT39" s="1696"/>
      <c r="AU39" s="1696"/>
      <c r="AV39" s="1696"/>
      <c r="AW39" s="1696"/>
      <c r="AX39" s="1696"/>
      <c r="AY39" s="1696"/>
      <c r="AZ39" s="1696"/>
      <c r="BA39" s="1696"/>
      <c r="BB39" s="1696"/>
      <c r="BC39" s="1696"/>
      <c r="BD39" s="1696"/>
      <c r="BE39" s="1696"/>
      <c r="BF39" s="1696"/>
      <c r="BG39" s="1696"/>
      <c r="BH39" s="1696"/>
      <c r="BI39" s="1696"/>
      <c r="BJ39" s="1696"/>
      <c r="BK39" s="1696"/>
      <c r="BL39" s="1696"/>
      <c r="BM39" s="1696"/>
      <c r="BN39" s="1696"/>
      <c r="BO39" s="1696"/>
      <c r="BP39" s="1696"/>
      <c r="BQ39" s="1696"/>
      <c r="BR39" s="1696"/>
      <c r="BS39" s="1696"/>
      <c r="BT39" s="1696"/>
      <c r="BU39" s="1696"/>
      <c r="BV39" s="1696"/>
      <c r="BW39" s="1696"/>
      <c r="BX39" s="1696"/>
      <c r="BY39" s="1696"/>
      <c r="BZ39" s="1696"/>
      <c r="CA39" s="1696"/>
      <c r="CB39" s="1696"/>
      <c r="CC39" s="1696"/>
      <c r="CD39" s="1696"/>
      <c r="CE39" s="1696"/>
      <c r="CF39" s="1696"/>
      <c r="CG39" s="1696"/>
      <c r="CH39" s="1696"/>
      <c r="CI39" s="1696"/>
      <c r="CJ39" s="1696"/>
      <c r="CK39" s="1696"/>
      <c r="CL39" s="1696"/>
      <c r="CM39" s="1696"/>
      <c r="CN39" s="1696"/>
      <c r="CO39" s="1696"/>
      <c r="CP39" s="1696"/>
      <c r="CQ39" s="1696"/>
      <c r="CR39" s="1696"/>
      <c r="CS39" s="1696"/>
      <c r="CT39" s="1696"/>
      <c r="CU39" s="1696"/>
      <c r="CV39" s="1696"/>
      <c r="CW39" s="1696"/>
      <c r="CX39" s="1696"/>
      <c r="CY39" s="1696"/>
      <c r="CZ39" s="1696"/>
      <c r="DA39" s="1696"/>
      <c r="DB39" s="1696"/>
      <c r="DC39" s="1696"/>
      <c r="DD39" s="1696"/>
      <c r="DE39" s="1696"/>
      <c r="DF39" s="1696"/>
      <c r="DG39" s="1696"/>
      <c r="DH39" s="1696"/>
      <c r="DI39" s="1696"/>
      <c r="DJ39" s="1696"/>
      <c r="DK39" s="1696"/>
      <c r="DL39" s="1696"/>
      <c r="DM39" s="1696"/>
      <c r="DN39" s="1696"/>
      <c r="DO39" s="1696"/>
      <c r="DP39" s="1696"/>
      <c r="DQ39" s="1696"/>
      <c r="DR39" s="1696"/>
      <c r="DS39" s="1696"/>
      <c r="DT39" s="1696"/>
      <c r="DU39" s="1696"/>
      <c r="DV39" s="1696"/>
      <c r="DW39" s="1696"/>
      <c r="DX39" s="1696"/>
      <c r="DY39" s="1696"/>
      <c r="DZ39" s="1696"/>
      <c r="EA39" s="1696"/>
      <c r="EB39" s="1696"/>
      <c r="EC39" s="1696"/>
      <c r="ED39" s="1696"/>
      <c r="EE39" s="1696"/>
      <c r="EF39" s="1696"/>
      <c r="EG39" s="1696"/>
      <c r="EH39" s="1696"/>
      <c r="EI39" s="1696"/>
      <c r="EJ39" s="1696"/>
      <c r="EK39" s="1696"/>
      <c r="EL39" s="1696"/>
      <c r="EM39" s="1696"/>
      <c r="EN39" s="1696"/>
      <c r="EO39" s="1696"/>
      <c r="EP39" s="1696"/>
      <c r="EQ39" s="1696"/>
      <c r="ER39" s="1696"/>
      <c r="ES39" s="1696"/>
      <c r="ET39" s="1696"/>
      <c r="EU39" s="1696"/>
      <c r="EV39" s="1696"/>
      <c r="EW39" s="1696"/>
      <c r="EX39" s="1696"/>
      <c r="EY39" s="1696"/>
      <c r="EZ39" s="1696"/>
      <c r="FA39" s="1696"/>
      <c r="FB39" s="1696"/>
      <c r="FC39" s="1696"/>
      <c r="FD39" s="1696"/>
      <c r="FE39" s="1696"/>
      <c r="FF39" s="1696"/>
      <c r="FG39" s="1696"/>
      <c r="FH39" s="1696"/>
      <c r="FI39" s="1696"/>
      <c r="FJ39" s="1696"/>
      <c r="FK39" s="1696"/>
      <c r="FL39" s="1696"/>
      <c r="FM39" s="1696"/>
      <c r="FN39" s="1696"/>
      <c r="FO39" s="1696"/>
      <c r="FP39" s="1696"/>
      <c r="FQ39" s="1696"/>
      <c r="FR39" s="1696"/>
      <c r="FS39" s="1696"/>
      <c r="FT39" s="1696"/>
      <c r="FU39" s="1696"/>
      <c r="FV39" s="1696"/>
      <c r="FW39" s="1696"/>
      <c r="FX39" s="1696"/>
      <c r="FY39" s="1696"/>
      <c r="FZ39" s="1696"/>
      <c r="GA39" s="1696"/>
      <c r="GB39" s="1696"/>
      <c r="GC39" s="1696"/>
      <c r="GD39" s="1696"/>
      <c r="GE39" s="1696"/>
      <c r="GF39" s="1696"/>
      <c r="GG39" s="1696"/>
      <c r="GH39" s="1696"/>
      <c r="GI39" s="1696"/>
      <c r="GJ39" s="1696"/>
      <c r="GK39" s="1696"/>
      <c r="GL39" s="1696"/>
      <c r="GM39" s="1696"/>
      <c r="GN39" s="378"/>
      <c r="HJ39" s="1640">
        <v>26</v>
      </c>
    </row>
    <row s="1650" customFormat="1" customHeight="1" ht="39.75">
      <c r="A40" s="996"/>
      <c r="B40" s="1645"/>
      <c r="C40" s="1645"/>
      <c r="D40" s="360"/>
      <c r="F40" s="2294" t="s">
        <v>1464</v>
      </c>
      <c r="G40" s="2294"/>
      <c r="H40" s="378"/>
      <c r="I40" s="378"/>
      <c r="J40" s="1696"/>
      <c r="K40" s="1696"/>
      <c r="L40" s="1696"/>
      <c r="M40" s="1696"/>
      <c r="N40" s="1696"/>
      <c r="O40" s="1696"/>
      <c r="P40" s="1696"/>
      <c r="Q40" s="1696"/>
      <c r="R40" s="1696"/>
      <c r="S40" s="1696"/>
      <c r="T40" s="1696"/>
      <c r="U40" s="1696"/>
      <c r="V40" s="1696"/>
      <c r="W40" s="1696"/>
      <c r="X40" s="1696"/>
      <c r="Y40" s="1696"/>
      <c r="Z40" s="1696"/>
      <c r="AA40" s="1696"/>
      <c r="AB40" s="1696"/>
      <c r="AC40" s="1696"/>
      <c r="AD40" s="1696"/>
      <c r="AE40" s="1696"/>
      <c r="AF40" s="1696"/>
      <c r="AG40" s="1696"/>
      <c r="AH40" s="1696"/>
      <c r="AI40" s="1696"/>
      <c r="AJ40" s="1696"/>
      <c r="AK40" s="1696"/>
      <c r="AL40" s="1696"/>
      <c r="AM40" s="1696"/>
      <c r="AN40" s="1696"/>
      <c r="AO40" s="1696"/>
      <c r="AP40" s="1696"/>
      <c r="AQ40" s="1696"/>
      <c r="AR40" s="1696"/>
      <c r="AS40" s="1696"/>
      <c r="AT40" s="1696"/>
      <c r="AU40" s="1696"/>
      <c r="AV40" s="1696"/>
      <c r="AW40" s="1696"/>
      <c r="AX40" s="1696"/>
      <c r="AY40" s="1696"/>
      <c r="AZ40" s="1696"/>
      <c r="BA40" s="1696"/>
      <c r="BB40" s="1696"/>
      <c r="BC40" s="1696"/>
      <c r="BD40" s="1696"/>
      <c r="BE40" s="1696"/>
      <c r="BF40" s="1696"/>
      <c r="BG40" s="1696"/>
      <c r="BH40" s="1696"/>
      <c r="BI40" s="1696"/>
      <c r="BJ40" s="1696"/>
      <c r="BK40" s="1696"/>
      <c r="BL40" s="1696"/>
      <c r="BM40" s="1696"/>
      <c r="BN40" s="1696"/>
      <c r="BO40" s="1696"/>
      <c r="BP40" s="1696"/>
      <c r="BQ40" s="1696"/>
      <c r="BR40" s="1696"/>
      <c r="BS40" s="1696"/>
      <c r="BT40" s="1696"/>
      <c r="BU40" s="1696"/>
      <c r="BV40" s="1696"/>
      <c r="BW40" s="1696"/>
      <c r="BX40" s="1696"/>
      <c r="BY40" s="1696"/>
      <c r="BZ40" s="1696"/>
      <c r="CA40" s="1696"/>
      <c r="CB40" s="1696"/>
      <c r="CC40" s="1696"/>
      <c r="CD40" s="1696"/>
      <c r="CE40" s="1696"/>
      <c r="CF40" s="1696"/>
      <c r="CG40" s="1696"/>
      <c r="CH40" s="1696"/>
      <c r="CI40" s="1696"/>
      <c r="CJ40" s="1696"/>
      <c r="CK40" s="1696"/>
      <c r="CL40" s="1696"/>
      <c r="CM40" s="1696"/>
      <c r="CN40" s="1696"/>
      <c r="CO40" s="1696"/>
      <c r="CP40" s="1696"/>
      <c r="CQ40" s="1696"/>
      <c r="CR40" s="1696"/>
      <c r="CS40" s="1696"/>
      <c r="CT40" s="1696"/>
      <c r="CU40" s="1696"/>
      <c r="CV40" s="1696"/>
      <c r="CW40" s="1696"/>
      <c r="CX40" s="1696"/>
      <c r="CY40" s="1696"/>
      <c r="CZ40" s="1696"/>
      <c r="DA40" s="1696"/>
      <c r="DB40" s="1696"/>
      <c r="DC40" s="1696"/>
      <c r="DD40" s="1696"/>
      <c r="DE40" s="1696"/>
      <c r="DF40" s="1696"/>
      <c r="DG40" s="1696"/>
      <c r="DH40" s="1696"/>
      <c r="DI40" s="1696"/>
      <c r="DJ40" s="1696"/>
      <c r="DK40" s="1696"/>
      <c r="DL40" s="1696"/>
      <c r="DM40" s="1696"/>
      <c r="DN40" s="1696"/>
      <c r="DO40" s="1696"/>
      <c r="DP40" s="1696"/>
      <c r="DQ40" s="1696"/>
      <c r="DR40" s="1696"/>
      <c r="DS40" s="1696"/>
      <c r="DT40" s="1696"/>
      <c r="DU40" s="1696"/>
      <c r="DV40" s="1696"/>
      <c r="DW40" s="1696"/>
      <c r="DX40" s="1696"/>
      <c r="DY40" s="1696"/>
      <c r="DZ40" s="1696"/>
      <c r="EA40" s="1696"/>
      <c r="EB40" s="1696"/>
      <c r="EC40" s="1696"/>
      <c r="ED40" s="1696"/>
      <c r="EE40" s="1696"/>
      <c r="EF40" s="1696"/>
      <c r="EG40" s="1696"/>
      <c r="EH40" s="1696"/>
      <c r="EI40" s="1696"/>
      <c r="EJ40" s="1696"/>
      <c r="EK40" s="1696"/>
      <c r="EL40" s="1696"/>
      <c r="EM40" s="1696"/>
      <c r="EN40" s="1696"/>
      <c r="EO40" s="1696"/>
      <c r="EP40" s="1696"/>
      <c r="EQ40" s="1696"/>
      <c r="ER40" s="1696"/>
      <c r="ES40" s="1696"/>
      <c r="ET40" s="1696"/>
      <c r="EU40" s="1696"/>
      <c r="EV40" s="1696"/>
      <c r="EW40" s="1696"/>
      <c r="EX40" s="1696"/>
      <c r="EY40" s="1696"/>
      <c r="EZ40" s="1696"/>
      <c r="FA40" s="1696"/>
      <c r="FB40" s="1696"/>
      <c r="FC40" s="1696"/>
      <c r="FD40" s="1696"/>
      <c r="FE40" s="1696"/>
      <c r="FF40" s="1696"/>
      <c r="FG40" s="1696"/>
      <c r="FH40" s="1696"/>
      <c r="FI40" s="1696"/>
      <c r="FJ40" s="1696"/>
      <c r="FK40" s="1696"/>
      <c r="FL40" s="1696"/>
      <c r="FM40" s="1696"/>
      <c r="FN40" s="1696"/>
      <c r="FO40" s="1696"/>
      <c r="FP40" s="1696"/>
      <c r="FQ40" s="1696"/>
      <c r="FR40" s="1696"/>
      <c r="FS40" s="1696"/>
      <c r="FT40" s="1696"/>
      <c r="FU40" s="1696"/>
      <c r="FV40" s="1696"/>
      <c r="FW40" s="1696"/>
      <c r="FX40" s="1696"/>
      <c r="FY40" s="1696"/>
      <c r="FZ40" s="1696"/>
      <c r="GA40" s="1696"/>
      <c r="GB40" s="1696"/>
      <c r="GC40" s="1696"/>
      <c r="GD40" s="1696"/>
      <c r="GE40" s="1696"/>
      <c r="GF40" s="1696"/>
      <c r="GG40" s="1696"/>
      <c r="GH40" s="1696"/>
      <c r="GI40" s="1696"/>
      <c r="GJ40" s="1696"/>
      <c r="GK40" s="1696"/>
      <c r="GL40" s="1696"/>
      <c r="GM40" s="1696"/>
      <c r="GN40" s="378"/>
      <c r="GO40" s="1169"/>
      <c r="GP40" s="1645"/>
      <c r="GQ40" s="1645"/>
      <c r="GR40" s="1169"/>
      <c r="GS40" s="1169"/>
      <c r="GT40" s="1169"/>
      <c r="GU40" s="1169"/>
      <c r="GV40" s="1645"/>
      <c r="GW40" s="1169"/>
      <c r="GX40" s="1169"/>
      <c r="GY40" s="553"/>
      <c r="GZ40" s="1169"/>
      <c r="HA40" s="1169"/>
      <c r="HB40" s="1169"/>
      <c r="HC40" s="1169"/>
      <c r="HD40" s="1169"/>
      <c r="HE40" s="1641"/>
      <c r="HF40" s="575"/>
      <c r="HG40" s="575"/>
      <c r="HH40" s="575"/>
      <c r="HI40" s="575"/>
      <c r="HJ40" s="1650">
        <v>38</v>
      </c>
    </row>
    <row s="1650" customFormat="1" customHeight="1" ht="11.549999999999999">
      <c r="A41" s="996"/>
      <c r="B41" s="1645"/>
      <c r="C41" s="1645"/>
      <c r="D41" s="360"/>
      <c r="J41" s="1650"/>
      <c r="K41" s="1650"/>
      <c r="L41" s="1650"/>
      <c r="M41" s="1650"/>
      <c r="N41" s="1650"/>
      <c r="O41" s="1650"/>
      <c r="P41" s="1650"/>
      <c r="Q41" s="1650"/>
      <c r="R41" s="1650"/>
      <c r="S41" s="1650"/>
      <c r="T41" s="1650"/>
      <c r="U41" s="1650"/>
      <c r="V41" s="1650"/>
      <c r="W41" s="1650"/>
      <c r="X41" s="1650"/>
      <c r="Y41" s="1650"/>
      <c r="Z41" s="1650"/>
      <c r="AA41" s="1650"/>
      <c r="AB41" s="1650"/>
      <c r="AC41" s="1650"/>
      <c r="AD41" s="1650"/>
      <c r="AE41" s="1650"/>
      <c r="AF41" s="1650"/>
      <c r="AG41" s="1650"/>
      <c r="AH41" s="1650"/>
      <c r="AI41" s="1650"/>
      <c r="AJ41" s="1650"/>
      <c r="AK41" s="1650"/>
      <c r="AL41" s="1650"/>
      <c r="AM41" s="1650"/>
      <c r="AN41" s="1650"/>
      <c r="AO41" s="1650"/>
      <c r="AP41" s="1650"/>
      <c r="AQ41" s="1650"/>
      <c r="AR41" s="1650"/>
      <c r="AS41" s="1650"/>
      <c r="AT41" s="1650"/>
      <c r="AU41" s="1650"/>
      <c r="AV41" s="1650"/>
      <c r="AW41" s="1650"/>
      <c r="AX41" s="1650"/>
      <c r="AY41" s="1650"/>
      <c r="AZ41" s="1650"/>
      <c r="BA41" s="1650"/>
      <c r="BB41" s="1650"/>
      <c r="BC41" s="1650"/>
      <c r="BD41" s="1650"/>
      <c r="BE41" s="1650"/>
      <c r="BF41" s="1650"/>
      <c r="BG41" s="1650"/>
      <c r="BH41" s="1650"/>
      <c r="BI41" s="1650"/>
      <c r="BJ41" s="1650"/>
      <c r="BK41" s="1650"/>
      <c r="BL41" s="1650"/>
      <c r="BM41" s="1650"/>
      <c r="BN41" s="1650"/>
      <c r="BO41" s="1650"/>
      <c r="BP41" s="1650"/>
      <c r="BQ41" s="1650"/>
      <c r="BR41" s="1650"/>
      <c r="BS41" s="1650"/>
      <c r="BT41" s="1650"/>
      <c r="BU41" s="1650"/>
      <c r="BV41" s="1650"/>
      <c r="BW41" s="1650"/>
      <c r="BX41" s="1650"/>
      <c r="BY41" s="1650"/>
      <c r="BZ41" s="1650"/>
      <c r="CA41" s="1650"/>
      <c r="CB41" s="1650"/>
      <c r="CC41" s="1650"/>
      <c r="CD41" s="1650"/>
      <c r="CE41" s="1650"/>
      <c r="CF41" s="1650"/>
      <c r="CG41" s="1650"/>
      <c r="CH41" s="1650"/>
      <c r="CI41" s="1650"/>
      <c r="CJ41" s="1650"/>
      <c r="CK41" s="1650"/>
      <c r="CL41" s="1650"/>
      <c r="CM41" s="1650"/>
      <c r="CN41" s="1650"/>
      <c r="CO41" s="1650"/>
      <c r="CP41" s="1650"/>
      <c r="CQ41" s="1650"/>
      <c r="CR41" s="1650"/>
      <c r="CS41" s="1650"/>
      <c r="CT41" s="1650"/>
      <c r="CU41" s="1650"/>
      <c r="CV41" s="1650"/>
      <c r="CW41" s="1650"/>
      <c r="CX41" s="1650"/>
      <c r="CY41" s="1650"/>
      <c r="CZ41" s="1650"/>
      <c r="DA41" s="1650"/>
      <c r="DB41" s="1650"/>
      <c r="DC41" s="1650"/>
      <c r="DD41" s="1650"/>
      <c r="DE41" s="1650"/>
      <c r="DF41" s="1650"/>
      <c r="DG41" s="1650"/>
      <c r="DH41" s="1650"/>
      <c r="DI41" s="1650"/>
      <c r="DJ41" s="1650"/>
      <c r="DK41" s="1650"/>
      <c r="DL41" s="1650"/>
      <c r="DM41" s="1650"/>
      <c r="DN41" s="1650"/>
      <c r="DO41" s="1650"/>
      <c r="DP41" s="1650"/>
      <c r="DQ41" s="1650"/>
      <c r="DR41" s="1650"/>
      <c r="DS41" s="1650"/>
      <c r="DT41" s="1650"/>
      <c r="DU41" s="1650"/>
      <c r="DV41" s="1650"/>
      <c r="DW41" s="1650"/>
      <c r="DX41" s="1650"/>
      <c r="DY41" s="1650"/>
      <c r="DZ41" s="1650"/>
      <c r="EA41" s="1650"/>
      <c r="EB41" s="1650"/>
      <c r="EC41" s="1650"/>
      <c r="ED41" s="1650"/>
      <c r="EE41" s="1650"/>
      <c r="EF41" s="1650"/>
      <c r="EG41" s="1650"/>
      <c r="EH41" s="1650"/>
      <c r="EI41" s="1650"/>
      <c r="EJ41" s="1650"/>
      <c r="EK41" s="1650"/>
      <c r="EL41" s="1650"/>
      <c r="EM41" s="1650"/>
      <c r="EN41" s="1650"/>
      <c r="EO41" s="1650"/>
      <c r="EP41" s="1650"/>
      <c r="EQ41" s="1650"/>
      <c r="ER41" s="1650"/>
      <c r="ES41" s="1650"/>
      <c r="ET41" s="1650"/>
      <c r="EU41" s="1650"/>
      <c r="EV41" s="1650"/>
      <c r="EW41" s="1650"/>
      <c r="EX41" s="1650"/>
      <c r="EY41" s="1650"/>
      <c r="EZ41" s="1650"/>
      <c r="FA41" s="1650"/>
      <c r="FB41" s="1650"/>
      <c r="FC41" s="1650"/>
      <c r="FD41" s="1650"/>
      <c r="FE41" s="1650"/>
      <c r="FF41" s="1650"/>
      <c r="FG41" s="1650"/>
      <c r="FH41" s="1650"/>
      <c r="FI41" s="1650"/>
      <c r="FJ41" s="1650"/>
      <c r="FK41" s="1650"/>
      <c r="FL41" s="1650"/>
      <c r="FM41" s="1650"/>
      <c r="FN41" s="1650"/>
      <c r="FO41" s="1650"/>
      <c r="FP41" s="1650"/>
      <c r="FQ41" s="1650"/>
      <c r="FR41" s="1650"/>
      <c r="FS41" s="1650"/>
      <c r="FT41" s="1650"/>
      <c r="FU41" s="1650"/>
      <c r="FV41" s="1650"/>
      <c r="FW41" s="1650"/>
      <c r="FX41" s="1650"/>
      <c r="FY41" s="1650"/>
      <c r="FZ41" s="1650"/>
      <c r="GA41" s="1650"/>
      <c r="GB41" s="1650"/>
      <c r="GC41" s="1650"/>
      <c r="GD41" s="1650"/>
      <c r="GE41" s="1650"/>
      <c r="GF41" s="1650"/>
      <c r="GG41" s="1650"/>
      <c r="GH41" s="1650"/>
      <c r="GI41" s="1650"/>
      <c r="GJ41" s="1650"/>
      <c r="GK41" s="1650"/>
      <c r="GL41" s="1650"/>
      <c r="GM41" s="1650"/>
      <c r="GO41" s="1169"/>
      <c r="GP41" s="1645"/>
      <c r="GQ41" s="1645"/>
      <c r="GR41" s="1169"/>
      <c r="GS41" s="1169"/>
      <c r="GT41" s="1169"/>
      <c r="GU41" s="1169"/>
      <c r="GV41" s="1645"/>
      <c r="GW41" s="1169"/>
      <c r="GX41" s="1169"/>
      <c r="GY41" s="553"/>
      <c r="GZ41" s="1169"/>
      <c r="HA41" s="1169"/>
      <c r="HB41" s="1169"/>
      <c r="HC41" s="1169"/>
      <c r="HD41" s="1169"/>
      <c r="HE41" s="1641"/>
      <c r="HF41" s="575"/>
      <c r="HG41" s="575"/>
      <c r="HH41" s="575"/>
      <c r="HI41" s="575"/>
      <c r="HJ41" s="1650">
        <v>11</v>
      </c>
    </row>
    <row s="1650" customFormat="1" customHeight="1" ht="11.549999999999999">
      <c r="A42" s="996"/>
      <c r="B42" s="1645"/>
      <c r="C42" s="1645"/>
      <c r="D42" s="360"/>
      <c r="J42" s="1650"/>
      <c r="K42" s="1650"/>
      <c r="L42" s="1650"/>
      <c r="M42" s="1650"/>
      <c r="N42" s="1650"/>
      <c r="O42" s="1650"/>
      <c r="P42" s="1650"/>
      <c r="Q42" s="1650"/>
      <c r="R42" s="1650"/>
      <c r="S42" s="1650"/>
      <c r="T42" s="1650"/>
      <c r="U42" s="1650"/>
      <c r="V42" s="1650"/>
      <c r="W42" s="1650"/>
      <c r="X42" s="1650"/>
      <c r="Y42" s="1650"/>
      <c r="Z42" s="1650"/>
      <c r="AA42" s="1650"/>
      <c r="AB42" s="1650"/>
      <c r="AC42" s="1650"/>
      <c r="AD42" s="1650"/>
      <c r="AE42" s="1650"/>
      <c r="AF42" s="1650"/>
      <c r="AG42" s="1650"/>
      <c r="AH42" s="1650"/>
      <c r="AI42" s="1650"/>
      <c r="AJ42" s="1650"/>
      <c r="AK42" s="1650"/>
      <c r="AL42" s="1650"/>
      <c r="AM42" s="1650"/>
      <c r="AN42" s="1650"/>
      <c r="AO42" s="1650"/>
      <c r="AP42" s="1650"/>
      <c r="AQ42" s="1650"/>
      <c r="AR42" s="1650"/>
      <c r="AS42" s="1650"/>
      <c r="AT42" s="1650"/>
      <c r="AU42" s="1650"/>
      <c r="AV42" s="1650"/>
      <c r="AW42" s="1650"/>
      <c r="AX42" s="1650"/>
      <c r="AY42" s="1650"/>
      <c r="AZ42" s="1650"/>
      <c r="BA42" s="1650"/>
      <c r="BB42" s="1650"/>
      <c r="BC42" s="1650"/>
      <c r="BD42" s="1650"/>
      <c r="BE42" s="1650"/>
      <c r="BF42" s="1650"/>
      <c r="BG42" s="1650"/>
      <c r="BH42" s="1650"/>
      <c r="BI42" s="1650"/>
      <c r="BJ42" s="1650"/>
      <c r="BK42" s="1650"/>
      <c r="BL42" s="1650"/>
      <c r="BM42" s="1650"/>
      <c r="BN42" s="1650"/>
      <c r="BO42" s="1650"/>
      <c r="BP42" s="1650"/>
      <c r="BQ42" s="1650"/>
      <c r="BR42" s="1650"/>
      <c r="BS42" s="1650"/>
      <c r="BT42" s="1650"/>
      <c r="BU42" s="1650"/>
      <c r="BV42" s="1650"/>
      <c r="BW42" s="1650"/>
      <c r="BX42" s="1650"/>
      <c r="BY42" s="1650"/>
      <c r="BZ42" s="1650"/>
      <c r="CA42" s="1650"/>
      <c r="CB42" s="1650"/>
      <c r="CC42" s="1650"/>
      <c r="CD42" s="1650"/>
      <c r="CE42" s="1650"/>
      <c r="CF42" s="1650"/>
      <c r="CG42" s="1650"/>
      <c r="CH42" s="1650"/>
      <c r="CI42" s="1650"/>
      <c r="CJ42" s="1650"/>
      <c r="CK42" s="1650"/>
      <c r="CL42" s="1650"/>
      <c r="CM42" s="1650"/>
      <c r="CN42" s="1650"/>
      <c r="CO42" s="1650"/>
      <c r="CP42" s="1650"/>
      <c r="CQ42" s="1650"/>
      <c r="CR42" s="1650"/>
      <c r="CS42" s="1650"/>
      <c r="CT42" s="1650"/>
      <c r="CU42" s="1650"/>
      <c r="CV42" s="1650"/>
      <c r="CW42" s="1650"/>
      <c r="CX42" s="1650"/>
      <c r="CY42" s="1650"/>
      <c r="CZ42" s="1650"/>
      <c r="DA42" s="1650"/>
      <c r="DB42" s="1650"/>
      <c r="DC42" s="1650"/>
      <c r="DD42" s="1650"/>
      <c r="DE42" s="1650"/>
      <c r="DF42" s="1650"/>
      <c r="DG42" s="1650"/>
      <c r="DH42" s="1650"/>
      <c r="DI42" s="1650"/>
      <c r="DJ42" s="1650"/>
      <c r="DK42" s="1650"/>
      <c r="DL42" s="1650"/>
      <c r="DM42" s="1650"/>
      <c r="DN42" s="1650"/>
      <c r="DO42" s="1650"/>
      <c r="DP42" s="1650"/>
      <c r="DQ42" s="1650"/>
      <c r="DR42" s="1650"/>
      <c r="DS42" s="1650"/>
      <c r="DT42" s="1650"/>
      <c r="DU42" s="1650"/>
      <c r="DV42" s="1650"/>
      <c r="DW42" s="1650"/>
      <c r="DX42" s="1650"/>
      <c r="DY42" s="1650"/>
      <c r="DZ42" s="1650"/>
      <c r="EA42" s="1650"/>
      <c r="EB42" s="1650"/>
      <c r="EC42" s="1650"/>
      <c r="ED42" s="1650"/>
      <c r="EE42" s="1650"/>
      <c r="EF42" s="1650"/>
      <c r="EG42" s="1650"/>
      <c r="EH42" s="1650"/>
      <c r="EI42" s="1650"/>
      <c r="EJ42" s="1650"/>
      <c r="EK42" s="1650"/>
      <c r="EL42" s="1650"/>
      <c r="EM42" s="1650"/>
      <c r="EN42" s="1650"/>
      <c r="EO42" s="1650"/>
      <c r="EP42" s="1650"/>
      <c r="EQ42" s="1650"/>
      <c r="ER42" s="1650"/>
      <c r="ES42" s="1650"/>
      <c r="ET42" s="1650"/>
      <c r="EU42" s="1650"/>
      <c r="EV42" s="1650"/>
      <c r="EW42" s="1650"/>
      <c r="EX42" s="1650"/>
      <c r="EY42" s="1650"/>
      <c r="EZ42" s="1650"/>
      <c r="FA42" s="1650"/>
      <c r="FB42" s="1650"/>
      <c r="FC42" s="1650"/>
      <c r="FD42" s="1650"/>
      <c r="FE42" s="1650"/>
      <c r="FF42" s="1650"/>
      <c r="FG42" s="1650"/>
      <c r="FH42" s="1650"/>
      <c r="FI42" s="1650"/>
      <c r="FJ42" s="1650"/>
      <c r="FK42" s="1650"/>
      <c r="FL42" s="1650"/>
      <c r="FM42" s="1650"/>
      <c r="FN42" s="1650"/>
      <c r="FO42" s="1650"/>
      <c r="FP42" s="1650"/>
      <c r="FQ42" s="1650"/>
      <c r="FR42" s="1650"/>
      <c r="FS42" s="1650"/>
      <c r="FT42" s="1650"/>
      <c r="FU42" s="1650"/>
      <c r="FV42" s="1650"/>
      <c r="FW42" s="1650"/>
      <c r="FX42" s="1650"/>
      <c r="FY42" s="1650"/>
      <c r="FZ42" s="1650"/>
      <c r="GA42" s="1650"/>
      <c r="GB42" s="1650"/>
      <c r="GC42" s="1650"/>
      <c r="GD42" s="1650"/>
      <c r="GE42" s="1650"/>
      <c r="GF42" s="1650"/>
      <c r="GG42" s="1650"/>
      <c r="GH42" s="1650"/>
      <c r="GI42" s="1650"/>
      <c r="GJ42" s="1650"/>
      <c r="GK42" s="1650"/>
      <c r="GL42" s="1650"/>
      <c r="GM42" s="1650"/>
      <c r="GO42" s="1169"/>
      <c r="GP42" s="1645"/>
      <c r="GQ42" s="1645"/>
      <c r="GR42" s="1169"/>
      <c r="GS42" s="1169"/>
      <c r="GT42" s="1169"/>
      <c r="GU42" s="1169"/>
      <c r="GV42" s="1645"/>
      <c r="GW42" s="1169"/>
      <c r="GX42" s="1169"/>
      <c r="GY42" s="553"/>
      <c r="GZ42" s="1169"/>
      <c r="HA42" s="1169"/>
      <c r="HB42" s="1169"/>
      <c r="HC42" s="1169"/>
      <c r="HD42" s="1169"/>
      <c r="HE42" s="1641"/>
      <c r="HF42" s="575"/>
      <c r="HG42" s="575"/>
      <c r="HH42" s="575"/>
      <c r="HI42" s="575"/>
      <c r="HJ42" s="1650">
        <v>11</v>
      </c>
    </row>
    <row s="1650" customFormat="1" customHeight="1" ht="11.549999999999999">
      <c r="A43" s="996"/>
      <c r="B43" s="1645"/>
      <c r="C43" s="1645"/>
      <c r="D43" s="360"/>
      <c r="H43" s="575"/>
      <c r="I43" s="575"/>
      <c r="J43" s="631"/>
      <c r="K43" s="631"/>
      <c r="L43" s="631"/>
      <c r="M43" s="631"/>
      <c r="N43" s="631"/>
      <c r="O43" s="631"/>
      <c r="P43" s="631"/>
      <c r="Q43" s="631"/>
      <c r="R43" s="631"/>
      <c r="S43" s="631"/>
      <c r="T43" s="631"/>
      <c r="U43" s="631"/>
      <c r="V43" s="631"/>
      <c r="W43" s="631"/>
      <c r="X43" s="631"/>
      <c r="Y43" s="631"/>
      <c r="Z43" s="631"/>
      <c r="AA43" s="631"/>
      <c r="AB43" s="631"/>
      <c r="AC43" s="631"/>
      <c r="AD43" s="631"/>
      <c r="AE43" s="631"/>
      <c r="AF43" s="631"/>
      <c r="AG43" s="631"/>
      <c r="AH43" s="631"/>
      <c r="AI43" s="631"/>
      <c r="AJ43" s="631"/>
      <c r="AK43" s="631"/>
      <c r="AL43" s="631"/>
      <c r="AM43" s="631"/>
      <c r="AN43" s="631"/>
      <c r="AO43" s="631"/>
      <c r="AP43" s="631"/>
      <c r="AQ43" s="631"/>
      <c r="AR43" s="631"/>
      <c r="AS43" s="631"/>
      <c r="AT43" s="631"/>
      <c r="AU43" s="631"/>
      <c r="AV43" s="631"/>
      <c r="AW43" s="631"/>
      <c r="AX43" s="631"/>
      <c r="AY43" s="631"/>
      <c r="AZ43" s="631"/>
      <c r="BA43" s="631"/>
      <c r="BB43" s="631"/>
      <c r="BC43" s="631"/>
      <c r="BD43" s="631"/>
      <c r="BE43" s="631"/>
      <c r="BF43" s="631"/>
      <c r="BG43" s="631"/>
      <c r="BH43" s="631"/>
      <c r="BI43" s="631"/>
      <c r="BJ43" s="631"/>
      <c r="BK43" s="631"/>
      <c r="BL43" s="631"/>
      <c r="BM43" s="631"/>
      <c r="BN43" s="631"/>
      <c r="BO43" s="631"/>
      <c r="BP43" s="631"/>
      <c r="BQ43" s="631"/>
      <c r="BR43" s="631"/>
      <c r="BS43" s="631"/>
      <c r="BT43" s="631"/>
      <c r="BU43" s="631"/>
      <c r="BV43" s="631"/>
      <c r="BW43" s="631"/>
      <c r="BX43" s="631"/>
      <c r="BY43" s="631"/>
      <c r="BZ43" s="631"/>
      <c r="CA43" s="631"/>
      <c r="CB43" s="631"/>
      <c r="CC43" s="631"/>
      <c r="CD43" s="631"/>
      <c r="CE43" s="631"/>
      <c r="CF43" s="631"/>
      <c r="CG43" s="631"/>
      <c r="CH43" s="631"/>
      <c r="CI43" s="631"/>
      <c r="CJ43" s="631"/>
      <c r="CK43" s="631"/>
      <c r="CL43" s="631"/>
      <c r="CM43" s="631"/>
      <c r="CN43" s="631"/>
      <c r="CO43" s="631"/>
      <c r="CP43" s="631"/>
      <c r="CQ43" s="631"/>
      <c r="CR43" s="631"/>
      <c r="CS43" s="631"/>
      <c r="CT43" s="631"/>
      <c r="CU43" s="631"/>
      <c r="CV43" s="631"/>
      <c r="CW43" s="631"/>
      <c r="CX43" s="631"/>
      <c r="CY43" s="631"/>
      <c r="CZ43" s="631"/>
      <c r="DA43" s="631"/>
      <c r="DB43" s="631"/>
      <c r="DC43" s="631"/>
      <c r="DD43" s="631"/>
      <c r="DE43" s="631"/>
      <c r="DF43" s="631"/>
      <c r="DG43" s="631"/>
      <c r="DH43" s="631"/>
      <c r="DI43" s="631"/>
      <c r="DJ43" s="631"/>
      <c r="DK43" s="631"/>
      <c r="DL43" s="631"/>
      <c r="DM43" s="631"/>
      <c r="DN43" s="631"/>
      <c r="DO43" s="631"/>
      <c r="DP43" s="631"/>
      <c r="DQ43" s="631"/>
      <c r="DR43" s="631"/>
      <c r="DS43" s="631"/>
      <c r="DT43" s="631"/>
      <c r="DU43" s="631"/>
      <c r="DV43" s="631"/>
      <c r="DW43" s="631"/>
      <c r="DX43" s="631"/>
      <c r="DY43" s="631"/>
      <c r="DZ43" s="631"/>
      <c r="EA43" s="631"/>
      <c r="EB43" s="631"/>
      <c r="EC43" s="631"/>
      <c r="ED43" s="631"/>
      <c r="EE43" s="631"/>
      <c r="EF43" s="631"/>
      <c r="EG43" s="631"/>
      <c r="EH43" s="631"/>
      <c r="EI43" s="631"/>
      <c r="EJ43" s="631"/>
      <c r="EK43" s="631"/>
      <c r="EL43" s="631"/>
      <c r="EM43" s="631"/>
      <c r="EN43" s="631"/>
      <c r="EO43" s="631"/>
      <c r="EP43" s="631"/>
      <c r="EQ43" s="631"/>
      <c r="ER43" s="631"/>
      <c r="ES43" s="631"/>
      <c r="ET43" s="631"/>
      <c r="EU43" s="631"/>
      <c r="EV43" s="631"/>
      <c r="EW43" s="631"/>
      <c r="EX43" s="631"/>
      <c r="EY43" s="631"/>
      <c r="EZ43" s="631"/>
      <c r="FA43" s="631"/>
      <c r="FB43" s="631"/>
      <c r="FC43" s="631"/>
      <c r="FD43" s="631"/>
      <c r="FE43" s="631"/>
      <c r="FF43" s="631"/>
      <c r="FG43" s="631"/>
      <c r="FH43" s="631"/>
      <c r="FI43" s="631"/>
      <c r="FJ43" s="631"/>
      <c r="FK43" s="631"/>
      <c r="FL43" s="631"/>
      <c r="FM43" s="631"/>
      <c r="FN43" s="631"/>
      <c r="FO43" s="631"/>
      <c r="FP43" s="631"/>
      <c r="FQ43" s="631"/>
      <c r="FR43" s="631"/>
      <c r="FS43" s="631"/>
      <c r="FT43" s="631"/>
      <c r="FU43" s="631"/>
      <c r="FV43" s="631"/>
      <c r="FW43" s="631"/>
      <c r="FX43" s="631"/>
      <c r="FY43" s="631"/>
      <c r="FZ43" s="631"/>
      <c r="GA43" s="631"/>
      <c r="GB43" s="631"/>
      <c r="GC43" s="631"/>
      <c r="GD43" s="631"/>
      <c r="GE43" s="631"/>
      <c r="GF43" s="631"/>
      <c r="GG43" s="631"/>
      <c r="GH43" s="631"/>
      <c r="GI43" s="631"/>
      <c r="GJ43" s="631"/>
      <c r="GK43" s="631"/>
      <c r="GL43" s="631"/>
      <c r="GM43" s="631"/>
      <c r="GO43" s="1169"/>
      <c r="GP43" s="1645"/>
      <c r="GQ43" s="1645"/>
      <c r="GR43" s="1169"/>
      <c r="GS43" s="1169"/>
      <c r="GT43" s="1169"/>
      <c r="GU43" s="1169"/>
      <c r="GV43" s="1645"/>
      <c r="GW43" s="1169"/>
      <c r="GX43" s="1169"/>
      <c r="GY43" s="553"/>
      <c r="GZ43" s="1169"/>
      <c r="HA43" s="1169"/>
      <c r="HB43" s="1169"/>
      <c r="HC43" s="1169"/>
      <c r="HD43" s="1169"/>
      <c r="HE43" s="1641"/>
      <c r="HF43" s="575"/>
      <c r="HG43" s="575"/>
      <c r="HH43" s="575"/>
      <c r="HI43" s="575"/>
      <c r="HJ43" s="1650">
        <v>11</v>
      </c>
    </row>
    <row s="1650" customFormat="1" customHeight="1" ht="11.549999999999999">
      <c r="A44" s="996"/>
      <c r="B44" s="1645"/>
      <c r="C44" s="1645"/>
      <c r="D44" s="360"/>
      <c r="J44" s="1650"/>
      <c r="K44" s="1650"/>
      <c r="L44" s="1650"/>
      <c r="M44" s="1650"/>
      <c r="N44" s="1650"/>
      <c r="O44" s="1650"/>
      <c r="P44" s="1650"/>
      <c r="Q44" s="1650"/>
      <c r="R44" s="1650"/>
      <c r="S44" s="1650"/>
      <c r="T44" s="1650"/>
      <c r="U44" s="1650"/>
      <c r="V44" s="1650"/>
      <c r="W44" s="1650"/>
      <c r="X44" s="1650"/>
      <c r="Y44" s="1650"/>
      <c r="Z44" s="1650"/>
      <c r="AA44" s="1650"/>
      <c r="AB44" s="1650"/>
      <c r="AC44" s="1650"/>
      <c r="AD44" s="1650"/>
      <c r="AE44" s="1650"/>
      <c r="AF44" s="1650"/>
      <c r="AG44" s="1650"/>
      <c r="AH44" s="1650"/>
      <c r="AI44" s="1650"/>
      <c r="AJ44" s="1650"/>
      <c r="AK44" s="1650"/>
      <c r="AL44" s="1650"/>
      <c r="AM44" s="1650"/>
      <c r="AN44" s="1650"/>
      <c r="AO44" s="1650"/>
      <c r="AP44" s="1650"/>
      <c r="AQ44" s="1650"/>
      <c r="AR44" s="1650"/>
      <c r="AS44" s="1650"/>
      <c r="AT44" s="1650"/>
      <c r="AU44" s="1650"/>
      <c r="AV44" s="1650"/>
      <c r="AW44" s="1650"/>
      <c r="AX44" s="1650"/>
      <c r="AY44" s="1650"/>
      <c r="AZ44" s="1650"/>
      <c r="BA44" s="1650"/>
      <c r="BB44" s="1650"/>
      <c r="BC44" s="1650"/>
      <c r="BD44" s="1650"/>
      <c r="BE44" s="1650"/>
      <c r="BF44" s="1650"/>
      <c r="BG44" s="1650"/>
      <c r="BH44" s="1650"/>
      <c r="BI44" s="1650"/>
      <c r="BJ44" s="1650"/>
      <c r="BK44" s="1650"/>
      <c r="BL44" s="1650"/>
      <c r="BM44" s="1650"/>
      <c r="BN44" s="1650"/>
      <c r="BO44" s="1650"/>
      <c r="BP44" s="1650"/>
      <c r="BQ44" s="1650"/>
      <c r="BR44" s="1650"/>
      <c r="BS44" s="1650"/>
      <c r="BT44" s="1650"/>
      <c r="BU44" s="1650"/>
      <c r="BV44" s="1650"/>
      <c r="BW44" s="1650"/>
      <c r="BX44" s="1650"/>
      <c r="BY44" s="1650"/>
      <c r="BZ44" s="1650"/>
      <c r="CA44" s="1650"/>
      <c r="CB44" s="1650"/>
      <c r="CC44" s="1650"/>
      <c r="CD44" s="1650"/>
      <c r="CE44" s="1650"/>
      <c r="CF44" s="1650"/>
      <c r="CG44" s="1650"/>
      <c r="CH44" s="1650"/>
      <c r="CI44" s="1650"/>
      <c r="CJ44" s="1650"/>
      <c r="CK44" s="1650"/>
      <c r="CL44" s="1650"/>
      <c r="CM44" s="1650"/>
      <c r="CN44" s="1650"/>
      <c r="CO44" s="1650"/>
      <c r="CP44" s="1650"/>
      <c r="CQ44" s="1650"/>
      <c r="CR44" s="1650"/>
      <c r="CS44" s="1650"/>
      <c r="CT44" s="1650"/>
      <c r="CU44" s="1650"/>
      <c r="CV44" s="1650"/>
      <c r="CW44" s="1650"/>
      <c r="CX44" s="1650"/>
      <c r="CY44" s="1650"/>
      <c r="CZ44" s="1650"/>
      <c r="DA44" s="1650"/>
      <c r="DB44" s="1650"/>
      <c r="DC44" s="1650"/>
      <c r="DD44" s="1650"/>
      <c r="DE44" s="1650"/>
      <c r="DF44" s="1650"/>
      <c r="DG44" s="1650"/>
      <c r="DH44" s="1650"/>
      <c r="DI44" s="1650"/>
      <c r="DJ44" s="1650"/>
      <c r="DK44" s="1650"/>
      <c r="DL44" s="1650"/>
      <c r="DM44" s="1650"/>
      <c r="DN44" s="1650"/>
      <c r="DO44" s="1650"/>
      <c r="DP44" s="1650"/>
      <c r="DQ44" s="1650"/>
      <c r="DR44" s="1650"/>
      <c r="DS44" s="1650"/>
      <c r="DT44" s="1650"/>
      <c r="DU44" s="1650"/>
      <c r="DV44" s="1650"/>
      <c r="DW44" s="1650"/>
      <c r="DX44" s="1650"/>
      <c r="DY44" s="1650"/>
      <c r="DZ44" s="1650"/>
      <c r="EA44" s="1650"/>
      <c r="EB44" s="1650"/>
      <c r="EC44" s="1650"/>
      <c r="ED44" s="1650"/>
      <c r="EE44" s="1650"/>
      <c r="EF44" s="1650"/>
      <c r="EG44" s="1650"/>
      <c r="EH44" s="1650"/>
      <c r="EI44" s="1650"/>
      <c r="EJ44" s="1650"/>
      <c r="EK44" s="1650"/>
      <c r="EL44" s="1650"/>
      <c r="EM44" s="1650"/>
      <c r="EN44" s="1650"/>
      <c r="EO44" s="1650"/>
      <c r="EP44" s="1650"/>
      <c r="EQ44" s="1650"/>
      <c r="ER44" s="1650"/>
      <c r="ES44" s="1650"/>
      <c r="ET44" s="1650"/>
      <c r="EU44" s="1650"/>
      <c r="EV44" s="1650"/>
      <c r="EW44" s="1650"/>
      <c r="EX44" s="1650"/>
      <c r="EY44" s="1650"/>
      <c r="EZ44" s="1650"/>
      <c r="FA44" s="1650"/>
      <c r="FB44" s="1650"/>
      <c r="FC44" s="1650"/>
      <c r="FD44" s="1650"/>
      <c r="FE44" s="1650"/>
      <c r="FF44" s="1650"/>
      <c r="FG44" s="1650"/>
      <c r="FH44" s="1650"/>
      <c r="FI44" s="1650"/>
      <c r="FJ44" s="1650"/>
      <c r="FK44" s="1650"/>
      <c r="FL44" s="1650"/>
      <c r="FM44" s="1650"/>
      <c r="FN44" s="1650"/>
      <c r="FO44" s="1650"/>
      <c r="FP44" s="1650"/>
      <c r="FQ44" s="1650"/>
      <c r="FR44" s="1650"/>
      <c r="FS44" s="1650"/>
      <c r="FT44" s="1650"/>
      <c r="FU44" s="1650"/>
      <c r="FV44" s="1650"/>
      <c r="FW44" s="1650"/>
      <c r="FX44" s="1650"/>
      <c r="FY44" s="1650"/>
      <c r="FZ44" s="1650"/>
      <c r="GA44" s="1650"/>
      <c r="GB44" s="1650"/>
      <c r="GC44" s="1650"/>
      <c r="GD44" s="1650"/>
      <c r="GE44" s="1650"/>
      <c r="GF44" s="1650"/>
      <c r="GG44" s="1650"/>
      <c r="GH44" s="1650"/>
      <c r="GI44" s="1650"/>
      <c r="GJ44" s="1650"/>
      <c r="GK44" s="1650"/>
      <c r="GL44" s="1650"/>
      <c r="GM44" s="1650"/>
      <c r="GO44" s="1169"/>
      <c r="GP44" s="1645"/>
      <c r="GQ44" s="1645"/>
      <c r="GR44" s="1169"/>
      <c r="GS44" s="1169"/>
      <c r="GT44" s="1169"/>
      <c r="GU44" s="1169"/>
      <c r="GV44" s="1645"/>
      <c r="GW44" s="1169"/>
      <c r="GX44" s="1169"/>
      <c r="GY44" s="553"/>
      <c r="GZ44" s="1169"/>
      <c r="HA44" s="1169"/>
      <c r="HB44" s="1169"/>
      <c r="HC44" s="1169"/>
      <c r="HD44" s="1169"/>
      <c r="HE44" s="1641"/>
      <c r="HF44" s="575"/>
      <c r="HG44" s="575"/>
      <c r="HH44" s="575"/>
      <c r="HI44" s="575"/>
      <c r="HJ44" s="1650">
        <v>11</v>
      </c>
    </row>
    <row s="1650" customFormat="1" customHeight="1" ht="11.549999999999999">
      <c r="A45" s="996"/>
      <c r="B45" s="1645"/>
      <c r="C45" s="1645"/>
      <c r="D45" s="360"/>
      <c r="J45" s="1650"/>
      <c r="K45" s="1650"/>
      <c r="L45" s="1650"/>
      <c r="M45" s="1650"/>
      <c r="N45" s="1650"/>
      <c r="O45" s="1650"/>
      <c r="P45" s="1650"/>
      <c r="Q45" s="1650"/>
      <c r="R45" s="1650"/>
      <c r="S45" s="1650"/>
      <c r="T45" s="1650"/>
      <c r="U45" s="1650"/>
      <c r="V45" s="1650"/>
      <c r="W45" s="1650"/>
      <c r="X45" s="1650"/>
      <c r="Y45" s="1650"/>
      <c r="Z45" s="1650"/>
      <c r="AA45" s="1650"/>
      <c r="AB45" s="1650"/>
      <c r="AC45" s="1650"/>
      <c r="AD45" s="1650"/>
      <c r="AE45" s="1650"/>
      <c r="AF45" s="1650"/>
      <c r="AG45" s="1650"/>
      <c r="AH45" s="1650"/>
      <c r="AI45" s="1650"/>
      <c r="AJ45" s="1650"/>
      <c r="AK45" s="1650"/>
      <c r="AL45" s="1650"/>
      <c r="AM45" s="1650"/>
      <c r="AN45" s="1650"/>
      <c r="AO45" s="1650"/>
      <c r="AP45" s="1650"/>
      <c r="AQ45" s="1650"/>
      <c r="AR45" s="1650"/>
      <c r="AS45" s="1650"/>
      <c r="AT45" s="1650"/>
      <c r="AU45" s="1650"/>
      <c r="AV45" s="1650"/>
      <c r="AW45" s="1650"/>
      <c r="AX45" s="1650"/>
      <c r="AY45" s="1650"/>
      <c r="AZ45" s="1650"/>
      <c r="BA45" s="1650"/>
      <c r="BB45" s="1650"/>
      <c r="BC45" s="1650"/>
      <c r="BD45" s="1650"/>
      <c r="BE45" s="1650"/>
      <c r="BF45" s="1650"/>
      <c r="BG45" s="1650"/>
      <c r="BH45" s="1650"/>
      <c r="BI45" s="1650"/>
      <c r="BJ45" s="1650"/>
      <c r="BK45" s="1650"/>
      <c r="BL45" s="1650"/>
      <c r="BM45" s="1650"/>
      <c r="BN45" s="1650"/>
      <c r="BO45" s="1650"/>
      <c r="BP45" s="1650"/>
      <c r="BQ45" s="1650"/>
      <c r="BR45" s="1650"/>
      <c r="BS45" s="1650"/>
      <c r="BT45" s="1650"/>
      <c r="BU45" s="1650"/>
      <c r="BV45" s="1650"/>
      <c r="BW45" s="1650"/>
      <c r="BX45" s="1650"/>
      <c r="BY45" s="1650"/>
      <c r="BZ45" s="1650"/>
      <c r="CA45" s="1650"/>
      <c r="CB45" s="1650"/>
      <c r="CC45" s="1650"/>
      <c r="CD45" s="1650"/>
      <c r="CE45" s="1650"/>
      <c r="CF45" s="1650"/>
      <c r="CG45" s="1650"/>
      <c r="CH45" s="1650"/>
      <c r="CI45" s="1650"/>
      <c r="CJ45" s="1650"/>
      <c r="CK45" s="1650"/>
      <c r="CL45" s="1650"/>
      <c r="CM45" s="1650"/>
      <c r="CN45" s="1650"/>
      <c r="CO45" s="1650"/>
      <c r="CP45" s="1650"/>
      <c r="CQ45" s="1650"/>
      <c r="CR45" s="1650"/>
      <c r="CS45" s="1650"/>
      <c r="CT45" s="1650"/>
      <c r="CU45" s="1650"/>
      <c r="CV45" s="1650"/>
      <c r="CW45" s="1650"/>
      <c r="CX45" s="1650"/>
      <c r="CY45" s="1650"/>
      <c r="CZ45" s="1650"/>
      <c r="DA45" s="1650"/>
      <c r="DB45" s="1650"/>
      <c r="DC45" s="1650"/>
      <c r="DD45" s="1650"/>
      <c r="DE45" s="1650"/>
      <c r="DF45" s="1650"/>
      <c r="DG45" s="1650"/>
      <c r="DH45" s="1650"/>
      <c r="DI45" s="1650"/>
      <c r="DJ45" s="1650"/>
      <c r="DK45" s="1650"/>
      <c r="DL45" s="1650"/>
      <c r="DM45" s="1650"/>
      <c r="DN45" s="1650"/>
      <c r="DO45" s="1650"/>
      <c r="DP45" s="1650"/>
      <c r="DQ45" s="1650"/>
      <c r="DR45" s="1650"/>
      <c r="DS45" s="1650"/>
      <c r="DT45" s="1650"/>
      <c r="DU45" s="1650"/>
      <c r="DV45" s="1650"/>
      <c r="DW45" s="1650"/>
      <c r="DX45" s="1650"/>
      <c r="DY45" s="1650"/>
      <c r="DZ45" s="1650"/>
      <c r="EA45" s="1650"/>
      <c r="EB45" s="1650"/>
      <c r="EC45" s="1650"/>
      <c r="ED45" s="1650"/>
      <c r="EE45" s="1650"/>
      <c r="EF45" s="1650"/>
      <c r="EG45" s="1650"/>
      <c r="EH45" s="1650"/>
      <c r="EI45" s="1650"/>
      <c r="EJ45" s="1650"/>
      <c r="EK45" s="1650"/>
      <c r="EL45" s="1650"/>
      <c r="EM45" s="1650"/>
      <c r="EN45" s="1650"/>
      <c r="EO45" s="1650"/>
      <c r="EP45" s="1650"/>
      <c r="EQ45" s="1650"/>
      <c r="ER45" s="1650"/>
      <c r="ES45" s="1650"/>
      <c r="ET45" s="1650"/>
      <c r="EU45" s="1650"/>
      <c r="EV45" s="1650"/>
      <c r="EW45" s="1650"/>
      <c r="EX45" s="1650"/>
      <c r="EY45" s="1650"/>
      <c r="EZ45" s="1650"/>
      <c r="FA45" s="1650"/>
      <c r="FB45" s="1650"/>
      <c r="FC45" s="1650"/>
      <c r="FD45" s="1650"/>
      <c r="FE45" s="1650"/>
      <c r="FF45" s="1650"/>
      <c r="FG45" s="1650"/>
      <c r="FH45" s="1650"/>
      <c r="FI45" s="1650"/>
      <c r="FJ45" s="1650"/>
      <c r="FK45" s="1650"/>
      <c r="FL45" s="1650"/>
      <c r="FM45" s="1650"/>
      <c r="FN45" s="1650"/>
      <c r="FO45" s="1650"/>
      <c r="FP45" s="1650"/>
      <c r="FQ45" s="1650"/>
      <c r="FR45" s="1650"/>
      <c r="FS45" s="1650"/>
      <c r="FT45" s="1650"/>
      <c r="FU45" s="1650"/>
      <c r="FV45" s="1650"/>
      <c r="FW45" s="1650"/>
      <c r="FX45" s="1650"/>
      <c r="FY45" s="1650"/>
      <c r="FZ45" s="1650"/>
      <c r="GA45" s="1650"/>
      <c r="GB45" s="1650"/>
      <c r="GC45" s="1650"/>
      <c r="GD45" s="1650"/>
      <c r="GE45" s="1650"/>
      <c r="GF45" s="1650"/>
      <c r="GG45" s="1650"/>
      <c r="GH45" s="1650"/>
      <c r="GI45" s="1650"/>
      <c r="GJ45" s="1650"/>
      <c r="GK45" s="1650"/>
      <c r="GL45" s="1650"/>
      <c r="GM45" s="1650"/>
      <c r="GO45" s="1169"/>
      <c r="GP45" s="1645"/>
      <c r="GQ45" s="1645"/>
      <c r="GR45" s="1169"/>
      <c r="GS45" s="1169"/>
      <c r="GT45" s="1169"/>
      <c r="GU45" s="1169"/>
      <c r="GV45" s="1645"/>
      <c r="GW45" s="1169"/>
      <c r="GX45" s="1169"/>
      <c r="GY45" s="553"/>
      <c r="GZ45" s="1169"/>
      <c r="HA45" s="1169"/>
      <c r="HB45" s="1169"/>
      <c r="HC45" s="1169"/>
      <c r="HD45" s="1169"/>
      <c r="HE45" s="1641"/>
      <c r="HF45" s="575"/>
      <c r="HG45" s="575"/>
      <c r="HH45" s="575"/>
      <c r="HI45" s="575"/>
      <c r="HJ45" s="1650">
        <v>11</v>
      </c>
    </row>
    <row s="1650" customFormat="1" customHeight="1" ht="11.549999999999999">
      <c r="A46" s="996"/>
      <c r="B46" s="1645"/>
      <c r="C46" s="1645"/>
      <c r="D46" s="360"/>
      <c r="J46" s="1650"/>
      <c r="K46" s="1650"/>
      <c r="L46" s="1650"/>
      <c r="M46" s="1650"/>
      <c r="N46" s="1650"/>
      <c r="O46" s="1650"/>
      <c r="P46" s="1650"/>
      <c r="Q46" s="1650"/>
      <c r="R46" s="1650"/>
      <c r="S46" s="1650"/>
      <c r="T46" s="1650"/>
      <c r="U46" s="1650"/>
      <c r="V46" s="1650"/>
      <c r="W46" s="1650"/>
      <c r="X46" s="1650"/>
      <c r="Y46" s="1650"/>
      <c r="Z46" s="1650"/>
      <c r="AA46" s="1650"/>
      <c r="AB46" s="1650"/>
      <c r="AC46" s="1650"/>
      <c r="AD46" s="1650"/>
      <c r="AE46" s="1650"/>
      <c r="AF46" s="1650"/>
      <c r="AG46" s="1650"/>
      <c r="AH46" s="1650"/>
      <c r="AI46" s="1650"/>
      <c r="AJ46" s="1650"/>
      <c r="AK46" s="1650"/>
      <c r="AL46" s="1650"/>
      <c r="AM46" s="1650"/>
      <c r="AN46" s="1650"/>
      <c r="AO46" s="1650"/>
      <c r="AP46" s="1650"/>
      <c r="AQ46" s="1650"/>
      <c r="AR46" s="1650"/>
      <c r="AS46" s="1650"/>
      <c r="AT46" s="1650"/>
      <c r="AU46" s="1650"/>
      <c r="AV46" s="1650"/>
      <c r="AW46" s="1650"/>
      <c r="AX46" s="1650"/>
      <c r="AY46" s="1650"/>
      <c r="AZ46" s="1650"/>
      <c r="BA46" s="1650"/>
      <c r="BB46" s="1650"/>
      <c r="BC46" s="1650"/>
      <c r="BD46" s="1650"/>
      <c r="BE46" s="1650"/>
      <c r="BF46" s="1650"/>
      <c r="BG46" s="1650"/>
      <c r="BH46" s="1650"/>
      <c r="BI46" s="1650"/>
      <c r="BJ46" s="1650"/>
      <c r="BK46" s="1650"/>
      <c r="BL46" s="1650"/>
      <c r="BM46" s="1650"/>
      <c r="BN46" s="1650"/>
      <c r="BO46" s="1650"/>
      <c r="BP46" s="1650"/>
      <c r="BQ46" s="1650"/>
      <c r="BR46" s="1650"/>
      <c r="BS46" s="1650"/>
      <c r="BT46" s="1650"/>
      <c r="BU46" s="1650"/>
      <c r="BV46" s="1650"/>
      <c r="BW46" s="1650"/>
      <c r="BX46" s="1650"/>
      <c r="BY46" s="1650"/>
      <c r="BZ46" s="1650"/>
      <c r="CA46" s="1650"/>
      <c r="CB46" s="1650"/>
      <c r="CC46" s="1650"/>
      <c r="CD46" s="1650"/>
      <c r="CE46" s="1650"/>
      <c r="CF46" s="1650"/>
      <c r="CG46" s="1650"/>
      <c r="CH46" s="1650"/>
      <c r="CI46" s="1650"/>
      <c r="CJ46" s="1650"/>
      <c r="CK46" s="1650"/>
      <c r="CL46" s="1650"/>
      <c r="CM46" s="1650"/>
      <c r="CN46" s="1650"/>
      <c r="CO46" s="1650"/>
      <c r="CP46" s="1650"/>
      <c r="CQ46" s="1650"/>
      <c r="CR46" s="1650"/>
      <c r="CS46" s="1650"/>
      <c r="CT46" s="1650"/>
      <c r="CU46" s="1650"/>
      <c r="CV46" s="1650"/>
      <c r="CW46" s="1650"/>
      <c r="CX46" s="1650"/>
      <c r="CY46" s="1650"/>
      <c r="CZ46" s="1650"/>
      <c r="DA46" s="1650"/>
      <c r="DB46" s="1650"/>
      <c r="DC46" s="1650"/>
      <c r="DD46" s="1650"/>
      <c r="DE46" s="1650"/>
      <c r="DF46" s="1650"/>
      <c r="DG46" s="1650"/>
      <c r="DH46" s="1650"/>
      <c r="DI46" s="1650"/>
      <c r="DJ46" s="1650"/>
      <c r="DK46" s="1650"/>
      <c r="DL46" s="1650"/>
      <c r="DM46" s="1650"/>
      <c r="DN46" s="1650"/>
      <c r="DO46" s="1650"/>
      <c r="DP46" s="1650"/>
      <c r="DQ46" s="1650"/>
      <c r="DR46" s="1650"/>
      <c r="DS46" s="1650"/>
      <c r="DT46" s="1650"/>
      <c r="DU46" s="1650"/>
      <c r="DV46" s="1650"/>
      <c r="DW46" s="1650"/>
      <c r="DX46" s="1650"/>
      <c r="DY46" s="1650"/>
      <c r="DZ46" s="1650"/>
      <c r="EA46" s="1650"/>
      <c r="EB46" s="1650"/>
      <c r="EC46" s="1650"/>
      <c r="ED46" s="1650"/>
      <c r="EE46" s="1650"/>
      <c r="EF46" s="1650"/>
      <c r="EG46" s="1650"/>
      <c r="EH46" s="1650"/>
      <c r="EI46" s="1650"/>
      <c r="EJ46" s="1650"/>
      <c r="EK46" s="1650"/>
      <c r="EL46" s="1650"/>
      <c r="EM46" s="1650"/>
      <c r="EN46" s="1650"/>
      <c r="EO46" s="1650"/>
      <c r="EP46" s="1650"/>
      <c r="EQ46" s="1650"/>
      <c r="ER46" s="1650"/>
      <c r="ES46" s="1650"/>
      <c r="ET46" s="1650"/>
      <c r="EU46" s="1650"/>
      <c r="EV46" s="1650"/>
      <c r="EW46" s="1650"/>
      <c r="EX46" s="1650"/>
      <c r="EY46" s="1650"/>
      <c r="EZ46" s="1650"/>
      <c r="FA46" s="1650"/>
      <c r="FB46" s="1650"/>
      <c r="FC46" s="1650"/>
      <c r="FD46" s="1650"/>
      <c r="FE46" s="1650"/>
      <c r="FF46" s="1650"/>
      <c r="FG46" s="1650"/>
      <c r="FH46" s="1650"/>
      <c r="FI46" s="1650"/>
      <c r="FJ46" s="1650"/>
      <c r="FK46" s="1650"/>
      <c r="FL46" s="1650"/>
      <c r="FM46" s="1650"/>
      <c r="FN46" s="1650"/>
      <c r="FO46" s="1650"/>
      <c r="FP46" s="1650"/>
      <c r="FQ46" s="1650"/>
      <c r="FR46" s="1650"/>
      <c r="FS46" s="1650"/>
      <c r="FT46" s="1650"/>
      <c r="FU46" s="1650"/>
      <c r="FV46" s="1650"/>
      <c r="FW46" s="1650"/>
      <c r="FX46" s="1650"/>
      <c r="FY46" s="1650"/>
      <c r="FZ46" s="1650"/>
      <c r="GA46" s="1650"/>
      <c r="GB46" s="1650"/>
      <c r="GC46" s="1650"/>
      <c r="GD46" s="1650"/>
      <c r="GE46" s="1650"/>
      <c r="GF46" s="1650"/>
      <c r="GG46" s="1650"/>
      <c r="GH46" s="1650"/>
      <c r="GI46" s="1650"/>
      <c r="GJ46" s="1650"/>
      <c r="GK46" s="1650"/>
      <c r="GL46" s="1650"/>
      <c r="GM46" s="1650"/>
      <c r="GO46" s="1169"/>
      <c r="GP46" s="1645"/>
      <c r="GQ46" s="1645"/>
      <c r="GR46" s="1169"/>
      <c r="GS46" s="1169"/>
      <c r="GT46" s="1169"/>
      <c r="GU46" s="1169"/>
      <c r="GV46" s="1645"/>
      <c r="GW46" s="1169"/>
      <c r="GX46" s="1169"/>
      <c r="GY46" s="553"/>
      <c r="GZ46" s="1169"/>
      <c r="HA46" s="1169"/>
      <c r="HB46" s="1169"/>
      <c r="HC46" s="1169"/>
      <c r="HD46" s="1169"/>
      <c r="HE46" s="1641"/>
      <c r="HF46" s="575"/>
      <c r="HG46" s="575"/>
      <c r="HH46" s="575"/>
      <c r="HI46" s="575"/>
      <c r="HJ46" s="1650">
        <v>11</v>
      </c>
    </row>
    <row s="1650" customFormat="1" customHeight="1" ht="11.549999999999999">
      <c r="A47" s="996"/>
      <c r="B47" s="1645"/>
      <c r="C47" s="1645"/>
      <c r="D47" s="360"/>
      <c r="J47" s="1650"/>
      <c r="K47" s="1650"/>
      <c r="L47" s="1650"/>
      <c r="M47" s="1650"/>
      <c r="N47" s="1650"/>
      <c r="O47" s="1650"/>
      <c r="P47" s="1650"/>
      <c r="Q47" s="1650"/>
      <c r="R47" s="1650"/>
      <c r="S47" s="1650"/>
      <c r="T47" s="1650"/>
      <c r="U47" s="1650"/>
      <c r="V47" s="1650"/>
      <c r="W47" s="1650"/>
      <c r="X47" s="1650"/>
      <c r="Y47" s="1650"/>
      <c r="Z47" s="1650"/>
      <c r="AA47" s="1650"/>
      <c r="AB47" s="1650"/>
      <c r="AC47" s="1650"/>
      <c r="AD47" s="1650"/>
      <c r="AE47" s="1650"/>
      <c r="AF47" s="1650"/>
      <c r="AG47" s="1650"/>
      <c r="AH47" s="1650"/>
      <c r="AI47" s="1650"/>
      <c r="AJ47" s="1650"/>
      <c r="AK47" s="1650"/>
      <c r="AL47" s="1650"/>
      <c r="AM47" s="1650"/>
      <c r="AN47" s="1650"/>
      <c r="AO47" s="1650"/>
      <c r="AP47" s="1650"/>
      <c r="AQ47" s="1650"/>
      <c r="AR47" s="1650"/>
      <c r="AS47" s="1650"/>
      <c r="AT47" s="1650"/>
      <c r="AU47" s="1650"/>
      <c r="AV47" s="1650"/>
      <c r="AW47" s="1650"/>
      <c r="AX47" s="1650"/>
      <c r="AY47" s="1650"/>
      <c r="AZ47" s="1650"/>
      <c r="BA47" s="1650"/>
      <c r="BB47" s="1650"/>
      <c r="BC47" s="1650"/>
      <c r="BD47" s="1650"/>
      <c r="BE47" s="1650"/>
      <c r="BF47" s="1650"/>
      <c r="BG47" s="1650"/>
      <c r="BH47" s="1650"/>
      <c r="BI47" s="1650"/>
      <c r="BJ47" s="1650"/>
      <c r="BK47" s="1650"/>
      <c r="BL47" s="1650"/>
      <c r="BM47" s="1650"/>
      <c r="BN47" s="1650"/>
      <c r="BO47" s="1650"/>
      <c r="BP47" s="1650"/>
      <c r="BQ47" s="1650"/>
      <c r="BR47" s="1650"/>
      <c r="BS47" s="1650"/>
      <c r="BT47" s="1650"/>
      <c r="BU47" s="1650"/>
      <c r="BV47" s="1650"/>
      <c r="BW47" s="1650"/>
      <c r="BX47" s="1650"/>
      <c r="BY47" s="1650"/>
      <c r="BZ47" s="1650"/>
      <c r="CA47" s="1650"/>
      <c r="CB47" s="1650"/>
      <c r="CC47" s="1650"/>
      <c r="CD47" s="1650"/>
      <c r="CE47" s="1650"/>
      <c r="CF47" s="1650"/>
      <c r="CG47" s="1650"/>
      <c r="CH47" s="1650"/>
      <c r="CI47" s="1650"/>
      <c r="CJ47" s="1650"/>
      <c r="CK47" s="1650"/>
      <c r="CL47" s="1650"/>
      <c r="CM47" s="1650"/>
      <c r="CN47" s="1650"/>
      <c r="CO47" s="1650"/>
      <c r="CP47" s="1650"/>
      <c r="CQ47" s="1650"/>
      <c r="CR47" s="1650"/>
      <c r="CS47" s="1650"/>
      <c r="CT47" s="1650"/>
      <c r="CU47" s="1650"/>
      <c r="CV47" s="1650"/>
      <c r="CW47" s="1650"/>
      <c r="CX47" s="1650"/>
      <c r="CY47" s="1650"/>
      <c r="CZ47" s="1650"/>
      <c r="DA47" s="1650"/>
      <c r="DB47" s="1650"/>
      <c r="DC47" s="1650"/>
      <c r="DD47" s="1650"/>
      <c r="DE47" s="1650"/>
      <c r="DF47" s="1650"/>
      <c r="DG47" s="1650"/>
      <c r="DH47" s="1650"/>
      <c r="DI47" s="1650"/>
      <c r="DJ47" s="1650"/>
      <c r="DK47" s="1650"/>
      <c r="DL47" s="1650"/>
      <c r="DM47" s="1650"/>
      <c r="DN47" s="1650"/>
      <c r="DO47" s="1650"/>
      <c r="DP47" s="1650"/>
      <c r="DQ47" s="1650"/>
      <c r="DR47" s="1650"/>
      <c r="DS47" s="1650"/>
      <c r="DT47" s="1650"/>
      <c r="DU47" s="1650"/>
      <c r="DV47" s="1650"/>
      <c r="DW47" s="1650"/>
      <c r="DX47" s="1650"/>
      <c r="DY47" s="1650"/>
      <c r="DZ47" s="1650"/>
      <c r="EA47" s="1650"/>
      <c r="EB47" s="1650"/>
      <c r="EC47" s="1650"/>
      <c r="ED47" s="1650"/>
      <c r="EE47" s="1650"/>
      <c r="EF47" s="1650"/>
      <c r="EG47" s="1650"/>
      <c r="EH47" s="1650"/>
      <c r="EI47" s="1650"/>
      <c r="EJ47" s="1650"/>
      <c r="EK47" s="1650"/>
      <c r="EL47" s="1650"/>
      <c r="EM47" s="1650"/>
      <c r="EN47" s="1650"/>
      <c r="EO47" s="1650"/>
      <c r="EP47" s="1650"/>
      <c r="EQ47" s="1650"/>
      <c r="ER47" s="1650"/>
      <c r="ES47" s="1650"/>
      <c r="ET47" s="1650"/>
      <c r="EU47" s="1650"/>
      <c r="EV47" s="1650"/>
      <c r="EW47" s="1650"/>
      <c r="EX47" s="1650"/>
      <c r="EY47" s="1650"/>
      <c r="EZ47" s="1650"/>
      <c r="FA47" s="1650"/>
      <c r="FB47" s="1650"/>
      <c r="FC47" s="1650"/>
      <c r="FD47" s="1650"/>
      <c r="FE47" s="1650"/>
      <c r="FF47" s="1650"/>
      <c r="FG47" s="1650"/>
      <c r="FH47" s="1650"/>
      <c r="FI47" s="1650"/>
      <c r="FJ47" s="1650"/>
      <c r="FK47" s="1650"/>
      <c r="FL47" s="1650"/>
      <c r="FM47" s="1650"/>
      <c r="FN47" s="1650"/>
      <c r="FO47" s="1650"/>
      <c r="FP47" s="1650"/>
      <c r="FQ47" s="1650"/>
      <c r="FR47" s="1650"/>
      <c r="FS47" s="1650"/>
      <c r="FT47" s="1650"/>
      <c r="FU47" s="1650"/>
      <c r="FV47" s="1650"/>
      <c r="FW47" s="1650"/>
      <c r="FX47" s="1650"/>
      <c r="FY47" s="1650"/>
      <c r="FZ47" s="1650"/>
      <c r="GA47" s="1650"/>
      <c r="GB47" s="1650"/>
      <c r="GC47" s="1650"/>
      <c r="GD47" s="1650"/>
      <c r="GE47" s="1650"/>
      <c r="GF47" s="1650"/>
      <c r="GG47" s="1650"/>
      <c r="GH47" s="1650"/>
      <c r="GI47" s="1650"/>
      <c r="GJ47" s="1650"/>
      <c r="GK47" s="1650"/>
      <c r="GL47" s="1650"/>
      <c r="GM47" s="1650"/>
      <c r="GO47" s="1169"/>
      <c r="GP47" s="1645"/>
      <c r="GQ47" s="1645"/>
      <c r="GR47" s="1169"/>
      <c r="GS47" s="1169"/>
      <c r="GT47" s="1169"/>
      <c r="GU47" s="1169"/>
      <c r="GV47" s="1645"/>
      <c r="GW47" s="1169"/>
      <c r="GX47" s="1169"/>
      <c r="GY47" s="553"/>
      <c r="GZ47" s="1169"/>
      <c r="HA47" s="1169"/>
      <c r="HB47" s="1169"/>
      <c r="HC47" s="1169"/>
      <c r="HD47" s="1169"/>
      <c r="HE47" s="1641"/>
      <c r="HF47" s="575"/>
      <c r="HG47" s="575"/>
      <c r="HH47" s="575"/>
      <c r="HI47" s="575"/>
      <c r="HJ47" s="1650">
        <v>11</v>
      </c>
    </row>
    <row s="1650" customFormat="1" customHeight="1" ht="11.549999999999999">
      <c r="A48" s="996"/>
      <c r="B48" s="1645"/>
      <c r="C48" s="1645"/>
      <c r="D48" s="360"/>
      <c r="J48" s="1650"/>
      <c r="K48" s="1650"/>
      <c r="L48" s="1650"/>
      <c r="M48" s="1650"/>
      <c r="N48" s="1650"/>
      <c r="O48" s="1650"/>
      <c r="P48" s="1650"/>
      <c r="Q48" s="1650"/>
      <c r="R48" s="1650"/>
      <c r="S48" s="1650"/>
      <c r="T48" s="1650"/>
      <c r="U48" s="1650"/>
      <c r="V48" s="1650"/>
      <c r="W48" s="1650"/>
      <c r="X48" s="1650"/>
      <c r="Y48" s="1650"/>
      <c r="Z48" s="1650"/>
      <c r="AA48" s="1650"/>
      <c r="AB48" s="1650"/>
      <c r="AC48" s="1650"/>
      <c r="AD48" s="1650"/>
      <c r="AE48" s="1650"/>
      <c r="AF48" s="1650"/>
      <c r="AG48" s="1650"/>
      <c r="AH48" s="1650"/>
      <c r="AI48" s="1650"/>
      <c r="AJ48" s="1650"/>
      <c r="AK48" s="1650"/>
      <c r="AL48" s="1650"/>
      <c r="AM48" s="1650"/>
      <c r="AN48" s="1650"/>
      <c r="AO48" s="1650"/>
      <c r="AP48" s="1650"/>
      <c r="AQ48" s="1650"/>
      <c r="AR48" s="1650"/>
      <c r="AS48" s="1650"/>
      <c r="AT48" s="1650"/>
      <c r="AU48" s="1650"/>
      <c r="AV48" s="1650"/>
      <c r="AW48" s="1650"/>
      <c r="AX48" s="1650"/>
      <c r="AY48" s="1650"/>
      <c r="AZ48" s="1650"/>
      <c r="BA48" s="1650"/>
      <c r="BB48" s="1650"/>
      <c r="BC48" s="1650"/>
      <c r="BD48" s="1650"/>
      <c r="BE48" s="1650"/>
      <c r="BF48" s="1650"/>
      <c r="BG48" s="1650"/>
      <c r="BH48" s="1650"/>
      <c r="BI48" s="1650"/>
      <c r="BJ48" s="1650"/>
      <c r="BK48" s="1650"/>
      <c r="BL48" s="1650"/>
      <c r="BM48" s="1650"/>
      <c r="BN48" s="1650"/>
      <c r="BO48" s="1650"/>
      <c r="BP48" s="1650"/>
      <c r="BQ48" s="1650"/>
      <c r="BR48" s="1650"/>
      <c r="BS48" s="1650"/>
      <c r="BT48" s="1650"/>
      <c r="BU48" s="1650"/>
      <c r="BV48" s="1650"/>
      <c r="BW48" s="1650"/>
      <c r="BX48" s="1650"/>
      <c r="BY48" s="1650"/>
      <c r="BZ48" s="1650"/>
      <c r="CA48" s="1650"/>
      <c r="CB48" s="1650"/>
      <c r="CC48" s="1650"/>
      <c r="CD48" s="1650"/>
      <c r="CE48" s="1650"/>
      <c r="CF48" s="1650"/>
      <c r="CG48" s="1650"/>
      <c r="CH48" s="1650"/>
      <c r="CI48" s="1650"/>
      <c r="CJ48" s="1650"/>
      <c r="CK48" s="1650"/>
      <c r="CL48" s="1650"/>
      <c r="CM48" s="1650"/>
      <c r="CN48" s="1650"/>
      <c r="CO48" s="1650"/>
      <c r="CP48" s="1650"/>
      <c r="CQ48" s="1650"/>
      <c r="CR48" s="1650"/>
      <c r="CS48" s="1650"/>
      <c r="CT48" s="1650"/>
      <c r="CU48" s="1650"/>
      <c r="CV48" s="1650"/>
      <c r="CW48" s="1650"/>
      <c r="CX48" s="1650"/>
      <c r="CY48" s="1650"/>
      <c r="CZ48" s="1650"/>
      <c r="DA48" s="1650"/>
      <c r="DB48" s="1650"/>
      <c r="DC48" s="1650"/>
      <c r="DD48" s="1650"/>
      <c r="DE48" s="1650"/>
      <c r="DF48" s="1650"/>
      <c r="DG48" s="1650"/>
      <c r="DH48" s="1650"/>
      <c r="DI48" s="1650"/>
      <c r="DJ48" s="1650"/>
      <c r="DK48" s="1650"/>
      <c r="DL48" s="1650"/>
      <c r="DM48" s="1650"/>
      <c r="DN48" s="1650"/>
      <c r="DO48" s="1650"/>
      <c r="DP48" s="1650"/>
      <c r="DQ48" s="1650"/>
      <c r="DR48" s="1650"/>
      <c r="DS48" s="1650"/>
      <c r="DT48" s="1650"/>
      <c r="DU48" s="1650"/>
      <c r="DV48" s="1650"/>
      <c r="DW48" s="1650"/>
      <c r="DX48" s="1650"/>
      <c r="DY48" s="1650"/>
      <c r="DZ48" s="1650"/>
      <c r="EA48" s="1650"/>
      <c r="EB48" s="1650"/>
      <c r="EC48" s="1650"/>
      <c r="ED48" s="1650"/>
      <c r="EE48" s="1650"/>
      <c r="EF48" s="1650"/>
      <c r="EG48" s="1650"/>
      <c r="EH48" s="1650"/>
      <c r="EI48" s="1650"/>
      <c r="EJ48" s="1650"/>
      <c r="EK48" s="1650"/>
      <c r="EL48" s="1650"/>
      <c r="EM48" s="1650"/>
      <c r="EN48" s="1650"/>
      <c r="EO48" s="1650"/>
      <c r="EP48" s="1650"/>
      <c r="EQ48" s="1650"/>
      <c r="ER48" s="1650"/>
      <c r="ES48" s="1650"/>
      <c r="ET48" s="1650"/>
      <c r="EU48" s="1650"/>
      <c r="EV48" s="1650"/>
      <c r="EW48" s="1650"/>
      <c r="EX48" s="1650"/>
      <c r="EY48" s="1650"/>
      <c r="EZ48" s="1650"/>
      <c r="FA48" s="1650"/>
      <c r="FB48" s="1650"/>
      <c r="FC48" s="1650"/>
      <c r="FD48" s="1650"/>
      <c r="FE48" s="1650"/>
      <c r="FF48" s="1650"/>
      <c r="FG48" s="1650"/>
      <c r="FH48" s="1650"/>
      <c r="FI48" s="1650"/>
      <c r="FJ48" s="1650"/>
      <c r="FK48" s="1650"/>
      <c r="FL48" s="1650"/>
      <c r="FM48" s="1650"/>
      <c r="FN48" s="1650"/>
      <c r="FO48" s="1650"/>
      <c r="FP48" s="1650"/>
      <c r="FQ48" s="1650"/>
      <c r="FR48" s="1650"/>
      <c r="FS48" s="1650"/>
      <c r="FT48" s="1650"/>
      <c r="FU48" s="1650"/>
      <c r="FV48" s="1650"/>
      <c r="FW48" s="1650"/>
      <c r="FX48" s="1650"/>
      <c r="FY48" s="1650"/>
      <c r="FZ48" s="1650"/>
      <c r="GA48" s="1650"/>
      <c r="GB48" s="1650"/>
      <c r="GC48" s="1650"/>
      <c r="GD48" s="1650"/>
      <c r="GE48" s="1650"/>
      <c r="GF48" s="1650"/>
      <c r="GG48" s="1650"/>
      <c r="GH48" s="1650"/>
      <c r="GI48" s="1650"/>
      <c r="GJ48" s="1650"/>
      <c r="GK48" s="1650"/>
      <c r="GL48" s="1650"/>
      <c r="GM48" s="1650"/>
      <c r="GO48" s="1169"/>
      <c r="GP48" s="1645"/>
      <c r="GQ48" s="1645"/>
      <c r="GR48" s="1169"/>
      <c r="GS48" s="1169"/>
      <c r="GT48" s="1169"/>
      <c r="GU48" s="1169"/>
      <c r="GV48" s="1645"/>
      <c r="GW48" s="1169"/>
      <c r="GX48" s="1169"/>
      <c r="GY48" s="553"/>
      <c r="GZ48" s="1169"/>
      <c r="HA48" s="1169"/>
      <c r="HB48" s="1169"/>
      <c r="HC48" s="1169"/>
      <c r="HD48" s="1169"/>
      <c r="HE48" s="1641"/>
      <c r="HF48" s="575"/>
      <c r="HG48" s="575"/>
      <c r="HH48" s="575"/>
      <c r="HI48" s="575"/>
      <c r="HJ48" s="1650">
        <v>11</v>
      </c>
    </row>
    <row s="1650" customFormat="1" customHeight="1" ht="11.549999999999999">
      <c r="A49" s="996"/>
      <c r="B49" s="1645"/>
      <c r="C49" s="1645"/>
      <c r="D49" s="360"/>
      <c r="J49" s="1650"/>
      <c r="K49" s="1650"/>
      <c r="L49" s="1650"/>
      <c r="M49" s="1650"/>
      <c r="N49" s="1650"/>
      <c r="O49" s="1650"/>
      <c r="P49" s="1650"/>
      <c r="Q49" s="1650"/>
      <c r="R49" s="1650"/>
      <c r="S49" s="1650"/>
      <c r="T49" s="1650"/>
      <c r="U49" s="1650"/>
      <c r="V49" s="1650"/>
      <c r="W49" s="1650"/>
      <c r="X49" s="1650"/>
      <c r="Y49" s="1650"/>
      <c r="Z49" s="1650"/>
      <c r="AA49" s="1650"/>
      <c r="AB49" s="1650"/>
      <c r="AC49" s="1650"/>
      <c r="AD49" s="1650"/>
      <c r="AE49" s="1650"/>
      <c r="AF49" s="1650"/>
      <c r="AG49" s="1650"/>
      <c r="AH49" s="1650"/>
      <c r="AI49" s="1650"/>
      <c r="AJ49" s="1650"/>
      <c r="AK49" s="1650"/>
      <c r="AL49" s="1650"/>
      <c r="AM49" s="1650"/>
      <c r="AN49" s="1650"/>
      <c r="AO49" s="1650"/>
      <c r="AP49" s="1650"/>
      <c r="AQ49" s="1650"/>
      <c r="AR49" s="1650"/>
      <c r="AS49" s="1650"/>
      <c r="AT49" s="1650"/>
      <c r="AU49" s="1650"/>
      <c r="AV49" s="1650"/>
      <c r="AW49" s="1650"/>
      <c r="AX49" s="1650"/>
      <c r="AY49" s="1650"/>
      <c r="AZ49" s="1650"/>
      <c r="BA49" s="1650"/>
      <c r="BB49" s="1650"/>
      <c r="BC49" s="1650"/>
      <c r="BD49" s="1650"/>
      <c r="BE49" s="1650"/>
      <c r="BF49" s="1650"/>
      <c r="BG49" s="1650"/>
      <c r="BH49" s="1650"/>
      <c r="BI49" s="1650"/>
      <c r="BJ49" s="1650"/>
      <c r="BK49" s="1650"/>
      <c r="BL49" s="1650"/>
      <c r="BM49" s="1650"/>
      <c r="BN49" s="1650"/>
      <c r="BO49" s="1650"/>
      <c r="BP49" s="1650"/>
      <c r="BQ49" s="1650"/>
      <c r="BR49" s="1650"/>
      <c r="BS49" s="1650"/>
      <c r="BT49" s="1650"/>
      <c r="BU49" s="1650"/>
      <c r="BV49" s="1650"/>
      <c r="BW49" s="1650"/>
      <c r="BX49" s="1650"/>
      <c r="BY49" s="1650"/>
      <c r="BZ49" s="1650"/>
      <c r="CA49" s="1650"/>
      <c r="CB49" s="1650"/>
      <c r="CC49" s="1650"/>
      <c r="CD49" s="1650"/>
      <c r="CE49" s="1650"/>
      <c r="CF49" s="1650"/>
      <c r="CG49" s="1650"/>
      <c r="CH49" s="1650"/>
      <c r="CI49" s="1650"/>
      <c r="CJ49" s="1650"/>
      <c r="CK49" s="1650"/>
      <c r="CL49" s="1650"/>
      <c r="CM49" s="1650"/>
      <c r="CN49" s="1650"/>
      <c r="CO49" s="1650"/>
      <c r="CP49" s="1650"/>
      <c r="CQ49" s="1650"/>
      <c r="CR49" s="1650"/>
      <c r="CS49" s="1650"/>
      <c r="CT49" s="1650"/>
      <c r="CU49" s="1650"/>
      <c r="CV49" s="1650"/>
      <c r="CW49" s="1650"/>
      <c r="CX49" s="1650"/>
      <c r="CY49" s="1650"/>
      <c r="CZ49" s="1650"/>
      <c r="DA49" s="1650"/>
      <c r="DB49" s="1650"/>
      <c r="DC49" s="1650"/>
      <c r="DD49" s="1650"/>
      <c r="DE49" s="1650"/>
      <c r="DF49" s="1650"/>
      <c r="DG49" s="1650"/>
      <c r="DH49" s="1650"/>
      <c r="DI49" s="1650"/>
      <c r="DJ49" s="1650"/>
      <c r="DK49" s="1650"/>
      <c r="DL49" s="1650"/>
      <c r="DM49" s="1650"/>
      <c r="DN49" s="1650"/>
      <c r="DO49" s="1650"/>
      <c r="DP49" s="1650"/>
      <c r="DQ49" s="1650"/>
      <c r="DR49" s="1650"/>
      <c r="DS49" s="1650"/>
      <c r="DT49" s="1650"/>
      <c r="DU49" s="1650"/>
      <c r="DV49" s="1650"/>
      <c r="DW49" s="1650"/>
      <c r="DX49" s="1650"/>
      <c r="DY49" s="1650"/>
      <c r="DZ49" s="1650"/>
      <c r="EA49" s="1650"/>
      <c r="EB49" s="1650"/>
      <c r="EC49" s="1650"/>
      <c r="ED49" s="1650"/>
      <c r="EE49" s="1650"/>
      <c r="EF49" s="1650"/>
      <c r="EG49" s="1650"/>
      <c r="EH49" s="1650"/>
      <c r="EI49" s="1650"/>
      <c r="EJ49" s="1650"/>
      <c r="EK49" s="1650"/>
      <c r="EL49" s="1650"/>
      <c r="EM49" s="1650"/>
      <c r="EN49" s="1650"/>
      <c r="EO49" s="1650"/>
      <c r="EP49" s="1650"/>
      <c r="EQ49" s="1650"/>
      <c r="ER49" s="1650"/>
      <c r="ES49" s="1650"/>
      <c r="ET49" s="1650"/>
      <c r="EU49" s="1650"/>
      <c r="EV49" s="1650"/>
      <c r="EW49" s="1650"/>
      <c r="EX49" s="1650"/>
      <c r="EY49" s="1650"/>
      <c r="EZ49" s="1650"/>
      <c r="FA49" s="1650"/>
      <c r="FB49" s="1650"/>
      <c r="FC49" s="1650"/>
      <c r="FD49" s="1650"/>
      <c r="FE49" s="1650"/>
      <c r="FF49" s="1650"/>
      <c r="FG49" s="1650"/>
      <c r="FH49" s="1650"/>
      <c r="FI49" s="1650"/>
      <c r="FJ49" s="1650"/>
      <c r="FK49" s="1650"/>
      <c r="FL49" s="1650"/>
      <c r="FM49" s="1650"/>
      <c r="FN49" s="1650"/>
      <c r="FO49" s="1650"/>
      <c r="FP49" s="1650"/>
      <c r="FQ49" s="1650"/>
      <c r="FR49" s="1650"/>
      <c r="FS49" s="1650"/>
      <c r="FT49" s="1650"/>
      <c r="FU49" s="1650"/>
      <c r="FV49" s="1650"/>
      <c r="FW49" s="1650"/>
      <c r="FX49" s="1650"/>
      <c r="FY49" s="1650"/>
      <c r="FZ49" s="1650"/>
      <c r="GA49" s="1650"/>
      <c r="GB49" s="1650"/>
      <c r="GC49" s="1650"/>
      <c r="GD49" s="1650"/>
      <c r="GE49" s="1650"/>
      <c r="GF49" s="1650"/>
      <c r="GG49" s="1650"/>
      <c r="GH49" s="1650"/>
      <c r="GI49" s="1650"/>
      <c r="GJ49" s="1650"/>
      <c r="GK49" s="1650"/>
      <c r="GL49" s="1650"/>
      <c r="GM49" s="1650"/>
      <c r="GO49" s="1169"/>
      <c r="GP49" s="1645"/>
      <c r="GQ49" s="1645"/>
      <c r="GR49" s="1169"/>
      <c r="GS49" s="1169"/>
      <c r="GT49" s="1169"/>
      <c r="GU49" s="1169"/>
      <c r="GV49" s="1645"/>
      <c r="GW49" s="1169"/>
      <c r="GX49" s="1169"/>
      <c r="GY49" s="553"/>
      <c r="GZ49" s="1169"/>
      <c r="HA49" s="1169"/>
      <c r="HB49" s="1169"/>
      <c r="HC49" s="1169"/>
      <c r="HD49" s="1169"/>
      <c r="HE49" s="1641"/>
      <c r="HF49" s="575"/>
      <c r="HG49" s="575"/>
      <c r="HH49" s="575"/>
      <c r="HI49" s="575"/>
      <c r="HJ49" s="1650">
        <v>11</v>
      </c>
    </row>
    <row s="1650" customFormat="1" customHeight="1" ht="11.549999999999999">
      <c r="A50" s="996"/>
      <c r="B50" s="1645"/>
      <c r="C50" s="1645"/>
      <c r="D50" s="360"/>
      <c r="J50" s="1650"/>
      <c r="K50" s="1650"/>
      <c r="L50" s="1650"/>
      <c r="M50" s="1650"/>
      <c r="N50" s="1650"/>
      <c r="O50" s="1650"/>
      <c r="P50" s="1650"/>
      <c r="Q50" s="1650"/>
      <c r="R50" s="1650"/>
      <c r="S50" s="1650"/>
      <c r="T50" s="1650"/>
      <c r="U50" s="1650"/>
      <c r="V50" s="1650"/>
      <c r="W50" s="1650"/>
      <c r="X50" s="1650"/>
      <c r="Y50" s="1650"/>
      <c r="Z50" s="1650"/>
      <c r="AA50" s="1650"/>
      <c r="AB50" s="1650"/>
      <c r="AC50" s="1650"/>
      <c r="AD50" s="1650"/>
      <c r="AE50" s="1650"/>
      <c r="AF50" s="1650"/>
      <c r="AG50" s="1650"/>
      <c r="AH50" s="1650"/>
      <c r="AI50" s="1650"/>
      <c r="AJ50" s="1650"/>
      <c r="AK50" s="1650"/>
      <c r="AL50" s="1650"/>
      <c r="AM50" s="1650"/>
      <c r="AN50" s="1650"/>
      <c r="AO50" s="1650"/>
      <c r="AP50" s="1650"/>
      <c r="AQ50" s="1650"/>
      <c r="AR50" s="1650"/>
      <c r="AS50" s="1650"/>
      <c r="AT50" s="1650"/>
      <c r="AU50" s="1650"/>
      <c r="AV50" s="1650"/>
      <c r="AW50" s="1650"/>
      <c r="AX50" s="1650"/>
      <c r="AY50" s="1650"/>
      <c r="AZ50" s="1650"/>
      <c r="BA50" s="1650"/>
      <c r="BB50" s="1650"/>
      <c r="BC50" s="1650"/>
      <c r="BD50" s="1650"/>
      <c r="BE50" s="1650"/>
      <c r="BF50" s="1650"/>
      <c r="BG50" s="1650"/>
      <c r="BH50" s="1650"/>
      <c r="BI50" s="1650"/>
      <c r="BJ50" s="1650"/>
      <c r="BK50" s="1650"/>
      <c r="BL50" s="1650"/>
      <c r="BM50" s="1650"/>
      <c r="BN50" s="1650"/>
      <c r="BO50" s="1650"/>
      <c r="BP50" s="1650"/>
      <c r="BQ50" s="1650"/>
      <c r="BR50" s="1650"/>
      <c r="BS50" s="1650"/>
      <c r="BT50" s="1650"/>
      <c r="BU50" s="1650"/>
      <c r="BV50" s="1650"/>
      <c r="BW50" s="1650"/>
      <c r="BX50" s="1650"/>
      <c r="BY50" s="1650"/>
      <c r="BZ50" s="1650"/>
      <c r="CA50" s="1650"/>
      <c r="CB50" s="1650"/>
      <c r="CC50" s="1650"/>
      <c r="CD50" s="1650"/>
      <c r="CE50" s="1650"/>
      <c r="CF50" s="1650"/>
      <c r="CG50" s="1650"/>
      <c r="CH50" s="1650"/>
      <c r="CI50" s="1650"/>
      <c r="CJ50" s="1650"/>
      <c r="CK50" s="1650"/>
      <c r="CL50" s="1650"/>
      <c r="CM50" s="1650"/>
      <c r="CN50" s="1650"/>
      <c r="CO50" s="1650"/>
      <c r="CP50" s="1650"/>
      <c r="CQ50" s="1650"/>
      <c r="CR50" s="1650"/>
      <c r="CS50" s="1650"/>
      <c r="CT50" s="1650"/>
      <c r="CU50" s="1650"/>
      <c r="CV50" s="1650"/>
      <c r="CW50" s="1650"/>
      <c r="CX50" s="1650"/>
      <c r="CY50" s="1650"/>
      <c r="CZ50" s="1650"/>
      <c r="DA50" s="1650"/>
      <c r="DB50" s="1650"/>
      <c r="DC50" s="1650"/>
      <c r="DD50" s="1650"/>
      <c r="DE50" s="1650"/>
      <c r="DF50" s="1650"/>
      <c r="DG50" s="1650"/>
      <c r="DH50" s="1650"/>
      <c r="DI50" s="1650"/>
      <c r="DJ50" s="1650"/>
      <c r="DK50" s="1650"/>
      <c r="DL50" s="1650"/>
      <c r="DM50" s="1650"/>
      <c r="DN50" s="1650"/>
      <c r="DO50" s="1650"/>
      <c r="DP50" s="1650"/>
      <c r="DQ50" s="1650"/>
      <c r="DR50" s="1650"/>
      <c r="DS50" s="1650"/>
      <c r="DT50" s="1650"/>
      <c r="DU50" s="1650"/>
      <c r="DV50" s="1650"/>
      <c r="DW50" s="1650"/>
      <c r="DX50" s="1650"/>
      <c r="DY50" s="1650"/>
      <c r="DZ50" s="1650"/>
      <c r="EA50" s="1650"/>
      <c r="EB50" s="1650"/>
      <c r="EC50" s="1650"/>
      <c r="ED50" s="1650"/>
      <c r="EE50" s="1650"/>
      <c r="EF50" s="1650"/>
      <c r="EG50" s="1650"/>
      <c r="EH50" s="1650"/>
      <c r="EI50" s="1650"/>
      <c r="EJ50" s="1650"/>
      <c r="EK50" s="1650"/>
      <c r="EL50" s="1650"/>
      <c r="EM50" s="1650"/>
      <c r="EN50" s="1650"/>
      <c r="EO50" s="1650"/>
      <c r="EP50" s="1650"/>
      <c r="EQ50" s="1650"/>
      <c r="ER50" s="1650"/>
      <c r="ES50" s="1650"/>
      <c r="ET50" s="1650"/>
      <c r="EU50" s="1650"/>
      <c r="EV50" s="1650"/>
      <c r="EW50" s="1650"/>
      <c r="EX50" s="1650"/>
      <c r="EY50" s="1650"/>
      <c r="EZ50" s="1650"/>
      <c r="FA50" s="1650"/>
      <c r="FB50" s="1650"/>
      <c r="FC50" s="1650"/>
      <c r="FD50" s="1650"/>
      <c r="FE50" s="1650"/>
      <c r="FF50" s="1650"/>
      <c r="FG50" s="1650"/>
      <c r="FH50" s="1650"/>
      <c r="FI50" s="1650"/>
      <c r="FJ50" s="1650"/>
      <c r="FK50" s="1650"/>
      <c r="FL50" s="1650"/>
      <c r="FM50" s="1650"/>
      <c r="FN50" s="1650"/>
      <c r="FO50" s="1650"/>
      <c r="FP50" s="1650"/>
      <c r="FQ50" s="1650"/>
      <c r="FR50" s="1650"/>
      <c r="FS50" s="1650"/>
      <c r="FT50" s="1650"/>
      <c r="FU50" s="1650"/>
      <c r="FV50" s="1650"/>
      <c r="FW50" s="1650"/>
      <c r="FX50" s="1650"/>
      <c r="FY50" s="1650"/>
      <c r="FZ50" s="1650"/>
      <c r="GA50" s="1650"/>
      <c r="GB50" s="1650"/>
      <c r="GC50" s="1650"/>
      <c r="GD50" s="1650"/>
      <c r="GE50" s="1650"/>
      <c r="GF50" s="1650"/>
      <c r="GG50" s="1650"/>
      <c r="GH50" s="1650"/>
      <c r="GI50" s="1650"/>
      <c r="GJ50" s="1650"/>
      <c r="GK50" s="1650"/>
      <c r="GL50" s="1650"/>
      <c r="GM50" s="1650"/>
      <c r="GO50" s="1169"/>
      <c r="GP50" s="1645"/>
      <c r="GQ50" s="1645"/>
      <c r="GR50" s="1169"/>
      <c r="GS50" s="1169"/>
      <c r="GT50" s="1169"/>
      <c r="GU50" s="1169"/>
      <c r="GV50" s="1645"/>
      <c r="GW50" s="1169"/>
      <c r="GX50" s="1169"/>
      <c r="GY50" s="553"/>
      <c r="GZ50" s="1169"/>
      <c r="HA50" s="1169"/>
      <c r="HB50" s="1169"/>
      <c r="HC50" s="1169"/>
      <c r="HD50" s="1169"/>
      <c r="HE50" s="1641"/>
      <c r="HF50" s="575"/>
      <c r="HG50" s="575"/>
      <c r="HH50" s="575"/>
      <c r="HI50" s="575"/>
      <c r="HJ50" s="1650">
        <v>11</v>
      </c>
    </row>
    <row s="1650" customFormat="1" customHeight="1" ht="11.549999999999999">
      <c r="A51" s="996"/>
      <c r="B51" s="1645"/>
      <c r="C51" s="1645"/>
      <c r="D51" s="360"/>
      <c r="J51" s="1650"/>
      <c r="K51" s="1650"/>
      <c r="L51" s="1650"/>
      <c r="M51" s="1650"/>
      <c r="N51" s="1650"/>
      <c r="O51" s="1650"/>
      <c r="P51" s="1650"/>
      <c r="Q51" s="1650"/>
      <c r="R51" s="1650"/>
      <c r="S51" s="1650"/>
      <c r="T51" s="1650"/>
      <c r="U51" s="1650"/>
      <c r="V51" s="1650"/>
      <c r="W51" s="1650"/>
      <c r="X51" s="1650"/>
      <c r="Y51" s="1650"/>
      <c r="Z51" s="1650"/>
      <c r="AA51" s="1650"/>
      <c r="AB51" s="1650"/>
      <c r="AC51" s="1650"/>
      <c r="AD51" s="1650"/>
      <c r="AE51" s="1650"/>
      <c r="AF51" s="1650"/>
      <c r="AG51" s="1650"/>
      <c r="AH51" s="1650"/>
      <c r="AI51" s="1650"/>
      <c r="AJ51" s="1650"/>
      <c r="AK51" s="1650"/>
      <c r="AL51" s="1650"/>
      <c r="AM51" s="1650"/>
      <c r="AN51" s="1650"/>
      <c r="AO51" s="1650"/>
      <c r="AP51" s="1650"/>
      <c r="AQ51" s="1650"/>
      <c r="AR51" s="1650"/>
      <c r="AS51" s="1650"/>
      <c r="AT51" s="1650"/>
      <c r="AU51" s="1650"/>
      <c r="AV51" s="1650"/>
      <c r="AW51" s="1650"/>
      <c r="AX51" s="1650"/>
      <c r="AY51" s="1650"/>
      <c r="AZ51" s="1650"/>
      <c r="BA51" s="1650"/>
      <c r="BB51" s="1650"/>
      <c r="BC51" s="1650"/>
      <c r="BD51" s="1650"/>
      <c r="BE51" s="1650"/>
      <c r="BF51" s="1650"/>
      <c r="BG51" s="1650"/>
      <c r="BH51" s="1650"/>
      <c r="BI51" s="1650"/>
      <c r="BJ51" s="1650"/>
      <c r="BK51" s="1650"/>
      <c r="BL51" s="1650"/>
      <c r="BM51" s="1650"/>
      <c r="BN51" s="1650"/>
      <c r="BO51" s="1650"/>
      <c r="BP51" s="1650"/>
      <c r="BQ51" s="1650"/>
      <c r="BR51" s="1650"/>
      <c r="BS51" s="1650"/>
      <c r="BT51" s="1650"/>
      <c r="BU51" s="1650"/>
      <c r="BV51" s="1650"/>
      <c r="BW51" s="1650"/>
      <c r="BX51" s="1650"/>
      <c r="BY51" s="1650"/>
      <c r="BZ51" s="1650"/>
      <c r="CA51" s="1650"/>
      <c r="CB51" s="1650"/>
      <c r="CC51" s="1650"/>
      <c r="CD51" s="1650"/>
      <c r="CE51" s="1650"/>
      <c r="CF51" s="1650"/>
      <c r="CG51" s="1650"/>
      <c r="CH51" s="1650"/>
      <c r="CI51" s="1650"/>
      <c r="CJ51" s="1650"/>
      <c r="CK51" s="1650"/>
      <c r="CL51" s="1650"/>
      <c r="CM51" s="1650"/>
      <c r="CN51" s="1650"/>
      <c r="CO51" s="1650"/>
      <c r="CP51" s="1650"/>
      <c r="CQ51" s="1650"/>
      <c r="CR51" s="1650"/>
      <c r="CS51" s="1650"/>
      <c r="CT51" s="1650"/>
      <c r="CU51" s="1650"/>
      <c r="CV51" s="1650"/>
      <c r="CW51" s="1650"/>
      <c r="CX51" s="1650"/>
      <c r="CY51" s="1650"/>
      <c r="CZ51" s="1650"/>
      <c r="DA51" s="1650"/>
      <c r="DB51" s="1650"/>
      <c r="DC51" s="1650"/>
      <c r="DD51" s="1650"/>
      <c r="DE51" s="1650"/>
      <c r="DF51" s="1650"/>
      <c r="DG51" s="1650"/>
      <c r="DH51" s="1650"/>
      <c r="DI51" s="1650"/>
      <c r="DJ51" s="1650"/>
      <c r="DK51" s="1650"/>
      <c r="DL51" s="1650"/>
      <c r="DM51" s="1650"/>
      <c r="DN51" s="1650"/>
      <c r="DO51" s="1650"/>
      <c r="DP51" s="1650"/>
      <c r="DQ51" s="1650"/>
      <c r="DR51" s="1650"/>
      <c r="DS51" s="1650"/>
      <c r="DT51" s="1650"/>
      <c r="DU51" s="1650"/>
      <c r="DV51" s="1650"/>
      <c r="DW51" s="1650"/>
      <c r="DX51" s="1650"/>
      <c r="DY51" s="1650"/>
      <c r="DZ51" s="1650"/>
      <c r="EA51" s="1650"/>
      <c r="EB51" s="1650"/>
      <c r="EC51" s="1650"/>
      <c r="ED51" s="1650"/>
      <c r="EE51" s="1650"/>
      <c r="EF51" s="1650"/>
      <c r="EG51" s="1650"/>
      <c r="EH51" s="1650"/>
      <c r="EI51" s="1650"/>
      <c r="EJ51" s="1650"/>
      <c r="EK51" s="1650"/>
      <c r="EL51" s="1650"/>
      <c r="EM51" s="1650"/>
      <c r="EN51" s="1650"/>
      <c r="EO51" s="1650"/>
      <c r="EP51" s="1650"/>
      <c r="EQ51" s="1650"/>
      <c r="ER51" s="1650"/>
      <c r="ES51" s="1650"/>
      <c r="ET51" s="1650"/>
      <c r="EU51" s="1650"/>
      <c r="EV51" s="1650"/>
      <c r="EW51" s="1650"/>
      <c r="EX51" s="1650"/>
      <c r="EY51" s="1650"/>
      <c r="EZ51" s="1650"/>
      <c r="FA51" s="1650"/>
      <c r="FB51" s="1650"/>
      <c r="FC51" s="1650"/>
      <c r="FD51" s="1650"/>
      <c r="FE51" s="1650"/>
      <c r="FF51" s="1650"/>
      <c r="FG51" s="1650"/>
      <c r="FH51" s="1650"/>
      <c r="FI51" s="1650"/>
      <c r="FJ51" s="1650"/>
      <c r="FK51" s="1650"/>
      <c r="FL51" s="1650"/>
      <c r="FM51" s="1650"/>
      <c r="FN51" s="1650"/>
      <c r="FO51" s="1650"/>
      <c r="FP51" s="1650"/>
      <c r="FQ51" s="1650"/>
      <c r="FR51" s="1650"/>
      <c r="FS51" s="1650"/>
      <c r="FT51" s="1650"/>
      <c r="FU51" s="1650"/>
      <c r="FV51" s="1650"/>
      <c r="FW51" s="1650"/>
      <c r="FX51" s="1650"/>
      <c r="FY51" s="1650"/>
      <c r="FZ51" s="1650"/>
      <c r="GA51" s="1650"/>
      <c r="GB51" s="1650"/>
      <c r="GC51" s="1650"/>
      <c r="GD51" s="1650"/>
      <c r="GE51" s="1650"/>
      <c r="GF51" s="1650"/>
      <c r="GG51" s="1650"/>
      <c r="GH51" s="1650"/>
      <c r="GI51" s="1650"/>
      <c r="GJ51" s="1650"/>
      <c r="GK51" s="1650"/>
      <c r="GL51" s="1650"/>
      <c r="GM51" s="1650"/>
      <c r="GO51" s="1169"/>
      <c r="GP51" s="1645"/>
      <c r="GQ51" s="1645"/>
      <c r="GR51" s="1169"/>
      <c r="GS51" s="1169"/>
      <c r="GT51" s="1169"/>
      <c r="GU51" s="1169"/>
      <c r="GV51" s="1645"/>
      <c r="GW51" s="1169"/>
      <c r="GX51" s="1169"/>
      <c r="GY51" s="553"/>
      <c r="GZ51" s="1169"/>
      <c r="HA51" s="1169"/>
      <c r="HB51" s="1169"/>
      <c r="HC51" s="1169"/>
      <c r="HD51" s="1169"/>
      <c r="HE51" s="1641"/>
      <c r="HF51" s="575"/>
      <c r="HG51" s="575"/>
      <c r="HH51" s="575"/>
      <c r="HI51" s="575"/>
      <c r="HJ51" s="1650">
        <v>11</v>
      </c>
    </row>
    <row s="1650" customFormat="1" customHeight="1" ht="11.549999999999999">
      <c r="A52" s="996"/>
      <c r="B52" s="1645"/>
      <c r="C52" s="1645"/>
      <c r="D52" s="360"/>
      <c r="J52" s="1650"/>
      <c r="K52" s="1650"/>
      <c r="L52" s="1650"/>
      <c r="M52" s="1650"/>
      <c r="N52" s="1650"/>
      <c r="O52" s="1650"/>
      <c r="P52" s="1650"/>
      <c r="Q52" s="1650"/>
      <c r="R52" s="1650"/>
      <c r="S52" s="1650"/>
      <c r="T52" s="1650"/>
      <c r="U52" s="1650"/>
      <c r="V52" s="1650"/>
      <c r="W52" s="1650"/>
      <c r="X52" s="1650"/>
      <c r="Y52" s="1650"/>
      <c r="Z52" s="1650"/>
      <c r="AA52" s="1650"/>
      <c r="AB52" s="1650"/>
      <c r="AC52" s="1650"/>
      <c r="AD52" s="1650"/>
      <c r="AE52" s="1650"/>
      <c r="AF52" s="1650"/>
      <c r="AG52" s="1650"/>
      <c r="AH52" s="1650"/>
      <c r="AI52" s="1650"/>
      <c r="AJ52" s="1650"/>
      <c r="AK52" s="1650"/>
      <c r="AL52" s="1650"/>
      <c r="AM52" s="1650"/>
      <c r="AN52" s="1650"/>
      <c r="AO52" s="1650"/>
      <c r="AP52" s="1650"/>
      <c r="AQ52" s="1650"/>
      <c r="AR52" s="1650"/>
      <c r="AS52" s="1650"/>
      <c r="AT52" s="1650"/>
      <c r="AU52" s="1650"/>
      <c r="AV52" s="1650"/>
      <c r="AW52" s="1650"/>
      <c r="AX52" s="1650"/>
      <c r="AY52" s="1650"/>
      <c r="AZ52" s="1650"/>
      <c r="BA52" s="1650"/>
      <c r="BB52" s="1650"/>
      <c r="BC52" s="1650"/>
      <c r="BD52" s="1650"/>
      <c r="BE52" s="1650"/>
      <c r="BF52" s="1650"/>
      <c r="BG52" s="1650"/>
      <c r="BH52" s="1650"/>
      <c r="BI52" s="1650"/>
      <c r="BJ52" s="1650"/>
      <c r="BK52" s="1650"/>
      <c r="BL52" s="1650"/>
      <c r="BM52" s="1650"/>
      <c r="BN52" s="1650"/>
      <c r="BO52" s="1650"/>
      <c r="BP52" s="1650"/>
      <c r="BQ52" s="1650"/>
      <c r="BR52" s="1650"/>
      <c r="BS52" s="1650"/>
      <c r="BT52" s="1650"/>
      <c r="BU52" s="1650"/>
      <c r="BV52" s="1650"/>
      <c r="BW52" s="1650"/>
      <c r="BX52" s="1650"/>
      <c r="BY52" s="1650"/>
      <c r="BZ52" s="1650"/>
      <c r="CA52" s="1650"/>
      <c r="CB52" s="1650"/>
      <c r="CC52" s="1650"/>
      <c r="CD52" s="1650"/>
      <c r="CE52" s="1650"/>
      <c r="CF52" s="1650"/>
      <c r="CG52" s="1650"/>
      <c r="CH52" s="1650"/>
      <c r="CI52" s="1650"/>
      <c r="CJ52" s="1650"/>
      <c r="CK52" s="1650"/>
      <c r="CL52" s="1650"/>
      <c r="CM52" s="1650"/>
      <c r="CN52" s="1650"/>
      <c r="CO52" s="1650"/>
      <c r="CP52" s="1650"/>
      <c r="CQ52" s="1650"/>
      <c r="CR52" s="1650"/>
      <c r="CS52" s="1650"/>
      <c r="CT52" s="1650"/>
      <c r="CU52" s="1650"/>
      <c r="CV52" s="1650"/>
      <c r="CW52" s="1650"/>
      <c r="CX52" s="1650"/>
      <c r="CY52" s="1650"/>
      <c r="CZ52" s="1650"/>
      <c r="DA52" s="1650"/>
      <c r="DB52" s="1650"/>
      <c r="DC52" s="1650"/>
      <c r="DD52" s="1650"/>
      <c r="DE52" s="1650"/>
      <c r="DF52" s="1650"/>
      <c r="DG52" s="1650"/>
      <c r="DH52" s="1650"/>
      <c r="DI52" s="1650"/>
      <c r="DJ52" s="1650"/>
      <c r="DK52" s="1650"/>
      <c r="DL52" s="1650"/>
      <c r="DM52" s="1650"/>
      <c r="DN52" s="1650"/>
      <c r="DO52" s="1650"/>
      <c r="DP52" s="1650"/>
      <c r="DQ52" s="1650"/>
      <c r="DR52" s="1650"/>
      <c r="DS52" s="1650"/>
      <c r="DT52" s="1650"/>
      <c r="DU52" s="1650"/>
      <c r="DV52" s="1650"/>
      <c r="DW52" s="1650"/>
      <c r="DX52" s="1650"/>
      <c r="DY52" s="1650"/>
      <c r="DZ52" s="1650"/>
      <c r="EA52" s="1650"/>
      <c r="EB52" s="1650"/>
      <c r="EC52" s="1650"/>
      <c r="ED52" s="1650"/>
      <c r="EE52" s="1650"/>
      <c r="EF52" s="1650"/>
      <c r="EG52" s="1650"/>
      <c r="EH52" s="1650"/>
      <c r="EI52" s="1650"/>
      <c r="EJ52" s="1650"/>
      <c r="EK52" s="1650"/>
      <c r="EL52" s="1650"/>
      <c r="EM52" s="1650"/>
      <c r="EN52" s="1650"/>
      <c r="EO52" s="1650"/>
      <c r="EP52" s="1650"/>
      <c r="EQ52" s="1650"/>
      <c r="ER52" s="1650"/>
      <c r="ES52" s="1650"/>
      <c r="ET52" s="1650"/>
      <c r="EU52" s="1650"/>
      <c r="EV52" s="1650"/>
      <c r="EW52" s="1650"/>
      <c r="EX52" s="1650"/>
      <c r="EY52" s="1650"/>
      <c r="EZ52" s="1650"/>
      <c r="FA52" s="1650"/>
      <c r="FB52" s="1650"/>
      <c r="FC52" s="1650"/>
      <c r="FD52" s="1650"/>
      <c r="FE52" s="1650"/>
      <c r="FF52" s="1650"/>
      <c r="FG52" s="1650"/>
      <c r="FH52" s="1650"/>
      <c r="FI52" s="1650"/>
      <c r="FJ52" s="1650"/>
      <c r="FK52" s="1650"/>
      <c r="FL52" s="1650"/>
      <c r="FM52" s="1650"/>
      <c r="FN52" s="1650"/>
      <c r="FO52" s="1650"/>
      <c r="FP52" s="1650"/>
      <c r="FQ52" s="1650"/>
      <c r="FR52" s="1650"/>
      <c r="FS52" s="1650"/>
      <c r="FT52" s="1650"/>
      <c r="FU52" s="1650"/>
      <c r="FV52" s="1650"/>
      <c r="FW52" s="1650"/>
      <c r="FX52" s="1650"/>
      <c r="FY52" s="1650"/>
      <c r="FZ52" s="1650"/>
      <c r="GA52" s="1650"/>
      <c r="GB52" s="1650"/>
      <c r="GC52" s="1650"/>
      <c r="GD52" s="1650"/>
      <c r="GE52" s="1650"/>
      <c r="GF52" s="1650"/>
      <c r="GG52" s="1650"/>
      <c r="GH52" s="1650"/>
      <c r="GI52" s="1650"/>
      <c r="GJ52" s="1650"/>
      <c r="GK52" s="1650"/>
      <c r="GL52" s="1650"/>
      <c r="GM52" s="1650"/>
      <c r="GO52" s="1169"/>
      <c r="GP52" s="1645"/>
      <c r="GQ52" s="1645"/>
      <c r="GR52" s="1169"/>
      <c r="GS52" s="1169"/>
      <c r="GT52" s="1169"/>
      <c r="GU52" s="1169"/>
      <c r="GV52" s="1645"/>
      <c r="GW52" s="1169"/>
      <c r="GX52" s="1169"/>
      <c r="GY52" s="553"/>
      <c r="GZ52" s="1169"/>
      <c r="HA52" s="1169"/>
      <c r="HB52" s="1169"/>
      <c r="HC52" s="1169"/>
      <c r="HD52" s="1169"/>
      <c r="HE52" s="1641"/>
      <c r="HF52" s="575"/>
      <c r="HG52" s="575"/>
      <c r="HH52" s="575"/>
      <c r="HI52" s="575"/>
      <c r="HJ52" s="1650">
        <v>11</v>
      </c>
    </row>
    <row s="1650" customFormat="1" customHeight="1" ht="11.549999999999999">
      <c r="A53" s="996"/>
      <c r="B53" s="1645"/>
      <c r="C53" s="1645"/>
      <c r="D53" s="360"/>
      <c r="J53" s="1650"/>
      <c r="K53" s="1650"/>
      <c r="L53" s="1650"/>
      <c r="M53" s="1650"/>
      <c r="N53" s="1650"/>
      <c r="O53" s="1650"/>
      <c r="P53" s="1650"/>
      <c r="Q53" s="1650"/>
      <c r="R53" s="1650"/>
      <c r="S53" s="1650"/>
      <c r="T53" s="1650"/>
      <c r="U53" s="1650"/>
      <c r="V53" s="1650"/>
      <c r="W53" s="1650"/>
      <c r="X53" s="1650"/>
      <c r="Y53" s="1650"/>
      <c r="Z53" s="1650"/>
      <c r="AA53" s="1650"/>
      <c r="AB53" s="1650"/>
      <c r="AC53" s="1650"/>
      <c r="AD53" s="1650"/>
      <c r="AE53" s="1650"/>
      <c r="AF53" s="1650"/>
      <c r="AG53" s="1650"/>
      <c r="AH53" s="1650"/>
      <c r="AI53" s="1650"/>
      <c r="AJ53" s="1650"/>
      <c r="AK53" s="1650"/>
      <c r="AL53" s="1650"/>
      <c r="AM53" s="1650"/>
      <c r="AN53" s="1650"/>
      <c r="AO53" s="1650"/>
      <c r="AP53" s="1650"/>
      <c r="AQ53" s="1650"/>
      <c r="AR53" s="1650"/>
      <c r="AS53" s="1650"/>
      <c r="AT53" s="1650"/>
      <c r="AU53" s="1650"/>
      <c r="AV53" s="1650"/>
      <c r="AW53" s="1650"/>
      <c r="AX53" s="1650"/>
      <c r="AY53" s="1650"/>
      <c r="AZ53" s="1650"/>
      <c r="BA53" s="1650"/>
      <c r="BB53" s="1650"/>
      <c r="BC53" s="1650"/>
      <c r="BD53" s="1650"/>
      <c r="BE53" s="1650"/>
      <c r="BF53" s="1650"/>
      <c r="BG53" s="1650"/>
      <c r="BH53" s="1650"/>
      <c r="BI53" s="1650"/>
      <c r="BJ53" s="1650"/>
      <c r="BK53" s="1650"/>
      <c r="BL53" s="1650"/>
      <c r="BM53" s="1650"/>
      <c r="BN53" s="1650"/>
      <c r="BO53" s="1650"/>
      <c r="BP53" s="1650"/>
      <c r="BQ53" s="1650"/>
      <c r="BR53" s="1650"/>
      <c r="BS53" s="1650"/>
      <c r="BT53" s="1650"/>
      <c r="BU53" s="1650"/>
      <c r="BV53" s="1650"/>
      <c r="BW53" s="1650"/>
      <c r="BX53" s="1650"/>
      <c r="BY53" s="1650"/>
      <c r="BZ53" s="1650"/>
      <c r="CA53" s="1650"/>
      <c r="CB53" s="1650"/>
      <c r="CC53" s="1650"/>
      <c r="CD53" s="1650"/>
      <c r="CE53" s="1650"/>
      <c r="CF53" s="1650"/>
      <c r="CG53" s="1650"/>
      <c r="CH53" s="1650"/>
      <c r="CI53" s="1650"/>
      <c r="CJ53" s="1650"/>
      <c r="CK53" s="1650"/>
      <c r="CL53" s="1650"/>
      <c r="CM53" s="1650"/>
      <c r="CN53" s="1650"/>
      <c r="CO53" s="1650"/>
      <c r="CP53" s="1650"/>
      <c r="CQ53" s="1650"/>
      <c r="CR53" s="1650"/>
      <c r="CS53" s="1650"/>
      <c r="CT53" s="1650"/>
      <c r="CU53" s="1650"/>
      <c r="CV53" s="1650"/>
      <c r="CW53" s="1650"/>
      <c r="CX53" s="1650"/>
      <c r="CY53" s="1650"/>
      <c r="CZ53" s="1650"/>
      <c r="DA53" s="1650"/>
      <c r="DB53" s="1650"/>
      <c r="DC53" s="1650"/>
      <c r="DD53" s="1650"/>
      <c r="DE53" s="1650"/>
      <c r="DF53" s="1650"/>
      <c r="DG53" s="1650"/>
      <c r="DH53" s="1650"/>
      <c r="DI53" s="1650"/>
      <c r="DJ53" s="1650"/>
      <c r="DK53" s="1650"/>
      <c r="DL53" s="1650"/>
      <c r="DM53" s="1650"/>
      <c r="DN53" s="1650"/>
      <c r="DO53" s="1650"/>
      <c r="DP53" s="1650"/>
      <c r="DQ53" s="1650"/>
      <c r="DR53" s="1650"/>
      <c r="DS53" s="1650"/>
      <c r="DT53" s="1650"/>
      <c r="DU53" s="1650"/>
      <c r="DV53" s="1650"/>
      <c r="DW53" s="1650"/>
      <c r="DX53" s="1650"/>
      <c r="DY53" s="1650"/>
      <c r="DZ53" s="1650"/>
      <c r="EA53" s="1650"/>
      <c r="EB53" s="1650"/>
      <c r="EC53" s="1650"/>
      <c r="ED53" s="1650"/>
      <c r="EE53" s="1650"/>
      <c r="EF53" s="1650"/>
      <c r="EG53" s="1650"/>
      <c r="EH53" s="1650"/>
      <c r="EI53" s="1650"/>
      <c r="EJ53" s="1650"/>
      <c r="EK53" s="1650"/>
      <c r="EL53" s="1650"/>
      <c r="EM53" s="1650"/>
      <c r="EN53" s="1650"/>
      <c r="EO53" s="1650"/>
      <c r="EP53" s="1650"/>
      <c r="EQ53" s="1650"/>
      <c r="ER53" s="1650"/>
      <c r="ES53" s="1650"/>
      <c r="ET53" s="1650"/>
      <c r="EU53" s="1650"/>
      <c r="EV53" s="1650"/>
      <c r="EW53" s="1650"/>
      <c r="EX53" s="1650"/>
      <c r="EY53" s="1650"/>
      <c r="EZ53" s="1650"/>
      <c r="FA53" s="1650"/>
      <c r="FB53" s="1650"/>
      <c r="FC53" s="1650"/>
      <c r="FD53" s="1650"/>
      <c r="FE53" s="1650"/>
      <c r="FF53" s="1650"/>
      <c r="FG53" s="1650"/>
      <c r="FH53" s="1650"/>
      <c r="FI53" s="1650"/>
      <c r="FJ53" s="1650"/>
      <c r="FK53" s="1650"/>
      <c r="FL53" s="1650"/>
      <c r="FM53" s="1650"/>
      <c r="FN53" s="1650"/>
      <c r="FO53" s="1650"/>
      <c r="FP53" s="1650"/>
      <c r="FQ53" s="1650"/>
      <c r="FR53" s="1650"/>
      <c r="FS53" s="1650"/>
      <c r="FT53" s="1650"/>
      <c r="FU53" s="1650"/>
      <c r="FV53" s="1650"/>
      <c r="FW53" s="1650"/>
      <c r="FX53" s="1650"/>
      <c r="FY53" s="1650"/>
      <c r="FZ53" s="1650"/>
      <c r="GA53" s="1650"/>
      <c r="GB53" s="1650"/>
      <c r="GC53" s="1650"/>
      <c r="GD53" s="1650"/>
      <c r="GE53" s="1650"/>
      <c r="GF53" s="1650"/>
      <c r="GG53" s="1650"/>
      <c r="GH53" s="1650"/>
      <c r="GI53" s="1650"/>
      <c r="GJ53" s="1650"/>
      <c r="GK53" s="1650"/>
      <c r="GL53" s="1650"/>
      <c r="GM53" s="1650"/>
      <c r="GO53" s="1169"/>
      <c r="GP53" s="1645"/>
      <c r="GQ53" s="1645"/>
      <c r="GR53" s="1169"/>
      <c r="GS53" s="1169"/>
      <c r="GT53" s="1169"/>
      <c r="GU53" s="1169"/>
      <c r="GV53" s="1645"/>
      <c r="GW53" s="1169"/>
      <c r="GX53" s="1169"/>
      <c r="GY53" s="553"/>
      <c r="GZ53" s="1169"/>
      <c r="HA53" s="1169"/>
      <c r="HB53" s="1169"/>
      <c r="HC53" s="1169"/>
      <c r="HD53" s="1169"/>
      <c r="HE53" s="1641"/>
      <c r="HF53" s="575"/>
      <c r="HG53" s="575"/>
      <c r="HH53" s="575"/>
      <c r="HI53" s="575"/>
      <c r="HJ53" s="1650">
        <v>11</v>
      </c>
    </row>
    <row s="1650" customFormat="1" customHeight="1" ht="11.549999999999999">
      <c r="A54" s="996"/>
      <c r="B54" s="1645"/>
      <c r="C54" s="1645"/>
      <c r="D54" s="360"/>
      <c r="J54" s="1650"/>
      <c r="K54" s="1650"/>
      <c r="L54" s="1650"/>
      <c r="M54" s="1650"/>
      <c r="N54" s="1650"/>
      <c r="O54" s="1650"/>
      <c r="P54" s="1650"/>
      <c r="Q54" s="1650"/>
      <c r="R54" s="1650"/>
      <c r="S54" s="1650"/>
      <c r="T54" s="1650"/>
      <c r="U54" s="1650"/>
      <c r="V54" s="1650"/>
      <c r="W54" s="1650"/>
      <c r="X54" s="1650"/>
      <c r="Y54" s="1650"/>
      <c r="Z54" s="1650"/>
      <c r="AA54" s="1650"/>
      <c r="AB54" s="1650"/>
      <c r="AC54" s="1650"/>
      <c r="AD54" s="1650"/>
      <c r="AE54" s="1650"/>
      <c r="AF54" s="1650"/>
      <c r="AG54" s="1650"/>
      <c r="AH54" s="1650"/>
      <c r="AI54" s="1650"/>
      <c r="AJ54" s="1650"/>
      <c r="AK54" s="1650"/>
      <c r="AL54" s="1650"/>
      <c r="AM54" s="1650"/>
      <c r="AN54" s="1650"/>
      <c r="AO54" s="1650"/>
      <c r="AP54" s="1650"/>
      <c r="AQ54" s="1650"/>
      <c r="AR54" s="1650"/>
      <c r="AS54" s="1650"/>
      <c r="AT54" s="1650"/>
      <c r="AU54" s="1650"/>
      <c r="AV54" s="1650"/>
      <c r="AW54" s="1650"/>
      <c r="AX54" s="1650"/>
      <c r="AY54" s="1650"/>
      <c r="AZ54" s="1650"/>
      <c r="BA54" s="1650"/>
      <c r="BB54" s="1650"/>
      <c r="BC54" s="1650"/>
      <c r="BD54" s="1650"/>
      <c r="BE54" s="1650"/>
      <c r="BF54" s="1650"/>
      <c r="BG54" s="1650"/>
      <c r="BH54" s="1650"/>
      <c r="BI54" s="1650"/>
      <c r="BJ54" s="1650"/>
      <c r="BK54" s="1650"/>
      <c r="BL54" s="1650"/>
      <c r="BM54" s="1650"/>
      <c r="BN54" s="1650"/>
      <c r="BO54" s="1650"/>
      <c r="BP54" s="1650"/>
      <c r="BQ54" s="1650"/>
      <c r="BR54" s="1650"/>
      <c r="BS54" s="1650"/>
      <c r="BT54" s="1650"/>
      <c r="BU54" s="1650"/>
      <c r="BV54" s="1650"/>
      <c r="BW54" s="1650"/>
      <c r="BX54" s="1650"/>
      <c r="BY54" s="1650"/>
      <c r="BZ54" s="1650"/>
      <c r="CA54" s="1650"/>
      <c r="CB54" s="1650"/>
      <c r="CC54" s="1650"/>
      <c r="CD54" s="1650"/>
      <c r="CE54" s="1650"/>
      <c r="CF54" s="1650"/>
      <c r="CG54" s="1650"/>
      <c r="CH54" s="1650"/>
      <c r="CI54" s="1650"/>
      <c r="CJ54" s="1650"/>
      <c r="CK54" s="1650"/>
      <c r="CL54" s="1650"/>
      <c r="CM54" s="1650"/>
      <c r="CN54" s="1650"/>
      <c r="CO54" s="1650"/>
      <c r="CP54" s="1650"/>
      <c r="CQ54" s="1650"/>
      <c r="CR54" s="1650"/>
      <c r="CS54" s="1650"/>
      <c r="CT54" s="1650"/>
      <c r="CU54" s="1650"/>
      <c r="CV54" s="1650"/>
      <c r="CW54" s="1650"/>
      <c r="CX54" s="1650"/>
      <c r="CY54" s="1650"/>
      <c r="CZ54" s="1650"/>
      <c r="DA54" s="1650"/>
      <c r="DB54" s="1650"/>
      <c r="DC54" s="1650"/>
      <c r="DD54" s="1650"/>
      <c r="DE54" s="1650"/>
      <c r="DF54" s="1650"/>
      <c r="DG54" s="1650"/>
      <c r="DH54" s="1650"/>
      <c r="DI54" s="1650"/>
      <c r="DJ54" s="1650"/>
      <c r="DK54" s="1650"/>
      <c r="DL54" s="1650"/>
      <c r="DM54" s="1650"/>
      <c r="DN54" s="1650"/>
      <c r="DO54" s="1650"/>
      <c r="DP54" s="1650"/>
      <c r="DQ54" s="1650"/>
      <c r="DR54" s="1650"/>
      <c r="DS54" s="1650"/>
      <c r="DT54" s="1650"/>
      <c r="DU54" s="1650"/>
      <c r="DV54" s="1650"/>
      <c r="DW54" s="1650"/>
      <c r="DX54" s="1650"/>
      <c r="DY54" s="1650"/>
      <c r="DZ54" s="1650"/>
      <c r="EA54" s="1650"/>
      <c r="EB54" s="1650"/>
      <c r="EC54" s="1650"/>
      <c r="ED54" s="1650"/>
      <c r="EE54" s="1650"/>
      <c r="EF54" s="1650"/>
      <c r="EG54" s="1650"/>
      <c r="EH54" s="1650"/>
      <c r="EI54" s="1650"/>
      <c r="EJ54" s="1650"/>
      <c r="EK54" s="1650"/>
      <c r="EL54" s="1650"/>
      <c r="EM54" s="1650"/>
      <c r="EN54" s="1650"/>
      <c r="EO54" s="1650"/>
      <c r="EP54" s="1650"/>
      <c r="EQ54" s="1650"/>
      <c r="ER54" s="1650"/>
      <c r="ES54" s="1650"/>
      <c r="ET54" s="1650"/>
      <c r="EU54" s="1650"/>
      <c r="EV54" s="1650"/>
      <c r="EW54" s="1650"/>
      <c r="EX54" s="1650"/>
      <c r="EY54" s="1650"/>
      <c r="EZ54" s="1650"/>
      <c r="FA54" s="1650"/>
      <c r="FB54" s="1650"/>
      <c r="FC54" s="1650"/>
      <c r="FD54" s="1650"/>
      <c r="FE54" s="1650"/>
      <c r="FF54" s="1650"/>
      <c r="FG54" s="1650"/>
      <c r="FH54" s="1650"/>
      <c r="FI54" s="1650"/>
      <c r="FJ54" s="1650"/>
      <c r="FK54" s="1650"/>
      <c r="FL54" s="1650"/>
      <c r="FM54" s="1650"/>
      <c r="FN54" s="1650"/>
      <c r="FO54" s="1650"/>
      <c r="FP54" s="1650"/>
      <c r="FQ54" s="1650"/>
      <c r="FR54" s="1650"/>
      <c r="FS54" s="1650"/>
      <c r="FT54" s="1650"/>
      <c r="FU54" s="1650"/>
      <c r="FV54" s="1650"/>
      <c r="FW54" s="1650"/>
      <c r="FX54" s="1650"/>
      <c r="FY54" s="1650"/>
      <c r="FZ54" s="1650"/>
      <c r="GA54" s="1650"/>
      <c r="GB54" s="1650"/>
      <c r="GC54" s="1650"/>
      <c r="GD54" s="1650"/>
      <c r="GE54" s="1650"/>
      <c r="GF54" s="1650"/>
      <c r="GG54" s="1650"/>
      <c r="GH54" s="1650"/>
      <c r="GI54" s="1650"/>
      <c r="GJ54" s="1650"/>
      <c r="GK54" s="1650"/>
      <c r="GL54" s="1650"/>
      <c r="GM54" s="1650"/>
      <c r="GO54" s="1169"/>
      <c r="GP54" s="1645"/>
      <c r="GQ54" s="1645"/>
      <c r="GR54" s="1169"/>
      <c r="GS54" s="1169"/>
      <c r="GT54" s="1169"/>
      <c r="GU54" s="1169"/>
      <c r="GV54" s="1645"/>
      <c r="GW54" s="1169"/>
      <c r="GX54" s="1169"/>
      <c r="GY54" s="553"/>
      <c r="GZ54" s="1169"/>
      <c r="HA54" s="1169"/>
      <c r="HB54" s="1169"/>
      <c r="HC54" s="1169"/>
      <c r="HD54" s="1169"/>
      <c r="HE54" s="1641"/>
      <c r="HF54" s="575"/>
      <c r="HG54" s="575"/>
      <c r="HH54" s="575"/>
      <c r="HI54" s="575"/>
      <c r="HJ54" s="1650">
        <v>11</v>
      </c>
    </row>
    <row s="1650" customFormat="1" customHeight="1" ht="11.549999999999999">
      <c r="A55" s="996"/>
      <c r="B55" s="1645"/>
      <c r="C55" s="1645"/>
      <c r="D55" s="360"/>
      <c r="J55" s="1650"/>
      <c r="K55" s="1650"/>
      <c r="L55" s="1650"/>
      <c r="M55" s="1650"/>
      <c r="N55" s="1650"/>
      <c r="O55" s="1650"/>
      <c r="P55" s="1650"/>
      <c r="Q55" s="1650"/>
      <c r="R55" s="1650"/>
      <c r="S55" s="1650"/>
      <c r="T55" s="1650"/>
      <c r="U55" s="1650"/>
      <c r="V55" s="1650"/>
      <c r="W55" s="1650"/>
      <c r="X55" s="1650"/>
      <c r="Y55" s="1650"/>
      <c r="Z55" s="1650"/>
      <c r="AA55" s="1650"/>
      <c r="AB55" s="1650"/>
      <c r="AC55" s="1650"/>
      <c r="AD55" s="1650"/>
      <c r="AE55" s="1650"/>
      <c r="AF55" s="1650"/>
      <c r="AG55" s="1650"/>
      <c r="AH55" s="1650"/>
      <c r="AI55" s="1650"/>
      <c r="AJ55" s="1650"/>
      <c r="AK55" s="1650"/>
      <c r="AL55" s="1650"/>
      <c r="AM55" s="1650"/>
      <c r="AN55" s="1650"/>
      <c r="AO55" s="1650"/>
      <c r="AP55" s="1650"/>
      <c r="AQ55" s="1650"/>
      <c r="AR55" s="1650"/>
      <c r="AS55" s="1650"/>
      <c r="AT55" s="1650"/>
      <c r="AU55" s="1650"/>
      <c r="AV55" s="1650"/>
      <c r="AW55" s="1650"/>
      <c r="AX55" s="1650"/>
      <c r="AY55" s="1650"/>
      <c r="AZ55" s="1650"/>
      <c r="BA55" s="1650"/>
      <c r="BB55" s="1650"/>
      <c r="BC55" s="1650"/>
      <c r="BD55" s="1650"/>
      <c r="BE55" s="1650"/>
      <c r="BF55" s="1650"/>
      <c r="BG55" s="1650"/>
      <c r="BH55" s="1650"/>
      <c r="BI55" s="1650"/>
      <c r="BJ55" s="1650"/>
      <c r="BK55" s="1650"/>
      <c r="BL55" s="1650"/>
      <c r="BM55" s="1650"/>
      <c r="BN55" s="1650"/>
      <c r="BO55" s="1650"/>
      <c r="BP55" s="1650"/>
      <c r="BQ55" s="1650"/>
      <c r="BR55" s="1650"/>
      <c r="BS55" s="1650"/>
      <c r="BT55" s="1650"/>
      <c r="BU55" s="1650"/>
      <c r="BV55" s="1650"/>
      <c r="BW55" s="1650"/>
      <c r="BX55" s="1650"/>
      <c r="BY55" s="1650"/>
      <c r="BZ55" s="1650"/>
      <c r="CA55" s="1650"/>
      <c r="CB55" s="1650"/>
      <c r="CC55" s="1650"/>
      <c r="CD55" s="1650"/>
      <c r="CE55" s="1650"/>
      <c r="CF55" s="1650"/>
      <c r="CG55" s="1650"/>
      <c r="CH55" s="1650"/>
      <c r="CI55" s="1650"/>
      <c r="CJ55" s="1650"/>
      <c r="CK55" s="1650"/>
      <c r="CL55" s="1650"/>
      <c r="CM55" s="1650"/>
      <c r="CN55" s="1650"/>
      <c r="CO55" s="1650"/>
      <c r="CP55" s="1650"/>
      <c r="CQ55" s="1650"/>
      <c r="CR55" s="1650"/>
      <c r="CS55" s="1650"/>
      <c r="CT55" s="1650"/>
      <c r="CU55" s="1650"/>
      <c r="CV55" s="1650"/>
      <c r="CW55" s="1650"/>
      <c r="CX55" s="1650"/>
      <c r="CY55" s="1650"/>
      <c r="CZ55" s="1650"/>
      <c r="DA55" s="1650"/>
      <c r="DB55" s="1650"/>
      <c r="DC55" s="1650"/>
      <c r="DD55" s="1650"/>
      <c r="DE55" s="1650"/>
      <c r="DF55" s="1650"/>
      <c r="DG55" s="1650"/>
      <c r="DH55" s="1650"/>
      <c r="DI55" s="1650"/>
      <c r="DJ55" s="1650"/>
      <c r="DK55" s="1650"/>
      <c r="DL55" s="1650"/>
      <c r="DM55" s="1650"/>
      <c r="DN55" s="1650"/>
      <c r="DO55" s="1650"/>
      <c r="DP55" s="1650"/>
      <c r="DQ55" s="1650"/>
      <c r="DR55" s="1650"/>
      <c r="DS55" s="1650"/>
      <c r="DT55" s="1650"/>
      <c r="DU55" s="1650"/>
      <c r="DV55" s="1650"/>
      <c r="DW55" s="1650"/>
      <c r="DX55" s="1650"/>
      <c r="DY55" s="1650"/>
      <c r="DZ55" s="1650"/>
      <c r="EA55" s="1650"/>
      <c r="EB55" s="1650"/>
      <c r="EC55" s="1650"/>
      <c r="ED55" s="1650"/>
      <c r="EE55" s="1650"/>
      <c r="EF55" s="1650"/>
      <c r="EG55" s="1650"/>
      <c r="EH55" s="1650"/>
      <c r="EI55" s="1650"/>
      <c r="EJ55" s="1650"/>
      <c r="EK55" s="1650"/>
      <c r="EL55" s="1650"/>
      <c r="EM55" s="1650"/>
      <c r="EN55" s="1650"/>
      <c r="EO55" s="1650"/>
      <c r="EP55" s="1650"/>
      <c r="EQ55" s="1650"/>
      <c r="ER55" s="1650"/>
      <c r="ES55" s="1650"/>
      <c r="ET55" s="1650"/>
      <c r="EU55" s="1650"/>
      <c r="EV55" s="1650"/>
      <c r="EW55" s="1650"/>
      <c r="EX55" s="1650"/>
      <c r="EY55" s="1650"/>
      <c r="EZ55" s="1650"/>
      <c r="FA55" s="1650"/>
      <c r="FB55" s="1650"/>
      <c r="FC55" s="1650"/>
      <c r="FD55" s="1650"/>
      <c r="FE55" s="1650"/>
      <c r="FF55" s="1650"/>
      <c r="FG55" s="1650"/>
      <c r="FH55" s="1650"/>
      <c r="FI55" s="1650"/>
      <c r="FJ55" s="1650"/>
      <c r="FK55" s="1650"/>
      <c r="FL55" s="1650"/>
      <c r="FM55" s="1650"/>
      <c r="FN55" s="1650"/>
      <c r="FO55" s="1650"/>
      <c r="FP55" s="1650"/>
      <c r="FQ55" s="1650"/>
      <c r="FR55" s="1650"/>
      <c r="FS55" s="1650"/>
      <c r="FT55" s="1650"/>
      <c r="FU55" s="1650"/>
      <c r="FV55" s="1650"/>
      <c r="FW55" s="1650"/>
      <c r="FX55" s="1650"/>
      <c r="FY55" s="1650"/>
      <c r="FZ55" s="1650"/>
      <c r="GA55" s="1650"/>
      <c r="GB55" s="1650"/>
      <c r="GC55" s="1650"/>
      <c r="GD55" s="1650"/>
      <c r="GE55" s="1650"/>
      <c r="GF55" s="1650"/>
      <c r="GG55" s="1650"/>
      <c r="GH55" s="1650"/>
      <c r="GI55" s="1650"/>
      <c r="GJ55" s="1650"/>
      <c r="GK55" s="1650"/>
      <c r="GL55" s="1650"/>
      <c r="GM55" s="1650"/>
      <c r="GO55" s="1169"/>
      <c r="GP55" s="1645"/>
      <c r="GQ55" s="1645"/>
      <c r="GR55" s="1169"/>
      <c r="GS55" s="1169"/>
      <c r="GT55" s="1169"/>
      <c r="GU55" s="1169"/>
      <c r="GV55" s="1645"/>
      <c r="GW55" s="1169"/>
      <c r="GX55" s="1169"/>
      <c r="GY55" s="553"/>
      <c r="GZ55" s="1169"/>
      <c r="HA55" s="1169"/>
      <c r="HB55" s="1169"/>
      <c r="HC55" s="1169"/>
      <c r="HD55" s="1169"/>
      <c r="HE55" s="1641"/>
      <c r="HF55" s="575"/>
      <c r="HG55" s="575"/>
      <c r="HH55" s="575"/>
      <c r="HI55" s="575"/>
      <c r="HJ55" s="1650">
        <v>11</v>
      </c>
    </row>
    <row s="1650" customFormat="1" customHeight="1" ht="11.549999999999999">
      <c r="A56" s="996"/>
      <c r="B56" s="1645"/>
      <c r="C56" s="1645"/>
      <c r="D56" s="360"/>
      <c r="J56" s="1650"/>
      <c r="K56" s="1650"/>
      <c r="L56" s="1650"/>
      <c r="M56" s="1650"/>
      <c r="N56" s="1650"/>
      <c r="O56" s="1650"/>
      <c r="P56" s="1650"/>
      <c r="Q56" s="1650"/>
      <c r="R56" s="1650"/>
      <c r="S56" s="1650"/>
      <c r="T56" s="1650"/>
      <c r="U56" s="1650"/>
      <c r="V56" s="1650"/>
      <c r="W56" s="1650"/>
      <c r="X56" s="1650"/>
      <c r="Y56" s="1650"/>
      <c r="Z56" s="1650"/>
      <c r="AA56" s="1650"/>
      <c r="AB56" s="1650"/>
      <c r="AC56" s="1650"/>
      <c r="AD56" s="1650"/>
      <c r="AE56" s="1650"/>
      <c r="AF56" s="1650"/>
      <c r="AG56" s="1650"/>
      <c r="AH56" s="1650"/>
      <c r="AI56" s="1650"/>
      <c r="AJ56" s="1650"/>
      <c r="AK56" s="1650"/>
      <c r="AL56" s="1650"/>
      <c r="AM56" s="1650"/>
      <c r="AN56" s="1650"/>
      <c r="AO56" s="1650"/>
      <c r="AP56" s="1650"/>
      <c r="AQ56" s="1650"/>
      <c r="AR56" s="1650"/>
      <c r="AS56" s="1650"/>
      <c r="AT56" s="1650"/>
      <c r="AU56" s="1650"/>
      <c r="AV56" s="1650"/>
      <c r="AW56" s="1650"/>
      <c r="AX56" s="1650"/>
      <c r="AY56" s="1650"/>
      <c r="AZ56" s="1650"/>
      <c r="BA56" s="1650"/>
      <c r="BB56" s="1650"/>
      <c r="BC56" s="1650"/>
      <c r="BD56" s="1650"/>
      <c r="BE56" s="1650"/>
      <c r="BF56" s="1650"/>
      <c r="BG56" s="1650"/>
      <c r="BH56" s="1650"/>
      <c r="BI56" s="1650"/>
      <c r="BJ56" s="1650"/>
      <c r="BK56" s="1650"/>
      <c r="BL56" s="1650"/>
      <c r="BM56" s="1650"/>
      <c r="BN56" s="1650"/>
      <c r="BO56" s="1650"/>
      <c r="BP56" s="1650"/>
      <c r="BQ56" s="1650"/>
      <c r="BR56" s="1650"/>
      <c r="BS56" s="1650"/>
      <c r="BT56" s="1650"/>
      <c r="BU56" s="1650"/>
      <c r="BV56" s="1650"/>
      <c r="BW56" s="1650"/>
      <c r="BX56" s="1650"/>
      <c r="BY56" s="1650"/>
      <c r="BZ56" s="1650"/>
      <c r="CA56" s="1650"/>
      <c r="CB56" s="1650"/>
      <c r="CC56" s="1650"/>
      <c r="CD56" s="1650"/>
      <c r="CE56" s="1650"/>
      <c r="CF56" s="1650"/>
      <c r="CG56" s="1650"/>
      <c r="CH56" s="1650"/>
      <c r="CI56" s="1650"/>
      <c r="CJ56" s="1650"/>
      <c r="CK56" s="1650"/>
      <c r="CL56" s="1650"/>
      <c r="CM56" s="1650"/>
      <c r="CN56" s="1650"/>
      <c r="CO56" s="1650"/>
      <c r="CP56" s="1650"/>
      <c r="CQ56" s="1650"/>
      <c r="CR56" s="1650"/>
      <c r="CS56" s="1650"/>
      <c r="CT56" s="1650"/>
      <c r="CU56" s="1650"/>
      <c r="CV56" s="1650"/>
      <c r="CW56" s="1650"/>
      <c r="CX56" s="1650"/>
      <c r="CY56" s="1650"/>
      <c r="CZ56" s="1650"/>
      <c r="DA56" s="1650"/>
      <c r="DB56" s="1650"/>
      <c r="DC56" s="1650"/>
      <c r="DD56" s="1650"/>
      <c r="DE56" s="1650"/>
      <c r="DF56" s="1650"/>
      <c r="DG56" s="1650"/>
      <c r="DH56" s="1650"/>
      <c r="DI56" s="1650"/>
      <c r="DJ56" s="1650"/>
      <c r="DK56" s="1650"/>
      <c r="DL56" s="1650"/>
      <c r="DM56" s="1650"/>
      <c r="DN56" s="1650"/>
      <c r="DO56" s="1650"/>
      <c r="DP56" s="1650"/>
      <c r="DQ56" s="1650"/>
      <c r="DR56" s="1650"/>
      <c r="DS56" s="1650"/>
      <c r="DT56" s="1650"/>
      <c r="DU56" s="1650"/>
      <c r="DV56" s="1650"/>
      <c r="DW56" s="1650"/>
      <c r="DX56" s="1650"/>
      <c r="DY56" s="1650"/>
      <c r="DZ56" s="1650"/>
      <c r="EA56" s="1650"/>
      <c r="EB56" s="1650"/>
      <c r="EC56" s="1650"/>
      <c r="ED56" s="1650"/>
      <c r="EE56" s="1650"/>
      <c r="EF56" s="1650"/>
      <c r="EG56" s="1650"/>
      <c r="EH56" s="1650"/>
      <c r="EI56" s="1650"/>
      <c r="EJ56" s="1650"/>
      <c r="EK56" s="1650"/>
      <c r="EL56" s="1650"/>
      <c r="EM56" s="1650"/>
      <c r="EN56" s="1650"/>
      <c r="EO56" s="1650"/>
      <c r="EP56" s="1650"/>
      <c r="EQ56" s="1650"/>
      <c r="ER56" s="1650"/>
      <c r="ES56" s="1650"/>
      <c r="ET56" s="1650"/>
      <c r="EU56" s="1650"/>
      <c r="EV56" s="1650"/>
      <c r="EW56" s="1650"/>
      <c r="EX56" s="1650"/>
      <c r="EY56" s="1650"/>
      <c r="EZ56" s="1650"/>
      <c r="FA56" s="1650"/>
      <c r="FB56" s="1650"/>
      <c r="FC56" s="1650"/>
      <c r="FD56" s="1650"/>
      <c r="FE56" s="1650"/>
      <c r="FF56" s="1650"/>
      <c r="FG56" s="1650"/>
      <c r="FH56" s="1650"/>
      <c r="FI56" s="1650"/>
      <c r="FJ56" s="1650"/>
      <c r="FK56" s="1650"/>
      <c r="FL56" s="1650"/>
      <c r="FM56" s="1650"/>
      <c r="FN56" s="1650"/>
      <c r="FO56" s="1650"/>
      <c r="FP56" s="1650"/>
      <c r="FQ56" s="1650"/>
      <c r="FR56" s="1650"/>
      <c r="FS56" s="1650"/>
      <c r="FT56" s="1650"/>
      <c r="FU56" s="1650"/>
      <c r="FV56" s="1650"/>
      <c r="FW56" s="1650"/>
      <c r="FX56" s="1650"/>
      <c r="FY56" s="1650"/>
      <c r="FZ56" s="1650"/>
      <c r="GA56" s="1650"/>
      <c r="GB56" s="1650"/>
      <c r="GC56" s="1650"/>
      <c r="GD56" s="1650"/>
      <c r="GE56" s="1650"/>
      <c r="GF56" s="1650"/>
      <c r="GG56" s="1650"/>
      <c r="GH56" s="1650"/>
      <c r="GI56" s="1650"/>
      <c r="GJ56" s="1650"/>
      <c r="GK56" s="1650"/>
      <c r="GL56" s="1650"/>
      <c r="GM56" s="1650"/>
      <c r="GO56" s="1169"/>
      <c r="GP56" s="1645"/>
      <c r="GQ56" s="1645"/>
      <c r="GR56" s="1169"/>
      <c r="GS56" s="1169"/>
      <c r="GT56" s="1169"/>
      <c r="GU56" s="1169"/>
      <c r="GV56" s="1645"/>
      <c r="GW56" s="1169"/>
      <c r="GX56" s="1169"/>
      <c r="GY56" s="553"/>
      <c r="GZ56" s="1169"/>
      <c r="HA56" s="1169"/>
      <c r="HB56" s="1169"/>
      <c r="HC56" s="1169"/>
      <c r="HD56" s="1169"/>
      <c r="HE56" s="1641"/>
      <c r="HF56" s="575"/>
      <c r="HG56" s="575"/>
      <c r="HH56" s="575"/>
      <c r="HI56" s="575"/>
      <c r="HJ56" s="1650">
        <v>11</v>
      </c>
    </row>
    <row s="1650" customFormat="1" customHeight="1" ht="11.549999999999999">
      <c r="A57" s="996"/>
      <c r="B57" s="1645"/>
      <c r="C57" s="1645"/>
      <c r="D57" s="360"/>
      <c r="J57" s="1650"/>
      <c r="K57" s="1650"/>
      <c r="L57" s="1650"/>
      <c r="M57" s="1650"/>
      <c r="N57" s="1650"/>
      <c r="O57" s="1650"/>
      <c r="P57" s="1650"/>
      <c r="Q57" s="1650"/>
      <c r="R57" s="1650"/>
      <c r="S57" s="1650"/>
      <c r="T57" s="1650"/>
      <c r="U57" s="1650"/>
      <c r="V57" s="1650"/>
      <c r="W57" s="1650"/>
      <c r="X57" s="1650"/>
      <c r="Y57" s="1650"/>
      <c r="Z57" s="1650"/>
      <c r="AA57" s="1650"/>
      <c r="AB57" s="1650"/>
      <c r="AC57" s="1650"/>
      <c r="AD57" s="1650"/>
      <c r="AE57" s="1650"/>
      <c r="AF57" s="1650"/>
      <c r="AG57" s="1650"/>
      <c r="AH57" s="1650"/>
      <c r="AI57" s="1650"/>
      <c r="AJ57" s="1650"/>
      <c r="AK57" s="1650"/>
      <c r="AL57" s="1650"/>
      <c r="AM57" s="1650"/>
      <c r="AN57" s="1650"/>
      <c r="AO57" s="1650"/>
      <c r="AP57" s="1650"/>
      <c r="AQ57" s="1650"/>
      <c r="AR57" s="1650"/>
      <c r="AS57" s="1650"/>
      <c r="AT57" s="1650"/>
      <c r="AU57" s="1650"/>
      <c r="AV57" s="1650"/>
      <c r="AW57" s="1650"/>
      <c r="AX57" s="1650"/>
      <c r="AY57" s="1650"/>
      <c r="AZ57" s="1650"/>
      <c r="BA57" s="1650"/>
      <c r="BB57" s="1650"/>
      <c r="BC57" s="1650"/>
      <c r="BD57" s="1650"/>
      <c r="BE57" s="1650"/>
      <c r="BF57" s="1650"/>
      <c r="BG57" s="1650"/>
      <c r="BH57" s="1650"/>
      <c r="BI57" s="1650"/>
      <c r="BJ57" s="1650"/>
      <c r="BK57" s="1650"/>
      <c r="BL57" s="1650"/>
      <c r="BM57" s="1650"/>
      <c r="BN57" s="1650"/>
      <c r="BO57" s="1650"/>
      <c r="BP57" s="1650"/>
      <c r="BQ57" s="1650"/>
      <c r="BR57" s="1650"/>
      <c r="BS57" s="1650"/>
      <c r="BT57" s="1650"/>
      <c r="BU57" s="1650"/>
      <c r="BV57" s="1650"/>
      <c r="BW57" s="1650"/>
      <c r="BX57" s="1650"/>
      <c r="BY57" s="1650"/>
      <c r="BZ57" s="1650"/>
      <c r="CA57" s="1650"/>
      <c r="CB57" s="1650"/>
      <c r="CC57" s="1650"/>
      <c r="CD57" s="1650"/>
      <c r="CE57" s="1650"/>
      <c r="CF57" s="1650"/>
      <c r="CG57" s="1650"/>
      <c r="CH57" s="1650"/>
      <c r="CI57" s="1650"/>
      <c r="CJ57" s="1650"/>
      <c r="CK57" s="1650"/>
      <c r="CL57" s="1650"/>
      <c r="CM57" s="1650"/>
      <c r="CN57" s="1650"/>
      <c r="CO57" s="1650"/>
      <c r="CP57" s="1650"/>
      <c r="CQ57" s="1650"/>
      <c r="CR57" s="1650"/>
      <c r="CS57" s="1650"/>
      <c r="CT57" s="1650"/>
      <c r="CU57" s="1650"/>
      <c r="CV57" s="1650"/>
      <c r="CW57" s="1650"/>
      <c r="CX57" s="1650"/>
      <c r="CY57" s="1650"/>
      <c r="CZ57" s="1650"/>
      <c r="DA57" s="1650"/>
      <c r="DB57" s="1650"/>
      <c r="DC57" s="1650"/>
      <c r="DD57" s="1650"/>
      <c r="DE57" s="1650"/>
      <c r="DF57" s="1650"/>
      <c r="DG57" s="1650"/>
      <c r="DH57" s="1650"/>
      <c r="DI57" s="1650"/>
      <c r="DJ57" s="1650"/>
      <c r="DK57" s="1650"/>
      <c r="DL57" s="1650"/>
      <c r="DM57" s="1650"/>
      <c r="DN57" s="1650"/>
      <c r="DO57" s="1650"/>
      <c r="DP57" s="1650"/>
      <c r="DQ57" s="1650"/>
      <c r="DR57" s="1650"/>
      <c r="DS57" s="1650"/>
      <c r="DT57" s="1650"/>
      <c r="DU57" s="1650"/>
      <c r="DV57" s="1650"/>
      <c r="DW57" s="1650"/>
      <c r="DX57" s="1650"/>
      <c r="DY57" s="1650"/>
      <c r="DZ57" s="1650"/>
      <c r="EA57" s="1650"/>
      <c r="EB57" s="1650"/>
      <c r="EC57" s="1650"/>
      <c r="ED57" s="1650"/>
      <c r="EE57" s="1650"/>
      <c r="EF57" s="1650"/>
      <c r="EG57" s="1650"/>
      <c r="EH57" s="1650"/>
      <c r="EI57" s="1650"/>
      <c r="EJ57" s="1650"/>
      <c r="EK57" s="1650"/>
      <c r="EL57" s="1650"/>
      <c r="EM57" s="1650"/>
      <c r="EN57" s="1650"/>
      <c r="EO57" s="1650"/>
      <c r="EP57" s="1650"/>
      <c r="EQ57" s="1650"/>
      <c r="ER57" s="1650"/>
      <c r="ES57" s="1650"/>
      <c r="ET57" s="1650"/>
      <c r="EU57" s="1650"/>
      <c r="EV57" s="1650"/>
      <c r="EW57" s="1650"/>
      <c r="EX57" s="1650"/>
      <c r="EY57" s="1650"/>
      <c r="EZ57" s="1650"/>
      <c r="FA57" s="1650"/>
      <c r="FB57" s="1650"/>
      <c r="FC57" s="1650"/>
      <c r="FD57" s="1650"/>
      <c r="FE57" s="1650"/>
      <c r="FF57" s="1650"/>
      <c r="FG57" s="1650"/>
      <c r="FH57" s="1650"/>
      <c r="FI57" s="1650"/>
      <c r="FJ57" s="1650"/>
      <c r="FK57" s="1650"/>
      <c r="FL57" s="1650"/>
      <c r="FM57" s="1650"/>
      <c r="FN57" s="1650"/>
      <c r="FO57" s="1650"/>
      <c r="FP57" s="1650"/>
      <c r="FQ57" s="1650"/>
      <c r="FR57" s="1650"/>
      <c r="FS57" s="1650"/>
      <c r="FT57" s="1650"/>
      <c r="FU57" s="1650"/>
      <c r="FV57" s="1650"/>
      <c r="FW57" s="1650"/>
      <c r="FX57" s="1650"/>
      <c r="FY57" s="1650"/>
      <c r="FZ57" s="1650"/>
      <c r="GA57" s="1650"/>
      <c r="GB57" s="1650"/>
      <c r="GC57" s="1650"/>
      <c r="GD57" s="1650"/>
      <c r="GE57" s="1650"/>
      <c r="GF57" s="1650"/>
      <c r="GG57" s="1650"/>
      <c r="GH57" s="1650"/>
      <c r="GI57" s="1650"/>
      <c r="GJ57" s="1650"/>
      <c r="GK57" s="1650"/>
      <c r="GL57" s="1650"/>
      <c r="GM57" s="1650"/>
      <c r="GO57" s="1169"/>
      <c r="GP57" s="1645"/>
      <c r="GQ57" s="1645"/>
      <c r="GR57" s="1169"/>
      <c r="GS57" s="1169"/>
      <c r="GT57" s="1169"/>
      <c r="GU57" s="1169"/>
      <c r="GV57" s="1645"/>
      <c r="GW57" s="1169"/>
      <c r="GX57" s="1169"/>
      <c r="GY57" s="553"/>
      <c r="GZ57" s="1169"/>
      <c r="HA57" s="1169"/>
      <c r="HB57" s="1169"/>
      <c r="HC57" s="1169"/>
      <c r="HD57" s="1169"/>
      <c r="HE57" s="1641"/>
      <c r="HF57" s="575"/>
      <c r="HG57" s="575"/>
      <c r="HH57" s="575"/>
      <c r="HI57" s="575"/>
      <c r="HJ57" s="1650">
        <v>11</v>
      </c>
    </row>
    <row s="1650" customFormat="1" customHeight="1" ht="11.549999999999999">
      <c r="A58" s="996"/>
      <c r="B58" s="1645"/>
      <c r="C58" s="1645"/>
      <c r="D58" s="360"/>
      <c r="J58" s="1650"/>
      <c r="K58" s="1650"/>
      <c r="L58" s="1650"/>
      <c r="M58" s="1650"/>
      <c r="N58" s="1650"/>
      <c r="O58" s="1650"/>
      <c r="P58" s="1650"/>
      <c r="Q58" s="1650"/>
      <c r="R58" s="1650"/>
      <c r="S58" s="1650"/>
      <c r="T58" s="1650"/>
      <c r="U58" s="1650"/>
      <c r="V58" s="1650"/>
      <c r="W58" s="1650"/>
      <c r="X58" s="1650"/>
      <c r="Y58" s="1650"/>
      <c r="Z58" s="1650"/>
      <c r="AA58" s="1650"/>
      <c r="AB58" s="1650"/>
      <c r="AC58" s="1650"/>
      <c r="AD58" s="1650"/>
      <c r="AE58" s="1650"/>
      <c r="AF58" s="1650"/>
      <c r="AG58" s="1650"/>
      <c r="AH58" s="1650"/>
      <c r="AI58" s="1650"/>
      <c r="AJ58" s="1650"/>
      <c r="AK58" s="1650"/>
      <c r="AL58" s="1650"/>
      <c r="AM58" s="1650"/>
      <c r="AN58" s="1650"/>
      <c r="AO58" s="1650"/>
      <c r="AP58" s="1650"/>
      <c r="AQ58" s="1650"/>
      <c r="AR58" s="1650"/>
      <c r="AS58" s="1650"/>
      <c r="AT58" s="1650"/>
      <c r="AU58" s="1650"/>
      <c r="AV58" s="1650"/>
      <c r="AW58" s="1650"/>
      <c r="AX58" s="1650"/>
      <c r="AY58" s="1650"/>
      <c r="AZ58" s="1650"/>
      <c r="BA58" s="1650"/>
      <c r="BB58" s="1650"/>
      <c r="BC58" s="1650"/>
      <c r="BD58" s="1650"/>
      <c r="BE58" s="1650"/>
      <c r="BF58" s="1650"/>
      <c r="BG58" s="1650"/>
      <c r="BH58" s="1650"/>
      <c r="BI58" s="1650"/>
      <c r="BJ58" s="1650"/>
      <c r="BK58" s="1650"/>
      <c r="BL58" s="1650"/>
      <c r="BM58" s="1650"/>
      <c r="BN58" s="1650"/>
      <c r="BO58" s="1650"/>
      <c r="BP58" s="1650"/>
      <c r="BQ58" s="1650"/>
      <c r="BR58" s="1650"/>
      <c r="BS58" s="1650"/>
      <c r="BT58" s="1650"/>
      <c r="BU58" s="1650"/>
      <c r="BV58" s="1650"/>
      <c r="BW58" s="1650"/>
      <c r="BX58" s="1650"/>
      <c r="BY58" s="1650"/>
      <c r="BZ58" s="1650"/>
      <c r="CA58" s="1650"/>
      <c r="CB58" s="1650"/>
      <c r="CC58" s="1650"/>
      <c r="CD58" s="1650"/>
      <c r="CE58" s="1650"/>
      <c r="CF58" s="1650"/>
      <c r="CG58" s="1650"/>
      <c r="CH58" s="1650"/>
      <c r="CI58" s="1650"/>
      <c r="CJ58" s="1650"/>
      <c r="CK58" s="1650"/>
      <c r="CL58" s="1650"/>
      <c r="CM58" s="1650"/>
      <c r="CN58" s="1650"/>
      <c r="CO58" s="1650"/>
      <c r="CP58" s="1650"/>
      <c r="CQ58" s="1650"/>
      <c r="CR58" s="1650"/>
      <c r="CS58" s="1650"/>
      <c r="CT58" s="1650"/>
      <c r="CU58" s="1650"/>
      <c r="CV58" s="1650"/>
      <c r="CW58" s="1650"/>
      <c r="CX58" s="1650"/>
      <c r="CY58" s="1650"/>
      <c r="CZ58" s="1650"/>
      <c r="DA58" s="1650"/>
      <c r="DB58" s="1650"/>
      <c r="DC58" s="1650"/>
      <c r="DD58" s="1650"/>
      <c r="DE58" s="1650"/>
      <c r="DF58" s="1650"/>
      <c r="DG58" s="1650"/>
      <c r="DH58" s="1650"/>
      <c r="DI58" s="1650"/>
      <c r="DJ58" s="1650"/>
      <c r="DK58" s="1650"/>
      <c r="DL58" s="1650"/>
      <c r="DM58" s="1650"/>
      <c r="DN58" s="1650"/>
      <c r="DO58" s="1650"/>
      <c r="DP58" s="1650"/>
      <c r="DQ58" s="1650"/>
      <c r="DR58" s="1650"/>
      <c r="DS58" s="1650"/>
      <c r="DT58" s="1650"/>
      <c r="DU58" s="1650"/>
      <c r="DV58" s="1650"/>
      <c r="DW58" s="1650"/>
      <c r="DX58" s="1650"/>
      <c r="DY58" s="1650"/>
      <c r="DZ58" s="1650"/>
      <c r="EA58" s="1650"/>
      <c r="EB58" s="1650"/>
      <c r="EC58" s="1650"/>
      <c r="ED58" s="1650"/>
      <c r="EE58" s="1650"/>
      <c r="EF58" s="1650"/>
      <c r="EG58" s="1650"/>
      <c r="EH58" s="1650"/>
      <c r="EI58" s="1650"/>
      <c r="EJ58" s="1650"/>
      <c r="EK58" s="1650"/>
      <c r="EL58" s="1650"/>
      <c r="EM58" s="1650"/>
      <c r="EN58" s="1650"/>
      <c r="EO58" s="1650"/>
      <c r="EP58" s="1650"/>
      <c r="EQ58" s="1650"/>
      <c r="ER58" s="1650"/>
      <c r="ES58" s="1650"/>
      <c r="ET58" s="1650"/>
      <c r="EU58" s="1650"/>
      <c r="EV58" s="1650"/>
      <c r="EW58" s="1650"/>
      <c r="EX58" s="1650"/>
      <c r="EY58" s="1650"/>
      <c r="EZ58" s="1650"/>
      <c r="FA58" s="1650"/>
      <c r="FB58" s="1650"/>
      <c r="FC58" s="1650"/>
      <c r="FD58" s="1650"/>
      <c r="FE58" s="1650"/>
      <c r="FF58" s="1650"/>
      <c r="FG58" s="1650"/>
      <c r="FH58" s="1650"/>
      <c r="FI58" s="1650"/>
      <c r="FJ58" s="1650"/>
      <c r="FK58" s="1650"/>
      <c r="FL58" s="1650"/>
      <c r="FM58" s="1650"/>
      <c r="FN58" s="1650"/>
      <c r="FO58" s="1650"/>
      <c r="FP58" s="1650"/>
      <c r="FQ58" s="1650"/>
      <c r="FR58" s="1650"/>
      <c r="FS58" s="1650"/>
      <c r="FT58" s="1650"/>
      <c r="FU58" s="1650"/>
      <c r="FV58" s="1650"/>
      <c r="FW58" s="1650"/>
      <c r="FX58" s="1650"/>
      <c r="FY58" s="1650"/>
      <c r="FZ58" s="1650"/>
      <c r="GA58" s="1650"/>
      <c r="GB58" s="1650"/>
      <c r="GC58" s="1650"/>
      <c r="GD58" s="1650"/>
      <c r="GE58" s="1650"/>
      <c r="GF58" s="1650"/>
      <c r="GG58" s="1650"/>
      <c r="GH58" s="1650"/>
      <c r="GI58" s="1650"/>
      <c r="GJ58" s="1650"/>
      <c r="GK58" s="1650"/>
      <c r="GL58" s="1650"/>
      <c r="GM58" s="1650"/>
      <c r="GO58" s="1169"/>
      <c r="GP58" s="1645"/>
      <c r="GQ58" s="1645"/>
      <c r="GR58" s="1169"/>
      <c r="GS58" s="1169"/>
      <c r="GT58" s="1169"/>
      <c r="GU58" s="1169"/>
      <c r="GV58" s="1645"/>
      <c r="GW58" s="1169"/>
      <c r="GX58" s="1169"/>
      <c r="GY58" s="553"/>
      <c r="GZ58" s="1169"/>
      <c r="HA58" s="1169"/>
      <c r="HB58" s="1169"/>
      <c r="HC58" s="1169"/>
      <c r="HD58" s="1169"/>
      <c r="HE58" s="1641"/>
      <c r="HF58" s="575"/>
      <c r="HG58" s="575"/>
      <c r="HH58" s="575"/>
      <c r="HI58" s="575"/>
      <c r="HJ58" s="1650">
        <v>11</v>
      </c>
    </row>
    <row s="1650" customFormat="1" customHeight="1" ht="11.549999999999999">
      <c r="A59" s="996"/>
      <c r="B59" s="1645"/>
      <c r="C59" s="1645"/>
      <c r="D59" s="360"/>
      <c r="J59" s="1650"/>
      <c r="K59" s="1650"/>
      <c r="L59" s="1650"/>
      <c r="M59" s="1650"/>
      <c r="N59" s="1650"/>
      <c r="O59" s="1650"/>
      <c r="P59" s="1650"/>
      <c r="Q59" s="1650"/>
      <c r="R59" s="1650"/>
      <c r="S59" s="1650"/>
      <c r="T59" s="1650"/>
      <c r="U59" s="1650"/>
      <c r="V59" s="1650"/>
      <c r="W59" s="1650"/>
      <c r="X59" s="1650"/>
      <c r="Y59" s="1650"/>
      <c r="Z59" s="1650"/>
      <c r="AA59" s="1650"/>
      <c r="AB59" s="1650"/>
      <c r="AC59" s="1650"/>
      <c r="AD59" s="1650"/>
      <c r="AE59" s="1650"/>
      <c r="AF59" s="1650"/>
      <c r="AG59" s="1650"/>
      <c r="AH59" s="1650"/>
      <c r="AI59" s="1650"/>
      <c r="AJ59" s="1650"/>
      <c r="AK59" s="1650"/>
      <c r="AL59" s="1650"/>
      <c r="AM59" s="1650"/>
      <c r="AN59" s="1650"/>
      <c r="AO59" s="1650"/>
      <c r="AP59" s="1650"/>
      <c r="AQ59" s="1650"/>
      <c r="AR59" s="1650"/>
      <c r="AS59" s="1650"/>
      <c r="AT59" s="1650"/>
      <c r="AU59" s="1650"/>
      <c r="AV59" s="1650"/>
      <c r="AW59" s="1650"/>
      <c r="AX59" s="1650"/>
      <c r="AY59" s="1650"/>
      <c r="AZ59" s="1650"/>
      <c r="BA59" s="1650"/>
      <c r="BB59" s="1650"/>
      <c r="BC59" s="1650"/>
      <c r="BD59" s="1650"/>
      <c r="BE59" s="1650"/>
      <c r="BF59" s="1650"/>
      <c r="BG59" s="1650"/>
      <c r="BH59" s="1650"/>
      <c r="BI59" s="1650"/>
      <c r="BJ59" s="1650"/>
      <c r="BK59" s="1650"/>
      <c r="BL59" s="1650"/>
      <c r="BM59" s="1650"/>
      <c r="BN59" s="1650"/>
      <c r="BO59" s="1650"/>
      <c r="BP59" s="1650"/>
      <c r="BQ59" s="1650"/>
      <c r="BR59" s="1650"/>
      <c r="BS59" s="1650"/>
      <c r="BT59" s="1650"/>
      <c r="BU59" s="1650"/>
      <c r="BV59" s="1650"/>
      <c r="BW59" s="1650"/>
      <c r="BX59" s="1650"/>
      <c r="BY59" s="1650"/>
      <c r="BZ59" s="1650"/>
      <c r="CA59" s="1650"/>
      <c r="CB59" s="1650"/>
      <c r="CC59" s="1650"/>
      <c r="CD59" s="1650"/>
      <c r="CE59" s="1650"/>
      <c r="CF59" s="1650"/>
      <c r="CG59" s="1650"/>
      <c r="CH59" s="1650"/>
      <c r="CI59" s="1650"/>
      <c r="CJ59" s="1650"/>
      <c r="CK59" s="1650"/>
      <c r="CL59" s="1650"/>
      <c r="CM59" s="1650"/>
      <c r="CN59" s="1650"/>
      <c r="CO59" s="1650"/>
      <c r="CP59" s="1650"/>
      <c r="CQ59" s="1650"/>
      <c r="CR59" s="1650"/>
      <c r="CS59" s="1650"/>
      <c r="CT59" s="1650"/>
      <c r="CU59" s="1650"/>
      <c r="CV59" s="1650"/>
      <c r="CW59" s="1650"/>
      <c r="CX59" s="1650"/>
      <c r="CY59" s="1650"/>
      <c r="CZ59" s="1650"/>
      <c r="DA59" s="1650"/>
      <c r="DB59" s="1650"/>
      <c r="DC59" s="1650"/>
      <c r="DD59" s="1650"/>
      <c r="DE59" s="1650"/>
      <c r="DF59" s="1650"/>
      <c r="DG59" s="1650"/>
      <c r="DH59" s="1650"/>
      <c r="DI59" s="1650"/>
      <c r="DJ59" s="1650"/>
      <c r="DK59" s="1650"/>
      <c r="DL59" s="1650"/>
      <c r="DM59" s="1650"/>
      <c r="DN59" s="1650"/>
      <c r="DO59" s="1650"/>
      <c r="DP59" s="1650"/>
      <c r="DQ59" s="1650"/>
      <c r="DR59" s="1650"/>
      <c r="DS59" s="1650"/>
      <c r="DT59" s="1650"/>
      <c r="DU59" s="1650"/>
      <c r="DV59" s="1650"/>
      <c r="DW59" s="1650"/>
      <c r="DX59" s="1650"/>
      <c r="DY59" s="1650"/>
      <c r="DZ59" s="1650"/>
      <c r="EA59" s="1650"/>
      <c r="EB59" s="1650"/>
      <c r="EC59" s="1650"/>
      <c r="ED59" s="1650"/>
      <c r="EE59" s="1650"/>
      <c r="EF59" s="1650"/>
      <c r="EG59" s="1650"/>
      <c r="EH59" s="1650"/>
      <c r="EI59" s="1650"/>
      <c r="EJ59" s="1650"/>
      <c r="EK59" s="1650"/>
      <c r="EL59" s="1650"/>
      <c r="EM59" s="1650"/>
      <c r="EN59" s="1650"/>
      <c r="EO59" s="1650"/>
      <c r="EP59" s="1650"/>
      <c r="EQ59" s="1650"/>
      <c r="ER59" s="1650"/>
      <c r="ES59" s="1650"/>
      <c r="ET59" s="1650"/>
      <c r="EU59" s="1650"/>
      <c r="EV59" s="1650"/>
      <c r="EW59" s="1650"/>
      <c r="EX59" s="1650"/>
      <c r="EY59" s="1650"/>
      <c r="EZ59" s="1650"/>
      <c r="FA59" s="1650"/>
      <c r="FB59" s="1650"/>
      <c r="FC59" s="1650"/>
      <c r="FD59" s="1650"/>
      <c r="FE59" s="1650"/>
      <c r="FF59" s="1650"/>
      <c r="FG59" s="1650"/>
      <c r="FH59" s="1650"/>
      <c r="FI59" s="1650"/>
      <c r="FJ59" s="1650"/>
      <c r="FK59" s="1650"/>
      <c r="FL59" s="1650"/>
      <c r="FM59" s="1650"/>
      <c r="FN59" s="1650"/>
      <c r="FO59" s="1650"/>
      <c r="FP59" s="1650"/>
      <c r="FQ59" s="1650"/>
      <c r="FR59" s="1650"/>
      <c r="FS59" s="1650"/>
      <c r="FT59" s="1650"/>
      <c r="FU59" s="1650"/>
      <c r="FV59" s="1650"/>
      <c r="FW59" s="1650"/>
      <c r="FX59" s="1650"/>
      <c r="FY59" s="1650"/>
      <c r="FZ59" s="1650"/>
      <c r="GA59" s="1650"/>
      <c r="GB59" s="1650"/>
      <c r="GC59" s="1650"/>
      <c r="GD59" s="1650"/>
      <c r="GE59" s="1650"/>
      <c r="GF59" s="1650"/>
      <c r="GG59" s="1650"/>
      <c r="GH59" s="1650"/>
      <c r="GI59" s="1650"/>
      <c r="GJ59" s="1650"/>
      <c r="GK59" s="1650"/>
      <c r="GL59" s="1650"/>
      <c r="GM59" s="1650"/>
      <c r="GO59" s="1169"/>
      <c r="GP59" s="1645"/>
      <c r="GQ59" s="1645"/>
      <c r="GR59" s="1169"/>
      <c r="GS59" s="1169"/>
      <c r="GT59" s="1169"/>
      <c r="GU59" s="1169"/>
      <c r="GV59" s="1645"/>
      <c r="GW59" s="1169"/>
      <c r="GX59" s="1169"/>
      <c r="GY59" s="553"/>
      <c r="GZ59" s="1169"/>
      <c r="HA59" s="1169"/>
      <c r="HB59" s="1169"/>
      <c r="HC59" s="1169"/>
      <c r="HD59" s="1169"/>
      <c r="HE59" s="1641"/>
      <c r="HF59" s="575"/>
      <c r="HG59" s="575"/>
      <c r="HH59" s="575"/>
      <c r="HI59" s="575"/>
      <c r="HJ59" s="1650">
        <v>11</v>
      </c>
    </row>
    <row s="1650" customFormat="1" customHeight="1" ht="11.549999999999999">
      <c r="A60" s="996"/>
      <c r="B60" s="1645"/>
      <c r="C60" s="1645"/>
      <c r="D60" s="360"/>
      <c r="J60" s="1650"/>
      <c r="K60" s="1650"/>
      <c r="L60" s="1650"/>
      <c r="M60" s="1650"/>
      <c r="N60" s="1650"/>
      <c r="O60" s="1650"/>
      <c r="P60" s="1650"/>
      <c r="Q60" s="1650"/>
      <c r="R60" s="1650"/>
      <c r="S60" s="1650"/>
      <c r="T60" s="1650"/>
      <c r="U60" s="1650"/>
      <c r="V60" s="1650"/>
      <c r="W60" s="1650"/>
      <c r="X60" s="1650"/>
      <c r="Y60" s="1650"/>
      <c r="Z60" s="1650"/>
      <c r="AA60" s="1650"/>
      <c r="AB60" s="1650"/>
      <c r="AC60" s="1650"/>
      <c r="AD60" s="1650"/>
      <c r="AE60" s="1650"/>
      <c r="AF60" s="1650"/>
      <c r="AG60" s="1650"/>
      <c r="AH60" s="1650"/>
      <c r="AI60" s="1650"/>
      <c r="AJ60" s="1650"/>
      <c r="AK60" s="1650"/>
      <c r="AL60" s="1650"/>
      <c r="AM60" s="1650"/>
      <c r="AN60" s="1650"/>
      <c r="AO60" s="1650"/>
      <c r="AP60" s="1650"/>
      <c r="AQ60" s="1650"/>
      <c r="AR60" s="1650"/>
      <c r="AS60" s="1650"/>
      <c r="AT60" s="1650"/>
      <c r="AU60" s="1650"/>
      <c r="AV60" s="1650"/>
      <c r="AW60" s="1650"/>
      <c r="AX60" s="1650"/>
      <c r="AY60" s="1650"/>
      <c r="AZ60" s="1650"/>
      <c r="BA60" s="1650"/>
      <c r="BB60" s="1650"/>
      <c r="BC60" s="1650"/>
      <c r="BD60" s="1650"/>
      <c r="BE60" s="1650"/>
      <c r="BF60" s="1650"/>
      <c r="BG60" s="1650"/>
      <c r="BH60" s="1650"/>
      <c r="BI60" s="1650"/>
      <c r="BJ60" s="1650"/>
      <c r="BK60" s="1650"/>
      <c r="BL60" s="1650"/>
      <c r="BM60" s="1650"/>
      <c r="BN60" s="1650"/>
      <c r="BO60" s="1650"/>
      <c r="BP60" s="1650"/>
      <c r="BQ60" s="1650"/>
      <c r="BR60" s="1650"/>
      <c r="BS60" s="1650"/>
      <c r="BT60" s="1650"/>
      <c r="BU60" s="1650"/>
      <c r="BV60" s="1650"/>
      <c r="BW60" s="1650"/>
      <c r="BX60" s="1650"/>
      <c r="BY60" s="1650"/>
      <c r="BZ60" s="1650"/>
      <c r="CA60" s="1650"/>
      <c r="CB60" s="1650"/>
      <c r="CC60" s="1650"/>
      <c r="CD60" s="1650"/>
      <c r="CE60" s="1650"/>
      <c r="CF60" s="1650"/>
      <c r="CG60" s="1650"/>
      <c r="CH60" s="1650"/>
      <c r="CI60" s="1650"/>
      <c r="CJ60" s="1650"/>
      <c r="CK60" s="1650"/>
      <c r="CL60" s="1650"/>
      <c r="CM60" s="1650"/>
      <c r="CN60" s="1650"/>
      <c r="CO60" s="1650"/>
      <c r="CP60" s="1650"/>
      <c r="CQ60" s="1650"/>
      <c r="CR60" s="1650"/>
      <c r="CS60" s="1650"/>
      <c r="CT60" s="1650"/>
      <c r="CU60" s="1650"/>
      <c r="CV60" s="1650"/>
      <c r="CW60" s="1650"/>
      <c r="CX60" s="1650"/>
      <c r="CY60" s="1650"/>
      <c r="CZ60" s="1650"/>
      <c r="DA60" s="1650"/>
      <c r="DB60" s="1650"/>
      <c r="DC60" s="1650"/>
      <c r="DD60" s="1650"/>
      <c r="DE60" s="1650"/>
      <c r="DF60" s="1650"/>
      <c r="DG60" s="1650"/>
      <c r="DH60" s="1650"/>
      <c r="DI60" s="1650"/>
      <c r="DJ60" s="1650"/>
      <c r="DK60" s="1650"/>
      <c r="DL60" s="1650"/>
      <c r="DM60" s="1650"/>
      <c r="DN60" s="1650"/>
      <c r="DO60" s="1650"/>
      <c r="DP60" s="1650"/>
      <c r="DQ60" s="1650"/>
      <c r="DR60" s="1650"/>
      <c r="DS60" s="1650"/>
      <c r="DT60" s="1650"/>
      <c r="DU60" s="1650"/>
      <c r="DV60" s="1650"/>
      <c r="DW60" s="1650"/>
      <c r="DX60" s="1650"/>
      <c r="DY60" s="1650"/>
      <c r="DZ60" s="1650"/>
      <c r="EA60" s="1650"/>
      <c r="EB60" s="1650"/>
      <c r="EC60" s="1650"/>
      <c r="ED60" s="1650"/>
      <c r="EE60" s="1650"/>
      <c r="EF60" s="1650"/>
      <c r="EG60" s="1650"/>
      <c r="EH60" s="1650"/>
      <c r="EI60" s="1650"/>
      <c r="EJ60" s="1650"/>
      <c r="EK60" s="1650"/>
      <c r="EL60" s="1650"/>
      <c r="EM60" s="1650"/>
      <c r="EN60" s="1650"/>
      <c r="EO60" s="1650"/>
      <c r="EP60" s="1650"/>
      <c r="EQ60" s="1650"/>
      <c r="ER60" s="1650"/>
      <c r="ES60" s="1650"/>
      <c r="ET60" s="1650"/>
      <c r="EU60" s="1650"/>
      <c r="EV60" s="1650"/>
      <c r="EW60" s="1650"/>
      <c r="EX60" s="1650"/>
      <c r="EY60" s="1650"/>
      <c r="EZ60" s="1650"/>
      <c r="FA60" s="1650"/>
      <c r="FB60" s="1650"/>
      <c r="FC60" s="1650"/>
      <c r="FD60" s="1650"/>
      <c r="FE60" s="1650"/>
      <c r="FF60" s="1650"/>
      <c r="FG60" s="1650"/>
      <c r="FH60" s="1650"/>
      <c r="FI60" s="1650"/>
      <c r="FJ60" s="1650"/>
      <c r="FK60" s="1650"/>
      <c r="FL60" s="1650"/>
      <c r="FM60" s="1650"/>
      <c r="FN60" s="1650"/>
      <c r="FO60" s="1650"/>
      <c r="FP60" s="1650"/>
      <c r="FQ60" s="1650"/>
      <c r="FR60" s="1650"/>
      <c r="FS60" s="1650"/>
      <c r="FT60" s="1650"/>
      <c r="FU60" s="1650"/>
      <c r="FV60" s="1650"/>
      <c r="FW60" s="1650"/>
      <c r="FX60" s="1650"/>
      <c r="FY60" s="1650"/>
      <c r="FZ60" s="1650"/>
      <c r="GA60" s="1650"/>
      <c r="GB60" s="1650"/>
      <c r="GC60" s="1650"/>
      <c r="GD60" s="1650"/>
      <c r="GE60" s="1650"/>
      <c r="GF60" s="1650"/>
      <c r="GG60" s="1650"/>
      <c r="GH60" s="1650"/>
      <c r="GI60" s="1650"/>
      <c r="GJ60" s="1650"/>
      <c r="GK60" s="1650"/>
      <c r="GL60" s="1650"/>
      <c r="GM60" s="1650"/>
      <c r="GO60" s="1169"/>
      <c r="GP60" s="1645"/>
      <c r="GQ60" s="1645"/>
      <c r="GR60" s="1169"/>
      <c r="GS60" s="1169"/>
      <c r="GT60" s="1169"/>
      <c r="GU60" s="1169"/>
      <c r="GV60" s="1645"/>
      <c r="GW60" s="1169"/>
      <c r="GX60" s="1169"/>
      <c r="GY60" s="553"/>
      <c r="GZ60" s="1169"/>
      <c r="HA60" s="1169"/>
      <c r="HB60" s="1169"/>
      <c r="HC60" s="1169"/>
      <c r="HD60" s="1169"/>
      <c r="HE60" s="1641"/>
      <c r="HF60" s="575"/>
      <c r="HG60" s="575"/>
      <c r="HH60" s="575"/>
      <c r="HI60" s="575"/>
      <c r="HJ60" s="1650">
        <v>11</v>
      </c>
    </row>
    <row s="1650" customFormat="1" customHeight="1" ht="11.549999999999999">
      <c r="A61" s="996"/>
      <c r="B61" s="1645"/>
      <c r="C61" s="1645"/>
      <c r="D61" s="360"/>
      <c r="J61" s="1650"/>
      <c r="K61" s="1650"/>
      <c r="L61" s="1650"/>
      <c r="M61" s="1650"/>
      <c r="N61" s="1650"/>
      <c r="O61" s="1650"/>
      <c r="P61" s="1650"/>
      <c r="Q61" s="1650"/>
      <c r="R61" s="1650"/>
      <c r="S61" s="1650"/>
      <c r="T61" s="1650"/>
      <c r="U61" s="1650"/>
      <c r="V61" s="1650"/>
      <c r="W61" s="1650"/>
      <c r="X61" s="1650"/>
      <c r="Y61" s="1650"/>
      <c r="Z61" s="1650"/>
      <c r="AA61" s="1650"/>
      <c r="AB61" s="1650"/>
      <c r="AC61" s="1650"/>
      <c r="AD61" s="1650"/>
      <c r="AE61" s="1650"/>
      <c r="AF61" s="1650"/>
      <c r="AG61" s="1650"/>
      <c r="AH61" s="1650"/>
      <c r="AI61" s="1650"/>
      <c r="AJ61" s="1650"/>
      <c r="AK61" s="1650"/>
      <c r="AL61" s="1650"/>
      <c r="AM61" s="1650"/>
      <c r="AN61" s="1650"/>
      <c r="AO61" s="1650"/>
      <c r="AP61" s="1650"/>
      <c r="AQ61" s="1650"/>
      <c r="AR61" s="1650"/>
      <c r="AS61" s="1650"/>
      <c r="AT61" s="1650"/>
      <c r="AU61" s="1650"/>
      <c r="AV61" s="1650"/>
      <c r="AW61" s="1650"/>
      <c r="AX61" s="1650"/>
      <c r="AY61" s="1650"/>
      <c r="AZ61" s="1650"/>
      <c r="BA61" s="1650"/>
      <c r="BB61" s="1650"/>
      <c r="BC61" s="1650"/>
      <c r="BD61" s="1650"/>
      <c r="BE61" s="1650"/>
      <c r="BF61" s="1650"/>
      <c r="BG61" s="1650"/>
      <c r="BH61" s="1650"/>
      <c r="BI61" s="1650"/>
      <c r="BJ61" s="1650"/>
      <c r="BK61" s="1650"/>
      <c r="BL61" s="1650"/>
      <c r="BM61" s="1650"/>
      <c r="BN61" s="1650"/>
      <c r="BO61" s="1650"/>
      <c r="BP61" s="1650"/>
      <c r="BQ61" s="1650"/>
      <c r="BR61" s="1650"/>
      <c r="BS61" s="1650"/>
      <c r="BT61" s="1650"/>
      <c r="BU61" s="1650"/>
      <c r="BV61" s="1650"/>
      <c r="BW61" s="1650"/>
      <c r="BX61" s="1650"/>
      <c r="BY61" s="1650"/>
      <c r="BZ61" s="1650"/>
      <c r="CA61" s="1650"/>
      <c r="CB61" s="1650"/>
      <c r="CC61" s="1650"/>
      <c r="CD61" s="1650"/>
      <c r="CE61" s="1650"/>
      <c r="CF61" s="1650"/>
      <c r="CG61" s="1650"/>
      <c r="CH61" s="1650"/>
      <c r="CI61" s="1650"/>
      <c r="CJ61" s="1650"/>
      <c r="CK61" s="1650"/>
      <c r="CL61" s="1650"/>
      <c r="CM61" s="1650"/>
      <c r="CN61" s="1650"/>
      <c r="CO61" s="1650"/>
      <c r="CP61" s="1650"/>
      <c r="CQ61" s="1650"/>
      <c r="CR61" s="1650"/>
      <c r="CS61" s="1650"/>
      <c r="CT61" s="1650"/>
      <c r="CU61" s="1650"/>
      <c r="CV61" s="1650"/>
      <c r="CW61" s="1650"/>
      <c r="CX61" s="1650"/>
      <c r="CY61" s="1650"/>
      <c r="CZ61" s="1650"/>
      <c r="DA61" s="1650"/>
      <c r="DB61" s="1650"/>
      <c r="DC61" s="1650"/>
      <c r="DD61" s="1650"/>
      <c r="DE61" s="1650"/>
      <c r="DF61" s="1650"/>
      <c r="DG61" s="1650"/>
      <c r="DH61" s="1650"/>
      <c r="DI61" s="1650"/>
      <c r="DJ61" s="1650"/>
      <c r="DK61" s="1650"/>
      <c r="DL61" s="1650"/>
      <c r="DM61" s="1650"/>
      <c r="DN61" s="1650"/>
      <c r="DO61" s="1650"/>
      <c r="DP61" s="1650"/>
      <c r="DQ61" s="1650"/>
      <c r="DR61" s="1650"/>
      <c r="DS61" s="1650"/>
      <c r="DT61" s="1650"/>
      <c r="DU61" s="1650"/>
      <c r="DV61" s="1650"/>
      <c r="DW61" s="1650"/>
      <c r="DX61" s="1650"/>
      <c r="DY61" s="1650"/>
      <c r="DZ61" s="1650"/>
      <c r="EA61" s="1650"/>
      <c r="EB61" s="1650"/>
      <c r="EC61" s="1650"/>
      <c r="ED61" s="1650"/>
      <c r="EE61" s="1650"/>
      <c r="EF61" s="1650"/>
      <c r="EG61" s="1650"/>
      <c r="EH61" s="1650"/>
      <c r="EI61" s="1650"/>
      <c r="EJ61" s="1650"/>
      <c r="EK61" s="1650"/>
      <c r="EL61" s="1650"/>
      <c r="EM61" s="1650"/>
      <c r="EN61" s="1650"/>
      <c r="EO61" s="1650"/>
      <c r="EP61" s="1650"/>
      <c r="EQ61" s="1650"/>
      <c r="ER61" s="1650"/>
      <c r="ES61" s="1650"/>
      <c r="ET61" s="1650"/>
      <c r="EU61" s="1650"/>
      <c r="EV61" s="1650"/>
      <c r="EW61" s="1650"/>
      <c r="EX61" s="1650"/>
      <c r="EY61" s="1650"/>
      <c r="EZ61" s="1650"/>
      <c r="FA61" s="1650"/>
      <c r="FB61" s="1650"/>
      <c r="FC61" s="1650"/>
      <c r="FD61" s="1650"/>
      <c r="FE61" s="1650"/>
      <c r="FF61" s="1650"/>
      <c r="FG61" s="1650"/>
      <c r="FH61" s="1650"/>
      <c r="FI61" s="1650"/>
      <c r="FJ61" s="1650"/>
      <c r="FK61" s="1650"/>
      <c r="FL61" s="1650"/>
      <c r="FM61" s="1650"/>
      <c r="FN61" s="1650"/>
      <c r="FO61" s="1650"/>
      <c r="FP61" s="1650"/>
      <c r="FQ61" s="1650"/>
      <c r="FR61" s="1650"/>
      <c r="FS61" s="1650"/>
      <c r="FT61" s="1650"/>
      <c r="FU61" s="1650"/>
      <c r="FV61" s="1650"/>
      <c r="FW61" s="1650"/>
      <c r="FX61" s="1650"/>
      <c r="FY61" s="1650"/>
      <c r="FZ61" s="1650"/>
      <c r="GA61" s="1650"/>
      <c r="GB61" s="1650"/>
      <c r="GC61" s="1650"/>
      <c r="GD61" s="1650"/>
      <c r="GE61" s="1650"/>
      <c r="GF61" s="1650"/>
      <c r="GG61" s="1650"/>
      <c r="GH61" s="1650"/>
      <c r="GI61" s="1650"/>
      <c r="GJ61" s="1650"/>
      <c r="GK61" s="1650"/>
      <c r="GL61" s="1650"/>
      <c r="GM61" s="1650"/>
      <c r="GO61" s="1169"/>
      <c r="GP61" s="1645"/>
      <c r="GQ61" s="1645"/>
      <c r="GR61" s="1169"/>
      <c r="GS61" s="1169"/>
      <c r="GT61" s="1169"/>
      <c r="GU61" s="1169"/>
      <c r="GV61" s="1645"/>
      <c r="GW61" s="1169"/>
      <c r="GX61" s="1169"/>
      <c r="GY61" s="553"/>
      <c r="GZ61" s="1169"/>
      <c r="HA61" s="1169"/>
      <c r="HB61" s="1169"/>
      <c r="HC61" s="1169"/>
      <c r="HD61" s="1169"/>
      <c r="HE61" s="1641"/>
      <c r="HF61" s="575"/>
      <c r="HG61" s="575"/>
      <c r="HH61" s="575"/>
      <c r="HI61" s="575"/>
      <c r="HJ61" s="1650">
        <v>11</v>
      </c>
    </row>
    <row s="1650" customFormat="1" customHeight="1" ht="11.549999999999999">
      <c r="A62" s="996"/>
      <c r="B62" s="1645"/>
      <c r="C62" s="1645"/>
      <c r="D62" s="360"/>
      <c r="J62" s="1650"/>
      <c r="K62" s="1650"/>
      <c r="L62" s="1650"/>
      <c r="M62" s="1650"/>
      <c r="N62" s="1650"/>
      <c r="O62" s="1650"/>
      <c r="P62" s="1650"/>
      <c r="Q62" s="1650"/>
      <c r="R62" s="1650"/>
      <c r="S62" s="1650"/>
      <c r="T62" s="1650"/>
      <c r="U62" s="1650"/>
      <c r="V62" s="1650"/>
      <c r="W62" s="1650"/>
      <c r="X62" s="1650"/>
      <c r="Y62" s="1650"/>
      <c r="Z62" s="1650"/>
      <c r="AA62" s="1650"/>
      <c r="AB62" s="1650"/>
      <c r="AC62" s="1650"/>
      <c r="AD62" s="1650"/>
      <c r="AE62" s="1650"/>
      <c r="AF62" s="1650"/>
      <c r="AG62" s="1650"/>
      <c r="AH62" s="1650"/>
      <c r="AI62" s="1650"/>
      <c r="AJ62" s="1650"/>
      <c r="AK62" s="1650"/>
      <c r="AL62" s="1650"/>
      <c r="AM62" s="1650"/>
      <c r="AN62" s="1650"/>
      <c r="AO62" s="1650"/>
      <c r="AP62" s="1650"/>
      <c r="AQ62" s="1650"/>
      <c r="AR62" s="1650"/>
      <c r="AS62" s="1650"/>
      <c r="AT62" s="1650"/>
      <c r="AU62" s="1650"/>
      <c r="AV62" s="1650"/>
      <c r="AW62" s="1650"/>
      <c r="AX62" s="1650"/>
      <c r="AY62" s="1650"/>
      <c r="AZ62" s="1650"/>
      <c r="BA62" s="1650"/>
      <c r="BB62" s="1650"/>
      <c r="BC62" s="1650"/>
      <c r="BD62" s="1650"/>
      <c r="BE62" s="1650"/>
      <c r="BF62" s="1650"/>
      <c r="BG62" s="1650"/>
      <c r="BH62" s="1650"/>
      <c r="BI62" s="1650"/>
      <c r="BJ62" s="1650"/>
      <c r="BK62" s="1650"/>
      <c r="BL62" s="1650"/>
      <c r="BM62" s="1650"/>
      <c r="BN62" s="1650"/>
      <c r="BO62" s="1650"/>
      <c r="BP62" s="1650"/>
      <c r="BQ62" s="1650"/>
      <c r="BR62" s="1650"/>
      <c r="BS62" s="1650"/>
      <c r="BT62" s="1650"/>
      <c r="BU62" s="1650"/>
      <c r="BV62" s="1650"/>
      <c r="BW62" s="1650"/>
      <c r="BX62" s="1650"/>
      <c r="BY62" s="1650"/>
      <c r="BZ62" s="1650"/>
      <c r="CA62" s="1650"/>
      <c r="CB62" s="1650"/>
      <c r="CC62" s="1650"/>
      <c r="CD62" s="1650"/>
      <c r="CE62" s="1650"/>
      <c r="CF62" s="1650"/>
      <c r="CG62" s="1650"/>
      <c r="CH62" s="1650"/>
      <c r="CI62" s="1650"/>
      <c r="CJ62" s="1650"/>
      <c r="CK62" s="1650"/>
      <c r="CL62" s="1650"/>
      <c r="CM62" s="1650"/>
      <c r="CN62" s="1650"/>
      <c r="CO62" s="1650"/>
      <c r="CP62" s="1650"/>
      <c r="CQ62" s="1650"/>
      <c r="CR62" s="1650"/>
      <c r="CS62" s="1650"/>
      <c r="CT62" s="1650"/>
      <c r="CU62" s="1650"/>
      <c r="CV62" s="1650"/>
      <c r="CW62" s="1650"/>
      <c r="CX62" s="1650"/>
      <c r="CY62" s="1650"/>
      <c r="CZ62" s="1650"/>
      <c r="DA62" s="1650"/>
      <c r="DB62" s="1650"/>
      <c r="DC62" s="1650"/>
      <c r="DD62" s="1650"/>
      <c r="DE62" s="1650"/>
      <c r="DF62" s="1650"/>
      <c r="DG62" s="1650"/>
      <c r="DH62" s="1650"/>
      <c r="DI62" s="1650"/>
      <c r="DJ62" s="1650"/>
      <c r="DK62" s="1650"/>
      <c r="DL62" s="1650"/>
      <c r="DM62" s="1650"/>
      <c r="DN62" s="1650"/>
      <c r="DO62" s="1650"/>
      <c r="DP62" s="1650"/>
      <c r="DQ62" s="1650"/>
      <c r="DR62" s="1650"/>
      <c r="DS62" s="1650"/>
      <c r="DT62" s="1650"/>
      <c r="DU62" s="1650"/>
      <c r="DV62" s="1650"/>
      <c r="DW62" s="1650"/>
      <c r="DX62" s="1650"/>
      <c r="DY62" s="1650"/>
      <c r="DZ62" s="1650"/>
      <c r="EA62" s="1650"/>
      <c r="EB62" s="1650"/>
      <c r="EC62" s="1650"/>
      <c r="ED62" s="1650"/>
      <c r="EE62" s="1650"/>
      <c r="EF62" s="1650"/>
      <c r="EG62" s="1650"/>
      <c r="EH62" s="1650"/>
      <c r="EI62" s="1650"/>
      <c r="EJ62" s="1650"/>
      <c r="EK62" s="1650"/>
      <c r="EL62" s="1650"/>
      <c r="EM62" s="1650"/>
      <c r="EN62" s="1650"/>
      <c r="EO62" s="1650"/>
      <c r="EP62" s="1650"/>
      <c r="EQ62" s="1650"/>
      <c r="ER62" s="1650"/>
      <c r="ES62" s="1650"/>
      <c r="ET62" s="1650"/>
      <c r="EU62" s="1650"/>
      <c r="EV62" s="1650"/>
      <c r="EW62" s="1650"/>
      <c r="EX62" s="1650"/>
      <c r="EY62" s="1650"/>
      <c r="EZ62" s="1650"/>
      <c r="FA62" s="1650"/>
      <c r="FB62" s="1650"/>
      <c r="FC62" s="1650"/>
      <c r="FD62" s="1650"/>
      <c r="FE62" s="1650"/>
      <c r="FF62" s="1650"/>
      <c r="FG62" s="1650"/>
      <c r="FH62" s="1650"/>
      <c r="FI62" s="1650"/>
      <c r="FJ62" s="1650"/>
      <c r="FK62" s="1650"/>
      <c r="FL62" s="1650"/>
      <c r="FM62" s="1650"/>
      <c r="FN62" s="1650"/>
      <c r="FO62" s="1650"/>
      <c r="FP62" s="1650"/>
      <c r="FQ62" s="1650"/>
      <c r="FR62" s="1650"/>
      <c r="FS62" s="1650"/>
      <c r="FT62" s="1650"/>
      <c r="FU62" s="1650"/>
      <c r="FV62" s="1650"/>
      <c r="FW62" s="1650"/>
      <c r="FX62" s="1650"/>
      <c r="FY62" s="1650"/>
      <c r="FZ62" s="1650"/>
      <c r="GA62" s="1650"/>
      <c r="GB62" s="1650"/>
      <c r="GC62" s="1650"/>
      <c r="GD62" s="1650"/>
      <c r="GE62" s="1650"/>
      <c r="GF62" s="1650"/>
      <c r="GG62" s="1650"/>
      <c r="GH62" s="1650"/>
      <c r="GI62" s="1650"/>
      <c r="GJ62" s="1650"/>
      <c r="GK62" s="1650"/>
      <c r="GL62" s="1650"/>
      <c r="GM62" s="1650"/>
      <c r="GO62" s="1169"/>
      <c r="GP62" s="1645"/>
      <c r="GQ62" s="1645"/>
      <c r="GR62" s="1169"/>
      <c r="GS62" s="1169"/>
      <c r="GT62" s="1169"/>
      <c r="GU62" s="1169"/>
      <c r="GV62" s="1645"/>
      <c r="GW62" s="1169"/>
      <c r="GX62" s="1169"/>
      <c r="GY62" s="553"/>
      <c r="GZ62" s="1169"/>
      <c r="HA62" s="1169"/>
      <c r="HB62" s="1169"/>
      <c r="HC62" s="1169"/>
      <c r="HD62" s="1169"/>
      <c r="HE62" s="1641"/>
      <c r="HF62" s="575"/>
      <c r="HG62" s="575"/>
      <c r="HH62" s="575"/>
      <c r="HI62" s="575"/>
      <c r="HJ62" s="1650">
        <v>11</v>
      </c>
    </row>
    <row s="1650" customFormat="1" customHeight="1" ht="11.549999999999999">
      <c r="A63" s="996"/>
      <c r="B63" s="1645"/>
      <c r="C63" s="1645"/>
      <c r="D63" s="360"/>
      <c r="J63" s="1650"/>
      <c r="K63" s="1650"/>
      <c r="L63" s="1650"/>
      <c r="M63" s="1650"/>
      <c r="N63" s="1650"/>
      <c r="O63" s="1650"/>
      <c r="P63" s="1650"/>
      <c r="Q63" s="1650"/>
      <c r="R63" s="1650"/>
      <c r="S63" s="1650"/>
      <c r="T63" s="1650"/>
      <c r="U63" s="1650"/>
      <c r="V63" s="1650"/>
      <c r="W63" s="1650"/>
      <c r="X63" s="1650"/>
      <c r="Y63" s="1650"/>
      <c r="Z63" s="1650"/>
      <c r="AA63" s="1650"/>
      <c r="AB63" s="1650"/>
      <c r="AC63" s="1650"/>
      <c r="AD63" s="1650"/>
      <c r="AE63" s="1650"/>
      <c r="AF63" s="1650"/>
      <c r="AG63" s="1650"/>
      <c r="AH63" s="1650"/>
      <c r="AI63" s="1650"/>
      <c r="AJ63" s="1650"/>
      <c r="AK63" s="1650"/>
      <c r="AL63" s="1650"/>
      <c r="AM63" s="1650"/>
      <c r="AN63" s="1650"/>
      <c r="AO63" s="1650"/>
      <c r="AP63" s="1650"/>
      <c r="AQ63" s="1650"/>
      <c r="AR63" s="1650"/>
      <c r="AS63" s="1650"/>
      <c r="AT63" s="1650"/>
      <c r="AU63" s="1650"/>
      <c r="AV63" s="1650"/>
      <c r="AW63" s="1650"/>
      <c r="AX63" s="1650"/>
      <c r="AY63" s="1650"/>
      <c r="AZ63" s="1650"/>
      <c r="BA63" s="1650"/>
      <c r="BB63" s="1650"/>
      <c r="BC63" s="1650"/>
      <c r="BD63" s="1650"/>
      <c r="BE63" s="1650"/>
      <c r="BF63" s="1650"/>
      <c r="BG63" s="1650"/>
      <c r="BH63" s="1650"/>
      <c r="BI63" s="1650"/>
      <c r="BJ63" s="1650"/>
      <c r="BK63" s="1650"/>
      <c r="BL63" s="1650"/>
      <c r="BM63" s="1650"/>
      <c r="BN63" s="1650"/>
      <c r="BO63" s="1650"/>
      <c r="BP63" s="1650"/>
      <c r="BQ63" s="1650"/>
      <c r="BR63" s="1650"/>
      <c r="BS63" s="1650"/>
      <c r="BT63" s="1650"/>
      <c r="BU63" s="1650"/>
      <c r="BV63" s="1650"/>
      <c r="BW63" s="1650"/>
      <c r="BX63" s="1650"/>
      <c r="BY63" s="1650"/>
      <c r="BZ63" s="1650"/>
      <c r="CA63" s="1650"/>
      <c r="CB63" s="1650"/>
      <c r="CC63" s="1650"/>
      <c r="CD63" s="1650"/>
      <c r="CE63" s="1650"/>
      <c r="CF63" s="1650"/>
      <c r="CG63" s="1650"/>
      <c r="CH63" s="1650"/>
      <c r="CI63" s="1650"/>
      <c r="CJ63" s="1650"/>
      <c r="CK63" s="1650"/>
      <c r="CL63" s="1650"/>
      <c r="CM63" s="1650"/>
      <c r="CN63" s="1650"/>
      <c r="CO63" s="1650"/>
      <c r="CP63" s="1650"/>
      <c r="CQ63" s="1650"/>
      <c r="CR63" s="1650"/>
      <c r="CS63" s="1650"/>
      <c r="CT63" s="1650"/>
      <c r="CU63" s="1650"/>
      <c r="CV63" s="1650"/>
      <c r="CW63" s="1650"/>
      <c r="CX63" s="1650"/>
      <c r="CY63" s="1650"/>
      <c r="CZ63" s="1650"/>
      <c r="DA63" s="1650"/>
      <c r="DB63" s="1650"/>
      <c r="DC63" s="1650"/>
      <c r="DD63" s="1650"/>
      <c r="DE63" s="1650"/>
      <c r="DF63" s="1650"/>
      <c r="DG63" s="1650"/>
      <c r="DH63" s="1650"/>
      <c r="DI63" s="1650"/>
      <c r="DJ63" s="1650"/>
      <c r="DK63" s="1650"/>
      <c r="DL63" s="1650"/>
      <c r="DM63" s="1650"/>
      <c r="DN63" s="1650"/>
      <c r="DO63" s="1650"/>
      <c r="DP63" s="1650"/>
      <c r="DQ63" s="1650"/>
      <c r="DR63" s="1650"/>
      <c r="DS63" s="1650"/>
      <c r="DT63" s="1650"/>
      <c r="DU63" s="1650"/>
      <c r="DV63" s="1650"/>
      <c r="DW63" s="1650"/>
      <c r="DX63" s="1650"/>
      <c r="DY63" s="1650"/>
      <c r="DZ63" s="1650"/>
      <c r="EA63" s="1650"/>
      <c r="EB63" s="1650"/>
      <c r="EC63" s="1650"/>
      <c r="ED63" s="1650"/>
      <c r="EE63" s="1650"/>
      <c r="EF63" s="1650"/>
      <c r="EG63" s="1650"/>
      <c r="EH63" s="1650"/>
      <c r="EI63" s="1650"/>
      <c r="EJ63" s="1650"/>
      <c r="EK63" s="1650"/>
      <c r="EL63" s="1650"/>
      <c r="EM63" s="1650"/>
      <c r="EN63" s="1650"/>
      <c r="EO63" s="1650"/>
      <c r="EP63" s="1650"/>
      <c r="EQ63" s="1650"/>
      <c r="ER63" s="1650"/>
      <c r="ES63" s="1650"/>
      <c r="ET63" s="1650"/>
      <c r="EU63" s="1650"/>
      <c r="EV63" s="1650"/>
      <c r="EW63" s="1650"/>
      <c r="EX63" s="1650"/>
      <c r="EY63" s="1650"/>
      <c r="EZ63" s="1650"/>
      <c r="FA63" s="1650"/>
      <c r="FB63" s="1650"/>
      <c r="FC63" s="1650"/>
      <c r="FD63" s="1650"/>
      <c r="FE63" s="1650"/>
      <c r="FF63" s="1650"/>
      <c r="FG63" s="1650"/>
      <c r="FH63" s="1650"/>
      <c r="FI63" s="1650"/>
      <c r="FJ63" s="1650"/>
      <c r="FK63" s="1650"/>
      <c r="FL63" s="1650"/>
      <c r="FM63" s="1650"/>
      <c r="FN63" s="1650"/>
      <c r="FO63" s="1650"/>
      <c r="FP63" s="1650"/>
      <c r="FQ63" s="1650"/>
      <c r="FR63" s="1650"/>
      <c r="FS63" s="1650"/>
      <c r="FT63" s="1650"/>
      <c r="FU63" s="1650"/>
      <c r="FV63" s="1650"/>
      <c r="FW63" s="1650"/>
      <c r="FX63" s="1650"/>
      <c r="FY63" s="1650"/>
      <c r="FZ63" s="1650"/>
      <c r="GA63" s="1650"/>
      <c r="GB63" s="1650"/>
      <c r="GC63" s="1650"/>
      <c r="GD63" s="1650"/>
      <c r="GE63" s="1650"/>
      <c r="GF63" s="1650"/>
      <c r="GG63" s="1650"/>
      <c r="GH63" s="1650"/>
      <c r="GI63" s="1650"/>
      <c r="GJ63" s="1650"/>
      <c r="GK63" s="1650"/>
      <c r="GL63" s="1650"/>
      <c r="GM63" s="1650"/>
      <c r="GO63" s="1169"/>
      <c r="GP63" s="1645"/>
      <c r="GQ63" s="1645"/>
      <c r="GR63" s="1169"/>
      <c r="GS63" s="1169"/>
      <c r="GT63" s="1169"/>
      <c r="GU63" s="1169"/>
      <c r="GV63" s="1645"/>
      <c r="GW63" s="1169"/>
      <c r="GX63" s="1169"/>
      <c r="GY63" s="553"/>
      <c r="GZ63" s="1169"/>
      <c r="HA63" s="1169"/>
      <c r="HB63" s="1169"/>
      <c r="HC63" s="1169"/>
      <c r="HD63" s="1169"/>
      <c r="HE63" s="1641"/>
      <c r="HF63" s="575"/>
      <c r="HG63" s="575"/>
      <c r="HH63" s="575"/>
      <c r="HI63" s="575"/>
      <c r="HJ63" s="1650">
        <v>11</v>
      </c>
    </row>
    <row s="1650" customFormat="1" customHeight="1" ht="11.549999999999999">
      <c r="A64" s="996"/>
      <c r="B64" s="1645"/>
      <c r="C64" s="1645"/>
      <c r="D64" s="360"/>
      <c r="J64" s="1650"/>
      <c r="K64" s="1650"/>
      <c r="L64" s="1650"/>
      <c r="M64" s="1650"/>
      <c r="N64" s="1650"/>
      <c r="O64" s="1650"/>
      <c r="P64" s="1650"/>
      <c r="Q64" s="1650"/>
      <c r="R64" s="1650"/>
      <c r="S64" s="1650"/>
      <c r="T64" s="1650"/>
      <c r="U64" s="1650"/>
      <c r="V64" s="1650"/>
      <c r="W64" s="1650"/>
      <c r="X64" s="1650"/>
      <c r="Y64" s="1650"/>
      <c r="Z64" s="1650"/>
      <c r="AA64" s="1650"/>
      <c r="AB64" s="1650"/>
      <c r="AC64" s="1650"/>
      <c r="AD64" s="1650"/>
      <c r="AE64" s="1650"/>
      <c r="AF64" s="1650"/>
      <c r="AG64" s="1650"/>
      <c r="AH64" s="1650"/>
      <c r="AI64" s="1650"/>
      <c r="AJ64" s="1650"/>
      <c r="AK64" s="1650"/>
      <c r="AL64" s="1650"/>
      <c r="AM64" s="1650"/>
      <c r="AN64" s="1650"/>
      <c r="AO64" s="1650"/>
      <c r="AP64" s="1650"/>
      <c r="AQ64" s="1650"/>
      <c r="AR64" s="1650"/>
      <c r="AS64" s="1650"/>
      <c r="AT64" s="1650"/>
      <c r="AU64" s="1650"/>
      <c r="AV64" s="1650"/>
      <c r="AW64" s="1650"/>
      <c r="AX64" s="1650"/>
      <c r="AY64" s="1650"/>
      <c r="AZ64" s="1650"/>
      <c r="BA64" s="1650"/>
      <c r="BB64" s="1650"/>
      <c r="BC64" s="1650"/>
      <c r="BD64" s="1650"/>
      <c r="BE64" s="1650"/>
      <c r="BF64" s="1650"/>
      <c r="BG64" s="1650"/>
      <c r="BH64" s="1650"/>
      <c r="BI64" s="1650"/>
      <c r="BJ64" s="1650"/>
      <c r="BK64" s="1650"/>
      <c r="BL64" s="1650"/>
      <c r="BM64" s="1650"/>
      <c r="BN64" s="1650"/>
      <c r="BO64" s="1650"/>
      <c r="BP64" s="1650"/>
      <c r="BQ64" s="1650"/>
      <c r="BR64" s="1650"/>
      <c r="BS64" s="1650"/>
      <c r="BT64" s="1650"/>
      <c r="BU64" s="1650"/>
      <c r="BV64" s="1650"/>
      <c r="BW64" s="1650"/>
      <c r="BX64" s="1650"/>
      <c r="BY64" s="1650"/>
      <c r="BZ64" s="1650"/>
      <c r="CA64" s="1650"/>
      <c r="CB64" s="1650"/>
      <c r="CC64" s="1650"/>
      <c r="CD64" s="1650"/>
      <c r="CE64" s="1650"/>
      <c r="CF64" s="1650"/>
      <c r="CG64" s="1650"/>
      <c r="CH64" s="1650"/>
      <c r="CI64" s="1650"/>
      <c r="CJ64" s="1650"/>
      <c r="CK64" s="1650"/>
      <c r="CL64" s="1650"/>
      <c r="CM64" s="1650"/>
      <c r="CN64" s="1650"/>
      <c r="CO64" s="1650"/>
      <c r="CP64" s="1650"/>
      <c r="CQ64" s="1650"/>
      <c r="CR64" s="1650"/>
      <c r="CS64" s="1650"/>
      <c r="CT64" s="1650"/>
      <c r="CU64" s="1650"/>
      <c r="CV64" s="1650"/>
      <c r="CW64" s="1650"/>
      <c r="CX64" s="1650"/>
      <c r="CY64" s="1650"/>
      <c r="CZ64" s="1650"/>
      <c r="DA64" s="1650"/>
      <c r="DB64" s="1650"/>
      <c r="DC64" s="1650"/>
      <c r="DD64" s="1650"/>
      <c r="DE64" s="1650"/>
      <c r="DF64" s="1650"/>
      <c r="DG64" s="1650"/>
      <c r="DH64" s="1650"/>
      <c r="DI64" s="1650"/>
      <c r="DJ64" s="1650"/>
      <c r="DK64" s="1650"/>
      <c r="DL64" s="1650"/>
      <c r="DM64" s="1650"/>
      <c r="DN64" s="1650"/>
      <c r="DO64" s="1650"/>
      <c r="DP64" s="1650"/>
      <c r="DQ64" s="1650"/>
      <c r="DR64" s="1650"/>
      <c r="DS64" s="1650"/>
      <c r="DT64" s="1650"/>
      <c r="DU64" s="1650"/>
      <c r="DV64" s="1650"/>
      <c r="DW64" s="1650"/>
      <c r="DX64" s="1650"/>
      <c r="DY64" s="1650"/>
      <c r="DZ64" s="1650"/>
      <c r="EA64" s="1650"/>
      <c r="EB64" s="1650"/>
      <c r="EC64" s="1650"/>
      <c r="ED64" s="1650"/>
      <c r="EE64" s="1650"/>
      <c r="EF64" s="1650"/>
      <c r="EG64" s="1650"/>
      <c r="EH64" s="1650"/>
      <c r="EI64" s="1650"/>
      <c r="EJ64" s="1650"/>
      <c r="EK64" s="1650"/>
      <c r="EL64" s="1650"/>
      <c r="EM64" s="1650"/>
      <c r="EN64" s="1650"/>
      <c r="EO64" s="1650"/>
      <c r="EP64" s="1650"/>
      <c r="EQ64" s="1650"/>
      <c r="ER64" s="1650"/>
      <c r="ES64" s="1650"/>
      <c r="ET64" s="1650"/>
      <c r="EU64" s="1650"/>
      <c r="EV64" s="1650"/>
      <c r="EW64" s="1650"/>
      <c r="EX64" s="1650"/>
      <c r="EY64" s="1650"/>
      <c r="EZ64" s="1650"/>
      <c r="FA64" s="1650"/>
      <c r="FB64" s="1650"/>
      <c r="FC64" s="1650"/>
      <c r="FD64" s="1650"/>
      <c r="FE64" s="1650"/>
      <c r="FF64" s="1650"/>
      <c r="FG64" s="1650"/>
      <c r="FH64" s="1650"/>
      <c r="FI64" s="1650"/>
      <c r="FJ64" s="1650"/>
      <c r="FK64" s="1650"/>
      <c r="FL64" s="1650"/>
      <c r="FM64" s="1650"/>
      <c r="FN64" s="1650"/>
      <c r="FO64" s="1650"/>
      <c r="FP64" s="1650"/>
      <c r="FQ64" s="1650"/>
      <c r="FR64" s="1650"/>
      <c r="FS64" s="1650"/>
      <c r="FT64" s="1650"/>
      <c r="FU64" s="1650"/>
      <c r="FV64" s="1650"/>
      <c r="FW64" s="1650"/>
      <c r="FX64" s="1650"/>
      <c r="FY64" s="1650"/>
      <c r="FZ64" s="1650"/>
      <c r="GA64" s="1650"/>
      <c r="GB64" s="1650"/>
      <c r="GC64" s="1650"/>
      <c r="GD64" s="1650"/>
      <c r="GE64" s="1650"/>
      <c r="GF64" s="1650"/>
      <c r="GG64" s="1650"/>
      <c r="GH64" s="1650"/>
      <c r="GI64" s="1650"/>
      <c r="GJ64" s="1650"/>
      <c r="GK64" s="1650"/>
      <c r="GL64" s="1650"/>
      <c r="GM64" s="1650"/>
      <c r="GO64" s="1169"/>
      <c r="GP64" s="1645"/>
      <c r="GQ64" s="1645"/>
      <c r="GR64" s="1169"/>
      <c r="GS64" s="1169"/>
      <c r="GT64" s="1169"/>
      <c r="GU64" s="1169"/>
      <c r="GV64" s="1645"/>
      <c r="GW64" s="1169"/>
      <c r="GX64" s="1169"/>
      <c r="GY64" s="553"/>
      <c r="GZ64" s="1169"/>
      <c r="HA64" s="1169"/>
      <c r="HB64" s="1169"/>
      <c r="HC64" s="1169"/>
      <c r="HD64" s="1169"/>
      <c r="HE64" s="1641"/>
      <c r="HF64" s="575"/>
      <c r="HG64" s="575"/>
      <c r="HH64" s="575"/>
      <c r="HI64" s="575"/>
      <c r="HJ64" s="1650">
        <v>11</v>
      </c>
    </row>
    <row s="1650" customFormat="1" customHeight="1" ht="11.549999999999999">
      <c r="A65" s="996"/>
      <c r="B65" s="1645"/>
      <c r="C65" s="1645"/>
      <c r="D65" s="360"/>
      <c r="J65" s="1650"/>
      <c r="K65" s="1650"/>
      <c r="L65" s="1650"/>
      <c r="M65" s="1650"/>
      <c r="N65" s="1650"/>
      <c r="O65" s="1650"/>
      <c r="P65" s="1650"/>
      <c r="Q65" s="1650"/>
      <c r="R65" s="1650"/>
      <c r="S65" s="1650"/>
      <c r="T65" s="1650"/>
      <c r="U65" s="1650"/>
      <c r="V65" s="1650"/>
      <c r="W65" s="1650"/>
      <c r="X65" s="1650"/>
      <c r="Y65" s="1650"/>
      <c r="Z65" s="1650"/>
      <c r="AA65" s="1650"/>
      <c r="AB65" s="1650"/>
      <c r="AC65" s="1650"/>
      <c r="AD65" s="1650"/>
      <c r="AE65" s="1650"/>
      <c r="AF65" s="1650"/>
      <c r="AG65" s="1650"/>
      <c r="AH65" s="1650"/>
      <c r="AI65" s="1650"/>
      <c r="AJ65" s="1650"/>
      <c r="AK65" s="1650"/>
      <c r="AL65" s="1650"/>
      <c r="AM65" s="1650"/>
      <c r="AN65" s="1650"/>
      <c r="AO65" s="1650"/>
      <c r="AP65" s="1650"/>
      <c r="AQ65" s="1650"/>
      <c r="AR65" s="1650"/>
      <c r="AS65" s="1650"/>
      <c r="AT65" s="1650"/>
      <c r="AU65" s="1650"/>
      <c r="AV65" s="1650"/>
      <c r="AW65" s="1650"/>
      <c r="AX65" s="1650"/>
      <c r="AY65" s="1650"/>
      <c r="AZ65" s="1650"/>
      <c r="BA65" s="1650"/>
      <c r="BB65" s="1650"/>
      <c r="BC65" s="1650"/>
      <c r="BD65" s="1650"/>
      <c r="BE65" s="1650"/>
      <c r="BF65" s="1650"/>
      <c r="BG65" s="1650"/>
      <c r="BH65" s="1650"/>
      <c r="BI65" s="1650"/>
      <c r="BJ65" s="1650"/>
      <c r="BK65" s="1650"/>
      <c r="BL65" s="1650"/>
      <c r="BM65" s="1650"/>
      <c r="BN65" s="1650"/>
      <c r="BO65" s="1650"/>
      <c r="BP65" s="1650"/>
      <c r="BQ65" s="1650"/>
      <c r="BR65" s="1650"/>
      <c r="BS65" s="1650"/>
      <c r="BT65" s="1650"/>
      <c r="BU65" s="1650"/>
      <c r="BV65" s="1650"/>
      <c r="BW65" s="1650"/>
      <c r="BX65" s="1650"/>
      <c r="BY65" s="1650"/>
      <c r="BZ65" s="1650"/>
      <c r="CA65" s="1650"/>
      <c r="CB65" s="1650"/>
      <c r="CC65" s="1650"/>
      <c r="CD65" s="1650"/>
      <c r="CE65" s="1650"/>
      <c r="CF65" s="1650"/>
      <c r="CG65" s="1650"/>
      <c r="CH65" s="1650"/>
      <c r="CI65" s="1650"/>
      <c r="CJ65" s="1650"/>
      <c r="CK65" s="1650"/>
      <c r="CL65" s="1650"/>
      <c r="CM65" s="1650"/>
      <c r="CN65" s="1650"/>
      <c r="CO65" s="1650"/>
      <c r="CP65" s="1650"/>
      <c r="CQ65" s="1650"/>
      <c r="CR65" s="1650"/>
      <c r="CS65" s="1650"/>
      <c r="CT65" s="1650"/>
      <c r="CU65" s="1650"/>
      <c r="CV65" s="1650"/>
      <c r="CW65" s="1650"/>
      <c r="CX65" s="1650"/>
      <c r="CY65" s="1650"/>
      <c r="CZ65" s="1650"/>
      <c r="DA65" s="1650"/>
      <c r="DB65" s="1650"/>
      <c r="DC65" s="1650"/>
      <c r="DD65" s="1650"/>
      <c r="DE65" s="1650"/>
      <c r="DF65" s="1650"/>
      <c r="DG65" s="1650"/>
      <c r="DH65" s="1650"/>
      <c r="DI65" s="1650"/>
      <c r="DJ65" s="1650"/>
      <c r="DK65" s="1650"/>
      <c r="DL65" s="1650"/>
      <c r="DM65" s="1650"/>
      <c r="DN65" s="1650"/>
      <c r="DO65" s="1650"/>
      <c r="DP65" s="1650"/>
      <c r="DQ65" s="1650"/>
      <c r="DR65" s="1650"/>
      <c r="DS65" s="1650"/>
      <c r="DT65" s="1650"/>
      <c r="DU65" s="1650"/>
      <c r="DV65" s="1650"/>
      <c r="DW65" s="1650"/>
      <c r="DX65" s="1650"/>
      <c r="DY65" s="1650"/>
      <c r="DZ65" s="1650"/>
      <c r="EA65" s="1650"/>
      <c r="EB65" s="1650"/>
      <c r="EC65" s="1650"/>
      <c r="ED65" s="1650"/>
      <c r="EE65" s="1650"/>
      <c r="EF65" s="1650"/>
      <c r="EG65" s="1650"/>
      <c r="EH65" s="1650"/>
      <c r="EI65" s="1650"/>
      <c r="EJ65" s="1650"/>
      <c r="EK65" s="1650"/>
      <c r="EL65" s="1650"/>
      <c r="EM65" s="1650"/>
      <c r="EN65" s="1650"/>
      <c r="EO65" s="1650"/>
      <c r="EP65" s="1650"/>
      <c r="EQ65" s="1650"/>
      <c r="ER65" s="1650"/>
      <c r="ES65" s="1650"/>
      <c r="ET65" s="1650"/>
      <c r="EU65" s="1650"/>
      <c r="EV65" s="1650"/>
      <c r="EW65" s="1650"/>
      <c r="EX65" s="1650"/>
      <c r="EY65" s="1650"/>
      <c r="EZ65" s="1650"/>
      <c r="FA65" s="1650"/>
      <c r="FB65" s="1650"/>
      <c r="FC65" s="1650"/>
      <c r="FD65" s="1650"/>
      <c r="FE65" s="1650"/>
      <c r="FF65" s="1650"/>
      <c r="FG65" s="1650"/>
      <c r="FH65" s="1650"/>
      <c r="FI65" s="1650"/>
      <c r="FJ65" s="1650"/>
      <c r="FK65" s="1650"/>
      <c r="FL65" s="1650"/>
      <c r="FM65" s="1650"/>
      <c r="FN65" s="1650"/>
      <c r="FO65" s="1650"/>
      <c r="FP65" s="1650"/>
      <c r="FQ65" s="1650"/>
      <c r="FR65" s="1650"/>
      <c r="FS65" s="1650"/>
      <c r="FT65" s="1650"/>
      <c r="FU65" s="1650"/>
      <c r="FV65" s="1650"/>
      <c r="FW65" s="1650"/>
      <c r="FX65" s="1650"/>
      <c r="FY65" s="1650"/>
      <c r="FZ65" s="1650"/>
      <c r="GA65" s="1650"/>
      <c r="GB65" s="1650"/>
      <c r="GC65" s="1650"/>
      <c r="GD65" s="1650"/>
      <c r="GE65" s="1650"/>
      <c r="GF65" s="1650"/>
      <c r="GG65" s="1650"/>
      <c r="GH65" s="1650"/>
      <c r="GI65" s="1650"/>
      <c r="GJ65" s="1650"/>
      <c r="GK65" s="1650"/>
      <c r="GL65" s="1650"/>
      <c r="GM65" s="1650"/>
      <c r="GO65" s="1169"/>
      <c r="GP65" s="1645"/>
      <c r="GQ65" s="1645"/>
      <c r="GR65" s="1169"/>
      <c r="GS65" s="1169"/>
      <c r="GT65" s="1169"/>
      <c r="GU65" s="1169"/>
      <c r="GV65" s="1645"/>
      <c r="GW65" s="1169"/>
      <c r="GX65" s="1169"/>
      <c r="GY65" s="553"/>
      <c r="GZ65" s="1169"/>
      <c r="HA65" s="1169"/>
      <c r="HB65" s="1169"/>
      <c r="HC65" s="1169"/>
      <c r="HD65" s="1169"/>
      <c r="HE65" s="1641"/>
      <c r="HF65" s="575"/>
      <c r="HG65" s="575"/>
      <c r="HH65" s="575"/>
      <c r="HI65" s="575"/>
      <c r="HJ65" s="1650">
        <v>11</v>
      </c>
    </row>
    <row s="1650" customFormat="1" customHeight="1" ht="11.549999999999999">
      <c r="A66" s="996"/>
      <c r="B66" s="1645"/>
      <c r="C66" s="1645"/>
      <c r="D66" s="360"/>
      <c r="J66" s="1650"/>
      <c r="K66" s="1650"/>
      <c r="L66" s="1650"/>
      <c r="M66" s="1650"/>
      <c r="N66" s="1650"/>
      <c r="O66" s="1650"/>
      <c r="P66" s="1650"/>
      <c r="Q66" s="1650"/>
      <c r="R66" s="1650"/>
      <c r="S66" s="1650"/>
      <c r="T66" s="1650"/>
      <c r="U66" s="1650"/>
      <c r="V66" s="1650"/>
      <c r="W66" s="1650"/>
      <c r="X66" s="1650"/>
      <c r="Y66" s="1650"/>
      <c r="Z66" s="1650"/>
      <c r="AA66" s="1650"/>
      <c r="AB66" s="1650"/>
      <c r="AC66" s="1650"/>
      <c r="AD66" s="1650"/>
      <c r="AE66" s="1650"/>
      <c r="AF66" s="1650"/>
      <c r="AG66" s="1650"/>
      <c r="AH66" s="1650"/>
      <c r="AI66" s="1650"/>
      <c r="AJ66" s="1650"/>
      <c r="AK66" s="1650"/>
      <c r="AL66" s="1650"/>
      <c r="AM66" s="1650"/>
      <c r="AN66" s="1650"/>
      <c r="AO66" s="1650"/>
      <c r="AP66" s="1650"/>
      <c r="AQ66" s="1650"/>
      <c r="AR66" s="1650"/>
      <c r="AS66" s="1650"/>
      <c r="AT66" s="1650"/>
      <c r="AU66" s="1650"/>
      <c r="AV66" s="1650"/>
      <c r="AW66" s="1650"/>
      <c r="AX66" s="1650"/>
      <c r="AY66" s="1650"/>
      <c r="AZ66" s="1650"/>
      <c r="BA66" s="1650"/>
      <c r="BB66" s="1650"/>
      <c r="BC66" s="1650"/>
      <c r="BD66" s="1650"/>
      <c r="BE66" s="1650"/>
      <c r="BF66" s="1650"/>
      <c r="BG66" s="1650"/>
      <c r="BH66" s="1650"/>
      <c r="BI66" s="1650"/>
      <c r="BJ66" s="1650"/>
      <c r="BK66" s="1650"/>
      <c r="BL66" s="1650"/>
      <c r="BM66" s="1650"/>
      <c r="BN66" s="1650"/>
      <c r="BO66" s="1650"/>
      <c r="BP66" s="1650"/>
      <c r="BQ66" s="1650"/>
      <c r="BR66" s="1650"/>
      <c r="BS66" s="1650"/>
      <c r="BT66" s="1650"/>
      <c r="BU66" s="1650"/>
      <c r="BV66" s="1650"/>
      <c r="BW66" s="1650"/>
      <c r="BX66" s="1650"/>
      <c r="BY66" s="1650"/>
      <c r="BZ66" s="1650"/>
      <c r="CA66" s="1650"/>
      <c r="CB66" s="1650"/>
      <c r="CC66" s="1650"/>
      <c r="CD66" s="1650"/>
      <c r="CE66" s="1650"/>
      <c r="CF66" s="1650"/>
      <c r="CG66" s="1650"/>
      <c r="CH66" s="1650"/>
      <c r="CI66" s="1650"/>
      <c r="CJ66" s="1650"/>
      <c r="CK66" s="1650"/>
      <c r="CL66" s="1650"/>
      <c r="CM66" s="1650"/>
      <c r="CN66" s="1650"/>
      <c r="CO66" s="1650"/>
      <c r="CP66" s="1650"/>
      <c r="CQ66" s="1650"/>
      <c r="CR66" s="1650"/>
      <c r="CS66" s="1650"/>
      <c r="CT66" s="1650"/>
      <c r="CU66" s="1650"/>
      <c r="CV66" s="1650"/>
      <c r="CW66" s="1650"/>
      <c r="CX66" s="1650"/>
      <c r="CY66" s="1650"/>
      <c r="CZ66" s="1650"/>
      <c r="DA66" s="1650"/>
      <c r="DB66" s="1650"/>
      <c r="DC66" s="1650"/>
      <c r="DD66" s="1650"/>
      <c r="DE66" s="1650"/>
      <c r="DF66" s="1650"/>
      <c r="DG66" s="1650"/>
      <c r="DH66" s="1650"/>
      <c r="DI66" s="1650"/>
      <c r="DJ66" s="1650"/>
      <c r="DK66" s="1650"/>
      <c r="DL66" s="1650"/>
      <c r="DM66" s="1650"/>
      <c r="DN66" s="1650"/>
      <c r="DO66" s="1650"/>
      <c r="DP66" s="1650"/>
      <c r="DQ66" s="1650"/>
      <c r="DR66" s="1650"/>
      <c r="DS66" s="1650"/>
      <c r="DT66" s="1650"/>
      <c r="DU66" s="1650"/>
      <c r="DV66" s="1650"/>
      <c r="DW66" s="1650"/>
      <c r="DX66" s="1650"/>
      <c r="DY66" s="1650"/>
      <c r="DZ66" s="1650"/>
      <c r="EA66" s="1650"/>
      <c r="EB66" s="1650"/>
      <c r="EC66" s="1650"/>
      <c r="ED66" s="1650"/>
      <c r="EE66" s="1650"/>
      <c r="EF66" s="1650"/>
      <c r="EG66" s="1650"/>
      <c r="EH66" s="1650"/>
      <c r="EI66" s="1650"/>
      <c r="EJ66" s="1650"/>
      <c r="EK66" s="1650"/>
      <c r="EL66" s="1650"/>
      <c r="EM66" s="1650"/>
      <c r="EN66" s="1650"/>
      <c r="EO66" s="1650"/>
      <c r="EP66" s="1650"/>
      <c r="EQ66" s="1650"/>
      <c r="ER66" s="1650"/>
      <c r="ES66" s="1650"/>
      <c r="ET66" s="1650"/>
      <c r="EU66" s="1650"/>
      <c r="EV66" s="1650"/>
      <c r="EW66" s="1650"/>
      <c r="EX66" s="1650"/>
      <c r="EY66" s="1650"/>
      <c r="EZ66" s="1650"/>
      <c r="FA66" s="1650"/>
      <c r="FB66" s="1650"/>
      <c r="FC66" s="1650"/>
      <c r="FD66" s="1650"/>
      <c r="FE66" s="1650"/>
      <c r="FF66" s="1650"/>
      <c r="FG66" s="1650"/>
      <c r="FH66" s="1650"/>
      <c r="FI66" s="1650"/>
      <c r="FJ66" s="1650"/>
      <c r="FK66" s="1650"/>
      <c r="FL66" s="1650"/>
      <c r="FM66" s="1650"/>
      <c r="FN66" s="1650"/>
      <c r="FO66" s="1650"/>
      <c r="FP66" s="1650"/>
      <c r="FQ66" s="1650"/>
      <c r="FR66" s="1650"/>
      <c r="FS66" s="1650"/>
      <c r="FT66" s="1650"/>
      <c r="FU66" s="1650"/>
      <c r="FV66" s="1650"/>
      <c r="FW66" s="1650"/>
      <c r="FX66" s="1650"/>
      <c r="FY66" s="1650"/>
      <c r="FZ66" s="1650"/>
      <c r="GA66" s="1650"/>
      <c r="GB66" s="1650"/>
      <c r="GC66" s="1650"/>
      <c r="GD66" s="1650"/>
      <c r="GE66" s="1650"/>
      <c r="GF66" s="1650"/>
      <c r="GG66" s="1650"/>
      <c r="GH66" s="1650"/>
      <c r="GI66" s="1650"/>
      <c r="GJ66" s="1650"/>
      <c r="GK66" s="1650"/>
      <c r="GL66" s="1650"/>
      <c r="GM66" s="1650"/>
      <c r="GO66" s="1169"/>
      <c r="GP66" s="1645"/>
      <c r="GQ66" s="1645"/>
      <c r="GR66" s="1169"/>
      <c r="GS66" s="1169"/>
      <c r="GT66" s="1169"/>
      <c r="GU66" s="1169"/>
      <c r="GV66" s="1645"/>
      <c r="GW66" s="1169"/>
      <c r="GX66" s="1169"/>
      <c r="GY66" s="553"/>
      <c r="GZ66" s="1169"/>
      <c r="HA66" s="1169"/>
      <c r="HB66" s="1169"/>
      <c r="HC66" s="1169"/>
      <c r="HD66" s="1169"/>
      <c r="HE66" s="1641"/>
      <c r="HF66" s="575"/>
      <c r="HG66" s="575"/>
      <c r="HH66" s="575"/>
      <c r="HI66" s="575"/>
      <c r="HJ66" s="1650">
        <v>11</v>
      </c>
    </row>
    <row s="1650" customFormat="1" customHeight="1" ht="11.549999999999999">
      <c r="A67" s="996"/>
      <c r="B67" s="1645"/>
      <c r="C67" s="1645"/>
      <c r="D67" s="360"/>
      <c r="J67" s="1650"/>
      <c r="K67" s="1650"/>
      <c r="L67" s="1650"/>
      <c r="M67" s="1650"/>
      <c r="N67" s="1650"/>
      <c r="O67" s="1650"/>
      <c r="P67" s="1650"/>
      <c r="Q67" s="1650"/>
      <c r="R67" s="1650"/>
      <c r="S67" s="1650"/>
      <c r="T67" s="1650"/>
      <c r="U67" s="1650"/>
      <c r="V67" s="1650"/>
      <c r="W67" s="1650"/>
      <c r="X67" s="1650"/>
      <c r="Y67" s="1650"/>
      <c r="Z67" s="1650"/>
      <c r="AA67" s="1650"/>
      <c r="AB67" s="1650"/>
      <c r="AC67" s="1650"/>
      <c r="AD67" s="1650"/>
      <c r="AE67" s="1650"/>
      <c r="AF67" s="1650"/>
      <c r="AG67" s="1650"/>
      <c r="AH67" s="1650"/>
      <c r="AI67" s="1650"/>
      <c r="AJ67" s="1650"/>
      <c r="AK67" s="1650"/>
      <c r="AL67" s="1650"/>
      <c r="AM67" s="1650"/>
      <c r="AN67" s="1650"/>
      <c r="AO67" s="1650"/>
      <c r="AP67" s="1650"/>
      <c r="AQ67" s="1650"/>
      <c r="AR67" s="1650"/>
      <c r="AS67" s="1650"/>
      <c r="AT67" s="1650"/>
      <c r="AU67" s="1650"/>
      <c r="AV67" s="1650"/>
      <c r="AW67" s="1650"/>
      <c r="AX67" s="1650"/>
      <c r="AY67" s="1650"/>
      <c r="AZ67" s="1650"/>
      <c r="BA67" s="1650"/>
      <c r="BB67" s="1650"/>
      <c r="BC67" s="1650"/>
      <c r="BD67" s="1650"/>
      <c r="BE67" s="1650"/>
      <c r="BF67" s="1650"/>
      <c r="BG67" s="1650"/>
      <c r="BH67" s="1650"/>
      <c r="BI67" s="1650"/>
      <c r="BJ67" s="1650"/>
      <c r="BK67" s="1650"/>
      <c r="BL67" s="1650"/>
      <c r="BM67" s="1650"/>
      <c r="BN67" s="1650"/>
      <c r="BO67" s="1650"/>
      <c r="BP67" s="1650"/>
      <c r="BQ67" s="1650"/>
      <c r="BR67" s="1650"/>
      <c r="BS67" s="1650"/>
      <c r="BT67" s="1650"/>
      <c r="BU67" s="1650"/>
      <c r="BV67" s="1650"/>
      <c r="BW67" s="1650"/>
      <c r="BX67" s="1650"/>
      <c r="BY67" s="1650"/>
      <c r="BZ67" s="1650"/>
      <c r="CA67" s="1650"/>
      <c r="CB67" s="1650"/>
      <c r="CC67" s="1650"/>
      <c r="CD67" s="1650"/>
      <c r="CE67" s="1650"/>
      <c r="CF67" s="1650"/>
      <c r="CG67" s="1650"/>
      <c r="CH67" s="1650"/>
      <c r="CI67" s="1650"/>
      <c r="CJ67" s="1650"/>
      <c r="CK67" s="1650"/>
      <c r="CL67" s="1650"/>
      <c r="CM67" s="1650"/>
      <c r="CN67" s="1650"/>
      <c r="CO67" s="1650"/>
      <c r="CP67" s="1650"/>
      <c r="CQ67" s="1650"/>
      <c r="CR67" s="1650"/>
      <c r="CS67" s="1650"/>
      <c r="CT67" s="1650"/>
      <c r="CU67" s="1650"/>
      <c r="CV67" s="1650"/>
      <c r="CW67" s="1650"/>
      <c r="CX67" s="1650"/>
      <c r="CY67" s="1650"/>
      <c r="CZ67" s="1650"/>
      <c r="DA67" s="1650"/>
      <c r="DB67" s="1650"/>
      <c r="DC67" s="1650"/>
      <c r="DD67" s="1650"/>
      <c r="DE67" s="1650"/>
      <c r="DF67" s="1650"/>
      <c r="DG67" s="1650"/>
      <c r="DH67" s="1650"/>
      <c r="DI67" s="1650"/>
      <c r="DJ67" s="1650"/>
      <c r="DK67" s="1650"/>
      <c r="DL67" s="1650"/>
      <c r="DM67" s="1650"/>
      <c r="DN67" s="1650"/>
      <c r="DO67" s="1650"/>
      <c r="DP67" s="1650"/>
      <c r="DQ67" s="1650"/>
      <c r="DR67" s="1650"/>
      <c r="DS67" s="1650"/>
      <c r="DT67" s="1650"/>
      <c r="DU67" s="1650"/>
      <c r="DV67" s="1650"/>
      <c r="DW67" s="1650"/>
      <c r="DX67" s="1650"/>
      <c r="DY67" s="1650"/>
      <c r="DZ67" s="1650"/>
      <c r="EA67" s="1650"/>
      <c r="EB67" s="1650"/>
      <c r="EC67" s="1650"/>
      <c r="ED67" s="1650"/>
      <c r="EE67" s="1650"/>
      <c r="EF67" s="1650"/>
      <c r="EG67" s="1650"/>
      <c r="EH67" s="1650"/>
      <c r="EI67" s="1650"/>
      <c r="EJ67" s="1650"/>
      <c r="EK67" s="1650"/>
      <c r="EL67" s="1650"/>
      <c r="EM67" s="1650"/>
      <c r="EN67" s="1650"/>
      <c r="EO67" s="1650"/>
      <c r="EP67" s="1650"/>
      <c r="EQ67" s="1650"/>
      <c r="ER67" s="1650"/>
      <c r="ES67" s="1650"/>
      <c r="ET67" s="1650"/>
      <c r="EU67" s="1650"/>
      <c r="EV67" s="1650"/>
      <c r="EW67" s="1650"/>
      <c r="EX67" s="1650"/>
      <c r="EY67" s="1650"/>
      <c r="EZ67" s="1650"/>
      <c r="FA67" s="1650"/>
      <c r="FB67" s="1650"/>
      <c r="FC67" s="1650"/>
      <c r="FD67" s="1650"/>
      <c r="FE67" s="1650"/>
      <c r="FF67" s="1650"/>
      <c r="FG67" s="1650"/>
      <c r="FH67" s="1650"/>
      <c r="FI67" s="1650"/>
      <c r="FJ67" s="1650"/>
      <c r="FK67" s="1650"/>
      <c r="FL67" s="1650"/>
      <c r="FM67" s="1650"/>
      <c r="FN67" s="1650"/>
      <c r="FO67" s="1650"/>
      <c r="FP67" s="1650"/>
      <c r="FQ67" s="1650"/>
      <c r="FR67" s="1650"/>
      <c r="FS67" s="1650"/>
      <c r="FT67" s="1650"/>
      <c r="FU67" s="1650"/>
      <c r="FV67" s="1650"/>
      <c r="FW67" s="1650"/>
      <c r="FX67" s="1650"/>
      <c r="FY67" s="1650"/>
      <c r="FZ67" s="1650"/>
      <c r="GA67" s="1650"/>
      <c r="GB67" s="1650"/>
      <c r="GC67" s="1650"/>
      <c r="GD67" s="1650"/>
      <c r="GE67" s="1650"/>
      <c r="GF67" s="1650"/>
      <c r="GG67" s="1650"/>
      <c r="GH67" s="1650"/>
      <c r="GI67" s="1650"/>
      <c r="GJ67" s="1650"/>
      <c r="GK67" s="1650"/>
      <c r="GL67" s="1650"/>
      <c r="GM67" s="1650"/>
      <c r="GO67" s="1169"/>
      <c r="GP67" s="1645"/>
      <c r="GQ67" s="1645"/>
      <c r="GR67" s="1169"/>
      <c r="GS67" s="1169"/>
      <c r="GT67" s="1169"/>
      <c r="GU67" s="1169"/>
      <c r="GV67" s="1645"/>
      <c r="GW67" s="1169"/>
      <c r="GX67" s="1169"/>
      <c r="GY67" s="553"/>
      <c r="GZ67" s="1169"/>
      <c r="HA67" s="1169"/>
      <c r="HB67" s="1169"/>
      <c r="HC67" s="1169"/>
      <c r="HD67" s="1169"/>
      <c r="HE67" s="1641"/>
      <c r="HF67" s="575"/>
      <c r="HG67" s="575"/>
      <c r="HH67" s="575"/>
      <c r="HI67" s="575"/>
      <c r="HJ67" s="1650">
        <v>11</v>
      </c>
    </row>
    <row s="1650" customFormat="1" customHeight="1" ht="11.549999999999999">
      <c r="A68" s="996"/>
      <c r="B68" s="1645"/>
      <c r="C68" s="1645"/>
      <c r="D68" s="360"/>
      <c r="J68" s="1650"/>
      <c r="K68" s="1650"/>
      <c r="L68" s="1650"/>
      <c r="M68" s="1650"/>
      <c r="N68" s="1650"/>
      <c r="O68" s="1650"/>
      <c r="P68" s="1650"/>
      <c r="Q68" s="1650"/>
      <c r="R68" s="1650"/>
      <c r="S68" s="1650"/>
      <c r="T68" s="1650"/>
      <c r="U68" s="1650"/>
      <c r="V68" s="1650"/>
      <c r="W68" s="1650"/>
      <c r="X68" s="1650"/>
      <c r="Y68" s="1650"/>
      <c r="Z68" s="1650"/>
      <c r="AA68" s="1650"/>
      <c r="AB68" s="1650"/>
      <c r="AC68" s="1650"/>
      <c r="AD68" s="1650"/>
      <c r="AE68" s="1650"/>
      <c r="AF68" s="1650"/>
      <c r="AG68" s="1650"/>
      <c r="AH68" s="1650"/>
      <c r="AI68" s="1650"/>
      <c r="AJ68" s="1650"/>
      <c r="AK68" s="1650"/>
      <c r="AL68" s="1650"/>
      <c r="AM68" s="1650"/>
      <c r="AN68" s="1650"/>
      <c r="AO68" s="1650"/>
      <c r="AP68" s="1650"/>
      <c r="AQ68" s="1650"/>
      <c r="AR68" s="1650"/>
      <c r="AS68" s="1650"/>
      <c r="AT68" s="1650"/>
      <c r="AU68" s="1650"/>
      <c r="AV68" s="1650"/>
      <c r="AW68" s="1650"/>
      <c r="AX68" s="1650"/>
      <c r="AY68" s="1650"/>
      <c r="AZ68" s="1650"/>
      <c r="BA68" s="1650"/>
      <c r="BB68" s="1650"/>
      <c r="BC68" s="1650"/>
      <c r="BD68" s="1650"/>
      <c r="BE68" s="1650"/>
      <c r="BF68" s="1650"/>
      <c r="BG68" s="1650"/>
      <c r="BH68" s="1650"/>
      <c r="BI68" s="1650"/>
      <c r="BJ68" s="1650"/>
      <c r="BK68" s="1650"/>
      <c r="BL68" s="1650"/>
      <c r="BM68" s="1650"/>
      <c r="BN68" s="1650"/>
      <c r="BO68" s="1650"/>
      <c r="BP68" s="1650"/>
      <c r="BQ68" s="1650"/>
      <c r="BR68" s="1650"/>
      <c r="BS68" s="1650"/>
      <c r="BT68" s="1650"/>
      <c r="BU68" s="1650"/>
      <c r="BV68" s="1650"/>
      <c r="BW68" s="1650"/>
      <c r="BX68" s="1650"/>
      <c r="BY68" s="1650"/>
      <c r="BZ68" s="1650"/>
      <c r="CA68" s="1650"/>
      <c r="CB68" s="1650"/>
      <c r="CC68" s="1650"/>
      <c r="CD68" s="1650"/>
      <c r="CE68" s="1650"/>
      <c r="CF68" s="1650"/>
      <c r="CG68" s="1650"/>
      <c r="CH68" s="1650"/>
      <c r="CI68" s="1650"/>
      <c r="CJ68" s="1650"/>
      <c r="CK68" s="1650"/>
      <c r="CL68" s="1650"/>
      <c r="CM68" s="1650"/>
      <c r="CN68" s="1650"/>
      <c r="CO68" s="1650"/>
      <c r="CP68" s="1650"/>
      <c r="CQ68" s="1650"/>
      <c r="CR68" s="1650"/>
      <c r="CS68" s="1650"/>
      <c r="CT68" s="1650"/>
      <c r="CU68" s="1650"/>
      <c r="CV68" s="1650"/>
      <c r="CW68" s="1650"/>
      <c r="CX68" s="1650"/>
      <c r="CY68" s="1650"/>
      <c r="CZ68" s="1650"/>
      <c r="DA68" s="1650"/>
      <c r="DB68" s="1650"/>
      <c r="DC68" s="1650"/>
      <c r="DD68" s="1650"/>
      <c r="DE68" s="1650"/>
      <c r="DF68" s="1650"/>
      <c r="DG68" s="1650"/>
      <c r="DH68" s="1650"/>
      <c r="DI68" s="1650"/>
      <c r="DJ68" s="1650"/>
      <c r="DK68" s="1650"/>
      <c r="DL68" s="1650"/>
      <c r="DM68" s="1650"/>
      <c r="DN68" s="1650"/>
      <c r="DO68" s="1650"/>
      <c r="DP68" s="1650"/>
      <c r="DQ68" s="1650"/>
      <c r="DR68" s="1650"/>
      <c r="DS68" s="1650"/>
      <c r="DT68" s="1650"/>
      <c r="DU68" s="1650"/>
      <c r="DV68" s="1650"/>
      <c r="DW68" s="1650"/>
      <c r="DX68" s="1650"/>
      <c r="DY68" s="1650"/>
      <c r="DZ68" s="1650"/>
      <c r="EA68" s="1650"/>
      <c r="EB68" s="1650"/>
      <c r="EC68" s="1650"/>
      <c r="ED68" s="1650"/>
      <c r="EE68" s="1650"/>
      <c r="EF68" s="1650"/>
      <c r="EG68" s="1650"/>
      <c r="EH68" s="1650"/>
      <c r="EI68" s="1650"/>
      <c r="EJ68" s="1650"/>
      <c r="EK68" s="1650"/>
      <c r="EL68" s="1650"/>
      <c r="EM68" s="1650"/>
      <c r="EN68" s="1650"/>
      <c r="EO68" s="1650"/>
      <c r="EP68" s="1650"/>
      <c r="EQ68" s="1650"/>
      <c r="ER68" s="1650"/>
      <c r="ES68" s="1650"/>
      <c r="ET68" s="1650"/>
      <c r="EU68" s="1650"/>
      <c r="EV68" s="1650"/>
      <c r="EW68" s="1650"/>
      <c r="EX68" s="1650"/>
      <c r="EY68" s="1650"/>
      <c r="EZ68" s="1650"/>
      <c r="FA68" s="1650"/>
      <c r="FB68" s="1650"/>
      <c r="FC68" s="1650"/>
      <c r="FD68" s="1650"/>
      <c r="FE68" s="1650"/>
      <c r="FF68" s="1650"/>
      <c r="FG68" s="1650"/>
      <c r="FH68" s="1650"/>
      <c r="FI68" s="1650"/>
      <c r="FJ68" s="1650"/>
      <c r="FK68" s="1650"/>
      <c r="FL68" s="1650"/>
      <c r="FM68" s="1650"/>
      <c r="FN68" s="1650"/>
      <c r="FO68" s="1650"/>
      <c r="FP68" s="1650"/>
      <c r="FQ68" s="1650"/>
      <c r="FR68" s="1650"/>
      <c r="FS68" s="1650"/>
      <c r="FT68" s="1650"/>
      <c r="FU68" s="1650"/>
      <c r="FV68" s="1650"/>
      <c r="FW68" s="1650"/>
      <c r="FX68" s="1650"/>
      <c r="FY68" s="1650"/>
      <c r="FZ68" s="1650"/>
      <c r="GA68" s="1650"/>
      <c r="GB68" s="1650"/>
      <c r="GC68" s="1650"/>
      <c r="GD68" s="1650"/>
      <c r="GE68" s="1650"/>
      <c r="GF68" s="1650"/>
      <c r="GG68" s="1650"/>
      <c r="GH68" s="1650"/>
      <c r="GI68" s="1650"/>
      <c r="GJ68" s="1650"/>
      <c r="GK68" s="1650"/>
      <c r="GL68" s="1650"/>
      <c r="GM68" s="1650"/>
      <c r="GO68" s="1169"/>
      <c r="GP68" s="1645"/>
      <c r="GQ68" s="1645"/>
      <c r="GR68" s="1169"/>
      <c r="GS68" s="1169"/>
      <c r="GT68" s="1169"/>
      <c r="GU68" s="1169"/>
      <c r="GV68" s="1645"/>
      <c r="GW68" s="1169"/>
      <c r="GX68" s="1169"/>
      <c r="GY68" s="553"/>
      <c r="GZ68" s="1169"/>
      <c r="HA68" s="1169"/>
      <c r="HB68" s="1169"/>
      <c r="HC68" s="1169"/>
      <c r="HD68" s="1169"/>
      <c r="HE68" s="1641"/>
      <c r="HF68" s="575"/>
      <c r="HG68" s="575"/>
      <c r="HH68" s="575"/>
      <c r="HI68" s="575"/>
      <c r="HJ68" s="1650">
        <v>11</v>
      </c>
    </row>
    <row s="1650" customFormat="1" customHeight="1" ht="11.549999999999999">
      <c r="A69" s="996"/>
      <c r="B69" s="1645"/>
      <c r="C69" s="1645"/>
      <c r="D69" s="360"/>
      <c r="J69" s="1650"/>
      <c r="K69" s="1650"/>
      <c r="L69" s="1650"/>
      <c r="M69" s="1650"/>
      <c r="N69" s="1650"/>
      <c r="O69" s="1650"/>
      <c r="P69" s="1650"/>
      <c r="Q69" s="1650"/>
      <c r="R69" s="1650"/>
      <c r="S69" s="1650"/>
      <c r="T69" s="1650"/>
      <c r="U69" s="1650"/>
      <c r="V69" s="1650"/>
      <c r="W69" s="1650"/>
      <c r="X69" s="1650"/>
      <c r="Y69" s="1650"/>
      <c r="Z69" s="1650"/>
      <c r="AA69" s="1650"/>
      <c r="AB69" s="1650"/>
      <c r="AC69" s="1650"/>
      <c r="AD69" s="1650"/>
      <c r="AE69" s="1650"/>
      <c r="AF69" s="1650"/>
      <c r="AG69" s="1650"/>
      <c r="AH69" s="1650"/>
      <c r="AI69" s="1650"/>
      <c r="AJ69" s="1650"/>
      <c r="AK69" s="1650"/>
      <c r="AL69" s="1650"/>
      <c r="AM69" s="1650"/>
      <c r="AN69" s="1650"/>
      <c r="AO69" s="1650"/>
      <c r="AP69" s="1650"/>
      <c r="AQ69" s="1650"/>
      <c r="AR69" s="1650"/>
      <c r="AS69" s="1650"/>
      <c r="AT69" s="1650"/>
      <c r="AU69" s="1650"/>
      <c r="AV69" s="1650"/>
      <c r="AW69" s="1650"/>
      <c r="AX69" s="1650"/>
      <c r="AY69" s="1650"/>
      <c r="AZ69" s="1650"/>
      <c r="BA69" s="1650"/>
      <c r="BB69" s="1650"/>
      <c r="BC69" s="1650"/>
      <c r="BD69" s="1650"/>
      <c r="BE69" s="1650"/>
      <c r="BF69" s="1650"/>
      <c r="BG69" s="1650"/>
      <c r="BH69" s="1650"/>
      <c r="BI69" s="1650"/>
      <c r="BJ69" s="1650"/>
      <c r="BK69" s="1650"/>
      <c r="BL69" s="1650"/>
      <c r="BM69" s="1650"/>
      <c r="BN69" s="1650"/>
      <c r="BO69" s="1650"/>
      <c r="BP69" s="1650"/>
      <c r="BQ69" s="1650"/>
      <c r="BR69" s="1650"/>
      <c r="BS69" s="1650"/>
      <c r="BT69" s="1650"/>
      <c r="BU69" s="1650"/>
      <c r="BV69" s="1650"/>
      <c r="BW69" s="1650"/>
      <c r="BX69" s="1650"/>
      <c r="BY69" s="1650"/>
      <c r="BZ69" s="1650"/>
      <c r="CA69" s="1650"/>
      <c r="CB69" s="1650"/>
      <c r="CC69" s="1650"/>
      <c r="CD69" s="1650"/>
      <c r="CE69" s="1650"/>
      <c r="CF69" s="1650"/>
      <c r="CG69" s="1650"/>
      <c r="CH69" s="1650"/>
      <c r="CI69" s="1650"/>
      <c r="CJ69" s="1650"/>
      <c r="CK69" s="1650"/>
      <c r="CL69" s="1650"/>
      <c r="CM69" s="1650"/>
      <c r="CN69" s="1650"/>
      <c r="CO69" s="1650"/>
      <c r="CP69" s="1650"/>
      <c r="CQ69" s="1650"/>
      <c r="CR69" s="1650"/>
      <c r="CS69" s="1650"/>
      <c r="CT69" s="1650"/>
      <c r="CU69" s="1650"/>
      <c r="CV69" s="1650"/>
      <c r="CW69" s="1650"/>
      <c r="CX69" s="1650"/>
      <c r="CY69" s="1650"/>
      <c r="CZ69" s="1650"/>
      <c r="DA69" s="1650"/>
      <c r="DB69" s="1650"/>
      <c r="DC69" s="1650"/>
      <c r="DD69" s="1650"/>
      <c r="DE69" s="1650"/>
      <c r="DF69" s="1650"/>
      <c r="DG69" s="1650"/>
      <c r="DH69" s="1650"/>
      <c r="DI69" s="1650"/>
      <c r="DJ69" s="1650"/>
      <c r="DK69" s="1650"/>
      <c r="DL69" s="1650"/>
      <c r="DM69" s="1650"/>
      <c r="DN69" s="1650"/>
      <c r="DO69" s="1650"/>
      <c r="DP69" s="1650"/>
      <c r="DQ69" s="1650"/>
      <c r="DR69" s="1650"/>
      <c r="DS69" s="1650"/>
      <c r="DT69" s="1650"/>
      <c r="DU69" s="1650"/>
      <c r="DV69" s="1650"/>
      <c r="DW69" s="1650"/>
      <c r="DX69" s="1650"/>
      <c r="DY69" s="1650"/>
      <c r="DZ69" s="1650"/>
      <c r="EA69" s="1650"/>
      <c r="EB69" s="1650"/>
      <c r="EC69" s="1650"/>
      <c r="ED69" s="1650"/>
      <c r="EE69" s="1650"/>
      <c r="EF69" s="1650"/>
      <c r="EG69" s="1650"/>
      <c r="EH69" s="1650"/>
      <c r="EI69" s="1650"/>
      <c r="EJ69" s="1650"/>
      <c r="EK69" s="1650"/>
      <c r="EL69" s="1650"/>
      <c r="EM69" s="1650"/>
      <c r="EN69" s="1650"/>
      <c r="EO69" s="1650"/>
      <c r="EP69" s="1650"/>
      <c r="EQ69" s="1650"/>
      <c r="ER69" s="1650"/>
      <c r="ES69" s="1650"/>
      <c r="ET69" s="1650"/>
      <c r="EU69" s="1650"/>
      <c r="EV69" s="1650"/>
      <c r="EW69" s="1650"/>
      <c r="EX69" s="1650"/>
      <c r="EY69" s="1650"/>
      <c r="EZ69" s="1650"/>
      <c r="FA69" s="1650"/>
      <c r="FB69" s="1650"/>
      <c r="FC69" s="1650"/>
      <c r="FD69" s="1650"/>
      <c r="FE69" s="1650"/>
      <c r="FF69" s="1650"/>
      <c r="FG69" s="1650"/>
      <c r="FH69" s="1650"/>
      <c r="FI69" s="1650"/>
      <c r="FJ69" s="1650"/>
      <c r="FK69" s="1650"/>
      <c r="FL69" s="1650"/>
      <c r="FM69" s="1650"/>
      <c r="FN69" s="1650"/>
      <c r="FO69" s="1650"/>
      <c r="FP69" s="1650"/>
      <c r="FQ69" s="1650"/>
      <c r="FR69" s="1650"/>
      <c r="FS69" s="1650"/>
      <c r="FT69" s="1650"/>
      <c r="FU69" s="1650"/>
      <c r="FV69" s="1650"/>
      <c r="FW69" s="1650"/>
      <c r="FX69" s="1650"/>
      <c r="FY69" s="1650"/>
      <c r="FZ69" s="1650"/>
      <c r="GA69" s="1650"/>
      <c r="GB69" s="1650"/>
      <c r="GC69" s="1650"/>
      <c r="GD69" s="1650"/>
      <c r="GE69" s="1650"/>
      <c r="GF69" s="1650"/>
      <c r="GG69" s="1650"/>
      <c r="GH69" s="1650"/>
      <c r="GI69" s="1650"/>
      <c r="GJ69" s="1650"/>
      <c r="GK69" s="1650"/>
      <c r="GL69" s="1650"/>
      <c r="GM69" s="1650"/>
      <c r="GO69" s="1169"/>
      <c r="GP69" s="1645"/>
      <c r="GQ69" s="1645"/>
      <c r="GR69" s="1169"/>
      <c r="GS69" s="1169"/>
      <c r="GT69" s="1169"/>
      <c r="GU69" s="1169"/>
      <c r="GV69" s="1645"/>
      <c r="GW69" s="1169"/>
      <c r="GX69" s="1169"/>
      <c r="GY69" s="553"/>
      <c r="GZ69" s="1169"/>
      <c r="HA69" s="1169"/>
      <c r="HB69" s="1169"/>
      <c r="HC69" s="1169"/>
      <c r="HD69" s="1169"/>
      <c r="HE69" s="1641"/>
      <c r="HF69" s="575"/>
      <c r="HG69" s="575"/>
      <c r="HH69" s="575"/>
      <c r="HI69" s="575"/>
      <c r="HJ69" s="1650">
        <v>11</v>
      </c>
    </row>
    <row s="1650" customFormat="1" customHeight="1" ht="11.549999999999999">
      <c r="A70" s="996"/>
      <c r="B70" s="1645"/>
      <c r="C70" s="1645"/>
      <c r="D70" s="360"/>
      <c r="J70" s="1650"/>
      <c r="K70" s="1650"/>
      <c r="L70" s="1650"/>
      <c r="M70" s="1650"/>
      <c r="N70" s="1650"/>
      <c r="O70" s="1650"/>
      <c r="P70" s="1650"/>
      <c r="Q70" s="1650"/>
      <c r="R70" s="1650"/>
      <c r="S70" s="1650"/>
      <c r="T70" s="1650"/>
      <c r="U70" s="1650"/>
      <c r="V70" s="1650"/>
      <c r="W70" s="1650"/>
      <c r="X70" s="1650"/>
      <c r="Y70" s="1650"/>
      <c r="Z70" s="1650"/>
      <c r="AA70" s="1650"/>
      <c r="AB70" s="1650"/>
      <c r="AC70" s="1650"/>
      <c r="AD70" s="1650"/>
      <c r="AE70" s="1650"/>
      <c r="AF70" s="1650"/>
      <c r="AG70" s="1650"/>
      <c r="AH70" s="1650"/>
      <c r="AI70" s="1650"/>
      <c r="AJ70" s="1650"/>
      <c r="AK70" s="1650"/>
      <c r="AL70" s="1650"/>
      <c r="AM70" s="1650"/>
      <c r="AN70" s="1650"/>
      <c r="AO70" s="1650"/>
      <c r="AP70" s="1650"/>
      <c r="AQ70" s="1650"/>
      <c r="AR70" s="1650"/>
      <c r="AS70" s="1650"/>
      <c r="AT70" s="1650"/>
      <c r="AU70" s="1650"/>
      <c r="AV70" s="1650"/>
      <c r="AW70" s="1650"/>
      <c r="AX70" s="1650"/>
      <c r="AY70" s="1650"/>
      <c r="AZ70" s="1650"/>
      <c r="BA70" s="1650"/>
      <c r="BB70" s="1650"/>
      <c r="BC70" s="1650"/>
      <c r="BD70" s="1650"/>
      <c r="BE70" s="1650"/>
      <c r="BF70" s="1650"/>
      <c r="BG70" s="1650"/>
      <c r="BH70" s="1650"/>
      <c r="BI70" s="1650"/>
      <c r="BJ70" s="1650"/>
      <c r="BK70" s="1650"/>
      <c r="BL70" s="1650"/>
      <c r="BM70" s="1650"/>
      <c r="BN70" s="1650"/>
      <c r="BO70" s="1650"/>
      <c r="BP70" s="1650"/>
      <c r="BQ70" s="1650"/>
      <c r="BR70" s="1650"/>
      <c r="BS70" s="1650"/>
      <c r="BT70" s="1650"/>
      <c r="BU70" s="1650"/>
      <c r="BV70" s="1650"/>
      <c r="BW70" s="1650"/>
      <c r="BX70" s="1650"/>
      <c r="BY70" s="1650"/>
      <c r="BZ70" s="1650"/>
      <c r="CA70" s="1650"/>
      <c r="CB70" s="1650"/>
      <c r="CC70" s="1650"/>
      <c r="CD70" s="1650"/>
      <c r="CE70" s="1650"/>
      <c r="CF70" s="1650"/>
      <c r="CG70" s="1650"/>
      <c r="CH70" s="1650"/>
      <c r="CI70" s="1650"/>
      <c r="CJ70" s="1650"/>
      <c r="CK70" s="1650"/>
      <c r="CL70" s="1650"/>
      <c r="CM70" s="1650"/>
      <c r="CN70" s="1650"/>
      <c r="CO70" s="1650"/>
      <c r="CP70" s="1650"/>
      <c r="CQ70" s="1650"/>
      <c r="CR70" s="1650"/>
      <c r="CS70" s="1650"/>
      <c r="CT70" s="1650"/>
      <c r="CU70" s="1650"/>
      <c r="CV70" s="1650"/>
      <c r="CW70" s="1650"/>
      <c r="CX70" s="1650"/>
      <c r="CY70" s="1650"/>
      <c r="CZ70" s="1650"/>
      <c r="DA70" s="1650"/>
      <c r="DB70" s="1650"/>
      <c r="DC70" s="1650"/>
      <c r="DD70" s="1650"/>
      <c r="DE70" s="1650"/>
      <c r="DF70" s="1650"/>
      <c r="DG70" s="1650"/>
      <c r="DH70" s="1650"/>
      <c r="DI70" s="1650"/>
      <c r="DJ70" s="1650"/>
      <c r="DK70" s="1650"/>
      <c r="DL70" s="1650"/>
      <c r="DM70" s="1650"/>
      <c r="DN70" s="1650"/>
      <c r="DO70" s="1650"/>
      <c r="DP70" s="1650"/>
      <c r="DQ70" s="1650"/>
      <c r="DR70" s="1650"/>
      <c r="DS70" s="1650"/>
      <c r="DT70" s="1650"/>
      <c r="DU70" s="1650"/>
      <c r="DV70" s="1650"/>
      <c r="DW70" s="1650"/>
      <c r="DX70" s="1650"/>
      <c r="DY70" s="1650"/>
      <c r="DZ70" s="1650"/>
      <c r="EA70" s="1650"/>
      <c r="EB70" s="1650"/>
      <c r="EC70" s="1650"/>
      <c r="ED70" s="1650"/>
      <c r="EE70" s="1650"/>
      <c r="EF70" s="1650"/>
      <c r="EG70" s="1650"/>
      <c r="EH70" s="1650"/>
      <c r="EI70" s="1650"/>
      <c r="EJ70" s="1650"/>
      <c r="EK70" s="1650"/>
      <c r="EL70" s="1650"/>
      <c r="EM70" s="1650"/>
      <c r="EN70" s="1650"/>
      <c r="EO70" s="1650"/>
      <c r="EP70" s="1650"/>
      <c r="EQ70" s="1650"/>
      <c r="ER70" s="1650"/>
      <c r="ES70" s="1650"/>
      <c r="ET70" s="1650"/>
      <c r="EU70" s="1650"/>
      <c r="EV70" s="1650"/>
      <c r="EW70" s="1650"/>
      <c r="EX70" s="1650"/>
      <c r="EY70" s="1650"/>
      <c r="EZ70" s="1650"/>
      <c r="FA70" s="1650"/>
      <c r="FB70" s="1650"/>
      <c r="FC70" s="1650"/>
      <c r="FD70" s="1650"/>
      <c r="FE70" s="1650"/>
      <c r="FF70" s="1650"/>
      <c r="FG70" s="1650"/>
      <c r="FH70" s="1650"/>
      <c r="FI70" s="1650"/>
      <c r="FJ70" s="1650"/>
      <c r="FK70" s="1650"/>
      <c r="FL70" s="1650"/>
      <c r="FM70" s="1650"/>
      <c r="FN70" s="1650"/>
      <c r="FO70" s="1650"/>
      <c r="FP70" s="1650"/>
      <c r="FQ70" s="1650"/>
      <c r="FR70" s="1650"/>
      <c r="FS70" s="1650"/>
      <c r="FT70" s="1650"/>
      <c r="FU70" s="1650"/>
      <c r="FV70" s="1650"/>
      <c r="FW70" s="1650"/>
      <c r="FX70" s="1650"/>
      <c r="FY70" s="1650"/>
      <c r="FZ70" s="1650"/>
      <c r="GA70" s="1650"/>
      <c r="GB70" s="1650"/>
      <c r="GC70" s="1650"/>
      <c r="GD70" s="1650"/>
      <c r="GE70" s="1650"/>
      <c r="GF70" s="1650"/>
      <c r="GG70" s="1650"/>
      <c r="GH70" s="1650"/>
      <c r="GI70" s="1650"/>
      <c r="GJ70" s="1650"/>
      <c r="GK70" s="1650"/>
      <c r="GL70" s="1650"/>
      <c r="GM70" s="1650"/>
      <c r="GO70" s="1169"/>
      <c r="GP70" s="1645"/>
      <c r="GQ70" s="1645"/>
      <c r="GR70" s="1169"/>
      <c r="GS70" s="1169"/>
      <c r="GT70" s="1169"/>
      <c r="GU70" s="1169"/>
      <c r="GV70" s="1645"/>
      <c r="GW70" s="1169"/>
      <c r="GX70" s="1169"/>
      <c r="GY70" s="553"/>
      <c r="GZ70" s="1169"/>
      <c r="HA70" s="1169"/>
      <c r="HB70" s="1169"/>
      <c r="HC70" s="1169"/>
      <c r="HD70" s="1169"/>
      <c r="HE70" s="1641"/>
      <c r="HF70" s="575"/>
      <c r="HG70" s="575"/>
      <c r="HH70" s="575"/>
      <c r="HI70" s="575"/>
      <c r="HJ70" s="1650">
        <v>11</v>
      </c>
    </row>
    <row s="1650" customFormat="1" customHeight="1" ht="11.549999999999999">
      <c r="A71" s="996"/>
      <c r="B71" s="1645"/>
      <c r="C71" s="1645"/>
      <c r="D71" s="360"/>
      <c r="J71" s="1650"/>
      <c r="K71" s="1650"/>
      <c r="L71" s="1650"/>
      <c r="M71" s="1650"/>
      <c r="N71" s="1650"/>
      <c r="O71" s="1650"/>
      <c r="P71" s="1650"/>
      <c r="Q71" s="1650"/>
      <c r="R71" s="1650"/>
      <c r="S71" s="1650"/>
      <c r="T71" s="1650"/>
      <c r="U71" s="1650"/>
      <c r="V71" s="1650"/>
      <c r="W71" s="1650"/>
      <c r="X71" s="1650"/>
      <c r="Y71" s="1650"/>
      <c r="Z71" s="1650"/>
      <c r="AA71" s="1650"/>
      <c r="AB71" s="1650"/>
      <c r="AC71" s="1650"/>
      <c r="AD71" s="1650"/>
      <c r="AE71" s="1650"/>
      <c r="AF71" s="1650"/>
      <c r="AG71" s="1650"/>
      <c r="AH71" s="1650"/>
      <c r="AI71" s="1650"/>
      <c r="AJ71" s="1650"/>
      <c r="AK71" s="1650"/>
      <c r="AL71" s="1650"/>
      <c r="AM71" s="1650"/>
      <c r="AN71" s="1650"/>
      <c r="AO71" s="1650"/>
      <c r="AP71" s="1650"/>
      <c r="AQ71" s="1650"/>
      <c r="AR71" s="1650"/>
      <c r="AS71" s="1650"/>
      <c r="AT71" s="1650"/>
      <c r="AU71" s="1650"/>
      <c r="AV71" s="1650"/>
      <c r="AW71" s="1650"/>
      <c r="AX71" s="1650"/>
      <c r="AY71" s="1650"/>
      <c r="AZ71" s="1650"/>
      <c r="BA71" s="1650"/>
      <c r="BB71" s="1650"/>
      <c r="BC71" s="1650"/>
      <c r="BD71" s="1650"/>
      <c r="BE71" s="1650"/>
      <c r="BF71" s="1650"/>
      <c r="BG71" s="1650"/>
      <c r="BH71" s="1650"/>
      <c r="BI71" s="1650"/>
      <c r="BJ71" s="1650"/>
      <c r="BK71" s="1650"/>
      <c r="BL71" s="1650"/>
      <c r="BM71" s="1650"/>
      <c r="BN71" s="1650"/>
      <c r="BO71" s="1650"/>
      <c r="BP71" s="1650"/>
      <c r="BQ71" s="1650"/>
      <c r="BR71" s="1650"/>
      <c r="BS71" s="1650"/>
      <c r="BT71" s="1650"/>
      <c r="BU71" s="1650"/>
      <c r="BV71" s="1650"/>
      <c r="BW71" s="1650"/>
      <c r="BX71" s="1650"/>
      <c r="BY71" s="1650"/>
      <c r="BZ71" s="1650"/>
      <c r="CA71" s="1650"/>
      <c r="CB71" s="1650"/>
      <c r="CC71" s="1650"/>
      <c r="CD71" s="1650"/>
      <c r="CE71" s="1650"/>
      <c r="CF71" s="1650"/>
      <c r="CG71" s="1650"/>
      <c r="CH71" s="1650"/>
      <c r="CI71" s="1650"/>
      <c r="CJ71" s="1650"/>
      <c r="CK71" s="1650"/>
      <c r="CL71" s="1650"/>
      <c r="CM71" s="1650"/>
      <c r="CN71" s="1650"/>
      <c r="CO71" s="1650"/>
      <c r="CP71" s="1650"/>
      <c r="CQ71" s="1650"/>
      <c r="CR71" s="1650"/>
      <c r="CS71" s="1650"/>
      <c r="CT71" s="1650"/>
      <c r="CU71" s="1650"/>
      <c r="CV71" s="1650"/>
      <c r="CW71" s="1650"/>
      <c r="CX71" s="1650"/>
      <c r="CY71" s="1650"/>
      <c r="CZ71" s="1650"/>
      <c r="DA71" s="1650"/>
      <c r="DB71" s="1650"/>
      <c r="DC71" s="1650"/>
      <c r="DD71" s="1650"/>
      <c r="DE71" s="1650"/>
      <c r="DF71" s="1650"/>
      <c r="DG71" s="1650"/>
      <c r="DH71" s="1650"/>
      <c r="DI71" s="1650"/>
      <c r="DJ71" s="1650"/>
      <c r="DK71" s="1650"/>
      <c r="DL71" s="1650"/>
      <c r="DM71" s="1650"/>
      <c r="DN71" s="1650"/>
      <c r="DO71" s="1650"/>
      <c r="DP71" s="1650"/>
      <c r="DQ71" s="1650"/>
      <c r="DR71" s="1650"/>
      <c r="DS71" s="1650"/>
      <c r="DT71" s="1650"/>
      <c r="DU71" s="1650"/>
      <c r="DV71" s="1650"/>
      <c r="DW71" s="1650"/>
      <c r="DX71" s="1650"/>
      <c r="DY71" s="1650"/>
      <c r="DZ71" s="1650"/>
      <c r="EA71" s="1650"/>
      <c r="EB71" s="1650"/>
      <c r="EC71" s="1650"/>
      <c r="ED71" s="1650"/>
      <c r="EE71" s="1650"/>
      <c r="EF71" s="1650"/>
      <c r="EG71" s="1650"/>
      <c r="EH71" s="1650"/>
      <c r="EI71" s="1650"/>
      <c r="EJ71" s="1650"/>
      <c r="EK71" s="1650"/>
      <c r="EL71" s="1650"/>
      <c r="EM71" s="1650"/>
      <c r="EN71" s="1650"/>
      <c r="EO71" s="1650"/>
      <c r="EP71" s="1650"/>
      <c r="EQ71" s="1650"/>
      <c r="ER71" s="1650"/>
      <c r="ES71" s="1650"/>
      <c r="ET71" s="1650"/>
      <c r="EU71" s="1650"/>
      <c r="EV71" s="1650"/>
      <c r="EW71" s="1650"/>
      <c r="EX71" s="1650"/>
      <c r="EY71" s="1650"/>
      <c r="EZ71" s="1650"/>
      <c r="FA71" s="1650"/>
      <c r="FB71" s="1650"/>
      <c r="FC71" s="1650"/>
      <c r="FD71" s="1650"/>
      <c r="FE71" s="1650"/>
      <c r="FF71" s="1650"/>
      <c r="FG71" s="1650"/>
      <c r="FH71" s="1650"/>
      <c r="FI71" s="1650"/>
      <c r="FJ71" s="1650"/>
      <c r="FK71" s="1650"/>
      <c r="FL71" s="1650"/>
      <c r="FM71" s="1650"/>
      <c r="FN71" s="1650"/>
      <c r="FO71" s="1650"/>
      <c r="FP71" s="1650"/>
      <c r="FQ71" s="1650"/>
      <c r="FR71" s="1650"/>
      <c r="FS71" s="1650"/>
      <c r="FT71" s="1650"/>
      <c r="FU71" s="1650"/>
      <c r="FV71" s="1650"/>
      <c r="FW71" s="1650"/>
      <c r="FX71" s="1650"/>
      <c r="FY71" s="1650"/>
      <c r="FZ71" s="1650"/>
      <c r="GA71" s="1650"/>
      <c r="GB71" s="1650"/>
      <c r="GC71" s="1650"/>
      <c r="GD71" s="1650"/>
      <c r="GE71" s="1650"/>
      <c r="GF71" s="1650"/>
      <c r="GG71" s="1650"/>
      <c r="GH71" s="1650"/>
      <c r="GI71" s="1650"/>
      <c r="GJ71" s="1650"/>
      <c r="GK71" s="1650"/>
      <c r="GL71" s="1650"/>
      <c r="GM71" s="1650"/>
      <c r="GO71" s="1169"/>
      <c r="GP71" s="1645"/>
      <c r="GQ71" s="1645"/>
      <c r="GR71" s="1169"/>
      <c r="GS71" s="1169"/>
      <c r="GT71" s="1169"/>
      <c r="GU71" s="1169"/>
      <c r="GV71" s="1645"/>
      <c r="GW71" s="1169"/>
      <c r="GX71" s="1169"/>
      <c r="GY71" s="553"/>
      <c r="GZ71" s="1169"/>
      <c r="HA71" s="1169"/>
      <c r="HB71" s="1169"/>
      <c r="HC71" s="1169"/>
      <c r="HD71" s="1169"/>
      <c r="HE71" s="1641"/>
      <c r="HF71" s="575"/>
      <c r="HG71" s="575"/>
      <c r="HH71" s="575"/>
      <c r="HI71" s="575"/>
      <c r="HJ71" s="1650">
        <v>11</v>
      </c>
    </row>
    <row s="1650" customFormat="1" customHeight="1" ht="11.549999999999999">
      <c r="A72" s="996"/>
      <c r="B72" s="1645"/>
      <c r="C72" s="1645"/>
      <c r="D72" s="360"/>
      <c r="J72" s="1650"/>
      <c r="K72" s="1650"/>
      <c r="L72" s="1650"/>
      <c r="M72" s="1650"/>
      <c r="N72" s="1650"/>
      <c r="O72" s="1650"/>
      <c r="P72" s="1650"/>
      <c r="Q72" s="1650"/>
      <c r="R72" s="1650"/>
      <c r="S72" s="1650"/>
      <c r="T72" s="1650"/>
      <c r="U72" s="1650"/>
      <c r="V72" s="1650"/>
      <c r="W72" s="1650"/>
      <c r="X72" s="1650"/>
      <c r="Y72" s="1650"/>
      <c r="Z72" s="1650"/>
      <c r="AA72" s="1650"/>
      <c r="AB72" s="1650"/>
      <c r="AC72" s="1650"/>
      <c r="AD72" s="1650"/>
      <c r="AE72" s="1650"/>
      <c r="AF72" s="1650"/>
      <c r="AG72" s="1650"/>
      <c r="AH72" s="1650"/>
      <c r="AI72" s="1650"/>
      <c r="AJ72" s="1650"/>
      <c r="AK72" s="1650"/>
      <c r="AL72" s="1650"/>
      <c r="AM72" s="1650"/>
      <c r="AN72" s="1650"/>
      <c r="AO72" s="1650"/>
      <c r="AP72" s="1650"/>
      <c r="AQ72" s="1650"/>
      <c r="AR72" s="1650"/>
      <c r="AS72" s="1650"/>
      <c r="AT72" s="1650"/>
      <c r="AU72" s="1650"/>
      <c r="AV72" s="1650"/>
      <c r="AW72" s="1650"/>
      <c r="AX72" s="1650"/>
      <c r="AY72" s="1650"/>
      <c r="AZ72" s="1650"/>
      <c r="BA72" s="1650"/>
      <c r="BB72" s="1650"/>
      <c r="BC72" s="1650"/>
      <c r="BD72" s="1650"/>
      <c r="BE72" s="1650"/>
      <c r="BF72" s="1650"/>
      <c r="BG72" s="1650"/>
      <c r="BH72" s="1650"/>
      <c r="BI72" s="1650"/>
      <c r="BJ72" s="1650"/>
      <c r="BK72" s="1650"/>
      <c r="BL72" s="1650"/>
      <c r="BM72" s="1650"/>
      <c r="BN72" s="1650"/>
      <c r="BO72" s="1650"/>
      <c r="BP72" s="1650"/>
      <c r="BQ72" s="1650"/>
      <c r="BR72" s="1650"/>
      <c r="BS72" s="1650"/>
      <c r="BT72" s="1650"/>
      <c r="BU72" s="1650"/>
      <c r="BV72" s="1650"/>
      <c r="BW72" s="1650"/>
      <c r="BX72" s="1650"/>
      <c r="BY72" s="1650"/>
      <c r="BZ72" s="1650"/>
      <c r="CA72" s="1650"/>
      <c r="CB72" s="1650"/>
      <c r="CC72" s="1650"/>
      <c r="CD72" s="1650"/>
      <c r="CE72" s="1650"/>
      <c r="CF72" s="1650"/>
      <c r="CG72" s="1650"/>
      <c r="CH72" s="1650"/>
      <c r="CI72" s="1650"/>
      <c r="CJ72" s="1650"/>
      <c r="CK72" s="1650"/>
      <c r="CL72" s="1650"/>
      <c r="CM72" s="1650"/>
      <c r="CN72" s="1650"/>
      <c r="CO72" s="1650"/>
      <c r="CP72" s="1650"/>
      <c r="CQ72" s="1650"/>
      <c r="CR72" s="1650"/>
      <c r="CS72" s="1650"/>
      <c r="CT72" s="1650"/>
      <c r="CU72" s="1650"/>
      <c r="CV72" s="1650"/>
      <c r="CW72" s="1650"/>
      <c r="CX72" s="1650"/>
      <c r="CY72" s="1650"/>
      <c r="CZ72" s="1650"/>
      <c r="DA72" s="1650"/>
      <c r="DB72" s="1650"/>
      <c r="DC72" s="1650"/>
      <c r="DD72" s="1650"/>
      <c r="DE72" s="1650"/>
      <c r="DF72" s="1650"/>
      <c r="DG72" s="1650"/>
      <c r="DH72" s="1650"/>
      <c r="DI72" s="1650"/>
      <c r="DJ72" s="1650"/>
      <c r="DK72" s="1650"/>
      <c r="DL72" s="1650"/>
      <c r="DM72" s="1650"/>
      <c r="DN72" s="1650"/>
      <c r="DO72" s="1650"/>
      <c r="DP72" s="1650"/>
      <c r="DQ72" s="1650"/>
      <c r="DR72" s="1650"/>
      <c r="DS72" s="1650"/>
      <c r="DT72" s="1650"/>
      <c r="DU72" s="1650"/>
      <c r="DV72" s="1650"/>
      <c r="DW72" s="1650"/>
      <c r="DX72" s="1650"/>
      <c r="DY72" s="1650"/>
      <c r="DZ72" s="1650"/>
      <c r="EA72" s="1650"/>
      <c r="EB72" s="1650"/>
      <c r="EC72" s="1650"/>
      <c r="ED72" s="1650"/>
      <c r="EE72" s="1650"/>
      <c r="EF72" s="1650"/>
      <c r="EG72" s="1650"/>
      <c r="EH72" s="1650"/>
      <c r="EI72" s="1650"/>
      <c r="EJ72" s="1650"/>
      <c r="EK72" s="1650"/>
      <c r="EL72" s="1650"/>
      <c r="EM72" s="1650"/>
      <c r="EN72" s="1650"/>
      <c r="EO72" s="1650"/>
      <c r="EP72" s="1650"/>
      <c r="EQ72" s="1650"/>
      <c r="ER72" s="1650"/>
      <c r="ES72" s="1650"/>
      <c r="ET72" s="1650"/>
      <c r="EU72" s="1650"/>
      <c r="EV72" s="1650"/>
      <c r="EW72" s="1650"/>
      <c r="EX72" s="1650"/>
      <c r="EY72" s="1650"/>
      <c r="EZ72" s="1650"/>
      <c r="FA72" s="1650"/>
      <c r="FB72" s="1650"/>
      <c r="FC72" s="1650"/>
      <c r="FD72" s="1650"/>
      <c r="FE72" s="1650"/>
      <c r="FF72" s="1650"/>
      <c r="FG72" s="1650"/>
      <c r="FH72" s="1650"/>
      <c r="FI72" s="1650"/>
      <c r="FJ72" s="1650"/>
      <c r="FK72" s="1650"/>
      <c r="FL72" s="1650"/>
      <c r="FM72" s="1650"/>
      <c r="FN72" s="1650"/>
      <c r="FO72" s="1650"/>
      <c r="FP72" s="1650"/>
      <c r="FQ72" s="1650"/>
      <c r="FR72" s="1650"/>
      <c r="FS72" s="1650"/>
      <c r="FT72" s="1650"/>
      <c r="FU72" s="1650"/>
      <c r="FV72" s="1650"/>
      <c r="FW72" s="1650"/>
      <c r="FX72" s="1650"/>
      <c r="FY72" s="1650"/>
      <c r="FZ72" s="1650"/>
      <c r="GA72" s="1650"/>
      <c r="GB72" s="1650"/>
      <c r="GC72" s="1650"/>
      <c r="GD72" s="1650"/>
      <c r="GE72" s="1650"/>
      <c r="GF72" s="1650"/>
      <c r="GG72" s="1650"/>
      <c r="GH72" s="1650"/>
      <c r="GI72" s="1650"/>
      <c r="GJ72" s="1650"/>
      <c r="GK72" s="1650"/>
      <c r="GL72" s="1650"/>
      <c r="GM72" s="1650"/>
      <c r="GO72" s="1169"/>
      <c r="GP72" s="1645"/>
      <c r="GQ72" s="1645"/>
      <c r="GR72" s="1169"/>
      <c r="GS72" s="1169"/>
      <c r="GT72" s="1169"/>
      <c r="GU72" s="1169"/>
      <c r="GV72" s="1645"/>
      <c r="GW72" s="1169"/>
      <c r="GX72" s="1169"/>
      <c r="GY72" s="553"/>
      <c r="GZ72" s="1169"/>
      <c r="HA72" s="1169"/>
      <c r="HB72" s="1169"/>
      <c r="HC72" s="1169"/>
      <c r="HD72" s="1169"/>
      <c r="HE72" s="1641"/>
      <c r="HF72" s="575"/>
      <c r="HG72" s="575"/>
      <c r="HH72" s="575"/>
      <c r="HI72" s="575"/>
      <c r="HJ72" s="1650">
        <v>11</v>
      </c>
    </row>
    <row s="1650" customFormat="1" customHeight="1" ht="11.549999999999999">
      <c r="A73" s="996"/>
      <c r="B73" s="1645"/>
      <c r="C73" s="1645"/>
      <c r="D73" s="360"/>
      <c r="J73" s="1650"/>
      <c r="K73" s="1650"/>
      <c r="L73" s="1650"/>
      <c r="M73" s="1650"/>
      <c r="N73" s="1650"/>
      <c r="O73" s="1650"/>
      <c r="P73" s="1650"/>
      <c r="Q73" s="1650"/>
      <c r="R73" s="1650"/>
      <c r="S73" s="1650"/>
      <c r="T73" s="1650"/>
      <c r="U73" s="1650"/>
      <c r="V73" s="1650"/>
      <c r="W73" s="1650"/>
      <c r="X73" s="1650"/>
      <c r="Y73" s="1650"/>
      <c r="Z73" s="1650"/>
      <c r="AA73" s="1650"/>
      <c r="AB73" s="1650"/>
      <c r="AC73" s="1650"/>
      <c r="AD73" s="1650"/>
      <c r="AE73" s="1650"/>
      <c r="AF73" s="1650"/>
      <c r="AG73" s="1650"/>
      <c r="AH73" s="1650"/>
      <c r="AI73" s="1650"/>
      <c r="AJ73" s="1650"/>
      <c r="AK73" s="1650"/>
      <c r="AL73" s="1650"/>
      <c r="AM73" s="1650"/>
      <c r="AN73" s="1650"/>
      <c r="AO73" s="1650"/>
      <c r="AP73" s="1650"/>
      <c r="AQ73" s="1650"/>
      <c r="AR73" s="1650"/>
      <c r="AS73" s="1650"/>
      <c r="AT73" s="1650"/>
      <c r="AU73" s="1650"/>
      <c r="AV73" s="1650"/>
      <c r="AW73" s="1650"/>
      <c r="AX73" s="1650"/>
      <c r="AY73" s="1650"/>
      <c r="AZ73" s="1650"/>
      <c r="BA73" s="1650"/>
      <c r="BB73" s="1650"/>
      <c r="BC73" s="1650"/>
      <c r="BD73" s="1650"/>
      <c r="BE73" s="1650"/>
      <c r="BF73" s="1650"/>
      <c r="BG73" s="1650"/>
      <c r="BH73" s="1650"/>
      <c r="BI73" s="1650"/>
      <c r="BJ73" s="1650"/>
      <c r="BK73" s="1650"/>
      <c r="BL73" s="1650"/>
      <c r="BM73" s="1650"/>
      <c r="BN73" s="1650"/>
      <c r="BO73" s="1650"/>
      <c r="BP73" s="1650"/>
      <c r="BQ73" s="1650"/>
      <c r="BR73" s="1650"/>
      <c r="BS73" s="1650"/>
      <c r="BT73" s="1650"/>
      <c r="BU73" s="1650"/>
      <c r="BV73" s="1650"/>
      <c r="BW73" s="1650"/>
      <c r="BX73" s="1650"/>
      <c r="BY73" s="1650"/>
      <c r="BZ73" s="1650"/>
      <c r="CA73" s="1650"/>
      <c r="CB73" s="1650"/>
      <c r="CC73" s="1650"/>
      <c r="CD73" s="1650"/>
      <c r="CE73" s="1650"/>
      <c r="CF73" s="1650"/>
      <c r="CG73" s="1650"/>
      <c r="CH73" s="1650"/>
      <c r="CI73" s="1650"/>
      <c r="CJ73" s="1650"/>
      <c r="CK73" s="1650"/>
      <c r="CL73" s="1650"/>
      <c r="CM73" s="1650"/>
      <c r="CN73" s="1650"/>
      <c r="CO73" s="1650"/>
      <c r="CP73" s="1650"/>
      <c r="CQ73" s="1650"/>
      <c r="CR73" s="1650"/>
      <c r="CS73" s="1650"/>
      <c r="CT73" s="1650"/>
      <c r="CU73" s="1650"/>
      <c r="CV73" s="1650"/>
      <c r="CW73" s="1650"/>
      <c r="CX73" s="1650"/>
      <c r="CY73" s="1650"/>
      <c r="CZ73" s="1650"/>
      <c r="DA73" s="1650"/>
      <c r="DB73" s="1650"/>
      <c r="DC73" s="1650"/>
      <c r="DD73" s="1650"/>
      <c r="DE73" s="1650"/>
      <c r="DF73" s="1650"/>
      <c r="DG73" s="1650"/>
      <c r="DH73" s="1650"/>
      <c r="DI73" s="1650"/>
      <c r="DJ73" s="1650"/>
      <c r="DK73" s="1650"/>
      <c r="DL73" s="1650"/>
      <c r="DM73" s="1650"/>
      <c r="DN73" s="1650"/>
      <c r="DO73" s="1650"/>
      <c r="DP73" s="1650"/>
      <c r="DQ73" s="1650"/>
      <c r="DR73" s="1650"/>
      <c r="DS73" s="1650"/>
      <c r="DT73" s="1650"/>
      <c r="DU73" s="1650"/>
      <c r="DV73" s="1650"/>
      <c r="DW73" s="1650"/>
      <c r="DX73" s="1650"/>
      <c r="DY73" s="1650"/>
      <c r="DZ73" s="1650"/>
      <c r="EA73" s="1650"/>
      <c r="EB73" s="1650"/>
      <c r="EC73" s="1650"/>
      <c r="ED73" s="1650"/>
      <c r="EE73" s="1650"/>
      <c r="EF73" s="1650"/>
      <c r="EG73" s="1650"/>
      <c r="EH73" s="1650"/>
      <c r="EI73" s="1650"/>
      <c r="EJ73" s="1650"/>
      <c r="EK73" s="1650"/>
      <c r="EL73" s="1650"/>
      <c r="EM73" s="1650"/>
      <c r="EN73" s="1650"/>
      <c r="EO73" s="1650"/>
      <c r="EP73" s="1650"/>
      <c r="EQ73" s="1650"/>
      <c r="ER73" s="1650"/>
      <c r="ES73" s="1650"/>
      <c r="ET73" s="1650"/>
      <c r="EU73" s="1650"/>
      <c r="EV73" s="1650"/>
      <c r="EW73" s="1650"/>
      <c r="EX73" s="1650"/>
      <c r="EY73" s="1650"/>
      <c r="EZ73" s="1650"/>
      <c r="FA73" s="1650"/>
      <c r="FB73" s="1650"/>
      <c r="FC73" s="1650"/>
      <c r="FD73" s="1650"/>
      <c r="FE73" s="1650"/>
      <c r="FF73" s="1650"/>
      <c r="FG73" s="1650"/>
      <c r="FH73" s="1650"/>
      <c r="FI73" s="1650"/>
      <c r="FJ73" s="1650"/>
      <c r="FK73" s="1650"/>
      <c r="FL73" s="1650"/>
      <c r="FM73" s="1650"/>
      <c r="FN73" s="1650"/>
      <c r="FO73" s="1650"/>
      <c r="FP73" s="1650"/>
      <c r="FQ73" s="1650"/>
      <c r="FR73" s="1650"/>
      <c r="FS73" s="1650"/>
      <c r="FT73" s="1650"/>
      <c r="FU73" s="1650"/>
      <c r="FV73" s="1650"/>
      <c r="FW73" s="1650"/>
      <c r="FX73" s="1650"/>
      <c r="FY73" s="1650"/>
      <c r="FZ73" s="1650"/>
      <c r="GA73" s="1650"/>
      <c r="GB73" s="1650"/>
      <c r="GC73" s="1650"/>
      <c r="GD73" s="1650"/>
      <c r="GE73" s="1650"/>
      <c r="GF73" s="1650"/>
      <c r="GG73" s="1650"/>
      <c r="GH73" s="1650"/>
      <c r="GI73" s="1650"/>
      <c r="GJ73" s="1650"/>
      <c r="GK73" s="1650"/>
      <c r="GL73" s="1650"/>
      <c r="GM73" s="1650"/>
      <c r="GO73" s="1169"/>
      <c r="GP73" s="1645"/>
      <c r="GQ73" s="1645"/>
      <c r="GR73" s="1169"/>
      <c r="GS73" s="1169"/>
      <c r="GT73" s="1169"/>
      <c r="GU73" s="1169"/>
      <c r="GV73" s="1645"/>
      <c r="GW73" s="1169"/>
      <c r="GX73" s="1169"/>
      <c r="GY73" s="553"/>
      <c r="GZ73" s="1169"/>
      <c r="HA73" s="1169"/>
      <c r="HB73" s="1169"/>
      <c r="HC73" s="1169"/>
      <c r="HD73" s="1169"/>
      <c r="HE73" s="1641"/>
      <c r="HF73" s="575"/>
      <c r="HG73" s="575"/>
      <c r="HH73" s="575"/>
      <c r="HI73" s="575"/>
      <c r="HJ73" s="1650">
        <v>11</v>
      </c>
    </row>
    <row s="1650" customFormat="1" customHeight="1" ht="11.549999999999999">
      <c r="A74" s="996"/>
      <c r="B74" s="1645"/>
      <c r="C74" s="1645"/>
      <c r="D74" s="360"/>
      <c r="J74" s="1650"/>
      <c r="K74" s="1650"/>
      <c r="L74" s="1650"/>
      <c r="M74" s="1650"/>
      <c r="N74" s="1650"/>
      <c r="O74" s="1650"/>
      <c r="P74" s="1650"/>
      <c r="Q74" s="1650"/>
      <c r="R74" s="1650"/>
      <c r="S74" s="1650"/>
      <c r="T74" s="1650"/>
      <c r="U74" s="1650"/>
      <c r="V74" s="1650"/>
      <c r="W74" s="1650"/>
      <c r="X74" s="1650"/>
      <c r="Y74" s="1650"/>
      <c r="Z74" s="1650"/>
      <c r="AA74" s="1650"/>
      <c r="AB74" s="1650"/>
      <c r="AC74" s="1650"/>
      <c r="AD74" s="1650"/>
      <c r="AE74" s="1650"/>
      <c r="AF74" s="1650"/>
      <c r="AG74" s="1650"/>
      <c r="AH74" s="1650"/>
      <c r="AI74" s="1650"/>
      <c r="AJ74" s="1650"/>
      <c r="AK74" s="1650"/>
      <c r="AL74" s="1650"/>
      <c r="AM74" s="1650"/>
      <c r="AN74" s="1650"/>
      <c r="AO74" s="1650"/>
      <c r="AP74" s="1650"/>
      <c r="AQ74" s="1650"/>
      <c r="AR74" s="1650"/>
      <c r="AS74" s="1650"/>
      <c r="AT74" s="1650"/>
      <c r="AU74" s="1650"/>
      <c r="AV74" s="1650"/>
      <c r="AW74" s="1650"/>
      <c r="AX74" s="1650"/>
      <c r="AY74" s="1650"/>
      <c r="AZ74" s="1650"/>
      <c r="BA74" s="1650"/>
      <c r="BB74" s="1650"/>
      <c r="BC74" s="1650"/>
      <c r="BD74" s="1650"/>
      <c r="BE74" s="1650"/>
      <c r="BF74" s="1650"/>
      <c r="BG74" s="1650"/>
      <c r="BH74" s="1650"/>
      <c r="BI74" s="1650"/>
      <c r="BJ74" s="1650"/>
      <c r="BK74" s="1650"/>
      <c r="BL74" s="1650"/>
      <c r="BM74" s="1650"/>
      <c r="BN74" s="1650"/>
      <c r="BO74" s="1650"/>
      <c r="BP74" s="1650"/>
      <c r="BQ74" s="1650"/>
      <c r="BR74" s="1650"/>
      <c r="BS74" s="1650"/>
      <c r="BT74" s="1650"/>
      <c r="BU74" s="1650"/>
      <c r="BV74" s="1650"/>
      <c r="BW74" s="1650"/>
      <c r="BX74" s="1650"/>
      <c r="BY74" s="1650"/>
      <c r="BZ74" s="1650"/>
      <c r="CA74" s="1650"/>
      <c r="CB74" s="1650"/>
      <c r="CC74" s="1650"/>
      <c r="CD74" s="1650"/>
      <c r="CE74" s="1650"/>
      <c r="CF74" s="1650"/>
      <c r="CG74" s="1650"/>
      <c r="CH74" s="1650"/>
      <c r="CI74" s="1650"/>
      <c r="CJ74" s="1650"/>
      <c r="CK74" s="1650"/>
      <c r="CL74" s="1650"/>
      <c r="CM74" s="1650"/>
      <c r="CN74" s="1650"/>
      <c r="CO74" s="1650"/>
      <c r="CP74" s="1650"/>
      <c r="CQ74" s="1650"/>
      <c r="CR74" s="1650"/>
      <c r="CS74" s="1650"/>
      <c r="CT74" s="1650"/>
      <c r="CU74" s="1650"/>
      <c r="CV74" s="1650"/>
      <c r="CW74" s="1650"/>
      <c r="CX74" s="1650"/>
      <c r="CY74" s="1650"/>
      <c r="CZ74" s="1650"/>
      <c r="DA74" s="1650"/>
      <c r="DB74" s="1650"/>
      <c r="DC74" s="1650"/>
      <c r="DD74" s="1650"/>
      <c r="DE74" s="1650"/>
      <c r="DF74" s="1650"/>
      <c r="DG74" s="1650"/>
      <c r="DH74" s="1650"/>
      <c r="DI74" s="1650"/>
      <c r="DJ74" s="1650"/>
      <c r="DK74" s="1650"/>
      <c r="DL74" s="1650"/>
      <c r="DM74" s="1650"/>
      <c r="DN74" s="1650"/>
      <c r="DO74" s="1650"/>
      <c r="DP74" s="1650"/>
      <c r="DQ74" s="1650"/>
      <c r="DR74" s="1650"/>
      <c r="DS74" s="1650"/>
      <c r="DT74" s="1650"/>
      <c r="DU74" s="1650"/>
      <c r="DV74" s="1650"/>
      <c r="DW74" s="1650"/>
      <c r="DX74" s="1650"/>
      <c r="DY74" s="1650"/>
      <c r="DZ74" s="1650"/>
      <c r="EA74" s="1650"/>
      <c r="EB74" s="1650"/>
      <c r="EC74" s="1650"/>
      <c r="ED74" s="1650"/>
      <c r="EE74" s="1650"/>
      <c r="EF74" s="1650"/>
      <c r="EG74" s="1650"/>
      <c r="EH74" s="1650"/>
      <c r="EI74" s="1650"/>
      <c r="EJ74" s="1650"/>
      <c r="EK74" s="1650"/>
      <c r="EL74" s="1650"/>
      <c r="EM74" s="1650"/>
      <c r="EN74" s="1650"/>
      <c r="EO74" s="1650"/>
      <c r="EP74" s="1650"/>
      <c r="EQ74" s="1650"/>
      <c r="ER74" s="1650"/>
      <c r="ES74" s="1650"/>
      <c r="ET74" s="1650"/>
      <c r="EU74" s="1650"/>
      <c r="EV74" s="1650"/>
      <c r="EW74" s="1650"/>
      <c r="EX74" s="1650"/>
      <c r="EY74" s="1650"/>
      <c r="EZ74" s="1650"/>
      <c r="FA74" s="1650"/>
      <c r="FB74" s="1650"/>
      <c r="FC74" s="1650"/>
      <c r="FD74" s="1650"/>
      <c r="FE74" s="1650"/>
      <c r="FF74" s="1650"/>
      <c r="FG74" s="1650"/>
      <c r="FH74" s="1650"/>
      <c r="FI74" s="1650"/>
      <c r="FJ74" s="1650"/>
      <c r="FK74" s="1650"/>
      <c r="FL74" s="1650"/>
      <c r="FM74" s="1650"/>
      <c r="FN74" s="1650"/>
      <c r="FO74" s="1650"/>
      <c r="FP74" s="1650"/>
      <c r="FQ74" s="1650"/>
      <c r="FR74" s="1650"/>
      <c r="FS74" s="1650"/>
      <c r="FT74" s="1650"/>
      <c r="FU74" s="1650"/>
      <c r="FV74" s="1650"/>
      <c r="FW74" s="1650"/>
      <c r="FX74" s="1650"/>
      <c r="FY74" s="1650"/>
      <c r="FZ74" s="1650"/>
      <c r="GA74" s="1650"/>
      <c r="GB74" s="1650"/>
      <c r="GC74" s="1650"/>
      <c r="GD74" s="1650"/>
      <c r="GE74" s="1650"/>
      <c r="GF74" s="1650"/>
      <c r="GG74" s="1650"/>
      <c r="GH74" s="1650"/>
      <c r="GI74" s="1650"/>
      <c r="GJ74" s="1650"/>
      <c r="GK74" s="1650"/>
      <c r="GL74" s="1650"/>
      <c r="GM74" s="1650"/>
      <c r="GO74" s="1169"/>
      <c r="GP74" s="1645"/>
      <c r="GQ74" s="1645"/>
      <c r="GR74" s="1169"/>
      <c r="GS74" s="1169"/>
      <c r="GT74" s="1169"/>
      <c r="GU74" s="1169"/>
      <c r="GV74" s="1645"/>
      <c r="GW74" s="1169"/>
      <c r="GX74" s="1169"/>
      <c r="GY74" s="553"/>
      <c r="GZ74" s="1169"/>
      <c r="HA74" s="1169"/>
      <c r="HB74" s="1169"/>
      <c r="HC74" s="1169"/>
      <c r="HD74" s="1169"/>
      <c r="HE74" s="1641"/>
      <c r="HF74" s="575"/>
      <c r="HG74" s="575"/>
      <c r="HH74" s="575"/>
      <c r="HI74" s="575"/>
      <c r="HJ74" s="1650">
        <v>11</v>
      </c>
    </row>
    <row s="1650" customFormat="1" customHeight="1" ht="11.549999999999999">
      <c r="A75" s="996"/>
      <c r="B75" s="1645"/>
      <c r="C75" s="1645"/>
      <c r="D75" s="360"/>
      <c r="J75" s="1650"/>
      <c r="K75" s="1650"/>
      <c r="L75" s="1650"/>
      <c r="M75" s="1650"/>
      <c r="N75" s="1650"/>
      <c r="O75" s="1650"/>
      <c r="P75" s="1650"/>
      <c r="Q75" s="1650"/>
      <c r="R75" s="1650"/>
      <c r="S75" s="1650"/>
      <c r="T75" s="1650"/>
      <c r="U75" s="1650"/>
      <c r="V75" s="1650"/>
      <c r="W75" s="1650"/>
      <c r="X75" s="1650"/>
      <c r="Y75" s="1650"/>
      <c r="Z75" s="1650"/>
      <c r="AA75" s="1650"/>
      <c r="AB75" s="1650"/>
      <c r="AC75" s="1650"/>
      <c r="AD75" s="1650"/>
      <c r="AE75" s="1650"/>
      <c r="AF75" s="1650"/>
      <c r="AG75" s="1650"/>
      <c r="AH75" s="1650"/>
      <c r="AI75" s="1650"/>
      <c r="AJ75" s="1650"/>
      <c r="AK75" s="1650"/>
      <c r="AL75" s="1650"/>
      <c r="AM75" s="1650"/>
      <c r="AN75" s="1650"/>
      <c r="AO75" s="1650"/>
      <c r="AP75" s="1650"/>
      <c r="AQ75" s="1650"/>
      <c r="AR75" s="1650"/>
      <c r="AS75" s="1650"/>
      <c r="AT75" s="1650"/>
      <c r="AU75" s="1650"/>
      <c r="AV75" s="1650"/>
      <c r="AW75" s="1650"/>
      <c r="AX75" s="1650"/>
      <c r="AY75" s="1650"/>
      <c r="AZ75" s="1650"/>
      <c r="BA75" s="1650"/>
      <c r="BB75" s="1650"/>
      <c r="BC75" s="1650"/>
      <c r="BD75" s="1650"/>
      <c r="BE75" s="1650"/>
      <c r="BF75" s="1650"/>
      <c r="BG75" s="1650"/>
      <c r="BH75" s="1650"/>
      <c r="BI75" s="1650"/>
      <c r="BJ75" s="1650"/>
      <c r="BK75" s="1650"/>
      <c r="BL75" s="1650"/>
      <c r="BM75" s="1650"/>
      <c r="BN75" s="1650"/>
      <c r="BO75" s="1650"/>
      <c r="BP75" s="1650"/>
      <c r="BQ75" s="1650"/>
      <c r="BR75" s="1650"/>
      <c r="BS75" s="1650"/>
      <c r="BT75" s="1650"/>
      <c r="BU75" s="1650"/>
      <c r="BV75" s="1650"/>
      <c r="BW75" s="1650"/>
      <c r="BX75" s="1650"/>
      <c r="BY75" s="1650"/>
      <c r="BZ75" s="1650"/>
      <c r="CA75" s="1650"/>
      <c r="CB75" s="1650"/>
      <c r="CC75" s="1650"/>
      <c r="CD75" s="1650"/>
      <c r="CE75" s="1650"/>
      <c r="CF75" s="1650"/>
      <c r="CG75" s="1650"/>
      <c r="CH75" s="1650"/>
      <c r="CI75" s="1650"/>
      <c r="CJ75" s="1650"/>
      <c r="CK75" s="1650"/>
      <c r="CL75" s="1650"/>
      <c r="CM75" s="1650"/>
      <c r="CN75" s="1650"/>
      <c r="CO75" s="1650"/>
      <c r="CP75" s="1650"/>
      <c r="CQ75" s="1650"/>
      <c r="CR75" s="1650"/>
      <c r="CS75" s="1650"/>
      <c r="CT75" s="1650"/>
      <c r="CU75" s="1650"/>
      <c r="CV75" s="1650"/>
      <c r="CW75" s="1650"/>
      <c r="CX75" s="1650"/>
      <c r="CY75" s="1650"/>
      <c r="CZ75" s="1650"/>
      <c r="DA75" s="1650"/>
      <c r="DB75" s="1650"/>
      <c r="DC75" s="1650"/>
      <c r="DD75" s="1650"/>
      <c r="DE75" s="1650"/>
      <c r="DF75" s="1650"/>
      <c r="DG75" s="1650"/>
      <c r="DH75" s="1650"/>
      <c r="DI75" s="1650"/>
      <c r="DJ75" s="1650"/>
      <c r="DK75" s="1650"/>
      <c r="DL75" s="1650"/>
      <c r="DM75" s="1650"/>
      <c r="DN75" s="1650"/>
      <c r="DO75" s="1650"/>
      <c r="DP75" s="1650"/>
      <c r="DQ75" s="1650"/>
      <c r="DR75" s="1650"/>
      <c r="DS75" s="1650"/>
      <c r="DT75" s="1650"/>
      <c r="DU75" s="1650"/>
      <c r="DV75" s="1650"/>
      <c r="DW75" s="1650"/>
      <c r="DX75" s="1650"/>
      <c r="DY75" s="1650"/>
      <c r="DZ75" s="1650"/>
      <c r="EA75" s="1650"/>
      <c r="EB75" s="1650"/>
      <c r="EC75" s="1650"/>
      <c r="ED75" s="1650"/>
      <c r="EE75" s="1650"/>
      <c r="EF75" s="1650"/>
      <c r="EG75" s="1650"/>
      <c r="EH75" s="1650"/>
      <c r="EI75" s="1650"/>
      <c r="EJ75" s="1650"/>
      <c r="EK75" s="1650"/>
      <c r="EL75" s="1650"/>
      <c r="EM75" s="1650"/>
      <c r="EN75" s="1650"/>
      <c r="EO75" s="1650"/>
      <c r="EP75" s="1650"/>
      <c r="EQ75" s="1650"/>
      <c r="ER75" s="1650"/>
      <c r="ES75" s="1650"/>
      <c r="ET75" s="1650"/>
      <c r="EU75" s="1650"/>
      <c r="EV75" s="1650"/>
      <c r="EW75" s="1650"/>
      <c r="EX75" s="1650"/>
      <c r="EY75" s="1650"/>
      <c r="EZ75" s="1650"/>
      <c r="FA75" s="1650"/>
      <c r="FB75" s="1650"/>
      <c r="FC75" s="1650"/>
      <c r="FD75" s="1650"/>
      <c r="FE75" s="1650"/>
      <c r="FF75" s="1650"/>
      <c r="FG75" s="1650"/>
      <c r="FH75" s="1650"/>
      <c r="FI75" s="1650"/>
      <c r="FJ75" s="1650"/>
      <c r="FK75" s="1650"/>
      <c r="FL75" s="1650"/>
      <c r="FM75" s="1650"/>
      <c r="FN75" s="1650"/>
      <c r="FO75" s="1650"/>
      <c r="FP75" s="1650"/>
      <c r="FQ75" s="1650"/>
      <c r="FR75" s="1650"/>
      <c r="FS75" s="1650"/>
      <c r="FT75" s="1650"/>
      <c r="FU75" s="1650"/>
      <c r="FV75" s="1650"/>
      <c r="FW75" s="1650"/>
      <c r="FX75" s="1650"/>
      <c r="FY75" s="1650"/>
      <c r="FZ75" s="1650"/>
      <c r="GA75" s="1650"/>
      <c r="GB75" s="1650"/>
      <c r="GC75" s="1650"/>
      <c r="GD75" s="1650"/>
      <c r="GE75" s="1650"/>
      <c r="GF75" s="1650"/>
      <c r="GG75" s="1650"/>
      <c r="GH75" s="1650"/>
      <c r="GI75" s="1650"/>
      <c r="GJ75" s="1650"/>
      <c r="GK75" s="1650"/>
      <c r="GL75" s="1650"/>
      <c r="GM75" s="1650"/>
      <c r="GO75" s="1169"/>
      <c r="GP75" s="1645"/>
      <c r="GQ75" s="1645"/>
      <c r="GR75" s="1169"/>
      <c r="GS75" s="1169"/>
      <c r="GT75" s="1169"/>
      <c r="GU75" s="1169"/>
      <c r="GV75" s="1645"/>
      <c r="GW75" s="1169"/>
      <c r="GX75" s="1169"/>
      <c r="GY75" s="553"/>
      <c r="GZ75" s="1169"/>
      <c r="HA75" s="1169"/>
      <c r="HB75" s="1169"/>
      <c r="HC75" s="1169"/>
      <c r="HD75" s="1169"/>
      <c r="HE75" s="1641"/>
      <c r="HF75" s="575"/>
      <c r="HG75" s="575"/>
      <c r="HH75" s="575"/>
      <c r="HI75" s="575"/>
      <c r="HJ75" s="1650">
        <v>11</v>
      </c>
    </row>
    <row s="1650" customFormat="1" customHeight="1" ht="11.549999999999999">
      <c r="A76" s="996"/>
      <c r="B76" s="1645"/>
      <c r="C76" s="1645"/>
      <c r="D76" s="360"/>
      <c r="J76" s="1650"/>
      <c r="K76" s="1650"/>
      <c r="L76" s="1650"/>
      <c r="M76" s="1650"/>
      <c r="N76" s="1650"/>
      <c r="O76" s="1650"/>
      <c r="P76" s="1650"/>
      <c r="Q76" s="1650"/>
      <c r="R76" s="1650"/>
      <c r="S76" s="1650"/>
      <c r="T76" s="1650"/>
      <c r="U76" s="1650"/>
      <c r="V76" s="1650"/>
      <c r="W76" s="1650"/>
      <c r="X76" s="1650"/>
      <c r="Y76" s="1650"/>
      <c r="Z76" s="1650"/>
      <c r="AA76" s="1650"/>
      <c r="AB76" s="1650"/>
      <c r="AC76" s="1650"/>
      <c r="AD76" s="1650"/>
      <c r="AE76" s="1650"/>
      <c r="AF76" s="1650"/>
      <c r="AG76" s="1650"/>
      <c r="AH76" s="1650"/>
      <c r="AI76" s="1650"/>
      <c r="AJ76" s="1650"/>
      <c r="AK76" s="1650"/>
      <c r="AL76" s="1650"/>
      <c r="AM76" s="1650"/>
      <c r="AN76" s="1650"/>
      <c r="AO76" s="1650"/>
      <c r="AP76" s="1650"/>
      <c r="AQ76" s="1650"/>
      <c r="AR76" s="1650"/>
      <c r="AS76" s="1650"/>
      <c r="AT76" s="1650"/>
      <c r="AU76" s="1650"/>
      <c r="AV76" s="1650"/>
      <c r="AW76" s="1650"/>
      <c r="AX76" s="1650"/>
      <c r="AY76" s="1650"/>
      <c r="AZ76" s="1650"/>
      <c r="BA76" s="1650"/>
      <c r="BB76" s="1650"/>
      <c r="BC76" s="1650"/>
      <c r="BD76" s="1650"/>
      <c r="BE76" s="1650"/>
      <c r="BF76" s="1650"/>
      <c r="BG76" s="1650"/>
      <c r="BH76" s="1650"/>
      <c r="BI76" s="1650"/>
      <c r="BJ76" s="1650"/>
      <c r="BK76" s="1650"/>
      <c r="BL76" s="1650"/>
      <c r="BM76" s="1650"/>
      <c r="BN76" s="1650"/>
      <c r="BO76" s="1650"/>
      <c r="BP76" s="1650"/>
      <c r="BQ76" s="1650"/>
      <c r="BR76" s="1650"/>
      <c r="BS76" s="1650"/>
      <c r="BT76" s="1650"/>
      <c r="BU76" s="1650"/>
      <c r="BV76" s="1650"/>
      <c r="BW76" s="1650"/>
      <c r="BX76" s="1650"/>
      <c r="BY76" s="1650"/>
      <c r="BZ76" s="1650"/>
      <c r="CA76" s="1650"/>
      <c r="CB76" s="1650"/>
      <c r="CC76" s="1650"/>
      <c r="CD76" s="1650"/>
      <c r="CE76" s="1650"/>
      <c r="CF76" s="1650"/>
      <c r="CG76" s="1650"/>
      <c r="CH76" s="1650"/>
      <c r="CI76" s="1650"/>
      <c r="CJ76" s="1650"/>
      <c r="CK76" s="1650"/>
      <c r="CL76" s="1650"/>
      <c r="CM76" s="1650"/>
      <c r="CN76" s="1650"/>
      <c r="CO76" s="1650"/>
      <c r="CP76" s="1650"/>
      <c r="CQ76" s="1650"/>
      <c r="CR76" s="1650"/>
      <c r="CS76" s="1650"/>
      <c r="CT76" s="1650"/>
      <c r="CU76" s="1650"/>
      <c r="CV76" s="1650"/>
      <c r="CW76" s="1650"/>
      <c r="CX76" s="1650"/>
      <c r="CY76" s="1650"/>
      <c r="CZ76" s="1650"/>
      <c r="DA76" s="1650"/>
      <c r="DB76" s="1650"/>
      <c r="DC76" s="1650"/>
      <c r="DD76" s="1650"/>
      <c r="DE76" s="1650"/>
      <c r="DF76" s="1650"/>
      <c r="DG76" s="1650"/>
      <c r="DH76" s="1650"/>
      <c r="DI76" s="1650"/>
      <c r="DJ76" s="1650"/>
      <c r="DK76" s="1650"/>
      <c r="DL76" s="1650"/>
      <c r="DM76" s="1650"/>
      <c r="DN76" s="1650"/>
      <c r="DO76" s="1650"/>
      <c r="DP76" s="1650"/>
      <c r="DQ76" s="1650"/>
      <c r="DR76" s="1650"/>
      <c r="DS76" s="1650"/>
      <c r="DT76" s="1650"/>
      <c r="DU76" s="1650"/>
      <c r="DV76" s="1650"/>
      <c r="DW76" s="1650"/>
      <c r="DX76" s="1650"/>
      <c r="DY76" s="1650"/>
      <c r="DZ76" s="1650"/>
      <c r="EA76" s="1650"/>
      <c r="EB76" s="1650"/>
      <c r="EC76" s="1650"/>
      <c r="ED76" s="1650"/>
      <c r="EE76" s="1650"/>
      <c r="EF76" s="1650"/>
      <c r="EG76" s="1650"/>
      <c r="EH76" s="1650"/>
      <c r="EI76" s="1650"/>
      <c r="EJ76" s="1650"/>
      <c r="EK76" s="1650"/>
      <c r="EL76" s="1650"/>
      <c r="EM76" s="1650"/>
      <c r="EN76" s="1650"/>
      <c r="EO76" s="1650"/>
      <c r="EP76" s="1650"/>
      <c r="EQ76" s="1650"/>
      <c r="ER76" s="1650"/>
      <c r="ES76" s="1650"/>
      <c r="ET76" s="1650"/>
      <c r="EU76" s="1650"/>
      <c r="EV76" s="1650"/>
      <c r="EW76" s="1650"/>
      <c r="EX76" s="1650"/>
      <c r="EY76" s="1650"/>
      <c r="EZ76" s="1650"/>
      <c r="FA76" s="1650"/>
      <c r="FB76" s="1650"/>
      <c r="FC76" s="1650"/>
      <c r="FD76" s="1650"/>
      <c r="FE76" s="1650"/>
      <c r="FF76" s="1650"/>
      <c r="FG76" s="1650"/>
      <c r="FH76" s="1650"/>
      <c r="FI76" s="1650"/>
      <c r="FJ76" s="1650"/>
      <c r="FK76" s="1650"/>
      <c r="FL76" s="1650"/>
      <c r="FM76" s="1650"/>
      <c r="FN76" s="1650"/>
      <c r="FO76" s="1650"/>
      <c r="FP76" s="1650"/>
      <c r="FQ76" s="1650"/>
      <c r="FR76" s="1650"/>
      <c r="FS76" s="1650"/>
      <c r="FT76" s="1650"/>
      <c r="FU76" s="1650"/>
      <c r="FV76" s="1650"/>
      <c r="FW76" s="1650"/>
      <c r="FX76" s="1650"/>
      <c r="FY76" s="1650"/>
      <c r="FZ76" s="1650"/>
      <c r="GA76" s="1650"/>
      <c r="GB76" s="1650"/>
      <c r="GC76" s="1650"/>
      <c r="GD76" s="1650"/>
      <c r="GE76" s="1650"/>
      <c r="GF76" s="1650"/>
      <c r="GG76" s="1650"/>
      <c r="GH76" s="1650"/>
      <c r="GI76" s="1650"/>
      <c r="GJ76" s="1650"/>
      <c r="GK76" s="1650"/>
      <c r="GL76" s="1650"/>
      <c r="GM76" s="1650"/>
      <c r="GO76" s="1169"/>
      <c r="GP76" s="1645"/>
      <c r="GQ76" s="1645"/>
      <c r="GR76" s="1169"/>
      <c r="GS76" s="1169"/>
      <c r="GT76" s="1169"/>
      <c r="GU76" s="1169"/>
      <c r="GV76" s="1645"/>
      <c r="GW76" s="1169"/>
      <c r="GX76" s="1169"/>
      <c r="GY76" s="553"/>
      <c r="GZ76" s="1169"/>
      <c r="HA76" s="1169"/>
      <c r="HB76" s="1169"/>
      <c r="HC76" s="1169"/>
      <c r="HD76" s="1169"/>
      <c r="HE76" s="1641"/>
      <c r="HF76" s="575"/>
      <c r="HG76" s="575"/>
      <c r="HH76" s="575"/>
      <c r="HI76" s="575"/>
      <c r="HJ76" s="1650">
        <v>11</v>
      </c>
    </row>
    <row s="1650" customFormat="1" customHeight="1" ht="11.549999999999999">
      <c r="A77" s="996"/>
      <c r="B77" s="1645"/>
      <c r="C77" s="1645"/>
      <c r="D77" s="360"/>
      <c r="J77" s="1650"/>
      <c r="K77" s="1650"/>
      <c r="L77" s="1650"/>
      <c r="M77" s="1650"/>
      <c r="N77" s="1650"/>
      <c r="O77" s="1650"/>
      <c r="P77" s="1650"/>
      <c r="Q77" s="1650"/>
      <c r="R77" s="1650"/>
      <c r="S77" s="1650"/>
      <c r="T77" s="1650"/>
      <c r="U77" s="1650"/>
      <c r="V77" s="1650"/>
      <c r="W77" s="1650"/>
      <c r="X77" s="1650"/>
      <c r="Y77" s="1650"/>
      <c r="Z77" s="1650"/>
      <c r="AA77" s="1650"/>
      <c r="AB77" s="1650"/>
      <c r="AC77" s="1650"/>
      <c r="AD77" s="1650"/>
      <c r="AE77" s="1650"/>
      <c r="AF77" s="1650"/>
      <c r="AG77" s="1650"/>
      <c r="AH77" s="1650"/>
      <c r="AI77" s="1650"/>
      <c r="AJ77" s="1650"/>
      <c r="AK77" s="1650"/>
      <c r="AL77" s="1650"/>
      <c r="AM77" s="1650"/>
      <c r="AN77" s="1650"/>
      <c r="AO77" s="1650"/>
      <c r="AP77" s="1650"/>
      <c r="AQ77" s="1650"/>
      <c r="AR77" s="1650"/>
      <c r="AS77" s="1650"/>
      <c r="AT77" s="1650"/>
      <c r="AU77" s="1650"/>
      <c r="AV77" s="1650"/>
      <c r="AW77" s="1650"/>
      <c r="AX77" s="1650"/>
      <c r="AY77" s="1650"/>
      <c r="AZ77" s="1650"/>
      <c r="BA77" s="1650"/>
      <c r="BB77" s="1650"/>
      <c r="BC77" s="1650"/>
      <c r="BD77" s="1650"/>
      <c r="BE77" s="1650"/>
      <c r="BF77" s="1650"/>
      <c r="BG77" s="1650"/>
      <c r="BH77" s="1650"/>
      <c r="BI77" s="1650"/>
      <c r="BJ77" s="1650"/>
      <c r="BK77" s="1650"/>
      <c r="BL77" s="1650"/>
      <c r="BM77" s="1650"/>
      <c r="BN77" s="1650"/>
      <c r="BO77" s="1650"/>
      <c r="BP77" s="1650"/>
      <c r="BQ77" s="1650"/>
      <c r="BR77" s="1650"/>
      <c r="BS77" s="1650"/>
      <c r="BT77" s="1650"/>
      <c r="BU77" s="1650"/>
      <c r="BV77" s="1650"/>
      <c r="BW77" s="1650"/>
      <c r="BX77" s="1650"/>
      <c r="BY77" s="1650"/>
      <c r="BZ77" s="1650"/>
      <c r="CA77" s="1650"/>
      <c r="CB77" s="1650"/>
      <c r="CC77" s="1650"/>
      <c r="CD77" s="1650"/>
      <c r="CE77" s="1650"/>
      <c r="CF77" s="1650"/>
      <c r="CG77" s="1650"/>
      <c r="CH77" s="1650"/>
      <c r="CI77" s="1650"/>
      <c r="CJ77" s="1650"/>
      <c r="CK77" s="1650"/>
      <c r="CL77" s="1650"/>
      <c r="CM77" s="1650"/>
      <c r="CN77" s="1650"/>
      <c r="CO77" s="1650"/>
      <c r="CP77" s="1650"/>
      <c r="CQ77" s="1650"/>
      <c r="CR77" s="1650"/>
      <c r="CS77" s="1650"/>
      <c r="CT77" s="1650"/>
      <c r="CU77" s="1650"/>
      <c r="CV77" s="1650"/>
      <c r="CW77" s="1650"/>
      <c r="CX77" s="1650"/>
      <c r="CY77" s="1650"/>
      <c r="CZ77" s="1650"/>
      <c r="DA77" s="1650"/>
      <c r="DB77" s="1650"/>
      <c r="DC77" s="1650"/>
      <c r="DD77" s="1650"/>
      <c r="DE77" s="1650"/>
      <c r="DF77" s="1650"/>
      <c r="DG77" s="1650"/>
      <c r="DH77" s="1650"/>
      <c r="DI77" s="1650"/>
      <c r="DJ77" s="1650"/>
      <c r="DK77" s="1650"/>
      <c r="DL77" s="1650"/>
      <c r="DM77" s="1650"/>
      <c r="DN77" s="1650"/>
      <c r="DO77" s="1650"/>
      <c r="DP77" s="1650"/>
      <c r="DQ77" s="1650"/>
      <c r="DR77" s="1650"/>
      <c r="DS77" s="1650"/>
      <c r="DT77" s="1650"/>
      <c r="DU77" s="1650"/>
      <c r="DV77" s="1650"/>
      <c r="DW77" s="1650"/>
      <c r="DX77" s="1650"/>
      <c r="DY77" s="1650"/>
      <c r="DZ77" s="1650"/>
      <c r="EA77" s="1650"/>
      <c r="EB77" s="1650"/>
      <c r="EC77" s="1650"/>
      <c r="ED77" s="1650"/>
      <c r="EE77" s="1650"/>
      <c r="EF77" s="1650"/>
      <c r="EG77" s="1650"/>
      <c r="EH77" s="1650"/>
      <c r="EI77" s="1650"/>
      <c r="EJ77" s="1650"/>
      <c r="EK77" s="1650"/>
      <c r="EL77" s="1650"/>
      <c r="EM77" s="1650"/>
      <c r="EN77" s="1650"/>
      <c r="EO77" s="1650"/>
      <c r="EP77" s="1650"/>
      <c r="EQ77" s="1650"/>
      <c r="ER77" s="1650"/>
      <c r="ES77" s="1650"/>
      <c r="ET77" s="1650"/>
      <c r="EU77" s="1650"/>
      <c r="EV77" s="1650"/>
      <c r="EW77" s="1650"/>
      <c r="EX77" s="1650"/>
      <c r="EY77" s="1650"/>
      <c r="EZ77" s="1650"/>
      <c r="FA77" s="1650"/>
      <c r="FB77" s="1650"/>
      <c r="FC77" s="1650"/>
      <c r="FD77" s="1650"/>
      <c r="FE77" s="1650"/>
      <c r="FF77" s="1650"/>
      <c r="FG77" s="1650"/>
      <c r="FH77" s="1650"/>
      <c r="FI77" s="1650"/>
      <c r="FJ77" s="1650"/>
      <c r="FK77" s="1650"/>
      <c r="FL77" s="1650"/>
      <c r="FM77" s="1650"/>
      <c r="FN77" s="1650"/>
      <c r="FO77" s="1650"/>
      <c r="FP77" s="1650"/>
      <c r="FQ77" s="1650"/>
      <c r="FR77" s="1650"/>
      <c r="FS77" s="1650"/>
      <c r="FT77" s="1650"/>
      <c r="FU77" s="1650"/>
      <c r="FV77" s="1650"/>
      <c r="FW77" s="1650"/>
      <c r="FX77" s="1650"/>
      <c r="FY77" s="1650"/>
      <c r="FZ77" s="1650"/>
      <c r="GA77" s="1650"/>
      <c r="GB77" s="1650"/>
      <c r="GC77" s="1650"/>
      <c r="GD77" s="1650"/>
      <c r="GE77" s="1650"/>
      <c r="GF77" s="1650"/>
      <c r="GG77" s="1650"/>
      <c r="GH77" s="1650"/>
      <c r="GI77" s="1650"/>
      <c r="GJ77" s="1650"/>
      <c r="GK77" s="1650"/>
      <c r="GL77" s="1650"/>
      <c r="GM77" s="1650"/>
      <c r="GO77" s="1169"/>
      <c r="GP77" s="1645"/>
      <c r="GQ77" s="1645"/>
      <c r="GR77" s="1169"/>
      <c r="GS77" s="1169"/>
      <c r="GT77" s="1169"/>
      <c r="GU77" s="1169"/>
      <c r="GV77" s="1645"/>
      <c r="GW77" s="1169"/>
      <c r="GX77" s="1169"/>
      <c r="GY77" s="553"/>
      <c r="GZ77" s="1169"/>
      <c r="HA77" s="1169"/>
      <c r="HB77" s="1169"/>
      <c r="HC77" s="1169"/>
      <c r="HD77" s="1169"/>
      <c r="HE77" s="1641"/>
      <c r="HF77" s="575"/>
      <c r="HG77" s="575"/>
      <c r="HH77" s="575"/>
      <c r="HI77" s="575"/>
      <c r="HJ77" s="1650">
        <v>11</v>
      </c>
    </row>
    <row s="1650" customFormat="1" customHeight="1" ht="11.549999999999999">
      <c r="A78" s="996"/>
      <c r="B78" s="1645"/>
      <c r="C78" s="1645"/>
      <c r="D78" s="360"/>
      <c r="J78" s="1650"/>
      <c r="K78" s="1650"/>
      <c r="L78" s="1650"/>
      <c r="M78" s="1650"/>
      <c r="N78" s="1650"/>
      <c r="O78" s="1650"/>
      <c r="P78" s="1650"/>
      <c r="Q78" s="1650"/>
      <c r="R78" s="1650"/>
      <c r="S78" s="1650"/>
      <c r="T78" s="1650"/>
      <c r="U78" s="1650"/>
      <c r="V78" s="1650"/>
      <c r="W78" s="1650"/>
      <c r="X78" s="1650"/>
      <c r="Y78" s="1650"/>
      <c r="Z78" s="1650"/>
      <c r="AA78" s="1650"/>
      <c r="AB78" s="1650"/>
      <c r="AC78" s="1650"/>
      <c r="AD78" s="1650"/>
      <c r="AE78" s="1650"/>
      <c r="AF78" s="1650"/>
      <c r="AG78" s="1650"/>
      <c r="AH78" s="1650"/>
      <c r="AI78" s="1650"/>
      <c r="AJ78" s="1650"/>
      <c r="AK78" s="1650"/>
      <c r="AL78" s="1650"/>
      <c r="AM78" s="1650"/>
      <c r="AN78" s="1650"/>
      <c r="AO78" s="1650"/>
      <c r="AP78" s="1650"/>
      <c r="AQ78" s="1650"/>
      <c r="AR78" s="1650"/>
      <c r="AS78" s="1650"/>
      <c r="AT78" s="1650"/>
      <c r="AU78" s="1650"/>
      <c r="AV78" s="1650"/>
      <c r="AW78" s="1650"/>
      <c r="AX78" s="1650"/>
      <c r="AY78" s="1650"/>
      <c r="AZ78" s="1650"/>
      <c r="BA78" s="1650"/>
      <c r="BB78" s="1650"/>
      <c r="BC78" s="1650"/>
      <c r="BD78" s="1650"/>
      <c r="BE78" s="1650"/>
      <c r="BF78" s="1650"/>
      <c r="BG78" s="1650"/>
      <c r="BH78" s="1650"/>
      <c r="BI78" s="1650"/>
      <c r="BJ78" s="1650"/>
      <c r="BK78" s="1650"/>
      <c r="BL78" s="1650"/>
      <c r="BM78" s="1650"/>
      <c r="BN78" s="1650"/>
      <c r="BO78" s="1650"/>
      <c r="BP78" s="1650"/>
      <c r="BQ78" s="1650"/>
      <c r="BR78" s="1650"/>
      <c r="BS78" s="1650"/>
      <c r="BT78" s="1650"/>
      <c r="BU78" s="1650"/>
      <c r="BV78" s="1650"/>
      <c r="BW78" s="1650"/>
      <c r="BX78" s="1650"/>
      <c r="BY78" s="1650"/>
      <c r="BZ78" s="1650"/>
      <c r="CA78" s="1650"/>
      <c r="CB78" s="1650"/>
      <c r="CC78" s="1650"/>
      <c r="CD78" s="1650"/>
      <c r="CE78" s="1650"/>
      <c r="CF78" s="1650"/>
      <c r="CG78" s="1650"/>
      <c r="CH78" s="1650"/>
      <c r="CI78" s="1650"/>
      <c r="CJ78" s="1650"/>
      <c r="CK78" s="1650"/>
      <c r="CL78" s="1650"/>
      <c r="CM78" s="1650"/>
      <c r="CN78" s="1650"/>
      <c r="CO78" s="1650"/>
      <c r="CP78" s="1650"/>
      <c r="CQ78" s="1650"/>
      <c r="CR78" s="1650"/>
      <c r="CS78" s="1650"/>
      <c r="CT78" s="1650"/>
      <c r="CU78" s="1650"/>
      <c r="CV78" s="1650"/>
      <c r="CW78" s="1650"/>
      <c r="CX78" s="1650"/>
      <c r="CY78" s="1650"/>
      <c r="CZ78" s="1650"/>
      <c r="DA78" s="1650"/>
      <c r="DB78" s="1650"/>
      <c r="DC78" s="1650"/>
      <c r="DD78" s="1650"/>
      <c r="DE78" s="1650"/>
      <c r="DF78" s="1650"/>
      <c r="DG78" s="1650"/>
      <c r="DH78" s="1650"/>
      <c r="DI78" s="1650"/>
      <c r="DJ78" s="1650"/>
      <c r="DK78" s="1650"/>
      <c r="DL78" s="1650"/>
      <c r="DM78" s="1650"/>
      <c r="DN78" s="1650"/>
      <c r="DO78" s="1650"/>
      <c r="DP78" s="1650"/>
      <c r="DQ78" s="1650"/>
      <c r="DR78" s="1650"/>
      <c r="DS78" s="1650"/>
      <c r="DT78" s="1650"/>
      <c r="DU78" s="1650"/>
      <c r="DV78" s="1650"/>
      <c r="DW78" s="1650"/>
      <c r="DX78" s="1650"/>
      <c r="DY78" s="1650"/>
      <c r="DZ78" s="1650"/>
      <c r="EA78" s="1650"/>
      <c r="EB78" s="1650"/>
      <c r="EC78" s="1650"/>
      <c r="ED78" s="1650"/>
      <c r="EE78" s="1650"/>
      <c r="EF78" s="1650"/>
      <c r="EG78" s="1650"/>
      <c r="EH78" s="1650"/>
      <c r="EI78" s="1650"/>
      <c r="EJ78" s="1650"/>
      <c r="EK78" s="1650"/>
      <c r="EL78" s="1650"/>
      <c r="EM78" s="1650"/>
      <c r="EN78" s="1650"/>
      <c r="EO78" s="1650"/>
      <c r="EP78" s="1650"/>
      <c r="EQ78" s="1650"/>
      <c r="ER78" s="1650"/>
      <c r="ES78" s="1650"/>
      <c r="ET78" s="1650"/>
      <c r="EU78" s="1650"/>
      <c r="EV78" s="1650"/>
      <c r="EW78" s="1650"/>
      <c r="EX78" s="1650"/>
      <c r="EY78" s="1650"/>
      <c r="EZ78" s="1650"/>
      <c r="FA78" s="1650"/>
      <c r="FB78" s="1650"/>
      <c r="FC78" s="1650"/>
      <c r="FD78" s="1650"/>
      <c r="FE78" s="1650"/>
      <c r="FF78" s="1650"/>
      <c r="FG78" s="1650"/>
      <c r="FH78" s="1650"/>
      <c r="FI78" s="1650"/>
      <c r="FJ78" s="1650"/>
      <c r="FK78" s="1650"/>
      <c r="FL78" s="1650"/>
      <c r="FM78" s="1650"/>
      <c r="FN78" s="1650"/>
      <c r="FO78" s="1650"/>
      <c r="FP78" s="1650"/>
      <c r="FQ78" s="1650"/>
      <c r="FR78" s="1650"/>
      <c r="FS78" s="1650"/>
      <c r="FT78" s="1650"/>
      <c r="FU78" s="1650"/>
      <c r="FV78" s="1650"/>
      <c r="FW78" s="1650"/>
      <c r="FX78" s="1650"/>
      <c r="FY78" s="1650"/>
      <c r="FZ78" s="1650"/>
      <c r="GA78" s="1650"/>
      <c r="GB78" s="1650"/>
      <c r="GC78" s="1650"/>
      <c r="GD78" s="1650"/>
      <c r="GE78" s="1650"/>
      <c r="GF78" s="1650"/>
      <c r="GG78" s="1650"/>
      <c r="GH78" s="1650"/>
      <c r="GI78" s="1650"/>
      <c r="GJ78" s="1650"/>
      <c r="GK78" s="1650"/>
      <c r="GL78" s="1650"/>
      <c r="GM78" s="1650"/>
      <c r="GO78" s="1169"/>
      <c r="GP78" s="1645"/>
      <c r="GQ78" s="1645"/>
      <c r="GR78" s="1169"/>
      <c r="GS78" s="1169"/>
      <c r="GT78" s="1169"/>
      <c r="GU78" s="1169"/>
      <c r="GV78" s="1645"/>
      <c r="GW78" s="1169"/>
      <c r="GX78" s="1169"/>
      <c r="GY78" s="553"/>
      <c r="GZ78" s="1169"/>
      <c r="HA78" s="1169"/>
      <c r="HB78" s="1169"/>
      <c r="HC78" s="1169"/>
      <c r="HD78" s="1169"/>
      <c r="HE78" s="1641"/>
      <c r="HF78" s="575"/>
      <c r="HG78" s="575"/>
      <c r="HH78" s="575"/>
      <c r="HI78" s="575"/>
      <c r="HJ78" s="1650">
        <v>11</v>
      </c>
    </row>
    <row s="1650" customFormat="1" customHeight="1" ht="11.549999999999999">
      <c r="A79" s="996"/>
      <c r="B79" s="1645"/>
      <c r="C79" s="1645"/>
      <c r="D79" s="360"/>
      <c r="J79" s="1650"/>
      <c r="K79" s="1650"/>
      <c r="L79" s="1650"/>
      <c r="M79" s="1650"/>
      <c r="N79" s="1650"/>
      <c r="O79" s="1650"/>
      <c r="P79" s="1650"/>
      <c r="Q79" s="1650"/>
      <c r="R79" s="1650"/>
      <c r="S79" s="1650"/>
      <c r="T79" s="1650"/>
      <c r="U79" s="1650"/>
      <c r="V79" s="1650"/>
      <c r="W79" s="1650"/>
      <c r="X79" s="1650"/>
      <c r="Y79" s="1650"/>
      <c r="Z79" s="1650"/>
      <c r="AA79" s="1650"/>
      <c r="AB79" s="1650"/>
      <c r="AC79" s="1650"/>
      <c r="AD79" s="1650"/>
      <c r="AE79" s="1650"/>
      <c r="AF79" s="1650"/>
      <c r="AG79" s="1650"/>
      <c r="AH79" s="1650"/>
      <c r="AI79" s="1650"/>
      <c r="AJ79" s="1650"/>
      <c r="AK79" s="1650"/>
      <c r="AL79" s="1650"/>
      <c r="AM79" s="1650"/>
      <c r="AN79" s="1650"/>
      <c r="AO79" s="1650"/>
      <c r="AP79" s="1650"/>
      <c r="AQ79" s="1650"/>
      <c r="AR79" s="1650"/>
      <c r="AS79" s="1650"/>
      <c r="AT79" s="1650"/>
      <c r="AU79" s="1650"/>
      <c r="AV79" s="1650"/>
      <c r="AW79" s="1650"/>
      <c r="AX79" s="1650"/>
      <c r="AY79" s="1650"/>
      <c r="AZ79" s="1650"/>
      <c r="BA79" s="1650"/>
      <c r="BB79" s="1650"/>
      <c r="BC79" s="1650"/>
      <c r="BD79" s="1650"/>
      <c r="BE79" s="1650"/>
      <c r="BF79" s="1650"/>
      <c r="BG79" s="1650"/>
      <c r="BH79" s="1650"/>
      <c r="BI79" s="1650"/>
      <c r="BJ79" s="1650"/>
      <c r="BK79" s="1650"/>
      <c r="BL79" s="1650"/>
      <c r="BM79" s="1650"/>
      <c r="BN79" s="1650"/>
      <c r="BO79" s="1650"/>
      <c r="BP79" s="1650"/>
      <c r="BQ79" s="1650"/>
      <c r="BR79" s="1650"/>
      <c r="BS79" s="1650"/>
      <c r="BT79" s="1650"/>
      <c r="BU79" s="1650"/>
      <c r="BV79" s="1650"/>
      <c r="BW79" s="1650"/>
      <c r="BX79" s="1650"/>
      <c r="BY79" s="1650"/>
      <c r="BZ79" s="1650"/>
      <c r="CA79" s="1650"/>
      <c r="CB79" s="1650"/>
      <c r="CC79" s="1650"/>
      <c r="CD79" s="1650"/>
      <c r="CE79" s="1650"/>
      <c r="CF79" s="1650"/>
      <c r="CG79" s="1650"/>
      <c r="CH79" s="1650"/>
      <c r="CI79" s="1650"/>
      <c r="CJ79" s="1650"/>
      <c r="CK79" s="1650"/>
      <c r="CL79" s="1650"/>
      <c r="CM79" s="1650"/>
      <c r="CN79" s="1650"/>
      <c r="CO79" s="1650"/>
      <c r="CP79" s="1650"/>
      <c r="CQ79" s="1650"/>
      <c r="CR79" s="1650"/>
      <c r="CS79" s="1650"/>
      <c r="CT79" s="1650"/>
      <c r="CU79" s="1650"/>
      <c r="CV79" s="1650"/>
      <c r="CW79" s="1650"/>
      <c r="CX79" s="1650"/>
      <c r="CY79" s="1650"/>
      <c r="CZ79" s="1650"/>
      <c r="DA79" s="1650"/>
      <c r="DB79" s="1650"/>
      <c r="DC79" s="1650"/>
      <c r="DD79" s="1650"/>
      <c r="DE79" s="1650"/>
      <c r="DF79" s="1650"/>
      <c r="DG79" s="1650"/>
      <c r="DH79" s="1650"/>
      <c r="DI79" s="1650"/>
      <c r="DJ79" s="1650"/>
      <c r="DK79" s="1650"/>
      <c r="DL79" s="1650"/>
      <c r="DM79" s="1650"/>
      <c r="DN79" s="1650"/>
      <c r="DO79" s="1650"/>
      <c r="DP79" s="1650"/>
      <c r="DQ79" s="1650"/>
      <c r="DR79" s="1650"/>
      <c r="DS79" s="1650"/>
      <c r="DT79" s="1650"/>
      <c r="DU79" s="1650"/>
      <c r="DV79" s="1650"/>
      <c r="DW79" s="1650"/>
      <c r="DX79" s="1650"/>
      <c r="DY79" s="1650"/>
      <c r="DZ79" s="1650"/>
      <c r="EA79" s="1650"/>
      <c r="EB79" s="1650"/>
      <c r="EC79" s="1650"/>
      <c r="ED79" s="1650"/>
      <c r="EE79" s="1650"/>
      <c r="EF79" s="1650"/>
      <c r="EG79" s="1650"/>
      <c r="EH79" s="1650"/>
      <c r="EI79" s="1650"/>
      <c r="EJ79" s="1650"/>
      <c r="EK79" s="1650"/>
      <c r="EL79" s="1650"/>
      <c r="EM79" s="1650"/>
      <c r="EN79" s="1650"/>
      <c r="EO79" s="1650"/>
      <c r="EP79" s="1650"/>
      <c r="EQ79" s="1650"/>
      <c r="ER79" s="1650"/>
      <c r="ES79" s="1650"/>
      <c r="ET79" s="1650"/>
      <c r="EU79" s="1650"/>
      <c r="EV79" s="1650"/>
      <c r="EW79" s="1650"/>
      <c r="EX79" s="1650"/>
      <c r="EY79" s="1650"/>
      <c r="EZ79" s="1650"/>
      <c r="FA79" s="1650"/>
      <c r="FB79" s="1650"/>
      <c r="FC79" s="1650"/>
      <c r="FD79" s="1650"/>
      <c r="FE79" s="1650"/>
      <c r="FF79" s="1650"/>
      <c r="FG79" s="1650"/>
      <c r="FH79" s="1650"/>
      <c r="FI79" s="1650"/>
      <c r="FJ79" s="1650"/>
      <c r="FK79" s="1650"/>
      <c r="FL79" s="1650"/>
      <c r="FM79" s="1650"/>
      <c r="FN79" s="1650"/>
      <c r="FO79" s="1650"/>
      <c r="FP79" s="1650"/>
      <c r="FQ79" s="1650"/>
      <c r="FR79" s="1650"/>
      <c r="FS79" s="1650"/>
      <c r="FT79" s="1650"/>
      <c r="FU79" s="1650"/>
      <c r="FV79" s="1650"/>
      <c r="FW79" s="1650"/>
      <c r="FX79" s="1650"/>
      <c r="FY79" s="1650"/>
      <c r="FZ79" s="1650"/>
      <c r="GA79" s="1650"/>
      <c r="GB79" s="1650"/>
      <c r="GC79" s="1650"/>
      <c r="GD79" s="1650"/>
      <c r="GE79" s="1650"/>
      <c r="GF79" s="1650"/>
      <c r="GG79" s="1650"/>
      <c r="GH79" s="1650"/>
      <c r="GI79" s="1650"/>
      <c r="GJ79" s="1650"/>
      <c r="GK79" s="1650"/>
      <c r="GL79" s="1650"/>
      <c r="GM79" s="1650"/>
      <c r="GO79" s="1169"/>
      <c r="GP79" s="1645"/>
      <c r="GQ79" s="1645"/>
      <c r="GR79" s="1169"/>
      <c r="GS79" s="1169"/>
      <c r="GT79" s="1169"/>
      <c r="GU79" s="1169"/>
      <c r="GV79" s="1645"/>
      <c r="GW79" s="1169"/>
      <c r="GX79" s="1169"/>
      <c r="GY79" s="553"/>
      <c r="GZ79" s="1169"/>
      <c r="HA79" s="1169"/>
      <c r="HB79" s="1169"/>
      <c r="HC79" s="1169"/>
      <c r="HD79" s="1169"/>
      <c r="HE79" s="1641"/>
      <c r="HF79" s="575"/>
      <c r="HG79" s="575"/>
      <c r="HH79" s="575"/>
      <c r="HI79" s="575"/>
      <c r="HJ79" s="1650">
        <v>11</v>
      </c>
    </row>
    <row s="1650" customFormat="1" customHeight="1" ht="11.549999999999999">
      <c r="A80" s="996"/>
      <c r="B80" s="1645"/>
      <c r="C80" s="1645"/>
      <c r="D80" s="360"/>
      <c r="J80" s="1650"/>
      <c r="K80" s="1650"/>
      <c r="L80" s="1650"/>
      <c r="M80" s="1650"/>
      <c r="N80" s="1650"/>
      <c r="O80" s="1650"/>
      <c r="P80" s="1650"/>
      <c r="Q80" s="1650"/>
      <c r="R80" s="1650"/>
      <c r="S80" s="1650"/>
      <c r="T80" s="1650"/>
      <c r="U80" s="1650"/>
      <c r="V80" s="1650"/>
      <c r="W80" s="1650"/>
      <c r="X80" s="1650"/>
      <c r="Y80" s="1650"/>
      <c r="Z80" s="1650"/>
      <c r="AA80" s="1650"/>
      <c r="AB80" s="1650"/>
      <c r="AC80" s="1650"/>
      <c r="AD80" s="1650"/>
      <c r="AE80" s="1650"/>
      <c r="AF80" s="1650"/>
      <c r="AG80" s="1650"/>
      <c r="AH80" s="1650"/>
      <c r="AI80" s="1650"/>
      <c r="AJ80" s="1650"/>
      <c r="AK80" s="1650"/>
      <c r="AL80" s="1650"/>
      <c r="AM80" s="1650"/>
      <c r="AN80" s="1650"/>
      <c r="AO80" s="1650"/>
      <c r="AP80" s="1650"/>
      <c r="AQ80" s="1650"/>
      <c r="AR80" s="1650"/>
      <c r="AS80" s="1650"/>
      <c r="AT80" s="1650"/>
      <c r="AU80" s="1650"/>
      <c r="AV80" s="1650"/>
      <c r="AW80" s="1650"/>
      <c r="AX80" s="1650"/>
      <c r="AY80" s="1650"/>
      <c r="AZ80" s="1650"/>
      <c r="BA80" s="1650"/>
      <c r="BB80" s="1650"/>
      <c r="BC80" s="1650"/>
      <c r="BD80" s="1650"/>
      <c r="BE80" s="1650"/>
      <c r="BF80" s="1650"/>
      <c r="BG80" s="1650"/>
      <c r="BH80" s="1650"/>
      <c r="BI80" s="1650"/>
      <c r="BJ80" s="1650"/>
      <c r="BK80" s="1650"/>
      <c r="BL80" s="1650"/>
      <c r="BM80" s="1650"/>
      <c r="BN80" s="1650"/>
      <c r="BO80" s="1650"/>
      <c r="BP80" s="1650"/>
      <c r="BQ80" s="1650"/>
      <c r="BR80" s="1650"/>
      <c r="BS80" s="1650"/>
      <c r="BT80" s="1650"/>
      <c r="BU80" s="1650"/>
      <c r="BV80" s="1650"/>
      <c r="BW80" s="1650"/>
      <c r="BX80" s="1650"/>
      <c r="BY80" s="1650"/>
      <c r="BZ80" s="1650"/>
      <c r="CA80" s="1650"/>
      <c r="CB80" s="1650"/>
      <c r="CC80" s="1650"/>
      <c r="CD80" s="1650"/>
      <c r="CE80" s="1650"/>
      <c r="CF80" s="1650"/>
      <c r="CG80" s="1650"/>
      <c r="CH80" s="1650"/>
      <c r="CI80" s="1650"/>
      <c r="CJ80" s="1650"/>
      <c r="CK80" s="1650"/>
      <c r="CL80" s="1650"/>
      <c r="CM80" s="1650"/>
      <c r="CN80" s="1650"/>
      <c r="CO80" s="1650"/>
      <c r="CP80" s="1650"/>
      <c r="CQ80" s="1650"/>
      <c r="CR80" s="1650"/>
      <c r="CS80" s="1650"/>
      <c r="CT80" s="1650"/>
      <c r="CU80" s="1650"/>
      <c r="CV80" s="1650"/>
      <c r="CW80" s="1650"/>
      <c r="CX80" s="1650"/>
      <c r="CY80" s="1650"/>
      <c r="CZ80" s="1650"/>
      <c r="DA80" s="1650"/>
      <c r="DB80" s="1650"/>
      <c r="DC80" s="1650"/>
      <c r="DD80" s="1650"/>
      <c r="DE80" s="1650"/>
      <c r="DF80" s="1650"/>
      <c r="DG80" s="1650"/>
      <c r="DH80" s="1650"/>
      <c r="DI80" s="1650"/>
      <c r="DJ80" s="1650"/>
      <c r="DK80" s="1650"/>
      <c r="DL80" s="1650"/>
      <c r="DM80" s="1650"/>
      <c r="DN80" s="1650"/>
      <c r="DO80" s="1650"/>
      <c r="DP80" s="1650"/>
      <c r="DQ80" s="1650"/>
      <c r="DR80" s="1650"/>
      <c r="DS80" s="1650"/>
      <c r="DT80" s="1650"/>
      <c r="DU80" s="1650"/>
      <c r="DV80" s="1650"/>
      <c r="DW80" s="1650"/>
      <c r="DX80" s="1650"/>
      <c r="DY80" s="1650"/>
      <c r="DZ80" s="1650"/>
      <c r="EA80" s="1650"/>
      <c r="EB80" s="1650"/>
      <c r="EC80" s="1650"/>
      <c r="ED80" s="1650"/>
      <c r="EE80" s="1650"/>
      <c r="EF80" s="1650"/>
      <c r="EG80" s="1650"/>
      <c r="EH80" s="1650"/>
      <c r="EI80" s="1650"/>
      <c r="EJ80" s="1650"/>
      <c r="EK80" s="1650"/>
      <c r="EL80" s="1650"/>
      <c r="EM80" s="1650"/>
      <c r="EN80" s="1650"/>
      <c r="EO80" s="1650"/>
      <c r="EP80" s="1650"/>
      <c r="EQ80" s="1650"/>
      <c r="ER80" s="1650"/>
      <c r="ES80" s="1650"/>
      <c r="ET80" s="1650"/>
      <c r="EU80" s="1650"/>
      <c r="EV80" s="1650"/>
      <c r="EW80" s="1650"/>
      <c r="EX80" s="1650"/>
      <c r="EY80" s="1650"/>
      <c r="EZ80" s="1650"/>
      <c r="FA80" s="1650"/>
      <c r="FB80" s="1650"/>
      <c r="FC80" s="1650"/>
      <c r="FD80" s="1650"/>
      <c r="FE80" s="1650"/>
      <c r="FF80" s="1650"/>
      <c r="FG80" s="1650"/>
      <c r="FH80" s="1650"/>
      <c r="FI80" s="1650"/>
      <c r="FJ80" s="1650"/>
      <c r="FK80" s="1650"/>
      <c r="FL80" s="1650"/>
      <c r="FM80" s="1650"/>
      <c r="FN80" s="1650"/>
      <c r="FO80" s="1650"/>
      <c r="FP80" s="1650"/>
      <c r="FQ80" s="1650"/>
      <c r="FR80" s="1650"/>
      <c r="FS80" s="1650"/>
      <c r="FT80" s="1650"/>
      <c r="FU80" s="1650"/>
      <c r="FV80" s="1650"/>
      <c r="FW80" s="1650"/>
      <c r="FX80" s="1650"/>
      <c r="FY80" s="1650"/>
      <c r="FZ80" s="1650"/>
      <c r="GA80" s="1650"/>
      <c r="GB80" s="1650"/>
      <c r="GC80" s="1650"/>
      <c r="GD80" s="1650"/>
      <c r="GE80" s="1650"/>
      <c r="GF80" s="1650"/>
      <c r="GG80" s="1650"/>
      <c r="GH80" s="1650"/>
      <c r="GI80" s="1650"/>
      <c r="GJ80" s="1650"/>
      <c r="GK80" s="1650"/>
      <c r="GL80" s="1650"/>
      <c r="GM80" s="1650"/>
      <c r="GO80" s="1169"/>
      <c r="GP80" s="1645"/>
      <c r="GQ80" s="1645"/>
      <c r="GR80" s="1169"/>
      <c r="GS80" s="1169"/>
      <c r="GT80" s="1169"/>
      <c r="GU80" s="1169"/>
      <c r="GV80" s="1645"/>
      <c r="GW80" s="1169"/>
      <c r="GX80" s="1169"/>
      <c r="GY80" s="553"/>
      <c r="GZ80" s="1169"/>
      <c r="HA80" s="1169"/>
      <c r="HB80" s="1169"/>
      <c r="HC80" s="1169"/>
      <c r="HD80" s="1169"/>
      <c r="HE80" s="1641"/>
      <c r="HF80" s="575"/>
      <c r="HG80" s="575"/>
      <c r="HH80" s="575"/>
      <c r="HI80" s="575"/>
      <c r="HJ80" s="1650">
        <v>11</v>
      </c>
    </row>
    <row s="1650" customFormat="1" customHeight="1" ht="11.549999999999999">
      <c r="A81" s="996"/>
      <c r="B81" s="1645"/>
      <c r="C81" s="1645"/>
      <c r="D81" s="360"/>
      <c r="J81" s="1650"/>
      <c r="K81" s="1650"/>
      <c r="L81" s="1650"/>
      <c r="M81" s="1650"/>
      <c r="N81" s="1650"/>
      <c r="O81" s="1650"/>
      <c r="P81" s="1650"/>
      <c r="Q81" s="1650"/>
      <c r="R81" s="1650"/>
      <c r="S81" s="1650"/>
      <c r="T81" s="1650"/>
      <c r="U81" s="1650"/>
      <c r="V81" s="1650"/>
      <c r="W81" s="1650"/>
      <c r="X81" s="1650"/>
      <c r="Y81" s="1650"/>
      <c r="Z81" s="1650"/>
      <c r="AA81" s="1650"/>
      <c r="AB81" s="1650"/>
      <c r="AC81" s="1650"/>
      <c r="AD81" s="1650"/>
      <c r="AE81" s="1650"/>
      <c r="AF81" s="1650"/>
      <c r="AG81" s="1650"/>
      <c r="AH81" s="1650"/>
      <c r="AI81" s="1650"/>
      <c r="AJ81" s="1650"/>
      <c r="AK81" s="1650"/>
      <c r="AL81" s="1650"/>
      <c r="AM81" s="1650"/>
      <c r="AN81" s="1650"/>
      <c r="AO81" s="1650"/>
      <c r="AP81" s="1650"/>
      <c r="AQ81" s="1650"/>
      <c r="AR81" s="1650"/>
      <c r="AS81" s="1650"/>
      <c r="AT81" s="1650"/>
      <c r="AU81" s="1650"/>
      <c r="AV81" s="1650"/>
      <c r="AW81" s="1650"/>
      <c r="AX81" s="1650"/>
      <c r="AY81" s="1650"/>
      <c r="AZ81" s="1650"/>
      <c r="BA81" s="1650"/>
      <c r="BB81" s="1650"/>
      <c r="BC81" s="1650"/>
      <c r="BD81" s="1650"/>
      <c r="BE81" s="1650"/>
      <c r="BF81" s="1650"/>
      <c r="BG81" s="1650"/>
      <c r="BH81" s="1650"/>
      <c r="BI81" s="1650"/>
      <c r="BJ81" s="1650"/>
      <c r="BK81" s="1650"/>
      <c r="BL81" s="1650"/>
      <c r="BM81" s="1650"/>
      <c r="BN81" s="1650"/>
      <c r="BO81" s="1650"/>
      <c r="BP81" s="1650"/>
      <c r="BQ81" s="1650"/>
      <c r="BR81" s="1650"/>
      <c r="BS81" s="1650"/>
      <c r="BT81" s="1650"/>
      <c r="BU81" s="1650"/>
      <c r="BV81" s="1650"/>
      <c r="BW81" s="1650"/>
      <c r="BX81" s="1650"/>
      <c r="BY81" s="1650"/>
      <c r="BZ81" s="1650"/>
      <c r="CA81" s="1650"/>
      <c r="CB81" s="1650"/>
      <c r="CC81" s="1650"/>
      <c r="CD81" s="1650"/>
      <c r="CE81" s="1650"/>
      <c r="CF81" s="1650"/>
      <c r="CG81" s="1650"/>
      <c r="CH81" s="1650"/>
      <c r="CI81" s="1650"/>
      <c r="CJ81" s="1650"/>
      <c r="CK81" s="1650"/>
      <c r="CL81" s="1650"/>
      <c r="CM81" s="1650"/>
      <c r="CN81" s="1650"/>
      <c r="CO81" s="1650"/>
      <c r="CP81" s="1650"/>
      <c r="CQ81" s="1650"/>
      <c r="CR81" s="1650"/>
      <c r="CS81" s="1650"/>
      <c r="CT81" s="1650"/>
      <c r="CU81" s="1650"/>
      <c r="CV81" s="1650"/>
      <c r="CW81" s="1650"/>
      <c r="CX81" s="1650"/>
      <c r="CY81" s="1650"/>
      <c r="CZ81" s="1650"/>
      <c r="DA81" s="1650"/>
      <c r="DB81" s="1650"/>
      <c r="DC81" s="1650"/>
      <c r="DD81" s="1650"/>
      <c r="DE81" s="1650"/>
      <c r="DF81" s="1650"/>
      <c r="DG81" s="1650"/>
      <c r="DH81" s="1650"/>
      <c r="DI81" s="1650"/>
      <c r="DJ81" s="1650"/>
      <c r="DK81" s="1650"/>
      <c r="DL81" s="1650"/>
      <c r="DM81" s="1650"/>
      <c r="DN81" s="1650"/>
      <c r="DO81" s="1650"/>
      <c r="DP81" s="1650"/>
      <c r="DQ81" s="1650"/>
      <c r="DR81" s="1650"/>
      <c r="DS81" s="1650"/>
      <c r="DT81" s="1650"/>
      <c r="DU81" s="1650"/>
      <c r="DV81" s="1650"/>
      <c r="DW81" s="1650"/>
      <c r="DX81" s="1650"/>
      <c r="DY81" s="1650"/>
      <c r="DZ81" s="1650"/>
      <c r="EA81" s="1650"/>
      <c r="EB81" s="1650"/>
      <c r="EC81" s="1650"/>
      <c r="ED81" s="1650"/>
      <c r="EE81" s="1650"/>
      <c r="EF81" s="1650"/>
      <c r="EG81" s="1650"/>
      <c r="EH81" s="1650"/>
      <c r="EI81" s="1650"/>
      <c r="EJ81" s="1650"/>
      <c r="EK81" s="1650"/>
      <c r="EL81" s="1650"/>
      <c r="EM81" s="1650"/>
      <c r="EN81" s="1650"/>
      <c r="EO81" s="1650"/>
      <c r="EP81" s="1650"/>
      <c r="EQ81" s="1650"/>
      <c r="ER81" s="1650"/>
      <c r="ES81" s="1650"/>
      <c r="ET81" s="1650"/>
      <c r="EU81" s="1650"/>
      <c r="EV81" s="1650"/>
      <c r="EW81" s="1650"/>
      <c r="EX81" s="1650"/>
      <c r="EY81" s="1650"/>
      <c r="EZ81" s="1650"/>
      <c r="FA81" s="1650"/>
      <c r="FB81" s="1650"/>
      <c r="FC81" s="1650"/>
      <c r="FD81" s="1650"/>
      <c r="FE81" s="1650"/>
      <c r="FF81" s="1650"/>
      <c r="FG81" s="1650"/>
      <c r="FH81" s="1650"/>
      <c r="FI81" s="1650"/>
      <c r="FJ81" s="1650"/>
      <c r="FK81" s="1650"/>
      <c r="FL81" s="1650"/>
      <c r="FM81" s="1650"/>
      <c r="FN81" s="1650"/>
      <c r="FO81" s="1650"/>
      <c r="FP81" s="1650"/>
      <c r="FQ81" s="1650"/>
      <c r="FR81" s="1650"/>
      <c r="FS81" s="1650"/>
      <c r="FT81" s="1650"/>
      <c r="FU81" s="1650"/>
      <c r="FV81" s="1650"/>
      <c r="FW81" s="1650"/>
      <c r="FX81" s="1650"/>
      <c r="FY81" s="1650"/>
      <c r="FZ81" s="1650"/>
      <c r="GA81" s="1650"/>
      <c r="GB81" s="1650"/>
      <c r="GC81" s="1650"/>
      <c r="GD81" s="1650"/>
      <c r="GE81" s="1650"/>
      <c r="GF81" s="1650"/>
      <c r="GG81" s="1650"/>
      <c r="GH81" s="1650"/>
      <c r="GI81" s="1650"/>
      <c r="GJ81" s="1650"/>
      <c r="GK81" s="1650"/>
      <c r="GL81" s="1650"/>
      <c r="GM81" s="1650"/>
      <c r="GO81" s="1169"/>
      <c r="GP81" s="1645"/>
      <c r="GQ81" s="1645"/>
      <c r="GR81" s="1169"/>
      <c r="GS81" s="1169"/>
      <c r="GT81" s="1169"/>
      <c r="GU81" s="1169"/>
      <c r="GV81" s="1645"/>
      <c r="GW81" s="1169"/>
      <c r="GX81" s="1169"/>
      <c r="GY81" s="553"/>
      <c r="GZ81" s="1169"/>
      <c r="HA81" s="1169"/>
      <c r="HB81" s="1169"/>
      <c r="HC81" s="1169"/>
      <c r="HD81" s="1169"/>
      <c r="HE81" s="1641"/>
      <c r="HF81" s="575"/>
      <c r="HG81" s="575"/>
      <c r="HH81" s="575"/>
      <c r="HI81" s="575"/>
      <c r="HJ81" s="1650">
        <v>11</v>
      </c>
    </row>
    <row s="1650" customFormat="1" customHeight="1" ht="11.549999999999999">
      <c r="A82" s="996"/>
      <c r="B82" s="1645"/>
      <c r="C82" s="1645"/>
      <c r="D82" s="360"/>
      <c r="J82" s="1650"/>
      <c r="K82" s="1650"/>
      <c r="L82" s="1650"/>
      <c r="M82" s="1650"/>
      <c r="N82" s="1650"/>
      <c r="O82" s="1650"/>
      <c r="P82" s="1650"/>
      <c r="Q82" s="1650"/>
      <c r="R82" s="1650"/>
      <c r="S82" s="1650"/>
      <c r="T82" s="1650"/>
      <c r="U82" s="1650"/>
      <c r="V82" s="1650"/>
      <c r="W82" s="1650"/>
      <c r="X82" s="1650"/>
      <c r="Y82" s="1650"/>
      <c r="Z82" s="1650"/>
      <c r="AA82" s="1650"/>
      <c r="AB82" s="1650"/>
      <c r="AC82" s="1650"/>
      <c r="AD82" s="1650"/>
      <c r="AE82" s="1650"/>
      <c r="AF82" s="1650"/>
      <c r="AG82" s="1650"/>
      <c r="AH82" s="1650"/>
      <c r="AI82" s="1650"/>
      <c r="AJ82" s="1650"/>
      <c r="AK82" s="1650"/>
      <c r="AL82" s="1650"/>
      <c r="AM82" s="1650"/>
      <c r="AN82" s="1650"/>
      <c r="AO82" s="1650"/>
      <c r="AP82" s="1650"/>
      <c r="AQ82" s="1650"/>
      <c r="AR82" s="1650"/>
      <c r="AS82" s="1650"/>
      <c r="AT82" s="1650"/>
      <c r="AU82" s="1650"/>
      <c r="AV82" s="1650"/>
      <c r="AW82" s="1650"/>
      <c r="AX82" s="1650"/>
      <c r="AY82" s="1650"/>
      <c r="AZ82" s="1650"/>
      <c r="BA82" s="1650"/>
      <c r="BB82" s="1650"/>
      <c r="BC82" s="1650"/>
      <c r="BD82" s="1650"/>
      <c r="BE82" s="1650"/>
      <c r="BF82" s="1650"/>
      <c r="BG82" s="1650"/>
      <c r="BH82" s="1650"/>
      <c r="BI82" s="1650"/>
      <c r="BJ82" s="1650"/>
      <c r="BK82" s="1650"/>
      <c r="BL82" s="1650"/>
      <c r="BM82" s="1650"/>
      <c r="BN82" s="1650"/>
      <c r="BO82" s="1650"/>
      <c r="BP82" s="1650"/>
      <c r="BQ82" s="1650"/>
      <c r="BR82" s="1650"/>
      <c r="BS82" s="1650"/>
      <c r="BT82" s="1650"/>
      <c r="BU82" s="1650"/>
      <c r="BV82" s="1650"/>
      <c r="BW82" s="1650"/>
      <c r="BX82" s="1650"/>
      <c r="BY82" s="1650"/>
      <c r="BZ82" s="1650"/>
      <c r="CA82" s="1650"/>
      <c r="CB82" s="1650"/>
      <c r="CC82" s="1650"/>
      <c r="CD82" s="1650"/>
      <c r="CE82" s="1650"/>
      <c r="CF82" s="1650"/>
      <c r="CG82" s="1650"/>
      <c r="CH82" s="1650"/>
      <c r="CI82" s="1650"/>
      <c r="CJ82" s="1650"/>
      <c r="CK82" s="1650"/>
      <c r="CL82" s="1650"/>
      <c r="CM82" s="1650"/>
      <c r="CN82" s="1650"/>
      <c r="CO82" s="1650"/>
      <c r="CP82" s="1650"/>
      <c r="CQ82" s="1650"/>
      <c r="CR82" s="1650"/>
      <c r="CS82" s="1650"/>
      <c r="CT82" s="1650"/>
      <c r="CU82" s="1650"/>
      <c r="CV82" s="1650"/>
      <c r="CW82" s="1650"/>
      <c r="CX82" s="1650"/>
      <c r="CY82" s="1650"/>
      <c r="CZ82" s="1650"/>
      <c r="DA82" s="1650"/>
      <c r="DB82" s="1650"/>
      <c r="DC82" s="1650"/>
      <c r="DD82" s="1650"/>
      <c r="DE82" s="1650"/>
      <c r="DF82" s="1650"/>
      <c r="DG82" s="1650"/>
      <c r="DH82" s="1650"/>
      <c r="DI82" s="1650"/>
      <c r="DJ82" s="1650"/>
      <c r="DK82" s="1650"/>
      <c r="DL82" s="1650"/>
      <c r="DM82" s="1650"/>
      <c r="DN82" s="1650"/>
      <c r="DO82" s="1650"/>
      <c r="DP82" s="1650"/>
      <c r="DQ82" s="1650"/>
      <c r="DR82" s="1650"/>
      <c r="DS82" s="1650"/>
      <c r="DT82" s="1650"/>
      <c r="DU82" s="1650"/>
      <c r="DV82" s="1650"/>
      <c r="DW82" s="1650"/>
      <c r="DX82" s="1650"/>
      <c r="DY82" s="1650"/>
      <c r="DZ82" s="1650"/>
      <c r="EA82" s="1650"/>
      <c r="EB82" s="1650"/>
      <c r="EC82" s="1650"/>
      <c r="ED82" s="1650"/>
      <c r="EE82" s="1650"/>
      <c r="EF82" s="1650"/>
      <c r="EG82" s="1650"/>
      <c r="EH82" s="1650"/>
      <c r="EI82" s="1650"/>
      <c r="EJ82" s="1650"/>
      <c r="EK82" s="1650"/>
      <c r="EL82" s="1650"/>
      <c r="EM82" s="1650"/>
      <c r="EN82" s="1650"/>
      <c r="EO82" s="1650"/>
      <c r="EP82" s="1650"/>
      <c r="EQ82" s="1650"/>
      <c r="ER82" s="1650"/>
      <c r="ES82" s="1650"/>
      <c r="ET82" s="1650"/>
      <c r="EU82" s="1650"/>
      <c r="EV82" s="1650"/>
      <c r="EW82" s="1650"/>
      <c r="EX82" s="1650"/>
      <c r="EY82" s="1650"/>
      <c r="EZ82" s="1650"/>
      <c r="FA82" s="1650"/>
      <c r="FB82" s="1650"/>
      <c r="FC82" s="1650"/>
      <c r="FD82" s="1650"/>
      <c r="FE82" s="1650"/>
      <c r="FF82" s="1650"/>
      <c r="FG82" s="1650"/>
      <c r="FH82" s="1650"/>
      <c r="FI82" s="1650"/>
      <c r="FJ82" s="1650"/>
      <c r="FK82" s="1650"/>
      <c r="FL82" s="1650"/>
      <c r="FM82" s="1650"/>
      <c r="FN82" s="1650"/>
      <c r="FO82" s="1650"/>
      <c r="FP82" s="1650"/>
      <c r="FQ82" s="1650"/>
      <c r="FR82" s="1650"/>
      <c r="FS82" s="1650"/>
      <c r="FT82" s="1650"/>
      <c r="FU82" s="1650"/>
      <c r="FV82" s="1650"/>
      <c r="FW82" s="1650"/>
      <c r="FX82" s="1650"/>
      <c r="FY82" s="1650"/>
      <c r="FZ82" s="1650"/>
      <c r="GA82" s="1650"/>
      <c r="GB82" s="1650"/>
      <c r="GC82" s="1650"/>
      <c r="GD82" s="1650"/>
      <c r="GE82" s="1650"/>
      <c r="GF82" s="1650"/>
      <c r="GG82" s="1650"/>
      <c r="GH82" s="1650"/>
      <c r="GI82" s="1650"/>
      <c r="GJ82" s="1650"/>
      <c r="GK82" s="1650"/>
      <c r="GL82" s="1650"/>
      <c r="GM82" s="1650"/>
      <c r="GO82" s="1169"/>
      <c r="GP82" s="1645"/>
      <c r="GQ82" s="1645"/>
      <c r="GR82" s="1169"/>
      <c r="GS82" s="1169"/>
      <c r="GT82" s="1169"/>
      <c r="GU82" s="1169"/>
      <c r="GV82" s="1645"/>
      <c r="GW82" s="1169"/>
      <c r="GX82" s="1169"/>
      <c r="GY82" s="553"/>
      <c r="GZ82" s="1169"/>
      <c r="HA82" s="1169"/>
      <c r="HB82" s="1169"/>
      <c r="HC82" s="1169"/>
      <c r="HD82" s="1169"/>
      <c r="HE82" s="1641"/>
      <c r="HF82" s="575"/>
      <c r="HG82" s="575"/>
      <c r="HH82" s="575"/>
      <c r="HI82" s="575"/>
      <c r="HJ82" s="1650">
        <v>11</v>
      </c>
    </row>
    <row s="1650" customFormat="1" customHeight="1" ht="11.549999999999999">
      <c r="A83" s="996"/>
      <c r="B83" s="1645"/>
      <c r="C83" s="1645"/>
      <c r="D83" s="360"/>
      <c r="J83" s="1650"/>
      <c r="K83" s="1650"/>
      <c r="L83" s="1650"/>
      <c r="M83" s="1650"/>
      <c r="N83" s="1650"/>
      <c r="O83" s="1650"/>
      <c r="P83" s="1650"/>
      <c r="Q83" s="1650"/>
      <c r="R83" s="1650"/>
      <c r="S83" s="1650"/>
      <c r="T83" s="1650"/>
      <c r="U83" s="1650"/>
      <c r="V83" s="1650"/>
      <c r="W83" s="1650"/>
      <c r="X83" s="1650"/>
      <c r="Y83" s="1650"/>
      <c r="Z83" s="1650"/>
      <c r="AA83" s="1650"/>
      <c r="AB83" s="1650"/>
      <c r="AC83" s="1650"/>
      <c r="AD83" s="1650"/>
      <c r="AE83" s="1650"/>
      <c r="AF83" s="1650"/>
      <c r="AG83" s="1650"/>
      <c r="AH83" s="1650"/>
      <c r="AI83" s="1650"/>
      <c r="AJ83" s="1650"/>
      <c r="AK83" s="1650"/>
      <c r="AL83" s="1650"/>
      <c r="AM83" s="1650"/>
      <c r="AN83" s="1650"/>
      <c r="AO83" s="1650"/>
      <c r="AP83" s="1650"/>
      <c r="AQ83" s="1650"/>
      <c r="AR83" s="1650"/>
      <c r="AS83" s="1650"/>
      <c r="AT83" s="1650"/>
      <c r="AU83" s="1650"/>
      <c r="AV83" s="1650"/>
      <c r="AW83" s="1650"/>
      <c r="AX83" s="1650"/>
      <c r="AY83" s="1650"/>
      <c r="AZ83" s="1650"/>
      <c r="BA83" s="1650"/>
      <c r="BB83" s="1650"/>
      <c r="BC83" s="1650"/>
      <c r="BD83" s="1650"/>
      <c r="BE83" s="1650"/>
      <c r="BF83" s="1650"/>
      <c r="BG83" s="1650"/>
      <c r="BH83" s="1650"/>
      <c r="BI83" s="1650"/>
      <c r="BJ83" s="1650"/>
      <c r="BK83" s="1650"/>
      <c r="BL83" s="1650"/>
      <c r="BM83" s="1650"/>
      <c r="BN83" s="1650"/>
      <c r="BO83" s="1650"/>
      <c r="BP83" s="1650"/>
      <c r="BQ83" s="1650"/>
      <c r="BR83" s="1650"/>
      <c r="BS83" s="1650"/>
      <c r="BT83" s="1650"/>
      <c r="BU83" s="1650"/>
      <c r="BV83" s="1650"/>
      <c r="BW83" s="1650"/>
      <c r="BX83" s="1650"/>
      <c r="BY83" s="1650"/>
      <c r="BZ83" s="1650"/>
      <c r="CA83" s="1650"/>
      <c r="CB83" s="1650"/>
      <c r="CC83" s="1650"/>
      <c r="CD83" s="1650"/>
      <c r="CE83" s="1650"/>
      <c r="CF83" s="1650"/>
      <c r="CG83" s="1650"/>
      <c r="CH83" s="1650"/>
      <c r="CI83" s="1650"/>
      <c r="CJ83" s="1650"/>
      <c r="CK83" s="1650"/>
      <c r="CL83" s="1650"/>
      <c r="CM83" s="1650"/>
      <c r="CN83" s="1650"/>
      <c r="CO83" s="1650"/>
      <c r="CP83" s="1650"/>
      <c r="CQ83" s="1650"/>
      <c r="CR83" s="1650"/>
      <c r="CS83" s="1650"/>
      <c r="CT83" s="1650"/>
      <c r="CU83" s="1650"/>
      <c r="CV83" s="1650"/>
      <c r="CW83" s="1650"/>
      <c r="CX83" s="1650"/>
      <c r="CY83" s="1650"/>
      <c r="CZ83" s="1650"/>
      <c r="DA83" s="1650"/>
      <c r="DB83" s="1650"/>
      <c r="DC83" s="1650"/>
      <c r="DD83" s="1650"/>
      <c r="DE83" s="1650"/>
      <c r="DF83" s="1650"/>
      <c r="DG83" s="1650"/>
      <c r="DH83" s="1650"/>
      <c r="DI83" s="1650"/>
      <c r="DJ83" s="1650"/>
      <c r="DK83" s="1650"/>
      <c r="DL83" s="1650"/>
      <c r="DM83" s="1650"/>
      <c r="DN83" s="1650"/>
      <c r="DO83" s="1650"/>
      <c r="DP83" s="1650"/>
      <c r="DQ83" s="1650"/>
      <c r="DR83" s="1650"/>
      <c r="DS83" s="1650"/>
      <c r="DT83" s="1650"/>
      <c r="DU83" s="1650"/>
      <c r="DV83" s="1650"/>
      <c r="DW83" s="1650"/>
      <c r="DX83" s="1650"/>
      <c r="DY83" s="1650"/>
      <c r="DZ83" s="1650"/>
      <c r="EA83" s="1650"/>
      <c r="EB83" s="1650"/>
      <c r="EC83" s="1650"/>
      <c r="ED83" s="1650"/>
      <c r="EE83" s="1650"/>
      <c r="EF83" s="1650"/>
      <c r="EG83" s="1650"/>
      <c r="EH83" s="1650"/>
      <c r="EI83" s="1650"/>
      <c r="EJ83" s="1650"/>
      <c r="EK83" s="1650"/>
      <c r="EL83" s="1650"/>
      <c r="EM83" s="1650"/>
      <c r="EN83" s="1650"/>
      <c r="EO83" s="1650"/>
      <c r="EP83" s="1650"/>
      <c r="EQ83" s="1650"/>
      <c r="ER83" s="1650"/>
      <c r="ES83" s="1650"/>
      <c r="ET83" s="1650"/>
      <c r="EU83" s="1650"/>
      <c r="EV83" s="1650"/>
      <c r="EW83" s="1650"/>
      <c r="EX83" s="1650"/>
      <c r="EY83" s="1650"/>
      <c r="EZ83" s="1650"/>
      <c r="FA83" s="1650"/>
      <c r="FB83" s="1650"/>
      <c r="FC83" s="1650"/>
      <c r="FD83" s="1650"/>
      <c r="FE83" s="1650"/>
      <c r="FF83" s="1650"/>
      <c r="FG83" s="1650"/>
      <c r="FH83" s="1650"/>
      <c r="FI83" s="1650"/>
      <c r="FJ83" s="1650"/>
      <c r="FK83" s="1650"/>
      <c r="FL83" s="1650"/>
      <c r="FM83" s="1650"/>
      <c r="FN83" s="1650"/>
      <c r="FO83" s="1650"/>
      <c r="FP83" s="1650"/>
      <c r="FQ83" s="1650"/>
      <c r="FR83" s="1650"/>
      <c r="FS83" s="1650"/>
      <c r="FT83" s="1650"/>
      <c r="FU83" s="1650"/>
      <c r="FV83" s="1650"/>
      <c r="FW83" s="1650"/>
      <c r="FX83" s="1650"/>
      <c r="FY83" s="1650"/>
      <c r="FZ83" s="1650"/>
      <c r="GA83" s="1650"/>
      <c r="GB83" s="1650"/>
      <c r="GC83" s="1650"/>
      <c r="GD83" s="1650"/>
      <c r="GE83" s="1650"/>
      <c r="GF83" s="1650"/>
      <c r="GG83" s="1650"/>
      <c r="GH83" s="1650"/>
      <c r="GI83" s="1650"/>
      <c r="GJ83" s="1650"/>
      <c r="GK83" s="1650"/>
      <c r="GL83" s="1650"/>
      <c r="GM83" s="1650"/>
      <c r="GO83" s="1169"/>
      <c r="GP83" s="1645"/>
      <c r="GQ83" s="1645"/>
      <c r="GR83" s="1169"/>
      <c r="GS83" s="1169"/>
      <c r="GT83" s="1169"/>
      <c r="GU83" s="1169"/>
      <c r="GV83" s="1645"/>
      <c r="GW83" s="1169"/>
      <c r="GX83" s="1169"/>
      <c r="GY83" s="553"/>
      <c r="GZ83" s="1169"/>
      <c r="HA83" s="1169"/>
      <c r="HB83" s="1169"/>
      <c r="HC83" s="1169"/>
      <c r="HD83" s="1169"/>
      <c r="HE83" s="1641"/>
      <c r="HF83" s="575"/>
      <c r="HG83" s="575"/>
      <c r="HH83" s="575"/>
      <c r="HI83" s="575"/>
      <c r="HJ83" s="1650">
        <v>11</v>
      </c>
    </row>
    <row s="1650" customFormat="1" customHeight="1" ht="11.549999999999999">
      <c r="A84" s="996"/>
      <c r="B84" s="1645"/>
      <c r="C84" s="1645"/>
      <c r="D84" s="360"/>
      <c r="J84" s="1650"/>
      <c r="K84" s="1650"/>
      <c r="L84" s="1650"/>
      <c r="M84" s="1650"/>
      <c r="N84" s="1650"/>
      <c r="O84" s="1650"/>
      <c r="P84" s="1650"/>
      <c r="Q84" s="1650"/>
      <c r="R84" s="1650"/>
      <c r="S84" s="1650"/>
      <c r="T84" s="1650"/>
      <c r="U84" s="1650"/>
      <c r="V84" s="1650"/>
      <c r="W84" s="1650"/>
      <c r="X84" s="1650"/>
      <c r="Y84" s="1650"/>
      <c r="Z84" s="1650"/>
      <c r="AA84" s="1650"/>
      <c r="AB84" s="1650"/>
      <c r="AC84" s="1650"/>
      <c r="AD84" s="1650"/>
      <c r="AE84" s="1650"/>
      <c r="AF84" s="1650"/>
      <c r="AG84" s="1650"/>
      <c r="AH84" s="1650"/>
      <c r="AI84" s="1650"/>
      <c r="AJ84" s="1650"/>
      <c r="AK84" s="1650"/>
      <c r="AL84" s="1650"/>
      <c r="AM84" s="1650"/>
      <c r="AN84" s="1650"/>
      <c r="AO84" s="1650"/>
      <c r="AP84" s="1650"/>
      <c r="AQ84" s="1650"/>
      <c r="AR84" s="1650"/>
      <c r="AS84" s="1650"/>
      <c r="AT84" s="1650"/>
      <c r="AU84" s="1650"/>
      <c r="AV84" s="1650"/>
      <c r="AW84" s="1650"/>
      <c r="AX84" s="1650"/>
      <c r="AY84" s="1650"/>
      <c r="AZ84" s="1650"/>
      <c r="BA84" s="1650"/>
      <c r="BB84" s="1650"/>
      <c r="BC84" s="1650"/>
      <c r="BD84" s="1650"/>
      <c r="BE84" s="1650"/>
      <c r="BF84" s="1650"/>
      <c r="BG84" s="1650"/>
      <c r="BH84" s="1650"/>
      <c r="BI84" s="1650"/>
      <c r="BJ84" s="1650"/>
      <c r="BK84" s="1650"/>
      <c r="BL84" s="1650"/>
      <c r="BM84" s="1650"/>
      <c r="BN84" s="1650"/>
      <c r="BO84" s="1650"/>
      <c r="BP84" s="1650"/>
      <c r="BQ84" s="1650"/>
      <c r="BR84" s="1650"/>
      <c r="BS84" s="1650"/>
      <c r="BT84" s="1650"/>
      <c r="BU84" s="1650"/>
      <c r="BV84" s="1650"/>
      <c r="BW84" s="1650"/>
      <c r="BX84" s="1650"/>
      <c r="BY84" s="1650"/>
      <c r="BZ84" s="1650"/>
      <c r="CA84" s="1650"/>
      <c r="CB84" s="1650"/>
      <c r="CC84" s="1650"/>
      <c r="CD84" s="1650"/>
      <c r="CE84" s="1650"/>
      <c r="CF84" s="1650"/>
      <c r="CG84" s="1650"/>
      <c r="CH84" s="1650"/>
      <c r="CI84" s="1650"/>
      <c r="CJ84" s="1650"/>
      <c r="CK84" s="1650"/>
      <c r="CL84" s="1650"/>
      <c r="CM84" s="1650"/>
      <c r="CN84" s="1650"/>
      <c r="CO84" s="1650"/>
      <c r="CP84" s="1650"/>
      <c r="CQ84" s="1650"/>
      <c r="CR84" s="1650"/>
      <c r="CS84" s="1650"/>
      <c r="CT84" s="1650"/>
      <c r="CU84" s="1650"/>
      <c r="CV84" s="1650"/>
      <c r="CW84" s="1650"/>
      <c r="CX84" s="1650"/>
      <c r="CY84" s="1650"/>
      <c r="CZ84" s="1650"/>
      <c r="DA84" s="1650"/>
      <c r="DB84" s="1650"/>
      <c r="DC84" s="1650"/>
      <c r="DD84" s="1650"/>
      <c r="DE84" s="1650"/>
      <c r="DF84" s="1650"/>
      <c r="DG84" s="1650"/>
      <c r="DH84" s="1650"/>
      <c r="DI84" s="1650"/>
      <c r="DJ84" s="1650"/>
      <c r="DK84" s="1650"/>
      <c r="DL84" s="1650"/>
      <c r="DM84" s="1650"/>
      <c r="DN84" s="1650"/>
      <c r="DO84" s="1650"/>
      <c r="DP84" s="1650"/>
      <c r="DQ84" s="1650"/>
      <c r="DR84" s="1650"/>
      <c r="DS84" s="1650"/>
      <c r="DT84" s="1650"/>
      <c r="DU84" s="1650"/>
      <c r="DV84" s="1650"/>
      <c r="DW84" s="1650"/>
      <c r="DX84" s="1650"/>
      <c r="DY84" s="1650"/>
      <c r="DZ84" s="1650"/>
      <c r="EA84" s="1650"/>
      <c r="EB84" s="1650"/>
      <c r="EC84" s="1650"/>
      <c r="ED84" s="1650"/>
      <c r="EE84" s="1650"/>
      <c r="EF84" s="1650"/>
      <c r="EG84" s="1650"/>
      <c r="EH84" s="1650"/>
      <c r="EI84" s="1650"/>
      <c r="EJ84" s="1650"/>
      <c r="EK84" s="1650"/>
      <c r="EL84" s="1650"/>
      <c r="EM84" s="1650"/>
      <c r="EN84" s="1650"/>
      <c r="EO84" s="1650"/>
      <c r="EP84" s="1650"/>
      <c r="EQ84" s="1650"/>
      <c r="ER84" s="1650"/>
      <c r="ES84" s="1650"/>
      <c r="ET84" s="1650"/>
      <c r="EU84" s="1650"/>
      <c r="EV84" s="1650"/>
      <c r="EW84" s="1650"/>
      <c r="EX84" s="1650"/>
      <c r="EY84" s="1650"/>
      <c r="EZ84" s="1650"/>
      <c r="FA84" s="1650"/>
      <c r="FB84" s="1650"/>
      <c r="FC84" s="1650"/>
      <c r="FD84" s="1650"/>
      <c r="FE84" s="1650"/>
      <c r="FF84" s="1650"/>
      <c r="FG84" s="1650"/>
      <c r="FH84" s="1650"/>
      <c r="FI84" s="1650"/>
      <c r="FJ84" s="1650"/>
      <c r="FK84" s="1650"/>
      <c r="FL84" s="1650"/>
      <c r="FM84" s="1650"/>
      <c r="FN84" s="1650"/>
      <c r="FO84" s="1650"/>
      <c r="FP84" s="1650"/>
      <c r="FQ84" s="1650"/>
      <c r="FR84" s="1650"/>
      <c r="FS84" s="1650"/>
      <c r="FT84" s="1650"/>
      <c r="FU84" s="1650"/>
      <c r="FV84" s="1650"/>
      <c r="FW84" s="1650"/>
      <c r="FX84" s="1650"/>
      <c r="FY84" s="1650"/>
      <c r="FZ84" s="1650"/>
      <c r="GA84" s="1650"/>
      <c r="GB84" s="1650"/>
      <c r="GC84" s="1650"/>
      <c r="GD84" s="1650"/>
      <c r="GE84" s="1650"/>
      <c r="GF84" s="1650"/>
      <c r="GG84" s="1650"/>
      <c r="GH84" s="1650"/>
      <c r="GI84" s="1650"/>
      <c r="GJ84" s="1650"/>
      <c r="GK84" s="1650"/>
      <c r="GL84" s="1650"/>
      <c r="GM84" s="1650"/>
      <c r="GO84" s="1169"/>
      <c r="GP84" s="1645"/>
      <c r="GQ84" s="1645"/>
      <c r="GR84" s="1169"/>
      <c r="GS84" s="1169"/>
      <c r="GT84" s="1169"/>
      <c r="GU84" s="1169"/>
      <c r="GV84" s="1645"/>
      <c r="GW84" s="1169"/>
      <c r="GX84" s="1169"/>
      <c r="GY84" s="553"/>
      <c r="GZ84" s="1169"/>
      <c r="HA84" s="1169"/>
      <c r="HB84" s="1169"/>
      <c r="HC84" s="1169"/>
      <c r="HD84" s="1169"/>
      <c r="HE84" s="1641"/>
      <c r="HF84" s="575"/>
      <c r="HG84" s="575"/>
      <c r="HH84" s="575"/>
      <c r="HI84" s="575"/>
      <c r="HJ84" s="1650">
        <v>11</v>
      </c>
    </row>
    <row s="1650" customFormat="1" customHeight="1" ht="11.549999999999999">
      <c r="A85" s="996"/>
      <c r="B85" s="1645"/>
      <c r="C85" s="1645"/>
      <c r="D85" s="360"/>
      <c r="J85" s="1650"/>
      <c r="K85" s="1650"/>
      <c r="L85" s="1650"/>
      <c r="M85" s="1650"/>
      <c r="N85" s="1650"/>
      <c r="O85" s="1650"/>
      <c r="P85" s="1650"/>
      <c r="Q85" s="1650"/>
      <c r="R85" s="1650"/>
      <c r="S85" s="1650"/>
      <c r="T85" s="1650"/>
      <c r="U85" s="1650"/>
      <c r="V85" s="1650"/>
      <c r="W85" s="1650"/>
      <c r="X85" s="1650"/>
      <c r="Y85" s="1650"/>
      <c r="Z85" s="1650"/>
      <c r="AA85" s="1650"/>
      <c r="AB85" s="1650"/>
      <c r="AC85" s="1650"/>
      <c r="AD85" s="1650"/>
      <c r="AE85" s="1650"/>
      <c r="AF85" s="1650"/>
      <c r="AG85" s="1650"/>
      <c r="AH85" s="1650"/>
      <c r="AI85" s="1650"/>
      <c r="AJ85" s="1650"/>
      <c r="AK85" s="1650"/>
      <c r="AL85" s="1650"/>
      <c r="AM85" s="1650"/>
      <c r="AN85" s="1650"/>
      <c r="AO85" s="1650"/>
      <c r="AP85" s="1650"/>
      <c r="AQ85" s="1650"/>
      <c r="AR85" s="1650"/>
      <c r="AS85" s="1650"/>
      <c r="AT85" s="1650"/>
      <c r="AU85" s="1650"/>
      <c r="AV85" s="1650"/>
      <c r="AW85" s="1650"/>
      <c r="AX85" s="1650"/>
      <c r="AY85" s="1650"/>
      <c r="AZ85" s="1650"/>
      <c r="BA85" s="1650"/>
      <c r="BB85" s="1650"/>
      <c r="BC85" s="1650"/>
      <c r="BD85" s="1650"/>
      <c r="BE85" s="1650"/>
      <c r="BF85" s="1650"/>
      <c r="BG85" s="1650"/>
      <c r="BH85" s="1650"/>
      <c r="BI85" s="1650"/>
      <c r="BJ85" s="1650"/>
      <c r="BK85" s="1650"/>
      <c r="BL85" s="1650"/>
      <c r="BM85" s="1650"/>
      <c r="BN85" s="1650"/>
      <c r="BO85" s="1650"/>
      <c r="BP85" s="1650"/>
      <c r="BQ85" s="1650"/>
      <c r="BR85" s="1650"/>
      <c r="BS85" s="1650"/>
      <c r="BT85" s="1650"/>
      <c r="BU85" s="1650"/>
      <c r="BV85" s="1650"/>
      <c r="BW85" s="1650"/>
      <c r="BX85" s="1650"/>
      <c r="BY85" s="1650"/>
      <c r="BZ85" s="1650"/>
      <c r="CA85" s="1650"/>
      <c r="CB85" s="1650"/>
      <c r="CC85" s="1650"/>
      <c r="CD85" s="1650"/>
      <c r="CE85" s="1650"/>
      <c r="CF85" s="1650"/>
      <c r="CG85" s="1650"/>
      <c r="CH85" s="1650"/>
      <c r="CI85" s="1650"/>
      <c r="CJ85" s="1650"/>
      <c r="CK85" s="1650"/>
      <c r="CL85" s="1650"/>
      <c r="CM85" s="1650"/>
      <c r="CN85" s="1650"/>
      <c r="CO85" s="1650"/>
      <c r="CP85" s="1650"/>
      <c r="CQ85" s="1650"/>
      <c r="CR85" s="1650"/>
      <c r="CS85" s="1650"/>
      <c r="CT85" s="1650"/>
      <c r="CU85" s="1650"/>
      <c r="CV85" s="1650"/>
      <c r="CW85" s="1650"/>
      <c r="CX85" s="1650"/>
      <c r="CY85" s="1650"/>
      <c r="CZ85" s="1650"/>
      <c r="DA85" s="1650"/>
      <c r="DB85" s="1650"/>
      <c r="DC85" s="1650"/>
      <c r="DD85" s="1650"/>
      <c r="DE85" s="1650"/>
      <c r="DF85" s="1650"/>
      <c r="DG85" s="1650"/>
      <c r="DH85" s="1650"/>
      <c r="DI85" s="1650"/>
      <c r="DJ85" s="1650"/>
      <c r="DK85" s="1650"/>
      <c r="DL85" s="1650"/>
      <c r="DM85" s="1650"/>
      <c r="DN85" s="1650"/>
      <c r="DO85" s="1650"/>
      <c r="DP85" s="1650"/>
      <c r="DQ85" s="1650"/>
      <c r="DR85" s="1650"/>
      <c r="DS85" s="1650"/>
      <c r="DT85" s="1650"/>
      <c r="DU85" s="1650"/>
      <c r="DV85" s="1650"/>
      <c r="DW85" s="1650"/>
      <c r="DX85" s="1650"/>
      <c r="DY85" s="1650"/>
      <c r="DZ85" s="1650"/>
      <c r="EA85" s="1650"/>
      <c r="EB85" s="1650"/>
      <c r="EC85" s="1650"/>
      <c r="ED85" s="1650"/>
      <c r="EE85" s="1650"/>
      <c r="EF85" s="1650"/>
      <c r="EG85" s="1650"/>
      <c r="EH85" s="1650"/>
      <c r="EI85" s="1650"/>
      <c r="EJ85" s="1650"/>
      <c r="EK85" s="1650"/>
      <c r="EL85" s="1650"/>
      <c r="EM85" s="1650"/>
      <c r="EN85" s="1650"/>
      <c r="EO85" s="1650"/>
      <c r="EP85" s="1650"/>
      <c r="EQ85" s="1650"/>
      <c r="ER85" s="1650"/>
      <c r="ES85" s="1650"/>
      <c r="ET85" s="1650"/>
      <c r="EU85" s="1650"/>
      <c r="EV85" s="1650"/>
      <c r="EW85" s="1650"/>
      <c r="EX85" s="1650"/>
      <c r="EY85" s="1650"/>
      <c r="EZ85" s="1650"/>
      <c r="FA85" s="1650"/>
      <c r="FB85" s="1650"/>
      <c r="FC85" s="1650"/>
      <c r="FD85" s="1650"/>
      <c r="FE85" s="1650"/>
      <c r="FF85" s="1650"/>
      <c r="FG85" s="1650"/>
      <c r="FH85" s="1650"/>
      <c r="FI85" s="1650"/>
      <c r="FJ85" s="1650"/>
      <c r="FK85" s="1650"/>
      <c r="FL85" s="1650"/>
      <c r="FM85" s="1650"/>
      <c r="FN85" s="1650"/>
      <c r="FO85" s="1650"/>
      <c r="FP85" s="1650"/>
      <c r="FQ85" s="1650"/>
      <c r="FR85" s="1650"/>
      <c r="FS85" s="1650"/>
      <c r="FT85" s="1650"/>
      <c r="FU85" s="1650"/>
      <c r="FV85" s="1650"/>
      <c r="FW85" s="1650"/>
      <c r="FX85" s="1650"/>
      <c r="FY85" s="1650"/>
      <c r="FZ85" s="1650"/>
      <c r="GA85" s="1650"/>
      <c r="GB85" s="1650"/>
      <c r="GC85" s="1650"/>
      <c r="GD85" s="1650"/>
      <c r="GE85" s="1650"/>
      <c r="GF85" s="1650"/>
      <c r="GG85" s="1650"/>
      <c r="GH85" s="1650"/>
      <c r="GI85" s="1650"/>
      <c r="GJ85" s="1650"/>
      <c r="GK85" s="1650"/>
      <c r="GL85" s="1650"/>
      <c r="GM85" s="1650"/>
      <c r="GO85" s="1169"/>
      <c r="GP85" s="1645"/>
      <c r="GQ85" s="1645"/>
      <c r="GR85" s="1169"/>
      <c r="GS85" s="1169"/>
      <c r="GT85" s="1169"/>
      <c r="GU85" s="1169"/>
      <c r="GV85" s="1645"/>
      <c r="GW85" s="1169"/>
      <c r="GX85" s="1169"/>
      <c r="GY85" s="553"/>
      <c r="GZ85" s="1169"/>
      <c r="HA85" s="1169"/>
      <c r="HB85" s="1169"/>
      <c r="HC85" s="1169"/>
      <c r="HD85" s="1169"/>
      <c r="HE85" s="1641"/>
      <c r="HF85" s="575"/>
      <c r="HG85" s="575"/>
      <c r="HH85" s="575"/>
      <c r="HI85" s="575"/>
      <c r="HJ85" s="1650">
        <v>11</v>
      </c>
    </row>
    <row s="1650" customFormat="1" customHeight="1" ht="11.549999999999999">
      <c r="A86" s="996"/>
      <c r="B86" s="1645"/>
      <c r="C86" s="1645"/>
      <c r="D86" s="360"/>
      <c r="J86" s="1650"/>
      <c r="K86" s="1650"/>
      <c r="L86" s="1650"/>
      <c r="M86" s="1650"/>
      <c r="N86" s="1650"/>
      <c r="O86" s="1650"/>
      <c r="P86" s="1650"/>
      <c r="Q86" s="1650"/>
      <c r="R86" s="1650"/>
      <c r="S86" s="1650"/>
      <c r="T86" s="1650"/>
      <c r="U86" s="1650"/>
      <c r="V86" s="1650"/>
      <c r="W86" s="1650"/>
      <c r="X86" s="1650"/>
      <c r="Y86" s="1650"/>
      <c r="Z86" s="1650"/>
      <c r="AA86" s="1650"/>
      <c r="AB86" s="1650"/>
      <c r="AC86" s="1650"/>
      <c r="AD86" s="1650"/>
      <c r="AE86" s="1650"/>
      <c r="AF86" s="1650"/>
      <c r="AG86" s="1650"/>
      <c r="AH86" s="1650"/>
      <c r="AI86" s="1650"/>
      <c r="AJ86" s="1650"/>
      <c r="AK86" s="1650"/>
      <c r="AL86" s="1650"/>
      <c r="AM86" s="1650"/>
      <c r="AN86" s="1650"/>
      <c r="AO86" s="1650"/>
      <c r="AP86" s="1650"/>
      <c r="AQ86" s="1650"/>
      <c r="AR86" s="1650"/>
      <c r="AS86" s="1650"/>
      <c r="AT86" s="1650"/>
      <c r="AU86" s="1650"/>
      <c r="AV86" s="1650"/>
      <c r="AW86" s="1650"/>
      <c r="AX86" s="1650"/>
      <c r="AY86" s="1650"/>
      <c r="AZ86" s="1650"/>
      <c r="BA86" s="1650"/>
      <c r="BB86" s="1650"/>
      <c r="BC86" s="1650"/>
      <c r="BD86" s="1650"/>
      <c r="BE86" s="1650"/>
      <c r="BF86" s="1650"/>
      <c r="BG86" s="1650"/>
      <c r="BH86" s="1650"/>
      <c r="BI86" s="1650"/>
      <c r="BJ86" s="1650"/>
      <c r="BK86" s="1650"/>
      <c r="BL86" s="1650"/>
      <c r="BM86" s="1650"/>
      <c r="BN86" s="1650"/>
      <c r="BO86" s="1650"/>
      <c r="BP86" s="1650"/>
      <c r="BQ86" s="1650"/>
      <c r="BR86" s="1650"/>
      <c r="BS86" s="1650"/>
      <c r="BT86" s="1650"/>
      <c r="BU86" s="1650"/>
      <c r="BV86" s="1650"/>
      <c r="BW86" s="1650"/>
      <c r="BX86" s="1650"/>
      <c r="BY86" s="1650"/>
      <c r="BZ86" s="1650"/>
      <c r="CA86" s="1650"/>
      <c r="CB86" s="1650"/>
      <c r="CC86" s="1650"/>
      <c r="CD86" s="1650"/>
      <c r="CE86" s="1650"/>
      <c r="CF86" s="1650"/>
      <c r="CG86" s="1650"/>
      <c r="CH86" s="1650"/>
      <c r="CI86" s="1650"/>
      <c r="CJ86" s="1650"/>
      <c r="CK86" s="1650"/>
      <c r="CL86" s="1650"/>
      <c r="CM86" s="1650"/>
      <c r="CN86" s="1650"/>
      <c r="CO86" s="1650"/>
      <c r="CP86" s="1650"/>
      <c r="CQ86" s="1650"/>
      <c r="CR86" s="1650"/>
      <c r="CS86" s="1650"/>
      <c r="CT86" s="1650"/>
      <c r="CU86" s="1650"/>
      <c r="CV86" s="1650"/>
      <c r="CW86" s="1650"/>
      <c r="CX86" s="1650"/>
      <c r="CY86" s="1650"/>
      <c r="CZ86" s="1650"/>
      <c r="DA86" s="1650"/>
      <c r="DB86" s="1650"/>
      <c r="DC86" s="1650"/>
      <c r="DD86" s="1650"/>
      <c r="DE86" s="1650"/>
      <c r="DF86" s="1650"/>
      <c r="DG86" s="1650"/>
      <c r="DH86" s="1650"/>
      <c r="DI86" s="1650"/>
      <c r="DJ86" s="1650"/>
      <c r="DK86" s="1650"/>
      <c r="DL86" s="1650"/>
      <c r="DM86" s="1650"/>
      <c r="DN86" s="1650"/>
      <c r="DO86" s="1650"/>
      <c r="DP86" s="1650"/>
      <c r="DQ86" s="1650"/>
      <c r="DR86" s="1650"/>
      <c r="DS86" s="1650"/>
      <c r="DT86" s="1650"/>
      <c r="DU86" s="1650"/>
      <c r="DV86" s="1650"/>
      <c r="DW86" s="1650"/>
      <c r="DX86" s="1650"/>
      <c r="DY86" s="1650"/>
      <c r="DZ86" s="1650"/>
      <c r="EA86" s="1650"/>
      <c r="EB86" s="1650"/>
      <c r="EC86" s="1650"/>
      <c r="ED86" s="1650"/>
      <c r="EE86" s="1650"/>
      <c r="EF86" s="1650"/>
      <c r="EG86" s="1650"/>
      <c r="EH86" s="1650"/>
      <c r="EI86" s="1650"/>
      <c r="EJ86" s="1650"/>
      <c r="EK86" s="1650"/>
      <c r="EL86" s="1650"/>
      <c r="EM86" s="1650"/>
      <c r="EN86" s="1650"/>
      <c r="EO86" s="1650"/>
      <c r="EP86" s="1650"/>
      <c r="EQ86" s="1650"/>
      <c r="ER86" s="1650"/>
      <c r="ES86" s="1650"/>
      <c r="ET86" s="1650"/>
      <c r="EU86" s="1650"/>
      <c r="EV86" s="1650"/>
      <c r="EW86" s="1650"/>
      <c r="EX86" s="1650"/>
      <c r="EY86" s="1650"/>
      <c r="EZ86" s="1650"/>
      <c r="FA86" s="1650"/>
      <c r="FB86" s="1650"/>
      <c r="FC86" s="1650"/>
      <c r="FD86" s="1650"/>
      <c r="FE86" s="1650"/>
      <c r="FF86" s="1650"/>
      <c r="FG86" s="1650"/>
      <c r="FH86" s="1650"/>
      <c r="FI86" s="1650"/>
      <c r="FJ86" s="1650"/>
      <c r="FK86" s="1650"/>
      <c r="FL86" s="1650"/>
      <c r="FM86" s="1650"/>
      <c r="FN86" s="1650"/>
      <c r="FO86" s="1650"/>
      <c r="FP86" s="1650"/>
      <c r="FQ86" s="1650"/>
      <c r="FR86" s="1650"/>
      <c r="FS86" s="1650"/>
      <c r="FT86" s="1650"/>
      <c r="FU86" s="1650"/>
      <c r="FV86" s="1650"/>
      <c r="FW86" s="1650"/>
      <c r="FX86" s="1650"/>
      <c r="FY86" s="1650"/>
      <c r="FZ86" s="1650"/>
      <c r="GA86" s="1650"/>
      <c r="GB86" s="1650"/>
      <c r="GC86" s="1650"/>
      <c r="GD86" s="1650"/>
      <c r="GE86" s="1650"/>
      <c r="GF86" s="1650"/>
      <c r="GG86" s="1650"/>
      <c r="GH86" s="1650"/>
      <c r="GI86" s="1650"/>
      <c r="GJ86" s="1650"/>
      <c r="GK86" s="1650"/>
      <c r="GL86" s="1650"/>
      <c r="GM86" s="1650"/>
      <c r="GO86" s="1169"/>
      <c r="GP86" s="1645"/>
      <c r="GQ86" s="1645"/>
      <c r="GR86" s="1169"/>
      <c r="GS86" s="1169"/>
      <c r="GT86" s="1169"/>
      <c r="GU86" s="1169"/>
      <c r="GV86" s="1645"/>
      <c r="GW86" s="1169"/>
      <c r="GX86" s="1169"/>
      <c r="GY86" s="553"/>
      <c r="GZ86" s="1169"/>
      <c r="HA86" s="1169"/>
      <c r="HB86" s="1169"/>
      <c r="HC86" s="1169"/>
      <c r="HD86" s="1169"/>
      <c r="HE86" s="1641"/>
      <c r="HF86" s="575"/>
      <c r="HG86" s="575"/>
      <c r="HH86" s="575"/>
      <c r="HI86" s="575"/>
      <c r="HJ86" s="1650">
        <v>11</v>
      </c>
    </row>
    <row s="1650" customFormat="1" customHeight="1" ht="11.549999999999999">
      <c r="A87" s="996"/>
      <c r="B87" s="1645"/>
      <c r="C87" s="1645"/>
      <c r="D87" s="360"/>
      <c r="J87" s="1650"/>
      <c r="K87" s="1650"/>
      <c r="L87" s="1650"/>
      <c r="M87" s="1650"/>
      <c r="N87" s="1650"/>
      <c r="O87" s="1650"/>
      <c r="P87" s="1650"/>
      <c r="Q87" s="1650"/>
      <c r="R87" s="1650"/>
      <c r="S87" s="1650"/>
      <c r="T87" s="1650"/>
      <c r="U87" s="1650"/>
      <c r="V87" s="1650"/>
      <c r="W87" s="1650"/>
      <c r="X87" s="1650"/>
      <c r="Y87" s="1650"/>
      <c r="Z87" s="1650"/>
      <c r="AA87" s="1650"/>
      <c r="AB87" s="1650"/>
      <c r="AC87" s="1650"/>
      <c r="AD87" s="1650"/>
      <c r="AE87" s="1650"/>
      <c r="AF87" s="1650"/>
      <c r="AG87" s="1650"/>
      <c r="AH87" s="1650"/>
      <c r="AI87" s="1650"/>
      <c r="AJ87" s="1650"/>
      <c r="AK87" s="1650"/>
      <c r="AL87" s="1650"/>
      <c r="AM87" s="1650"/>
      <c r="AN87" s="1650"/>
      <c r="AO87" s="1650"/>
      <c r="AP87" s="1650"/>
      <c r="AQ87" s="1650"/>
      <c r="AR87" s="1650"/>
      <c r="AS87" s="1650"/>
      <c r="AT87" s="1650"/>
      <c r="AU87" s="1650"/>
      <c r="AV87" s="1650"/>
      <c r="AW87" s="1650"/>
      <c r="AX87" s="1650"/>
      <c r="AY87" s="1650"/>
      <c r="AZ87" s="1650"/>
      <c r="BA87" s="1650"/>
      <c r="BB87" s="1650"/>
      <c r="BC87" s="1650"/>
      <c r="BD87" s="1650"/>
      <c r="BE87" s="1650"/>
      <c r="BF87" s="1650"/>
      <c r="BG87" s="1650"/>
      <c r="BH87" s="1650"/>
      <c r="BI87" s="1650"/>
      <c r="BJ87" s="1650"/>
      <c r="BK87" s="1650"/>
      <c r="BL87" s="1650"/>
      <c r="BM87" s="1650"/>
      <c r="BN87" s="1650"/>
      <c r="BO87" s="1650"/>
      <c r="BP87" s="1650"/>
      <c r="BQ87" s="1650"/>
      <c r="BR87" s="1650"/>
      <c r="BS87" s="1650"/>
      <c r="BT87" s="1650"/>
      <c r="BU87" s="1650"/>
      <c r="BV87" s="1650"/>
      <c r="BW87" s="1650"/>
      <c r="BX87" s="1650"/>
      <c r="BY87" s="1650"/>
      <c r="BZ87" s="1650"/>
      <c r="CA87" s="1650"/>
      <c r="CB87" s="1650"/>
      <c r="CC87" s="1650"/>
      <c r="CD87" s="1650"/>
      <c r="CE87" s="1650"/>
      <c r="CF87" s="1650"/>
      <c r="CG87" s="1650"/>
      <c r="CH87" s="1650"/>
      <c r="CI87" s="1650"/>
      <c r="CJ87" s="1650"/>
      <c r="CK87" s="1650"/>
      <c r="CL87" s="1650"/>
      <c r="CM87" s="1650"/>
      <c r="CN87" s="1650"/>
      <c r="CO87" s="1650"/>
      <c r="CP87" s="1650"/>
      <c r="CQ87" s="1650"/>
      <c r="CR87" s="1650"/>
      <c r="CS87" s="1650"/>
      <c r="CT87" s="1650"/>
      <c r="CU87" s="1650"/>
      <c r="CV87" s="1650"/>
      <c r="CW87" s="1650"/>
      <c r="CX87" s="1650"/>
      <c r="CY87" s="1650"/>
      <c r="CZ87" s="1650"/>
      <c r="DA87" s="1650"/>
      <c r="DB87" s="1650"/>
      <c r="DC87" s="1650"/>
      <c r="DD87" s="1650"/>
      <c r="DE87" s="1650"/>
      <c r="DF87" s="1650"/>
      <c r="DG87" s="1650"/>
      <c r="DH87" s="1650"/>
      <c r="DI87" s="1650"/>
      <c r="DJ87" s="1650"/>
      <c r="DK87" s="1650"/>
      <c r="DL87" s="1650"/>
      <c r="DM87" s="1650"/>
      <c r="DN87" s="1650"/>
      <c r="DO87" s="1650"/>
      <c r="DP87" s="1650"/>
      <c r="DQ87" s="1650"/>
      <c r="DR87" s="1650"/>
      <c r="DS87" s="1650"/>
      <c r="DT87" s="1650"/>
      <c r="DU87" s="1650"/>
      <c r="DV87" s="1650"/>
      <c r="DW87" s="1650"/>
      <c r="DX87" s="1650"/>
      <c r="DY87" s="1650"/>
      <c r="DZ87" s="1650"/>
      <c r="EA87" s="1650"/>
      <c r="EB87" s="1650"/>
      <c r="EC87" s="1650"/>
      <c r="ED87" s="1650"/>
      <c r="EE87" s="1650"/>
      <c r="EF87" s="1650"/>
      <c r="EG87" s="1650"/>
      <c r="EH87" s="1650"/>
      <c r="EI87" s="1650"/>
      <c r="EJ87" s="1650"/>
      <c r="EK87" s="1650"/>
      <c r="EL87" s="1650"/>
      <c r="EM87" s="1650"/>
      <c r="EN87" s="1650"/>
      <c r="EO87" s="1650"/>
      <c r="EP87" s="1650"/>
      <c r="EQ87" s="1650"/>
      <c r="ER87" s="1650"/>
      <c r="ES87" s="1650"/>
      <c r="ET87" s="1650"/>
      <c r="EU87" s="1650"/>
      <c r="EV87" s="1650"/>
      <c r="EW87" s="1650"/>
      <c r="EX87" s="1650"/>
      <c r="EY87" s="1650"/>
      <c r="EZ87" s="1650"/>
      <c r="FA87" s="1650"/>
      <c r="FB87" s="1650"/>
      <c r="FC87" s="1650"/>
      <c r="FD87" s="1650"/>
      <c r="FE87" s="1650"/>
      <c r="FF87" s="1650"/>
      <c r="FG87" s="1650"/>
      <c r="FH87" s="1650"/>
      <c r="FI87" s="1650"/>
      <c r="FJ87" s="1650"/>
      <c r="FK87" s="1650"/>
      <c r="FL87" s="1650"/>
      <c r="FM87" s="1650"/>
      <c r="FN87" s="1650"/>
      <c r="FO87" s="1650"/>
      <c r="FP87" s="1650"/>
      <c r="FQ87" s="1650"/>
      <c r="FR87" s="1650"/>
      <c r="FS87" s="1650"/>
      <c r="FT87" s="1650"/>
      <c r="FU87" s="1650"/>
      <c r="FV87" s="1650"/>
      <c r="FW87" s="1650"/>
      <c r="FX87" s="1650"/>
      <c r="FY87" s="1650"/>
      <c r="FZ87" s="1650"/>
      <c r="GA87" s="1650"/>
      <c r="GB87" s="1650"/>
      <c r="GC87" s="1650"/>
      <c r="GD87" s="1650"/>
      <c r="GE87" s="1650"/>
      <c r="GF87" s="1650"/>
      <c r="GG87" s="1650"/>
      <c r="GH87" s="1650"/>
      <c r="GI87" s="1650"/>
      <c r="GJ87" s="1650"/>
      <c r="GK87" s="1650"/>
      <c r="GL87" s="1650"/>
      <c r="GM87" s="1650"/>
      <c r="GO87" s="1169"/>
      <c r="GP87" s="1645"/>
      <c r="GQ87" s="1645"/>
      <c r="GR87" s="1169"/>
      <c r="GS87" s="1169"/>
      <c r="GT87" s="1169"/>
      <c r="GU87" s="1169"/>
      <c r="GV87" s="1645"/>
      <c r="GW87" s="1169"/>
      <c r="GX87" s="1169"/>
      <c r="GY87" s="553"/>
      <c r="GZ87" s="1169"/>
      <c r="HA87" s="1169"/>
      <c r="HB87" s="1169"/>
      <c r="HC87" s="1169"/>
      <c r="HD87" s="1169"/>
      <c r="HE87" s="1641"/>
      <c r="HF87" s="575"/>
      <c r="HG87" s="575"/>
      <c r="HH87" s="575"/>
      <c r="HI87" s="575"/>
      <c r="HJ87" s="1650">
        <v>11</v>
      </c>
    </row>
    <row s="1650" customFormat="1" customHeight="1" ht="11.549999999999999">
      <c r="A88" s="996"/>
      <c r="B88" s="1645"/>
      <c r="C88" s="1645"/>
      <c r="D88" s="360"/>
      <c r="J88" s="1650"/>
      <c r="K88" s="1650"/>
      <c r="L88" s="1650"/>
      <c r="M88" s="1650"/>
      <c r="N88" s="1650"/>
      <c r="O88" s="1650"/>
      <c r="P88" s="1650"/>
      <c r="Q88" s="1650"/>
      <c r="R88" s="1650"/>
      <c r="S88" s="1650"/>
      <c r="T88" s="1650"/>
      <c r="U88" s="1650"/>
      <c r="V88" s="1650"/>
      <c r="W88" s="1650"/>
      <c r="X88" s="1650"/>
      <c r="Y88" s="1650"/>
      <c r="Z88" s="1650"/>
      <c r="AA88" s="1650"/>
      <c r="AB88" s="1650"/>
      <c r="AC88" s="1650"/>
      <c r="AD88" s="1650"/>
      <c r="AE88" s="1650"/>
      <c r="AF88" s="1650"/>
      <c r="AG88" s="1650"/>
      <c r="AH88" s="1650"/>
      <c r="AI88" s="1650"/>
      <c r="AJ88" s="1650"/>
      <c r="AK88" s="1650"/>
      <c r="AL88" s="1650"/>
      <c r="AM88" s="1650"/>
      <c r="AN88" s="1650"/>
      <c r="AO88" s="1650"/>
      <c r="AP88" s="1650"/>
      <c r="AQ88" s="1650"/>
      <c r="AR88" s="1650"/>
      <c r="AS88" s="1650"/>
      <c r="AT88" s="1650"/>
      <c r="AU88" s="1650"/>
      <c r="AV88" s="1650"/>
      <c r="AW88" s="1650"/>
      <c r="AX88" s="1650"/>
      <c r="AY88" s="1650"/>
      <c r="AZ88" s="1650"/>
      <c r="BA88" s="1650"/>
      <c r="BB88" s="1650"/>
      <c r="BC88" s="1650"/>
      <c r="BD88" s="1650"/>
      <c r="BE88" s="1650"/>
      <c r="BF88" s="1650"/>
      <c r="BG88" s="1650"/>
      <c r="BH88" s="1650"/>
      <c r="BI88" s="1650"/>
      <c r="BJ88" s="1650"/>
      <c r="BK88" s="1650"/>
      <c r="BL88" s="1650"/>
      <c r="BM88" s="1650"/>
      <c r="BN88" s="1650"/>
      <c r="BO88" s="1650"/>
      <c r="BP88" s="1650"/>
      <c r="BQ88" s="1650"/>
      <c r="BR88" s="1650"/>
      <c r="BS88" s="1650"/>
      <c r="BT88" s="1650"/>
      <c r="BU88" s="1650"/>
      <c r="BV88" s="1650"/>
      <c r="BW88" s="1650"/>
      <c r="BX88" s="1650"/>
      <c r="BY88" s="1650"/>
      <c r="BZ88" s="1650"/>
      <c r="CA88" s="1650"/>
      <c r="CB88" s="1650"/>
      <c r="CC88" s="1650"/>
      <c r="CD88" s="1650"/>
      <c r="CE88" s="1650"/>
      <c r="CF88" s="1650"/>
      <c r="CG88" s="1650"/>
      <c r="CH88" s="1650"/>
      <c r="CI88" s="1650"/>
      <c r="CJ88" s="1650"/>
      <c r="CK88" s="1650"/>
      <c r="CL88" s="1650"/>
      <c r="CM88" s="1650"/>
      <c r="CN88" s="1650"/>
      <c r="CO88" s="1650"/>
      <c r="CP88" s="1650"/>
      <c r="CQ88" s="1650"/>
      <c r="CR88" s="1650"/>
      <c r="CS88" s="1650"/>
      <c r="CT88" s="1650"/>
      <c r="CU88" s="1650"/>
      <c r="CV88" s="1650"/>
      <c r="CW88" s="1650"/>
      <c r="CX88" s="1650"/>
      <c r="CY88" s="1650"/>
      <c r="CZ88" s="1650"/>
      <c r="DA88" s="1650"/>
      <c r="DB88" s="1650"/>
      <c r="DC88" s="1650"/>
      <c r="DD88" s="1650"/>
      <c r="DE88" s="1650"/>
      <c r="DF88" s="1650"/>
      <c r="DG88" s="1650"/>
      <c r="DH88" s="1650"/>
      <c r="DI88" s="1650"/>
      <c r="DJ88" s="1650"/>
      <c r="DK88" s="1650"/>
      <c r="DL88" s="1650"/>
      <c r="DM88" s="1650"/>
      <c r="DN88" s="1650"/>
      <c r="DO88" s="1650"/>
      <c r="DP88" s="1650"/>
      <c r="DQ88" s="1650"/>
      <c r="DR88" s="1650"/>
      <c r="DS88" s="1650"/>
      <c r="DT88" s="1650"/>
      <c r="DU88" s="1650"/>
      <c r="DV88" s="1650"/>
      <c r="DW88" s="1650"/>
      <c r="DX88" s="1650"/>
      <c r="DY88" s="1650"/>
      <c r="DZ88" s="1650"/>
      <c r="EA88" s="1650"/>
      <c r="EB88" s="1650"/>
      <c r="EC88" s="1650"/>
      <c r="ED88" s="1650"/>
      <c r="EE88" s="1650"/>
      <c r="EF88" s="1650"/>
      <c r="EG88" s="1650"/>
      <c r="EH88" s="1650"/>
      <c r="EI88" s="1650"/>
      <c r="EJ88" s="1650"/>
      <c r="EK88" s="1650"/>
      <c r="EL88" s="1650"/>
      <c r="EM88" s="1650"/>
      <c r="EN88" s="1650"/>
      <c r="EO88" s="1650"/>
      <c r="EP88" s="1650"/>
      <c r="EQ88" s="1650"/>
      <c r="ER88" s="1650"/>
      <c r="ES88" s="1650"/>
      <c r="ET88" s="1650"/>
      <c r="EU88" s="1650"/>
      <c r="EV88" s="1650"/>
      <c r="EW88" s="1650"/>
      <c r="EX88" s="1650"/>
      <c r="EY88" s="1650"/>
      <c r="EZ88" s="1650"/>
      <c r="FA88" s="1650"/>
      <c r="FB88" s="1650"/>
      <c r="FC88" s="1650"/>
      <c r="FD88" s="1650"/>
      <c r="FE88" s="1650"/>
      <c r="FF88" s="1650"/>
      <c r="FG88" s="1650"/>
      <c r="FH88" s="1650"/>
      <c r="FI88" s="1650"/>
      <c r="FJ88" s="1650"/>
      <c r="FK88" s="1650"/>
      <c r="FL88" s="1650"/>
      <c r="FM88" s="1650"/>
      <c r="FN88" s="1650"/>
      <c r="FO88" s="1650"/>
      <c r="FP88" s="1650"/>
      <c r="FQ88" s="1650"/>
      <c r="FR88" s="1650"/>
      <c r="FS88" s="1650"/>
      <c r="FT88" s="1650"/>
      <c r="FU88" s="1650"/>
      <c r="FV88" s="1650"/>
      <c r="FW88" s="1650"/>
      <c r="FX88" s="1650"/>
      <c r="FY88" s="1650"/>
      <c r="FZ88" s="1650"/>
      <c r="GA88" s="1650"/>
      <c r="GB88" s="1650"/>
      <c r="GC88" s="1650"/>
      <c r="GD88" s="1650"/>
      <c r="GE88" s="1650"/>
      <c r="GF88" s="1650"/>
      <c r="GG88" s="1650"/>
      <c r="GH88" s="1650"/>
      <c r="GI88" s="1650"/>
      <c r="GJ88" s="1650"/>
      <c r="GK88" s="1650"/>
      <c r="GL88" s="1650"/>
      <c r="GM88" s="1650"/>
      <c r="GO88" s="1169"/>
      <c r="GP88" s="1645"/>
      <c r="GQ88" s="1645"/>
      <c r="GR88" s="1169"/>
      <c r="GS88" s="1169"/>
      <c r="GT88" s="1169"/>
      <c r="GU88" s="1169"/>
      <c r="GV88" s="1645"/>
      <c r="GW88" s="1169"/>
      <c r="GX88" s="1169"/>
      <c r="GY88" s="553"/>
      <c r="GZ88" s="1169"/>
      <c r="HA88" s="1169"/>
      <c r="HB88" s="1169"/>
      <c r="HC88" s="1169"/>
      <c r="HD88" s="1169"/>
      <c r="HE88" s="1641"/>
      <c r="HF88" s="575"/>
      <c r="HG88" s="575"/>
      <c r="HH88" s="575"/>
      <c r="HI88" s="575"/>
      <c r="HJ88" s="1650">
        <v>11</v>
      </c>
    </row>
    <row s="1650" customFormat="1" customHeight="1" ht="11.549999999999999">
      <c r="A89" s="996"/>
      <c r="B89" s="1645"/>
      <c r="C89" s="1645"/>
      <c r="D89" s="360"/>
      <c r="J89" s="1650"/>
      <c r="K89" s="1650"/>
      <c r="L89" s="1650"/>
      <c r="M89" s="1650"/>
      <c r="N89" s="1650"/>
      <c r="O89" s="1650"/>
      <c r="P89" s="1650"/>
      <c r="Q89" s="1650"/>
      <c r="R89" s="1650"/>
      <c r="S89" s="1650"/>
      <c r="T89" s="1650"/>
      <c r="U89" s="1650"/>
      <c r="V89" s="1650"/>
      <c r="W89" s="1650"/>
      <c r="X89" s="1650"/>
      <c r="Y89" s="1650"/>
      <c r="Z89" s="1650"/>
      <c r="AA89" s="1650"/>
      <c r="AB89" s="1650"/>
      <c r="AC89" s="1650"/>
      <c r="AD89" s="1650"/>
      <c r="AE89" s="1650"/>
      <c r="AF89" s="1650"/>
      <c r="AG89" s="1650"/>
      <c r="AH89" s="1650"/>
      <c r="AI89" s="1650"/>
      <c r="AJ89" s="1650"/>
      <c r="AK89" s="1650"/>
      <c r="AL89" s="1650"/>
      <c r="AM89" s="1650"/>
      <c r="AN89" s="1650"/>
      <c r="AO89" s="1650"/>
      <c r="AP89" s="1650"/>
      <c r="AQ89" s="1650"/>
      <c r="AR89" s="1650"/>
      <c r="AS89" s="1650"/>
      <c r="AT89" s="1650"/>
      <c r="AU89" s="1650"/>
      <c r="AV89" s="1650"/>
      <c r="AW89" s="1650"/>
      <c r="AX89" s="1650"/>
      <c r="AY89" s="1650"/>
      <c r="AZ89" s="1650"/>
      <c r="BA89" s="1650"/>
      <c r="BB89" s="1650"/>
      <c r="BC89" s="1650"/>
      <c r="BD89" s="1650"/>
      <c r="BE89" s="1650"/>
      <c r="BF89" s="1650"/>
      <c r="BG89" s="1650"/>
      <c r="BH89" s="1650"/>
      <c r="BI89" s="1650"/>
      <c r="BJ89" s="1650"/>
      <c r="BK89" s="1650"/>
      <c r="BL89" s="1650"/>
      <c r="BM89" s="1650"/>
      <c r="BN89" s="1650"/>
      <c r="BO89" s="1650"/>
      <c r="BP89" s="1650"/>
      <c r="BQ89" s="1650"/>
      <c r="BR89" s="1650"/>
      <c r="BS89" s="1650"/>
      <c r="BT89" s="1650"/>
      <c r="BU89" s="1650"/>
      <c r="BV89" s="1650"/>
      <c r="BW89" s="1650"/>
      <c r="BX89" s="1650"/>
      <c r="BY89" s="1650"/>
      <c r="BZ89" s="1650"/>
      <c r="CA89" s="1650"/>
      <c r="CB89" s="1650"/>
      <c r="CC89" s="1650"/>
      <c r="CD89" s="1650"/>
      <c r="CE89" s="1650"/>
      <c r="CF89" s="1650"/>
      <c r="CG89" s="1650"/>
      <c r="CH89" s="1650"/>
      <c r="CI89" s="1650"/>
      <c r="CJ89" s="1650"/>
      <c r="CK89" s="1650"/>
      <c r="CL89" s="1650"/>
      <c r="CM89" s="1650"/>
      <c r="CN89" s="1650"/>
      <c r="CO89" s="1650"/>
      <c r="CP89" s="1650"/>
      <c r="CQ89" s="1650"/>
      <c r="CR89" s="1650"/>
      <c r="CS89" s="1650"/>
      <c r="CT89" s="1650"/>
      <c r="CU89" s="1650"/>
      <c r="CV89" s="1650"/>
      <c r="CW89" s="1650"/>
      <c r="CX89" s="1650"/>
      <c r="CY89" s="1650"/>
      <c r="CZ89" s="1650"/>
      <c r="DA89" s="1650"/>
      <c r="DB89" s="1650"/>
      <c r="DC89" s="1650"/>
      <c r="DD89" s="1650"/>
      <c r="DE89" s="1650"/>
      <c r="DF89" s="1650"/>
      <c r="DG89" s="1650"/>
      <c r="DH89" s="1650"/>
      <c r="DI89" s="1650"/>
      <c r="DJ89" s="1650"/>
      <c r="DK89" s="1650"/>
      <c r="DL89" s="1650"/>
      <c r="DM89" s="1650"/>
      <c r="DN89" s="1650"/>
      <c r="DO89" s="1650"/>
      <c r="DP89" s="1650"/>
      <c r="DQ89" s="1650"/>
      <c r="DR89" s="1650"/>
      <c r="DS89" s="1650"/>
      <c r="DT89" s="1650"/>
      <c r="DU89" s="1650"/>
      <c r="DV89" s="1650"/>
      <c r="DW89" s="1650"/>
      <c r="DX89" s="1650"/>
      <c r="DY89" s="1650"/>
      <c r="DZ89" s="1650"/>
      <c r="EA89" s="1650"/>
      <c r="EB89" s="1650"/>
      <c r="EC89" s="1650"/>
      <c r="ED89" s="1650"/>
      <c r="EE89" s="1650"/>
      <c r="EF89" s="1650"/>
      <c r="EG89" s="1650"/>
      <c r="EH89" s="1650"/>
      <c r="EI89" s="1650"/>
      <c r="EJ89" s="1650"/>
      <c r="EK89" s="1650"/>
      <c r="EL89" s="1650"/>
      <c r="EM89" s="1650"/>
      <c r="EN89" s="1650"/>
      <c r="EO89" s="1650"/>
      <c r="EP89" s="1650"/>
      <c r="EQ89" s="1650"/>
      <c r="ER89" s="1650"/>
      <c r="ES89" s="1650"/>
      <c r="ET89" s="1650"/>
      <c r="EU89" s="1650"/>
      <c r="EV89" s="1650"/>
      <c r="EW89" s="1650"/>
      <c r="EX89" s="1650"/>
      <c r="EY89" s="1650"/>
      <c r="EZ89" s="1650"/>
      <c r="FA89" s="1650"/>
      <c r="FB89" s="1650"/>
      <c r="FC89" s="1650"/>
      <c r="FD89" s="1650"/>
      <c r="FE89" s="1650"/>
      <c r="FF89" s="1650"/>
      <c r="FG89" s="1650"/>
      <c r="FH89" s="1650"/>
      <c r="FI89" s="1650"/>
      <c r="FJ89" s="1650"/>
      <c r="FK89" s="1650"/>
      <c r="FL89" s="1650"/>
      <c r="FM89" s="1650"/>
      <c r="FN89" s="1650"/>
      <c r="FO89" s="1650"/>
      <c r="FP89" s="1650"/>
      <c r="FQ89" s="1650"/>
      <c r="FR89" s="1650"/>
      <c r="FS89" s="1650"/>
      <c r="FT89" s="1650"/>
      <c r="FU89" s="1650"/>
      <c r="FV89" s="1650"/>
      <c r="FW89" s="1650"/>
      <c r="FX89" s="1650"/>
      <c r="FY89" s="1650"/>
      <c r="FZ89" s="1650"/>
      <c r="GA89" s="1650"/>
      <c r="GB89" s="1650"/>
      <c r="GC89" s="1650"/>
      <c r="GD89" s="1650"/>
      <c r="GE89" s="1650"/>
      <c r="GF89" s="1650"/>
      <c r="GG89" s="1650"/>
      <c r="GH89" s="1650"/>
      <c r="GI89" s="1650"/>
      <c r="GJ89" s="1650"/>
      <c r="GK89" s="1650"/>
      <c r="GL89" s="1650"/>
      <c r="GM89" s="1650"/>
      <c r="GO89" s="1169"/>
      <c r="GP89" s="1645"/>
      <c r="GQ89" s="1645"/>
      <c r="GR89" s="1169"/>
      <c r="GS89" s="1169"/>
      <c r="GT89" s="1169"/>
      <c r="GU89" s="1169"/>
      <c r="GV89" s="1645"/>
      <c r="GW89" s="1169"/>
      <c r="GX89" s="1169"/>
      <c r="GY89" s="553"/>
      <c r="GZ89" s="1169"/>
      <c r="HA89" s="1169"/>
      <c r="HB89" s="1169"/>
      <c r="HC89" s="1169"/>
      <c r="HD89" s="1169"/>
      <c r="HE89" s="1641"/>
      <c r="HF89" s="575"/>
      <c r="HG89" s="575"/>
      <c r="HH89" s="575"/>
      <c r="HI89" s="575"/>
      <c r="HJ89" s="1650">
        <v>11</v>
      </c>
    </row>
    <row s="1650" customFormat="1" customHeight="1" ht="11.549999999999999">
      <c r="A90" s="996"/>
      <c r="B90" s="1645"/>
      <c r="C90" s="1645"/>
      <c r="D90" s="360"/>
      <c r="J90" s="1650"/>
      <c r="K90" s="1650"/>
      <c r="L90" s="1650"/>
      <c r="M90" s="1650"/>
      <c r="N90" s="1650"/>
      <c r="O90" s="1650"/>
      <c r="P90" s="1650"/>
      <c r="Q90" s="1650"/>
      <c r="R90" s="1650"/>
      <c r="S90" s="1650"/>
      <c r="T90" s="1650"/>
      <c r="U90" s="1650"/>
      <c r="V90" s="1650"/>
      <c r="W90" s="1650"/>
      <c r="X90" s="1650"/>
      <c r="Y90" s="1650"/>
      <c r="Z90" s="1650"/>
      <c r="AA90" s="1650"/>
      <c r="AB90" s="1650"/>
      <c r="AC90" s="1650"/>
      <c r="AD90" s="1650"/>
      <c r="AE90" s="1650"/>
      <c r="AF90" s="1650"/>
      <c r="AG90" s="1650"/>
      <c r="AH90" s="1650"/>
      <c r="AI90" s="1650"/>
      <c r="AJ90" s="1650"/>
      <c r="AK90" s="1650"/>
      <c r="AL90" s="1650"/>
      <c r="AM90" s="1650"/>
      <c r="AN90" s="1650"/>
      <c r="AO90" s="1650"/>
      <c r="AP90" s="1650"/>
      <c r="AQ90" s="1650"/>
      <c r="AR90" s="1650"/>
      <c r="AS90" s="1650"/>
      <c r="AT90" s="1650"/>
      <c r="AU90" s="1650"/>
      <c r="AV90" s="1650"/>
      <c r="AW90" s="1650"/>
      <c r="AX90" s="1650"/>
      <c r="AY90" s="1650"/>
      <c r="AZ90" s="1650"/>
      <c r="BA90" s="1650"/>
      <c r="BB90" s="1650"/>
      <c r="BC90" s="1650"/>
      <c r="BD90" s="1650"/>
      <c r="BE90" s="1650"/>
      <c r="BF90" s="1650"/>
      <c r="BG90" s="1650"/>
      <c r="BH90" s="1650"/>
      <c r="BI90" s="1650"/>
      <c r="BJ90" s="1650"/>
      <c r="BK90" s="1650"/>
      <c r="BL90" s="1650"/>
      <c r="BM90" s="1650"/>
      <c r="BN90" s="1650"/>
      <c r="BO90" s="1650"/>
      <c r="BP90" s="1650"/>
      <c r="BQ90" s="1650"/>
      <c r="BR90" s="1650"/>
      <c r="BS90" s="1650"/>
      <c r="BT90" s="1650"/>
      <c r="BU90" s="1650"/>
      <c r="BV90" s="1650"/>
      <c r="BW90" s="1650"/>
      <c r="BX90" s="1650"/>
      <c r="BY90" s="1650"/>
      <c r="BZ90" s="1650"/>
      <c r="CA90" s="1650"/>
      <c r="CB90" s="1650"/>
      <c r="CC90" s="1650"/>
      <c r="CD90" s="1650"/>
      <c r="CE90" s="1650"/>
      <c r="CF90" s="1650"/>
      <c r="CG90" s="1650"/>
      <c r="CH90" s="1650"/>
      <c r="CI90" s="1650"/>
      <c r="CJ90" s="1650"/>
      <c r="CK90" s="1650"/>
      <c r="CL90" s="1650"/>
      <c r="CM90" s="1650"/>
      <c r="CN90" s="1650"/>
      <c r="CO90" s="1650"/>
      <c r="CP90" s="1650"/>
      <c r="CQ90" s="1650"/>
      <c r="CR90" s="1650"/>
      <c r="CS90" s="1650"/>
      <c r="CT90" s="1650"/>
      <c r="CU90" s="1650"/>
      <c r="CV90" s="1650"/>
      <c r="CW90" s="1650"/>
      <c r="CX90" s="1650"/>
      <c r="CY90" s="1650"/>
      <c r="CZ90" s="1650"/>
      <c r="DA90" s="1650"/>
      <c r="DB90" s="1650"/>
      <c r="DC90" s="1650"/>
      <c r="DD90" s="1650"/>
      <c r="DE90" s="1650"/>
      <c r="DF90" s="1650"/>
      <c r="DG90" s="1650"/>
      <c r="DH90" s="1650"/>
      <c r="DI90" s="1650"/>
      <c r="DJ90" s="1650"/>
      <c r="DK90" s="1650"/>
      <c r="DL90" s="1650"/>
      <c r="DM90" s="1650"/>
      <c r="DN90" s="1650"/>
      <c r="DO90" s="1650"/>
      <c r="DP90" s="1650"/>
      <c r="DQ90" s="1650"/>
      <c r="DR90" s="1650"/>
      <c r="DS90" s="1650"/>
      <c r="DT90" s="1650"/>
      <c r="DU90" s="1650"/>
      <c r="DV90" s="1650"/>
      <c r="DW90" s="1650"/>
      <c r="DX90" s="1650"/>
      <c r="DY90" s="1650"/>
      <c r="DZ90" s="1650"/>
      <c r="EA90" s="1650"/>
      <c r="EB90" s="1650"/>
      <c r="EC90" s="1650"/>
      <c r="ED90" s="1650"/>
      <c r="EE90" s="1650"/>
      <c r="EF90" s="1650"/>
      <c r="EG90" s="1650"/>
      <c r="EH90" s="1650"/>
      <c r="EI90" s="1650"/>
      <c r="EJ90" s="1650"/>
      <c r="EK90" s="1650"/>
      <c r="EL90" s="1650"/>
      <c r="EM90" s="1650"/>
      <c r="EN90" s="1650"/>
      <c r="EO90" s="1650"/>
      <c r="EP90" s="1650"/>
      <c r="EQ90" s="1650"/>
      <c r="ER90" s="1650"/>
      <c r="ES90" s="1650"/>
      <c r="ET90" s="1650"/>
      <c r="EU90" s="1650"/>
      <c r="EV90" s="1650"/>
      <c r="EW90" s="1650"/>
      <c r="EX90" s="1650"/>
      <c r="EY90" s="1650"/>
      <c r="EZ90" s="1650"/>
      <c r="FA90" s="1650"/>
      <c r="FB90" s="1650"/>
      <c r="FC90" s="1650"/>
      <c r="FD90" s="1650"/>
      <c r="FE90" s="1650"/>
      <c r="FF90" s="1650"/>
      <c r="FG90" s="1650"/>
      <c r="FH90" s="1650"/>
      <c r="FI90" s="1650"/>
      <c r="FJ90" s="1650"/>
      <c r="FK90" s="1650"/>
      <c r="FL90" s="1650"/>
      <c r="FM90" s="1650"/>
      <c r="FN90" s="1650"/>
      <c r="FO90" s="1650"/>
      <c r="FP90" s="1650"/>
      <c r="FQ90" s="1650"/>
      <c r="FR90" s="1650"/>
      <c r="FS90" s="1650"/>
      <c r="FT90" s="1650"/>
      <c r="FU90" s="1650"/>
      <c r="FV90" s="1650"/>
      <c r="FW90" s="1650"/>
      <c r="FX90" s="1650"/>
      <c r="FY90" s="1650"/>
      <c r="FZ90" s="1650"/>
      <c r="GA90" s="1650"/>
      <c r="GB90" s="1650"/>
      <c r="GC90" s="1650"/>
      <c r="GD90" s="1650"/>
      <c r="GE90" s="1650"/>
      <c r="GF90" s="1650"/>
      <c r="GG90" s="1650"/>
      <c r="GH90" s="1650"/>
      <c r="GI90" s="1650"/>
      <c r="GJ90" s="1650"/>
      <c r="GK90" s="1650"/>
      <c r="GL90" s="1650"/>
      <c r="GM90" s="1650"/>
      <c r="GO90" s="1169"/>
      <c r="GP90" s="1645"/>
      <c r="GQ90" s="1645"/>
      <c r="GR90" s="1169"/>
      <c r="GS90" s="1169"/>
      <c r="GT90" s="1169"/>
      <c r="GU90" s="1169"/>
      <c r="GV90" s="1645"/>
      <c r="GW90" s="1169"/>
      <c r="GX90" s="1169"/>
      <c r="GY90" s="553"/>
      <c r="GZ90" s="1169"/>
      <c r="HA90" s="1169"/>
      <c r="HB90" s="1169"/>
      <c r="HC90" s="1169"/>
      <c r="HD90" s="1169"/>
      <c r="HE90" s="1641"/>
      <c r="HF90" s="575"/>
      <c r="HG90" s="575"/>
      <c r="HH90" s="575"/>
      <c r="HI90" s="575"/>
      <c r="HJ90" s="1650">
        <v>11</v>
      </c>
    </row>
    <row s="1650" customFormat="1" customHeight="1" ht="11.549999999999999">
      <c r="A91" s="996"/>
      <c r="B91" s="1645"/>
      <c r="C91" s="1645"/>
      <c r="D91" s="360"/>
      <c r="J91" s="1650"/>
      <c r="K91" s="1650"/>
      <c r="L91" s="1650"/>
      <c r="M91" s="1650"/>
      <c r="N91" s="1650"/>
      <c r="O91" s="1650"/>
      <c r="P91" s="1650"/>
      <c r="Q91" s="1650"/>
      <c r="R91" s="1650"/>
      <c r="S91" s="1650"/>
      <c r="T91" s="1650"/>
      <c r="U91" s="1650"/>
      <c r="V91" s="1650"/>
      <c r="W91" s="1650"/>
      <c r="X91" s="1650"/>
      <c r="Y91" s="1650"/>
      <c r="Z91" s="1650"/>
      <c r="AA91" s="1650"/>
      <c r="AB91" s="1650"/>
      <c r="AC91" s="1650"/>
      <c r="AD91" s="1650"/>
      <c r="AE91" s="1650"/>
      <c r="AF91" s="1650"/>
      <c r="AG91" s="1650"/>
      <c r="AH91" s="1650"/>
      <c r="AI91" s="1650"/>
      <c r="AJ91" s="1650"/>
      <c r="AK91" s="1650"/>
      <c r="AL91" s="1650"/>
      <c r="AM91" s="1650"/>
      <c r="AN91" s="1650"/>
      <c r="AO91" s="1650"/>
      <c r="AP91" s="1650"/>
      <c r="AQ91" s="1650"/>
      <c r="AR91" s="1650"/>
      <c r="AS91" s="1650"/>
      <c r="AT91" s="1650"/>
      <c r="AU91" s="1650"/>
      <c r="AV91" s="1650"/>
      <c r="AW91" s="1650"/>
      <c r="AX91" s="1650"/>
      <c r="AY91" s="1650"/>
      <c r="AZ91" s="1650"/>
      <c r="BA91" s="1650"/>
      <c r="BB91" s="1650"/>
      <c r="BC91" s="1650"/>
      <c r="BD91" s="1650"/>
      <c r="BE91" s="1650"/>
      <c r="BF91" s="1650"/>
      <c r="BG91" s="1650"/>
      <c r="BH91" s="1650"/>
      <c r="BI91" s="1650"/>
      <c r="BJ91" s="1650"/>
      <c r="BK91" s="1650"/>
      <c r="BL91" s="1650"/>
      <c r="BM91" s="1650"/>
      <c r="BN91" s="1650"/>
      <c r="BO91" s="1650"/>
      <c r="BP91" s="1650"/>
      <c r="BQ91" s="1650"/>
      <c r="BR91" s="1650"/>
      <c r="BS91" s="1650"/>
      <c r="BT91" s="1650"/>
      <c r="BU91" s="1650"/>
      <c r="BV91" s="1650"/>
      <c r="BW91" s="1650"/>
      <c r="BX91" s="1650"/>
      <c r="BY91" s="1650"/>
      <c r="BZ91" s="1650"/>
      <c r="CA91" s="1650"/>
      <c r="CB91" s="1650"/>
      <c r="CC91" s="1650"/>
      <c r="CD91" s="1650"/>
      <c r="CE91" s="1650"/>
      <c r="CF91" s="1650"/>
      <c r="CG91" s="1650"/>
      <c r="CH91" s="1650"/>
      <c r="CI91" s="1650"/>
      <c r="CJ91" s="1650"/>
      <c r="CK91" s="1650"/>
      <c r="CL91" s="1650"/>
      <c r="CM91" s="1650"/>
      <c r="CN91" s="1650"/>
      <c r="CO91" s="1650"/>
      <c r="CP91" s="1650"/>
      <c r="CQ91" s="1650"/>
      <c r="CR91" s="1650"/>
      <c r="CS91" s="1650"/>
      <c r="CT91" s="1650"/>
      <c r="CU91" s="1650"/>
      <c r="CV91" s="1650"/>
      <c r="CW91" s="1650"/>
      <c r="CX91" s="1650"/>
      <c r="CY91" s="1650"/>
      <c r="CZ91" s="1650"/>
      <c r="DA91" s="1650"/>
      <c r="DB91" s="1650"/>
      <c r="DC91" s="1650"/>
      <c r="DD91" s="1650"/>
      <c r="DE91" s="1650"/>
      <c r="DF91" s="1650"/>
      <c r="DG91" s="1650"/>
      <c r="DH91" s="1650"/>
      <c r="DI91" s="1650"/>
      <c r="DJ91" s="1650"/>
      <c r="DK91" s="1650"/>
      <c r="DL91" s="1650"/>
      <c r="DM91" s="1650"/>
      <c r="DN91" s="1650"/>
      <c r="DO91" s="1650"/>
      <c r="DP91" s="1650"/>
      <c r="DQ91" s="1650"/>
      <c r="DR91" s="1650"/>
      <c r="DS91" s="1650"/>
      <c r="DT91" s="1650"/>
      <c r="DU91" s="1650"/>
      <c r="DV91" s="1650"/>
      <c r="DW91" s="1650"/>
      <c r="DX91" s="1650"/>
      <c r="DY91" s="1650"/>
      <c r="DZ91" s="1650"/>
      <c r="EA91" s="1650"/>
      <c r="EB91" s="1650"/>
      <c r="EC91" s="1650"/>
      <c r="ED91" s="1650"/>
      <c r="EE91" s="1650"/>
      <c r="EF91" s="1650"/>
      <c r="EG91" s="1650"/>
      <c r="EH91" s="1650"/>
      <c r="EI91" s="1650"/>
      <c r="EJ91" s="1650"/>
      <c r="EK91" s="1650"/>
      <c r="EL91" s="1650"/>
      <c r="EM91" s="1650"/>
      <c r="EN91" s="1650"/>
      <c r="EO91" s="1650"/>
      <c r="EP91" s="1650"/>
      <c r="EQ91" s="1650"/>
      <c r="ER91" s="1650"/>
      <c r="ES91" s="1650"/>
      <c r="ET91" s="1650"/>
      <c r="EU91" s="1650"/>
      <c r="EV91" s="1650"/>
      <c r="EW91" s="1650"/>
      <c r="EX91" s="1650"/>
      <c r="EY91" s="1650"/>
      <c r="EZ91" s="1650"/>
      <c r="FA91" s="1650"/>
      <c r="FB91" s="1650"/>
      <c r="FC91" s="1650"/>
      <c r="FD91" s="1650"/>
      <c r="FE91" s="1650"/>
      <c r="FF91" s="1650"/>
      <c r="FG91" s="1650"/>
      <c r="FH91" s="1650"/>
      <c r="FI91" s="1650"/>
      <c r="FJ91" s="1650"/>
      <c r="FK91" s="1650"/>
      <c r="FL91" s="1650"/>
      <c r="FM91" s="1650"/>
      <c r="FN91" s="1650"/>
      <c r="FO91" s="1650"/>
      <c r="FP91" s="1650"/>
      <c r="FQ91" s="1650"/>
      <c r="FR91" s="1650"/>
      <c r="FS91" s="1650"/>
      <c r="FT91" s="1650"/>
      <c r="FU91" s="1650"/>
      <c r="FV91" s="1650"/>
      <c r="FW91" s="1650"/>
      <c r="FX91" s="1650"/>
      <c r="FY91" s="1650"/>
      <c r="FZ91" s="1650"/>
      <c r="GA91" s="1650"/>
      <c r="GB91" s="1650"/>
      <c r="GC91" s="1650"/>
      <c r="GD91" s="1650"/>
      <c r="GE91" s="1650"/>
      <c r="GF91" s="1650"/>
      <c r="GG91" s="1650"/>
      <c r="GH91" s="1650"/>
      <c r="GI91" s="1650"/>
      <c r="GJ91" s="1650"/>
      <c r="GK91" s="1650"/>
      <c r="GL91" s="1650"/>
      <c r="GM91" s="1650"/>
      <c r="GO91" s="1169"/>
      <c r="GP91" s="1645"/>
      <c r="GQ91" s="1645"/>
      <c r="GR91" s="1169"/>
      <c r="GS91" s="1169"/>
      <c r="GT91" s="1169"/>
      <c r="GU91" s="1169"/>
      <c r="GV91" s="1645"/>
      <c r="GW91" s="1169"/>
      <c r="GX91" s="1169"/>
      <c r="GY91" s="553"/>
      <c r="GZ91" s="1169"/>
      <c r="HA91" s="1169"/>
      <c r="HB91" s="1169"/>
      <c r="HC91" s="1169"/>
      <c r="HD91" s="1169"/>
      <c r="HE91" s="1641"/>
      <c r="HF91" s="575"/>
      <c r="HG91" s="575"/>
      <c r="HH91" s="575"/>
      <c r="HI91" s="575"/>
      <c r="HJ91" s="1650">
        <v>11</v>
      </c>
    </row>
    <row s="1650" customFormat="1" customHeight="1" ht="11.549999999999999">
      <c r="A92" s="996"/>
      <c r="B92" s="1645"/>
      <c r="C92" s="1645"/>
      <c r="D92" s="360"/>
      <c r="J92" s="1650"/>
      <c r="K92" s="1650"/>
      <c r="L92" s="1650"/>
      <c r="M92" s="1650"/>
      <c r="N92" s="1650"/>
      <c r="O92" s="1650"/>
      <c r="P92" s="1650"/>
      <c r="Q92" s="1650"/>
      <c r="R92" s="1650"/>
      <c r="S92" s="1650"/>
      <c r="T92" s="1650"/>
      <c r="U92" s="1650"/>
      <c r="V92" s="1650"/>
      <c r="W92" s="1650"/>
      <c r="X92" s="1650"/>
      <c r="Y92" s="1650"/>
      <c r="Z92" s="1650"/>
      <c r="AA92" s="1650"/>
      <c r="AB92" s="1650"/>
      <c r="AC92" s="1650"/>
      <c r="AD92" s="1650"/>
      <c r="AE92" s="1650"/>
      <c r="AF92" s="1650"/>
      <c r="AG92" s="1650"/>
      <c r="AH92" s="1650"/>
      <c r="AI92" s="1650"/>
      <c r="AJ92" s="1650"/>
      <c r="AK92" s="1650"/>
      <c r="AL92" s="1650"/>
      <c r="AM92" s="1650"/>
      <c r="AN92" s="1650"/>
      <c r="AO92" s="1650"/>
      <c r="AP92" s="1650"/>
      <c r="AQ92" s="1650"/>
      <c r="AR92" s="1650"/>
      <c r="AS92" s="1650"/>
      <c r="AT92" s="1650"/>
      <c r="AU92" s="1650"/>
      <c r="AV92" s="1650"/>
      <c r="AW92" s="1650"/>
      <c r="AX92" s="1650"/>
      <c r="AY92" s="1650"/>
      <c r="AZ92" s="1650"/>
      <c r="BA92" s="1650"/>
      <c r="BB92" s="1650"/>
      <c r="BC92" s="1650"/>
      <c r="BD92" s="1650"/>
      <c r="BE92" s="1650"/>
      <c r="BF92" s="1650"/>
      <c r="BG92" s="1650"/>
      <c r="BH92" s="1650"/>
      <c r="BI92" s="1650"/>
      <c r="BJ92" s="1650"/>
      <c r="BK92" s="1650"/>
      <c r="BL92" s="1650"/>
      <c r="BM92" s="1650"/>
      <c r="BN92" s="1650"/>
      <c r="BO92" s="1650"/>
      <c r="BP92" s="1650"/>
      <c r="BQ92" s="1650"/>
      <c r="BR92" s="1650"/>
      <c r="BS92" s="1650"/>
      <c r="BT92" s="1650"/>
      <c r="BU92" s="1650"/>
      <c r="BV92" s="1650"/>
      <c r="BW92" s="1650"/>
      <c r="BX92" s="1650"/>
      <c r="BY92" s="1650"/>
      <c r="BZ92" s="1650"/>
      <c r="CA92" s="1650"/>
      <c r="CB92" s="1650"/>
      <c r="CC92" s="1650"/>
      <c r="CD92" s="1650"/>
      <c r="CE92" s="1650"/>
      <c r="CF92" s="1650"/>
      <c r="CG92" s="1650"/>
      <c r="CH92" s="1650"/>
      <c r="CI92" s="1650"/>
      <c r="CJ92" s="1650"/>
      <c r="CK92" s="1650"/>
      <c r="CL92" s="1650"/>
      <c r="CM92" s="1650"/>
      <c r="CN92" s="1650"/>
      <c r="CO92" s="1650"/>
      <c r="CP92" s="1650"/>
      <c r="CQ92" s="1650"/>
      <c r="CR92" s="1650"/>
      <c r="CS92" s="1650"/>
      <c r="CT92" s="1650"/>
      <c r="CU92" s="1650"/>
      <c r="CV92" s="1650"/>
      <c r="CW92" s="1650"/>
      <c r="CX92" s="1650"/>
      <c r="CY92" s="1650"/>
      <c r="CZ92" s="1650"/>
      <c r="DA92" s="1650"/>
      <c r="DB92" s="1650"/>
      <c r="DC92" s="1650"/>
      <c r="DD92" s="1650"/>
      <c r="DE92" s="1650"/>
      <c r="DF92" s="1650"/>
      <c r="DG92" s="1650"/>
      <c r="DH92" s="1650"/>
      <c r="DI92" s="1650"/>
      <c r="DJ92" s="1650"/>
      <c r="DK92" s="1650"/>
      <c r="DL92" s="1650"/>
      <c r="DM92" s="1650"/>
      <c r="DN92" s="1650"/>
      <c r="DO92" s="1650"/>
      <c r="DP92" s="1650"/>
      <c r="DQ92" s="1650"/>
      <c r="DR92" s="1650"/>
      <c r="DS92" s="1650"/>
      <c r="DT92" s="1650"/>
      <c r="DU92" s="1650"/>
      <c r="DV92" s="1650"/>
      <c r="DW92" s="1650"/>
      <c r="DX92" s="1650"/>
      <c r="DY92" s="1650"/>
      <c r="DZ92" s="1650"/>
      <c r="EA92" s="1650"/>
      <c r="EB92" s="1650"/>
      <c r="EC92" s="1650"/>
      <c r="ED92" s="1650"/>
      <c r="EE92" s="1650"/>
      <c r="EF92" s="1650"/>
      <c r="EG92" s="1650"/>
      <c r="EH92" s="1650"/>
      <c r="EI92" s="1650"/>
      <c r="EJ92" s="1650"/>
      <c r="EK92" s="1650"/>
      <c r="EL92" s="1650"/>
      <c r="EM92" s="1650"/>
      <c r="EN92" s="1650"/>
      <c r="EO92" s="1650"/>
      <c r="EP92" s="1650"/>
      <c r="EQ92" s="1650"/>
      <c r="ER92" s="1650"/>
      <c r="ES92" s="1650"/>
      <c r="ET92" s="1650"/>
      <c r="EU92" s="1650"/>
      <c r="EV92" s="1650"/>
      <c r="EW92" s="1650"/>
      <c r="EX92" s="1650"/>
      <c r="EY92" s="1650"/>
      <c r="EZ92" s="1650"/>
      <c r="FA92" s="1650"/>
      <c r="FB92" s="1650"/>
      <c r="FC92" s="1650"/>
      <c r="FD92" s="1650"/>
      <c r="FE92" s="1650"/>
      <c r="FF92" s="1650"/>
      <c r="FG92" s="1650"/>
      <c r="FH92" s="1650"/>
      <c r="FI92" s="1650"/>
      <c r="FJ92" s="1650"/>
      <c r="FK92" s="1650"/>
      <c r="FL92" s="1650"/>
      <c r="FM92" s="1650"/>
      <c r="FN92" s="1650"/>
      <c r="FO92" s="1650"/>
      <c r="FP92" s="1650"/>
      <c r="FQ92" s="1650"/>
      <c r="FR92" s="1650"/>
      <c r="FS92" s="1650"/>
      <c r="FT92" s="1650"/>
      <c r="FU92" s="1650"/>
      <c r="FV92" s="1650"/>
      <c r="FW92" s="1650"/>
      <c r="FX92" s="1650"/>
      <c r="FY92" s="1650"/>
      <c r="FZ92" s="1650"/>
      <c r="GA92" s="1650"/>
      <c r="GB92" s="1650"/>
      <c r="GC92" s="1650"/>
      <c r="GD92" s="1650"/>
      <c r="GE92" s="1650"/>
      <c r="GF92" s="1650"/>
      <c r="GG92" s="1650"/>
      <c r="GH92" s="1650"/>
      <c r="GI92" s="1650"/>
      <c r="GJ92" s="1650"/>
      <c r="GK92" s="1650"/>
      <c r="GL92" s="1650"/>
      <c r="GM92" s="1650"/>
      <c r="GO92" s="1169"/>
      <c r="GP92" s="1645"/>
      <c r="GQ92" s="1645"/>
      <c r="GR92" s="1169"/>
      <c r="GS92" s="1169"/>
      <c r="GT92" s="1169"/>
      <c r="GU92" s="1169"/>
      <c r="GV92" s="1645"/>
      <c r="GW92" s="1169"/>
      <c r="GX92" s="1169"/>
      <c r="GY92" s="553"/>
      <c r="GZ92" s="1169"/>
      <c r="HA92" s="1169"/>
      <c r="HB92" s="1169"/>
      <c r="HC92" s="1169"/>
      <c r="HD92" s="1169"/>
      <c r="HE92" s="1641"/>
      <c r="HF92" s="575"/>
      <c r="HG92" s="575"/>
      <c r="HH92" s="575"/>
      <c r="HI92" s="575"/>
      <c r="HJ92" s="1650">
        <v>11</v>
      </c>
    </row>
    <row s="1650" customFormat="1" customHeight="1" ht="11.549999999999999">
      <c r="A93" s="996"/>
      <c r="B93" s="1645"/>
      <c r="C93" s="1645"/>
      <c r="D93" s="360"/>
      <c r="J93" s="1650"/>
      <c r="K93" s="1650"/>
      <c r="L93" s="1650"/>
      <c r="M93" s="1650"/>
      <c r="N93" s="1650"/>
      <c r="O93" s="1650"/>
      <c r="P93" s="1650"/>
      <c r="Q93" s="1650"/>
      <c r="R93" s="1650"/>
      <c r="S93" s="1650"/>
      <c r="T93" s="1650"/>
      <c r="U93" s="1650"/>
      <c r="V93" s="1650"/>
      <c r="W93" s="1650"/>
      <c r="X93" s="1650"/>
      <c r="Y93" s="1650"/>
      <c r="Z93" s="1650"/>
      <c r="AA93" s="1650"/>
      <c r="AB93" s="1650"/>
      <c r="AC93" s="1650"/>
      <c r="AD93" s="1650"/>
      <c r="AE93" s="1650"/>
      <c r="AF93" s="1650"/>
      <c r="AG93" s="1650"/>
      <c r="AH93" s="1650"/>
      <c r="AI93" s="1650"/>
      <c r="AJ93" s="1650"/>
      <c r="AK93" s="1650"/>
      <c r="AL93" s="1650"/>
      <c r="AM93" s="1650"/>
      <c r="AN93" s="1650"/>
      <c r="AO93" s="1650"/>
      <c r="AP93" s="1650"/>
      <c r="AQ93" s="1650"/>
      <c r="AR93" s="1650"/>
      <c r="AS93" s="1650"/>
      <c r="AT93" s="1650"/>
      <c r="AU93" s="1650"/>
      <c r="AV93" s="1650"/>
      <c r="AW93" s="1650"/>
      <c r="AX93" s="1650"/>
      <c r="AY93" s="1650"/>
      <c r="AZ93" s="1650"/>
      <c r="BA93" s="1650"/>
      <c r="BB93" s="1650"/>
      <c r="BC93" s="1650"/>
      <c r="BD93" s="1650"/>
      <c r="BE93" s="1650"/>
      <c r="BF93" s="1650"/>
      <c r="BG93" s="1650"/>
      <c r="BH93" s="1650"/>
      <c r="BI93" s="1650"/>
      <c r="BJ93" s="1650"/>
      <c r="BK93" s="1650"/>
      <c r="BL93" s="1650"/>
      <c r="BM93" s="1650"/>
      <c r="BN93" s="1650"/>
      <c r="BO93" s="1650"/>
      <c r="BP93" s="1650"/>
      <c r="BQ93" s="1650"/>
      <c r="BR93" s="1650"/>
      <c r="BS93" s="1650"/>
      <c r="BT93" s="1650"/>
      <c r="BU93" s="1650"/>
      <c r="BV93" s="1650"/>
      <c r="BW93" s="1650"/>
      <c r="BX93" s="1650"/>
      <c r="BY93" s="1650"/>
      <c r="BZ93" s="1650"/>
      <c r="CA93" s="1650"/>
      <c r="CB93" s="1650"/>
      <c r="CC93" s="1650"/>
      <c r="CD93" s="1650"/>
      <c r="CE93" s="1650"/>
      <c r="CF93" s="1650"/>
      <c r="CG93" s="1650"/>
      <c r="CH93" s="1650"/>
      <c r="CI93" s="1650"/>
      <c r="CJ93" s="1650"/>
      <c r="CK93" s="1650"/>
      <c r="CL93" s="1650"/>
      <c r="CM93" s="1650"/>
      <c r="CN93" s="1650"/>
      <c r="CO93" s="1650"/>
      <c r="CP93" s="1650"/>
      <c r="CQ93" s="1650"/>
      <c r="CR93" s="1650"/>
      <c r="CS93" s="1650"/>
      <c r="CT93" s="1650"/>
      <c r="CU93" s="1650"/>
      <c r="CV93" s="1650"/>
      <c r="CW93" s="1650"/>
      <c r="CX93" s="1650"/>
      <c r="CY93" s="1650"/>
      <c r="CZ93" s="1650"/>
      <c r="DA93" s="1650"/>
      <c r="DB93" s="1650"/>
      <c r="DC93" s="1650"/>
      <c r="DD93" s="1650"/>
      <c r="DE93" s="1650"/>
      <c r="DF93" s="1650"/>
      <c r="DG93" s="1650"/>
      <c r="DH93" s="1650"/>
      <c r="DI93" s="1650"/>
      <c r="DJ93" s="1650"/>
      <c r="DK93" s="1650"/>
      <c r="DL93" s="1650"/>
      <c r="DM93" s="1650"/>
      <c r="DN93" s="1650"/>
      <c r="DO93" s="1650"/>
      <c r="DP93" s="1650"/>
      <c r="DQ93" s="1650"/>
      <c r="DR93" s="1650"/>
      <c r="DS93" s="1650"/>
      <c r="DT93" s="1650"/>
      <c r="DU93" s="1650"/>
      <c r="DV93" s="1650"/>
      <c r="DW93" s="1650"/>
      <c r="DX93" s="1650"/>
      <c r="DY93" s="1650"/>
      <c r="DZ93" s="1650"/>
      <c r="EA93" s="1650"/>
      <c r="EB93" s="1650"/>
      <c r="EC93" s="1650"/>
      <c r="ED93" s="1650"/>
      <c r="EE93" s="1650"/>
      <c r="EF93" s="1650"/>
      <c r="EG93" s="1650"/>
      <c r="EH93" s="1650"/>
      <c r="EI93" s="1650"/>
      <c r="EJ93" s="1650"/>
      <c r="EK93" s="1650"/>
      <c r="EL93" s="1650"/>
      <c r="EM93" s="1650"/>
      <c r="EN93" s="1650"/>
      <c r="EO93" s="1650"/>
      <c r="EP93" s="1650"/>
      <c r="EQ93" s="1650"/>
      <c r="ER93" s="1650"/>
      <c r="ES93" s="1650"/>
      <c r="ET93" s="1650"/>
      <c r="EU93" s="1650"/>
      <c r="EV93" s="1650"/>
      <c r="EW93" s="1650"/>
      <c r="EX93" s="1650"/>
      <c r="EY93" s="1650"/>
      <c r="EZ93" s="1650"/>
      <c r="FA93" s="1650"/>
      <c r="FB93" s="1650"/>
      <c r="FC93" s="1650"/>
      <c r="FD93" s="1650"/>
      <c r="FE93" s="1650"/>
      <c r="FF93" s="1650"/>
      <c r="FG93" s="1650"/>
      <c r="FH93" s="1650"/>
      <c r="FI93" s="1650"/>
      <c r="FJ93" s="1650"/>
      <c r="FK93" s="1650"/>
      <c r="FL93" s="1650"/>
      <c r="FM93" s="1650"/>
      <c r="FN93" s="1650"/>
      <c r="FO93" s="1650"/>
      <c r="FP93" s="1650"/>
      <c r="FQ93" s="1650"/>
      <c r="FR93" s="1650"/>
      <c r="FS93" s="1650"/>
      <c r="FT93" s="1650"/>
      <c r="FU93" s="1650"/>
      <c r="FV93" s="1650"/>
      <c r="FW93" s="1650"/>
      <c r="FX93" s="1650"/>
      <c r="FY93" s="1650"/>
      <c r="FZ93" s="1650"/>
      <c r="GA93" s="1650"/>
      <c r="GB93" s="1650"/>
      <c r="GC93" s="1650"/>
      <c r="GD93" s="1650"/>
      <c r="GE93" s="1650"/>
      <c r="GF93" s="1650"/>
      <c r="GG93" s="1650"/>
      <c r="GH93" s="1650"/>
      <c r="GI93" s="1650"/>
      <c r="GJ93" s="1650"/>
      <c r="GK93" s="1650"/>
      <c r="GL93" s="1650"/>
      <c r="GM93" s="1650"/>
      <c r="GO93" s="1169"/>
      <c r="GP93" s="1645"/>
      <c r="GQ93" s="1645"/>
      <c r="GR93" s="1169"/>
      <c r="GS93" s="1169"/>
      <c r="GT93" s="1169"/>
      <c r="GU93" s="1169"/>
      <c r="GV93" s="1645"/>
      <c r="GW93" s="1169"/>
      <c r="GX93" s="1169"/>
      <c r="GY93" s="553"/>
      <c r="GZ93" s="1169"/>
      <c r="HA93" s="1169"/>
      <c r="HB93" s="1169"/>
      <c r="HC93" s="1169"/>
      <c r="HD93" s="1169"/>
      <c r="HE93" s="1641"/>
      <c r="HF93" s="575"/>
      <c r="HG93" s="575"/>
      <c r="HH93" s="575"/>
      <c r="HI93" s="575"/>
      <c r="HJ93" s="1650">
        <v>11</v>
      </c>
    </row>
    <row s="1650" customFormat="1" customHeight="1" ht="11.549999999999999">
      <c r="A94" s="996"/>
      <c r="B94" s="1645"/>
      <c r="C94" s="1645"/>
      <c r="D94" s="360"/>
      <c r="J94" s="1650"/>
      <c r="K94" s="1650"/>
      <c r="L94" s="1650"/>
      <c r="M94" s="1650"/>
      <c r="N94" s="1650"/>
      <c r="O94" s="1650"/>
      <c r="P94" s="1650"/>
      <c r="Q94" s="1650"/>
      <c r="R94" s="1650"/>
      <c r="S94" s="1650"/>
      <c r="T94" s="1650"/>
      <c r="U94" s="1650"/>
      <c r="V94" s="1650"/>
      <c r="W94" s="1650"/>
      <c r="X94" s="1650"/>
      <c r="Y94" s="1650"/>
      <c r="Z94" s="1650"/>
      <c r="AA94" s="1650"/>
      <c r="AB94" s="1650"/>
      <c r="AC94" s="1650"/>
      <c r="AD94" s="1650"/>
      <c r="AE94" s="1650"/>
      <c r="AF94" s="1650"/>
      <c r="AG94" s="1650"/>
      <c r="AH94" s="1650"/>
      <c r="AI94" s="1650"/>
      <c r="AJ94" s="1650"/>
      <c r="AK94" s="1650"/>
      <c r="AL94" s="1650"/>
      <c r="AM94" s="1650"/>
      <c r="AN94" s="1650"/>
      <c r="AO94" s="1650"/>
      <c r="AP94" s="1650"/>
      <c r="AQ94" s="1650"/>
      <c r="AR94" s="1650"/>
      <c r="AS94" s="1650"/>
      <c r="AT94" s="1650"/>
      <c r="AU94" s="1650"/>
      <c r="AV94" s="1650"/>
      <c r="AW94" s="1650"/>
      <c r="AX94" s="1650"/>
      <c r="AY94" s="1650"/>
      <c r="AZ94" s="1650"/>
      <c r="BA94" s="1650"/>
      <c r="BB94" s="1650"/>
      <c r="BC94" s="1650"/>
      <c r="BD94" s="1650"/>
      <c r="BE94" s="1650"/>
      <c r="BF94" s="1650"/>
      <c r="BG94" s="1650"/>
      <c r="BH94" s="1650"/>
      <c r="BI94" s="1650"/>
      <c r="BJ94" s="1650"/>
      <c r="BK94" s="1650"/>
      <c r="BL94" s="1650"/>
      <c r="BM94" s="1650"/>
      <c r="BN94" s="1650"/>
      <c r="BO94" s="1650"/>
      <c r="BP94" s="1650"/>
      <c r="BQ94" s="1650"/>
      <c r="BR94" s="1650"/>
      <c r="BS94" s="1650"/>
      <c r="BT94" s="1650"/>
      <c r="BU94" s="1650"/>
      <c r="BV94" s="1650"/>
      <c r="BW94" s="1650"/>
      <c r="BX94" s="1650"/>
      <c r="BY94" s="1650"/>
      <c r="BZ94" s="1650"/>
      <c r="CA94" s="1650"/>
      <c r="CB94" s="1650"/>
      <c r="CC94" s="1650"/>
      <c r="CD94" s="1650"/>
      <c r="CE94" s="1650"/>
      <c r="CF94" s="1650"/>
      <c r="CG94" s="1650"/>
      <c r="CH94" s="1650"/>
      <c r="CI94" s="1650"/>
      <c r="CJ94" s="1650"/>
      <c r="CK94" s="1650"/>
      <c r="CL94" s="1650"/>
      <c r="CM94" s="1650"/>
      <c r="CN94" s="1650"/>
      <c r="CO94" s="1650"/>
      <c r="CP94" s="1650"/>
      <c r="CQ94" s="1650"/>
      <c r="CR94" s="1650"/>
      <c r="CS94" s="1650"/>
      <c r="CT94" s="1650"/>
      <c r="CU94" s="1650"/>
      <c r="CV94" s="1650"/>
      <c r="CW94" s="1650"/>
      <c r="CX94" s="1650"/>
      <c r="CY94" s="1650"/>
      <c r="CZ94" s="1650"/>
      <c r="DA94" s="1650"/>
      <c r="DB94" s="1650"/>
      <c r="DC94" s="1650"/>
      <c r="DD94" s="1650"/>
      <c r="DE94" s="1650"/>
      <c r="DF94" s="1650"/>
      <c r="DG94" s="1650"/>
      <c r="DH94" s="1650"/>
      <c r="DI94" s="1650"/>
      <c r="DJ94" s="1650"/>
      <c r="DK94" s="1650"/>
      <c r="DL94" s="1650"/>
      <c r="DM94" s="1650"/>
      <c r="DN94" s="1650"/>
      <c r="DO94" s="1650"/>
      <c r="DP94" s="1650"/>
      <c r="DQ94" s="1650"/>
      <c r="DR94" s="1650"/>
      <c r="DS94" s="1650"/>
      <c r="DT94" s="1650"/>
      <c r="DU94" s="1650"/>
      <c r="DV94" s="1650"/>
      <c r="DW94" s="1650"/>
      <c r="DX94" s="1650"/>
      <c r="DY94" s="1650"/>
      <c r="DZ94" s="1650"/>
      <c r="EA94" s="1650"/>
      <c r="EB94" s="1650"/>
      <c r="EC94" s="1650"/>
      <c r="ED94" s="1650"/>
      <c r="EE94" s="1650"/>
      <c r="EF94" s="1650"/>
      <c r="EG94" s="1650"/>
      <c r="EH94" s="1650"/>
      <c r="EI94" s="1650"/>
      <c r="EJ94" s="1650"/>
      <c r="EK94" s="1650"/>
      <c r="EL94" s="1650"/>
      <c r="EM94" s="1650"/>
      <c r="EN94" s="1650"/>
      <c r="EO94" s="1650"/>
      <c r="EP94" s="1650"/>
      <c r="EQ94" s="1650"/>
      <c r="ER94" s="1650"/>
      <c r="ES94" s="1650"/>
      <c r="ET94" s="1650"/>
      <c r="EU94" s="1650"/>
      <c r="EV94" s="1650"/>
      <c r="EW94" s="1650"/>
      <c r="EX94" s="1650"/>
      <c r="EY94" s="1650"/>
      <c r="EZ94" s="1650"/>
      <c r="FA94" s="1650"/>
      <c r="FB94" s="1650"/>
      <c r="FC94" s="1650"/>
      <c r="FD94" s="1650"/>
      <c r="FE94" s="1650"/>
      <c r="FF94" s="1650"/>
      <c r="FG94" s="1650"/>
      <c r="FH94" s="1650"/>
      <c r="FI94" s="1650"/>
      <c r="FJ94" s="1650"/>
      <c r="FK94" s="1650"/>
      <c r="FL94" s="1650"/>
      <c r="FM94" s="1650"/>
      <c r="FN94" s="1650"/>
      <c r="FO94" s="1650"/>
      <c r="FP94" s="1650"/>
      <c r="FQ94" s="1650"/>
      <c r="FR94" s="1650"/>
      <c r="FS94" s="1650"/>
      <c r="FT94" s="1650"/>
      <c r="FU94" s="1650"/>
      <c r="FV94" s="1650"/>
      <c r="FW94" s="1650"/>
      <c r="FX94" s="1650"/>
      <c r="FY94" s="1650"/>
      <c r="FZ94" s="1650"/>
      <c r="GA94" s="1650"/>
      <c r="GB94" s="1650"/>
      <c r="GC94" s="1650"/>
      <c r="GD94" s="1650"/>
      <c r="GE94" s="1650"/>
      <c r="GF94" s="1650"/>
      <c r="GG94" s="1650"/>
      <c r="GH94" s="1650"/>
      <c r="GI94" s="1650"/>
      <c r="GJ94" s="1650"/>
      <c r="GK94" s="1650"/>
      <c r="GL94" s="1650"/>
      <c r="GM94" s="1650"/>
      <c r="GO94" s="1169"/>
      <c r="GP94" s="1645"/>
      <c r="GQ94" s="1645"/>
      <c r="GR94" s="1169"/>
      <c r="GS94" s="1169"/>
      <c r="GT94" s="1169"/>
      <c r="GU94" s="1169"/>
      <c r="GV94" s="1645"/>
      <c r="GW94" s="1169"/>
      <c r="GX94" s="1169"/>
      <c r="GY94" s="553"/>
      <c r="GZ94" s="1169"/>
      <c r="HA94" s="1169"/>
      <c r="HB94" s="1169"/>
      <c r="HC94" s="1169"/>
      <c r="HD94" s="1169"/>
      <c r="HE94" s="1641"/>
      <c r="HF94" s="575"/>
      <c r="HG94" s="575"/>
      <c r="HH94" s="575"/>
      <c r="HI94" s="575"/>
      <c r="HJ94" s="1650">
        <v>11</v>
      </c>
    </row>
    <row s="1650" customFormat="1" customHeight="1" ht="11.549999999999999">
      <c r="A95" s="996"/>
      <c r="B95" s="1645"/>
      <c r="C95" s="1645"/>
      <c r="D95" s="360"/>
      <c r="J95" s="1650"/>
      <c r="K95" s="1650"/>
      <c r="L95" s="1650"/>
      <c r="M95" s="1650"/>
      <c r="N95" s="1650"/>
      <c r="O95" s="1650"/>
      <c r="P95" s="1650"/>
      <c r="Q95" s="1650"/>
      <c r="R95" s="1650"/>
      <c r="S95" s="1650"/>
      <c r="T95" s="1650"/>
      <c r="U95" s="1650"/>
      <c r="V95" s="1650"/>
      <c r="W95" s="1650"/>
      <c r="X95" s="1650"/>
      <c r="Y95" s="1650"/>
      <c r="Z95" s="1650"/>
      <c r="AA95" s="1650"/>
      <c r="AB95" s="1650"/>
      <c r="AC95" s="1650"/>
      <c r="AD95" s="1650"/>
      <c r="AE95" s="1650"/>
      <c r="AF95" s="1650"/>
      <c r="AG95" s="1650"/>
      <c r="AH95" s="1650"/>
      <c r="AI95" s="1650"/>
      <c r="AJ95" s="1650"/>
      <c r="AK95" s="1650"/>
      <c r="AL95" s="1650"/>
      <c r="AM95" s="1650"/>
      <c r="AN95" s="1650"/>
      <c r="AO95" s="1650"/>
      <c r="AP95" s="1650"/>
      <c r="AQ95" s="1650"/>
      <c r="AR95" s="1650"/>
      <c r="AS95" s="1650"/>
      <c r="AT95" s="1650"/>
      <c r="AU95" s="1650"/>
      <c r="AV95" s="1650"/>
      <c r="AW95" s="1650"/>
      <c r="AX95" s="1650"/>
      <c r="AY95" s="1650"/>
      <c r="AZ95" s="1650"/>
      <c r="BA95" s="1650"/>
      <c r="BB95" s="1650"/>
      <c r="BC95" s="1650"/>
      <c r="BD95" s="1650"/>
      <c r="BE95" s="1650"/>
      <c r="BF95" s="1650"/>
      <c r="BG95" s="1650"/>
      <c r="BH95" s="1650"/>
      <c r="BI95" s="1650"/>
      <c r="BJ95" s="1650"/>
      <c r="BK95" s="1650"/>
      <c r="BL95" s="1650"/>
      <c r="BM95" s="1650"/>
      <c r="BN95" s="1650"/>
      <c r="BO95" s="1650"/>
      <c r="BP95" s="1650"/>
      <c r="BQ95" s="1650"/>
      <c r="BR95" s="1650"/>
      <c r="BS95" s="1650"/>
      <c r="BT95" s="1650"/>
      <c r="BU95" s="1650"/>
      <c r="BV95" s="1650"/>
      <c r="BW95" s="1650"/>
      <c r="BX95" s="1650"/>
      <c r="BY95" s="1650"/>
      <c r="BZ95" s="1650"/>
      <c r="CA95" s="1650"/>
      <c r="CB95" s="1650"/>
      <c r="CC95" s="1650"/>
      <c r="CD95" s="1650"/>
      <c r="CE95" s="1650"/>
      <c r="CF95" s="1650"/>
      <c r="CG95" s="1650"/>
      <c r="CH95" s="1650"/>
      <c r="CI95" s="1650"/>
      <c r="CJ95" s="1650"/>
      <c r="CK95" s="1650"/>
      <c r="CL95" s="1650"/>
      <c r="CM95" s="1650"/>
      <c r="CN95" s="1650"/>
      <c r="CO95" s="1650"/>
      <c r="CP95" s="1650"/>
      <c r="CQ95" s="1650"/>
      <c r="CR95" s="1650"/>
      <c r="CS95" s="1650"/>
      <c r="CT95" s="1650"/>
      <c r="CU95" s="1650"/>
      <c r="CV95" s="1650"/>
      <c r="CW95" s="1650"/>
      <c r="CX95" s="1650"/>
      <c r="CY95" s="1650"/>
      <c r="CZ95" s="1650"/>
      <c r="DA95" s="1650"/>
      <c r="DB95" s="1650"/>
      <c r="DC95" s="1650"/>
      <c r="DD95" s="1650"/>
      <c r="DE95" s="1650"/>
      <c r="DF95" s="1650"/>
      <c r="DG95" s="1650"/>
      <c r="DH95" s="1650"/>
      <c r="DI95" s="1650"/>
      <c r="DJ95" s="1650"/>
      <c r="DK95" s="1650"/>
      <c r="DL95" s="1650"/>
      <c r="DM95" s="1650"/>
      <c r="DN95" s="1650"/>
      <c r="DO95" s="1650"/>
      <c r="DP95" s="1650"/>
      <c r="DQ95" s="1650"/>
      <c r="DR95" s="1650"/>
      <c r="DS95" s="1650"/>
      <c r="DT95" s="1650"/>
      <c r="DU95" s="1650"/>
      <c r="DV95" s="1650"/>
      <c r="DW95" s="1650"/>
      <c r="DX95" s="1650"/>
      <c r="DY95" s="1650"/>
      <c r="DZ95" s="1650"/>
      <c r="EA95" s="1650"/>
      <c r="EB95" s="1650"/>
      <c r="EC95" s="1650"/>
      <c r="ED95" s="1650"/>
      <c r="EE95" s="1650"/>
      <c r="EF95" s="1650"/>
      <c r="EG95" s="1650"/>
      <c r="EH95" s="1650"/>
      <c r="EI95" s="1650"/>
      <c r="EJ95" s="1650"/>
      <c r="EK95" s="1650"/>
      <c r="EL95" s="1650"/>
      <c r="EM95" s="1650"/>
      <c r="EN95" s="1650"/>
      <c r="EO95" s="1650"/>
      <c r="EP95" s="1650"/>
      <c r="EQ95" s="1650"/>
      <c r="ER95" s="1650"/>
      <c r="ES95" s="1650"/>
      <c r="ET95" s="1650"/>
      <c r="EU95" s="1650"/>
      <c r="EV95" s="1650"/>
      <c r="EW95" s="1650"/>
      <c r="EX95" s="1650"/>
      <c r="EY95" s="1650"/>
      <c r="EZ95" s="1650"/>
      <c r="FA95" s="1650"/>
      <c r="FB95" s="1650"/>
      <c r="FC95" s="1650"/>
      <c r="FD95" s="1650"/>
      <c r="FE95" s="1650"/>
      <c r="FF95" s="1650"/>
      <c r="FG95" s="1650"/>
      <c r="FH95" s="1650"/>
      <c r="FI95" s="1650"/>
      <c r="FJ95" s="1650"/>
      <c r="FK95" s="1650"/>
      <c r="FL95" s="1650"/>
      <c r="FM95" s="1650"/>
      <c r="FN95" s="1650"/>
      <c r="FO95" s="1650"/>
      <c r="FP95" s="1650"/>
      <c r="FQ95" s="1650"/>
      <c r="FR95" s="1650"/>
      <c r="FS95" s="1650"/>
      <c r="FT95" s="1650"/>
      <c r="FU95" s="1650"/>
      <c r="FV95" s="1650"/>
      <c r="FW95" s="1650"/>
      <c r="FX95" s="1650"/>
      <c r="FY95" s="1650"/>
      <c r="FZ95" s="1650"/>
      <c r="GA95" s="1650"/>
      <c r="GB95" s="1650"/>
      <c r="GC95" s="1650"/>
      <c r="GD95" s="1650"/>
      <c r="GE95" s="1650"/>
      <c r="GF95" s="1650"/>
      <c r="GG95" s="1650"/>
      <c r="GH95" s="1650"/>
      <c r="GI95" s="1650"/>
      <c r="GJ95" s="1650"/>
      <c r="GK95" s="1650"/>
      <c r="GL95" s="1650"/>
      <c r="GM95" s="1650"/>
      <c r="GO95" s="1169"/>
      <c r="GP95" s="1645"/>
      <c r="GQ95" s="1645"/>
      <c r="GR95" s="1169"/>
      <c r="GS95" s="1169"/>
      <c r="GT95" s="1169"/>
      <c r="GU95" s="1169"/>
      <c r="GV95" s="1645"/>
      <c r="GW95" s="1169"/>
      <c r="GX95" s="1169"/>
      <c r="GY95" s="553"/>
      <c r="GZ95" s="1169"/>
      <c r="HA95" s="1169"/>
      <c r="HB95" s="1169"/>
      <c r="HC95" s="1169"/>
      <c r="HD95" s="1169"/>
      <c r="HE95" s="1641"/>
      <c r="HF95" s="575"/>
      <c r="HG95" s="575"/>
      <c r="HH95" s="575"/>
      <c r="HI95" s="575"/>
      <c r="HJ95" s="1650">
        <v>11</v>
      </c>
    </row>
    <row s="1650" customFormat="1" customHeight="1" ht="11.549999999999999">
      <c r="A96" s="996"/>
      <c r="B96" s="1645"/>
      <c r="C96" s="1645"/>
      <c r="D96" s="360"/>
      <c r="J96" s="1650"/>
      <c r="K96" s="1650"/>
      <c r="L96" s="1650"/>
      <c r="M96" s="1650"/>
      <c r="N96" s="1650"/>
      <c r="O96" s="1650"/>
      <c r="P96" s="1650"/>
      <c r="Q96" s="1650"/>
      <c r="R96" s="1650"/>
      <c r="S96" s="1650"/>
      <c r="T96" s="1650"/>
      <c r="U96" s="1650"/>
      <c r="V96" s="1650"/>
      <c r="W96" s="1650"/>
      <c r="X96" s="1650"/>
      <c r="Y96" s="1650"/>
      <c r="Z96" s="1650"/>
      <c r="AA96" s="1650"/>
      <c r="AB96" s="1650"/>
      <c r="AC96" s="1650"/>
      <c r="AD96" s="1650"/>
      <c r="AE96" s="1650"/>
      <c r="AF96" s="1650"/>
      <c r="AG96" s="1650"/>
      <c r="AH96" s="1650"/>
      <c r="AI96" s="1650"/>
      <c r="AJ96" s="1650"/>
      <c r="AK96" s="1650"/>
      <c r="AL96" s="1650"/>
      <c r="AM96" s="1650"/>
      <c r="AN96" s="1650"/>
      <c r="AO96" s="1650"/>
      <c r="AP96" s="1650"/>
      <c r="AQ96" s="1650"/>
      <c r="AR96" s="1650"/>
      <c r="AS96" s="1650"/>
      <c r="AT96" s="1650"/>
      <c r="AU96" s="1650"/>
      <c r="AV96" s="1650"/>
      <c r="AW96" s="1650"/>
      <c r="AX96" s="1650"/>
      <c r="AY96" s="1650"/>
      <c r="AZ96" s="1650"/>
      <c r="BA96" s="1650"/>
      <c r="BB96" s="1650"/>
      <c r="BC96" s="1650"/>
      <c r="BD96" s="1650"/>
      <c r="BE96" s="1650"/>
      <c r="BF96" s="1650"/>
      <c r="BG96" s="1650"/>
      <c r="BH96" s="1650"/>
      <c r="BI96" s="1650"/>
      <c r="BJ96" s="1650"/>
      <c r="BK96" s="1650"/>
      <c r="BL96" s="1650"/>
      <c r="BM96" s="1650"/>
      <c r="BN96" s="1650"/>
      <c r="BO96" s="1650"/>
      <c r="BP96" s="1650"/>
      <c r="BQ96" s="1650"/>
      <c r="BR96" s="1650"/>
      <c r="BS96" s="1650"/>
      <c r="BT96" s="1650"/>
      <c r="BU96" s="1650"/>
      <c r="BV96" s="1650"/>
      <c r="BW96" s="1650"/>
      <c r="BX96" s="1650"/>
      <c r="BY96" s="1650"/>
      <c r="BZ96" s="1650"/>
      <c r="CA96" s="1650"/>
      <c r="CB96" s="1650"/>
      <c r="CC96" s="1650"/>
      <c r="CD96" s="1650"/>
      <c r="CE96" s="1650"/>
      <c r="CF96" s="1650"/>
      <c r="CG96" s="1650"/>
      <c r="CH96" s="1650"/>
      <c r="CI96" s="1650"/>
      <c r="CJ96" s="1650"/>
      <c r="CK96" s="1650"/>
      <c r="CL96" s="1650"/>
      <c r="CM96" s="1650"/>
      <c r="CN96" s="1650"/>
      <c r="CO96" s="1650"/>
      <c r="CP96" s="1650"/>
      <c r="CQ96" s="1650"/>
      <c r="CR96" s="1650"/>
      <c r="CS96" s="1650"/>
      <c r="CT96" s="1650"/>
      <c r="CU96" s="1650"/>
      <c r="CV96" s="1650"/>
      <c r="CW96" s="1650"/>
      <c r="CX96" s="1650"/>
      <c r="CY96" s="1650"/>
      <c r="CZ96" s="1650"/>
      <c r="DA96" s="1650"/>
      <c r="DB96" s="1650"/>
      <c r="DC96" s="1650"/>
      <c r="DD96" s="1650"/>
      <c r="DE96" s="1650"/>
      <c r="DF96" s="1650"/>
      <c r="DG96" s="1650"/>
      <c r="DH96" s="1650"/>
      <c r="DI96" s="1650"/>
      <c r="DJ96" s="1650"/>
      <c r="DK96" s="1650"/>
      <c r="DL96" s="1650"/>
      <c r="DM96" s="1650"/>
      <c r="DN96" s="1650"/>
      <c r="DO96" s="1650"/>
      <c r="DP96" s="1650"/>
      <c r="DQ96" s="1650"/>
      <c r="DR96" s="1650"/>
      <c r="DS96" s="1650"/>
      <c r="DT96" s="1650"/>
      <c r="DU96" s="1650"/>
      <c r="DV96" s="1650"/>
      <c r="DW96" s="1650"/>
      <c r="DX96" s="1650"/>
      <c r="DY96" s="1650"/>
      <c r="DZ96" s="1650"/>
      <c r="EA96" s="1650"/>
      <c r="EB96" s="1650"/>
      <c r="EC96" s="1650"/>
      <c r="ED96" s="1650"/>
      <c r="EE96" s="1650"/>
      <c r="EF96" s="1650"/>
      <c r="EG96" s="1650"/>
      <c r="EH96" s="1650"/>
      <c r="EI96" s="1650"/>
      <c r="EJ96" s="1650"/>
      <c r="EK96" s="1650"/>
      <c r="EL96" s="1650"/>
      <c r="EM96" s="1650"/>
      <c r="EN96" s="1650"/>
      <c r="EO96" s="1650"/>
      <c r="EP96" s="1650"/>
      <c r="EQ96" s="1650"/>
      <c r="ER96" s="1650"/>
      <c r="ES96" s="1650"/>
      <c r="ET96" s="1650"/>
      <c r="EU96" s="1650"/>
      <c r="EV96" s="1650"/>
      <c r="EW96" s="1650"/>
      <c r="EX96" s="1650"/>
      <c r="EY96" s="1650"/>
      <c r="EZ96" s="1650"/>
      <c r="FA96" s="1650"/>
      <c r="FB96" s="1650"/>
      <c r="FC96" s="1650"/>
      <c r="FD96" s="1650"/>
      <c r="FE96" s="1650"/>
      <c r="FF96" s="1650"/>
      <c r="FG96" s="1650"/>
      <c r="FH96" s="1650"/>
      <c r="FI96" s="1650"/>
      <c r="FJ96" s="1650"/>
      <c r="FK96" s="1650"/>
      <c r="FL96" s="1650"/>
      <c r="FM96" s="1650"/>
      <c r="FN96" s="1650"/>
      <c r="FO96" s="1650"/>
      <c r="FP96" s="1650"/>
      <c r="FQ96" s="1650"/>
      <c r="FR96" s="1650"/>
      <c r="FS96" s="1650"/>
      <c r="FT96" s="1650"/>
      <c r="FU96" s="1650"/>
      <c r="FV96" s="1650"/>
      <c r="FW96" s="1650"/>
      <c r="FX96" s="1650"/>
      <c r="FY96" s="1650"/>
      <c r="FZ96" s="1650"/>
      <c r="GA96" s="1650"/>
      <c r="GB96" s="1650"/>
      <c r="GC96" s="1650"/>
      <c r="GD96" s="1650"/>
      <c r="GE96" s="1650"/>
      <c r="GF96" s="1650"/>
      <c r="GG96" s="1650"/>
      <c r="GH96" s="1650"/>
      <c r="GI96" s="1650"/>
      <c r="GJ96" s="1650"/>
      <c r="GK96" s="1650"/>
      <c r="GL96" s="1650"/>
      <c r="GM96" s="1650"/>
      <c r="GO96" s="1169"/>
      <c r="GP96" s="1645"/>
      <c r="GQ96" s="1645"/>
      <c r="GR96" s="1169"/>
      <c r="GS96" s="1169"/>
      <c r="GT96" s="1169"/>
      <c r="GU96" s="1169"/>
      <c r="GV96" s="1645"/>
      <c r="GW96" s="1169"/>
      <c r="GX96" s="1169"/>
      <c r="GY96" s="553"/>
      <c r="GZ96" s="1169"/>
      <c r="HA96" s="1169"/>
      <c r="HB96" s="1169"/>
      <c r="HC96" s="1169"/>
      <c r="HD96" s="1169"/>
      <c r="HE96" s="1641"/>
      <c r="HF96" s="575"/>
      <c r="HG96" s="575"/>
      <c r="HH96" s="575"/>
      <c r="HI96" s="575"/>
      <c r="HJ96" s="1650">
        <v>11</v>
      </c>
    </row>
    <row s="1650" customFormat="1" customHeight="1" ht="11.549999999999999">
      <c r="A97" s="996"/>
      <c r="B97" s="1645"/>
      <c r="C97" s="1645"/>
      <c r="D97" s="360"/>
      <c r="J97" s="1650"/>
      <c r="K97" s="1650"/>
      <c r="L97" s="1650"/>
      <c r="M97" s="1650"/>
      <c r="N97" s="1650"/>
      <c r="O97" s="1650"/>
      <c r="P97" s="1650"/>
      <c r="Q97" s="1650"/>
      <c r="R97" s="1650"/>
      <c r="S97" s="1650"/>
      <c r="T97" s="1650"/>
      <c r="U97" s="1650"/>
      <c r="V97" s="1650"/>
      <c r="W97" s="1650"/>
      <c r="X97" s="1650"/>
      <c r="Y97" s="1650"/>
      <c r="Z97" s="1650"/>
      <c r="AA97" s="1650"/>
      <c r="AB97" s="1650"/>
      <c r="AC97" s="1650"/>
      <c r="AD97" s="1650"/>
      <c r="AE97" s="1650"/>
      <c r="AF97" s="1650"/>
      <c r="AG97" s="1650"/>
      <c r="AH97" s="1650"/>
      <c r="AI97" s="1650"/>
      <c r="AJ97" s="1650"/>
      <c r="AK97" s="1650"/>
      <c r="AL97" s="1650"/>
      <c r="AM97" s="1650"/>
      <c r="AN97" s="1650"/>
      <c r="AO97" s="1650"/>
      <c r="AP97" s="1650"/>
      <c r="AQ97" s="1650"/>
      <c r="AR97" s="1650"/>
      <c r="AS97" s="1650"/>
      <c r="AT97" s="1650"/>
      <c r="AU97" s="1650"/>
      <c r="AV97" s="1650"/>
      <c r="AW97" s="1650"/>
      <c r="AX97" s="1650"/>
      <c r="AY97" s="1650"/>
      <c r="AZ97" s="1650"/>
      <c r="BA97" s="1650"/>
      <c r="BB97" s="1650"/>
      <c r="BC97" s="1650"/>
      <c r="BD97" s="1650"/>
      <c r="BE97" s="1650"/>
      <c r="BF97" s="1650"/>
      <c r="BG97" s="1650"/>
      <c r="BH97" s="1650"/>
      <c r="BI97" s="1650"/>
      <c r="BJ97" s="1650"/>
      <c r="BK97" s="1650"/>
      <c r="BL97" s="1650"/>
      <c r="BM97" s="1650"/>
      <c r="BN97" s="1650"/>
      <c r="BO97" s="1650"/>
      <c r="BP97" s="1650"/>
      <c r="BQ97" s="1650"/>
      <c r="BR97" s="1650"/>
      <c r="BS97" s="1650"/>
      <c r="BT97" s="1650"/>
      <c r="BU97" s="1650"/>
      <c r="BV97" s="1650"/>
      <c r="BW97" s="1650"/>
      <c r="BX97" s="1650"/>
      <c r="BY97" s="1650"/>
      <c r="BZ97" s="1650"/>
      <c r="CA97" s="1650"/>
      <c r="CB97" s="1650"/>
      <c r="CC97" s="1650"/>
      <c r="CD97" s="1650"/>
      <c r="CE97" s="1650"/>
      <c r="CF97" s="1650"/>
      <c r="CG97" s="1650"/>
      <c r="CH97" s="1650"/>
      <c r="CI97" s="1650"/>
      <c r="CJ97" s="1650"/>
      <c r="CK97" s="1650"/>
      <c r="CL97" s="1650"/>
      <c r="CM97" s="1650"/>
      <c r="CN97" s="1650"/>
      <c r="CO97" s="1650"/>
      <c r="CP97" s="1650"/>
      <c r="CQ97" s="1650"/>
      <c r="CR97" s="1650"/>
      <c r="CS97" s="1650"/>
      <c r="CT97" s="1650"/>
      <c r="CU97" s="1650"/>
      <c r="CV97" s="1650"/>
      <c r="CW97" s="1650"/>
      <c r="CX97" s="1650"/>
      <c r="CY97" s="1650"/>
      <c r="CZ97" s="1650"/>
      <c r="DA97" s="1650"/>
      <c r="DB97" s="1650"/>
      <c r="DC97" s="1650"/>
      <c r="DD97" s="1650"/>
      <c r="DE97" s="1650"/>
      <c r="DF97" s="1650"/>
      <c r="DG97" s="1650"/>
      <c r="DH97" s="1650"/>
      <c r="DI97" s="1650"/>
      <c r="DJ97" s="1650"/>
      <c r="DK97" s="1650"/>
      <c r="DL97" s="1650"/>
      <c r="DM97" s="1650"/>
      <c r="DN97" s="1650"/>
      <c r="DO97" s="1650"/>
      <c r="DP97" s="1650"/>
      <c r="DQ97" s="1650"/>
      <c r="DR97" s="1650"/>
      <c r="DS97" s="1650"/>
      <c r="DT97" s="1650"/>
      <c r="DU97" s="1650"/>
      <c r="DV97" s="1650"/>
      <c r="DW97" s="1650"/>
      <c r="DX97" s="1650"/>
      <c r="DY97" s="1650"/>
      <c r="DZ97" s="1650"/>
      <c r="EA97" s="1650"/>
      <c r="EB97" s="1650"/>
      <c r="EC97" s="1650"/>
      <c r="ED97" s="1650"/>
      <c r="EE97" s="1650"/>
      <c r="EF97" s="1650"/>
      <c r="EG97" s="1650"/>
      <c r="EH97" s="1650"/>
      <c r="EI97" s="1650"/>
      <c r="EJ97" s="1650"/>
      <c r="EK97" s="1650"/>
      <c r="EL97" s="1650"/>
      <c r="EM97" s="1650"/>
      <c r="EN97" s="1650"/>
      <c r="EO97" s="1650"/>
      <c r="EP97" s="1650"/>
      <c r="EQ97" s="1650"/>
      <c r="ER97" s="1650"/>
      <c r="ES97" s="1650"/>
      <c r="ET97" s="1650"/>
      <c r="EU97" s="1650"/>
      <c r="EV97" s="1650"/>
      <c r="EW97" s="1650"/>
      <c r="EX97" s="1650"/>
      <c r="EY97" s="1650"/>
      <c r="EZ97" s="1650"/>
      <c r="FA97" s="1650"/>
      <c r="FB97" s="1650"/>
      <c r="FC97" s="1650"/>
      <c r="FD97" s="1650"/>
      <c r="FE97" s="1650"/>
      <c r="FF97" s="1650"/>
      <c r="FG97" s="1650"/>
      <c r="FH97" s="1650"/>
      <c r="FI97" s="1650"/>
      <c r="FJ97" s="1650"/>
      <c r="FK97" s="1650"/>
      <c r="FL97" s="1650"/>
      <c r="FM97" s="1650"/>
      <c r="FN97" s="1650"/>
      <c r="FO97" s="1650"/>
      <c r="FP97" s="1650"/>
      <c r="FQ97" s="1650"/>
      <c r="FR97" s="1650"/>
      <c r="FS97" s="1650"/>
      <c r="FT97" s="1650"/>
      <c r="FU97" s="1650"/>
      <c r="FV97" s="1650"/>
      <c r="FW97" s="1650"/>
      <c r="FX97" s="1650"/>
      <c r="FY97" s="1650"/>
      <c r="FZ97" s="1650"/>
      <c r="GA97" s="1650"/>
      <c r="GB97" s="1650"/>
      <c r="GC97" s="1650"/>
      <c r="GD97" s="1650"/>
      <c r="GE97" s="1650"/>
      <c r="GF97" s="1650"/>
      <c r="GG97" s="1650"/>
      <c r="GH97" s="1650"/>
      <c r="GI97" s="1650"/>
      <c r="GJ97" s="1650"/>
      <c r="GK97" s="1650"/>
      <c r="GL97" s="1650"/>
      <c r="GM97" s="1650"/>
      <c r="GO97" s="1169"/>
      <c r="GP97" s="1645"/>
      <c r="GQ97" s="1645"/>
      <c r="GR97" s="1169"/>
      <c r="GS97" s="1169"/>
      <c r="GT97" s="1169"/>
      <c r="GU97" s="1169"/>
      <c r="GV97" s="1645"/>
      <c r="GW97" s="1169"/>
      <c r="GX97" s="1169"/>
      <c r="GY97" s="553"/>
      <c r="GZ97" s="1169"/>
      <c r="HA97" s="1169"/>
      <c r="HB97" s="1169"/>
      <c r="HC97" s="1169"/>
      <c r="HD97" s="1169"/>
      <c r="HE97" s="1641"/>
      <c r="HF97" s="575"/>
      <c r="HG97" s="575"/>
      <c r="HH97" s="575"/>
      <c r="HI97" s="575"/>
      <c r="HJ97" s="1650">
        <v>11</v>
      </c>
    </row>
    <row s="1650" customFormat="1" customHeight="1" ht="11.549999999999999">
      <c r="A98" s="996"/>
      <c r="B98" s="1645"/>
      <c r="C98" s="1645"/>
      <c r="D98" s="360"/>
      <c r="J98" s="1650"/>
      <c r="K98" s="1650"/>
      <c r="L98" s="1650"/>
      <c r="M98" s="1650"/>
      <c r="N98" s="1650"/>
      <c r="O98" s="1650"/>
      <c r="P98" s="1650"/>
      <c r="Q98" s="1650"/>
      <c r="R98" s="1650"/>
      <c r="S98" s="1650"/>
      <c r="T98" s="1650"/>
      <c r="U98" s="1650"/>
      <c r="V98" s="1650"/>
      <c r="W98" s="1650"/>
      <c r="X98" s="1650"/>
      <c r="Y98" s="1650"/>
      <c r="Z98" s="1650"/>
      <c r="AA98" s="1650"/>
      <c r="AB98" s="1650"/>
      <c r="AC98" s="1650"/>
      <c r="AD98" s="1650"/>
      <c r="AE98" s="1650"/>
      <c r="AF98" s="1650"/>
      <c r="AG98" s="1650"/>
      <c r="AH98" s="1650"/>
      <c r="AI98" s="1650"/>
      <c r="AJ98" s="1650"/>
      <c r="AK98" s="1650"/>
      <c r="AL98" s="1650"/>
      <c r="AM98" s="1650"/>
      <c r="AN98" s="1650"/>
      <c r="AO98" s="1650"/>
      <c r="AP98" s="1650"/>
      <c r="AQ98" s="1650"/>
      <c r="AR98" s="1650"/>
      <c r="AS98" s="1650"/>
      <c r="AT98" s="1650"/>
      <c r="AU98" s="1650"/>
      <c r="AV98" s="1650"/>
      <c r="AW98" s="1650"/>
      <c r="AX98" s="1650"/>
      <c r="AY98" s="1650"/>
      <c r="AZ98" s="1650"/>
      <c r="BA98" s="1650"/>
      <c r="BB98" s="1650"/>
      <c r="BC98" s="1650"/>
      <c r="BD98" s="1650"/>
      <c r="BE98" s="1650"/>
      <c r="BF98" s="1650"/>
      <c r="BG98" s="1650"/>
      <c r="BH98" s="1650"/>
      <c r="BI98" s="1650"/>
      <c r="BJ98" s="1650"/>
      <c r="BK98" s="1650"/>
      <c r="BL98" s="1650"/>
      <c r="BM98" s="1650"/>
      <c r="BN98" s="1650"/>
      <c r="BO98" s="1650"/>
      <c r="BP98" s="1650"/>
      <c r="BQ98" s="1650"/>
      <c r="BR98" s="1650"/>
      <c r="BS98" s="1650"/>
      <c r="BT98" s="1650"/>
      <c r="BU98" s="1650"/>
      <c r="BV98" s="1650"/>
      <c r="BW98" s="1650"/>
      <c r="BX98" s="1650"/>
      <c r="BY98" s="1650"/>
      <c r="BZ98" s="1650"/>
      <c r="CA98" s="1650"/>
      <c r="CB98" s="1650"/>
      <c r="CC98" s="1650"/>
      <c r="CD98" s="1650"/>
      <c r="CE98" s="1650"/>
      <c r="CF98" s="1650"/>
      <c r="CG98" s="1650"/>
      <c r="CH98" s="1650"/>
      <c r="CI98" s="1650"/>
      <c r="CJ98" s="1650"/>
      <c r="CK98" s="1650"/>
      <c r="CL98" s="1650"/>
      <c r="CM98" s="1650"/>
      <c r="CN98" s="1650"/>
      <c r="CO98" s="1650"/>
      <c r="CP98" s="1650"/>
      <c r="CQ98" s="1650"/>
      <c r="CR98" s="1650"/>
      <c r="CS98" s="1650"/>
      <c r="CT98" s="1650"/>
      <c r="CU98" s="1650"/>
      <c r="CV98" s="1650"/>
      <c r="CW98" s="1650"/>
      <c r="CX98" s="1650"/>
      <c r="CY98" s="1650"/>
      <c r="CZ98" s="1650"/>
      <c r="DA98" s="1650"/>
      <c r="DB98" s="1650"/>
      <c r="DC98" s="1650"/>
      <c r="DD98" s="1650"/>
      <c r="DE98" s="1650"/>
      <c r="DF98" s="1650"/>
      <c r="DG98" s="1650"/>
      <c r="DH98" s="1650"/>
      <c r="DI98" s="1650"/>
      <c r="DJ98" s="1650"/>
      <c r="DK98" s="1650"/>
      <c r="DL98" s="1650"/>
      <c r="DM98" s="1650"/>
      <c r="DN98" s="1650"/>
      <c r="DO98" s="1650"/>
      <c r="DP98" s="1650"/>
      <c r="DQ98" s="1650"/>
      <c r="DR98" s="1650"/>
      <c r="DS98" s="1650"/>
      <c r="DT98" s="1650"/>
      <c r="DU98" s="1650"/>
      <c r="DV98" s="1650"/>
      <c r="DW98" s="1650"/>
      <c r="DX98" s="1650"/>
      <c r="DY98" s="1650"/>
      <c r="DZ98" s="1650"/>
      <c r="EA98" s="1650"/>
      <c r="EB98" s="1650"/>
      <c r="EC98" s="1650"/>
      <c r="ED98" s="1650"/>
      <c r="EE98" s="1650"/>
      <c r="EF98" s="1650"/>
      <c r="EG98" s="1650"/>
      <c r="EH98" s="1650"/>
      <c r="EI98" s="1650"/>
      <c r="EJ98" s="1650"/>
      <c r="EK98" s="1650"/>
      <c r="EL98" s="1650"/>
      <c r="EM98" s="1650"/>
      <c r="EN98" s="1650"/>
      <c r="EO98" s="1650"/>
      <c r="EP98" s="1650"/>
      <c r="EQ98" s="1650"/>
      <c r="ER98" s="1650"/>
      <c r="ES98" s="1650"/>
      <c r="ET98" s="1650"/>
      <c r="EU98" s="1650"/>
      <c r="EV98" s="1650"/>
      <c r="EW98" s="1650"/>
      <c r="EX98" s="1650"/>
      <c r="EY98" s="1650"/>
      <c r="EZ98" s="1650"/>
      <c r="FA98" s="1650"/>
      <c r="FB98" s="1650"/>
      <c r="FC98" s="1650"/>
      <c r="FD98" s="1650"/>
      <c r="FE98" s="1650"/>
      <c r="FF98" s="1650"/>
      <c r="FG98" s="1650"/>
      <c r="FH98" s="1650"/>
      <c r="FI98" s="1650"/>
      <c r="FJ98" s="1650"/>
      <c r="FK98" s="1650"/>
      <c r="FL98" s="1650"/>
      <c r="FM98" s="1650"/>
      <c r="FN98" s="1650"/>
      <c r="FO98" s="1650"/>
      <c r="FP98" s="1650"/>
      <c r="FQ98" s="1650"/>
      <c r="FR98" s="1650"/>
      <c r="FS98" s="1650"/>
      <c r="FT98" s="1650"/>
      <c r="FU98" s="1650"/>
      <c r="FV98" s="1650"/>
      <c r="FW98" s="1650"/>
      <c r="FX98" s="1650"/>
      <c r="FY98" s="1650"/>
      <c r="FZ98" s="1650"/>
      <c r="GA98" s="1650"/>
      <c r="GB98" s="1650"/>
      <c r="GC98" s="1650"/>
      <c r="GD98" s="1650"/>
      <c r="GE98" s="1650"/>
      <c r="GF98" s="1650"/>
      <c r="GG98" s="1650"/>
      <c r="GH98" s="1650"/>
      <c r="GI98" s="1650"/>
      <c r="GJ98" s="1650"/>
      <c r="GK98" s="1650"/>
      <c r="GL98" s="1650"/>
      <c r="GM98" s="1650"/>
      <c r="GO98" s="1169"/>
      <c r="GP98" s="1645"/>
      <c r="GQ98" s="1645"/>
      <c r="GR98" s="1169"/>
      <c r="GS98" s="1169"/>
      <c r="GT98" s="1169"/>
      <c r="GU98" s="1169"/>
      <c r="GV98" s="1645"/>
      <c r="GW98" s="1169"/>
      <c r="GX98" s="1169"/>
      <c r="GY98" s="553"/>
      <c r="GZ98" s="1169"/>
      <c r="HA98" s="1169"/>
      <c r="HB98" s="1169"/>
      <c r="HC98" s="1169"/>
      <c r="HD98" s="1169"/>
      <c r="HE98" s="1641"/>
      <c r="HF98" s="575"/>
      <c r="HG98" s="575"/>
      <c r="HH98" s="575"/>
      <c r="HI98" s="575"/>
      <c r="HJ98" s="1650">
        <v>11</v>
      </c>
    </row>
    <row s="1650" customFormat="1" customHeight="1" ht="11.549999999999999">
      <c r="A99" s="996"/>
      <c r="B99" s="1645"/>
      <c r="C99" s="1645"/>
      <c r="D99" s="360"/>
      <c r="J99" s="1650"/>
      <c r="K99" s="1650"/>
      <c r="L99" s="1650"/>
      <c r="M99" s="1650"/>
      <c r="N99" s="1650"/>
      <c r="O99" s="1650"/>
      <c r="P99" s="1650"/>
      <c r="Q99" s="1650"/>
      <c r="R99" s="1650"/>
      <c r="S99" s="1650"/>
      <c r="T99" s="1650"/>
      <c r="U99" s="1650"/>
      <c r="V99" s="1650"/>
      <c r="W99" s="1650"/>
      <c r="X99" s="1650"/>
      <c r="Y99" s="1650"/>
      <c r="Z99" s="1650"/>
      <c r="AA99" s="1650"/>
      <c r="AB99" s="1650"/>
      <c r="AC99" s="1650"/>
      <c r="AD99" s="1650"/>
      <c r="AE99" s="1650"/>
      <c r="AF99" s="1650"/>
      <c r="AG99" s="1650"/>
      <c r="AH99" s="1650"/>
      <c r="AI99" s="1650"/>
      <c r="AJ99" s="1650"/>
      <c r="AK99" s="1650"/>
      <c r="AL99" s="1650"/>
      <c r="AM99" s="1650"/>
      <c r="AN99" s="1650"/>
      <c r="AO99" s="1650"/>
      <c r="AP99" s="1650"/>
      <c r="AQ99" s="1650"/>
      <c r="AR99" s="1650"/>
      <c r="AS99" s="1650"/>
      <c r="AT99" s="1650"/>
      <c r="AU99" s="1650"/>
      <c r="AV99" s="1650"/>
      <c r="AW99" s="1650"/>
      <c r="AX99" s="1650"/>
      <c r="AY99" s="1650"/>
      <c r="AZ99" s="1650"/>
      <c r="BA99" s="1650"/>
      <c r="BB99" s="1650"/>
      <c r="BC99" s="1650"/>
      <c r="BD99" s="1650"/>
      <c r="BE99" s="1650"/>
      <c r="BF99" s="1650"/>
      <c r="BG99" s="1650"/>
      <c r="BH99" s="1650"/>
      <c r="BI99" s="1650"/>
      <c r="BJ99" s="1650"/>
      <c r="BK99" s="1650"/>
      <c r="BL99" s="1650"/>
      <c r="BM99" s="1650"/>
      <c r="BN99" s="1650"/>
      <c r="BO99" s="1650"/>
      <c r="BP99" s="1650"/>
      <c r="BQ99" s="1650"/>
      <c r="BR99" s="1650"/>
      <c r="BS99" s="1650"/>
      <c r="BT99" s="1650"/>
      <c r="BU99" s="1650"/>
      <c r="BV99" s="1650"/>
      <c r="BW99" s="1650"/>
      <c r="BX99" s="1650"/>
      <c r="BY99" s="1650"/>
      <c r="BZ99" s="1650"/>
      <c r="CA99" s="1650"/>
      <c r="CB99" s="1650"/>
      <c r="CC99" s="1650"/>
      <c r="CD99" s="1650"/>
      <c r="CE99" s="1650"/>
      <c r="CF99" s="1650"/>
      <c r="CG99" s="1650"/>
      <c r="CH99" s="1650"/>
      <c r="CI99" s="1650"/>
      <c r="CJ99" s="1650"/>
      <c r="CK99" s="1650"/>
      <c r="CL99" s="1650"/>
      <c r="CM99" s="1650"/>
      <c r="CN99" s="1650"/>
      <c r="CO99" s="1650"/>
      <c r="CP99" s="1650"/>
      <c r="CQ99" s="1650"/>
      <c r="CR99" s="1650"/>
      <c r="CS99" s="1650"/>
      <c r="CT99" s="1650"/>
      <c r="CU99" s="1650"/>
      <c r="CV99" s="1650"/>
      <c r="CW99" s="1650"/>
      <c r="CX99" s="1650"/>
      <c r="CY99" s="1650"/>
      <c r="CZ99" s="1650"/>
      <c r="DA99" s="1650"/>
      <c r="DB99" s="1650"/>
      <c r="DC99" s="1650"/>
      <c r="DD99" s="1650"/>
      <c r="DE99" s="1650"/>
      <c r="DF99" s="1650"/>
      <c r="DG99" s="1650"/>
      <c r="DH99" s="1650"/>
      <c r="DI99" s="1650"/>
      <c r="DJ99" s="1650"/>
      <c r="DK99" s="1650"/>
      <c r="DL99" s="1650"/>
      <c r="DM99" s="1650"/>
      <c r="DN99" s="1650"/>
      <c r="DO99" s="1650"/>
      <c r="DP99" s="1650"/>
      <c r="DQ99" s="1650"/>
      <c r="DR99" s="1650"/>
      <c r="DS99" s="1650"/>
      <c r="DT99" s="1650"/>
      <c r="DU99" s="1650"/>
      <c r="DV99" s="1650"/>
      <c r="DW99" s="1650"/>
      <c r="DX99" s="1650"/>
      <c r="DY99" s="1650"/>
      <c r="DZ99" s="1650"/>
      <c r="EA99" s="1650"/>
      <c r="EB99" s="1650"/>
      <c r="EC99" s="1650"/>
      <c r="ED99" s="1650"/>
      <c r="EE99" s="1650"/>
      <c r="EF99" s="1650"/>
      <c r="EG99" s="1650"/>
      <c r="EH99" s="1650"/>
      <c r="EI99" s="1650"/>
      <c r="EJ99" s="1650"/>
      <c r="EK99" s="1650"/>
      <c r="EL99" s="1650"/>
      <c r="EM99" s="1650"/>
      <c r="EN99" s="1650"/>
      <c r="EO99" s="1650"/>
      <c r="EP99" s="1650"/>
      <c r="EQ99" s="1650"/>
      <c r="ER99" s="1650"/>
      <c r="ES99" s="1650"/>
      <c r="ET99" s="1650"/>
      <c r="EU99" s="1650"/>
      <c r="EV99" s="1650"/>
      <c r="EW99" s="1650"/>
      <c r="EX99" s="1650"/>
      <c r="EY99" s="1650"/>
      <c r="EZ99" s="1650"/>
      <c r="FA99" s="1650"/>
      <c r="FB99" s="1650"/>
      <c r="FC99" s="1650"/>
      <c r="FD99" s="1650"/>
      <c r="FE99" s="1650"/>
      <c r="FF99" s="1650"/>
      <c r="FG99" s="1650"/>
      <c r="FH99" s="1650"/>
      <c r="FI99" s="1650"/>
      <c r="FJ99" s="1650"/>
      <c r="FK99" s="1650"/>
      <c r="FL99" s="1650"/>
      <c r="FM99" s="1650"/>
      <c r="FN99" s="1650"/>
      <c r="FO99" s="1650"/>
      <c r="FP99" s="1650"/>
      <c r="FQ99" s="1650"/>
      <c r="FR99" s="1650"/>
      <c r="FS99" s="1650"/>
      <c r="FT99" s="1650"/>
      <c r="FU99" s="1650"/>
      <c r="FV99" s="1650"/>
      <c r="FW99" s="1650"/>
      <c r="FX99" s="1650"/>
      <c r="FY99" s="1650"/>
      <c r="FZ99" s="1650"/>
      <c r="GA99" s="1650"/>
      <c r="GB99" s="1650"/>
      <c r="GC99" s="1650"/>
      <c r="GD99" s="1650"/>
      <c r="GE99" s="1650"/>
      <c r="GF99" s="1650"/>
      <c r="GG99" s="1650"/>
      <c r="GH99" s="1650"/>
      <c r="GI99" s="1650"/>
      <c r="GJ99" s="1650"/>
      <c r="GK99" s="1650"/>
      <c r="GL99" s="1650"/>
      <c r="GM99" s="1650"/>
      <c r="GO99" s="1169"/>
      <c r="GP99" s="1645"/>
      <c r="GQ99" s="1645"/>
      <c r="GR99" s="1169"/>
      <c r="GS99" s="1169"/>
      <c r="GT99" s="1169"/>
      <c r="GU99" s="1169"/>
      <c r="GV99" s="1645"/>
      <c r="GW99" s="1169"/>
      <c r="GX99" s="1169"/>
      <c r="GY99" s="553"/>
      <c r="GZ99" s="1169"/>
      <c r="HA99" s="1169"/>
      <c r="HB99" s="1169"/>
      <c r="HC99" s="1169"/>
      <c r="HD99" s="1169"/>
      <c r="HE99" s="1641"/>
      <c r="HF99" s="575"/>
      <c r="HG99" s="575"/>
      <c r="HH99" s="575"/>
      <c r="HI99" s="575"/>
      <c r="HJ99" s="1650">
        <v>11</v>
      </c>
    </row>
    <row s="1650" customFormat="1" customHeight="1" ht="11.549999999999999">
      <c r="A100" s="996"/>
      <c r="B100" s="1645"/>
      <c r="C100" s="1645"/>
      <c r="D100" s="360"/>
      <c r="J100" s="1650"/>
      <c r="K100" s="1650"/>
      <c r="L100" s="1650"/>
      <c r="M100" s="1650"/>
      <c r="N100" s="1650"/>
      <c r="O100" s="1650"/>
      <c r="P100" s="1650"/>
      <c r="Q100" s="1650"/>
      <c r="R100" s="1650"/>
      <c r="S100" s="1650"/>
      <c r="T100" s="1650"/>
      <c r="U100" s="1650"/>
      <c r="V100" s="1650"/>
      <c r="W100" s="1650"/>
      <c r="X100" s="1650"/>
      <c r="Y100" s="1650"/>
      <c r="Z100" s="1650"/>
      <c r="AA100" s="1650"/>
      <c r="AB100" s="1650"/>
      <c r="AC100" s="1650"/>
      <c r="AD100" s="1650"/>
      <c r="AE100" s="1650"/>
      <c r="AF100" s="1650"/>
      <c r="AG100" s="1650"/>
      <c r="AH100" s="1650"/>
      <c r="AI100" s="1650"/>
      <c r="AJ100" s="1650"/>
      <c r="AK100" s="1650"/>
      <c r="AL100" s="1650"/>
      <c r="AM100" s="1650"/>
      <c r="AN100" s="1650"/>
      <c r="AO100" s="1650"/>
      <c r="AP100" s="1650"/>
      <c r="AQ100" s="1650"/>
      <c r="AR100" s="1650"/>
      <c r="AS100" s="1650"/>
      <c r="AT100" s="1650"/>
      <c r="AU100" s="1650"/>
      <c r="AV100" s="1650"/>
      <c r="AW100" s="1650"/>
      <c r="AX100" s="1650"/>
      <c r="AY100" s="1650"/>
      <c r="AZ100" s="1650"/>
      <c r="BA100" s="1650"/>
      <c r="BB100" s="1650"/>
      <c r="BC100" s="1650"/>
      <c r="BD100" s="1650"/>
      <c r="BE100" s="1650"/>
      <c r="BF100" s="1650"/>
      <c r="BG100" s="1650"/>
      <c r="BH100" s="1650"/>
      <c r="BI100" s="1650"/>
      <c r="BJ100" s="1650"/>
      <c r="BK100" s="1650"/>
      <c r="BL100" s="1650"/>
      <c r="BM100" s="1650"/>
      <c r="BN100" s="1650"/>
      <c r="BO100" s="1650"/>
      <c r="BP100" s="1650"/>
      <c r="BQ100" s="1650"/>
      <c r="BR100" s="1650"/>
      <c r="BS100" s="1650"/>
      <c r="BT100" s="1650"/>
      <c r="BU100" s="1650"/>
      <c r="BV100" s="1650"/>
      <c r="BW100" s="1650"/>
      <c r="BX100" s="1650"/>
      <c r="BY100" s="1650"/>
      <c r="BZ100" s="1650"/>
      <c r="CA100" s="1650"/>
      <c r="CB100" s="1650"/>
      <c r="CC100" s="1650"/>
      <c r="CD100" s="1650"/>
      <c r="CE100" s="1650"/>
      <c r="CF100" s="1650"/>
      <c r="CG100" s="1650"/>
      <c r="CH100" s="1650"/>
      <c r="CI100" s="1650"/>
      <c r="CJ100" s="1650"/>
      <c r="CK100" s="1650"/>
      <c r="CL100" s="1650"/>
      <c r="CM100" s="1650"/>
      <c r="CN100" s="1650"/>
      <c r="CO100" s="1650"/>
      <c r="CP100" s="1650"/>
      <c r="CQ100" s="1650"/>
      <c r="CR100" s="1650"/>
      <c r="CS100" s="1650"/>
      <c r="CT100" s="1650"/>
      <c r="CU100" s="1650"/>
      <c r="CV100" s="1650"/>
      <c r="CW100" s="1650"/>
      <c r="CX100" s="1650"/>
      <c r="CY100" s="1650"/>
      <c r="CZ100" s="1650"/>
      <c r="DA100" s="1650"/>
      <c r="DB100" s="1650"/>
      <c r="DC100" s="1650"/>
      <c r="DD100" s="1650"/>
      <c r="DE100" s="1650"/>
      <c r="DF100" s="1650"/>
      <c r="DG100" s="1650"/>
      <c r="DH100" s="1650"/>
      <c r="DI100" s="1650"/>
      <c r="DJ100" s="1650"/>
      <c r="DK100" s="1650"/>
      <c r="DL100" s="1650"/>
      <c r="DM100" s="1650"/>
      <c r="DN100" s="1650"/>
      <c r="DO100" s="1650"/>
      <c r="DP100" s="1650"/>
      <c r="DQ100" s="1650"/>
      <c r="DR100" s="1650"/>
      <c r="DS100" s="1650"/>
      <c r="DT100" s="1650"/>
      <c r="DU100" s="1650"/>
      <c r="DV100" s="1650"/>
      <c r="DW100" s="1650"/>
      <c r="DX100" s="1650"/>
      <c r="DY100" s="1650"/>
      <c r="DZ100" s="1650"/>
      <c r="EA100" s="1650"/>
      <c r="EB100" s="1650"/>
      <c r="EC100" s="1650"/>
      <c r="ED100" s="1650"/>
      <c r="EE100" s="1650"/>
      <c r="EF100" s="1650"/>
      <c r="EG100" s="1650"/>
      <c r="EH100" s="1650"/>
      <c r="EI100" s="1650"/>
      <c r="EJ100" s="1650"/>
      <c r="EK100" s="1650"/>
      <c r="EL100" s="1650"/>
      <c r="EM100" s="1650"/>
      <c r="EN100" s="1650"/>
      <c r="EO100" s="1650"/>
      <c r="EP100" s="1650"/>
      <c r="EQ100" s="1650"/>
      <c r="ER100" s="1650"/>
      <c r="ES100" s="1650"/>
      <c r="ET100" s="1650"/>
      <c r="EU100" s="1650"/>
      <c r="EV100" s="1650"/>
      <c r="EW100" s="1650"/>
      <c r="EX100" s="1650"/>
      <c r="EY100" s="1650"/>
      <c r="EZ100" s="1650"/>
      <c r="FA100" s="1650"/>
      <c r="FB100" s="1650"/>
      <c r="FC100" s="1650"/>
      <c r="FD100" s="1650"/>
      <c r="FE100" s="1650"/>
      <c r="FF100" s="1650"/>
      <c r="FG100" s="1650"/>
      <c r="FH100" s="1650"/>
      <c r="FI100" s="1650"/>
      <c r="FJ100" s="1650"/>
      <c r="FK100" s="1650"/>
      <c r="FL100" s="1650"/>
      <c r="FM100" s="1650"/>
      <c r="FN100" s="1650"/>
      <c r="FO100" s="1650"/>
      <c r="FP100" s="1650"/>
      <c r="FQ100" s="1650"/>
      <c r="FR100" s="1650"/>
      <c r="FS100" s="1650"/>
      <c r="FT100" s="1650"/>
      <c r="FU100" s="1650"/>
      <c r="FV100" s="1650"/>
      <c r="FW100" s="1650"/>
      <c r="FX100" s="1650"/>
      <c r="FY100" s="1650"/>
      <c r="FZ100" s="1650"/>
      <c r="GA100" s="1650"/>
      <c r="GB100" s="1650"/>
      <c r="GC100" s="1650"/>
      <c r="GD100" s="1650"/>
      <c r="GE100" s="1650"/>
      <c r="GF100" s="1650"/>
      <c r="GG100" s="1650"/>
      <c r="GH100" s="1650"/>
      <c r="GI100" s="1650"/>
      <c r="GJ100" s="1650"/>
      <c r="GK100" s="1650"/>
      <c r="GL100" s="1650"/>
      <c r="GM100" s="1650"/>
      <c r="GO100" s="1169"/>
      <c r="GP100" s="1645"/>
      <c r="GQ100" s="1645"/>
      <c r="GR100" s="1169"/>
      <c r="GS100" s="1169"/>
      <c r="GT100" s="1169"/>
      <c r="GU100" s="1169"/>
      <c r="GV100" s="1645"/>
      <c r="GW100" s="1169"/>
      <c r="GX100" s="1169"/>
      <c r="GY100" s="553"/>
      <c r="GZ100" s="1169"/>
      <c r="HA100" s="1169"/>
      <c r="HB100" s="1169"/>
      <c r="HC100" s="1169"/>
      <c r="HD100" s="1169"/>
      <c r="HE100" s="1641"/>
      <c r="HF100" s="575"/>
      <c r="HG100" s="575"/>
      <c r="HH100" s="575"/>
      <c r="HI100" s="575"/>
      <c r="HJ100" s="1650">
        <v>11</v>
      </c>
    </row>
    <row s="1650" customFormat="1" customHeight="1" ht="11.549999999999999">
      <c r="A101" s="996"/>
      <c r="B101" s="1645"/>
      <c r="C101" s="1645"/>
      <c r="D101" s="360"/>
      <c r="J101" s="1650"/>
      <c r="K101" s="1650"/>
      <c r="L101" s="1650"/>
      <c r="M101" s="1650"/>
      <c r="N101" s="1650"/>
      <c r="O101" s="1650"/>
      <c r="P101" s="1650"/>
      <c r="Q101" s="1650"/>
      <c r="R101" s="1650"/>
      <c r="S101" s="1650"/>
      <c r="T101" s="1650"/>
      <c r="U101" s="1650"/>
      <c r="V101" s="1650"/>
      <c r="W101" s="1650"/>
      <c r="X101" s="1650"/>
      <c r="Y101" s="1650"/>
      <c r="Z101" s="1650"/>
      <c r="AA101" s="1650"/>
      <c r="AB101" s="1650"/>
      <c r="AC101" s="1650"/>
      <c r="AD101" s="1650"/>
      <c r="AE101" s="1650"/>
      <c r="AF101" s="1650"/>
      <c r="AG101" s="1650"/>
      <c r="AH101" s="1650"/>
      <c r="AI101" s="1650"/>
      <c r="AJ101" s="1650"/>
      <c r="AK101" s="1650"/>
      <c r="AL101" s="1650"/>
      <c r="AM101" s="1650"/>
      <c r="AN101" s="1650"/>
      <c r="AO101" s="1650"/>
      <c r="AP101" s="1650"/>
      <c r="AQ101" s="1650"/>
      <c r="AR101" s="1650"/>
      <c r="AS101" s="1650"/>
      <c r="AT101" s="1650"/>
      <c r="AU101" s="1650"/>
      <c r="AV101" s="1650"/>
      <c r="AW101" s="1650"/>
      <c r="AX101" s="1650"/>
      <c r="AY101" s="1650"/>
      <c r="AZ101" s="1650"/>
      <c r="BA101" s="1650"/>
      <c r="BB101" s="1650"/>
      <c r="BC101" s="1650"/>
      <c r="BD101" s="1650"/>
      <c r="BE101" s="1650"/>
      <c r="BF101" s="1650"/>
      <c r="BG101" s="1650"/>
      <c r="BH101" s="1650"/>
      <c r="BI101" s="1650"/>
      <c r="BJ101" s="1650"/>
      <c r="BK101" s="1650"/>
      <c r="BL101" s="1650"/>
      <c r="BM101" s="1650"/>
      <c r="BN101" s="1650"/>
      <c r="BO101" s="1650"/>
      <c r="BP101" s="1650"/>
      <c r="BQ101" s="1650"/>
      <c r="BR101" s="1650"/>
      <c r="BS101" s="1650"/>
      <c r="BT101" s="1650"/>
      <c r="BU101" s="1650"/>
      <c r="BV101" s="1650"/>
      <c r="BW101" s="1650"/>
      <c r="BX101" s="1650"/>
      <c r="BY101" s="1650"/>
      <c r="BZ101" s="1650"/>
      <c r="CA101" s="1650"/>
      <c r="CB101" s="1650"/>
      <c r="CC101" s="1650"/>
      <c r="CD101" s="1650"/>
      <c r="CE101" s="1650"/>
      <c r="CF101" s="1650"/>
      <c r="CG101" s="1650"/>
      <c r="CH101" s="1650"/>
      <c r="CI101" s="1650"/>
      <c r="CJ101" s="1650"/>
      <c r="CK101" s="1650"/>
      <c r="CL101" s="1650"/>
      <c r="CM101" s="1650"/>
      <c r="CN101" s="1650"/>
      <c r="CO101" s="1650"/>
      <c r="CP101" s="1650"/>
      <c r="CQ101" s="1650"/>
      <c r="CR101" s="1650"/>
      <c r="CS101" s="1650"/>
      <c r="CT101" s="1650"/>
      <c r="CU101" s="1650"/>
      <c r="CV101" s="1650"/>
      <c r="CW101" s="1650"/>
      <c r="CX101" s="1650"/>
      <c r="CY101" s="1650"/>
      <c r="CZ101" s="1650"/>
      <c r="DA101" s="1650"/>
      <c r="DB101" s="1650"/>
      <c r="DC101" s="1650"/>
      <c r="DD101" s="1650"/>
      <c r="DE101" s="1650"/>
      <c r="DF101" s="1650"/>
      <c r="DG101" s="1650"/>
      <c r="DH101" s="1650"/>
      <c r="DI101" s="1650"/>
      <c r="DJ101" s="1650"/>
      <c r="DK101" s="1650"/>
      <c r="DL101" s="1650"/>
      <c r="DM101" s="1650"/>
      <c r="DN101" s="1650"/>
      <c r="DO101" s="1650"/>
      <c r="DP101" s="1650"/>
      <c r="DQ101" s="1650"/>
      <c r="DR101" s="1650"/>
      <c r="DS101" s="1650"/>
      <c r="DT101" s="1650"/>
      <c r="DU101" s="1650"/>
      <c r="DV101" s="1650"/>
      <c r="DW101" s="1650"/>
      <c r="DX101" s="1650"/>
      <c r="DY101" s="1650"/>
      <c r="DZ101" s="1650"/>
      <c r="EA101" s="1650"/>
      <c r="EB101" s="1650"/>
      <c r="EC101" s="1650"/>
      <c r="ED101" s="1650"/>
      <c r="EE101" s="1650"/>
      <c r="EF101" s="1650"/>
      <c r="EG101" s="1650"/>
      <c r="EH101" s="1650"/>
      <c r="EI101" s="1650"/>
      <c r="EJ101" s="1650"/>
      <c r="EK101" s="1650"/>
      <c r="EL101" s="1650"/>
      <c r="EM101" s="1650"/>
      <c r="EN101" s="1650"/>
      <c r="EO101" s="1650"/>
      <c r="EP101" s="1650"/>
      <c r="EQ101" s="1650"/>
      <c r="ER101" s="1650"/>
      <c r="ES101" s="1650"/>
      <c r="ET101" s="1650"/>
      <c r="EU101" s="1650"/>
      <c r="EV101" s="1650"/>
      <c r="EW101" s="1650"/>
      <c r="EX101" s="1650"/>
      <c r="EY101" s="1650"/>
      <c r="EZ101" s="1650"/>
      <c r="FA101" s="1650"/>
      <c r="FB101" s="1650"/>
      <c r="FC101" s="1650"/>
      <c r="FD101" s="1650"/>
      <c r="FE101" s="1650"/>
      <c r="FF101" s="1650"/>
      <c r="FG101" s="1650"/>
      <c r="FH101" s="1650"/>
      <c r="FI101" s="1650"/>
      <c r="FJ101" s="1650"/>
      <c r="FK101" s="1650"/>
      <c r="FL101" s="1650"/>
      <c r="FM101" s="1650"/>
      <c r="FN101" s="1650"/>
      <c r="FO101" s="1650"/>
      <c r="FP101" s="1650"/>
      <c r="FQ101" s="1650"/>
      <c r="FR101" s="1650"/>
      <c r="FS101" s="1650"/>
      <c r="FT101" s="1650"/>
      <c r="FU101" s="1650"/>
      <c r="FV101" s="1650"/>
      <c r="FW101" s="1650"/>
      <c r="FX101" s="1650"/>
      <c r="FY101" s="1650"/>
      <c r="FZ101" s="1650"/>
      <c r="GA101" s="1650"/>
      <c r="GB101" s="1650"/>
      <c r="GC101" s="1650"/>
      <c r="GD101" s="1650"/>
      <c r="GE101" s="1650"/>
      <c r="GF101" s="1650"/>
      <c r="GG101" s="1650"/>
      <c r="GH101" s="1650"/>
      <c r="GI101" s="1650"/>
      <c r="GJ101" s="1650"/>
      <c r="GK101" s="1650"/>
      <c r="GL101" s="1650"/>
      <c r="GM101" s="1650"/>
      <c r="GO101" s="1169"/>
      <c r="GP101" s="1645"/>
      <c r="GQ101" s="1645"/>
      <c r="GR101" s="1169"/>
      <c r="GS101" s="1169"/>
      <c r="GT101" s="1169"/>
      <c r="GU101" s="1169"/>
      <c r="GV101" s="1645"/>
      <c r="GW101" s="1169"/>
      <c r="GX101" s="1169"/>
      <c r="GY101" s="553"/>
      <c r="GZ101" s="1169"/>
      <c r="HA101" s="1169"/>
      <c r="HB101" s="1169"/>
      <c r="HC101" s="1169"/>
      <c r="HD101" s="1169"/>
      <c r="HE101" s="1641"/>
      <c r="HF101" s="575"/>
      <c r="HG101" s="575"/>
      <c r="HH101" s="575"/>
      <c r="HI101" s="575"/>
      <c r="HJ101" s="1650">
        <v>11</v>
      </c>
    </row>
    <row s="1650" customFormat="1" customHeight="1" ht="11.549999999999999">
      <c r="A102" s="996"/>
      <c r="B102" s="1645"/>
      <c r="C102" s="1645"/>
      <c r="D102" s="360"/>
      <c r="J102" s="1650"/>
      <c r="K102" s="1650"/>
      <c r="L102" s="1650"/>
      <c r="M102" s="1650"/>
      <c r="N102" s="1650"/>
      <c r="O102" s="1650"/>
      <c r="P102" s="1650"/>
      <c r="Q102" s="1650"/>
      <c r="R102" s="1650"/>
      <c r="S102" s="1650"/>
      <c r="T102" s="1650"/>
      <c r="U102" s="1650"/>
      <c r="V102" s="1650"/>
      <c r="W102" s="1650"/>
      <c r="X102" s="1650"/>
      <c r="Y102" s="1650"/>
      <c r="Z102" s="1650"/>
      <c r="AA102" s="1650"/>
      <c r="AB102" s="1650"/>
      <c r="AC102" s="1650"/>
      <c r="AD102" s="1650"/>
      <c r="AE102" s="1650"/>
      <c r="AF102" s="1650"/>
      <c r="AG102" s="1650"/>
      <c r="AH102" s="1650"/>
      <c r="AI102" s="1650"/>
      <c r="AJ102" s="1650"/>
      <c r="AK102" s="1650"/>
      <c r="AL102" s="1650"/>
      <c r="AM102" s="1650"/>
      <c r="AN102" s="1650"/>
      <c r="AO102" s="1650"/>
      <c r="AP102" s="1650"/>
      <c r="AQ102" s="1650"/>
      <c r="AR102" s="1650"/>
      <c r="AS102" s="1650"/>
      <c r="AT102" s="1650"/>
      <c r="AU102" s="1650"/>
      <c r="AV102" s="1650"/>
      <c r="AW102" s="1650"/>
      <c r="AX102" s="1650"/>
      <c r="AY102" s="1650"/>
      <c r="AZ102" s="1650"/>
      <c r="BA102" s="1650"/>
      <c r="BB102" s="1650"/>
      <c r="BC102" s="1650"/>
      <c r="BD102" s="1650"/>
      <c r="BE102" s="1650"/>
      <c r="BF102" s="1650"/>
      <c r="BG102" s="1650"/>
      <c r="BH102" s="1650"/>
      <c r="BI102" s="1650"/>
      <c r="BJ102" s="1650"/>
      <c r="BK102" s="1650"/>
      <c r="BL102" s="1650"/>
      <c r="BM102" s="1650"/>
      <c r="BN102" s="1650"/>
      <c r="BO102" s="1650"/>
      <c r="BP102" s="1650"/>
      <c r="BQ102" s="1650"/>
      <c r="BR102" s="1650"/>
      <c r="BS102" s="1650"/>
      <c r="BT102" s="1650"/>
      <c r="BU102" s="1650"/>
      <c r="BV102" s="1650"/>
      <c r="BW102" s="1650"/>
      <c r="BX102" s="1650"/>
      <c r="BY102" s="1650"/>
      <c r="BZ102" s="1650"/>
      <c r="CA102" s="1650"/>
      <c r="CB102" s="1650"/>
      <c r="CC102" s="1650"/>
      <c r="CD102" s="1650"/>
      <c r="CE102" s="1650"/>
      <c r="CF102" s="1650"/>
      <c r="CG102" s="1650"/>
      <c r="CH102" s="1650"/>
      <c r="CI102" s="1650"/>
      <c r="CJ102" s="1650"/>
      <c r="CK102" s="1650"/>
      <c r="CL102" s="1650"/>
      <c r="CM102" s="1650"/>
      <c r="CN102" s="1650"/>
      <c r="CO102" s="1650"/>
      <c r="CP102" s="1650"/>
      <c r="CQ102" s="1650"/>
      <c r="CR102" s="1650"/>
      <c r="CS102" s="1650"/>
      <c r="CT102" s="1650"/>
      <c r="CU102" s="1650"/>
      <c r="CV102" s="1650"/>
      <c r="CW102" s="1650"/>
      <c r="CX102" s="1650"/>
      <c r="CY102" s="1650"/>
      <c r="CZ102" s="1650"/>
      <c r="DA102" s="1650"/>
      <c r="DB102" s="1650"/>
      <c r="DC102" s="1650"/>
      <c r="DD102" s="1650"/>
      <c r="DE102" s="1650"/>
      <c r="DF102" s="1650"/>
      <c r="DG102" s="1650"/>
      <c r="DH102" s="1650"/>
      <c r="DI102" s="1650"/>
      <c r="DJ102" s="1650"/>
      <c r="DK102" s="1650"/>
      <c r="DL102" s="1650"/>
      <c r="DM102" s="1650"/>
      <c r="DN102" s="1650"/>
      <c r="DO102" s="1650"/>
      <c r="DP102" s="1650"/>
      <c r="DQ102" s="1650"/>
      <c r="DR102" s="1650"/>
      <c r="DS102" s="1650"/>
      <c r="DT102" s="1650"/>
      <c r="DU102" s="1650"/>
      <c r="DV102" s="1650"/>
      <c r="DW102" s="1650"/>
      <c r="DX102" s="1650"/>
      <c r="DY102" s="1650"/>
      <c r="DZ102" s="1650"/>
      <c r="EA102" s="1650"/>
      <c r="EB102" s="1650"/>
      <c r="EC102" s="1650"/>
      <c r="ED102" s="1650"/>
      <c r="EE102" s="1650"/>
      <c r="EF102" s="1650"/>
      <c r="EG102" s="1650"/>
      <c r="EH102" s="1650"/>
      <c r="EI102" s="1650"/>
      <c r="EJ102" s="1650"/>
      <c r="EK102" s="1650"/>
      <c r="EL102" s="1650"/>
      <c r="EM102" s="1650"/>
      <c r="EN102" s="1650"/>
      <c r="EO102" s="1650"/>
      <c r="EP102" s="1650"/>
      <c r="EQ102" s="1650"/>
      <c r="ER102" s="1650"/>
      <c r="ES102" s="1650"/>
      <c r="ET102" s="1650"/>
      <c r="EU102" s="1650"/>
      <c r="EV102" s="1650"/>
      <c r="EW102" s="1650"/>
      <c r="EX102" s="1650"/>
      <c r="EY102" s="1650"/>
      <c r="EZ102" s="1650"/>
      <c r="FA102" s="1650"/>
      <c r="FB102" s="1650"/>
      <c r="FC102" s="1650"/>
      <c r="FD102" s="1650"/>
      <c r="FE102" s="1650"/>
      <c r="FF102" s="1650"/>
      <c r="FG102" s="1650"/>
      <c r="FH102" s="1650"/>
      <c r="FI102" s="1650"/>
      <c r="FJ102" s="1650"/>
      <c r="FK102" s="1650"/>
      <c r="FL102" s="1650"/>
      <c r="FM102" s="1650"/>
      <c r="FN102" s="1650"/>
      <c r="FO102" s="1650"/>
      <c r="FP102" s="1650"/>
      <c r="FQ102" s="1650"/>
      <c r="FR102" s="1650"/>
      <c r="FS102" s="1650"/>
      <c r="FT102" s="1650"/>
      <c r="FU102" s="1650"/>
      <c r="FV102" s="1650"/>
      <c r="FW102" s="1650"/>
      <c r="FX102" s="1650"/>
      <c r="FY102" s="1650"/>
      <c r="FZ102" s="1650"/>
      <c r="GA102" s="1650"/>
      <c r="GB102" s="1650"/>
      <c r="GC102" s="1650"/>
      <c r="GD102" s="1650"/>
      <c r="GE102" s="1650"/>
      <c r="GF102" s="1650"/>
      <c r="GG102" s="1650"/>
      <c r="GH102" s="1650"/>
      <c r="GI102" s="1650"/>
      <c r="GJ102" s="1650"/>
      <c r="GK102" s="1650"/>
      <c r="GL102" s="1650"/>
      <c r="GM102" s="1650"/>
      <c r="GO102" s="1169"/>
      <c r="GP102" s="1645"/>
      <c r="GQ102" s="1645"/>
      <c r="GR102" s="1169"/>
      <c r="GS102" s="1169"/>
      <c r="GT102" s="1169"/>
      <c r="GU102" s="1169"/>
      <c r="GV102" s="1645"/>
      <c r="GW102" s="1169"/>
      <c r="GX102" s="1169"/>
      <c r="GY102" s="553"/>
      <c r="GZ102" s="1169"/>
      <c r="HA102" s="1169"/>
      <c r="HB102" s="1169"/>
      <c r="HC102" s="1169"/>
      <c r="HD102" s="1169"/>
      <c r="HE102" s="1641"/>
      <c r="HF102" s="575"/>
      <c r="HG102" s="575"/>
      <c r="HH102" s="575"/>
      <c r="HI102" s="575"/>
      <c r="HJ102" s="1650">
        <v>11</v>
      </c>
    </row>
    <row s="1650" customFormat="1" customHeight="1" ht="11.549999999999999">
      <c r="A103" s="996"/>
      <c r="B103" s="1645"/>
      <c r="C103" s="1645"/>
      <c r="D103" s="360"/>
      <c r="J103" s="1650"/>
      <c r="K103" s="1650"/>
      <c r="L103" s="1650"/>
      <c r="M103" s="1650"/>
      <c r="N103" s="1650"/>
      <c r="O103" s="1650"/>
      <c r="P103" s="1650"/>
      <c r="Q103" s="1650"/>
      <c r="R103" s="1650"/>
      <c r="S103" s="1650"/>
      <c r="T103" s="1650"/>
      <c r="U103" s="1650"/>
      <c r="V103" s="1650"/>
      <c r="W103" s="1650"/>
      <c r="X103" s="1650"/>
      <c r="Y103" s="1650"/>
      <c r="Z103" s="1650"/>
      <c r="AA103" s="1650"/>
      <c r="AB103" s="1650"/>
      <c r="AC103" s="1650"/>
      <c r="AD103" s="1650"/>
      <c r="AE103" s="1650"/>
      <c r="AF103" s="1650"/>
      <c r="AG103" s="1650"/>
      <c r="AH103" s="1650"/>
      <c r="AI103" s="1650"/>
      <c r="AJ103" s="1650"/>
      <c r="AK103" s="1650"/>
      <c r="AL103" s="1650"/>
      <c r="AM103" s="1650"/>
      <c r="AN103" s="1650"/>
      <c r="AO103" s="1650"/>
      <c r="AP103" s="1650"/>
      <c r="AQ103" s="1650"/>
      <c r="AR103" s="1650"/>
      <c r="AS103" s="1650"/>
      <c r="AT103" s="1650"/>
      <c r="AU103" s="1650"/>
      <c r="AV103" s="1650"/>
      <c r="AW103" s="1650"/>
      <c r="AX103" s="1650"/>
      <c r="AY103" s="1650"/>
      <c r="AZ103" s="1650"/>
      <c r="BA103" s="1650"/>
      <c r="BB103" s="1650"/>
      <c r="BC103" s="1650"/>
      <c r="BD103" s="1650"/>
      <c r="BE103" s="1650"/>
      <c r="BF103" s="1650"/>
      <c r="BG103" s="1650"/>
      <c r="BH103" s="1650"/>
      <c r="BI103" s="1650"/>
      <c r="BJ103" s="1650"/>
      <c r="BK103" s="1650"/>
      <c r="BL103" s="1650"/>
      <c r="BM103" s="1650"/>
      <c r="BN103" s="1650"/>
      <c r="BO103" s="1650"/>
      <c r="BP103" s="1650"/>
      <c r="BQ103" s="1650"/>
      <c r="BR103" s="1650"/>
      <c r="BS103" s="1650"/>
      <c r="BT103" s="1650"/>
      <c r="BU103" s="1650"/>
      <c r="BV103" s="1650"/>
      <c r="BW103" s="1650"/>
      <c r="BX103" s="1650"/>
      <c r="BY103" s="1650"/>
      <c r="BZ103" s="1650"/>
      <c r="CA103" s="1650"/>
      <c r="CB103" s="1650"/>
      <c r="CC103" s="1650"/>
      <c r="CD103" s="1650"/>
      <c r="CE103" s="1650"/>
      <c r="CF103" s="1650"/>
      <c r="CG103" s="1650"/>
      <c r="CH103" s="1650"/>
      <c r="CI103" s="1650"/>
      <c r="CJ103" s="1650"/>
      <c r="CK103" s="1650"/>
      <c r="CL103" s="1650"/>
      <c r="CM103" s="1650"/>
      <c r="CN103" s="1650"/>
      <c r="CO103" s="1650"/>
      <c r="CP103" s="1650"/>
      <c r="CQ103" s="1650"/>
      <c r="CR103" s="1650"/>
      <c r="CS103" s="1650"/>
      <c r="CT103" s="1650"/>
      <c r="CU103" s="1650"/>
      <c r="CV103" s="1650"/>
      <c r="CW103" s="1650"/>
      <c r="CX103" s="1650"/>
      <c r="CY103" s="1650"/>
      <c r="CZ103" s="1650"/>
      <c r="DA103" s="1650"/>
      <c r="DB103" s="1650"/>
      <c r="DC103" s="1650"/>
      <c r="DD103" s="1650"/>
      <c r="DE103" s="1650"/>
      <c r="DF103" s="1650"/>
      <c r="DG103" s="1650"/>
      <c r="DH103" s="1650"/>
      <c r="DI103" s="1650"/>
      <c r="DJ103" s="1650"/>
      <c r="DK103" s="1650"/>
      <c r="DL103" s="1650"/>
      <c r="DM103" s="1650"/>
      <c r="DN103" s="1650"/>
      <c r="DO103" s="1650"/>
      <c r="DP103" s="1650"/>
      <c r="DQ103" s="1650"/>
      <c r="DR103" s="1650"/>
      <c r="DS103" s="1650"/>
      <c r="DT103" s="1650"/>
      <c r="DU103" s="1650"/>
      <c r="DV103" s="1650"/>
      <c r="DW103" s="1650"/>
      <c r="DX103" s="1650"/>
      <c r="DY103" s="1650"/>
      <c r="DZ103" s="1650"/>
      <c r="EA103" s="1650"/>
      <c r="EB103" s="1650"/>
      <c r="EC103" s="1650"/>
      <c r="ED103" s="1650"/>
      <c r="EE103" s="1650"/>
      <c r="EF103" s="1650"/>
      <c r="EG103" s="1650"/>
      <c r="EH103" s="1650"/>
      <c r="EI103" s="1650"/>
      <c r="EJ103" s="1650"/>
      <c r="EK103" s="1650"/>
      <c r="EL103" s="1650"/>
      <c r="EM103" s="1650"/>
      <c r="EN103" s="1650"/>
      <c r="EO103" s="1650"/>
      <c r="EP103" s="1650"/>
      <c r="EQ103" s="1650"/>
      <c r="ER103" s="1650"/>
      <c r="ES103" s="1650"/>
      <c r="ET103" s="1650"/>
      <c r="EU103" s="1650"/>
      <c r="EV103" s="1650"/>
      <c r="EW103" s="1650"/>
      <c r="EX103" s="1650"/>
      <c r="EY103" s="1650"/>
      <c r="EZ103" s="1650"/>
      <c r="FA103" s="1650"/>
      <c r="FB103" s="1650"/>
      <c r="FC103" s="1650"/>
      <c r="FD103" s="1650"/>
      <c r="FE103" s="1650"/>
      <c r="FF103" s="1650"/>
      <c r="FG103" s="1650"/>
      <c r="FH103" s="1650"/>
      <c r="FI103" s="1650"/>
      <c r="FJ103" s="1650"/>
      <c r="FK103" s="1650"/>
      <c r="FL103" s="1650"/>
      <c r="FM103" s="1650"/>
      <c r="FN103" s="1650"/>
      <c r="FO103" s="1650"/>
      <c r="FP103" s="1650"/>
      <c r="FQ103" s="1650"/>
      <c r="FR103" s="1650"/>
      <c r="FS103" s="1650"/>
      <c r="FT103" s="1650"/>
      <c r="FU103" s="1650"/>
      <c r="FV103" s="1650"/>
      <c r="FW103" s="1650"/>
      <c r="FX103" s="1650"/>
      <c r="FY103" s="1650"/>
      <c r="FZ103" s="1650"/>
      <c r="GA103" s="1650"/>
      <c r="GB103" s="1650"/>
      <c r="GC103" s="1650"/>
      <c r="GD103" s="1650"/>
      <c r="GE103" s="1650"/>
      <c r="GF103" s="1650"/>
      <c r="GG103" s="1650"/>
      <c r="GH103" s="1650"/>
      <c r="GI103" s="1650"/>
      <c r="GJ103" s="1650"/>
      <c r="GK103" s="1650"/>
      <c r="GL103" s="1650"/>
      <c r="GM103" s="1650"/>
      <c r="GO103" s="1169"/>
      <c r="GP103" s="1645"/>
      <c r="GQ103" s="1645"/>
      <c r="GR103" s="1169"/>
      <c r="GS103" s="1169"/>
      <c r="GT103" s="1169"/>
      <c r="GU103" s="1169"/>
      <c r="GV103" s="1645"/>
      <c r="GW103" s="1169"/>
      <c r="GX103" s="1169"/>
      <c r="GY103" s="553"/>
      <c r="GZ103" s="1169"/>
      <c r="HA103" s="1169"/>
      <c r="HB103" s="1169"/>
      <c r="HC103" s="1169"/>
      <c r="HD103" s="1169"/>
      <c r="HE103" s="1641"/>
      <c r="HF103" s="575"/>
      <c r="HG103" s="575"/>
      <c r="HH103" s="575"/>
      <c r="HI103" s="575"/>
      <c r="HJ103" s="1650">
        <v>11</v>
      </c>
    </row>
    <row s="1650" customFormat="1" customHeight="1" ht="11.549999999999999">
      <c r="A104" s="996"/>
      <c r="B104" s="1645"/>
      <c r="C104" s="1645"/>
      <c r="D104" s="360"/>
      <c r="J104" s="1650"/>
      <c r="K104" s="1650"/>
      <c r="L104" s="1650"/>
      <c r="M104" s="1650"/>
      <c r="N104" s="1650"/>
      <c r="O104" s="1650"/>
      <c r="P104" s="1650"/>
      <c r="Q104" s="1650"/>
      <c r="R104" s="1650"/>
      <c r="S104" s="1650"/>
      <c r="T104" s="1650"/>
      <c r="U104" s="1650"/>
      <c r="V104" s="1650"/>
      <c r="W104" s="1650"/>
      <c r="X104" s="1650"/>
      <c r="Y104" s="1650"/>
      <c r="Z104" s="1650"/>
      <c r="AA104" s="1650"/>
      <c r="AB104" s="1650"/>
      <c r="AC104" s="1650"/>
      <c r="AD104" s="1650"/>
      <c r="AE104" s="1650"/>
      <c r="AF104" s="1650"/>
      <c r="AG104" s="1650"/>
      <c r="AH104" s="1650"/>
      <c r="AI104" s="1650"/>
      <c r="AJ104" s="1650"/>
      <c r="AK104" s="1650"/>
      <c r="AL104" s="1650"/>
      <c r="AM104" s="1650"/>
      <c r="AN104" s="1650"/>
      <c r="AO104" s="1650"/>
      <c r="AP104" s="1650"/>
      <c r="AQ104" s="1650"/>
      <c r="AR104" s="1650"/>
      <c r="AS104" s="1650"/>
      <c r="AT104" s="1650"/>
      <c r="AU104" s="1650"/>
      <c r="AV104" s="1650"/>
      <c r="AW104" s="1650"/>
      <c r="AX104" s="1650"/>
      <c r="AY104" s="1650"/>
      <c r="AZ104" s="1650"/>
      <c r="BA104" s="1650"/>
      <c r="BB104" s="1650"/>
      <c r="BC104" s="1650"/>
      <c r="BD104" s="1650"/>
      <c r="BE104" s="1650"/>
      <c r="BF104" s="1650"/>
      <c r="BG104" s="1650"/>
      <c r="BH104" s="1650"/>
      <c r="BI104" s="1650"/>
      <c r="BJ104" s="1650"/>
      <c r="BK104" s="1650"/>
      <c r="BL104" s="1650"/>
      <c r="BM104" s="1650"/>
      <c r="BN104" s="1650"/>
      <c r="BO104" s="1650"/>
      <c r="BP104" s="1650"/>
      <c r="BQ104" s="1650"/>
      <c r="BR104" s="1650"/>
      <c r="BS104" s="1650"/>
      <c r="BT104" s="1650"/>
      <c r="BU104" s="1650"/>
      <c r="BV104" s="1650"/>
      <c r="BW104" s="1650"/>
      <c r="BX104" s="1650"/>
      <c r="BY104" s="1650"/>
      <c r="BZ104" s="1650"/>
      <c r="CA104" s="1650"/>
      <c r="CB104" s="1650"/>
      <c r="CC104" s="1650"/>
      <c r="CD104" s="1650"/>
      <c r="CE104" s="1650"/>
      <c r="CF104" s="1650"/>
      <c r="CG104" s="1650"/>
      <c r="CH104" s="1650"/>
      <c r="CI104" s="1650"/>
      <c r="CJ104" s="1650"/>
      <c r="CK104" s="1650"/>
      <c r="CL104" s="1650"/>
      <c r="CM104" s="1650"/>
      <c r="CN104" s="1650"/>
      <c r="CO104" s="1650"/>
      <c r="CP104" s="1650"/>
      <c r="CQ104" s="1650"/>
      <c r="CR104" s="1650"/>
      <c r="CS104" s="1650"/>
      <c r="CT104" s="1650"/>
      <c r="CU104" s="1650"/>
      <c r="CV104" s="1650"/>
      <c r="CW104" s="1650"/>
      <c r="CX104" s="1650"/>
      <c r="CY104" s="1650"/>
      <c r="CZ104" s="1650"/>
      <c r="DA104" s="1650"/>
      <c r="DB104" s="1650"/>
      <c r="DC104" s="1650"/>
      <c r="DD104" s="1650"/>
      <c r="DE104" s="1650"/>
      <c r="DF104" s="1650"/>
      <c r="DG104" s="1650"/>
      <c r="DH104" s="1650"/>
      <c r="DI104" s="1650"/>
      <c r="DJ104" s="1650"/>
      <c r="DK104" s="1650"/>
      <c r="DL104" s="1650"/>
      <c r="DM104" s="1650"/>
      <c r="DN104" s="1650"/>
      <c r="DO104" s="1650"/>
      <c r="DP104" s="1650"/>
      <c r="DQ104" s="1650"/>
      <c r="DR104" s="1650"/>
      <c r="DS104" s="1650"/>
      <c r="DT104" s="1650"/>
      <c r="DU104" s="1650"/>
      <c r="DV104" s="1650"/>
      <c r="DW104" s="1650"/>
      <c r="DX104" s="1650"/>
      <c r="DY104" s="1650"/>
      <c r="DZ104" s="1650"/>
      <c r="EA104" s="1650"/>
      <c r="EB104" s="1650"/>
      <c r="EC104" s="1650"/>
      <c r="ED104" s="1650"/>
      <c r="EE104" s="1650"/>
      <c r="EF104" s="1650"/>
      <c r="EG104" s="1650"/>
      <c r="EH104" s="1650"/>
      <c r="EI104" s="1650"/>
      <c r="EJ104" s="1650"/>
      <c r="EK104" s="1650"/>
      <c r="EL104" s="1650"/>
      <c r="EM104" s="1650"/>
      <c r="EN104" s="1650"/>
      <c r="EO104" s="1650"/>
      <c r="EP104" s="1650"/>
      <c r="EQ104" s="1650"/>
      <c r="ER104" s="1650"/>
      <c r="ES104" s="1650"/>
      <c r="ET104" s="1650"/>
      <c r="EU104" s="1650"/>
      <c r="EV104" s="1650"/>
      <c r="EW104" s="1650"/>
      <c r="EX104" s="1650"/>
      <c r="EY104" s="1650"/>
      <c r="EZ104" s="1650"/>
      <c r="FA104" s="1650"/>
      <c r="FB104" s="1650"/>
      <c r="FC104" s="1650"/>
      <c r="FD104" s="1650"/>
      <c r="FE104" s="1650"/>
      <c r="FF104" s="1650"/>
      <c r="FG104" s="1650"/>
      <c r="FH104" s="1650"/>
      <c r="FI104" s="1650"/>
      <c r="FJ104" s="1650"/>
      <c r="FK104" s="1650"/>
      <c r="FL104" s="1650"/>
      <c r="FM104" s="1650"/>
      <c r="FN104" s="1650"/>
      <c r="FO104" s="1650"/>
      <c r="FP104" s="1650"/>
      <c r="FQ104" s="1650"/>
      <c r="FR104" s="1650"/>
      <c r="FS104" s="1650"/>
      <c r="FT104" s="1650"/>
      <c r="FU104" s="1650"/>
      <c r="FV104" s="1650"/>
      <c r="FW104" s="1650"/>
      <c r="FX104" s="1650"/>
      <c r="FY104" s="1650"/>
      <c r="FZ104" s="1650"/>
      <c r="GA104" s="1650"/>
      <c r="GB104" s="1650"/>
      <c r="GC104" s="1650"/>
      <c r="GD104" s="1650"/>
      <c r="GE104" s="1650"/>
      <c r="GF104" s="1650"/>
      <c r="GG104" s="1650"/>
      <c r="GH104" s="1650"/>
      <c r="GI104" s="1650"/>
      <c r="GJ104" s="1650"/>
      <c r="GK104" s="1650"/>
      <c r="GL104" s="1650"/>
      <c r="GM104" s="1650"/>
      <c r="GO104" s="1169"/>
      <c r="GP104" s="1645"/>
      <c r="GQ104" s="1645"/>
      <c r="GR104" s="1169"/>
      <c r="GS104" s="1169"/>
      <c r="GT104" s="1169"/>
      <c r="GU104" s="1169"/>
      <c r="GV104" s="1645"/>
      <c r="GW104" s="1169"/>
      <c r="GX104" s="1169"/>
      <c r="GY104" s="553"/>
      <c r="GZ104" s="1169"/>
      <c r="HA104" s="1169"/>
      <c r="HB104" s="1169"/>
      <c r="HC104" s="1169"/>
      <c r="HD104" s="1169"/>
      <c r="HE104" s="1641"/>
      <c r="HF104" s="575"/>
      <c r="HG104" s="575"/>
      <c r="HH104" s="575"/>
      <c r="HI104" s="575"/>
      <c r="HJ104" s="1650">
        <v>11</v>
      </c>
    </row>
    <row s="1650" customFormat="1" customHeight="1" ht="11.549999999999999">
      <c r="A105" s="996"/>
      <c r="B105" s="1645"/>
      <c r="C105" s="1645"/>
      <c r="D105" s="360"/>
      <c r="J105" s="1650"/>
      <c r="K105" s="1650"/>
      <c r="L105" s="1650"/>
      <c r="M105" s="1650"/>
      <c r="N105" s="1650"/>
      <c r="O105" s="1650"/>
      <c r="P105" s="1650"/>
      <c r="Q105" s="1650"/>
      <c r="R105" s="1650"/>
      <c r="S105" s="1650"/>
      <c r="T105" s="1650"/>
      <c r="U105" s="1650"/>
      <c r="V105" s="1650"/>
      <c r="W105" s="1650"/>
      <c r="X105" s="1650"/>
      <c r="Y105" s="1650"/>
      <c r="Z105" s="1650"/>
      <c r="AA105" s="1650"/>
      <c r="AB105" s="1650"/>
      <c r="AC105" s="1650"/>
      <c r="AD105" s="1650"/>
      <c r="AE105" s="1650"/>
      <c r="AF105" s="1650"/>
      <c r="AG105" s="1650"/>
      <c r="AH105" s="1650"/>
      <c r="AI105" s="1650"/>
      <c r="AJ105" s="1650"/>
      <c r="AK105" s="1650"/>
      <c r="AL105" s="1650"/>
      <c r="AM105" s="1650"/>
      <c r="AN105" s="1650"/>
      <c r="AO105" s="1650"/>
      <c r="AP105" s="1650"/>
      <c r="AQ105" s="1650"/>
      <c r="AR105" s="1650"/>
      <c r="AS105" s="1650"/>
      <c r="AT105" s="1650"/>
      <c r="AU105" s="1650"/>
      <c r="AV105" s="1650"/>
      <c r="AW105" s="1650"/>
      <c r="AX105" s="1650"/>
      <c r="AY105" s="1650"/>
      <c r="AZ105" s="1650"/>
      <c r="BA105" s="1650"/>
      <c r="BB105" s="1650"/>
      <c r="BC105" s="1650"/>
      <c r="BD105" s="1650"/>
      <c r="BE105" s="1650"/>
      <c r="BF105" s="1650"/>
      <c r="BG105" s="1650"/>
      <c r="BH105" s="1650"/>
      <c r="BI105" s="1650"/>
      <c r="BJ105" s="1650"/>
      <c r="BK105" s="1650"/>
      <c r="BL105" s="1650"/>
      <c r="BM105" s="1650"/>
      <c r="BN105" s="1650"/>
      <c r="BO105" s="1650"/>
      <c r="BP105" s="1650"/>
      <c r="BQ105" s="1650"/>
      <c r="BR105" s="1650"/>
      <c r="BS105" s="1650"/>
      <c r="BT105" s="1650"/>
      <c r="BU105" s="1650"/>
      <c r="BV105" s="1650"/>
      <c r="BW105" s="1650"/>
      <c r="BX105" s="1650"/>
      <c r="BY105" s="1650"/>
      <c r="BZ105" s="1650"/>
      <c r="CA105" s="1650"/>
      <c r="CB105" s="1650"/>
      <c r="CC105" s="1650"/>
      <c r="CD105" s="1650"/>
      <c r="CE105" s="1650"/>
      <c r="CF105" s="1650"/>
      <c r="CG105" s="1650"/>
      <c r="CH105" s="1650"/>
      <c r="CI105" s="1650"/>
      <c r="CJ105" s="1650"/>
      <c r="CK105" s="1650"/>
      <c r="CL105" s="1650"/>
      <c r="CM105" s="1650"/>
      <c r="CN105" s="1650"/>
      <c r="CO105" s="1650"/>
      <c r="CP105" s="1650"/>
      <c r="CQ105" s="1650"/>
      <c r="CR105" s="1650"/>
      <c r="CS105" s="1650"/>
      <c r="CT105" s="1650"/>
      <c r="CU105" s="1650"/>
      <c r="CV105" s="1650"/>
      <c r="CW105" s="1650"/>
      <c r="CX105" s="1650"/>
      <c r="CY105" s="1650"/>
      <c r="CZ105" s="1650"/>
      <c r="DA105" s="1650"/>
      <c r="DB105" s="1650"/>
      <c r="DC105" s="1650"/>
      <c r="DD105" s="1650"/>
      <c r="DE105" s="1650"/>
      <c r="DF105" s="1650"/>
      <c r="DG105" s="1650"/>
      <c r="DH105" s="1650"/>
      <c r="DI105" s="1650"/>
      <c r="DJ105" s="1650"/>
      <c r="DK105" s="1650"/>
      <c r="DL105" s="1650"/>
      <c r="DM105" s="1650"/>
      <c r="DN105" s="1650"/>
      <c r="DO105" s="1650"/>
      <c r="DP105" s="1650"/>
      <c r="DQ105" s="1650"/>
      <c r="DR105" s="1650"/>
      <c r="DS105" s="1650"/>
      <c r="DT105" s="1650"/>
      <c r="DU105" s="1650"/>
      <c r="DV105" s="1650"/>
      <c r="DW105" s="1650"/>
      <c r="DX105" s="1650"/>
      <c r="DY105" s="1650"/>
      <c r="DZ105" s="1650"/>
      <c r="EA105" s="1650"/>
      <c r="EB105" s="1650"/>
      <c r="EC105" s="1650"/>
      <c r="ED105" s="1650"/>
      <c r="EE105" s="1650"/>
      <c r="EF105" s="1650"/>
      <c r="EG105" s="1650"/>
      <c r="EH105" s="1650"/>
      <c r="EI105" s="1650"/>
      <c r="EJ105" s="1650"/>
      <c r="EK105" s="1650"/>
      <c r="EL105" s="1650"/>
      <c r="EM105" s="1650"/>
      <c r="EN105" s="1650"/>
      <c r="EO105" s="1650"/>
      <c r="EP105" s="1650"/>
      <c r="EQ105" s="1650"/>
      <c r="ER105" s="1650"/>
      <c r="ES105" s="1650"/>
      <c r="ET105" s="1650"/>
      <c r="EU105" s="1650"/>
      <c r="EV105" s="1650"/>
      <c r="EW105" s="1650"/>
      <c r="EX105" s="1650"/>
      <c r="EY105" s="1650"/>
      <c r="EZ105" s="1650"/>
      <c r="FA105" s="1650"/>
      <c r="FB105" s="1650"/>
      <c r="FC105" s="1650"/>
      <c r="FD105" s="1650"/>
      <c r="FE105" s="1650"/>
      <c r="FF105" s="1650"/>
      <c r="FG105" s="1650"/>
      <c r="FH105" s="1650"/>
      <c r="FI105" s="1650"/>
      <c r="FJ105" s="1650"/>
      <c r="FK105" s="1650"/>
      <c r="FL105" s="1650"/>
      <c r="FM105" s="1650"/>
      <c r="FN105" s="1650"/>
      <c r="FO105" s="1650"/>
      <c r="FP105" s="1650"/>
      <c r="FQ105" s="1650"/>
      <c r="FR105" s="1650"/>
      <c r="FS105" s="1650"/>
      <c r="FT105" s="1650"/>
      <c r="FU105" s="1650"/>
      <c r="FV105" s="1650"/>
      <c r="FW105" s="1650"/>
      <c r="FX105" s="1650"/>
      <c r="FY105" s="1650"/>
      <c r="FZ105" s="1650"/>
      <c r="GA105" s="1650"/>
      <c r="GB105" s="1650"/>
      <c r="GC105" s="1650"/>
      <c r="GD105" s="1650"/>
      <c r="GE105" s="1650"/>
      <c r="GF105" s="1650"/>
      <c r="GG105" s="1650"/>
      <c r="GH105" s="1650"/>
      <c r="GI105" s="1650"/>
      <c r="GJ105" s="1650"/>
      <c r="GK105" s="1650"/>
      <c r="GL105" s="1650"/>
      <c r="GM105" s="1650"/>
      <c r="GO105" s="1169"/>
      <c r="GP105" s="1645"/>
      <c r="GQ105" s="1645"/>
      <c r="GR105" s="1169"/>
      <c r="GS105" s="1169"/>
      <c r="GT105" s="1169"/>
      <c r="GU105" s="1169"/>
      <c r="GV105" s="1645"/>
      <c r="GW105" s="1169"/>
      <c r="GX105" s="1169"/>
      <c r="GY105" s="553"/>
      <c r="GZ105" s="1169"/>
      <c r="HA105" s="1169"/>
      <c r="HB105" s="1169"/>
      <c r="HC105" s="1169"/>
      <c r="HD105" s="1169"/>
      <c r="HE105" s="1641"/>
      <c r="HF105" s="575"/>
      <c r="HG105" s="575"/>
      <c r="HH105" s="575"/>
      <c r="HI105" s="575"/>
      <c r="HJ105" s="1650">
        <v>11</v>
      </c>
    </row>
    <row s="1650" customFormat="1" customHeight="1" ht="11.549999999999999">
      <c r="A106" s="996"/>
      <c r="B106" s="1645"/>
      <c r="C106" s="1645"/>
      <c r="D106" s="360"/>
      <c r="J106" s="1650"/>
      <c r="K106" s="1650"/>
      <c r="L106" s="1650"/>
      <c r="M106" s="1650"/>
      <c r="N106" s="1650"/>
      <c r="O106" s="1650"/>
      <c r="P106" s="1650"/>
      <c r="Q106" s="1650"/>
      <c r="R106" s="1650"/>
      <c r="S106" s="1650"/>
      <c r="T106" s="1650"/>
      <c r="U106" s="1650"/>
      <c r="V106" s="1650"/>
      <c r="W106" s="1650"/>
      <c r="X106" s="1650"/>
      <c r="Y106" s="1650"/>
      <c r="Z106" s="1650"/>
      <c r="AA106" s="1650"/>
      <c r="AB106" s="1650"/>
      <c r="AC106" s="1650"/>
      <c r="AD106" s="1650"/>
      <c r="AE106" s="1650"/>
      <c r="AF106" s="1650"/>
      <c r="AG106" s="1650"/>
      <c r="AH106" s="1650"/>
      <c r="AI106" s="1650"/>
      <c r="AJ106" s="1650"/>
      <c r="AK106" s="1650"/>
      <c r="AL106" s="1650"/>
      <c r="AM106" s="1650"/>
      <c r="AN106" s="1650"/>
      <c r="AO106" s="1650"/>
      <c r="AP106" s="1650"/>
      <c r="AQ106" s="1650"/>
      <c r="AR106" s="1650"/>
      <c r="AS106" s="1650"/>
      <c r="AT106" s="1650"/>
      <c r="AU106" s="1650"/>
      <c r="AV106" s="1650"/>
      <c r="AW106" s="1650"/>
      <c r="AX106" s="1650"/>
      <c r="AY106" s="1650"/>
      <c r="AZ106" s="1650"/>
      <c r="BA106" s="1650"/>
      <c r="BB106" s="1650"/>
      <c r="BC106" s="1650"/>
      <c r="BD106" s="1650"/>
      <c r="BE106" s="1650"/>
      <c r="BF106" s="1650"/>
      <c r="BG106" s="1650"/>
      <c r="BH106" s="1650"/>
      <c r="BI106" s="1650"/>
      <c r="BJ106" s="1650"/>
      <c r="BK106" s="1650"/>
      <c r="BL106" s="1650"/>
      <c r="BM106" s="1650"/>
      <c r="BN106" s="1650"/>
      <c r="BO106" s="1650"/>
      <c r="BP106" s="1650"/>
      <c r="BQ106" s="1650"/>
      <c r="BR106" s="1650"/>
      <c r="BS106" s="1650"/>
      <c r="BT106" s="1650"/>
      <c r="BU106" s="1650"/>
      <c r="BV106" s="1650"/>
      <c r="BW106" s="1650"/>
      <c r="BX106" s="1650"/>
      <c r="BY106" s="1650"/>
      <c r="BZ106" s="1650"/>
      <c r="CA106" s="1650"/>
      <c r="CB106" s="1650"/>
      <c r="CC106" s="1650"/>
      <c r="CD106" s="1650"/>
      <c r="CE106" s="1650"/>
      <c r="CF106" s="1650"/>
      <c r="CG106" s="1650"/>
      <c r="CH106" s="1650"/>
      <c r="CI106" s="1650"/>
      <c r="CJ106" s="1650"/>
      <c r="CK106" s="1650"/>
      <c r="CL106" s="1650"/>
      <c r="CM106" s="1650"/>
      <c r="CN106" s="1650"/>
      <c r="CO106" s="1650"/>
      <c r="CP106" s="1650"/>
      <c r="CQ106" s="1650"/>
      <c r="CR106" s="1650"/>
      <c r="CS106" s="1650"/>
      <c r="CT106" s="1650"/>
      <c r="CU106" s="1650"/>
      <c r="CV106" s="1650"/>
      <c r="CW106" s="1650"/>
      <c r="CX106" s="1650"/>
      <c r="CY106" s="1650"/>
      <c r="CZ106" s="1650"/>
      <c r="DA106" s="1650"/>
      <c r="DB106" s="1650"/>
      <c r="DC106" s="1650"/>
      <c r="DD106" s="1650"/>
      <c r="DE106" s="1650"/>
      <c r="DF106" s="1650"/>
      <c r="DG106" s="1650"/>
      <c r="DH106" s="1650"/>
      <c r="DI106" s="1650"/>
      <c r="DJ106" s="1650"/>
      <c r="DK106" s="1650"/>
      <c r="DL106" s="1650"/>
      <c r="DM106" s="1650"/>
      <c r="DN106" s="1650"/>
      <c r="DO106" s="1650"/>
      <c r="DP106" s="1650"/>
      <c r="DQ106" s="1650"/>
      <c r="DR106" s="1650"/>
      <c r="DS106" s="1650"/>
      <c r="DT106" s="1650"/>
      <c r="DU106" s="1650"/>
      <c r="DV106" s="1650"/>
      <c r="DW106" s="1650"/>
      <c r="DX106" s="1650"/>
      <c r="DY106" s="1650"/>
      <c r="DZ106" s="1650"/>
      <c r="EA106" s="1650"/>
      <c r="EB106" s="1650"/>
      <c r="EC106" s="1650"/>
      <c r="ED106" s="1650"/>
      <c r="EE106" s="1650"/>
      <c r="EF106" s="1650"/>
      <c r="EG106" s="1650"/>
      <c r="EH106" s="1650"/>
      <c r="EI106" s="1650"/>
      <c r="EJ106" s="1650"/>
      <c r="EK106" s="1650"/>
      <c r="EL106" s="1650"/>
      <c r="EM106" s="1650"/>
      <c r="EN106" s="1650"/>
      <c r="EO106" s="1650"/>
      <c r="EP106" s="1650"/>
      <c r="EQ106" s="1650"/>
      <c r="ER106" s="1650"/>
      <c r="ES106" s="1650"/>
      <c r="ET106" s="1650"/>
      <c r="EU106" s="1650"/>
      <c r="EV106" s="1650"/>
      <c r="EW106" s="1650"/>
      <c r="EX106" s="1650"/>
      <c r="EY106" s="1650"/>
      <c r="EZ106" s="1650"/>
      <c r="FA106" s="1650"/>
      <c r="FB106" s="1650"/>
      <c r="FC106" s="1650"/>
      <c r="FD106" s="1650"/>
      <c r="FE106" s="1650"/>
      <c r="FF106" s="1650"/>
      <c r="FG106" s="1650"/>
      <c r="FH106" s="1650"/>
      <c r="FI106" s="1650"/>
      <c r="FJ106" s="1650"/>
      <c r="FK106" s="1650"/>
      <c r="FL106" s="1650"/>
      <c r="FM106" s="1650"/>
      <c r="FN106" s="1650"/>
      <c r="FO106" s="1650"/>
      <c r="FP106" s="1650"/>
      <c r="FQ106" s="1650"/>
      <c r="FR106" s="1650"/>
      <c r="FS106" s="1650"/>
      <c r="FT106" s="1650"/>
      <c r="FU106" s="1650"/>
      <c r="FV106" s="1650"/>
      <c r="FW106" s="1650"/>
      <c r="FX106" s="1650"/>
      <c r="FY106" s="1650"/>
      <c r="FZ106" s="1650"/>
      <c r="GA106" s="1650"/>
      <c r="GB106" s="1650"/>
      <c r="GC106" s="1650"/>
      <c r="GD106" s="1650"/>
      <c r="GE106" s="1650"/>
      <c r="GF106" s="1650"/>
      <c r="GG106" s="1650"/>
      <c r="GH106" s="1650"/>
      <c r="GI106" s="1650"/>
      <c r="GJ106" s="1650"/>
      <c r="GK106" s="1650"/>
      <c r="GL106" s="1650"/>
      <c r="GM106" s="1650"/>
      <c r="GO106" s="1169"/>
      <c r="GP106" s="1645"/>
      <c r="GQ106" s="1645"/>
      <c r="GR106" s="1169"/>
      <c r="GS106" s="1169"/>
      <c r="GT106" s="1169"/>
      <c r="GU106" s="1169"/>
      <c r="GV106" s="1645"/>
      <c r="GW106" s="1169"/>
      <c r="GX106" s="1169"/>
      <c r="GY106" s="553"/>
      <c r="GZ106" s="1169"/>
      <c r="HA106" s="1169"/>
      <c r="HB106" s="1169"/>
      <c r="HC106" s="1169"/>
      <c r="HD106" s="1169"/>
      <c r="HE106" s="1641"/>
      <c r="HF106" s="575"/>
      <c r="HG106" s="575"/>
      <c r="HH106" s="575"/>
      <c r="HI106" s="575"/>
      <c r="HJ106" s="1650">
        <v>11</v>
      </c>
    </row>
    <row s="1650" customFormat="1" customHeight="1" ht="11.549999999999999">
      <c r="A107" s="996"/>
      <c r="B107" s="1645"/>
      <c r="C107" s="1645"/>
      <c r="D107" s="360"/>
      <c r="J107" s="1650"/>
      <c r="K107" s="1650"/>
      <c r="L107" s="1650"/>
      <c r="M107" s="1650"/>
      <c r="N107" s="1650"/>
      <c r="O107" s="1650"/>
      <c r="P107" s="1650"/>
      <c r="Q107" s="1650"/>
      <c r="R107" s="1650"/>
      <c r="S107" s="1650"/>
      <c r="T107" s="1650"/>
      <c r="U107" s="1650"/>
      <c r="V107" s="1650"/>
      <c r="W107" s="1650"/>
      <c r="X107" s="1650"/>
      <c r="Y107" s="1650"/>
      <c r="Z107" s="1650"/>
      <c r="AA107" s="1650"/>
      <c r="AB107" s="1650"/>
      <c r="AC107" s="1650"/>
      <c r="AD107" s="1650"/>
      <c r="AE107" s="1650"/>
      <c r="AF107" s="1650"/>
      <c r="AG107" s="1650"/>
      <c r="AH107" s="1650"/>
      <c r="AI107" s="1650"/>
      <c r="AJ107" s="1650"/>
      <c r="AK107" s="1650"/>
      <c r="AL107" s="1650"/>
      <c r="AM107" s="1650"/>
      <c r="AN107" s="1650"/>
      <c r="AO107" s="1650"/>
      <c r="AP107" s="1650"/>
      <c r="AQ107" s="1650"/>
      <c r="AR107" s="1650"/>
      <c r="AS107" s="1650"/>
      <c r="AT107" s="1650"/>
      <c r="AU107" s="1650"/>
      <c r="AV107" s="1650"/>
      <c r="AW107" s="1650"/>
      <c r="AX107" s="1650"/>
      <c r="AY107" s="1650"/>
      <c r="AZ107" s="1650"/>
      <c r="BA107" s="1650"/>
      <c r="BB107" s="1650"/>
      <c r="BC107" s="1650"/>
      <c r="BD107" s="1650"/>
      <c r="BE107" s="1650"/>
      <c r="BF107" s="1650"/>
      <c r="BG107" s="1650"/>
      <c r="BH107" s="1650"/>
      <c r="BI107" s="1650"/>
      <c r="BJ107" s="1650"/>
      <c r="BK107" s="1650"/>
      <c r="BL107" s="1650"/>
      <c r="BM107" s="1650"/>
      <c r="BN107" s="1650"/>
      <c r="BO107" s="1650"/>
      <c r="BP107" s="1650"/>
      <c r="BQ107" s="1650"/>
      <c r="BR107" s="1650"/>
      <c r="BS107" s="1650"/>
      <c r="BT107" s="1650"/>
      <c r="BU107" s="1650"/>
      <c r="BV107" s="1650"/>
      <c r="BW107" s="1650"/>
      <c r="BX107" s="1650"/>
      <c r="BY107" s="1650"/>
      <c r="BZ107" s="1650"/>
      <c r="CA107" s="1650"/>
      <c r="CB107" s="1650"/>
      <c r="CC107" s="1650"/>
      <c r="CD107" s="1650"/>
      <c r="CE107" s="1650"/>
      <c r="CF107" s="1650"/>
      <c r="CG107" s="1650"/>
      <c r="CH107" s="1650"/>
      <c r="CI107" s="1650"/>
      <c r="CJ107" s="1650"/>
      <c r="CK107" s="1650"/>
      <c r="CL107" s="1650"/>
      <c r="CM107" s="1650"/>
      <c r="CN107" s="1650"/>
      <c r="CO107" s="1650"/>
      <c r="CP107" s="1650"/>
      <c r="CQ107" s="1650"/>
      <c r="CR107" s="1650"/>
      <c r="CS107" s="1650"/>
      <c r="CT107" s="1650"/>
      <c r="CU107" s="1650"/>
      <c r="CV107" s="1650"/>
      <c r="CW107" s="1650"/>
      <c r="CX107" s="1650"/>
      <c r="CY107" s="1650"/>
      <c r="CZ107" s="1650"/>
      <c r="DA107" s="1650"/>
      <c r="DB107" s="1650"/>
      <c r="DC107" s="1650"/>
      <c r="DD107" s="1650"/>
      <c r="DE107" s="1650"/>
      <c r="DF107" s="1650"/>
      <c r="DG107" s="1650"/>
      <c r="DH107" s="1650"/>
      <c r="DI107" s="1650"/>
      <c r="DJ107" s="1650"/>
      <c r="DK107" s="1650"/>
      <c r="DL107" s="1650"/>
      <c r="DM107" s="1650"/>
      <c r="DN107" s="1650"/>
      <c r="DO107" s="1650"/>
      <c r="DP107" s="1650"/>
      <c r="DQ107" s="1650"/>
      <c r="DR107" s="1650"/>
      <c r="DS107" s="1650"/>
      <c r="DT107" s="1650"/>
      <c r="DU107" s="1650"/>
      <c r="DV107" s="1650"/>
      <c r="DW107" s="1650"/>
      <c r="DX107" s="1650"/>
      <c r="DY107" s="1650"/>
      <c r="DZ107" s="1650"/>
      <c r="EA107" s="1650"/>
      <c r="EB107" s="1650"/>
      <c r="EC107" s="1650"/>
      <c r="ED107" s="1650"/>
      <c r="EE107" s="1650"/>
      <c r="EF107" s="1650"/>
      <c r="EG107" s="1650"/>
      <c r="EH107" s="1650"/>
      <c r="EI107" s="1650"/>
      <c r="EJ107" s="1650"/>
      <c r="EK107" s="1650"/>
      <c r="EL107" s="1650"/>
      <c r="EM107" s="1650"/>
      <c r="EN107" s="1650"/>
      <c r="EO107" s="1650"/>
      <c r="EP107" s="1650"/>
      <c r="EQ107" s="1650"/>
      <c r="ER107" s="1650"/>
      <c r="ES107" s="1650"/>
      <c r="ET107" s="1650"/>
      <c r="EU107" s="1650"/>
      <c r="EV107" s="1650"/>
      <c r="EW107" s="1650"/>
      <c r="EX107" s="1650"/>
      <c r="EY107" s="1650"/>
      <c r="EZ107" s="1650"/>
      <c r="FA107" s="1650"/>
      <c r="FB107" s="1650"/>
      <c r="FC107" s="1650"/>
      <c r="FD107" s="1650"/>
      <c r="FE107" s="1650"/>
      <c r="FF107" s="1650"/>
      <c r="FG107" s="1650"/>
      <c r="FH107" s="1650"/>
      <c r="FI107" s="1650"/>
      <c r="FJ107" s="1650"/>
      <c r="FK107" s="1650"/>
      <c r="FL107" s="1650"/>
      <c r="FM107" s="1650"/>
      <c r="FN107" s="1650"/>
      <c r="FO107" s="1650"/>
      <c r="FP107" s="1650"/>
      <c r="FQ107" s="1650"/>
      <c r="FR107" s="1650"/>
      <c r="FS107" s="1650"/>
      <c r="FT107" s="1650"/>
      <c r="FU107" s="1650"/>
      <c r="FV107" s="1650"/>
      <c r="FW107" s="1650"/>
      <c r="FX107" s="1650"/>
      <c r="FY107" s="1650"/>
      <c r="FZ107" s="1650"/>
      <c r="GA107" s="1650"/>
      <c r="GB107" s="1650"/>
      <c r="GC107" s="1650"/>
      <c r="GD107" s="1650"/>
      <c r="GE107" s="1650"/>
      <c r="GF107" s="1650"/>
      <c r="GG107" s="1650"/>
      <c r="GH107" s="1650"/>
      <c r="GI107" s="1650"/>
      <c r="GJ107" s="1650"/>
      <c r="GK107" s="1650"/>
      <c r="GL107" s="1650"/>
      <c r="GM107" s="1650"/>
      <c r="GO107" s="1169"/>
      <c r="GP107" s="1645"/>
      <c r="GQ107" s="1645"/>
      <c r="GR107" s="1169"/>
      <c r="GS107" s="1169"/>
      <c r="GT107" s="1169"/>
      <c r="GU107" s="1169"/>
      <c r="GV107" s="1645"/>
      <c r="GW107" s="1169"/>
      <c r="GX107" s="1169"/>
      <c r="GY107" s="553"/>
      <c r="GZ107" s="1169"/>
      <c r="HA107" s="1169"/>
      <c r="HB107" s="1169"/>
      <c r="HC107" s="1169"/>
      <c r="HD107" s="1169"/>
      <c r="HE107" s="1641"/>
      <c r="HF107" s="575"/>
      <c r="HG107" s="575"/>
      <c r="HH107" s="575"/>
      <c r="HI107" s="575"/>
      <c r="HJ107" s="1650">
        <v>11</v>
      </c>
    </row>
    <row s="1650" customFormat="1" customHeight="1" ht="11.549999999999999">
      <c r="A108" s="996"/>
      <c r="B108" s="1645"/>
      <c r="C108" s="1645"/>
      <c r="D108" s="360"/>
      <c r="J108" s="1650"/>
      <c r="K108" s="1650"/>
      <c r="L108" s="1650"/>
      <c r="M108" s="1650"/>
      <c r="N108" s="1650"/>
      <c r="O108" s="1650"/>
      <c r="P108" s="1650"/>
      <c r="Q108" s="1650"/>
      <c r="R108" s="1650"/>
      <c r="S108" s="1650"/>
      <c r="T108" s="1650"/>
      <c r="U108" s="1650"/>
      <c r="V108" s="1650"/>
      <c r="W108" s="1650"/>
      <c r="X108" s="1650"/>
      <c r="Y108" s="1650"/>
      <c r="Z108" s="1650"/>
      <c r="AA108" s="1650"/>
      <c r="AB108" s="1650"/>
      <c r="AC108" s="1650"/>
      <c r="AD108" s="1650"/>
      <c r="AE108" s="1650"/>
      <c r="AF108" s="1650"/>
      <c r="AG108" s="1650"/>
      <c r="AH108" s="1650"/>
      <c r="AI108" s="1650"/>
      <c r="AJ108" s="1650"/>
      <c r="AK108" s="1650"/>
      <c r="AL108" s="1650"/>
      <c r="AM108" s="1650"/>
      <c r="AN108" s="1650"/>
      <c r="AO108" s="1650"/>
      <c r="AP108" s="1650"/>
      <c r="AQ108" s="1650"/>
      <c r="AR108" s="1650"/>
      <c r="AS108" s="1650"/>
      <c r="AT108" s="1650"/>
      <c r="AU108" s="1650"/>
      <c r="AV108" s="1650"/>
      <c r="AW108" s="1650"/>
      <c r="AX108" s="1650"/>
      <c r="AY108" s="1650"/>
      <c r="AZ108" s="1650"/>
      <c r="BA108" s="1650"/>
      <c r="BB108" s="1650"/>
      <c r="BC108" s="1650"/>
      <c r="BD108" s="1650"/>
      <c r="BE108" s="1650"/>
      <c r="BF108" s="1650"/>
      <c r="BG108" s="1650"/>
      <c r="BH108" s="1650"/>
      <c r="BI108" s="1650"/>
      <c r="BJ108" s="1650"/>
      <c r="BK108" s="1650"/>
      <c r="BL108" s="1650"/>
      <c r="BM108" s="1650"/>
      <c r="BN108" s="1650"/>
      <c r="BO108" s="1650"/>
      <c r="BP108" s="1650"/>
      <c r="BQ108" s="1650"/>
      <c r="BR108" s="1650"/>
      <c r="BS108" s="1650"/>
      <c r="BT108" s="1650"/>
      <c r="BU108" s="1650"/>
      <c r="BV108" s="1650"/>
      <c r="BW108" s="1650"/>
      <c r="BX108" s="1650"/>
      <c r="BY108" s="1650"/>
      <c r="BZ108" s="1650"/>
      <c r="CA108" s="1650"/>
      <c r="CB108" s="1650"/>
      <c r="CC108" s="1650"/>
      <c r="CD108" s="1650"/>
      <c r="CE108" s="1650"/>
      <c r="CF108" s="1650"/>
      <c r="CG108" s="1650"/>
      <c r="CH108" s="1650"/>
      <c r="CI108" s="1650"/>
      <c r="CJ108" s="1650"/>
      <c r="CK108" s="1650"/>
      <c r="CL108" s="1650"/>
      <c r="CM108" s="1650"/>
      <c r="CN108" s="1650"/>
      <c r="CO108" s="1650"/>
      <c r="CP108" s="1650"/>
      <c r="CQ108" s="1650"/>
      <c r="CR108" s="1650"/>
      <c r="CS108" s="1650"/>
      <c r="CT108" s="1650"/>
      <c r="CU108" s="1650"/>
      <c r="CV108" s="1650"/>
      <c r="CW108" s="1650"/>
      <c r="CX108" s="1650"/>
      <c r="CY108" s="1650"/>
      <c r="CZ108" s="1650"/>
      <c r="DA108" s="1650"/>
      <c r="DB108" s="1650"/>
      <c r="DC108" s="1650"/>
      <c r="DD108" s="1650"/>
      <c r="DE108" s="1650"/>
      <c r="DF108" s="1650"/>
      <c r="DG108" s="1650"/>
      <c r="DH108" s="1650"/>
      <c r="DI108" s="1650"/>
      <c r="DJ108" s="1650"/>
      <c r="DK108" s="1650"/>
      <c r="DL108" s="1650"/>
      <c r="DM108" s="1650"/>
      <c r="DN108" s="1650"/>
      <c r="DO108" s="1650"/>
      <c r="DP108" s="1650"/>
      <c r="DQ108" s="1650"/>
      <c r="DR108" s="1650"/>
      <c r="DS108" s="1650"/>
      <c r="DT108" s="1650"/>
      <c r="DU108" s="1650"/>
      <c r="DV108" s="1650"/>
      <c r="DW108" s="1650"/>
      <c r="DX108" s="1650"/>
      <c r="DY108" s="1650"/>
      <c r="DZ108" s="1650"/>
      <c r="EA108" s="1650"/>
      <c r="EB108" s="1650"/>
      <c r="EC108" s="1650"/>
      <c r="ED108" s="1650"/>
      <c r="EE108" s="1650"/>
      <c r="EF108" s="1650"/>
      <c r="EG108" s="1650"/>
      <c r="EH108" s="1650"/>
      <c r="EI108" s="1650"/>
      <c r="EJ108" s="1650"/>
      <c r="EK108" s="1650"/>
      <c r="EL108" s="1650"/>
      <c r="EM108" s="1650"/>
      <c r="EN108" s="1650"/>
      <c r="EO108" s="1650"/>
      <c r="EP108" s="1650"/>
      <c r="EQ108" s="1650"/>
      <c r="ER108" s="1650"/>
      <c r="ES108" s="1650"/>
      <c r="ET108" s="1650"/>
      <c r="EU108" s="1650"/>
      <c r="EV108" s="1650"/>
      <c r="EW108" s="1650"/>
      <c r="EX108" s="1650"/>
      <c r="EY108" s="1650"/>
      <c r="EZ108" s="1650"/>
      <c r="FA108" s="1650"/>
      <c r="FB108" s="1650"/>
      <c r="FC108" s="1650"/>
      <c r="FD108" s="1650"/>
      <c r="FE108" s="1650"/>
      <c r="FF108" s="1650"/>
      <c r="FG108" s="1650"/>
      <c r="FH108" s="1650"/>
      <c r="FI108" s="1650"/>
      <c r="FJ108" s="1650"/>
      <c r="FK108" s="1650"/>
      <c r="FL108" s="1650"/>
      <c r="FM108" s="1650"/>
      <c r="FN108" s="1650"/>
      <c r="FO108" s="1650"/>
      <c r="FP108" s="1650"/>
      <c r="FQ108" s="1650"/>
      <c r="FR108" s="1650"/>
      <c r="FS108" s="1650"/>
      <c r="FT108" s="1650"/>
      <c r="FU108" s="1650"/>
      <c r="FV108" s="1650"/>
      <c r="FW108" s="1650"/>
      <c r="FX108" s="1650"/>
      <c r="FY108" s="1650"/>
      <c r="FZ108" s="1650"/>
      <c r="GA108" s="1650"/>
      <c r="GB108" s="1650"/>
      <c r="GC108" s="1650"/>
      <c r="GD108" s="1650"/>
      <c r="GE108" s="1650"/>
      <c r="GF108" s="1650"/>
      <c r="GG108" s="1650"/>
      <c r="GH108" s="1650"/>
      <c r="GI108" s="1650"/>
      <c r="GJ108" s="1650"/>
      <c r="GK108" s="1650"/>
      <c r="GL108" s="1650"/>
      <c r="GM108" s="1650"/>
      <c r="GO108" s="1169"/>
      <c r="GP108" s="1645"/>
      <c r="GQ108" s="1645"/>
      <c r="GR108" s="1169"/>
      <c r="GS108" s="1169"/>
      <c r="GT108" s="1169"/>
      <c r="GU108" s="1169"/>
      <c r="GV108" s="1645"/>
      <c r="GW108" s="1169"/>
      <c r="GX108" s="1169"/>
      <c r="GY108" s="553"/>
      <c r="GZ108" s="1169"/>
      <c r="HA108" s="1169"/>
      <c r="HB108" s="1169"/>
      <c r="HC108" s="1169"/>
      <c r="HD108" s="1169"/>
      <c r="HE108" s="1641"/>
      <c r="HF108" s="575"/>
      <c r="HG108" s="575"/>
      <c r="HH108" s="575"/>
      <c r="HI108" s="575"/>
      <c r="HJ108" s="1650">
        <v>11</v>
      </c>
    </row>
    <row s="1650" customFormat="1" customHeight="1" ht="11.549999999999999">
      <c r="A109" s="996"/>
      <c r="B109" s="1645"/>
      <c r="C109" s="1645"/>
      <c r="D109" s="360"/>
      <c r="J109" s="1650"/>
      <c r="K109" s="1650"/>
      <c r="L109" s="1650"/>
      <c r="M109" s="1650"/>
      <c r="N109" s="1650"/>
      <c r="O109" s="1650"/>
      <c r="P109" s="1650"/>
      <c r="Q109" s="1650"/>
      <c r="R109" s="1650"/>
      <c r="S109" s="1650"/>
      <c r="T109" s="1650"/>
      <c r="U109" s="1650"/>
      <c r="V109" s="1650"/>
      <c r="W109" s="1650"/>
      <c r="X109" s="1650"/>
      <c r="Y109" s="1650"/>
      <c r="Z109" s="1650"/>
      <c r="AA109" s="1650"/>
      <c r="AB109" s="1650"/>
      <c r="AC109" s="1650"/>
      <c r="AD109" s="1650"/>
      <c r="AE109" s="1650"/>
      <c r="AF109" s="1650"/>
      <c r="AG109" s="1650"/>
      <c r="AH109" s="1650"/>
      <c r="AI109" s="1650"/>
      <c r="AJ109" s="1650"/>
      <c r="AK109" s="1650"/>
      <c r="AL109" s="1650"/>
      <c r="AM109" s="1650"/>
      <c r="AN109" s="1650"/>
      <c r="AO109" s="1650"/>
      <c r="AP109" s="1650"/>
      <c r="AQ109" s="1650"/>
      <c r="AR109" s="1650"/>
      <c r="AS109" s="1650"/>
      <c r="AT109" s="1650"/>
      <c r="AU109" s="1650"/>
      <c r="AV109" s="1650"/>
      <c r="AW109" s="1650"/>
      <c r="AX109" s="1650"/>
      <c r="AY109" s="1650"/>
      <c r="AZ109" s="1650"/>
      <c r="BA109" s="1650"/>
      <c r="BB109" s="1650"/>
      <c r="BC109" s="1650"/>
      <c r="BD109" s="1650"/>
      <c r="BE109" s="1650"/>
      <c r="BF109" s="1650"/>
      <c r="BG109" s="1650"/>
      <c r="BH109" s="1650"/>
      <c r="BI109" s="1650"/>
      <c r="BJ109" s="1650"/>
      <c r="BK109" s="1650"/>
      <c r="BL109" s="1650"/>
      <c r="BM109" s="1650"/>
      <c r="BN109" s="1650"/>
      <c r="BO109" s="1650"/>
      <c r="BP109" s="1650"/>
      <c r="BQ109" s="1650"/>
      <c r="BR109" s="1650"/>
      <c r="BS109" s="1650"/>
      <c r="BT109" s="1650"/>
      <c r="BU109" s="1650"/>
      <c r="BV109" s="1650"/>
      <c r="BW109" s="1650"/>
      <c r="BX109" s="1650"/>
      <c r="BY109" s="1650"/>
      <c r="BZ109" s="1650"/>
      <c r="CA109" s="1650"/>
      <c r="CB109" s="1650"/>
      <c r="CC109" s="1650"/>
      <c r="CD109" s="1650"/>
      <c r="CE109" s="1650"/>
      <c r="CF109" s="1650"/>
      <c r="CG109" s="1650"/>
      <c r="CH109" s="1650"/>
      <c r="CI109" s="1650"/>
      <c r="CJ109" s="1650"/>
      <c r="CK109" s="1650"/>
      <c r="CL109" s="1650"/>
      <c r="CM109" s="1650"/>
      <c r="CN109" s="1650"/>
      <c r="CO109" s="1650"/>
      <c r="CP109" s="1650"/>
      <c r="CQ109" s="1650"/>
      <c r="CR109" s="1650"/>
      <c r="CS109" s="1650"/>
      <c r="CT109" s="1650"/>
      <c r="CU109" s="1650"/>
      <c r="CV109" s="1650"/>
      <c r="CW109" s="1650"/>
      <c r="CX109" s="1650"/>
      <c r="CY109" s="1650"/>
      <c r="CZ109" s="1650"/>
      <c r="DA109" s="1650"/>
      <c r="DB109" s="1650"/>
      <c r="DC109" s="1650"/>
      <c r="DD109" s="1650"/>
      <c r="DE109" s="1650"/>
      <c r="DF109" s="1650"/>
      <c r="DG109" s="1650"/>
      <c r="DH109" s="1650"/>
      <c r="DI109" s="1650"/>
      <c r="DJ109" s="1650"/>
      <c r="DK109" s="1650"/>
      <c r="DL109" s="1650"/>
      <c r="DM109" s="1650"/>
      <c r="DN109" s="1650"/>
      <c r="DO109" s="1650"/>
      <c r="DP109" s="1650"/>
      <c r="DQ109" s="1650"/>
      <c r="DR109" s="1650"/>
      <c r="DS109" s="1650"/>
      <c r="DT109" s="1650"/>
      <c r="DU109" s="1650"/>
      <c r="DV109" s="1650"/>
      <c r="DW109" s="1650"/>
      <c r="DX109" s="1650"/>
      <c r="DY109" s="1650"/>
      <c r="DZ109" s="1650"/>
      <c r="EA109" s="1650"/>
      <c r="EB109" s="1650"/>
      <c r="EC109" s="1650"/>
      <c r="ED109" s="1650"/>
      <c r="EE109" s="1650"/>
      <c r="EF109" s="1650"/>
      <c r="EG109" s="1650"/>
      <c r="EH109" s="1650"/>
      <c r="EI109" s="1650"/>
      <c r="EJ109" s="1650"/>
      <c r="EK109" s="1650"/>
      <c r="EL109" s="1650"/>
      <c r="EM109" s="1650"/>
      <c r="EN109" s="1650"/>
      <c r="EO109" s="1650"/>
      <c r="EP109" s="1650"/>
      <c r="EQ109" s="1650"/>
      <c r="ER109" s="1650"/>
      <c r="ES109" s="1650"/>
      <c r="ET109" s="1650"/>
      <c r="EU109" s="1650"/>
      <c r="EV109" s="1650"/>
      <c r="EW109" s="1650"/>
      <c r="EX109" s="1650"/>
      <c r="EY109" s="1650"/>
      <c r="EZ109" s="1650"/>
      <c r="FA109" s="1650"/>
      <c r="FB109" s="1650"/>
      <c r="FC109" s="1650"/>
      <c r="FD109" s="1650"/>
      <c r="FE109" s="1650"/>
      <c r="FF109" s="1650"/>
      <c r="FG109" s="1650"/>
      <c r="FH109" s="1650"/>
      <c r="FI109" s="1650"/>
      <c r="FJ109" s="1650"/>
      <c r="FK109" s="1650"/>
      <c r="FL109" s="1650"/>
      <c r="FM109" s="1650"/>
      <c r="FN109" s="1650"/>
      <c r="FO109" s="1650"/>
      <c r="FP109" s="1650"/>
      <c r="FQ109" s="1650"/>
      <c r="FR109" s="1650"/>
      <c r="FS109" s="1650"/>
      <c r="FT109" s="1650"/>
      <c r="FU109" s="1650"/>
      <c r="FV109" s="1650"/>
      <c r="FW109" s="1650"/>
      <c r="FX109" s="1650"/>
      <c r="FY109" s="1650"/>
      <c r="FZ109" s="1650"/>
      <c r="GA109" s="1650"/>
      <c r="GB109" s="1650"/>
      <c r="GC109" s="1650"/>
      <c r="GD109" s="1650"/>
      <c r="GE109" s="1650"/>
      <c r="GF109" s="1650"/>
      <c r="GG109" s="1650"/>
      <c r="GH109" s="1650"/>
      <c r="GI109" s="1650"/>
      <c r="GJ109" s="1650"/>
      <c r="GK109" s="1650"/>
      <c r="GL109" s="1650"/>
      <c r="GM109" s="1650"/>
      <c r="GO109" s="1169"/>
      <c r="GP109" s="1645"/>
      <c r="GQ109" s="1645"/>
      <c r="GR109" s="1169"/>
      <c r="GS109" s="1169"/>
      <c r="GT109" s="1169"/>
      <c r="GU109" s="1169"/>
      <c r="GV109" s="1645"/>
      <c r="GW109" s="1169"/>
      <c r="GX109" s="1169"/>
      <c r="GY109" s="553"/>
      <c r="GZ109" s="1169"/>
      <c r="HA109" s="1169"/>
      <c r="HB109" s="1169"/>
      <c r="HC109" s="1169"/>
      <c r="HD109" s="1169"/>
      <c r="HE109" s="1641"/>
      <c r="HF109" s="575"/>
      <c r="HG109" s="575"/>
      <c r="HH109" s="575"/>
      <c r="HI109" s="575"/>
      <c r="HJ109" s="1650">
        <v>11</v>
      </c>
    </row>
    <row s="1650" customFormat="1" customHeight="1" ht="11.549999999999999">
      <c r="A110" s="996"/>
      <c r="B110" s="1645"/>
      <c r="C110" s="1645"/>
      <c r="D110" s="360"/>
      <c r="J110" s="1650"/>
      <c r="K110" s="1650"/>
      <c r="L110" s="1650"/>
      <c r="M110" s="1650"/>
      <c r="N110" s="1650"/>
      <c r="O110" s="1650"/>
      <c r="P110" s="1650"/>
      <c r="Q110" s="1650"/>
      <c r="R110" s="1650"/>
      <c r="S110" s="1650"/>
      <c r="T110" s="1650"/>
      <c r="U110" s="1650"/>
      <c r="V110" s="1650"/>
      <c r="W110" s="1650"/>
      <c r="X110" s="1650"/>
      <c r="Y110" s="1650"/>
      <c r="Z110" s="1650"/>
      <c r="AA110" s="1650"/>
      <c r="AB110" s="1650"/>
      <c r="AC110" s="1650"/>
      <c r="AD110" s="1650"/>
      <c r="AE110" s="1650"/>
      <c r="AF110" s="1650"/>
      <c r="AG110" s="1650"/>
      <c r="AH110" s="1650"/>
      <c r="AI110" s="1650"/>
      <c r="AJ110" s="1650"/>
      <c r="AK110" s="1650"/>
      <c r="AL110" s="1650"/>
      <c r="AM110" s="1650"/>
      <c r="AN110" s="1650"/>
      <c r="AO110" s="1650"/>
      <c r="AP110" s="1650"/>
      <c r="AQ110" s="1650"/>
      <c r="AR110" s="1650"/>
      <c r="AS110" s="1650"/>
      <c r="AT110" s="1650"/>
      <c r="AU110" s="1650"/>
      <c r="AV110" s="1650"/>
      <c r="AW110" s="1650"/>
      <c r="AX110" s="1650"/>
      <c r="AY110" s="1650"/>
      <c r="AZ110" s="1650"/>
      <c r="BA110" s="1650"/>
      <c r="BB110" s="1650"/>
      <c r="BC110" s="1650"/>
      <c r="BD110" s="1650"/>
      <c r="BE110" s="1650"/>
      <c r="BF110" s="1650"/>
      <c r="BG110" s="1650"/>
      <c r="BH110" s="1650"/>
      <c r="BI110" s="1650"/>
      <c r="BJ110" s="1650"/>
      <c r="BK110" s="1650"/>
      <c r="BL110" s="1650"/>
      <c r="BM110" s="1650"/>
      <c r="BN110" s="1650"/>
      <c r="BO110" s="1650"/>
      <c r="BP110" s="1650"/>
      <c r="BQ110" s="1650"/>
      <c r="BR110" s="1650"/>
      <c r="BS110" s="1650"/>
      <c r="BT110" s="1650"/>
      <c r="BU110" s="1650"/>
      <c r="BV110" s="1650"/>
      <c r="BW110" s="1650"/>
      <c r="BX110" s="1650"/>
      <c r="BY110" s="1650"/>
      <c r="BZ110" s="1650"/>
      <c r="CA110" s="1650"/>
      <c r="CB110" s="1650"/>
      <c r="CC110" s="1650"/>
      <c r="CD110" s="1650"/>
      <c r="CE110" s="1650"/>
      <c r="CF110" s="1650"/>
      <c r="CG110" s="1650"/>
      <c r="CH110" s="1650"/>
      <c r="CI110" s="1650"/>
      <c r="CJ110" s="1650"/>
      <c r="CK110" s="1650"/>
      <c r="CL110" s="1650"/>
      <c r="CM110" s="1650"/>
      <c r="CN110" s="1650"/>
      <c r="CO110" s="1650"/>
      <c r="CP110" s="1650"/>
      <c r="CQ110" s="1650"/>
      <c r="CR110" s="1650"/>
      <c r="CS110" s="1650"/>
      <c r="CT110" s="1650"/>
      <c r="CU110" s="1650"/>
      <c r="CV110" s="1650"/>
      <c r="CW110" s="1650"/>
      <c r="CX110" s="1650"/>
      <c r="CY110" s="1650"/>
      <c r="CZ110" s="1650"/>
      <c r="DA110" s="1650"/>
      <c r="DB110" s="1650"/>
      <c r="DC110" s="1650"/>
      <c r="DD110" s="1650"/>
      <c r="DE110" s="1650"/>
      <c r="DF110" s="1650"/>
      <c r="DG110" s="1650"/>
      <c r="DH110" s="1650"/>
      <c r="DI110" s="1650"/>
      <c r="DJ110" s="1650"/>
      <c r="DK110" s="1650"/>
      <c r="DL110" s="1650"/>
      <c r="DM110" s="1650"/>
      <c r="DN110" s="1650"/>
      <c r="DO110" s="1650"/>
      <c r="DP110" s="1650"/>
      <c r="DQ110" s="1650"/>
      <c r="DR110" s="1650"/>
      <c r="DS110" s="1650"/>
      <c r="DT110" s="1650"/>
      <c r="DU110" s="1650"/>
      <c r="DV110" s="1650"/>
      <c r="DW110" s="1650"/>
      <c r="DX110" s="1650"/>
      <c r="DY110" s="1650"/>
      <c r="DZ110" s="1650"/>
      <c r="EA110" s="1650"/>
      <c r="EB110" s="1650"/>
      <c r="EC110" s="1650"/>
      <c r="ED110" s="1650"/>
      <c r="EE110" s="1650"/>
      <c r="EF110" s="1650"/>
      <c r="EG110" s="1650"/>
      <c r="EH110" s="1650"/>
      <c r="EI110" s="1650"/>
      <c r="EJ110" s="1650"/>
      <c r="EK110" s="1650"/>
      <c r="EL110" s="1650"/>
      <c r="EM110" s="1650"/>
      <c r="EN110" s="1650"/>
      <c r="EO110" s="1650"/>
      <c r="EP110" s="1650"/>
      <c r="EQ110" s="1650"/>
      <c r="ER110" s="1650"/>
      <c r="ES110" s="1650"/>
      <c r="ET110" s="1650"/>
      <c r="EU110" s="1650"/>
      <c r="EV110" s="1650"/>
      <c r="EW110" s="1650"/>
      <c r="EX110" s="1650"/>
      <c r="EY110" s="1650"/>
      <c r="EZ110" s="1650"/>
      <c r="FA110" s="1650"/>
      <c r="FB110" s="1650"/>
      <c r="FC110" s="1650"/>
      <c r="FD110" s="1650"/>
      <c r="FE110" s="1650"/>
      <c r="FF110" s="1650"/>
      <c r="FG110" s="1650"/>
      <c r="FH110" s="1650"/>
      <c r="FI110" s="1650"/>
      <c r="FJ110" s="1650"/>
      <c r="FK110" s="1650"/>
      <c r="FL110" s="1650"/>
      <c r="FM110" s="1650"/>
      <c r="FN110" s="1650"/>
      <c r="FO110" s="1650"/>
      <c r="FP110" s="1650"/>
      <c r="FQ110" s="1650"/>
      <c r="FR110" s="1650"/>
      <c r="FS110" s="1650"/>
      <c r="FT110" s="1650"/>
      <c r="FU110" s="1650"/>
      <c r="FV110" s="1650"/>
      <c r="FW110" s="1650"/>
      <c r="FX110" s="1650"/>
      <c r="FY110" s="1650"/>
      <c r="FZ110" s="1650"/>
      <c r="GA110" s="1650"/>
      <c r="GB110" s="1650"/>
      <c r="GC110" s="1650"/>
      <c r="GD110" s="1650"/>
      <c r="GE110" s="1650"/>
      <c r="GF110" s="1650"/>
      <c r="GG110" s="1650"/>
      <c r="GH110" s="1650"/>
      <c r="GI110" s="1650"/>
      <c r="GJ110" s="1650"/>
      <c r="GK110" s="1650"/>
      <c r="GL110" s="1650"/>
      <c r="GM110" s="1650"/>
      <c r="GO110" s="1169"/>
      <c r="GP110" s="1645"/>
      <c r="GQ110" s="1645"/>
      <c r="GR110" s="1169"/>
      <c r="GS110" s="1169"/>
      <c r="GT110" s="1169"/>
      <c r="GU110" s="1169"/>
      <c r="GV110" s="1645"/>
      <c r="GW110" s="1169"/>
      <c r="GX110" s="1169"/>
      <c r="GY110" s="553"/>
      <c r="GZ110" s="1169"/>
      <c r="HA110" s="1169"/>
      <c r="HB110" s="1169"/>
      <c r="HC110" s="1169"/>
      <c r="HD110" s="1169"/>
      <c r="HE110" s="1641"/>
      <c r="HF110" s="575"/>
      <c r="HG110" s="575"/>
      <c r="HH110" s="575"/>
      <c r="HI110" s="575"/>
      <c r="HJ110" s="1650">
        <v>11</v>
      </c>
    </row>
    <row s="1650" customFormat="1" customHeight="1" ht="11.549999999999999">
      <c r="A111" s="996"/>
      <c r="B111" s="1645"/>
      <c r="C111" s="1645"/>
      <c r="D111" s="360"/>
      <c r="J111" s="1650"/>
      <c r="K111" s="1650"/>
      <c r="L111" s="1650"/>
      <c r="M111" s="1650"/>
      <c r="N111" s="1650"/>
      <c r="O111" s="1650"/>
      <c r="P111" s="1650"/>
      <c r="Q111" s="1650"/>
      <c r="R111" s="1650"/>
      <c r="S111" s="1650"/>
      <c r="T111" s="1650"/>
      <c r="U111" s="1650"/>
      <c r="V111" s="1650"/>
      <c r="W111" s="1650"/>
      <c r="X111" s="1650"/>
      <c r="Y111" s="1650"/>
      <c r="Z111" s="1650"/>
      <c r="AA111" s="1650"/>
      <c r="AB111" s="1650"/>
      <c r="AC111" s="1650"/>
      <c r="AD111" s="1650"/>
      <c r="AE111" s="1650"/>
      <c r="AF111" s="1650"/>
      <c r="AG111" s="1650"/>
      <c r="AH111" s="1650"/>
      <c r="AI111" s="1650"/>
      <c r="AJ111" s="1650"/>
      <c r="AK111" s="1650"/>
      <c r="AL111" s="1650"/>
      <c r="AM111" s="1650"/>
      <c r="AN111" s="1650"/>
      <c r="AO111" s="1650"/>
      <c r="AP111" s="1650"/>
      <c r="AQ111" s="1650"/>
      <c r="AR111" s="1650"/>
      <c r="AS111" s="1650"/>
      <c r="AT111" s="1650"/>
      <c r="AU111" s="1650"/>
      <c r="AV111" s="1650"/>
      <c r="AW111" s="1650"/>
      <c r="AX111" s="1650"/>
      <c r="AY111" s="1650"/>
      <c r="AZ111" s="1650"/>
      <c r="BA111" s="1650"/>
      <c r="BB111" s="1650"/>
      <c r="BC111" s="1650"/>
      <c r="BD111" s="1650"/>
      <c r="BE111" s="1650"/>
      <c r="BF111" s="1650"/>
      <c r="BG111" s="1650"/>
      <c r="BH111" s="1650"/>
      <c r="BI111" s="1650"/>
      <c r="BJ111" s="1650"/>
      <c r="BK111" s="1650"/>
      <c r="BL111" s="1650"/>
      <c r="BM111" s="1650"/>
      <c r="BN111" s="1650"/>
      <c r="BO111" s="1650"/>
      <c r="BP111" s="1650"/>
      <c r="BQ111" s="1650"/>
      <c r="BR111" s="1650"/>
      <c r="BS111" s="1650"/>
      <c r="BT111" s="1650"/>
      <c r="BU111" s="1650"/>
      <c r="BV111" s="1650"/>
      <c r="BW111" s="1650"/>
      <c r="BX111" s="1650"/>
      <c r="BY111" s="1650"/>
      <c r="BZ111" s="1650"/>
      <c r="CA111" s="1650"/>
      <c r="CB111" s="1650"/>
      <c r="CC111" s="1650"/>
      <c r="CD111" s="1650"/>
      <c r="CE111" s="1650"/>
      <c r="CF111" s="1650"/>
      <c r="CG111" s="1650"/>
      <c r="CH111" s="1650"/>
      <c r="CI111" s="1650"/>
      <c r="CJ111" s="1650"/>
      <c r="CK111" s="1650"/>
      <c r="CL111" s="1650"/>
      <c r="CM111" s="1650"/>
      <c r="CN111" s="1650"/>
      <c r="CO111" s="1650"/>
      <c r="CP111" s="1650"/>
      <c r="CQ111" s="1650"/>
      <c r="CR111" s="1650"/>
      <c r="CS111" s="1650"/>
      <c r="CT111" s="1650"/>
      <c r="CU111" s="1650"/>
      <c r="CV111" s="1650"/>
      <c r="CW111" s="1650"/>
      <c r="CX111" s="1650"/>
      <c r="CY111" s="1650"/>
      <c r="CZ111" s="1650"/>
      <c r="DA111" s="1650"/>
      <c r="DB111" s="1650"/>
      <c r="DC111" s="1650"/>
      <c r="DD111" s="1650"/>
      <c r="DE111" s="1650"/>
      <c r="DF111" s="1650"/>
      <c r="DG111" s="1650"/>
      <c r="DH111" s="1650"/>
      <c r="DI111" s="1650"/>
      <c r="DJ111" s="1650"/>
      <c r="DK111" s="1650"/>
      <c r="DL111" s="1650"/>
      <c r="DM111" s="1650"/>
      <c r="DN111" s="1650"/>
      <c r="DO111" s="1650"/>
      <c r="DP111" s="1650"/>
      <c r="DQ111" s="1650"/>
      <c r="DR111" s="1650"/>
      <c r="DS111" s="1650"/>
      <c r="DT111" s="1650"/>
      <c r="DU111" s="1650"/>
      <c r="DV111" s="1650"/>
      <c r="DW111" s="1650"/>
      <c r="DX111" s="1650"/>
      <c r="DY111" s="1650"/>
      <c r="DZ111" s="1650"/>
      <c r="EA111" s="1650"/>
      <c r="EB111" s="1650"/>
      <c r="EC111" s="1650"/>
      <c r="ED111" s="1650"/>
      <c r="EE111" s="1650"/>
      <c r="EF111" s="1650"/>
      <c r="EG111" s="1650"/>
      <c r="EH111" s="1650"/>
      <c r="EI111" s="1650"/>
      <c r="EJ111" s="1650"/>
      <c r="EK111" s="1650"/>
      <c r="EL111" s="1650"/>
      <c r="EM111" s="1650"/>
      <c r="EN111" s="1650"/>
      <c r="EO111" s="1650"/>
      <c r="EP111" s="1650"/>
      <c r="EQ111" s="1650"/>
      <c r="ER111" s="1650"/>
      <c r="ES111" s="1650"/>
      <c r="ET111" s="1650"/>
      <c r="EU111" s="1650"/>
      <c r="EV111" s="1650"/>
      <c r="EW111" s="1650"/>
      <c r="EX111" s="1650"/>
      <c r="EY111" s="1650"/>
      <c r="EZ111" s="1650"/>
      <c r="FA111" s="1650"/>
      <c r="FB111" s="1650"/>
      <c r="FC111" s="1650"/>
      <c r="FD111" s="1650"/>
      <c r="FE111" s="1650"/>
      <c r="FF111" s="1650"/>
      <c r="FG111" s="1650"/>
      <c r="FH111" s="1650"/>
      <c r="FI111" s="1650"/>
      <c r="FJ111" s="1650"/>
      <c r="FK111" s="1650"/>
      <c r="FL111" s="1650"/>
      <c r="FM111" s="1650"/>
      <c r="FN111" s="1650"/>
      <c r="FO111" s="1650"/>
      <c r="FP111" s="1650"/>
      <c r="FQ111" s="1650"/>
      <c r="FR111" s="1650"/>
      <c r="FS111" s="1650"/>
      <c r="FT111" s="1650"/>
      <c r="FU111" s="1650"/>
      <c r="FV111" s="1650"/>
      <c r="FW111" s="1650"/>
      <c r="FX111" s="1650"/>
      <c r="FY111" s="1650"/>
      <c r="FZ111" s="1650"/>
      <c r="GA111" s="1650"/>
      <c r="GB111" s="1650"/>
      <c r="GC111" s="1650"/>
      <c r="GD111" s="1650"/>
      <c r="GE111" s="1650"/>
      <c r="GF111" s="1650"/>
      <c r="GG111" s="1650"/>
      <c r="GH111" s="1650"/>
      <c r="GI111" s="1650"/>
      <c r="GJ111" s="1650"/>
      <c r="GK111" s="1650"/>
      <c r="GL111" s="1650"/>
      <c r="GM111" s="1650"/>
      <c r="GO111" s="1169"/>
      <c r="GP111" s="1645"/>
      <c r="GQ111" s="1645"/>
      <c r="GR111" s="1169"/>
      <c r="GS111" s="1169"/>
      <c r="GT111" s="1169"/>
      <c r="GU111" s="1169"/>
      <c r="GV111" s="1645"/>
      <c r="GW111" s="1169"/>
      <c r="GX111" s="1169"/>
      <c r="GY111" s="553"/>
      <c r="GZ111" s="1169"/>
      <c r="HA111" s="1169"/>
      <c r="HB111" s="1169"/>
      <c r="HC111" s="1169"/>
      <c r="HD111" s="1169"/>
      <c r="HE111" s="1641"/>
      <c r="HF111" s="575"/>
      <c r="HG111" s="575"/>
      <c r="HH111" s="575"/>
      <c r="HI111" s="575"/>
      <c r="HJ111" s="1650">
        <v>11</v>
      </c>
    </row>
    <row s="1650" customFormat="1" customHeight="1" ht="11.549999999999999">
      <c r="A112" s="996"/>
      <c r="B112" s="1645"/>
      <c r="C112" s="1645"/>
      <c r="D112" s="360"/>
      <c r="J112" s="1650"/>
      <c r="K112" s="1650"/>
      <c r="L112" s="1650"/>
      <c r="M112" s="1650"/>
      <c r="N112" s="1650"/>
      <c r="O112" s="1650"/>
      <c r="P112" s="1650"/>
      <c r="Q112" s="1650"/>
      <c r="R112" s="1650"/>
      <c r="S112" s="1650"/>
      <c r="T112" s="1650"/>
      <c r="U112" s="1650"/>
      <c r="V112" s="1650"/>
      <c r="W112" s="1650"/>
      <c r="X112" s="1650"/>
      <c r="Y112" s="1650"/>
      <c r="Z112" s="1650"/>
      <c r="AA112" s="1650"/>
      <c r="AB112" s="1650"/>
      <c r="AC112" s="1650"/>
      <c r="AD112" s="1650"/>
      <c r="AE112" s="1650"/>
      <c r="AF112" s="1650"/>
      <c r="AG112" s="1650"/>
      <c r="AH112" s="1650"/>
      <c r="AI112" s="1650"/>
      <c r="AJ112" s="1650"/>
      <c r="AK112" s="1650"/>
      <c r="AL112" s="1650"/>
      <c r="AM112" s="1650"/>
      <c r="AN112" s="1650"/>
      <c r="AO112" s="1650"/>
      <c r="AP112" s="1650"/>
      <c r="AQ112" s="1650"/>
      <c r="AR112" s="1650"/>
      <c r="AS112" s="1650"/>
      <c r="AT112" s="1650"/>
      <c r="AU112" s="1650"/>
      <c r="AV112" s="1650"/>
      <c r="AW112" s="1650"/>
      <c r="AX112" s="1650"/>
      <c r="AY112" s="1650"/>
      <c r="AZ112" s="1650"/>
      <c r="BA112" s="1650"/>
      <c r="BB112" s="1650"/>
      <c r="BC112" s="1650"/>
      <c r="BD112" s="1650"/>
      <c r="BE112" s="1650"/>
      <c r="BF112" s="1650"/>
      <c r="BG112" s="1650"/>
      <c r="BH112" s="1650"/>
      <c r="BI112" s="1650"/>
      <c r="BJ112" s="1650"/>
      <c r="BK112" s="1650"/>
      <c r="BL112" s="1650"/>
      <c r="BM112" s="1650"/>
      <c r="BN112" s="1650"/>
      <c r="BO112" s="1650"/>
      <c r="BP112" s="1650"/>
      <c r="BQ112" s="1650"/>
      <c r="BR112" s="1650"/>
      <c r="BS112" s="1650"/>
      <c r="BT112" s="1650"/>
      <c r="BU112" s="1650"/>
      <c r="BV112" s="1650"/>
      <c r="BW112" s="1650"/>
      <c r="BX112" s="1650"/>
      <c r="BY112" s="1650"/>
      <c r="BZ112" s="1650"/>
      <c r="CA112" s="1650"/>
      <c r="CB112" s="1650"/>
      <c r="CC112" s="1650"/>
      <c r="CD112" s="1650"/>
      <c r="CE112" s="1650"/>
      <c r="CF112" s="1650"/>
      <c r="CG112" s="1650"/>
      <c r="CH112" s="1650"/>
      <c r="CI112" s="1650"/>
      <c r="CJ112" s="1650"/>
      <c r="CK112" s="1650"/>
      <c r="CL112" s="1650"/>
      <c r="CM112" s="1650"/>
      <c r="CN112" s="1650"/>
      <c r="CO112" s="1650"/>
      <c r="CP112" s="1650"/>
      <c r="CQ112" s="1650"/>
      <c r="CR112" s="1650"/>
      <c r="CS112" s="1650"/>
      <c r="CT112" s="1650"/>
      <c r="CU112" s="1650"/>
      <c r="CV112" s="1650"/>
      <c r="CW112" s="1650"/>
      <c r="CX112" s="1650"/>
      <c r="CY112" s="1650"/>
      <c r="CZ112" s="1650"/>
      <c r="DA112" s="1650"/>
      <c r="DB112" s="1650"/>
      <c r="DC112" s="1650"/>
      <c r="DD112" s="1650"/>
      <c r="DE112" s="1650"/>
      <c r="DF112" s="1650"/>
      <c r="DG112" s="1650"/>
      <c r="DH112" s="1650"/>
      <c r="DI112" s="1650"/>
      <c r="DJ112" s="1650"/>
      <c r="DK112" s="1650"/>
      <c r="DL112" s="1650"/>
      <c r="DM112" s="1650"/>
      <c r="DN112" s="1650"/>
      <c r="DO112" s="1650"/>
      <c r="DP112" s="1650"/>
      <c r="DQ112" s="1650"/>
      <c r="DR112" s="1650"/>
      <c r="DS112" s="1650"/>
      <c r="DT112" s="1650"/>
      <c r="DU112" s="1650"/>
      <c r="DV112" s="1650"/>
      <c r="DW112" s="1650"/>
      <c r="DX112" s="1650"/>
      <c r="DY112" s="1650"/>
      <c r="DZ112" s="1650"/>
      <c r="EA112" s="1650"/>
      <c r="EB112" s="1650"/>
      <c r="EC112" s="1650"/>
      <c r="ED112" s="1650"/>
      <c r="EE112" s="1650"/>
      <c r="EF112" s="1650"/>
      <c r="EG112" s="1650"/>
      <c r="EH112" s="1650"/>
      <c r="EI112" s="1650"/>
      <c r="EJ112" s="1650"/>
      <c r="EK112" s="1650"/>
      <c r="EL112" s="1650"/>
      <c r="EM112" s="1650"/>
      <c r="EN112" s="1650"/>
      <c r="EO112" s="1650"/>
      <c r="EP112" s="1650"/>
      <c r="EQ112" s="1650"/>
      <c r="ER112" s="1650"/>
      <c r="ES112" s="1650"/>
      <c r="ET112" s="1650"/>
      <c r="EU112" s="1650"/>
      <c r="EV112" s="1650"/>
      <c r="EW112" s="1650"/>
      <c r="EX112" s="1650"/>
      <c r="EY112" s="1650"/>
      <c r="EZ112" s="1650"/>
      <c r="FA112" s="1650"/>
      <c r="FB112" s="1650"/>
      <c r="FC112" s="1650"/>
      <c r="FD112" s="1650"/>
      <c r="FE112" s="1650"/>
      <c r="FF112" s="1650"/>
      <c r="FG112" s="1650"/>
      <c r="FH112" s="1650"/>
      <c r="FI112" s="1650"/>
      <c r="FJ112" s="1650"/>
      <c r="FK112" s="1650"/>
      <c r="FL112" s="1650"/>
      <c r="FM112" s="1650"/>
      <c r="FN112" s="1650"/>
      <c r="FO112" s="1650"/>
      <c r="FP112" s="1650"/>
      <c r="FQ112" s="1650"/>
      <c r="FR112" s="1650"/>
      <c r="FS112" s="1650"/>
      <c r="FT112" s="1650"/>
      <c r="FU112" s="1650"/>
      <c r="FV112" s="1650"/>
      <c r="FW112" s="1650"/>
      <c r="FX112" s="1650"/>
      <c r="FY112" s="1650"/>
      <c r="FZ112" s="1650"/>
      <c r="GA112" s="1650"/>
      <c r="GB112" s="1650"/>
      <c r="GC112" s="1650"/>
      <c r="GD112" s="1650"/>
      <c r="GE112" s="1650"/>
      <c r="GF112" s="1650"/>
      <c r="GG112" s="1650"/>
      <c r="GH112" s="1650"/>
      <c r="GI112" s="1650"/>
      <c r="GJ112" s="1650"/>
      <c r="GK112" s="1650"/>
      <c r="GL112" s="1650"/>
      <c r="GM112" s="1650"/>
      <c r="GO112" s="1169"/>
      <c r="GP112" s="1645"/>
      <c r="GQ112" s="1645"/>
      <c r="GR112" s="1169"/>
      <c r="GS112" s="1169"/>
      <c r="GT112" s="1169"/>
      <c r="GU112" s="1169"/>
      <c r="GV112" s="1645"/>
      <c r="GW112" s="1169"/>
      <c r="GX112" s="1169"/>
      <c r="GY112" s="553"/>
      <c r="GZ112" s="1169"/>
      <c r="HA112" s="1169"/>
      <c r="HB112" s="1169"/>
      <c r="HC112" s="1169"/>
      <c r="HD112" s="1169"/>
      <c r="HE112" s="1641"/>
      <c r="HF112" s="575"/>
      <c r="HG112" s="575"/>
      <c r="HH112" s="575"/>
      <c r="HI112" s="575"/>
      <c r="HJ112" s="1650">
        <v>11</v>
      </c>
    </row>
    <row s="1650" customFormat="1" customHeight="1" ht="11.549999999999999">
      <c r="A113" s="996"/>
      <c r="B113" s="1645"/>
      <c r="C113" s="1645"/>
      <c r="D113" s="360"/>
      <c r="J113" s="1650"/>
      <c r="K113" s="1650"/>
      <c r="L113" s="1650"/>
      <c r="M113" s="1650"/>
      <c r="N113" s="1650"/>
      <c r="O113" s="1650"/>
      <c r="P113" s="1650"/>
      <c r="Q113" s="1650"/>
      <c r="R113" s="1650"/>
      <c r="S113" s="1650"/>
      <c r="T113" s="1650"/>
      <c r="U113" s="1650"/>
      <c r="V113" s="1650"/>
      <c r="W113" s="1650"/>
      <c r="X113" s="1650"/>
      <c r="Y113" s="1650"/>
      <c r="Z113" s="1650"/>
      <c r="AA113" s="1650"/>
      <c r="AB113" s="1650"/>
      <c r="AC113" s="1650"/>
      <c r="AD113" s="1650"/>
      <c r="AE113" s="1650"/>
      <c r="AF113" s="1650"/>
      <c r="AG113" s="1650"/>
      <c r="AH113" s="1650"/>
      <c r="AI113" s="1650"/>
      <c r="AJ113" s="1650"/>
      <c r="AK113" s="1650"/>
      <c r="AL113" s="1650"/>
      <c r="AM113" s="1650"/>
      <c r="AN113" s="1650"/>
      <c r="AO113" s="1650"/>
      <c r="AP113" s="1650"/>
      <c r="AQ113" s="1650"/>
      <c r="AR113" s="1650"/>
      <c r="AS113" s="1650"/>
      <c r="AT113" s="1650"/>
      <c r="AU113" s="1650"/>
      <c r="AV113" s="1650"/>
      <c r="AW113" s="1650"/>
      <c r="AX113" s="1650"/>
      <c r="AY113" s="1650"/>
      <c r="AZ113" s="1650"/>
      <c r="BA113" s="1650"/>
      <c r="BB113" s="1650"/>
      <c r="BC113" s="1650"/>
      <c r="BD113" s="1650"/>
      <c r="BE113" s="1650"/>
      <c r="BF113" s="1650"/>
      <c r="BG113" s="1650"/>
      <c r="BH113" s="1650"/>
      <c r="BI113" s="1650"/>
      <c r="BJ113" s="1650"/>
      <c r="BK113" s="1650"/>
      <c r="BL113" s="1650"/>
      <c r="BM113" s="1650"/>
      <c r="BN113" s="1650"/>
      <c r="BO113" s="1650"/>
      <c r="BP113" s="1650"/>
      <c r="BQ113" s="1650"/>
      <c r="BR113" s="1650"/>
      <c r="BS113" s="1650"/>
      <c r="BT113" s="1650"/>
      <c r="BU113" s="1650"/>
      <c r="BV113" s="1650"/>
      <c r="BW113" s="1650"/>
      <c r="BX113" s="1650"/>
      <c r="BY113" s="1650"/>
      <c r="BZ113" s="1650"/>
      <c r="CA113" s="1650"/>
      <c r="CB113" s="1650"/>
      <c r="CC113" s="1650"/>
      <c r="CD113" s="1650"/>
      <c r="CE113" s="1650"/>
      <c r="CF113" s="1650"/>
      <c r="CG113" s="1650"/>
      <c r="CH113" s="1650"/>
      <c r="CI113" s="1650"/>
      <c r="CJ113" s="1650"/>
      <c r="CK113" s="1650"/>
      <c r="CL113" s="1650"/>
      <c r="CM113" s="1650"/>
      <c r="CN113" s="1650"/>
      <c r="CO113" s="1650"/>
      <c r="CP113" s="1650"/>
      <c r="CQ113" s="1650"/>
      <c r="CR113" s="1650"/>
      <c r="CS113" s="1650"/>
      <c r="CT113" s="1650"/>
      <c r="CU113" s="1650"/>
      <c r="CV113" s="1650"/>
      <c r="CW113" s="1650"/>
      <c r="CX113" s="1650"/>
      <c r="CY113" s="1650"/>
      <c r="CZ113" s="1650"/>
      <c r="DA113" s="1650"/>
      <c r="DB113" s="1650"/>
      <c r="DC113" s="1650"/>
      <c r="DD113" s="1650"/>
      <c r="DE113" s="1650"/>
      <c r="DF113" s="1650"/>
      <c r="DG113" s="1650"/>
      <c r="DH113" s="1650"/>
      <c r="DI113" s="1650"/>
      <c r="DJ113" s="1650"/>
      <c r="DK113" s="1650"/>
      <c r="DL113" s="1650"/>
      <c r="DM113" s="1650"/>
      <c r="DN113" s="1650"/>
      <c r="DO113" s="1650"/>
      <c r="DP113" s="1650"/>
      <c r="DQ113" s="1650"/>
      <c r="DR113" s="1650"/>
      <c r="DS113" s="1650"/>
      <c r="DT113" s="1650"/>
      <c r="DU113" s="1650"/>
      <c r="DV113" s="1650"/>
      <c r="DW113" s="1650"/>
      <c r="DX113" s="1650"/>
      <c r="DY113" s="1650"/>
      <c r="DZ113" s="1650"/>
      <c r="EA113" s="1650"/>
      <c r="EB113" s="1650"/>
      <c r="EC113" s="1650"/>
      <c r="ED113" s="1650"/>
      <c r="EE113" s="1650"/>
      <c r="EF113" s="1650"/>
      <c r="EG113" s="1650"/>
      <c r="EH113" s="1650"/>
      <c r="EI113" s="1650"/>
      <c r="EJ113" s="1650"/>
      <c r="EK113" s="1650"/>
      <c r="EL113" s="1650"/>
      <c r="EM113" s="1650"/>
      <c r="EN113" s="1650"/>
      <c r="EO113" s="1650"/>
      <c r="EP113" s="1650"/>
      <c r="EQ113" s="1650"/>
      <c r="ER113" s="1650"/>
      <c r="ES113" s="1650"/>
      <c r="ET113" s="1650"/>
      <c r="EU113" s="1650"/>
      <c r="EV113" s="1650"/>
      <c r="EW113" s="1650"/>
      <c r="EX113" s="1650"/>
      <c r="EY113" s="1650"/>
      <c r="EZ113" s="1650"/>
      <c r="FA113" s="1650"/>
      <c r="FB113" s="1650"/>
      <c r="FC113" s="1650"/>
      <c r="FD113" s="1650"/>
      <c r="FE113" s="1650"/>
      <c r="FF113" s="1650"/>
      <c r="FG113" s="1650"/>
      <c r="FH113" s="1650"/>
      <c r="FI113" s="1650"/>
      <c r="FJ113" s="1650"/>
      <c r="FK113" s="1650"/>
      <c r="FL113" s="1650"/>
      <c r="FM113" s="1650"/>
      <c r="FN113" s="1650"/>
      <c r="FO113" s="1650"/>
      <c r="FP113" s="1650"/>
      <c r="FQ113" s="1650"/>
      <c r="FR113" s="1650"/>
      <c r="FS113" s="1650"/>
      <c r="FT113" s="1650"/>
      <c r="FU113" s="1650"/>
      <c r="FV113" s="1650"/>
      <c r="FW113" s="1650"/>
      <c r="FX113" s="1650"/>
      <c r="FY113" s="1650"/>
      <c r="FZ113" s="1650"/>
      <c r="GA113" s="1650"/>
      <c r="GB113" s="1650"/>
      <c r="GC113" s="1650"/>
      <c r="GD113" s="1650"/>
      <c r="GE113" s="1650"/>
      <c r="GF113" s="1650"/>
      <c r="GG113" s="1650"/>
      <c r="GH113" s="1650"/>
      <c r="GI113" s="1650"/>
      <c r="GJ113" s="1650"/>
      <c r="GK113" s="1650"/>
      <c r="GL113" s="1650"/>
      <c r="GM113" s="1650"/>
      <c r="GO113" s="1169"/>
      <c r="GP113" s="1645"/>
      <c r="GQ113" s="1645"/>
      <c r="GR113" s="1169"/>
      <c r="GS113" s="1169"/>
      <c r="GT113" s="1169"/>
      <c r="GU113" s="1169"/>
      <c r="GV113" s="1645"/>
      <c r="GW113" s="1169"/>
      <c r="GX113" s="1169"/>
      <c r="GY113" s="553"/>
      <c r="GZ113" s="1169"/>
      <c r="HA113" s="1169"/>
      <c r="HB113" s="1169"/>
      <c r="HC113" s="1169"/>
      <c r="HD113" s="1169"/>
      <c r="HE113" s="1641"/>
      <c r="HF113" s="575"/>
      <c r="HG113" s="575"/>
      <c r="HH113" s="575"/>
      <c r="HI113" s="575"/>
      <c r="HJ113" s="1650">
        <v>11</v>
      </c>
    </row>
    <row s="1650" customFormat="1" customHeight="1" ht="11.549999999999999">
      <c r="A114" s="996"/>
      <c r="B114" s="1645"/>
      <c r="C114" s="1645"/>
      <c r="D114" s="360"/>
      <c r="J114" s="1650"/>
      <c r="K114" s="1650"/>
      <c r="L114" s="1650"/>
      <c r="M114" s="1650"/>
      <c r="N114" s="1650"/>
      <c r="O114" s="1650"/>
      <c r="P114" s="1650"/>
      <c r="Q114" s="1650"/>
      <c r="R114" s="1650"/>
      <c r="S114" s="1650"/>
      <c r="T114" s="1650"/>
      <c r="U114" s="1650"/>
      <c r="V114" s="1650"/>
      <c r="W114" s="1650"/>
      <c r="X114" s="1650"/>
      <c r="Y114" s="1650"/>
      <c r="Z114" s="1650"/>
      <c r="AA114" s="1650"/>
      <c r="AB114" s="1650"/>
      <c r="AC114" s="1650"/>
      <c r="AD114" s="1650"/>
      <c r="AE114" s="1650"/>
      <c r="AF114" s="1650"/>
      <c r="AG114" s="1650"/>
      <c r="AH114" s="1650"/>
      <c r="AI114" s="1650"/>
      <c r="AJ114" s="1650"/>
      <c r="AK114" s="1650"/>
      <c r="AL114" s="1650"/>
      <c r="AM114" s="1650"/>
      <c r="AN114" s="1650"/>
      <c r="AO114" s="1650"/>
      <c r="AP114" s="1650"/>
      <c r="AQ114" s="1650"/>
      <c r="AR114" s="1650"/>
      <c r="AS114" s="1650"/>
      <c r="AT114" s="1650"/>
      <c r="AU114" s="1650"/>
      <c r="AV114" s="1650"/>
      <c r="AW114" s="1650"/>
      <c r="AX114" s="1650"/>
      <c r="AY114" s="1650"/>
      <c r="AZ114" s="1650"/>
      <c r="BA114" s="1650"/>
      <c r="BB114" s="1650"/>
      <c r="BC114" s="1650"/>
      <c r="BD114" s="1650"/>
      <c r="BE114" s="1650"/>
      <c r="BF114" s="1650"/>
      <c r="BG114" s="1650"/>
      <c r="BH114" s="1650"/>
      <c r="BI114" s="1650"/>
      <c r="BJ114" s="1650"/>
      <c r="BK114" s="1650"/>
      <c r="BL114" s="1650"/>
      <c r="BM114" s="1650"/>
      <c r="BN114" s="1650"/>
      <c r="BO114" s="1650"/>
      <c r="BP114" s="1650"/>
      <c r="BQ114" s="1650"/>
      <c r="BR114" s="1650"/>
      <c r="BS114" s="1650"/>
      <c r="BT114" s="1650"/>
      <c r="BU114" s="1650"/>
      <c r="BV114" s="1650"/>
      <c r="BW114" s="1650"/>
      <c r="BX114" s="1650"/>
      <c r="BY114" s="1650"/>
      <c r="BZ114" s="1650"/>
      <c r="CA114" s="1650"/>
      <c r="CB114" s="1650"/>
      <c r="CC114" s="1650"/>
      <c r="CD114" s="1650"/>
      <c r="CE114" s="1650"/>
      <c r="CF114" s="1650"/>
      <c r="CG114" s="1650"/>
      <c r="CH114" s="1650"/>
      <c r="CI114" s="1650"/>
      <c r="CJ114" s="1650"/>
      <c r="CK114" s="1650"/>
      <c r="CL114" s="1650"/>
      <c r="CM114" s="1650"/>
      <c r="CN114" s="1650"/>
      <c r="CO114" s="1650"/>
      <c r="CP114" s="1650"/>
      <c r="CQ114" s="1650"/>
      <c r="CR114" s="1650"/>
      <c r="CS114" s="1650"/>
      <c r="CT114" s="1650"/>
      <c r="CU114" s="1650"/>
      <c r="CV114" s="1650"/>
      <c r="CW114" s="1650"/>
      <c r="CX114" s="1650"/>
      <c r="CY114" s="1650"/>
      <c r="CZ114" s="1650"/>
      <c r="DA114" s="1650"/>
      <c r="DB114" s="1650"/>
      <c r="DC114" s="1650"/>
      <c r="DD114" s="1650"/>
      <c r="DE114" s="1650"/>
      <c r="DF114" s="1650"/>
      <c r="DG114" s="1650"/>
      <c r="DH114" s="1650"/>
      <c r="DI114" s="1650"/>
      <c r="DJ114" s="1650"/>
      <c r="DK114" s="1650"/>
      <c r="DL114" s="1650"/>
      <c r="DM114" s="1650"/>
      <c r="DN114" s="1650"/>
      <c r="DO114" s="1650"/>
      <c r="DP114" s="1650"/>
      <c r="DQ114" s="1650"/>
      <c r="DR114" s="1650"/>
      <c r="DS114" s="1650"/>
      <c r="DT114" s="1650"/>
      <c r="DU114" s="1650"/>
      <c r="DV114" s="1650"/>
      <c r="DW114" s="1650"/>
      <c r="DX114" s="1650"/>
      <c r="DY114" s="1650"/>
      <c r="DZ114" s="1650"/>
      <c r="EA114" s="1650"/>
      <c r="EB114" s="1650"/>
      <c r="EC114" s="1650"/>
      <c r="ED114" s="1650"/>
      <c r="EE114" s="1650"/>
      <c r="EF114" s="1650"/>
      <c r="EG114" s="1650"/>
      <c r="EH114" s="1650"/>
      <c r="EI114" s="1650"/>
      <c r="EJ114" s="1650"/>
      <c r="EK114" s="1650"/>
      <c r="EL114" s="1650"/>
      <c r="EM114" s="1650"/>
      <c r="EN114" s="1650"/>
      <c r="EO114" s="1650"/>
      <c r="EP114" s="1650"/>
      <c r="EQ114" s="1650"/>
      <c r="ER114" s="1650"/>
      <c r="ES114" s="1650"/>
      <c r="ET114" s="1650"/>
      <c r="EU114" s="1650"/>
      <c r="EV114" s="1650"/>
      <c r="EW114" s="1650"/>
      <c r="EX114" s="1650"/>
      <c r="EY114" s="1650"/>
      <c r="EZ114" s="1650"/>
      <c r="FA114" s="1650"/>
      <c r="FB114" s="1650"/>
      <c r="FC114" s="1650"/>
      <c r="FD114" s="1650"/>
      <c r="FE114" s="1650"/>
      <c r="FF114" s="1650"/>
      <c r="FG114" s="1650"/>
      <c r="FH114" s="1650"/>
      <c r="FI114" s="1650"/>
      <c r="FJ114" s="1650"/>
      <c r="FK114" s="1650"/>
      <c r="FL114" s="1650"/>
      <c r="FM114" s="1650"/>
      <c r="FN114" s="1650"/>
      <c r="FO114" s="1650"/>
      <c r="FP114" s="1650"/>
      <c r="FQ114" s="1650"/>
      <c r="FR114" s="1650"/>
      <c r="FS114" s="1650"/>
      <c r="FT114" s="1650"/>
      <c r="FU114" s="1650"/>
      <c r="FV114" s="1650"/>
      <c r="FW114" s="1650"/>
      <c r="FX114" s="1650"/>
      <c r="FY114" s="1650"/>
      <c r="FZ114" s="1650"/>
      <c r="GA114" s="1650"/>
      <c r="GB114" s="1650"/>
      <c r="GC114" s="1650"/>
      <c r="GD114" s="1650"/>
      <c r="GE114" s="1650"/>
      <c r="GF114" s="1650"/>
      <c r="GG114" s="1650"/>
      <c r="GH114" s="1650"/>
      <c r="GI114" s="1650"/>
      <c r="GJ114" s="1650"/>
      <c r="GK114" s="1650"/>
      <c r="GL114" s="1650"/>
      <c r="GM114" s="1650"/>
      <c r="GO114" s="1169"/>
      <c r="GP114" s="1645"/>
      <c r="GQ114" s="1645"/>
      <c r="GR114" s="1169"/>
      <c r="GS114" s="1169"/>
      <c r="GT114" s="1169"/>
      <c r="GU114" s="1169"/>
      <c r="GV114" s="1645"/>
      <c r="GW114" s="1169"/>
      <c r="GX114" s="1169"/>
      <c r="GY114" s="553"/>
      <c r="GZ114" s="1169"/>
      <c r="HA114" s="1169"/>
      <c r="HB114" s="1169"/>
      <c r="HC114" s="1169"/>
      <c r="HD114" s="1169"/>
      <c r="HE114" s="1641"/>
      <c r="HF114" s="575"/>
      <c r="HG114" s="575"/>
      <c r="HH114" s="575"/>
      <c r="HI114" s="575"/>
      <c r="HJ114" s="1650">
        <v>11</v>
      </c>
    </row>
    <row s="1650" customFormat="1" customHeight="1" ht="11.549999999999999">
      <c r="A115" s="996"/>
      <c r="B115" s="1645"/>
      <c r="C115" s="1645"/>
      <c r="D115" s="360"/>
      <c r="J115" s="1650"/>
      <c r="K115" s="1650"/>
      <c r="L115" s="1650"/>
      <c r="M115" s="1650"/>
      <c r="N115" s="1650"/>
      <c r="O115" s="1650"/>
      <c r="P115" s="1650"/>
      <c r="Q115" s="1650"/>
      <c r="R115" s="1650"/>
      <c r="S115" s="1650"/>
      <c r="T115" s="1650"/>
      <c r="U115" s="1650"/>
      <c r="V115" s="1650"/>
      <c r="W115" s="1650"/>
      <c r="X115" s="1650"/>
      <c r="Y115" s="1650"/>
      <c r="Z115" s="1650"/>
      <c r="AA115" s="1650"/>
      <c r="AB115" s="1650"/>
      <c r="AC115" s="1650"/>
      <c r="AD115" s="1650"/>
      <c r="AE115" s="1650"/>
      <c r="AF115" s="1650"/>
      <c r="AG115" s="1650"/>
      <c r="AH115" s="1650"/>
      <c r="AI115" s="1650"/>
      <c r="AJ115" s="1650"/>
      <c r="AK115" s="1650"/>
      <c r="AL115" s="1650"/>
      <c r="AM115" s="1650"/>
      <c r="AN115" s="1650"/>
      <c r="AO115" s="1650"/>
      <c r="AP115" s="1650"/>
      <c r="AQ115" s="1650"/>
      <c r="AR115" s="1650"/>
      <c r="AS115" s="1650"/>
      <c r="AT115" s="1650"/>
      <c r="AU115" s="1650"/>
      <c r="AV115" s="1650"/>
      <c r="AW115" s="1650"/>
      <c r="AX115" s="1650"/>
      <c r="AY115" s="1650"/>
      <c r="AZ115" s="1650"/>
      <c r="BA115" s="1650"/>
      <c r="BB115" s="1650"/>
      <c r="BC115" s="1650"/>
      <c r="BD115" s="1650"/>
      <c r="BE115" s="1650"/>
      <c r="BF115" s="1650"/>
      <c r="BG115" s="1650"/>
      <c r="BH115" s="1650"/>
      <c r="BI115" s="1650"/>
      <c r="BJ115" s="1650"/>
      <c r="BK115" s="1650"/>
      <c r="BL115" s="1650"/>
      <c r="BM115" s="1650"/>
      <c r="BN115" s="1650"/>
      <c r="BO115" s="1650"/>
      <c r="BP115" s="1650"/>
      <c r="BQ115" s="1650"/>
      <c r="BR115" s="1650"/>
      <c r="BS115" s="1650"/>
      <c r="BT115" s="1650"/>
      <c r="BU115" s="1650"/>
      <c r="BV115" s="1650"/>
      <c r="BW115" s="1650"/>
      <c r="BX115" s="1650"/>
      <c r="BY115" s="1650"/>
      <c r="BZ115" s="1650"/>
      <c r="CA115" s="1650"/>
      <c r="CB115" s="1650"/>
      <c r="CC115" s="1650"/>
      <c r="CD115" s="1650"/>
      <c r="CE115" s="1650"/>
      <c r="CF115" s="1650"/>
      <c r="CG115" s="1650"/>
      <c r="CH115" s="1650"/>
      <c r="CI115" s="1650"/>
      <c r="CJ115" s="1650"/>
      <c r="CK115" s="1650"/>
      <c r="CL115" s="1650"/>
      <c r="CM115" s="1650"/>
      <c r="CN115" s="1650"/>
      <c r="CO115" s="1650"/>
      <c r="CP115" s="1650"/>
      <c r="CQ115" s="1650"/>
      <c r="CR115" s="1650"/>
      <c r="CS115" s="1650"/>
      <c r="CT115" s="1650"/>
      <c r="CU115" s="1650"/>
      <c r="CV115" s="1650"/>
      <c r="CW115" s="1650"/>
      <c r="CX115" s="1650"/>
      <c r="CY115" s="1650"/>
      <c r="CZ115" s="1650"/>
      <c r="DA115" s="1650"/>
      <c r="DB115" s="1650"/>
      <c r="DC115" s="1650"/>
      <c r="DD115" s="1650"/>
      <c r="DE115" s="1650"/>
      <c r="DF115" s="1650"/>
      <c r="DG115" s="1650"/>
      <c r="DH115" s="1650"/>
      <c r="DI115" s="1650"/>
      <c r="DJ115" s="1650"/>
      <c r="DK115" s="1650"/>
      <c r="DL115" s="1650"/>
      <c r="DM115" s="1650"/>
      <c r="DN115" s="1650"/>
      <c r="DO115" s="1650"/>
      <c r="DP115" s="1650"/>
      <c r="DQ115" s="1650"/>
      <c r="DR115" s="1650"/>
      <c r="DS115" s="1650"/>
      <c r="DT115" s="1650"/>
      <c r="DU115" s="1650"/>
      <c r="DV115" s="1650"/>
      <c r="DW115" s="1650"/>
      <c r="DX115" s="1650"/>
      <c r="DY115" s="1650"/>
      <c r="DZ115" s="1650"/>
      <c r="EA115" s="1650"/>
      <c r="EB115" s="1650"/>
      <c r="EC115" s="1650"/>
      <c r="ED115" s="1650"/>
      <c r="EE115" s="1650"/>
      <c r="EF115" s="1650"/>
      <c r="EG115" s="1650"/>
      <c r="EH115" s="1650"/>
      <c r="EI115" s="1650"/>
      <c r="EJ115" s="1650"/>
      <c r="EK115" s="1650"/>
      <c r="EL115" s="1650"/>
      <c r="EM115" s="1650"/>
      <c r="EN115" s="1650"/>
      <c r="EO115" s="1650"/>
      <c r="EP115" s="1650"/>
      <c r="EQ115" s="1650"/>
      <c r="ER115" s="1650"/>
      <c r="ES115" s="1650"/>
      <c r="ET115" s="1650"/>
      <c r="EU115" s="1650"/>
      <c r="EV115" s="1650"/>
      <c r="EW115" s="1650"/>
      <c r="EX115" s="1650"/>
      <c r="EY115" s="1650"/>
      <c r="EZ115" s="1650"/>
      <c r="FA115" s="1650"/>
      <c r="FB115" s="1650"/>
      <c r="FC115" s="1650"/>
      <c r="FD115" s="1650"/>
      <c r="FE115" s="1650"/>
      <c r="FF115" s="1650"/>
      <c r="FG115" s="1650"/>
      <c r="FH115" s="1650"/>
      <c r="FI115" s="1650"/>
      <c r="FJ115" s="1650"/>
      <c r="FK115" s="1650"/>
      <c r="FL115" s="1650"/>
      <c r="FM115" s="1650"/>
      <c r="FN115" s="1650"/>
      <c r="FO115" s="1650"/>
      <c r="FP115" s="1650"/>
      <c r="FQ115" s="1650"/>
      <c r="FR115" s="1650"/>
      <c r="FS115" s="1650"/>
      <c r="FT115" s="1650"/>
      <c r="FU115" s="1650"/>
      <c r="FV115" s="1650"/>
      <c r="FW115" s="1650"/>
      <c r="FX115" s="1650"/>
      <c r="FY115" s="1650"/>
      <c r="FZ115" s="1650"/>
      <c r="GA115" s="1650"/>
      <c r="GB115" s="1650"/>
      <c r="GC115" s="1650"/>
      <c r="GD115" s="1650"/>
      <c r="GE115" s="1650"/>
      <c r="GF115" s="1650"/>
      <c r="GG115" s="1650"/>
      <c r="GH115" s="1650"/>
      <c r="GI115" s="1650"/>
      <c r="GJ115" s="1650"/>
      <c r="GK115" s="1650"/>
      <c r="GL115" s="1650"/>
      <c r="GM115" s="1650"/>
      <c r="GO115" s="1169"/>
      <c r="GP115" s="1645"/>
      <c r="GQ115" s="1645"/>
      <c r="GR115" s="1169"/>
      <c r="GS115" s="1169"/>
      <c r="GT115" s="1169"/>
      <c r="GU115" s="1169"/>
      <c r="GV115" s="1645"/>
      <c r="GW115" s="1169"/>
      <c r="GX115" s="1169"/>
      <c r="GY115" s="553"/>
      <c r="GZ115" s="1169"/>
      <c r="HA115" s="1169"/>
      <c r="HB115" s="1169"/>
      <c r="HC115" s="1169"/>
      <c r="HD115" s="1169"/>
      <c r="HE115" s="1641"/>
      <c r="HF115" s="575"/>
      <c r="HG115" s="575"/>
      <c r="HH115" s="575"/>
      <c r="HI115" s="575"/>
      <c r="HJ115" s="1650">
        <v>11</v>
      </c>
    </row>
    <row s="1650" customFormat="1" customHeight="1" ht="11.549999999999999">
      <c r="A116" s="996"/>
      <c r="B116" s="1645"/>
      <c r="C116" s="1645"/>
      <c r="D116" s="360"/>
      <c r="J116" s="1650"/>
      <c r="K116" s="1650"/>
      <c r="L116" s="1650"/>
      <c r="M116" s="1650"/>
      <c r="N116" s="1650"/>
      <c r="O116" s="1650"/>
      <c r="P116" s="1650"/>
      <c r="Q116" s="1650"/>
      <c r="R116" s="1650"/>
      <c r="S116" s="1650"/>
      <c r="T116" s="1650"/>
      <c r="U116" s="1650"/>
      <c r="V116" s="1650"/>
      <c r="W116" s="1650"/>
      <c r="X116" s="1650"/>
      <c r="Y116" s="1650"/>
      <c r="Z116" s="1650"/>
      <c r="AA116" s="1650"/>
      <c r="AB116" s="1650"/>
      <c r="AC116" s="1650"/>
      <c r="AD116" s="1650"/>
      <c r="AE116" s="1650"/>
      <c r="AF116" s="1650"/>
      <c r="AG116" s="1650"/>
      <c r="AH116" s="1650"/>
      <c r="AI116" s="1650"/>
      <c r="AJ116" s="1650"/>
      <c r="AK116" s="1650"/>
      <c r="AL116" s="1650"/>
      <c r="AM116" s="1650"/>
      <c r="AN116" s="1650"/>
      <c r="AO116" s="1650"/>
      <c r="AP116" s="1650"/>
      <c r="AQ116" s="1650"/>
      <c r="AR116" s="1650"/>
      <c r="AS116" s="1650"/>
      <c r="AT116" s="1650"/>
      <c r="AU116" s="1650"/>
      <c r="AV116" s="1650"/>
      <c r="AW116" s="1650"/>
      <c r="AX116" s="1650"/>
      <c r="AY116" s="1650"/>
      <c r="AZ116" s="1650"/>
      <c r="BA116" s="1650"/>
      <c r="BB116" s="1650"/>
      <c r="BC116" s="1650"/>
      <c r="BD116" s="1650"/>
      <c r="BE116" s="1650"/>
      <c r="BF116" s="1650"/>
      <c r="BG116" s="1650"/>
      <c r="BH116" s="1650"/>
      <c r="BI116" s="1650"/>
      <c r="BJ116" s="1650"/>
      <c r="BK116" s="1650"/>
      <c r="BL116" s="1650"/>
      <c r="BM116" s="1650"/>
      <c r="BN116" s="1650"/>
      <c r="BO116" s="1650"/>
      <c r="BP116" s="1650"/>
      <c r="BQ116" s="1650"/>
      <c r="BR116" s="1650"/>
      <c r="BS116" s="1650"/>
      <c r="BT116" s="1650"/>
      <c r="BU116" s="1650"/>
      <c r="BV116" s="1650"/>
      <c r="BW116" s="1650"/>
      <c r="BX116" s="1650"/>
      <c r="BY116" s="1650"/>
      <c r="BZ116" s="1650"/>
      <c r="CA116" s="1650"/>
      <c r="CB116" s="1650"/>
      <c r="CC116" s="1650"/>
      <c r="CD116" s="1650"/>
      <c r="CE116" s="1650"/>
      <c r="CF116" s="1650"/>
      <c r="CG116" s="1650"/>
      <c r="CH116" s="1650"/>
      <c r="CI116" s="1650"/>
      <c r="CJ116" s="1650"/>
      <c r="CK116" s="1650"/>
      <c r="CL116" s="1650"/>
      <c r="CM116" s="1650"/>
      <c r="CN116" s="1650"/>
      <c r="CO116" s="1650"/>
      <c r="CP116" s="1650"/>
      <c r="CQ116" s="1650"/>
      <c r="CR116" s="1650"/>
      <c r="CS116" s="1650"/>
      <c r="CT116" s="1650"/>
      <c r="CU116" s="1650"/>
      <c r="CV116" s="1650"/>
      <c r="CW116" s="1650"/>
      <c r="CX116" s="1650"/>
      <c r="CY116" s="1650"/>
      <c r="CZ116" s="1650"/>
      <c r="DA116" s="1650"/>
      <c r="DB116" s="1650"/>
      <c r="DC116" s="1650"/>
      <c r="DD116" s="1650"/>
      <c r="DE116" s="1650"/>
      <c r="DF116" s="1650"/>
      <c r="DG116" s="1650"/>
      <c r="DH116" s="1650"/>
      <c r="DI116" s="1650"/>
      <c r="DJ116" s="1650"/>
      <c r="DK116" s="1650"/>
      <c r="DL116" s="1650"/>
      <c r="DM116" s="1650"/>
      <c r="DN116" s="1650"/>
      <c r="DO116" s="1650"/>
      <c r="DP116" s="1650"/>
      <c r="DQ116" s="1650"/>
      <c r="DR116" s="1650"/>
      <c r="DS116" s="1650"/>
      <c r="DT116" s="1650"/>
      <c r="DU116" s="1650"/>
      <c r="DV116" s="1650"/>
      <c r="DW116" s="1650"/>
      <c r="DX116" s="1650"/>
      <c r="DY116" s="1650"/>
      <c r="DZ116" s="1650"/>
      <c r="EA116" s="1650"/>
      <c r="EB116" s="1650"/>
      <c r="EC116" s="1650"/>
      <c r="ED116" s="1650"/>
      <c r="EE116" s="1650"/>
      <c r="EF116" s="1650"/>
      <c r="EG116" s="1650"/>
      <c r="EH116" s="1650"/>
      <c r="EI116" s="1650"/>
      <c r="EJ116" s="1650"/>
      <c r="EK116" s="1650"/>
      <c r="EL116" s="1650"/>
      <c r="EM116" s="1650"/>
      <c r="EN116" s="1650"/>
      <c r="EO116" s="1650"/>
      <c r="EP116" s="1650"/>
      <c r="EQ116" s="1650"/>
      <c r="ER116" s="1650"/>
      <c r="ES116" s="1650"/>
      <c r="ET116" s="1650"/>
      <c r="EU116" s="1650"/>
      <c r="EV116" s="1650"/>
      <c r="EW116" s="1650"/>
      <c r="EX116" s="1650"/>
      <c r="EY116" s="1650"/>
      <c r="EZ116" s="1650"/>
      <c r="FA116" s="1650"/>
      <c r="FB116" s="1650"/>
      <c r="FC116" s="1650"/>
      <c r="FD116" s="1650"/>
      <c r="FE116" s="1650"/>
      <c r="FF116" s="1650"/>
      <c r="FG116" s="1650"/>
      <c r="FH116" s="1650"/>
      <c r="FI116" s="1650"/>
      <c r="FJ116" s="1650"/>
      <c r="FK116" s="1650"/>
      <c r="FL116" s="1650"/>
      <c r="FM116" s="1650"/>
      <c r="FN116" s="1650"/>
      <c r="FO116" s="1650"/>
      <c r="FP116" s="1650"/>
      <c r="FQ116" s="1650"/>
      <c r="FR116" s="1650"/>
      <c r="FS116" s="1650"/>
      <c r="FT116" s="1650"/>
      <c r="FU116" s="1650"/>
      <c r="FV116" s="1650"/>
      <c r="FW116" s="1650"/>
      <c r="FX116" s="1650"/>
      <c r="FY116" s="1650"/>
      <c r="FZ116" s="1650"/>
      <c r="GA116" s="1650"/>
      <c r="GB116" s="1650"/>
      <c r="GC116" s="1650"/>
      <c r="GD116" s="1650"/>
      <c r="GE116" s="1650"/>
      <c r="GF116" s="1650"/>
      <c r="GG116" s="1650"/>
      <c r="GH116" s="1650"/>
      <c r="GI116" s="1650"/>
      <c r="GJ116" s="1650"/>
      <c r="GK116" s="1650"/>
      <c r="GL116" s="1650"/>
      <c r="GM116" s="1650"/>
      <c r="GO116" s="1169"/>
      <c r="GP116" s="1645"/>
      <c r="GQ116" s="1645"/>
      <c r="GR116" s="1169"/>
      <c r="GS116" s="1169"/>
      <c r="GT116" s="1169"/>
      <c r="GU116" s="1169"/>
      <c r="GV116" s="1645"/>
      <c r="GW116" s="1169"/>
      <c r="GX116" s="1169"/>
      <c r="GY116" s="553"/>
      <c r="GZ116" s="1169"/>
      <c r="HA116" s="1169"/>
      <c r="HB116" s="1169"/>
      <c r="HC116" s="1169"/>
      <c r="HD116" s="1169"/>
      <c r="HE116" s="1641"/>
      <c r="HF116" s="575"/>
      <c r="HG116" s="575"/>
      <c r="HH116" s="575"/>
      <c r="HI116" s="575"/>
      <c r="HJ116" s="1650">
        <v>11</v>
      </c>
    </row>
    <row s="1650" customFormat="1" customHeight="1" ht="11.549999999999999">
      <c r="A117" s="996"/>
      <c r="B117" s="1645"/>
      <c r="C117" s="1645"/>
      <c r="D117" s="360"/>
      <c r="J117" s="1650"/>
      <c r="K117" s="1650"/>
      <c r="L117" s="1650"/>
      <c r="M117" s="1650"/>
      <c r="N117" s="1650"/>
      <c r="O117" s="1650"/>
      <c r="P117" s="1650"/>
      <c r="Q117" s="1650"/>
      <c r="R117" s="1650"/>
      <c r="S117" s="1650"/>
      <c r="T117" s="1650"/>
      <c r="U117" s="1650"/>
      <c r="V117" s="1650"/>
      <c r="W117" s="1650"/>
      <c r="X117" s="1650"/>
      <c r="Y117" s="1650"/>
      <c r="Z117" s="1650"/>
      <c r="AA117" s="1650"/>
      <c r="AB117" s="1650"/>
      <c r="AC117" s="1650"/>
      <c r="AD117" s="1650"/>
      <c r="AE117" s="1650"/>
      <c r="AF117" s="1650"/>
      <c r="AG117" s="1650"/>
      <c r="AH117" s="1650"/>
      <c r="AI117" s="1650"/>
      <c r="AJ117" s="1650"/>
      <c r="AK117" s="1650"/>
      <c r="AL117" s="1650"/>
      <c r="AM117" s="1650"/>
      <c r="AN117" s="1650"/>
      <c r="AO117" s="1650"/>
      <c r="AP117" s="1650"/>
      <c r="AQ117" s="1650"/>
      <c r="AR117" s="1650"/>
      <c r="AS117" s="1650"/>
      <c r="AT117" s="1650"/>
      <c r="AU117" s="1650"/>
      <c r="AV117" s="1650"/>
      <c r="AW117" s="1650"/>
      <c r="AX117" s="1650"/>
      <c r="AY117" s="1650"/>
      <c r="AZ117" s="1650"/>
      <c r="BA117" s="1650"/>
      <c r="BB117" s="1650"/>
      <c r="BC117" s="1650"/>
      <c r="BD117" s="1650"/>
      <c r="BE117" s="1650"/>
      <c r="BF117" s="1650"/>
      <c r="BG117" s="1650"/>
      <c r="BH117" s="1650"/>
      <c r="BI117" s="1650"/>
      <c r="BJ117" s="1650"/>
      <c r="BK117" s="1650"/>
      <c r="BL117" s="1650"/>
      <c r="BM117" s="1650"/>
      <c r="BN117" s="1650"/>
      <c r="BO117" s="1650"/>
      <c r="BP117" s="1650"/>
      <c r="BQ117" s="1650"/>
      <c r="BR117" s="1650"/>
      <c r="BS117" s="1650"/>
      <c r="BT117" s="1650"/>
      <c r="BU117" s="1650"/>
      <c r="BV117" s="1650"/>
      <c r="BW117" s="1650"/>
      <c r="BX117" s="1650"/>
      <c r="BY117" s="1650"/>
      <c r="BZ117" s="1650"/>
      <c r="CA117" s="1650"/>
      <c r="CB117" s="1650"/>
      <c r="CC117" s="1650"/>
      <c r="CD117" s="1650"/>
      <c r="CE117" s="1650"/>
      <c r="CF117" s="1650"/>
      <c r="CG117" s="1650"/>
      <c r="CH117" s="1650"/>
      <c r="CI117" s="1650"/>
      <c r="CJ117" s="1650"/>
      <c r="CK117" s="1650"/>
      <c r="CL117" s="1650"/>
      <c r="CM117" s="1650"/>
      <c r="CN117" s="1650"/>
      <c r="CO117" s="1650"/>
      <c r="CP117" s="1650"/>
      <c r="CQ117" s="1650"/>
      <c r="CR117" s="1650"/>
      <c r="CS117" s="1650"/>
      <c r="CT117" s="1650"/>
      <c r="CU117" s="1650"/>
      <c r="CV117" s="1650"/>
      <c r="CW117" s="1650"/>
      <c r="CX117" s="1650"/>
      <c r="CY117" s="1650"/>
      <c r="CZ117" s="1650"/>
      <c r="DA117" s="1650"/>
      <c r="DB117" s="1650"/>
      <c r="DC117" s="1650"/>
      <c r="DD117" s="1650"/>
      <c r="DE117" s="1650"/>
      <c r="DF117" s="1650"/>
      <c r="DG117" s="1650"/>
      <c r="DH117" s="1650"/>
      <c r="DI117" s="1650"/>
      <c r="DJ117" s="1650"/>
      <c r="DK117" s="1650"/>
      <c r="DL117" s="1650"/>
      <c r="DM117" s="1650"/>
      <c r="DN117" s="1650"/>
      <c r="DO117" s="1650"/>
      <c r="DP117" s="1650"/>
      <c r="DQ117" s="1650"/>
      <c r="DR117" s="1650"/>
      <c r="DS117" s="1650"/>
      <c r="DT117" s="1650"/>
      <c r="DU117" s="1650"/>
      <c r="DV117" s="1650"/>
      <c r="DW117" s="1650"/>
      <c r="DX117" s="1650"/>
      <c r="DY117" s="1650"/>
      <c r="DZ117" s="1650"/>
      <c r="EA117" s="1650"/>
      <c r="EB117" s="1650"/>
      <c r="EC117" s="1650"/>
      <c r="ED117" s="1650"/>
      <c r="EE117" s="1650"/>
      <c r="EF117" s="1650"/>
      <c r="EG117" s="1650"/>
      <c r="EH117" s="1650"/>
      <c r="EI117" s="1650"/>
      <c r="EJ117" s="1650"/>
      <c r="EK117" s="1650"/>
      <c r="EL117" s="1650"/>
      <c r="EM117" s="1650"/>
      <c r="EN117" s="1650"/>
      <c r="EO117" s="1650"/>
      <c r="EP117" s="1650"/>
      <c r="EQ117" s="1650"/>
      <c r="ER117" s="1650"/>
      <c r="ES117" s="1650"/>
      <c r="ET117" s="1650"/>
      <c r="EU117" s="1650"/>
      <c r="EV117" s="1650"/>
      <c r="EW117" s="1650"/>
      <c r="EX117" s="1650"/>
      <c r="EY117" s="1650"/>
      <c r="EZ117" s="1650"/>
      <c r="FA117" s="1650"/>
      <c r="FB117" s="1650"/>
      <c r="FC117" s="1650"/>
      <c r="FD117" s="1650"/>
      <c r="FE117" s="1650"/>
      <c r="FF117" s="1650"/>
      <c r="FG117" s="1650"/>
      <c r="FH117" s="1650"/>
      <c r="FI117" s="1650"/>
      <c r="FJ117" s="1650"/>
      <c r="FK117" s="1650"/>
      <c r="FL117" s="1650"/>
      <c r="FM117" s="1650"/>
      <c r="FN117" s="1650"/>
      <c r="FO117" s="1650"/>
      <c r="FP117" s="1650"/>
      <c r="FQ117" s="1650"/>
      <c r="FR117" s="1650"/>
      <c r="FS117" s="1650"/>
      <c r="FT117" s="1650"/>
      <c r="FU117" s="1650"/>
      <c r="FV117" s="1650"/>
      <c r="FW117" s="1650"/>
      <c r="FX117" s="1650"/>
      <c r="FY117" s="1650"/>
      <c r="FZ117" s="1650"/>
      <c r="GA117" s="1650"/>
      <c r="GB117" s="1650"/>
      <c r="GC117" s="1650"/>
      <c r="GD117" s="1650"/>
      <c r="GE117" s="1650"/>
      <c r="GF117" s="1650"/>
      <c r="GG117" s="1650"/>
      <c r="GH117" s="1650"/>
      <c r="GI117" s="1650"/>
      <c r="GJ117" s="1650"/>
      <c r="GK117" s="1650"/>
      <c r="GL117" s="1650"/>
      <c r="GM117" s="1650"/>
      <c r="GO117" s="1169"/>
      <c r="GP117" s="1645"/>
      <c r="GQ117" s="1645"/>
      <c r="GR117" s="1169"/>
      <c r="GS117" s="1169"/>
      <c r="GT117" s="1169"/>
      <c r="GU117" s="1169"/>
      <c r="GV117" s="1645"/>
      <c r="GW117" s="1169"/>
      <c r="GX117" s="1169"/>
      <c r="GY117" s="553"/>
      <c r="GZ117" s="1169"/>
      <c r="HA117" s="1169"/>
      <c r="HB117" s="1169"/>
      <c r="HC117" s="1169"/>
      <c r="HD117" s="1169"/>
      <c r="HE117" s="1641"/>
      <c r="HF117" s="575"/>
      <c r="HG117" s="575"/>
      <c r="HH117" s="575"/>
      <c r="HI117" s="575"/>
      <c r="HJ117" s="1650">
        <v>11</v>
      </c>
    </row>
    <row s="1650" customFormat="1" customHeight="1" ht="11.549999999999999">
      <c r="A118" s="996"/>
      <c r="B118" s="1645"/>
      <c r="C118" s="1645"/>
      <c r="D118" s="360"/>
      <c r="J118" s="1650"/>
      <c r="K118" s="1650"/>
      <c r="L118" s="1650"/>
      <c r="M118" s="1650"/>
      <c r="N118" s="1650"/>
      <c r="O118" s="1650"/>
      <c r="P118" s="1650"/>
      <c r="Q118" s="1650"/>
      <c r="R118" s="1650"/>
      <c r="S118" s="1650"/>
      <c r="T118" s="1650"/>
      <c r="U118" s="1650"/>
      <c r="V118" s="1650"/>
      <c r="W118" s="1650"/>
      <c r="X118" s="1650"/>
      <c r="Y118" s="1650"/>
      <c r="Z118" s="1650"/>
      <c r="AA118" s="1650"/>
      <c r="AB118" s="1650"/>
      <c r="AC118" s="1650"/>
      <c r="AD118" s="1650"/>
      <c r="AE118" s="1650"/>
      <c r="AF118" s="1650"/>
      <c r="AG118" s="1650"/>
      <c r="AH118" s="1650"/>
      <c r="AI118" s="1650"/>
      <c r="AJ118" s="1650"/>
      <c r="AK118" s="1650"/>
      <c r="AL118" s="1650"/>
      <c r="AM118" s="1650"/>
      <c r="AN118" s="1650"/>
      <c r="AO118" s="1650"/>
      <c r="AP118" s="1650"/>
      <c r="AQ118" s="1650"/>
      <c r="AR118" s="1650"/>
      <c r="AS118" s="1650"/>
      <c r="AT118" s="1650"/>
      <c r="AU118" s="1650"/>
      <c r="AV118" s="1650"/>
      <c r="AW118" s="1650"/>
      <c r="AX118" s="1650"/>
      <c r="AY118" s="1650"/>
      <c r="AZ118" s="1650"/>
      <c r="BA118" s="1650"/>
      <c r="BB118" s="1650"/>
      <c r="BC118" s="1650"/>
      <c r="BD118" s="1650"/>
      <c r="BE118" s="1650"/>
      <c r="BF118" s="1650"/>
      <c r="BG118" s="1650"/>
      <c r="BH118" s="1650"/>
      <c r="BI118" s="1650"/>
      <c r="BJ118" s="1650"/>
      <c r="BK118" s="1650"/>
      <c r="BL118" s="1650"/>
      <c r="BM118" s="1650"/>
      <c r="BN118" s="1650"/>
      <c r="BO118" s="1650"/>
      <c r="BP118" s="1650"/>
      <c r="BQ118" s="1650"/>
      <c r="BR118" s="1650"/>
      <c r="BS118" s="1650"/>
      <c r="BT118" s="1650"/>
      <c r="BU118" s="1650"/>
      <c r="BV118" s="1650"/>
      <c r="BW118" s="1650"/>
      <c r="BX118" s="1650"/>
      <c r="BY118" s="1650"/>
      <c r="BZ118" s="1650"/>
      <c r="CA118" s="1650"/>
      <c r="CB118" s="1650"/>
      <c r="CC118" s="1650"/>
      <c r="CD118" s="1650"/>
      <c r="CE118" s="1650"/>
      <c r="CF118" s="1650"/>
      <c r="CG118" s="1650"/>
      <c r="CH118" s="1650"/>
      <c r="CI118" s="1650"/>
      <c r="CJ118" s="1650"/>
      <c r="CK118" s="1650"/>
      <c r="CL118" s="1650"/>
      <c r="CM118" s="1650"/>
      <c r="CN118" s="1650"/>
      <c r="CO118" s="1650"/>
      <c r="CP118" s="1650"/>
      <c r="CQ118" s="1650"/>
      <c r="CR118" s="1650"/>
      <c r="CS118" s="1650"/>
      <c r="CT118" s="1650"/>
      <c r="CU118" s="1650"/>
      <c r="CV118" s="1650"/>
      <c r="CW118" s="1650"/>
      <c r="CX118" s="1650"/>
      <c r="CY118" s="1650"/>
      <c r="CZ118" s="1650"/>
      <c r="DA118" s="1650"/>
      <c r="DB118" s="1650"/>
      <c r="DC118" s="1650"/>
      <c r="DD118" s="1650"/>
      <c r="DE118" s="1650"/>
      <c r="DF118" s="1650"/>
      <c r="DG118" s="1650"/>
      <c r="DH118" s="1650"/>
      <c r="DI118" s="1650"/>
      <c r="DJ118" s="1650"/>
      <c r="DK118" s="1650"/>
      <c r="DL118" s="1650"/>
      <c r="DM118" s="1650"/>
      <c r="DN118" s="1650"/>
      <c r="DO118" s="1650"/>
      <c r="DP118" s="1650"/>
      <c r="DQ118" s="1650"/>
      <c r="DR118" s="1650"/>
      <c r="DS118" s="1650"/>
      <c r="DT118" s="1650"/>
      <c r="DU118" s="1650"/>
      <c r="DV118" s="1650"/>
      <c r="DW118" s="1650"/>
      <c r="DX118" s="1650"/>
      <c r="DY118" s="1650"/>
      <c r="DZ118" s="1650"/>
      <c r="EA118" s="1650"/>
      <c r="EB118" s="1650"/>
      <c r="EC118" s="1650"/>
      <c r="ED118" s="1650"/>
      <c r="EE118" s="1650"/>
      <c r="EF118" s="1650"/>
      <c r="EG118" s="1650"/>
      <c r="EH118" s="1650"/>
      <c r="EI118" s="1650"/>
      <c r="EJ118" s="1650"/>
      <c r="EK118" s="1650"/>
      <c r="EL118" s="1650"/>
      <c r="EM118" s="1650"/>
      <c r="EN118" s="1650"/>
      <c r="EO118" s="1650"/>
      <c r="EP118" s="1650"/>
      <c r="EQ118" s="1650"/>
      <c r="ER118" s="1650"/>
      <c r="ES118" s="1650"/>
      <c r="ET118" s="1650"/>
      <c r="EU118" s="1650"/>
      <c r="EV118" s="1650"/>
      <c r="EW118" s="1650"/>
      <c r="EX118" s="1650"/>
      <c r="EY118" s="1650"/>
      <c r="EZ118" s="1650"/>
      <c r="FA118" s="1650"/>
      <c r="FB118" s="1650"/>
      <c r="FC118" s="1650"/>
      <c r="FD118" s="1650"/>
      <c r="FE118" s="1650"/>
      <c r="FF118" s="1650"/>
      <c r="FG118" s="1650"/>
      <c r="FH118" s="1650"/>
      <c r="FI118" s="1650"/>
      <c r="FJ118" s="1650"/>
      <c r="FK118" s="1650"/>
      <c r="FL118" s="1650"/>
      <c r="FM118" s="1650"/>
      <c r="FN118" s="1650"/>
      <c r="FO118" s="1650"/>
      <c r="FP118" s="1650"/>
      <c r="FQ118" s="1650"/>
      <c r="FR118" s="1650"/>
      <c r="FS118" s="1650"/>
      <c r="FT118" s="1650"/>
      <c r="FU118" s="1650"/>
      <c r="FV118" s="1650"/>
      <c r="FW118" s="1650"/>
      <c r="FX118" s="1650"/>
      <c r="FY118" s="1650"/>
      <c r="FZ118" s="1650"/>
      <c r="GA118" s="1650"/>
      <c r="GB118" s="1650"/>
      <c r="GC118" s="1650"/>
      <c r="GD118" s="1650"/>
      <c r="GE118" s="1650"/>
      <c r="GF118" s="1650"/>
      <c r="GG118" s="1650"/>
      <c r="GH118" s="1650"/>
      <c r="GI118" s="1650"/>
      <c r="GJ118" s="1650"/>
      <c r="GK118" s="1650"/>
      <c r="GL118" s="1650"/>
      <c r="GM118" s="1650"/>
      <c r="GO118" s="1169"/>
      <c r="GP118" s="1645"/>
      <c r="GQ118" s="1645"/>
      <c r="GR118" s="1169"/>
      <c r="GS118" s="1169"/>
      <c r="GT118" s="1169"/>
      <c r="GU118" s="1169"/>
      <c r="GV118" s="1645"/>
      <c r="GW118" s="1169"/>
      <c r="GX118" s="1169"/>
      <c r="GY118" s="553"/>
      <c r="GZ118" s="1169"/>
      <c r="HA118" s="1169"/>
      <c r="HB118" s="1169"/>
      <c r="HC118" s="1169"/>
      <c r="HD118" s="1169"/>
      <c r="HE118" s="1641"/>
      <c r="HF118" s="575"/>
      <c r="HG118" s="575"/>
      <c r="HH118" s="575"/>
      <c r="HI118" s="575"/>
      <c r="HJ118" s="1650">
        <v>11</v>
      </c>
    </row>
    <row s="1650" customFormat="1" customHeight="1" ht="11.549999999999999">
      <c r="A119" s="996"/>
      <c r="B119" s="1645"/>
      <c r="C119" s="1645"/>
      <c r="D119" s="360"/>
      <c r="J119" s="1650"/>
      <c r="K119" s="1650"/>
      <c r="L119" s="1650"/>
      <c r="M119" s="1650"/>
      <c r="N119" s="1650"/>
      <c r="O119" s="1650"/>
      <c r="P119" s="1650"/>
      <c r="Q119" s="1650"/>
      <c r="R119" s="1650"/>
      <c r="S119" s="1650"/>
      <c r="T119" s="1650"/>
      <c r="U119" s="1650"/>
      <c r="V119" s="1650"/>
      <c r="W119" s="1650"/>
      <c r="X119" s="1650"/>
      <c r="Y119" s="1650"/>
      <c r="Z119" s="1650"/>
      <c r="AA119" s="1650"/>
      <c r="AB119" s="1650"/>
      <c r="AC119" s="1650"/>
      <c r="AD119" s="1650"/>
      <c r="AE119" s="1650"/>
      <c r="AF119" s="1650"/>
      <c r="AG119" s="1650"/>
      <c r="AH119" s="1650"/>
      <c r="AI119" s="1650"/>
      <c r="AJ119" s="1650"/>
      <c r="AK119" s="1650"/>
      <c r="AL119" s="1650"/>
      <c r="AM119" s="1650"/>
      <c r="AN119" s="1650"/>
      <c r="AO119" s="1650"/>
      <c r="AP119" s="1650"/>
      <c r="AQ119" s="1650"/>
      <c r="AR119" s="1650"/>
      <c r="AS119" s="1650"/>
      <c r="AT119" s="1650"/>
      <c r="AU119" s="1650"/>
      <c r="AV119" s="1650"/>
      <c r="AW119" s="1650"/>
      <c r="AX119" s="1650"/>
      <c r="AY119" s="1650"/>
      <c r="AZ119" s="1650"/>
      <c r="BA119" s="1650"/>
      <c r="BB119" s="1650"/>
      <c r="BC119" s="1650"/>
      <c r="BD119" s="1650"/>
      <c r="BE119" s="1650"/>
      <c r="BF119" s="1650"/>
      <c r="BG119" s="1650"/>
      <c r="BH119" s="1650"/>
      <c r="BI119" s="1650"/>
      <c r="BJ119" s="1650"/>
      <c r="BK119" s="1650"/>
      <c r="BL119" s="1650"/>
      <c r="BM119" s="1650"/>
      <c r="BN119" s="1650"/>
      <c r="BO119" s="1650"/>
      <c r="BP119" s="1650"/>
      <c r="BQ119" s="1650"/>
      <c r="BR119" s="1650"/>
      <c r="BS119" s="1650"/>
      <c r="BT119" s="1650"/>
      <c r="BU119" s="1650"/>
      <c r="BV119" s="1650"/>
      <c r="BW119" s="1650"/>
      <c r="BX119" s="1650"/>
      <c r="BY119" s="1650"/>
      <c r="BZ119" s="1650"/>
      <c r="CA119" s="1650"/>
      <c r="CB119" s="1650"/>
      <c r="CC119" s="1650"/>
      <c r="CD119" s="1650"/>
      <c r="CE119" s="1650"/>
      <c r="CF119" s="1650"/>
      <c r="CG119" s="1650"/>
      <c r="CH119" s="1650"/>
      <c r="CI119" s="1650"/>
      <c r="CJ119" s="1650"/>
      <c r="CK119" s="1650"/>
      <c r="CL119" s="1650"/>
      <c r="CM119" s="1650"/>
      <c r="CN119" s="1650"/>
      <c r="CO119" s="1650"/>
      <c r="CP119" s="1650"/>
      <c r="CQ119" s="1650"/>
      <c r="CR119" s="1650"/>
      <c r="CS119" s="1650"/>
      <c r="CT119" s="1650"/>
      <c r="CU119" s="1650"/>
      <c r="CV119" s="1650"/>
      <c r="CW119" s="1650"/>
      <c r="CX119" s="1650"/>
      <c r="CY119" s="1650"/>
      <c r="CZ119" s="1650"/>
      <c r="DA119" s="1650"/>
      <c r="DB119" s="1650"/>
      <c r="DC119" s="1650"/>
      <c r="DD119" s="1650"/>
      <c r="DE119" s="1650"/>
      <c r="DF119" s="1650"/>
      <c r="DG119" s="1650"/>
      <c r="DH119" s="1650"/>
      <c r="DI119" s="1650"/>
      <c r="DJ119" s="1650"/>
      <c r="DK119" s="1650"/>
      <c r="DL119" s="1650"/>
      <c r="DM119" s="1650"/>
      <c r="DN119" s="1650"/>
      <c r="DO119" s="1650"/>
      <c r="DP119" s="1650"/>
      <c r="DQ119" s="1650"/>
      <c r="DR119" s="1650"/>
      <c r="DS119" s="1650"/>
      <c r="DT119" s="1650"/>
      <c r="DU119" s="1650"/>
      <c r="DV119" s="1650"/>
      <c r="DW119" s="1650"/>
      <c r="DX119" s="1650"/>
      <c r="DY119" s="1650"/>
      <c r="DZ119" s="1650"/>
      <c r="EA119" s="1650"/>
      <c r="EB119" s="1650"/>
      <c r="EC119" s="1650"/>
      <c r="ED119" s="1650"/>
      <c r="EE119" s="1650"/>
      <c r="EF119" s="1650"/>
      <c r="EG119" s="1650"/>
      <c r="EH119" s="1650"/>
      <c r="EI119" s="1650"/>
      <c r="EJ119" s="1650"/>
      <c r="EK119" s="1650"/>
      <c r="EL119" s="1650"/>
      <c r="EM119" s="1650"/>
      <c r="EN119" s="1650"/>
      <c r="EO119" s="1650"/>
      <c r="EP119" s="1650"/>
      <c r="EQ119" s="1650"/>
      <c r="ER119" s="1650"/>
      <c r="ES119" s="1650"/>
      <c r="ET119" s="1650"/>
      <c r="EU119" s="1650"/>
      <c r="EV119" s="1650"/>
      <c r="EW119" s="1650"/>
      <c r="EX119" s="1650"/>
      <c r="EY119" s="1650"/>
      <c r="EZ119" s="1650"/>
      <c r="FA119" s="1650"/>
      <c r="FB119" s="1650"/>
      <c r="FC119" s="1650"/>
      <c r="FD119" s="1650"/>
      <c r="FE119" s="1650"/>
      <c r="FF119" s="1650"/>
      <c r="FG119" s="1650"/>
      <c r="FH119" s="1650"/>
      <c r="FI119" s="1650"/>
      <c r="FJ119" s="1650"/>
      <c r="FK119" s="1650"/>
      <c r="FL119" s="1650"/>
      <c r="FM119" s="1650"/>
      <c r="FN119" s="1650"/>
      <c r="FO119" s="1650"/>
      <c r="FP119" s="1650"/>
      <c r="FQ119" s="1650"/>
      <c r="FR119" s="1650"/>
      <c r="FS119" s="1650"/>
      <c r="FT119" s="1650"/>
      <c r="FU119" s="1650"/>
      <c r="FV119" s="1650"/>
      <c r="FW119" s="1650"/>
      <c r="FX119" s="1650"/>
      <c r="FY119" s="1650"/>
      <c r="FZ119" s="1650"/>
      <c r="GA119" s="1650"/>
      <c r="GB119" s="1650"/>
      <c r="GC119" s="1650"/>
      <c r="GD119" s="1650"/>
      <c r="GE119" s="1650"/>
      <c r="GF119" s="1650"/>
      <c r="GG119" s="1650"/>
      <c r="GH119" s="1650"/>
      <c r="GI119" s="1650"/>
      <c r="GJ119" s="1650"/>
      <c r="GK119" s="1650"/>
      <c r="GL119" s="1650"/>
      <c r="GM119" s="1650"/>
      <c r="GO119" s="1169"/>
      <c r="GP119" s="1645"/>
      <c r="GQ119" s="1645"/>
      <c r="GR119" s="1169"/>
      <c r="GS119" s="1169"/>
      <c r="GT119" s="1169"/>
      <c r="GU119" s="1169"/>
      <c r="GV119" s="1645"/>
      <c r="GW119" s="1169"/>
      <c r="GX119" s="1169"/>
      <c r="GY119" s="553"/>
      <c r="GZ119" s="1169"/>
      <c r="HA119" s="1169"/>
      <c r="HB119" s="1169"/>
      <c r="HC119" s="1169"/>
      <c r="HD119" s="1169"/>
      <c r="HE119" s="1641"/>
      <c r="HF119" s="575"/>
      <c r="HG119" s="575"/>
      <c r="HH119" s="575"/>
      <c r="HI119" s="575"/>
      <c r="HJ119" s="1650">
        <v>11</v>
      </c>
    </row>
    <row s="1650" customFormat="1" customHeight="1" ht="11.549999999999999">
      <c r="A120" s="996"/>
      <c r="B120" s="1645"/>
      <c r="C120" s="1645"/>
      <c r="D120" s="360"/>
      <c r="J120" s="1650"/>
      <c r="K120" s="1650"/>
      <c r="L120" s="1650"/>
      <c r="M120" s="1650"/>
      <c r="N120" s="1650"/>
      <c r="O120" s="1650"/>
      <c r="P120" s="1650"/>
      <c r="Q120" s="1650"/>
      <c r="R120" s="1650"/>
      <c r="S120" s="1650"/>
      <c r="T120" s="1650"/>
      <c r="U120" s="1650"/>
      <c r="V120" s="1650"/>
      <c r="W120" s="1650"/>
      <c r="X120" s="1650"/>
      <c r="Y120" s="1650"/>
      <c r="Z120" s="1650"/>
      <c r="AA120" s="1650"/>
      <c r="AB120" s="1650"/>
      <c r="AC120" s="1650"/>
      <c r="AD120" s="1650"/>
      <c r="AE120" s="1650"/>
      <c r="AF120" s="1650"/>
      <c r="AG120" s="1650"/>
      <c r="AH120" s="1650"/>
      <c r="AI120" s="1650"/>
      <c r="AJ120" s="1650"/>
      <c r="AK120" s="1650"/>
      <c r="AL120" s="1650"/>
      <c r="AM120" s="1650"/>
      <c r="AN120" s="1650"/>
      <c r="AO120" s="1650"/>
      <c r="AP120" s="1650"/>
      <c r="AQ120" s="1650"/>
      <c r="AR120" s="1650"/>
      <c r="AS120" s="1650"/>
      <c r="AT120" s="1650"/>
      <c r="AU120" s="1650"/>
      <c r="AV120" s="1650"/>
      <c r="AW120" s="1650"/>
      <c r="AX120" s="1650"/>
      <c r="AY120" s="1650"/>
      <c r="AZ120" s="1650"/>
      <c r="BA120" s="1650"/>
      <c r="BB120" s="1650"/>
      <c r="BC120" s="1650"/>
      <c r="BD120" s="1650"/>
      <c r="BE120" s="1650"/>
      <c r="BF120" s="1650"/>
      <c r="BG120" s="1650"/>
      <c r="BH120" s="1650"/>
      <c r="BI120" s="1650"/>
      <c r="BJ120" s="1650"/>
      <c r="BK120" s="1650"/>
      <c r="BL120" s="1650"/>
      <c r="BM120" s="1650"/>
      <c r="BN120" s="1650"/>
      <c r="BO120" s="1650"/>
      <c r="BP120" s="1650"/>
      <c r="BQ120" s="1650"/>
      <c r="BR120" s="1650"/>
      <c r="BS120" s="1650"/>
      <c r="BT120" s="1650"/>
      <c r="BU120" s="1650"/>
      <c r="BV120" s="1650"/>
      <c r="BW120" s="1650"/>
      <c r="BX120" s="1650"/>
      <c r="BY120" s="1650"/>
      <c r="BZ120" s="1650"/>
      <c r="CA120" s="1650"/>
      <c r="CB120" s="1650"/>
      <c r="CC120" s="1650"/>
      <c r="CD120" s="1650"/>
      <c r="CE120" s="1650"/>
      <c r="CF120" s="1650"/>
      <c r="CG120" s="1650"/>
      <c r="CH120" s="1650"/>
      <c r="CI120" s="1650"/>
      <c r="CJ120" s="1650"/>
      <c r="CK120" s="1650"/>
      <c r="CL120" s="1650"/>
      <c r="CM120" s="1650"/>
      <c r="CN120" s="1650"/>
      <c r="CO120" s="1650"/>
      <c r="CP120" s="1650"/>
      <c r="CQ120" s="1650"/>
      <c r="CR120" s="1650"/>
      <c r="CS120" s="1650"/>
      <c r="CT120" s="1650"/>
      <c r="CU120" s="1650"/>
      <c r="CV120" s="1650"/>
      <c r="CW120" s="1650"/>
      <c r="CX120" s="1650"/>
      <c r="CY120" s="1650"/>
      <c r="CZ120" s="1650"/>
      <c r="DA120" s="1650"/>
      <c r="DB120" s="1650"/>
      <c r="DC120" s="1650"/>
      <c r="DD120" s="1650"/>
      <c r="DE120" s="1650"/>
      <c r="DF120" s="1650"/>
      <c r="DG120" s="1650"/>
      <c r="DH120" s="1650"/>
      <c r="DI120" s="1650"/>
      <c r="DJ120" s="1650"/>
      <c r="DK120" s="1650"/>
      <c r="DL120" s="1650"/>
      <c r="DM120" s="1650"/>
      <c r="DN120" s="1650"/>
      <c r="DO120" s="1650"/>
      <c r="DP120" s="1650"/>
      <c r="DQ120" s="1650"/>
      <c r="DR120" s="1650"/>
      <c r="DS120" s="1650"/>
      <c r="DT120" s="1650"/>
      <c r="DU120" s="1650"/>
      <c r="DV120" s="1650"/>
      <c r="DW120" s="1650"/>
      <c r="DX120" s="1650"/>
      <c r="DY120" s="1650"/>
      <c r="DZ120" s="1650"/>
      <c r="EA120" s="1650"/>
      <c r="EB120" s="1650"/>
      <c r="EC120" s="1650"/>
      <c r="ED120" s="1650"/>
      <c r="EE120" s="1650"/>
      <c r="EF120" s="1650"/>
      <c r="EG120" s="1650"/>
      <c r="EH120" s="1650"/>
      <c r="EI120" s="1650"/>
      <c r="EJ120" s="1650"/>
      <c r="EK120" s="1650"/>
      <c r="EL120" s="1650"/>
      <c r="EM120" s="1650"/>
      <c r="EN120" s="1650"/>
      <c r="EO120" s="1650"/>
      <c r="EP120" s="1650"/>
      <c r="EQ120" s="1650"/>
      <c r="ER120" s="1650"/>
      <c r="ES120" s="1650"/>
      <c r="ET120" s="1650"/>
      <c r="EU120" s="1650"/>
      <c r="EV120" s="1650"/>
      <c r="EW120" s="1650"/>
      <c r="EX120" s="1650"/>
      <c r="EY120" s="1650"/>
      <c r="EZ120" s="1650"/>
      <c r="FA120" s="1650"/>
      <c r="FB120" s="1650"/>
      <c r="FC120" s="1650"/>
      <c r="FD120" s="1650"/>
      <c r="FE120" s="1650"/>
      <c r="FF120" s="1650"/>
      <c r="FG120" s="1650"/>
      <c r="FH120" s="1650"/>
      <c r="FI120" s="1650"/>
      <c r="FJ120" s="1650"/>
      <c r="FK120" s="1650"/>
      <c r="FL120" s="1650"/>
      <c r="FM120" s="1650"/>
      <c r="FN120" s="1650"/>
      <c r="FO120" s="1650"/>
      <c r="FP120" s="1650"/>
      <c r="FQ120" s="1650"/>
      <c r="FR120" s="1650"/>
      <c r="FS120" s="1650"/>
      <c r="FT120" s="1650"/>
      <c r="FU120" s="1650"/>
      <c r="FV120" s="1650"/>
      <c r="FW120" s="1650"/>
      <c r="FX120" s="1650"/>
      <c r="FY120" s="1650"/>
      <c r="FZ120" s="1650"/>
      <c r="GA120" s="1650"/>
      <c r="GB120" s="1650"/>
      <c r="GC120" s="1650"/>
      <c r="GD120" s="1650"/>
      <c r="GE120" s="1650"/>
      <c r="GF120" s="1650"/>
      <c r="GG120" s="1650"/>
      <c r="GH120" s="1650"/>
      <c r="GI120" s="1650"/>
      <c r="GJ120" s="1650"/>
      <c r="GK120" s="1650"/>
      <c r="GL120" s="1650"/>
      <c r="GM120" s="1650"/>
      <c r="GO120" s="1169"/>
      <c r="GP120" s="1645"/>
      <c r="GQ120" s="1645"/>
      <c r="GR120" s="1169"/>
      <c r="GS120" s="1169"/>
      <c r="GT120" s="1169"/>
      <c r="GU120" s="1169"/>
      <c r="GV120" s="1645"/>
      <c r="GW120" s="1169"/>
      <c r="GX120" s="1169"/>
      <c r="GY120" s="553"/>
      <c r="GZ120" s="1169"/>
      <c r="HA120" s="1169"/>
      <c r="HB120" s="1169"/>
      <c r="HC120" s="1169"/>
      <c r="HD120" s="1169"/>
      <c r="HE120" s="1641"/>
      <c r="HF120" s="575"/>
      <c r="HG120" s="575"/>
      <c r="HH120" s="575"/>
      <c r="HI120" s="575"/>
      <c r="HJ120" s="1650">
        <v>11</v>
      </c>
    </row>
    <row s="1650" customFormat="1" customHeight="1" ht="11.549999999999999">
      <c r="A121" s="996"/>
      <c r="B121" s="1645"/>
      <c r="C121" s="1645"/>
      <c r="D121" s="360"/>
      <c r="J121" s="1650"/>
      <c r="K121" s="1650"/>
      <c r="L121" s="1650"/>
      <c r="M121" s="1650"/>
      <c r="N121" s="1650"/>
      <c r="O121" s="1650"/>
      <c r="P121" s="1650"/>
      <c r="Q121" s="1650"/>
      <c r="R121" s="1650"/>
      <c r="S121" s="1650"/>
      <c r="T121" s="1650"/>
      <c r="U121" s="1650"/>
      <c r="V121" s="1650"/>
      <c r="W121" s="1650"/>
      <c r="X121" s="1650"/>
      <c r="Y121" s="1650"/>
      <c r="Z121" s="1650"/>
      <c r="AA121" s="1650"/>
      <c r="AB121" s="1650"/>
      <c r="AC121" s="1650"/>
      <c r="AD121" s="1650"/>
      <c r="AE121" s="1650"/>
      <c r="AF121" s="1650"/>
      <c r="AG121" s="1650"/>
      <c r="AH121" s="1650"/>
      <c r="AI121" s="1650"/>
      <c r="AJ121" s="1650"/>
      <c r="AK121" s="1650"/>
      <c r="AL121" s="1650"/>
      <c r="AM121" s="1650"/>
      <c r="AN121" s="1650"/>
      <c r="AO121" s="1650"/>
      <c r="AP121" s="1650"/>
      <c r="AQ121" s="1650"/>
      <c r="AR121" s="1650"/>
      <c r="AS121" s="1650"/>
      <c r="AT121" s="1650"/>
      <c r="AU121" s="1650"/>
      <c r="AV121" s="1650"/>
      <c r="AW121" s="1650"/>
      <c r="AX121" s="1650"/>
      <c r="AY121" s="1650"/>
      <c r="AZ121" s="1650"/>
      <c r="BA121" s="1650"/>
      <c r="BB121" s="1650"/>
      <c r="BC121" s="1650"/>
      <c r="BD121" s="1650"/>
      <c r="BE121" s="1650"/>
      <c r="BF121" s="1650"/>
      <c r="BG121" s="1650"/>
      <c r="BH121" s="1650"/>
      <c r="BI121" s="1650"/>
      <c r="BJ121" s="1650"/>
      <c r="BK121" s="1650"/>
      <c r="BL121" s="1650"/>
      <c r="BM121" s="1650"/>
      <c r="BN121" s="1650"/>
      <c r="BO121" s="1650"/>
      <c r="BP121" s="1650"/>
      <c r="BQ121" s="1650"/>
      <c r="BR121" s="1650"/>
      <c r="BS121" s="1650"/>
      <c r="BT121" s="1650"/>
      <c r="BU121" s="1650"/>
      <c r="BV121" s="1650"/>
      <c r="BW121" s="1650"/>
      <c r="BX121" s="1650"/>
      <c r="BY121" s="1650"/>
      <c r="BZ121" s="1650"/>
      <c r="CA121" s="1650"/>
      <c r="CB121" s="1650"/>
      <c r="CC121" s="1650"/>
      <c r="CD121" s="1650"/>
      <c r="CE121" s="1650"/>
      <c r="CF121" s="1650"/>
      <c r="CG121" s="1650"/>
      <c r="CH121" s="1650"/>
      <c r="CI121" s="1650"/>
      <c r="CJ121" s="1650"/>
      <c r="CK121" s="1650"/>
      <c r="CL121" s="1650"/>
      <c r="CM121" s="1650"/>
      <c r="CN121" s="1650"/>
      <c r="CO121" s="1650"/>
      <c r="CP121" s="1650"/>
      <c r="CQ121" s="1650"/>
      <c r="CR121" s="1650"/>
      <c r="CS121" s="1650"/>
      <c r="CT121" s="1650"/>
      <c r="CU121" s="1650"/>
      <c r="CV121" s="1650"/>
      <c r="CW121" s="1650"/>
      <c r="CX121" s="1650"/>
      <c r="CY121" s="1650"/>
      <c r="CZ121" s="1650"/>
      <c r="DA121" s="1650"/>
      <c r="DB121" s="1650"/>
      <c r="DC121" s="1650"/>
      <c r="DD121" s="1650"/>
      <c r="DE121" s="1650"/>
      <c r="DF121" s="1650"/>
      <c r="DG121" s="1650"/>
      <c r="DH121" s="1650"/>
      <c r="DI121" s="1650"/>
      <c r="DJ121" s="1650"/>
      <c r="DK121" s="1650"/>
      <c r="DL121" s="1650"/>
      <c r="DM121" s="1650"/>
      <c r="DN121" s="1650"/>
      <c r="DO121" s="1650"/>
      <c r="DP121" s="1650"/>
      <c r="DQ121" s="1650"/>
      <c r="DR121" s="1650"/>
      <c r="DS121" s="1650"/>
      <c r="DT121" s="1650"/>
      <c r="DU121" s="1650"/>
      <c r="DV121" s="1650"/>
      <c r="DW121" s="1650"/>
      <c r="DX121" s="1650"/>
      <c r="DY121" s="1650"/>
      <c r="DZ121" s="1650"/>
      <c r="EA121" s="1650"/>
      <c r="EB121" s="1650"/>
      <c r="EC121" s="1650"/>
      <c r="ED121" s="1650"/>
      <c r="EE121" s="1650"/>
      <c r="EF121" s="1650"/>
      <c r="EG121" s="1650"/>
      <c r="EH121" s="1650"/>
      <c r="EI121" s="1650"/>
      <c r="EJ121" s="1650"/>
      <c r="EK121" s="1650"/>
      <c r="EL121" s="1650"/>
      <c r="EM121" s="1650"/>
      <c r="EN121" s="1650"/>
      <c r="EO121" s="1650"/>
      <c r="EP121" s="1650"/>
      <c r="EQ121" s="1650"/>
      <c r="ER121" s="1650"/>
      <c r="ES121" s="1650"/>
      <c r="ET121" s="1650"/>
      <c r="EU121" s="1650"/>
      <c r="EV121" s="1650"/>
      <c r="EW121" s="1650"/>
      <c r="EX121" s="1650"/>
      <c r="EY121" s="1650"/>
      <c r="EZ121" s="1650"/>
      <c r="FA121" s="1650"/>
      <c r="FB121" s="1650"/>
      <c r="FC121" s="1650"/>
      <c r="FD121" s="1650"/>
      <c r="FE121" s="1650"/>
      <c r="FF121" s="1650"/>
      <c r="FG121" s="1650"/>
      <c r="FH121" s="1650"/>
      <c r="FI121" s="1650"/>
      <c r="FJ121" s="1650"/>
      <c r="FK121" s="1650"/>
      <c r="FL121" s="1650"/>
      <c r="FM121" s="1650"/>
      <c r="FN121" s="1650"/>
      <c r="FO121" s="1650"/>
      <c r="FP121" s="1650"/>
      <c r="FQ121" s="1650"/>
      <c r="FR121" s="1650"/>
      <c r="FS121" s="1650"/>
      <c r="FT121" s="1650"/>
      <c r="FU121" s="1650"/>
      <c r="FV121" s="1650"/>
      <c r="FW121" s="1650"/>
      <c r="FX121" s="1650"/>
      <c r="FY121" s="1650"/>
      <c r="FZ121" s="1650"/>
      <c r="GA121" s="1650"/>
      <c r="GB121" s="1650"/>
      <c r="GC121" s="1650"/>
      <c r="GD121" s="1650"/>
      <c r="GE121" s="1650"/>
      <c r="GF121" s="1650"/>
      <c r="GG121" s="1650"/>
      <c r="GH121" s="1650"/>
      <c r="GI121" s="1650"/>
      <c r="GJ121" s="1650"/>
      <c r="GK121" s="1650"/>
      <c r="GL121" s="1650"/>
      <c r="GM121" s="1650"/>
      <c r="GO121" s="1169"/>
      <c r="GP121" s="1645"/>
      <c r="GQ121" s="1645"/>
      <c r="GR121" s="1169"/>
      <c r="GS121" s="1169"/>
      <c r="GT121" s="1169"/>
      <c r="GU121" s="1169"/>
      <c r="GV121" s="1645"/>
      <c r="GW121" s="1169"/>
      <c r="GX121" s="1169"/>
      <c r="GY121" s="553"/>
      <c r="GZ121" s="1169"/>
      <c r="HA121" s="1169"/>
      <c r="HB121" s="1169"/>
      <c r="HC121" s="1169"/>
      <c r="HD121" s="1169"/>
      <c r="HE121" s="1641"/>
      <c r="HF121" s="575"/>
      <c r="HG121" s="575"/>
      <c r="HH121" s="575"/>
      <c r="HI121" s="575"/>
      <c r="HJ121" s="1650">
        <v>11</v>
      </c>
    </row>
    <row s="1650" customFormat="1" customHeight="1" ht="11.549999999999999">
      <c r="A122" s="996"/>
      <c r="B122" s="1645"/>
      <c r="C122" s="1645"/>
      <c r="D122" s="360"/>
      <c r="J122" s="1650"/>
      <c r="K122" s="1650"/>
      <c r="L122" s="1650"/>
      <c r="M122" s="1650"/>
      <c r="N122" s="1650"/>
      <c r="O122" s="1650"/>
      <c r="P122" s="1650"/>
      <c r="Q122" s="1650"/>
      <c r="R122" s="1650"/>
      <c r="S122" s="1650"/>
      <c r="T122" s="1650"/>
      <c r="U122" s="1650"/>
      <c r="V122" s="1650"/>
      <c r="W122" s="1650"/>
      <c r="X122" s="1650"/>
      <c r="Y122" s="1650"/>
      <c r="Z122" s="1650"/>
      <c r="AA122" s="1650"/>
      <c r="AB122" s="1650"/>
      <c r="AC122" s="1650"/>
      <c r="AD122" s="1650"/>
      <c r="AE122" s="1650"/>
      <c r="AF122" s="1650"/>
      <c r="AG122" s="1650"/>
      <c r="AH122" s="1650"/>
      <c r="AI122" s="1650"/>
      <c r="AJ122" s="1650"/>
      <c r="AK122" s="1650"/>
      <c r="AL122" s="1650"/>
      <c r="AM122" s="1650"/>
      <c r="AN122" s="1650"/>
      <c r="AO122" s="1650"/>
      <c r="AP122" s="1650"/>
      <c r="AQ122" s="1650"/>
      <c r="AR122" s="1650"/>
      <c r="AS122" s="1650"/>
      <c r="AT122" s="1650"/>
      <c r="AU122" s="1650"/>
      <c r="AV122" s="1650"/>
      <c r="AW122" s="1650"/>
      <c r="AX122" s="1650"/>
      <c r="AY122" s="1650"/>
      <c r="AZ122" s="1650"/>
      <c r="BA122" s="1650"/>
      <c r="BB122" s="1650"/>
      <c r="BC122" s="1650"/>
      <c r="BD122" s="1650"/>
      <c r="BE122" s="1650"/>
      <c r="BF122" s="1650"/>
      <c r="BG122" s="1650"/>
      <c r="BH122" s="1650"/>
      <c r="BI122" s="1650"/>
      <c r="BJ122" s="1650"/>
      <c r="BK122" s="1650"/>
      <c r="BL122" s="1650"/>
      <c r="BM122" s="1650"/>
      <c r="BN122" s="1650"/>
      <c r="BO122" s="1650"/>
      <c r="BP122" s="1650"/>
      <c r="BQ122" s="1650"/>
      <c r="BR122" s="1650"/>
      <c r="BS122" s="1650"/>
      <c r="BT122" s="1650"/>
      <c r="BU122" s="1650"/>
      <c r="BV122" s="1650"/>
      <c r="BW122" s="1650"/>
      <c r="BX122" s="1650"/>
      <c r="BY122" s="1650"/>
      <c r="BZ122" s="1650"/>
      <c r="CA122" s="1650"/>
      <c r="CB122" s="1650"/>
      <c r="CC122" s="1650"/>
      <c r="CD122" s="1650"/>
      <c r="CE122" s="1650"/>
      <c r="CF122" s="1650"/>
      <c r="CG122" s="1650"/>
      <c r="CH122" s="1650"/>
      <c r="CI122" s="1650"/>
      <c r="CJ122" s="1650"/>
      <c r="CK122" s="1650"/>
      <c r="CL122" s="1650"/>
      <c r="CM122" s="1650"/>
      <c r="CN122" s="1650"/>
      <c r="CO122" s="1650"/>
      <c r="CP122" s="1650"/>
      <c r="CQ122" s="1650"/>
      <c r="CR122" s="1650"/>
      <c r="CS122" s="1650"/>
      <c r="CT122" s="1650"/>
      <c r="CU122" s="1650"/>
      <c r="CV122" s="1650"/>
      <c r="CW122" s="1650"/>
      <c r="CX122" s="1650"/>
      <c r="CY122" s="1650"/>
      <c r="CZ122" s="1650"/>
      <c r="DA122" s="1650"/>
      <c r="DB122" s="1650"/>
      <c r="DC122" s="1650"/>
      <c r="DD122" s="1650"/>
      <c r="DE122" s="1650"/>
      <c r="DF122" s="1650"/>
      <c r="DG122" s="1650"/>
      <c r="DH122" s="1650"/>
      <c r="DI122" s="1650"/>
      <c r="DJ122" s="1650"/>
      <c r="DK122" s="1650"/>
      <c r="DL122" s="1650"/>
      <c r="DM122" s="1650"/>
      <c r="DN122" s="1650"/>
      <c r="DO122" s="1650"/>
      <c r="DP122" s="1650"/>
      <c r="DQ122" s="1650"/>
      <c r="DR122" s="1650"/>
      <c r="DS122" s="1650"/>
      <c r="DT122" s="1650"/>
      <c r="DU122" s="1650"/>
      <c r="DV122" s="1650"/>
      <c r="DW122" s="1650"/>
      <c r="DX122" s="1650"/>
      <c r="DY122" s="1650"/>
      <c r="DZ122" s="1650"/>
      <c r="EA122" s="1650"/>
      <c r="EB122" s="1650"/>
      <c r="EC122" s="1650"/>
      <c r="ED122" s="1650"/>
      <c r="EE122" s="1650"/>
      <c r="EF122" s="1650"/>
      <c r="EG122" s="1650"/>
      <c r="EH122" s="1650"/>
      <c r="EI122" s="1650"/>
      <c r="EJ122" s="1650"/>
      <c r="EK122" s="1650"/>
      <c r="EL122" s="1650"/>
      <c r="EM122" s="1650"/>
      <c r="EN122" s="1650"/>
      <c r="EO122" s="1650"/>
      <c r="EP122" s="1650"/>
      <c r="EQ122" s="1650"/>
      <c r="ER122" s="1650"/>
      <c r="ES122" s="1650"/>
      <c r="ET122" s="1650"/>
      <c r="EU122" s="1650"/>
      <c r="EV122" s="1650"/>
      <c r="EW122" s="1650"/>
      <c r="EX122" s="1650"/>
      <c r="EY122" s="1650"/>
      <c r="EZ122" s="1650"/>
      <c r="FA122" s="1650"/>
      <c r="FB122" s="1650"/>
      <c r="FC122" s="1650"/>
      <c r="FD122" s="1650"/>
      <c r="FE122" s="1650"/>
      <c r="FF122" s="1650"/>
      <c r="FG122" s="1650"/>
      <c r="FH122" s="1650"/>
      <c r="FI122" s="1650"/>
      <c r="FJ122" s="1650"/>
      <c r="FK122" s="1650"/>
      <c r="FL122" s="1650"/>
      <c r="FM122" s="1650"/>
      <c r="FN122" s="1650"/>
      <c r="FO122" s="1650"/>
      <c r="FP122" s="1650"/>
      <c r="FQ122" s="1650"/>
      <c r="FR122" s="1650"/>
      <c r="FS122" s="1650"/>
      <c r="FT122" s="1650"/>
      <c r="FU122" s="1650"/>
      <c r="FV122" s="1650"/>
      <c r="FW122" s="1650"/>
      <c r="FX122" s="1650"/>
      <c r="FY122" s="1650"/>
      <c r="FZ122" s="1650"/>
      <c r="GA122" s="1650"/>
      <c r="GB122" s="1650"/>
      <c r="GC122" s="1650"/>
      <c r="GD122" s="1650"/>
      <c r="GE122" s="1650"/>
      <c r="GF122" s="1650"/>
      <c r="GG122" s="1650"/>
      <c r="GH122" s="1650"/>
      <c r="GI122" s="1650"/>
      <c r="GJ122" s="1650"/>
      <c r="GK122" s="1650"/>
      <c r="GL122" s="1650"/>
      <c r="GM122" s="1650"/>
      <c r="GO122" s="1169"/>
      <c r="GP122" s="1645"/>
      <c r="GQ122" s="1645"/>
      <c r="GR122" s="1169"/>
      <c r="GS122" s="1169"/>
      <c r="GT122" s="1169"/>
      <c r="GU122" s="1169"/>
      <c r="GV122" s="1645"/>
      <c r="GW122" s="1169"/>
      <c r="GX122" s="1169"/>
      <c r="GY122" s="553"/>
      <c r="GZ122" s="1169"/>
      <c r="HA122" s="1169"/>
      <c r="HB122" s="1169"/>
      <c r="HC122" s="1169"/>
      <c r="HD122" s="1169"/>
      <c r="HE122" s="1641"/>
      <c r="HF122" s="575"/>
      <c r="HG122" s="575"/>
      <c r="HH122" s="575"/>
      <c r="HI122" s="575"/>
      <c r="HJ122" s="1650">
        <v>11</v>
      </c>
    </row>
    <row s="1650" customFormat="1" customHeight="1" ht="11.549999999999999">
      <c r="A123" s="996"/>
      <c r="B123" s="1645"/>
      <c r="C123" s="1645"/>
      <c r="D123" s="360"/>
      <c r="J123" s="1650"/>
      <c r="K123" s="1650"/>
      <c r="L123" s="1650"/>
      <c r="M123" s="1650"/>
      <c r="N123" s="1650"/>
      <c r="O123" s="1650"/>
      <c r="P123" s="1650"/>
      <c r="Q123" s="1650"/>
      <c r="R123" s="1650"/>
      <c r="S123" s="1650"/>
      <c r="T123" s="1650"/>
      <c r="U123" s="1650"/>
      <c r="V123" s="1650"/>
      <c r="W123" s="1650"/>
      <c r="X123" s="1650"/>
      <c r="Y123" s="1650"/>
      <c r="Z123" s="1650"/>
      <c r="AA123" s="1650"/>
      <c r="AB123" s="1650"/>
      <c r="AC123" s="1650"/>
      <c r="AD123" s="1650"/>
      <c r="AE123" s="1650"/>
      <c r="AF123" s="1650"/>
      <c r="AG123" s="1650"/>
      <c r="AH123" s="1650"/>
      <c r="AI123" s="1650"/>
      <c r="AJ123" s="1650"/>
      <c r="AK123" s="1650"/>
      <c r="AL123" s="1650"/>
      <c r="AM123" s="1650"/>
      <c r="AN123" s="1650"/>
      <c r="AO123" s="1650"/>
      <c r="AP123" s="1650"/>
      <c r="AQ123" s="1650"/>
      <c r="AR123" s="1650"/>
      <c r="AS123" s="1650"/>
      <c r="AT123" s="1650"/>
      <c r="AU123" s="1650"/>
      <c r="AV123" s="1650"/>
      <c r="AW123" s="1650"/>
      <c r="AX123" s="1650"/>
      <c r="AY123" s="1650"/>
      <c r="AZ123" s="1650"/>
      <c r="BA123" s="1650"/>
      <c r="BB123" s="1650"/>
      <c r="BC123" s="1650"/>
      <c r="BD123" s="1650"/>
      <c r="BE123" s="1650"/>
      <c r="BF123" s="1650"/>
      <c r="BG123" s="1650"/>
      <c r="BH123" s="1650"/>
      <c r="BI123" s="1650"/>
      <c r="BJ123" s="1650"/>
      <c r="BK123" s="1650"/>
      <c r="BL123" s="1650"/>
      <c r="BM123" s="1650"/>
      <c r="BN123" s="1650"/>
      <c r="BO123" s="1650"/>
      <c r="BP123" s="1650"/>
      <c r="BQ123" s="1650"/>
      <c r="BR123" s="1650"/>
      <c r="BS123" s="1650"/>
      <c r="BT123" s="1650"/>
      <c r="BU123" s="1650"/>
      <c r="BV123" s="1650"/>
      <c r="BW123" s="1650"/>
      <c r="BX123" s="1650"/>
      <c r="BY123" s="1650"/>
      <c r="BZ123" s="1650"/>
      <c r="CA123" s="1650"/>
      <c r="CB123" s="1650"/>
      <c r="CC123" s="1650"/>
      <c r="CD123" s="1650"/>
      <c r="CE123" s="1650"/>
      <c r="CF123" s="1650"/>
      <c r="CG123" s="1650"/>
      <c r="CH123" s="1650"/>
      <c r="CI123" s="1650"/>
      <c r="CJ123" s="1650"/>
      <c r="CK123" s="1650"/>
      <c r="CL123" s="1650"/>
      <c r="CM123" s="1650"/>
      <c r="CN123" s="1650"/>
      <c r="CO123" s="1650"/>
      <c r="CP123" s="1650"/>
      <c r="CQ123" s="1650"/>
      <c r="CR123" s="1650"/>
      <c r="CS123" s="1650"/>
      <c r="CT123" s="1650"/>
      <c r="CU123" s="1650"/>
      <c r="CV123" s="1650"/>
      <c r="CW123" s="1650"/>
      <c r="CX123" s="1650"/>
      <c r="CY123" s="1650"/>
      <c r="CZ123" s="1650"/>
      <c r="DA123" s="1650"/>
      <c r="DB123" s="1650"/>
      <c r="DC123" s="1650"/>
      <c r="DD123" s="1650"/>
      <c r="DE123" s="1650"/>
      <c r="DF123" s="1650"/>
      <c r="DG123" s="1650"/>
      <c r="DH123" s="1650"/>
      <c r="DI123" s="1650"/>
      <c r="DJ123" s="1650"/>
      <c r="DK123" s="1650"/>
      <c r="DL123" s="1650"/>
      <c r="DM123" s="1650"/>
      <c r="DN123" s="1650"/>
      <c r="DO123" s="1650"/>
      <c r="DP123" s="1650"/>
      <c r="DQ123" s="1650"/>
      <c r="DR123" s="1650"/>
      <c r="DS123" s="1650"/>
      <c r="DT123" s="1650"/>
      <c r="DU123" s="1650"/>
      <c r="DV123" s="1650"/>
      <c r="DW123" s="1650"/>
      <c r="DX123" s="1650"/>
      <c r="DY123" s="1650"/>
      <c r="DZ123" s="1650"/>
      <c r="EA123" s="1650"/>
      <c r="EB123" s="1650"/>
      <c r="EC123" s="1650"/>
      <c r="ED123" s="1650"/>
      <c r="EE123" s="1650"/>
      <c r="EF123" s="1650"/>
      <c r="EG123" s="1650"/>
      <c r="EH123" s="1650"/>
      <c r="EI123" s="1650"/>
      <c r="EJ123" s="1650"/>
      <c r="EK123" s="1650"/>
      <c r="EL123" s="1650"/>
      <c r="EM123" s="1650"/>
      <c r="EN123" s="1650"/>
      <c r="EO123" s="1650"/>
      <c r="EP123" s="1650"/>
      <c r="EQ123" s="1650"/>
      <c r="ER123" s="1650"/>
      <c r="ES123" s="1650"/>
      <c r="ET123" s="1650"/>
      <c r="EU123" s="1650"/>
      <c r="EV123" s="1650"/>
      <c r="EW123" s="1650"/>
      <c r="EX123" s="1650"/>
      <c r="EY123" s="1650"/>
      <c r="EZ123" s="1650"/>
      <c r="FA123" s="1650"/>
      <c r="FB123" s="1650"/>
      <c r="FC123" s="1650"/>
      <c r="FD123" s="1650"/>
      <c r="FE123" s="1650"/>
      <c r="FF123" s="1650"/>
      <c r="FG123" s="1650"/>
      <c r="FH123" s="1650"/>
      <c r="FI123" s="1650"/>
      <c r="FJ123" s="1650"/>
      <c r="FK123" s="1650"/>
      <c r="FL123" s="1650"/>
      <c r="FM123" s="1650"/>
      <c r="FN123" s="1650"/>
      <c r="FO123" s="1650"/>
      <c r="FP123" s="1650"/>
      <c r="FQ123" s="1650"/>
      <c r="FR123" s="1650"/>
      <c r="FS123" s="1650"/>
      <c r="FT123" s="1650"/>
      <c r="FU123" s="1650"/>
      <c r="FV123" s="1650"/>
      <c r="FW123" s="1650"/>
      <c r="FX123" s="1650"/>
      <c r="FY123" s="1650"/>
      <c r="FZ123" s="1650"/>
      <c r="GA123" s="1650"/>
      <c r="GB123" s="1650"/>
      <c r="GC123" s="1650"/>
      <c r="GD123" s="1650"/>
      <c r="GE123" s="1650"/>
      <c r="GF123" s="1650"/>
      <c r="GG123" s="1650"/>
      <c r="GH123" s="1650"/>
      <c r="GI123" s="1650"/>
      <c r="GJ123" s="1650"/>
      <c r="GK123" s="1650"/>
      <c r="GL123" s="1650"/>
      <c r="GM123" s="1650"/>
      <c r="GO123" s="1169"/>
      <c r="GP123" s="1645"/>
      <c r="GQ123" s="1645"/>
      <c r="GR123" s="1169"/>
      <c r="GS123" s="1169"/>
      <c r="GT123" s="1169"/>
      <c r="GU123" s="1169"/>
      <c r="GV123" s="1645"/>
      <c r="GW123" s="1169"/>
      <c r="GX123" s="1169"/>
      <c r="GY123" s="553"/>
      <c r="GZ123" s="1169"/>
      <c r="HA123" s="1169"/>
      <c r="HB123" s="1169"/>
      <c r="HC123" s="1169"/>
      <c r="HD123" s="1169"/>
      <c r="HE123" s="1641"/>
      <c r="HF123" s="575"/>
      <c r="HG123" s="575"/>
      <c r="HH123" s="575"/>
      <c r="HI123" s="575"/>
      <c r="HJ123" s="1650">
        <v>11</v>
      </c>
    </row>
    <row s="1650" customFormat="1" customHeight="1" ht="11.549999999999999">
      <c r="A124" s="996"/>
      <c r="B124" s="1645"/>
      <c r="C124" s="1645"/>
      <c r="D124" s="360"/>
      <c r="J124" s="1650"/>
      <c r="K124" s="1650"/>
      <c r="L124" s="1650"/>
      <c r="M124" s="1650"/>
      <c r="N124" s="1650"/>
      <c r="O124" s="1650"/>
      <c r="P124" s="1650"/>
      <c r="Q124" s="1650"/>
      <c r="R124" s="1650"/>
      <c r="S124" s="1650"/>
      <c r="T124" s="1650"/>
      <c r="U124" s="1650"/>
      <c r="V124" s="1650"/>
      <c r="W124" s="1650"/>
      <c r="X124" s="1650"/>
      <c r="Y124" s="1650"/>
      <c r="Z124" s="1650"/>
      <c r="AA124" s="1650"/>
      <c r="AB124" s="1650"/>
      <c r="AC124" s="1650"/>
      <c r="AD124" s="1650"/>
      <c r="AE124" s="1650"/>
      <c r="AF124" s="1650"/>
      <c r="AG124" s="1650"/>
      <c r="AH124" s="1650"/>
      <c r="AI124" s="1650"/>
      <c r="AJ124" s="1650"/>
      <c r="AK124" s="1650"/>
      <c r="AL124" s="1650"/>
      <c r="AM124" s="1650"/>
      <c r="AN124" s="1650"/>
      <c r="AO124" s="1650"/>
      <c r="AP124" s="1650"/>
      <c r="AQ124" s="1650"/>
      <c r="AR124" s="1650"/>
      <c r="AS124" s="1650"/>
      <c r="AT124" s="1650"/>
      <c r="AU124" s="1650"/>
      <c r="AV124" s="1650"/>
      <c r="AW124" s="1650"/>
      <c r="AX124" s="1650"/>
      <c r="AY124" s="1650"/>
      <c r="AZ124" s="1650"/>
      <c r="BA124" s="1650"/>
      <c r="BB124" s="1650"/>
      <c r="BC124" s="1650"/>
      <c r="BD124" s="1650"/>
      <c r="BE124" s="1650"/>
      <c r="BF124" s="1650"/>
      <c r="BG124" s="1650"/>
      <c r="BH124" s="1650"/>
      <c r="BI124" s="1650"/>
      <c r="BJ124" s="1650"/>
      <c r="BK124" s="1650"/>
      <c r="BL124" s="1650"/>
      <c r="BM124" s="1650"/>
      <c r="BN124" s="1650"/>
      <c r="BO124" s="1650"/>
      <c r="BP124" s="1650"/>
      <c r="BQ124" s="1650"/>
      <c r="BR124" s="1650"/>
      <c r="BS124" s="1650"/>
      <c r="BT124" s="1650"/>
      <c r="BU124" s="1650"/>
      <c r="BV124" s="1650"/>
      <c r="BW124" s="1650"/>
      <c r="BX124" s="1650"/>
      <c r="BY124" s="1650"/>
      <c r="BZ124" s="1650"/>
      <c r="CA124" s="1650"/>
      <c r="CB124" s="1650"/>
      <c r="CC124" s="1650"/>
      <c r="CD124" s="1650"/>
      <c r="CE124" s="1650"/>
      <c r="CF124" s="1650"/>
      <c r="CG124" s="1650"/>
      <c r="CH124" s="1650"/>
      <c r="CI124" s="1650"/>
      <c r="CJ124" s="1650"/>
      <c r="CK124" s="1650"/>
      <c r="CL124" s="1650"/>
      <c r="CM124" s="1650"/>
      <c r="CN124" s="1650"/>
      <c r="CO124" s="1650"/>
      <c r="CP124" s="1650"/>
      <c r="CQ124" s="1650"/>
      <c r="CR124" s="1650"/>
      <c r="CS124" s="1650"/>
      <c r="CT124" s="1650"/>
      <c r="CU124" s="1650"/>
      <c r="CV124" s="1650"/>
      <c r="CW124" s="1650"/>
      <c r="CX124" s="1650"/>
      <c r="CY124" s="1650"/>
      <c r="CZ124" s="1650"/>
      <c r="DA124" s="1650"/>
      <c r="DB124" s="1650"/>
      <c r="DC124" s="1650"/>
      <c r="DD124" s="1650"/>
      <c r="DE124" s="1650"/>
      <c r="DF124" s="1650"/>
      <c r="DG124" s="1650"/>
      <c r="DH124" s="1650"/>
      <c r="DI124" s="1650"/>
      <c r="DJ124" s="1650"/>
      <c r="DK124" s="1650"/>
      <c r="DL124" s="1650"/>
      <c r="DM124" s="1650"/>
      <c r="DN124" s="1650"/>
      <c r="DO124" s="1650"/>
      <c r="DP124" s="1650"/>
      <c r="DQ124" s="1650"/>
      <c r="DR124" s="1650"/>
      <c r="DS124" s="1650"/>
      <c r="DT124" s="1650"/>
      <c r="DU124" s="1650"/>
      <c r="DV124" s="1650"/>
      <c r="DW124" s="1650"/>
      <c r="DX124" s="1650"/>
      <c r="DY124" s="1650"/>
      <c r="DZ124" s="1650"/>
      <c r="EA124" s="1650"/>
      <c r="EB124" s="1650"/>
      <c r="EC124" s="1650"/>
      <c r="ED124" s="1650"/>
      <c r="EE124" s="1650"/>
      <c r="EF124" s="1650"/>
      <c r="EG124" s="1650"/>
      <c r="EH124" s="1650"/>
      <c r="EI124" s="1650"/>
      <c r="EJ124" s="1650"/>
      <c r="EK124" s="1650"/>
      <c r="EL124" s="1650"/>
      <c r="EM124" s="1650"/>
      <c r="EN124" s="1650"/>
      <c r="EO124" s="1650"/>
      <c r="EP124" s="1650"/>
      <c r="EQ124" s="1650"/>
      <c r="ER124" s="1650"/>
      <c r="ES124" s="1650"/>
      <c r="ET124" s="1650"/>
      <c r="EU124" s="1650"/>
      <c r="EV124" s="1650"/>
      <c r="EW124" s="1650"/>
      <c r="EX124" s="1650"/>
      <c r="EY124" s="1650"/>
      <c r="EZ124" s="1650"/>
      <c r="FA124" s="1650"/>
      <c r="FB124" s="1650"/>
      <c r="FC124" s="1650"/>
      <c r="FD124" s="1650"/>
      <c r="FE124" s="1650"/>
      <c r="FF124" s="1650"/>
      <c r="FG124" s="1650"/>
      <c r="FH124" s="1650"/>
      <c r="FI124" s="1650"/>
      <c r="FJ124" s="1650"/>
      <c r="FK124" s="1650"/>
      <c r="FL124" s="1650"/>
      <c r="FM124" s="1650"/>
      <c r="FN124" s="1650"/>
      <c r="FO124" s="1650"/>
      <c r="FP124" s="1650"/>
      <c r="FQ124" s="1650"/>
      <c r="FR124" s="1650"/>
      <c r="FS124" s="1650"/>
      <c r="FT124" s="1650"/>
      <c r="FU124" s="1650"/>
      <c r="FV124" s="1650"/>
      <c r="FW124" s="1650"/>
      <c r="FX124" s="1650"/>
      <c r="FY124" s="1650"/>
      <c r="FZ124" s="1650"/>
      <c r="GA124" s="1650"/>
      <c r="GB124" s="1650"/>
      <c r="GC124" s="1650"/>
      <c r="GD124" s="1650"/>
      <c r="GE124" s="1650"/>
      <c r="GF124" s="1650"/>
      <c r="GG124" s="1650"/>
      <c r="GH124" s="1650"/>
      <c r="GI124" s="1650"/>
      <c r="GJ124" s="1650"/>
      <c r="GK124" s="1650"/>
      <c r="GL124" s="1650"/>
      <c r="GM124" s="1650"/>
      <c r="GO124" s="1169"/>
      <c r="GP124" s="1645"/>
      <c r="GQ124" s="1645"/>
      <c r="GR124" s="1169"/>
      <c r="GS124" s="1169"/>
      <c r="GT124" s="1169"/>
      <c r="GU124" s="1169"/>
      <c r="GV124" s="1645"/>
      <c r="GW124" s="1169"/>
      <c r="GX124" s="1169"/>
      <c r="GY124" s="553"/>
      <c r="GZ124" s="1169"/>
      <c r="HA124" s="1169"/>
      <c r="HB124" s="1169"/>
      <c r="HC124" s="1169"/>
      <c r="HD124" s="1169"/>
      <c r="HE124" s="1641"/>
      <c r="HF124" s="575"/>
      <c r="HG124" s="575"/>
      <c r="HH124" s="575"/>
      <c r="HI124" s="575"/>
      <c r="HJ124" s="1650">
        <v>11</v>
      </c>
    </row>
    <row s="1650" customFormat="1" customHeight="1" ht="11.549999999999999">
      <c r="A125" s="996"/>
      <c r="B125" s="1645"/>
      <c r="C125" s="1645"/>
      <c r="D125" s="360"/>
      <c r="J125" s="1650"/>
      <c r="K125" s="1650"/>
      <c r="L125" s="1650"/>
      <c r="M125" s="1650"/>
      <c r="N125" s="1650"/>
      <c r="O125" s="1650"/>
      <c r="P125" s="1650"/>
      <c r="Q125" s="1650"/>
      <c r="R125" s="1650"/>
      <c r="S125" s="1650"/>
      <c r="T125" s="1650"/>
      <c r="U125" s="1650"/>
      <c r="V125" s="1650"/>
      <c r="W125" s="1650"/>
      <c r="X125" s="1650"/>
      <c r="Y125" s="1650"/>
      <c r="Z125" s="1650"/>
      <c r="AA125" s="1650"/>
      <c r="AB125" s="1650"/>
      <c r="AC125" s="1650"/>
      <c r="AD125" s="1650"/>
      <c r="AE125" s="1650"/>
      <c r="AF125" s="1650"/>
      <c r="AG125" s="1650"/>
      <c r="AH125" s="1650"/>
      <c r="AI125" s="1650"/>
      <c r="AJ125" s="1650"/>
      <c r="AK125" s="1650"/>
      <c r="AL125" s="1650"/>
      <c r="AM125" s="1650"/>
      <c r="AN125" s="1650"/>
      <c r="AO125" s="1650"/>
      <c r="AP125" s="1650"/>
      <c r="AQ125" s="1650"/>
      <c r="AR125" s="1650"/>
      <c r="AS125" s="1650"/>
      <c r="AT125" s="1650"/>
      <c r="AU125" s="1650"/>
      <c r="AV125" s="1650"/>
      <c r="AW125" s="1650"/>
      <c r="AX125" s="1650"/>
      <c r="AY125" s="1650"/>
      <c r="AZ125" s="1650"/>
      <c r="BA125" s="1650"/>
      <c r="BB125" s="1650"/>
      <c r="BC125" s="1650"/>
      <c r="BD125" s="1650"/>
      <c r="BE125" s="1650"/>
      <c r="BF125" s="1650"/>
      <c r="BG125" s="1650"/>
      <c r="BH125" s="1650"/>
      <c r="BI125" s="1650"/>
      <c r="BJ125" s="1650"/>
      <c r="BK125" s="1650"/>
      <c r="BL125" s="1650"/>
      <c r="BM125" s="1650"/>
      <c r="BN125" s="1650"/>
      <c r="BO125" s="1650"/>
      <c r="BP125" s="1650"/>
      <c r="BQ125" s="1650"/>
      <c r="BR125" s="1650"/>
      <c r="BS125" s="1650"/>
      <c r="BT125" s="1650"/>
      <c r="BU125" s="1650"/>
      <c r="BV125" s="1650"/>
      <c r="BW125" s="1650"/>
      <c r="BX125" s="1650"/>
      <c r="BY125" s="1650"/>
      <c r="BZ125" s="1650"/>
      <c r="CA125" s="1650"/>
      <c r="CB125" s="1650"/>
      <c r="CC125" s="1650"/>
      <c r="CD125" s="1650"/>
      <c r="CE125" s="1650"/>
      <c r="CF125" s="1650"/>
      <c r="CG125" s="1650"/>
      <c r="CH125" s="1650"/>
      <c r="CI125" s="1650"/>
      <c r="CJ125" s="1650"/>
      <c r="CK125" s="1650"/>
      <c r="CL125" s="1650"/>
      <c r="CM125" s="1650"/>
      <c r="CN125" s="1650"/>
      <c r="CO125" s="1650"/>
      <c r="CP125" s="1650"/>
      <c r="CQ125" s="1650"/>
      <c r="CR125" s="1650"/>
      <c r="CS125" s="1650"/>
      <c r="CT125" s="1650"/>
      <c r="CU125" s="1650"/>
      <c r="CV125" s="1650"/>
      <c r="CW125" s="1650"/>
      <c r="CX125" s="1650"/>
      <c r="CY125" s="1650"/>
      <c r="CZ125" s="1650"/>
      <c r="DA125" s="1650"/>
      <c r="DB125" s="1650"/>
      <c r="DC125" s="1650"/>
      <c r="DD125" s="1650"/>
      <c r="DE125" s="1650"/>
      <c r="DF125" s="1650"/>
      <c r="DG125" s="1650"/>
      <c r="DH125" s="1650"/>
      <c r="DI125" s="1650"/>
      <c r="DJ125" s="1650"/>
      <c r="DK125" s="1650"/>
      <c r="DL125" s="1650"/>
      <c r="DM125" s="1650"/>
      <c r="DN125" s="1650"/>
      <c r="DO125" s="1650"/>
      <c r="DP125" s="1650"/>
      <c r="DQ125" s="1650"/>
      <c r="DR125" s="1650"/>
      <c r="DS125" s="1650"/>
      <c r="DT125" s="1650"/>
      <c r="DU125" s="1650"/>
      <c r="DV125" s="1650"/>
      <c r="DW125" s="1650"/>
      <c r="DX125" s="1650"/>
      <c r="DY125" s="1650"/>
      <c r="DZ125" s="1650"/>
      <c r="EA125" s="1650"/>
      <c r="EB125" s="1650"/>
      <c r="EC125" s="1650"/>
      <c r="ED125" s="1650"/>
      <c r="EE125" s="1650"/>
      <c r="EF125" s="1650"/>
      <c r="EG125" s="1650"/>
      <c r="EH125" s="1650"/>
      <c r="EI125" s="1650"/>
      <c r="EJ125" s="1650"/>
      <c r="EK125" s="1650"/>
      <c r="EL125" s="1650"/>
      <c r="EM125" s="1650"/>
      <c r="EN125" s="1650"/>
      <c r="EO125" s="1650"/>
      <c r="EP125" s="1650"/>
      <c r="EQ125" s="1650"/>
      <c r="ER125" s="1650"/>
      <c r="ES125" s="1650"/>
      <c r="ET125" s="1650"/>
      <c r="EU125" s="1650"/>
      <c r="EV125" s="1650"/>
      <c r="EW125" s="1650"/>
      <c r="EX125" s="1650"/>
      <c r="EY125" s="1650"/>
      <c r="EZ125" s="1650"/>
      <c r="FA125" s="1650"/>
      <c r="FB125" s="1650"/>
      <c r="FC125" s="1650"/>
      <c r="FD125" s="1650"/>
      <c r="FE125" s="1650"/>
      <c r="FF125" s="1650"/>
      <c r="FG125" s="1650"/>
      <c r="FH125" s="1650"/>
      <c r="FI125" s="1650"/>
      <c r="FJ125" s="1650"/>
      <c r="FK125" s="1650"/>
      <c r="FL125" s="1650"/>
      <c r="FM125" s="1650"/>
      <c r="FN125" s="1650"/>
      <c r="FO125" s="1650"/>
      <c r="FP125" s="1650"/>
      <c r="FQ125" s="1650"/>
      <c r="FR125" s="1650"/>
      <c r="FS125" s="1650"/>
      <c r="FT125" s="1650"/>
      <c r="FU125" s="1650"/>
      <c r="FV125" s="1650"/>
      <c r="FW125" s="1650"/>
      <c r="FX125" s="1650"/>
      <c r="FY125" s="1650"/>
      <c r="FZ125" s="1650"/>
      <c r="GA125" s="1650"/>
      <c r="GB125" s="1650"/>
      <c r="GC125" s="1650"/>
      <c r="GD125" s="1650"/>
      <c r="GE125" s="1650"/>
      <c r="GF125" s="1650"/>
      <c r="GG125" s="1650"/>
      <c r="GH125" s="1650"/>
      <c r="GI125" s="1650"/>
      <c r="GJ125" s="1650"/>
      <c r="GK125" s="1650"/>
      <c r="GL125" s="1650"/>
      <c r="GM125" s="1650"/>
      <c r="GO125" s="1169"/>
      <c r="GP125" s="1645"/>
      <c r="GQ125" s="1645"/>
      <c r="GR125" s="1169"/>
      <c r="GS125" s="1169"/>
      <c r="GT125" s="1169"/>
      <c r="GU125" s="1169"/>
      <c r="GV125" s="1645"/>
      <c r="GW125" s="1169"/>
      <c r="GX125" s="1169"/>
      <c r="GY125" s="553"/>
      <c r="GZ125" s="1169"/>
      <c r="HA125" s="1169"/>
      <c r="HB125" s="1169"/>
      <c r="HC125" s="1169"/>
      <c r="HD125" s="1169"/>
      <c r="HE125" s="1641"/>
      <c r="HF125" s="575"/>
      <c r="HG125" s="575"/>
      <c r="HH125" s="575"/>
      <c r="HI125" s="575"/>
      <c r="HJ125" s="1650">
        <v>11</v>
      </c>
    </row>
    <row s="1650" customFormat="1" customHeight="1" ht="11.549999999999999">
      <c r="A126" s="996"/>
      <c r="B126" s="1645"/>
      <c r="C126" s="1645"/>
      <c r="D126" s="360"/>
      <c r="J126" s="1650"/>
      <c r="K126" s="1650"/>
      <c r="L126" s="1650"/>
      <c r="M126" s="1650"/>
      <c r="N126" s="1650"/>
      <c r="O126" s="1650"/>
      <c r="P126" s="1650"/>
      <c r="Q126" s="1650"/>
      <c r="R126" s="1650"/>
      <c r="S126" s="1650"/>
      <c r="T126" s="1650"/>
      <c r="U126" s="1650"/>
      <c r="V126" s="1650"/>
      <c r="W126" s="1650"/>
      <c r="X126" s="1650"/>
      <c r="Y126" s="1650"/>
      <c r="Z126" s="1650"/>
      <c r="AA126" s="1650"/>
      <c r="AB126" s="1650"/>
      <c r="AC126" s="1650"/>
      <c r="AD126" s="1650"/>
      <c r="AE126" s="1650"/>
      <c r="AF126" s="1650"/>
      <c r="AG126" s="1650"/>
      <c r="AH126" s="1650"/>
      <c r="AI126" s="1650"/>
      <c r="AJ126" s="1650"/>
      <c r="AK126" s="1650"/>
      <c r="AL126" s="1650"/>
      <c r="AM126" s="1650"/>
      <c r="AN126" s="1650"/>
      <c r="AO126" s="1650"/>
      <c r="AP126" s="1650"/>
      <c r="AQ126" s="1650"/>
      <c r="AR126" s="1650"/>
      <c r="AS126" s="1650"/>
      <c r="AT126" s="1650"/>
      <c r="AU126" s="1650"/>
      <c r="AV126" s="1650"/>
      <c r="AW126" s="1650"/>
      <c r="AX126" s="1650"/>
      <c r="AY126" s="1650"/>
      <c r="AZ126" s="1650"/>
      <c r="BA126" s="1650"/>
      <c r="BB126" s="1650"/>
      <c r="BC126" s="1650"/>
      <c r="BD126" s="1650"/>
      <c r="BE126" s="1650"/>
      <c r="BF126" s="1650"/>
      <c r="BG126" s="1650"/>
      <c r="BH126" s="1650"/>
      <c r="BI126" s="1650"/>
      <c r="BJ126" s="1650"/>
      <c r="BK126" s="1650"/>
      <c r="BL126" s="1650"/>
      <c r="BM126" s="1650"/>
      <c r="BN126" s="1650"/>
      <c r="BO126" s="1650"/>
      <c r="BP126" s="1650"/>
      <c r="BQ126" s="1650"/>
      <c r="BR126" s="1650"/>
      <c r="BS126" s="1650"/>
      <c r="BT126" s="1650"/>
      <c r="BU126" s="1650"/>
      <c r="BV126" s="1650"/>
      <c r="BW126" s="1650"/>
      <c r="BX126" s="1650"/>
      <c r="BY126" s="1650"/>
      <c r="BZ126" s="1650"/>
      <c r="CA126" s="1650"/>
      <c r="CB126" s="1650"/>
      <c r="CC126" s="1650"/>
      <c r="CD126" s="1650"/>
      <c r="CE126" s="1650"/>
      <c r="CF126" s="1650"/>
      <c r="CG126" s="1650"/>
      <c r="CH126" s="1650"/>
      <c r="CI126" s="1650"/>
      <c r="CJ126" s="1650"/>
      <c r="CK126" s="1650"/>
      <c r="CL126" s="1650"/>
      <c r="CM126" s="1650"/>
      <c r="CN126" s="1650"/>
      <c r="CO126" s="1650"/>
      <c r="CP126" s="1650"/>
      <c r="CQ126" s="1650"/>
      <c r="CR126" s="1650"/>
      <c r="CS126" s="1650"/>
      <c r="CT126" s="1650"/>
      <c r="CU126" s="1650"/>
      <c r="CV126" s="1650"/>
      <c r="CW126" s="1650"/>
      <c r="CX126" s="1650"/>
      <c r="CY126" s="1650"/>
      <c r="CZ126" s="1650"/>
      <c r="DA126" s="1650"/>
      <c r="DB126" s="1650"/>
      <c r="DC126" s="1650"/>
      <c r="DD126" s="1650"/>
      <c r="DE126" s="1650"/>
      <c r="DF126" s="1650"/>
      <c r="DG126" s="1650"/>
      <c r="DH126" s="1650"/>
      <c r="DI126" s="1650"/>
      <c r="DJ126" s="1650"/>
      <c r="DK126" s="1650"/>
      <c r="DL126" s="1650"/>
      <c r="DM126" s="1650"/>
      <c r="DN126" s="1650"/>
      <c r="DO126" s="1650"/>
      <c r="DP126" s="1650"/>
      <c r="DQ126" s="1650"/>
      <c r="DR126" s="1650"/>
      <c r="DS126" s="1650"/>
      <c r="DT126" s="1650"/>
      <c r="DU126" s="1650"/>
      <c r="DV126" s="1650"/>
      <c r="DW126" s="1650"/>
      <c r="DX126" s="1650"/>
      <c r="DY126" s="1650"/>
      <c r="DZ126" s="1650"/>
      <c r="EA126" s="1650"/>
      <c r="EB126" s="1650"/>
      <c r="EC126" s="1650"/>
      <c r="ED126" s="1650"/>
      <c r="EE126" s="1650"/>
      <c r="EF126" s="1650"/>
      <c r="EG126" s="1650"/>
      <c r="EH126" s="1650"/>
      <c r="EI126" s="1650"/>
      <c r="EJ126" s="1650"/>
      <c r="EK126" s="1650"/>
      <c r="EL126" s="1650"/>
      <c r="EM126" s="1650"/>
      <c r="EN126" s="1650"/>
      <c r="EO126" s="1650"/>
      <c r="EP126" s="1650"/>
      <c r="EQ126" s="1650"/>
      <c r="ER126" s="1650"/>
      <c r="ES126" s="1650"/>
      <c r="ET126" s="1650"/>
      <c r="EU126" s="1650"/>
      <c r="EV126" s="1650"/>
      <c r="EW126" s="1650"/>
      <c r="EX126" s="1650"/>
      <c r="EY126" s="1650"/>
      <c r="EZ126" s="1650"/>
      <c r="FA126" s="1650"/>
      <c r="FB126" s="1650"/>
      <c r="FC126" s="1650"/>
      <c r="FD126" s="1650"/>
      <c r="FE126" s="1650"/>
      <c r="FF126" s="1650"/>
      <c r="FG126" s="1650"/>
      <c r="FH126" s="1650"/>
      <c r="FI126" s="1650"/>
      <c r="FJ126" s="1650"/>
      <c r="FK126" s="1650"/>
      <c r="FL126" s="1650"/>
      <c r="FM126" s="1650"/>
      <c r="FN126" s="1650"/>
      <c r="FO126" s="1650"/>
      <c r="FP126" s="1650"/>
      <c r="FQ126" s="1650"/>
      <c r="FR126" s="1650"/>
      <c r="FS126" s="1650"/>
      <c r="FT126" s="1650"/>
      <c r="FU126" s="1650"/>
      <c r="FV126" s="1650"/>
      <c r="FW126" s="1650"/>
      <c r="FX126" s="1650"/>
      <c r="FY126" s="1650"/>
      <c r="FZ126" s="1650"/>
      <c r="GA126" s="1650"/>
      <c r="GB126" s="1650"/>
      <c r="GC126" s="1650"/>
      <c r="GD126" s="1650"/>
      <c r="GE126" s="1650"/>
      <c r="GF126" s="1650"/>
      <c r="GG126" s="1650"/>
      <c r="GH126" s="1650"/>
      <c r="GI126" s="1650"/>
      <c r="GJ126" s="1650"/>
      <c r="GK126" s="1650"/>
      <c r="GL126" s="1650"/>
      <c r="GM126" s="1650"/>
      <c r="GO126" s="1169"/>
      <c r="GP126" s="1645"/>
      <c r="GQ126" s="1645"/>
      <c r="GR126" s="1169"/>
      <c r="GS126" s="1169"/>
      <c r="GT126" s="1169"/>
      <c r="GU126" s="1169"/>
      <c r="GV126" s="1645"/>
      <c r="GW126" s="1169"/>
      <c r="GX126" s="1169"/>
      <c r="GY126" s="553"/>
      <c r="GZ126" s="1169"/>
      <c r="HA126" s="1169"/>
      <c r="HB126" s="1169"/>
      <c r="HC126" s="1169"/>
      <c r="HD126" s="1169"/>
      <c r="HE126" s="1641"/>
      <c r="HF126" s="575"/>
      <c r="HG126" s="575"/>
      <c r="HH126" s="575"/>
      <c r="HI126" s="575"/>
      <c r="HJ126" s="1650">
        <v>11</v>
      </c>
    </row>
    <row s="1650" customFormat="1" customHeight="1" ht="11.549999999999999">
      <c r="A127" s="996"/>
      <c r="B127" s="1645"/>
      <c r="C127" s="1645"/>
      <c r="D127" s="360"/>
      <c r="J127" s="1650"/>
      <c r="K127" s="1650"/>
      <c r="L127" s="1650"/>
      <c r="M127" s="1650"/>
      <c r="N127" s="1650"/>
      <c r="O127" s="1650"/>
      <c r="P127" s="1650"/>
      <c r="Q127" s="1650"/>
      <c r="R127" s="1650"/>
      <c r="S127" s="1650"/>
      <c r="T127" s="1650"/>
      <c r="U127" s="1650"/>
      <c r="V127" s="1650"/>
      <c r="W127" s="1650"/>
      <c r="X127" s="1650"/>
      <c r="Y127" s="1650"/>
      <c r="Z127" s="1650"/>
      <c r="AA127" s="1650"/>
      <c r="AB127" s="1650"/>
      <c r="AC127" s="1650"/>
      <c r="AD127" s="1650"/>
      <c r="AE127" s="1650"/>
      <c r="AF127" s="1650"/>
      <c r="AG127" s="1650"/>
      <c r="AH127" s="1650"/>
      <c r="AI127" s="1650"/>
      <c r="AJ127" s="1650"/>
      <c r="AK127" s="1650"/>
      <c r="AL127" s="1650"/>
      <c r="AM127" s="1650"/>
      <c r="AN127" s="1650"/>
      <c r="AO127" s="1650"/>
      <c r="AP127" s="1650"/>
      <c r="AQ127" s="1650"/>
      <c r="AR127" s="1650"/>
      <c r="AS127" s="1650"/>
      <c r="AT127" s="1650"/>
      <c r="AU127" s="1650"/>
      <c r="AV127" s="1650"/>
      <c r="AW127" s="1650"/>
      <c r="AX127" s="1650"/>
      <c r="AY127" s="1650"/>
      <c r="AZ127" s="1650"/>
      <c r="BA127" s="1650"/>
      <c r="BB127" s="1650"/>
      <c r="BC127" s="1650"/>
      <c r="BD127" s="1650"/>
      <c r="BE127" s="1650"/>
      <c r="BF127" s="1650"/>
      <c r="BG127" s="1650"/>
      <c r="BH127" s="1650"/>
      <c r="BI127" s="1650"/>
      <c r="BJ127" s="1650"/>
      <c r="BK127" s="1650"/>
      <c r="BL127" s="1650"/>
      <c r="BM127" s="1650"/>
      <c r="BN127" s="1650"/>
      <c r="BO127" s="1650"/>
      <c r="BP127" s="1650"/>
      <c r="BQ127" s="1650"/>
      <c r="BR127" s="1650"/>
      <c r="BS127" s="1650"/>
      <c r="BT127" s="1650"/>
      <c r="BU127" s="1650"/>
      <c r="BV127" s="1650"/>
      <c r="BW127" s="1650"/>
      <c r="BX127" s="1650"/>
      <c r="BY127" s="1650"/>
      <c r="BZ127" s="1650"/>
      <c r="CA127" s="1650"/>
      <c r="CB127" s="1650"/>
      <c r="CC127" s="1650"/>
      <c r="CD127" s="1650"/>
      <c r="CE127" s="1650"/>
      <c r="CF127" s="1650"/>
      <c r="CG127" s="1650"/>
      <c r="CH127" s="1650"/>
      <c r="CI127" s="1650"/>
      <c r="CJ127" s="1650"/>
      <c r="CK127" s="1650"/>
      <c r="CL127" s="1650"/>
      <c r="CM127" s="1650"/>
      <c r="CN127" s="1650"/>
      <c r="CO127" s="1650"/>
      <c r="CP127" s="1650"/>
      <c r="CQ127" s="1650"/>
      <c r="CR127" s="1650"/>
      <c r="CS127" s="1650"/>
      <c r="CT127" s="1650"/>
      <c r="CU127" s="1650"/>
      <c r="CV127" s="1650"/>
      <c r="CW127" s="1650"/>
      <c r="CX127" s="1650"/>
      <c r="CY127" s="1650"/>
      <c r="CZ127" s="1650"/>
      <c r="DA127" s="1650"/>
      <c r="DB127" s="1650"/>
      <c r="DC127" s="1650"/>
      <c r="DD127" s="1650"/>
      <c r="DE127" s="1650"/>
      <c r="DF127" s="1650"/>
      <c r="DG127" s="1650"/>
      <c r="DH127" s="1650"/>
      <c r="DI127" s="1650"/>
      <c r="DJ127" s="1650"/>
      <c r="DK127" s="1650"/>
      <c r="DL127" s="1650"/>
      <c r="DM127" s="1650"/>
      <c r="DN127" s="1650"/>
      <c r="DO127" s="1650"/>
      <c r="DP127" s="1650"/>
      <c r="DQ127" s="1650"/>
      <c r="DR127" s="1650"/>
      <c r="DS127" s="1650"/>
      <c r="DT127" s="1650"/>
      <c r="DU127" s="1650"/>
      <c r="DV127" s="1650"/>
      <c r="DW127" s="1650"/>
      <c r="DX127" s="1650"/>
      <c r="DY127" s="1650"/>
      <c r="DZ127" s="1650"/>
      <c r="EA127" s="1650"/>
      <c r="EB127" s="1650"/>
      <c r="EC127" s="1650"/>
      <c r="ED127" s="1650"/>
      <c r="EE127" s="1650"/>
      <c r="EF127" s="1650"/>
      <c r="EG127" s="1650"/>
      <c r="EH127" s="1650"/>
      <c r="EI127" s="1650"/>
      <c r="EJ127" s="1650"/>
      <c r="EK127" s="1650"/>
      <c r="EL127" s="1650"/>
      <c r="EM127" s="1650"/>
      <c r="EN127" s="1650"/>
      <c r="EO127" s="1650"/>
      <c r="EP127" s="1650"/>
      <c r="EQ127" s="1650"/>
      <c r="ER127" s="1650"/>
      <c r="ES127" s="1650"/>
      <c r="ET127" s="1650"/>
      <c r="EU127" s="1650"/>
      <c r="EV127" s="1650"/>
      <c r="EW127" s="1650"/>
      <c r="EX127" s="1650"/>
      <c r="EY127" s="1650"/>
      <c r="EZ127" s="1650"/>
      <c r="FA127" s="1650"/>
      <c r="FB127" s="1650"/>
      <c r="FC127" s="1650"/>
      <c r="FD127" s="1650"/>
      <c r="FE127" s="1650"/>
      <c r="FF127" s="1650"/>
      <c r="FG127" s="1650"/>
      <c r="FH127" s="1650"/>
      <c r="FI127" s="1650"/>
      <c r="FJ127" s="1650"/>
      <c r="FK127" s="1650"/>
      <c r="FL127" s="1650"/>
      <c r="FM127" s="1650"/>
      <c r="FN127" s="1650"/>
      <c r="FO127" s="1650"/>
      <c r="FP127" s="1650"/>
      <c r="FQ127" s="1650"/>
      <c r="FR127" s="1650"/>
      <c r="FS127" s="1650"/>
      <c r="FT127" s="1650"/>
      <c r="FU127" s="1650"/>
      <c r="FV127" s="1650"/>
      <c r="FW127" s="1650"/>
      <c r="FX127" s="1650"/>
      <c r="FY127" s="1650"/>
      <c r="FZ127" s="1650"/>
      <c r="GA127" s="1650"/>
      <c r="GB127" s="1650"/>
      <c r="GC127" s="1650"/>
      <c r="GD127" s="1650"/>
      <c r="GE127" s="1650"/>
      <c r="GF127" s="1650"/>
      <c r="GG127" s="1650"/>
      <c r="GH127" s="1650"/>
      <c r="GI127" s="1650"/>
      <c r="GJ127" s="1650"/>
      <c r="GK127" s="1650"/>
      <c r="GL127" s="1650"/>
      <c r="GM127" s="1650"/>
      <c r="GO127" s="1169"/>
      <c r="GP127" s="1645"/>
      <c r="GQ127" s="1645"/>
      <c r="GR127" s="1169"/>
      <c r="GS127" s="1169"/>
      <c r="GT127" s="1169"/>
      <c r="GU127" s="1169"/>
      <c r="GV127" s="1645"/>
      <c r="GW127" s="1169"/>
      <c r="GX127" s="1169"/>
      <c r="GY127" s="553"/>
      <c r="GZ127" s="1169"/>
      <c r="HA127" s="1169"/>
      <c r="HB127" s="1169"/>
      <c r="HC127" s="1169"/>
      <c r="HD127" s="1169"/>
      <c r="HE127" s="1641"/>
      <c r="HF127" s="575"/>
      <c r="HG127" s="575"/>
      <c r="HH127" s="575"/>
      <c r="HI127" s="575"/>
      <c r="HJ127" s="1650">
        <v>11</v>
      </c>
    </row>
    <row s="1650" customFormat="1" customHeight="1" ht="11.549999999999999">
      <c r="A128" s="996"/>
      <c r="B128" s="1645"/>
      <c r="C128" s="1645"/>
      <c r="D128" s="360"/>
      <c r="J128" s="1650"/>
      <c r="K128" s="1650"/>
      <c r="L128" s="1650"/>
      <c r="M128" s="1650"/>
      <c r="N128" s="1650"/>
      <c r="O128" s="1650"/>
      <c r="P128" s="1650"/>
      <c r="Q128" s="1650"/>
      <c r="R128" s="1650"/>
      <c r="S128" s="1650"/>
      <c r="T128" s="1650"/>
      <c r="U128" s="1650"/>
      <c r="V128" s="1650"/>
      <c r="W128" s="1650"/>
      <c r="X128" s="1650"/>
      <c r="Y128" s="1650"/>
      <c r="Z128" s="1650"/>
      <c r="AA128" s="1650"/>
      <c r="AB128" s="1650"/>
      <c r="AC128" s="1650"/>
      <c r="AD128" s="1650"/>
      <c r="AE128" s="1650"/>
      <c r="AF128" s="1650"/>
      <c r="AG128" s="1650"/>
      <c r="AH128" s="1650"/>
      <c r="AI128" s="1650"/>
      <c r="AJ128" s="1650"/>
      <c r="AK128" s="1650"/>
      <c r="AL128" s="1650"/>
      <c r="AM128" s="1650"/>
      <c r="AN128" s="1650"/>
      <c r="AO128" s="1650"/>
      <c r="AP128" s="1650"/>
      <c r="AQ128" s="1650"/>
      <c r="AR128" s="1650"/>
      <c r="AS128" s="1650"/>
      <c r="AT128" s="1650"/>
      <c r="AU128" s="1650"/>
      <c r="AV128" s="1650"/>
      <c r="AW128" s="1650"/>
      <c r="AX128" s="1650"/>
      <c r="AY128" s="1650"/>
      <c r="AZ128" s="1650"/>
      <c r="BA128" s="1650"/>
      <c r="BB128" s="1650"/>
      <c r="BC128" s="1650"/>
      <c r="BD128" s="1650"/>
      <c r="BE128" s="1650"/>
      <c r="BF128" s="1650"/>
      <c r="BG128" s="1650"/>
      <c r="BH128" s="1650"/>
      <c r="BI128" s="1650"/>
      <c r="BJ128" s="1650"/>
      <c r="BK128" s="1650"/>
      <c r="BL128" s="1650"/>
      <c r="BM128" s="1650"/>
      <c r="BN128" s="1650"/>
      <c r="BO128" s="1650"/>
      <c r="BP128" s="1650"/>
      <c r="BQ128" s="1650"/>
      <c r="BR128" s="1650"/>
      <c r="BS128" s="1650"/>
      <c r="BT128" s="1650"/>
      <c r="BU128" s="1650"/>
      <c r="BV128" s="1650"/>
      <c r="BW128" s="1650"/>
      <c r="BX128" s="1650"/>
      <c r="BY128" s="1650"/>
      <c r="BZ128" s="1650"/>
      <c r="CA128" s="1650"/>
      <c r="CB128" s="1650"/>
      <c r="CC128" s="1650"/>
      <c r="CD128" s="1650"/>
      <c r="CE128" s="1650"/>
      <c r="CF128" s="1650"/>
      <c r="CG128" s="1650"/>
      <c r="CH128" s="1650"/>
      <c r="CI128" s="1650"/>
      <c r="CJ128" s="1650"/>
      <c r="CK128" s="1650"/>
      <c r="CL128" s="1650"/>
      <c r="CM128" s="1650"/>
      <c r="CN128" s="1650"/>
      <c r="CO128" s="1650"/>
      <c r="CP128" s="1650"/>
      <c r="CQ128" s="1650"/>
      <c r="CR128" s="1650"/>
      <c r="CS128" s="1650"/>
      <c r="CT128" s="1650"/>
      <c r="CU128" s="1650"/>
      <c r="CV128" s="1650"/>
      <c r="CW128" s="1650"/>
      <c r="CX128" s="1650"/>
      <c r="CY128" s="1650"/>
      <c r="CZ128" s="1650"/>
      <c r="DA128" s="1650"/>
      <c r="DB128" s="1650"/>
      <c r="DC128" s="1650"/>
      <c r="DD128" s="1650"/>
      <c r="DE128" s="1650"/>
      <c r="DF128" s="1650"/>
      <c r="DG128" s="1650"/>
      <c r="DH128" s="1650"/>
      <c r="DI128" s="1650"/>
      <c r="DJ128" s="1650"/>
      <c r="DK128" s="1650"/>
      <c r="DL128" s="1650"/>
      <c r="DM128" s="1650"/>
      <c r="DN128" s="1650"/>
      <c r="DO128" s="1650"/>
      <c r="DP128" s="1650"/>
      <c r="DQ128" s="1650"/>
      <c r="DR128" s="1650"/>
      <c r="DS128" s="1650"/>
      <c r="DT128" s="1650"/>
      <c r="DU128" s="1650"/>
      <c r="DV128" s="1650"/>
      <c r="DW128" s="1650"/>
      <c r="DX128" s="1650"/>
      <c r="DY128" s="1650"/>
      <c r="DZ128" s="1650"/>
      <c r="EA128" s="1650"/>
      <c r="EB128" s="1650"/>
      <c r="EC128" s="1650"/>
      <c r="ED128" s="1650"/>
      <c r="EE128" s="1650"/>
      <c r="EF128" s="1650"/>
      <c r="EG128" s="1650"/>
      <c r="EH128" s="1650"/>
      <c r="EI128" s="1650"/>
      <c r="EJ128" s="1650"/>
      <c r="EK128" s="1650"/>
      <c r="EL128" s="1650"/>
      <c r="EM128" s="1650"/>
      <c r="EN128" s="1650"/>
      <c r="EO128" s="1650"/>
      <c r="EP128" s="1650"/>
      <c r="EQ128" s="1650"/>
      <c r="ER128" s="1650"/>
      <c r="ES128" s="1650"/>
      <c r="ET128" s="1650"/>
      <c r="EU128" s="1650"/>
      <c r="EV128" s="1650"/>
      <c r="EW128" s="1650"/>
      <c r="EX128" s="1650"/>
      <c r="EY128" s="1650"/>
      <c r="EZ128" s="1650"/>
      <c r="FA128" s="1650"/>
      <c r="FB128" s="1650"/>
      <c r="FC128" s="1650"/>
      <c r="FD128" s="1650"/>
      <c r="FE128" s="1650"/>
      <c r="FF128" s="1650"/>
      <c r="FG128" s="1650"/>
      <c r="FH128" s="1650"/>
      <c r="FI128" s="1650"/>
      <c r="FJ128" s="1650"/>
      <c r="FK128" s="1650"/>
      <c r="FL128" s="1650"/>
      <c r="FM128" s="1650"/>
      <c r="FN128" s="1650"/>
      <c r="FO128" s="1650"/>
      <c r="FP128" s="1650"/>
      <c r="FQ128" s="1650"/>
      <c r="FR128" s="1650"/>
      <c r="FS128" s="1650"/>
      <c r="FT128" s="1650"/>
      <c r="FU128" s="1650"/>
      <c r="FV128" s="1650"/>
      <c r="FW128" s="1650"/>
      <c r="FX128" s="1650"/>
      <c r="FY128" s="1650"/>
      <c r="FZ128" s="1650"/>
      <c r="GA128" s="1650"/>
      <c r="GB128" s="1650"/>
      <c r="GC128" s="1650"/>
      <c r="GD128" s="1650"/>
      <c r="GE128" s="1650"/>
      <c r="GF128" s="1650"/>
      <c r="GG128" s="1650"/>
      <c r="GH128" s="1650"/>
      <c r="GI128" s="1650"/>
      <c r="GJ128" s="1650"/>
      <c r="GK128" s="1650"/>
      <c r="GL128" s="1650"/>
      <c r="GM128" s="1650"/>
      <c r="GO128" s="1169"/>
      <c r="GP128" s="1645"/>
      <c r="GQ128" s="1645"/>
      <c r="GR128" s="1169"/>
      <c r="GS128" s="1169"/>
      <c r="GT128" s="1169"/>
      <c r="GU128" s="1169"/>
      <c r="GV128" s="1645"/>
      <c r="GW128" s="1169"/>
      <c r="GX128" s="1169"/>
      <c r="GY128" s="553"/>
      <c r="GZ128" s="1169"/>
      <c r="HA128" s="1169"/>
      <c r="HB128" s="1169"/>
      <c r="HC128" s="1169"/>
      <c r="HD128" s="1169"/>
      <c r="HE128" s="1641"/>
      <c r="HF128" s="575"/>
      <c r="HG128" s="575"/>
      <c r="HH128" s="575"/>
      <c r="HI128" s="575"/>
      <c r="HJ128" s="1650">
        <v>11</v>
      </c>
    </row>
    <row s="1650" customFormat="1" customHeight="1" ht="11.549999999999999">
      <c r="A129" s="996"/>
      <c r="B129" s="1645"/>
      <c r="C129" s="1645"/>
      <c r="D129" s="360"/>
      <c r="J129" s="1650"/>
      <c r="K129" s="1650"/>
      <c r="L129" s="1650"/>
      <c r="M129" s="1650"/>
      <c r="N129" s="1650"/>
      <c r="O129" s="1650"/>
      <c r="P129" s="1650"/>
      <c r="Q129" s="1650"/>
      <c r="R129" s="1650"/>
      <c r="S129" s="1650"/>
      <c r="T129" s="1650"/>
      <c r="U129" s="1650"/>
      <c r="V129" s="1650"/>
      <c r="W129" s="1650"/>
      <c r="X129" s="1650"/>
      <c r="Y129" s="1650"/>
      <c r="Z129" s="1650"/>
      <c r="AA129" s="1650"/>
      <c r="AB129" s="1650"/>
      <c r="AC129" s="1650"/>
      <c r="AD129" s="1650"/>
      <c r="AE129" s="1650"/>
      <c r="AF129" s="1650"/>
      <c r="AG129" s="1650"/>
      <c r="AH129" s="1650"/>
      <c r="AI129" s="1650"/>
      <c r="AJ129" s="1650"/>
      <c r="AK129" s="1650"/>
      <c r="AL129" s="1650"/>
      <c r="AM129" s="1650"/>
      <c r="AN129" s="1650"/>
      <c r="AO129" s="1650"/>
      <c r="AP129" s="1650"/>
      <c r="AQ129" s="1650"/>
      <c r="AR129" s="1650"/>
      <c r="AS129" s="1650"/>
      <c r="AT129" s="1650"/>
      <c r="AU129" s="1650"/>
      <c r="AV129" s="1650"/>
      <c r="AW129" s="1650"/>
      <c r="AX129" s="1650"/>
      <c r="AY129" s="1650"/>
      <c r="AZ129" s="1650"/>
      <c r="BA129" s="1650"/>
      <c r="BB129" s="1650"/>
      <c r="BC129" s="1650"/>
      <c r="BD129" s="1650"/>
      <c r="BE129" s="1650"/>
      <c r="BF129" s="1650"/>
      <c r="BG129" s="1650"/>
      <c r="BH129" s="1650"/>
      <c r="BI129" s="1650"/>
      <c r="BJ129" s="1650"/>
      <c r="BK129" s="1650"/>
      <c r="BL129" s="1650"/>
      <c r="BM129" s="1650"/>
      <c r="BN129" s="1650"/>
      <c r="BO129" s="1650"/>
      <c r="BP129" s="1650"/>
      <c r="BQ129" s="1650"/>
      <c r="BR129" s="1650"/>
      <c r="BS129" s="1650"/>
      <c r="BT129" s="1650"/>
      <c r="BU129" s="1650"/>
      <c r="BV129" s="1650"/>
      <c r="BW129" s="1650"/>
      <c r="BX129" s="1650"/>
      <c r="BY129" s="1650"/>
      <c r="BZ129" s="1650"/>
      <c r="CA129" s="1650"/>
      <c r="CB129" s="1650"/>
      <c r="CC129" s="1650"/>
      <c r="CD129" s="1650"/>
      <c r="CE129" s="1650"/>
      <c r="CF129" s="1650"/>
      <c r="CG129" s="1650"/>
      <c r="CH129" s="1650"/>
      <c r="CI129" s="1650"/>
      <c r="CJ129" s="1650"/>
      <c r="CK129" s="1650"/>
      <c r="CL129" s="1650"/>
      <c r="CM129" s="1650"/>
      <c r="CN129" s="1650"/>
      <c r="CO129" s="1650"/>
      <c r="CP129" s="1650"/>
      <c r="CQ129" s="1650"/>
      <c r="CR129" s="1650"/>
      <c r="CS129" s="1650"/>
      <c r="CT129" s="1650"/>
      <c r="CU129" s="1650"/>
      <c r="CV129" s="1650"/>
      <c r="CW129" s="1650"/>
      <c r="CX129" s="1650"/>
      <c r="CY129" s="1650"/>
      <c r="CZ129" s="1650"/>
      <c r="DA129" s="1650"/>
      <c r="DB129" s="1650"/>
      <c r="DC129" s="1650"/>
      <c r="DD129" s="1650"/>
      <c r="DE129" s="1650"/>
      <c r="DF129" s="1650"/>
      <c r="DG129" s="1650"/>
      <c r="DH129" s="1650"/>
      <c r="DI129" s="1650"/>
      <c r="DJ129" s="1650"/>
      <c r="DK129" s="1650"/>
      <c r="DL129" s="1650"/>
      <c r="DM129" s="1650"/>
      <c r="DN129" s="1650"/>
      <c r="DO129" s="1650"/>
      <c r="DP129" s="1650"/>
      <c r="DQ129" s="1650"/>
      <c r="DR129" s="1650"/>
      <c r="DS129" s="1650"/>
      <c r="DT129" s="1650"/>
      <c r="DU129" s="1650"/>
      <c r="DV129" s="1650"/>
      <c r="DW129" s="1650"/>
      <c r="DX129" s="1650"/>
      <c r="DY129" s="1650"/>
      <c r="DZ129" s="1650"/>
      <c r="EA129" s="1650"/>
      <c r="EB129" s="1650"/>
      <c r="EC129" s="1650"/>
      <c r="ED129" s="1650"/>
      <c r="EE129" s="1650"/>
      <c r="EF129" s="1650"/>
      <c r="EG129" s="1650"/>
      <c r="EH129" s="1650"/>
      <c r="EI129" s="1650"/>
      <c r="EJ129" s="1650"/>
      <c r="EK129" s="1650"/>
      <c r="EL129" s="1650"/>
      <c r="EM129" s="1650"/>
      <c r="EN129" s="1650"/>
      <c r="EO129" s="1650"/>
      <c r="EP129" s="1650"/>
      <c r="EQ129" s="1650"/>
      <c r="ER129" s="1650"/>
      <c r="ES129" s="1650"/>
      <c r="ET129" s="1650"/>
      <c r="EU129" s="1650"/>
      <c r="EV129" s="1650"/>
      <c r="EW129" s="1650"/>
      <c r="EX129" s="1650"/>
      <c r="EY129" s="1650"/>
      <c r="EZ129" s="1650"/>
      <c r="FA129" s="1650"/>
      <c r="FB129" s="1650"/>
      <c r="FC129" s="1650"/>
      <c r="FD129" s="1650"/>
      <c r="FE129" s="1650"/>
      <c r="FF129" s="1650"/>
      <c r="FG129" s="1650"/>
      <c r="FH129" s="1650"/>
      <c r="FI129" s="1650"/>
      <c r="FJ129" s="1650"/>
      <c r="FK129" s="1650"/>
      <c r="FL129" s="1650"/>
      <c r="FM129" s="1650"/>
      <c r="FN129" s="1650"/>
      <c r="FO129" s="1650"/>
      <c r="FP129" s="1650"/>
      <c r="FQ129" s="1650"/>
      <c r="FR129" s="1650"/>
      <c r="FS129" s="1650"/>
      <c r="FT129" s="1650"/>
      <c r="FU129" s="1650"/>
      <c r="FV129" s="1650"/>
      <c r="FW129" s="1650"/>
      <c r="FX129" s="1650"/>
      <c r="FY129" s="1650"/>
      <c r="FZ129" s="1650"/>
      <c r="GA129" s="1650"/>
      <c r="GB129" s="1650"/>
      <c r="GC129" s="1650"/>
      <c r="GD129" s="1650"/>
      <c r="GE129" s="1650"/>
      <c r="GF129" s="1650"/>
      <c r="GG129" s="1650"/>
      <c r="GH129" s="1650"/>
      <c r="GI129" s="1650"/>
      <c r="GJ129" s="1650"/>
      <c r="GK129" s="1650"/>
      <c r="GL129" s="1650"/>
      <c r="GM129" s="1650"/>
      <c r="GO129" s="1169"/>
      <c r="GP129" s="1645"/>
      <c r="GQ129" s="1645"/>
      <c r="GR129" s="1169"/>
      <c r="GS129" s="1169"/>
      <c r="GT129" s="1169"/>
      <c r="GU129" s="1169"/>
      <c r="GV129" s="1645"/>
      <c r="GW129" s="1169"/>
      <c r="GX129" s="1169"/>
      <c r="GY129" s="553"/>
      <c r="GZ129" s="1169"/>
      <c r="HA129" s="1169"/>
      <c r="HB129" s="1169"/>
      <c r="HC129" s="1169"/>
      <c r="HD129" s="1169"/>
      <c r="HE129" s="1641"/>
      <c r="HF129" s="575"/>
      <c r="HG129" s="575"/>
      <c r="HH129" s="575"/>
      <c r="HI129" s="575"/>
      <c r="HJ129" s="1650">
        <v>11</v>
      </c>
    </row>
    <row s="1650" customFormat="1" customHeight="1" ht="11.549999999999999">
      <c r="A130" s="996"/>
      <c r="B130" s="1645"/>
      <c r="C130" s="1645"/>
      <c r="D130" s="360"/>
      <c r="J130" s="1650"/>
      <c r="K130" s="1650"/>
      <c r="L130" s="1650"/>
      <c r="M130" s="1650"/>
      <c r="N130" s="1650"/>
      <c r="O130" s="1650"/>
      <c r="P130" s="1650"/>
      <c r="Q130" s="1650"/>
      <c r="R130" s="1650"/>
      <c r="S130" s="1650"/>
      <c r="T130" s="1650"/>
      <c r="U130" s="1650"/>
      <c r="V130" s="1650"/>
      <c r="W130" s="1650"/>
      <c r="X130" s="1650"/>
      <c r="Y130" s="1650"/>
      <c r="Z130" s="1650"/>
      <c r="AA130" s="1650"/>
      <c r="AB130" s="1650"/>
      <c r="AC130" s="1650"/>
      <c r="AD130" s="1650"/>
      <c r="AE130" s="1650"/>
      <c r="AF130" s="1650"/>
      <c r="AG130" s="1650"/>
      <c r="AH130" s="1650"/>
      <c r="AI130" s="1650"/>
      <c r="AJ130" s="1650"/>
      <c r="AK130" s="1650"/>
      <c r="AL130" s="1650"/>
      <c r="AM130" s="1650"/>
      <c r="AN130" s="1650"/>
      <c r="AO130" s="1650"/>
      <c r="AP130" s="1650"/>
      <c r="AQ130" s="1650"/>
      <c r="AR130" s="1650"/>
      <c r="AS130" s="1650"/>
      <c r="AT130" s="1650"/>
      <c r="AU130" s="1650"/>
      <c r="AV130" s="1650"/>
      <c r="AW130" s="1650"/>
      <c r="AX130" s="1650"/>
      <c r="AY130" s="1650"/>
      <c r="AZ130" s="1650"/>
      <c r="BA130" s="1650"/>
      <c r="BB130" s="1650"/>
      <c r="BC130" s="1650"/>
      <c r="BD130" s="1650"/>
      <c r="BE130" s="1650"/>
      <c r="BF130" s="1650"/>
      <c r="BG130" s="1650"/>
      <c r="BH130" s="1650"/>
      <c r="BI130" s="1650"/>
      <c r="BJ130" s="1650"/>
      <c r="BK130" s="1650"/>
      <c r="BL130" s="1650"/>
      <c r="BM130" s="1650"/>
      <c r="BN130" s="1650"/>
      <c r="BO130" s="1650"/>
      <c r="BP130" s="1650"/>
      <c r="BQ130" s="1650"/>
      <c r="BR130" s="1650"/>
      <c r="BS130" s="1650"/>
      <c r="BT130" s="1650"/>
      <c r="BU130" s="1650"/>
      <c r="BV130" s="1650"/>
      <c r="BW130" s="1650"/>
      <c r="BX130" s="1650"/>
      <c r="BY130" s="1650"/>
      <c r="BZ130" s="1650"/>
      <c r="CA130" s="1650"/>
      <c r="CB130" s="1650"/>
      <c r="CC130" s="1650"/>
      <c r="CD130" s="1650"/>
      <c r="CE130" s="1650"/>
      <c r="CF130" s="1650"/>
      <c r="CG130" s="1650"/>
      <c r="CH130" s="1650"/>
      <c r="CI130" s="1650"/>
      <c r="CJ130" s="1650"/>
      <c r="CK130" s="1650"/>
      <c r="CL130" s="1650"/>
      <c r="CM130" s="1650"/>
      <c r="CN130" s="1650"/>
      <c r="CO130" s="1650"/>
      <c r="CP130" s="1650"/>
      <c r="CQ130" s="1650"/>
      <c r="CR130" s="1650"/>
      <c r="CS130" s="1650"/>
      <c r="CT130" s="1650"/>
      <c r="CU130" s="1650"/>
      <c r="CV130" s="1650"/>
      <c r="CW130" s="1650"/>
      <c r="CX130" s="1650"/>
      <c r="CY130" s="1650"/>
      <c r="CZ130" s="1650"/>
      <c r="DA130" s="1650"/>
      <c r="DB130" s="1650"/>
      <c r="DC130" s="1650"/>
      <c r="DD130" s="1650"/>
      <c r="DE130" s="1650"/>
      <c r="DF130" s="1650"/>
      <c r="DG130" s="1650"/>
      <c r="DH130" s="1650"/>
      <c r="DI130" s="1650"/>
      <c r="DJ130" s="1650"/>
      <c r="DK130" s="1650"/>
      <c r="DL130" s="1650"/>
      <c r="DM130" s="1650"/>
      <c r="DN130" s="1650"/>
      <c r="DO130" s="1650"/>
      <c r="DP130" s="1650"/>
      <c r="DQ130" s="1650"/>
      <c r="DR130" s="1650"/>
      <c r="DS130" s="1650"/>
      <c r="DT130" s="1650"/>
      <c r="DU130" s="1650"/>
      <c r="DV130" s="1650"/>
      <c r="DW130" s="1650"/>
      <c r="DX130" s="1650"/>
      <c r="DY130" s="1650"/>
      <c r="DZ130" s="1650"/>
      <c r="EA130" s="1650"/>
      <c r="EB130" s="1650"/>
      <c r="EC130" s="1650"/>
      <c r="ED130" s="1650"/>
      <c r="EE130" s="1650"/>
      <c r="EF130" s="1650"/>
      <c r="EG130" s="1650"/>
      <c r="EH130" s="1650"/>
      <c r="EI130" s="1650"/>
      <c r="EJ130" s="1650"/>
      <c r="EK130" s="1650"/>
      <c r="EL130" s="1650"/>
      <c r="EM130" s="1650"/>
      <c r="EN130" s="1650"/>
      <c r="EO130" s="1650"/>
      <c r="EP130" s="1650"/>
      <c r="EQ130" s="1650"/>
      <c r="ER130" s="1650"/>
      <c r="ES130" s="1650"/>
      <c r="ET130" s="1650"/>
      <c r="EU130" s="1650"/>
      <c r="EV130" s="1650"/>
      <c r="EW130" s="1650"/>
      <c r="EX130" s="1650"/>
      <c r="EY130" s="1650"/>
      <c r="EZ130" s="1650"/>
      <c r="FA130" s="1650"/>
      <c r="FB130" s="1650"/>
      <c r="FC130" s="1650"/>
      <c r="FD130" s="1650"/>
      <c r="FE130" s="1650"/>
      <c r="FF130" s="1650"/>
      <c r="FG130" s="1650"/>
      <c r="FH130" s="1650"/>
      <c r="FI130" s="1650"/>
      <c r="FJ130" s="1650"/>
      <c r="FK130" s="1650"/>
      <c r="FL130" s="1650"/>
      <c r="FM130" s="1650"/>
      <c r="FN130" s="1650"/>
      <c r="FO130" s="1650"/>
      <c r="FP130" s="1650"/>
      <c r="FQ130" s="1650"/>
      <c r="FR130" s="1650"/>
      <c r="FS130" s="1650"/>
      <c r="FT130" s="1650"/>
      <c r="FU130" s="1650"/>
      <c r="FV130" s="1650"/>
      <c r="FW130" s="1650"/>
      <c r="FX130" s="1650"/>
      <c r="FY130" s="1650"/>
      <c r="FZ130" s="1650"/>
      <c r="GA130" s="1650"/>
      <c r="GB130" s="1650"/>
      <c r="GC130" s="1650"/>
      <c r="GD130" s="1650"/>
      <c r="GE130" s="1650"/>
      <c r="GF130" s="1650"/>
      <c r="GG130" s="1650"/>
      <c r="GH130" s="1650"/>
      <c r="GI130" s="1650"/>
      <c r="GJ130" s="1650"/>
      <c r="GK130" s="1650"/>
      <c r="GL130" s="1650"/>
      <c r="GM130" s="1650"/>
      <c r="GO130" s="1169"/>
      <c r="GP130" s="1645"/>
      <c r="GQ130" s="1645"/>
      <c r="GR130" s="1169"/>
      <c r="GS130" s="1169"/>
      <c r="GT130" s="1169"/>
      <c r="GU130" s="1169"/>
      <c r="GV130" s="1645"/>
      <c r="GW130" s="1169"/>
      <c r="GX130" s="1169"/>
      <c r="GY130" s="553"/>
      <c r="GZ130" s="1169"/>
      <c r="HA130" s="1169"/>
      <c r="HB130" s="1169"/>
      <c r="HC130" s="1169"/>
      <c r="HD130" s="1169"/>
      <c r="HE130" s="1641"/>
      <c r="HF130" s="575"/>
      <c r="HG130" s="575"/>
      <c r="HH130" s="575"/>
      <c r="HI130" s="575"/>
      <c r="HJ130" s="1650">
        <v>11</v>
      </c>
    </row>
    <row s="1650" customFormat="1" customHeight="1" ht="11.549999999999999">
      <c r="A131" s="996"/>
      <c r="B131" s="1645"/>
      <c r="C131" s="1645"/>
      <c r="D131" s="360"/>
      <c r="J131" s="1650"/>
      <c r="K131" s="1650"/>
      <c r="L131" s="1650"/>
      <c r="M131" s="1650"/>
      <c r="N131" s="1650"/>
      <c r="O131" s="1650"/>
      <c r="P131" s="1650"/>
      <c r="Q131" s="1650"/>
      <c r="R131" s="1650"/>
      <c r="S131" s="1650"/>
      <c r="T131" s="1650"/>
      <c r="U131" s="1650"/>
      <c r="V131" s="1650"/>
      <c r="W131" s="1650"/>
      <c r="X131" s="1650"/>
      <c r="Y131" s="1650"/>
      <c r="Z131" s="1650"/>
      <c r="AA131" s="1650"/>
      <c r="AB131" s="1650"/>
      <c r="AC131" s="1650"/>
      <c r="AD131" s="1650"/>
      <c r="AE131" s="1650"/>
      <c r="AF131" s="1650"/>
      <c r="AG131" s="1650"/>
      <c r="AH131" s="1650"/>
      <c r="AI131" s="1650"/>
      <c r="AJ131" s="1650"/>
      <c r="AK131" s="1650"/>
      <c r="AL131" s="1650"/>
      <c r="AM131" s="1650"/>
      <c r="AN131" s="1650"/>
      <c r="AO131" s="1650"/>
      <c r="AP131" s="1650"/>
      <c r="AQ131" s="1650"/>
      <c r="AR131" s="1650"/>
      <c r="AS131" s="1650"/>
      <c r="AT131" s="1650"/>
      <c r="AU131" s="1650"/>
      <c r="AV131" s="1650"/>
      <c r="AW131" s="1650"/>
      <c r="AX131" s="1650"/>
      <c r="AY131" s="1650"/>
      <c r="AZ131" s="1650"/>
      <c r="BA131" s="1650"/>
      <c r="BB131" s="1650"/>
      <c r="BC131" s="1650"/>
      <c r="BD131" s="1650"/>
      <c r="BE131" s="1650"/>
      <c r="BF131" s="1650"/>
      <c r="BG131" s="1650"/>
      <c r="BH131" s="1650"/>
      <c r="BI131" s="1650"/>
      <c r="BJ131" s="1650"/>
      <c r="BK131" s="1650"/>
      <c r="BL131" s="1650"/>
      <c r="BM131" s="1650"/>
      <c r="BN131" s="1650"/>
      <c r="BO131" s="1650"/>
      <c r="BP131" s="1650"/>
      <c r="BQ131" s="1650"/>
      <c r="BR131" s="1650"/>
      <c r="BS131" s="1650"/>
      <c r="BT131" s="1650"/>
      <c r="BU131" s="1650"/>
      <c r="BV131" s="1650"/>
      <c r="BW131" s="1650"/>
      <c r="BX131" s="1650"/>
      <c r="BY131" s="1650"/>
      <c r="BZ131" s="1650"/>
      <c r="CA131" s="1650"/>
      <c r="CB131" s="1650"/>
      <c r="CC131" s="1650"/>
      <c r="CD131" s="1650"/>
      <c r="CE131" s="1650"/>
      <c r="CF131" s="1650"/>
      <c r="CG131" s="1650"/>
      <c r="CH131" s="1650"/>
      <c r="CI131" s="1650"/>
      <c r="CJ131" s="1650"/>
      <c r="CK131" s="1650"/>
      <c r="CL131" s="1650"/>
      <c r="CM131" s="1650"/>
      <c r="CN131" s="1650"/>
      <c r="CO131" s="1650"/>
      <c r="CP131" s="1650"/>
      <c r="CQ131" s="1650"/>
      <c r="CR131" s="1650"/>
      <c r="CS131" s="1650"/>
      <c r="CT131" s="1650"/>
      <c r="CU131" s="1650"/>
      <c r="CV131" s="1650"/>
      <c r="CW131" s="1650"/>
      <c r="CX131" s="1650"/>
      <c r="CY131" s="1650"/>
      <c r="CZ131" s="1650"/>
      <c r="DA131" s="1650"/>
      <c r="DB131" s="1650"/>
      <c r="DC131" s="1650"/>
      <c r="DD131" s="1650"/>
      <c r="DE131" s="1650"/>
      <c r="DF131" s="1650"/>
      <c r="DG131" s="1650"/>
      <c r="DH131" s="1650"/>
      <c r="DI131" s="1650"/>
      <c r="DJ131" s="1650"/>
      <c r="DK131" s="1650"/>
      <c r="DL131" s="1650"/>
      <c r="DM131" s="1650"/>
      <c r="DN131" s="1650"/>
      <c r="DO131" s="1650"/>
      <c r="DP131" s="1650"/>
      <c r="DQ131" s="1650"/>
      <c r="DR131" s="1650"/>
      <c r="DS131" s="1650"/>
      <c r="DT131" s="1650"/>
      <c r="DU131" s="1650"/>
      <c r="DV131" s="1650"/>
      <c r="DW131" s="1650"/>
      <c r="DX131" s="1650"/>
      <c r="DY131" s="1650"/>
      <c r="DZ131" s="1650"/>
      <c r="EA131" s="1650"/>
      <c r="EB131" s="1650"/>
      <c r="EC131" s="1650"/>
      <c r="ED131" s="1650"/>
      <c r="EE131" s="1650"/>
      <c r="EF131" s="1650"/>
      <c r="EG131" s="1650"/>
      <c r="EH131" s="1650"/>
      <c r="EI131" s="1650"/>
      <c r="EJ131" s="1650"/>
      <c r="EK131" s="1650"/>
      <c r="EL131" s="1650"/>
      <c r="EM131" s="1650"/>
      <c r="EN131" s="1650"/>
      <c r="EO131" s="1650"/>
      <c r="EP131" s="1650"/>
      <c r="EQ131" s="1650"/>
      <c r="ER131" s="1650"/>
      <c r="ES131" s="1650"/>
      <c r="ET131" s="1650"/>
      <c r="EU131" s="1650"/>
      <c r="EV131" s="1650"/>
      <c r="EW131" s="1650"/>
      <c r="EX131" s="1650"/>
      <c r="EY131" s="1650"/>
      <c r="EZ131" s="1650"/>
      <c r="FA131" s="1650"/>
      <c r="FB131" s="1650"/>
      <c r="FC131" s="1650"/>
      <c r="FD131" s="1650"/>
      <c r="FE131" s="1650"/>
      <c r="FF131" s="1650"/>
      <c r="FG131" s="1650"/>
      <c r="FH131" s="1650"/>
      <c r="FI131" s="1650"/>
      <c r="FJ131" s="1650"/>
      <c r="FK131" s="1650"/>
      <c r="FL131" s="1650"/>
      <c r="FM131" s="1650"/>
      <c r="FN131" s="1650"/>
      <c r="FO131" s="1650"/>
      <c r="FP131" s="1650"/>
      <c r="FQ131" s="1650"/>
      <c r="FR131" s="1650"/>
      <c r="FS131" s="1650"/>
      <c r="FT131" s="1650"/>
      <c r="FU131" s="1650"/>
      <c r="FV131" s="1650"/>
      <c r="FW131" s="1650"/>
      <c r="FX131" s="1650"/>
      <c r="FY131" s="1650"/>
      <c r="FZ131" s="1650"/>
      <c r="GA131" s="1650"/>
      <c r="GB131" s="1650"/>
      <c r="GC131" s="1650"/>
      <c r="GD131" s="1650"/>
      <c r="GE131" s="1650"/>
      <c r="GF131" s="1650"/>
      <c r="GG131" s="1650"/>
      <c r="GH131" s="1650"/>
      <c r="GI131" s="1650"/>
      <c r="GJ131" s="1650"/>
      <c r="GK131" s="1650"/>
      <c r="GL131" s="1650"/>
      <c r="GM131" s="1650"/>
      <c r="GO131" s="1169"/>
      <c r="GP131" s="1645"/>
      <c r="GQ131" s="1645"/>
      <c r="GR131" s="1169"/>
      <c r="GS131" s="1169"/>
      <c r="GT131" s="1169"/>
      <c r="GU131" s="1169"/>
      <c r="GV131" s="1645"/>
      <c r="GW131" s="1169"/>
      <c r="GX131" s="1169"/>
      <c r="GY131" s="553"/>
      <c r="GZ131" s="1169"/>
      <c r="HA131" s="1169"/>
      <c r="HB131" s="1169"/>
      <c r="HC131" s="1169"/>
      <c r="HD131" s="1169"/>
      <c r="HE131" s="1641"/>
      <c r="HF131" s="575"/>
      <c r="HG131" s="575"/>
      <c r="HH131" s="575"/>
      <c r="HI131" s="575"/>
      <c r="HJ131" s="1650">
        <v>11</v>
      </c>
    </row>
    <row s="1650" customFormat="1" customHeight="1" ht="11.549999999999999">
      <c r="A132" s="996"/>
      <c r="B132" s="1645"/>
      <c r="C132" s="1645"/>
      <c r="D132" s="360"/>
      <c r="J132" s="1650"/>
      <c r="K132" s="1650"/>
      <c r="L132" s="1650"/>
      <c r="M132" s="1650"/>
      <c r="N132" s="1650"/>
      <c r="O132" s="1650"/>
      <c r="P132" s="1650"/>
      <c r="Q132" s="1650"/>
      <c r="R132" s="1650"/>
      <c r="S132" s="1650"/>
      <c r="T132" s="1650"/>
      <c r="U132" s="1650"/>
      <c r="V132" s="1650"/>
      <c r="W132" s="1650"/>
      <c r="X132" s="1650"/>
      <c r="Y132" s="1650"/>
      <c r="Z132" s="1650"/>
      <c r="AA132" s="1650"/>
      <c r="AB132" s="1650"/>
      <c r="AC132" s="1650"/>
      <c r="AD132" s="1650"/>
      <c r="AE132" s="1650"/>
      <c r="AF132" s="1650"/>
      <c r="AG132" s="1650"/>
      <c r="AH132" s="1650"/>
      <c r="AI132" s="1650"/>
      <c r="AJ132" s="1650"/>
      <c r="AK132" s="1650"/>
      <c r="AL132" s="1650"/>
      <c r="AM132" s="1650"/>
      <c r="AN132" s="1650"/>
      <c r="AO132" s="1650"/>
      <c r="AP132" s="1650"/>
      <c r="AQ132" s="1650"/>
      <c r="AR132" s="1650"/>
      <c r="AS132" s="1650"/>
      <c r="AT132" s="1650"/>
      <c r="AU132" s="1650"/>
      <c r="AV132" s="1650"/>
      <c r="AW132" s="1650"/>
      <c r="AX132" s="1650"/>
      <c r="AY132" s="1650"/>
      <c r="AZ132" s="1650"/>
      <c r="BA132" s="1650"/>
      <c r="BB132" s="1650"/>
      <c r="BC132" s="1650"/>
      <c r="BD132" s="1650"/>
      <c r="BE132" s="1650"/>
      <c r="BF132" s="1650"/>
      <c r="BG132" s="1650"/>
      <c r="BH132" s="1650"/>
      <c r="BI132" s="1650"/>
      <c r="BJ132" s="1650"/>
      <c r="BK132" s="1650"/>
      <c r="BL132" s="1650"/>
      <c r="BM132" s="1650"/>
      <c r="BN132" s="1650"/>
      <c r="BO132" s="1650"/>
      <c r="BP132" s="1650"/>
      <c r="BQ132" s="1650"/>
      <c r="BR132" s="1650"/>
      <c r="BS132" s="1650"/>
      <c r="BT132" s="1650"/>
      <c r="BU132" s="1650"/>
      <c r="BV132" s="1650"/>
      <c r="BW132" s="1650"/>
      <c r="BX132" s="1650"/>
      <c r="BY132" s="1650"/>
      <c r="BZ132" s="1650"/>
      <c r="CA132" s="1650"/>
      <c r="CB132" s="1650"/>
      <c r="CC132" s="1650"/>
      <c r="CD132" s="1650"/>
      <c r="CE132" s="1650"/>
      <c r="CF132" s="1650"/>
      <c r="CG132" s="1650"/>
      <c r="CH132" s="1650"/>
      <c r="CI132" s="1650"/>
      <c r="CJ132" s="1650"/>
      <c r="CK132" s="1650"/>
      <c r="CL132" s="1650"/>
      <c r="CM132" s="1650"/>
      <c r="CN132" s="1650"/>
      <c r="CO132" s="1650"/>
      <c r="CP132" s="1650"/>
      <c r="CQ132" s="1650"/>
      <c r="CR132" s="1650"/>
      <c r="CS132" s="1650"/>
      <c r="CT132" s="1650"/>
      <c r="CU132" s="1650"/>
      <c r="CV132" s="1650"/>
      <c r="CW132" s="1650"/>
      <c r="CX132" s="1650"/>
      <c r="CY132" s="1650"/>
      <c r="CZ132" s="1650"/>
      <c r="DA132" s="1650"/>
      <c r="DB132" s="1650"/>
      <c r="DC132" s="1650"/>
      <c r="DD132" s="1650"/>
      <c r="DE132" s="1650"/>
      <c r="DF132" s="1650"/>
      <c r="DG132" s="1650"/>
      <c r="DH132" s="1650"/>
      <c r="DI132" s="1650"/>
      <c r="DJ132" s="1650"/>
      <c r="DK132" s="1650"/>
      <c r="DL132" s="1650"/>
      <c r="DM132" s="1650"/>
      <c r="DN132" s="1650"/>
      <c r="DO132" s="1650"/>
      <c r="DP132" s="1650"/>
      <c r="DQ132" s="1650"/>
      <c r="DR132" s="1650"/>
      <c r="DS132" s="1650"/>
      <c r="DT132" s="1650"/>
      <c r="DU132" s="1650"/>
      <c r="DV132" s="1650"/>
      <c r="DW132" s="1650"/>
      <c r="DX132" s="1650"/>
      <c r="DY132" s="1650"/>
      <c r="DZ132" s="1650"/>
      <c r="EA132" s="1650"/>
      <c r="EB132" s="1650"/>
      <c r="EC132" s="1650"/>
      <c r="ED132" s="1650"/>
      <c r="EE132" s="1650"/>
      <c r="EF132" s="1650"/>
      <c r="EG132" s="1650"/>
      <c r="EH132" s="1650"/>
      <c r="EI132" s="1650"/>
      <c r="EJ132" s="1650"/>
      <c r="EK132" s="1650"/>
      <c r="EL132" s="1650"/>
      <c r="EM132" s="1650"/>
      <c r="EN132" s="1650"/>
      <c r="EO132" s="1650"/>
      <c r="EP132" s="1650"/>
      <c r="EQ132" s="1650"/>
      <c r="ER132" s="1650"/>
      <c r="ES132" s="1650"/>
      <c r="ET132" s="1650"/>
      <c r="EU132" s="1650"/>
      <c r="EV132" s="1650"/>
      <c r="EW132" s="1650"/>
      <c r="EX132" s="1650"/>
      <c r="EY132" s="1650"/>
      <c r="EZ132" s="1650"/>
      <c r="FA132" s="1650"/>
      <c r="FB132" s="1650"/>
      <c r="FC132" s="1650"/>
      <c r="FD132" s="1650"/>
      <c r="FE132" s="1650"/>
      <c r="FF132" s="1650"/>
      <c r="FG132" s="1650"/>
      <c r="FH132" s="1650"/>
      <c r="FI132" s="1650"/>
      <c r="FJ132" s="1650"/>
      <c r="FK132" s="1650"/>
      <c r="FL132" s="1650"/>
      <c r="FM132" s="1650"/>
      <c r="FN132" s="1650"/>
      <c r="FO132" s="1650"/>
      <c r="FP132" s="1650"/>
      <c r="FQ132" s="1650"/>
      <c r="FR132" s="1650"/>
      <c r="FS132" s="1650"/>
      <c r="FT132" s="1650"/>
      <c r="FU132" s="1650"/>
      <c r="FV132" s="1650"/>
      <c r="FW132" s="1650"/>
      <c r="FX132" s="1650"/>
      <c r="FY132" s="1650"/>
      <c r="FZ132" s="1650"/>
      <c r="GA132" s="1650"/>
      <c r="GB132" s="1650"/>
      <c r="GC132" s="1650"/>
      <c r="GD132" s="1650"/>
      <c r="GE132" s="1650"/>
      <c r="GF132" s="1650"/>
      <c r="GG132" s="1650"/>
      <c r="GH132" s="1650"/>
      <c r="GI132" s="1650"/>
      <c r="GJ132" s="1650"/>
      <c r="GK132" s="1650"/>
      <c r="GL132" s="1650"/>
      <c r="GM132" s="1650"/>
      <c r="GO132" s="1169"/>
      <c r="GP132" s="1645"/>
      <c r="GQ132" s="1645"/>
      <c r="GR132" s="1169"/>
      <c r="GS132" s="1169"/>
      <c r="GT132" s="1169"/>
      <c r="GU132" s="1169"/>
      <c r="GV132" s="1645"/>
      <c r="GW132" s="1169"/>
      <c r="GX132" s="1169"/>
      <c r="GY132" s="553"/>
      <c r="GZ132" s="1169"/>
      <c r="HA132" s="1169"/>
      <c r="HB132" s="1169"/>
      <c r="HC132" s="1169"/>
      <c r="HD132" s="1169"/>
      <c r="HE132" s="1641"/>
      <c r="HF132" s="575"/>
      <c r="HG132" s="575"/>
      <c r="HH132" s="575"/>
      <c r="HI132" s="575"/>
      <c r="HJ132" s="1650">
        <v>11</v>
      </c>
    </row>
    <row s="1650" customFormat="1" customHeight="1" ht="11.549999999999999">
      <c r="A133" s="996"/>
      <c r="B133" s="1645"/>
      <c r="C133" s="1645"/>
      <c r="D133" s="360"/>
      <c r="J133" s="1650"/>
      <c r="K133" s="1650"/>
      <c r="L133" s="1650"/>
      <c r="M133" s="1650"/>
      <c r="N133" s="1650"/>
      <c r="O133" s="1650"/>
      <c r="P133" s="1650"/>
      <c r="Q133" s="1650"/>
      <c r="R133" s="1650"/>
      <c r="S133" s="1650"/>
      <c r="T133" s="1650"/>
      <c r="U133" s="1650"/>
      <c r="V133" s="1650"/>
      <c r="W133" s="1650"/>
      <c r="X133" s="1650"/>
      <c r="Y133" s="1650"/>
      <c r="Z133" s="1650"/>
      <c r="AA133" s="1650"/>
      <c r="AB133" s="1650"/>
      <c r="AC133" s="1650"/>
      <c r="AD133" s="1650"/>
      <c r="AE133" s="1650"/>
      <c r="AF133" s="1650"/>
      <c r="AG133" s="1650"/>
      <c r="AH133" s="1650"/>
      <c r="AI133" s="1650"/>
      <c r="AJ133" s="1650"/>
      <c r="AK133" s="1650"/>
      <c r="AL133" s="1650"/>
      <c r="AM133" s="1650"/>
      <c r="AN133" s="1650"/>
      <c r="AO133" s="1650"/>
      <c r="AP133" s="1650"/>
      <c r="AQ133" s="1650"/>
      <c r="AR133" s="1650"/>
      <c r="AS133" s="1650"/>
      <c r="AT133" s="1650"/>
      <c r="AU133" s="1650"/>
      <c r="AV133" s="1650"/>
      <c r="AW133" s="1650"/>
      <c r="AX133" s="1650"/>
      <c r="AY133" s="1650"/>
      <c r="AZ133" s="1650"/>
      <c r="BA133" s="1650"/>
      <c r="BB133" s="1650"/>
      <c r="BC133" s="1650"/>
      <c r="BD133" s="1650"/>
      <c r="BE133" s="1650"/>
      <c r="BF133" s="1650"/>
      <c r="BG133" s="1650"/>
      <c r="BH133" s="1650"/>
      <c r="BI133" s="1650"/>
      <c r="BJ133" s="1650"/>
      <c r="BK133" s="1650"/>
      <c r="BL133" s="1650"/>
      <c r="BM133" s="1650"/>
      <c r="BN133" s="1650"/>
      <c r="BO133" s="1650"/>
      <c r="BP133" s="1650"/>
      <c r="BQ133" s="1650"/>
      <c r="BR133" s="1650"/>
      <c r="BS133" s="1650"/>
      <c r="BT133" s="1650"/>
      <c r="BU133" s="1650"/>
      <c r="BV133" s="1650"/>
      <c r="BW133" s="1650"/>
      <c r="BX133" s="1650"/>
      <c r="BY133" s="1650"/>
      <c r="BZ133" s="1650"/>
      <c r="CA133" s="1650"/>
      <c r="CB133" s="1650"/>
      <c r="CC133" s="1650"/>
      <c r="CD133" s="1650"/>
      <c r="CE133" s="1650"/>
      <c r="CF133" s="1650"/>
      <c r="CG133" s="1650"/>
      <c r="CH133" s="1650"/>
      <c r="CI133" s="1650"/>
      <c r="CJ133" s="1650"/>
      <c r="CK133" s="1650"/>
      <c r="CL133" s="1650"/>
      <c r="CM133" s="1650"/>
      <c r="CN133" s="1650"/>
      <c r="CO133" s="1650"/>
      <c r="CP133" s="1650"/>
      <c r="CQ133" s="1650"/>
      <c r="CR133" s="1650"/>
      <c r="CS133" s="1650"/>
      <c r="CT133" s="1650"/>
      <c r="CU133" s="1650"/>
      <c r="CV133" s="1650"/>
      <c r="CW133" s="1650"/>
      <c r="CX133" s="1650"/>
      <c r="CY133" s="1650"/>
      <c r="CZ133" s="1650"/>
      <c r="DA133" s="1650"/>
      <c r="DB133" s="1650"/>
      <c r="DC133" s="1650"/>
      <c r="DD133" s="1650"/>
      <c r="DE133" s="1650"/>
      <c r="DF133" s="1650"/>
      <c r="DG133" s="1650"/>
      <c r="DH133" s="1650"/>
      <c r="DI133" s="1650"/>
      <c r="DJ133" s="1650"/>
      <c r="DK133" s="1650"/>
      <c r="DL133" s="1650"/>
      <c r="DM133" s="1650"/>
      <c r="DN133" s="1650"/>
      <c r="DO133" s="1650"/>
      <c r="DP133" s="1650"/>
      <c r="DQ133" s="1650"/>
      <c r="DR133" s="1650"/>
      <c r="DS133" s="1650"/>
      <c r="DT133" s="1650"/>
      <c r="DU133" s="1650"/>
      <c r="DV133" s="1650"/>
      <c r="DW133" s="1650"/>
      <c r="DX133" s="1650"/>
      <c r="DY133" s="1650"/>
      <c r="DZ133" s="1650"/>
      <c r="EA133" s="1650"/>
      <c r="EB133" s="1650"/>
      <c r="EC133" s="1650"/>
      <c r="ED133" s="1650"/>
      <c r="EE133" s="1650"/>
      <c r="EF133" s="1650"/>
      <c r="EG133" s="1650"/>
      <c r="EH133" s="1650"/>
      <c r="EI133" s="1650"/>
      <c r="EJ133" s="1650"/>
      <c r="EK133" s="1650"/>
      <c r="EL133" s="1650"/>
      <c r="EM133" s="1650"/>
      <c r="EN133" s="1650"/>
      <c r="EO133" s="1650"/>
      <c r="EP133" s="1650"/>
      <c r="EQ133" s="1650"/>
      <c r="ER133" s="1650"/>
      <c r="ES133" s="1650"/>
      <c r="ET133" s="1650"/>
      <c r="EU133" s="1650"/>
      <c r="EV133" s="1650"/>
      <c r="EW133" s="1650"/>
      <c r="EX133" s="1650"/>
      <c r="EY133" s="1650"/>
      <c r="EZ133" s="1650"/>
      <c r="FA133" s="1650"/>
      <c r="FB133" s="1650"/>
      <c r="FC133" s="1650"/>
      <c r="FD133" s="1650"/>
      <c r="FE133" s="1650"/>
      <c r="FF133" s="1650"/>
      <c r="FG133" s="1650"/>
      <c r="FH133" s="1650"/>
      <c r="FI133" s="1650"/>
      <c r="FJ133" s="1650"/>
      <c r="FK133" s="1650"/>
      <c r="FL133" s="1650"/>
      <c r="FM133" s="1650"/>
      <c r="FN133" s="1650"/>
      <c r="FO133" s="1650"/>
      <c r="FP133" s="1650"/>
      <c r="FQ133" s="1650"/>
      <c r="FR133" s="1650"/>
      <c r="FS133" s="1650"/>
      <c r="FT133" s="1650"/>
      <c r="FU133" s="1650"/>
      <c r="FV133" s="1650"/>
      <c r="FW133" s="1650"/>
      <c r="FX133" s="1650"/>
      <c r="FY133" s="1650"/>
      <c r="FZ133" s="1650"/>
      <c r="GA133" s="1650"/>
      <c r="GB133" s="1650"/>
      <c r="GC133" s="1650"/>
      <c r="GD133" s="1650"/>
      <c r="GE133" s="1650"/>
      <c r="GF133" s="1650"/>
      <c r="GG133" s="1650"/>
      <c r="GH133" s="1650"/>
      <c r="GI133" s="1650"/>
      <c r="GJ133" s="1650"/>
      <c r="GK133" s="1650"/>
      <c r="GL133" s="1650"/>
      <c r="GM133" s="1650"/>
      <c r="GO133" s="1169"/>
      <c r="GP133" s="1645"/>
      <c r="GQ133" s="1645"/>
      <c r="GR133" s="1169"/>
      <c r="GS133" s="1169"/>
      <c r="GT133" s="1169"/>
      <c r="GU133" s="1169"/>
      <c r="GV133" s="1645"/>
      <c r="GW133" s="1169"/>
      <c r="GX133" s="1169"/>
      <c r="GY133" s="553"/>
      <c r="GZ133" s="1169"/>
      <c r="HA133" s="1169"/>
      <c r="HB133" s="1169"/>
      <c r="HC133" s="1169"/>
      <c r="HD133" s="1169"/>
      <c r="HE133" s="1641"/>
      <c r="HF133" s="575"/>
      <c r="HG133" s="575"/>
      <c r="HH133" s="575"/>
      <c r="HI133" s="575"/>
      <c r="HJ133" s="1650">
        <v>11</v>
      </c>
    </row>
    <row s="1650" customFormat="1" customHeight="1" ht="11.549999999999999">
      <c r="A134" s="996"/>
      <c r="B134" s="1645"/>
      <c r="C134" s="1645"/>
      <c r="D134" s="360"/>
      <c r="J134" s="1650"/>
      <c r="K134" s="1650"/>
      <c r="L134" s="1650"/>
      <c r="M134" s="1650"/>
      <c r="N134" s="1650"/>
      <c r="O134" s="1650"/>
      <c r="P134" s="1650"/>
      <c r="Q134" s="1650"/>
      <c r="R134" s="1650"/>
      <c r="S134" s="1650"/>
      <c r="T134" s="1650"/>
      <c r="U134" s="1650"/>
      <c r="V134" s="1650"/>
      <c r="W134" s="1650"/>
      <c r="X134" s="1650"/>
      <c r="Y134" s="1650"/>
      <c r="Z134" s="1650"/>
      <c r="AA134" s="1650"/>
      <c r="AB134" s="1650"/>
      <c r="AC134" s="1650"/>
      <c r="AD134" s="1650"/>
      <c r="AE134" s="1650"/>
      <c r="AF134" s="1650"/>
      <c r="AG134" s="1650"/>
      <c r="AH134" s="1650"/>
      <c r="AI134" s="1650"/>
      <c r="AJ134" s="1650"/>
      <c r="AK134" s="1650"/>
      <c r="AL134" s="1650"/>
      <c r="AM134" s="1650"/>
      <c r="AN134" s="1650"/>
      <c r="AO134" s="1650"/>
      <c r="AP134" s="1650"/>
      <c r="AQ134" s="1650"/>
      <c r="AR134" s="1650"/>
      <c r="AS134" s="1650"/>
      <c r="AT134" s="1650"/>
      <c r="AU134" s="1650"/>
      <c r="AV134" s="1650"/>
      <c r="AW134" s="1650"/>
      <c r="AX134" s="1650"/>
      <c r="AY134" s="1650"/>
      <c r="AZ134" s="1650"/>
      <c r="BA134" s="1650"/>
      <c r="BB134" s="1650"/>
      <c r="BC134" s="1650"/>
      <c r="BD134" s="1650"/>
      <c r="BE134" s="1650"/>
      <c r="BF134" s="1650"/>
      <c r="BG134" s="1650"/>
      <c r="BH134" s="1650"/>
      <c r="BI134" s="1650"/>
      <c r="BJ134" s="1650"/>
      <c r="BK134" s="1650"/>
      <c r="BL134" s="1650"/>
      <c r="BM134" s="1650"/>
      <c r="BN134" s="1650"/>
      <c r="BO134" s="1650"/>
      <c r="BP134" s="1650"/>
      <c r="BQ134" s="1650"/>
      <c r="BR134" s="1650"/>
      <c r="BS134" s="1650"/>
      <c r="BT134" s="1650"/>
      <c r="BU134" s="1650"/>
      <c r="BV134" s="1650"/>
      <c r="BW134" s="1650"/>
      <c r="BX134" s="1650"/>
      <c r="BY134" s="1650"/>
      <c r="BZ134" s="1650"/>
      <c r="CA134" s="1650"/>
      <c r="CB134" s="1650"/>
      <c r="CC134" s="1650"/>
      <c r="CD134" s="1650"/>
      <c r="CE134" s="1650"/>
      <c r="CF134" s="1650"/>
      <c r="CG134" s="1650"/>
      <c r="CH134" s="1650"/>
      <c r="CI134" s="1650"/>
      <c r="CJ134" s="1650"/>
      <c r="CK134" s="1650"/>
      <c r="CL134" s="1650"/>
      <c r="CM134" s="1650"/>
      <c r="CN134" s="1650"/>
      <c r="CO134" s="1650"/>
      <c r="CP134" s="1650"/>
      <c r="CQ134" s="1650"/>
      <c r="CR134" s="1650"/>
      <c r="CS134" s="1650"/>
      <c r="CT134" s="1650"/>
      <c r="CU134" s="1650"/>
      <c r="CV134" s="1650"/>
      <c r="CW134" s="1650"/>
      <c r="CX134" s="1650"/>
      <c r="CY134" s="1650"/>
      <c r="CZ134" s="1650"/>
      <c r="DA134" s="1650"/>
      <c r="DB134" s="1650"/>
      <c r="DC134" s="1650"/>
      <c r="DD134" s="1650"/>
      <c r="DE134" s="1650"/>
      <c r="DF134" s="1650"/>
      <c r="DG134" s="1650"/>
      <c r="DH134" s="1650"/>
      <c r="DI134" s="1650"/>
      <c r="DJ134" s="1650"/>
      <c r="DK134" s="1650"/>
      <c r="DL134" s="1650"/>
      <c r="DM134" s="1650"/>
      <c r="DN134" s="1650"/>
      <c r="DO134" s="1650"/>
      <c r="DP134" s="1650"/>
      <c r="DQ134" s="1650"/>
      <c r="DR134" s="1650"/>
      <c r="DS134" s="1650"/>
      <c r="DT134" s="1650"/>
      <c r="DU134" s="1650"/>
      <c r="DV134" s="1650"/>
      <c r="DW134" s="1650"/>
      <c r="DX134" s="1650"/>
      <c r="DY134" s="1650"/>
      <c r="DZ134" s="1650"/>
      <c r="EA134" s="1650"/>
      <c r="EB134" s="1650"/>
      <c r="EC134" s="1650"/>
      <c r="ED134" s="1650"/>
      <c r="EE134" s="1650"/>
      <c r="EF134" s="1650"/>
      <c r="EG134" s="1650"/>
      <c r="EH134" s="1650"/>
      <c r="EI134" s="1650"/>
      <c r="EJ134" s="1650"/>
      <c r="EK134" s="1650"/>
      <c r="EL134" s="1650"/>
      <c r="EM134" s="1650"/>
      <c r="EN134" s="1650"/>
      <c r="EO134" s="1650"/>
      <c r="EP134" s="1650"/>
      <c r="EQ134" s="1650"/>
      <c r="ER134" s="1650"/>
      <c r="ES134" s="1650"/>
      <c r="ET134" s="1650"/>
      <c r="EU134" s="1650"/>
      <c r="EV134" s="1650"/>
      <c r="EW134" s="1650"/>
      <c r="EX134" s="1650"/>
      <c r="EY134" s="1650"/>
      <c r="EZ134" s="1650"/>
      <c r="FA134" s="1650"/>
      <c r="FB134" s="1650"/>
      <c r="FC134" s="1650"/>
      <c r="FD134" s="1650"/>
      <c r="FE134" s="1650"/>
      <c r="FF134" s="1650"/>
      <c r="FG134" s="1650"/>
      <c r="FH134" s="1650"/>
      <c r="FI134" s="1650"/>
      <c r="FJ134" s="1650"/>
      <c r="FK134" s="1650"/>
      <c r="FL134" s="1650"/>
      <c r="FM134" s="1650"/>
      <c r="FN134" s="1650"/>
      <c r="FO134" s="1650"/>
      <c r="FP134" s="1650"/>
      <c r="FQ134" s="1650"/>
      <c r="FR134" s="1650"/>
      <c r="FS134" s="1650"/>
      <c r="FT134" s="1650"/>
      <c r="FU134" s="1650"/>
      <c r="FV134" s="1650"/>
      <c r="FW134" s="1650"/>
      <c r="FX134" s="1650"/>
      <c r="FY134" s="1650"/>
      <c r="FZ134" s="1650"/>
      <c r="GA134" s="1650"/>
      <c r="GB134" s="1650"/>
      <c r="GC134" s="1650"/>
      <c r="GD134" s="1650"/>
      <c r="GE134" s="1650"/>
      <c r="GF134" s="1650"/>
      <c r="GG134" s="1650"/>
      <c r="GH134" s="1650"/>
      <c r="GI134" s="1650"/>
      <c r="GJ134" s="1650"/>
      <c r="GK134" s="1650"/>
      <c r="GL134" s="1650"/>
      <c r="GM134" s="1650"/>
      <c r="GO134" s="1169"/>
      <c r="GP134" s="1645"/>
      <c r="GQ134" s="1645"/>
      <c r="GR134" s="1169"/>
      <c r="GS134" s="1169"/>
      <c r="GT134" s="1169"/>
      <c r="GU134" s="1169"/>
      <c r="GV134" s="1645"/>
      <c r="GW134" s="1169"/>
      <c r="GX134" s="1169"/>
      <c r="GY134" s="553"/>
      <c r="GZ134" s="1169"/>
      <c r="HA134" s="1169"/>
      <c r="HB134" s="1169"/>
      <c r="HC134" s="1169"/>
      <c r="HD134" s="1169"/>
      <c r="HE134" s="1641"/>
      <c r="HF134" s="575"/>
      <c r="HG134" s="575"/>
      <c r="HH134" s="575"/>
      <c r="HI134" s="575"/>
      <c r="HJ134" s="1650">
        <v>11</v>
      </c>
    </row>
    <row s="1650" customFormat="1" customHeight="1" ht="11.549999999999999">
      <c r="A135" s="996"/>
      <c r="B135" s="1645"/>
      <c r="C135" s="1645"/>
      <c r="D135" s="360"/>
      <c r="J135" s="1650"/>
      <c r="K135" s="1650"/>
      <c r="L135" s="1650"/>
      <c r="M135" s="1650"/>
      <c r="N135" s="1650"/>
      <c r="O135" s="1650"/>
      <c r="P135" s="1650"/>
      <c r="Q135" s="1650"/>
      <c r="R135" s="1650"/>
      <c r="S135" s="1650"/>
      <c r="T135" s="1650"/>
      <c r="U135" s="1650"/>
      <c r="V135" s="1650"/>
      <c r="W135" s="1650"/>
      <c r="X135" s="1650"/>
      <c r="Y135" s="1650"/>
      <c r="Z135" s="1650"/>
      <c r="AA135" s="1650"/>
      <c r="AB135" s="1650"/>
      <c r="AC135" s="1650"/>
      <c r="AD135" s="1650"/>
      <c r="AE135" s="1650"/>
      <c r="AF135" s="1650"/>
      <c r="AG135" s="1650"/>
      <c r="AH135" s="1650"/>
      <c r="AI135" s="1650"/>
      <c r="AJ135" s="1650"/>
      <c r="AK135" s="1650"/>
      <c r="AL135" s="1650"/>
      <c r="AM135" s="1650"/>
      <c r="AN135" s="1650"/>
      <c r="AO135" s="1650"/>
      <c r="AP135" s="1650"/>
      <c r="AQ135" s="1650"/>
      <c r="AR135" s="1650"/>
      <c r="AS135" s="1650"/>
      <c r="AT135" s="1650"/>
      <c r="AU135" s="1650"/>
      <c r="AV135" s="1650"/>
      <c r="AW135" s="1650"/>
      <c r="AX135" s="1650"/>
      <c r="AY135" s="1650"/>
      <c r="AZ135" s="1650"/>
      <c r="BA135" s="1650"/>
      <c r="BB135" s="1650"/>
      <c r="BC135" s="1650"/>
      <c r="BD135" s="1650"/>
      <c r="BE135" s="1650"/>
      <c r="BF135" s="1650"/>
      <c r="BG135" s="1650"/>
      <c r="BH135" s="1650"/>
      <c r="BI135" s="1650"/>
      <c r="BJ135" s="1650"/>
      <c r="BK135" s="1650"/>
      <c r="BL135" s="1650"/>
      <c r="BM135" s="1650"/>
      <c r="BN135" s="1650"/>
      <c r="BO135" s="1650"/>
      <c r="BP135" s="1650"/>
      <c r="BQ135" s="1650"/>
      <c r="BR135" s="1650"/>
      <c r="BS135" s="1650"/>
      <c r="BT135" s="1650"/>
      <c r="BU135" s="1650"/>
      <c r="BV135" s="1650"/>
      <c r="BW135" s="1650"/>
      <c r="BX135" s="1650"/>
      <c r="BY135" s="1650"/>
      <c r="BZ135" s="1650"/>
      <c r="CA135" s="1650"/>
      <c r="CB135" s="1650"/>
      <c r="CC135" s="1650"/>
      <c r="CD135" s="1650"/>
      <c r="CE135" s="1650"/>
      <c r="CF135" s="1650"/>
      <c r="CG135" s="1650"/>
      <c r="CH135" s="1650"/>
      <c r="CI135" s="1650"/>
      <c r="CJ135" s="1650"/>
      <c r="CK135" s="1650"/>
      <c r="CL135" s="1650"/>
      <c r="CM135" s="1650"/>
      <c r="CN135" s="1650"/>
      <c r="CO135" s="1650"/>
      <c r="CP135" s="1650"/>
      <c r="CQ135" s="1650"/>
      <c r="CR135" s="1650"/>
      <c r="CS135" s="1650"/>
      <c r="CT135" s="1650"/>
      <c r="CU135" s="1650"/>
      <c r="CV135" s="1650"/>
      <c r="CW135" s="1650"/>
      <c r="CX135" s="1650"/>
      <c r="CY135" s="1650"/>
      <c r="CZ135" s="1650"/>
      <c r="DA135" s="1650"/>
      <c r="DB135" s="1650"/>
      <c r="DC135" s="1650"/>
      <c r="DD135" s="1650"/>
      <c r="DE135" s="1650"/>
      <c r="DF135" s="1650"/>
      <c r="DG135" s="1650"/>
      <c r="DH135" s="1650"/>
      <c r="DI135" s="1650"/>
      <c r="DJ135" s="1650"/>
      <c r="DK135" s="1650"/>
      <c r="DL135" s="1650"/>
      <c r="DM135" s="1650"/>
      <c r="DN135" s="1650"/>
      <c r="DO135" s="1650"/>
      <c r="DP135" s="1650"/>
      <c r="DQ135" s="1650"/>
      <c r="DR135" s="1650"/>
      <c r="DS135" s="1650"/>
      <c r="DT135" s="1650"/>
      <c r="DU135" s="1650"/>
      <c r="DV135" s="1650"/>
      <c r="DW135" s="1650"/>
      <c r="DX135" s="1650"/>
      <c r="DY135" s="1650"/>
      <c r="DZ135" s="1650"/>
      <c r="EA135" s="1650"/>
      <c r="EB135" s="1650"/>
      <c r="EC135" s="1650"/>
      <c r="ED135" s="1650"/>
      <c r="EE135" s="1650"/>
      <c r="EF135" s="1650"/>
      <c r="EG135" s="1650"/>
      <c r="EH135" s="1650"/>
      <c r="EI135" s="1650"/>
      <c r="EJ135" s="1650"/>
      <c r="EK135" s="1650"/>
      <c r="EL135" s="1650"/>
      <c r="EM135" s="1650"/>
      <c r="EN135" s="1650"/>
      <c r="EO135" s="1650"/>
      <c r="EP135" s="1650"/>
      <c r="EQ135" s="1650"/>
      <c r="ER135" s="1650"/>
      <c r="ES135" s="1650"/>
      <c r="ET135" s="1650"/>
      <c r="EU135" s="1650"/>
      <c r="EV135" s="1650"/>
      <c r="EW135" s="1650"/>
      <c r="EX135" s="1650"/>
      <c r="EY135" s="1650"/>
      <c r="EZ135" s="1650"/>
      <c r="FA135" s="1650"/>
      <c r="FB135" s="1650"/>
      <c r="FC135" s="1650"/>
      <c r="FD135" s="1650"/>
      <c r="FE135" s="1650"/>
      <c r="FF135" s="1650"/>
      <c r="FG135" s="1650"/>
      <c r="FH135" s="1650"/>
      <c r="FI135" s="1650"/>
      <c r="FJ135" s="1650"/>
      <c r="FK135" s="1650"/>
      <c r="FL135" s="1650"/>
      <c r="FM135" s="1650"/>
      <c r="FN135" s="1650"/>
      <c r="FO135" s="1650"/>
      <c r="FP135" s="1650"/>
      <c r="FQ135" s="1650"/>
      <c r="FR135" s="1650"/>
      <c r="FS135" s="1650"/>
      <c r="FT135" s="1650"/>
      <c r="FU135" s="1650"/>
      <c r="FV135" s="1650"/>
      <c r="FW135" s="1650"/>
      <c r="FX135" s="1650"/>
      <c r="FY135" s="1650"/>
      <c r="FZ135" s="1650"/>
      <c r="GA135" s="1650"/>
      <c r="GB135" s="1650"/>
      <c r="GC135" s="1650"/>
      <c r="GD135" s="1650"/>
      <c r="GE135" s="1650"/>
      <c r="GF135" s="1650"/>
      <c r="GG135" s="1650"/>
      <c r="GH135" s="1650"/>
      <c r="GI135" s="1650"/>
      <c r="GJ135" s="1650"/>
      <c r="GK135" s="1650"/>
      <c r="GL135" s="1650"/>
      <c r="GM135" s="1650"/>
      <c r="GO135" s="1169"/>
      <c r="GP135" s="1645"/>
      <c r="GQ135" s="1645"/>
      <c r="GR135" s="1169"/>
      <c r="GS135" s="1169"/>
      <c r="GT135" s="1169"/>
      <c r="GU135" s="1169"/>
      <c r="GV135" s="1645"/>
      <c r="GW135" s="1169"/>
      <c r="GX135" s="1169"/>
      <c r="GY135" s="553"/>
      <c r="GZ135" s="1169"/>
      <c r="HA135" s="1169"/>
      <c r="HB135" s="1169"/>
      <c r="HC135" s="1169"/>
      <c r="HD135" s="1169"/>
      <c r="HE135" s="1641"/>
      <c r="HF135" s="575"/>
      <c r="HG135" s="575"/>
      <c r="HH135" s="575"/>
      <c r="HI135" s="575"/>
      <c r="HJ135" s="1650">
        <v>11</v>
      </c>
    </row>
    <row s="1650" customFormat="1" customHeight="1" ht="11.549999999999999">
      <c r="A136" s="996"/>
      <c r="B136" s="1645"/>
      <c r="C136" s="1645"/>
      <c r="D136" s="360"/>
      <c r="J136" s="1650"/>
      <c r="K136" s="1650"/>
      <c r="L136" s="1650"/>
      <c r="M136" s="1650"/>
      <c r="N136" s="1650"/>
      <c r="O136" s="1650"/>
      <c r="P136" s="1650"/>
      <c r="Q136" s="1650"/>
      <c r="R136" s="1650"/>
      <c r="S136" s="1650"/>
      <c r="T136" s="1650"/>
      <c r="U136" s="1650"/>
      <c r="V136" s="1650"/>
      <c r="W136" s="1650"/>
      <c r="X136" s="1650"/>
      <c r="Y136" s="1650"/>
      <c r="Z136" s="1650"/>
      <c r="AA136" s="1650"/>
      <c r="AB136" s="1650"/>
      <c r="AC136" s="1650"/>
      <c r="AD136" s="1650"/>
      <c r="AE136" s="1650"/>
      <c r="AF136" s="1650"/>
      <c r="AG136" s="1650"/>
      <c r="AH136" s="1650"/>
      <c r="AI136" s="1650"/>
      <c r="AJ136" s="1650"/>
      <c r="AK136" s="1650"/>
      <c r="AL136" s="1650"/>
      <c r="AM136" s="1650"/>
      <c r="AN136" s="1650"/>
      <c r="AO136" s="1650"/>
      <c r="AP136" s="1650"/>
      <c r="AQ136" s="1650"/>
      <c r="AR136" s="1650"/>
      <c r="AS136" s="1650"/>
      <c r="AT136" s="1650"/>
      <c r="AU136" s="1650"/>
      <c r="AV136" s="1650"/>
      <c r="AW136" s="1650"/>
      <c r="AX136" s="1650"/>
      <c r="AY136" s="1650"/>
      <c r="AZ136" s="1650"/>
      <c r="BA136" s="1650"/>
      <c r="BB136" s="1650"/>
      <c r="BC136" s="1650"/>
      <c r="BD136" s="1650"/>
      <c r="BE136" s="1650"/>
      <c r="BF136" s="1650"/>
      <c r="BG136" s="1650"/>
      <c r="BH136" s="1650"/>
      <c r="BI136" s="1650"/>
      <c r="BJ136" s="1650"/>
      <c r="BK136" s="1650"/>
      <c r="BL136" s="1650"/>
      <c r="BM136" s="1650"/>
      <c r="BN136" s="1650"/>
      <c r="BO136" s="1650"/>
      <c r="BP136" s="1650"/>
      <c r="BQ136" s="1650"/>
      <c r="BR136" s="1650"/>
      <c r="BS136" s="1650"/>
      <c r="BT136" s="1650"/>
      <c r="BU136" s="1650"/>
      <c r="BV136" s="1650"/>
      <c r="BW136" s="1650"/>
      <c r="BX136" s="1650"/>
      <c r="BY136" s="1650"/>
      <c r="BZ136" s="1650"/>
      <c r="CA136" s="1650"/>
      <c r="CB136" s="1650"/>
      <c r="CC136" s="1650"/>
      <c r="CD136" s="1650"/>
      <c r="CE136" s="1650"/>
      <c r="CF136" s="1650"/>
      <c r="CG136" s="1650"/>
      <c r="CH136" s="1650"/>
      <c r="CI136" s="1650"/>
      <c r="CJ136" s="1650"/>
      <c r="CK136" s="1650"/>
      <c r="CL136" s="1650"/>
      <c r="CM136" s="1650"/>
      <c r="CN136" s="1650"/>
      <c r="CO136" s="1650"/>
      <c r="CP136" s="1650"/>
      <c r="CQ136" s="1650"/>
      <c r="CR136" s="1650"/>
      <c r="CS136" s="1650"/>
      <c r="CT136" s="1650"/>
      <c r="CU136" s="1650"/>
      <c r="CV136" s="1650"/>
      <c r="CW136" s="1650"/>
      <c r="CX136" s="1650"/>
      <c r="CY136" s="1650"/>
      <c r="CZ136" s="1650"/>
      <c r="DA136" s="1650"/>
      <c r="DB136" s="1650"/>
      <c r="DC136" s="1650"/>
      <c r="DD136" s="1650"/>
      <c r="DE136" s="1650"/>
      <c r="DF136" s="1650"/>
      <c r="DG136" s="1650"/>
      <c r="DH136" s="1650"/>
      <c r="DI136" s="1650"/>
      <c r="DJ136" s="1650"/>
      <c r="DK136" s="1650"/>
      <c r="DL136" s="1650"/>
      <c r="DM136" s="1650"/>
      <c r="DN136" s="1650"/>
      <c r="DO136" s="1650"/>
      <c r="DP136" s="1650"/>
      <c r="DQ136" s="1650"/>
      <c r="DR136" s="1650"/>
      <c r="DS136" s="1650"/>
      <c r="DT136" s="1650"/>
      <c r="DU136" s="1650"/>
      <c r="DV136" s="1650"/>
      <c r="DW136" s="1650"/>
      <c r="DX136" s="1650"/>
      <c r="DY136" s="1650"/>
      <c r="DZ136" s="1650"/>
      <c r="EA136" s="1650"/>
      <c r="EB136" s="1650"/>
      <c r="EC136" s="1650"/>
      <c r="ED136" s="1650"/>
      <c r="EE136" s="1650"/>
      <c r="EF136" s="1650"/>
      <c r="EG136" s="1650"/>
      <c r="EH136" s="1650"/>
      <c r="EI136" s="1650"/>
      <c r="EJ136" s="1650"/>
      <c r="EK136" s="1650"/>
      <c r="EL136" s="1650"/>
      <c r="EM136" s="1650"/>
      <c r="EN136" s="1650"/>
      <c r="EO136" s="1650"/>
      <c r="EP136" s="1650"/>
      <c r="EQ136" s="1650"/>
      <c r="ER136" s="1650"/>
      <c r="ES136" s="1650"/>
      <c r="ET136" s="1650"/>
      <c r="EU136" s="1650"/>
      <c r="EV136" s="1650"/>
      <c r="EW136" s="1650"/>
      <c r="EX136" s="1650"/>
      <c r="EY136" s="1650"/>
      <c r="EZ136" s="1650"/>
      <c r="FA136" s="1650"/>
      <c r="FB136" s="1650"/>
      <c r="FC136" s="1650"/>
      <c r="FD136" s="1650"/>
      <c r="FE136" s="1650"/>
      <c r="FF136" s="1650"/>
      <c r="FG136" s="1650"/>
      <c r="FH136" s="1650"/>
      <c r="FI136" s="1650"/>
      <c r="FJ136" s="1650"/>
      <c r="FK136" s="1650"/>
      <c r="FL136" s="1650"/>
      <c r="FM136" s="1650"/>
      <c r="FN136" s="1650"/>
      <c r="FO136" s="1650"/>
      <c r="FP136" s="1650"/>
      <c r="FQ136" s="1650"/>
      <c r="FR136" s="1650"/>
      <c r="FS136" s="1650"/>
      <c r="FT136" s="1650"/>
      <c r="FU136" s="1650"/>
      <c r="FV136" s="1650"/>
      <c r="FW136" s="1650"/>
      <c r="FX136" s="1650"/>
      <c r="FY136" s="1650"/>
      <c r="FZ136" s="1650"/>
      <c r="GA136" s="1650"/>
      <c r="GB136" s="1650"/>
      <c r="GC136" s="1650"/>
      <c r="GD136" s="1650"/>
      <c r="GE136" s="1650"/>
      <c r="GF136" s="1650"/>
      <c r="GG136" s="1650"/>
      <c r="GH136" s="1650"/>
      <c r="GI136" s="1650"/>
      <c r="GJ136" s="1650"/>
      <c r="GK136" s="1650"/>
      <c r="GL136" s="1650"/>
      <c r="GM136" s="1650"/>
      <c r="GO136" s="1169"/>
      <c r="GP136" s="1645"/>
      <c r="GQ136" s="1645"/>
      <c r="GR136" s="1169"/>
      <c r="GS136" s="1169"/>
      <c r="GT136" s="1169"/>
      <c r="GU136" s="1169"/>
      <c r="GV136" s="1645"/>
      <c r="GW136" s="1169"/>
      <c r="GX136" s="1169"/>
      <c r="GY136" s="553"/>
      <c r="GZ136" s="1169"/>
      <c r="HA136" s="1169"/>
      <c r="HB136" s="1169"/>
      <c r="HC136" s="1169"/>
      <c r="HD136" s="1169"/>
      <c r="HE136" s="1641"/>
      <c r="HF136" s="575"/>
      <c r="HG136" s="575"/>
      <c r="HH136" s="575"/>
      <c r="HI136" s="575"/>
      <c r="HJ136" s="1650">
        <v>11</v>
      </c>
    </row>
    <row s="1650" customFormat="1" customHeight="1" ht="11.549999999999999">
      <c r="A137" s="996"/>
      <c r="B137" s="1645"/>
      <c r="C137" s="1645"/>
      <c r="D137" s="360"/>
      <c r="J137" s="1650"/>
      <c r="K137" s="1650"/>
      <c r="L137" s="1650"/>
      <c r="M137" s="1650"/>
      <c r="N137" s="1650"/>
      <c r="O137" s="1650"/>
      <c r="P137" s="1650"/>
      <c r="Q137" s="1650"/>
      <c r="R137" s="1650"/>
      <c r="S137" s="1650"/>
      <c r="T137" s="1650"/>
      <c r="U137" s="1650"/>
      <c r="V137" s="1650"/>
      <c r="W137" s="1650"/>
      <c r="X137" s="1650"/>
      <c r="Y137" s="1650"/>
      <c r="Z137" s="1650"/>
      <c r="AA137" s="1650"/>
      <c r="AB137" s="1650"/>
      <c r="AC137" s="1650"/>
      <c r="AD137" s="1650"/>
      <c r="AE137" s="1650"/>
      <c r="AF137" s="1650"/>
      <c r="AG137" s="1650"/>
      <c r="AH137" s="1650"/>
      <c r="AI137" s="1650"/>
      <c r="AJ137" s="1650"/>
      <c r="AK137" s="1650"/>
      <c r="AL137" s="1650"/>
      <c r="AM137" s="1650"/>
      <c r="AN137" s="1650"/>
      <c r="AO137" s="1650"/>
      <c r="AP137" s="1650"/>
      <c r="AQ137" s="1650"/>
      <c r="AR137" s="1650"/>
      <c r="AS137" s="1650"/>
      <c r="AT137" s="1650"/>
      <c r="AU137" s="1650"/>
      <c r="AV137" s="1650"/>
      <c r="AW137" s="1650"/>
      <c r="AX137" s="1650"/>
      <c r="AY137" s="1650"/>
      <c r="AZ137" s="1650"/>
      <c r="BA137" s="1650"/>
      <c r="BB137" s="1650"/>
      <c r="BC137" s="1650"/>
      <c r="BD137" s="1650"/>
      <c r="BE137" s="1650"/>
      <c r="BF137" s="1650"/>
      <c r="BG137" s="1650"/>
      <c r="BH137" s="1650"/>
      <c r="BI137" s="1650"/>
      <c r="BJ137" s="1650"/>
      <c r="BK137" s="1650"/>
      <c r="BL137" s="1650"/>
      <c r="BM137" s="1650"/>
      <c r="BN137" s="1650"/>
      <c r="BO137" s="1650"/>
      <c r="BP137" s="1650"/>
      <c r="BQ137" s="1650"/>
      <c r="BR137" s="1650"/>
      <c r="BS137" s="1650"/>
      <c r="BT137" s="1650"/>
      <c r="BU137" s="1650"/>
      <c r="BV137" s="1650"/>
      <c r="BW137" s="1650"/>
      <c r="BX137" s="1650"/>
      <c r="BY137" s="1650"/>
      <c r="BZ137" s="1650"/>
      <c r="CA137" s="1650"/>
      <c r="CB137" s="1650"/>
      <c r="CC137" s="1650"/>
      <c r="CD137" s="1650"/>
      <c r="CE137" s="1650"/>
      <c r="CF137" s="1650"/>
      <c r="CG137" s="1650"/>
      <c r="CH137" s="1650"/>
      <c r="CI137" s="1650"/>
      <c r="CJ137" s="1650"/>
      <c r="CK137" s="1650"/>
      <c r="CL137" s="1650"/>
      <c r="CM137" s="1650"/>
      <c r="CN137" s="1650"/>
      <c r="CO137" s="1650"/>
      <c r="CP137" s="1650"/>
      <c r="CQ137" s="1650"/>
      <c r="CR137" s="1650"/>
      <c r="CS137" s="1650"/>
      <c r="CT137" s="1650"/>
      <c r="CU137" s="1650"/>
      <c r="CV137" s="1650"/>
      <c r="CW137" s="1650"/>
      <c r="CX137" s="1650"/>
      <c r="CY137" s="1650"/>
      <c r="CZ137" s="1650"/>
      <c r="DA137" s="1650"/>
      <c r="DB137" s="1650"/>
      <c r="DC137" s="1650"/>
      <c r="DD137" s="1650"/>
      <c r="DE137" s="1650"/>
      <c r="DF137" s="1650"/>
      <c r="DG137" s="1650"/>
      <c r="DH137" s="1650"/>
      <c r="DI137" s="1650"/>
      <c r="DJ137" s="1650"/>
      <c r="DK137" s="1650"/>
      <c r="DL137" s="1650"/>
      <c r="DM137" s="1650"/>
      <c r="DN137" s="1650"/>
      <c r="DO137" s="1650"/>
      <c r="DP137" s="1650"/>
      <c r="DQ137" s="1650"/>
      <c r="DR137" s="1650"/>
      <c r="DS137" s="1650"/>
      <c r="DT137" s="1650"/>
      <c r="DU137" s="1650"/>
      <c r="DV137" s="1650"/>
      <c r="DW137" s="1650"/>
      <c r="DX137" s="1650"/>
      <c r="DY137" s="1650"/>
      <c r="DZ137" s="1650"/>
      <c r="EA137" s="1650"/>
      <c r="EB137" s="1650"/>
      <c r="EC137" s="1650"/>
      <c r="ED137" s="1650"/>
      <c r="EE137" s="1650"/>
      <c r="EF137" s="1650"/>
      <c r="EG137" s="1650"/>
      <c r="EH137" s="1650"/>
      <c r="EI137" s="1650"/>
      <c r="EJ137" s="1650"/>
      <c r="EK137" s="1650"/>
      <c r="EL137" s="1650"/>
      <c r="EM137" s="1650"/>
      <c r="EN137" s="1650"/>
      <c r="EO137" s="1650"/>
      <c r="EP137" s="1650"/>
      <c r="EQ137" s="1650"/>
      <c r="ER137" s="1650"/>
      <c r="ES137" s="1650"/>
      <c r="ET137" s="1650"/>
      <c r="EU137" s="1650"/>
      <c r="EV137" s="1650"/>
      <c r="EW137" s="1650"/>
      <c r="EX137" s="1650"/>
      <c r="EY137" s="1650"/>
      <c r="EZ137" s="1650"/>
      <c r="FA137" s="1650"/>
      <c r="FB137" s="1650"/>
      <c r="FC137" s="1650"/>
      <c r="FD137" s="1650"/>
      <c r="FE137" s="1650"/>
      <c r="FF137" s="1650"/>
      <c r="FG137" s="1650"/>
      <c r="FH137" s="1650"/>
      <c r="FI137" s="1650"/>
      <c r="FJ137" s="1650"/>
      <c r="FK137" s="1650"/>
      <c r="FL137" s="1650"/>
      <c r="FM137" s="1650"/>
      <c r="FN137" s="1650"/>
      <c r="FO137" s="1650"/>
      <c r="FP137" s="1650"/>
      <c r="FQ137" s="1650"/>
      <c r="FR137" s="1650"/>
      <c r="FS137" s="1650"/>
      <c r="FT137" s="1650"/>
      <c r="FU137" s="1650"/>
      <c r="FV137" s="1650"/>
      <c r="FW137" s="1650"/>
      <c r="FX137" s="1650"/>
      <c r="FY137" s="1650"/>
      <c r="FZ137" s="1650"/>
      <c r="GA137" s="1650"/>
      <c r="GB137" s="1650"/>
      <c r="GC137" s="1650"/>
      <c r="GD137" s="1650"/>
      <c r="GE137" s="1650"/>
      <c r="GF137" s="1650"/>
      <c r="GG137" s="1650"/>
      <c r="GH137" s="1650"/>
      <c r="GI137" s="1650"/>
      <c r="GJ137" s="1650"/>
      <c r="GK137" s="1650"/>
      <c r="GL137" s="1650"/>
      <c r="GM137" s="1650"/>
      <c r="GO137" s="1169"/>
      <c r="GP137" s="1645"/>
      <c r="GQ137" s="1645"/>
      <c r="GR137" s="1169"/>
      <c r="GS137" s="1169"/>
      <c r="GT137" s="1169"/>
      <c r="GU137" s="1169"/>
      <c r="GV137" s="1645"/>
      <c r="GW137" s="1169"/>
      <c r="GX137" s="1169"/>
      <c r="GY137" s="553"/>
      <c r="GZ137" s="1169"/>
      <c r="HA137" s="1169"/>
      <c r="HB137" s="1169"/>
      <c r="HC137" s="1169"/>
      <c r="HD137" s="1169"/>
      <c r="HE137" s="1641"/>
      <c r="HF137" s="575"/>
      <c r="HG137" s="575"/>
      <c r="HH137" s="575"/>
      <c r="HI137" s="575"/>
      <c r="HJ137" s="1650">
        <v>11</v>
      </c>
    </row>
    <row s="1650" customFormat="1" customHeight="1" ht="11.549999999999999">
      <c r="A138" s="996"/>
      <c r="B138" s="1645"/>
      <c r="C138" s="1645"/>
      <c r="D138" s="360"/>
      <c r="J138" s="1650"/>
      <c r="K138" s="1650"/>
      <c r="L138" s="1650"/>
      <c r="M138" s="1650"/>
      <c r="N138" s="1650"/>
      <c r="O138" s="1650"/>
      <c r="P138" s="1650"/>
      <c r="Q138" s="1650"/>
      <c r="R138" s="1650"/>
      <c r="S138" s="1650"/>
      <c r="T138" s="1650"/>
      <c r="U138" s="1650"/>
      <c r="V138" s="1650"/>
      <c r="W138" s="1650"/>
      <c r="X138" s="1650"/>
      <c r="Y138" s="1650"/>
      <c r="Z138" s="1650"/>
      <c r="AA138" s="1650"/>
      <c r="AB138" s="1650"/>
      <c r="AC138" s="1650"/>
      <c r="AD138" s="1650"/>
      <c r="AE138" s="1650"/>
      <c r="AF138" s="1650"/>
      <c r="AG138" s="1650"/>
      <c r="AH138" s="1650"/>
      <c r="AI138" s="1650"/>
      <c r="AJ138" s="1650"/>
      <c r="AK138" s="1650"/>
      <c r="AL138" s="1650"/>
      <c r="AM138" s="1650"/>
      <c r="AN138" s="1650"/>
      <c r="AO138" s="1650"/>
      <c r="AP138" s="1650"/>
      <c r="AQ138" s="1650"/>
      <c r="AR138" s="1650"/>
      <c r="AS138" s="1650"/>
      <c r="AT138" s="1650"/>
      <c r="AU138" s="1650"/>
      <c r="AV138" s="1650"/>
      <c r="AW138" s="1650"/>
      <c r="AX138" s="1650"/>
      <c r="AY138" s="1650"/>
      <c r="AZ138" s="1650"/>
      <c r="BA138" s="1650"/>
      <c r="BB138" s="1650"/>
      <c r="BC138" s="1650"/>
      <c r="BD138" s="1650"/>
      <c r="BE138" s="1650"/>
      <c r="BF138" s="1650"/>
      <c r="BG138" s="1650"/>
      <c r="BH138" s="1650"/>
      <c r="BI138" s="1650"/>
      <c r="BJ138" s="1650"/>
      <c r="BK138" s="1650"/>
      <c r="BL138" s="1650"/>
      <c r="BM138" s="1650"/>
      <c r="BN138" s="1650"/>
      <c r="BO138" s="1650"/>
      <c r="BP138" s="1650"/>
      <c r="BQ138" s="1650"/>
      <c r="BR138" s="1650"/>
      <c r="BS138" s="1650"/>
      <c r="BT138" s="1650"/>
      <c r="BU138" s="1650"/>
      <c r="BV138" s="1650"/>
      <c r="BW138" s="1650"/>
      <c r="BX138" s="1650"/>
      <c r="BY138" s="1650"/>
      <c r="BZ138" s="1650"/>
      <c r="CA138" s="1650"/>
      <c r="CB138" s="1650"/>
      <c r="CC138" s="1650"/>
      <c r="CD138" s="1650"/>
      <c r="CE138" s="1650"/>
      <c r="CF138" s="1650"/>
      <c r="CG138" s="1650"/>
      <c r="CH138" s="1650"/>
      <c r="CI138" s="1650"/>
      <c r="CJ138" s="1650"/>
      <c r="CK138" s="1650"/>
      <c r="CL138" s="1650"/>
      <c r="CM138" s="1650"/>
      <c r="CN138" s="1650"/>
      <c r="CO138" s="1650"/>
      <c r="CP138" s="1650"/>
      <c r="CQ138" s="1650"/>
      <c r="CR138" s="1650"/>
      <c r="CS138" s="1650"/>
      <c r="CT138" s="1650"/>
      <c r="CU138" s="1650"/>
      <c r="CV138" s="1650"/>
      <c r="CW138" s="1650"/>
      <c r="CX138" s="1650"/>
      <c r="CY138" s="1650"/>
      <c r="CZ138" s="1650"/>
      <c r="DA138" s="1650"/>
      <c r="DB138" s="1650"/>
      <c r="DC138" s="1650"/>
      <c r="DD138" s="1650"/>
      <c r="DE138" s="1650"/>
      <c r="DF138" s="1650"/>
      <c r="DG138" s="1650"/>
      <c r="DH138" s="1650"/>
      <c r="DI138" s="1650"/>
      <c r="DJ138" s="1650"/>
      <c r="DK138" s="1650"/>
      <c r="DL138" s="1650"/>
      <c r="DM138" s="1650"/>
      <c r="DN138" s="1650"/>
      <c r="DO138" s="1650"/>
      <c r="DP138" s="1650"/>
      <c r="DQ138" s="1650"/>
      <c r="DR138" s="1650"/>
      <c r="DS138" s="1650"/>
      <c r="DT138" s="1650"/>
      <c r="DU138" s="1650"/>
      <c r="DV138" s="1650"/>
      <c r="DW138" s="1650"/>
      <c r="DX138" s="1650"/>
      <c r="DY138" s="1650"/>
      <c r="DZ138" s="1650"/>
      <c r="EA138" s="1650"/>
      <c r="EB138" s="1650"/>
      <c r="EC138" s="1650"/>
      <c r="ED138" s="1650"/>
      <c r="EE138" s="1650"/>
      <c r="EF138" s="1650"/>
      <c r="EG138" s="1650"/>
      <c r="EH138" s="1650"/>
      <c r="EI138" s="1650"/>
      <c r="EJ138" s="1650"/>
      <c r="EK138" s="1650"/>
      <c r="EL138" s="1650"/>
      <c r="EM138" s="1650"/>
      <c r="EN138" s="1650"/>
      <c r="EO138" s="1650"/>
      <c r="EP138" s="1650"/>
      <c r="EQ138" s="1650"/>
      <c r="ER138" s="1650"/>
      <c r="ES138" s="1650"/>
      <c r="ET138" s="1650"/>
      <c r="EU138" s="1650"/>
      <c r="EV138" s="1650"/>
      <c r="EW138" s="1650"/>
      <c r="EX138" s="1650"/>
      <c r="EY138" s="1650"/>
      <c r="EZ138" s="1650"/>
      <c r="FA138" s="1650"/>
      <c r="FB138" s="1650"/>
      <c r="FC138" s="1650"/>
      <c r="FD138" s="1650"/>
      <c r="FE138" s="1650"/>
      <c r="FF138" s="1650"/>
      <c r="FG138" s="1650"/>
      <c r="FH138" s="1650"/>
      <c r="FI138" s="1650"/>
      <c r="FJ138" s="1650"/>
      <c r="FK138" s="1650"/>
      <c r="FL138" s="1650"/>
      <c r="FM138" s="1650"/>
      <c r="FN138" s="1650"/>
      <c r="FO138" s="1650"/>
      <c r="FP138" s="1650"/>
      <c r="FQ138" s="1650"/>
      <c r="FR138" s="1650"/>
      <c r="FS138" s="1650"/>
      <c r="FT138" s="1650"/>
      <c r="FU138" s="1650"/>
      <c r="FV138" s="1650"/>
      <c r="FW138" s="1650"/>
      <c r="FX138" s="1650"/>
      <c r="FY138" s="1650"/>
      <c r="FZ138" s="1650"/>
      <c r="GA138" s="1650"/>
      <c r="GB138" s="1650"/>
      <c r="GC138" s="1650"/>
      <c r="GD138" s="1650"/>
      <c r="GE138" s="1650"/>
      <c r="GF138" s="1650"/>
      <c r="GG138" s="1650"/>
      <c r="GH138" s="1650"/>
      <c r="GI138" s="1650"/>
      <c r="GJ138" s="1650"/>
      <c r="GK138" s="1650"/>
      <c r="GL138" s="1650"/>
      <c r="GM138" s="1650"/>
      <c r="GO138" s="1169"/>
      <c r="GP138" s="1645"/>
      <c r="GQ138" s="1645"/>
      <c r="GR138" s="1169"/>
      <c r="GS138" s="1169"/>
      <c r="GT138" s="1169"/>
      <c r="GU138" s="1169"/>
      <c r="GV138" s="1645"/>
      <c r="GW138" s="1169"/>
      <c r="GX138" s="1169"/>
      <c r="GY138" s="553"/>
      <c r="GZ138" s="1169"/>
      <c r="HA138" s="1169"/>
      <c r="HB138" s="1169"/>
      <c r="HC138" s="1169"/>
      <c r="HD138" s="1169"/>
      <c r="HE138" s="1641"/>
      <c r="HF138" s="575"/>
      <c r="HG138" s="575"/>
      <c r="HH138" s="575"/>
      <c r="HI138" s="575"/>
      <c r="HJ138" s="1650">
        <v>11</v>
      </c>
    </row>
    <row s="1650" customFormat="1" customHeight="1" ht="11.549999999999999">
      <c r="A139" s="996"/>
      <c r="B139" s="1645"/>
      <c r="C139" s="1645"/>
      <c r="D139" s="360"/>
      <c r="J139" s="1650"/>
      <c r="K139" s="1650"/>
      <c r="L139" s="1650"/>
      <c r="M139" s="1650"/>
      <c r="N139" s="1650"/>
      <c r="O139" s="1650"/>
      <c r="P139" s="1650"/>
      <c r="Q139" s="1650"/>
      <c r="R139" s="1650"/>
      <c r="S139" s="1650"/>
      <c r="T139" s="1650"/>
      <c r="U139" s="1650"/>
      <c r="V139" s="1650"/>
      <c r="W139" s="1650"/>
      <c r="X139" s="1650"/>
      <c r="Y139" s="1650"/>
      <c r="Z139" s="1650"/>
      <c r="AA139" s="1650"/>
      <c r="AB139" s="1650"/>
      <c r="AC139" s="1650"/>
      <c r="AD139" s="1650"/>
      <c r="AE139" s="1650"/>
      <c r="AF139" s="1650"/>
      <c r="AG139" s="1650"/>
      <c r="AH139" s="1650"/>
      <c r="AI139" s="1650"/>
      <c r="AJ139" s="1650"/>
      <c r="AK139" s="1650"/>
      <c r="AL139" s="1650"/>
      <c r="AM139" s="1650"/>
      <c r="AN139" s="1650"/>
      <c r="AO139" s="1650"/>
      <c r="AP139" s="1650"/>
      <c r="AQ139" s="1650"/>
      <c r="AR139" s="1650"/>
      <c r="AS139" s="1650"/>
      <c r="AT139" s="1650"/>
      <c r="AU139" s="1650"/>
      <c r="AV139" s="1650"/>
      <c r="AW139" s="1650"/>
      <c r="AX139" s="1650"/>
      <c r="AY139" s="1650"/>
      <c r="AZ139" s="1650"/>
      <c r="BA139" s="1650"/>
      <c r="BB139" s="1650"/>
      <c r="BC139" s="1650"/>
      <c r="BD139" s="1650"/>
      <c r="BE139" s="1650"/>
      <c r="BF139" s="1650"/>
      <c r="BG139" s="1650"/>
      <c r="BH139" s="1650"/>
      <c r="BI139" s="1650"/>
      <c r="BJ139" s="1650"/>
      <c r="BK139" s="1650"/>
      <c r="BL139" s="1650"/>
      <c r="BM139" s="1650"/>
      <c r="BN139" s="1650"/>
      <c r="BO139" s="1650"/>
      <c r="BP139" s="1650"/>
      <c r="BQ139" s="1650"/>
      <c r="BR139" s="1650"/>
      <c r="BS139" s="1650"/>
      <c r="BT139" s="1650"/>
      <c r="BU139" s="1650"/>
      <c r="BV139" s="1650"/>
      <c r="BW139" s="1650"/>
      <c r="BX139" s="1650"/>
      <c r="BY139" s="1650"/>
      <c r="BZ139" s="1650"/>
      <c r="CA139" s="1650"/>
      <c r="CB139" s="1650"/>
      <c r="CC139" s="1650"/>
      <c r="CD139" s="1650"/>
      <c r="CE139" s="1650"/>
      <c r="CF139" s="1650"/>
      <c r="CG139" s="1650"/>
      <c r="CH139" s="1650"/>
      <c r="CI139" s="1650"/>
      <c r="CJ139" s="1650"/>
      <c r="CK139" s="1650"/>
      <c r="CL139" s="1650"/>
      <c r="CM139" s="1650"/>
      <c r="CN139" s="1650"/>
      <c r="CO139" s="1650"/>
      <c r="CP139" s="1650"/>
      <c r="CQ139" s="1650"/>
      <c r="CR139" s="1650"/>
      <c r="CS139" s="1650"/>
      <c r="CT139" s="1650"/>
      <c r="CU139" s="1650"/>
      <c r="CV139" s="1650"/>
      <c r="CW139" s="1650"/>
      <c r="CX139" s="1650"/>
      <c r="CY139" s="1650"/>
      <c r="CZ139" s="1650"/>
      <c r="DA139" s="1650"/>
      <c r="DB139" s="1650"/>
      <c r="DC139" s="1650"/>
      <c r="DD139" s="1650"/>
      <c r="DE139" s="1650"/>
      <c r="DF139" s="1650"/>
      <c r="DG139" s="1650"/>
      <c r="DH139" s="1650"/>
      <c r="DI139" s="1650"/>
      <c r="DJ139" s="1650"/>
      <c r="DK139" s="1650"/>
      <c r="DL139" s="1650"/>
      <c r="DM139" s="1650"/>
      <c r="DN139" s="1650"/>
      <c r="DO139" s="1650"/>
      <c r="DP139" s="1650"/>
      <c r="DQ139" s="1650"/>
      <c r="DR139" s="1650"/>
      <c r="DS139" s="1650"/>
      <c r="DT139" s="1650"/>
      <c r="DU139" s="1650"/>
      <c r="DV139" s="1650"/>
      <c r="DW139" s="1650"/>
      <c r="DX139" s="1650"/>
      <c r="DY139" s="1650"/>
      <c r="DZ139" s="1650"/>
      <c r="EA139" s="1650"/>
      <c r="EB139" s="1650"/>
      <c r="EC139" s="1650"/>
      <c r="ED139" s="1650"/>
      <c r="EE139" s="1650"/>
      <c r="EF139" s="1650"/>
      <c r="EG139" s="1650"/>
      <c r="EH139" s="1650"/>
      <c r="EI139" s="1650"/>
      <c r="EJ139" s="1650"/>
      <c r="EK139" s="1650"/>
      <c r="EL139" s="1650"/>
      <c r="EM139" s="1650"/>
      <c r="EN139" s="1650"/>
      <c r="EO139" s="1650"/>
      <c r="EP139" s="1650"/>
      <c r="EQ139" s="1650"/>
      <c r="ER139" s="1650"/>
      <c r="ES139" s="1650"/>
      <c r="ET139" s="1650"/>
      <c r="EU139" s="1650"/>
      <c r="EV139" s="1650"/>
      <c r="EW139" s="1650"/>
      <c r="EX139" s="1650"/>
      <c r="EY139" s="1650"/>
      <c r="EZ139" s="1650"/>
      <c r="FA139" s="1650"/>
      <c r="FB139" s="1650"/>
      <c r="FC139" s="1650"/>
      <c r="FD139" s="1650"/>
      <c r="FE139" s="1650"/>
      <c r="FF139" s="1650"/>
      <c r="FG139" s="1650"/>
      <c r="FH139" s="1650"/>
      <c r="FI139" s="1650"/>
      <c r="FJ139" s="1650"/>
      <c r="FK139" s="1650"/>
      <c r="FL139" s="1650"/>
      <c r="FM139" s="1650"/>
      <c r="FN139" s="1650"/>
      <c r="FO139" s="1650"/>
      <c r="FP139" s="1650"/>
      <c r="FQ139" s="1650"/>
      <c r="FR139" s="1650"/>
      <c r="FS139" s="1650"/>
      <c r="FT139" s="1650"/>
      <c r="FU139" s="1650"/>
      <c r="FV139" s="1650"/>
      <c r="FW139" s="1650"/>
      <c r="FX139" s="1650"/>
      <c r="FY139" s="1650"/>
      <c r="FZ139" s="1650"/>
      <c r="GA139" s="1650"/>
      <c r="GB139" s="1650"/>
      <c r="GC139" s="1650"/>
      <c r="GD139" s="1650"/>
      <c r="GE139" s="1650"/>
      <c r="GF139" s="1650"/>
      <c r="GG139" s="1650"/>
      <c r="GH139" s="1650"/>
      <c r="GI139" s="1650"/>
      <c r="GJ139" s="1650"/>
      <c r="GK139" s="1650"/>
      <c r="GL139" s="1650"/>
      <c r="GM139" s="1650"/>
      <c r="GO139" s="1169"/>
      <c r="GP139" s="1645"/>
      <c r="GQ139" s="1645"/>
      <c r="GR139" s="1169"/>
      <c r="GS139" s="1169"/>
      <c r="GT139" s="1169"/>
      <c r="GU139" s="1169"/>
      <c r="GV139" s="1645"/>
      <c r="GW139" s="1169"/>
      <c r="GX139" s="1169"/>
      <c r="GY139" s="553"/>
      <c r="GZ139" s="1169"/>
      <c r="HA139" s="1169"/>
      <c r="HB139" s="1169"/>
      <c r="HC139" s="1169"/>
      <c r="HD139" s="1169"/>
      <c r="HE139" s="1641"/>
      <c r="HF139" s="575"/>
      <c r="HG139" s="575"/>
      <c r="HH139" s="575"/>
      <c r="HI139" s="575"/>
      <c r="HJ139" s="1650">
        <v>11</v>
      </c>
    </row>
    <row s="1650" customFormat="1" customHeight="1" ht="11.549999999999999">
      <c r="A140" s="996"/>
      <c r="B140" s="1645"/>
      <c r="C140" s="1645"/>
      <c r="D140" s="360"/>
      <c r="J140" s="1650"/>
      <c r="K140" s="1650"/>
      <c r="L140" s="1650"/>
      <c r="M140" s="1650"/>
      <c r="N140" s="1650"/>
      <c r="O140" s="1650"/>
      <c r="P140" s="1650"/>
      <c r="Q140" s="1650"/>
      <c r="R140" s="1650"/>
      <c r="S140" s="1650"/>
      <c r="T140" s="1650"/>
      <c r="U140" s="1650"/>
      <c r="V140" s="1650"/>
      <c r="W140" s="1650"/>
      <c r="X140" s="1650"/>
      <c r="Y140" s="1650"/>
      <c r="Z140" s="1650"/>
      <c r="AA140" s="1650"/>
      <c r="AB140" s="1650"/>
      <c r="AC140" s="1650"/>
      <c r="AD140" s="1650"/>
      <c r="AE140" s="1650"/>
      <c r="AF140" s="1650"/>
      <c r="AG140" s="1650"/>
      <c r="AH140" s="1650"/>
      <c r="AI140" s="1650"/>
      <c r="AJ140" s="1650"/>
      <c r="AK140" s="1650"/>
      <c r="AL140" s="1650"/>
      <c r="AM140" s="1650"/>
      <c r="AN140" s="1650"/>
      <c r="AO140" s="1650"/>
      <c r="AP140" s="1650"/>
      <c r="AQ140" s="1650"/>
      <c r="AR140" s="1650"/>
      <c r="AS140" s="1650"/>
      <c r="AT140" s="1650"/>
      <c r="AU140" s="1650"/>
      <c r="AV140" s="1650"/>
      <c r="AW140" s="1650"/>
      <c r="AX140" s="1650"/>
      <c r="AY140" s="1650"/>
      <c r="AZ140" s="1650"/>
      <c r="BA140" s="1650"/>
      <c r="BB140" s="1650"/>
      <c r="BC140" s="1650"/>
      <c r="BD140" s="1650"/>
      <c r="BE140" s="1650"/>
      <c r="BF140" s="1650"/>
      <c r="BG140" s="1650"/>
      <c r="BH140" s="1650"/>
      <c r="BI140" s="1650"/>
      <c r="BJ140" s="1650"/>
      <c r="BK140" s="1650"/>
      <c r="BL140" s="1650"/>
      <c r="BM140" s="1650"/>
      <c r="BN140" s="1650"/>
      <c r="BO140" s="1650"/>
      <c r="BP140" s="1650"/>
      <c r="BQ140" s="1650"/>
      <c r="BR140" s="1650"/>
      <c r="BS140" s="1650"/>
      <c r="BT140" s="1650"/>
      <c r="BU140" s="1650"/>
      <c r="BV140" s="1650"/>
      <c r="BW140" s="1650"/>
      <c r="BX140" s="1650"/>
      <c r="BY140" s="1650"/>
      <c r="BZ140" s="1650"/>
      <c r="CA140" s="1650"/>
      <c r="CB140" s="1650"/>
      <c r="CC140" s="1650"/>
      <c r="CD140" s="1650"/>
      <c r="CE140" s="1650"/>
      <c r="CF140" s="1650"/>
      <c r="CG140" s="1650"/>
      <c r="CH140" s="1650"/>
      <c r="CI140" s="1650"/>
      <c r="CJ140" s="1650"/>
      <c r="CK140" s="1650"/>
      <c r="CL140" s="1650"/>
      <c r="CM140" s="1650"/>
      <c r="CN140" s="1650"/>
      <c r="CO140" s="1650"/>
      <c r="CP140" s="1650"/>
      <c r="CQ140" s="1650"/>
      <c r="CR140" s="1650"/>
      <c r="CS140" s="1650"/>
      <c r="CT140" s="1650"/>
      <c r="CU140" s="1650"/>
      <c r="CV140" s="1650"/>
      <c r="CW140" s="1650"/>
      <c r="CX140" s="1650"/>
      <c r="CY140" s="1650"/>
      <c r="CZ140" s="1650"/>
      <c r="DA140" s="1650"/>
      <c r="DB140" s="1650"/>
      <c r="DC140" s="1650"/>
      <c r="DD140" s="1650"/>
      <c r="DE140" s="1650"/>
      <c r="DF140" s="1650"/>
      <c r="DG140" s="1650"/>
      <c r="DH140" s="1650"/>
      <c r="DI140" s="1650"/>
      <c r="DJ140" s="1650"/>
      <c r="DK140" s="1650"/>
      <c r="DL140" s="1650"/>
      <c r="DM140" s="1650"/>
      <c r="DN140" s="1650"/>
      <c r="DO140" s="1650"/>
      <c r="DP140" s="1650"/>
      <c r="DQ140" s="1650"/>
      <c r="DR140" s="1650"/>
      <c r="DS140" s="1650"/>
      <c r="DT140" s="1650"/>
      <c r="DU140" s="1650"/>
      <c r="DV140" s="1650"/>
      <c r="DW140" s="1650"/>
      <c r="DX140" s="1650"/>
      <c r="DY140" s="1650"/>
      <c r="DZ140" s="1650"/>
      <c r="EA140" s="1650"/>
      <c r="EB140" s="1650"/>
      <c r="EC140" s="1650"/>
      <c r="ED140" s="1650"/>
      <c r="EE140" s="1650"/>
      <c r="EF140" s="1650"/>
      <c r="EG140" s="1650"/>
      <c r="EH140" s="1650"/>
      <c r="EI140" s="1650"/>
      <c r="EJ140" s="1650"/>
      <c r="EK140" s="1650"/>
      <c r="EL140" s="1650"/>
      <c r="EM140" s="1650"/>
      <c r="EN140" s="1650"/>
      <c r="EO140" s="1650"/>
      <c r="EP140" s="1650"/>
      <c r="EQ140" s="1650"/>
      <c r="ER140" s="1650"/>
      <c r="ES140" s="1650"/>
      <c r="ET140" s="1650"/>
      <c r="EU140" s="1650"/>
      <c r="EV140" s="1650"/>
      <c r="EW140" s="1650"/>
      <c r="EX140" s="1650"/>
      <c r="EY140" s="1650"/>
      <c r="EZ140" s="1650"/>
      <c r="FA140" s="1650"/>
      <c r="FB140" s="1650"/>
      <c r="FC140" s="1650"/>
      <c r="FD140" s="1650"/>
      <c r="FE140" s="1650"/>
      <c r="FF140" s="1650"/>
      <c r="FG140" s="1650"/>
      <c r="FH140" s="1650"/>
      <c r="FI140" s="1650"/>
      <c r="FJ140" s="1650"/>
      <c r="FK140" s="1650"/>
      <c r="FL140" s="1650"/>
      <c r="FM140" s="1650"/>
      <c r="FN140" s="1650"/>
      <c r="FO140" s="1650"/>
      <c r="FP140" s="1650"/>
      <c r="FQ140" s="1650"/>
      <c r="FR140" s="1650"/>
      <c r="FS140" s="1650"/>
      <c r="FT140" s="1650"/>
      <c r="FU140" s="1650"/>
      <c r="FV140" s="1650"/>
      <c r="FW140" s="1650"/>
      <c r="FX140" s="1650"/>
      <c r="FY140" s="1650"/>
      <c r="FZ140" s="1650"/>
      <c r="GA140" s="1650"/>
      <c r="GB140" s="1650"/>
      <c r="GC140" s="1650"/>
      <c r="GD140" s="1650"/>
      <c r="GE140" s="1650"/>
      <c r="GF140" s="1650"/>
      <c r="GG140" s="1650"/>
      <c r="GH140" s="1650"/>
      <c r="GI140" s="1650"/>
      <c r="GJ140" s="1650"/>
      <c r="GK140" s="1650"/>
      <c r="GL140" s="1650"/>
      <c r="GM140" s="1650"/>
      <c r="GO140" s="1169"/>
      <c r="GP140" s="1645"/>
      <c r="GQ140" s="1645"/>
      <c r="GR140" s="1169"/>
      <c r="GS140" s="1169"/>
      <c r="GT140" s="1169"/>
      <c r="GU140" s="1169"/>
      <c r="GV140" s="1645"/>
      <c r="GW140" s="1169"/>
      <c r="GX140" s="1169"/>
      <c r="GY140" s="553"/>
      <c r="GZ140" s="1169"/>
      <c r="HA140" s="1169"/>
      <c r="HB140" s="1169"/>
      <c r="HC140" s="1169"/>
      <c r="HD140" s="1169"/>
      <c r="HE140" s="1641"/>
      <c r="HF140" s="575"/>
      <c r="HG140" s="575"/>
      <c r="HH140" s="575"/>
      <c r="HI140" s="575"/>
      <c r="HJ140" s="1650">
        <v>11</v>
      </c>
    </row>
    <row s="1650" customFormat="1" customHeight="1" ht="11.549999999999999">
      <c r="A141" s="996"/>
      <c r="B141" s="1645"/>
      <c r="C141" s="1645"/>
      <c r="D141" s="360"/>
      <c r="J141" s="1650"/>
      <c r="K141" s="1650"/>
      <c r="L141" s="1650"/>
      <c r="M141" s="1650"/>
      <c r="N141" s="1650"/>
      <c r="O141" s="1650"/>
      <c r="P141" s="1650"/>
      <c r="Q141" s="1650"/>
      <c r="R141" s="1650"/>
      <c r="S141" s="1650"/>
      <c r="T141" s="1650"/>
      <c r="U141" s="1650"/>
      <c r="V141" s="1650"/>
      <c r="W141" s="1650"/>
      <c r="X141" s="1650"/>
      <c r="Y141" s="1650"/>
      <c r="Z141" s="1650"/>
      <c r="AA141" s="1650"/>
      <c r="AB141" s="1650"/>
      <c r="AC141" s="1650"/>
      <c r="AD141" s="1650"/>
      <c r="AE141" s="1650"/>
      <c r="AF141" s="1650"/>
      <c r="AG141" s="1650"/>
      <c r="AH141" s="1650"/>
      <c r="AI141" s="1650"/>
      <c r="AJ141" s="1650"/>
      <c r="AK141" s="1650"/>
      <c r="AL141" s="1650"/>
      <c r="AM141" s="1650"/>
      <c r="AN141" s="1650"/>
      <c r="AO141" s="1650"/>
      <c r="AP141" s="1650"/>
      <c r="AQ141" s="1650"/>
      <c r="AR141" s="1650"/>
      <c r="AS141" s="1650"/>
      <c r="AT141" s="1650"/>
      <c r="AU141" s="1650"/>
      <c r="AV141" s="1650"/>
      <c r="AW141" s="1650"/>
      <c r="AX141" s="1650"/>
      <c r="AY141" s="1650"/>
      <c r="AZ141" s="1650"/>
      <c r="BA141" s="1650"/>
      <c r="BB141" s="1650"/>
      <c r="BC141" s="1650"/>
      <c r="BD141" s="1650"/>
      <c r="BE141" s="1650"/>
      <c r="BF141" s="1650"/>
      <c r="BG141" s="1650"/>
      <c r="BH141" s="1650"/>
      <c r="BI141" s="1650"/>
      <c r="BJ141" s="1650"/>
      <c r="BK141" s="1650"/>
      <c r="BL141" s="1650"/>
      <c r="BM141" s="1650"/>
      <c r="BN141" s="1650"/>
      <c r="BO141" s="1650"/>
      <c r="BP141" s="1650"/>
      <c r="BQ141" s="1650"/>
      <c r="BR141" s="1650"/>
      <c r="BS141" s="1650"/>
      <c r="BT141" s="1650"/>
      <c r="BU141" s="1650"/>
      <c r="BV141" s="1650"/>
      <c r="BW141" s="1650"/>
      <c r="BX141" s="1650"/>
      <c r="BY141" s="1650"/>
      <c r="BZ141" s="1650"/>
      <c r="CA141" s="1650"/>
      <c r="CB141" s="1650"/>
      <c r="CC141" s="1650"/>
      <c r="CD141" s="1650"/>
      <c r="CE141" s="1650"/>
      <c r="CF141" s="1650"/>
      <c r="CG141" s="1650"/>
      <c r="CH141" s="1650"/>
      <c r="CI141" s="1650"/>
      <c r="CJ141" s="1650"/>
      <c r="CK141" s="1650"/>
      <c r="CL141" s="1650"/>
      <c r="CM141" s="1650"/>
      <c r="CN141" s="1650"/>
      <c r="CO141" s="1650"/>
      <c r="CP141" s="1650"/>
      <c r="CQ141" s="1650"/>
      <c r="CR141" s="1650"/>
      <c r="CS141" s="1650"/>
      <c r="CT141" s="1650"/>
      <c r="CU141" s="1650"/>
      <c r="CV141" s="1650"/>
      <c r="CW141" s="1650"/>
      <c r="CX141" s="1650"/>
      <c r="CY141" s="1650"/>
      <c r="CZ141" s="1650"/>
      <c r="DA141" s="1650"/>
      <c r="DB141" s="1650"/>
      <c r="DC141" s="1650"/>
      <c r="DD141" s="1650"/>
      <c r="DE141" s="1650"/>
      <c r="DF141" s="1650"/>
      <c r="DG141" s="1650"/>
      <c r="DH141" s="1650"/>
      <c r="DI141" s="1650"/>
      <c r="DJ141" s="1650"/>
      <c r="DK141" s="1650"/>
      <c r="DL141" s="1650"/>
      <c r="DM141" s="1650"/>
      <c r="DN141" s="1650"/>
      <c r="DO141" s="1650"/>
      <c r="DP141" s="1650"/>
      <c r="DQ141" s="1650"/>
      <c r="DR141" s="1650"/>
      <c r="DS141" s="1650"/>
      <c r="DT141" s="1650"/>
      <c r="DU141" s="1650"/>
      <c r="DV141" s="1650"/>
      <c r="DW141" s="1650"/>
      <c r="DX141" s="1650"/>
      <c r="DY141" s="1650"/>
      <c r="DZ141" s="1650"/>
      <c r="EA141" s="1650"/>
      <c r="EB141" s="1650"/>
      <c r="EC141" s="1650"/>
      <c r="ED141" s="1650"/>
      <c r="EE141" s="1650"/>
      <c r="EF141" s="1650"/>
      <c r="EG141" s="1650"/>
      <c r="EH141" s="1650"/>
      <c r="EI141" s="1650"/>
      <c r="EJ141" s="1650"/>
      <c r="EK141" s="1650"/>
      <c r="EL141" s="1650"/>
      <c r="EM141" s="1650"/>
      <c r="EN141" s="1650"/>
      <c r="EO141" s="1650"/>
      <c r="EP141" s="1650"/>
      <c r="EQ141" s="1650"/>
      <c r="ER141" s="1650"/>
      <c r="ES141" s="1650"/>
      <c r="ET141" s="1650"/>
      <c r="EU141" s="1650"/>
      <c r="EV141" s="1650"/>
      <c r="EW141" s="1650"/>
      <c r="EX141" s="1650"/>
      <c r="EY141" s="1650"/>
      <c r="EZ141" s="1650"/>
      <c r="FA141" s="1650"/>
      <c r="FB141" s="1650"/>
      <c r="FC141" s="1650"/>
      <c r="FD141" s="1650"/>
      <c r="FE141" s="1650"/>
      <c r="FF141" s="1650"/>
      <c r="FG141" s="1650"/>
      <c r="FH141" s="1650"/>
      <c r="FI141" s="1650"/>
      <c r="FJ141" s="1650"/>
      <c r="FK141" s="1650"/>
      <c r="FL141" s="1650"/>
      <c r="FM141" s="1650"/>
      <c r="FN141" s="1650"/>
      <c r="FO141" s="1650"/>
      <c r="FP141" s="1650"/>
      <c r="FQ141" s="1650"/>
      <c r="FR141" s="1650"/>
      <c r="FS141" s="1650"/>
      <c r="FT141" s="1650"/>
      <c r="FU141" s="1650"/>
      <c r="FV141" s="1650"/>
      <c r="FW141" s="1650"/>
      <c r="FX141" s="1650"/>
      <c r="FY141" s="1650"/>
      <c r="FZ141" s="1650"/>
      <c r="GA141" s="1650"/>
      <c r="GB141" s="1650"/>
      <c r="GC141" s="1650"/>
      <c r="GD141" s="1650"/>
      <c r="GE141" s="1650"/>
      <c r="GF141" s="1650"/>
      <c r="GG141" s="1650"/>
      <c r="GH141" s="1650"/>
      <c r="GI141" s="1650"/>
      <c r="GJ141" s="1650"/>
      <c r="GK141" s="1650"/>
      <c r="GL141" s="1650"/>
      <c r="GM141" s="1650"/>
      <c r="GO141" s="1169"/>
      <c r="GP141" s="1645"/>
      <c r="GQ141" s="1645"/>
      <c r="GR141" s="1169"/>
      <c r="GS141" s="1169"/>
      <c r="GT141" s="1169"/>
      <c r="GU141" s="1169"/>
      <c r="GV141" s="1645"/>
      <c r="GW141" s="1169"/>
      <c r="GX141" s="1169"/>
      <c r="GY141" s="553"/>
      <c r="GZ141" s="1169"/>
      <c r="HA141" s="1169"/>
      <c r="HB141" s="1169"/>
      <c r="HC141" s="1169"/>
      <c r="HD141" s="1169"/>
      <c r="HE141" s="1641"/>
      <c r="HF141" s="575"/>
      <c r="HG141" s="575"/>
      <c r="HH141" s="575"/>
      <c r="HI141" s="575"/>
      <c r="HJ141" s="1650">
        <v>11</v>
      </c>
    </row>
    <row s="1650" customFormat="1" customHeight="1" ht="11.549999999999999">
      <c r="A142" s="996"/>
      <c r="B142" s="1645"/>
      <c r="C142" s="1645"/>
      <c r="D142" s="360"/>
      <c r="J142" s="1650"/>
      <c r="K142" s="1650"/>
      <c r="L142" s="1650"/>
      <c r="M142" s="1650"/>
      <c r="N142" s="1650"/>
      <c r="O142" s="1650"/>
      <c r="P142" s="1650"/>
      <c r="Q142" s="1650"/>
      <c r="R142" s="1650"/>
      <c r="S142" s="1650"/>
      <c r="T142" s="1650"/>
      <c r="U142" s="1650"/>
      <c r="V142" s="1650"/>
      <c r="W142" s="1650"/>
      <c r="X142" s="1650"/>
      <c r="Y142" s="1650"/>
      <c r="Z142" s="1650"/>
      <c r="AA142" s="1650"/>
      <c r="AB142" s="1650"/>
      <c r="AC142" s="1650"/>
      <c r="AD142" s="1650"/>
      <c r="AE142" s="1650"/>
      <c r="AF142" s="1650"/>
      <c r="AG142" s="1650"/>
      <c r="AH142" s="1650"/>
      <c r="AI142" s="1650"/>
      <c r="AJ142" s="1650"/>
      <c r="AK142" s="1650"/>
      <c r="AL142" s="1650"/>
      <c r="AM142" s="1650"/>
      <c r="AN142" s="1650"/>
      <c r="AO142" s="1650"/>
      <c r="AP142" s="1650"/>
      <c r="AQ142" s="1650"/>
      <c r="AR142" s="1650"/>
      <c r="AS142" s="1650"/>
      <c r="AT142" s="1650"/>
      <c r="AU142" s="1650"/>
      <c r="AV142" s="1650"/>
      <c r="AW142" s="1650"/>
      <c r="AX142" s="1650"/>
      <c r="AY142" s="1650"/>
      <c r="AZ142" s="1650"/>
      <c r="BA142" s="1650"/>
      <c r="BB142" s="1650"/>
      <c r="BC142" s="1650"/>
      <c r="BD142" s="1650"/>
      <c r="BE142" s="1650"/>
      <c r="BF142" s="1650"/>
      <c r="BG142" s="1650"/>
      <c r="BH142" s="1650"/>
      <c r="BI142" s="1650"/>
      <c r="BJ142" s="1650"/>
      <c r="BK142" s="1650"/>
      <c r="BL142" s="1650"/>
      <c r="BM142" s="1650"/>
      <c r="BN142" s="1650"/>
      <c r="BO142" s="1650"/>
      <c r="BP142" s="1650"/>
      <c r="BQ142" s="1650"/>
      <c r="BR142" s="1650"/>
      <c r="BS142" s="1650"/>
      <c r="BT142" s="1650"/>
      <c r="BU142" s="1650"/>
      <c r="BV142" s="1650"/>
      <c r="BW142" s="1650"/>
      <c r="BX142" s="1650"/>
      <c r="BY142" s="1650"/>
      <c r="BZ142" s="1650"/>
      <c r="CA142" s="1650"/>
      <c r="CB142" s="1650"/>
      <c r="CC142" s="1650"/>
      <c r="CD142" s="1650"/>
      <c r="CE142" s="1650"/>
      <c r="CF142" s="1650"/>
      <c r="CG142" s="1650"/>
      <c r="CH142" s="1650"/>
      <c r="CI142" s="1650"/>
      <c r="CJ142" s="1650"/>
      <c r="CK142" s="1650"/>
      <c r="CL142" s="1650"/>
      <c r="CM142" s="1650"/>
      <c r="CN142" s="1650"/>
      <c r="CO142" s="1650"/>
      <c r="CP142" s="1650"/>
      <c r="CQ142" s="1650"/>
      <c r="CR142" s="1650"/>
      <c r="CS142" s="1650"/>
      <c r="CT142" s="1650"/>
      <c r="CU142" s="1650"/>
      <c r="CV142" s="1650"/>
      <c r="CW142" s="1650"/>
      <c r="CX142" s="1650"/>
      <c r="CY142" s="1650"/>
      <c r="CZ142" s="1650"/>
      <c r="DA142" s="1650"/>
      <c r="DB142" s="1650"/>
      <c r="DC142" s="1650"/>
      <c r="DD142" s="1650"/>
      <c r="DE142" s="1650"/>
      <c r="DF142" s="1650"/>
      <c r="DG142" s="1650"/>
      <c r="DH142" s="1650"/>
      <c r="DI142" s="1650"/>
      <c r="DJ142" s="1650"/>
      <c r="DK142" s="1650"/>
      <c r="DL142" s="1650"/>
      <c r="DM142" s="1650"/>
      <c r="DN142" s="1650"/>
      <c r="DO142" s="1650"/>
      <c r="DP142" s="1650"/>
      <c r="DQ142" s="1650"/>
      <c r="DR142" s="1650"/>
      <c r="DS142" s="1650"/>
      <c r="DT142" s="1650"/>
      <c r="DU142" s="1650"/>
      <c r="DV142" s="1650"/>
      <c r="DW142" s="1650"/>
      <c r="DX142" s="1650"/>
      <c r="DY142" s="1650"/>
      <c r="DZ142" s="1650"/>
      <c r="EA142" s="1650"/>
      <c r="EB142" s="1650"/>
      <c r="EC142" s="1650"/>
      <c r="ED142" s="1650"/>
      <c r="EE142" s="1650"/>
      <c r="EF142" s="1650"/>
      <c r="EG142" s="1650"/>
      <c r="EH142" s="1650"/>
      <c r="EI142" s="1650"/>
      <c r="EJ142" s="1650"/>
      <c r="EK142" s="1650"/>
      <c r="EL142" s="1650"/>
      <c r="EM142" s="1650"/>
      <c r="EN142" s="1650"/>
      <c r="EO142" s="1650"/>
      <c r="EP142" s="1650"/>
      <c r="EQ142" s="1650"/>
      <c r="ER142" s="1650"/>
      <c r="ES142" s="1650"/>
      <c r="ET142" s="1650"/>
      <c r="EU142" s="1650"/>
      <c r="EV142" s="1650"/>
      <c r="EW142" s="1650"/>
      <c r="EX142" s="1650"/>
      <c r="EY142" s="1650"/>
      <c r="EZ142" s="1650"/>
      <c r="FA142" s="1650"/>
      <c r="FB142" s="1650"/>
      <c r="FC142" s="1650"/>
      <c r="FD142" s="1650"/>
      <c r="FE142" s="1650"/>
      <c r="FF142" s="1650"/>
      <c r="FG142" s="1650"/>
      <c r="FH142" s="1650"/>
      <c r="FI142" s="1650"/>
      <c r="FJ142" s="1650"/>
      <c r="FK142" s="1650"/>
      <c r="FL142" s="1650"/>
      <c r="FM142" s="1650"/>
      <c r="FN142" s="1650"/>
      <c r="FO142" s="1650"/>
      <c r="FP142" s="1650"/>
      <c r="FQ142" s="1650"/>
      <c r="FR142" s="1650"/>
      <c r="FS142" s="1650"/>
      <c r="FT142" s="1650"/>
      <c r="FU142" s="1650"/>
      <c r="FV142" s="1650"/>
      <c r="FW142" s="1650"/>
      <c r="FX142" s="1650"/>
      <c r="FY142" s="1650"/>
      <c r="FZ142" s="1650"/>
      <c r="GA142" s="1650"/>
      <c r="GB142" s="1650"/>
      <c r="GC142" s="1650"/>
      <c r="GD142" s="1650"/>
      <c r="GE142" s="1650"/>
      <c r="GF142" s="1650"/>
      <c r="GG142" s="1650"/>
      <c r="GH142" s="1650"/>
      <c r="GI142" s="1650"/>
      <c r="GJ142" s="1650"/>
      <c r="GK142" s="1650"/>
      <c r="GL142" s="1650"/>
      <c r="GM142" s="1650"/>
      <c r="GO142" s="1169"/>
      <c r="GP142" s="1645"/>
      <c r="GQ142" s="1645"/>
      <c r="GR142" s="1169"/>
      <c r="GS142" s="1169"/>
      <c r="GT142" s="1169"/>
      <c r="GU142" s="1169"/>
      <c r="GV142" s="1645"/>
      <c r="GW142" s="1169"/>
      <c r="GX142" s="1169"/>
      <c r="GY142" s="553"/>
      <c r="GZ142" s="1169"/>
      <c r="HA142" s="1169"/>
      <c r="HB142" s="1169"/>
      <c r="HC142" s="1169"/>
      <c r="HD142" s="1169"/>
      <c r="HE142" s="1641"/>
      <c r="HF142" s="575"/>
      <c r="HG142" s="575"/>
      <c r="HH142" s="575"/>
      <c r="HI142" s="575"/>
      <c r="HJ142" s="1650">
        <v>11</v>
      </c>
    </row>
    <row s="1650" customFormat="1" customHeight="1" ht="11.549999999999999">
      <c r="A143" s="996"/>
      <c r="B143" s="1645"/>
      <c r="C143" s="1645"/>
      <c r="D143" s="360"/>
      <c r="J143" s="1650"/>
      <c r="K143" s="1650"/>
      <c r="L143" s="1650"/>
      <c r="M143" s="1650"/>
      <c r="N143" s="1650"/>
      <c r="O143" s="1650"/>
      <c r="P143" s="1650"/>
      <c r="Q143" s="1650"/>
      <c r="R143" s="1650"/>
      <c r="S143" s="1650"/>
      <c r="T143" s="1650"/>
      <c r="U143" s="1650"/>
      <c r="V143" s="1650"/>
      <c r="W143" s="1650"/>
      <c r="X143" s="1650"/>
      <c r="Y143" s="1650"/>
      <c r="Z143" s="1650"/>
      <c r="AA143" s="1650"/>
      <c r="AB143" s="1650"/>
      <c r="AC143" s="1650"/>
      <c r="AD143" s="1650"/>
      <c r="AE143" s="1650"/>
      <c r="AF143" s="1650"/>
      <c r="AG143" s="1650"/>
      <c r="AH143" s="1650"/>
      <c r="AI143" s="1650"/>
      <c r="AJ143" s="1650"/>
      <c r="AK143" s="1650"/>
      <c r="AL143" s="1650"/>
      <c r="AM143" s="1650"/>
      <c r="AN143" s="1650"/>
      <c r="AO143" s="1650"/>
      <c r="AP143" s="1650"/>
      <c r="AQ143" s="1650"/>
      <c r="AR143" s="1650"/>
      <c r="AS143" s="1650"/>
      <c r="AT143" s="1650"/>
      <c r="AU143" s="1650"/>
      <c r="AV143" s="1650"/>
      <c r="AW143" s="1650"/>
      <c r="AX143" s="1650"/>
      <c r="AY143" s="1650"/>
      <c r="AZ143" s="1650"/>
      <c r="BA143" s="1650"/>
      <c r="BB143" s="1650"/>
      <c r="BC143" s="1650"/>
      <c r="BD143" s="1650"/>
      <c r="BE143" s="1650"/>
      <c r="BF143" s="1650"/>
      <c r="BG143" s="1650"/>
      <c r="BH143" s="1650"/>
      <c r="BI143" s="1650"/>
      <c r="BJ143" s="1650"/>
      <c r="BK143" s="1650"/>
      <c r="BL143" s="1650"/>
      <c r="BM143" s="1650"/>
      <c r="BN143" s="1650"/>
      <c r="BO143" s="1650"/>
      <c r="BP143" s="1650"/>
      <c r="BQ143" s="1650"/>
      <c r="BR143" s="1650"/>
      <c r="BS143" s="1650"/>
      <c r="BT143" s="1650"/>
      <c r="BU143" s="1650"/>
      <c r="BV143" s="1650"/>
      <c r="BW143" s="1650"/>
      <c r="BX143" s="1650"/>
      <c r="BY143" s="1650"/>
      <c r="BZ143" s="1650"/>
      <c r="CA143" s="1650"/>
      <c r="CB143" s="1650"/>
      <c r="CC143" s="1650"/>
      <c r="CD143" s="1650"/>
      <c r="CE143" s="1650"/>
      <c r="CF143" s="1650"/>
      <c r="CG143" s="1650"/>
      <c r="CH143" s="1650"/>
      <c r="CI143" s="1650"/>
      <c r="CJ143" s="1650"/>
      <c r="CK143" s="1650"/>
      <c r="CL143" s="1650"/>
      <c r="CM143" s="1650"/>
      <c r="CN143" s="1650"/>
      <c r="CO143" s="1650"/>
      <c r="CP143" s="1650"/>
      <c r="CQ143" s="1650"/>
      <c r="CR143" s="1650"/>
      <c r="CS143" s="1650"/>
      <c r="CT143" s="1650"/>
      <c r="CU143" s="1650"/>
      <c r="CV143" s="1650"/>
      <c r="CW143" s="1650"/>
      <c r="CX143" s="1650"/>
      <c r="CY143" s="1650"/>
      <c r="CZ143" s="1650"/>
      <c r="DA143" s="1650"/>
      <c r="DB143" s="1650"/>
      <c r="DC143" s="1650"/>
      <c r="DD143" s="1650"/>
      <c r="DE143" s="1650"/>
      <c r="DF143" s="1650"/>
      <c r="DG143" s="1650"/>
      <c r="DH143" s="1650"/>
      <c r="DI143" s="1650"/>
      <c r="DJ143" s="1650"/>
      <c r="DK143" s="1650"/>
      <c r="DL143" s="1650"/>
      <c r="DM143" s="1650"/>
      <c r="DN143" s="1650"/>
      <c r="DO143" s="1650"/>
      <c r="DP143" s="1650"/>
      <c r="DQ143" s="1650"/>
      <c r="DR143" s="1650"/>
      <c r="DS143" s="1650"/>
      <c r="DT143" s="1650"/>
      <c r="DU143" s="1650"/>
      <c r="DV143" s="1650"/>
      <c r="DW143" s="1650"/>
      <c r="DX143" s="1650"/>
      <c r="DY143" s="1650"/>
      <c r="DZ143" s="1650"/>
      <c r="EA143" s="1650"/>
      <c r="EB143" s="1650"/>
      <c r="EC143" s="1650"/>
      <c r="ED143" s="1650"/>
      <c r="EE143" s="1650"/>
      <c r="EF143" s="1650"/>
      <c r="EG143" s="1650"/>
      <c r="EH143" s="1650"/>
      <c r="EI143" s="1650"/>
      <c r="EJ143" s="1650"/>
      <c r="EK143" s="1650"/>
      <c r="EL143" s="1650"/>
      <c r="EM143" s="1650"/>
      <c r="EN143" s="1650"/>
      <c r="EO143" s="1650"/>
      <c r="EP143" s="1650"/>
      <c r="EQ143" s="1650"/>
      <c r="ER143" s="1650"/>
      <c r="ES143" s="1650"/>
      <c r="ET143" s="1650"/>
      <c r="EU143" s="1650"/>
      <c r="EV143" s="1650"/>
      <c r="EW143" s="1650"/>
      <c r="EX143" s="1650"/>
      <c r="EY143" s="1650"/>
      <c r="EZ143" s="1650"/>
      <c r="FA143" s="1650"/>
      <c r="FB143" s="1650"/>
      <c r="FC143" s="1650"/>
      <c r="FD143" s="1650"/>
      <c r="FE143" s="1650"/>
      <c r="FF143" s="1650"/>
      <c r="FG143" s="1650"/>
      <c r="FH143" s="1650"/>
      <c r="FI143" s="1650"/>
      <c r="FJ143" s="1650"/>
      <c r="FK143" s="1650"/>
      <c r="FL143" s="1650"/>
      <c r="FM143" s="1650"/>
      <c r="FN143" s="1650"/>
      <c r="FO143" s="1650"/>
      <c r="FP143" s="1650"/>
      <c r="FQ143" s="1650"/>
      <c r="FR143" s="1650"/>
      <c r="FS143" s="1650"/>
      <c r="FT143" s="1650"/>
      <c r="FU143" s="1650"/>
      <c r="FV143" s="1650"/>
      <c r="FW143" s="1650"/>
      <c r="FX143" s="1650"/>
      <c r="FY143" s="1650"/>
      <c r="FZ143" s="1650"/>
      <c r="GA143" s="1650"/>
      <c r="GB143" s="1650"/>
      <c r="GC143" s="1650"/>
      <c r="GD143" s="1650"/>
      <c r="GE143" s="1650"/>
      <c r="GF143" s="1650"/>
      <c r="GG143" s="1650"/>
      <c r="GH143" s="1650"/>
      <c r="GI143" s="1650"/>
      <c r="GJ143" s="1650"/>
      <c r="GK143" s="1650"/>
      <c r="GL143" s="1650"/>
      <c r="GM143" s="1650"/>
      <c r="GO143" s="1169"/>
      <c r="GP143" s="1645"/>
      <c r="GQ143" s="1645"/>
      <c r="GR143" s="1169"/>
      <c r="GS143" s="1169"/>
      <c r="GT143" s="1169"/>
      <c r="GU143" s="1169"/>
      <c r="GV143" s="1645"/>
      <c r="GW143" s="1169"/>
      <c r="GX143" s="1169"/>
      <c r="GY143" s="553"/>
      <c r="GZ143" s="1169"/>
      <c r="HA143" s="1169"/>
      <c r="HB143" s="1169"/>
      <c r="HC143" s="1169"/>
      <c r="HD143" s="1169"/>
      <c r="HE143" s="1641"/>
      <c r="HF143" s="575"/>
      <c r="HG143" s="575"/>
      <c r="HH143" s="575"/>
      <c r="HI143" s="575"/>
      <c r="HJ143" s="1650">
        <v>11</v>
      </c>
    </row>
    <row s="1650" customFormat="1" customHeight="1" ht="11.549999999999999">
      <c r="A144" s="996"/>
      <c r="B144" s="1645"/>
      <c r="C144" s="1645"/>
      <c r="D144" s="360"/>
      <c r="J144" s="1650"/>
      <c r="K144" s="1650"/>
      <c r="L144" s="1650"/>
      <c r="M144" s="1650"/>
      <c r="N144" s="1650"/>
      <c r="O144" s="1650"/>
      <c r="P144" s="1650"/>
      <c r="Q144" s="1650"/>
      <c r="R144" s="1650"/>
      <c r="S144" s="1650"/>
      <c r="T144" s="1650"/>
      <c r="U144" s="1650"/>
      <c r="V144" s="1650"/>
      <c r="W144" s="1650"/>
      <c r="X144" s="1650"/>
      <c r="Y144" s="1650"/>
      <c r="Z144" s="1650"/>
      <c r="AA144" s="1650"/>
      <c r="AB144" s="1650"/>
      <c r="AC144" s="1650"/>
      <c r="AD144" s="1650"/>
      <c r="AE144" s="1650"/>
      <c r="AF144" s="1650"/>
      <c r="AG144" s="1650"/>
      <c r="AH144" s="1650"/>
      <c r="AI144" s="1650"/>
      <c r="AJ144" s="1650"/>
      <c r="AK144" s="1650"/>
      <c r="AL144" s="1650"/>
      <c r="AM144" s="1650"/>
      <c r="AN144" s="1650"/>
      <c r="AO144" s="1650"/>
      <c r="AP144" s="1650"/>
      <c r="AQ144" s="1650"/>
      <c r="AR144" s="1650"/>
      <c r="AS144" s="1650"/>
      <c r="AT144" s="1650"/>
      <c r="AU144" s="1650"/>
      <c r="AV144" s="1650"/>
      <c r="AW144" s="1650"/>
      <c r="AX144" s="1650"/>
      <c r="AY144" s="1650"/>
      <c r="AZ144" s="1650"/>
      <c r="BA144" s="1650"/>
      <c r="BB144" s="1650"/>
      <c r="BC144" s="1650"/>
      <c r="BD144" s="1650"/>
      <c r="BE144" s="1650"/>
      <c r="BF144" s="1650"/>
      <c r="BG144" s="1650"/>
      <c r="BH144" s="1650"/>
      <c r="BI144" s="1650"/>
      <c r="BJ144" s="1650"/>
      <c r="BK144" s="1650"/>
      <c r="BL144" s="1650"/>
      <c r="BM144" s="1650"/>
      <c r="BN144" s="1650"/>
      <c r="BO144" s="1650"/>
      <c r="BP144" s="1650"/>
      <c r="BQ144" s="1650"/>
      <c r="BR144" s="1650"/>
      <c r="BS144" s="1650"/>
      <c r="BT144" s="1650"/>
      <c r="BU144" s="1650"/>
      <c r="BV144" s="1650"/>
      <c r="BW144" s="1650"/>
      <c r="BX144" s="1650"/>
      <c r="BY144" s="1650"/>
      <c r="BZ144" s="1650"/>
      <c r="CA144" s="1650"/>
      <c r="CB144" s="1650"/>
      <c r="CC144" s="1650"/>
      <c r="CD144" s="1650"/>
      <c r="CE144" s="1650"/>
      <c r="CF144" s="1650"/>
      <c r="CG144" s="1650"/>
      <c r="CH144" s="1650"/>
      <c r="CI144" s="1650"/>
      <c r="CJ144" s="1650"/>
      <c r="CK144" s="1650"/>
      <c r="CL144" s="1650"/>
      <c r="CM144" s="1650"/>
      <c r="CN144" s="1650"/>
      <c r="CO144" s="1650"/>
      <c r="CP144" s="1650"/>
      <c r="CQ144" s="1650"/>
      <c r="CR144" s="1650"/>
      <c r="CS144" s="1650"/>
      <c r="CT144" s="1650"/>
      <c r="CU144" s="1650"/>
      <c r="CV144" s="1650"/>
      <c r="CW144" s="1650"/>
      <c r="CX144" s="1650"/>
      <c r="CY144" s="1650"/>
      <c r="CZ144" s="1650"/>
      <c r="DA144" s="1650"/>
      <c r="DB144" s="1650"/>
      <c r="DC144" s="1650"/>
      <c r="DD144" s="1650"/>
      <c r="DE144" s="1650"/>
      <c r="DF144" s="1650"/>
      <c r="DG144" s="1650"/>
      <c r="DH144" s="1650"/>
      <c r="DI144" s="1650"/>
      <c r="DJ144" s="1650"/>
      <c r="DK144" s="1650"/>
      <c r="DL144" s="1650"/>
      <c r="DM144" s="1650"/>
      <c r="DN144" s="1650"/>
      <c r="DO144" s="1650"/>
      <c r="DP144" s="1650"/>
      <c r="DQ144" s="1650"/>
      <c r="DR144" s="1650"/>
      <c r="DS144" s="1650"/>
      <c r="DT144" s="1650"/>
      <c r="DU144" s="1650"/>
      <c r="DV144" s="1650"/>
      <c r="DW144" s="1650"/>
      <c r="DX144" s="1650"/>
      <c r="DY144" s="1650"/>
      <c r="DZ144" s="1650"/>
      <c r="EA144" s="1650"/>
      <c r="EB144" s="1650"/>
      <c r="EC144" s="1650"/>
      <c r="ED144" s="1650"/>
      <c r="EE144" s="1650"/>
      <c r="EF144" s="1650"/>
      <c r="EG144" s="1650"/>
      <c r="EH144" s="1650"/>
      <c r="EI144" s="1650"/>
      <c r="EJ144" s="1650"/>
      <c r="EK144" s="1650"/>
      <c r="EL144" s="1650"/>
      <c r="EM144" s="1650"/>
      <c r="EN144" s="1650"/>
      <c r="EO144" s="1650"/>
      <c r="EP144" s="1650"/>
      <c r="EQ144" s="1650"/>
      <c r="ER144" s="1650"/>
      <c r="ES144" s="1650"/>
      <c r="ET144" s="1650"/>
      <c r="EU144" s="1650"/>
      <c r="EV144" s="1650"/>
      <c r="EW144" s="1650"/>
      <c r="EX144" s="1650"/>
      <c r="EY144" s="1650"/>
      <c r="EZ144" s="1650"/>
      <c r="FA144" s="1650"/>
      <c r="FB144" s="1650"/>
      <c r="FC144" s="1650"/>
      <c r="FD144" s="1650"/>
      <c r="FE144" s="1650"/>
      <c r="FF144" s="1650"/>
      <c r="FG144" s="1650"/>
      <c r="FH144" s="1650"/>
      <c r="FI144" s="1650"/>
      <c r="FJ144" s="1650"/>
      <c r="FK144" s="1650"/>
      <c r="FL144" s="1650"/>
      <c r="FM144" s="1650"/>
      <c r="FN144" s="1650"/>
      <c r="FO144" s="1650"/>
      <c r="FP144" s="1650"/>
      <c r="FQ144" s="1650"/>
      <c r="FR144" s="1650"/>
      <c r="FS144" s="1650"/>
      <c r="FT144" s="1650"/>
      <c r="FU144" s="1650"/>
      <c r="FV144" s="1650"/>
      <c r="FW144" s="1650"/>
      <c r="FX144" s="1650"/>
      <c r="FY144" s="1650"/>
      <c r="FZ144" s="1650"/>
      <c r="GA144" s="1650"/>
      <c r="GB144" s="1650"/>
      <c r="GC144" s="1650"/>
      <c r="GD144" s="1650"/>
      <c r="GE144" s="1650"/>
      <c r="GF144" s="1650"/>
      <c r="GG144" s="1650"/>
      <c r="GH144" s="1650"/>
      <c r="GI144" s="1650"/>
      <c r="GJ144" s="1650"/>
      <c r="GK144" s="1650"/>
      <c r="GL144" s="1650"/>
      <c r="GM144" s="1650"/>
      <c r="GO144" s="1169"/>
      <c r="GP144" s="1645"/>
      <c r="GQ144" s="1645"/>
      <c r="GR144" s="1169"/>
      <c r="GS144" s="1169"/>
      <c r="GT144" s="1169"/>
      <c r="GU144" s="1169"/>
      <c r="GV144" s="1645"/>
      <c r="GW144" s="1169"/>
      <c r="GX144" s="1169"/>
      <c r="GY144" s="553"/>
      <c r="GZ144" s="1169"/>
      <c r="HA144" s="1169"/>
      <c r="HB144" s="1169"/>
      <c r="HC144" s="1169"/>
      <c r="HD144" s="1169"/>
      <c r="HE144" s="1641"/>
      <c r="HF144" s="575"/>
      <c r="HG144" s="575"/>
      <c r="HH144" s="575"/>
      <c r="HI144" s="575"/>
      <c r="HJ144" s="1650">
        <v>11</v>
      </c>
    </row>
    <row s="1650" customFormat="1" customHeight="1" ht="11.549999999999999">
      <c r="A145" s="996"/>
      <c r="B145" s="1645"/>
      <c r="C145" s="1645"/>
      <c r="D145" s="360"/>
      <c r="J145" s="1650"/>
      <c r="K145" s="1650"/>
      <c r="L145" s="1650"/>
      <c r="M145" s="1650"/>
      <c r="N145" s="1650"/>
      <c r="O145" s="1650"/>
      <c r="P145" s="1650"/>
      <c r="Q145" s="1650"/>
      <c r="R145" s="1650"/>
      <c r="S145" s="1650"/>
      <c r="T145" s="1650"/>
      <c r="U145" s="1650"/>
      <c r="V145" s="1650"/>
      <c r="W145" s="1650"/>
      <c r="X145" s="1650"/>
      <c r="Y145" s="1650"/>
      <c r="Z145" s="1650"/>
      <c r="AA145" s="1650"/>
      <c r="AB145" s="1650"/>
      <c r="AC145" s="1650"/>
      <c r="AD145" s="1650"/>
      <c r="AE145" s="1650"/>
      <c r="AF145" s="1650"/>
      <c r="AG145" s="1650"/>
      <c r="AH145" s="1650"/>
      <c r="AI145" s="1650"/>
      <c r="AJ145" s="1650"/>
      <c r="AK145" s="1650"/>
      <c r="AL145" s="1650"/>
      <c r="AM145" s="1650"/>
      <c r="AN145" s="1650"/>
      <c r="AO145" s="1650"/>
      <c r="AP145" s="1650"/>
      <c r="AQ145" s="1650"/>
      <c r="AR145" s="1650"/>
      <c r="AS145" s="1650"/>
      <c r="AT145" s="1650"/>
      <c r="AU145" s="1650"/>
      <c r="AV145" s="1650"/>
      <c r="AW145" s="1650"/>
      <c r="AX145" s="1650"/>
      <c r="AY145" s="1650"/>
      <c r="AZ145" s="1650"/>
      <c r="BA145" s="1650"/>
      <c r="BB145" s="1650"/>
      <c r="BC145" s="1650"/>
      <c r="BD145" s="1650"/>
      <c r="BE145" s="1650"/>
      <c r="BF145" s="1650"/>
      <c r="BG145" s="1650"/>
      <c r="BH145" s="1650"/>
      <c r="BI145" s="1650"/>
      <c r="BJ145" s="1650"/>
      <c r="BK145" s="1650"/>
      <c r="BL145" s="1650"/>
      <c r="BM145" s="1650"/>
      <c r="BN145" s="1650"/>
      <c r="BO145" s="1650"/>
      <c r="BP145" s="1650"/>
      <c r="BQ145" s="1650"/>
      <c r="BR145" s="1650"/>
      <c r="BS145" s="1650"/>
      <c r="BT145" s="1650"/>
      <c r="BU145" s="1650"/>
      <c r="BV145" s="1650"/>
      <c r="BW145" s="1650"/>
      <c r="BX145" s="1650"/>
      <c r="BY145" s="1650"/>
      <c r="BZ145" s="1650"/>
      <c r="CA145" s="1650"/>
      <c r="CB145" s="1650"/>
      <c r="CC145" s="1650"/>
      <c r="CD145" s="1650"/>
      <c r="CE145" s="1650"/>
      <c r="CF145" s="1650"/>
      <c r="CG145" s="1650"/>
      <c r="CH145" s="1650"/>
      <c r="CI145" s="1650"/>
      <c r="CJ145" s="1650"/>
      <c r="CK145" s="1650"/>
      <c r="CL145" s="1650"/>
      <c r="CM145" s="1650"/>
      <c r="CN145" s="1650"/>
      <c r="CO145" s="1650"/>
      <c r="CP145" s="1650"/>
      <c r="CQ145" s="1650"/>
      <c r="CR145" s="1650"/>
      <c r="CS145" s="1650"/>
      <c r="CT145" s="1650"/>
      <c r="CU145" s="1650"/>
      <c r="CV145" s="1650"/>
      <c r="CW145" s="1650"/>
      <c r="CX145" s="1650"/>
      <c r="CY145" s="1650"/>
      <c r="CZ145" s="1650"/>
      <c r="DA145" s="1650"/>
      <c r="DB145" s="1650"/>
      <c r="DC145" s="1650"/>
      <c r="DD145" s="1650"/>
      <c r="DE145" s="1650"/>
      <c r="DF145" s="1650"/>
      <c r="DG145" s="1650"/>
      <c r="DH145" s="1650"/>
      <c r="DI145" s="1650"/>
      <c r="DJ145" s="1650"/>
      <c r="DK145" s="1650"/>
      <c r="DL145" s="1650"/>
      <c r="DM145" s="1650"/>
      <c r="DN145" s="1650"/>
      <c r="DO145" s="1650"/>
      <c r="DP145" s="1650"/>
      <c r="DQ145" s="1650"/>
      <c r="DR145" s="1650"/>
      <c r="DS145" s="1650"/>
      <c r="DT145" s="1650"/>
      <c r="DU145" s="1650"/>
      <c r="DV145" s="1650"/>
      <c r="DW145" s="1650"/>
      <c r="DX145" s="1650"/>
      <c r="DY145" s="1650"/>
      <c r="DZ145" s="1650"/>
      <c r="EA145" s="1650"/>
      <c r="EB145" s="1650"/>
      <c r="EC145" s="1650"/>
      <c r="ED145" s="1650"/>
      <c r="EE145" s="1650"/>
      <c r="EF145" s="1650"/>
      <c r="EG145" s="1650"/>
      <c r="EH145" s="1650"/>
      <c r="EI145" s="1650"/>
      <c r="EJ145" s="1650"/>
      <c r="EK145" s="1650"/>
      <c r="EL145" s="1650"/>
      <c r="EM145" s="1650"/>
      <c r="EN145" s="1650"/>
      <c r="EO145" s="1650"/>
      <c r="EP145" s="1650"/>
      <c r="EQ145" s="1650"/>
      <c r="ER145" s="1650"/>
      <c r="ES145" s="1650"/>
      <c r="ET145" s="1650"/>
      <c r="EU145" s="1650"/>
      <c r="EV145" s="1650"/>
      <c r="EW145" s="1650"/>
      <c r="EX145" s="1650"/>
      <c r="EY145" s="1650"/>
      <c r="EZ145" s="1650"/>
      <c r="FA145" s="1650"/>
      <c r="FB145" s="1650"/>
      <c r="FC145" s="1650"/>
      <c r="FD145" s="1650"/>
      <c r="FE145" s="1650"/>
      <c r="FF145" s="1650"/>
      <c r="FG145" s="1650"/>
      <c r="FH145" s="1650"/>
      <c r="FI145" s="1650"/>
      <c r="FJ145" s="1650"/>
      <c r="FK145" s="1650"/>
      <c r="FL145" s="1650"/>
      <c r="FM145" s="1650"/>
      <c r="FN145" s="1650"/>
      <c r="FO145" s="1650"/>
      <c r="FP145" s="1650"/>
      <c r="FQ145" s="1650"/>
      <c r="FR145" s="1650"/>
      <c r="FS145" s="1650"/>
      <c r="FT145" s="1650"/>
      <c r="FU145" s="1650"/>
      <c r="FV145" s="1650"/>
      <c r="FW145" s="1650"/>
      <c r="FX145" s="1650"/>
      <c r="FY145" s="1650"/>
      <c r="FZ145" s="1650"/>
      <c r="GA145" s="1650"/>
      <c r="GB145" s="1650"/>
      <c r="GC145" s="1650"/>
      <c r="GD145" s="1650"/>
      <c r="GE145" s="1650"/>
      <c r="GF145" s="1650"/>
      <c r="GG145" s="1650"/>
      <c r="GH145" s="1650"/>
      <c r="GI145" s="1650"/>
      <c r="GJ145" s="1650"/>
      <c r="GK145" s="1650"/>
      <c r="GL145" s="1650"/>
      <c r="GM145" s="1650"/>
      <c r="GO145" s="1169"/>
      <c r="GP145" s="1645"/>
      <c r="GQ145" s="1645"/>
      <c r="GR145" s="1169"/>
      <c r="GS145" s="1169"/>
      <c r="GT145" s="1169"/>
      <c r="GU145" s="1169"/>
      <c r="GV145" s="1645"/>
      <c r="GW145" s="1169"/>
      <c r="GX145" s="1169"/>
      <c r="GY145" s="553"/>
      <c r="GZ145" s="1169"/>
      <c r="HA145" s="1169"/>
      <c r="HB145" s="1169"/>
      <c r="HC145" s="1169"/>
      <c r="HD145" s="1169"/>
      <c r="HE145" s="1641"/>
      <c r="HF145" s="575"/>
      <c r="HG145" s="575"/>
      <c r="HH145" s="575"/>
      <c r="HI145" s="575"/>
      <c r="HJ145" s="1650">
        <v>11</v>
      </c>
    </row>
    <row s="1650" customFormat="1" customHeight="1" ht="11.549999999999999">
      <c r="A146" s="996"/>
      <c r="B146" s="1645"/>
      <c r="C146" s="1645"/>
      <c r="D146" s="360"/>
      <c r="J146" s="1650"/>
      <c r="K146" s="1650"/>
      <c r="L146" s="1650"/>
      <c r="M146" s="1650"/>
      <c r="N146" s="1650"/>
      <c r="O146" s="1650"/>
      <c r="P146" s="1650"/>
      <c r="Q146" s="1650"/>
      <c r="R146" s="1650"/>
      <c r="S146" s="1650"/>
      <c r="T146" s="1650"/>
      <c r="U146" s="1650"/>
      <c r="V146" s="1650"/>
      <c r="W146" s="1650"/>
      <c r="X146" s="1650"/>
      <c r="Y146" s="1650"/>
      <c r="Z146" s="1650"/>
      <c r="AA146" s="1650"/>
      <c r="AB146" s="1650"/>
      <c r="AC146" s="1650"/>
      <c r="AD146" s="1650"/>
      <c r="AE146" s="1650"/>
      <c r="AF146" s="1650"/>
      <c r="AG146" s="1650"/>
      <c r="AH146" s="1650"/>
      <c r="AI146" s="1650"/>
      <c r="AJ146" s="1650"/>
      <c r="AK146" s="1650"/>
      <c r="AL146" s="1650"/>
      <c r="AM146" s="1650"/>
      <c r="AN146" s="1650"/>
      <c r="AO146" s="1650"/>
      <c r="AP146" s="1650"/>
      <c r="AQ146" s="1650"/>
      <c r="AR146" s="1650"/>
      <c r="AS146" s="1650"/>
      <c r="AT146" s="1650"/>
      <c r="AU146" s="1650"/>
      <c r="AV146" s="1650"/>
      <c r="AW146" s="1650"/>
      <c r="AX146" s="1650"/>
      <c r="AY146" s="1650"/>
      <c r="AZ146" s="1650"/>
      <c r="BA146" s="1650"/>
      <c r="BB146" s="1650"/>
      <c r="BC146" s="1650"/>
      <c r="BD146" s="1650"/>
      <c r="BE146" s="1650"/>
      <c r="BF146" s="1650"/>
      <c r="BG146" s="1650"/>
      <c r="BH146" s="1650"/>
      <c r="BI146" s="1650"/>
      <c r="BJ146" s="1650"/>
      <c r="BK146" s="1650"/>
      <c r="BL146" s="1650"/>
      <c r="BM146" s="1650"/>
      <c r="BN146" s="1650"/>
      <c r="BO146" s="1650"/>
      <c r="BP146" s="1650"/>
      <c r="BQ146" s="1650"/>
      <c r="BR146" s="1650"/>
      <c r="BS146" s="1650"/>
      <c r="BT146" s="1650"/>
      <c r="BU146" s="1650"/>
      <c r="BV146" s="1650"/>
      <c r="BW146" s="1650"/>
      <c r="BX146" s="1650"/>
      <c r="BY146" s="1650"/>
      <c r="BZ146" s="1650"/>
      <c r="CA146" s="1650"/>
      <c r="CB146" s="1650"/>
      <c r="CC146" s="1650"/>
      <c r="CD146" s="1650"/>
      <c r="CE146" s="1650"/>
      <c r="CF146" s="1650"/>
      <c r="CG146" s="1650"/>
      <c r="CH146" s="1650"/>
      <c r="CI146" s="1650"/>
      <c r="CJ146" s="1650"/>
      <c r="CK146" s="1650"/>
      <c r="CL146" s="1650"/>
      <c r="CM146" s="1650"/>
      <c r="CN146" s="1650"/>
      <c r="CO146" s="1650"/>
      <c r="CP146" s="1650"/>
      <c r="CQ146" s="1650"/>
      <c r="CR146" s="1650"/>
      <c r="CS146" s="1650"/>
      <c r="CT146" s="1650"/>
      <c r="CU146" s="1650"/>
      <c r="CV146" s="1650"/>
      <c r="CW146" s="1650"/>
      <c r="CX146" s="1650"/>
      <c r="CY146" s="1650"/>
      <c r="CZ146" s="1650"/>
      <c r="DA146" s="1650"/>
      <c r="DB146" s="1650"/>
      <c r="DC146" s="1650"/>
      <c r="DD146" s="1650"/>
      <c r="DE146" s="1650"/>
      <c r="DF146" s="1650"/>
      <c r="DG146" s="1650"/>
      <c r="DH146" s="1650"/>
      <c r="DI146" s="1650"/>
      <c r="DJ146" s="1650"/>
      <c r="DK146" s="1650"/>
      <c r="DL146" s="1650"/>
      <c r="DM146" s="1650"/>
      <c r="DN146" s="1650"/>
      <c r="DO146" s="1650"/>
      <c r="DP146" s="1650"/>
      <c r="DQ146" s="1650"/>
      <c r="DR146" s="1650"/>
      <c r="DS146" s="1650"/>
      <c r="DT146" s="1650"/>
      <c r="DU146" s="1650"/>
      <c r="DV146" s="1650"/>
      <c r="DW146" s="1650"/>
      <c r="DX146" s="1650"/>
      <c r="DY146" s="1650"/>
      <c r="DZ146" s="1650"/>
      <c r="EA146" s="1650"/>
      <c r="EB146" s="1650"/>
      <c r="EC146" s="1650"/>
      <c r="ED146" s="1650"/>
      <c r="EE146" s="1650"/>
      <c r="EF146" s="1650"/>
      <c r="EG146" s="1650"/>
      <c r="EH146" s="1650"/>
      <c r="EI146" s="1650"/>
      <c r="EJ146" s="1650"/>
      <c r="EK146" s="1650"/>
      <c r="EL146" s="1650"/>
      <c r="EM146" s="1650"/>
      <c r="EN146" s="1650"/>
      <c r="EO146" s="1650"/>
      <c r="EP146" s="1650"/>
      <c r="EQ146" s="1650"/>
      <c r="ER146" s="1650"/>
      <c r="ES146" s="1650"/>
      <c r="ET146" s="1650"/>
      <c r="EU146" s="1650"/>
      <c r="EV146" s="1650"/>
      <c r="EW146" s="1650"/>
      <c r="EX146" s="1650"/>
      <c r="EY146" s="1650"/>
      <c r="EZ146" s="1650"/>
      <c r="FA146" s="1650"/>
      <c r="FB146" s="1650"/>
      <c r="FC146" s="1650"/>
      <c r="FD146" s="1650"/>
      <c r="FE146" s="1650"/>
      <c r="FF146" s="1650"/>
      <c r="FG146" s="1650"/>
      <c r="FH146" s="1650"/>
      <c r="FI146" s="1650"/>
      <c r="FJ146" s="1650"/>
      <c r="FK146" s="1650"/>
      <c r="FL146" s="1650"/>
      <c r="FM146" s="1650"/>
      <c r="FN146" s="1650"/>
      <c r="FO146" s="1650"/>
      <c r="FP146" s="1650"/>
      <c r="FQ146" s="1650"/>
      <c r="FR146" s="1650"/>
      <c r="FS146" s="1650"/>
      <c r="FT146" s="1650"/>
      <c r="FU146" s="1650"/>
      <c r="FV146" s="1650"/>
      <c r="FW146" s="1650"/>
      <c r="FX146" s="1650"/>
      <c r="FY146" s="1650"/>
      <c r="FZ146" s="1650"/>
      <c r="GA146" s="1650"/>
      <c r="GB146" s="1650"/>
      <c r="GC146" s="1650"/>
      <c r="GD146" s="1650"/>
      <c r="GE146" s="1650"/>
      <c r="GF146" s="1650"/>
      <c r="GG146" s="1650"/>
      <c r="GH146" s="1650"/>
      <c r="GI146" s="1650"/>
      <c r="GJ146" s="1650"/>
      <c r="GK146" s="1650"/>
      <c r="GL146" s="1650"/>
      <c r="GM146" s="1650"/>
      <c r="GO146" s="1169"/>
      <c r="GP146" s="1645"/>
      <c r="GQ146" s="1645"/>
      <c r="GR146" s="1169"/>
      <c r="GS146" s="1169"/>
      <c r="GT146" s="1169"/>
      <c r="GU146" s="1169"/>
      <c r="GV146" s="1645"/>
      <c r="GW146" s="1169"/>
      <c r="GX146" s="1169"/>
      <c r="GY146" s="553"/>
      <c r="GZ146" s="1169"/>
      <c r="HA146" s="1169"/>
      <c r="HB146" s="1169"/>
      <c r="HC146" s="1169"/>
      <c r="HD146" s="1169"/>
      <c r="HE146" s="1641"/>
      <c r="HF146" s="575"/>
      <c r="HG146" s="575"/>
      <c r="HH146" s="575"/>
      <c r="HI146" s="575"/>
      <c r="HJ146" s="1650">
        <v>11</v>
      </c>
    </row>
    <row s="1650" customFormat="1" customHeight="1" ht="11.549999999999999">
      <c r="A147" s="996"/>
      <c r="B147" s="1645"/>
      <c r="C147" s="1645"/>
      <c r="D147" s="360"/>
      <c r="J147" s="1650"/>
      <c r="K147" s="1650"/>
      <c r="L147" s="1650"/>
      <c r="M147" s="1650"/>
      <c r="N147" s="1650"/>
      <c r="O147" s="1650"/>
      <c r="P147" s="1650"/>
      <c r="Q147" s="1650"/>
      <c r="R147" s="1650"/>
      <c r="S147" s="1650"/>
      <c r="T147" s="1650"/>
      <c r="U147" s="1650"/>
      <c r="V147" s="1650"/>
      <c r="W147" s="1650"/>
      <c r="X147" s="1650"/>
      <c r="Y147" s="1650"/>
      <c r="Z147" s="1650"/>
      <c r="AA147" s="1650"/>
      <c r="AB147" s="1650"/>
      <c r="AC147" s="1650"/>
      <c r="AD147" s="1650"/>
      <c r="AE147" s="1650"/>
      <c r="AF147" s="1650"/>
      <c r="AG147" s="1650"/>
      <c r="AH147" s="1650"/>
      <c r="AI147" s="1650"/>
      <c r="AJ147" s="1650"/>
      <c r="AK147" s="1650"/>
      <c r="AL147" s="1650"/>
      <c r="AM147" s="1650"/>
      <c r="AN147" s="1650"/>
      <c r="AO147" s="1650"/>
      <c r="AP147" s="1650"/>
      <c r="AQ147" s="1650"/>
      <c r="AR147" s="1650"/>
      <c r="AS147" s="1650"/>
      <c r="AT147" s="1650"/>
      <c r="AU147" s="1650"/>
      <c r="AV147" s="1650"/>
      <c r="AW147" s="1650"/>
      <c r="AX147" s="1650"/>
      <c r="AY147" s="1650"/>
      <c r="AZ147" s="1650"/>
      <c r="BA147" s="1650"/>
      <c r="BB147" s="1650"/>
      <c r="BC147" s="1650"/>
      <c r="BD147" s="1650"/>
      <c r="BE147" s="1650"/>
      <c r="BF147" s="1650"/>
      <c r="BG147" s="1650"/>
      <c r="BH147" s="1650"/>
      <c r="BI147" s="1650"/>
      <c r="BJ147" s="1650"/>
      <c r="BK147" s="1650"/>
      <c r="BL147" s="1650"/>
      <c r="BM147" s="1650"/>
      <c r="BN147" s="1650"/>
      <c r="BO147" s="1650"/>
      <c r="BP147" s="1650"/>
      <c r="BQ147" s="1650"/>
      <c r="BR147" s="1650"/>
      <c r="BS147" s="1650"/>
      <c r="BT147" s="1650"/>
      <c r="BU147" s="1650"/>
      <c r="BV147" s="1650"/>
      <c r="BW147" s="1650"/>
      <c r="BX147" s="1650"/>
      <c r="BY147" s="1650"/>
      <c r="BZ147" s="1650"/>
      <c r="CA147" s="1650"/>
      <c r="CB147" s="1650"/>
      <c r="CC147" s="1650"/>
      <c r="CD147" s="1650"/>
      <c r="CE147" s="1650"/>
      <c r="CF147" s="1650"/>
      <c r="CG147" s="1650"/>
      <c r="CH147" s="1650"/>
      <c r="CI147" s="1650"/>
      <c r="CJ147" s="1650"/>
      <c r="CK147" s="1650"/>
      <c r="CL147" s="1650"/>
      <c r="CM147" s="1650"/>
      <c r="CN147" s="1650"/>
      <c r="CO147" s="1650"/>
      <c r="CP147" s="1650"/>
      <c r="CQ147" s="1650"/>
      <c r="CR147" s="1650"/>
      <c r="CS147" s="1650"/>
      <c r="CT147" s="1650"/>
      <c r="CU147" s="1650"/>
      <c r="CV147" s="1650"/>
      <c r="CW147" s="1650"/>
      <c r="CX147" s="1650"/>
      <c r="CY147" s="1650"/>
      <c r="CZ147" s="1650"/>
      <c r="DA147" s="1650"/>
      <c r="DB147" s="1650"/>
      <c r="DC147" s="1650"/>
      <c r="DD147" s="1650"/>
      <c r="DE147" s="1650"/>
      <c r="DF147" s="1650"/>
      <c r="DG147" s="1650"/>
      <c r="DH147" s="1650"/>
      <c r="DI147" s="1650"/>
      <c r="DJ147" s="1650"/>
      <c r="DK147" s="1650"/>
      <c r="DL147" s="1650"/>
      <c r="DM147" s="1650"/>
      <c r="DN147" s="1650"/>
      <c r="DO147" s="1650"/>
      <c r="DP147" s="1650"/>
      <c r="DQ147" s="1650"/>
      <c r="DR147" s="1650"/>
      <c r="DS147" s="1650"/>
      <c r="DT147" s="1650"/>
      <c r="DU147" s="1650"/>
      <c r="DV147" s="1650"/>
      <c r="DW147" s="1650"/>
      <c r="DX147" s="1650"/>
      <c r="DY147" s="1650"/>
      <c r="DZ147" s="1650"/>
      <c r="EA147" s="1650"/>
      <c r="EB147" s="1650"/>
      <c r="EC147" s="1650"/>
      <c r="ED147" s="1650"/>
      <c r="EE147" s="1650"/>
      <c r="EF147" s="1650"/>
      <c r="EG147" s="1650"/>
      <c r="EH147" s="1650"/>
      <c r="EI147" s="1650"/>
      <c r="EJ147" s="1650"/>
      <c r="EK147" s="1650"/>
      <c r="EL147" s="1650"/>
      <c r="EM147" s="1650"/>
      <c r="EN147" s="1650"/>
      <c r="EO147" s="1650"/>
      <c r="EP147" s="1650"/>
      <c r="EQ147" s="1650"/>
      <c r="ER147" s="1650"/>
      <c r="ES147" s="1650"/>
      <c r="ET147" s="1650"/>
      <c r="EU147" s="1650"/>
      <c r="EV147" s="1650"/>
      <c r="EW147" s="1650"/>
      <c r="EX147" s="1650"/>
      <c r="EY147" s="1650"/>
      <c r="EZ147" s="1650"/>
      <c r="FA147" s="1650"/>
      <c r="FB147" s="1650"/>
      <c r="FC147" s="1650"/>
      <c r="FD147" s="1650"/>
      <c r="FE147" s="1650"/>
      <c r="FF147" s="1650"/>
      <c r="FG147" s="1650"/>
      <c r="FH147" s="1650"/>
      <c r="FI147" s="1650"/>
      <c r="FJ147" s="1650"/>
      <c r="FK147" s="1650"/>
      <c r="FL147" s="1650"/>
      <c r="FM147" s="1650"/>
      <c r="FN147" s="1650"/>
      <c r="FO147" s="1650"/>
      <c r="FP147" s="1650"/>
      <c r="FQ147" s="1650"/>
      <c r="FR147" s="1650"/>
      <c r="FS147" s="1650"/>
      <c r="FT147" s="1650"/>
      <c r="FU147" s="1650"/>
      <c r="FV147" s="1650"/>
      <c r="FW147" s="1650"/>
      <c r="FX147" s="1650"/>
      <c r="FY147" s="1650"/>
      <c r="FZ147" s="1650"/>
      <c r="GA147" s="1650"/>
      <c r="GB147" s="1650"/>
      <c r="GC147" s="1650"/>
      <c r="GD147" s="1650"/>
      <c r="GE147" s="1650"/>
      <c r="GF147" s="1650"/>
      <c r="GG147" s="1650"/>
      <c r="GH147" s="1650"/>
      <c r="GI147" s="1650"/>
      <c r="GJ147" s="1650"/>
      <c r="GK147" s="1650"/>
      <c r="GL147" s="1650"/>
      <c r="GM147" s="1650"/>
      <c r="GO147" s="1169"/>
      <c r="GP147" s="1645"/>
      <c r="GQ147" s="1645"/>
      <c r="GR147" s="1169"/>
      <c r="GS147" s="1169"/>
      <c r="GT147" s="1169"/>
      <c r="GU147" s="1169"/>
      <c r="GV147" s="1645"/>
      <c r="GW147" s="1169"/>
      <c r="GX147" s="1169"/>
      <c r="GY147" s="553"/>
      <c r="GZ147" s="1169"/>
      <c r="HA147" s="1169"/>
      <c r="HB147" s="1169"/>
      <c r="HC147" s="1169"/>
      <c r="HD147" s="1169"/>
      <c r="HE147" s="1641"/>
      <c r="HF147" s="575"/>
      <c r="HG147" s="575"/>
      <c r="HH147" s="575"/>
      <c r="HI147" s="575"/>
      <c r="HJ147" s="1650">
        <v>11</v>
      </c>
    </row>
    <row s="1650" customFormat="1" customHeight="1" ht="11.549999999999999">
      <c r="A148" s="996"/>
      <c r="B148" s="1645"/>
      <c r="C148" s="1645"/>
      <c r="D148" s="360"/>
      <c r="J148" s="1650"/>
      <c r="K148" s="1650"/>
      <c r="L148" s="1650"/>
      <c r="M148" s="1650"/>
      <c r="N148" s="1650"/>
      <c r="O148" s="1650"/>
      <c r="P148" s="1650"/>
      <c r="Q148" s="1650"/>
      <c r="R148" s="1650"/>
      <c r="S148" s="1650"/>
      <c r="T148" s="1650"/>
      <c r="U148" s="1650"/>
      <c r="V148" s="1650"/>
      <c r="W148" s="1650"/>
      <c r="X148" s="1650"/>
      <c r="Y148" s="1650"/>
      <c r="Z148" s="1650"/>
      <c r="AA148" s="1650"/>
      <c r="AB148" s="1650"/>
      <c r="AC148" s="1650"/>
      <c r="AD148" s="1650"/>
      <c r="AE148" s="1650"/>
      <c r="AF148" s="1650"/>
      <c r="AG148" s="1650"/>
      <c r="AH148" s="1650"/>
      <c r="AI148" s="1650"/>
      <c r="AJ148" s="1650"/>
      <c r="AK148" s="1650"/>
      <c r="AL148" s="1650"/>
      <c r="AM148" s="1650"/>
      <c r="AN148" s="1650"/>
      <c r="AO148" s="1650"/>
      <c r="AP148" s="1650"/>
      <c r="AQ148" s="1650"/>
      <c r="AR148" s="1650"/>
      <c r="AS148" s="1650"/>
      <c r="AT148" s="1650"/>
      <c r="AU148" s="1650"/>
      <c r="AV148" s="1650"/>
      <c r="AW148" s="1650"/>
      <c r="AX148" s="1650"/>
      <c r="AY148" s="1650"/>
      <c r="AZ148" s="1650"/>
      <c r="BA148" s="1650"/>
      <c r="BB148" s="1650"/>
      <c r="BC148" s="1650"/>
      <c r="BD148" s="1650"/>
      <c r="BE148" s="1650"/>
      <c r="BF148" s="1650"/>
      <c r="BG148" s="1650"/>
      <c r="BH148" s="1650"/>
      <c r="BI148" s="1650"/>
      <c r="BJ148" s="1650"/>
      <c r="BK148" s="1650"/>
      <c r="BL148" s="1650"/>
      <c r="BM148" s="1650"/>
      <c r="BN148" s="1650"/>
      <c r="BO148" s="1650"/>
      <c r="BP148" s="1650"/>
      <c r="BQ148" s="1650"/>
      <c r="BR148" s="1650"/>
      <c r="BS148" s="1650"/>
      <c r="BT148" s="1650"/>
      <c r="BU148" s="1650"/>
      <c r="BV148" s="1650"/>
      <c r="BW148" s="1650"/>
      <c r="BX148" s="1650"/>
      <c r="BY148" s="1650"/>
      <c r="BZ148" s="1650"/>
      <c r="CA148" s="1650"/>
      <c r="CB148" s="1650"/>
      <c r="CC148" s="1650"/>
      <c r="CD148" s="1650"/>
      <c r="CE148" s="1650"/>
      <c r="CF148" s="1650"/>
      <c r="CG148" s="1650"/>
      <c r="CH148" s="1650"/>
      <c r="CI148" s="1650"/>
      <c r="CJ148" s="1650"/>
      <c r="CK148" s="1650"/>
      <c r="CL148" s="1650"/>
      <c r="CM148" s="1650"/>
      <c r="CN148" s="1650"/>
      <c r="CO148" s="1650"/>
      <c r="CP148" s="1650"/>
      <c r="CQ148" s="1650"/>
      <c r="CR148" s="1650"/>
      <c r="CS148" s="1650"/>
      <c r="CT148" s="1650"/>
      <c r="CU148" s="1650"/>
      <c r="CV148" s="1650"/>
      <c r="CW148" s="1650"/>
      <c r="CX148" s="1650"/>
      <c r="CY148" s="1650"/>
      <c r="CZ148" s="1650"/>
      <c r="DA148" s="1650"/>
      <c r="DB148" s="1650"/>
      <c r="DC148" s="1650"/>
      <c r="DD148" s="1650"/>
      <c r="DE148" s="1650"/>
      <c r="DF148" s="1650"/>
      <c r="DG148" s="1650"/>
      <c r="DH148" s="1650"/>
      <c r="DI148" s="1650"/>
      <c r="DJ148" s="1650"/>
      <c r="DK148" s="1650"/>
      <c r="DL148" s="1650"/>
      <c r="DM148" s="1650"/>
      <c r="DN148" s="1650"/>
      <c r="DO148" s="1650"/>
      <c r="DP148" s="1650"/>
      <c r="DQ148" s="1650"/>
      <c r="DR148" s="1650"/>
      <c r="DS148" s="1650"/>
      <c r="DT148" s="1650"/>
      <c r="DU148" s="1650"/>
      <c r="DV148" s="1650"/>
      <c r="DW148" s="1650"/>
      <c r="DX148" s="1650"/>
      <c r="DY148" s="1650"/>
      <c r="DZ148" s="1650"/>
      <c r="EA148" s="1650"/>
      <c r="EB148" s="1650"/>
      <c r="EC148" s="1650"/>
      <c r="ED148" s="1650"/>
      <c r="EE148" s="1650"/>
      <c r="EF148" s="1650"/>
      <c r="EG148" s="1650"/>
      <c r="EH148" s="1650"/>
      <c r="EI148" s="1650"/>
      <c r="EJ148" s="1650"/>
      <c r="EK148" s="1650"/>
      <c r="EL148" s="1650"/>
      <c r="EM148" s="1650"/>
      <c r="EN148" s="1650"/>
      <c r="EO148" s="1650"/>
      <c r="EP148" s="1650"/>
      <c r="EQ148" s="1650"/>
      <c r="ER148" s="1650"/>
      <c r="ES148" s="1650"/>
      <c r="ET148" s="1650"/>
      <c r="EU148" s="1650"/>
      <c r="EV148" s="1650"/>
      <c r="EW148" s="1650"/>
      <c r="EX148" s="1650"/>
      <c r="EY148" s="1650"/>
      <c r="EZ148" s="1650"/>
      <c r="FA148" s="1650"/>
      <c r="FB148" s="1650"/>
      <c r="FC148" s="1650"/>
      <c r="FD148" s="1650"/>
      <c r="FE148" s="1650"/>
      <c r="FF148" s="1650"/>
      <c r="FG148" s="1650"/>
      <c r="FH148" s="1650"/>
      <c r="FI148" s="1650"/>
      <c r="FJ148" s="1650"/>
      <c r="FK148" s="1650"/>
      <c r="FL148" s="1650"/>
      <c r="FM148" s="1650"/>
      <c r="FN148" s="1650"/>
      <c r="FO148" s="1650"/>
      <c r="FP148" s="1650"/>
      <c r="FQ148" s="1650"/>
      <c r="FR148" s="1650"/>
      <c r="FS148" s="1650"/>
      <c r="FT148" s="1650"/>
      <c r="FU148" s="1650"/>
      <c r="FV148" s="1650"/>
      <c r="FW148" s="1650"/>
      <c r="FX148" s="1650"/>
      <c r="FY148" s="1650"/>
      <c r="FZ148" s="1650"/>
      <c r="GA148" s="1650"/>
      <c r="GB148" s="1650"/>
      <c r="GC148" s="1650"/>
      <c r="GD148" s="1650"/>
      <c r="GE148" s="1650"/>
      <c r="GF148" s="1650"/>
      <c r="GG148" s="1650"/>
      <c r="GH148" s="1650"/>
      <c r="GI148" s="1650"/>
      <c r="GJ148" s="1650"/>
      <c r="GK148" s="1650"/>
      <c r="GL148" s="1650"/>
      <c r="GM148" s="1650"/>
      <c r="GO148" s="1169"/>
      <c r="GP148" s="1645"/>
      <c r="GQ148" s="1645"/>
      <c r="GR148" s="1169"/>
      <c r="GS148" s="1169"/>
      <c r="GT148" s="1169"/>
      <c r="GU148" s="1169"/>
      <c r="GV148" s="1645"/>
      <c r="GW148" s="1169"/>
      <c r="GX148" s="1169"/>
      <c r="GY148" s="553"/>
      <c r="GZ148" s="1169"/>
      <c r="HA148" s="1169"/>
      <c r="HB148" s="1169"/>
      <c r="HC148" s="1169"/>
      <c r="HD148" s="1169"/>
      <c r="HE148" s="1641"/>
      <c r="HF148" s="575"/>
      <c r="HG148" s="575"/>
      <c r="HH148" s="575"/>
      <c r="HI148" s="575"/>
      <c r="HJ148" s="1650">
        <v>11</v>
      </c>
    </row>
    <row s="1650" customFormat="1" customHeight="1" ht="11.549999999999999">
      <c r="A149" s="996"/>
      <c r="B149" s="1645"/>
      <c r="C149" s="1645"/>
      <c r="D149" s="360"/>
      <c r="J149" s="1650"/>
      <c r="K149" s="1650"/>
      <c r="L149" s="1650"/>
      <c r="M149" s="1650"/>
      <c r="N149" s="1650"/>
      <c r="O149" s="1650"/>
      <c r="P149" s="1650"/>
      <c r="Q149" s="1650"/>
      <c r="R149" s="1650"/>
      <c r="S149" s="1650"/>
      <c r="T149" s="1650"/>
      <c r="U149" s="1650"/>
      <c r="V149" s="1650"/>
      <c r="W149" s="1650"/>
      <c r="X149" s="1650"/>
      <c r="Y149" s="1650"/>
      <c r="Z149" s="1650"/>
      <c r="AA149" s="1650"/>
      <c r="AB149" s="1650"/>
      <c r="AC149" s="1650"/>
      <c r="AD149" s="1650"/>
      <c r="AE149" s="1650"/>
      <c r="AF149" s="1650"/>
      <c r="AG149" s="1650"/>
      <c r="AH149" s="1650"/>
      <c r="AI149" s="1650"/>
      <c r="AJ149" s="1650"/>
      <c r="AK149" s="1650"/>
      <c r="AL149" s="1650"/>
      <c r="AM149" s="1650"/>
      <c r="AN149" s="1650"/>
      <c r="AO149" s="1650"/>
      <c r="AP149" s="1650"/>
      <c r="AQ149" s="1650"/>
      <c r="AR149" s="1650"/>
      <c r="AS149" s="1650"/>
      <c r="AT149" s="1650"/>
      <c r="AU149" s="1650"/>
      <c r="AV149" s="1650"/>
      <c r="AW149" s="1650"/>
      <c r="AX149" s="1650"/>
      <c r="AY149" s="1650"/>
      <c r="AZ149" s="1650"/>
      <c r="BA149" s="1650"/>
      <c r="BB149" s="1650"/>
      <c r="BC149" s="1650"/>
      <c r="BD149" s="1650"/>
      <c r="BE149" s="1650"/>
      <c r="BF149" s="1650"/>
      <c r="BG149" s="1650"/>
      <c r="BH149" s="1650"/>
      <c r="BI149" s="1650"/>
      <c r="BJ149" s="1650"/>
      <c r="BK149" s="1650"/>
      <c r="BL149" s="1650"/>
      <c r="BM149" s="1650"/>
      <c r="BN149" s="1650"/>
      <c r="BO149" s="1650"/>
      <c r="BP149" s="1650"/>
      <c r="BQ149" s="1650"/>
      <c r="BR149" s="1650"/>
      <c r="BS149" s="1650"/>
      <c r="BT149" s="1650"/>
      <c r="BU149" s="1650"/>
      <c r="BV149" s="1650"/>
      <c r="BW149" s="1650"/>
      <c r="BX149" s="1650"/>
      <c r="BY149" s="1650"/>
      <c r="BZ149" s="1650"/>
      <c r="CA149" s="1650"/>
      <c r="CB149" s="1650"/>
      <c r="CC149" s="1650"/>
      <c r="CD149" s="1650"/>
      <c r="CE149" s="1650"/>
      <c r="CF149" s="1650"/>
      <c r="CG149" s="1650"/>
      <c r="CH149" s="1650"/>
      <c r="CI149" s="1650"/>
      <c r="CJ149" s="1650"/>
      <c r="CK149" s="1650"/>
      <c r="CL149" s="1650"/>
      <c r="CM149" s="1650"/>
      <c r="CN149" s="1650"/>
      <c r="CO149" s="1650"/>
      <c r="CP149" s="1650"/>
      <c r="CQ149" s="1650"/>
      <c r="CR149" s="1650"/>
      <c r="CS149" s="1650"/>
      <c r="CT149" s="1650"/>
      <c r="CU149" s="1650"/>
      <c r="CV149" s="1650"/>
      <c r="CW149" s="1650"/>
      <c r="CX149" s="1650"/>
      <c r="CY149" s="1650"/>
      <c r="CZ149" s="1650"/>
      <c r="DA149" s="1650"/>
      <c r="DB149" s="1650"/>
      <c r="DC149" s="1650"/>
      <c r="DD149" s="1650"/>
      <c r="DE149" s="1650"/>
      <c r="DF149" s="1650"/>
      <c r="DG149" s="1650"/>
      <c r="DH149" s="1650"/>
      <c r="DI149" s="1650"/>
      <c r="DJ149" s="1650"/>
      <c r="DK149" s="1650"/>
      <c r="DL149" s="1650"/>
      <c r="DM149" s="1650"/>
      <c r="DN149" s="1650"/>
      <c r="DO149" s="1650"/>
      <c r="DP149" s="1650"/>
      <c r="DQ149" s="1650"/>
      <c r="DR149" s="1650"/>
      <c r="DS149" s="1650"/>
      <c r="DT149" s="1650"/>
      <c r="DU149" s="1650"/>
      <c r="DV149" s="1650"/>
      <c r="DW149" s="1650"/>
      <c r="DX149" s="1650"/>
      <c r="DY149" s="1650"/>
      <c r="DZ149" s="1650"/>
      <c r="EA149" s="1650"/>
      <c r="EB149" s="1650"/>
      <c r="EC149" s="1650"/>
      <c r="ED149" s="1650"/>
      <c r="EE149" s="1650"/>
      <c r="EF149" s="1650"/>
      <c r="EG149" s="1650"/>
      <c r="EH149" s="1650"/>
      <c r="EI149" s="1650"/>
      <c r="EJ149" s="1650"/>
      <c r="EK149" s="1650"/>
      <c r="EL149" s="1650"/>
      <c r="EM149" s="1650"/>
      <c r="EN149" s="1650"/>
      <c r="EO149" s="1650"/>
      <c r="EP149" s="1650"/>
      <c r="EQ149" s="1650"/>
      <c r="ER149" s="1650"/>
      <c r="ES149" s="1650"/>
      <c r="ET149" s="1650"/>
      <c r="EU149" s="1650"/>
      <c r="EV149" s="1650"/>
      <c r="EW149" s="1650"/>
      <c r="EX149" s="1650"/>
      <c r="EY149" s="1650"/>
      <c r="EZ149" s="1650"/>
      <c r="FA149" s="1650"/>
      <c r="FB149" s="1650"/>
      <c r="FC149" s="1650"/>
      <c r="FD149" s="1650"/>
      <c r="FE149" s="1650"/>
      <c r="FF149" s="1650"/>
      <c r="FG149" s="1650"/>
      <c r="FH149" s="1650"/>
      <c r="FI149" s="1650"/>
      <c r="FJ149" s="1650"/>
      <c r="FK149" s="1650"/>
      <c r="FL149" s="1650"/>
      <c r="FM149" s="1650"/>
      <c r="FN149" s="1650"/>
      <c r="FO149" s="1650"/>
      <c r="FP149" s="1650"/>
      <c r="FQ149" s="1650"/>
      <c r="FR149" s="1650"/>
      <c r="FS149" s="1650"/>
      <c r="FT149" s="1650"/>
      <c r="FU149" s="1650"/>
      <c r="FV149" s="1650"/>
      <c r="FW149" s="1650"/>
      <c r="FX149" s="1650"/>
      <c r="FY149" s="1650"/>
      <c r="FZ149" s="1650"/>
      <c r="GA149" s="1650"/>
      <c r="GB149" s="1650"/>
      <c r="GC149" s="1650"/>
      <c r="GD149" s="1650"/>
      <c r="GE149" s="1650"/>
      <c r="GF149" s="1650"/>
      <c r="GG149" s="1650"/>
      <c r="GH149" s="1650"/>
      <c r="GI149" s="1650"/>
      <c r="GJ149" s="1650"/>
      <c r="GK149" s="1650"/>
      <c r="GL149" s="1650"/>
      <c r="GM149" s="1650"/>
      <c r="GO149" s="1169"/>
      <c r="GP149" s="1645"/>
      <c r="GQ149" s="1645"/>
      <c r="GR149" s="1169"/>
      <c r="GS149" s="1169"/>
      <c r="GT149" s="1169"/>
      <c r="GU149" s="1169"/>
      <c r="GV149" s="1645"/>
      <c r="GW149" s="1169"/>
      <c r="GX149" s="1169"/>
      <c r="GY149" s="553"/>
      <c r="GZ149" s="1169"/>
      <c r="HA149" s="1169"/>
      <c r="HB149" s="1169"/>
      <c r="HC149" s="1169"/>
      <c r="HD149" s="1169"/>
      <c r="HE149" s="1641"/>
      <c r="HF149" s="575"/>
      <c r="HG149" s="575"/>
      <c r="HH149" s="575"/>
      <c r="HI149" s="575"/>
      <c r="HJ149" s="1650">
        <v>11</v>
      </c>
    </row>
    <row s="1650" customFormat="1" customHeight="1" ht="11.549999999999999">
      <c r="A150" s="996"/>
      <c r="B150" s="1645"/>
      <c r="C150" s="1645"/>
      <c r="D150" s="360"/>
      <c r="J150" s="1650"/>
      <c r="K150" s="1650"/>
      <c r="L150" s="1650"/>
      <c r="M150" s="1650"/>
      <c r="N150" s="1650"/>
      <c r="O150" s="1650"/>
      <c r="P150" s="1650"/>
      <c r="Q150" s="1650"/>
      <c r="R150" s="1650"/>
      <c r="S150" s="1650"/>
      <c r="T150" s="1650"/>
      <c r="U150" s="1650"/>
      <c r="V150" s="1650"/>
      <c r="W150" s="1650"/>
      <c r="X150" s="1650"/>
      <c r="Y150" s="1650"/>
      <c r="Z150" s="1650"/>
      <c r="AA150" s="1650"/>
      <c r="AB150" s="1650"/>
      <c r="AC150" s="1650"/>
      <c r="AD150" s="1650"/>
      <c r="AE150" s="1650"/>
      <c r="AF150" s="1650"/>
      <c r="AG150" s="1650"/>
      <c r="AH150" s="1650"/>
      <c r="AI150" s="1650"/>
      <c r="AJ150" s="1650"/>
      <c r="AK150" s="1650"/>
      <c r="AL150" s="1650"/>
      <c r="AM150" s="1650"/>
      <c r="AN150" s="1650"/>
      <c r="AO150" s="1650"/>
      <c r="AP150" s="1650"/>
      <c r="AQ150" s="1650"/>
      <c r="AR150" s="1650"/>
      <c r="AS150" s="1650"/>
      <c r="AT150" s="1650"/>
      <c r="AU150" s="1650"/>
      <c r="AV150" s="1650"/>
      <c r="AW150" s="1650"/>
      <c r="AX150" s="1650"/>
      <c r="AY150" s="1650"/>
      <c r="AZ150" s="1650"/>
      <c r="BA150" s="1650"/>
      <c r="BB150" s="1650"/>
      <c r="BC150" s="1650"/>
      <c r="BD150" s="1650"/>
      <c r="BE150" s="1650"/>
      <c r="BF150" s="1650"/>
      <c r="BG150" s="1650"/>
      <c r="BH150" s="1650"/>
      <c r="BI150" s="1650"/>
      <c r="BJ150" s="1650"/>
      <c r="BK150" s="1650"/>
      <c r="BL150" s="1650"/>
      <c r="BM150" s="1650"/>
      <c r="BN150" s="1650"/>
      <c r="BO150" s="1650"/>
      <c r="BP150" s="1650"/>
      <c r="BQ150" s="1650"/>
      <c r="BR150" s="1650"/>
      <c r="BS150" s="1650"/>
      <c r="BT150" s="1650"/>
      <c r="BU150" s="1650"/>
      <c r="BV150" s="1650"/>
      <c r="BW150" s="1650"/>
      <c r="BX150" s="1650"/>
      <c r="BY150" s="1650"/>
      <c r="BZ150" s="1650"/>
      <c r="CA150" s="1650"/>
      <c r="CB150" s="1650"/>
      <c r="CC150" s="1650"/>
      <c r="CD150" s="1650"/>
      <c r="CE150" s="1650"/>
      <c r="CF150" s="1650"/>
      <c r="CG150" s="1650"/>
      <c r="CH150" s="1650"/>
      <c r="CI150" s="1650"/>
      <c r="CJ150" s="1650"/>
      <c r="CK150" s="1650"/>
      <c r="CL150" s="1650"/>
      <c r="CM150" s="1650"/>
      <c r="CN150" s="1650"/>
      <c r="CO150" s="1650"/>
      <c r="CP150" s="1650"/>
      <c r="CQ150" s="1650"/>
      <c r="CR150" s="1650"/>
      <c r="CS150" s="1650"/>
      <c r="CT150" s="1650"/>
      <c r="CU150" s="1650"/>
      <c r="CV150" s="1650"/>
      <c r="CW150" s="1650"/>
      <c r="CX150" s="1650"/>
      <c r="CY150" s="1650"/>
      <c r="CZ150" s="1650"/>
      <c r="DA150" s="1650"/>
      <c r="DB150" s="1650"/>
      <c r="DC150" s="1650"/>
      <c r="DD150" s="1650"/>
      <c r="DE150" s="1650"/>
      <c r="DF150" s="1650"/>
      <c r="DG150" s="1650"/>
      <c r="DH150" s="1650"/>
      <c r="DI150" s="1650"/>
      <c r="DJ150" s="1650"/>
      <c r="DK150" s="1650"/>
      <c r="DL150" s="1650"/>
      <c r="DM150" s="1650"/>
      <c r="DN150" s="1650"/>
      <c r="DO150" s="1650"/>
      <c r="DP150" s="1650"/>
      <c r="DQ150" s="1650"/>
      <c r="DR150" s="1650"/>
      <c r="DS150" s="1650"/>
      <c r="DT150" s="1650"/>
      <c r="DU150" s="1650"/>
      <c r="DV150" s="1650"/>
      <c r="DW150" s="1650"/>
      <c r="DX150" s="1650"/>
      <c r="DY150" s="1650"/>
      <c r="DZ150" s="1650"/>
      <c r="EA150" s="1650"/>
      <c r="EB150" s="1650"/>
      <c r="EC150" s="1650"/>
      <c r="ED150" s="1650"/>
      <c r="EE150" s="1650"/>
      <c r="EF150" s="1650"/>
      <c r="EG150" s="1650"/>
      <c r="EH150" s="1650"/>
      <c r="EI150" s="1650"/>
      <c r="EJ150" s="1650"/>
      <c r="EK150" s="1650"/>
      <c r="EL150" s="1650"/>
      <c r="EM150" s="1650"/>
      <c r="EN150" s="1650"/>
      <c r="EO150" s="1650"/>
      <c r="EP150" s="1650"/>
      <c r="EQ150" s="1650"/>
      <c r="ER150" s="1650"/>
      <c r="ES150" s="1650"/>
      <c r="ET150" s="1650"/>
      <c r="EU150" s="1650"/>
      <c r="EV150" s="1650"/>
      <c r="EW150" s="1650"/>
      <c r="EX150" s="1650"/>
      <c r="EY150" s="1650"/>
      <c r="EZ150" s="1650"/>
      <c r="FA150" s="1650"/>
      <c r="FB150" s="1650"/>
      <c r="FC150" s="1650"/>
      <c r="FD150" s="1650"/>
      <c r="FE150" s="1650"/>
      <c r="FF150" s="1650"/>
      <c r="FG150" s="1650"/>
      <c r="FH150" s="1650"/>
      <c r="FI150" s="1650"/>
      <c r="FJ150" s="1650"/>
      <c r="FK150" s="1650"/>
      <c r="FL150" s="1650"/>
      <c r="FM150" s="1650"/>
      <c r="FN150" s="1650"/>
      <c r="FO150" s="1650"/>
      <c r="FP150" s="1650"/>
      <c r="FQ150" s="1650"/>
      <c r="FR150" s="1650"/>
      <c r="FS150" s="1650"/>
      <c r="FT150" s="1650"/>
      <c r="FU150" s="1650"/>
      <c r="FV150" s="1650"/>
      <c r="FW150" s="1650"/>
      <c r="FX150" s="1650"/>
      <c r="FY150" s="1650"/>
      <c r="FZ150" s="1650"/>
      <c r="GA150" s="1650"/>
      <c r="GB150" s="1650"/>
      <c r="GC150" s="1650"/>
      <c r="GD150" s="1650"/>
      <c r="GE150" s="1650"/>
      <c r="GF150" s="1650"/>
      <c r="GG150" s="1650"/>
      <c r="GH150" s="1650"/>
      <c r="GI150" s="1650"/>
      <c r="GJ150" s="1650"/>
      <c r="GK150" s="1650"/>
      <c r="GL150" s="1650"/>
      <c r="GM150" s="1650"/>
      <c r="GO150" s="1169"/>
      <c r="GP150" s="1645"/>
      <c r="GQ150" s="1645"/>
      <c r="GR150" s="1169"/>
      <c r="GS150" s="1169"/>
      <c r="GT150" s="1169"/>
      <c r="GU150" s="1169"/>
      <c r="GV150" s="1645"/>
      <c r="GW150" s="1169"/>
      <c r="GX150" s="1169"/>
      <c r="GY150" s="553"/>
      <c r="GZ150" s="1169"/>
      <c r="HA150" s="1169"/>
      <c r="HB150" s="1169"/>
      <c r="HC150" s="1169"/>
      <c r="HD150" s="1169"/>
      <c r="HE150" s="1641"/>
      <c r="HF150" s="575"/>
      <c r="HG150" s="575"/>
      <c r="HH150" s="575"/>
      <c r="HI150" s="575"/>
      <c r="HJ150" s="1650">
        <v>11</v>
      </c>
    </row>
    <row s="1650" customFormat="1" customHeight="1" ht="11.549999999999999">
      <c r="A151" s="996"/>
      <c r="B151" s="1645"/>
      <c r="C151" s="1645"/>
      <c r="D151" s="360"/>
      <c r="J151" s="1650"/>
      <c r="K151" s="1650"/>
      <c r="L151" s="1650"/>
      <c r="M151" s="1650"/>
      <c r="N151" s="1650"/>
      <c r="O151" s="1650"/>
      <c r="P151" s="1650"/>
      <c r="Q151" s="1650"/>
      <c r="R151" s="1650"/>
      <c r="S151" s="1650"/>
      <c r="T151" s="1650"/>
      <c r="U151" s="1650"/>
      <c r="V151" s="1650"/>
      <c r="W151" s="1650"/>
      <c r="X151" s="1650"/>
      <c r="Y151" s="1650"/>
      <c r="Z151" s="1650"/>
      <c r="AA151" s="1650"/>
      <c r="AB151" s="1650"/>
      <c r="AC151" s="1650"/>
      <c r="AD151" s="1650"/>
      <c r="AE151" s="1650"/>
      <c r="AF151" s="1650"/>
      <c r="AG151" s="1650"/>
      <c r="AH151" s="1650"/>
      <c r="AI151" s="1650"/>
      <c r="AJ151" s="1650"/>
      <c r="AK151" s="1650"/>
      <c r="AL151" s="1650"/>
      <c r="AM151" s="1650"/>
      <c r="AN151" s="1650"/>
      <c r="AO151" s="1650"/>
      <c r="AP151" s="1650"/>
      <c r="AQ151" s="1650"/>
      <c r="AR151" s="1650"/>
      <c r="AS151" s="1650"/>
      <c r="AT151" s="1650"/>
      <c r="AU151" s="1650"/>
      <c r="AV151" s="1650"/>
      <c r="AW151" s="1650"/>
      <c r="AX151" s="1650"/>
      <c r="AY151" s="1650"/>
      <c r="AZ151" s="1650"/>
      <c r="BA151" s="1650"/>
      <c r="BB151" s="1650"/>
      <c r="BC151" s="1650"/>
      <c r="BD151" s="1650"/>
      <c r="BE151" s="1650"/>
      <c r="BF151" s="1650"/>
      <c r="BG151" s="1650"/>
      <c r="BH151" s="1650"/>
      <c r="BI151" s="1650"/>
      <c r="BJ151" s="1650"/>
      <c r="BK151" s="1650"/>
      <c r="BL151" s="1650"/>
      <c r="BM151" s="1650"/>
      <c r="BN151" s="1650"/>
      <c r="BO151" s="1650"/>
      <c r="BP151" s="1650"/>
      <c r="BQ151" s="1650"/>
      <c r="BR151" s="1650"/>
      <c r="BS151" s="1650"/>
      <c r="BT151" s="1650"/>
      <c r="BU151" s="1650"/>
      <c r="BV151" s="1650"/>
      <c r="BW151" s="1650"/>
      <c r="BX151" s="1650"/>
      <c r="BY151" s="1650"/>
      <c r="BZ151" s="1650"/>
      <c r="CA151" s="1650"/>
      <c r="CB151" s="1650"/>
      <c r="CC151" s="1650"/>
      <c r="CD151" s="1650"/>
      <c r="CE151" s="1650"/>
      <c r="CF151" s="1650"/>
      <c r="CG151" s="1650"/>
      <c r="CH151" s="1650"/>
      <c r="CI151" s="1650"/>
      <c r="CJ151" s="1650"/>
      <c r="CK151" s="1650"/>
      <c r="CL151" s="1650"/>
      <c r="CM151" s="1650"/>
      <c r="CN151" s="1650"/>
      <c r="CO151" s="1650"/>
      <c r="CP151" s="1650"/>
      <c r="CQ151" s="1650"/>
      <c r="CR151" s="1650"/>
      <c r="CS151" s="1650"/>
      <c r="CT151" s="1650"/>
      <c r="CU151" s="1650"/>
      <c r="CV151" s="1650"/>
      <c r="CW151" s="1650"/>
      <c r="CX151" s="1650"/>
      <c r="CY151" s="1650"/>
      <c r="CZ151" s="1650"/>
      <c r="DA151" s="1650"/>
      <c r="DB151" s="1650"/>
      <c r="DC151" s="1650"/>
      <c r="DD151" s="1650"/>
      <c r="DE151" s="1650"/>
      <c r="DF151" s="1650"/>
      <c r="DG151" s="1650"/>
      <c r="DH151" s="1650"/>
      <c r="DI151" s="1650"/>
      <c r="DJ151" s="1650"/>
      <c r="DK151" s="1650"/>
      <c r="DL151" s="1650"/>
      <c r="DM151" s="1650"/>
      <c r="DN151" s="1650"/>
      <c r="DO151" s="1650"/>
      <c r="DP151" s="1650"/>
      <c r="DQ151" s="1650"/>
      <c r="DR151" s="1650"/>
      <c r="DS151" s="1650"/>
      <c r="DT151" s="1650"/>
      <c r="DU151" s="1650"/>
      <c r="DV151" s="1650"/>
      <c r="DW151" s="1650"/>
      <c r="DX151" s="1650"/>
      <c r="DY151" s="1650"/>
      <c r="DZ151" s="1650"/>
      <c r="EA151" s="1650"/>
      <c r="EB151" s="1650"/>
      <c r="EC151" s="1650"/>
      <c r="ED151" s="1650"/>
      <c r="EE151" s="1650"/>
      <c r="EF151" s="1650"/>
      <c r="EG151" s="1650"/>
      <c r="EH151" s="1650"/>
      <c r="EI151" s="1650"/>
      <c r="EJ151" s="1650"/>
      <c r="EK151" s="1650"/>
      <c r="EL151" s="1650"/>
      <c r="EM151" s="1650"/>
      <c r="EN151" s="1650"/>
      <c r="EO151" s="1650"/>
      <c r="EP151" s="1650"/>
      <c r="EQ151" s="1650"/>
      <c r="ER151" s="1650"/>
      <c r="ES151" s="1650"/>
      <c r="ET151" s="1650"/>
      <c r="EU151" s="1650"/>
      <c r="EV151" s="1650"/>
      <c r="EW151" s="1650"/>
      <c r="EX151" s="1650"/>
      <c r="EY151" s="1650"/>
      <c r="EZ151" s="1650"/>
      <c r="FA151" s="1650"/>
      <c r="FB151" s="1650"/>
      <c r="FC151" s="1650"/>
      <c r="FD151" s="1650"/>
      <c r="FE151" s="1650"/>
      <c r="FF151" s="1650"/>
      <c r="FG151" s="1650"/>
      <c r="FH151" s="1650"/>
      <c r="FI151" s="1650"/>
      <c r="FJ151" s="1650"/>
      <c r="FK151" s="1650"/>
      <c r="FL151" s="1650"/>
      <c r="FM151" s="1650"/>
      <c r="FN151" s="1650"/>
      <c r="FO151" s="1650"/>
      <c r="FP151" s="1650"/>
      <c r="FQ151" s="1650"/>
      <c r="FR151" s="1650"/>
      <c r="FS151" s="1650"/>
      <c r="FT151" s="1650"/>
      <c r="FU151" s="1650"/>
      <c r="FV151" s="1650"/>
      <c r="FW151" s="1650"/>
      <c r="FX151" s="1650"/>
      <c r="FY151" s="1650"/>
      <c r="FZ151" s="1650"/>
      <c r="GA151" s="1650"/>
      <c r="GB151" s="1650"/>
      <c r="GC151" s="1650"/>
      <c r="GD151" s="1650"/>
      <c r="GE151" s="1650"/>
      <c r="GF151" s="1650"/>
      <c r="GG151" s="1650"/>
      <c r="GH151" s="1650"/>
      <c r="GI151" s="1650"/>
      <c r="GJ151" s="1650"/>
      <c r="GK151" s="1650"/>
      <c r="GL151" s="1650"/>
      <c r="GM151" s="1650"/>
      <c r="GO151" s="1169"/>
      <c r="GP151" s="1645"/>
      <c r="GQ151" s="1645"/>
      <c r="GR151" s="1169"/>
      <c r="GS151" s="1169"/>
      <c r="GT151" s="1169"/>
      <c r="GU151" s="1169"/>
      <c r="GV151" s="1645"/>
      <c r="GW151" s="1169"/>
      <c r="GX151" s="1169"/>
      <c r="GY151" s="553"/>
      <c r="GZ151" s="1169"/>
      <c r="HA151" s="1169"/>
      <c r="HB151" s="1169"/>
      <c r="HC151" s="1169"/>
      <c r="HD151" s="1169"/>
      <c r="HE151" s="1641"/>
      <c r="HF151" s="575"/>
      <c r="HG151" s="575"/>
      <c r="HH151" s="575"/>
      <c r="HI151" s="575"/>
      <c r="HJ151" s="1650">
        <v>11</v>
      </c>
    </row>
    <row s="1650" customFormat="1" customHeight="1" ht="11.549999999999999">
      <c r="A152" s="996"/>
      <c r="B152" s="1645"/>
      <c r="C152" s="1645"/>
      <c r="D152" s="360"/>
      <c r="J152" s="1650"/>
      <c r="K152" s="1650"/>
      <c r="L152" s="1650"/>
      <c r="M152" s="1650"/>
      <c r="N152" s="1650"/>
      <c r="O152" s="1650"/>
      <c r="P152" s="1650"/>
      <c r="Q152" s="1650"/>
      <c r="R152" s="1650"/>
      <c r="S152" s="1650"/>
      <c r="T152" s="1650"/>
      <c r="U152" s="1650"/>
      <c r="V152" s="1650"/>
      <c r="W152" s="1650"/>
      <c r="X152" s="1650"/>
      <c r="Y152" s="1650"/>
      <c r="Z152" s="1650"/>
      <c r="AA152" s="1650"/>
      <c r="AB152" s="1650"/>
      <c r="AC152" s="1650"/>
      <c r="AD152" s="1650"/>
      <c r="AE152" s="1650"/>
      <c r="AF152" s="1650"/>
      <c r="AG152" s="1650"/>
      <c r="AH152" s="1650"/>
      <c r="AI152" s="1650"/>
      <c r="AJ152" s="1650"/>
      <c r="AK152" s="1650"/>
      <c r="AL152" s="1650"/>
      <c r="AM152" s="1650"/>
      <c r="AN152" s="1650"/>
      <c r="AO152" s="1650"/>
      <c r="AP152" s="1650"/>
      <c r="AQ152" s="1650"/>
      <c r="AR152" s="1650"/>
      <c r="AS152" s="1650"/>
      <c r="AT152" s="1650"/>
      <c r="AU152" s="1650"/>
      <c r="AV152" s="1650"/>
      <c r="AW152" s="1650"/>
      <c r="AX152" s="1650"/>
      <c r="AY152" s="1650"/>
      <c r="AZ152" s="1650"/>
      <c r="BA152" s="1650"/>
      <c r="BB152" s="1650"/>
      <c r="BC152" s="1650"/>
      <c r="BD152" s="1650"/>
      <c r="BE152" s="1650"/>
      <c r="BF152" s="1650"/>
      <c r="BG152" s="1650"/>
      <c r="BH152" s="1650"/>
      <c r="BI152" s="1650"/>
      <c r="BJ152" s="1650"/>
      <c r="BK152" s="1650"/>
      <c r="BL152" s="1650"/>
      <c r="BM152" s="1650"/>
      <c r="BN152" s="1650"/>
      <c r="BO152" s="1650"/>
      <c r="BP152" s="1650"/>
      <c r="BQ152" s="1650"/>
      <c r="BR152" s="1650"/>
      <c r="BS152" s="1650"/>
      <c r="BT152" s="1650"/>
      <c r="BU152" s="1650"/>
      <c r="BV152" s="1650"/>
      <c r="BW152" s="1650"/>
      <c r="BX152" s="1650"/>
      <c r="BY152" s="1650"/>
      <c r="BZ152" s="1650"/>
      <c r="CA152" s="1650"/>
      <c r="CB152" s="1650"/>
      <c r="CC152" s="1650"/>
      <c r="CD152" s="1650"/>
      <c r="CE152" s="1650"/>
      <c r="CF152" s="1650"/>
      <c r="CG152" s="1650"/>
      <c r="CH152" s="1650"/>
      <c r="CI152" s="1650"/>
      <c r="CJ152" s="1650"/>
      <c r="CK152" s="1650"/>
      <c r="CL152" s="1650"/>
      <c r="CM152" s="1650"/>
      <c r="CN152" s="1650"/>
      <c r="CO152" s="1650"/>
      <c r="CP152" s="1650"/>
      <c r="CQ152" s="1650"/>
      <c r="CR152" s="1650"/>
      <c r="CS152" s="1650"/>
      <c r="CT152" s="1650"/>
      <c r="CU152" s="1650"/>
      <c r="CV152" s="1650"/>
      <c r="CW152" s="1650"/>
      <c r="CX152" s="1650"/>
      <c r="CY152" s="1650"/>
      <c r="CZ152" s="1650"/>
      <c r="DA152" s="1650"/>
      <c r="DB152" s="1650"/>
      <c r="DC152" s="1650"/>
      <c r="DD152" s="1650"/>
      <c r="DE152" s="1650"/>
      <c r="DF152" s="1650"/>
      <c r="DG152" s="1650"/>
      <c r="DH152" s="1650"/>
      <c r="DI152" s="1650"/>
      <c r="DJ152" s="1650"/>
      <c r="DK152" s="1650"/>
      <c r="DL152" s="1650"/>
      <c r="DM152" s="1650"/>
      <c r="DN152" s="1650"/>
      <c r="DO152" s="1650"/>
      <c r="DP152" s="1650"/>
      <c r="DQ152" s="1650"/>
      <c r="DR152" s="1650"/>
      <c r="DS152" s="1650"/>
      <c r="DT152" s="1650"/>
      <c r="DU152" s="1650"/>
      <c r="DV152" s="1650"/>
      <c r="DW152" s="1650"/>
      <c r="DX152" s="1650"/>
      <c r="DY152" s="1650"/>
      <c r="DZ152" s="1650"/>
      <c r="EA152" s="1650"/>
      <c r="EB152" s="1650"/>
      <c r="EC152" s="1650"/>
      <c r="ED152" s="1650"/>
      <c r="EE152" s="1650"/>
      <c r="EF152" s="1650"/>
      <c r="EG152" s="1650"/>
      <c r="EH152" s="1650"/>
      <c r="EI152" s="1650"/>
      <c r="EJ152" s="1650"/>
      <c r="EK152" s="1650"/>
      <c r="EL152" s="1650"/>
      <c r="EM152" s="1650"/>
      <c r="EN152" s="1650"/>
      <c r="EO152" s="1650"/>
      <c r="EP152" s="1650"/>
      <c r="EQ152" s="1650"/>
      <c r="ER152" s="1650"/>
      <c r="ES152" s="1650"/>
      <c r="ET152" s="1650"/>
      <c r="EU152" s="1650"/>
      <c r="EV152" s="1650"/>
      <c r="EW152" s="1650"/>
      <c r="EX152" s="1650"/>
      <c r="EY152" s="1650"/>
      <c r="EZ152" s="1650"/>
      <c r="FA152" s="1650"/>
      <c r="FB152" s="1650"/>
      <c r="FC152" s="1650"/>
      <c r="FD152" s="1650"/>
      <c r="FE152" s="1650"/>
      <c r="FF152" s="1650"/>
      <c r="FG152" s="1650"/>
      <c r="FH152" s="1650"/>
      <c r="FI152" s="1650"/>
      <c r="FJ152" s="1650"/>
      <c r="FK152" s="1650"/>
      <c r="FL152" s="1650"/>
      <c r="FM152" s="1650"/>
      <c r="FN152" s="1650"/>
      <c r="FO152" s="1650"/>
      <c r="FP152" s="1650"/>
      <c r="FQ152" s="1650"/>
      <c r="FR152" s="1650"/>
      <c r="FS152" s="1650"/>
      <c r="FT152" s="1650"/>
      <c r="FU152" s="1650"/>
      <c r="FV152" s="1650"/>
      <c r="FW152" s="1650"/>
      <c r="FX152" s="1650"/>
      <c r="FY152" s="1650"/>
      <c r="FZ152" s="1650"/>
      <c r="GA152" s="1650"/>
      <c r="GB152" s="1650"/>
      <c r="GC152" s="1650"/>
      <c r="GD152" s="1650"/>
      <c r="GE152" s="1650"/>
      <c r="GF152" s="1650"/>
      <c r="GG152" s="1650"/>
      <c r="GH152" s="1650"/>
      <c r="GI152" s="1650"/>
      <c r="GJ152" s="1650"/>
      <c r="GK152" s="1650"/>
      <c r="GL152" s="1650"/>
      <c r="GM152" s="1650"/>
      <c r="GO152" s="1169"/>
      <c r="GP152" s="1645"/>
      <c r="GQ152" s="1645"/>
      <c r="GR152" s="1169"/>
      <c r="GS152" s="1169"/>
      <c r="GT152" s="1169"/>
      <c r="GU152" s="1169"/>
      <c r="GV152" s="1645"/>
      <c r="GW152" s="1169"/>
      <c r="GX152" s="1169"/>
      <c r="GY152" s="553"/>
      <c r="GZ152" s="1169"/>
      <c r="HA152" s="1169"/>
      <c r="HB152" s="1169"/>
      <c r="HC152" s="1169"/>
      <c r="HD152" s="1169"/>
      <c r="HE152" s="1641"/>
      <c r="HF152" s="575"/>
      <c r="HG152" s="575"/>
      <c r="HH152" s="575"/>
      <c r="HI152" s="575"/>
      <c r="HJ152" s="1650">
        <v>11</v>
      </c>
    </row>
    <row s="1650" customFormat="1" customHeight="1" ht="11.549999999999999">
      <c r="A153" s="996"/>
      <c r="B153" s="1645"/>
      <c r="C153" s="1645"/>
      <c r="D153" s="360"/>
      <c r="J153" s="1650"/>
      <c r="K153" s="1650"/>
      <c r="L153" s="1650"/>
      <c r="M153" s="1650"/>
      <c r="N153" s="1650"/>
      <c r="O153" s="1650"/>
      <c r="P153" s="1650"/>
      <c r="Q153" s="1650"/>
      <c r="R153" s="1650"/>
      <c r="S153" s="1650"/>
      <c r="T153" s="1650"/>
      <c r="U153" s="1650"/>
      <c r="V153" s="1650"/>
      <c r="W153" s="1650"/>
      <c r="X153" s="1650"/>
      <c r="Y153" s="1650"/>
      <c r="Z153" s="1650"/>
      <c r="AA153" s="1650"/>
      <c r="AB153" s="1650"/>
      <c r="AC153" s="1650"/>
      <c r="AD153" s="1650"/>
      <c r="AE153" s="1650"/>
      <c r="AF153" s="1650"/>
      <c r="AG153" s="1650"/>
      <c r="AH153" s="1650"/>
      <c r="AI153" s="1650"/>
      <c r="AJ153" s="1650"/>
      <c r="AK153" s="1650"/>
      <c r="AL153" s="1650"/>
      <c r="AM153" s="1650"/>
      <c r="AN153" s="1650"/>
      <c r="AO153" s="1650"/>
      <c r="AP153" s="1650"/>
      <c r="AQ153" s="1650"/>
      <c r="AR153" s="1650"/>
      <c r="AS153" s="1650"/>
      <c r="AT153" s="1650"/>
      <c r="AU153" s="1650"/>
      <c r="AV153" s="1650"/>
      <c r="AW153" s="1650"/>
      <c r="AX153" s="1650"/>
      <c r="AY153" s="1650"/>
      <c r="AZ153" s="1650"/>
      <c r="BA153" s="1650"/>
      <c r="BB153" s="1650"/>
      <c r="BC153" s="1650"/>
      <c r="BD153" s="1650"/>
      <c r="BE153" s="1650"/>
      <c r="BF153" s="1650"/>
      <c r="BG153" s="1650"/>
      <c r="BH153" s="1650"/>
      <c r="BI153" s="1650"/>
      <c r="BJ153" s="1650"/>
      <c r="BK153" s="1650"/>
      <c r="BL153" s="1650"/>
      <c r="BM153" s="1650"/>
      <c r="BN153" s="1650"/>
      <c r="BO153" s="1650"/>
      <c r="BP153" s="1650"/>
      <c r="BQ153" s="1650"/>
      <c r="BR153" s="1650"/>
      <c r="BS153" s="1650"/>
      <c r="BT153" s="1650"/>
      <c r="BU153" s="1650"/>
      <c r="BV153" s="1650"/>
      <c r="BW153" s="1650"/>
      <c r="BX153" s="1650"/>
      <c r="BY153" s="1650"/>
      <c r="BZ153" s="1650"/>
      <c r="CA153" s="1650"/>
      <c r="CB153" s="1650"/>
      <c r="CC153" s="1650"/>
      <c r="CD153" s="1650"/>
      <c r="CE153" s="1650"/>
      <c r="CF153" s="1650"/>
      <c r="CG153" s="1650"/>
      <c r="CH153" s="1650"/>
      <c r="CI153" s="1650"/>
      <c r="CJ153" s="1650"/>
      <c r="CK153" s="1650"/>
      <c r="CL153" s="1650"/>
      <c r="CM153" s="1650"/>
      <c r="CN153" s="1650"/>
      <c r="CO153" s="1650"/>
      <c r="CP153" s="1650"/>
      <c r="CQ153" s="1650"/>
      <c r="CR153" s="1650"/>
      <c r="CS153" s="1650"/>
      <c r="CT153" s="1650"/>
      <c r="CU153" s="1650"/>
      <c r="CV153" s="1650"/>
      <c r="CW153" s="1650"/>
      <c r="CX153" s="1650"/>
      <c r="CY153" s="1650"/>
      <c r="CZ153" s="1650"/>
      <c r="DA153" s="1650"/>
      <c r="DB153" s="1650"/>
      <c r="DC153" s="1650"/>
      <c r="DD153" s="1650"/>
      <c r="DE153" s="1650"/>
      <c r="DF153" s="1650"/>
      <c r="DG153" s="1650"/>
      <c r="DH153" s="1650"/>
      <c r="DI153" s="1650"/>
      <c r="DJ153" s="1650"/>
      <c r="DK153" s="1650"/>
      <c r="DL153" s="1650"/>
      <c r="DM153" s="1650"/>
      <c r="DN153" s="1650"/>
      <c r="DO153" s="1650"/>
      <c r="DP153" s="1650"/>
      <c r="DQ153" s="1650"/>
      <c r="DR153" s="1650"/>
      <c r="DS153" s="1650"/>
      <c r="DT153" s="1650"/>
      <c r="DU153" s="1650"/>
      <c r="DV153" s="1650"/>
      <c r="DW153" s="1650"/>
      <c r="DX153" s="1650"/>
      <c r="DY153" s="1650"/>
      <c r="DZ153" s="1650"/>
      <c r="EA153" s="1650"/>
      <c r="EB153" s="1650"/>
      <c r="EC153" s="1650"/>
      <c r="ED153" s="1650"/>
      <c r="EE153" s="1650"/>
      <c r="EF153" s="1650"/>
      <c r="EG153" s="1650"/>
      <c r="EH153" s="1650"/>
      <c r="EI153" s="1650"/>
      <c r="EJ153" s="1650"/>
      <c r="EK153" s="1650"/>
      <c r="EL153" s="1650"/>
      <c r="EM153" s="1650"/>
      <c r="EN153" s="1650"/>
      <c r="EO153" s="1650"/>
      <c r="EP153" s="1650"/>
      <c r="EQ153" s="1650"/>
      <c r="ER153" s="1650"/>
      <c r="ES153" s="1650"/>
      <c r="ET153" s="1650"/>
      <c r="EU153" s="1650"/>
      <c r="EV153" s="1650"/>
      <c r="EW153" s="1650"/>
      <c r="EX153" s="1650"/>
      <c r="EY153" s="1650"/>
      <c r="EZ153" s="1650"/>
      <c r="FA153" s="1650"/>
      <c r="FB153" s="1650"/>
      <c r="FC153" s="1650"/>
      <c r="FD153" s="1650"/>
      <c r="FE153" s="1650"/>
      <c r="FF153" s="1650"/>
      <c r="FG153" s="1650"/>
      <c r="FH153" s="1650"/>
      <c r="FI153" s="1650"/>
      <c r="FJ153" s="1650"/>
      <c r="FK153" s="1650"/>
      <c r="FL153" s="1650"/>
      <c r="FM153" s="1650"/>
      <c r="FN153" s="1650"/>
      <c r="FO153" s="1650"/>
      <c r="FP153" s="1650"/>
      <c r="FQ153" s="1650"/>
      <c r="FR153" s="1650"/>
      <c r="FS153" s="1650"/>
      <c r="FT153" s="1650"/>
      <c r="FU153" s="1650"/>
      <c r="FV153" s="1650"/>
      <c r="FW153" s="1650"/>
      <c r="FX153" s="1650"/>
      <c r="FY153" s="1650"/>
      <c r="FZ153" s="1650"/>
      <c r="GA153" s="1650"/>
      <c r="GB153" s="1650"/>
      <c r="GC153" s="1650"/>
      <c r="GD153" s="1650"/>
      <c r="GE153" s="1650"/>
      <c r="GF153" s="1650"/>
      <c r="GG153" s="1650"/>
      <c r="GH153" s="1650"/>
      <c r="GI153" s="1650"/>
      <c r="GJ153" s="1650"/>
      <c r="GK153" s="1650"/>
      <c r="GL153" s="1650"/>
      <c r="GM153" s="1650"/>
      <c r="GO153" s="1169"/>
      <c r="GP153" s="1645"/>
      <c r="GQ153" s="1645"/>
      <c r="GR153" s="1169"/>
      <c r="GS153" s="1169"/>
      <c r="GT153" s="1169"/>
      <c r="GU153" s="1169"/>
      <c r="GV153" s="1645"/>
      <c r="GW153" s="1169"/>
      <c r="GX153" s="1169"/>
      <c r="GY153" s="553"/>
      <c r="GZ153" s="1169"/>
      <c r="HA153" s="1169"/>
      <c r="HB153" s="1169"/>
      <c r="HC153" s="1169"/>
      <c r="HD153" s="1169"/>
      <c r="HE153" s="1641"/>
      <c r="HF153" s="575"/>
      <c r="HG153" s="575"/>
      <c r="HH153" s="575"/>
      <c r="HI153" s="575"/>
      <c r="HJ153" s="1650">
        <v>11</v>
      </c>
    </row>
    <row s="1650" customFormat="1" customHeight="1" ht="11.549999999999999">
      <c r="A154" s="996"/>
      <c r="B154" s="1645"/>
      <c r="C154" s="1645"/>
      <c r="D154" s="360"/>
      <c r="J154" s="1650"/>
      <c r="K154" s="1650"/>
      <c r="L154" s="1650"/>
      <c r="M154" s="1650"/>
      <c r="N154" s="1650"/>
      <c r="O154" s="1650"/>
      <c r="P154" s="1650"/>
      <c r="Q154" s="1650"/>
      <c r="R154" s="1650"/>
      <c r="S154" s="1650"/>
      <c r="T154" s="1650"/>
      <c r="U154" s="1650"/>
      <c r="V154" s="1650"/>
      <c r="W154" s="1650"/>
      <c r="X154" s="1650"/>
      <c r="Y154" s="1650"/>
      <c r="Z154" s="1650"/>
      <c r="AA154" s="1650"/>
      <c r="AB154" s="1650"/>
      <c r="AC154" s="1650"/>
      <c r="AD154" s="1650"/>
      <c r="AE154" s="1650"/>
      <c r="AF154" s="1650"/>
      <c r="AG154" s="1650"/>
      <c r="AH154" s="1650"/>
      <c r="AI154" s="1650"/>
      <c r="AJ154" s="1650"/>
      <c r="AK154" s="1650"/>
      <c r="AL154" s="1650"/>
      <c r="AM154" s="1650"/>
      <c r="AN154" s="1650"/>
      <c r="AO154" s="1650"/>
      <c r="AP154" s="1650"/>
      <c r="AQ154" s="1650"/>
      <c r="AR154" s="1650"/>
      <c r="AS154" s="1650"/>
      <c r="AT154" s="1650"/>
      <c r="AU154" s="1650"/>
      <c r="AV154" s="1650"/>
      <c r="AW154" s="1650"/>
      <c r="AX154" s="1650"/>
      <c r="AY154" s="1650"/>
      <c r="AZ154" s="1650"/>
      <c r="BA154" s="1650"/>
      <c r="BB154" s="1650"/>
      <c r="BC154" s="1650"/>
      <c r="BD154" s="1650"/>
      <c r="BE154" s="1650"/>
      <c r="BF154" s="1650"/>
      <c r="BG154" s="1650"/>
      <c r="BH154" s="1650"/>
      <c r="BI154" s="1650"/>
      <c r="BJ154" s="1650"/>
      <c r="BK154" s="1650"/>
      <c r="BL154" s="1650"/>
      <c r="BM154" s="1650"/>
      <c r="BN154" s="1650"/>
      <c r="BO154" s="1650"/>
      <c r="BP154" s="1650"/>
      <c r="BQ154" s="1650"/>
      <c r="BR154" s="1650"/>
      <c r="BS154" s="1650"/>
      <c r="BT154" s="1650"/>
      <c r="BU154" s="1650"/>
      <c r="BV154" s="1650"/>
      <c r="BW154" s="1650"/>
      <c r="BX154" s="1650"/>
      <c r="BY154" s="1650"/>
      <c r="BZ154" s="1650"/>
      <c r="CA154" s="1650"/>
      <c r="CB154" s="1650"/>
      <c r="CC154" s="1650"/>
      <c r="CD154" s="1650"/>
      <c r="CE154" s="1650"/>
      <c r="CF154" s="1650"/>
      <c r="CG154" s="1650"/>
      <c r="CH154" s="1650"/>
      <c r="CI154" s="1650"/>
      <c r="CJ154" s="1650"/>
      <c r="CK154" s="1650"/>
      <c r="CL154" s="1650"/>
      <c r="CM154" s="1650"/>
      <c r="CN154" s="1650"/>
      <c r="CO154" s="1650"/>
      <c r="CP154" s="1650"/>
      <c r="CQ154" s="1650"/>
      <c r="CR154" s="1650"/>
      <c r="CS154" s="1650"/>
      <c r="CT154" s="1650"/>
      <c r="CU154" s="1650"/>
      <c r="CV154" s="1650"/>
      <c r="CW154" s="1650"/>
      <c r="CX154" s="1650"/>
      <c r="CY154" s="1650"/>
      <c r="CZ154" s="1650"/>
      <c r="DA154" s="1650"/>
      <c r="DB154" s="1650"/>
      <c r="DC154" s="1650"/>
      <c r="DD154" s="1650"/>
      <c r="DE154" s="1650"/>
      <c r="DF154" s="1650"/>
      <c r="DG154" s="1650"/>
      <c r="DH154" s="1650"/>
      <c r="DI154" s="1650"/>
      <c r="DJ154" s="1650"/>
      <c r="DK154" s="1650"/>
      <c r="DL154" s="1650"/>
      <c r="DM154" s="1650"/>
      <c r="DN154" s="1650"/>
      <c r="DO154" s="1650"/>
      <c r="DP154" s="1650"/>
      <c r="DQ154" s="1650"/>
      <c r="DR154" s="1650"/>
      <c r="DS154" s="1650"/>
      <c r="DT154" s="1650"/>
      <c r="DU154" s="1650"/>
      <c r="DV154" s="1650"/>
      <c r="DW154" s="1650"/>
      <c r="DX154" s="1650"/>
      <c r="DY154" s="1650"/>
      <c r="DZ154" s="1650"/>
      <c r="EA154" s="1650"/>
      <c r="EB154" s="1650"/>
      <c r="EC154" s="1650"/>
      <c r="ED154" s="1650"/>
      <c r="EE154" s="1650"/>
      <c r="EF154" s="1650"/>
      <c r="EG154" s="1650"/>
      <c r="EH154" s="1650"/>
      <c r="EI154" s="1650"/>
      <c r="EJ154" s="1650"/>
      <c r="EK154" s="1650"/>
      <c r="EL154" s="1650"/>
      <c r="EM154" s="1650"/>
      <c r="EN154" s="1650"/>
      <c r="EO154" s="1650"/>
      <c r="EP154" s="1650"/>
      <c r="EQ154" s="1650"/>
      <c r="ER154" s="1650"/>
      <c r="ES154" s="1650"/>
      <c r="ET154" s="1650"/>
      <c r="EU154" s="1650"/>
      <c r="EV154" s="1650"/>
      <c r="EW154" s="1650"/>
      <c r="EX154" s="1650"/>
      <c r="EY154" s="1650"/>
      <c r="EZ154" s="1650"/>
      <c r="FA154" s="1650"/>
      <c r="FB154" s="1650"/>
      <c r="FC154" s="1650"/>
      <c r="FD154" s="1650"/>
      <c r="FE154" s="1650"/>
      <c r="FF154" s="1650"/>
      <c r="FG154" s="1650"/>
      <c r="FH154" s="1650"/>
      <c r="FI154" s="1650"/>
      <c r="FJ154" s="1650"/>
      <c r="FK154" s="1650"/>
      <c r="FL154" s="1650"/>
      <c r="FM154" s="1650"/>
      <c r="FN154" s="1650"/>
      <c r="FO154" s="1650"/>
      <c r="FP154" s="1650"/>
      <c r="FQ154" s="1650"/>
      <c r="FR154" s="1650"/>
      <c r="FS154" s="1650"/>
      <c r="FT154" s="1650"/>
      <c r="FU154" s="1650"/>
      <c r="FV154" s="1650"/>
      <c r="FW154" s="1650"/>
      <c r="FX154" s="1650"/>
      <c r="FY154" s="1650"/>
      <c r="FZ154" s="1650"/>
      <c r="GA154" s="1650"/>
      <c r="GB154" s="1650"/>
      <c r="GC154" s="1650"/>
      <c r="GD154" s="1650"/>
      <c r="GE154" s="1650"/>
      <c r="GF154" s="1650"/>
      <c r="GG154" s="1650"/>
      <c r="GH154" s="1650"/>
      <c r="GI154" s="1650"/>
      <c r="GJ154" s="1650"/>
      <c r="GK154" s="1650"/>
      <c r="GL154" s="1650"/>
      <c r="GM154" s="1650"/>
      <c r="GO154" s="1169"/>
      <c r="GP154" s="1645"/>
      <c r="GQ154" s="1645"/>
      <c r="GR154" s="1169"/>
      <c r="GS154" s="1169"/>
      <c r="GT154" s="1169"/>
      <c r="GU154" s="1169"/>
      <c r="GV154" s="1645"/>
      <c r="GW154" s="1169"/>
      <c r="GX154" s="1169"/>
      <c r="GY154" s="553"/>
      <c r="GZ154" s="1169"/>
      <c r="HA154" s="1169"/>
      <c r="HB154" s="1169"/>
      <c r="HC154" s="1169"/>
      <c r="HD154" s="1169"/>
      <c r="HE154" s="1641"/>
      <c r="HF154" s="575"/>
      <c r="HG154" s="575"/>
      <c r="HH154" s="575"/>
      <c r="HI154" s="575"/>
      <c r="HJ154" s="1650">
        <v>11</v>
      </c>
    </row>
    <row s="1650" customFormat="1" customHeight="1" ht="11.549999999999999">
      <c r="A155" s="996"/>
      <c r="B155" s="1645"/>
      <c r="C155" s="1645"/>
      <c r="D155" s="360"/>
      <c r="J155" s="1650"/>
      <c r="K155" s="1650"/>
      <c r="L155" s="1650"/>
      <c r="M155" s="1650"/>
      <c r="N155" s="1650"/>
      <c r="O155" s="1650"/>
      <c r="P155" s="1650"/>
      <c r="Q155" s="1650"/>
      <c r="R155" s="1650"/>
      <c r="S155" s="1650"/>
      <c r="T155" s="1650"/>
      <c r="U155" s="1650"/>
      <c r="V155" s="1650"/>
      <c r="W155" s="1650"/>
      <c r="X155" s="1650"/>
      <c r="Y155" s="1650"/>
      <c r="Z155" s="1650"/>
      <c r="AA155" s="1650"/>
      <c r="AB155" s="1650"/>
      <c r="AC155" s="1650"/>
      <c r="AD155" s="1650"/>
      <c r="AE155" s="1650"/>
      <c r="AF155" s="1650"/>
      <c r="AG155" s="1650"/>
      <c r="AH155" s="1650"/>
      <c r="AI155" s="1650"/>
      <c r="AJ155" s="1650"/>
      <c r="AK155" s="1650"/>
      <c r="AL155" s="1650"/>
      <c r="AM155" s="1650"/>
      <c r="AN155" s="1650"/>
      <c r="AO155" s="1650"/>
      <c r="AP155" s="1650"/>
      <c r="AQ155" s="1650"/>
      <c r="AR155" s="1650"/>
      <c r="AS155" s="1650"/>
      <c r="AT155" s="1650"/>
      <c r="AU155" s="1650"/>
      <c r="AV155" s="1650"/>
      <c r="AW155" s="1650"/>
      <c r="AX155" s="1650"/>
      <c r="AY155" s="1650"/>
      <c r="AZ155" s="1650"/>
      <c r="BA155" s="1650"/>
      <c r="BB155" s="1650"/>
      <c r="BC155" s="1650"/>
      <c r="BD155" s="1650"/>
      <c r="BE155" s="1650"/>
      <c r="BF155" s="1650"/>
      <c r="BG155" s="1650"/>
      <c r="BH155" s="1650"/>
      <c r="BI155" s="1650"/>
      <c r="BJ155" s="1650"/>
      <c r="BK155" s="1650"/>
      <c r="BL155" s="1650"/>
      <c r="BM155" s="1650"/>
      <c r="BN155" s="1650"/>
      <c r="BO155" s="1650"/>
      <c r="BP155" s="1650"/>
      <c r="BQ155" s="1650"/>
      <c r="BR155" s="1650"/>
      <c r="BS155" s="1650"/>
      <c r="BT155" s="1650"/>
      <c r="BU155" s="1650"/>
      <c r="BV155" s="1650"/>
      <c r="BW155" s="1650"/>
      <c r="BX155" s="1650"/>
      <c r="BY155" s="1650"/>
      <c r="BZ155" s="1650"/>
      <c r="CA155" s="1650"/>
      <c r="CB155" s="1650"/>
      <c r="CC155" s="1650"/>
      <c r="CD155" s="1650"/>
      <c r="CE155" s="1650"/>
      <c r="CF155" s="1650"/>
      <c r="CG155" s="1650"/>
      <c r="CH155" s="1650"/>
      <c r="CI155" s="1650"/>
      <c r="CJ155" s="1650"/>
      <c r="CK155" s="1650"/>
      <c r="CL155" s="1650"/>
      <c r="CM155" s="1650"/>
      <c r="CN155" s="1650"/>
      <c r="CO155" s="1650"/>
      <c r="CP155" s="1650"/>
      <c r="CQ155" s="1650"/>
      <c r="CR155" s="1650"/>
      <c r="CS155" s="1650"/>
      <c r="CT155" s="1650"/>
      <c r="CU155" s="1650"/>
      <c r="CV155" s="1650"/>
      <c r="CW155" s="1650"/>
      <c r="CX155" s="1650"/>
      <c r="CY155" s="1650"/>
      <c r="CZ155" s="1650"/>
      <c r="DA155" s="1650"/>
      <c r="DB155" s="1650"/>
      <c r="DC155" s="1650"/>
      <c r="DD155" s="1650"/>
      <c r="DE155" s="1650"/>
      <c r="DF155" s="1650"/>
      <c r="DG155" s="1650"/>
      <c r="DH155" s="1650"/>
      <c r="DI155" s="1650"/>
      <c r="DJ155" s="1650"/>
      <c r="DK155" s="1650"/>
      <c r="DL155" s="1650"/>
      <c r="DM155" s="1650"/>
      <c r="DN155" s="1650"/>
      <c r="DO155" s="1650"/>
      <c r="DP155" s="1650"/>
      <c r="DQ155" s="1650"/>
      <c r="DR155" s="1650"/>
      <c r="DS155" s="1650"/>
      <c r="DT155" s="1650"/>
      <c r="DU155" s="1650"/>
      <c r="DV155" s="1650"/>
      <c r="DW155" s="1650"/>
      <c r="DX155" s="1650"/>
      <c r="DY155" s="1650"/>
      <c r="DZ155" s="1650"/>
      <c r="EA155" s="1650"/>
      <c r="EB155" s="1650"/>
      <c r="EC155" s="1650"/>
      <c r="ED155" s="1650"/>
      <c r="EE155" s="1650"/>
      <c r="EF155" s="1650"/>
      <c r="EG155" s="1650"/>
      <c r="EH155" s="1650"/>
      <c r="EI155" s="1650"/>
      <c r="EJ155" s="1650"/>
      <c r="EK155" s="1650"/>
      <c r="EL155" s="1650"/>
      <c r="EM155" s="1650"/>
      <c r="EN155" s="1650"/>
      <c r="EO155" s="1650"/>
      <c r="EP155" s="1650"/>
      <c r="EQ155" s="1650"/>
      <c r="ER155" s="1650"/>
      <c r="ES155" s="1650"/>
      <c r="ET155" s="1650"/>
      <c r="EU155" s="1650"/>
      <c r="EV155" s="1650"/>
      <c r="EW155" s="1650"/>
      <c r="EX155" s="1650"/>
      <c r="EY155" s="1650"/>
      <c r="EZ155" s="1650"/>
      <c r="FA155" s="1650"/>
      <c r="FB155" s="1650"/>
      <c r="FC155" s="1650"/>
      <c r="FD155" s="1650"/>
      <c r="FE155" s="1650"/>
      <c r="FF155" s="1650"/>
      <c r="FG155" s="1650"/>
      <c r="FH155" s="1650"/>
      <c r="FI155" s="1650"/>
      <c r="FJ155" s="1650"/>
      <c r="FK155" s="1650"/>
      <c r="FL155" s="1650"/>
      <c r="FM155" s="1650"/>
      <c r="FN155" s="1650"/>
      <c r="FO155" s="1650"/>
      <c r="FP155" s="1650"/>
      <c r="FQ155" s="1650"/>
      <c r="FR155" s="1650"/>
      <c r="FS155" s="1650"/>
      <c r="FT155" s="1650"/>
      <c r="FU155" s="1650"/>
      <c r="FV155" s="1650"/>
      <c r="FW155" s="1650"/>
      <c r="FX155" s="1650"/>
      <c r="FY155" s="1650"/>
      <c r="FZ155" s="1650"/>
      <c r="GA155" s="1650"/>
      <c r="GB155" s="1650"/>
      <c r="GC155" s="1650"/>
      <c r="GD155" s="1650"/>
      <c r="GE155" s="1650"/>
      <c r="GF155" s="1650"/>
      <c r="GG155" s="1650"/>
      <c r="GH155" s="1650"/>
      <c r="GI155" s="1650"/>
      <c r="GJ155" s="1650"/>
      <c r="GK155" s="1650"/>
      <c r="GL155" s="1650"/>
      <c r="GM155" s="1650"/>
      <c r="GO155" s="1169"/>
      <c r="GP155" s="1645"/>
      <c r="GQ155" s="1645"/>
      <c r="GR155" s="1169"/>
      <c r="GS155" s="1169"/>
      <c r="GT155" s="1169"/>
      <c r="GU155" s="1169"/>
      <c r="GV155" s="1645"/>
      <c r="GW155" s="1169"/>
      <c r="GX155" s="1169"/>
      <c r="GY155" s="553"/>
      <c r="GZ155" s="1169"/>
      <c r="HA155" s="1169"/>
      <c r="HB155" s="1169"/>
      <c r="HC155" s="1169"/>
      <c r="HD155" s="1169"/>
      <c r="HE155" s="1641"/>
      <c r="HF155" s="575"/>
      <c r="HG155" s="575"/>
      <c r="HH155" s="575"/>
      <c r="HI155" s="575"/>
      <c r="HJ155" s="1650">
        <v>11</v>
      </c>
    </row>
    <row s="1650" customFormat="1" customHeight="1" ht="11.549999999999999">
      <c r="A156" s="996"/>
      <c r="B156" s="1645"/>
      <c r="C156" s="1645"/>
      <c r="D156" s="360"/>
      <c r="J156" s="1650"/>
      <c r="K156" s="1650"/>
      <c r="L156" s="1650"/>
      <c r="M156" s="1650"/>
      <c r="N156" s="1650"/>
      <c r="O156" s="1650"/>
      <c r="P156" s="1650"/>
      <c r="Q156" s="1650"/>
      <c r="R156" s="1650"/>
      <c r="S156" s="1650"/>
      <c r="T156" s="1650"/>
      <c r="U156" s="1650"/>
      <c r="V156" s="1650"/>
      <c r="W156" s="1650"/>
      <c r="X156" s="1650"/>
      <c r="Y156" s="1650"/>
      <c r="Z156" s="1650"/>
      <c r="AA156" s="1650"/>
      <c r="AB156" s="1650"/>
      <c r="AC156" s="1650"/>
      <c r="AD156" s="1650"/>
      <c r="AE156" s="1650"/>
      <c r="AF156" s="1650"/>
      <c r="AG156" s="1650"/>
      <c r="AH156" s="1650"/>
      <c r="AI156" s="1650"/>
      <c r="AJ156" s="1650"/>
      <c r="AK156" s="1650"/>
      <c r="AL156" s="1650"/>
      <c r="AM156" s="1650"/>
      <c r="AN156" s="1650"/>
      <c r="AO156" s="1650"/>
      <c r="AP156" s="1650"/>
      <c r="AQ156" s="1650"/>
      <c r="AR156" s="1650"/>
      <c r="AS156" s="1650"/>
      <c r="AT156" s="1650"/>
      <c r="AU156" s="1650"/>
      <c r="AV156" s="1650"/>
      <c r="AW156" s="1650"/>
      <c r="AX156" s="1650"/>
      <c r="AY156" s="1650"/>
      <c r="AZ156" s="1650"/>
      <c r="BA156" s="1650"/>
      <c r="BB156" s="1650"/>
      <c r="BC156" s="1650"/>
      <c r="BD156" s="1650"/>
      <c r="BE156" s="1650"/>
      <c r="BF156" s="1650"/>
      <c r="BG156" s="1650"/>
      <c r="BH156" s="1650"/>
      <c r="BI156" s="1650"/>
      <c r="BJ156" s="1650"/>
      <c r="BK156" s="1650"/>
      <c r="BL156" s="1650"/>
      <c r="BM156" s="1650"/>
      <c r="BN156" s="1650"/>
      <c r="BO156" s="1650"/>
      <c r="BP156" s="1650"/>
      <c r="BQ156" s="1650"/>
      <c r="BR156" s="1650"/>
      <c r="BS156" s="1650"/>
      <c r="BT156" s="1650"/>
      <c r="BU156" s="1650"/>
      <c r="BV156" s="1650"/>
      <c r="BW156" s="1650"/>
      <c r="BX156" s="1650"/>
      <c r="BY156" s="1650"/>
      <c r="BZ156" s="1650"/>
      <c r="CA156" s="1650"/>
      <c r="CB156" s="1650"/>
      <c r="CC156" s="1650"/>
      <c r="CD156" s="1650"/>
      <c r="CE156" s="1650"/>
      <c r="CF156" s="1650"/>
      <c r="CG156" s="1650"/>
      <c r="CH156" s="1650"/>
      <c r="CI156" s="1650"/>
      <c r="CJ156" s="1650"/>
      <c r="CK156" s="1650"/>
      <c r="CL156" s="1650"/>
      <c r="CM156" s="1650"/>
      <c r="CN156" s="1650"/>
      <c r="CO156" s="1650"/>
      <c r="CP156" s="1650"/>
      <c r="CQ156" s="1650"/>
      <c r="CR156" s="1650"/>
      <c r="CS156" s="1650"/>
      <c r="CT156" s="1650"/>
      <c r="CU156" s="1650"/>
      <c r="CV156" s="1650"/>
      <c r="CW156" s="1650"/>
      <c r="CX156" s="1650"/>
      <c r="CY156" s="1650"/>
      <c r="CZ156" s="1650"/>
      <c r="DA156" s="1650"/>
      <c r="DB156" s="1650"/>
      <c r="DC156" s="1650"/>
      <c r="DD156" s="1650"/>
      <c r="DE156" s="1650"/>
      <c r="DF156" s="1650"/>
      <c r="DG156" s="1650"/>
      <c r="DH156" s="1650"/>
      <c r="DI156" s="1650"/>
      <c r="DJ156" s="1650"/>
      <c r="DK156" s="1650"/>
      <c r="DL156" s="1650"/>
      <c r="DM156" s="1650"/>
      <c r="DN156" s="1650"/>
      <c r="DO156" s="1650"/>
      <c r="DP156" s="1650"/>
      <c r="DQ156" s="1650"/>
      <c r="DR156" s="1650"/>
      <c r="DS156" s="1650"/>
      <c r="DT156" s="1650"/>
      <c r="DU156" s="1650"/>
      <c r="DV156" s="1650"/>
      <c r="DW156" s="1650"/>
      <c r="DX156" s="1650"/>
      <c r="DY156" s="1650"/>
      <c r="DZ156" s="1650"/>
      <c r="EA156" s="1650"/>
      <c r="EB156" s="1650"/>
      <c r="EC156" s="1650"/>
      <c r="ED156" s="1650"/>
      <c r="EE156" s="1650"/>
      <c r="EF156" s="1650"/>
      <c r="EG156" s="1650"/>
      <c r="EH156" s="1650"/>
      <c r="EI156" s="1650"/>
      <c r="EJ156" s="1650"/>
      <c r="EK156" s="1650"/>
      <c r="EL156" s="1650"/>
      <c r="EM156" s="1650"/>
      <c r="EN156" s="1650"/>
      <c r="EO156" s="1650"/>
      <c r="EP156" s="1650"/>
      <c r="EQ156" s="1650"/>
      <c r="ER156" s="1650"/>
      <c r="ES156" s="1650"/>
      <c r="ET156" s="1650"/>
      <c r="EU156" s="1650"/>
      <c r="EV156" s="1650"/>
      <c r="EW156" s="1650"/>
      <c r="EX156" s="1650"/>
      <c r="EY156" s="1650"/>
      <c r="EZ156" s="1650"/>
      <c r="FA156" s="1650"/>
      <c r="FB156" s="1650"/>
      <c r="FC156" s="1650"/>
      <c r="FD156" s="1650"/>
      <c r="FE156" s="1650"/>
      <c r="FF156" s="1650"/>
      <c r="FG156" s="1650"/>
      <c r="FH156" s="1650"/>
      <c r="FI156" s="1650"/>
      <c r="FJ156" s="1650"/>
      <c r="FK156" s="1650"/>
      <c r="FL156" s="1650"/>
      <c r="FM156" s="1650"/>
      <c r="FN156" s="1650"/>
      <c r="FO156" s="1650"/>
      <c r="FP156" s="1650"/>
      <c r="FQ156" s="1650"/>
      <c r="FR156" s="1650"/>
      <c r="FS156" s="1650"/>
      <c r="FT156" s="1650"/>
      <c r="FU156" s="1650"/>
      <c r="FV156" s="1650"/>
      <c r="FW156" s="1650"/>
      <c r="FX156" s="1650"/>
      <c r="FY156" s="1650"/>
      <c r="FZ156" s="1650"/>
      <c r="GA156" s="1650"/>
      <c r="GB156" s="1650"/>
      <c r="GC156" s="1650"/>
      <c r="GD156" s="1650"/>
      <c r="GE156" s="1650"/>
      <c r="GF156" s="1650"/>
      <c r="GG156" s="1650"/>
      <c r="GH156" s="1650"/>
      <c r="GI156" s="1650"/>
      <c r="GJ156" s="1650"/>
      <c r="GK156" s="1650"/>
      <c r="GL156" s="1650"/>
      <c r="GM156" s="1650"/>
      <c r="GO156" s="1169"/>
      <c r="GP156" s="1645"/>
      <c r="GQ156" s="1645"/>
      <c r="GR156" s="1169"/>
      <c r="GS156" s="1169"/>
      <c r="GT156" s="1169"/>
      <c r="GU156" s="1169"/>
      <c r="GV156" s="1645"/>
      <c r="GW156" s="1169"/>
      <c r="GX156" s="1169"/>
      <c r="GY156" s="553"/>
      <c r="GZ156" s="1169"/>
      <c r="HA156" s="1169"/>
      <c r="HB156" s="1169"/>
      <c r="HC156" s="1169"/>
      <c r="HD156" s="1169"/>
      <c r="HE156" s="1641"/>
      <c r="HF156" s="575"/>
      <c r="HG156" s="575"/>
      <c r="HH156" s="575"/>
      <c r="HI156" s="575"/>
      <c r="HJ156" s="1650">
        <v>11</v>
      </c>
    </row>
    <row s="1650" customFormat="1" customHeight="1" ht="11.549999999999999">
      <c r="A157" s="996"/>
      <c r="B157" s="1645"/>
      <c r="C157" s="1645"/>
      <c r="D157" s="360"/>
      <c r="J157" s="1650"/>
      <c r="K157" s="1650"/>
      <c r="L157" s="1650"/>
      <c r="M157" s="1650"/>
      <c r="N157" s="1650"/>
      <c r="O157" s="1650"/>
      <c r="P157" s="1650"/>
      <c r="Q157" s="1650"/>
      <c r="R157" s="1650"/>
      <c r="S157" s="1650"/>
      <c r="T157" s="1650"/>
      <c r="U157" s="1650"/>
      <c r="V157" s="1650"/>
      <c r="W157" s="1650"/>
      <c r="X157" s="1650"/>
      <c r="Y157" s="1650"/>
      <c r="Z157" s="1650"/>
      <c r="AA157" s="1650"/>
      <c r="AB157" s="1650"/>
      <c r="AC157" s="1650"/>
      <c r="AD157" s="1650"/>
      <c r="AE157" s="1650"/>
      <c r="AF157" s="1650"/>
      <c r="AG157" s="1650"/>
      <c r="AH157" s="1650"/>
      <c r="AI157" s="1650"/>
      <c r="AJ157" s="1650"/>
      <c r="AK157" s="1650"/>
      <c r="AL157" s="1650"/>
      <c r="AM157" s="1650"/>
      <c r="AN157" s="1650"/>
      <c r="AO157" s="1650"/>
      <c r="AP157" s="1650"/>
      <c r="AQ157" s="1650"/>
      <c r="AR157" s="1650"/>
      <c r="AS157" s="1650"/>
      <c r="AT157" s="1650"/>
      <c r="AU157" s="1650"/>
      <c r="AV157" s="1650"/>
      <c r="AW157" s="1650"/>
      <c r="AX157" s="1650"/>
      <c r="AY157" s="1650"/>
      <c r="AZ157" s="1650"/>
      <c r="BA157" s="1650"/>
      <c r="BB157" s="1650"/>
      <c r="BC157" s="1650"/>
      <c r="BD157" s="1650"/>
      <c r="BE157" s="1650"/>
      <c r="BF157" s="1650"/>
      <c r="BG157" s="1650"/>
      <c r="BH157" s="1650"/>
      <c r="BI157" s="1650"/>
      <c r="BJ157" s="1650"/>
      <c r="BK157" s="1650"/>
      <c r="BL157" s="1650"/>
      <c r="BM157" s="1650"/>
      <c r="BN157" s="1650"/>
      <c r="BO157" s="1650"/>
      <c r="BP157" s="1650"/>
      <c r="BQ157" s="1650"/>
      <c r="BR157" s="1650"/>
      <c r="BS157" s="1650"/>
      <c r="BT157" s="1650"/>
      <c r="BU157" s="1650"/>
      <c r="BV157" s="1650"/>
      <c r="BW157" s="1650"/>
      <c r="BX157" s="1650"/>
      <c r="BY157" s="1650"/>
      <c r="BZ157" s="1650"/>
      <c r="CA157" s="1650"/>
      <c r="CB157" s="1650"/>
      <c r="CC157" s="1650"/>
      <c r="CD157" s="1650"/>
      <c r="CE157" s="1650"/>
      <c r="CF157" s="1650"/>
      <c r="CG157" s="1650"/>
      <c r="CH157" s="1650"/>
      <c r="CI157" s="1650"/>
      <c r="CJ157" s="1650"/>
      <c r="CK157" s="1650"/>
      <c r="CL157" s="1650"/>
      <c r="CM157" s="1650"/>
      <c r="CN157" s="1650"/>
      <c r="CO157" s="1650"/>
      <c r="CP157" s="1650"/>
      <c r="CQ157" s="1650"/>
      <c r="CR157" s="1650"/>
      <c r="CS157" s="1650"/>
      <c r="CT157" s="1650"/>
      <c r="CU157" s="1650"/>
      <c r="CV157" s="1650"/>
      <c r="CW157" s="1650"/>
      <c r="CX157" s="1650"/>
      <c r="CY157" s="1650"/>
      <c r="CZ157" s="1650"/>
      <c r="DA157" s="1650"/>
      <c r="DB157" s="1650"/>
      <c r="DC157" s="1650"/>
      <c r="DD157" s="1650"/>
      <c r="DE157" s="1650"/>
      <c r="DF157" s="1650"/>
      <c r="DG157" s="1650"/>
      <c r="DH157" s="1650"/>
      <c r="DI157" s="1650"/>
      <c r="DJ157" s="1650"/>
      <c r="DK157" s="1650"/>
      <c r="DL157" s="1650"/>
      <c r="DM157" s="1650"/>
      <c r="DN157" s="1650"/>
      <c r="DO157" s="1650"/>
      <c r="DP157" s="1650"/>
      <c r="DQ157" s="1650"/>
      <c r="DR157" s="1650"/>
      <c r="DS157" s="1650"/>
      <c r="DT157" s="1650"/>
      <c r="DU157" s="1650"/>
      <c r="DV157" s="1650"/>
      <c r="DW157" s="1650"/>
      <c r="DX157" s="1650"/>
      <c r="DY157" s="1650"/>
      <c r="DZ157" s="1650"/>
      <c r="EA157" s="1650"/>
      <c r="EB157" s="1650"/>
      <c r="EC157" s="1650"/>
      <c r="ED157" s="1650"/>
      <c r="EE157" s="1650"/>
      <c r="EF157" s="1650"/>
      <c r="EG157" s="1650"/>
      <c r="EH157" s="1650"/>
      <c r="EI157" s="1650"/>
      <c r="EJ157" s="1650"/>
      <c r="EK157" s="1650"/>
      <c r="EL157" s="1650"/>
      <c r="EM157" s="1650"/>
      <c r="EN157" s="1650"/>
      <c r="EO157" s="1650"/>
      <c r="EP157" s="1650"/>
      <c r="EQ157" s="1650"/>
      <c r="ER157" s="1650"/>
      <c r="ES157" s="1650"/>
      <c r="ET157" s="1650"/>
      <c r="EU157" s="1650"/>
      <c r="EV157" s="1650"/>
      <c r="EW157" s="1650"/>
      <c r="EX157" s="1650"/>
      <c r="EY157" s="1650"/>
      <c r="EZ157" s="1650"/>
      <c r="FA157" s="1650"/>
      <c r="FB157" s="1650"/>
      <c r="FC157" s="1650"/>
      <c r="FD157" s="1650"/>
      <c r="FE157" s="1650"/>
      <c r="FF157" s="1650"/>
      <c r="FG157" s="1650"/>
      <c r="FH157" s="1650"/>
      <c r="FI157" s="1650"/>
      <c r="FJ157" s="1650"/>
      <c r="FK157" s="1650"/>
      <c r="FL157" s="1650"/>
      <c r="FM157" s="1650"/>
      <c r="FN157" s="1650"/>
      <c r="FO157" s="1650"/>
      <c r="FP157" s="1650"/>
      <c r="FQ157" s="1650"/>
      <c r="FR157" s="1650"/>
      <c r="FS157" s="1650"/>
      <c r="FT157" s="1650"/>
      <c r="FU157" s="1650"/>
      <c r="FV157" s="1650"/>
      <c r="FW157" s="1650"/>
      <c r="FX157" s="1650"/>
      <c r="FY157" s="1650"/>
      <c r="FZ157" s="1650"/>
      <c r="GA157" s="1650"/>
      <c r="GB157" s="1650"/>
      <c r="GC157" s="1650"/>
      <c r="GD157" s="1650"/>
      <c r="GE157" s="1650"/>
      <c r="GF157" s="1650"/>
      <c r="GG157" s="1650"/>
      <c r="GH157" s="1650"/>
      <c r="GI157" s="1650"/>
      <c r="GJ157" s="1650"/>
      <c r="GK157" s="1650"/>
      <c r="GL157" s="1650"/>
      <c r="GM157" s="1650"/>
      <c r="GO157" s="1169"/>
      <c r="GP157" s="1645"/>
      <c r="GQ157" s="1645"/>
      <c r="GR157" s="1169"/>
      <c r="GS157" s="1169"/>
      <c r="GT157" s="1169"/>
      <c r="GU157" s="1169"/>
      <c r="GV157" s="1645"/>
      <c r="GW157" s="1169"/>
      <c r="GX157" s="1169"/>
      <c r="GY157" s="553"/>
      <c r="GZ157" s="1169"/>
      <c r="HA157" s="1169"/>
      <c r="HB157" s="1169"/>
      <c r="HC157" s="1169"/>
      <c r="HD157" s="1169"/>
      <c r="HE157" s="1641"/>
      <c r="HF157" s="575"/>
      <c r="HG157" s="575"/>
      <c r="HH157" s="575"/>
      <c r="HI157" s="575"/>
      <c r="HJ157" s="1650">
        <v>11</v>
      </c>
    </row>
    <row s="1650" customFormat="1" customHeight="1" ht="11.549999999999999">
      <c r="A158" s="996"/>
      <c r="B158" s="1645"/>
      <c r="C158" s="1645"/>
      <c r="D158" s="360"/>
      <c r="J158" s="1650"/>
      <c r="K158" s="1650"/>
      <c r="L158" s="1650"/>
      <c r="M158" s="1650"/>
      <c r="N158" s="1650"/>
      <c r="O158" s="1650"/>
      <c r="P158" s="1650"/>
      <c r="Q158" s="1650"/>
      <c r="R158" s="1650"/>
      <c r="S158" s="1650"/>
      <c r="T158" s="1650"/>
      <c r="U158" s="1650"/>
      <c r="V158" s="1650"/>
      <c r="W158" s="1650"/>
      <c r="X158" s="1650"/>
      <c r="Y158" s="1650"/>
      <c r="Z158" s="1650"/>
      <c r="AA158" s="1650"/>
      <c r="AB158" s="1650"/>
      <c r="AC158" s="1650"/>
      <c r="AD158" s="1650"/>
      <c r="AE158" s="1650"/>
      <c r="AF158" s="1650"/>
      <c r="AG158" s="1650"/>
      <c r="AH158" s="1650"/>
      <c r="AI158" s="1650"/>
      <c r="AJ158" s="1650"/>
      <c r="AK158" s="1650"/>
      <c r="AL158" s="1650"/>
      <c r="AM158" s="1650"/>
      <c r="AN158" s="1650"/>
      <c r="AO158" s="1650"/>
      <c r="AP158" s="1650"/>
      <c r="AQ158" s="1650"/>
      <c r="AR158" s="1650"/>
      <c r="AS158" s="1650"/>
      <c r="AT158" s="1650"/>
      <c r="AU158" s="1650"/>
      <c r="AV158" s="1650"/>
      <c r="AW158" s="1650"/>
      <c r="AX158" s="1650"/>
      <c r="AY158" s="1650"/>
      <c r="AZ158" s="1650"/>
      <c r="BA158" s="1650"/>
      <c r="BB158" s="1650"/>
      <c r="BC158" s="1650"/>
      <c r="BD158" s="1650"/>
      <c r="BE158" s="1650"/>
      <c r="BF158" s="1650"/>
      <c r="BG158" s="1650"/>
      <c r="BH158" s="1650"/>
      <c r="BI158" s="1650"/>
      <c r="BJ158" s="1650"/>
      <c r="BK158" s="1650"/>
      <c r="BL158" s="1650"/>
      <c r="BM158" s="1650"/>
      <c r="BN158" s="1650"/>
      <c r="BO158" s="1650"/>
      <c r="BP158" s="1650"/>
      <c r="BQ158" s="1650"/>
      <c r="BR158" s="1650"/>
      <c r="BS158" s="1650"/>
      <c r="BT158" s="1650"/>
      <c r="BU158" s="1650"/>
      <c r="BV158" s="1650"/>
      <c r="BW158" s="1650"/>
      <c r="BX158" s="1650"/>
      <c r="BY158" s="1650"/>
      <c r="BZ158" s="1650"/>
      <c r="CA158" s="1650"/>
      <c r="CB158" s="1650"/>
      <c r="CC158" s="1650"/>
      <c r="CD158" s="1650"/>
      <c r="CE158" s="1650"/>
      <c r="CF158" s="1650"/>
      <c r="CG158" s="1650"/>
      <c r="CH158" s="1650"/>
      <c r="CI158" s="1650"/>
      <c r="CJ158" s="1650"/>
      <c r="CK158" s="1650"/>
      <c r="CL158" s="1650"/>
      <c r="CM158" s="1650"/>
      <c r="CN158" s="1650"/>
      <c r="CO158" s="1650"/>
      <c r="CP158" s="1650"/>
      <c r="CQ158" s="1650"/>
      <c r="CR158" s="1650"/>
      <c r="CS158" s="1650"/>
      <c r="CT158" s="1650"/>
      <c r="CU158" s="1650"/>
      <c r="CV158" s="1650"/>
      <c r="CW158" s="1650"/>
      <c r="CX158" s="1650"/>
      <c r="CY158" s="1650"/>
      <c r="CZ158" s="1650"/>
      <c r="DA158" s="1650"/>
      <c r="DB158" s="1650"/>
      <c r="DC158" s="1650"/>
      <c r="DD158" s="1650"/>
      <c r="DE158" s="1650"/>
      <c r="DF158" s="1650"/>
      <c r="DG158" s="1650"/>
      <c r="DH158" s="1650"/>
      <c r="DI158" s="1650"/>
      <c r="DJ158" s="1650"/>
      <c r="DK158" s="1650"/>
      <c r="DL158" s="1650"/>
      <c r="DM158" s="1650"/>
      <c r="DN158" s="1650"/>
      <c r="DO158" s="1650"/>
      <c r="DP158" s="1650"/>
      <c r="DQ158" s="1650"/>
      <c r="DR158" s="1650"/>
      <c r="DS158" s="1650"/>
      <c r="DT158" s="1650"/>
      <c r="DU158" s="1650"/>
      <c r="DV158" s="1650"/>
      <c r="DW158" s="1650"/>
      <c r="DX158" s="1650"/>
      <c r="DY158" s="1650"/>
      <c r="DZ158" s="1650"/>
      <c r="EA158" s="1650"/>
      <c r="EB158" s="1650"/>
      <c r="EC158" s="1650"/>
      <c r="ED158" s="1650"/>
      <c r="EE158" s="1650"/>
      <c r="EF158" s="1650"/>
      <c r="EG158" s="1650"/>
      <c r="EH158" s="1650"/>
      <c r="EI158" s="1650"/>
      <c r="EJ158" s="1650"/>
      <c r="EK158" s="1650"/>
      <c r="EL158" s="1650"/>
      <c r="EM158" s="1650"/>
      <c r="EN158" s="1650"/>
      <c r="EO158" s="1650"/>
      <c r="EP158" s="1650"/>
      <c r="EQ158" s="1650"/>
      <c r="ER158" s="1650"/>
      <c r="ES158" s="1650"/>
      <c r="ET158" s="1650"/>
      <c r="EU158" s="1650"/>
      <c r="EV158" s="1650"/>
      <c r="EW158" s="1650"/>
      <c r="EX158" s="1650"/>
      <c r="EY158" s="1650"/>
      <c r="EZ158" s="1650"/>
      <c r="FA158" s="1650"/>
      <c r="FB158" s="1650"/>
      <c r="FC158" s="1650"/>
      <c r="FD158" s="1650"/>
      <c r="FE158" s="1650"/>
      <c r="FF158" s="1650"/>
      <c r="FG158" s="1650"/>
      <c r="FH158" s="1650"/>
      <c r="FI158" s="1650"/>
      <c r="FJ158" s="1650"/>
      <c r="FK158" s="1650"/>
      <c r="FL158" s="1650"/>
      <c r="FM158" s="1650"/>
      <c r="FN158" s="1650"/>
      <c r="FO158" s="1650"/>
      <c r="FP158" s="1650"/>
      <c r="FQ158" s="1650"/>
      <c r="FR158" s="1650"/>
      <c r="FS158" s="1650"/>
      <c r="FT158" s="1650"/>
      <c r="FU158" s="1650"/>
      <c r="FV158" s="1650"/>
      <c r="FW158" s="1650"/>
      <c r="FX158" s="1650"/>
      <c r="FY158" s="1650"/>
      <c r="FZ158" s="1650"/>
      <c r="GA158" s="1650"/>
      <c r="GB158" s="1650"/>
      <c r="GC158" s="1650"/>
      <c r="GD158" s="1650"/>
      <c r="GE158" s="1650"/>
      <c r="GF158" s="1650"/>
      <c r="GG158" s="1650"/>
      <c r="GH158" s="1650"/>
      <c r="GI158" s="1650"/>
      <c r="GJ158" s="1650"/>
      <c r="GK158" s="1650"/>
      <c r="GL158" s="1650"/>
      <c r="GM158" s="1650"/>
      <c r="GO158" s="1169"/>
      <c r="GP158" s="1645"/>
      <c r="GQ158" s="1645"/>
      <c r="GR158" s="1169"/>
      <c r="GS158" s="1169"/>
      <c r="GT158" s="1169"/>
      <c r="GU158" s="1169"/>
      <c r="GV158" s="1645"/>
      <c r="GW158" s="1169"/>
      <c r="GX158" s="1169"/>
      <c r="GY158" s="553"/>
      <c r="GZ158" s="1169"/>
      <c r="HA158" s="1169"/>
      <c r="HB158" s="1169"/>
      <c r="HC158" s="1169"/>
      <c r="HD158" s="1169"/>
      <c r="HE158" s="1641"/>
      <c r="HF158" s="575"/>
      <c r="HG158" s="575"/>
      <c r="HH158" s="575"/>
      <c r="HI158" s="575"/>
      <c r="HJ158" s="1650">
        <v>11</v>
      </c>
    </row>
    <row s="1650" customFormat="1" customHeight="1" ht="11.549999999999999">
      <c r="A159" s="996"/>
      <c r="B159" s="1645"/>
      <c r="C159" s="1645"/>
      <c r="D159" s="360"/>
      <c r="J159" s="1650"/>
      <c r="K159" s="1650"/>
      <c r="L159" s="1650"/>
      <c r="M159" s="1650"/>
      <c r="N159" s="1650"/>
      <c r="O159" s="1650"/>
      <c r="P159" s="1650"/>
      <c r="Q159" s="1650"/>
      <c r="R159" s="1650"/>
      <c r="S159" s="1650"/>
      <c r="T159" s="1650"/>
      <c r="U159" s="1650"/>
      <c r="V159" s="1650"/>
      <c r="W159" s="1650"/>
      <c r="X159" s="1650"/>
      <c r="Y159" s="1650"/>
      <c r="Z159" s="1650"/>
      <c r="AA159" s="1650"/>
      <c r="AB159" s="1650"/>
      <c r="AC159" s="1650"/>
      <c r="AD159" s="1650"/>
      <c r="AE159" s="1650"/>
      <c r="AF159" s="1650"/>
      <c r="AG159" s="1650"/>
      <c r="AH159" s="1650"/>
      <c r="AI159" s="1650"/>
      <c r="AJ159" s="1650"/>
      <c r="AK159" s="1650"/>
      <c r="AL159" s="1650"/>
      <c r="AM159" s="1650"/>
      <c r="AN159" s="1650"/>
      <c r="AO159" s="1650"/>
      <c r="AP159" s="1650"/>
      <c r="AQ159" s="1650"/>
      <c r="AR159" s="1650"/>
      <c r="AS159" s="1650"/>
      <c r="AT159" s="1650"/>
      <c r="AU159" s="1650"/>
      <c r="AV159" s="1650"/>
      <c r="AW159" s="1650"/>
      <c r="AX159" s="1650"/>
      <c r="AY159" s="1650"/>
      <c r="AZ159" s="1650"/>
      <c r="BA159" s="1650"/>
      <c r="BB159" s="1650"/>
      <c r="BC159" s="1650"/>
      <c r="BD159" s="1650"/>
      <c r="BE159" s="1650"/>
      <c r="BF159" s="1650"/>
      <c r="BG159" s="1650"/>
      <c r="BH159" s="1650"/>
      <c r="BI159" s="1650"/>
      <c r="BJ159" s="1650"/>
      <c r="BK159" s="1650"/>
      <c r="BL159" s="1650"/>
      <c r="BM159" s="1650"/>
      <c r="BN159" s="1650"/>
      <c r="BO159" s="1650"/>
      <c r="BP159" s="1650"/>
      <c r="BQ159" s="1650"/>
      <c r="BR159" s="1650"/>
      <c r="BS159" s="1650"/>
      <c r="BT159" s="1650"/>
      <c r="BU159" s="1650"/>
      <c r="BV159" s="1650"/>
      <c r="BW159" s="1650"/>
      <c r="BX159" s="1650"/>
      <c r="BY159" s="1650"/>
      <c r="BZ159" s="1650"/>
      <c r="CA159" s="1650"/>
      <c r="CB159" s="1650"/>
      <c r="CC159" s="1650"/>
      <c r="CD159" s="1650"/>
      <c r="CE159" s="1650"/>
      <c r="CF159" s="1650"/>
      <c r="CG159" s="1650"/>
      <c r="CH159" s="1650"/>
      <c r="CI159" s="1650"/>
      <c r="CJ159" s="1650"/>
      <c r="CK159" s="1650"/>
      <c r="CL159" s="1650"/>
      <c r="CM159" s="1650"/>
      <c r="CN159" s="1650"/>
      <c r="CO159" s="1650"/>
      <c r="CP159" s="1650"/>
      <c r="CQ159" s="1650"/>
      <c r="CR159" s="1650"/>
      <c r="CS159" s="1650"/>
      <c r="CT159" s="1650"/>
      <c r="CU159" s="1650"/>
      <c r="CV159" s="1650"/>
      <c r="CW159" s="1650"/>
      <c r="CX159" s="1650"/>
      <c r="CY159" s="1650"/>
      <c r="CZ159" s="1650"/>
      <c r="DA159" s="1650"/>
      <c r="DB159" s="1650"/>
      <c r="DC159" s="1650"/>
      <c r="DD159" s="1650"/>
      <c r="DE159" s="1650"/>
      <c r="DF159" s="1650"/>
      <c r="DG159" s="1650"/>
      <c r="DH159" s="1650"/>
      <c r="DI159" s="1650"/>
      <c r="DJ159" s="1650"/>
      <c r="DK159" s="1650"/>
      <c r="DL159" s="1650"/>
      <c r="DM159" s="1650"/>
      <c r="DN159" s="1650"/>
      <c r="DO159" s="1650"/>
      <c r="DP159" s="1650"/>
      <c r="DQ159" s="1650"/>
      <c r="DR159" s="1650"/>
      <c r="DS159" s="1650"/>
      <c r="DT159" s="1650"/>
      <c r="DU159" s="1650"/>
      <c r="DV159" s="1650"/>
      <c r="DW159" s="1650"/>
      <c r="DX159" s="1650"/>
      <c r="DY159" s="1650"/>
      <c r="DZ159" s="1650"/>
      <c r="EA159" s="1650"/>
      <c r="EB159" s="1650"/>
      <c r="EC159" s="1650"/>
      <c r="ED159" s="1650"/>
      <c r="EE159" s="1650"/>
      <c r="EF159" s="1650"/>
      <c r="EG159" s="1650"/>
      <c r="EH159" s="1650"/>
      <c r="EI159" s="1650"/>
      <c r="EJ159" s="1650"/>
      <c r="EK159" s="1650"/>
      <c r="EL159" s="1650"/>
      <c r="EM159" s="1650"/>
      <c r="EN159" s="1650"/>
      <c r="EO159" s="1650"/>
      <c r="EP159" s="1650"/>
      <c r="EQ159" s="1650"/>
      <c r="ER159" s="1650"/>
      <c r="ES159" s="1650"/>
      <c r="ET159" s="1650"/>
      <c r="EU159" s="1650"/>
      <c r="EV159" s="1650"/>
      <c r="EW159" s="1650"/>
      <c r="EX159" s="1650"/>
      <c r="EY159" s="1650"/>
      <c r="EZ159" s="1650"/>
      <c r="FA159" s="1650"/>
      <c r="FB159" s="1650"/>
      <c r="FC159" s="1650"/>
      <c r="FD159" s="1650"/>
      <c r="FE159" s="1650"/>
      <c r="FF159" s="1650"/>
      <c r="FG159" s="1650"/>
      <c r="FH159" s="1650"/>
      <c r="FI159" s="1650"/>
      <c r="FJ159" s="1650"/>
      <c r="FK159" s="1650"/>
      <c r="FL159" s="1650"/>
      <c r="FM159" s="1650"/>
      <c r="FN159" s="1650"/>
      <c r="FO159" s="1650"/>
      <c r="FP159" s="1650"/>
      <c r="FQ159" s="1650"/>
      <c r="FR159" s="1650"/>
      <c r="FS159" s="1650"/>
      <c r="FT159" s="1650"/>
      <c r="FU159" s="1650"/>
      <c r="FV159" s="1650"/>
      <c r="FW159" s="1650"/>
      <c r="FX159" s="1650"/>
      <c r="FY159" s="1650"/>
      <c r="FZ159" s="1650"/>
      <c r="GA159" s="1650"/>
      <c r="GB159" s="1650"/>
      <c r="GC159" s="1650"/>
      <c r="GD159" s="1650"/>
      <c r="GE159" s="1650"/>
      <c r="GF159" s="1650"/>
      <c r="GG159" s="1650"/>
      <c r="GH159" s="1650"/>
      <c r="GI159" s="1650"/>
      <c r="GJ159" s="1650"/>
      <c r="GK159" s="1650"/>
      <c r="GL159" s="1650"/>
      <c r="GM159" s="1650"/>
      <c r="GO159" s="1169"/>
      <c r="GP159" s="1645"/>
      <c r="GQ159" s="1645"/>
      <c r="GR159" s="1169"/>
      <c r="GS159" s="1169"/>
      <c r="GT159" s="1169"/>
      <c r="GU159" s="1169"/>
      <c r="GV159" s="1645"/>
      <c r="GW159" s="1169"/>
      <c r="GX159" s="1169"/>
      <c r="GY159" s="553"/>
      <c r="GZ159" s="1169"/>
      <c r="HA159" s="1169"/>
      <c r="HB159" s="1169"/>
      <c r="HC159" s="1169"/>
      <c r="HD159" s="1169"/>
      <c r="HE159" s="1641"/>
      <c r="HF159" s="575"/>
      <c r="HG159" s="575"/>
      <c r="HH159" s="575"/>
      <c r="HI159" s="575"/>
      <c r="HJ159" s="1650">
        <v>11</v>
      </c>
    </row>
    <row s="1650" customFormat="1" customHeight="1" ht="11.549999999999999">
      <c r="A160" s="996"/>
      <c r="B160" s="1645"/>
      <c r="C160" s="1645"/>
      <c r="D160" s="360"/>
      <c r="J160" s="1650"/>
      <c r="K160" s="1650"/>
      <c r="L160" s="1650"/>
      <c r="M160" s="1650"/>
      <c r="N160" s="1650"/>
      <c r="O160" s="1650"/>
      <c r="P160" s="1650"/>
      <c r="Q160" s="1650"/>
      <c r="R160" s="1650"/>
      <c r="S160" s="1650"/>
      <c r="T160" s="1650"/>
      <c r="U160" s="1650"/>
      <c r="V160" s="1650"/>
      <c r="W160" s="1650"/>
      <c r="X160" s="1650"/>
      <c r="Y160" s="1650"/>
      <c r="Z160" s="1650"/>
      <c r="AA160" s="1650"/>
      <c r="AB160" s="1650"/>
      <c r="AC160" s="1650"/>
      <c r="AD160" s="1650"/>
      <c r="AE160" s="1650"/>
      <c r="AF160" s="1650"/>
      <c r="AG160" s="1650"/>
      <c r="AH160" s="1650"/>
      <c r="AI160" s="1650"/>
      <c r="AJ160" s="1650"/>
      <c r="AK160" s="1650"/>
      <c r="AL160" s="1650"/>
      <c r="AM160" s="1650"/>
      <c r="AN160" s="1650"/>
      <c r="AO160" s="1650"/>
      <c r="AP160" s="1650"/>
      <c r="AQ160" s="1650"/>
      <c r="AR160" s="1650"/>
      <c r="AS160" s="1650"/>
      <c r="AT160" s="1650"/>
      <c r="AU160" s="1650"/>
      <c r="AV160" s="1650"/>
      <c r="AW160" s="1650"/>
      <c r="AX160" s="1650"/>
      <c r="AY160" s="1650"/>
      <c r="AZ160" s="1650"/>
      <c r="BA160" s="1650"/>
      <c r="BB160" s="1650"/>
      <c r="BC160" s="1650"/>
      <c r="BD160" s="1650"/>
      <c r="BE160" s="1650"/>
      <c r="BF160" s="1650"/>
      <c r="BG160" s="1650"/>
      <c r="BH160" s="1650"/>
      <c r="BI160" s="1650"/>
      <c r="BJ160" s="1650"/>
      <c r="BK160" s="1650"/>
      <c r="BL160" s="1650"/>
      <c r="BM160" s="1650"/>
      <c r="BN160" s="1650"/>
      <c r="BO160" s="1650"/>
      <c r="BP160" s="1650"/>
      <c r="BQ160" s="1650"/>
      <c r="BR160" s="1650"/>
      <c r="BS160" s="1650"/>
      <c r="BT160" s="1650"/>
      <c r="BU160" s="1650"/>
      <c r="BV160" s="1650"/>
      <c r="BW160" s="1650"/>
      <c r="BX160" s="1650"/>
      <c r="BY160" s="1650"/>
      <c r="BZ160" s="1650"/>
      <c r="CA160" s="1650"/>
      <c r="CB160" s="1650"/>
      <c r="CC160" s="1650"/>
      <c r="CD160" s="1650"/>
      <c r="CE160" s="1650"/>
      <c r="CF160" s="1650"/>
      <c r="CG160" s="1650"/>
      <c r="CH160" s="1650"/>
      <c r="CI160" s="1650"/>
      <c r="CJ160" s="1650"/>
      <c r="CK160" s="1650"/>
      <c r="CL160" s="1650"/>
      <c r="CM160" s="1650"/>
      <c r="CN160" s="1650"/>
      <c r="CO160" s="1650"/>
      <c r="CP160" s="1650"/>
      <c r="CQ160" s="1650"/>
      <c r="CR160" s="1650"/>
      <c r="CS160" s="1650"/>
      <c r="CT160" s="1650"/>
      <c r="CU160" s="1650"/>
      <c r="CV160" s="1650"/>
      <c r="CW160" s="1650"/>
      <c r="CX160" s="1650"/>
      <c r="CY160" s="1650"/>
      <c r="CZ160" s="1650"/>
      <c r="DA160" s="1650"/>
      <c r="DB160" s="1650"/>
      <c r="DC160" s="1650"/>
      <c r="DD160" s="1650"/>
      <c r="DE160" s="1650"/>
      <c r="DF160" s="1650"/>
      <c r="DG160" s="1650"/>
      <c r="DH160" s="1650"/>
      <c r="DI160" s="1650"/>
      <c r="DJ160" s="1650"/>
      <c r="DK160" s="1650"/>
      <c r="DL160" s="1650"/>
      <c r="DM160" s="1650"/>
      <c r="DN160" s="1650"/>
      <c r="DO160" s="1650"/>
      <c r="DP160" s="1650"/>
      <c r="DQ160" s="1650"/>
      <c r="DR160" s="1650"/>
      <c r="DS160" s="1650"/>
      <c r="DT160" s="1650"/>
      <c r="DU160" s="1650"/>
      <c r="DV160" s="1650"/>
      <c r="DW160" s="1650"/>
      <c r="DX160" s="1650"/>
      <c r="DY160" s="1650"/>
      <c r="DZ160" s="1650"/>
      <c r="EA160" s="1650"/>
      <c r="EB160" s="1650"/>
      <c r="EC160" s="1650"/>
      <c r="ED160" s="1650"/>
      <c r="EE160" s="1650"/>
      <c r="EF160" s="1650"/>
      <c r="EG160" s="1650"/>
      <c r="EH160" s="1650"/>
      <c r="EI160" s="1650"/>
      <c r="EJ160" s="1650"/>
      <c r="EK160" s="1650"/>
      <c r="EL160" s="1650"/>
      <c r="EM160" s="1650"/>
      <c r="EN160" s="1650"/>
      <c r="EO160" s="1650"/>
      <c r="EP160" s="1650"/>
      <c r="EQ160" s="1650"/>
      <c r="ER160" s="1650"/>
      <c r="ES160" s="1650"/>
      <c r="ET160" s="1650"/>
      <c r="EU160" s="1650"/>
      <c r="EV160" s="1650"/>
      <c r="EW160" s="1650"/>
      <c r="EX160" s="1650"/>
      <c r="EY160" s="1650"/>
      <c r="EZ160" s="1650"/>
      <c r="FA160" s="1650"/>
      <c r="FB160" s="1650"/>
      <c r="FC160" s="1650"/>
      <c r="FD160" s="1650"/>
      <c r="FE160" s="1650"/>
      <c r="FF160" s="1650"/>
      <c r="FG160" s="1650"/>
      <c r="FH160" s="1650"/>
      <c r="FI160" s="1650"/>
      <c r="FJ160" s="1650"/>
      <c r="FK160" s="1650"/>
      <c r="FL160" s="1650"/>
      <c r="FM160" s="1650"/>
      <c r="FN160" s="1650"/>
      <c r="FO160" s="1650"/>
      <c r="FP160" s="1650"/>
      <c r="FQ160" s="1650"/>
      <c r="FR160" s="1650"/>
      <c r="FS160" s="1650"/>
      <c r="FT160" s="1650"/>
      <c r="FU160" s="1650"/>
      <c r="FV160" s="1650"/>
      <c r="FW160" s="1650"/>
      <c r="FX160" s="1650"/>
      <c r="FY160" s="1650"/>
      <c r="FZ160" s="1650"/>
      <c r="GA160" s="1650"/>
      <c r="GB160" s="1650"/>
      <c r="GC160" s="1650"/>
      <c r="GD160" s="1650"/>
      <c r="GE160" s="1650"/>
      <c r="GF160" s="1650"/>
      <c r="GG160" s="1650"/>
      <c r="GH160" s="1650"/>
      <c r="GI160" s="1650"/>
      <c r="GJ160" s="1650"/>
      <c r="GK160" s="1650"/>
      <c r="GL160" s="1650"/>
      <c r="GM160" s="1650"/>
      <c r="GO160" s="1169"/>
      <c r="GP160" s="1645"/>
      <c r="GQ160" s="1645"/>
      <c r="GR160" s="1169"/>
      <c r="GS160" s="1169"/>
      <c r="GT160" s="1169"/>
      <c r="GU160" s="1169"/>
      <c r="GV160" s="1645"/>
      <c r="GW160" s="1169"/>
      <c r="GX160" s="1169"/>
      <c r="GY160" s="553"/>
      <c r="GZ160" s="1169"/>
      <c r="HA160" s="1169"/>
      <c r="HB160" s="1169"/>
      <c r="HC160" s="1169"/>
      <c r="HD160" s="1169"/>
      <c r="HE160" s="1641"/>
      <c r="HF160" s="575"/>
      <c r="HG160" s="575"/>
      <c r="HH160" s="575"/>
      <c r="HI160" s="575"/>
      <c r="HJ160" s="1650">
        <v>11</v>
      </c>
    </row>
    <row s="1650" customFormat="1" customHeight="1" ht="11.549999999999999">
      <c r="A161" s="996"/>
      <c r="B161" s="1645"/>
      <c r="C161" s="1645"/>
      <c r="D161" s="360"/>
      <c r="J161" s="1650"/>
      <c r="K161" s="1650"/>
      <c r="L161" s="1650"/>
      <c r="M161" s="1650"/>
      <c r="N161" s="1650"/>
      <c r="O161" s="1650"/>
      <c r="P161" s="1650"/>
      <c r="Q161" s="1650"/>
      <c r="R161" s="1650"/>
      <c r="S161" s="1650"/>
      <c r="T161" s="1650"/>
      <c r="U161" s="1650"/>
      <c r="V161" s="1650"/>
      <c r="W161" s="1650"/>
      <c r="X161" s="1650"/>
      <c r="Y161" s="1650"/>
      <c r="Z161" s="1650"/>
      <c r="AA161" s="1650"/>
      <c r="AB161" s="1650"/>
      <c r="AC161" s="1650"/>
      <c r="AD161" s="1650"/>
      <c r="AE161" s="1650"/>
      <c r="AF161" s="1650"/>
      <c r="AG161" s="1650"/>
      <c r="AH161" s="1650"/>
      <c r="AI161" s="1650"/>
      <c r="AJ161" s="1650"/>
      <c r="AK161" s="1650"/>
      <c r="AL161" s="1650"/>
      <c r="AM161" s="1650"/>
      <c r="AN161" s="1650"/>
      <c r="AO161" s="1650"/>
      <c r="AP161" s="1650"/>
      <c r="AQ161" s="1650"/>
      <c r="AR161" s="1650"/>
      <c r="AS161" s="1650"/>
      <c r="AT161" s="1650"/>
      <c r="AU161" s="1650"/>
      <c r="AV161" s="1650"/>
      <c r="AW161" s="1650"/>
      <c r="AX161" s="1650"/>
      <c r="AY161" s="1650"/>
      <c r="AZ161" s="1650"/>
      <c r="BA161" s="1650"/>
      <c r="BB161" s="1650"/>
      <c r="BC161" s="1650"/>
      <c r="BD161" s="1650"/>
      <c r="BE161" s="1650"/>
      <c r="BF161" s="1650"/>
      <c r="BG161" s="1650"/>
      <c r="BH161" s="1650"/>
      <c r="BI161" s="1650"/>
      <c r="BJ161" s="1650"/>
      <c r="BK161" s="1650"/>
      <c r="BL161" s="1650"/>
      <c r="BM161" s="1650"/>
      <c r="BN161" s="1650"/>
      <c r="BO161" s="1650"/>
      <c r="BP161" s="1650"/>
      <c r="BQ161" s="1650"/>
      <c r="BR161" s="1650"/>
      <c r="BS161" s="1650"/>
      <c r="BT161" s="1650"/>
      <c r="BU161" s="1650"/>
      <c r="BV161" s="1650"/>
      <c r="BW161" s="1650"/>
      <c r="BX161" s="1650"/>
      <c r="BY161" s="1650"/>
      <c r="BZ161" s="1650"/>
      <c r="CA161" s="1650"/>
      <c r="CB161" s="1650"/>
      <c r="CC161" s="1650"/>
      <c r="CD161" s="1650"/>
      <c r="CE161" s="1650"/>
      <c r="CF161" s="1650"/>
      <c r="CG161" s="1650"/>
      <c r="CH161" s="1650"/>
      <c r="CI161" s="1650"/>
      <c r="CJ161" s="1650"/>
      <c r="CK161" s="1650"/>
      <c r="CL161" s="1650"/>
      <c r="CM161" s="1650"/>
      <c r="CN161" s="1650"/>
      <c r="CO161" s="1650"/>
      <c r="CP161" s="1650"/>
      <c r="CQ161" s="1650"/>
      <c r="CR161" s="1650"/>
      <c r="CS161" s="1650"/>
      <c r="CT161" s="1650"/>
      <c r="CU161" s="1650"/>
      <c r="CV161" s="1650"/>
      <c r="CW161" s="1650"/>
      <c r="CX161" s="1650"/>
      <c r="CY161" s="1650"/>
      <c r="CZ161" s="1650"/>
      <c r="DA161" s="1650"/>
      <c r="DB161" s="1650"/>
      <c r="DC161" s="1650"/>
      <c r="DD161" s="1650"/>
      <c r="DE161" s="1650"/>
      <c r="DF161" s="1650"/>
      <c r="DG161" s="1650"/>
      <c r="DH161" s="1650"/>
      <c r="DI161" s="1650"/>
      <c r="DJ161" s="1650"/>
      <c r="DK161" s="1650"/>
      <c r="DL161" s="1650"/>
      <c r="DM161" s="1650"/>
      <c r="DN161" s="1650"/>
      <c r="DO161" s="1650"/>
      <c r="DP161" s="1650"/>
      <c r="DQ161" s="1650"/>
      <c r="DR161" s="1650"/>
      <c r="DS161" s="1650"/>
      <c r="DT161" s="1650"/>
      <c r="DU161" s="1650"/>
      <c r="DV161" s="1650"/>
      <c r="DW161" s="1650"/>
      <c r="DX161" s="1650"/>
      <c r="DY161" s="1650"/>
      <c r="DZ161" s="1650"/>
      <c r="EA161" s="1650"/>
      <c r="EB161" s="1650"/>
      <c r="EC161" s="1650"/>
      <c r="ED161" s="1650"/>
      <c r="EE161" s="1650"/>
      <c r="EF161" s="1650"/>
      <c r="EG161" s="1650"/>
      <c r="EH161" s="1650"/>
      <c r="EI161" s="1650"/>
      <c r="EJ161" s="1650"/>
      <c r="EK161" s="1650"/>
      <c r="EL161" s="1650"/>
      <c r="EM161" s="1650"/>
      <c r="EN161" s="1650"/>
      <c r="EO161" s="1650"/>
      <c r="EP161" s="1650"/>
      <c r="EQ161" s="1650"/>
      <c r="ER161" s="1650"/>
      <c r="ES161" s="1650"/>
      <c r="ET161" s="1650"/>
      <c r="EU161" s="1650"/>
      <c r="EV161" s="1650"/>
      <c r="EW161" s="1650"/>
      <c r="EX161" s="1650"/>
      <c r="EY161" s="1650"/>
      <c r="EZ161" s="1650"/>
      <c r="FA161" s="1650"/>
      <c r="FB161" s="1650"/>
      <c r="FC161" s="1650"/>
      <c r="FD161" s="1650"/>
      <c r="FE161" s="1650"/>
      <c r="FF161" s="1650"/>
      <c r="FG161" s="1650"/>
      <c r="FH161" s="1650"/>
      <c r="FI161" s="1650"/>
      <c r="FJ161" s="1650"/>
      <c r="FK161" s="1650"/>
      <c r="FL161" s="1650"/>
      <c r="FM161" s="1650"/>
      <c r="FN161" s="1650"/>
      <c r="FO161" s="1650"/>
      <c r="FP161" s="1650"/>
      <c r="FQ161" s="1650"/>
      <c r="FR161" s="1650"/>
      <c r="FS161" s="1650"/>
      <c r="FT161" s="1650"/>
      <c r="FU161" s="1650"/>
      <c r="FV161" s="1650"/>
      <c r="FW161" s="1650"/>
      <c r="FX161" s="1650"/>
      <c r="FY161" s="1650"/>
      <c r="FZ161" s="1650"/>
      <c r="GA161" s="1650"/>
      <c r="GB161" s="1650"/>
      <c r="GC161" s="1650"/>
      <c r="GD161" s="1650"/>
      <c r="GE161" s="1650"/>
      <c r="GF161" s="1650"/>
      <c r="GG161" s="1650"/>
      <c r="GH161" s="1650"/>
      <c r="GI161" s="1650"/>
      <c r="GJ161" s="1650"/>
      <c r="GK161" s="1650"/>
      <c r="GL161" s="1650"/>
      <c r="GM161" s="1650"/>
      <c r="GO161" s="1169"/>
      <c r="GP161" s="1645"/>
      <c r="GQ161" s="1645"/>
      <c r="GR161" s="1169"/>
      <c r="GS161" s="1169"/>
      <c r="GT161" s="1169"/>
      <c r="GU161" s="1169"/>
      <c r="GV161" s="1645"/>
      <c r="GW161" s="1169"/>
      <c r="GX161" s="1169"/>
      <c r="GY161" s="553"/>
      <c r="GZ161" s="1169"/>
      <c r="HA161" s="1169"/>
      <c r="HB161" s="1169"/>
      <c r="HC161" s="1169"/>
      <c r="HD161" s="1169"/>
      <c r="HE161" s="1641"/>
      <c r="HF161" s="575"/>
      <c r="HG161" s="575"/>
      <c r="HH161" s="575"/>
      <c r="HI161" s="575"/>
      <c r="HJ161" s="1650">
        <v>11</v>
      </c>
    </row>
    <row s="1650" customFormat="1" customHeight="1" ht="11.549999999999999">
      <c r="A162" s="996"/>
      <c r="B162" s="1645"/>
      <c r="C162" s="1645"/>
      <c r="D162" s="360"/>
      <c r="J162" s="1650"/>
      <c r="K162" s="1650"/>
      <c r="L162" s="1650"/>
      <c r="M162" s="1650"/>
      <c r="N162" s="1650"/>
      <c r="O162" s="1650"/>
      <c r="P162" s="1650"/>
      <c r="Q162" s="1650"/>
      <c r="R162" s="1650"/>
      <c r="S162" s="1650"/>
      <c r="T162" s="1650"/>
      <c r="U162" s="1650"/>
      <c r="V162" s="1650"/>
      <c r="W162" s="1650"/>
      <c r="X162" s="1650"/>
      <c r="Y162" s="1650"/>
      <c r="Z162" s="1650"/>
      <c r="AA162" s="1650"/>
      <c r="AB162" s="1650"/>
      <c r="AC162" s="1650"/>
      <c r="AD162" s="1650"/>
      <c r="AE162" s="1650"/>
      <c r="AF162" s="1650"/>
      <c r="AG162" s="1650"/>
      <c r="AH162" s="1650"/>
      <c r="AI162" s="1650"/>
      <c r="AJ162" s="1650"/>
      <c r="AK162" s="1650"/>
      <c r="AL162" s="1650"/>
      <c r="AM162" s="1650"/>
      <c r="AN162" s="1650"/>
      <c r="AO162" s="1650"/>
      <c r="AP162" s="1650"/>
      <c r="AQ162" s="1650"/>
      <c r="AR162" s="1650"/>
      <c r="AS162" s="1650"/>
      <c r="AT162" s="1650"/>
      <c r="AU162" s="1650"/>
      <c r="AV162" s="1650"/>
      <c r="AW162" s="1650"/>
      <c r="AX162" s="1650"/>
      <c r="AY162" s="1650"/>
      <c r="AZ162" s="1650"/>
      <c r="BA162" s="1650"/>
      <c r="BB162" s="1650"/>
      <c r="BC162" s="1650"/>
      <c r="BD162" s="1650"/>
      <c r="BE162" s="1650"/>
      <c r="BF162" s="1650"/>
      <c r="BG162" s="1650"/>
      <c r="BH162" s="1650"/>
      <c r="BI162" s="1650"/>
      <c r="BJ162" s="1650"/>
      <c r="BK162" s="1650"/>
      <c r="BL162" s="1650"/>
      <c r="BM162" s="1650"/>
      <c r="BN162" s="1650"/>
      <c r="BO162" s="1650"/>
      <c r="BP162" s="1650"/>
      <c r="BQ162" s="1650"/>
      <c r="BR162" s="1650"/>
      <c r="BS162" s="1650"/>
      <c r="BT162" s="1650"/>
      <c r="BU162" s="1650"/>
      <c r="BV162" s="1650"/>
      <c r="BW162" s="1650"/>
      <c r="BX162" s="1650"/>
      <c r="BY162" s="1650"/>
      <c r="BZ162" s="1650"/>
      <c r="CA162" s="1650"/>
      <c r="CB162" s="1650"/>
      <c r="CC162" s="1650"/>
      <c r="CD162" s="1650"/>
      <c r="CE162" s="1650"/>
      <c r="CF162" s="1650"/>
      <c r="CG162" s="1650"/>
      <c r="CH162" s="1650"/>
      <c r="CI162" s="1650"/>
      <c r="CJ162" s="1650"/>
      <c r="CK162" s="1650"/>
      <c r="CL162" s="1650"/>
      <c r="CM162" s="1650"/>
      <c r="CN162" s="1650"/>
      <c r="CO162" s="1650"/>
      <c r="CP162" s="1650"/>
      <c r="CQ162" s="1650"/>
      <c r="CR162" s="1650"/>
      <c r="CS162" s="1650"/>
      <c r="CT162" s="1650"/>
      <c r="CU162" s="1650"/>
      <c r="CV162" s="1650"/>
      <c r="CW162" s="1650"/>
      <c r="CX162" s="1650"/>
      <c r="CY162" s="1650"/>
      <c r="CZ162" s="1650"/>
      <c r="DA162" s="1650"/>
      <c r="DB162" s="1650"/>
      <c r="DC162" s="1650"/>
      <c r="DD162" s="1650"/>
      <c r="DE162" s="1650"/>
      <c r="DF162" s="1650"/>
      <c r="DG162" s="1650"/>
      <c r="DH162" s="1650"/>
      <c r="DI162" s="1650"/>
      <c r="DJ162" s="1650"/>
      <c r="DK162" s="1650"/>
      <c r="DL162" s="1650"/>
      <c r="DM162" s="1650"/>
      <c r="DN162" s="1650"/>
      <c r="DO162" s="1650"/>
      <c r="DP162" s="1650"/>
      <c r="DQ162" s="1650"/>
      <c r="DR162" s="1650"/>
      <c r="DS162" s="1650"/>
      <c r="DT162" s="1650"/>
      <c r="DU162" s="1650"/>
      <c r="DV162" s="1650"/>
      <c r="DW162" s="1650"/>
      <c r="DX162" s="1650"/>
      <c r="DY162" s="1650"/>
      <c r="DZ162" s="1650"/>
      <c r="EA162" s="1650"/>
      <c r="EB162" s="1650"/>
      <c r="EC162" s="1650"/>
      <c r="ED162" s="1650"/>
      <c r="EE162" s="1650"/>
      <c r="EF162" s="1650"/>
      <c r="EG162" s="1650"/>
      <c r="EH162" s="1650"/>
      <c r="EI162" s="1650"/>
      <c r="EJ162" s="1650"/>
      <c r="EK162" s="1650"/>
      <c r="EL162" s="1650"/>
      <c r="EM162" s="1650"/>
      <c r="EN162" s="1650"/>
      <c r="EO162" s="1650"/>
      <c r="EP162" s="1650"/>
      <c r="EQ162" s="1650"/>
      <c r="ER162" s="1650"/>
      <c r="ES162" s="1650"/>
      <c r="ET162" s="1650"/>
      <c r="EU162" s="1650"/>
      <c r="EV162" s="1650"/>
      <c r="EW162" s="1650"/>
      <c r="EX162" s="1650"/>
      <c r="EY162" s="1650"/>
      <c r="EZ162" s="1650"/>
      <c r="FA162" s="1650"/>
      <c r="FB162" s="1650"/>
      <c r="FC162" s="1650"/>
      <c r="FD162" s="1650"/>
      <c r="FE162" s="1650"/>
      <c r="FF162" s="1650"/>
      <c r="FG162" s="1650"/>
      <c r="FH162" s="1650"/>
      <c r="FI162" s="1650"/>
      <c r="FJ162" s="1650"/>
      <c r="FK162" s="1650"/>
      <c r="FL162" s="1650"/>
      <c r="FM162" s="1650"/>
      <c r="FN162" s="1650"/>
      <c r="FO162" s="1650"/>
      <c r="FP162" s="1650"/>
      <c r="FQ162" s="1650"/>
      <c r="FR162" s="1650"/>
      <c r="FS162" s="1650"/>
      <c r="FT162" s="1650"/>
      <c r="FU162" s="1650"/>
      <c r="FV162" s="1650"/>
      <c r="FW162" s="1650"/>
      <c r="FX162" s="1650"/>
      <c r="FY162" s="1650"/>
      <c r="FZ162" s="1650"/>
      <c r="GA162" s="1650"/>
      <c r="GB162" s="1650"/>
      <c r="GC162" s="1650"/>
      <c r="GD162" s="1650"/>
      <c r="GE162" s="1650"/>
      <c r="GF162" s="1650"/>
      <c r="GG162" s="1650"/>
      <c r="GH162" s="1650"/>
      <c r="GI162" s="1650"/>
      <c r="GJ162" s="1650"/>
      <c r="GK162" s="1650"/>
      <c r="GL162" s="1650"/>
      <c r="GM162" s="1650"/>
      <c r="GO162" s="1169"/>
      <c r="GP162" s="1645"/>
      <c r="GQ162" s="1645"/>
      <c r="GR162" s="1169"/>
      <c r="GS162" s="1169"/>
      <c r="GT162" s="1169"/>
      <c r="GU162" s="1169"/>
      <c r="GV162" s="1645"/>
      <c r="GW162" s="1169"/>
      <c r="GX162" s="1169"/>
      <c r="GY162" s="553"/>
      <c r="GZ162" s="1169"/>
      <c r="HA162" s="1169"/>
      <c r="HB162" s="1169"/>
      <c r="HC162" s="1169"/>
      <c r="HD162" s="1169"/>
      <c r="HE162" s="1641"/>
      <c r="HF162" s="575"/>
      <c r="HG162" s="575"/>
      <c r="HH162" s="575"/>
      <c r="HI162" s="575"/>
      <c r="HJ162" s="1650">
        <v>11</v>
      </c>
    </row>
    <row s="1650" customFormat="1" customHeight="1" ht="11.549999999999999">
      <c r="A163" s="996"/>
      <c r="B163" s="1645"/>
      <c r="C163" s="1645"/>
      <c r="D163" s="360"/>
      <c r="J163" s="1650"/>
      <c r="K163" s="1650"/>
      <c r="L163" s="1650"/>
      <c r="M163" s="1650"/>
      <c r="N163" s="1650"/>
      <c r="O163" s="1650"/>
      <c r="P163" s="1650"/>
      <c r="Q163" s="1650"/>
      <c r="R163" s="1650"/>
      <c r="S163" s="1650"/>
      <c r="T163" s="1650"/>
      <c r="U163" s="1650"/>
      <c r="V163" s="1650"/>
      <c r="W163" s="1650"/>
      <c r="X163" s="1650"/>
      <c r="Y163" s="1650"/>
      <c r="Z163" s="1650"/>
      <c r="AA163" s="1650"/>
      <c r="AB163" s="1650"/>
      <c r="AC163" s="1650"/>
      <c r="AD163" s="1650"/>
      <c r="AE163" s="1650"/>
      <c r="AF163" s="1650"/>
      <c r="AG163" s="1650"/>
      <c r="AH163" s="1650"/>
      <c r="AI163" s="1650"/>
      <c r="AJ163" s="1650"/>
      <c r="AK163" s="1650"/>
      <c r="AL163" s="1650"/>
      <c r="AM163" s="1650"/>
      <c r="AN163" s="1650"/>
      <c r="AO163" s="1650"/>
      <c r="AP163" s="1650"/>
      <c r="AQ163" s="1650"/>
      <c r="AR163" s="1650"/>
      <c r="AS163" s="1650"/>
      <c r="AT163" s="1650"/>
      <c r="AU163" s="1650"/>
      <c r="AV163" s="1650"/>
      <c r="AW163" s="1650"/>
      <c r="AX163" s="1650"/>
      <c r="AY163" s="1650"/>
      <c r="AZ163" s="1650"/>
      <c r="BA163" s="1650"/>
      <c r="BB163" s="1650"/>
      <c r="BC163" s="1650"/>
      <c r="BD163" s="1650"/>
      <c r="BE163" s="1650"/>
      <c r="BF163" s="1650"/>
      <c r="BG163" s="1650"/>
      <c r="BH163" s="1650"/>
      <c r="BI163" s="1650"/>
      <c r="BJ163" s="1650"/>
      <c r="BK163" s="1650"/>
      <c r="BL163" s="1650"/>
      <c r="BM163" s="1650"/>
      <c r="BN163" s="1650"/>
      <c r="BO163" s="1650"/>
      <c r="BP163" s="1650"/>
      <c r="BQ163" s="1650"/>
      <c r="BR163" s="1650"/>
      <c r="BS163" s="1650"/>
      <c r="BT163" s="1650"/>
      <c r="BU163" s="1650"/>
      <c r="BV163" s="1650"/>
      <c r="BW163" s="1650"/>
      <c r="BX163" s="1650"/>
      <c r="BY163" s="1650"/>
      <c r="BZ163" s="1650"/>
      <c r="CA163" s="1650"/>
      <c r="CB163" s="1650"/>
      <c r="CC163" s="1650"/>
      <c r="CD163" s="1650"/>
      <c r="CE163" s="1650"/>
      <c r="CF163" s="1650"/>
      <c r="CG163" s="1650"/>
      <c r="CH163" s="1650"/>
      <c r="CI163" s="1650"/>
      <c r="CJ163" s="1650"/>
      <c r="CK163" s="1650"/>
      <c r="CL163" s="1650"/>
      <c r="CM163" s="1650"/>
      <c r="CN163" s="1650"/>
      <c r="CO163" s="1650"/>
      <c r="CP163" s="1650"/>
      <c r="CQ163" s="1650"/>
      <c r="CR163" s="1650"/>
      <c r="CS163" s="1650"/>
      <c r="CT163" s="1650"/>
      <c r="CU163" s="1650"/>
      <c r="CV163" s="1650"/>
      <c r="CW163" s="1650"/>
      <c r="CX163" s="1650"/>
      <c r="CY163" s="1650"/>
      <c r="CZ163" s="1650"/>
      <c r="DA163" s="1650"/>
      <c r="DB163" s="1650"/>
      <c r="DC163" s="1650"/>
      <c r="DD163" s="1650"/>
      <c r="DE163" s="1650"/>
      <c r="DF163" s="1650"/>
      <c r="DG163" s="1650"/>
      <c r="DH163" s="1650"/>
      <c r="DI163" s="1650"/>
      <c r="DJ163" s="1650"/>
      <c r="DK163" s="1650"/>
      <c r="DL163" s="1650"/>
      <c r="DM163" s="1650"/>
      <c r="DN163" s="1650"/>
      <c r="DO163" s="1650"/>
      <c r="DP163" s="1650"/>
      <c r="DQ163" s="1650"/>
      <c r="DR163" s="1650"/>
      <c r="DS163" s="1650"/>
      <c r="DT163" s="1650"/>
      <c r="DU163" s="1650"/>
      <c r="DV163" s="1650"/>
      <c r="DW163" s="1650"/>
      <c r="DX163" s="1650"/>
      <c r="DY163" s="1650"/>
      <c r="DZ163" s="1650"/>
      <c r="EA163" s="1650"/>
      <c r="EB163" s="1650"/>
      <c r="EC163" s="1650"/>
      <c r="ED163" s="1650"/>
      <c r="EE163" s="1650"/>
      <c r="EF163" s="1650"/>
      <c r="EG163" s="1650"/>
      <c r="EH163" s="1650"/>
      <c r="EI163" s="1650"/>
      <c r="EJ163" s="1650"/>
      <c r="EK163" s="1650"/>
      <c r="EL163" s="1650"/>
      <c r="EM163" s="1650"/>
      <c r="EN163" s="1650"/>
      <c r="EO163" s="1650"/>
      <c r="EP163" s="1650"/>
      <c r="EQ163" s="1650"/>
      <c r="ER163" s="1650"/>
      <c r="ES163" s="1650"/>
      <c r="ET163" s="1650"/>
      <c r="EU163" s="1650"/>
      <c r="EV163" s="1650"/>
      <c r="EW163" s="1650"/>
      <c r="EX163" s="1650"/>
      <c r="EY163" s="1650"/>
      <c r="EZ163" s="1650"/>
      <c r="FA163" s="1650"/>
      <c r="FB163" s="1650"/>
      <c r="FC163" s="1650"/>
      <c r="FD163" s="1650"/>
      <c r="FE163" s="1650"/>
      <c r="FF163" s="1650"/>
      <c r="FG163" s="1650"/>
      <c r="FH163" s="1650"/>
      <c r="FI163" s="1650"/>
      <c r="FJ163" s="1650"/>
      <c r="FK163" s="1650"/>
      <c r="FL163" s="1650"/>
      <c r="FM163" s="1650"/>
      <c r="FN163" s="1650"/>
      <c r="FO163" s="1650"/>
      <c r="FP163" s="1650"/>
      <c r="FQ163" s="1650"/>
      <c r="FR163" s="1650"/>
      <c r="FS163" s="1650"/>
      <c r="FT163" s="1650"/>
      <c r="FU163" s="1650"/>
      <c r="FV163" s="1650"/>
      <c r="FW163" s="1650"/>
      <c r="FX163" s="1650"/>
      <c r="FY163" s="1650"/>
      <c r="FZ163" s="1650"/>
      <c r="GA163" s="1650"/>
      <c r="GB163" s="1650"/>
      <c r="GC163" s="1650"/>
      <c r="GD163" s="1650"/>
      <c r="GE163" s="1650"/>
      <c r="GF163" s="1650"/>
      <c r="GG163" s="1650"/>
      <c r="GH163" s="1650"/>
      <c r="GI163" s="1650"/>
      <c r="GJ163" s="1650"/>
      <c r="GK163" s="1650"/>
      <c r="GL163" s="1650"/>
      <c r="GM163" s="1650"/>
      <c r="GO163" s="1169"/>
      <c r="GP163" s="1645"/>
      <c r="GQ163" s="1645"/>
      <c r="GR163" s="1169"/>
      <c r="GS163" s="1169"/>
      <c r="GT163" s="1169"/>
      <c r="GU163" s="1169"/>
      <c r="GV163" s="1645"/>
      <c r="GW163" s="1169"/>
      <c r="GX163" s="1169"/>
      <c r="GY163" s="553"/>
      <c r="GZ163" s="1169"/>
      <c r="HA163" s="1169"/>
      <c r="HB163" s="1169"/>
      <c r="HC163" s="1169"/>
      <c r="HD163" s="1169"/>
      <c r="HE163" s="1641"/>
      <c r="HF163" s="575"/>
      <c r="HG163" s="575"/>
      <c r="HH163" s="575"/>
      <c r="HI163" s="575"/>
      <c r="HJ163" s="1650">
        <v>11</v>
      </c>
    </row>
    <row s="1650" customFormat="1" customHeight="1" ht="11.549999999999999">
      <c r="A164" s="996"/>
      <c r="B164" s="1645"/>
      <c r="C164" s="1645"/>
      <c r="D164" s="360"/>
      <c r="J164" s="1650"/>
      <c r="K164" s="1650"/>
      <c r="L164" s="1650"/>
      <c r="M164" s="1650"/>
      <c r="N164" s="1650"/>
      <c r="O164" s="1650"/>
      <c r="P164" s="1650"/>
      <c r="Q164" s="1650"/>
      <c r="R164" s="1650"/>
      <c r="S164" s="1650"/>
      <c r="T164" s="1650"/>
      <c r="U164" s="1650"/>
      <c r="V164" s="1650"/>
      <c r="W164" s="1650"/>
      <c r="X164" s="1650"/>
      <c r="Y164" s="1650"/>
      <c r="Z164" s="1650"/>
      <c r="AA164" s="1650"/>
      <c r="AB164" s="1650"/>
      <c r="AC164" s="1650"/>
      <c r="AD164" s="1650"/>
      <c r="AE164" s="1650"/>
      <c r="AF164" s="1650"/>
      <c r="AG164" s="1650"/>
      <c r="AH164" s="1650"/>
      <c r="AI164" s="1650"/>
      <c r="AJ164" s="1650"/>
      <c r="AK164" s="1650"/>
      <c r="AL164" s="1650"/>
      <c r="AM164" s="1650"/>
      <c r="AN164" s="1650"/>
      <c r="AO164" s="1650"/>
      <c r="AP164" s="1650"/>
      <c r="AQ164" s="1650"/>
      <c r="AR164" s="1650"/>
      <c r="AS164" s="1650"/>
      <c r="AT164" s="1650"/>
      <c r="AU164" s="1650"/>
      <c r="AV164" s="1650"/>
      <c r="AW164" s="1650"/>
      <c r="AX164" s="1650"/>
      <c r="AY164" s="1650"/>
      <c r="AZ164" s="1650"/>
      <c r="BA164" s="1650"/>
      <c r="BB164" s="1650"/>
      <c r="BC164" s="1650"/>
      <c r="BD164" s="1650"/>
      <c r="BE164" s="1650"/>
      <c r="BF164" s="1650"/>
      <c r="BG164" s="1650"/>
      <c r="BH164" s="1650"/>
      <c r="BI164" s="1650"/>
      <c r="BJ164" s="1650"/>
      <c r="BK164" s="1650"/>
      <c r="BL164" s="1650"/>
      <c r="BM164" s="1650"/>
      <c r="BN164" s="1650"/>
      <c r="BO164" s="1650"/>
      <c r="BP164" s="1650"/>
      <c r="BQ164" s="1650"/>
      <c r="BR164" s="1650"/>
      <c r="BS164" s="1650"/>
      <c r="BT164" s="1650"/>
      <c r="BU164" s="1650"/>
      <c r="BV164" s="1650"/>
      <c r="BW164" s="1650"/>
      <c r="BX164" s="1650"/>
      <c r="BY164" s="1650"/>
      <c r="BZ164" s="1650"/>
      <c r="CA164" s="1650"/>
      <c r="CB164" s="1650"/>
      <c r="CC164" s="1650"/>
      <c r="CD164" s="1650"/>
      <c r="CE164" s="1650"/>
      <c r="CF164" s="1650"/>
      <c r="CG164" s="1650"/>
      <c r="CH164" s="1650"/>
      <c r="CI164" s="1650"/>
      <c r="CJ164" s="1650"/>
      <c r="CK164" s="1650"/>
      <c r="CL164" s="1650"/>
      <c r="CM164" s="1650"/>
      <c r="CN164" s="1650"/>
      <c r="CO164" s="1650"/>
      <c r="CP164" s="1650"/>
      <c r="CQ164" s="1650"/>
      <c r="CR164" s="1650"/>
      <c r="CS164" s="1650"/>
      <c r="CT164" s="1650"/>
      <c r="CU164" s="1650"/>
      <c r="CV164" s="1650"/>
      <c r="CW164" s="1650"/>
      <c r="CX164" s="1650"/>
      <c r="CY164" s="1650"/>
      <c r="CZ164" s="1650"/>
      <c r="DA164" s="1650"/>
      <c r="DB164" s="1650"/>
      <c r="DC164" s="1650"/>
      <c r="DD164" s="1650"/>
      <c r="DE164" s="1650"/>
      <c r="DF164" s="1650"/>
      <c r="DG164" s="1650"/>
      <c r="DH164" s="1650"/>
      <c r="DI164" s="1650"/>
      <c r="DJ164" s="1650"/>
      <c r="DK164" s="1650"/>
      <c r="DL164" s="1650"/>
      <c r="DM164" s="1650"/>
      <c r="DN164" s="1650"/>
      <c r="DO164" s="1650"/>
      <c r="DP164" s="1650"/>
      <c r="DQ164" s="1650"/>
      <c r="DR164" s="1650"/>
      <c r="DS164" s="1650"/>
      <c r="DT164" s="1650"/>
      <c r="DU164" s="1650"/>
      <c r="DV164" s="1650"/>
      <c r="DW164" s="1650"/>
      <c r="DX164" s="1650"/>
      <c r="DY164" s="1650"/>
      <c r="DZ164" s="1650"/>
      <c r="EA164" s="1650"/>
      <c r="EB164" s="1650"/>
      <c r="EC164" s="1650"/>
      <c r="ED164" s="1650"/>
      <c r="EE164" s="1650"/>
      <c r="EF164" s="1650"/>
      <c r="EG164" s="1650"/>
      <c r="EH164" s="1650"/>
      <c r="EI164" s="1650"/>
      <c r="EJ164" s="1650"/>
      <c r="EK164" s="1650"/>
      <c r="EL164" s="1650"/>
      <c r="EM164" s="1650"/>
      <c r="EN164" s="1650"/>
      <c r="EO164" s="1650"/>
      <c r="EP164" s="1650"/>
      <c r="EQ164" s="1650"/>
      <c r="ER164" s="1650"/>
      <c r="ES164" s="1650"/>
      <c r="ET164" s="1650"/>
      <c r="EU164" s="1650"/>
      <c r="EV164" s="1650"/>
      <c r="EW164" s="1650"/>
      <c r="EX164" s="1650"/>
      <c r="EY164" s="1650"/>
      <c r="EZ164" s="1650"/>
      <c r="FA164" s="1650"/>
      <c r="FB164" s="1650"/>
      <c r="FC164" s="1650"/>
      <c r="FD164" s="1650"/>
      <c r="FE164" s="1650"/>
      <c r="FF164" s="1650"/>
      <c r="FG164" s="1650"/>
      <c r="FH164" s="1650"/>
      <c r="FI164" s="1650"/>
      <c r="FJ164" s="1650"/>
      <c r="FK164" s="1650"/>
      <c r="FL164" s="1650"/>
      <c r="FM164" s="1650"/>
      <c r="FN164" s="1650"/>
      <c r="FO164" s="1650"/>
      <c r="FP164" s="1650"/>
      <c r="FQ164" s="1650"/>
      <c r="FR164" s="1650"/>
      <c r="FS164" s="1650"/>
      <c r="FT164" s="1650"/>
      <c r="FU164" s="1650"/>
      <c r="FV164" s="1650"/>
      <c r="FW164" s="1650"/>
      <c r="FX164" s="1650"/>
      <c r="FY164" s="1650"/>
      <c r="FZ164" s="1650"/>
      <c r="GA164" s="1650"/>
      <c r="GB164" s="1650"/>
      <c r="GC164" s="1650"/>
      <c r="GD164" s="1650"/>
      <c r="GE164" s="1650"/>
      <c r="GF164" s="1650"/>
      <c r="GG164" s="1650"/>
      <c r="GH164" s="1650"/>
      <c r="GI164" s="1650"/>
      <c r="GJ164" s="1650"/>
      <c r="GK164" s="1650"/>
      <c r="GL164" s="1650"/>
      <c r="GM164" s="1650"/>
      <c r="GO164" s="1169"/>
      <c r="GP164" s="1645"/>
      <c r="GQ164" s="1645"/>
      <c r="GR164" s="1169"/>
      <c r="GS164" s="1169"/>
      <c r="GT164" s="1169"/>
      <c r="GU164" s="1169"/>
      <c r="GV164" s="1645"/>
      <c r="GW164" s="1169"/>
      <c r="GX164" s="1169"/>
      <c r="GY164" s="553"/>
      <c r="GZ164" s="1169"/>
      <c r="HA164" s="1169"/>
      <c r="HB164" s="1169"/>
      <c r="HC164" s="1169"/>
      <c r="HD164" s="1169"/>
      <c r="HE164" s="1641"/>
      <c r="HF164" s="575"/>
      <c r="HG164" s="575"/>
      <c r="HH164" s="575"/>
      <c r="HI164" s="575"/>
      <c r="HJ164" s="1650">
        <v>11</v>
      </c>
    </row>
    <row s="1650" customFormat="1" customHeight="1" ht="11.549999999999999">
      <c r="A165" s="996"/>
      <c r="B165" s="1645"/>
      <c r="C165" s="1645"/>
      <c r="D165" s="360"/>
      <c r="J165" s="1650"/>
      <c r="K165" s="1650"/>
      <c r="L165" s="1650"/>
      <c r="M165" s="1650"/>
      <c r="N165" s="1650"/>
      <c r="O165" s="1650"/>
      <c r="P165" s="1650"/>
      <c r="Q165" s="1650"/>
      <c r="R165" s="1650"/>
      <c r="S165" s="1650"/>
      <c r="T165" s="1650"/>
      <c r="U165" s="1650"/>
      <c r="V165" s="1650"/>
      <c r="W165" s="1650"/>
      <c r="X165" s="1650"/>
      <c r="Y165" s="1650"/>
      <c r="Z165" s="1650"/>
      <c r="AA165" s="1650"/>
      <c r="AB165" s="1650"/>
      <c r="AC165" s="1650"/>
      <c r="AD165" s="1650"/>
      <c r="AE165" s="1650"/>
      <c r="AF165" s="1650"/>
      <c r="AG165" s="1650"/>
      <c r="AH165" s="1650"/>
      <c r="AI165" s="1650"/>
      <c r="AJ165" s="1650"/>
      <c r="AK165" s="1650"/>
      <c r="AL165" s="1650"/>
      <c r="AM165" s="1650"/>
      <c r="AN165" s="1650"/>
      <c r="AO165" s="1650"/>
      <c r="AP165" s="1650"/>
      <c r="AQ165" s="1650"/>
      <c r="AR165" s="1650"/>
      <c r="AS165" s="1650"/>
      <c r="AT165" s="1650"/>
      <c r="AU165" s="1650"/>
      <c r="AV165" s="1650"/>
      <c r="AW165" s="1650"/>
      <c r="AX165" s="1650"/>
      <c r="AY165" s="1650"/>
      <c r="AZ165" s="1650"/>
      <c r="BA165" s="1650"/>
      <c r="BB165" s="1650"/>
      <c r="BC165" s="1650"/>
      <c r="BD165" s="1650"/>
      <c r="BE165" s="1650"/>
      <c r="BF165" s="1650"/>
      <c r="BG165" s="1650"/>
      <c r="BH165" s="1650"/>
      <c r="BI165" s="1650"/>
      <c r="BJ165" s="1650"/>
      <c r="BK165" s="1650"/>
      <c r="BL165" s="1650"/>
      <c r="BM165" s="1650"/>
      <c r="BN165" s="1650"/>
      <c r="BO165" s="1650"/>
      <c r="BP165" s="1650"/>
      <c r="BQ165" s="1650"/>
      <c r="BR165" s="1650"/>
      <c r="BS165" s="1650"/>
      <c r="BT165" s="1650"/>
      <c r="BU165" s="1650"/>
      <c r="BV165" s="1650"/>
      <c r="BW165" s="1650"/>
      <c r="BX165" s="1650"/>
      <c r="BY165" s="1650"/>
      <c r="BZ165" s="1650"/>
      <c r="CA165" s="1650"/>
      <c r="CB165" s="1650"/>
      <c r="CC165" s="1650"/>
      <c r="CD165" s="1650"/>
      <c r="CE165" s="1650"/>
      <c r="CF165" s="1650"/>
      <c r="CG165" s="1650"/>
      <c r="CH165" s="1650"/>
      <c r="CI165" s="1650"/>
      <c r="CJ165" s="1650"/>
      <c r="CK165" s="1650"/>
      <c r="CL165" s="1650"/>
      <c r="CM165" s="1650"/>
      <c r="CN165" s="1650"/>
      <c r="CO165" s="1650"/>
      <c r="CP165" s="1650"/>
      <c r="CQ165" s="1650"/>
      <c r="CR165" s="1650"/>
      <c r="CS165" s="1650"/>
      <c r="CT165" s="1650"/>
      <c r="CU165" s="1650"/>
      <c r="CV165" s="1650"/>
      <c r="CW165" s="1650"/>
      <c r="CX165" s="1650"/>
      <c r="CY165" s="1650"/>
      <c r="CZ165" s="1650"/>
      <c r="DA165" s="1650"/>
      <c r="DB165" s="1650"/>
      <c r="DC165" s="1650"/>
      <c r="DD165" s="1650"/>
      <c r="DE165" s="1650"/>
      <c r="DF165" s="1650"/>
      <c r="DG165" s="1650"/>
      <c r="DH165" s="1650"/>
      <c r="DI165" s="1650"/>
      <c r="DJ165" s="1650"/>
      <c r="DK165" s="1650"/>
      <c r="DL165" s="1650"/>
      <c r="DM165" s="1650"/>
      <c r="DN165" s="1650"/>
      <c r="DO165" s="1650"/>
      <c r="DP165" s="1650"/>
      <c r="DQ165" s="1650"/>
      <c r="DR165" s="1650"/>
      <c r="DS165" s="1650"/>
      <c r="DT165" s="1650"/>
      <c r="DU165" s="1650"/>
      <c r="DV165" s="1650"/>
      <c r="DW165" s="1650"/>
      <c r="DX165" s="1650"/>
      <c r="DY165" s="1650"/>
      <c r="DZ165" s="1650"/>
      <c r="EA165" s="1650"/>
      <c r="EB165" s="1650"/>
      <c r="EC165" s="1650"/>
      <c r="ED165" s="1650"/>
      <c r="EE165" s="1650"/>
      <c r="EF165" s="1650"/>
      <c r="EG165" s="1650"/>
      <c r="EH165" s="1650"/>
      <c r="EI165" s="1650"/>
      <c r="EJ165" s="1650"/>
      <c r="EK165" s="1650"/>
      <c r="EL165" s="1650"/>
      <c r="EM165" s="1650"/>
      <c r="EN165" s="1650"/>
      <c r="EO165" s="1650"/>
      <c r="EP165" s="1650"/>
      <c r="EQ165" s="1650"/>
      <c r="ER165" s="1650"/>
      <c r="ES165" s="1650"/>
      <c r="ET165" s="1650"/>
      <c r="EU165" s="1650"/>
      <c r="EV165" s="1650"/>
      <c r="EW165" s="1650"/>
      <c r="EX165" s="1650"/>
      <c r="EY165" s="1650"/>
      <c r="EZ165" s="1650"/>
      <c r="FA165" s="1650"/>
      <c r="FB165" s="1650"/>
      <c r="FC165" s="1650"/>
      <c r="FD165" s="1650"/>
      <c r="FE165" s="1650"/>
      <c r="FF165" s="1650"/>
      <c r="FG165" s="1650"/>
      <c r="FH165" s="1650"/>
      <c r="FI165" s="1650"/>
      <c r="FJ165" s="1650"/>
      <c r="FK165" s="1650"/>
      <c r="FL165" s="1650"/>
      <c r="FM165" s="1650"/>
      <c r="FN165" s="1650"/>
      <c r="FO165" s="1650"/>
      <c r="FP165" s="1650"/>
      <c r="FQ165" s="1650"/>
      <c r="FR165" s="1650"/>
      <c r="FS165" s="1650"/>
      <c r="FT165" s="1650"/>
      <c r="FU165" s="1650"/>
      <c r="FV165" s="1650"/>
      <c r="FW165" s="1650"/>
      <c r="FX165" s="1650"/>
      <c r="FY165" s="1650"/>
      <c r="FZ165" s="1650"/>
      <c r="GA165" s="1650"/>
      <c r="GB165" s="1650"/>
      <c r="GC165" s="1650"/>
      <c r="GD165" s="1650"/>
      <c r="GE165" s="1650"/>
      <c r="GF165" s="1650"/>
      <c r="GG165" s="1650"/>
      <c r="GH165" s="1650"/>
      <c r="GI165" s="1650"/>
      <c r="GJ165" s="1650"/>
      <c r="GK165" s="1650"/>
      <c r="GL165" s="1650"/>
      <c r="GM165" s="1650"/>
      <c r="GO165" s="1169"/>
      <c r="GP165" s="1645"/>
      <c r="GQ165" s="1645"/>
      <c r="GR165" s="1169"/>
      <c r="GS165" s="1169"/>
      <c r="GT165" s="1169"/>
      <c r="GU165" s="1169"/>
      <c r="GV165" s="1645"/>
      <c r="GW165" s="1169"/>
      <c r="GX165" s="1169"/>
      <c r="GY165" s="553"/>
      <c r="GZ165" s="1169"/>
      <c r="HA165" s="1169"/>
      <c r="HB165" s="1169"/>
      <c r="HC165" s="1169"/>
      <c r="HD165" s="1169"/>
      <c r="HE165" s="1641"/>
      <c r="HF165" s="575"/>
      <c r="HG165" s="575"/>
      <c r="HH165" s="575"/>
      <c r="HI165" s="575"/>
      <c r="HJ165" s="1650">
        <v>11</v>
      </c>
    </row>
    <row s="1650" customFormat="1" customHeight="1" ht="11.549999999999999">
      <c r="A166" s="996"/>
      <c r="B166" s="1645"/>
      <c r="C166" s="1645"/>
      <c r="D166" s="360"/>
      <c r="J166" s="1650"/>
      <c r="K166" s="1650"/>
      <c r="L166" s="1650"/>
      <c r="M166" s="1650"/>
      <c r="N166" s="1650"/>
      <c r="O166" s="1650"/>
      <c r="P166" s="1650"/>
      <c r="Q166" s="1650"/>
      <c r="R166" s="1650"/>
      <c r="S166" s="1650"/>
      <c r="T166" s="1650"/>
      <c r="U166" s="1650"/>
      <c r="V166" s="1650"/>
      <c r="W166" s="1650"/>
      <c r="X166" s="1650"/>
      <c r="Y166" s="1650"/>
      <c r="Z166" s="1650"/>
      <c r="AA166" s="1650"/>
      <c r="AB166" s="1650"/>
      <c r="AC166" s="1650"/>
      <c r="AD166" s="1650"/>
      <c r="AE166" s="1650"/>
      <c r="AF166" s="1650"/>
      <c r="AG166" s="1650"/>
      <c r="AH166" s="1650"/>
      <c r="AI166" s="1650"/>
      <c r="AJ166" s="1650"/>
      <c r="AK166" s="1650"/>
      <c r="AL166" s="1650"/>
      <c r="AM166" s="1650"/>
      <c r="AN166" s="1650"/>
      <c r="AO166" s="1650"/>
      <c r="AP166" s="1650"/>
      <c r="AQ166" s="1650"/>
      <c r="AR166" s="1650"/>
      <c r="AS166" s="1650"/>
      <c r="AT166" s="1650"/>
      <c r="AU166" s="1650"/>
      <c r="AV166" s="1650"/>
      <c r="AW166" s="1650"/>
      <c r="AX166" s="1650"/>
      <c r="AY166" s="1650"/>
      <c r="AZ166" s="1650"/>
      <c r="BA166" s="1650"/>
      <c r="BB166" s="1650"/>
      <c r="BC166" s="1650"/>
      <c r="BD166" s="1650"/>
      <c r="BE166" s="1650"/>
      <c r="BF166" s="1650"/>
      <c r="BG166" s="1650"/>
      <c r="BH166" s="1650"/>
      <c r="BI166" s="1650"/>
      <c r="BJ166" s="1650"/>
      <c r="BK166" s="1650"/>
      <c r="BL166" s="1650"/>
      <c r="BM166" s="1650"/>
      <c r="BN166" s="1650"/>
      <c r="BO166" s="1650"/>
      <c r="BP166" s="1650"/>
      <c r="BQ166" s="1650"/>
      <c r="BR166" s="1650"/>
      <c r="BS166" s="1650"/>
      <c r="BT166" s="1650"/>
      <c r="BU166" s="1650"/>
      <c r="BV166" s="1650"/>
      <c r="BW166" s="1650"/>
      <c r="BX166" s="1650"/>
      <c r="BY166" s="1650"/>
      <c r="BZ166" s="1650"/>
      <c r="CA166" s="1650"/>
      <c r="CB166" s="1650"/>
      <c r="CC166" s="1650"/>
      <c r="CD166" s="1650"/>
      <c r="CE166" s="1650"/>
      <c r="CF166" s="1650"/>
      <c r="CG166" s="1650"/>
      <c r="CH166" s="1650"/>
      <c r="CI166" s="1650"/>
      <c r="CJ166" s="1650"/>
      <c r="CK166" s="1650"/>
      <c r="CL166" s="1650"/>
      <c r="CM166" s="1650"/>
      <c r="CN166" s="1650"/>
      <c r="CO166" s="1650"/>
      <c r="CP166" s="1650"/>
      <c r="CQ166" s="1650"/>
      <c r="CR166" s="1650"/>
      <c r="CS166" s="1650"/>
      <c r="CT166" s="1650"/>
      <c r="CU166" s="1650"/>
      <c r="CV166" s="1650"/>
      <c r="CW166" s="1650"/>
      <c r="CX166" s="1650"/>
      <c r="CY166" s="1650"/>
      <c r="CZ166" s="1650"/>
      <c r="DA166" s="1650"/>
      <c r="DB166" s="1650"/>
      <c r="DC166" s="1650"/>
      <c r="DD166" s="1650"/>
      <c r="DE166" s="1650"/>
      <c r="DF166" s="1650"/>
      <c r="DG166" s="1650"/>
      <c r="DH166" s="1650"/>
      <c r="DI166" s="1650"/>
      <c r="DJ166" s="1650"/>
      <c r="DK166" s="1650"/>
      <c r="DL166" s="1650"/>
      <c r="DM166" s="1650"/>
      <c r="DN166" s="1650"/>
      <c r="DO166" s="1650"/>
      <c r="DP166" s="1650"/>
      <c r="DQ166" s="1650"/>
      <c r="DR166" s="1650"/>
      <c r="DS166" s="1650"/>
      <c r="DT166" s="1650"/>
      <c r="DU166" s="1650"/>
      <c r="DV166" s="1650"/>
      <c r="DW166" s="1650"/>
      <c r="DX166" s="1650"/>
      <c r="DY166" s="1650"/>
      <c r="DZ166" s="1650"/>
      <c r="EA166" s="1650"/>
      <c r="EB166" s="1650"/>
      <c r="EC166" s="1650"/>
      <c r="ED166" s="1650"/>
      <c r="EE166" s="1650"/>
      <c r="EF166" s="1650"/>
      <c r="EG166" s="1650"/>
      <c r="EH166" s="1650"/>
      <c r="EI166" s="1650"/>
      <c r="EJ166" s="1650"/>
      <c r="EK166" s="1650"/>
      <c r="EL166" s="1650"/>
      <c r="EM166" s="1650"/>
      <c r="EN166" s="1650"/>
      <c r="EO166" s="1650"/>
      <c r="EP166" s="1650"/>
      <c r="EQ166" s="1650"/>
      <c r="ER166" s="1650"/>
      <c r="ES166" s="1650"/>
      <c r="ET166" s="1650"/>
      <c r="EU166" s="1650"/>
      <c r="EV166" s="1650"/>
      <c r="EW166" s="1650"/>
      <c r="EX166" s="1650"/>
      <c r="EY166" s="1650"/>
      <c r="EZ166" s="1650"/>
      <c r="FA166" s="1650"/>
      <c r="FB166" s="1650"/>
      <c r="FC166" s="1650"/>
      <c r="FD166" s="1650"/>
      <c r="FE166" s="1650"/>
      <c r="FF166" s="1650"/>
      <c r="FG166" s="1650"/>
      <c r="FH166" s="1650"/>
      <c r="FI166" s="1650"/>
      <c r="FJ166" s="1650"/>
      <c r="FK166" s="1650"/>
      <c r="FL166" s="1650"/>
      <c r="FM166" s="1650"/>
      <c r="FN166" s="1650"/>
      <c r="FO166" s="1650"/>
      <c r="FP166" s="1650"/>
      <c r="FQ166" s="1650"/>
      <c r="FR166" s="1650"/>
      <c r="FS166" s="1650"/>
      <c r="FT166" s="1650"/>
      <c r="FU166" s="1650"/>
      <c r="FV166" s="1650"/>
      <c r="FW166" s="1650"/>
      <c r="FX166" s="1650"/>
      <c r="FY166" s="1650"/>
      <c r="FZ166" s="1650"/>
      <c r="GA166" s="1650"/>
      <c r="GB166" s="1650"/>
      <c r="GC166" s="1650"/>
      <c r="GD166" s="1650"/>
      <c r="GE166" s="1650"/>
      <c r="GF166" s="1650"/>
      <c r="GG166" s="1650"/>
      <c r="GH166" s="1650"/>
      <c r="GI166" s="1650"/>
      <c r="GJ166" s="1650"/>
      <c r="GK166" s="1650"/>
      <c r="GL166" s="1650"/>
      <c r="GM166" s="1650"/>
      <c r="GO166" s="1169"/>
      <c r="GP166" s="1645"/>
      <c r="GQ166" s="1645"/>
      <c r="GR166" s="1169"/>
      <c r="GS166" s="1169"/>
      <c r="GT166" s="1169"/>
      <c r="GU166" s="1169"/>
      <c r="GV166" s="1645"/>
      <c r="GW166" s="1169"/>
      <c r="GX166" s="1169"/>
      <c r="GY166" s="553"/>
      <c r="GZ166" s="1169"/>
      <c r="HA166" s="1169"/>
      <c r="HB166" s="1169"/>
      <c r="HC166" s="1169"/>
      <c r="HD166" s="1169"/>
      <c r="HE166" s="1641"/>
      <c r="HF166" s="575"/>
      <c r="HG166" s="575"/>
      <c r="HH166" s="575"/>
      <c r="HI166" s="575"/>
      <c r="HJ166" s="1650">
        <v>11</v>
      </c>
    </row>
    <row s="1650" customFormat="1" customHeight="1" ht="11.549999999999999">
      <c r="A167" s="996"/>
      <c r="B167" s="1645"/>
      <c r="C167" s="1645"/>
      <c r="D167" s="360"/>
      <c r="J167" s="1650"/>
      <c r="K167" s="1650"/>
      <c r="L167" s="1650"/>
      <c r="M167" s="1650"/>
      <c r="N167" s="1650"/>
      <c r="O167" s="1650"/>
      <c r="P167" s="1650"/>
      <c r="Q167" s="1650"/>
      <c r="R167" s="1650"/>
      <c r="S167" s="1650"/>
      <c r="T167" s="1650"/>
      <c r="U167" s="1650"/>
      <c r="V167" s="1650"/>
      <c r="W167" s="1650"/>
      <c r="X167" s="1650"/>
      <c r="Y167" s="1650"/>
      <c r="Z167" s="1650"/>
      <c r="AA167" s="1650"/>
      <c r="AB167" s="1650"/>
      <c r="AC167" s="1650"/>
      <c r="AD167" s="1650"/>
      <c r="AE167" s="1650"/>
      <c r="AF167" s="1650"/>
      <c r="AG167" s="1650"/>
      <c r="AH167" s="1650"/>
      <c r="AI167" s="1650"/>
      <c r="AJ167" s="1650"/>
      <c r="AK167" s="1650"/>
      <c r="AL167" s="1650"/>
      <c r="AM167" s="1650"/>
      <c r="AN167" s="1650"/>
      <c r="AO167" s="1650"/>
      <c r="AP167" s="1650"/>
      <c r="AQ167" s="1650"/>
      <c r="AR167" s="1650"/>
      <c r="AS167" s="1650"/>
      <c r="AT167" s="1650"/>
      <c r="AU167" s="1650"/>
      <c r="AV167" s="1650"/>
      <c r="AW167" s="1650"/>
      <c r="AX167" s="1650"/>
      <c r="AY167" s="1650"/>
      <c r="AZ167" s="1650"/>
      <c r="BA167" s="1650"/>
      <c r="BB167" s="1650"/>
      <c r="BC167" s="1650"/>
      <c r="BD167" s="1650"/>
      <c r="BE167" s="1650"/>
      <c r="BF167" s="1650"/>
      <c r="BG167" s="1650"/>
      <c r="BH167" s="1650"/>
      <c r="BI167" s="1650"/>
      <c r="BJ167" s="1650"/>
      <c r="BK167" s="1650"/>
      <c r="BL167" s="1650"/>
      <c r="BM167" s="1650"/>
      <c r="BN167" s="1650"/>
      <c r="BO167" s="1650"/>
      <c r="BP167" s="1650"/>
      <c r="BQ167" s="1650"/>
      <c r="BR167" s="1650"/>
      <c r="BS167" s="1650"/>
      <c r="BT167" s="1650"/>
      <c r="BU167" s="1650"/>
      <c r="BV167" s="1650"/>
      <c r="BW167" s="1650"/>
      <c r="BX167" s="1650"/>
      <c r="BY167" s="1650"/>
      <c r="BZ167" s="1650"/>
      <c r="CA167" s="1650"/>
      <c r="CB167" s="1650"/>
      <c r="CC167" s="1650"/>
      <c r="CD167" s="1650"/>
      <c r="CE167" s="1650"/>
      <c r="CF167" s="1650"/>
      <c r="CG167" s="1650"/>
      <c r="CH167" s="1650"/>
      <c r="CI167" s="1650"/>
      <c r="CJ167" s="1650"/>
      <c r="CK167" s="1650"/>
      <c r="CL167" s="1650"/>
      <c r="CM167" s="1650"/>
      <c r="CN167" s="1650"/>
      <c r="CO167" s="1650"/>
      <c r="CP167" s="1650"/>
      <c r="CQ167" s="1650"/>
      <c r="CR167" s="1650"/>
      <c r="CS167" s="1650"/>
      <c r="CT167" s="1650"/>
      <c r="CU167" s="1650"/>
      <c r="CV167" s="1650"/>
      <c r="CW167" s="1650"/>
      <c r="CX167" s="1650"/>
      <c r="CY167" s="1650"/>
      <c r="CZ167" s="1650"/>
      <c r="DA167" s="1650"/>
      <c r="DB167" s="1650"/>
      <c r="DC167" s="1650"/>
      <c r="DD167" s="1650"/>
      <c r="DE167" s="1650"/>
      <c r="DF167" s="1650"/>
      <c r="DG167" s="1650"/>
      <c r="DH167" s="1650"/>
      <c r="DI167" s="1650"/>
      <c r="DJ167" s="1650"/>
      <c r="DK167" s="1650"/>
      <c r="DL167" s="1650"/>
      <c r="DM167" s="1650"/>
      <c r="DN167" s="1650"/>
      <c r="DO167" s="1650"/>
      <c r="DP167" s="1650"/>
      <c r="DQ167" s="1650"/>
      <c r="DR167" s="1650"/>
      <c r="DS167" s="1650"/>
      <c r="DT167" s="1650"/>
      <c r="DU167" s="1650"/>
      <c r="DV167" s="1650"/>
      <c r="DW167" s="1650"/>
      <c r="DX167" s="1650"/>
      <c r="DY167" s="1650"/>
      <c r="DZ167" s="1650"/>
      <c r="EA167" s="1650"/>
      <c r="EB167" s="1650"/>
      <c r="EC167" s="1650"/>
      <c r="ED167" s="1650"/>
      <c r="EE167" s="1650"/>
      <c r="EF167" s="1650"/>
      <c r="EG167" s="1650"/>
      <c r="EH167" s="1650"/>
      <c r="EI167" s="1650"/>
      <c r="EJ167" s="1650"/>
      <c r="EK167" s="1650"/>
      <c r="EL167" s="1650"/>
      <c r="EM167" s="1650"/>
      <c r="EN167" s="1650"/>
      <c r="EO167" s="1650"/>
      <c r="EP167" s="1650"/>
      <c r="EQ167" s="1650"/>
      <c r="ER167" s="1650"/>
      <c r="ES167" s="1650"/>
      <c r="ET167" s="1650"/>
      <c r="EU167" s="1650"/>
      <c r="EV167" s="1650"/>
      <c r="EW167" s="1650"/>
      <c r="EX167" s="1650"/>
      <c r="EY167" s="1650"/>
      <c r="EZ167" s="1650"/>
      <c r="FA167" s="1650"/>
      <c r="FB167" s="1650"/>
      <c r="FC167" s="1650"/>
      <c r="FD167" s="1650"/>
      <c r="FE167" s="1650"/>
      <c r="FF167" s="1650"/>
      <c r="FG167" s="1650"/>
      <c r="FH167" s="1650"/>
      <c r="FI167" s="1650"/>
      <c r="FJ167" s="1650"/>
      <c r="FK167" s="1650"/>
      <c r="FL167" s="1650"/>
      <c r="FM167" s="1650"/>
      <c r="FN167" s="1650"/>
      <c r="FO167" s="1650"/>
      <c r="FP167" s="1650"/>
      <c r="FQ167" s="1650"/>
      <c r="FR167" s="1650"/>
      <c r="FS167" s="1650"/>
      <c r="FT167" s="1650"/>
      <c r="FU167" s="1650"/>
      <c r="FV167" s="1650"/>
      <c r="FW167" s="1650"/>
      <c r="FX167" s="1650"/>
      <c r="FY167" s="1650"/>
      <c r="FZ167" s="1650"/>
      <c r="GA167" s="1650"/>
      <c r="GB167" s="1650"/>
      <c r="GC167" s="1650"/>
      <c r="GD167" s="1650"/>
      <c r="GE167" s="1650"/>
      <c r="GF167" s="1650"/>
      <c r="GG167" s="1650"/>
      <c r="GH167" s="1650"/>
      <c r="GI167" s="1650"/>
      <c r="GJ167" s="1650"/>
      <c r="GK167" s="1650"/>
      <c r="GL167" s="1650"/>
      <c r="GM167" s="1650"/>
      <c r="GO167" s="1169"/>
      <c r="GP167" s="1645"/>
      <c r="GQ167" s="1645"/>
      <c r="GR167" s="1169"/>
      <c r="GS167" s="1169"/>
      <c r="GT167" s="1169"/>
      <c r="GU167" s="1169"/>
      <c r="GV167" s="1645"/>
      <c r="GW167" s="1169"/>
      <c r="GX167" s="1169"/>
      <c r="GY167" s="553"/>
      <c r="GZ167" s="1169"/>
      <c r="HA167" s="1169"/>
      <c r="HB167" s="1169"/>
      <c r="HC167" s="1169"/>
      <c r="HD167" s="1169"/>
      <c r="HE167" s="1641"/>
      <c r="HF167" s="575"/>
      <c r="HG167" s="575"/>
      <c r="HH167" s="575"/>
      <c r="HI167" s="575"/>
      <c r="HJ167" s="1650">
        <v>11</v>
      </c>
    </row>
    <row s="1650" customFormat="1" customHeight="1" ht="11.549999999999999">
      <c r="A168" s="996"/>
      <c r="B168" s="1645"/>
      <c r="C168" s="1645"/>
      <c r="D168" s="360"/>
      <c r="J168" s="1650"/>
      <c r="K168" s="1650"/>
      <c r="L168" s="1650"/>
      <c r="M168" s="1650"/>
      <c r="N168" s="1650"/>
      <c r="O168" s="1650"/>
      <c r="P168" s="1650"/>
      <c r="Q168" s="1650"/>
      <c r="R168" s="1650"/>
      <c r="S168" s="1650"/>
      <c r="T168" s="1650"/>
      <c r="U168" s="1650"/>
      <c r="V168" s="1650"/>
      <c r="W168" s="1650"/>
      <c r="X168" s="1650"/>
      <c r="Y168" s="1650"/>
      <c r="Z168" s="1650"/>
      <c r="AA168" s="1650"/>
      <c r="AB168" s="1650"/>
      <c r="AC168" s="1650"/>
      <c r="AD168" s="1650"/>
      <c r="AE168" s="1650"/>
      <c r="AF168" s="1650"/>
      <c r="AG168" s="1650"/>
      <c r="AH168" s="1650"/>
      <c r="AI168" s="1650"/>
      <c r="AJ168" s="1650"/>
      <c r="AK168" s="1650"/>
      <c r="AL168" s="1650"/>
      <c r="AM168" s="1650"/>
      <c r="AN168" s="1650"/>
      <c r="AO168" s="1650"/>
      <c r="AP168" s="1650"/>
      <c r="AQ168" s="1650"/>
      <c r="AR168" s="1650"/>
      <c r="AS168" s="1650"/>
      <c r="AT168" s="1650"/>
      <c r="AU168" s="1650"/>
      <c r="AV168" s="1650"/>
      <c r="AW168" s="1650"/>
      <c r="AX168" s="1650"/>
      <c r="AY168" s="1650"/>
      <c r="AZ168" s="1650"/>
      <c r="BA168" s="1650"/>
      <c r="BB168" s="1650"/>
      <c r="BC168" s="1650"/>
      <c r="BD168" s="1650"/>
      <c r="BE168" s="1650"/>
      <c r="BF168" s="1650"/>
      <c r="BG168" s="1650"/>
      <c r="BH168" s="1650"/>
      <c r="BI168" s="1650"/>
      <c r="BJ168" s="1650"/>
      <c r="BK168" s="1650"/>
      <c r="BL168" s="1650"/>
      <c r="BM168" s="1650"/>
      <c r="BN168" s="1650"/>
      <c r="BO168" s="1650"/>
      <c r="BP168" s="1650"/>
      <c r="BQ168" s="1650"/>
      <c r="BR168" s="1650"/>
      <c r="BS168" s="1650"/>
      <c r="BT168" s="1650"/>
      <c r="BU168" s="1650"/>
      <c r="BV168" s="1650"/>
      <c r="BW168" s="1650"/>
      <c r="BX168" s="1650"/>
      <c r="BY168" s="1650"/>
      <c r="BZ168" s="1650"/>
      <c r="CA168" s="1650"/>
      <c r="CB168" s="1650"/>
      <c r="CC168" s="1650"/>
      <c r="CD168" s="1650"/>
      <c r="CE168" s="1650"/>
      <c r="CF168" s="1650"/>
      <c r="CG168" s="1650"/>
      <c r="CH168" s="1650"/>
      <c r="CI168" s="1650"/>
      <c r="CJ168" s="1650"/>
      <c r="CK168" s="1650"/>
      <c r="CL168" s="1650"/>
      <c r="CM168" s="1650"/>
      <c r="CN168" s="1650"/>
      <c r="CO168" s="1650"/>
      <c r="CP168" s="1650"/>
      <c r="CQ168" s="1650"/>
      <c r="CR168" s="1650"/>
      <c r="CS168" s="1650"/>
      <c r="CT168" s="1650"/>
      <c r="CU168" s="1650"/>
      <c r="CV168" s="1650"/>
      <c r="CW168" s="1650"/>
      <c r="CX168" s="1650"/>
      <c r="CY168" s="1650"/>
      <c r="CZ168" s="1650"/>
      <c r="DA168" s="1650"/>
      <c r="DB168" s="1650"/>
      <c r="DC168" s="1650"/>
      <c r="DD168" s="1650"/>
      <c r="DE168" s="1650"/>
      <c r="DF168" s="1650"/>
      <c r="DG168" s="1650"/>
      <c r="DH168" s="1650"/>
      <c r="DI168" s="1650"/>
      <c r="DJ168" s="1650"/>
      <c r="DK168" s="1650"/>
      <c r="DL168" s="1650"/>
      <c r="DM168" s="1650"/>
      <c r="DN168" s="1650"/>
      <c r="DO168" s="1650"/>
      <c r="DP168" s="1650"/>
      <c r="DQ168" s="1650"/>
      <c r="DR168" s="1650"/>
      <c r="DS168" s="1650"/>
      <c r="DT168" s="1650"/>
      <c r="DU168" s="1650"/>
      <c r="DV168" s="1650"/>
      <c r="DW168" s="1650"/>
      <c r="DX168" s="1650"/>
      <c r="DY168" s="1650"/>
      <c r="DZ168" s="1650"/>
      <c r="EA168" s="1650"/>
      <c r="EB168" s="1650"/>
      <c r="EC168" s="1650"/>
      <c r="ED168" s="1650"/>
      <c r="EE168" s="1650"/>
      <c r="EF168" s="1650"/>
      <c r="EG168" s="1650"/>
      <c r="EH168" s="1650"/>
      <c r="EI168" s="1650"/>
      <c r="EJ168" s="1650"/>
      <c r="EK168" s="1650"/>
      <c r="EL168" s="1650"/>
      <c r="EM168" s="1650"/>
      <c r="EN168" s="1650"/>
      <c r="EO168" s="1650"/>
      <c r="EP168" s="1650"/>
      <c r="EQ168" s="1650"/>
      <c r="ER168" s="1650"/>
      <c r="ES168" s="1650"/>
      <c r="ET168" s="1650"/>
      <c r="EU168" s="1650"/>
      <c r="EV168" s="1650"/>
      <c r="EW168" s="1650"/>
      <c r="EX168" s="1650"/>
      <c r="EY168" s="1650"/>
      <c r="EZ168" s="1650"/>
      <c r="FA168" s="1650"/>
      <c r="FB168" s="1650"/>
      <c r="FC168" s="1650"/>
      <c r="FD168" s="1650"/>
      <c r="FE168" s="1650"/>
      <c r="FF168" s="1650"/>
      <c r="FG168" s="1650"/>
      <c r="FH168" s="1650"/>
      <c r="FI168" s="1650"/>
      <c r="FJ168" s="1650"/>
      <c r="FK168" s="1650"/>
      <c r="FL168" s="1650"/>
      <c r="FM168" s="1650"/>
      <c r="FN168" s="1650"/>
      <c r="FO168" s="1650"/>
      <c r="FP168" s="1650"/>
      <c r="FQ168" s="1650"/>
      <c r="FR168" s="1650"/>
      <c r="FS168" s="1650"/>
      <c r="FT168" s="1650"/>
      <c r="FU168" s="1650"/>
      <c r="FV168" s="1650"/>
      <c r="FW168" s="1650"/>
      <c r="FX168" s="1650"/>
      <c r="FY168" s="1650"/>
      <c r="FZ168" s="1650"/>
      <c r="GA168" s="1650"/>
      <c r="GB168" s="1650"/>
      <c r="GC168" s="1650"/>
      <c r="GD168" s="1650"/>
      <c r="GE168" s="1650"/>
      <c r="GF168" s="1650"/>
      <c r="GG168" s="1650"/>
      <c r="GH168" s="1650"/>
      <c r="GI168" s="1650"/>
      <c r="GJ168" s="1650"/>
      <c r="GK168" s="1650"/>
      <c r="GL168" s="1650"/>
      <c r="GM168" s="1650"/>
      <c r="GO168" s="1169"/>
      <c r="GP168" s="1645"/>
      <c r="GQ168" s="1645"/>
      <c r="GR168" s="1169"/>
      <c r="GS168" s="1169"/>
      <c r="GT168" s="1169"/>
      <c r="GU168" s="1169"/>
      <c r="GV168" s="1645"/>
      <c r="GW168" s="1169"/>
      <c r="GX168" s="1169"/>
      <c r="GY168" s="553"/>
      <c r="GZ168" s="1169"/>
      <c r="HA168" s="1169"/>
      <c r="HB168" s="1169"/>
      <c r="HC168" s="1169"/>
      <c r="HD168" s="1169"/>
      <c r="HE168" s="1641"/>
      <c r="HF168" s="575"/>
      <c r="HG168" s="575"/>
      <c r="HH168" s="575"/>
      <c r="HI168" s="575"/>
      <c r="HJ168" s="1650">
        <v>11</v>
      </c>
    </row>
    <row s="1650" customFormat="1" customHeight="1" ht="11.549999999999999">
      <c r="A169" s="996"/>
      <c r="B169" s="1645"/>
      <c r="C169" s="1645"/>
      <c r="D169" s="360"/>
      <c r="J169" s="1650"/>
      <c r="K169" s="1650"/>
      <c r="L169" s="1650"/>
      <c r="M169" s="1650"/>
      <c r="N169" s="1650"/>
      <c r="O169" s="1650"/>
      <c r="P169" s="1650"/>
      <c r="Q169" s="1650"/>
      <c r="R169" s="1650"/>
      <c r="S169" s="1650"/>
      <c r="T169" s="1650"/>
      <c r="U169" s="1650"/>
      <c r="V169" s="1650"/>
      <c r="W169" s="1650"/>
      <c r="X169" s="1650"/>
      <c r="Y169" s="1650"/>
      <c r="Z169" s="1650"/>
      <c r="AA169" s="1650"/>
      <c r="AB169" s="1650"/>
      <c r="AC169" s="1650"/>
      <c r="AD169" s="1650"/>
      <c r="AE169" s="1650"/>
      <c r="AF169" s="1650"/>
      <c r="AG169" s="1650"/>
      <c r="AH169" s="1650"/>
      <c r="AI169" s="1650"/>
      <c r="AJ169" s="1650"/>
      <c r="AK169" s="1650"/>
      <c r="AL169" s="1650"/>
      <c r="AM169" s="1650"/>
      <c r="AN169" s="1650"/>
      <c r="AO169" s="1650"/>
      <c r="AP169" s="1650"/>
      <c r="AQ169" s="1650"/>
      <c r="AR169" s="1650"/>
      <c r="AS169" s="1650"/>
      <c r="AT169" s="1650"/>
      <c r="AU169" s="1650"/>
      <c r="AV169" s="1650"/>
      <c r="AW169" s="1650"/>
      <c r="AX169" s="1650"/>
      <c r="AY169" s="1650"/>
      <c r="AZ169" s="1650"/>
      <c r="BA169" s="1650"/>
      <c r="BB169" s="1650"/>
      <c r="BC169" s="1650"/>
      <c r="BD169" s="1650"/>
      <c r="BE169" s="1650"/>
      <c r="BF169" s="1650"/>
      <c r="BG169" s="1650"/>
      <c r="BH169" s="1650"/>
      <c r="BI169" s="1650"/>
      <c r="BJ169" s="1650"/>
      <c r="BK169" s="1650"/>
      <c r="BL169" s="1650"/>
      <c r="BM169" s="1650"/>
      <c r="BN169" s="1650"/>
      <c r="BO169" s="1650"/>
      <c r="BP169" s="1650"/>
      <c r="BQ169" s="1650"/>
      <c r="BR169" s="1650"/>
      <c r="BS169" s="1650"/>
      <c r="BT169" s="1650"/>
      <c r="BU169" s="1650"/>
      <c r="BV169" s="1650"/>
      <c r="BW169" s="1650"/>
      <c r="BX169" s="1650"/>
      <c r="BY169" s="1650"/>
      <c r="BZ169" s="1650"/>
      <c r="CA169" s="1650"/>
      <c r="CB169" s="1650"/>
      <c r="CC169" s="1650"/>
      <c r="CD169" s="1650"/>
      <c r="CE169" s="1650"/>
      <c r="CF169" s="1650"/>
      <c r="CG169" s="1650"/>
      <c r="CH169" s="1650"/>
      <c r="CI169" s="1650"/>
      <c r="CJ169" s="1650"/>
      <c r="CK169" s="1650"/>
      <c r="CL169" s="1650"/>
      <c r="CM169" s="1650"/>
      <c r="CN169" s="1650"/>
      <c r="CO169" s="1650"/>
      <c r="CP169" s="1650"/>
      <c r="CQ169" s="1650"/>
      <c r="CR169" s="1650"/>
      <c r="CS169" s="1650"/>
      <c r="CT169" s="1650"/>
      <c r="CU169" s="1650"/>
      <c r="CV169" s="1650"/>
      <c r="CW169" s="1650"/>
      <c r="CX169" s="1650"/>
      <c r="CY169" s="1650"/>
      <c r="CZ169" s="1650"/>
      <c r="DA169" s="1650"/>
      <c r="DB169" s="1650"/>
      <c r="DC169" s="1650"/>
      <c r="DD169" s="1650"/>
      <c r="DE169" s="1650"/>
      <c r="DF169" s="1650"/>
      <c r="DG169" s="1650"/>
      <c r="DH169" s="1650"/>
      <c r="DI169" s="1650"/>
      <c r="DJ169" s="1650"/>
      <c r="DK169" s="1650"/>
      <c r="DL169" s="1650"/>
      <c r="DM169" s="1650"/>
      <c r="DN169" s="1650"/>
      <c r="DO169" s="1650"/>
      <c r="DP169" s="1650"/>
      <c r="DQ169" s="1650"/>
      <c r="DR169" s="1650"/>
      <c r="DS169" s="1650"/>
      <c r="DT169" s="1650"/>
      <c r="DU169" s="1650"/>
      <c r="DV169" s="1650"/>
      <c r="DW169" s="1650"/>
      <c r="DX169" s="1650"/>
      <c r="DY169" s="1650"/>
      <c r="DZ169" s="1650"/>
      <c r="EA169" s="1650"/>
      <c r="EB169" s="1650"/>
      <c r="EC169" s="1650"/>
      <c r="ED169" s="1650"/>
      <c r="EE169" s="1650"/>
      <c r="EF169" s="1650"/>
      <c r="EG169" s="1650"/>
      <c r="EH169" s="1650"/>
      <c r="EI169" s="1650"/>
      <c r="EJ169" s="1650"/>
      <c r="EK169" s="1650"/>
      <c r="EL169" s="1650"/>
      <c r="EM169" s="1650"/>
      <c r="EN169" s="1650"/>
      <c r="EO169" s="1650"/>
      <c r="EP169" s="1650"/>
      <c r="EQ169" s="1650"/>
      <c r="ER169" s="1650"/>
      <c r="ES169" s="1650"/>
      <c r="ET169" s="1650"/>
      <c r="EU169" s="1650"/>
      <c r="EV169" s="1650"/>
      <c r="EW169" s="1650"/>
      <c r="EX169" s="1650"/>
      <c r="EY169" s="1650"/>
      <c r="EZ169" s="1650"/>
      <c r="FA169" s="1650"/>
      <c r="FB169" s="1650"/>
      <c r="FC169" s="1650"/>
      <c r="FD169" s="1650"/>
      <c r="FE169" s="1650"/>
      <c r="FF169" s="1650"/>
      <c r="FG169" s="1650"/>
      <c r="FH169" s="1650"/>
      <c r="FI169" s="1650"/>
      <c r="FJ169" s="1650"/>
      <c r="FK169" s="1650"/>
      <c r="FL169" s="1650"/>
      <c r="FM169" s="1650"/>
      <c r="FN169" s="1650"/>
      <c r="FO169" s="1650"/>
      <c r="FP169" s="1650"/>
      <c r="FQ169" s="1650"/>
      <c r="FR169" s="1650"/>
      <c r="FS169" s="1650"/>
      <c r="FT169" s="1650"/>
      <c r="FU169" s="1650"/>
      <c r="FV169" s="1650"/>
      <c r="FW169" s="1650"/>
      <c r="FX169" s="1650"/>
      <c r="FY169" s="1650"/>
      <c r="FZ169" s="1650"/>
      <c r="GA169" s="1650"/>
      <c r="GB169" s="1650"/>
      <c r="GC169" s="1650"/>
      <c r="GD169" s="1650"/>
      <c r="GE169" s="1650"/>
      <c r="GF169" s="1650"/>
      <c r="GG169" s="1650"/>
      <c r="GH169" s="1650"/>
      <c r="GI169" s="1650"/>
      <c r="GJ169" s="1650"/>
      <c r="GK169" s="1650"/>
      <c r="GL169" s="1650"/>
      <c r="GM169" s="1650"/>
      <c r="GO169" s="1169"/>
      <c r="GP169" s="1645"/>
      <c r="GQ169" s="1645"/>
      <c r="GR169" s="1169"/>
      <c r="GS169" s="1169"/>
      <c r="GT169" s="1169"/>
      <c r="GU169" s="1169"/>
      <c r="GV169" s="1645"/>
      <c r="GW169" s="1169"/>
      <c r="GX169" s="1169"/>
      <c r="GY169" s="553"/>
      <c r="GZ169" s="1169"/>
      <c r="HA169" s="1169"/>
      <c r="HB169" s="1169"/>
      <c r="HC169" s="1169"/>
      <c r="HD169" s="1169"/>
      <c r="HE169" s="1641"/>
      <c r="HF169" s="575"/>
      <c r="HG169" s="575"/>
      <c r="HH169" s="575"/>
      <c r="HI169" s="575"/>
      <c r="HJ169" s="1650">
        <v>11</v>
      </c>
    </row>
    <row s="1650" customFormat="1" customHeight="1" ht="11.549999999999999">
      <c r="A170" s="996"/>
      <c r="B170" s="1645"/>
      <c r="C170" s="1645"/>
      <c r="D170" s="360"/>
      <c r="J170" s="1650"/>
      <c r="K170" s="1650"/>
      <c r="L170" s="1650"/>
      <c r="M170" s="1650"/>
      <c r="N170" s="1650"/>
      <c r="O170" s="1650"/>
      <c r="P170" s="1650"/>
      <c r="Q170" s="1650"/>
      <c r="R170" s="1650"/>
      <c r="S170" s="1650"/>
      <c r="T170" s="1650"/>
      <c r="U170" s="1650"/>
      <c r="V170" s="1650"/>
      <c r="W170" s="1650"/>
      <c r="X170" s="1650"/>
      <c r="Y170" s="1650"/>
      <c r="Z170" s="1650"/>
      <c r="AA170" s="1650"/>
      <c r="AB170" s="1650"/>
      <c r="AC170" s="1650"/>
      <c r="AD170" s="1650"/>
      <c r="AE170" s="1650"/>
      <c r="AF170" s="1650"/>
      <c r="AG170" s="1650"/>
      <c r="AH170" s="1650"/>
      <c r="AI170" s="1650"/>
      <c r="AJ170" s="1650"/>
      <c r="AK170" s="1650"/>
      <c r="AL170" s="1650"/>
      <c r="AM170" s="1650"/>
      <c r="AN170" s="1650"/>
      <c r="AO170" s="1650"/>
      <c r="AP170" s="1650"/>
      <c r="AQ170" s="1650"/>
      <c r="AR170" s="1650"/>
      <c r="AS170" s="1650"/>
      <c r="AT170" s="1650"/>
      <c r="AU170" s="1650"/>
      <c r="AV170" s="1650"/>
      <c r="AW170" s="1650"/>
      <c r="AX170" s="1650"/>
      <c r="AY170" s="1650"/>
      <c r="AZ170" s="1650"/>
      <c r="BA170" s="1650"/>
      <c r="BB170" s="1650"/>
      <c r="BC170" s="1650"/>
      <c r="BD170" s="1650"/>
      <c r="BE170" s="1650"/>
      <c r="BF170" s="1650"/>
      <c r="BG170" s="1650"/>
      <c r="BH170" s="1650"/>
      <c r="BI170" s="1650"/>
      <c r="BJ170" s="1650"/>
      <c r="BK170" s="1650"/>
      <c r="BL170" s="1650"/>
      <c r="BM170" s="1650"/>
      <c r="BN170" s="1650"/>
      <c r="BO170" s="1650"/>
      <c r="BP170" s="1650"/>
      <c r="BQ170" s="1650"/>
      <c r="BR170" s="1650"/>
      <c r="BS170" s="1650"/>
      <c r="BT170" s="1650"/>
      <c r="BU170" s="1650"/>
      <c r="BV170" s="1650"/>
      <c r="BW170" s="1650"/>
      <c r="BX170" s="1650"/>
      <c r="BY170" s="1650"/>
      <c r="BZ170" s="1650"/>
      <c r="CA170" s="1650"/>
      <c r="CB170" s="1650"/>
      <c r="CC170" s="1650"/>
      <c r="CD170" s="1650"/>
      <c r="CE170" s="1650"/>
      <c r="CF170" s="1650"/>
      <c r="CG170" s="1650"/>
      <c r="CH170" s="1650"/>
      <c r="CI170" s="1650"/>
      <c r="CJ170" s="1650"/>
      <c r="CK170" s="1650"/>
      <c r="CL170" s="1650"/>
      <c r="CM170" s="1650"/>
      <c r="CN170" s="1650"/>
      <c r="CO170" s="1650"/>
      <c r="CP170" s="1650"/>
      <c r="CQ170" s="1650"/>
      <c r="CR170" s="1650"/>
      <c r="CS170" s="1650"/>
      <c r="CT170" s="1650"/>
      <c r="CU170" s="1650"/>
      <c r="CV170" s="1650"/>
      <c r="CW170" s="1650"/>
      <c r="CX170" s="1650"/>
      <c r="CY170" s="1650"/>
      <c r="CZ170" s="1650"/>
      <c r="DA170" s="1650"/>
      <c r="DB170" s="1650"/>
      <c r="DC170" s="1650"/>
      <c r="DD170" s="1650"/>
      <c r="DE170" s="1650"/>
      <c r="DF170" s="1650"/>
      <c r="DG170" s="1650"/>
      <c r="DH170" s="1650"/>
      <c r="DI170" s="1650"/>
      <c r="DJ170" s="1650"/>
      <c r="DK170" s="1650"/>
      <c r="DL170" s="1650"/>
      <c r="DM170" s="1650"/>
      <c r="DN170" s="1650"/>
      <c r="DO170" s="1650"/>
      <c r="DP170" s="1650"/>
      <c r="DQ170" s="1650"/>
      <c r="DR170" s="1650"/>
      <c r="DS170" s="1650"/>
      <c r="DT170" s="1650"/>
      <c r="DU170" s="1650"/>
      <c r="DV170" s="1650"/>
      <c r="DW170" s="1650"/>
      <c r="DX170" s="1650"/>
      <c r="DY170" s="1650"/>
      <c r="DZ170" s="1650"/>
      <c r="EA170" s="1650"/>
      <c r="EB170" s="1650"/>
      <c r="EC170" s="1650"/>
      <c r="ED170" s="1650"/>
      <c r="EE170" s="1650"/>
      <c r="EF170" s="1650"/>
      <c r="EG170" s="1650"/>
      <c r="EH170" s="1650"/>
      <c r="EI170" s="1650"/>
      <c r="EJ170" s="1650"/>
      <c r="EK170" s="1650"/>
      <c r="EL170" s="1650"/>
      <c r="EM170" s="1650"/>
      <c r="EN170" s="1650"/>
      <c r="EO170" s="1650"/>
      <c r="EP170" s="1650"/>
      <c r="EQ170" s="1650"/>
      <c r="ER170" s="1650"/>
      <c r="ES170" s="1650"/>
      <c r="ET170" s="1650"/>
      <c r="EU170" s="1650"/>
      <c r="EV170" s="1650"/>
      <c r="EW170" s="1650"/>
      <c r="EX170" s="1650"/>
      <c r="EY170" s="1650"/>
      <c r="EZ170" s="1650"/>
      <c r="FA170" s="1650"/>
      <c r="FB170" s="1650"/>
      <c r="FC170" s="1650"/>
      <c r="FD170" s="1650"/>
      <c r="FE170" s="1650"/>
      <c r="FF170" s="1650"/>
      <c r="FG170" s="1650"/>
      <c r="FH170" s="1650"/>
      <c r="FI170" s="1650"/>
      <c r="FJ170" s="1650"/>
      <c r="FK170" s="1650"/>
      <c r="FL170" s="1650"/>
      <c r="FM170" s="1650"/>
      <c r="FN170" s="1650"/>
      <c r="FO170" s="1650"/>
      <c r="FP170" s="1650"/>
      <c r="FQ170" s="1650"/>
      <c r="FR170" s="1650"/>
      <c r="FS170" s="1650"/>
      <c r="FT170" s="1650"/>
      <c r="FU170" s="1650"/>
      <c r="FV170" s="1650"/>
      <c r="FW170" s="1650"/>
      <c r="FX170" s="1650"/>
      <c r="FY170" s="1650"/>
      <c r="FZ170" s="1650"/>
      <c r="GA170" s="1650"/>
      <c r="GB170" s="1650"/>
      <c r="GC170" s="1650"/>
      <c r="GD170" s="1650"/>
      <c r="GE170" s="1650"/>
      <c r="GF170" s="1650"/>
      <c r="GG170" s="1650"/>
      <c r="GH170" s="1650"/>
      <c r="GI170" s="1650"/>
      <c r="GJ170" s="1650"/>
      <c r="GK170" s="1650"/>
      <c r="GL170" s="1650"/>
      <c r="GM170" s="1650"/>
      <c r="GO170" s="1169"/>
      <c r="GP170" s="1645"/>
      <c r="GQ170" s="1645"/>
      <c r="GR170" s="1169"/>
      <c r="GS170" s="1169"/>
      <c r="GT170" s="1169"/>
      <c r="GU170" s="1169"/>
      <c r="GV170" s="1645"/>
      <c r="GW170" s="1169"/>
      <c r="GX170" s="1169"/>
      <c r="GY170" s="553"/>
      <c r="GZ170" s="1169"/>
      <c r="HA170" s="1169"/>
      <c r="HB170" s="1169"/>
      <c r="HC170" s="1169"/>
      <c r="HD170" s="1169"/>
      <c r="HE170" s="1641"/>
      <c r="HF170" s="575"/>
      <c r="HG170" s="575"/>
      <c r="HH170" s="575"/>
      <c r="HI170" s="575"/>
      <c r="HJ170" s="1650">
        <v>11</v>
      </c>
    </row>
    <row s="1650" customFormat="1" customHeight="1" ht="11.549999999999999">
      <c r="A171" s="996"/>
      <c r="B171" s="1645"/>
      <c r="C171" s="1645"/>
      <c r="D171" s="360"/>
      <c r="J171" s="1650"/>
      <c r="K171" s="1650"/>
      <c r="L171" s="1650"/>
      <c r="M171" s="1650"/>
      <c r="N171" s="1650"/>
      <c r="O171" s="1650"/>
      <c r="P171" s="1650"/>
      <c r="Q171" s="1650"/>
      <c r="R171" s="1650"/>
      <c r="S171" s="1650"/>
      <c r="T171" s="1650"/>
      <c r="U171" s="1650"/>
      <c r="V171" s="1650"/>
      <c r="W171" s="1650"/>
      <c r="X171" s="1650"/>
      <c r="Y171" s="1650"/>
      <c r="Z171" s="1650"/>
      <c r="AA171" s="1650"/>
      <c r="AB171" s="1650"/>
      <c r="AC171" s="1650"/>
      <c r="AD171" s="1650"/>
      <c r="AE171" s="1650"/>
      <c r="AF171" s="1650"/>
      <c r="AG171" s="1650"/>
      <c r="AH171" s="1650"/>
      <c r="AI171" s="1650"/>
      <c r="AJ171" s="1650"/>
      <c r="AK171" s="1650"/>
      <c r="AL171" s="1650"/>
      <c r="AM171" s="1650"/>
      <c r="AN171" s="1650"/>
      <c r="AO171" s="1650"/>
      <c r="AP171" s="1650"/>
      <c r="AQ171" s="1650"/>
      <c r="AR171" s="1650"/>
      <c r="AS171" s="1650"/>
      <c r="AT171" s="1650"/>
      <c r="AU171" s="1650"/>
      <c r="AV171" s="1650"/>
      <c r="AW171" s="1650"/>
      <c r="AX171" s="1650"/>
      <c r="AY171" s="1650"/>
      <c r="AZ171" s="1650"/>
      <c r="BA171" s="1650"/>
      <c r="BB171" s="1650"/>
      <c r="BC171" s="1650"/>
      <c r="BD171" s="1650"/>
      <c r="BE171" s="1650"/>
      <c r="BF171" s="1650"/>
      <c r="BG171" s="1650"/>
      <c r="BH171" s="1650"/>
      <c r="BI171" s="1650"/>
      <c r="BJ171" s="1650"/>
      <c r="BK171" s="1650"/>
      <c r="BL171" s="1650"/>
      <c r="BM171" s="1650"/>
      <c r="BN171" s="1650"/>
      <c r="BO171" s="1650"/>
      <c r="BP171" s="1650"/>
      <c r="BQ171" s="1650"/>
      <c r="BR171" s="1650"/>
      <c r="BS171" s="1650"/>
      <c r="BT171" s="1650"/>
      <c r="BU171" s="1650"/>
      <c r="BV171" s="1650"/>
      <c r="BW171" s="1650"/>
      <c r="BX171" s="1650"/>
      <c r="BY171" s="1650"/>
      <c r="BZ171" s="1650"/>
      <c r="CA171" s="1650"/>
      <c r="CB171" s="1650"/>
      <c r="CC171" s="1650"/>
      <c r="CD171" s="1650"/>
      <c r="CE171" s="1650"/>
      <c r="CF171" s="1650"/>
      <c r="CG171" s="1650"/>
      <c r="CH171" s="1650"/>
      <c r="CI171" s="1650"/>
      <c r="CJ171" s="1650"/>
      <c r="CK171" s="1650"/>
      <c r="CL171" s="1650"/>
      <c r="CM171" s="1650"/>
      <c r="CN171" s="1650"/>
      <c r="CO171" s="1650"/>
      <c r="CP171" s="1650"/>
      <c r="CQ171" s="1650"/>
      <c r="CR171" s="1650"/>
      <c r="CS171" s="1650"/>
      <c r="CT171" s="1650"/>
      <c r="CU171" s="1650"/>
      <c r="CV171" s="1650"/>
      <c r="CW171" s="1650"/>
      <c r="CX171" s="1650"/>
      <c r="CY171" s="1650"/>
      <c r="CZ171" s="1650"/>
      <c r="DA171" s="1650"/>
      <c r="DB171" s="1650"/>
      <c r="DC171" s="1650"/>
      <c r="DD171" s="1650"/>
      <c r="DE171" s="1650"/>
      <c r="DF171" s="1650"/>
      <c r="DG171" s="1650"/>
      <c r="DH171" s="1650"/>
      <c r="DI171" s="1650"/>
      <c r="DJ171" s="1650"/>
      <c r="DK171" s="1650"/>
      <c r="DL171" s="1650"/>
      <c r="DM171" s="1650"/>
      <c r="DN171" s="1650"/>
      <c r="DO171" s="1650"/>
      <c r="DP171" s="1650"/>
      <c r="DQ171" s="1650"/>
      <c r="DR171" s="1650"/>
      <c r="DS171" s="1650"/>
      <c r="DT171" s="1650"/>
      <c r="DU171" s="1650"/>
      <c r="DV171" s="1650"/>
      <c r="DW171" s="1650"/>
      <c r="DX171" s="1650"/>
      <c r="DY171" s="1650"/>
      <c r="DZ171" s="1650"/>
      <c r="EA171" s="1650"/>
      <c r="EB171" s="1650"/>
      <c r="EC171" s="1650"/>
      <c r="ED171" s="1650"/>
      <c r="EE171" s="1650"/>
      <c r="EF171" s="1650"/>
      <c r="EG171" s="1650"/>
      <c r="EH171" s="1650"/>
      <c r="EI171" s="1650"/>
      <c r="EJ171" s="1650"/>
      <c r="EK171" s="1650"/>
      <c r="EL171" s="1650"/>
      <c r="EM171" s="1650"/>
      <c r="EN171" s="1650"/>
      <c r="EO171" s="1650"/>
      <c r="EP171" s="1650"/>
      <c r="EQ171" s="1650"/>
      <c r="ER171" s="1650"/>
      <c r="ES171" s="1650"/>
      <c r="ET171" s="1650"/>
      <c r="EU171" s="1650"/>
      <c r="EV171" s="1650"/>
      <c r="EW171" s="1650"/>
      <c r="EX171" s="1650"/>
      <c r="EY171" s="1650"/>
      <c r="EZ171" s="1650"/>
      <c r="FA171" s="1650"/>
      <c r="FB171" s="1650"/>
      <c r="FC171" s="1650"/>
      <c r="FD171" s="1650"/>
      <c r="FE171" s="1650"/>
      <c r="FF171" s="1650"/>
      <c r="FG171" s="1650"/>
      <c r="FH171" s="1650"/>
      <c r="FI171" s="1650"/>
      <c r="FJ171" s="1650"/>
      <c r="FK171" s="1650"/>
      <c r="FL171" s="1650"/>
      <c r="FM171" s="1650"/>
      <c r="FN171" s="1650"/>
      <c r="FO171" s="1650"/>
      <c r="FP171" s="1650"/>
      <c r="FQ171" s="1650"/>
      <c r="FR171" s="1650"/>
      <c r="FS171" s="1650"/>
      <c r="FT171" s="1650"/>
      <c r="FU171" s="1650"/>
      <c r="FV171" s="1650"/>
      <c r="FW171" s="1650"/>
      <c r="FX171" s="1650"/>
      <c r="FY171" s="1650"/>
      <c r="FZ171" s="1650"/>
      <c r="GA171" s="1650"/>
      <c r="GB171" s="1650"/>
      <c r="GC171" s="1650"/>
      <c r="GD171" s="1650"/>
      <c r="GE171" s="1650"/>
      <c r="GF171" s="1650"/>
      <c r="GG171" s="1650"/>
      <c r="GH171" s="1650"/>
      <c r="GI171" s="1650"/>
      <c r="GJ171" s="1650"/>
      <c r="GK171" s="1650"/>
      <c r="GL171" s="1650"/>
      <c r="GM171" s="1650"/>
      <c r="GO171" s="1169"/>
      <c r="GP171" s="1645"/>
      <c r="GQ171" s="1645"/>
      <c r="GR171" s="1169"/>
      <c r="GS171" s="1169"/>
      <c r="GT171" s="1169"/>
      <c r="GU171" s="1169"/>
      <c r="GV171" s="1645"/>
      <c r="GW171" s="1169"/>
      <c r="GX171" s="1169"/>
      <c r="GY171" s="553"/>
      <c r="GZ171" s="1169"/>
      <c r="HA171" s="1169"/>
      <c r="HB171" s="1169"/>
      <c r="HC171" s="1169"/>
      <c r="HD171" s="1169"/>
      <c r="HE171" s="1641"/>
      <c r="HF171" s="575"/>
      <c r="HG171" s="575"/>
      <c r="HH171" s="575"/>
      <c r="HI171" s="575"/>
      <c r="HJ171" s="1650">
        <v>11</v>
      </c>
    </row>
    <row s="1650" customFormat="1" customHeight="1" ht="11.549999999999999">
      <c r="A172" s="996"/>
      <c r="B172" s="1645"/>
      <c r="C172" s="1645"/>
      <c r="D172" s="360"/>
      <c r="J172" s="1650"/>
      <c r="K172" s="1650"/>
      <c r="L172" s="1650"/>
      <c r="M172" s="1650"/>
      <c r="N172" s="1650"/>
      <c r="O172" s="1650"/>
      <c r="P172" s="1650"/>
      <c r="Q172" s="1650"/>
      <c r="R172" s="1650"/>
      <c r="S172" s="1650"/>
      <c r="T172" s="1650"/>
      <c r="U172" s="1650"/>
      <c r="V172" s="1650"/>
      <c r="W172" s="1650"/>
      <c r="X172" s="1650"/>
      <c r="Y172" s="1650"/>
      <c r="Z172" s="1650"/>
      <c r="AA172" s="1650"/>
      <c r="AB172" s="1650"/>
      <c r="AC172" s="1650"/>
      <c r="AD172" s="1650"/>
      <c r="AE172" s="1650"/>
      <c r="AF172" s="1650"/>
      <c r="AG172" s="1650"/>
      <c r="AH172" s="1650"/>
      <c r="AI172" s="1650"/>
      <c r="AJ172" s="1650"/>
      <c r="AK172" s="1650"/>
      <c r="AL172" s="1650"/>
      <c r="AM172" s="1650"/>
      <c r="AN172" s="1650"/>
      <c r="AO172" s="1650"/>
      <c r="AP172" s="1650"/>
      <c r="AQ172" s="1650"/>
      <c r="AR172" s="1650"/>
      <c r="AS172" s="1650"/>
      <c r="AT172" s="1650"/>
      <c r="AU172" s="1650"/>
      <c r="AV172" s="1650"/>
      <c r="AW172" s="1650"/>
      <c r="AX172" s="1650"/>
      <c r="AY172" s="1650"/>
      <c r="AZ172" s="1650"/>
      <c r="BA172" s="1650"/>
      <c r="BB172" s="1650"/>
      <c r="BC172" s="1650"/>
      <c r="BD172" s="1650"/>
      <c r="BE172" s="1650"/>
      <c r="BF172" s="1650"/>
      <c r="BG172" s="1650"/>
      <c r="BH172" s="1650"/>
      <c r="BI172" s="1650"/>
      <c r="BJ172" s="1650"/>
      <c r="BK172" s="1650"/>
      <c r="BL172" s="1650"/>
      <c r="BM172" s="1650"/>
      <c r="BN172" s="1650"/>
      <c r="BO172" s="1650"/>
      <c r="BP172" s="1650"/>
      <c r="BQ172" s="1650"/>
      <c r="BR172" s="1650"/>
      <c r="BS172" s="1650"/>
      <c r="BT172" s="1650"/>
      <c r="BU172" s="1650"/>
      <c r="BV172" s="1650"/>
      <c r="BW172" s="1650"/>
      <c r="BX172" s="1650"/>
      <c r="BY172" s="1650"/>
      <c r="BZ172" s="1650"/>
      <c r="CA172" s="1650"/>
      <c r="CB172" s="1650"/>
      <c r="CC172" s="1650"/>
      <c r="CD172" s="1650"/>
      <c r="CE172" s="1650"/>
      <c r="CF172" s="1650"/>
      <c r="CG172" s="1650"/>
      <c r="CH172" s="1650"/>
      <c r="CI172" s="1650"/>
      <c r="CJ172" s="1650"/>
      <c r="CK172" s="1650"/>
      <c r="CL172" s="1650"/>
      <c r="CM172" s="1650"/>
      <c r="CN172" s="1650"/>
      <c r="CO172" s="1650"/>
      <c r="CP172" s="1650"/>
      <c r="CQ172" s="1650"/>
      <c r="CR172" s="1650"/>
      <c r="CS172" s="1650"/>
      <c r="CT172" s="1650"/>
      <c r="CU172" s="1650"/>
      <c r="CV172" s="1650"/>
      <c r="CW172" s="1650"/>
      <c r="CX172" s="1650"/>
      <c r="CY172" s="1650"/>
      <c r="CZ172" s="1650"/>
      <c r="DA172" s="1650"/>
      <c r="DB172" s="1650"/>
      <c r="DC172" s="1650"/>
      <c r="DD172" s="1650"/>
      <c r="DE172" s="1650"/>
      <c r="DF172" s="1650"/>
      <c r="DG172" s="1650"/>
      <c r="DH172" s="1650"/>
      <c r="DI172" s="1650"/>
      <c r="DJ172" s="1650"/>
      <c r="DK172" s="1650"/>
      <c r="DL172" s="1650"/>
      <c r="DM172" s="1650"/>
      <c r="DN172" s="1650"/>
      <c r="DO172" s="1650"/>
      <c r="DP172" s="1650"/>
      <c r="DQ172" s="1650"/>
      <c r="DR172" s="1650"/>
      <c r="DS172" s="1650"/>
      <c r="DT172" s="1650"/>
      <c r="DU172" s="1650"/>
      <c r="DV172" s="1650"/>
      <c r="DW172" s="1650"/>
      <c r="DX172" s="1650"/>
      <c r="DY172" s="1650"/>
      <c r="DZ172" s="1650"/>
      <c r="EA172" s="1650"/>
      <c r="EB172" s="1650"/>
      <c r="EC172" s="1650"/>
      <c r="ED172" s="1650"/>
      <c r="EE172" s="1650"/>
      <c r="EF172" s="1650"/>
      <c r="EG172" s="1650"/>
      <c r="EH172" s="1650"/>
      <c r="EI172" s="1650"/>
      <c r="EJ172" s="1650"/>
      <c r="EK172" s="1650"/>
      <c r="EL172" s="1650"/>
      <c r="EM172" s="1650"/>
      <c r="EN172" s="1650"/>
      <c r="EO172" s="1650"/>
      <c r="EP172" s="1650"/>
      <c r="EQ172" s="1650"/>
      <c r="ER172" s="1650"/>
      <c r="ES172" s="1650"/>
      <c r="ET172" s="1650"/>
      <c r="EU172" s="1650"/>
      <c r="EV172" s="1650"/>
      <c r="EW172" s="1650"/>
      <c r="EX172" s="1650"/>
      <c r="EY172" s="1650"/>
      <c r="EZ172" s="1650"/>
      <c r="FA172" s="1650"/>
      <c r="FB172" s="1650"/>
      <c r="FC172" s="1650"/>
      <c r="FD172" s="1650"/>
      <c r="FE172" s="1650"/>
      <c r="FF172" s="1650"/>
      <c r="FG172" s="1650"/>
      <c r="FH172" s="1650"/>
      <c r="FI172" s="1650"/>
      <c r="FJ172" s="1650"/>
      <c r="FK172" s="1650"/>
      <c r="FL172" s="1650"/>
      <c r="FM172" s="1650"/>
      <c r="FN172" s="1650"/>
      <c r="FO172" s="1650"/>
      <c r="FP172" s="1650"/>
      <c r="FQ172" s="1650"/>
      <c r="FR172" s="1650"/>
      <c r="FS172" s="1650"/>
      <c r="FT172" s="1650"/>
      <c r="FU172" s="1650"/>
      <c r="FV172" s="1650"/>
      <c r="FW172" s="1650"/>
      <c r="FX172" s="1650"/>
      <c r="FY172" s="1650"/>
      <c r="FZ172" s="1650"/>
      <c r="GA172" s="1650"/>
      <c r="GB172" s="1650"/>
      <c r="GC172" s="1650"/>
      <c r="GD172" s="1650"/>
      <c r="GE172" s="1650"/>
      <c r="GF172" s="1650"/>
      <c r="GG172" s="1650"/>
      <c r="GH172" s="1650"/>
      <c r="GI172" s="1650"/>
      <c r="GJ172" s="1650"/>
      <c r="GK172" s="1650"/>
      <c r="GL172" s="1650"/>
      <c r="GM172" s="1650"/>
      <c r="GO172" s="1169"/>
      <c r="GP172" s="1645"/>
      <c r="GQ172" s="1645"/>
      <c r="GR172" s="1169"/>
      <c r="GS172" s="1169"/>
      <c r="GT172" s="1169"/>
      <c r="GU172" s="1169"/>
      <c r="GV172" s="1645"/>
      <c r="GW172" s="1169"/>
      <c r="GX172" s="1169"/>
      <c r="GY172" s="553"/>
      <c r="GZ172" s="1169"/>
      <c r="HA172" s="1169"/>
      <c r="HB172" s="1169"/>
      <c r="HC172" s="1169"/>
      <c r="HD172" s="1169"/>
      <c r="HE172" s="1641"/>
      <c r="HF172" s="575"/>
      <c r="HG172" s="575"/>
      <c r="HH172" s="575"/>
      <c r="HI172" s="575"/>
      <c r="HJ172" s="1650">
        <v>11</v>
      </c>
    </row>
    <row s="1650" customFormat="1" customHeight="1" ht="11.549999999999999">
      <c r="A173" s="996"/>
      <c r="B173" s="1645"/>
      <c r="C173" s="1645"/>
      <c r="D173" s="360"/>
      <c r="J173" s="1650"/>
      <c r="K173" s="1650"/>
      <c r="L173" s="1650"/>
      <c r="M173" s="1650"/>
      <c r="N173" s="1650"/>
      <c r="O173" s="1650"/>
      <c r="P173" s="1650"/>
      <c r="Q173" s="1650"/>
      <c r="R173" s="1650"/>
      <c r="S173" s="1650"/>
      <c r="T173" s="1650"/>
      <c r="U173" s="1650"/>
      <c r="V173" s="1650"/>
      <c r="W173" s="1650"/>
      <c r="X173" s="1650"/>
      <c r="Y173" s="1650"/>
      <c r="Z173" s="1650"/>
      <c r="AA173" s="1650"/>
      <c r="AB173" s="1650"/>
      <c r="AC173" s="1650"/>
      <c r="AD173" s="1650"/>
      <c r="AE173" s="1650"/>
      <c r="AF173" s="1650"/>
      <c r="AG173" s="1650"/>
      <c r="AH173" s="1650"/>
      <c r="AI173" s="1650"/>
      <c r="AJ173" s="1650"/>
      <c r="AK173" s="1650"/>
      <c r="AL173" s="1650"/>
      <c r="AM173" s="1650"/>
      <c r="AN173" s="1650"/>
      <c r="AO173" s="1650"/>
      <c r="AP173" s="1650"/>
      <c r="AQ173" s="1650"/>
      <c r="AR173" s="1650"/>
      <c r="AS173" s="1650"/>
      <c r="AT173" s="1650"/>
      <c r="AU173" s="1650"/>
      <c r="AV173" s="1650"/>
      <c r="AW173" s="1650"/>
      <c r="AX173" s="1650"/>
      <c r="AY173" s="1650"/>
      <c r="AZ173" s="1650"/>
      <c r="BA173" s="1650"/>
      <c r="BB173" s="1650"/>
      <c r="BC173" s="1650"/>
      <c r="BD173" s="1650"/>
      <c r="BE173" s="1650"/>
      <c r="BF173" s="1650"/>
      <c r="BG173" s="1650"/>
      <c r="BH173" s="1650"/>
      <c r="BI173" s="1650"/>
      <c r="BJ173" s="1650"/>
      <c r="BK173" s="1650"/>
      <c r="BL173" s="1650"/>
      <c r="BM173" s="1650"/>
      <c r="BN173" s="1650"/>
      <c r="BO173" s="1650"/>
      <c r="BP173" s="1650"/>
      <c r="BQ173" s="1650"/>
      <c r="BR173" s="1650"/>
      <c r="BS173" s="1650"/>
      <c r="BT173" s="1650"/>
      <c r="BU173" s="1650"/>
      <c r="BV173" s="1650"/>
      <c r="BW173" s="1650"/>
      <c r="BX173" s="1650"/>
      <c r="BY173" s="1650"/>
      <c r="BZ173" s="1650"/>
      <c r="CA173" s="1650"/>
      <c r="CB173" s="1650"/>
      <c r="CC173" s="1650"/>
      <c r="CD173" s="1650"/>
      <c r="CE173" s="1650"/>
      <c r="CF173" s="1650"/>
      <c r="CG173" s="1650"/>
      <c r="CH173" s="1650"/>
      <c r="CI173" s="1650"/>
      <c r="CJ173" s="1650"/>
      <c r="CK173" s="1650"/>
      <c r="CL173" s="1650"/>
      <c r="CM173" s="1650"/>
      <c r="CN173" s="1650"/>
      <c r="CO173" s="1650"/>
      <c r="CP173" s="1650"/>
      <c r="CQ173" s="1650"/>
      <c r="CR173" s="1650"/>
      <c r="CS173" s="1650"/>
      <c r="CT173" s="1650"/>
      <c r="CU173" s="1650"/>
      <c r="CV173" s="1650"/>
      <c r="CW173" s="1650"/>
      <c r="CX173" s="1650"/>
      <c r="CY173" s="1650"/>
      <c r="CZ173" s="1650"/>
      <c r="DA173" s="1650"/>
      <c r="DB173" s="1650"/>
      <c r="DC173" s="1650"/>
      <c r="DD173" s="1650"/>
      <c r="DE173" s="1650"/>
      <c r="DF173" s="1650"/>
      <c r="DG173" s="1650"/>
      <c r="DH173" s="1650"/>
      <c r="DI173" s="1650"/>
      <c r="DJ173" s="1650"/>
      <c r="DK173" s="1650"/>
      <c r="DL173" s="1650"/>
      <c r="DM173" s="1650"/>
      <c r="DN173" s="1650"/>
      <c r="DO173" s="1650"/>
      <c r="DP173" s="1650"/>
      <c r="DQ173" s="1650"/>
      <c r="DR173" s="1650"/>
      <c r="DS173" s="1650"/>
      <c r="DT173" s="1650"/>
      <c r="DU173" s="1650"/>
      <c r="DV173" s="1650"/>
      <c r="DW173" s="1650"/>
      <c r="DX173" s="1650"/>
      <c r="DY173" s="1650"/>
      <c r="DZ173" s="1650"/>
      <c r="EA173" s="1650"/>
      <c r="EB173" s="1650"/>
      <c r="EC173" s="1650"/>
      <c r="ED173" s="1650"/>
      <c r="EE173" s="1650"/>
      <c r="EF173" s="1650"/>
      <c r="EG173" s="1650"/>
      <c r="EH173" s="1650"/>
      <c r="EI173" s="1650"/>
      <c r="EJ173" s="1650"/>
      <c r="EK173" s="1650"/>
      <c r="EL173" s="1650"/>
      <c r="EM173" s="1650"/>
      <c r="EN173" s="1650"/>
      <c r="EO173" s="1650"/>
      <c r="EP173" s="1650"/>
      <c r="EQ173" s="1650"/>
      <c r="ER173" s="1650"/>
      <c r="ES173" s="1650"/>
      <c r="ET173" s="1650"/>
      <c r="EU173" s="1650"/>
      <c r="EV173" s="1650"/>
      <c r="EW173" s="1650"/>
      <c r="EX173" s="1650"/>
      <c r="EY173" s="1650"/>
      <c r="EZ173" s="1650"/>
      <c r="FA173" s="1650"/>
      <c r="FB173" s="1650"/>
      <c r="FC173" s="1650"/>
      <c r="FD173" s="1650"/>
      <c r="FE173" s="1650"/>
      <c r="FF173" s="1650"/>
      <c r="FG173" s="1650"/>
      <c r="FH173" s="1650"/>
      <c r="FI173" s="1650"/>
      <c r="FJ173" s="1650"/>
      <c r="FK173" s="1650"/>
      <c r="FL173" s="1650"/>
      <c r="FM173" s="1650"/>
      <c r="FN173" s="1650"/>
      <c r="FO173" s="1650"/>
      <c r="FP173" s="1650"/>
      <c r="FQ173" s="1650"/>
      <c r="FR173" s="1650"/>
      <c r="FS173" s="1650"/>
      <c r="FT173" s="1650"/>
      <c r="FU173" s="1650"/>
      <c r="FV173" s="1650"/>
      <c r="FW173" s="1650"/>
      <c r="FX173" s="1650"/>
      <c r="FY173" s="1650"/>
      <c r="FZ173" s="1650"/>
      <c r="GA173" s="1650"/>
      <c r="GB173" s="1650"/>
      <c r="GC173" s="1650"/>
      <c r="GD173" s="1650"/>
      <c r="GE173" s="1650"/>
      <c r="GF173" s="1650"/>
      <c r="GG173" s="1650"/>
      <c r="GH173" s="1650"/>
      <c r="GI173" s="1650"/>
      <c r="GJ173" s="1650"/>
      <c r="GK173" s="1650"/>
      <c r="GL173" s="1650"/>
      <c r="GM173" s="1650"/>
      <c r="GO173" s="1169"/>
      <c r="GP173" s="1645"/>
      <c r="GQ173" s="1645"/>
      <c r="GR173" s="1169"/>
      <c r="GS173" s="1169"/>
      <c r="GT173" s="1169"/>
      <c r="GU173" s="1169"/>
      <c r="GV173" s="1645"/>
      <c r="GW173" s="1169"/>
      <c r="GX173" s="1169"/>
      <c r="GY173" s="553"/>
      <c r="GZ173" s="1169"/>
      <c r="HA173" s="1169"/>
      <c r="HB173" s="1169"/>
      <c r="HC173" s="1169"/>
      <c r="HD173" s="1169"/>
      <c r="HE173" s="1641"/>
      <c r="HF173" s="575"/>
      <c r="HG173" s="575"/>
      <c r="HH173" s="575"/>
      <c r="HI173" s="575"/>
      <c r="HJ173" s="1650">
        <v>11</v>
      </c>
    </row>
    <row s="1650" customFormat="1" customHeight="1" ht="11.549999999999999">
      <c r="A174" s="996"/>
      <c r="B174" s="1645"/>
      <c r="C174" s="1645"/>
      <c r="D174" s="360"/>
      <c r="J174" s="1650"/>
      <c r="K174" s="1650"/>
      <c r="L174" s="1650"/>
      <c r="M174" s="1650"/>
      <c r="N174" s="1650"/>
      <c r="O174" s="1650"/>
      <c r="P174" s="1650"/>
      <c r="Q174" s="1650"/>
      <c r="R174" s="1650"/>
      <c r="S174" s="1650"/>
      <c r="T174" s="1650"/>
      <c r="U174" s="1650"/>
      <c r="V174" s="1650"/>
      <c r="W174" s="1650"/>
      <c r="X174" s="1650"/>
      <c r="Y174" s="1650"/>
      <c r="Z174" s="1650"/>
      <c r="AA174" s="1650"/>
      <c r="AB174" s="1650"/>
      <c r="AC174" s="1650"/>
      <c r="AD174" s="1650"/>
      <c r="AE174" s="1650"/>
      <c r="AF174" s="1650"/>
      <c r="AG174" s="1650"/>
      <c r="AH174" s="1650"/>
      <c r="AI174" s="1650"/>
      <c r="AJ174" s="1650"/>
      <c r="AK174" s="1650"/>
      <c r="AL174" s="1650"/>
      <c r="AM174" s="1650"/>
      <c r="AN174" s="1650"/>
      <c r="AO174" s="1650"/>
      <c r="AP174" s="1650"/>
      <c r="AQ174" s="1650"/>
      <c r="AR174" s="1650"/>
      <c r="AS174" s="1650"/>
      <c r="AT174" s="1650"/>
      <c r="AU174" s="1650"/>
      <c r="AV174" s="1650"/>
      <c r="AW174" s="1650"/>
      <c r="AX174" s="1650"/>
      <c r="AY174" s="1650"/>
      <c r="AZ174" s="1650"/>
      <c r="BA174" s="1650"/>
      <c r="BB174" s="1650"/>
      <c r="BC174" s="1650"/>
      <c r="BD174" s="1650"/>
      <c r="BE174" s="1650"/>
      <c r="BF174" s="1650"/>
      <c r="BG174" s="1650"/>
      <c r="BH174" s="1650"/>
      <c r="BI174" s="1650"/>
      <c r="BJ174" s="1650"/>
      <c r="BK174" s="1650"/>
      <c r="BL174" s="1650"/>
      <c r="BM174" s="1650"/>
      <c r="BN174" s="1650"/>
      <c r="BO174" s="1650"/>
      <c r="BP174" s="1650"/>
      <c r="BQ174" s="1650"/>
      <c r="BR174" s="1650"/>
      <c r="BS174" s="1650"/>
      <c r="BT174" s="1650"/>
      <c r="BU174" s="1650"/>
      <c r="BV174" s="1650"/>
      <c r="BW174" s="1650"/>
      <c r="BX174" s="1650"/>
      <c r="BY174" s="1650"/>
      <c r="BZ174" s="1650"/>
      <c r="CA174" s="1650"/>
      <c r="CB174" s="1650"/>
      <c r="CC174" s="1650"/>
      <c r="CD174" s="1650"/>
      <c r="CE174" s="1650"/>
      <c r="CF174" s="1650"/>
      <c r="CG174" s="1650"/>
      <c r="CH174" s="1650"/>
      <c r="CI174" s="1650"/>
      <c r="CJ174" s="1650"/>
      <c r="CK174" s="1650"/>
      <c r="CL174" s="1650"/>
      <c r="CM174" s="1650"/>
      <c r="CN174" s="1650"/>
      <c r="CO174" s="1650"/>
      <c r="CP174" s="1650"/>
      <c r="CQ174" s="1650"/>
      <c r="CR174" s="1650"/>
      <c r="CS174" s="1650"/>
      <c r="CT174" s="1650"/>
      <c r="CU174" s="1650"/>
      <c r="CV174" s="1650"/>
      <c r="CW174" s="1650"/>
      <c r="CX174" s="1650"/>
      <c r="CY174" s="1650"/>
      <c r="CZ174" s="1650"/>
      <c r="DA174" s="1650"/>
      <c r="DB174" s="1650"/>
      <c r="DC174" s="1650"/>
      <c r="DD174" s="1650"/>
      <c r="DE174" s="1650"/>
      <c r="DF174" s="1650"/>
      <c r="DG174" s="1650"/>
      <c r="DH174" s="1650"/>
      <c r="DI174" s="1650"/>
      <c r="DJ174" s="1650"/>
      <c r="DK174" s="1650"/>
      <c r="DL174" s="1650"/>
      <c r="DM174" s="1650"/>
      <c r="DN174" s="1650"/>
      <c r="DO174" s="1650"/>
      <c r="DP174" s="1650"/>
      <c r="DQ174" s="1650"/>
      <c r="DR174" s="1650"/>
      <c r="DS174" s="1650"/>
      <c r="DT174" s="1650"/>
      <c r="DU174" s="1650"/>
      <c r="DV174" s="1650"/>
      <c r="DW174" s="1650"/>
      <c r="DX174" s="1650"/>
      <c r="DY174" s="1650"/>
      <c r="DZ174" s="1650"/>
      <c r="EA174" s="1650"/>
      <c r="EB174" s="1650"/>
      <c r="EC174" s="1650"/>
      <c r="ED174" s="1650"/>
      <c r="EE174" s="1650"/>
      <c r="EF174" s="1650"/>
      <c r="EG174" s="1650"/>
      <c r="EH174" s="1650"/>
      <c r="EI174" s="1650"/>
      <c r="EJ174" s="1650"/>
      <c r="EK174" s="1650"/>
      <c r="EL174" s="1650"/>
      <c r="EM174" s="1650"/>
      <c r="EN174" s="1650"/>
      <c r="EO174" s="1650"/>
      <c r="EP174" s="1650"/>
      <c r="EQ174" s="1650"/>
      <c r="ER174" s="1650"/>
      <c r="ES174" s="1650"/>
      <c r="ET174" s="1650"/>
      <c r="EU174" s="1650"/>
      <c r="EV174" s="1650"/>
      <c r="EW174" s="1650"/>
      <c r="EX174" s="1650"/>
      <c r="EY174" s="1650"/>
      <c r="EZ174" s="1650"/>
      <c r="FA174" s="1650"/>
      <c r="FB174" s="1650"/>
      <c r="FC174" s="1650"/>
      <c r="FD174" s="1650"/>
      <c r="FE174" s="1650"/>
      <c r="FF174" s="1650"/>
      <c r="FG174" s="1650"/>
      <c r="FH174" s="1650"/>
      <c r="FI174" s="1650"/>
      <c r="FJ174" s="1650"/>
      <c r="FK174" s="1650"/>
      <c r="FL174" s="1650"/>
      <c r="FM174" s="1650"/>
      <c r="FN174" s="1650"/>
      <c r="FO174" s="1650"/>
      <c r="FP174" s="1650"/>
      <c r="FQ174" s="1650"/>
      <c r="FR174" s="1650"/>
      <c r="FS174" s="1650"/>
      <c r="FT174" s="1650"/>
      <c r="FU174" s="1650"/>
      <c r="FV174" s="1650"/>
      <c r="FW174" s="1650"/>
      <c r="FX174" s="1650"/>
      <c r="FY174" s="1650"/>
      <c r="FZ174" s="1650"/>
      <c r="GA174" s="1650"/>
      <c r="GB174" s="1650"/>
      <c r="GC174" s="1650"/>
      <c r="GD174" s="1650"/>
      <c r="GE174" s="1650"/>
      <c r="GF174" s="1650"/>
      <c r="GG174" s="1650"/>
      <c r="GH174" s="1650"/>
      <c r="GI174" s="1650"/>
      <c r="GJ174" s="1650"/>
      <c r="GK174" s="1650"/>
      <c r="GL174" s="1650"/>
      <c r="GM174" s="1650"/>
      <c r="GO174" s="1169"/>
      <c r="GP174" s="1645"/>
      <c r="GQ174" s="1645"/>
      <c r="GR174" s="1169"/>
      <c r="GS174" s="1169"/>
      <c r="GT174" s="1169"/>
      <c r="GU174" s="1169"/>
      <c r="GV174" s="1645"/>
      <c r="GW174" s="1169"/>
      <c r="GX174" s="1169"/>
      <c r="GY174" s="553"/>
      <c r="GZ174" s="1169"/>
      <c r="HA174" s="1169"/>
      <c r="HB174" s="1169"/>
      <c r="HC174" s="1169"/>
      <c r="HD174" s="1169"/>
      <c r="HE174" s="1641"/>
      <c r="HF174" s="575"/>
      <c r="HG174" s="575"/>
      <c r="HH174" s="575"/>
      <c r="HI174" s="575"/>
      <c r="HJ174" s="1650">
        <v>11</v>
      </c>
    </row>
    <row s="1650" customFormat="1" customHeight="1" ht="11.549999999999999">
      <c r="A175" s="996"/>
      <c r="B175" s="1645"/>
      <c r="C175" s="1645"/>
      <c r="D175" s="360"/>
      <c r="J175" s="1650"/>
      <c r="K175" s="1650"/>
      <c r="L175" s="1650"/>
      <c r="M175" s="1650"/>
      <c r="N175" s="1650"/>
      <c r="O175" s="1650"/>
      <c r="P175" s="1650"/>
      <c r="Q175" s="1650"/>
      <c r="R175" s="1650"/>
      <c r="S175" s="1650"/>
      <c r="T175" s="1650"/>
      <c r="U175" s="1650"/>
      <c r="V175" s="1650"/>
      <c r="W175" s="1650"/>
      <c r="X175" s="1650"/>
      <c r="Y175" s="1650"/>
      <c r="Z175" s="1650"/>
      <c r="AA175" s="1650"/>
      <c r="AB175" s="1650"/>
      <c r="AC175" s="1650"/>
      <c r="AD175" s="1650"/>
      <c r="AE175" s="1650"/>
      <c r="AF175" s="1650"/>
      <c r="AG175" s="1650"/>
      <c r="AH175" s="1650"/>
      <c r="AI175" s="1650"/>
      <c r="AJ175" s="1650"/>
      <c r="AK175" s="1650"/>
      <c r="AL175" s="1650"/>
      <c r="AM175" s="1650"/>
      <c r="AN175" s="1650"/>
      <c r="AO175" s="1650"/>
      <c r="AP175" s="1650"/>
      <c r="AQ175" s="1650"/>
      <c r="AR175" s="1650"/>
      <c r="AS175" s="1650"/>
      <c r="AT175" s="1650"/>
      <c r="AU175" s="1650"/>
      <c r="AV175" s="1650"/>
      <c r="AW175" s="1650"/>
      <c r="AX175" s="1650"/>
      <c r="AY175" s="1650"/>
      <c r="AZ175" s="1650"/>
      <c r="BA175" s="1650"/>
      <c r="BB175" s="1650"/>
      <c r="BC175" s="1650"/>
      <c r="BD175" s="1650"/>
      <c r="BE175" s="1650"/>
      <c r="BF175" s="1650"/>
      <c r="BG175" s="1650"/>
      <c r="BH175" s="1650"/>
      <c r="BI175" s="1650"/>
      <c r="BJ175" s="1650"/>
      <c r="BK175" s="1650"/>
      <c r="BL175" s="1650"/>
      <c r="BM175" s="1650"/>
      <c r="BN175" s="1650"/>
      <c r="BO175" s="1650"/>
      <c r="BP175" s="1650"/>
      <c r="BQ175" s="1650"/>
      <c r="BR175" s="1650"/>
      <c r="BS175" s="1650"/>
      <c r="BT175" s="1650"/>
      <c r="BU175" s="1650"/>
      <c r="BV175" s="1650"/>
      <c r="BW175" s="1650"/>
      <c r="BX175" s="1650"/>
      <c r="BY175" s="1650"/>
      <c r="BZ175" s="1650"/>
      <c r="CA175" s="1650"/>
      <c r="CB175" s="1650"/>
      <c r="CC175" s="1650"/>
      <c r="CD175" s="1650"/>
      <c r="CE175" s="1650"/>
      <c r="CF175" s="1650"/>
      <c r="CG175" s="1650"/>
      <c r="CH175" s="1650"/>
      <c r="CI175" s="1650"/>
      <c r="CJ175" s="1650"/>
      <c r="CK175" s="1650"/>
      <c r="CL175" s="1650"/>
      <c r="CM175" s="1650"/>
      <c r="CN175" s="1650"/>
      <c r="CO175" s="1650"/>
      <c r="CP175" s="1650"/>
      <c r="CQ175" s="1650"/>
      <c r="CR175" s="1650"/>
      <c r="CS175" s="1650"/>
      <c r="CT175" s="1650"/>
      <c r="CU175" s="1650"/>
      <c r="CV175" s="1650"/>
      <c r="CW175" s="1650"/>
      <c r="CX175" s="1650"/>
      <c r="CY175" s="1650"/>
      <c r="CZ175" s="1650"/>
      <c r="DA175" s="1650"/>
      <c r="DB175" s="1650"/>
      <c r="DC175" s="1650"/>
      <c r="DD175" s="1650"/>
      <c r="DE175" s="1650"/>
      <c r="DF175" s="1650"/>
      <c r="DG175" s="1650"/>
      <c r="DH175" s="1650"/>
      <c r="DI175" s="1650"/>
      <c r="DJ175" s="1650"/>
      <c r="DK175" s="1650"/>
      <c r="DL175" s="1650"/>
      <c r="DM175" s="1650"/>
      <c r="DN175" s="1650"/>
      <c r="DO175" s="1650"/>
      <c r="DP175" s="1650"/>
      <c r="DQ175" s="1650"/>
      <c r="DR175" s="1650"/>
      <c r="DS175" s="1650"/>
      <c r="DT175" s="1650"/>
      <c r="DU175" s="1650"/>
      <c r="DV175" s="1650"/>
      <c r="DW175" s="1650"/>
      <c r="DX175" s="1650"/>
      <c r="DY175" s="1650"/>
      <c r="DZ175" s="1650"/>
      <c r="EA175" s="1650"/>
      <c r="EB175" s="1650"/>
      <c r="EC175" s="1650"/>
      <c r="ED175" s="1650"/>
      <c r="EE175" s="1650"/>
      <c r="EF175" s="1650"/>
      <c r="EG175" s="1650"/>
      <c r="EH175" s="1650"/>
      <c r="EI175" s="1650"/>
      <c r="EJ175" s="1650"/>
      <c r="EK175" s="1650"/>
      <c r="EL175" s="1650"/>
      <c r="EM175" s="1650"/>
      <c r="EN175" s="1650"/>
      <c r="EO175" s="1650"/>
      <c r="EP175" s="1650"/>
      <c r="EQ175" s="1650"/>
      <c r="ER175" s="1650"/>
      <c r="ES175" s="1650"/>
      <c r="ET175" s="1650"/>
      <c r="EU175" s="1650"/>
      <c r="EV175" s="1650"/>
      <c r="EW175" s="1650"/>
      <c r="EX175" s="1650"/>
      <c r="EY175" s="1650"/>
      <c r="EZ175" s="1650"/>
      <c r="FA175" s="1650"/>
      <c r="FB175" s="1650"/>
      <c r="FC175" s="1650"/>
      <c r="FD175" s="1650"/>
      <c r="FE175" s="1650"/>
      <c r="FF175" s="1650"/>
      <c r="FG175" s="1650"/>
      <c r="FH175" s="1650"/>
      <c r="FI175" s="1650"/>
      <c r="FJ175" s="1650"/>
      <c r="FK175" s="1650"/>
      <c r="FL175" s="1650"/>
      <c r="FM175" s="1650"/>
      <c r="FN175" s="1650"/>
      <c r="FO175" s="1650"/>
      <c r="FP175" s="1650"/>
      <c r="FQ175" s="1650"/>
      <c r="FR175" s="1650"/>
      <c r="FS175" s="1650"/>
      <c r="FT175" s="1650"/>
      <c r="FU175" s="1650"/>
      <c r="FV175" s="1650"/>
      <c r="FW175" s="1650"/>
      <c r="FX175" s="1650"/>
      <c r="FY175" s="1650"/>
      <c r="FZ175" s="1650"/>
      <c r="GA175" s="1650"/>
      <c r="GB175" s="1650"/>
      <c r="GC175" s="1650"/>
      <c r="GD175" s="1650"/>
      <c r="GE175" s="1650"/>
      <c r="GF175" s="1650"/>
      <c r="GG175" s="1650"/>
      <c r="GH175" s="1650"/>
      <c r="GI175" s="1650"/>
      <c r="GJ175" s="1650"/>
      <c r="GK175" s="1650"/>
      <c r="GL175" s="1650"/>
      <c r="GM175" s="1650"/>
      <c r="GO175" s="1169"/>
      <c r="GP175" s="1645"/>
      <c r="GQ175" s="1645"/>
      <c r="GR175" s="1169"/>
      <c r="GS175" s="1169"/>
      <c r="GT175" s="1169"/>
      <c r="GU175" s="1169"/>
      <c r="GV175" s="1645"/>
      <c r="GW175" s="1169"/>
      <c r="GX175" s="1169"/>
      <c r="GY175" s="553"/>
      <c r="GZ175" s="1169"/>
      <c r="HA175" s="1169"/>
      <c r="HB175" s="1169"/>
      <c r="HC175" s="1169"/>
      <c r="HD175" s="1169"/>
      <c r="HE175" s="1641"/>
      <c r="HF175" s="575"/>
      <c r="HG175" s="575"/>
      <c r="HH175" s="575"/>
      <c r="HI175" s="575"/>
      <c r="HJ175" s="1650">
        <v>11</v>
      </c>
    </row>
    <row s="1650" customFormat="1" customHeight="1" ht="11.549999999999999">
      <c r="A176" s="996"/>
      <c r="B176" s="1645"/>
      <c r="C176" s="1645"/>
      <c r="D176" s="360"/>
      <c r="J176" s="1650"/>
      <c r="K176" s="1650"/>
      <c r="L176" s="1650"/>
      <c r="M176" s="1650"/>
      <c r="N176" s="1650"/>
      <c r="O176" s="1650"/>
      <c r="P176" s="1650"/>
      <c r="Q176" s="1650"/>
      <c r="R176" s="1650"/>
      <c r="S176" s="1650"/>
      <c r="T176" s="1650"/>
      <c r="U176" s="1650"/>
      <c r="V176" s="1650"/>
      <c r="W176" s="1650"/>
      <c r="X176" s="1650"/>
      <c r="Y176" s="1650"/>
      <c r="Z176" s="1650"/>
      <c r="AA176" s="1650"/>
      <c r="AB176" s="1650"/>
      <c r="AC176" s="1650"/>
      <c r="AD176" s="1650"/>
      <c r="AE176" s="1650"/>
      <c r="AF176" s="1650"/>
      <c r="AG176" s="1650"/>
      <c r="AH176" s="1650"/>
      <c r="AI176" s="1650"/>
      <c r="AJ176" s="1650"/>
      <c r="AK176" s="1650"/>
      <c r="AL176" s="1650"/>
      <c r="AM176" s="1650"/>
      <c r="AN176" s="1650"/>
      <c r="AO176" s="1650"/>
      <c r="AP176" s="1650"/>
      <c r="AQ176" s="1650"/>
      <c r="AR176" s="1650"/>
      <c r="AS176" s="1650"/>
      <c r="AT176" s="1650"/>
      <c r="AU176" s="1650"/>
      <c r="AV176" s="1650"/>
      <c r="AW176" s="1650"/>
      <c r="AX176" s="1650"/>
      <c r="AY176" s="1650"/>
      <c r="AZ176" s="1650"/>
      <c r="BA176" s="1650"/>
      <c r="BB176" s="1650"/>
      <c r="BC176" s="1650"/>
      <c r="BD176" s="1650"/>
      <c r="BE176" s="1650"/>
      <c r="BF176" s="1650"/>
      <c r="BG176" s="1650"/>
      <c r="BH176" s="1650"/>
      <c r="BI176" s="1650"/>
      <c r="BJ176" s="1650"/>
      <c r="BK176" s="1650"/>
      <c r="BL176" s="1650"/>
      <c r="BM176" s="1650"/>
      <c r="BN176" s="1650"/>
      <c r="BO176" s="1650"/>
      <c r="BP176" s="1650"/>
      <c r="BQ176" s="1650"/>
      <c r="BR176" s="1650"/>
      <c r="BS176" s="1650"/>
      <c r="BT176" s="1650"/>
      <c r="BU176" s="1650"/>
      <c r="BV176" s="1650"/>
      <c r="BW176" s="1650"/>
      <c r="BX176" s="1650"/>
      <c r="BY176" s="1650"/>
      <c r="BZ176" s="1650"/>
      <c r="CA176" s="1650"/>
      <c r="CB176" s="1650"/>
      <c r="CC176" s="1650"/>
      <c r="CD176" s="1650"/>
      <c r="CE176" s="1650"/>
      <c r="CF176" s="1650"/>
      <c r="CG176" s="1650"/>
      <c r="CH176" s="1650"/>
      <c r="CI176" s="1650"/>
      <c r="CJ176" s="1650"/>
      <c r="CK176" s="1650"/>
      <c r="CL176" s="1650"/>
      <c r="CM176" s="1650"/>
      <c r="CN176" s="1650"/>
      <c r="CO176" s="1650"/>
      <c r="CP176" s="1650"/>
      <c r="CQ176" s="1650"/>
      <c r="CR176" s="1650"/>
      <c r="CS176" s="1650"/>
      <c r="CT176" s="1650"/>
      <c r="CU176" s="1650"/>
      <c r="CV176" s="1650"/>
      <c r="CW176" s="1650"/>
      <c r="CX176" s="1650"/>
      <c r="CY176" s="1650"/>
      <c r="CZ176" s="1650"/>
      <c r="DA176" s="1650"/>
      <c r="DB176" s="1650"/>
      <c r="DC176" s="1650"/>
      <c r="DD176" s="1650"/>
      <c r="DE176" s="1650"/>
      <c r="DF176" s="1650"/>
      <c r="DG176" s="1650"/>
      <c r="DH176" s="1650"/>
      <c r="DI176" s="1650"/>
      <c r="DJ176" s="1650"/>
      <c r="DK176" s="1650"/>
      <c r="DL176" s="1650"/>
      <c r="DM176" s="1650"/>
      <c r="DN176" s="1650"/>
      <c r="DO176" s="1650"/>
      <c r="DP176" s="1650"/>
      <c r="DQ176" s="1650"/>
      <c r="DR176" s="1650"/>
      <c r="DS176" s="1650"/>
      <c r="DT176" s="1650"/>
      <c r="DU176" s="1650"/>
      <c r="DV176" s="1650"/>
      <c r="DW176" s="1650"/>
      <c r="DX176" s="1650"/>
      <c r="DY176" s="1650"/>
      <c r="DZ176" s="1650"/>
      <c r="EA176" s="1650"/>
      <c r="EB176" s="1650"/>
      <c r="EC176" s="1650"/>
      <c r="ED176" s="1650"/>
      <c r="EE176" s="1650"/>
      <c r="EF176" s="1650"/>
      <c r="EG176" s="1650"/>
      <c r="EH176" s="1650"/>
      <c r="EI176" s="1650"/>
      <c r="EJ176" s="1650"/>
      <c r="EK176" s="1650"/>
      <c r="EL176" s="1650"/>
      <c r="EM176" s="1650"/>
      <c r="EN176" s="1650"/>
      <c r="EO176" s="1650"/>
      <c r="EP176" s="1650"/>
      <c r="EQ176" s="1650"/>
      <c r="ER176" s="1650"/>
      <c r="ES176" s="1650"/>
      <c r="ET176" s="1650"/>
      <c r="EU176" s="1650"/>
      <c r="EV176" s="1650"/>
      <c r="EW176" s="1650"/>
      <c r="EX176" s="1650"/>
      <c r="EY176" s="1650"/>
      <c r="EZ176" s="1650"/>
      <c r="FA176" s="1650"/>
      <c r="FB176" s="1650"/>
      <c r="FC176" s="1650"/>
      <c r="FD176" s="1650"/>
      <c r="FE176" s="1650"/>
      <c r="FF176" s="1650"/>
      <c r="FG176" s="1650"/>
      <c r="FH176" s="1650"/>
      <c r="FI176" s="1650"/>
      <c r="FJ176" s="1650"/>
      <c r="FK176" s="1650"/>
      <c r="FL176" s="1650"/>
      <c r="FM176" s="1650"/>
      <c r="FN176" s="1650"/>
      <c r="FO176" s="1650"/>
      <c r="FP176" s="1650"/>
      <c r="FQ176" s="1650"/>
      <c r="FR176" s="1650"/>
      <c r="FS176" s="1650"/>
      <c r="FT176" s="1650"/>
      <c r="FU176" s="1650"/>
      <c r="FV176" s="1650"/>
      <c r="FW176" s="1650"/>
      <c r="FX176" s="1650"/>
      <c r="FY176" s="1650"/>
      <c r="FZ176" s="1650"/>
      <c r="GA176" s="1650"/>
      <c r="GB176" s="1650"/>
      <c r="GC176" s="1650"/>
      <c r="GD176" s="1650"/>
      <c r="GE176" s="1650"/>
      <c r="GF176" s="1650"/>
      <c r="GG176" s="1650"/>
      <c r="GH176" s="1650"/>
      <c r="GI176" s="1650"/>
      <c r="GJ176" s="1650"/>
      <c r="GK176" s="1650"/>
      <c r="GL176" s="1650"/>
      <c r="GM176" s="1650"/>
      <c r="GO176" s="1169"/>
      <c r="GP176" s="1645"/>
      <c r="GQ176" s="1645"/>
      <c r="GR176" s="1169"/>
      <c r="GS176" s="1169"/>
      <c r="GT176" s="1169"/>
      <c r="GU176" s="1169"/>
      <c r="GV176" s="1645"/>
      <c r="GW176" s="1169"/>
      <c r="GX176" s="1169"/>
      <c r="GY176" s="553"/>
      <c r="GZ176" s="1169"/>
      <c r="HA176" s="1169"/>
      <c r="HB176" s="1169"/>
      <c r="HC176" s="1169"/>
      <c r="HD176" s="1169"/>
      <c r="HE176" s="1641"/>
      <c r="HF176" s="575"/>
      <c r="HG176" s="575"/>
      <c r="HH176" s="575"/>
      <c r="HI176" s="575"/>
      <c r="HJ176" s="1650">
        <v>11</v>
      </c>
    </row>
    <row s="1650" customFormat="1" customHeight="1" ht="11.549999999999999">
      <c r="A177" s="996"/>
      <c r="B177" s="1645"/>
      <c r="C177" s="1645"/>
      <c r="D177" s="360"/>
      <c r="J177" s="1650"/>
      <c r="K177" s="1650"/>
      <c r="L177" s="1650"/>
      <c r="M177" s="1650"/>
      <c r="N177" s="1650"/>
      <c r="O177" s="1650"/>
      <c r="P177" s="1650"/>
      <c r="Q177" s="1650"/>
      <c r="R177" s="1650"/>
      <c r="S177" s="1650"/>
      <c r="T177" s="1650"/>
      <c r="U177" s="1650"/>
      <c r="V177" s="1650"/>
      <c r="W177" s="1650"/>
      <c r="X177" s="1650"/>
      <c r="Y177" s="1650"/>
      <c r="Z177" s="1650"/>
      <c r="AA177" s="1650"/>
      <c r="AB177" s="1650"/>
      <c r="AC177" s="1650"/>
      <c r="AD177" s="1650"/>
      <c r="AE177" s="1650"/>
      <c r="AF177" s="1650"/>
      <c r="AG177" s="1650"/>
      <c r="AH177" s="1650"/>
      <c r="AI177" s="1650"/>
      <c r="AJ177" s="1650"/>
      <c r="AK177" s="1650"/>
      <c r="AL177" s="1650"/>
      <c r="AM177" s="1650"/>
      <c r="AN177" s="1650"/>
      <c r="AO177" s="1650"/>
      <c r="AP177" s="1650"/>
      <c r="AQ177" s="1650"/>
      <c r="AR177" s="1650"/>
      <c r="AS177" s="1650"/>
      <c r="AT177" s="1650"/>
      <c r="AU177" s="1650"/>
      <c r="AV177" s="1650"/>
      <c r="AW177" s="1650"/>
      <c r="AX177" s="1650"/>
      <c r="AY177" s="1650"/>
      <c r="AZ177" s="1650"/>
      <c r="BA177" s="1650"/>
      <c r="BB177" s="1650"/>
      <c r="BC177" s="1650"/>
      <c r="BD177" s="1650"/>
      <c r="BE177" s="1650"/>
      <c r="BF177" s="1650"/>
      <c r="BG177" s="1650"/>
      <c r="BH177" s="1650"/>
      <c r="BI177" s="1650"/>
      <c r="BJ177" s="1650"/>
      <c r="BK177" s="1650"/>
      <c r="BL177" s="1650"/>
      <c r="BM177" s="1650"/>
      <c r="BN177" s="1650"/>
      <c r="BO177" s="1650"/>
      <c r="BP177" s="1650"/>
      <c r="BQ177" s="1650"/>
      <c r="BR177" s="1650"/>
      <c r="BS177" s="1650"/>
      <c r="BT177" s="1650"/>
      <c r="BU177" s="1650"/>
      <c r="BV177" s="1650"/>
      <c r="BW177" s="1650"/>
      <c r="BX177" s="1650"/>
      <c r="BY177" s="1650"/>
      <c r="BZ177" s="1650"/>
      <c r="CA177" s="1650"/>
      <c r="CB177" s="1650"/>
      <c r="CC177" s="1650"/>
      <c r="CD177" s="1650"/>
      <c r="CE177" s="1650"/>
      <c r="CF177" s="1650"/>
      <c r="CG177" s="1650"/>
      <c r="CH177" s="1650"/>
      <c r="CI177" s="1650"/>
      <c r="CJ177" s="1650"/>
      <c r="CK177" s="1650"/>
      <c r="CL177" s="1650"/>
      <c r="CM177" s="1650"/>
      <c r="CN177" s="1650"/>
      <c r="CO177" s="1650"/>
      <c r="CP177" s="1650"/>
      <c r="CQ177" s="1650"/>
      <c r="CR177" s="1650"/>
      <c r="CS177" s="1650"/>
      <c r="CT177" s="1650"/>
      <c r="CU177" s="1650"/>
      <c r="CV177" s="1650"/>
      <c r="CW177" s="1650"/>
      <c r="CX177" s="1650"/>
      <c r="CY177" s="1650"/>
      <c r="CZ177" s="1650"/>
      <c r="DA177" s="1650"/>
      <c r="DB177" s="1650"/>
      <c r="DC177" s="1650"/>
      <c r="DD177" s="1650"/>
      <c r="DE177" s="1650"/>
      <c r="DF177" s="1650"/>
      <c r="DG177" s="1650"/>
      <c r="DH177" s="1650"/>
      <c r="DI177" s="1650"/>
      <c r="DJ177" s="1650"/>
      <c r="DK177" s="1650"/>
      <c r="DL177" s="1650"/>
      <c r="DM177" s="1650"/>
      <c r="DN177" s="1650"/>
      <c r="DO177" s="1650"/>
      <c r="DP177" s="1650"/>
      <c r="DQ177" s="1650"/>
      <c r="DR177" s="1650"/>
      <c r="DS177" s="1650"/>
      <c r="DT177" s="1650"/>
      <c r="DU177" s="1650"/>
      <c r="DV177" s="1650"/>
      <c r="DW177" s="1650"/>
      <c r="DX177" s="1650"/>
      <c r="DY177" s="1650"/>
      <c r="DZ177" s="1650"/>
      <c r="EA177" s="1650"/>
      <c r="EB177" s="1650"/>
      <c r="EC177" s="1650"/>
      <c r="ED177" s="1650"/>
      <c r="EE177" s="1650"/>
      <c r="EF177" s="1650"/>
      <c r="EG177" s="1650"/>
      <c r="EH177" s="1650"/>
      <c r="EI177" s="1650"/>
      <c r="EJ177" s="1650"/>
      <c r="EK177" s="1650"/>
      <c r="EL177" s="1650"/>
      <c r="EM177" s="1650"/>
      <c r="EN177" s="1650"/>
      <c r="EO177" s="1650"/>
      <c r="EP177" s="1650"/>
      <c r="EQ177" s="1650"/>
      <c r="ER177" s="1650"/>
      <c r="ES177" s="1650"/>
      <c r="ET177" s="1650"/>
      <c r="EU177" s="1650"/>
      <c r="EV177" s="1650"/>
      <c r="EW177" s="1650"/>
      <c r="EX177" s="1650"/>
      <c r="EY177" s="1650"/>
      <c r="EZ177" s="1650"/>
      <c r="FA177" s="1650"/>
      <c r="FB177" s="1650"/>
      <c r="FC177" s="1650"/>
      <c r="FD177" s="1650"/>
      <c r="FE177" s="1650"/>
      <c r="FF177" s="1650"/>
      <c r="FG177" s="1650"/>
      <c r="FH177" s="1650"/>
      <c r="FI177" s="1650"/>
      <c r="FJ177" s="1650"/>
      <c r="FK177" s="1650"/>
      <c r="FL177" s="1650"/>
      <c r="FM177" s="1650"/>
      <c r="FN177" s="1650"/>
      <c r="FO177" s="1650"/>
      <c r="FP177" s="1650"/>
      <c r="FQ177" s="1650"/>
      <c r="FR177" s="1650"/>
      <c r="FS177" s="1650"/>
      <c r="FT177" s="1650"/>
      <c r="FU177" s="1650"/>
      <c r="FV177" s="1650"/>
      <c r="FW177" s="1650"/>
      <c r="FX177" s="1650"/>
      <c r="FY177" s="1650"/>
      <c r="FZ177" s="1650"/>
      <c r="GA177" s="1650"/>
      <c r="GB177" s="1650"/>
      <c r="GC177" s="1650"/>
      <c r="GD177" s="1650"/>
      <c r="GE177" s="1650"/>
      <c r="GF177" s="1650"/>
      <c r="GG177" s="1650"/>
      <c r="GH177" s="1650"/>
      <c r="GI177" s="1650"/>
      <c r="GJ177" s="1650"/>
      <c r="GK177" s="1650"/>
      <c r="GL177" s="1650"/>
      <c r="GM177" s="1650"/>
      <c r="GO177" s="1169"/>
      <c r="GP177" s="1645"/>
      <c r="GQ177" s="1645"/>
      <c r="GR177" s="1169"/>
      <c r="GS177" s="1169"/>
      <c r="GT177" s="1169"/>
      <c r="GU177" s="1169"/>
      <c r="GV177" s="1645"/>
      <c r="GW177" s="1169"/>
      <c r="GX177" s="1169"/>
      <c r="GY177" s="553"/>
      <c r="GZ177" s="1169"/>
      <c r="HA177" s="1169"/>
      <c r="HB177" s="1169"/>
      <c r="HC177" s="1169"/>
      <c r="HD177" s="1169"/>
      <c r="HE177" s="1641"/>
      <c r="HF177" s="575"/>
      <c r="HG177" s="575"/>
      <c r="HH177" s="575"/>
      <c r="HI177" s="575"/>
      <c r="HJ177" s="1650">
        <v>11</v>
      </c>
    </row>
    <row s="1650" customFormat="1" customHeight="1" ht="11.549999999999999">
      <c r="A178" s="996"/>
      <c r="B178" s="1645"/>
      <c r="C178" s="1645"/>
      <c r="D178" s="360"/>
      <c r="J178" s="1650"/>
      <c r="K178" s="1650"/>
      <c r="L178" s="1650"/>
      <c r="M178" s="1650"/>
      <c r="N178" s="1650"/>
      <c r="O178" s="1650"/>
      <c r="P178" s="1650"/>
      <c r="Q178" s="1650"/>
      <c r="R178" s="1650"/>
      <c r="S178" s="1650"/>
      <c r="T178" s="1650"/>
      <c r="U178" s="1650"/>
      <c r="V178" s="1650"/>
      <c r="W178" s="1650"/>
      <c r="X178" s="1650"/>
      <c r="Y178" s="1650"/>
      <c r="Z178" s="1650"/>
      <c r="AA178" s="1650"/>
      <c r="AB178" s="1650"/>
      <c r="AC178" s="1650"/>
      <c r="AD178" s="1650"/>
      <c r="AE178" s="1650"/>
      <c r="AF178" s="1650"/>
      <c r="AG178" s="1650"/>
      <c r="AH178" s="1650"/>
      <c r="AI178" s="1650"/>
      <c r="AJ178" s="1650"/>
      <c r="AK178" s="1650"/>
      <c r="AL178" s="1650"/>
      <c r="AM178" s="1650"/>
      <c r="AN178" s="1650"/>
      <c r="AO178" s="1650"/>
      <c r="AP178" s="1650"/>
      <c r="AQ178" s="1650"/>
      <c r="AR178" s="1650"/>
      <c r="AS178" s="1650"/>
      <c r="AT178" s="1650"/>
      <c r="AU178" s="1650"/>
      <c r="AV178" s="1650"/>
      <c r="AW178" s="1650"/>
      <c r="AX178" s="1650"/>
      <c r="AY178" s="1650"/>
      <c r="AZ178" s="1650"/>
      <c r="BA178" s="1650"/>
      <c r="BB178" s="1650"/>
      <c r="BC178" s="1650"/>
      <c r="BD178" s="1650"/>
      <c r="BE178" s="1650"/>
      <c r="BF178" s="1650"/>
      <c r="BG178" s="1650"/>
      <c r="BH178" s="1650"/>
      <c r="BI178" s="1650"/>
      <c r="BJ178" s="1650"/>
      <c r="BK178" s="1650"/>
      <c r="BL178" s="1650"/>
      <c r="BM178" s="1650"/>
      <c r="BN178" s="1650"/>
      <c r="BO178" s="1650"/>
      <c r="BP178" s="1650"/>
      <c r="BQ178" s="1650"/>
      <c r="BR178" s="1650"/>
      <c r="BS178" s="1650"/>
      <c r="BT178" s="1650"/>
      <c r="BU178" s="1650"/>
      <c r="BV178" s="1650"/>
      <c r="BW178" s="1650"/>
      <c r="BX178" s="1650"/>
      <c r="BY178" s="1650"/>
      <c r="BZ178" s="1650"/>
      <c r="CA178" s="1650"/>
      <c r="CB178" s="1650"/>
      <c r="CC178" s="1650"/>
      <c r="CD178" s="1650"/>
      <c r="CE178" s="1650"/>
      <c r="CF178" s="1650"/>
      <c r="CG178" s="1650"/>
      <c r="CH178" s="1650"/>
      <c r="CI178" s="1650"/>
      <c r="CJ178" s="1650"/>
      <c r="CK178" s="1650"/>
      <c r="CL178" s="1650"/>
      <c r="CM178" s="1650"/>
      <c r="CN178" s="1650"/>
      <c r="CO178" s="1650"/>
      <c r="CP178" s="1650"/>
      <c r="CQ178" s="1650"/>
      <c r="CR178" s="1650"/>
      <c r="CS178" s="1650"/>
      <c r="CT178" s="1650"/>
      <c r="CU178" s="1650"/>
      <c r="CV178" s="1650"/>
      <c r="CW178" s="1650"/>
      <c r="CX178" s="1650"/>
      <c r="CY178" s="1650"/>
      <c r="CZ178" s="1650"/>
      <c r="DA178" s="1650"/>
      <c r="DB178" s="1650"/>
      <c r="DC178" s="1650"/>
      <c r="DD178" s="1650"/>
      <c r="DE178" s="1650"/>
      <c r="DF178" s="1650"/>
      <c r="DG178" s="1650"/>
      <c r="DH178" s="1650"/>
      <c r="DI178" s="1650"/>
      <c r="DJ178" s="1650"/>
      <c r="DK178" s="1650"/>
      <c r="DL178" s="1650"/>
      <c r="DM178" s="1650"/>
      <c r="DN178" s="1650"/>
      <c r="DO178" s="1650"/>
      <c r="DP178" s="1650"/>
      <c r="DQ178" s="1650"/>
      <c r="DR178" s="1650"/>
      <c r="DS178" s="1650"/>
      <c r="DT178" s="1650"/>
      <c r="DU178" s="1650"/>
      <c r="DV178" s="1650"/>
      <c r="DW178" s="1650"/>
      <c r="DX178" s="1650"/>
      <c r="DY178" s="1650"/>
      <c r="DZ178" s="1650"/>
      <c r="EA178" s="1650"/>
      <c r="EB178" s="1650"/>
      <c r="EC178" s="1650"/>
      <c r="ED178" s="1650"/>
      <c r="EE178" s="1650"/>
      <c r="EF178" s="1650"/>
      <c r="EG178" s="1650"/>
      <c r="EH178" s="1650"/>
      <c r="EI178" s="1650"/>
      <c r="EJ178" s="1650"/>
      <c r="EK178" s="1650"/>
      <c r="EL178" s="1650"/>
      <c r="EM178" s="1650"/>
      <c r="EN178" s="1650"/>
      <c r="EO178" s="1650"/>
      <c r="EP178" s="1650"/>
      <c r="EQ178" s="1650"/>
      <c r="ER178" s="1650"/>
      <c r="ES178" s="1650"/>
      <c r="ET178" s="1650"/>
      <c r="EU178" s="1650"/>
      <c r="EV178" s="1650"/>
      <c r="EW178" s="1650"/>
      <c r="EX178" s="1650"/>
      <c r="EY178" s="1650"/>
      <c r="EZ178" s="1650"/>
      <c r="FA178" s="1650"/>
      <c r="FB178" s="1650"/>
      <c r="FC178" s="1650"/>
      <c r="FD178" s="1650"/>
      <c r="FE178" s="1650"/>
      <c r="FF178" s="1650"/>
      <c r="FG178" s="1650"/>
      <c r="FH178" s="1650"/>
      <c r="FI178" s="1650"/>
      <c r="FJ178" s="1650"/>
      <c r="FK178" s="1650"/>
      <c r="FL178" s="1650"/>
      <c r="FM178" s="1650"/>
      <c r="FN178" s="1650"/>
      <c r="FO178" s="1650"/>
      <c r="FP178" s="1650"/>
      <c r="FQ178" s="1650"/>
      <c r="FR178" s="1650"/>
      <c r="FS178" s="1650"/>
      <c r="FT178" s="1650"/>
      <c r="FU178" s="1650"/>
      <c r="FV178" s="1650"/>
      <c r="FW178" s="1650"/>
      <c r="FX178" s="1650"/>
      <c r="FY178" s="1650"/>
      <c r="FZ178" s="1650"/>
      <c r="GA178" s="1650"/>
      <c r="GB178" s="1650"/>
      <c r="GC178" s="1650"/>
      <c r="GD178" s="1650"/>
      <c r="GE178" s="1650"/>
      <c r="GF178" s="1650"/>
      <c r="GG178" s="1650"/>
      <c r="GH178" s="1650"/>
      <c r="GI178" s="1650"/>
      <c r="GJ178" s="1650"/>
      <c r="GK178" s="1650"/>
      <c r="GL178" s="1650"/>
      <c r="GM178" s="1650"/>
      <c r="GO178" s="1169"/>
      <c r="GP178" s="1645"/>
      <c r="GQ178" s="1645"/>
      <c r="GR178" s="1169"/>
      <c r="GS178" s="1169"/>
      <c r="GT178" s="1169"/>
      <c r="GU178" s="1169"/>
      <c r="GV178" s="1645"/>
      <c r="GW178" s="1169"/>
      <c r="GX178" s="1169"/>
      <c r="GY178" s="553"/>
      <c r="GZ178" s="1169"/>
      <c r="HA178" s="1169"/>
      <c r="HB178" s="1169"/>
      <c r="HC178" s="1169"/>
      <c r="HD178" s="1169"/>
      <c r="HE178" s="1641"/>
      <c r="HF178" s="575"/>
      <c r="HG178" s="575"/>
      <c r="HH178" s="575"/>
      <c r="HI178" s="575"/>
      <c r="HJ178" s="1650">
        <v>11</v>
      </c>
    </row>
    <row s="1650" customFormat="1" customHeight="1" ht="11.549999999999999">
      <c r="A179" s="996"/>
      <c r="B179" s="1645"/>
      <c r="C179" s="1645"/>
      <c r="D179" s="360"/>
      <c r="J179" s="1650"/>
      <c r="K179" s="1650"/>
      <c r="L179" s="1650"/>
      <c r="M179" s="1650"/>
      <c r="N179" s="1650"/>
      <c r="O179" s="1650"/>
      <c r="P179" s="1650"/>
      <c r="Q179" s="1650"/>
      <c r="R179" s="1650"/>
      <c r="S179" s="1650"/>
      <c r="T179" s="1650"/>
      <c r="U179" s="1650"/>
      <c r="V179" s="1650"/>
      <c r="W179" s="1650"/>
      <c r="X179" s="1650"/>
      <c r="Y179" s="1650"/>
      <c r="Z179" s="1650"/>
      <c r="AA179" s="1650"/>
      <c r="AB179" s="1650"/>
      <c r="AC179" s="1650"/>
      <c r="AD179" s="1650"/>
      <c r="AE179" s="1650"/>
      <c r="AF179" s="1650"/>
      <c r="AG179" s="1650"/>
      <c r="AH179" s="1650"/>
      <c r="AI179" s="1650"/>
      <c r="AJ179" s="1650"/>
      <c r="AK179" s="1650"/>
      <c r="AL179" s="1650"/>
      <c r="AM179" s="1650"/>
      <c r="AN179" s="1650"/>
      <c r="AO179" s="1650"/>
      <c r="AP179" s="1650"/>
      <c r="AQ179" s="1650"/>
      <c r="AR179" s="1650"/>
      <c r="AS179" s="1650"/>
      <c r="AT179" s="1650"/>
      <c r="AU179" s="1650"/>
      <c r="AV179" s="1650"/>
      <c r="AW179" s="1650"/>
      <c r="AX179" s="1650"/>
      <c r="AY179" s="1650"/>
      <c r="AZ179" s="1650"/>
      <c r="BA179" s="1650"/>
      <c r="BB179" s="1650"/>
      <c r="BC179" s="1650"/>
      <c r="BD179" s="1650"/>
      <c r="BE179" s="1650"/>
      <c r="BF179" s="1650"/>
      <c r="BG179" s="1650"/>
      <c r="BH179" s="1650"/>
      <c r="BI179" s="1650"/>
      <c r="BJ179" s="1650"/>
      <c r="BK179" s="1650"/>
      <c r="BL179" s="1650"/>
      <c r="BM179" s="1650"/>
      <c r="BN179" s="1650"/>
      <c r="BO179" s="1650"/>
      <c r="BP179" s="1650"/>
      <c r="BQ179" s="1650"/>
      <c r="BR179" s="1650"/>
      <c r="BS179" s="1650"/>
      <c r="BT179" s="1650"/>
      <c r="BU179" s="1650"/>
      <c r="BV179" s="1650"/>
      <c r="BW179" s="1650"/>
      <c r="BX179" s="1650"/>
      <c r="BY179" s="1650"/>
      <c r="BZ179" s="1650"/>
      <c r="CA179" s="1650"/>
      <c r="CB179" s="1650"/>
      <c r="CC179" s="1650"/>
      <c r="CD179" s="1650"/>
      <c r="CE179" s="1650"/>
      <c r="CF179" s="1650"/>
      <c r="CG179" s="1650"/>
      <c r="CH179" s="1650"/>
      <c r="CI179" s="1650"/>
      <c r="CJ179" s="1650"/>
      <c r="CK179" s="1650"/>
      <c r="CL179" s="1650"/>
      <c r="CM179" s="1650"/>
      <c r="CN179" s="1650"/>
      <c r="CO179" s="1650"/>
      <c r="CP179" s="1650"/>
      <c r="CQ179" s="1650"/>
      <c r="CR179" s="1650"/>
      <c r="CS179" s="1650"/>
      <c r="CT179" s="1650"/>
      <c r="CU179" s="1650"/>
      <c r="CV179" s="1650"/>
      <c r="CW179" s="1650"/>
      <c r="CX179" s="1650"/>
      <c r="CY179" s="1650"/>
      <c r="CZ179" s="1650"/>
      <c r="DA179" s="1650"/>
      <c r="DB179" s="1650"/>
      <c r="DC179" s="1650"/>
      <c r="DD179" s="1650"/>
      <c r="DE179" s="1650"/>
      <c r="DF179" s="1650"/>
      <c r="DG179" s="1650"/>
      <c r="DH179" s="1650"/>
      <c r="DI179" s="1650"/>
      <c r="DJ179" s="1650"/>
      <c r="DK179" s="1650"/>
      <c r="DL179" s="1650"/>
      <c r="DM179" s="1650"/>
      <c r="DN179" s="1650"/>
      <c r="DO179" s="1650"/>
      <c r="DP179" s="1650"/>
      <c r="DQ179" s="1650"/>
      <c r="DR179" s="1650"/>
      <c r="DS179" s="1650"/>
      <c r="DT179" s="1650"/>
      <c r="DU179" s="1650"/>
      <c r="DV179" s="1650"/>
      <c r="DW179" s="1650"/>
      <c r="DX179" s="1650"/>
      <c r="DY179" s="1650"/>
      <c r="DZ179" s="1650"/>
      <c r="EA179" s="1650"/>
      <c r="EB179" s="1650"/>
      <c r="EC179" s="1650"/>
      <c r="ED179" s="1650"/>
      <c r="EE179" s="1650"/>
      <c r="EF179" s="1650"/>
      <c r="EG179" s="1650"/>
      <c r="EH179" s="1650"/>
      <c r="EI179" s="1650"/>
      <c r="EJ179" s="1650"/>
      <c r="EK179" s="1650"/>
      <c r="EL179" s="1650"/>
      <c r="EM179" s="1650"/>
      <c r="EN179" s="1650"/>
      <c r="EO179" s="1650"/>
      <c r="EP179" s="1650"/>
      <c r="EQ179" s="1650"/>
      <c r="ER179" s="1650"/>
      <c r="ES179" s="1650"/>
      <c r="ET179" s="1650"/>
      <c r="EU179" s="1650"/>
      <c r="EV179" s="1650"/>
      <c r="EW179" s="1650"/>
      <c r="EX179" s="1650"/>
      <c r="EY179" s="1650"/>
      <c r="EZ179" s="1650"/>
      <c r="FA179" s="1650"/>
      <c r="FB179" s="1650"/>
      <c r="FC179" s="1650"/>
      <c r="FD179" s="1650"/>
      <c r="FE179" s="1650"/>
      <c r="FF179" s="1650"/>
      <c r="FG179" s="1650"/>
      <c r="FH179" s="1650"/>
      <c r="FI179" s="1650"/>
      <c r="FJ179" s="1650"/>
      <c r="FK179" s="1650"/>
      <c r="FL179" s="1650"/>
      <c r="FM179" s="1650"/>
      <c r="FN179" s="1650"/>
      <c r="FO179" s="1650"/>
      <c r="FP179" s="1650"/>
      <c r="FQ179" s="1650"/>
      <c r="FR179" s="1650"/>
      <c r="FS179" s="1650"/>
      <c r="FT179" s="1650"/>
      <c r="FU179" s="1650"/>
      <c r="FV179" s="1650"/>
      <c r="FW179" s="1650"/>
      <c r="FX179" s="1650"/>
      <c r="FY179" s="1650"/>
      <c r="FZ179" s="1650"/>
      <c r="GA179" s="1650"/>
      <c r="GB179" s="1650"/>
      <c r="GC179" s="1650"/>
      <c r="GD179" s="1650"/>
      <c r="GE179" s="1650"/>
      <c r="GF179" s="1650"/>
      <c r="GG179" s="1650"/>
      <c r="GH179" s="1650"/>
      <c r="GI179" s="1650"/>
      <c r="GJ179" s="1650"/>
      <c r="GK179" s="1650"/>
      <c r="GL179" s="1650"/>
      <c r="GM179" s="1650"/>
      <c r="GO179" s="1169"/>
      <c r="GP179" s="1645"/>
      <c r="GQ179" s="1645"/>
      <c r="GR179" s="1169"/>
      <c r="GS179" s="1169"/>
      <c r="GT179" s="1169"/>
      <c r="GU179" s="1169"/>
      <c r="GV179" s="1645"/>
      <c r="GW179" s="1169"/>
      <c r="GX179" s="1169"/>
      <c r="GY179" s="553"/>
      <c r="GZ179" s="1169"/>
      <c r="HA179" s="1169"/>
      <c r="HB179" s="1169"/>
      <c r="HC179" s="1169"/>
      <c r="HD179" s="1169"/>
      <c r="HE179" s="1641"/>
      <c r="HF179" s="575"/>
      <c r="HG179" s="575"/>
      <c r="HH179" s="575"/>
      <c r="HI179" s="575"/>
      <c r="HJ179" s="1650">
        <v>11</v>
      </c>
    </row>
    <row s="1650" customFormat="1" customHeight="1" ht="11.549999999999999">
      <c r="A180" s="996"/>
      <c r="B180" s="1645"/>
      <c r="C180" s="1645"/>
      <c r="D180" s="360"/>
      <c r="J180" s="1650"/>
      <c r="K180" s="1650"/>
      <c r="L180" s="1650"/>
      <c r="M180" s="1650"/>
      <c r="N180" s="1650"/>
      <c r="O180" s="1650"/>
      <c r="P180" s="1650"/>
      <c r="Q180" s="1650"/>
      <c r="R180" s="1650"/>
      <c r="S180" s="1650"/>
      <c r="T180" s="1650"/>
      <c r="U180" s="1650"/>
      <c r="V180" s="1650"/>
      <c r="W180" s="1650"/>
      <c r="X180" s="1650"/>
      <c r="Y180" s="1650"/>
      <c r="Z180" s="1650"/>
      <c r="AA180" s="1650"/>
      <c r="AB180" s="1650"/>
      <c r="AC180" s="1650"/>
      <c r="AD180" s="1650"/>
      <c r="AE180" s="1650"/>
      <c r="AF180" s="1650"/>
      <c r="AG180" s="1650"/>
      <c r="AH180" s="1650"/>
      <c r="AI180" s="1650"/>
      <c r="AJ180" s="1650"/>
      <c r="AK180" s="1650"/>
      <c r="AL180" s="1650"/>
      <c r="AM180" s="1650"/>
      <c r="AN180" s="1650"/>
      <c r="AO180" s="1650"/>
      <c r="AP180" s="1650"/>
      <c r="AQ180" s="1650"/>
      <c r="AR180" s="1650"/>
      <c r="AS180" s="1650"/>
      <c r="AT180" s="1650"/>
      <c r="AU180" s="1650"/>
      <c r="AV180" s="1650"/>
      <c r="AW180" s="1650"/>
      <c r="AX180" s="1650"/>
      <c r="AY180" s="1650"/>
      <c r="AZ180" s="1650"/>
      <c r="BA180" s="1650"/>
      <c r="BB180" s="1650"/>
      <c r="BC180" s="1650"/>
      <c r="BD180" s="1650"/>
      <c r="BE180" s="1650"/>
      <c r="BF180" s="1650"/>
      <c r="BG180" s="1650"/>
      <c r="BH180" s="1650"/>
      <c r="BI180" s="1650"/>
      <c r="BJ180" s="1650"/>
      <c r="BK180" s="1650"/>
      <c r="BL180" s="1650"/>
      <c r="BM180" s="1650"/>
      <c r="BN180" s="1650"/>
      <c r="BO180" s="1650"/>
      <c r="BP180" s="1650"/>
      <c r="BQ180" s="1650"/>
      <c r="BR180" s="1650"/>
      <c r="BS180" s="1650"/>
      <c r="BT180" s="1650"/>
      <c r="BU180" s="1650"/>
      <c r="BV180" s="1650"/>
      <c r="BW180" s="1650"/>
      <c r="BX180" s="1650"/>
      <c r="BY180" s="1650"/>
      <c r="BZ180" s="1650"/>
      <c r="CA180" s="1650"/>
      <c r="CB180" s="1650"/>
      <c r="CC180" s="1650"/>
      <c r="CD180" s="1650"/>
      <c r="CE180" s="1650"/>
      <c r="CF180" s="1650"/>
      <c r="CG180" s="1650"/>
      <c r="CH180" s="1650"/>
      <c r="CI180" s="1650"/>
      <c r="CJ180" s="1650"/>
      <c r="CK180" s="1650"/>
      <c r="CL180" s="1650"/>
      <c r="CM180" s="1650"/>
      <c r="CN180" s="1650"/>
      <c r="CO180" s="1650"/>
      <c r="CP180" s="1650"/>
      <c r="CQ180" s="1650"/>
      <c r="CR180" s="1650"/>
      <c r="CS180" s="1650"/>
      <c r="CT180" s="1650"/>
      <c r="CU180" s="1650"/>
      <c r="CV180" s="1650"/>
      <c r="CW180" s="1650"/>
      <c r="CX180" s="1650"/>
      <c r="CY180" s="1650"/>
      <c r="CZ180" s="1650"/>
      <c r="DA180" s="1650"/>
      <c r="DB180" s="1650"/>
      <c r="DC180" s="1650"/>
      <c r="DD180" s="1650"/>
      <c r="DE180" s="1650"/>
      <c r="DF180" s="1650"/>
      <c r="DG180" s="1650"/>
      <c r="DH180" s="1650"/>
      <c r="DI180" s="1650"/>
      <c r="DJ180" s="1650"/>
      <c r="DK180" s="1650"/>
      <c r="DL180" s="1650"/>
      <c r="DM180" s="1650"/>
      <c r="DN180" s="1650"/>
      <c r="DO180" s="1650"/>
      <c r="DP180" s="1650"/>
      <c r="DQ180" s="1650"/>
      <c r="DR180" s="1650"/>
      <c r="DS180" s="1650"/>
      <c r="DT180" s="1650"/>
      <c r="DU180" s="1650"/>
      <c r="DV180" s="1650"/>
      <c r="DW180" s="1650"/>
      <c r="DX180" s="1650"/>
      <c r="DY180" s="1650"/>
      <c r="DZ180" s="1650"/>
      <c r="EA180" s="1650"/>
      <c r="EB180" s="1650"/>
      <c r="EC180" s="1650"/>
      <c r="ED180" s="1650"/>
      <c r="EE180" s="1650"/>
      <c r="EF180" s="1650"/>
      <c r="EG180" s="1650"/>
      <c r="EH180" s="1650"/>
      <c r="EI180" s="1650"/>
      <c r="EJ180" s="1650"/>
      <c r="EK180" s="1650"/>
      <c r="EL180" s="1650"/>
      <c r="EM180" s="1650"/>
      <c r="EN180" s="1650"/>
      <c r="EO180" s="1650"/>
      <c r="EP180" s="1650"/>
      <c r="EQ180" s="1650"/>
      <c r="ER180" s="1650"/>
      <c r="ES180" s="1650"/>
      <c r="ET180" s="1650"/>
      <c r="EU180" s="1650"/>
      <c r="EV180" s="1650"/>
      <c r="EW180" s="1650"/>
      <c r="EX180" s="1650"/>
      <c r="EY180" s="1650"/>
      <c r="EZ180" s="1650"/>
      <c r="FA180" s="1650"/>
      <c r="FB180" s="1650"/>
      <c r="FC180" s="1650"/>
      <c r="FD180" s="1650"/>
      <c r="FE180" s="1650"/>
      <c r="FF180" s="1650"/>
      <c r="FG180" s="1650"/>
      <c r="FH180" s="1650"/>
      <c r="FI180" s="1650"/>
      <c r="FJ180" s="1650"/>
      <c r="FK180" s="1650"/>
      <c r="FL180" s="1650"/>
      <c r="FM180" s="1650"/>
      <c r="FN180" s="1650"/>
      <c r="FO180" s="1650"/>
      <c r="FP180" s="1650"/>
      <c r="FQ180" s="1650"/>
      <c r="FR180" s="1650"/>
      <c r="FS180" s="1650"/>
      <c r="FT180" s="1650"/>
      <c r="FU180" s="1650"/>
      <c r="FV180" s="1650"/>
      <c r="FW180" s="1650"/>
      <c r="FX180" s="1650"/>
      <c r="FY180" s="1650"/>
      <c r="FZ180" s="1650"/>
      <c r="GA180" s="1650"/>
      <c r="GB180" s="1650"/>
      <c r="GC180" s="1650"/>
      <c r="GD180" s="1650"/>
      <c r="GE180" s="1650"/>
      <c r="GF180" s="1650"/>
      <c r="GG180" s="1650"/>
      <c r="GH180" s="1650"/>
      <c r="GI180" s="1650"/>
      <c r="GJ180" s="1650"/>
      <c r="GK180" s="1650"/>
      <c r="GL180" s="1650"/>
      <c r="GM180" s="1650"/>
      <c r="GO180" s="1169"/>
      <c r="GP180" s="1645"/>
      <c r="GQ180" s="1645"/>
      <c r="GR180" s="1169"/>
      <c r="GS180" s="1169"/>
      <c r="GT180" s="1169"/>
      <c r="GU180" s="1169"/>
      <c r="GV180" s="1645"/>
      <c r="GW180" s="1169"/>
      <c r="GX180" s="1169"/>
      <c r="GY180" s="553"/>
      <c r="GZ180" s="1169"/>
      <c r="HA180" s="1169"/>
      <c r="HB180" s="1169"/>
      <c r="HC180" s="1169"/>
      <c r="HD180" s="1169"/>
      <c r="HE180" s="1641"/>
      <c r="HF180" s="575"/>
      <c r="HG180" s="575"/>
      <c r="HH180" s="575"/>
      <c r="HI180" s="575"/>
      <c r="HJ180" s="1650">
        <v>11</v>
      </c>
    </row>
    <row s="1650" customFormat="1" customHeight="1" ht="11.549999999999999">
      <c r="A181" s="996"/>
      <c r="B181" s="1645"/>
      <c r="C181" s="1645"/>
      <c r="D181" s="360"/>
      <c r="J181" s="1650"/>
      <c r="K181" s="1650"/>
      <c r="L181" s="1650"/>
      <c r="M181" s="1650"/>
      <c r="N181" s="1650"/>
      <c r="O181" s="1650"/>
      <c r="P181" s="1650"/>
      <c r="Q181" s="1650"/>
      <c r="R181" s="1650"/>
      <c r="S181" s="1650"/>
      <c r="T181" s="1650"/>
      <c r="U181" s="1650"/>
      <c r="V181" s="1650"/>
      <c r="W181" s="1650"/>
      <c r="X181" s="1650"/>
      <c r="Y181" s="1650"/>
      <c r="Z181" s="1650"/>
      <c r="AA181" s="1650"/>
      <c r="AB181" s="1650"/>
      <c r="AC181" s="1650"/>
      <c r="AD181" s="1650"/>
      <c r="AE181" s="1650"/>
      <c r="AF181" s="1650"/>
      <c r="AG181" s="1650"/>
      <c r="AH181" s="1650"/>
      <c r="AI181" s="1650"/>
      <c r="AJ181" s="1650"/>
      <c r="AK181" s="1650"/>
      <c r="AL181" s="1650"/>
      <c r="AM181" s="1650"/>
      <c r="AN181" s="1650"/>
      <c r="AO181" s="1650"/>
      <c r="AP181" s="1650"/>
      <c r="AQ181" s="1650"/>
      <c r="AR181" s="1650"/>
      <c r="AS181" s="1650"/>
      <c r="AT181" s="1650"/>
      <c r="AU181" s="1650"/>
      <c r="AV181" s="1650"/>
      <c r="AW181" s="1650"/>
      <c r="AX181" s="1650"/>
      <c r="AY181" s="1650"/>
      <c r="AZ181" s="1650"/>
      <c r="BA181" s="1650"/>
      <c r="BB181" s="1650"/>
      <c r="BC181" s="1650"/>
      <c r="BD181" s="1650"/>
      <c r="BE181" s="1650"/>
      <c r="BF181" s="1650"/>
      <c r="BG181" s="1650"/>
      <c r="BH181" s="1650"/>
      <c r="BI181" s="1650"/>
      <c r="BJ181" s="1650"/>
      <c r="BK181" s="1650"/>
      <c r="BL181" s="1650"/>
      <c r="BM181" s="1650"/>
      <c r="BN181" s="1650"/>
      <c r="BO181" s="1650"/>
      <c r="BP181" s="1650"/>
      <c r="BQ181" s="1650"/>
      <c r="BR181" s="1650"/>
      <c r="BS181" s="1650"/>
      <c r="BT181" s="1650"/>
      <c r="BU181" s="1650"/>
      <c r="BV181" s="1650"/>
      <c r="BW181" s="1650"/>
      <c r="BX181" s="1650"/>
      <c r="BY181" s="1650"/>
      <c r="BZ181" s="1650"/>
      <c r="CA181" s="1650"/>
      <c r="CB181" s="1650"/>
      <c r="CC181" s="1650"/>
      <c r="CD181" s="1650"/>
      <c r="CE181" s="1650"/>
      <c r="CF181" s="1650"/>
      <c r="CG181" s="1650"/>
      <c r="CH181" s="1650"/>
      <c r="CI181" s="1650"/>
      <c r="CJ181" s="1650"/>
      <c r="CK181" s="1650"/>
      <c r="CL181" s="1650"/>
      <c r="CM181" s="1650"/>
      <c r="CN181" s="1650"/>
      <c r="CO181" s="1650"/>
      <c r="CP181" s="1650"/>
      <c r="CQ181" s="1650"/>
      <c r="CR181" s="1650"/>
      <c r="CS181" s="1650"/>
      <c r="CT181" s="1650"/>
      <c r="CU181" s="1650"/>
      <c r="CV181" s="1650"/>
      <c r="CW181" s="1650"/>
      <c r="CX181" s="1650"/>
      <c r="CY181" s="1650"/>
      <c r="CZ181" s="1650"/>
      <c r="DA181" s="1650"/>
      <c r="DB181" s="1650"/>
      <c r="DC181" s="1650"/>
      <c r="DD181" s="1650"/>
      <c r="DE181" s="1650"/>
      <c r="DF181" s="1650"/>
      <c r="DG181" s="1650"/>
      <c r="DH181" s="1650"/>
      <c r="DI181" s="1650"/>
      <c r="DJ181" s="1650"/>
      <c r="DK181" s="1650"/>
      <c r="DL181" s="1650"/>
      <c r="DM181" s="1650"/>
      <c r="DN181" s="1650"/>
      <c r="DO181" s="1650"/>
      <c r="DP181" s="1650"/>
      <c r="DQ181" s="1650"/>
      <c r="DR181" s="1650"/>
      <c r="DS181" s="1650"/>
      <c r="DT181" s="1650"/>
      <c r="DU181" s="1650"/>
      <c r="DV181" s="1650"/>
      <c r="DW181" s="1650"/>
      <c r="DX181" s="1650"/>
      <c r="DY181" s="1650"/>
      <c r="DZ181" s="1650"/>
      <c r="EA181" s="1650"/>
      <c r="EB181" s="1650"/>
      <c r="EC181" s="1650"/>
      <c r="ED181" s="1650"/>
      <c r="EE181" s="1650"/>
      <c r="EF181" s="1650"/>
      <c r="EG181" s="1650"/>
      <c r="EH181" s="1650"/>
      <c r="EI181" s="1650"/>
      <c r="EJ181" s="1650"/>
      <c r="EK181" s="1650"/>
      <c r="EL181" s="1650"/>
      <c r="EM181" s="1650"/>
      <c r="EN181" s="1650"/>
      <c r="EO181" s="1650"/>
      <c r="EP181" s="1650"/>
      <c r="EQ181" s="1650"/>
      <c r="ER181" s="1650"/>
      <c r="ES181" s="1650"/>
      <c r="ET181" s="1650"/>
      <c r="EU181" s="1650"/>
      <c r="EV181" s="1650"/>
      <c r="EW181" s="1650"/>
      <c r="EX181" s="1650"/>
      <c r="EY181" s="1650"/>
      <c r="EZ181" s="1650"/>
      <c r="FA181" s="1650"/>
      <c r="FB181" s="1650"/>
      <c r="FC181" s="1650"/>
      <c r="FD181" s="1650"/>
      <c r="FE181" s="1650"/>
      <c r="FF181" s="1650"/>
      <c r="FG181" s="1650"/>
      <c r="FH181" s="1650"/>
      <c r="FI181" s="1650"/>
      <c r="FJ181" s="1650"/>
      <c r="FK181" s="1650"/>
      <c r="FL181" s="1650"/>
      <c r="FM181" s="1650"/>
      <c r="FN181" s="1650"/>
      <c r="FO181" s="1650"/>
      <c r="FP181" s="1650"/>
      <c r="FQ181" s="1650"/>
      <c r="FR181" s="1650"/>
      <c r="FS181" s="1650"/>
      <c r="FT181" s="1650"/>
      <c r="FU181" s="1650"/>
      <c r="FV181" s="1650"/>
      <c r="FW181" s="1650"/>
      <c r="FX181" s="1650"/>
      <c r="FY181" s="1650"/>
      <c r="FZ181" s="1650"/>
      <c r="GA181" s="1650"/>
      <c r="GB181" s="1650"/>
      <c r="GC181" s="1650"/>
      <c r="GD181" s="1650"/>
      <c r="GE181" s="1650"/>
      <c r="GF181" s="1650"/>
      <c r="GG181" s="1650"/>
      <c r="GH181" s="1650"/>
      <c r="GI181" s="1650"/>
      <c r="GJ181" s="1650"/>
      <c r="GK181" s="1650"/>
      <c r="GL181" s="1650"/>
      <c r="GM181" s="1650"/>
      <c r="GO181" s="1169"/>
      <c r="GP181" s="1645"/>
      <c r="GQ181" s="1645"/>
      <c r="GR181" s="1169"/>
      <c r="GS181" s="1169"/>
      <c r="GT181" s="1169"/>
      <c r="GU181" s="1169"/>
      <c r="GV181" s="1645"/>
      <c r="GW181" s="1169"/>
      <c r="GX181" s="1169"/>
      <c r="GY181" s="553"/>
      <c r="GZ181" s="1169"/>
      <c r="HA181" s="1169"/>
      <c r="HB181" s="1169"/>
      <c r="HC181" s="1169"/>
      <c r="HD181" s="1169"/>
      <c r="HE181" s="1641"/>
      <c r="HF181" s="575"/>
      <c r="HG181" s="575"/>
      <c r="HH181" s="575"/>
      <c r="HI181" s="575"/>
      <c r="HJ181" s="1650">
        <v>11</v>
      </c>
    </row>
    <row s="1650" customFormat="1" customHeight="1" ht="11.549999999999999">
      <c r="A182" s="996"/>
      <c r="B182" s="1645"/>
      <c r="C182" s="1645"/>
      <c r="D182" s="360"/>
      <c r="J182" s="1650"/>
      <c r="K182" s="1650"/>
      <c r="L182" s="1650"/>
      <c r="M182" s="1650"/>
      <c r="N182" s="1650"/>
      <c r="O182" s="1650"/>
      <c r="P182" s="1650"/>
      <c r="Q182" s="1650"/>
      <c r="R182" s="1650"/>
      <c r="S182" s="1650"/>
      <c r="T182" s="1650"/>
      <c r="U182" s="1650"/>
      <c r="V182" s="1650"/>
      <c r="W182" s="1650"/>
      <c r="X182" s="1650"/>
      <c r="Y182" s="1650"/>
      <c r="Z182" s="1650"/>
      <c r="AA182" s="1650"/>
      <c r="AB182" s="1650"/>
      <c r="AC182" s="1650"/>
      <c r="AD182" s="1650"/>
      <c r="AE182" s="1650"/>
      <c r="AF182" s="1650"/>
      <c r="AG182" s="1650"/>
      <c r="AH182" s="1650"/>
      <c r="AI182" s="1650"/>
      <c r="AJ182" s="1650"/>
      <c r="AK182" s="1650"/>
      <c r="AL182" s="1650"/>
      <c r="AM182" s="1650"/>
      <c r="AN182" s="1650"/>
      <c r="AO182" s="1650"/>
      <c r="AP182" s="1650"/>
      <c r="AQ182" s="1650"/>
      <c r="AR182" s="1650"/>
      <c r="AS182" s="1650"/>
      <c r="AT182" s="1650"/>
      <c r="AU182" s="1650"/>
      <c r="AV182" s="1650"/>
      <c r="AW182" s="1650"/>
      <c r="AX182" s="1650"/>
      <c r="AY182" s="1650"/>
      <c r="AZ182" s="1650"/>
      <c r="BA182" s="1650"/>
      <c r="BB182" s="1650"/>
      <c r="BC182" s="1650"/>
      <c r="BD182" s="1650"/>
      <c r="BE182" s="1650"/>
      <c r="BF182" s="1650"/>
      <c r="BG182" s="1650"/>
      <c r="BH182" s="1650"/>
      <c r="BI182" s="1650"/>
      <c r="BJ182" s="1650"/>
      <c r="BK182" s="1650"/>
      <c r="BL182" s="1650"/>
      <c r="BM182" s="1650"/>
      <c r="BN182" s="1650"/>
      <c r="BO182" s="1650"/>
      <c r="BP182" s="1650"/>
      <c r="BQ182" s="1650"/>
      <c r="BR182" s="1650"/>
      <c r="BS182" s="1650"/>
      <c r="BT182" s="1650"/>
      <c r="BU182" s="1650"/>
      <c r="BV182" s="1650"/>
      <c r="BW182" s="1650"/>
      <c r="BX182" s="1650"/>
      <c r="BY182" s="1650"/>
      <c r="BZ182" s="1650"/>
      <c r="CA182" s="1650"/>
      <c r="CB182" s="1650"/>
      <c r="CC182" s="1650"/>
      <c r="CD182" s="1650"/>
      <c r="CE182" s="1650"/>
      <c r="CF182" s="1650"/>
      <c r="CG182" s="1650"/>
      <c r="CH182" s="1650"/>
      <c r="CI182" s="1650"/>
      <c r="CJ182" s="1650"/>
      <c r="CK182" s="1650"/>
      <c r="CL182" s="1650"/>
      <c r="CM182" s="1650"/>
      <c r="CN182" s="1650"/>
      <c r="CO182" s="1650"/>
      <c r="CP182" s="1650"/>
      <c r="CQ182" s="1650"/>
      <c r="CR182" s="1650"/>
      <c r="CS182" s="1650"/>
      <c r="CT182" s="1650"/>
      <c r="CU182" s="1650"/>
      <c r="CV182" s="1650"/>
      <c r="CW182" s="1650"/>
      <c r="CX182" s="1650"/>
      <c r="CY182" s="1650"/>
      <c r="CZ182" s="1650"/>
      <c r="DA182" s="1650"/>
      <c r="DB182" s="1650"/>
      <c r="DC182" s="1650"/>
      <c r="DD182" s="1650"/>
      <c r="DE182" s="1650"/>
      <c r="DF182" s="1650"/>
      <c r="DG182" s="1650"/>
      <c r="DH182" s="1650"/>
      <c r="DI182" s="1650"/>
      <c r="DJ182" s="1650"/>
      <c r="DK182" s="1650"/>
      <c r="DL182" s="1650"/>
      <c r="DM182" s="1650"/>
      <c r="DN182" s="1650"/>
      <c r="DO182" s="1650"/>
      <c r="DP182" s="1650"/>
      <c r="DQ182" s="1650"/>
      <c r="DR182" s="1650"/>
      <c r="DS182" s="1650"/>
      <c r="DT182" s="1650"/>
      <c r="DU182" s="1650"/>
      <c r="DV182" s="1650"/>
      <c r="DW182" s="1650"/>
      <c r="DX182" s="1650"/>
      <c r="DY182" s="1650"/>
      <c r="DZ182" s="1650"/>
      <c r="EA182" s="1650"/>
      <c r="EB182" s="1650"/>
      <c r="EC182" s="1650"/>
      <c r="ED182" s="1650"/>
      <c r="EE182" s="1650"/>
      <c r="EF182" s="1650"/>
      <c r="EG182" s="1650"/>
      <c r="EH182" s="1650"/>
      <c r="EI182" s="1650"/>
      <c r="EJ182" s="1650"/>
      <c r="EK182" s="1650"/>
      <c r="EL182" s="1650"/>
      <c r="EM182" s="1650"/>
      <c r="EN182" s="1650"/>
      <c r="EO182" s="1650"/>
      <c r="EP182" s="1650"/>
      <c r="EQ182" s="1650"/>
      <c r="ER182" s="1650"/>
      <c r="ES182" s="1650"/>
      <c r="ET182" s="1650"/>
      <c r="EU182" s="1650"/>
      <c r="EV182" s="1650"/>
      <c r="EW182" s="1650"/>
      <c r="EX182" s="1650"/>
      <c r="EY182" s="1650"/>
      <c r="EZ182" s="1650"/>
      <c r="FA182" s="1650"/>
      <c r="FB182" s="1650"/>
      <c r="FC182" s="1650"/>
      <c r="FD182" s="1650"/>
      <c r="FE182" s="1650"/>
      <c r="FF182" s="1650"/>
      <c r="FG182" s="1650"/>
      <c r="FH182" s="1650"/>
      <c r="FI182" s="1650"/>
      <c r="FJ182" s="1650"/>
      <c r="FK182" s="1650"/>
      <c r="FL182" s="1650"/>
      <c r="FM182" s="1650"/>
      <c r="FN182" s="1650"/>
      <c r="FO182" s="1650"/>
      <c r="FP182" s="1650"/>
      <c r="FQ182" s="1650"/>
      <c r="FR182" s="1650"/>
      <c r="FS182" s="1650"/>
      <c r="FT182" s="1650"/>
      <c r="FU182" s="1650"/>
      <c r="FV182" s="1650"/>
      <c r="FW182" s="1650"/>
      <c r="FX182" s="1650"/>
      <c r="FY182" s="1650"/>
      <c r="FZ182" s="1650"/>
      <c r="GA182" s="1650"/>
      <c r="GB182" s="1650"/>
      <c r="GC182" s="1650"/>
      <c r="GD182" s="1650"/>
      <c r="GE182" s="1650"/>
      <c r="GF182" s="1650"/>
      <c r="GG182" s="1650"/>
      <c r="GH182" s="1650"/>
      <c r="GI182" s="1650"/>
      <c r="GJ182" s="1650"/>
      <c r="GK182" s="1650"/>
      <c r="GL182" s="1650"/>
      <c r="GM182" s="1650"/>
      <c r="GO182" s="1169"/>
      <c r="GP182" s="1645"/>
      <c r="GQ182" s="1645"/>
      <c r="GR182" s="1169"/>
      <c r="GS182" s="1169"/>
      <c r="GT182" s="1169"/>
      <c r="GU182" s="1169"/>
      <c r="GV182" s="1645"/>
      <c r="GW182" s="1169"/>
      <c r="GX182" s="1169"/>
      <c r="GY182" s="553"/>
      <c r="GZ182" s="1169"/>
      <c r="HA182" s="1169"/>
      <c r="HB182" s="1169"/>
      <c r="HC182" s="1169"/>
      <c r="HD182" s="1169"/>
      <c r="HE182" s="1641"/>
      <c r="HF182" s="575"/>
      <c r="HG182" s="575"/>
      <c r="HH182" s="575"/>
      <c r="HI182" s="575"/>
      <c r="HJ182" s="1650">
        <v>11</v>
      </c>
    </row>
    <row s="1650" customFormat="1" customHeight="1" ht="11.549999999999999">
      <c r="A183" s="996"/>
      <c r="B183" s="1645"/>
      <c r="C183" s="1645"/>
      <c r="D183" s="360"/>
      <c r="J183" s="1650"/>
      <c r="K183" s="1650"/>
      <c r="L183" s="1650"/>
      <c r="M183" s="1650"/>
      <c r="N183" s="1650"/>
      <c r="O183" s="1650"/>
      <c r="P183" s="1650"/>
      <c r="Q183" s="1650"/>
      <c r="R183" s="1650"/>
      <c r="S183" s="1650"/>
      <c r="T183" s="1650"/>
      <c r="U183" s="1650"/>
      <c r="V183" s="1650"/>
      <c r="W183" s="1650"/>
      <c r="X183" s="1650"/>
      <c r="Y183" s="1650"/>
      <c r="Z183" s="1650"/>
      <c r="AA183" s="1650"/>
      <c r="AB183" s="1650"/>
      <c r="AC183" s="1650"/>
      <c r="AD183" s="1650"/>
      <c r="AE183" s="1650"/>
      <c r="AF183" s="1650"/>
      <c r="AG183" s="1650"/>
      <c r="AH183" s="1650"/>
      <c r="AI183" s="1650"/>
      <c r="AJ183" s="1650"/>
      <c r="AK183" s="1650"/>
      <c r="AL183" s="1650"/>
      <c r="AM183" s="1650"/>
      <c r="AN183" s="1650"/>
      <c r="AO183" s="1650"/>
      <c r="AP183" s="1650"/>
      <c r="AQ183" s="1650"/>
      <c r="AR183" s="1650"/>
      <c r="AS183" s="1650"/>
      <c r="AT183" s="1650"/>
      <c r="AU183" s="1650"/>
      <c r="AV183" s="1650"/>
      <c r="AW183" s="1650"/>
      <c r="AX183" s="1650"/>
      <c r="AY183" s="1650"/>
      <c r="AZ183" s="1650"/>
      <c r="BA183" s="1650"/>
      <c r="BB183" s="1650"/>
      <c r="BC183" s="1650"/>
      <c r="BD183" s="1650"/>
      <c r="BE183" s="1650"/>
      <c r="BF183" s="1650"/>
      <c r="BG183" s="1650"/>
      <c r="BH183" s="1650"/>
      <c r="BI183" s="1650"/>
      <c r="BJ183" s="1650"/>
      <c r="BK183" s="1650"/>
      <c r="BL183" s="1650"/>
      <c r="BM183" s="1650"/>
      <c r="BN183" s="1650"/>
      <c r="BO183" s="1650"/>
      <c r="BP183" s="1650"/>
      <c r="BQ183" s="1650"/>
      <c r="BR183" s="1650"/>
      <c r="BS183" s="1650"/>
      <c r="BT183" s="1650"/>
      <c r="BU183" s="1650"/>
      <c r="BV183" s="1650"/>
      <c r="BW183" s="1650"/>
      <c r="BX183" s="1650"/>
      <c r="BY183" s="1650"/>
      <c r="BZ183" s="1650"/>
      <c r="CA183" s="1650"/>
      <c r="CB183" s="1650"/>
      <c r="CC183" s="1650"/>
      <c r="CD183" s="1650"/>
      <c r="CE183" s="1650"/>
      <c r="CF183" s="1650"/>
      <c r="CG183" s="1650"/>
      <c r="CH183" s="1650"/>
      <c r="CI183" s="1650"/>
      <c r="CJ183" s="1650"/>
      <c r="CK183" s="1650"/>
      <c r="CL183" s="1650"/>
      <c r="CM183" s="1650"/>
      <c r="CN183" s="1650"/>
      <c r="CO183" s="1650"/>
      <c r="CP183" s="1650"/>
      <c r="CQ183" s="1650"/>
      <c r="CR183" s="1650"/>
      <c r="CS183" s="1650"/>
      <c r="CT183" s="1650"/>
      <c r="CU183" s="1650"/>
      <c r="CV183" s="1650"/>
      <c r="CW183" s="1650"/>
      <c r="CX183" s="1650"/>
      <c r="CY183" s="1650"/>
      <c r="CZ183" s="1650"/>
      <c r="DA183" s="1650"/>
      <c r="DB183" s="1650"/>
      <c r="DC183" s="1650"/>
      <c r="DD183" s="1650"/>
      <c r="DE183" s="1650"/>
      <c r="DF183" s="1650"/>
      <c r="DG183" s="1650"/>
      <c r="DH183" s="1650"/>
      <c r="DI183" s="1650"/>
      <c r="DJ183" s="1650"/>
      <c r="DK183" s="1650"/>
      <c r="DL183" s="1650"/>
      <c r="DM183" s="1650"/>
      <c r="DN183" s="1650"/>
      <c r="DO183" s="1650"/>
      <c r="DP183" s="1650"/>
      <c r="DQ183" s="1650"/>
      <c r="DR183" s="1650"/>
      <c r="DS183" s="1650"/>
      <c r="DT183" s="1650"/>
      <c r="DU183" s="1650"/>
      <c r="DV183" s="1650"/>
      <c r="DW183" s="1650"/>
      <c r="DX183" s="1650"/>
      <c r="DY183" s="1650"/>
      <c r="DZ183" s="1650"/>
      <c r="EA183" s="1650"/>
      <c r="EB183" s="1650"/>
      <c r="EC183" s="1650"/>
      <c r="ED183" s="1650"/>
      <c r="EE183" s="1650"/>
      <c r="EF183" s="1650"/>
      <c r="EG183" s="1650"/>
      <c r="EH183" s="1650"/>
      <c r="EI183" s="1650"/>
      <c r="EJ183" s="1650"/>
      <c r="EK183" s="1650"/>
      <c r="EL183" s="1650"/>
      <c r="EM183" s="1650"/>
      <c r="EN183" s="1650"/>
      <c r="EO183" s="1650"/>
      <c r="EP183" s="1650"/>
      <c r="EQ183" s="1650"/>
      <c r="ER183" s="1650"/>
      <c r="ES183" s="1650"/>
      <c r="ET183" s="1650"/>
      <c r="EU183" s="1650"/>
      <c r="EV183" s="1650"/>
      <c r="EW183" s="1650"/>
      <c r="EX183" s="1650"/>
      <c r="EY183" s="1650"/>
      <c r="EZ183" s="1650"/>
      <c r="FA183" s="1650"/>
      <c r="FB183" s="1650"/>
      <c r="FC183" s="1650"/>
      <c r="FD183" s="1650"/>
      <c r="FE183" s="1650"/>
      <c r="FF183" s="1650"/>
      <c r="FG183" s="1650"/>
      <c r="FH183" s="1650"/>
      <c r="FI183" s="1650"/>
      <c r="FJ183" s="1650"/>
      <c r="FK183" s="1650"/>
      <c r="FL183" s="1650"/>
      <c r="FM183" s="1650"/>
      <c r="FN183" s="1650"/>
      <c r="FO183" s="1650"/>
      <c r="FP183" s="1650"/>
      <c r="FQ183" s="1650"/>
      <c r="FR183" s="1650"/>
      <c r="FS183" s="1650"/>
      <c r="FT183" s="1650"/>
      <c r="FU183" s="1650"/>
      <c r="FV183" s="1650"/>
      <c r="FW183" s="1650"/>
      <c r="FX183" s="1650"/>
      <c r="FY183" s="1650"/>
      <c r="FZ183" s="1650"/>
      <c r="GA183" s="1650"/>
      <c r="GB183" s="1650"/>
      <c r="GC183" s="1650"/>
      <c r="GD183" s="1650"/>
      <c r="GE183" s="1650"/>
      <c r="GF183" s="1650"/>
      <c r="GG183" s="1650"/>
      <c r="GH183" s="1650"/>
      <c r="GI183" s="1650"/>
      <c r="GJ183" s="1650"/>
      <c r="GK183" s="1650"/>
      <c r="GL183" s="1650"/>
      <c r="GM183" s="1650"/>
      <c r="GO183" s="1169"/>
      <c r="GP183" s="1645"/>
      <c r="GQ183" s="1645"/>
      <c r="GR183" s="1169"/>
      <c r="GS183" s="1169"/>
      <c r="GT183" s="1169"/>
      <c r="GU183" s="1169"/>
      <c r="GV183" s="1645"/>
      <c r="GW183" s="1169"/>
      <c r="GX183" s="1169"/>
      <c r="GY183" s="553"/>
      <c r="GZ183" s="1169"/>
      <c r="HA183" s="1169"/>
      <c r="HB183" s="1169"/>
      <c r="HC183" s="1169"/>
      <c r="HD183" s="1169"/>
      <c r="HE183" s="1641"/>
      <c r="HF183" s="575"/>
      <c r="HG183" s="575"/>
      <c r="HH183" s="575"/>
      <c r="HI183" s="575"/>
      <c r="HJ183" s="1650">
        <v>11</v>
      </c>
    </row>
    <row s="1650" customFormat="1" customHeight="1" ht="11.549999999999999">
      <c r="A184" s="996"/>
      <c r="B184" s="1645"/>
      <c r="C184" s="1645"/>
      <c r="D184" s="360"/>
      <c r="J184" s="1650"/>
      <c r="K184" s="1650"/>
      <c r="L184" s="1650"/>
      <c r="M184" s="1650"/>
      <c r="N184" s="1650"/>
      <c r="O184" s="1650"/>
      <c r="P184" s="1650"/>
      <c r="Q184" s="1650"/>
      <c r="R184" s="1650"/>
      <c r="S184" s="1650"/>
      <c r="T184" s="1650"/>
      <c r="U184" s="1650"/>
      <c r="V184" s="1650"/>
      <c r="W184" s="1650"/>
      <c r="X184" s="1650"/>
      <c r="Y184" s="1650"/>
      <c r="Z184" s="1650"/>
      <c r="AA184" s="1650"/>
      <c r="AB184" s="1650"/>
      <c r="AC184" s="1650"/>
      <c r="AD184" s="1650"/>
      <c r="AE184" s="1650"/>
      <c r="AF184" s="1650"/>
      <c r="AG184" s="1650"/>
      <c r="AH184" s="1650"/>
      <c r="AI184" s="1650"/>
      <c r="AJ184" s="1650"/>
      <c r="AK184" s="1650"/>
      <c r="AL184" s="1650"/>
      <c r="AM184" s="1650"/>
      <c r="AN184" s="1650"/>
      <c r="AO184" s="1650"/>
      <c r="AP184" s="1650"/>
      <c r="AQ184" s="1650"/>
      <c r="AR184" s="1650"/>
      <c r="AS184" s="1650"/>
      <c r="AT184" s="1650"/>
      <c r="AU184" s="1650"/>
      <c r="AV184" s="1650"/>
      <c r="AW184" s="1650"/>
      <c r="AX184" s="1650"/>
      <c r="AY184" s="1650"/>
      <c r="AZ184" s="1650"/>
      <c r="BA184" s="1650"/>
      <c r="BB184" s="1650"/>
      <c r="BC184" s="1650"/>
      <c r="BD184" s="1650"/>
      <c r="BE184" s="1650"/>
      <c r="BF184" s="1650"/>
      <c r="BG184" s="1650"/>
      <c r="BH184" s="1650"/>
      <c r="BI184" s="1650"/>
      <c r="BJ184" s="1650"/>
      <c r="BK184" s="1650"/>
      <c r="BL184" s="1650"/>
      <c r="BM184" s="1650"/>
      <c r="BN184" s="1650"/>
      <c r="BO184" s="1650"/>
      <c r="BP184" s="1650"/>
      <c r="BQ184" s="1650"/>
      <c r="BR184" s="1650"/>
      <c r="BS184" s="1650"/>
      <c r="BT184" s="1650"/>
      <c r="BU184" s="1650"/>
      <c r="BV184" s="1650"/>
      <c r="BW184" s="1650"/>
      <c r="BX184" s="1650"/>
      <c r="BY184" s="1650"/>
      <c r="BZ184" s="1650"/>
      <c r="CA184" s="1650"/>
      <c r="CB184" s="1650"/>
      <c r="CC184" s="1650"/>
      <c r="CD184" s="1650"/>
      <c r="CE184" s="1650"/>
      <c r="CF184" s="1650"/>
      <c r="CG184" s="1650"/>
      <c r="CH184" s="1650"/>
      <c r="CI184" s="1650"/>
      <c r="CJ184" s="1650"/>
      <c r="CK184" s="1650"/>
      <c r="CL184" s="1650"/>
      <c r="CM184" s="1650"/>
      <c r="CN184" s="1650"/>
      <c r="CO184" s="1650"/>
      <c r="CP184" s="1650"/>
      <c r="CQ184" s="1650"/>
      <c r="CR184" s="1650"/>
      <c r="CS184" s="1650"/>
      <c r="CT184" s="1650"/>
      <c r="CU184" s="1650"/>
      <c r="CV184" s="1650"/>
      <c r="CW184" s="1650"/>
      <c r="CX184" s="1650"/>
      <c r="CY184" s="1650"/>
      <c r="CZ184" s="1650"/>
      <c r="DA184" s="1650"/>
      <c r="DB184" s="1650"/>
      <c r="DC184" s="1650"/>
      <c r="DD184" s="1650"/>
      <c r="DE184" s="1650"/>
      <c r="DF184" s="1650"/>
      <c r="DG184" s="1650"/>
      <c r="DH184" s="1650"/>
      <c r="DI184" s="1650"/>
      <c r="DJ184" s="1650"/>
      <c r="DK184" s="1650"/>
      <c r="DL184" s="1650"/>
      <c r="DM184" s="1650"/>
      <c r="DN184" s="1650"/>
      <c r="DO184" s="1650"/>
      <c r="DP184" s="1650"/>
      <c r="DQ184" s="1650"/>
      <c r="DR184" s="1650"/>
      <c r="DS184" s="1650"/>
      <c r="DT184" s="1650"/>
      <c r="DU184" s="1650"/>
      <c r="DV184" s="1650"/>
      <c r="DW184" s="1650"/>
      <c r="DX184" s="1650"/>
      <c r="DY184" s="1650"/>
      <c r="DZ184" s="1650"/>
      <c r="EA184" s="1650"/>
      <c r="EB184" s="1650"/>
      <c r="EC184" s="1650"/>
      <c r="ED184" s="1650"/>
      <c r="EE184" s="1650"/>
      <c r="EF184" s="1650"/>
      <c r="EG184" s="1650"/>
      <c r="EH184" s="1650"/>
      <c r="EI184" s="1650"/>
      <c r="EJ184" s="1650"/>
      <c r="EK184" s="1650"/>
      <c r="EL184" s="1650"/>
      <c r="EM184" s="1650"/>
      <c r="EN184" s="1650"/>
      <c r="EO184" s="1650"/>
      <c r="EP184" s="1650"/>
      <c r="EQ184" s="1650"/>
      <c r="ER184" s="1650"/>
      <c r="ES184" s="1650"/>
      <c r="ET184" s="1650"/>
      <c r="EU184" s="1650"/>
      <c r="EV184" s="1650"/>
      <c r="EW184" s="1650"/>
      <c r="EX184" s="1650"/>
      <c r="EY184" s="1650"/>
      <c r="EZ184" s="1650"/>
      <c r="FA184" s="1650"/>
      <c r="FB184" s="1650"/>
      <c r="FC184" s="1650"/>
      <c r="FD184" s="1650"/>
      <c r="FE184" s="1650"/>
      <c r="FF184" s="1650"/>
      <c r="FG184" s="1650"/>
      <c r="FH184" s="1650"/>
      <c r="FI184" s="1650"/>
      <c r="FJ184" s="1650"/>
      <c r="FK184" s="1650"/>
      <c r="FL184" s="1650"/>
      <c r="FM184" s="1650"/>
      <c r="FN184" s="1650"/>
      <c r="FO184" s="1650"/>
      <c r="FP184" s="1650"/>
      <c r="FQ184" s="1650"/>
      <c r="FR184" s="1650"/>
      <c r="FS184" s="1650"/>
      <c r="FT184" s="1650"/>
      <c r="FU184" s="1650"/>
      <c r="FV184" s="1650"/>
      <c r="FW184" s="1650"/>
      <c r="FX184" s="1650"/>
      <c r="FY184" s="1650"/>
      <c r="FZ184" s="1650"/>
      <c r="GA184" s="1650"/>
      <c r="GB184" s="1650"/>
      <c r="GC184" s="1650"/>
      <c r="GD184" s="1650"/>
      <c r="GE184" s="1650"/>
      <c r="GF184" s="1650"/>
      <c r="GG184" s="1650"/>
      <c r="GH184" s="1650"/>
      <c r="GI184" s="1650"/>
      <c r="GJ184" s="1650"/>
      <c r="GK184" s="1650"/>
      <c r="GL184" s="1650"/>
      <c r="GM184" s="1650"/>
      <c r="GO184" s="1169"/>
      <c r="GP184" s="1645"/>
      <c r="GQ184" s="1645"/>
      <c r="GR184" s="1169"/>
      <c r="GS184" s="1169"/>
      <c r="GT184" s="1169"/>
      <c r="GU184" s="1169"/>
      <c r="GV184" s="1645"/>
      <c r="GW184" s="1169"/>
      <c r="GX184" s="1169"/>
      <c r="GY184" s="553"/>
      <c r="GZ184" s="1169"/>
      <c r="HA184" s="1169"/>
      <c r="HB184" s="1169"/>
      <c r="HC184" s="1169"/>
      <c r="HD184" s="1169"/>
      <c r="HE184" s="1641"/>
      <c r="HF184" s="575"/>
      <c r="HG184" s="575"/>
      <c r="HH184" s="575"/>
      <c r="HI184" s="575"/>
      <c r="HJ184" s="1650">
        <v>11</v>
      </c>
    </row>
    <row s="1650" customFormat="1" customHeight="1" ht="11.549999999999999">
      <c r="A185" s="996"/>
      <c r="B185" s="1645"/>
      <c r="C185" s="1645"/>
      <c r="D185" s="360"/>
      <c r="J185" s="1650"/>
      <c r="K185" s="1650"/>
      <c r="L185" s="1650"/>
      <c r="M185" s="1650"/>
      <c r="N185" s="1650"/>
      <c r="O185" s="1650"/>
      <c r="P185" s="1650"/>
      <c r="Q185" s="1650"/>
      <c r="R185" s="1650"/>
      <c r="S185" s="1650"/>
      <c r="T185" s="1650"/>
      <c r="U185" s="1650"/>
      <c r="V185" s="1650"/>
      <c r="W185" s="1650"/>
      <c r="X185" s="1650"/>
      <c r="Y185" s="1650"/>
      <c r="Z185" s="1650"/>
      <c r="AA185" s="1650"/>
      <c r="AB185" s="1650"/>
      <c r="AC185" s="1650"/>
      <c r="AD185" s="1650"/>
      <c r="AE185" s="1650"/>
      <c r="AF185" s="1650"/>
      <c r="AG185" s="1650"/>
      <c r="AH185" s="1650"/>
      <c r="AI185" s="1650"/>
      <c r="AJ185" s="1650"/>
      <c r="AK185" s="1650"/>
      <c r="AL185" s="1650"/>
      <c r="AM185" s="1650"/>
      <c r="AN185" s="1650"/>
      <c r="AO185" s="1650"/>
      <c r="AP185" s="1650"/>
      <c r="AQ185" s="1650"/>
      <c r="AR185" s="1650"/>
      <c r="AS185" s="1650"/>
      <c r="AT185" s="1650"/>
      <c r="AU185" s="1650"/>
      <c r="AV185" s="1650"/>
      <c r="AW185" s="1650"/>
      <c r="AX185" s="1650"/>
      <c r="AY185" s="1650"/>
      <c r="AZ185" s="1650"/>
      <c r="BA185" s="1650"/>
      <c r="BB185" s="1650"/>
      <c r="BC185" s="1650"/>
      <c r="BD185" s="1650"/>
      <c r="BE185" s="1650"/>
      <c r="BF185" s="1650"/>
      <c r="BG185" s="1650"/>
      <c r="BH185" s="1650"/>
      <c r="BI185" s="1650"/>
      <c r="BJ185" s="1650"/>
      <c r="BK185" s="1650"/>
      <c r="BL185" s="1650"/>
      <c r="BM185" s="1650"/>
      <c r="BN185" s="1650"/>
      <c r="BO185" s="1650"/>
      <c r="BP185" s="1650"/>
      <c r="BQ185" s="1650"/>
      <c r="BR185" s="1650"/>
      <c r="BS185" s="1650"/>
      <c r="BT185" s="1650"/>
      <c r="BU185" s="1650"/>
      <c r="BV185" s="1650"/>
      <c r="BW185" s="1650"/>
      <c r="BX185" s="1650"/>
      <c r="BY185" s="1650"/>
      <c r="BZ185" s="1650"/>
      <c r="CA185" s="1650"/>
      <c r="CB185" s="1650"/>
      <c r="CC185" s="1650"/>
      <c r="CD185" s="1650"/>
      <c r="CE185" s="1650"/>
      <c r="CF185" s="1650"/>
      <c r="CG185" s="1650"/>
      <c r="CH185" s="1650"/>
      <c r="CI185" s="1650"/>
      <c r="CJ185" s="1650"/>
      <c r="CK185" s="1650"/>
      <c r="CL185" s="1650"/>
      <c r="CM185" s="1650"/>
      <c r="CN185" s="1650"/>
      <c r="CO185" s="1650"/>
      <c r="CP185" s="1650"/>
      <c r="CQ185" s="1650"/>
      <c r="CR185" s="1650"/>
      <c r="CS185" s="1650"/>
      <c r="CT185" s="1650"/>
      <c r="CU185" s="1650"/>
      <c r="CV185" s="1650"/>
      <c r="CW185" s="1650"/>
      <c r="CX185" s="1650"/>
      <c r="CY185" s="1650"/>
      <c r="CZ185" s="1650"/>
      <c r="DA185" s="1650"/>
      <c r="DB185" s="1650"/>
      <c r="DC185" s="1650"/>
      <c r="DD185" s="1650"/>
      <c r="DE185" s="1650"/>
      <c r="DF185" s="1650"/>
      <c r="DG185" s="1650"/>
      <c r="DH185" s="1650"/>
      <c r="DI185" s="1650"/>
      <c r="DJ185" s="1650"/>
      <c r="DK185" s="1650"/>
      <c r="DL185" s="1650"/>
      <c r="DM185" s="1650"/>
      <c r="DN185" s="1650"/>
      <c r="DO185" s="1650"/>
      <c r="DP185" s="1650"/>
      <c r="DQ185" s="1650"/>
      <c r="DR185" s="1650"/>
      <c r="DS185" s="1650"/>
      <c r="DT185" s="1650"/>
      <c r="DU185" s="1650"/>
      <c r="DV185" s="1650"/>
      <c r="DW185" s="1650"/>
      <c r="DX185" s="1650"/>
      <c r="DY185" s="1650"/>
      <c r="DZ185" s="1650"/>
      <c r="EA185" s="1650"/>
      <c r="EB185" s="1650"/>
      <c r="EC185" s="1650"/>
      <c r="ED185" s="1650"/>
      <c r="EE185" s="1650"/>
      <c r="EF185" s="1650"/>
      <c r="EG185" s="1650"/>
      <c r="EH185" s="1650"/>
      <c r="EI185" s="1650"/>
      <c r="EJ185" s="1650"/>
      <c r="EK185" s="1650"/>
      <c r="EL185" s="1650"/>
      <c r="EM185" s="1650"/>
      <c r="EN185" s="1650"/>
      <c r="EO185" s="1650"/>
      <c r="EP185" s="1650"/>
      <c r="EQ185" s="1650"/>
      <c r="ER185" s="1650"/>
      <c r="ES185" s="1650"/>
      <c r="ET185" s="1650"/>
      <c r="EU185" s="1650"/>
      <c r="EV185" s="1650"/>
      <c r="EW185" s="1650"/>
      <c r="EX185" s="1650"/>
      <c r="EY185" s="1650"/>
      <c r="EZ185" s="1650"/>
      <c r="FA185" s="1650"/>
      <c r="FB185" s="1650"/>
      <c r="FC185" s="1650"/>
      <c r="FD185" s="1650"/>
      <c r="FE185" s="1650"/>
      <c r="FF185" s="1650"/>
      <c r="FG185" s="1650"/>
      <c r="FH185" s="1650"/>
      <c r="FI185" s="1650"/>
      <c r="FJ185" s="1650"/>
      <c r="FK185" s="1650"/>
      <c r="FL185" s="1650"/>
      <c r="FM185" s="1650"/>
      <c r="FN185" s="1650"/>
      <c r="FO185" s="1650"/>
      <c r="FP185" s="1650"/>
      <c r="FQ185" s="1650"/>
      <c r="FR185" s="1650"/>
      <c r="FS185" s="1650"/>
      <c r="FT185" s="1650"/>
      <c r="FU185" s="1650"/>
      <c r="FV185" s="1650"/>
      <c r="FW185" s="1650"/>
      <c r="FX185" s="1650"/>
      <c r="FY185" s="1650"/>
      <c r="FZ185" s="1650"/>
      <c r="GA185" s="1650"/>
      <c r="GB185" s="1650"/>
      <c r="GC185" s="1650"/>
      <c r="GD185" s="1650"/>
      <c r="GE185" s="1650"/>
      <c r="GF185" s="1650"/>
      <c r="GG185" s="1650"/>
      <c r="GH185" s="1650"/>
      <c r="GI185" s="1650"/>
      <c r="GJ185" s="1650"/>
      <c r="GK185" s="1650"/>
      <c r="GL185" s="1650"/>
      <c r="GM185" s="1650"/>
      <c r="GO185" s="1169"/>
      <c r="GP185" s="1645"/>
      <c r="GQ185" s="1645"/>
      <c r="GR185" s="1169"/>
      <c r="GS185" s="1169"/>
      <c r="GT185" s="1169"/>
      <c r="GU185" s="1169"/>
      <c r="GV185" s="1645"/>
      <c r="GW185" s="1169"/>
      <c r="GX185" s="1169"/>
      <c r="GY185" s="553"/>
      <c r="GZ185" s="1169"/>
      <c r="HA185" s="1169"/>
      <c r="HB185" s="1169"/>
      <c r="HC185" s="1169"/>
      <c r="HD185" s="1169"/>
      <c r="HE185" s="1641"/>
      <c r="HF185" s="575"/>
      <c r="HG185" s="575"/>
      <c r="HH185" s="575"/>
      <c r="HI185" s="575"/>
      <c r="HJ185" s="1650">
        <v>11</v>
      </c>
    </row>
    <row s="1650" customFormat="1" customHeight="1" ht="11.549999999999999">
      <c r="A186" s="996"/>
      <c r="B186" s="1645"/>
      <c r="C186" s="1645"/>
      <c r="D186" s="360"/>
      <c r="J186" s="1650"/>
      <c r="K186" s="1650"/>
      <c r="L186" s="1650"/>
      <c r="M186" s="1650"/>
      <c r="N186" s="1650"/>
      <c r="O186" s="1650"/>
      <c r="P186" s="1650"/>
      <c r="Q186" s="1650"/>
      <c r="R186" s="1650"/>
      <c r="S186" s="1650"/>
      <c r="T186" s="1650"/>
      <c r="U186" s="1650"/>
      <c r="V186" s="1650"/>
      <c r="W186" s="1650"/>
      <c r="X186" s="1650"/>
      <c r="Y186" s="1650"/>
      <c r="Z186" s="1650"/>
      <c r="AA186" s="1650"/>
      <c r="AB186" s="1650"/>
      <c r="AC186" s="1650"/>
      <c r="AD186" s="1650"/>
      <c r="AE186" s="1650"/>
      <c r="AF186" s="1650"/>
      <c r="AG186" s="1650"/>
      <c r="AH186" s="1650"/>
      <c r="AI186" s="1650"/>
      <c r="AJ186" s="1650"/>
      <c r="AK186" s="1650"/>
      <c r="AL186" s="1650"/>
      <c r="AM186" s="1650"/>
      <c r="AN186" s="1650"/>
      <c r="AO186" s="1650"/>
      <c r="AP186" s="1650"/>
      <c r="AQ186" s="1650"/>
      <c r="AR186" s="1650"/>
      <c r="AS186" s="1650"/>
      <c r="AT186" s="1650"/>
      <c r="AU186" s="1650"/>
      <c r="AV186" s="1650"/>
      <c r="AW186" s="1650"/>
      <c r="AX186" s="1650"/>
      <c r="AY186" s="1650"/>
      <c r="AZ186" s="1650"/>
      <c r="BA186" s="1650"/>
      <c r="BB186" s="1650"/>
      <c r="BC186" s="1650"/>
      <c r="BD186" s="1650"/>
      <c r="BE186" s="1650"/>
      <c r="BF186" s="1650"/>
      <c r="BG186" s="1650"/>
      <c r="BH186" s="1650"/>
      <c r="BI186" s="1650"/>
      <c r="BJ186" s="1650"/>
      <c r="BK186" s="1650"/>
      <c r="BL186" s="1650"/>
      <c r="BM186" s="1650"/>
      <c r="BN186" s="1650"/>
      <c r="BO186" s="1650"/>
      <c r="BP186" s="1650"/>
      <c r="BQ186" s="1650"/>
      <c r="BR186" s="1650"/>
      <c r="BS186" s="1650"/>
      <c r="BT186" s="1650"/>
      <c r="BU186" s="1650"/>
      <c r="BV186" s="1650"/>
      <c r="BW186" s="1650"/>
      <c r="BX186" s="1650"/>
      <c r="BY186" s="1650"/>
      <c r="BZ186" s="1650"/>
      <c r="CA186" s="1650"/>
      <c r="CB186" s="1650"/>
      <c r="CC186" s="1650"/>
      <c r="CD186" s="1650"/>
      <c r="CE186" s="1650"/>
      <c r="CF186" s="1650"/>
      <c r="CG186" s="1650"/>
      <c r="CH186" s="1650"/>
      <c r="CI186" s="1650"/>
      <c r="CJ186" s="1650"/>
      <c r="CK186" s="1650"/>
      <c r="CL186" s="1650"/>
      <c r="CM186" s="1650"/>
      <c r="CN186" s="1650"/>
      <c r="CO186" s="1650"/>
      <c r="CP186" s="1650"/>
      <c r="CQ186" s="1650"/>
      <c r="CR186" s="1650"/>
      <c r="CS186" s="1650"/>
      <c r="CT186" s="1650"/>
      <c r="CU186" s="1650"/>
      <c r="CV186" s="1650"/>
      <c r="CW186" s="1650"/>
      <c r="CX186" s="1650"/>
      <c r="CY186" s="1650"/>
      <c r="CZ186" s="1650"/>
      <c r="DA186" s="1650"/>
      <c r="DB186" s="1650"/>
      <c r="DC186" s="1650"/>
      <c r="DD186" s="1650"/>
      <c r="DE186" s="1650"/>
      <c r="DF186" s="1650"/>
      <c r="DG186" s="1650"/>
      <c r="DH186" s="1650"/>
      <c r="DI186" s="1650"/>
      <c r="DJ186" s="1650"/>
      <c r="DK186" s="1650"/>
      <c r="DL186" s="1650"/>
      <c r="DM186" s="1650"/>
      <c r="DN186" s="1650"/>
      <c r="DO186" s="1650"/>
      <c r="DP186" s="1650"/>
      <c r="DQ186" s="1650"/>
      <c r="DR186" s="1650"/>
      <c r="DS186" s="1650"/>
      <c r="DT186" s="1650"/>
      <c r="DU186" s="1650"/>
      <c r="DV186" s="1650"/>
      <c r="DW186" s="1650"/>
      <c r="DX186" s="1650"/>
      <c r="DY186" s="1650"/>
      <c r="DZ186" s="1650"/>
      <c r="EA186" s="1650"/>
      <c r="EB186" s="1650"/>
      <c r="EC186" s="1650"/>
      <c r="ED186" s="1650"/>
      <c r="EE186" s="1650"/>
      <c r="EF186" s="1650"/>
      <c r="EG186" s="1650"/>
      <c r="EH186" s="1650"/>
      <c r="EI186" s="1650"/>
      <c r="EJ186" s="1650"/>
      <c r="EK186" s="1650"/>
      <c r="EL186" s="1650"/>
      <c r="EM186" s="1650"/>
      <c r="EN186" s="1650"/>
      <c r="EO186" s="1650"/>
      <c r="EP186" s="1650"/>
      <c r="EQ186" s="1650"/>
      <c r="ER186" s="1650"/>
      <c r="ES186" s="1650"/>
      <c r="ET186" s="1650"/>
      <c r="EU186" s="1650"/>
      <c r="EV186" s="1650"/>
      <c r="EW186" s="1650"/>
      <c r="EX186" s="1650"/>
      <c r="EY186" s="1650"/>
      <c r="EZ186" s="1650"/>
      <c r="FA186" s="1650"/>
      <c r="FB186" s="1650"/>
      <c r="FC186" s="1650"/>
      <c r="FD186" s="1650"/>
      <c r="FE186" s="1650"/>
      <c r="FF186" s="1650"/>
      <c r="FG186" s="1650"/>
      <c r="FH186" s="1650"/>
      <c r="FI186" s="1650"/>
      <c r="FJ186" s="1650"/>
      <c r="FK186" s="1650"/>
      <c r="FL186" s="1650"/>
      <c r="FM186" s="1650"/>
      <c r="FN186" s="1650"/>
      <c r="FO186" s="1650"/>
      <c r="FP186" s="1650"/>
      <c r="FQ186" s="1650"/>
      <c r="FR186" s="1650"/>
      <c r="FS186" s="1650"/>
      <c r="FT186" s="1650"/>
      <c r="FU186" s="1650"/>
      <c r="FV186" s="1650"/>
      <c r="FW186" s="1650"/>
      <c r="FX186" s="1650"/>
      <c r="FY186" s="1650"/>
      <c r="FZ186" s="1650"/>
      <c r="GA186" s="1650"/>
      <c r="GB186" s="1650"/>
      <c r="GC186" s="1650"/>
      <c r="GD186" s="1650"/>
      <c r="GE186" s="1650"/>
      <c r="GF186" s="1650"/>
      <c r="GG186" s="1650"/>
      <c r="GH186" s="1650"/>
      <c r="GI186" s="1650"/>
      <c r="GJ186" s="1650"/>
      <c r="GK186" s="1650"/>
      <c r="GL186" s="1650"/>
      <c r="GM186" s="1650"/>
      <c r="GO186" s="1169"/>
      <c r="GP186" s="1645"/>
      <c r="GQ186" s="1645"/>
      <c r="GR186" s="1169"/>
      <c r="GS186" s="1169"/>
      <c r="GT186" s="1169"/>
      <c r="GU186" s="1169"/>
      <c r="GV186" s="1645"/>
      <c r="GW186" s="1169"/>
      <c r="GX186" s="1169"/>
      <c r="GY186" s="553"/>
      <c r="GZ186" s="1169"/>
      <c r="HA186" s="1169"/>
      <c r="HB186" s="1169"/>
      <c r="HC186" s="1169"/>
      <c r="HD186" s="1169"/>
      <c r="HE186" s="1641"/>
      <c r="HF186" s="575"/>
      <c r="HG186" s="575"/>
      <c r="HH186" s="575"/>
      <c r="HI186" s="575"/>
      <c r="HJ186" s="1650">
        <v>11</v>
      </c>
    </row>
    <row s="1650" customFormat="1" customHeight="1" ht="11.549999999999999">
      <c r="A187" s="996"/>
      <c r="B187" s="1645"/>
      <c r="C187" s="1645"/>
      <c r="D187" s="360"/>
      <c r="J187" s="1650"/>
      <c r="K187" s="1650"/>
      <c r="L187" s="1650"/>
      <c r="M187" s="1650"/>
      <c r="N187" s="1650"/>
      <c r="O187" s="1650"/>
      <c r="P187" s="1650"/>
      <c r="Q187" s="1650"/>
      <c r="R187" s="1650"/>
      <c r="S187" s="1650"/>
      <c r="T187" s="1650"/>
      <c r="U187" s="1650"/>
      <c r="V187" s="1650"/>
      <c r="W187" s="1650"/>
      <c r="X187" s="1650"/>
      <c r="Y187" s="1650"/>
      <c r="Z187" s="1650"/>
      <c r="AA187" s="1650"/>
      <c r="AB187" s="1650"/>
      <c r="AC187" s="1650"/>
      <c r="AD187" s="1650"/>
      <c r="AE187" s="1650"/>
      <c r="AF187" s="1650"/>
      <c r="AG187" s="1650"/>
      <c r="AH187" s="1650"/>
      <c r="AI187" s="1650"/>
      <c r="AJ187" s="1650"/>
      <c r="AK187" s="1650"/>
      <c r="AL187" s="1650"/>
      <c r="AM187" s="1650"/>
      <c r="AN187" s="1650"/>
      <c r="AO187" s="1650"/>
      <c r="AP187" s="1650"/>
      <c r="AQ187" s="1650"/>
      <c r="AR187" s="1650"/>
      <c r="AS187" s="1650"/>
      <c r="AT187" s="1650"/>
      <c r="AU187" s="1650"/>
      <c r="AV187" s="1650"/>
      <c r="AW187" s="1650"/>
      <c r="AX187" s="1650"/>
      <c r="AY187" s="1650"/>
      <c r="AZ187" s="1650"/>
      <c r="BA187" s="1650"/>
      <c r="BB187" s="1650"/>
      <c r="BC187" s="1650"/>
      <c r="BD187" s="1650"/>
      <c r="BE187" s="1650"/>
      <c r="BF187" s="1650"/>
      <c r="BG187" s="1650"/>
      <c r="BH187" s="1650"/>
      <c r="BI187" s="1650"/>
      <c r="BJ187" s="1650"/>
      <c r="BK187" s="1650"/>
      <c r="BL187" s="1650"/>
      <c r="BM187" s="1650"/>
      <c r="BN187" s="1650"/>
      <c r="BO187" s="1650"/>
      <c r="BP187" s="1650"/>
      <c r="BQ187" s="1650"/>
      <c r="BR187" s="1650"/>
      <c r="BS187" s="1650"/>
      <c r="BT187" s="1650"/>
      <c r="BU187" s="1650"/>
      <c r="BV187" s="1650"/>
      <c r="BW187" s="1650"/>
      <c r="BX187" s="1650"/>
      <c r="BY187" s="1650"/>
      <c r="BZ187" s="1650"/>
      <c r="CA187" s="1650"/>
      <c r="CB187" s="1650"/>
      <c r="CC187" s="1650"/>
      <c r="CD187" s="1650"/>
      <c r="CE187" s="1650"/>
      <c r="CF187" s="1650"/>
      <c r="CG187" s="1650"/>
      <c r="CH187" s="1650"/>
      <c r="CI187" s="1650"/>
      <c r="CJ187" s="1650"/>
      <c r="CK187" s="1650"/>
      <c r="CL187" s="1650"/>
      <c r="CM187" s="1650"/>
      <c r="CN187" s="1650"/>
      <c r="CO187" s="1650"/>
      <c r="CP187" s="1650"/>
      <c r="CQ187" s="1650"/>
      <c r="CR187" s="1650"/>
      <c r="CS187" s="1650"/>
      <c r="CT187" s="1650"/>
      <c r="CU187" s="1650"/>
      <c r="CV187" s="1650"/>
      <c r="CW187" s="1650"/>
      <c r="CX187" s="1650"/>
      <c r="CY187" s="1650"/>
      <c r="CZ187" s="1650"/>
      <c r="DA187" s="1650"/>
      <c r="DB187" s="1650"/>
      <c r="DC187" s="1650"/>
      <c r="DD187" s="1650"/>
      <c r="DE187" s="1650"/>
      <c r="DF187" s="1650"/>
      <c r="DG187" s="1650"/>
      <c r="DH187" s="1650"/>
      <c r="DI187" s="1650"/>
      <c r="DJ187" s="1650"/>
      <c r="DK187" s="1650"/>
      <c r="DL187" s="1650"/>
      <c r="DM187" s="1650"/>
      <c r="DN187" s="1650"/>
      <c r="DO187" s="1650"/>
      <c r="DP187" s="1650"/>
      <c r="DQ187" s="1650"/>
      <c r="DR187" s="1650"/>
      <c r="DS187" s="1650"/>
      <c r="DT187" s="1650"/>
      <c r="DU187" s="1650"/>
      <c r="DV187" s="1650"/>
      <c r="DW187" s="1650"/>
      <c r="DX187" s="1650"/>
      <c r="DY187" s="1650"/>
      <c r="DZ187" s="1650"/>
      <c r="EA187" s="1650"/>
      <c r="EB187" s="1650"/>
      <c r="EC187" s="1650"/>
      <c r="ED187" s="1650"/>
      <c r="EE187" s="1650"/>
      <c r="EF187" s="1650"/>
      <c r="EG187" s="1650"/>
      <c r="EH187" s="1650"/>
      <c r="EI187" s="1650"/>
      <c r="EJ187" s="1650"/>
      <c r="EK187" s="1650"/>
      <c r="EL187" s="1650"/>
      <c r="EM187" s="1650"/>
      <c r="EN187" s="1650"/>
      <c r="EO187" s="1650"/>
      <c r="EP187" s="1650"/>
      <c r="EQ187" s="1650"/>
      <c r="ER187" s="1650"/>
      <c r="ES187" s="1650"/>
      <c r="ET187" s="1650"/>
      <c r="EU187" s="1650"/>
      <c r="EV187" s="1650"/>
      <c r="EW187" s="1650"/>
      <c r="EX187" s="1650"/>
      <c r="EY187" s="1650"/>
      <c r="EZ187" s="1650"/>
      <c r="FA187" s="1650"/>
      <c r="FB187" s="1650"/>
      <c r="FC187" s="1650"/>
      <c r="FD187" s="1650"/>
      <c r="FE187" s="1650"/>
      <c r="FF187" s="1650"/>
      <c r="FG187" s="1650"/>
      <c r="FH187" s="1650"/>
      <c r="FI187" s="1650"/>
      <c r="FJ187" s="1650"/>
      <c r="FK187" s="1650"/>
      <c r="FL187" s="1650"/>
      <c r="FM187" s="1650"/>
      <c r="FN187" s="1650"/>
      <c r="FO187" s="1650"/>
      <c r="FP187" s="1650"/>
      <c r="FQ187" s="1650"/>
      <c r="FR187" s="1650"/>
      <c r="FS187" s="1650"/>
      <c r="FT187" s="1650"/>
      <c r="FU187" s="1650"/>
      <c r="FV187" s="1650"/>
      <c r="FW187" s="1650"/>
      <c r="FX187" s="1650"/>
      <c r="FY187" s="1650"/>
      <c r="FZ187" s="1650"/>
      <c r="GA187" s="1650"/>
      <c r="GB187" s="1650"/>
      <c r="GC187" s="1650"/>
      <c r="GD187" s="1650"/>
      <c r="GE187" s="1650"/>
      <c r="GF187" s="1650"/>
      <c r="GG187" s="1650"/>
      <c r="GH187" s="1650"/>
      <c r="GI187" s="1650"/>
      <c r="GJ187" s="1650"/>
      <c r="GK187" s="1650"/>
      <c r="GL187" s="1650"/>
      <c r="GM187" s="1650"/>
      <c r="GO187" s="1169"/>
      <c r="GP187" s="1645"/>
      <c r="GQ187" s="1645"/>
      <c r="GR187" s="1169"/>
      <c r="GS187" s="1169"/>
      <c r="GT187" s="1169"/>
      <c r="GU187" s="1169"/>
      <c r="GV187" s="1645"/>
      <c r="GW187" s="1169"/>
      <c r="GX187" s="1169"/>
      <c r="GY187" s="553"/>
      <c r="GZ187" s="1169"/>
      <c r="HA187" s="1169"/>
      <c r="HB187" s="1169"/>
      <c r="HC187" s="1169"/>
      <c r="HD187" s="1169"/>
      <c r="HE187" s="1641"/>
      <c r="HF187" s="575"/>
      <c r="HG187" s="575"/>
      <c r="HH187" s="575"/>
      <c r="HI187" s="575"/>
      <c r="HJ187" s="1650">
        <v>11</v>
      </c>
    </row>
    <row s="1650" customFormat="1" customHeight="1" ht="11.549999999999999">
      <c r="A188" s="996"/>
      <c r="B188" s="1645"/>
      <c r="C188" s="1645"/>
      <c r="D188" s="360"/>
      <c r="J188" s="1650"/>
      <c r="K188" s="1650"/>
      <c r="L188" s="1650"/>
      <c r="M188" s="1650"/>
      <c r="N188" s="1650"/>
      <c r="O188" s="1650"/>
      <c r="P188" s="1650"/>
      <c r="Q188" s="1650"/>
      <c r="R188" s="1650"/>
      <c r="S188" s="1650"/>
      <c r="T188" s="1650"/>
      <c r="U188" s="1650"/>
      <c r="V188" s="1650"/>
      <c r="W188" s="1650"/>
      <c r="X188" s="1650"/>
      <c r="Y188" s="1650"/>
      <c r="Z188" s="1650"/>
      <c r="AA188" s="1650"/>
      <c r="AB188" s="1650"/>
      <c r="AC188" s="1650"/>
      <c r="AD188" s="1650"/>
      <c r="AE188" s="1650"/>
      <c r="AF188" s="1650"/>
      <c r="AG188" s="1650"/>
      <c r="AH188" s="1650"/>
      <c r="AI188" s="1650"/>
      <c r="AJ188" s="1650"/>
      <c r="AK188" s="1650"/>
      <c r="AL188" s="1650"/>
      <c r="AM188" s="1650"/>
      <c r="AN188" s="1650"/>
      <c r="AO188" s="1650"/>
      <c r="AP188" s="1650"/>
      <c r="AQ188" s="1650"/>
      <c r="AR188" s="1650"/>
      <c r="AS188" s="1650"/>
      <c r="AT188" s="1650"/>
      <c r="AU188" s="1650"/>
      <c r="AV188" s="1650"/>
      <c r="AW188" s="1650"/>
      <c r="AX188" s="1650"/>
      <c r="AY188" s="1650"/>
      <c r="AZ188" s="1650"/>
      <c r="BA188" s="1650"/>
      <c r="BB188" s="1650"/>
      <c r="BC188" s="1650"/>
      <c r="BD188" s="1650"/>
      <c r="BE188" s="1650"/>
      <c r="BF188" s="1650"/>
      <c r="BG188" s="1650"/>
      <c r="BH188" s="1650"/>
      <c r="BI188" s="1650"/>
      <c r="BJ188" s="1650"/>
      <c r="BK188" s="1650"/>
      <c r="BL188" s="1650"/>
      <c r="BM188" s="1650"/>
      <c r="BN188" s="1650"/>
      <c r="BO188" s="1650"/>
      <c r="BP188" s="1650"/>
      <c r="BQ188" s="1650"/>
      <c r="BR188" s="1650"/>
      <c r="BS188" s="1650"/>
      <c r="BT188" s="1650"/>
      <c r="BU188" s="1650"/>
      <c r="BV188" s="1650"/>
      <c r="BW188" s="1650"/>
      <c r="BX188" s="1650"/>
      <c r="BY188" s="1650"/>
      <c r="BZ188" s="1650"/>
      <c r="CA188" s="1650"/>
      <c r="CB188" s="1650"/>
      <c r="CC188" s="1650"/>
      <c r="CD188" s="1650"/>
      <c r="CE188" s="1650"/>
      <c r="CF188" s="1650"/>
      <c r="CG188" s="1650"/>
      <c r="CH188" s="1650"/>
      <c r="CI188" s="1650"/>
      <c r="CJ188" s="1650"/>
      <c r="CK188" s="1650"/>
      <c r="CL188" s="1650"/>
      <c r="CM188" s="1650"/>
      <c r="CN188" s="1650"/>
      <c r="CO188" s="1650"/>
      <c r="CP188" s="1650"/>
      <c r="CQ188" s="1650"/>
      <c r="CR188" s="1650"/>
      <c r="CS188" s="1650"/>
      <c r="CT188" s="1650"/>
      <c r="CU188" s="1650"/>
      <c r="CV188" s="1650"/>
      <c r="CW188" s="1650"/>
      <c r="CX188" s="1650"/>
      <c r="CY188" s="1650"/>
      <c r="CZ188" s="1650"/>
      <c r="DA188" s="1650"/>
      <c r="DB188" s="1650"/>
      <c r="DC188" s="1650"/>
      <c r="DD188" s="1650"/>
      <c r="DE188" s="1650"/>
      <c r="DF188" s="1650"/>
      <c r="DG188" s="1650"/>
      <c r="DH188" s="1650"/>
      <c r="DI188" s="1650"/>
      <c r="DJ188" s="1650"/>
      <c r="DK188" s="1650"/>
      <c r="DL188" s="1650"/>
      <c r="DM188" s="1650"/>
      <c r="DN188" s="1650"/>
      <c r="DO188" s="1650"/>
      <c r="DP188" s="1650"/>
      <c r="DQ188" s="1650"/>
      <c r="DR188" s="1650"/>
      <c r="DS188" s="1650"/>
      <c r="DT188" s="1650"/>
      <c r="DU188" s="1650"/>
      <c r="DV188" s="1650"/>
      <c r="DW188" s="1650"/>
      <c r="DX188" s="1650"/>
      <c r="DY188" s="1650"/>
      <c r="DZ188" s="1650"/>
      <c r="EA188" s="1650"/>
      <c r="EB188" s="1650"/>
      <c r="EC188" s="1650"/>
      <c r="ED188" s="1650"/>
      <c r="EE188" s="1650"/>
      <c r="EF188" s="1650"/>
      <c r="EG188" s="1650"/>
      <c r="EH188" s="1650"/>
      <c r="EI188" s="1650"/>
      <c r="EJ188" s="1650"/>
      <c r="EK188" s="1650"/>
      <c r="EL188" s="1650"/>
      <c r="EM188" s="1650"/>
      <c r="EN188" s="1650"/>
      <c r="EO188" s="1650"/>
      <c r="EP188" s="1650"/>
      <c r="EQ188" s="1650"/>
      <c r="ER188" s="1650"/>
      <c r="ES188" s="1650"/>
      <c r="ET188" s="1650"/>
      <c r="EU188" s="1650"/>
      <c r="EV188" s="1650"/>
      <c r="EW188" s="1650"/>
      <c r="EX188" s="1650"/>
      <c r="EY188" s="1650"/>
      <c r="EZ188" s="1650"/>
      <c r="FA188" s="1650"/>
      <c r="FB188" s="1650"/>
      <c r="FC188" s="1650"/>
      <c r="FD188" s="1650"/>
      <c r="FE188" s="1650"/>
      <c r="FF188" s="1650"/>
      <c r="FG188" s="1650"/>
      <c r="FH188" s="1650"/>
      <c r="FI188" s="1650"/>
      <c r="FJ188" s="1650"/>
      <c r="FK188" s="1650"/>
      <c r="FL188" s="1650"/>
      <c r="FM188" s="1650"/>
      <c r="FN188" s="1650"/>
      <c r="FO188" s="1650"/>
      <c r="FP188" s="1650"/>
      <c r="FQ188" s="1650"/>
      <c r="FR188" s="1650"/>
      <c r="FS188" s="1650"/>
      <c r="FT188" s="1650"/>
      <c r="FU188" s="1650"/>
      <c r="FV188" s="1650"/>
      <c r="FW188" s="1650"/>
      <c r="FX188" s="1650"/>
      <c r="FY188" s="1650"/>
      <c r="FZ188" s="1650"/>
      <c r="GA188" s="1650"/>
      <c r="GB188" s="1650"/>
      <c r="GC188" s="1650"/>
      <c r="GD188" s="1650"/>
      <c r="GE188" s="1650"/>
      <c r="GF188" s="1650"/>
      <c r="GG188" s="1650"/>
      <c r="GH188" s="1650"/>
      <c r="GI188" s="1650"/>
      <c r="GJ188" s="1650"/>
      <c r="GK188" s="1650"/>
      <c r="GL188" s="1650"/>
      <c r="GM188" s="1650"/>
      <c r="GO188" s="1169"/>
      <c r="GP188" s="1645"/>
      <c r="GQ188" s="1645"/>
      <c r="GR188" s="1169"/>
      <c r="GS188" s="1169"/>
      <c r="GT188" s="1169"/>
      <c r="GU188" s="1169"/>
      <c r="GV188" s="1645"/>
      <c r="GW188" s="1169"/>
      <c r="GX188" s="1169"/>
      <c r="GY188" s="553"/>
      <c r="GZ188" s="1169"/>
      <c r="HA188" s="1169"/>
      <c r="HB188" s="1169"/>
      <c r="HC188" s="1169"/>
      <c r="HD188" s="1169"/>
      <c r="HE188" s="1641"/>
      <c r="HF188" s="575"/>
      <c r="HG188" s="575"/>
      <c r="HH188" s="575"/>
      <c r="HI188" s="575"/>
      <c r="HJ188" s="1650">
        <v>11</v>
      </c>
    </row>
    <row s="1650" customFormat="1" customHeight="1" ht="11.549999999999999">
      <c r="A189" s="996"/>
      <c r="B189" s="1645"/>
      <c r="C189" s="1645"/>
      <c r="D189" s="360"/>
      <c r="J189" s="1650"/>
      <c r="K189" s="1650"/>
      <c r="L189" s="1650"/>
      <c r="M189" s="1650"/>
      <c r="N189" s="1650"/>
      <c r="O189" s="1650"/>
      <c r="P189" s="1650"/>
      <c r="Q189" s="1650"/>
      <c r="R189" s="1650"/>
      <c r="S189" s="1650"/>
      <c r="T189" s="1650"/>
      <c r="U189" s="1650"/>
      <c r="V189" s="1650"/>
      <c r="W189" s="1650"/>
      <c r="X189" s="1650"/>
      <c r="Y189" s="1650"/>
      <c r="Z189" s="1650"/>
      <c r="AA189" s="1650"/>
      <c r="AB189" s="1650"/>
      <c r="AC189" s="1650"/>
      <c r="AD189" s="1650"/>
      <c r="AE189" s="1650"/>
      <c r="AF189" s="1650"/>
      <c r="AG189" s="1650"/>
      <c r="AH189" s="1650"/>
      <c r="AI189" s="1650"/>
      <c r="AJ189" s="1650"/>
      <c r="AK189" s="1650"/>
      <c r="AL189" s="1650"/>
      <c r="AM189" s="1650"/>
      <c r="AN189" s="1650"/>
      <c r="AO189" s="1650"/>
      <c r="AP189" s="1650"/>
      <c r="AQ189" s="1650"/>
      <c r="AR189" s="1650"/>
      <c r="AS189" s="1650"/>
      <c r="AT189" s="1650"/>
      <c r="AU189" s="1650"/>
      <c r="AV189" s="1650"/>
      <c r="AW189" s="1650"/>
      <c r="AX189" s="1650"/>
      <c r="AY189" s="1650"/>
      <c r="AZ189" s="1650"/>
      <c r="BA189" s="1650"/>
      <c r="BB189" s="1650"/>
      <c r="BC189" s="1650"/>
      <c r="BD189" s="1650"/>
      <c r="BE189" s="1650"/>
      <c r="BF189" s="1650"/>
      <c r="BG189" s="1650"/>
      <c r="BH189" s="1650"/>
      <c r="BI189" s="1650"/>
      <c r="BJ189" s="1650"/>
      <c r="BK189" s="1650"/>
      <c r="BL189" s="1650"/>
      <c r="BM189" s="1650"/>
      <c r="BN189" s="1650"/>
      <c r="BO189" s="1650"/>
      <c r="BP189" s="1650"/>
      <c r="BQ189" s="1650"/>
      <c r="BR189" s="1650"/>
      <c r="BS189" s="1650"/>
      <c r="BT189" s="1650"/>
      <c r="BU189" s="1650"/>
      <c r="BV189" s="1650"/>
      <c r="BW189" s="1650"/>
      <c r="BX189" s="1650"/>
      <c r="BY189" s="1650"/>
      <c r="BZ189" s="1650"/>
      <c r="CA189" s="1650"/>
      <c r="CB189" s="1650"/>
      <c r="CC189" s="1650"/>
      <c r="CD189" s="1650"/>
      <c r="CE189" s="1650"/>
      <c r="CF189" s="1650"/>
      <c r="CG189" s="1650"/>
      <c r="CH189" s="1650"/>
      <c r="CI189" s="1650"/>
      <c r="CJ189" s="1650"/>
      <c r="CK189" s="1650"/>
      <c r="CL189" s="1650"/>
      <c r="CM189" s="1650"/>
      <c r="CN189" s="1650"/>
      <c r="CO189" s="1650"/>
      <c r="CP189" s="1650"/>
      <c r="CQ189" s="1650"/>
      <c r="CR189" s="1650"/>
      <c r="CS189" s="1650"/>
      <c r="CT189" s="1650"/>
      <c r="CU189" s="1650"/>
      <c r="CV189" s="1650"/>
      <c r="CW189" s="1650"/>
      <c r="CX189" s="1650"/>
      <c r="CY189" s="1650"/>
      <c r="CZ189" s="1650"/>
      <c r="DA189" s="1650"/>
      <c r="DB189" s="1650"/>
      <c r="DC189" s="1650"/>
      <c r="DD189" s="1650"/>
      <c r="DE189" s="1650"/>
      <c r="DF189" s="1650"/>
      <c r="DG189" s="1650"/>
      <c r="DH189" s="1650"/>
      <c r="DI189" s="1650"/>
      <c r="DJ189" s="1650"/>
      <c r="DK189" s="1650"/>
      <c r="DL189" s="1650"/>
      <c r="DM189" s="1650"/>
      <c r="DN189" s="1650"/>
      <c r="DO189" s="1650"/>
      <c r="DP189" s="1650"/>
      <c r="DQ189" s="1650"/>
      <c r="DR189" s="1650"/>
      <c r="DS189" s="1650"/>
      <c r="DT189" s="1650"/>
      <c r="DU189" s="1650"/>
      <c r="DV189" s="1650"/>
      <c r="DW189" s="1650"/>
      <c r="DX189" s="1650"/>
      <c r="DY189" s="1650"/>
      <c r="DZ189" s="1650"/>
      <c r="EA189" s="1650"/>
      <c r="EB189" s="1650"/>
      <c r="EC189" s="1650"/>
      <c r="ED189" s="1650"/>
      <c r="EE189" s="1650"/>
      <c r="EF189" s="1650"/>
      <c r="EG189" s="1650"/>
      <c r="EH189" s="1650"/>
      <c r="EI189" s="1650"/>
      <c r="EJ189" s="1650"/>
      <c r="EK189" s="1650"/>
      <c r="EL189" s="1650"/>
      <c r="EM189" s="1650"/>
      <c r="EN189" s="1650"/>
      <c r="EO189" s="1650"/>
      <c r="EP189" s="1650"/>
      <c r="EQ189" s="1650"/>
      <c r="ER189" s="1650"/>
      <c r="ES189" s="1650"/>
      <c r="ET189" s="1650"/>
      <c r="EU189" s="1650"/>
      <c r="EV189" s="1650"/>
      <c r="EW189" s="1650"/>
      <c r="EX189" s="1650"/>
      <c r="EY189" s="1650"/>
      <c r="EZ189" s="1650"/>
      <c r="FA189" s="1650"/>
      <c r="FB189" s="1650"/>
      <c r="FC189" s="1650"/>
      <c r="FD189" s="1650"/>
      <c r="FE189" s="1650"/>
      <c r="FF189" s="1650"/>
      <c r="FG189" s="1650"/>
      <c r="FH189" s="1650"/>
      <c r="FI189" s="1650"/>
      <c r="FJ189" s="1650"/>
      <c r="FK189" s="1650"/>
      <c r="FL189" s="1650"/>
      <c r="FM189" s="1650"/>
      <c r="FN189" s="1650"/>
      <c r="FO189" s="1650"/>
      <c r="FP189" s="1650"/>
      <c r="FQ189" s="1650"/>
      <c r="FR189" s="1650"/>
      <c r="FS189" s="1650"/>
      <c r="FT189" s="1650"/>
      <c r="FU189" s="1650"/>
      <c r="FV189" s="1650"/>
      <c r="FW189" s="1650"/>
      <c r="FX189" s="1650"/>
      <c r="FY189" s="1650"/>
      <c r="FZ189" s="1650"/>
      <c r="GA189" s="1650"/>
      <c r="GB189" s="1650"/>
      <c r="GC189" s="1650"/>
      <c r="GD189" s="1650"/>
      <c r="GE189" s="1650"/>
      <c r="GF189" s="1650"/>
      <c r="GG189" s="1650"/>
      <c r="GH189" s="1650"/>
      <c r="GI189" s="1650"/>
      <c r="GJ189" s="1650"/>
      <c r="GK189" s="1650"/>
      <c r="GL189" s="1650"/>
      <c r="GM189" s="1650"/>
      <c r="GO189" s="1169"/>
      <c r="GP189" s="1645"/>
      <c r="GQ189" s="1645"/>
      <c r="GR189" s="1169"/>
      <c r="GS189" s="1169"/>
      <c r="GT189" s="1169"/>
      <c r="GU189" s="1169"/>
      <c r="GV189" s="1645"/>
      <c r="GW189" s="1169"/>
      <c r="GX189" s="1169"/>
      <c r="GY189" s="553"/>
      <c r="GZ189" s="1169"/>
      <c r="HA189" s="1169"/>
      <c r="HB189" s="1169"/>
      <c r="HC189" s="1169"/>
      <c r="HD189" s="1169"/>
      <c r="HE189" s="1641"/>
      <c r="HF189" s="575"/>
      <c r="HG189" s="575"/>
      <c r="HH189" s="575"/>
      <c r="HI189" s="575"/>
      <c r="HJ189" s="1650">
        <v>11</v>
      </c>
    </row>
    <row s="1650" customFormat="1" customHeight="1" ht="11.549999999999999">
      <c r="A190" s="996"/>
      <c r="B190" s="1645"/>
      <c r="C190" s="1645"/>
      <c r="D190" s="360"/>
      <c r="J190" s="1650"/>
      <c r="K190" s="1650"/>
      <c r="L190" s="1650"/>
      <c r="M190" s="1650"/>
      <c r="N190" s="1650"/>
      <c r="O190" s="1650"/>
      <c r="P190" s="1650"/>
      <c r="Q190" s="1650"/>
      <c r="R190" s="1650"/>
      <c r="S190" s="1650"/>
      <c r="T190" s="1650"/>
      <c r="U190" s="1650"/>
      <c r="V190" s="1650"/>
      <c r="W190" s="1650"/>
      <c r="X190" s="1650"/>
      <c r="Y190" s="1650"/>
      <c r="Z190" s="1650"/>
      <c r="AA190" s="1650"/>
      <c r="AB190" s="1650"/>
      <c r="AC190" s="1650"/>
      <c r="AD190" s="1650"/>
      <c r="AE190" s="1650"/>
      <c r="AF190" s="1650"/>
      <c r="AG190" s="1650"/>
      <c r="AH190" s="1650"/>
      <c r="AI190" s="1650"/>
      <c r="AJ190" s="1650"/>
      <c r="AK190" s="1650"/>
      <c r="AL190" s="1650"/>
      <c r="AM190" s="1650"/>
      <c r="AN190" s="1650"/>
      <c r="AO190" s="1650"/>
      <c r="AP190" s="1650"/>
      <c r="AQ190" s="1650"/>
      <c r="AR190" s="1650"/>
      <c r="AS190" s="1650"/>
      <c r="AT190" s="1650"/>
      <c r="AU190" s="1650"/>
      <c r="AV190" s="1650"/>
      <c r="AW190" s="1650"/>
      <c r="AX190" s="1650"/>
      <c r="AY190" s="1650"/>
      <c r="AZ190" s="1650"/>
      <c r="BA190" s="1650"/>
      <c r="BB190" s="1650"/>
      <c r="BC190" s="1650"/>
      <c r="BD190" s="1650"/>
      <c r="BE190" s="1650"/>
      <c r="BF190" s="1650"/>
      <c r="BG190" s="1650"/>
      <c r="BH190" s="1650"/>
      <c r="BI190" s="1650"/>
      <c r="BJ190" s="1650"/>
      <c r="BK190" s="1650"/>
      <c r="BL190" s="1650"/>
      <c r="BM190" s="1650"/>
      <c r="BN190" s="1650"/>
      <c r="BO190" s="1650"/>
      <c r="BP190" s="1650"/>
      <c r="BQ190" s="1650"/>
      <c r="BR190" s="1650"/>
      <c r="BS190" s="1650"/>
      <c r="BT190" s="1650"/>
      <c r="BU190" s="1650"/>
      <c r="BV190" s="1650"/>
      <c r="BW190" s="1650"/>
      <c r="BX190" s="1650"/>
      <c r="BY190" s="1650"/>
      <c r="BZ190" s="1650"/>
      <c r="CA190" s="1650"/>
      <c r="CB190" s="1650"/>
      <c r="CC190" s="1650"/>
      <c r="CD190" s="1650"/>
      <c r="CE190" s="1650"/>
      <c r="CF190" s="1650"/>
      <c r="CG190" s="1650"/>
      <c r="CH190" s="1650"/>
      <c r="CI190" s="1650"/>
      <c r="CJ190" s="1650"/>
      <c r="CK190" s="1650"/>
      <c r="CL190" s="1650"/>
      <c r="CM190" s="1650"/>
      <c r="CN190" s="1650"/>
      <c r="CO190" s="1650"/>
      <c r="CP190" s="1650"/>
      <c r="CQ190" s="1650"/>
      <c r="CR190" s="1650"/>
      <c r="CS190" s="1650"/>
      <c r="CT190" s="1650"/>
      <c r="CU190" s="1650"/>
      <c r="CV190" s="1650"/>
      <c r="CW190" s="1650"/>
      <c r="CX190" s="1650"/>
      <c r="CY190" s="1650"/>
      <c r="CZ190" s="1650"/>
      <c r="DA190" s="1650"/>
      <c r="DB190" s="1650"/>
      <c r="DC190" s="1650"/>
      <c r="DD190" s="1650"/>
      <c r="DE190" s="1650"/>
      <c r="DF190" s="1650"/>
      <c r="DG190" s="1650"/>
      <c r="DH190" s="1650"/>
      <c r="DI190" s="1650"/>
      <c r="DJ190" s="1650"/>
      <c r="DK190" s="1650"/>
      <c r="DL190" s="1650"/>
      <c r="DM190" s="1650"/>
      <c r="DN190" s="1650"/>
      <c r="DO190" s="1650"/>
      <c r="DP190" s="1650"/>
      <c r="DQ190" s="1650"/>
      <c r="DR190" s="1650"/>
      <c r="DS190" s="1650"/>
      <c r="DT190" s="1650"/>
      <c r="DU190" s="1650"/>
      <c r="DV190" s="1650"/>
      <c r="DW190" s="1650"/>
      <c r="DX190" s="1650"/>
      <c r="DY190" s="1650"/>
      <c r="DZ190" s="1650"/>
      <c r="EA190" s="1650"/>
      <c r="EB190" s="1650"/>
      <c r="EC190" s="1650"/>
      <c r="ED190" s="1650"/>
      <c r="EE190" s="1650"/>
      <c r="EF190" s="1650"/>
      <c r="EG190" s="1650"/>
      <c r="EH190" s="1650"/>
      <c r="EI190" s="1650"/>
      <c r="EJ190" s="1650"/>
      <c r="EK190" s="1650"/>
      <c r="EL190" s="1650"/>
      <c r="EM190" s="1650"/>
      <c r="EN190" s="1650"/>
      <c r="EO190" s="1650"/>
      <c r="EP190" s="1650"/>
      <c r="EQ190" s="1650"/>
      <c r="ER190" s="1650"/>
      <c r="ES190" s="1650"/>
      <c r="ET190" s="1650"/>
      <c r="EU190" s="1650"/>
      <c r="EV190" s="1650"/>
      <c r="EW190" s="1650"/>
      <c r="EX190" s="1650"/>
      <c r="EY190" s="1650"/>
      <c r="EZ190" s="1650"/>
      <c r="FA190" s="1650"/>
      <c r="FB190" s="1650"/>
      <c r="FC190" s="1650"/>
      <c r="FD190" s="1650"/>
      <c r="FE190" s="1650"/>
      <c r="FF190" s="1650"/>
      <c r="FG190" s="1650"/>
      <c r="FH190" s="1650"/>
      <c r="FI190" s="1650"/>
      <c r="FJ190" s="1650"/>
      <c r="FK190" s="1650"/>
      <c r="FL190" s="1650"/>
      <c r="FM190" s="1650"/>
      <c r="FN190" s="1650"/>
      <c r="FO190" s="1650"/>
      <c r="FP190" s="1650"/>
      <c r="FQ190" s="1650"/>
      <c r="FR190" s="1650"/>
      <c r="FS190" s="1650"/>
      <c r="FT190" s="1650"/>
      <c r="FU190" s="1650"/>
      <c r="FV190" s="1650"/>
      <c r="FW190" s="1650"/>
      <c r="FX190" s="1650"/>
      <c r="FY190" s="1650"/>
      <c r="FZ190" s="1650"/>
      <c r="GA190" s="1650"/>
      <c r="GB190" s="1650"/>
      <c r="GC190" s="1650"/>
      <c r="GD190" s="1650"/>
      <c r="GE190" s="1650"/>
      <c r="GF190" s="1650"/>
      <c r="GG190" s="1650"/>
      <c r="GH190" s="1650"/>
      <c r="GI190" s="1650"/>
      <c r="GJ190" s="1650"/>
      <c r="GK190" s="1650"/>
      <c r="GL190" s="1650"/>
      <c r="GM190" s="1650"/>
      <c r="GO190" s="1169"/>
      <c r="GP190" s="1645"/>
      <c r="GQ190" s="1645"/>
      <c r="GR190" s="1169"/>
      <c r="GS190" s="1169"/>
      <c r="GT190" s="1169"/>
      <c r="GU190" s="1169"/>
      <c r="GV190" s="1645"/>
      <c r="GW190" s="1169"/>
      <c r="GX190" s="1169"/>
      <c r="GY190" s="553"/>
      <c r="GZ190" s="1169"/>
      <c r="HA190" s="1169"/>
      <c r="HB190" s="1169"/>
      <c r="HC190" s="1169"/>
      <c r="HD190" s="1169"/>
      <c r="HE190" s="1641"/>
      <c r="HF190" s="575"/>
      <c r="HG190" s="575"/>
      <c r="HH190" s="575"/>
      <c r="HI190" s="575"/>
      <c r="HJ190" s="1650">
        <v>11</v>
      </c>
    </row>
    <row s="1650" customFormat="1" customHeight="1" ht="11.549999999999999">
      <c r="A191" s="996"/>
      <c r="B191" s="1645"/>
      <c r="C191" s="1645"/>
      <c r="D191" s="360"/>
      <c r="J191" s="1650"/>
      <c r="K191" s="1650"/>
      <c r="L191" s="1650"/>
      <c r="M191" s="1650"/>
      <c r="N191" s="1650"/>
      <c r="O191" s="1650"/>
      <c r="P191" s="1650"/>
      <c r="Q191" s="1650"/>
      <c r="R191" s="1650"/>
      <c r="S191" s="1650"/>
      <c r="T191" s="1650"/>
      <c r="U191" s="1650"/>
      <c r="V191" s="1650"/>
      <c r="W191" s="1650"/>
      <c r="X191" s="1650"/>
      <c r="Y191" s="1650"/>
      <c r="Z191" s="1650"/>
      <c r="AA191" s="1650"/>
      <c r="AB191" s="1650"/>
      <c r="AC191" s="1650"/>
      <c r="AD191" s="1650"/>
      <c r="AE191" s="1650"/>
      <c r="AF191" s="1650"/>
      <c r="AG191" s="1650"/>
      <c r="AH191" s="1650"/>
      <c r="AI191" s="1650"/>
      <c r="AJ191" s="1650"/>
      <c r="AK191" s="1650"/>
      <c r="AL191" s="1650"/>
      <c r="AM191" s="1650"/>
      <c r="AN191" s="1650"/>
      <c r="AO191" s="1650"/>
      <c r="AP191" s="1650"/>
      <c r="AQ191" s="1650"/>
      <c r="AR191" s="1650"/>
      <c r="AS191" s="1650"/>
      <c r="AT191" s="1650"/>
      <c r="AU191" s="1650"/>
      <c r="AV191" s="1650"/>
      <c r="AW191" s="1650"/>
      <c r="AX191" s="1650"/>
      <c r="AY191" s="1650"/>
      <c r="AZ191" s="1650"/>
      <c r="BA191" s="1650"/>
      <c r="BB191" s="1650"/>
      <c r="BC191" s="1650"/>
      <c r="BD191" s="1650"/>
      <c r="BE191" s="1650"/>
      <c r="BF191" s="1650"/>
      <c r="BG191" s="1650"/>
      <c r="BH191" s="1650"/>
      <c r="BI191" s="1650"/>
      <c r="BJ191" s="1650"/>
      <c r="BK191" s="1650"/>
      <c r="BL191" s="1650"/>
      <c r="BM191" s="1650"/>
      <c r="BN191" s="1650"/>
      <c r="BO191" s="1650"/>
      <c r="BP191" s="1650"/>
      <c r="BQ191" s="1650"/>
      <c r="BR191" s="1650"/>
      <c r="BS191" s="1650"/>
      <c r="BT191" s="1650"/>
      <c r="BU191" s="1650"/>
      <c r="BV191" s="1650"/>
      <c r="BW191" s="1650"/>
      <c r="BX191" s="1650"/>
      <c r="BY191" s="1650"/>
      <c r="BZ191" s="1650"/>
      <c r="CA191" s="1650"/>
      <c r="CB191" s="1650"/>
      <c r="CC191" s="1650"/>
      <c r="CD191" s="1650"/>
      <c r="CE191" s="1650"/>
      <c r="CF191" s="1650"/>
      <c r="CG191" s="1650"/>
      <c r="CH191" s="1650"/>
      <c r="CI191" s="1650"/>
      <c r="CJ191" s="1650"/>
      <c r="CK191" s="1650"/>
      <c r="CL191" s="1650"/>
      <c r="CM191" s="1650"/>
      <c r="CN191" s="1650"/>
      <c r="CO191" s="1650"/>
      <c r="CP191" s="1650"/>
      <c r="CQ191" s="1650"/>
      <c r="CR191" s="1650"/>
      <c r="CS191" s="1650"/>
      <c r="CT191" s="1650"/>
      <c r="CU191" s="1650"/>
      <c r="CV191" s="1650"/>
      <c r="CW191" s="1650"/>
      <c r="CX191" s="1650"/>
      <c r="CY191" s="1650"/>
      <c r="CZ191" s="1650"/>
      <c r="DA191" s="1650"/>
      <c r="DB191" s="1650"/>
      <c r="DC191" s="1650"/>
      <c r="DD191" s="1650"/>
      <c r="DE191" s="1650"/>
      <c r="DF191" s="1650"/>
      <c r="DG191" s="1650"/>
      <c r="DH191" s="1650"/>
      <c r="DI191" s="1650"/>
      <c r="DJ191" s="1650"/>
      <c r="DK191" s="1650"/>
      <c r="DL191" s="1650"/>
      <c r="DM191" s="1650"/>
      <c r="DN191" s="1650"/>
      <c r="DO191" s="1650"/>
      <c r="DP191" s="1650"/>
      <c r="DQ191" s="1650"/>
      <c r="DR191" s="1650"/>
      <c r="DS191" s="1650"/>
      <c r="DT191" s="1650"/>
      <c r="DU191" s="1650"/>
      <c r="DV191" s="1650"/>
      <c r="DW191" s="1650"/>
      <c r="DX191" s="1650"/>
      <c r="DY191" s="1650"/>
      <c r="DZ191" s="1650"/>
      <c r="EA191" s="1650"/>
      <c r="EB191" s="1650"/>
      <c r="EC191" s="1650"/>
      <c r="ED191" s="1650"/>
      <c r="EE191" s="1650"/>
      <c r="EF191" s="1650"/>
      <c r="EG191" s="1650"/>
      <c r="EH191" s="1650"/>
      <c r="EI191" s="1650"/>
      <c r="EJ191" s="1650"/>
      <c r="EK191" s="1650"/>
      <c r="EL191" s="1650"/>
      <c r="EM191" s="1650"/>
      <c r="EN191" s="1650"/>
      <c r="EO191" s="1650"/>
      <c r="EP191" s="1650"/>
      <c r="EQ191" s="1650"/>
      <c r="ER191" s="1650"/>
      <c r="ES191" s="1650"/>
      <c r="ET191" s="1650"/>
      <c r="EU191" s="1650"/>
      <c r="EV191" s="1650"/>
      <c r="EW191" s="1650"/>
      <c r="EX191" s="1650"/>
      <c r="EY191" s="1650"/>
      <c r="EZ191" s="1650"/>
      <c r="FA191" s="1650"/>
      <c r="FB191" s="1650"/>
      <c r="FC191" s="1650"/>
      <c r="FD191" s="1650"/>
      <c r="FE191" s="1650"/>
      <c r="FF191" s="1650"/>
      <c r="FG191" s="1650"/>
      <c r="FH191" s="1650"/>
      <c r="FI191" s="1650"/>
      <c r="FJ191" s="1650"/>
      <c r="FK191" s="1650"/>
      <c r="FL191" s="1650"/>
      <c r="FM191" s="1650"/>
      <c r="FN191" s="1650"/>
      <c r="FO191" s="1650"/>
      <c r="FP191" s="1650"/>
      <c r="FQ191" s="1650"/>
      <c r="FR191" s="1650"/>
      <c r="FS191" s="1650"/>
      <c r="FT191" s="1650"/>
      <c r="FU191" s="1650"/>
      <c r="FV191" s="1650"/>
      <c r="FW191" s="1650"/>
      <c r="FX191" s="1650"/>
      <c r="FY191" s="1650"/>
      <c r="FZ191" s="1650"/>
      <c r="GA191" s="1650"/>
      <c r="GB191" s="1650"/>
      <c r="GC191" s="1650"/>
      <c r="GD191" s="1650"/>
      <c r="GE191" s="1650"/>
      <c r="GF191" s="1650"/>
      <c r="GG191" s="1650"/>
      <c r="GH191" s="1650"/>
      <c r="GI191" s="1650"/>
      <c r="GJ191" s="1650"/>
      <c r="GK191" s="1650"/>
      <c r="GL191" s="1650"/>
      <c r="GM191" s="1650"/>
      <c r="GO191" s="1169"/>
      <c r="GP191" s="1645"/>
      <c r="GQ191" s="1645"/>
      <c r="GR191" s="1169"/>
      <c r="GS191" s="1169"/>
      <c r="GT191" s="1169"/>
      <c r="GU191" s="1169"/>
      <c r="GV191" s="1645"/>
      <c r="GW191" s="1169"/>
      <c r="GX191" s="1169"/>
      <c r="GY191" s="553"/>
      <c r="GZ191" s="1169"/>
      <c r="HA191" s="1169"/>
      <c r="HB191" s="1169"/>
      <c r="HC191" s="1169"/>
      <c r="HD191" s="1169"/>
      <c r="HE191" s="1641"/>
      <c r="HF191" s="575"/>
      <c r="HG191" s="575"/>
      <c r="HH191" s="575"/>
      <c r="HI191" s="575"/>
      <c r="HJ191" s="1650">
        <v>11</v>
      </c>
    </row>
    <row s="1650" customFormat="1" customHeight="1" ht="11.549999999999999">
      <c r="A192" s="996"/>
      <c r="B192" s="1645"/>
      <c r="C192" s="1645"/>
      <c r="D192" s="360"/>
      <c r="J192" s="1650"/>
      <c r="K192" s="1650"/>
      <c r="L192" s="1650"/>
      <c r="M192" s="1650"/>
      <c r="N192" s="1650"/>
      <c r="O192" s="1650"/>
      <c r="P192" s="1650"/>
      <c r="Q192" s="1650"/>
      <c r="R192" s="1650"/>
      <c r="S192" s="1650"/>
      <c r="T192" s="1650"/>
      <c r="U192" s="1650"/>
      <c r="V192" s="1650"/>
      <c r="W192" s="1650"/>
      <c r="X192" s="1650"/>
      <c r="Y192" s="1650"/>
      <c r="Z192" s="1650"/>
      <c r="AA192" s="1650"/>
      <c r="AB192" s="1650"/>
      <c r="AC192" s="1650"/>
      <c r="AD192" s="1650"/>
      <c r="AE192" s="1650"/>
      <c r="AF192" s="1650"/>
      <c r="AG192" s="1650"/>
      <c r="AH192" s="1650"/>
      <c r="AI192" s="1650"/>
      <c r="AJ192" s="1650"/>
      <c r="AK192" s="1650"/>
      <c r="AL192" s="1650"/>
      <c r="AM192" s="1650"/>
      <c r="AN192" s="1650"/>
      <c r="AO192" s="1650"/>
      <c r="AP192" s="1650"/>
      <c r="AQ192" s="1650"/>
      <c r="AR192" s="1650"/>
      <c r="AS192" s="1650"/>
      <c r="AT192" s="1650"/>
      <c r="AU192" s="1650"/>
      <c r="AV192" s="1650"/>
      <c r="AW192" s="1650"/>
      <c r="AX192" s="1650"/>
      <c r="AY192" s="1650"/>
      <c r="AZ192" s="1650"/>
      <c r="BA192" s="1650"/>
      <c r="BB192" s="1650"/>
      <c r="BC192" s="1650"/>
      <c r="BD192" s="1650"/>
      <c r="BE192" s="1650"/>
      <c r="BF192" s="1650"/>
      <c r="BG192" s="1650"/>
      <c r="BH192" s="1650"/>
      <c r="BI192" s="1650"/>
      <c r="BJ192" s="1650"/>
      <c r="BK192" s="1650"/>
      <c r="BL192" s="1650"/>
      <c r="BM192" s="1650"/>
      <c r="BN192" s="1650"/>
      <c r="BO192" s="1650"/>
      <c r="BP192" s="1650"/>
      <c r="BQ192" s="1650"/>
      <c r="BR192" s="1650"/>
      <c r="BS192" s="1650"/>
      <c r="BT192" s="1650"/>
      <c r="BU192" s="1650"/>
      <c r="BV192" s="1650"/>
      <c r="BW192" s="1650"/>
      <c r="BX192" s="1650"/>
      <c r="BY192" s="1650"/>
      <c r="BZ192" s="1650"/>
      <c r="CA192" s="1650"/>
      <c r="CB192" s="1650"/>
      <c r="CC192" s="1650"/>
      <c r="CD192" s="1650"/>
      <c r="CE192" s="1650"/>
      <c r="CF192" s="1650"/>
      <c r="CG192" s="1650"/>
      <c r="CH192" s="1650"/>
      <c r="CI192" s="1650"/>
      <c r="CJ192" s="1650"/>
      <c r="CK192" s="1650"/>
      <c r="CL192" s="1650"/>
      <c r="CM192" s="1650"/>
      <c r="CN192" s="1650"/>
      <c r="CO192" s="1650"/>
      <c r="CP192" s="1650"/>
      <c r="CQ192" s="1650"/>
      <c r="CR192" s="1650"/>
      <c r="CS192" s="1650"/>
      <c r="CT192" s="1650"/>
      <c r="CU192" s="1650"/>
      <c r="CV192" s="1650"/>
      <c r="CW192" s="1650"/>
      <c r="CX192" s="1650"/>
      <c r="CY192" s="1650"/>
      <c r="CZ192" s="1650"/>
      <c r="DA192" s="1650"/>
      <c r="DB192" s="1650"/>
      <c r="DC192" s="1650"/>
      <c r="DD192" s="1650"/>
      <c r="DE192" s="1650"/>
      <c r="DF192" s="1650"/>
      <c r="DG192" s="1650"/>
      <c r="DH192" s="1650"/>
      <c r="DI192" s="1650"/>
      <c r="DJ192" s="1650"/>
      <c r="DK192" s="1650"/>
      <c r="DL192" s="1650"/>
      <c r="DM192" s="1650"/>
      <c r="DN192" s="1650"/>
      <c r="DO192" s="1650"/>
      <c r="DP192" s="1650"/>
      <c r="DQ192" s="1650"/>
      <c r="DR192" s="1650"/>
      <c r="DS192" s="1650"/>
      <c r="DT192" s="1650"/>
      <c r="DU192" s="1650"/>
      <c r="DV192" s="1650"/>
      <c r="DW192" s="1650"/>
      <c r="DX192" s="1650"/>
      <c r="DY192" s="1650"/>
      <c r="DZ192" s="1650"/>
      <c r="EA192" s="1650"/>
      <c r="EB192" s="1650"/>
      <c r="EC192" s="1650"/>
      <c r="ED192" s="1650"/>
      <c r="EE192" s="1650"/>
      <c r="EF192" s="1650"/>
      <c r="EG192" s="1650"/>
      <c r="EH192" s="1650"/>
      <c r="EI192" s="1650"/>
      <c r="EJ192" s="1650"/>
      <c r="EK192" s="1650"/>
      <c r="EL192" s="1650"/>
      <c r="EM192" s="1650"/>
      <c r="EN192" s="1650"/>
      <c r="EO192" s="1650"/>
      <c r="EP192" s="1650"/>
      <c r="EQ192" s="1650"/>
      <c r="ER192" s="1650"/>
      <c r="ES192" s="1650"/>
      <c r="ET192" s="1650"/>
      <c r="EU192" s="1650"/>
      <c r="EV192" s="1650"/>
      <c r="EW192" s="1650"/>
      <c r="EX192" s="1650"/>
      <c r="EY192" s="1650"/>
      <c r="EZ192" s="1650"/>
      <c r="FA192" s="1650"/>
      <c r="FB192" s="1650"/>
      <c r="FC192" s="1650"/>
      <c r="FD192" s="1650"/>
      <c r="FE192" s="1650"/>
      <c r="FF192" s="1650"/>
      <c r="FG192" s="1650"/>
      <c r="FH192" s="1650"/>
      <c r="FI192" s="1650"/>
      <c r="FJ192" s="1650"/>
      <c r="FK192" s="1650"/>
      <c r="FL192" s="1650"/>
      <c r="FM192" s="1650"/>
      <c r="FN192" s="1650"/>
      <c r="FO192" s="1650"/>
      <c r="FP192" s="1650"/>
      <c r="FQ192" s="1650"/>
      <c r="FR192" s="1650"/>
      <c r="FS192" s="1650"/>
      <c r="FT192" s="1650"/>
      <c r="FU192" s="1650"/>
      <c r="FV192" s="1650"/>
      <c r="FW192" s="1650"/>
      <c r="FX192" s="1650"/>
      <c r="FY192" s="1650"/>
      <c r="FZ192" s="1650"/>
      <c r="GA192" s="1650"/>
      <c r="GB192" s="1650"/>
      <c r="GC192" s="1650"/>
      <c r="GD192" s="1650"/>
      <c r="GE192" s="1650"/>
      <c r="GF192" s="1650"/>
      <c r="GG192" s="1650"/>
      <c r="GH192" s="1650"/>
      <c r="GI192" s="1650"/>
      <c r="GJ192" s="1650"/>
      <c r="GK192" s="1650"/>
      <c r="GL192" s="1650"/>
      <c r="GM192" s="1650"/>
      <c r="GO192" s="1169"/>
      <c r="GP192" s="1645"/>
      <c r="GQ192" s="1645"/>
      <c r="GR192" s="1169"/>
      <c r="GS192" s="1169"/>
      <c r="GT192" s="1169"/>
      <c r="GU192" s="1169"/>
      <c r="GV192" s="1645"/>
      <c r="GW192" s="1169"/>
      <c r="GX192" s="1169"/>
      <c r="GY192" s="553"/>
      <c r="GZ192" s="1169"/>
      <c r="HA192" s="1169"/>
      <c r="HB192" s="1169"/>
      <c r="HC192" s="1169"/>
      <c r="HD192" s="1169"/>
      <c r="HE192" s="1641"/>
      <c r="HF192" s="575"/>
      <c r="HG192" s="575"/>
      <c r="HH192" s="575"/>
      <c r="HI192" s="575"/>
      <c r="HJ192" s="1650">
        <v>11</v>
      </c>
    </row>
    <row s="1650" customFormat="1" customHeight="1" ht="11.549999999999999">
      <c r="A193" s="996"/>
      <c r="B193" s="1645"/>
      <c r="C193" s="1645"/>
      <c r="D193" s="360"/>
      <c r="J193" s="1650"/>
      <c r="K193" s="1650"/>
      <c r="L193" s="1650"/>
      <c r="M193" s="1650"/>
      <c r="N193" s="1650"/>
      <c r="O193" s="1650"/>
      <c r="P193" s="1650"/>
      <c r="Q193" s="1650"/>
      <c r="R193" s="1650"/>
      <c r="S193" s="1650"/>
      <c r="T193" s="1650"/>
      <c r="U193" s="1650"/>
      <c r="V193" s="1650"/>
      <c r="W193" s="1650"/>
      <c r="X193" s="1650"/>
      <c r="Y193" s="1650"/>
      <c r="Z193" s="1650"/>
      <c r="AA193" s="1650"/>
      <c r="AB193" s="1650"/>
      <c r="AC193" s="1650"/>
      <c r="AD193" s="1650"/>
      <c r="AE193" s="1650"/>
      <c r="AF193" s="1650"/>
      <c r="AG193" s="1650"/>
      <c r="AH193" s="1650"/>
      <c r="AI193" s="1650"/>
      <c r="AJ193" s="1650"/>
      <c r="AK193" s="1650"/>
      <c r="AL193" s="1650"/>
      <c r="AM193" s="1650"/>
      <c r="AN193" s="1650"/>
      <c r="AO193" s="1650"/>
      <c r="AP193" s="1650"/>
      <c r="AQ193" s="1650"/>
      <c r="AR193" s="1650"/>
      <c r="AS193" s="1650"/>
      <c r="AT193" s="1650"/>
      <c r="AU193" s="1650"/>
      <c r="AV193" s="1650"/>
      <c r="AW193" s="1650"/>
      <c r="AX193" s="1650"/>
      <c r="AY193" s="1650"/>
      <c r="AZ193" s="1650"/>
      <c r="BA193" s="1650"/>
      <c r="BB193" s="1650"/>
      <c r="BC193" s="1650"/>
      <c r="BD193" s="1650"/>
      <c r="BE193" s="1650"/>
      <c r="BF193" s="1650"/>
      <c r="BG193" s="1650"/>
      <c r="BH193" s="1650"/>
      <c r="BI193" s="1650"/>
      <c r="BJ193" s="1650"/>
      <c r="BK193" s="1650"/>
      <c r="BL193" s="1650"/>
      <c r="BM193" s="1650"/>
      <c r="BN193" s="1650"/>
      <c r="BO193" s="1650"/>
      <c r="BP193" s="1650"/>
      <c r="BQ193" s="1650"/>
      <c r="BR193" s="1650"/>
      <c r="BS193" s="1650"/>
      <c r="BT193" s="1650"/>
      <c r="BU193" s="1650"/>
      <c r="BV193" s="1650"/>
      <c r="BW193" s="1650"/>
      <c r="BX193" s="1650"/>
      <c r="BY193" s="1650"/>
      <c r="BZ193" s="1650"/>
      <c r="CA193" s="1650"/>
      <c r="CB193" s="1650"/>
      <c r="CC193" s="1650"/>
      <c r="CD193" s="1650"/>
      <c r="CE193" s="1650"/>
      <c r="CF193" s="1650"/>
      <c r="CG193" s="1650"/>
      <c r="CH193" s="1650"/>
      <c r="CI193" s="1650"/>
      <c r="CJ193" s="1650"/>
      <c r="CK193" s="1650"/>
      <c r="CL193" s="1650"/>
      <c r="CM193" s="1650"/>
      <c r="CN193" s="1650"/>
      <c r="CO193" s="1650"/>
      <c r="CP193" s="1650"/>
      <c r="CQ193" s="1650"/>
      <c r="CR193" s="1650"/>
      <c r="CS193" s="1650"/>
      <c r="CT193" s="1650"/>
      <c r="CU193" s="1650"/>
      <c r="CV193" s="1650"/>
      <c r="CW193" s="1650"/>
      <c r="CX193" s="1650"/>
      <c r="CY193" s="1650"/>
      <c r="CZ193" s="1650"/>
      <c r="DA193" s="1650"/>
      <c r="DB193" s="1650"/>
      <c r="DC193" s="1650"/>
      <c r="DD193" s="1650"/>
      <c r="DE193" s="1650"/>
      <c r="DF193" s="1650"/>
      <c r="DG193" s="1650"/>
      <c r="DH193" s="1650"/>
      <c r="DI193" s="1650"/>
      <c r="DJ193" s="1650"/>
      <c r="DK193" s="1650"/>
      <c r="DL193" s="1650"/>
      <c r="DM193" s="1650"/>
      <c r="DN193" s="1650"/>
      <c r="DO193" s="1650"/>
      <c r="DP193" s="1650"/>
      <c r="DQ193" s="1650"/>
      <c r="DR193" s="1650"/>
      <c r="DS193" s="1650"/>
      <c r="DT193" s="1650"/>
      <c r="DU193" s="1650"/>
      <c r="DV193" s="1650"/>
      <c r="DW193" s="1650"/>
      <c r="DX193" s="1650"/>
      <c r="DY193" s="1650"/>
      <c r="DZ193" s="1650"/>
      <c r="EA193" s="1650"/>
      <c r="EB193" s="1650"/>
      <c r="EC193" s="1650"/>
      <c r="ED193" s="1650"/>
      <c r="EE193" s="1650"/>
      <c r="EF193" s="1650"/>
      <c r="EG193" s="1650"/>
      <c r="EH193" s="1650"/>
      <c r="EI193" s="1650"/>
      <c r="EJ193" s="1650"/>
      <c r="EK193" s="1650"/>
      <c r="EL193" s="1650"/>
      <c r="EM193" s="1650"/>
      <c r="EN193" s="1650"/>
      <c r="EO193" s="1650"/>
      <c r="EP193" s="1650"/>
      <c r="EQ193" s="1650"/>
      <c r="ER193" s="1650"/>
      <c r="ES193" s="1650"/>
      <c r="ET193" s="1650"/>
      <c r="EU193" s="1650"/>
      <c r="EV193" s="1650"/>
      <c r="EW193" s="1650"/>
      <c r="EX193" s="1650"/>
      <c r="EY193" s="1650"/>
      <c r="EZ193" s="1650"/>
      <c r="FA193" s="1650"/>
      <c r="FB193" s="1650"/>
      <c r="FC193" s="1650"/>
      <c r="FD193" s="1650"/>
      <c r="FE193" s="1650"/>
      <c r="FF193" s="1650"/>
      <c r="FG193" s="1650"/>
      <c r="FH193" s="1650"/>
      <c r="FI193" s="1650"/>
      <c r="FJ193" s="1650"/>
      <c r="FK193" s="1650"/>
      <c r="FL193" s="1650"/>
      <c r="FM193" s="1650"/>
      <c r="FN193" s="1650"/>
      <c r="FO193" s="1650"/>
      <c r="FP193" s="1650"/>
      <c r="FQ193" s="1650"/>
      <c r="FR193" s="1650"/>
      <c r="FS193" s="1650"/>
      <c r="FT193" s="1650"/>
      <c r="FU193" s="1650"/>
      <c r="FV193" s="1650"/>
      <c r="FW193" s="1650"/>
      <c r="FX193" s="1650"/>
      <c r="FY193" s="1650"/>
      <c r="FZ193" s="1650"/>
      <c r="GA193" s="1650"/>
      <c r="GB193" s="1650"/>
      <c r="GC193" s="1650"/>
      <c r="GD193" s="1650"/>
      <c r="GE193" s="1650"/>
      <c r="GF193" s="1650"/>
      <c r="GG193" s="1650"/>
      <c r="GH193" s="1650"/>
      <c r="GI193" s="1650"/>
      <c r="GJ193" s="1650"/>
      <c r="GK193" s="1650"/>
      <c r="GL193" s="1650"/>
      <c r="GM193" s="1650"/>
      <c r="GO193" s="1169"/>
      <c r="GP193" s="1645"/>
      <c r="GQ193" s="1645"/>
      <c r="GR193" s="1169"/>
      <c r="GS193" s="1169"/>
      <c r="GT193" s="1169"/>
      <c r="GU193" s="1169"/>
      <c r="GV193" s="1645"/>
      <c r="GW193" s="1169"/>
      <c r="GX193" s="1169"/>
      <c r="GY193" s="553"/>
      <c r="GZ193" s="1169"/>
      <c r="HA193" s="1169"/>
      <c r="HB193" s="1169"/>
      <c r="HC193" s="1169"/>
      <c r="HD193" s="1169"/>
      <c r="HE193" s="1641"/>
      <c r="HF193" s="575"/>
      <c r="HG193" s="575"/>
      <c r="HH193" s="575"/>
      <c r="HI193" s="575"/>
      <c r="HJ193" s="1650">
        <v>11</v>
      </c>
    </row>
    <row s="1650" customFormat="1" customHeight="1" ht="11.549999999999999">
      <c r="A194" s="996"/>
      <c r="B194" s="1645"/>
      <c r="C194" s="1645"/>
      <c r="D194" s="360"/>
      <c r="J194" s="1650"/>
      <c r="K194" s="1650"/>
      <c r="L194" s="1650"/>
      <c r="M194" s="1650"/>
      <c r="N194" s="1650"/>
      <c r="O194" s="1650"/>
      <c r="P194" s="1650"/>
      <c r="Q194" s="1650"/>
      <c r="R194" s="1650"/>
      <c r="S194" s="1650"/>
      <c r="T194" s="1650"/>
      <c r="U194" s="1650"/>
      <c r="V194" s="1650"/>
      <c r="W194" s="1650"/>
      <c r="X194" s="1650"/>
      <c r="Y194" s="1650"/>
      <c r="Z194" s="1650"/>
      <c r="AA194" s="1650"/>
      <c r="AB194" s="1650"/>
      <c r="AC194" s="1650"/>
      <c r="AD194" s="1650"/>
      <c r="AE194" s="1650"/>
      <c r="AF194" s="1650"/>
      <c r="AG194" s="1650"/>
      <c r="AH194" s="1650"/>
      <c r="AI194" s="1650"/>
      <c r="AJ194" s="1650"/>
      <c r="AK194" s="1650"/>
      <c r="AL194" s="1650"/>
      <c r="AM194" s="1650"/>
      <c r="AN194" s="1650"/>
      <c r="AO194" s="1650"/>
      <c r="AP194" s="1650"/>
      <c r="AQ194" s="1650"/>
      <c r="AR194" s="1650"/>
      <c r="AS194" s="1650"/>
      <c r="AT194" s="1650"/>
      <c r="AU194" s="1650"/>
      <c r="AV194" s="1650"/>
      <c r="AW194" s="1650"/>
      <c r="AX194" s="1650"/>
      <c r="AY194" s="1650"/>
      <c r="AZ194" s="1650"/>
      <c r="BA194" s="1650"/>
      <c r="BB194" s="1650"/>
      <c r="BC194" s="1650"/>
      <c r="BD194" s="1650"/>
      <c r="BE194" s="1650"/>
      <c r="BF194" s="1650"/>
      <c r="BG194" s="1650"/>
      <c r="BH194" s="1650"/>
      <c r="BI194" s="1650"/>
      <c r="BJ194" s="1650"/>
      <c r="BK194" s="1650"/>
      <c r="BL194" s="1650"/>
      <c r="BM194" s="1650"/>
      <c r="BN194" s="1650"/>
      <c r="BO194" s="1650"/>
      <c r="BP194" s="1650"/>
      <c r="BQ194" s="1650"/>
      <c r="BR194" s="1650"/>
      <c r="BS194" s="1650"/>
      <c r="BT194" s="1650"/>
      <c r="BU194" s="1650"/>
      <c r="BV194" s="1650"/>
      <c r="BW194" s="1650"/>
      <c r="BX194" s="1650"/>
      <c r="BY194" s="1650"/>
      <c r="BZ194" s="1650"/>
      <c r="CA194" s="1650"/>
      <c r="CB194" s="1650"/>
      <c r="CC194" s="1650"/>
      <c r="CD194" s="1650"/>
      <c r="CE194" s="1650"/>
      <c r="CF194" s="1650"/>
      <c r="CG194" s="1650"/>
      <c r="CH194" s="1650"/>
      <c r="CI194" s="1650"/>
      <c r="CJ194" s="1650"/>
      <c r="CK194" s="1650"/>
      <c r="CL194" s="1650"/>
      <c r="CM194" s="1650"/>
      <c r="CN194" s="1650"/>
      <c r="CO194" s="1650"/>
      <c r="CP194" s="1650"/>
      <c r="CQ194" s="1650"/>
      <c r="CR194" s="1650"/>
      <c r="CS194" s="1650"/>
      <c r="CT194" s="1650"/>
      <c r="CU194" s="1650"/>
      <c r="CV194" s="1650"/>
      <c r="CW194" s="1650"/>
      <c r="CX194" s="1650"/>
      <c r="CY194" s="1650"/>
      <c r="CZ194" s="1650"/>
      <c r="DA194" s="1650"/>
      <c r="DB194" s="1650"/>
      <c r="DC194" s="1650"/>
      <c r="DD194" s="1650"/>
      <c r="DE194" s="1650"/>
      <c r="DF194" s="1650"/>
      <c r="DG194" s="1650"/>
      <c r="DH194" s="1650"/>
      <c r="DI194" s="1650"/>
      <c r="DJ194" s="1650"/>
      <c r="DK194" s="1650"/>
      <c r="DL194" s="1650"/>
      <c r="DM194" s="1650"/>
      <c r="DN194" s="1650"/>
      <c r="DO194" s="1650"/>
      <c r="DP194" s="1650"/>
      <c r="DQ194" s="1650"/>
      <c r="DR194" s="1650"/>
      <c r="DS194" s="1650"/>
      <c r="DT194" s="1650"/>
      <c r="DU194" s="1650"/>
      <c r="DV194" s="1650"/>
      <c r="DW194" s="1650"/>
      <c r="DX194" s="1650"/>
      <c r="DY194" s="1650"/>
      <c r="DZ194" s="1650"/>
      <c r="EA194" s="1650"/>
      <c r="EB194" s="1650"/>
      <c r="EC194" s="1650"/>
      <c r="ED194" s="1650"/>
      <c r="EE194" s="1650"/>
      <c r="EF194" s="1650"/>
      <c r="EG194" s="1650"/>
      <c r="EH194" s="1650"/>
      <c r="EI194" s="1650"/>
      <c r="EJ194" s="1650"/>
      <c r="EK194" s="1650"/>
      <c r="EL194" s="1650"/>
      <c r="EM194" s="1650"/>
      <c r="EN194" s="1650"/>
      <c r="EO194" s="1650"/>
      <c r="EP194" s="1650"/>
      <c r="EQ194" s="1650"/>
      <c r="ER194" s="1650"/>
      <c r="ES194" s="1650"/>
      <c r="ET194" s="1650"/>
      <c r="EU194" s="1650"/>
      <c r="EV194" s="1650"/>
      <c r="EW194" s="1650"/>
      <c r="EX194" s="1650"/>
      <c r="EY194" s="1650"/>
      <c r="EZ194" s="1650"/>
      <c r="FA194" s="1650"/>
      <c r="FB194" s="1650"/>
      <c r="FC194" s="1650"/>
      <c r="FD194" s="1650"/>
      <c r="FE194" s="1650"/>
      <c r="FF194" s="1650"/>
      <c r="FG194" s="1650"/>
      <c r="FH194" s="1650"/>
      <c r="FI194" s="1650"/>
      <c r="FJ194" s="1650"/>
      <c r="FK194" s="1650"/>
      <c r="FL194" s="1650"/>
      <c r="FM194" s="1650"/>
      <c r="FN194" s="1650"/>
      <c r="FO194" s="1650"/>
      <c r="FP194" s="1650"/>
      <c r="FQ194" s="1650"/>
      <c r="FR194" s="1650"/>
      <c r="FS194" s="1650"/>
      <c r="FT194" s="1650"/>
      <c r="FU194" s="1650"/>
      <c r="FV194" s="1650"/>
      <c r="FW194" s="1650"/>
      <c r="FX194" s="1650"/>
      <c r="FY194" s="1650"/>
      <c r="FZ194" s="1650"/>
      <c r="GA194" s="1650"/>
      <c r="GB194" s="1650"/>
      <c r="GC194" s="1650"/>
      <c r="GD194" s="1650"/>
      <c r="GE194" s="1650"/>
      <c r="GF194" s="1650"/>
      <c r="GG194" s="1650"/>
      <c r="GH194" s="1650"/>
      <c r="GI194" s="1650"/>
      <c r="GJ194" s="1650"/>
      <c r="GK194" s="1650"/>
      <c r="GL194" s="1650"/>
      <c r="GM194" s="1650"/>
      <c r="GO194" s="1169"/>
      <c r="GP194" s="1645"/>
      <c r="GQ194" s="1645"/>
      <c r="GR194" s="1169"/>
      <c r="GS194" s="1169"/>
      <c r="GT194" s="1169"/>
      <c r="GU194" s="1169"/>
      <c r="GV194" s="1645"/>
      <c r="GW194" s="1169"/>
      <c r="GX194" s="1169"/>
      <c r="GY194" s="553"/>
      <c r="GZ194" s="1169"/>
      <c r="HA194" s="1169"/>
      <c r="HB194" s="1169"/>
      <c r="HC194" s="1169"/>
      <c r="HD194" s="1169"/>
      <c r="HE194" s="1641"/>
      <c r="HF194" s="575"/>
      <c r="HG194" s="575"/>
      <c r="HH194" s="575"/>
      <c r="HI194" s="575"/>
      <c r="HJ194" s="1650">
        <v>11</v>
      </c>
    </row>
    <row s="1650" customFormat="1" customHeight="1" ht="11.549999999999999">
      <c r="A195" s="996"/>
      <c r="B195" s="1645"/>
      <c r="C195" s="1645"/>
      <c r="D195" s="360"/>
      <c r="J195" s="1650"/>
      <c r="K195" s="1650"/>
      <c r="L195" s="1650"/>
      <c r="M195" s="1650"/>
      <c r="N195" s="1650"/>
      <c r="O195" s="1650"/>
      <c r="P195" s="1650"/>
      <c r="Q195" s="1650"/>
      <c r="R195" s="1650"/>
      <c r="S195" s="1650"/>
      <c r="T195" s="1650"/>
      <c r="U195" s="1650"/>
      <c r="V195" s="1650"/>
      <c r="W195" s="1650"/>
      <c r="X195" s="1650"/>
      <c r="Y195" s="1650"/>
      <c r="Z195" s="1650"/>
      <c r="AA195" s="1650"/>
      <c r="AB195" s="1650"/>
      <c r="AC195" s="1650"/>
      <c r="AD195" s="1650"/>
      <c r="AE195" s="1650"/>
      <c r="AF195" s="1650"/>
      <c r="AG195" s="1650"/>
      <c r="AH195" s="1650"/>
      <c r="AI195" s="1650"/>
      <c r="AJ195" s="1650"/>
      <c r="AK195" s="1650"/>
      <c r="AL195" s="1650"/>
      <c r="AM195" s="1650"/>
      <c r="AN195" s="1650"/>
      <c r="AO195" s="1650"/>
      <c r="AP195" s="1650"/>
      <c r="AQ195" s="1650"/>
      <c r="AR195" s="1650"/>
      <c r="AS195" s="1650"/>
      <c r="AT195" s="1650"/>
      <c r="AU195" s="1650"/>
      <c r="AV195" s="1650"/>
      <c r="AW195" s="1650"/>
      <c r="AX195" s="1650"/>
      <c r="AY195" s="1650"/>
      <c r="AZ195" s="1650"/>
      <c r="BA195" s="1650"/>
      <c r="BB195" s="1650"/>
      <c r="BC195" s="1650"/>
      <c r="BD195" s="1650"/>
      <c r="BE195" s="1650"/>
      <c r="BF195" s="1650"/>
      <c r="BG195" s="1650"/>
      <c r="BH195" s="1650"/>
      <c r="BI195" s="1650"/>
      <c r="BJ195" s="1650"/>
      <c r="BK195" s="1650"/>
      <c r="BL195" s="1650"/>
      <c r="BM195" s="1650"/>
      <c r="BN195" s="1650"/>
      <c r="BO195" s="1650"/>
      <c r="BP195" s="1650"/>
      <c r="BQ195" s="1650"/>
      <c r="BR195" s="1650"/>
      <c r="BS195" s="1650"/>
      <c r="BT195" s="1650"/>
      <c r="BU195" s="1650"/>
      <c r="BV195" s="1650"/>
      <c r="BW195" s="1650"/>
      <c r="BX195" s="1650"/>
      <c r="BY195" s="1650"/>
      <c r="BZ195" s="1650"/>
      <c r="CA195" s="1650"/>
      <c r="CB195" s="1650"/>
      <c r="CC195" s="1650"/>
      <c r="CD195" s="1650"/>
      <c r="CE195" s="1650"/>
      <c r="CF195" s="1650"/>
      <c r="CG195" s="1650"/>
      <c r="CH195" s="1650"/>
      <c r="CI195" s="1650"/>
      <c r="CJ195" s="1650"/>
      <c r="CK195" s="1650"/>
      <c r="CL195" s="1650"/>
      <c r="CM195" s="1650"/>
      <c r="CN195" s="1650"/>
      <c r="CO195" s="1650"/>
      <c r="CP195" s="1650"/>
      <c r="CQ195" s="1650"/>
      <c r="CR195" s="1650"/>
      <c r="CS195" s="1650"/>
      <c r="CT195" s="1650"/>
      <c r="CU195" s="1650"/>
      <c r="CV195" s="1650"/>
      <c r="CW195" s="1650"/>
      <c r="CX195" s="1650"/>
      <c r="CY195" s="1650"/>
      <c r="CZ195" s="1650"/>
      <c r="DA195" s="1650"/>
      <c r="DB195" s="1650"/>
      <c r="DC195" s="1650"/>
      <c r="DD195" s="1650"/>
      <c r="DE195" s="1650"/>
      <c r="DF195" s="1650"/>
      <c r="DG195" s="1650"/>
      <c r="DH195" s="1650"/>
      <c r="DI195" s="1650"/>
      <c r="DJ195" s="1650"/>
      <c r="DK195" s="1650"/>
      <c r="DL195" s="1650"/>
      <c r="DM195" s="1650"/>
      <c r="DN195" s="1650"/>
      <c r="DO195" s="1650"/>
      <c r="DP195" s="1650"/>
      <c r="DQ195" s="1650"/>
      <c r="DR195" s="1650"/>
      <c r="DS195" s="1650"/>
      <c r="DT195" s="1650"/>
      <c r="DU195" s="1650"/>
      <c r="DV195" s="1650"/>
      <c r="DW195" s="1650"/>
      <c r="DX195" s="1650"/>
      <c r="DY195" s="1650"/>
      <c r="DZ195" s="1650"/>
      <c r="EA195" s="1650"/>
      <c r="EB195" s="1650"/>
      <c r="EC195" s="1650"/>
      <c r="ED195" s="1650"/>
      <c r="EE195" s="1650"/>
      <c r="EF195" s="1650"/>
      <c r="EG195" s="1650"/>
      <c r="EH195" s="1650"/>
      <c r="EI195" s="1650"/>
      <c r="EJ195" s="1650"/>
      <c r="EK195" s="1650"/>
      <c r="EL195" s="1650"/>
      <c r="EM195" s="1650"/>
      <c r="EN195" s="1650"/>
      <c r="EO195" s="1650"/>
      <c r="EP195" s="1650"/>
      <c r="EQ195" s="1650"/>
      <c r="ER195" s="1650"/>
      <c r="ES195" s="1650"/>
      <c r="ET195" s="1650"/>
      <c r="EU195" s="1650"/>
      <c r="EV195" s="1650"/>
      <c r="EW195" s="1650"/>
      <c r="EX195" s="1650"/>
      <c r="EY195" s="1650"/>
      <c r="EZ195" s="1650"/>
      <c r="FA195" s="1650"/>
      <c r="FB195" s="1650"/>
      <c r="FC195" s="1650"/>
      <c r="FD195" s="1650"/>
      <c r="FE195" s="1650"/>
      <c r="FF195" s="1650"/>
      <c r="FG195" s="1650"/>
      <c r="FH195" s="1650"/>
      <c r="FI195" s="1650"/>
      <c r="FJ195" s="1650"/>
      <c r="FK195" s="1650"/>
      <c r="FL195" s="1650"/>
      <c r="FM195" s="1650"/>
      <c r="FN195" s="1650"/>
      <c r="FO195" s="1650"/>
      <c r="FP195" s="1650"/>
      <c r="FQ195" s="1650"/>
      <c r="FR195" s="1650"/>
      <c r="FS195" s="1650"/>
      <c r="FT195" s="1650"/>
      <c r="FU195" s="1650"/>
      <c r="FV195" s="1650"/>
      <c r="FW195" s="1650"/>
      <c r="FX195" s="1650"/>
      <c r="FY195" s="1650"/>
      <c r="FZ195" s="1650"/>
      <c r="GA195" s="1650"/>
      <c r="GB195" s="1650"/>
      <c r="GC195" s="1650"/>
      <c r="GD195" s="1650"/>
      <c r="GE195" s="1650"/>
      <c r="GF195" s="1650"/>
      <c r="GG195" s="1650"/>
      <c r="GH195" s="1650"/>
      <c r="GI195" s="1650"/>
      <c r="GJ195" s="1650"/>
      <c r="GK195" s="1650"/>
      <c r="GL195" s="1650"/>
      <c r="GM195" s="1650"/>
      <c r="GO195" s="1169"/>
      <c r="GP195" s="1645"/>
      <c r="GQ195" s="1645"/>
      <c r="GR195" s="1169"/>
      <c r="GS195" s="1169"/>
      <c r="GT195" s="1169"/>
      <c r="GU195" s="1169"/>
      <c r="GV195" s="1645"/>
      <c r="GW195" s="1169"/>
      <c r="GX195" s="1169"/>
      <c r="GY195" s="553"/>
      <c r="GZ195" s="1169"/>
      <c r="HA195" s="1169"/>
      <c r="HB195" s="1169"/>
      <c r="HC195" s="1169"/>
      <c r="HD195" s="1169"/>
      <c r="HE195" s="1641"/>
      <c r="HF195" s="575"/>
      <c r="HG195" s="575"/>
      <c r="HH195" s="575"/>
      <c r="HI195" s="575"/>
      <c r="HJ195" s="1650">
        <v>11</v>
      </c>
    </row>
    <row customHeight="1" ht="11.549999999999999">
      <c r="J196" s="1644"/>
      <c r="K196" s="1644"/>
      <c r="L196" s="1644"/>
      <c r="M196" s="1644"/>
      <c r="N196" s="1644"/>
      <c r="O196" s="1644"/>
      <c r="P196" s="1644"/>
      <c r="Q196" s="1644"/>
      <c r="R196" s="1644"/>
      <c r="S196" s="1644"/>
      <c r="T196" s="1644"/>
      <c r="U196" s="1644"/>
      <c r="V196" s="1644"/>
      <c r="W196" s="1644"/>
      <c r="X196" s="1644"/>
      <c r="Y196" s="1644"/>
      <c r="Z196" s="1644"/>
      <c r="AA196" s="1644"/>
      <c r="AB196" s="1644"/>
      <c r="AC196" s="1644"/>
      <c r="AD196" s="1644"/>
      <c r="AE196" s="1644"/>
      <c r="AF196" s="1644"/>
      <c r="AG196" s="1644"/>
      <c r="AH196" s="1644"/>
      <c r="AI196" s="1644"/>
      <c r="AJ196" s="1644"/>
      <c r="AK196" s="1644"/>
      <c r="AL196" s="1644"/>
      <c r="AM196" s="1644"/>
      <c r="AN196" s="1644"/>
      <c r="AO196" s="1644"/>
      <c r="AP196" s="1644"/>
      <c r="AQ196" s="1644"/>
      <c r="AR196" s="1644"/>
      <c r="AS196" s="1644"/>
      <c r="AT196" s="1644"/>
      <c r="AU196" s="1644"/>
      <c r="AV196" s="1644"/>
      <c r="AW196" s="1644"/>
      <c r="AX196" s="1644"/>
      <c r="AY196" s="1644"/>
      <c r="AZ196" s="1644"/>
      <c r="BA196" s="1644"/>
      <c r="BB196" s="1644"/>
      <c r="BC196" s="1644"/>
      <c r="BD196" s="1644"/>
      <c r="BE196" s="1644"/>
      <c r="BF196" s="1644"/>
      <c r="BG196" s="1644"/>
      <c r="BH196" s="1644"/>
      <c r="BI196" s="1644"/>
      <c r="BJ196" s="1644"/>
      <c r="BK196" s="1644"/>
      <c r="BL196" s="1644"/>
      <c r="BM196" s="1644"/>
      <c r="BN196" s="1644"/>
      <c r="BO196" s="1644"/>
      <c r="BP196" s="1644"/>
      <c r="BQ196" s="1644"/>
      <c r="BR196" s="1644"/>
      <c r="BS196" s="1644"/>
      <c r="BT196" s="1644"/>
      <c r="BU196" s="1644"/>
      <c r="BV196" s="1644"/>
      <c r="BW196" s="1644"/>
      <c r="BX196" s="1644"/>
      <c r="BY196" s="1644"/>
      <c r="BZ196" s="1644"/>
      <c r="CA196" s="1644"/>
      <c r="CB196" s="1644"/>
      <c r="CC196" s="1644"/>
      <c r="CD196" s="1644"/>
      <c r="CE196" s="1644"/>
      <c r="CF196" s="1644"/>
      <c r="CG196" s="1644"/>
      <c r="CH196" s="1644"/>
      <c r="CI196" s="1644"/>
      <c r="CJ196" s="1644"/>
      <c r="CK196" s="1644"/>
      <c r="CL196" s="1644"/>
      <c r="CM196" s="1644"/>
      <c r="CN196" s="1644"/>
      <c r="CO196" s="1644"/>
      <c r="CP196" s="1644"/>
      <c r="CQ196" s="1644"/>
      <c r="CR196" s="1644"/>
      <c r="CS196" s="1644"/>
      <c r="CT196" s="1644"/>
      <c r="CU196" s="1644"/>
      <c r="CV196" s="1644"/>
      <c r="CW196" s="1644"/>
      <c r="CX196" s="1644"/>
      <c r="CY196" s="1644"/>
      <c r="CZ196" s="1644"/>
      <c r="DA196" s="1644"/>
      <c r="DB196" s="1644"/>
      <c r="DC196" s="1644"/>
      <c r="DD196" s="1644"/>
      <c r="DE196" s="1644"/>
      <c r="DF196" s="1644"/>
      <c r="DG196" s="1644"/>
      <c r="DH196" s="1644"/>
      <c r="DI196" s="1644"/>
      <c r="DJ196" s="1644"/>
      <c r="DK196" s="1644"/>
      <c r="DL196" s="1644"/>
      <c r="DM196" s="1644"/>
      <c r="DN196" s="1644"/>
      <c r="DO196" s="1644"/>
      <c r="DP196" s="1644"/>
      <c r="DQ196" s="1644"/>
      <c r="DR196" s="1644"/>
      <c r="DS196" s="1644"/>
      <c r="DT196" s="1644"/>
      <c r="DU196" s="1644"/>
      <c r="DV196" s="1644"/>
      <c r="DW196" s="1644"/>
      <c r="DX196" s="1644"/>
      <c r="DY196" s="1644"/>
      <c r="DZ196" s="1644"/>
      <c r="EA196" s="1644"/>
      <c r="EB196" s="1644"/>
      <c r="EC196" s="1644"/>
      <c r="ED196" s="1644"/>
      <c r="EE196" s="1644"/>
      <c r="EF196" s="1644"/>
      <c r="EG196" s="1644"/>
      <c r="EH196" s="1644"/>
      <c r="EI196" s="1644"/>
      <c r="EJ196" s="1644"/>
      <c r="EK196" s="1644"/>
      <c r="EL196" s="1644"/>
      <c r="EM196" s="1644"/>
      <c r="EN196" s="1644"/>
      <c r="EO196" s="1644"/>
      <c r="EP196" s="1644"/>
      <c r="EQ196" s="1644"/>
      <c r="ER196" s="1644"/>
      <c r="ES196" s="1644"/>
      <c r="ET196" s="1644"/>
      <c r="EU196" s="1644"/>
      <c r="EV196" s="1644"/>
      <c r="EW196" s="1644"/>
      <c r="EX196" s="1644"/>
      <c r="EY196" s="1644"/>
      <c r="EZ196" s="1644"/>
      <c r="FA196" s="1644"/>
      <c r="FB196" s="1644"/>
      <c r="FC196" s="1644"/>
      <c r="FD196" s="1644"/>
      <c r="FE196" s="1644"/>
      <c r="FF196" s="1644"/>
      <c r="FG196" s="1644"/>
      <c r="FH196" s="1644"/>
      <c r="FI196" s="1644"/>
      <c r="FJ196" s="1644"/>
      <c r="FK196" s="1644"/>
      <c r="FL196" s="1644"/>
      <c r="FM196" s="1644"/>
      <c r="FN196" s="1644"/>
      <c r="FO196" s="1644"/>
      <c r="FP196" s="1644"/>
      <c r="FQ196" s="1644"/>
      <c r="FR196" s="1644"/>
      <c r="FS196" s="1644"/>
      <c r="FT196" s="1644"/>
      <c r="FU196" s="1644"/>
      <c r="FV196" s="1644"/>
      <c r="FW196" s="1644"/>
      <c r="FX196" s="1644"/>
      <c r="FY196" s="1644"/>
      <c r="FZ196" s="1644"/>
      <c r="GA196" s="1644"/>
      <c r="GB196" s="1644"/>
      <c r="GC196" s="1644"/>
      <c r="GD196" s="1644"/>
      <c r="GE196" s="1644"/>
      <c r="GF196" s="1644"/>
      <c r="GG196" s="1644"/>
      <c r="GH196" s="1644"/>
      <c r="GI196" s="1644"/>
      <c r="GJ196" s="1644"/>
      <c r="GK196" s="1644"/>
      <c r="GL196" s="1644"/>
      <c r="GM196" s="1644"/>
      <c r="HJ196" s="1640">
        <v>11</v>
      </c>
    </row>
    <row customHeight="1" ht="11.549999999999999">
      <c r="J197" s="1644"/>
      <c r="K197" s="1644"/>
      <c r="L197" s="1644"/>
      <c r="M197" s="1644"/>
      <c r="N197" s="1644"/>
      <c r="O197" s="1644"/>
      <c r="P197" s="1644"/>
      <c r="Q197" s="1644"/>
      <c r="R197" s="1644"/>
      <c r="S197" s="1644"/>
      <c r="T197" s="1644"/>
      <c r="U197" s="1644"/>
      <c r="V197" s="1644"/>
      <c r="W197" s="1644"/>
      <c r="X197" s="1644"/>
      <c r="Y197" s="1644"/>
      <c r="Z197" s="1644"/>
      <c r="AA197" s="1644"/>
      <c r="AB197" s="1644"/>
      <c r="AC197" s="1644"/>
      <c r="AD197" s="1644"/>
      <c r="AE197" s="1644"/>
      <c r="AF197" s="1644"/>
      <c r="AG197" s="1644"/>
      <c r="AH197" s="1644"/>
      <c r="AI197" s="1644"/>
      <c r="AJ197" s="1644"/>
      <c r="AK197" s="1644"/>
      <c r="AL197" s="1644"/>
      <c r="AM197" s="1644"/>
      <c r="AN197" s="1644"/>
      <c r="AO197" s="1644"/>
      <c r="AP197" s="1644"/>
      <c r="AQ197" s="1644"/>
      <c r="AR197" s="1644"/>
      <c r="AS197" s="1644"/>
      <c r="AT197" s="1644"/>
      <c r="AU197" s="1644"/>
      <c r="AV197" s="1644"/>
      <c r="AW197" s="1644"/>
      <c r="AX197" s="1644"/>
      <c r="AY197" s="1644"/>
      <c r="AZ197" s="1644"/>
      <c r="BA197" s="1644"/>
      <c r="BB197" s="1644"/>
      <c r="BC197" s="1644"/>
      <c r="BD197" s="1644"/>
      <c r="BE197" s="1644"/>
      <c r="BF197" s="1644"/>
      <c r="BG197" s="1644"/>
      <c r="BH197" s="1644"/>
      <c r="BI197" s="1644"/>
      <c r="BJ197" s="1644"/>
      <c r="BK197" s="1644"/>
      <c r="BL197" s="1644"/>
      <c r="BM197" s="1644"/>
      <c r="BN197" s="1644"/>
      <c r="BO197" s="1644"/>
      <c r="BP197" s="1644"/>
      <c r="BQ197" s="1644"/>
      <c r="BR197" s="1644"/>
      <c r="BS197" s="1644"/>
      <c r="BT197" s="1644"/>
      <c r="BU197" s="1644"/>
      <c r="BV197" s="1644"/>
      <c r="BW197" s="1644"/>
      <c r="BX197" s="1644"/>
      <c r="BY197" s="1644"/>
      <c r="BZ197" s="1644"/>
      <c r="CA197" s="1644"/>
      <c r="CB197" s="1644"/>
      <c r="CC197" s="1644"/>
      <c r="CD197" s="1644"/>
      <c r="CE197" s="1644"/>
      <c r="CF197" s="1644"/>
      <c r="CG197" s="1644"/>
      <c r="CH197" s="1644"/>
      <c r="CI197" s="1644"/>
      <c r="CJ197" s="1644"/>
      <c r="CK197" s="1644"/>
      <c r="CL197" s="1644"/>
      <c r="CM197" s="1644"/>
      <c r="CN197" s="1644"/>
      <c r="CO197" s="1644"/>
      <c r="CP197" s="1644"/>
      <c r="CQ197" s="1644"/>
      <c r="CR197" s="1644"/>
      <c r="CS197" s="1644"/>
      <c r="CT197" s="1644"/>
      <c r="CU197" s="1644"/>
      <c r="CV197" s="1644"/>
      <c r="CW197" s="1644"/>
      <c r="CX197" s="1644"/>
      <c r="CY197" s="1644"/>
      <c r="CZ197" s="1644"/>
      <c r="DA197" s="1644"/>
      <c r="DB197" s="1644"/>
      <c r="DC197" s="1644"/>
      <c r="DD197" s="1644"/>
      <c r="DE197" s="1644"/>
      <c r="DF197" s="1644"/>
      <c r="DG197" s="1644"/>
      <c r="DH197" s="1644"/>
      <c r="DI197" s="1644"/>
      <c r="DJ197" s="1644"/>
      <c r="DK197" s="1644"/>
      <c r="DL197" s="1644"/>
      <c r="DM197" s="1644"/>
      <c r="DN197" s="1644"/>
      <c r="DO197" s="1644"/>
      <c r="DP197" s="1644"/>
      <c r="DQ197" s="1644"/>
      <c r="DR197" s="1644"/>
      <c r="DS197" s="1644"/>
      <c r="DT197" s="1644"/>
      <c r="DU197" s="1644"/>
      <c r="DV197" s="1644"/>
      <c r="DW197" s="1644"/>
      <c r="DX197" s="1644"/>
      <c r="DY197" s="1644"/>
      <c r="DZ197" s="1644"/>
      <c r="EA197" s="1644"/>
      <c r="EB197" s="1644"/>
      <c r="EC197" s="1644"/>
      <c r="ED197" s="1644"/>
      <c r="EE197" s="1644"/>
      <c r="EF197" s="1644"/>
      <c r="EG197" s="1644"/>
      <c r="EH197" s="1644"/>
      <c r="EI197" s="1644"/>
      <c r="EJ197" s="1644"/>
      <c r="EK197" s="1644"/>
      <c r="EL197" s="1644"/>
      <c r="EM197" s="1644"/>
      <c r="EN197" s="1644"/>
      <c r="EO197" s="1644"/>
      <c r="EP197" s="1644"/>
      <c r="EQ197" s="1644"/>
      <c r="ER197" s="1644"/>
      <c r="ES197" s="1644"/>
      <c r="ET197" s="1644"/>
      <c r="EU197" s="1644"/>
      <c r="EV197" s="1644"/>
      <c r="EW197" s="1644"/>
      <c r="EX197" s="1644"/>
      <c r="EY197" s="1644"/>
      <c r="EZ197" s="1644"/>
      <c r="FA197" s="1644"/>
      <c r="FB197" s="1644"/>
      <c r="FC197" s="1644"/>
      <c r="FD197" s="1644"/>
      <c r="FE197" s="1644"/>
      <c r="FF197" s="1644"/>
      <c r="FG197" s="1644"/>
      <c r="FH197" s="1644"/>
      <c r="FI197" s="1644"/>
      <c r="FJ197" s="1644"/>
      <c r="FK197" s="1644"/>
      <c r="FL197" s="1644"/>
      <c r="FM197" s="1644"/>
      <c r="FN197" s="1644"/>
      <c r="FO197" s="1644"/>
      <c r="FP197" s="1644"/>
      <c r="FQ197" s="1644"/>
      <c r="FR197" s="1644"/>
      <c r="FS197" s="1644"/>
      <c r="FT197" s="1644"/>
      <c r="FU197" s="1644"/>
      <c r="FV197" s="1644"/>
      <c r="FW197" s="1644"/>
      <c r="FX197" s="1644"/>
      <c r="FY197" s="1644"/>
      <c r="FZ197" s="1644"/>
      <c r="GA197" s="1644"/>
      <c r="GB197" s="1644"/>
      <c r="GC197" s="1644"/>
      <c r="GD197" s="1644"/>
      <c r="GE197" s="1644"/>
      <c r="GF197" s="1644"/>
      <c r="GG197" s="1644"/>
      <c r="GH197" s="1644"/>
      <c r="GI197" s="1644"/>
      <c r="GJ197" s="1644"/>
      <c r="GK197" s="1644"/>
      <c r="GL197" s="1644"/>
      <c r="GM197" s="1644"/>
      <c r="HJ197" s="1640">
        <v>11</v>
      </c>
    </row>
    <row customHeight="1" ht="11.549999999999999">
      <c r="J198" s="1644"/>
      <c r="K198" s="1644"/>
      <c r="L198" s="1644"/>
      <c r="M198" s="1644"/>
      <c r="N198" s="1644"/>
      <c r="O198" s="1644"/>
      <c r="P198" s="1644"/>
      <c r="Q198" s="1644"/>
      <c r="R198" s="1644"/>
      <c r="S198" s="1644"/>
      <c r="T198" s="1644"/>
      <c r="U198" s="1644"/>
      <c r="V198" s="1644"/>
      <c r="W198" s="1644"/>
      <c r="X198" s="1644"/>
      <c r="Y198" s="1644"/>
      <c r="Z198" s="1644"/>
      <c r="AA198" s="1644"/>
      <c r="AB198" s="1644"/>
      <c r="AC198" s="1644"/>
      <c r="AD198" s="1644"/>
      <c r="AE198" s="1644"/>
      <c r="AF198" s="1644"/>
      <c r="AG198" s="1644"/>
      <c r="AH198" s="1644"/>
      <c r="AI198" s="1644"/>
      <c r="AJ198" s="1644"/>
      <c r="AK198" s="1644"/>
      <c r="AL198" s="1644"/>
      <c r="AM198" s="1644"/>
      <c r="AN198" s="1644"/>
      <c r="AO198" s="1644"/>
      <c r="AP198" s="1644"/>
      <c r="AQ198" s="1644"/>
      <c r="AR198" s="1644"/>
      <c r="AS198" s="1644"/>
      <c r="AT198" s="1644"/>
      <c r="AU198" s="1644"/>
      <c r="AV198" s="1644"/>
      <c r="AW198" s="1644"/>
      <c r="AX198" s="1644"/>
      <c r="AY198" s="1644"/>
      <c r="AZ198" s="1644"/>
      <c r="BA198" s="1644"/>
      <c r="BB198" s="1644"/>
      <c r="BC198" s="1644"/>
      <c r="BD198" s="1644"/>
      <c r="BE198" s="1644"/>
      <c r="BF198" s="1644"/>
      <c r="BG198" s="1644"/>
      <c r="BH198" s="1644"/>
      <c r="BI198" s="1644"/>
      <c r="BJ198" s="1644"/>
      <c r="BK198" s="1644"/>
      <c r="BL198" s="1644"/>
      <c r="BM198" s="1644"/>
      <c r="BN198" s="1644"/>
      <c r="BO198" s="1644"/>
      <c r="BP198" s="1644"/>
      <c r="BQ198" s="1644"/>
      <c r="BR198" s="1644"/>
      <c r="BS198" s="1644"/>
      <c r="BT198" s="1644"/>
      <c r="BU198" s="1644"/>
      <c r="BV198" s="1644"/>
      <c r="BW198" s="1644"/>
      <c r="BX198" s="1644"/>
      <c r="BY198" s="1644"/>
      <c r="BZ198" s="1644"/>
      <c r="CA198" s="1644"/>
      <c r="CB198" s="1644"/>
      <c r="CC198" s="1644"/>
      <c r="CD198" s="1644"/>
      <c r="CE198" s="1644"/>
      <c r="CF198" s="1644"/>
      <c r="CG198" s="1644"/>
      <c r="CH198" s="1644"/>
      <c r="CI198" s="1644"/>
      <c r="CJ198" s="1644"/>
      <c r="CK198" s="1644"/>
      <c r="CL198" s="1644"/>
      <c r="CM198" s="1644"/>
      <c r="CN198" s="1644"/>
      <c r="CO198" s="1644"/>
      <c r="CP198" s="1644"/>
      <c r="CQ198" s="1644"/>
      <c r="CR198" s="1644"/>
      <c r="CS198" s="1644"/>
      <c r="CT198" s="1644"/>
      <c r="CU198" s="1644"/>
      <c r="CV198" s="1644"/>
      <c r="CW198" s="1644"/>
      <c r="CX198" s="1644"/>
      <c r="CY198" s="1644"/>
      <c r="CZ198" s="1644"/>
      <c r="DA198" s="1644"/>
      <c r="DB198" s="1644"/>
      <c r="DC198" s="1644"/>
      <c r="DD198" s="1644"/>
      <c r="DE198" s="1644"/>
      <c r="DF198" s="1644"/>
      <c r="DG198" s="1644"/>
      <c r="DH198" s="1644"/>
      <c r="DI198" s="1644"/>
      <c r="DJ198" s="1644"/>
      <c r="DK198" s="1644"/>
      <c r="DL198" s="1644"/>
      <c r="DM198" s="1644"/>
      <c r="DN198" s="1644"/>
      <c r="DO198" s="1644"/>
      <c r="DP198" s="1644"/>
      <c r="DQ198" s="1644"/>
      <c r="DR198" s="1644"/>
      <c r="DS198" s="1644"/>
      <c r="DT198" s="1644"/>
      <c r="DU198" s="1644"/>
      <c r="DV198" s="1644"/>
      <c r="DW198" s="1644"/>
      <c r="DX198" s="1644"/>
      <c r="DY198" s="1644"/>
      <c r="DZ198" s="1644"/>
      <c r="EA198" s="1644"/>
      <c r="EB198" s="1644"/>
      <c r="EC198" s="1644"/>
      <c r="ED198" s="1644"/>
      <c r="EE198" s="1644"/>
      <c r="EF198" s="1644"/>
      <c r="EG198" s="1644"/>
      <c r="EH198" s="1644"/>
      <c r="EI198" s="1644"/>
      <c r="EJ198" s="1644"/>
      <c r="EK198" s="1644"/>
      <c r="EL198" s="1644"/>
      <c r="EM198" s="1644"/>
      <c r="EN198" s="1644"/>
      <c r="EO198" s="1644"/>
      <c r="EP198" s="1644"/>
      <c r="EQ198" s="1644"/>
      <c r="ER198" s="1644"/>
      <c r="ES198" s="1644"/>
      <c r="ET198" s="1644"/>
      <c r="EU198" s="1644"/>
      <c r="EV198" s="1644"/>
      <c r="EW198" s="1644"/>
      <c r="EX198" s="1644"/>
      <c r="EY198" s="1644"/>
      <c r="EZ198" s="1644"/>
      <c r="FA198" s="1644"/>
      <c r="FB198" s="1644"/>
      <c r="FC198" s="1644"/>
      <c r="FD198" s="1644"/>
      <c r="FE198" s="1644"/>
      <c r="FF198" s="1644"/>
      <c r="FG198" s="1644"/>
      <c r="FH198" s="1644"/>
      <c r="FI198" s="1644"/>
      <c r="FJ198" s="1644"/>
      <c r="FK198" s="1644"/>
      <c r="FL198" s="1644"/>
      <c r="FM198" s="1644"/>
      <c r="FN198" s="1644"/>
      <c r="FO198" s="1644"/>
      <c r="FP198" s="1644"/>
      <c r="FQ198" s="1644"/>
      <c r="FR198" s="1644"/>
      <c r="FS198" s="1644"/>
      <c r="FT198" s="1644"/>
      <c r="FU198" s="1644"/>
      <c r="FV198" s="1644"/>
      <c r="FW198" s="1644"/>
      <c r="FX198" s="1644"/>
      <c r="FY198" s="1644"/>
      <c r="FZ198" s="1644"/>
      <c r="GA198" s="1644"/>
      <c r="GB198" s="1644"/>
      <c r="GC198" s="1644"/>
      <c r="GD198" s="1644"/>
      <c r="GE198" s="1644"/>
      <c r="GF198" s="1644"/>
      <c r="GG198" s="1644"/>
      <c r="GH198" s="1644"/>
      <c r="GI198" s="1644"/>
      <c r="GJ198" s="1644"/>
      <c r="GK198" s="1644"/>
      <c r="GL198" s="1644"/>
      <c r="GM198" s="1644"/>
      <c r="HJ198" s="1640">
        <v>11</v>
      </c>
    </row>
    <row customHeight="1" ht="11.549999999999999">
      <c r="A199" s="999"/>
      <c r="B199" s="1640"/>
      <c r="D199" s="1640"/>
      <c r="J199" s="1644"/>
      <c r="K199" s="1644"/>
      <c r="L199" s="1644"/>
      <c r="M199" s="1644"/>
      <c r="N199" s="1644"/>
      <c r="O199" s="1644"/>
      <c r="P199" s="1644"/>
      <c r="Q199" s="1644"/>
      <c r="R199" s="1644"/>
      <c r="S199" s="1644"/>
      <c r="T199" s="1644"/>
      <c r="U199" s="1644"/>
      <c r="V199" s="1644"/>
      <c r="W199" s="1644"/>
      <c r="X199" s="1644"/>
      <c r="Y199" s="1644"/>
      <c r="Z199" s="1644"/>
      <c r="AA199" s="1644"/>
      <c r="AB199" s="1644"/>
      <c r="AC199" s="1644"/>
      <c r="AD199" s="1644"/>
      <c r="AE199" s="1644"/>
      <c r="AF199" s="1644"/>
      <c r="AG199" s="1644"/>
      <c r="AH199" s="1644"/>
      <c r="AI199" s="1644"/>
      <c r="AJ199" s="1644"/>
      <c r="AK199" s="1644"/>
      <c r="AL199" s="1644"/>
      <c r="AM199" s="1644"/>
      <c r="AN199" s="1644"/>
      <c r="AO199" s="1644"/>
      <c r="AP199" s="1644"/>
      <c r="AQ199" s="1644"/>
      <c r="AR199" s="1644"/>
      <c r="AS199" s="1644"/>
      <c r="AT199" s="1644"/>
      <c r="AU199" s="1644"/>
      <c r="AV199" s="1644"/>
      <c r="AW199" s="1644"/>
      <c r="AX199" s="1644"/>
      <c r="AY199" s="1644"/>
      <c r="AZ199" s="1644"/>
      <c r="BA199" s="1644"/>
      <c r="BB199" s="1644"/>
      <c r="BC199" s="1644"/>
      <c r="BD199" s="1644"/>
      <c r="BE199" s="1644"/>
      <c r="BF199" s="1644"/>
      <c r="BG199" s="1644"/>
      <c r="BH199" s="1644"/>
      <c r="BI199" s="1644"/>
      <c r="BJ199" s="1644"/>
      <c r="BK199" s="1644"/>
      <c r="BL199" s="1644"/>
      <c r="BM199" s="1644"/>
      <c r="BN199" s="1644"/>
      <c r="BO199" s="1644"/>
      <c r="BP199" s="1644"/>
      <c r="BQ199" s="1644"/>
      <c r="BR199" s="1644"/>
      <c r="BS199" s="1644"/>
      <c r="BT199" s="1644"/>
      <c r="BU199" s="1644"/>
      <c r="BV199" s="1644"/>
      <c r="BW199" s="1644"/>
      <c r="BX199" s="1644"/>
      <c r="BY199" s="1644"/>
      <c r="BZ199" s="1644"/>
      <c r="CA199" s="1644"/>
      <c r="CB199" s="1644"/>
      <c r="CC199" s="1644"/>
      <c r="CD199" s="1644"/>
      <c r="CE199" s="1644"/>
      <c r="CF199" s="1644"/>
      <c r="CG199" s="1644"/>
      <c r="CH199" s="1644"/>
      <c r="CI199" s="1644"/>
      <c r="CJ199" s="1644"/>
      <c r="CK199" s="1644"/>
      <c r="CL199" s="1644"/>
      <c r="CM199" s="1644"/>
      <c r="CN199" s="1644"/>
      <c r="CO199" s="1644"/>
      <c r="CP199" s="1644"/>
      <c r="CQ199" s="1644"/>
      <c r="CR199" s="1644"/>
      <c r="CS199" s="1644"/>
      <c r="CT199" s="1644"/>
      <c r="CU199" s="1644"/>
      <c r="CV199" s="1644"/>
      <c r="CW199" s="1644"/>
      <c r="CX199" s="1644"/>
      <c r="CY199" s="1644"/>
      <c r="CZ199" s="1644"/>
      <c r="DA199" s="1644"/>
      <c r="DB199" s="1644"/>
      <c r="DC199" s="1644"/>
      <c r="DD199" s="1644"/>
      <c r="DE199" s="1644"/>
      <c r="DF199" s="1644"/>
      <c r="DG199" s="1644"/>
      <c r="DH199" s="1644"/>
      <c r="DI199" s="1644"/>
      <c r="DJ199" s="1644"/>
      <c r="DK199" s="1644"/>
      <c r="DL199" s="1644"/>
      <c r="DM199" s="1644"/>
      <c r="DN199" s="1644"/>
      <c r="DO199" s="1644"/>
      <c r="DP199" s="1644"/>
      <c r="DQ199" s="1644"/>
      <c r="DR199" s="1644"/>
      <c r="DS199" s="1644"/>
      <c r="DT199" s="1644"/>
      <c r="DU199" s="1644"/>
      <c r="DV199" s="1644"/>
      <c r="DW199" s="1644"/>
      <c r="DX199" s="1644"/>
      <c r="DY199" s="1644"/>
      <c r="DZ199" s="1644"/>
      <c r="EA199" s="1644"/>
      <c r="EB199" s="1644"/>
      <c r="EC199" s="1644"/>
      <c r="ED199" s="1644"/>
      <c r="EE199" s="1644"/>
      <c r="EF199" s="1644"/>
      <c r="EG199" s="1644"/>
      <c r="EH199" s="1644"/>
      <c r="EI199" s="1644"/>
      <c r="EJ199" s="1644"/>
      <c r="EK199" s="1644"/>
      <c r="EL199" s="1644"/>
      <c r="EM199" s="1644"/>
      <c r="EN199" s="1644"/>
      <c r="EO199" s="1644"/>
      <c r="EP199" s="1644"/>
      <c r="EQ199" s="1644"/>
      <c r="ER199" s="1644"/>
      <c r="ES199" s="1644"/>
      <c r="ET199" s="1644"/>
      <c r="EU199" s="1644"/>
      <c r="EV199" s="1644"/>
      <c r="EW199" s="1644"/>
      <c r="EX199" s="1644"/>
      <c r="EY199" s="1644"/>
      <c r="EZ199" s="1644"/>
      <c r="FA199" s="1644"/>
      <c r="FB199" s="1644"/>
      <c r="FC199" s="1644"/>
      <c r="FD199" s="1644"/>
      <c r="FE199" s="1644"/>
      <c r="FF199" s="1644"/>
      <c r="FG199" s="1644"/>
      <c r="FH199" s="1644"/>
      <c r="FI199" s="1644"/>
      <c r="FJ199" s="1644"/>
      <c r="FK199" s="1644"/>
      <c r="FL199" s="1644"/>
      <c r="FM199" s="1644"/>
      <c r="FN199" s="1644"/>
      <c r="FO199" s="1644"/>
      <c r="FP199" s="1644"/>
      <c r="FQ199" s="1644"/>
      <c r="FR199" s="1644"/>
      <c r="FS199" s="1644"/>
      <c r="FT199" s="1644"/>
      <c r="FU199" s="1644"/>
      <c r="FV199" s="1644"/>
      <c r="FW199" s="1644"/>
      <c r="FX199" s="1644"/>
      <c r="FY199" s="1644"/>
      <c r="FZ199" s="1644"/>
      <c r="GA199" s="1644"/>
      <c r="GB199" s="1644"/>
      <c r="GC199" s="1644"/>
      <c r="GD199" s="1644"/>
      <c r="GE199" s="1644"/>
      <c r="GF199" s="1644"/>
      <c r="GG199" s="1644"/>
      <c r="GH199" s="1644"/>
      <c r="GI199" s="1644"/>
      <c r="GJ199" s="1644"/>
      <c r="GK199" s="1644"/>
      <c r="GL199" s="1644"/>
      <c r="GM199" s="1644"/>
      <c r="GO199" s="1640"/>
      <c r="GR199" s="1640"/>
      <c r="GS199" s="1640"/>
      <c r="GT199" s="1640"/>
      <c r="GU199" s="1640"/>
      <c r="GW199" s="1640"/>
      <c r="GX199" s="1640"/>
      <c r="GY199" s="1640"/>
      <c r="GZ199" s="1640"/>
      <c r="HA199" s="1640"/>
      <c r="HB199" s="1640"/>
      <c r="HC199" s="1640"/>
      <c r="HD199" s="1640"/>
      <c r="HE199" s="1640"/>
      <c r="HF199" s="1640"/>
      <c r="HG199" s="1640"/>
      <c r="HH199" s="1640"/>
      <c r="HI199" s="1640"/>
      <c r="HJ199" s="1640">
        <v>11</v>
      </c>
    </row>
    <row customHeight="1" ht="11.549999999999999">
      <c r="A200" s="999"/>
      <c r="B200" s="1640"/>
      <c r="D200" s="1640"/>
      <c r="J200" s="1644"/>
      <c r="K200" s="1644"/>
      <c r="L200" s="1644"/>
      <c r="M200" s="1644"/>
      <c r="N200" s="1644"/>
      <c r="O200" s="1644"/>
      <c r="P200" s="1644"/>
      <c r="Q200" s="1644"/>
      <c r="R200" s="1644"/>
      <c r="S200" s="1644"/>
      <c r="T200" s="1644"/>
      <c r="U200" s="1644"/>
      <c r="V200" s="1644"/>
      <c r="W200" s="1644"/>
      <c r="X200" s="1644"/>
      <c r="Y200" s="1644"/>
      <c r="Z200" s="1644"/>
      <c r="AA200" s="1644"/>
      <c r="AB200" s="1644"/>
      <c r="AC200" s="1644"/>
      <c r="AD200" s="1644"/>
      <c r="AE200" s="1644"/>
      <c r="AF200" s="1644"/>
      <c r="AG200" s="1644"/>
      <c r="AH200" s="1644"/>
      <c r="AI200" s="1644"/>
      <c r="AJ200" s="1644"/>
      <c r="AK200" s="1644"/>
      <c r="AL200" s="1644"/>
      <c r="AM200" s="1644"/>
      <c r="AN200" s="1644"/>
      <c r="AO200" s="1644"/>
      <c r="AP200" s="1644"/>
      <c r="AQ200" s="1644"/>
      <c r="AR200" s="1644"/>
      <c r="AS200" s="1644"/>
      <c r="AT200" s="1644"/>
      <c r="AU200" s="1644"/>
      <c r="AV200" s="1644"/>
      <c r="AW200" s="1644"/>
      <c r="AX200" s="1644"/>
      <c r="AY200" s="1644"/>
      <c r="AZ200" s="1644"/>
      <c r="BA200" s="1644"/>
      <c r="BB200" s="1644"/>
      <c r="BC200" s="1644"/>
      <c r="BD200" s="1644"/>
      <c r="BE200" s="1644"/>
      <c r="BF200" s="1644"/>
      <c r="BG200" s="1644"/>
      <c r="BH200" s="1644"/>
      <c r="BI200" s="1644"/>
      <c r="BJ200" s="1644"/>
      <c r="BK200" s="1644"/>
      <c r="BL200" s="1644"/>
      <c r="BM200" s="1644"/>
      <c r="BN200" s="1644"/>
      <c r="BO200" s="1644"/>
      <c r="BP200" s="1644"/>
      <c r="BQ200" s="1644"/>
      <c r="BR200" s="1644"/>
      <c r="BS200" s="1644"/>
      <c r="BT200" s="1644"/>
      <c r="BU200" s="1644"/>
      <c r="BV200" s="1644"/>
      <c r="BW200" s="1644"/>
      <c r="BX200" s="1644"/>
      <c r="BY200" s="1644"/>
      <c r="BZ200" s="1644"/>
      <c r="CA200" s="1644"/>
      <c r="CB200" s="1644"/>
      <c r="CC200" s="1644"/>
      <c r="CD200" s="1644"/>
      <c r="CE200" s="1644"/>
      <c r="CF200" s="1644"/>
      <c r="CG200" s="1644"/>
      <c r="CH200" s="1644"/>
      <c r="CI200" s="1644"/>
      <c r="CJ200" s="1644"/>
      <c r="CK200" s="1644"/>
      <c r="CL200" s="1644"/>
      <c r="CM200" s="1644"/>
      <c r="CN200" s="1644"/>
      <c r="CO200" s="1644"/>
      <c r="CP200" s="1644"/>
      <c r="CQ200" s="1644"/>
      <c r="CR200" s="1644"/>
      <c r="CS200" s="1644"/>
      <c r="CT200" s="1644"/>
      <c r="CU200" s="1644"/>
      <c r="CV200" s="1644"/>
      <c r="CW200" s="1644"/>
      <c r="CX200" s="1644"/>
      <c r="CY200" s="1644"/>
      <c r="CZ200" s="1644"/>
      <c r="DA200" s="1644"/>
      <c r="DB200" s="1644"/>
      <c r="DC200" s="1644"/>
      <c r="DD200" s="1644"/>
      <c r="DE200" s="1644"/>
      <c r="DF200" s="1644"/>
      <c r="DG200" s="1644"/>
      <c r="DH200" s="1644"/>
      <c r="DI200" s="1644"/>
      <c r="DJ200" s="1644"/>
      <c r="DK200" s="1644"/>
      <c r="DL200" s="1644"/>
      <c r="DM200" s="1644"/>
      <c r="DN200" s="1644"/>
      <c r="DO200" s="1644"/>
      <c r="DP200" s="1644"/>
      <c r="DQ200" s="1644"/>
      <c r="DR200" s="1644"/>
      <c r="DS200" s="1644"/>
      <c r="DT200" s="1644"/>
      <c r="DU200" s="1644"/>
      <c r="DV200" s="1644"/>
      <c r="DW200" s="1644"/>
      <c r="DX200" s="1644"/>
      <c r="DY200" s="1644"/>
      <c r="DZ200" s="1644"/>
      <c r="EA200" s="1644"/>
      <c r="EB200" s="1644"/>
      <c r="EC200" s="1644"/>
      <c r="ED200" s="1644"/>
      <c r="EE200" s="1644"/>
      <c r="EF200" s="1644"/>
      <c r="EG200" s="1644"/>
      <c r="EH200" s="1644"/>
      <c r="EI200" s="1644"/>
      <c r="EJ200" s="1644"/>
      <c r="EK200" s="1644"/>
      <c r="EL200" s="1644"/>
      <c r="EM200" s="1644"/>
      <c r="EN200" s="1644"/>
      <c r="EO200" s="1644"/>
      <c r="EP200" s="1644"/>
      <c r="EQ200" s="1644"/>
      <c r="ER200" s="1644"/>
      <c r="ES200" s="1644"/>
      <c r="ET200" s="1644"/>
      <c r="EU200" s="1644"/>
      <c r="EV200" s="1644"/>
      <c r="EW200" s="1644"/>
      <c r="EX200" s="1644"/>
      <c r="EY200" s="1644"/>
      <c r="EZ200" s="1644"/>
      <c r="FA200" s="1644"/>
      <c r="FB200" s="1644"/>
      <c r="FC200" s="1644"/>
      <c r="FD200" s="1644"/>
      <c r="FE200" s="1644"/>
      <c r="FF200" s="1644"/>
      <c r="FG200" s="1644"/>
      <c r="FH200" s="1644"/>
      <c r="FI200" s="1644"/>
      <c r="FJ200" s="1644"/>
      <c r="FK200" s="1644"/>
      <c r="FL200" s="1644"/>
      <c r="FM200" s="1644"/>
      <c r="FN200" s="1644"/>
      <c r="FO200" s="1644"/>
      <c r="FP200" s="1644"/>
      <c r="FQ200" s="1644"/>
      <c r="FR200" s="1644"/>
      <c r="FS200" s="1644"/>
      <c r="FT200" s="1644"/>
      <c r="FU200" s="1644"/>
      <c r="FV200" s="1644"/>
      <c r="FW200" s="1644"/>
      <c r="FX200" s="1644"/>
      <c r="FY200" s="1644"/>
      <c r="FZ200" s="1644"/>
      <c r="GA200" s="1644"/>
      <c r="GB200" s="1644"/>
      <c r="GC200" s="1644"/>
      <c r="GD200" s="1644"/>
      <c r="GE200" s="1644"/>
      <c r="GF200" s="1644"/>
      <c r="GG200" s="1644"/>
      <c r="GH200" s="1644"/>
      <c r="GI200" s="1644"/>
      <c r="GJ200" s="1644"/>
      <c r="GK200" s="1644"/>
      <c r="GL200" s="1644"/>
      <c r="GM200" s="1644"/>
      <c r="GO200" s="1640"/>
      <c r="GR200" s="1640"/>
      <c r="GS200" s="1640"/>
      <c r="GT200" s="1640"/>
      <c r="GU200" s="1640"/>
      <c r="GW200" s="1640"/>
      <c r="GX200" s="1640"/>
      <c r="GY200" s="1640"/>
      <c r="GZ200" s="1640"/>
      <c r="HA200" s="1640"/>
      <c r="HB200" s="1640"/>
      <c r="HC200" s="1640"/>
      <c r="HD200" s="1640"/>
      <c r="HE200" s="1640"/>
      <c r="HF200" s="1640"/>
      <c r="HG200" s="1640"/>
      <c r="HH200" s="1640"/>
      <c r="HI200" s="1640"/>
      <c r="HJ200" s="1640">
        <v>11</v>
      </c>
    </row>
    <row customHeight="1" ht="11.549999999999999">
      <c r="A201" s="999"/>
      <c r="B201" s="1640"/>
      <c r="D201" s="1640"/>
      <c r="J201" s="1644"/>
      <c r="K201" s="1644"/>
      <c r="L201" s="1644"/>
      <c r="M201" s="1644"/>
      <c r="N201" s="1644"/>
      <c r="O201" s="1644"/>
      <c r="P201" s="1644"/>
      <c r="Q201" s="1644"/>
      <c r="R201" s="1644"/>
      <c r="S201" s="1644"/>
      <c r="T201" s="1644"/>
      <c r="U201" s="1644"/>
      <c r="V201" s="1644"/>
      <c r="W201" s="1644"/>
      <c r="X201" s="1644"/>
      <c r="Y201" s="1644"/>
      <c r="Z201" s="1644"/>
      <c r="AA201" s="1644"/>
      <c r="AB201" s="1644"/>
      <c r="AC201" s="1644"/>
      <c r="AD201" s="1644"/>
      <c r="AE201" s="1644"/>
      <c r="AF201" s="1644"/>
      <c r="AG201" s="1644"/>
      <c r="AH201" s="1644"/>
      <c r="AI201" s="1644"/>
      <c r="AJ201" s="1644"/>
      <c r="AK201" s="1644"/>
      <c r="AL201" s="1644"/>
      <c r="AM201" s="1644"/>
      <c r="AN201" s="1644"/>
      <c r="AO201" s="1644"/>
      <c r="AP201" s="1644"/>
      <c r="AQ201" s="1644"/>
      <c r="AR201" s="1644"/>
      <c r="AS201" s="1644"/>
      <c r="AT201" s="1644"/>
      <c r="AU201" s="1644"/>
      <c r="AV201" s="1644"/>
      <c r="AW201" s="1644"/>
      <c r="AX201" s="1644"/>
      <c r="AY201" s="1644"/>
      <c r="AZ201" s="1644"/>
      <c r="BA201" s="1644"/>
      <c r="BB201" s="1644"/>
      <c r="BC201" s="1644"/>
      <c r="BD201" s="1644"/>
      <c r="BE201" s="1644"/>
      <c r="BF201" s="1644"/>
      <c r="BG201" s="1644"/>
      <c r="BH201" s="1644"/>
      <c r="BI201" s="1644"/>
      <c r="BJ201" s="1644"/>
      <c r="BK201" s="1644"/>
      <c r="BL201" s="1644"/>
      <c r="BM201" s="1644"/>
      <c r="BN201" s="1644"/>
      <c r="BO201" s="1644"/>
      <c r="BP201" s="1644"/>
      <c r="BQ201" s="1644"/>
      <c r="BR201" s="1644"/>
      <c r="BS201" s="1644"/>
      <c r="BT201" s="1644"/>
      <c r="BU201" s="1644"/>
      <c r="BV201" s="1644"/>
      <c r="BW201" s="1644"/>
      <c r="BX201" s="1644"/>
      <c r="BY201" s="1644"/>
      <c r="BZ201" s="1644"/>
      <c r="CA201" s="1644"/>
      <c r="CB201" s="1644"/>
      <c r="CC201" s="1644"/>
      <c r="CD201" s="1644"/>
      <c r="CE201" s="1644"/>
      <c r="CF201" s="1644"/>
      <c r="CG201" s="1644"/>
      <c r="CH201" s="1644"/>
      <c r="CI201" s="1644"/>
      <c r="CJ201" s="1644"/>
      <c r="CK201" s="1644"/>
      <c r="CL201" s="1644"/>
      <c r="CM201" s="1644"/>
      <c r="CN201" s="1644"/>
      <c r="CO201" s="1644"/>
      <c r="CP201" s="1644"/>
      <c r="CQ201" s="1644"/>
      <c r="CR201" s="1644"/>
      <c r="CS201" s="1644"/>
      <c r="CT201" s="1644"/>
      <c r="CU201" s="1644"/>
      <c r="CV201" s="1644"/>
      <c r="CW201" s="1644"/>
      <c r="CX201" s="1644"/>
      <c r="CY201" s="1644"/>
      <c r="CZ201" s="1644"/>
      <c r="DA201" s="1644"/>
      <c r="DB201" s="1644"/>
      <c r="DC201" s="1644"/>
      <c r="DD201" s="1644"/>
      <c r="DE201" s="1644"/>
      <c r="DF201" s="1644"/>
      <c r="DG201" s="1644"/>
      <c r="DH201" s="1644"/>
      <c r="DI201" s="1644"/>
      <c r="DJ201" s="1644"/>
      <c r="DK201" s="1644"/>
      <c r="DL201" s="1644"/>
      <c r="DM201" s="1644"/>
      <c r="DN201" s="1644"/>
      <c r="DO201" s="1644"/>
      <c r="DP201" s="1644"/>
      <c r="DQ201" s="1644"/>
      <c r="DR201" s="1644"/>
      <c r="DS201" s="1644"/>
      <c r="DT201" s="1644"/>
      <c r="DU201" s="1644"/>
      <c r="DV201" s="1644"/>
      <c r="DW201" s="1644"/>
      <c r="DX201" s="1644"/>
      <c r="DY201" s="1644"/>
      <c r="DZ201" s="1644"/>
      <c r="EA201" s="1644"/>
      <c r="EB201" s="1644"/>
      <c r="EC201" s="1644"/>
      <c r="ED201" s="1644"/>
      <c r="EE201" s="1644"/>
      <c r="EF201" s="1644"/>
      <c r="EG201" s="1644"/>
      <c r="EH201" s="1644"/>
      <c r="EI201" s="1644"/>
      <c r="EJ201" s="1644"/>
      <c r="EK201" s="1644"/>
      <c r="EL201" s="1644"/>
      <c r="EM201" s="1644"/>
      <c r="EN201" s="1644"/>
      <c r="EO201" s="1644"/>
      <c r="EP201" s="1644"/>
      <c r="EQ201" s="1644"/>
      <c r="ER201" s="1644"/>
      <c r="ES201" s="1644"/>
      <c r="ET201" s="1644"/>
      <c r="EU201" s="1644"/>
      <c r="EV201" s="1644"/>
      <c r="EW201" s="1644"/>
      <c r="EX201" s="1644"/>
      <c r="EY201" s="1644"/>
      <c r="EZ201" s="1644"/>
      <c r="FA201" s="1644"/>
      <c r="FB201" s="1644"/>
      <c r="FC201" s="1644"/>
      <c r="FD201" s="1644"/>
      <c r="FE201" s="1644"/>
      <c r="FF201" s="1644"/>
      <c r="FG201" s="1644"/>
      <c r="FH201" s="1644"/>
      <c r="FI201" s="1644"/>
      <c r="FJ201" s="1644"/>
      <c r="FK201" s="1644"/>
      <c r="FL201" s="1644"/>
      <c r="FM201" s="1644"/>
      <c r="FN201" s="1644"/>
      <c r="FO201" s="1644"/>
      <c r="FP201" s="1644"/>
      <c r="FQ201" s="1644"/>
      <c r="FR201" s="1644"/>
      <c r="FS201" s="1644"/>
      <c r="FT201" s="1644"/>
      <c r="FU201" s="1644"/>
      <c r="FV201" s="1644"/>
      <c r="FW201" s="1644"/>
      <c r="FX201" s="1644"/>
      <c r="FY201" s="1644"/>
      <c r="FZ201" s="1644"/>
      <c r="GA201" s="1644"/>
      <c r="GB201" s="1644"/>
      <c r="GC201" s="1644"/>
      <c r="GD201" s="1644"/>
      <c r="GE201" s="1644"/>
      <c r="GF201" s="1644"/>
      <c r="GG201" s="1644"/>
      <c r="GH201" s="1644"/>
      <c r="GI201" s="1644"/>
      <c r="GJ201" s="1644"/>
      <c r="GK201" s="1644"/>
      <c r="GL201" s="1644"/>
      <c r="GM201" s="1644"/>
      <c r="GO201" s="1640"/>
      <c r="GR201" s="1640"/>
      <c r="GS201" s="1640"/>
      <c r="GT201" s="1640"/>
      <c r="GU201" s="1640"/>
      <c r="GW201" s="1640"/>
      <c r="GX201" s="1640"/>
      <c r="GY201" s="1640"/>
      <c r="GZ201" s="1640"/>
      <c r="HA201" s="1640"/>
      <c r="HB201" s="1640"/>
      <c r="HC201" s="1640"/>
      <c r="HD201" s="1640"/>
      <c r="HE201" s="1640"/>
      <c r="HF201" s="1640"/>
      <c r="HG201" s="1640"/>
      <c r="HH201" s="1640"/>
      <c r="HI201" s="1640"/>
      <c r="HJ201" s="1640">
        <v>11</v>
      </c>
    </row>
    <row customHeight="1" ht="11.549999999999999">
      <c r="A202" s="999"/>
      <c r="B202" s="1640"/>
      <c r="D202" s="1640"/>
      <c r="J202" s="1644"/>
      <c r="K202" s="1644"/>
      <c r="L202" s="1644"/>
      <c r="M202" s="1644"/>
      <c r="N202" s="1644"/>
      <c r="O202" s="1644"/>
      <c r="P202" s="1644"/>
      <c r="Q202" s="1644"/>
      <c r="R202" s="1644"/>
      <c r="S202" s="1644"/>
      <c r="T202" s="1644"/>
      <c r="U202" s="1644"/>
      <c r="V202" s="1644"/>
      <c r="W202" s="1644"/>
      <c r="X202" s="1644"/>
      <c r="Y202" s="1644"/>
      <c r="Z202" s="1644"/>
      <c r="AA202" s="1644"/>
      <c r="AB202" s="1644"/>
      <c r="AC202" s="1644"/>
      <c r="AD202" s="1644"/>
      <c r="AE202" s="1644"/>
      <c r="AF202" s="1644"/>
      <c r="AG202" s="1644"/>
      <c r="AH202" s="1644"/>
      <c r="AI202" s="1644"/>
      <c r="AJ202" s="1644"/>
      <c r="AK202" s="1644"/>
      <c r="AL202" s="1644"/>
      <c r="AM202" s="1644"/>
      <c r="AN202" s="1644"/>
      <c r="AO202" s="1644"/>
      <c r="AP202" s="1644"/>
      <c r="AQ202" s="1644"/>
      <c r="AR202" s="1644"/>
      <c r="AS202" s="1644"/>
      <c r="AT202" s="1644"/>
      <c r="AU202" s="1644"/>
      <c r="AV202" s="1644"/>
      <c r="AW202" s="1644"/>
      <c r="AX202" s="1644"/>
      <c r="AY202" s="1644"/>
      <c r="AZ202" s="1644"/>
      <c r="BA202" s="1644"/>
      <c r="BB202" s="1644"/>
      <c r="BC202" s="1644"/>
      <c r="BD202" s="1644"/>
      <c r="BE202" s="1644"/>
      <c r="BF202" s="1644"/>
      <c r="BG202" s="1644"/>
      <c r="BH202" s="1644"/>
      <c r="BI202" s="1644"/>
      <c r="BJ202" s="1644"/>
      <c r="BK202" s="1644"/>
      <c r="BL202" s="1644"/>
      <c r="BM202" s="1644"/>
      <c r="BN202" s="1644"/>
      <c r="BO202" s="1644"/>
      <c r="BP202" s="1644"/>
      <c r="BQ202" s="1644"/>
      <c r="BR202" s="1644"/>
      <c r="BS202" s="1644"/>
      <c r="BT202" s="1644"/>
      <c r="BU202" s="1644"/>
      <c r="BV202" s="1644"/>
      <c r="BW202" s="1644"/>
      <c r="BX202" s="1644"/>
      <c r="BY202" s="1644"/>
      <c r="BZ202" s="1644"/>
      <c r="CA202" s="1644"/>
      <c r="CB202" s="1644"/>
      <c r="CC202" s="1644"/>
      <c r="CD202" s="1644"/>
      <c r="CE202" s="1644"/>
      <c r="CF202" s="1644"/>
      <c r="CG202" s="1644"/>
      <c r="CH202" s="1644"/>
      <c r="CI202" s="1644"/>
      <c r="CJ202" s="1644"/>
      <c r="CK202" s="1644"/>
      <c r="CL202" s="1644"/>
      <c r="CM202" s="1644"/>
      <c r="CN202" s="1644"/>
      <c r="CO202" s="1644"/>
      <c r="CP202" s="1644"/>
      <c r="CQ202" s="1644"/>
      <c r="CR202" s="1644"/>
      <c r="CS202" s="1644"/>
      <c r="CT202" s="1644"/>
      <c r="CU202" s="1644"/>
      <c r="CV202" s="1644"/>
      <c r="CW202" s="1644"/>
      <c r="CX202" s="1644"/>
      <c r="CY202" s="1644"/>
      <c r="CZ202" s="1644"/>
      <c r="DA202" s="1644"/>
      <c r="DB202" s="1644"/>
      <c r="DC202" s="1644"/>
      <c r="DD202" s="1644"/>
      <c r="DE202" s="1644"/>
      <c r="DF202" s="1644"/>
      <c r="DG202" s="1644"/>
      <c r="DH202" s="1644"/>
      <c r="DI202" s="1644"/>
      <c r="DJ202" s="1644"/>
      <c r="DK202" s="1644"/>
      <c r="DL202" s="1644"/>
      <c r="DM202" s="1644"/>
      <c r="DN202" s="1644"/>
      <c r="DO202" s="1644"/>
      <c r="DP202" s="1644"/>
      <c r="DQ202" s="1644"/>
      <c r="DR202" s="1644"/>
      <c r="DS202" s="1644"/>
      <c r="DT202" s="1644"/>
      <c r="DU202" s="1644"/>
      <c r="DV202" s="1644"/>
      <c r="DW202" s="1644"/>
      <c r="DX202" s="1644"/>
      <c r="DY202" s="1644"/>
      <c r="DZ202" s="1644"/>
      <c r="EA202" s="1644"/>
      <c r="EB202" s="1644"/>
      <c r="EC202" s="1644"/>
      <c r="ED202" s="1644"/>
      <c r="EE202" s="1644"/>
      <c r="EF202" s="1644"/>
      <c r="EG202" s="1644"/>
      <c r="EH202" s="1644"/>
      <c r="EI202" s="1644"/>
      <c r="EJ202" s="1644"/>
      <c r="EK202" s="1644"/>
      <c r="EL202" s="1644"/>
      <c r="EM202" s="1644"/>
      <c r="EN202" s="1644"/>
      <c r="EO202" s="1644"/>
      <c r="EP202" s="1644"/>
      <c r="EQ202" s="1644"/>
      <c r="ER202" s="1644"/>
      <c r="ES202" s="1644"/>
      <c r="ET202" s="1644"/>
      <c r="EU202" s="1644"/>
      <c r="EV202" s="1644"/>
      <c r="EW202" s="1644"/>
      <c r="EX202" s="1644"/>
      <c r="EY202" s="1644"/>
      <c r="EZ202" s="1644"/>
      <c r="FA202" s="1644"/>
      <c r="FB202" s="1644"/>
      <c r="FC202" s="1644"/>
      <c r="FD202" s="1644"/>
      <c r="FE202" s="1644"/>
      <c r="FF202" s="1644"/>
      <c r="FG202" s="1644"/>
      <c r="FH202" s="1644"/>
      <c r="FI202" s="1644"/>
      <c r="FJ202" s="1644"/>
      <c r="FK202" s="1644"/>
      <c r="FL202" s="1644"/>
      <c r="FM202" s="1644"/>
      <c r="FN202" s="1644"/>
      <c r="FO202" s="1644"/>
      <c r="FP202" s="1644"/>
      <c r="FQ202" s="1644"/>
      <c r="FR202" s="1644"/>
      <c r="FS202" s="1644"/>
      <c r="FT202" s="1644"/>
      <c r="FU202" s="1644"/>
      <c r="FV202" s="1644"/>
      <c r="FW202" s="1644"/>
      <c r="FX202" s="1644"/>
      <c r="FY202" s="1644"/>
      <c r="FZ202" s="1644"/>
      <c r="GA202" s="1644"/>
      <c r="GB202" s="1644"/>
      <c r="GC202" s="1644"/>
      <c r="GD202" s="1644"/>
      <c r="GE202" s="1644"/>
      <c r="GF202" s="1644"/>
      <c r="GG202" s="1644"/>
      <c r="GH202" s="1644"/>
      <c r="GI202" s="1644"/>
      <c r="GJ202" s="1644"/>
      <c r="GK202" s="1644"/>
      <c r="GL202" s="1644"/>
      <c r="GM202" s="1644"/>
      <c r="GO202" s="1640"/>
      <c r="GR202" s="1640"/>
      <c r="GS202" s="1640"/>
      <c r="GT202" s="1640"/>
      <c r="GU202" s="1640"/>
      <c r="GW202" s="1640"/>
      <c r="GX202" s="1640"/>
      <c r="GY202" s="1640"/>
      <c r="GZ202" s="1640"/>
      <c r="HA202" s="1640"/>
      <c r="HB202" s="1640"/>
      <c r="HC202" s="1640"/>
      <c r="HD202" s="1640"/>
      <c r="HE202" s="1640"/>
      <c r="HF202" s="1640"/>
      <c r="HG202" s="1640"/>
      <c r="HH202" s="1640"/>
      <c r="HI202" s="1640"/>
      <c r="HJ202" s="1640">
        <v>11</v>
      </c>
    </row>
    <row customHeight="1" ht="11.549999999999999">
      <c r="A203" s="999"/>
      <c r="B203" s="1640"/>
      <c r="D203" s="1640"/>
      <c r="J203" s="1644"/>
      <c r="K203" s="1644"/>
      <c r="L203" s="1644"/>
      <c r="M203" s="1644"/>
      <c r="N203" s="1644"/>
      <c r="O203" s="1644"/>
      <c r="P203" s="1644"/>
      <c r="Q203" s="1644"/>
      <c r="R203" s="1644"/>
      <c r="S203" s="1644"/>
      <c r="T203" s="1644"/>
      <c r="U203" s="1644"/>
      <c r="V203" s="1644"/>
      <c r="W203" s="1644"/>
      <c r="X203" s="1644"/>
      <c r="Y203" s="1644"/>
      <c r="Z203" s="1644"/>
      <c r="AA203" s="1644"/>
      <c r="AB203" s="1644"/>
      <c r="AC203" s="1644"/>
      <c r="AD203" s="1644"/>
      <c r="AE203" s="1644"/>
      <c r="AF203" s="1644"/>
      <c r="AG203" s="1644"/>
      <c r="AH203" s="1644"/>
      <c r="AI203" s="1644"/>
      <c r="AJ203" s="1644"/>
      <c r="AK203" s="1644"/>
      <c r="AL203" s="1644"/>
      <c r="AM203" s="1644"/>
      <c r="AN203" s="1644"/>
      <c r="AO203" s="1644"/>
      <c r="AP203" s="1644"/>
      <c r="AQ203" s="1644"/>
      <c r="AR203" s="1644"/>
      <c r="AS203" s="1644"/>
      <c r="AT203" s="1644"/>
      <c r="AU203" s="1644"/>
      <c r="AV203" s="1644"/>
      <c r="AW203" s="1644"/>
      <c r="AX203" s="1644"/>
      <c r="AY203" s="1644"/>
      <c r="AZ203" s="1644"/>
      <c r="BA203" s="1644"/>
      <c r="BB203" s="1644"/>
      <c r="BC203" s="1644"/>
      <c r="BD203" s="1644"/>
      <c r="BE203" s="1644"/>
      <c r="BF203" s="1644"/>
      <c r="BG203" s="1644"/>
      <c r="BH203" s="1644"/>
      <c r="BI203" s="1644"/>
      <c r="BJ203" s="1644"/>
      <c r="BK203" s="1644"/>
      <c r="BL203" s="1644"/>
      <c r="BM203" s="1644"/>
      <c r="BN203" s="1644"/>
      <c r="BO203" s="1644"/>
      <c r="BP203" s="1644"/>
      <c r="BQ203" s="1644"/>
      <c r="BR203" s="1644"/>
      <c r="BS203" s="1644"/>
      <c r="BT203" s="1644"/>
      <c r="BU203" s="1644"/>
      <c r="BV203" s="1644"/>
      <c r="BW203" s="1644"/>
      <c r="BX203" s="1644"/>
      <c r="BY203" s="1644"/>
      <c r="BZ203" s="1644"/>
      <c r="CA203" s="1644"/>
      <c r="CB203" s="1644"/>
      <c r="CC203" s="1644"/>
      <c r="CD203" s="1644"/>
      <c r="CE203" s="1644"/>
      <c r="CF203" s="1644"/>
      <c r="CG203" s="1644"/>
      <c r="CH203" s="1644"/>
      <c r="CI203" s="1644"/>
      <c r="CJ203" s="1644"/>
      <c r="CK203" s="1644"/>
      <c r="CL203" s="1644"/>
      <c r="CM203" s="1644"/>
      <c r="CN203" s="1644"/>
      <c r="CO203" s="1644"/>
      <c r="CP203" s="1644"/>
      <c r="CQ203" s="1644"/>
      <c r="CR203" s="1644"/>
      <c r="CS203" s="1644"/>
      <c r="CT203" s="1644"/>
      <c r="CU203" s="1644"/>
      <c r="CV203" s="1644"/>
      <c r="CW203" s="1644"/>
      <c r="CX203" s="1644"/>
      <c r="CY203" s="1644"/>
      <c r="CZ203" s="1644"/>
      <c r="DA203" s="1644"/>
      <c r="DB203" s="1644"/>
      <c r="DC203" s="1644"/>
      <c r="DD203" s="1644"/>
      <c r="DE203" s="1644"/>
      <c r="DF203" s="1644"/>
      <c r="DG203" s="1644"/>
      <c r="DH203" s="1644"/>
      <c r="DI203" s="1644"/>
      <c r="DJ203" s="1644"/>
      <c r="DK203" s="1644"/>
      <c r="DL203" s="1644"/>
      <c r="DM203" s="1644"/>
      <c r="DN203" s="1644"/>
      <c r="DO203" s="1644"/>
      <c r="DP203" s="1644"/>
      <c r="DQ203" s="1644"/>
      <c r="DR203" s="1644"/>
      <c r="DS203" s="1644"/>
      <c r="DT203" s="1644"/>
      <c r="DU203" s="1644"/>
      <c r="DV203" s="1644"/>
      <c r="DW203" s="1644"/>
      <c r="DX203" s="1644"/>
      <c r="DY203" s="1644"/>
      <c r="DZ203" s="1644"/>
      <c r="EA203" s="1644"/>
      <c r="EB203" s="1644"/>
      <c r="EC203" s="1644"/>
      <c r="ED203" s="1644"/>
      <c r="EE203" s="1644"/>
      <c r="EF203" s="1644"/>
      <c r="EG203" s="1644"/>
      <c r="EH203" s="1644"/>
      <c r="EI203" s="1644"/>
      <c r="EJ203" s="1644"/>
      <c r="EK203" s="1644"/>
      <c r="EL203" s="1644"/>
      <c r="EM203" s="1644"/>
      <c r="EN203" s="1644"/>
      <c r="EO203" s="1644"/>
      <c r="EP203" s="1644"/>
      <c r="EQ203" s="1644"/>
      <c r="ER203" s="1644"/>
      <c r="ES203" s="1644"/>
      <c r="ET203" s="1644"/>
      <c r="EU203" s="1644"/>
      <c r="EV203" s="1644"/>
      <c r="EW203" s="1644"/>
      <c r="EX203" s="1644"/>
      <c r="EY203" s="1644"/>
      <c r="EZ203" s="1644"/>
      <c r="FA203" s="1644"/>
      <c r="FB203" s="1644"/>
      <c r="FC203" s="1644"/>
      <c r="FD203" s="1644"/>
      <c r="FE203" s="1644"/>
      <c r="FF203" s="1644"/>
      <c r="FG203" s="1644"/>
      <c r="FH203" s="1644"/>
      <c r="FI203" s="1644"/>
      <c r="FJ203" s="1644"/>
      <c r="FK203" s="1644"/>
      <c r="FL203" s="1644"/>
      <c r="FM203" s="1644"/>
      <c r="FN203" s="1644"/>
      <c r="FO203" s="1644"/>
      <c r="FP203" s="1644"/>
      <c r="FQ203" s="1644"/>
      <c r="FR203" s="1644"/>
      <c r="FS203" s="1644"/>
      <c r="FT203" s="1644"/>
      <c r="FU203" s="1644"/>
      <c r="FV203" s="1644"/>
      <c r="FW203" s="1644"/>
      <c r="FX203" s="1644"/>
      <c r="FY203" s="1644"/>
      <c r="FZ203" s="1644"/>
      <c r="GA203" s="1644"/>
      <c r="GB203" s="1644"/>
      <c r="GC203" s="1644"/>
      <c r="GD203" s="1644"/>
      <c r="GE203" s="1644"/>
      <c r="GF203" s="1644"/>
      <c r="GG203" s="1644"/>
      <c r="GH203" s="1644"/>
      <c r="GI203" s="1644"/>
      <c r="GJ203" s="1644"/>
      <c r="GK203" s="1644"/>
      <c r="GL203" s="1644"/>
      <c r="GM203" s="1644"/>
      <c r="GO203" s="1640"/>
      <c r="GR203" s="1640"/>
      <c r="GS203" s="1640"/>
      <c r="GT203" s="1640"/>
      <c r="GU203" s="1640"/>
      <c r="GW203" s="1640"/>
      <c r="GX203" s="1640"/>
      <c r="GY203" s="1640"/>
      <c r="GZ203" s="1640"/>
      <c r="HA203" s="1640"/>
      <c r="HB203" s="1640"/>
      <c r="HC203" s="1640"/>
      <c r="HD203" s="1640"/>
      <c r="HE203" s="1640"/>
      <c r="HF203" s="1640"/>
      <c r="HG203" s="1640"/>
      <c r="HH203" s="1640"/>
      <c r="HI203" s="1640"/>
      <c r="HJ203" s="1640">
        <v>11</v>
      </c>
    </row>
    <row customHeight="1" ht="11.549999999999999">
      <c r="A204" s="999"/>
      <c r="B204" s="1640"/>
      <c r="D204" s="1640"/>
      <c r="J204" s="1644"/>
      <c r="K204" s="1644"/>
      <c r="L204" s="1644"/>
      <c r="M204" s="1644"/>
      <c r="N204" s="1644"/>
      <c r="O204" s="1644"/>
      <c r="P204" s="1644"/>
      <c r="Q204" s="1644"/>
      <c r="R204" s="1644"/>
      <c r="S204" s="1644"/>
      <c r="T204" s="1644"/>
      <c r="U204" s="1644"/>
      <c r="V204" s="1644"/>
      <c r="W204" s="1644"/>
      <c r="X204" s="1644"/>
      <c r="Y204" s="1644"/>
      <c r="Z204" s="1644"/>
      <c r="AA204" s="1644"/>
      <c r="AB204" s="1644"/>
      <c r="AC204" s="1644"/>
      <c r="AD204" s="1644"/>
      <c r="AE204" s="1644"/>
      <c r="AF204" s="1644"/>
      <c r="AG204" s="1644"/>
      <c r="AH204" s="1644"/>
      <c r="AI204" s="1644"/>
      <c r="AJ204" s="1644"/>
      <c r="AK204" s="1644"/>
      <c r="AL204" s="1644"/>
      <c r="AM204" s="1644"/>
      <c r="AN204" s="1644"/>
      <c r="AO204" s="1644"/>
      <c r="AP204" s="1644"/>
      <c r="AQ204" s="1644"/>
      <c r="AR204" s="1644"/>
      <c r="AS204" s="1644"/>
      <c r="AT204" s="1644"/>
      <c r="AU204" s="1644"/>
      <c r="AV204" s="1644"/>
      <c r="AW204" s="1644"/>
      <c r="AX204" s="1644"/>
      <c r="AY204" s="1644"/>
      <c r="AZ204" s="1644"/>
      <c r="BA204" s="1644"/>
      <c r="BB204" s="1644"/>
      <c r="BC204" s="1644"/>
      <c r="BD204" s="1644"/>
      <c r="BE204" s="1644"/>
      <c r="BF204" s="1644"/>
      <c r="BG204" s="1644"/>
      <c r="BH204" s="1644"/>
      <c r="BI204" s="1644"/>
      <c r="BJ204" s="1644"/>
      <c r="BK204" s="1644"/>
      <c r="BL204" s="1644"/>
      <c r="BM204" s="1644"/>
      <c r="BN204" s="1644"/>
      <c r="BO204" s="1644"/>
      <c r="BP204" s="1644"/>
      <c r="BQ204" s="1644"/>
      <c r="BR204" s="1644"/>
      <c r="BS204" s="1644"/>
      <c r="BT204" s="1644"/>
      <c r="BU204" s="1644"/>
      <c r="BV204" s="1644"/>
      <c r="BW204" s="1644"/>
      <c r="BX204" s="1644"/>
      <c r="BY204" s="1644"/>
      <c r="BZ204" s="1644"/>
      <c r="CA204" s="1644"/>
      <c r="CB204" s="1644"/>
      <c r="CC204" s="1644"/>
      <c r="CD204" s="1644"/>
      <c r="CE204" s="1644"/>
      <c r="CF204" s="1644"/>
      <c r="CG204" s="1644"/>
      <c r="CH204" s="1644"/>
      <c r="CI204" s="1644"/>
      <c r="CJ204" s="1644"/>
      <c r="CK204" s="1644"/>
      <c r="CL204" s="1644"/>
      <c r="CM204" s="1644"/>
      <c r="CN204" s="1644"/>
      <c r="CO204" s="1644"/>
      <c r="CP204" s="1644"/>
      <c r="CQ204" s="1644"/>
      <c r="CR204" s="1644"/>
      <c r="CS204" s="1644"/>
      <c r="CT204" s="1644"/>
      <c r="CU204" s="1644"/>
      <c r="CV204" s="1644"/>
      <c r="CW204" s="1644"/>
      <c r="CX204" s="1644"/>
      <c r="CY204" s="1644"/>
      <c r="CZ204" s="1644"/>
      <c r="DA204" s="1644"/>
      <c r="DB204" s="1644"/>
      <c r="DC204" s="1644"/>
      <c r="DD204" s="1644"/>
      <c r="DE204" s="1644"/>
      <c r="DF204" s="1644"/>
      <c r="DG204" s="1644"/>
      <c r="DH204" s="1644"/>
      <c r="DI204" s="1644"/>
      <c r="DJ204" s="1644"/>
      <c r="DK204" s="1644"/>
      <c r="DL204" s="1644"/>
      <c r="DM204" s="1644"/>
      <c r="DN204" s="1644"/>
      <c r="DO204" s="1644"/>
      <c r="DP204" s="1644"/>
      <c r="DQ204" s="1644"/>
      <c r="DR204" s="1644"/>
      <c r="DS204" s="1644"/>
      <c r="DT204" s="1644"/>
      <c r="DU204" s="1644"/>
      <c r="DV204" s="1644"/>
      <c r="DW204" s="1644"/>
      <c r="DX204" s="1644"/>
      <c r="DY204" s="1644"/>
      <c r="DZ204" s="1644"/>
      <c r="EA204" s="1644"/>
      <c r="EB204" s="1644"/>
      <c r="EC204" s="1644"/>
      <c r="ED204" s="1644"/>
      <c r="EE204" s="1644"/>
      <c r="EF204" s="1644"/>
      <c r="EG204" s="1644"/>
      <c r="EH204" s="1644"/>
      <c r="EI204" s="1644"/>
      <c r="EJ204" s="1644"/>
      <c r="EK204" s="1644"/>
      <c r="EL204" s="1644"/>
      <c r="EM204" s="1644"/>
      <c r="EN204" s="1644"/>
      <c r="EO204" s="1644"/>
      <c r="EP204" s="1644"/>
      <c r="EQ204" s="1644"/>
      <c r="ER204" s="1644"/>
      <c r="ES204" s="1644"/>
      <c r="ET204" s="1644"/>
      <c r="EU204" s="1644"/>
      <c r="EV204" s="1644"/>
      <c r="EW204" s="1644"/>
      <c r="EX204" s="1644"/>
      <c r="EY204" s="1644"/>
      <c r="EZ204" s="1644"/>
      <c r="FA204" s="1644"/>
      <c r="FB204" s="1644"/>
      <c r="FC204" s="1644"/>
      <c r="FD204" s="1644"/>
      <c r="FE204" s="1644"/>
      <c r="FF204" s="1644"/>
      <c r="FG204" s="1644"/>
      <c r="FH204" s="1644"/>
      <c r="FI204" s="1644"/>
      <c r="FJ204" s="1644"/>
      <c r="FK204" s="1644"/>
      <c r="FL204" s="1644"/>
      <c r="FM204" s="1644"/>
      <c r="FN204" s="1644"/>
      <c r="FO204" s="1644"/>
      <c r="FP204" s="1644"/>
      <c r="FQ204" s="1644"/>
      <c r="FR204" s="1644"/>
      <c r="FS204" s="1644"/>
      <c r="FT204" s="1644"/>
      <c r="FU204" s="1644"/>
      <c r="FV204" s="1644"/>
      <c r="FW204" s="1644"/>
      <c r="FX204" s="1644"/>
      <c r="FY204" s="1644"/>
      <c r="FZ204" s="1644"/>
      <c r="GA204" s="1644"/>
      <c r="GB204" s="1644"/>
      <c r="GC204" s="1644"/>
      <c r="GD204" s="1644"/>
      <c r="GE204" s="1644"/>
      <c r="GF204" s="1644"/>
      <c r="GG204" s="1644"/>
      <c r="GH204" s="1644"/>
      <c r="GI204" s="1644"/>
      <c r="GJ204" s="1644"/>
      <c r="GK204" s="1644"/>
      <c r="GL204" s="1644"/>
      <c r="GM204" s="1644"/>
      <c r="GO204" s="1640"/>
      <c r="GR204" s="1640"/>
      <c r="GS204" s="1640"/>
      <c r="GT204" s="1640"/>
      <c r="GU204" s="1640"/>
      <c r="GW204" s="1640"/>
      <c r="GX204" s="1640"/>
      <c r="GY204" s="1640"/>
      <c r="GZ204" s="1640"/>
      <c r="HA204" s="1640"/>
      <c r="HB204" s="1640"/>
      <c r="HC204" s="1640"/>
      <c r="HD204" s="1640"/>
      <c r="HE204" s="1640"/>
      <c r="HF204" s="1640"/>
      <c r="HG204" s="1640"/>
      <c r="HH204" s="1640"/>
      <c r="HI204" s="1640"/>
      <c r="HJ204" s="1640">
        <v>11</v>
      </c>
    </row>
    <row customHeight="1" ht="11.549999999999999">
      <c r="A205" s="999"/>
      <c r="B205" s="1640"/>
      <c r="D205" s="1640"/>
      <c r="J205" s="1644"/>
      <c r="K205" s="1644"/>
      <c r="L205" s="1644"/>
      <c r="M205" s="1644"/>
      <c r="N205" s="1644"/>
      <c r="O205" s="1644"/>
      <c r="P205" s="1644"/>
      <c r="Q205" s="1644"/>
      <c r="R205" s="1644"/>
      <c r="S205" s="1644"/>
      <c r="T205" s="1644"/>
      <c r="U205" s="1644"/>
      <c r="V205" s="1644"/>
      <c r="W205" s="1644"/>
      <c r="X205" s="1644"/>
      <c r="Y205" s="1644"/>
      <c r="Z205" s="1644"/>
      <c r="AA205" s="1644"/>
      <c r="AB205" s="1644"/>
      <c r="AC205" s="1644"/>
      <c r="AD205" s="1644"/>
      <c r="AE205" s="1644"/>
      <c r="AF205" s="1644"/>
      <c r="AG205" s="1644"/>
      <c r="AH205" s="1644"/>
      <c r="AI205" s="1644"/>
      <c r="AJ205" s="1644"/>
      <c r="AK205" s="1644"/>
      <c r="AL205" s="1644"/>
      <c r="AM205" s="1644"/>
      <c r="AN205" s="1644"/>
      <c r="AO205" s="1644"/>
      <c r="AP205" s="1644"/>
      <c r="AQ205" s="1644"/>
      <c r="AR205" s="1644"/>
      <c r="AS205" s="1644"/>
      <c r="AT205" s="1644"/>
      <c r="AU205" s="1644"/>
      <c r="AV205" s="1644"/>
      <c r="AW205" s="1644"/>
      <c r="AX205" s="1644"/>
      <c r="AY205" s="1644"/>
      <c r="AZ205" s="1644"/>
      <c r="BA205" s="1644"/>
      <c r="BB205" s="1644"/>
      <c r="BC205" s="1644"/>
      <c r="BD205" s="1644"/>
      <c r="BE205" s="1644"/>
      <c r="BF205" s="1644"/>
      <c r="BG205" s="1644"/>
      <c r="BH205" s="1644"/>
      <c r="BI205" s="1644"/>
      <c r="BJ205" s="1644"/>
      <c r="BK205" s="1644"/>
      <c r="BL205" s="1644"/>
      <c r="BM205" s="1644"/>
      <c r="BN205" s="1644"/>
      <c r="BO205" s="1644"/>
      <c r="BP205" s="1644"/>
      <c r="BQ205" s="1644"/>
      <c r="BR205" s="1644"/>
      <c r="BS205" s="1644"/>
      <c r="BT205" s="1644"/>
      <c r="BU205" s="1644"/>
      <c r="BV205" s="1644"/>
      <c r="BW205" s="1644"/>
      <c r="BX205" s="1644"/>
      <c r="BY205" s="1644"/>
      <c r="BZ205" s="1644"/>
      <c r="CA205" s="1644"/>
      <c r="CB205" s="1644"/>
      <c r="CC205" s="1644"/>
      <c r="CD205" s="1644"/>
      <c r="CE205" s="1644"/>
      <c r="CF205" s="1644"/>
      <c r="CG205" s="1644"/>
      <c r="CH205" s="1644"/>
      <c r="CI205" s="1644"/>
      <c r="CJ205" s="1644"/>
      <c r="CK205" s="1644"/>
      <c r="CL205" s="1644"/>
      <c r="CM205" s="1644"/>
      <c r="CN205" s="1644"/>
      <c r="CO205" s="1644"/>
      <c r="CP205" s="1644"/>
      <c r="CQ205" s="1644"/>
      <c r="CR205" s="1644"/>
      <c r="CS205" s="1644"/>
      <c r="CT205" s="1644"/>
      <c r="CU205" s="1644"/>
      <c r="CV205" s="1644"/>
      <c r="CW205" s="1644"/>
      <c r="CX205" s="1644"/>
      <c r="CY205" s="1644"/>
      <c r="CZ205" s="1644"/>
      <c r="DA205" s="1644"/>
      <c r="DB205" s="1644"/>
      <c r="DC205" s="1644"/>
      <c r="DD205" s="1644"/>
      <c r="DE205" s="1644"/>
      <c r="DF205" s="1644"/>
      <c r="DG205" s="1644"/>
      <c r="DH205" s="1644"/>
      <c r="DI205" s="1644"/>
      <c r="DJ205" s="1644"/>
      <c r="DK205" s="1644"/>
      <c r="DL205" s="1644"/>
      <c r="DM205" s="1644"/>
      <c r="DN205" s="1644"/>
      <c r="DO205" s="1644"/>
      <c r="DP205" s="1644"/>
      <c r="DQ205" s="1644"/>
      <c r="DR205" s="1644"/>
      <c r="DS205" s="1644"/>
      <c r="DT205" s="1644"/>
      <c r="DU205" s="1644"/>
      <c r="DV205" s="1644"/>
      <c r="DW205" s="1644"/>
      <c r="DX205" s="1644"/>
      <c r="DY205" s="1644"/>
      <c r="DZ205" s="1644"/>
      <c r="EA205" s="1644"/>
      <c r="EB205" s="1644"/>
      <c r="EC205" s="1644"/>
      <c r="ED205" s="1644"/>
      <c r="EE205" s="1644"/>
      <c r="EF205" s="1644"/>
      <c r="EG205" s="1644"/>
      <c r="EH205" s="1644"/>
      <c r="EI205" s="1644"/>
      <c r="EJ205" s="1644"/>
      <c r="EK205" s="1644"/>
      <c r="EL205" s="1644"/>
      <c r="EM205" s="1644"/>
      <c r="EN205" s="1644"/>
      <c r="EO205" s="1644"/>
      <c r="EP205" s="1644"/>
      <c r="EQ205" s="1644"/>
      <c r="ER205" s="1644"/>
      <c r="ES205" s="1644"/>
      <c r="ET205" s="1644"/>
      <c r="EU205" s="1644"/>
      <c r="EV205" s="1644"/>
      <c r="EW205" s="1644"/>
      <c r="EX205" s="1644"/>
      <c r="EY205" s="1644"/>
      <c r="EZ205" s="1644"/>
      <c r="FA205" s="1644"/>
      <c r="FB205" s="1644"/>
      <c r="FC205" s="1644"/>
      <c r="FD205" s="1644"/>
      <c r="FE205" s="1644"/>
      <c r="FF205" s="1644"/>
      <c r="FG205" s="1644"/>
      <c r="FH205" s="1644"/>
      <c r="FI205" s="1644"/>
      <c r="FJ205" s="1644"/>
      <c r="FK205" s="1644"/>
      <c r="FL205" s="1644"/>
      <c r="FM205" s="1644"/>
      <c r="FN205" s="1644"/>
      <c r="FO205" s="1644"/>
      <c r="FP205" s="1644"/>
      <c r="FQ205" s="1644"/>
      <c r="FR205" s="1644"/>
      <c r="FS205" s="1644"/>
      <c r="FT205" s="1644"/>
      <c r="FU205" s="1644"/>
      <c r="FV205" s="1644"/>
      <c r="FW205" s="1644"/>
      <c r="FX205" s="1644"/>
      <c r="FY205" s="1644"/>
      <c r="FZ205" s="1644"/>
      <c r="GA205" s="1644"/>
      <c r="GB205" s="1644"/>
      <c r="GC205" s="1644"/>
      <c r="GD205" s="1644"/>
      <c r="GE205" s="1644"/>
      <c r="GF205" s="1644"/>
      <c r="GG205" s="1644"/>
      <c r="GH205" s="1644"/>
      <c r="GI205" s="1644"/>
      <c r="GJ205" s="1644"/>
      <c r="GK205" s="1644"/>
      <c r="GL205" s="1644"/>
      <c r="GM205" s="1644"/>
      <c r="GO205" s="1640"/>
      <c r="GR205" s="1640"/>
      <c r="GS205" s="1640"/>
      <c r="GT205" s="1640"/>
      <c r="GU205" s="1640"/>
      <c r="GW205" s="1640"/>
      <c r="GX205" s="1640"/>
      <c r="GY205" s="1640"/>
      <c r="GZ205" s="1640"/>
      <c r="HA205" s="1640"/>
      <c r="HB205" s="1640"/>
      <c r="HC205" s="1640"/>
      <c r="HD205" s="1640"/>
      <c r="HE205" s="1640"/>
      <c r="HF205" s="1640"/>
      <c r="HG205" s="1640"/>
      <c r="HH205" s="1640"/>
      <c r="HI205" s="1640"/>
      <c r="HJ205" s="1640">
        <v>11</v>
      </c>
    </row>
    <row customHeight="1" ht="11.549999999999999">
      <c r="A206" s="999"/>
      <c r="B206" s="1640"/>
      <c r="D206" s="1640"/>
      <c r="J206" s="1644"/>
      <c r="K206" s="1644"/>
      <c r="L206" s="1644"/>
      <c r="M206" s="1644"/>
      <c r="N206" s="1644"/>
      <c r="O206" s="1644"/>
      <c r="P206" s="1644"/>
      <c r="Q206" s="1644"/>
      <c r="R206" s="1644"/>
      <c r="S206" s="1644"/>
      <c r="T206" s="1644"/>
      <c r="U206" s="1644"/>
      <c r="V206" s="1644"/>
      <c r="W206" s="1644"/>
      <c r="X206" s="1644"/>
      <c r="Y206" s="1644"/>
      <c r="Z206" s="1644"/>
      <c r="AA206" s="1644"/>
      <c r="AB206" s="1644"/>
      <c r="AC206" s="1644"/>
      <c r="AD206" s="1644"/>
      <c r="AE206" s="1644"/>
      <c r="AF206" s="1644"/>
      <c r="AG206" s="1644"/>
      <c r="AH206" s="1644"/>
      <c r="AI206" s="1644"/>
      <c r="AJ206" s="1644"/>
      <c r="AK206" s="1644"/>
      <c r="AL206" s="1644"/>
      <c r="AM206" s="1644"/>
      <c r="AN206" s="1644"/>
      <c r="AO206" s="1644"/>
      <c r="AP206" s="1644"/>
      <c r="AQ206" s="1644"/>
      <c r="AR206" s="1644"/>
      <c r="AS206" s="1644"/>
      <c r="AT206" s="1644"/>
      <c r="AU206" s="1644"/>
      <c r="AV206" s="1644"/>
      <c r="AW206" s="1644"/>
      <c r="AX206" s="1644"/>
      <c r="AY206" s="1644"/>
      <c r="AZ206" s="1644"/>
      <c r="BA206" s="1644"/>
      <c r="BB206" s="1644"/>
      <c r="BC206" s="1644"/>
      <c r="BD206" s="1644"/>
      <c r="BE206" s="1644"/>
      <c r="BF206" s="1644"/>
      <c r="BG206" s="1644"/>
      <c r="BH206" s="1644"/>
      <c r="BI206" s="1644"/>
      <c r="BJ206" s="1644"/>
      <c r="BK206" s="1644"/>
      <c r="BL206" s="1644"/>
      <c r="BM206" s="1644"/>
      <c r="BN206" s="1644"/>
      <c r="BO206" s="1644"/>
      <c r="BP206" s="1644"/>
      <c r="BQ206" s="1644"/>
      <c r="BR206" s="1644"/>
      <c r="BS206" s="1644"/>
      <c r="BT206" s="1644"/>
      <c r="BU206" s="1644"/>
      <c r="BV206" s="1644"/>
      <c r="BW206" s="1644"/>
      <c r="BX206" s="1644"/>
      <c r="BY206" s="1644"/>
      <c r="BZ206" s="1644"/>
      <c r="CA206" s="1644"/>
      <c r="CB206" s="1644"/>
      <c r="CC206" s="1644"/>
      <c r="CD206" s="1644"/>
      <c r="CE206" s="1644"/>
      <c r="CF206" s="1644"/>
      <c r="CG206" s="1644"/>
      <c r="CH206" s="1644"/>
      <c r="CI206" s="1644"/>
      <c r="CJ206" s="1644"/>
      <c r="CK206" s="1644"/>
      <c r="CL206" s="1644"/>
      <c r="CM206" s="1644"/>
      <c r="CN206" s="1644"/>
      <c r="CO206" s="1644"/>
      <c r="CP206" s="1644"/>
      <c r="CQ206" s="1644"/>
      <c r="CR206" s="1644"/>
      <c r="CS206" s="1644"/>
      <c r="CT206" s="1644"/>
      <c r="CU206" s="1644"/>
      <c r="CV206" s="1644"/>
      <c r="CW206" s="1644"/>
      <c r="CX206" s="1644"/>
      <c r="CY206" s="1644"/>
      <c r="CZ206" s="1644"/>
      <c r="DA206" s="1644"/>
      <c r="DB206" s="1644"/>
      <c r="DC206" s="1644"/>
      <c r="DD206" s="1644"/>
      <c r="DE206" s="1644"/>
      <c r="DF206" s="1644"/>
      <c r="DG206" s="1644"/>
      <c r="DH206" s="1644"/>
      <c r="DI206" s="1644"/>
      <c r="DJ206" s="1644"/>
      <c r="DK206" s="1644"/>
      <c r="DL206" s="1644"/>
      <c r="DM206" s="1644"/>
      <c r="DN206" s="1644"/>
      <c r="DO206" s="1644"/>
      <c r="DP206" s="1644"/>
      <c r="DQ206" s="1644"/>
      <c r="DR206" s="1644"/>
      <c r="DS206" s="1644"/>
      <c r="DT206" s="1644"/>
      <c r="DU206" s="1644"/>
      <c r="DV206" s="1644"/>
      <c r="DW206" s="1644"/>
      <c r="DX206" s="1644"/>
      <c r="DY206" s="1644"/>
      <c r="DZ206" s="1644"/>
      <c r="EA206" s="1644"/>
      <c r="EB206" s="1644"/>
      <c r="EC206" s="1644"/>
      <c r="ED206" s="1644"/>
      <c r="EE206" s="1644"/>
      <c r="EF206" s="1644"/>
      <c r="EG206" s="1644"/>
      <c r="EH206" s="1644"/>
      <c r="EI206" s="1644"/>
      <c r="EJ206" s="1644"/>
      <c r="EK206" s="1644"/>
      <c r="EL206" s="1644"/>
      <c r="EM206" s="1644"/>
      <c r="EN206" s="1644"/>
      <c r="EO206" s="1644"/>
      <c r="EP206" s="1644"/>
      <c r="EQ206" s="1644"/>
      <c r="ER206" s="1644"/>
      <c r="ES206" s="1644"/>
      <c r="ET206" s="1644"/>
      <c r="EU206" s="1644"/>
      <c r="EV206" s="1644"/>
      <c r="EW206" s="1644"/>
      <c r="EX206" s="1644"/>
      <c r="EY206" s="1644"/>
      <c r="EZ206" s="1644"/>
      <c r="FA206" s="1644"/>
      <c r="FB206" s="1644"/>
      <c r="FC206" s="1644"/>
      <c r="FD206" s="1644"/>
      <c r="FE206" s="1644"/>
      <c r="FF206" s="1644"/>
      <c r="FG206" s="1644"/>
      <c r="FH206" s="1644"/>
      <c r="FI206" s="1644"/>
      <c r="FJ206" s="1644"/>
      <c r="FK206" s="1644"/>
      <c r="FL206" s="1644"/>
      <c r="FM206" s="1644"/>
      <c r="FN206" s="1644"/>
      <c r="FO206" s="1644"/>
      <c r="FP206" s="1644"/>
      <c r="FQ206" s="1644"/>
      <c r="FR206" s="1644"/>
      <c r="FS206" s="1644"/>
      <c r="FT206" s="1644"/>
      <c r="FU206" s="1644"/>
      <c r="FV206" s="1644"/>
      <c r="FW206" s="1644"/>
      <c r="FX206" s="1644"/>
      <c r="FY206" s="1644"/>
      <c r="FZ206" s="1644"/>
      <c r="GA206" s="1644"/>
      <c r="GB206" s="1644"/>
      <c r="GC206" s="1644"/>
      <c r="GD206" s="1644"/>
      <c r="GE206" s="1644"/>
      <c r="GF206" s="1644"/>
      <c r="GG206" s="1644"/>
      <c r="GH206" s="1644"/>
      <c r="GI206" s="1644"/>
      <c r="GJ206" s="1644"/>
      <c r="GK206" s="1644"/>
      <c r="GL206" s="1644"/>
      <c r="GM206" s="1644"/>
      <c r="GO206" s="1640"/>
      <c r="GR206" s="1640"/>
      <c r="GS206" s="1640"/>
      <c r="GT206" s="1640"/>
      <c r="GU206" s="1640"/>
      <c r="GW206" s="1640"/>
      <c r="GX206" s="1640"/>
      <c r="GY206" s="1640"/>
      <c r="GZ206" s="1640"/>
      <c r="HA206" s="1640"/>
      <c r="HB206" s="1640"/>
      <c r="HC206" s="1640"/>
      <c r="HD206" s="1640"/>
      <c r="HE206" s="1640"/>
      <c r="HF206" s="1640"/>
      <c r="HG206" s="1640"/>
      <c r="HH206" s="1640"/>
      <c r="HI206" s="1640"/>
      <c r="HJ206" s="1640">
        <v>11</v>
      </c>
    </row>
    <row customHeight="1" ht="11.549999999999999">
      <c r="A207" s="999"/>
      <c r="B207" s="1640"/>
      <c r="D207" s="1640"/>
      <c r="J207" s="1644"/>
      <c r="K207" s="1644"/>
      <c r="L207" s="1644"/>
      <c r="M207" s="1644"/>
      <c r="N207" s="1644"/>
      <c r="O207" s="1644"/>
      <c r="P207" s="1644"/>
      <c r="Q207" s="1644"/>
      <c r="R207" s="1644"/>
      <c r="S207" s="1644"/>
      <c r="T207" s="1644"/>
      <c r="U207" s="1644"/>
      <c r="V207" s="1644"/>
      <c r="W207" s="1644"/>
      <c r="X207" s="1644"/>
      <c r="Y207" s="1644"/>
      <c r="Z207" s="1644"/>
      <c r="AA207" s="1644"/>
      <c r="AB207" s="1644"/>
      <c r="AC207" s="1644"/>
      <c r="AD207" s="1644"/>
      <c r="AE207" s="1644"/>
      <c r="AF207" s="1644"/>
      <c r="AG207" s="1644"/>
      <c r="AH207" s="1644"/>
      <c r="AI207" s="1644"/>
      <c r="AJ207" s="1644"/>
      <c r="AK207" s="1644"/>
      <c r="AL207" s="1644"/>
      <c r="AM207" s="1644"/>
      <c r="AN207" s="1644"/>
      <c r="AO207" s="1644"/>
      <c r="AP207" s="1644"/>
      <c r="AQ207" s="1644"/>
      <c r="AR207" s="1644"/>
      <c r="AS207" s="1644"/>
      <c r="AT207" s="1644"/>
      <c r="AU207" s="1644"/>
      <c r="AV207" s="1644"/>
      <c r="AW207" s="1644"/>
      <c r="AX207" s="1644"/>
      <c r="AY207" s="1644"/>
      <c r="AZ207" s="1644"/>
      <c r="BA207" s="1644"/>
      <c r="BB207" s="1644"/>
      <c r="BC207" s="1644"/>
      <c r="BD207" s="1644"/>
      <c r="BE207" s="1644"/>
      <c r="BF207" s="1644"/>
      <c r="BG207" s="1644"/>
      <c r="BH207" s="1644"/>
      <c r="BI207" s="1644"/>
      <c r="BJ207" s="1644"/>
      <c r="BK207" s="1644"/>
      <c r="BL207" s="1644"/>
      <c r="BM207" s="1644"/>
      <c r="BN207" s="1644"/>
      <c r="BO207" s="1644"/>
      <c r="BP207" s="1644"/>
      <c r="BQ207" s="1644"/>
      <c r="BR207" s="1644"/>
      <c r="BS207" s="1644"/>
      <c r="BT207" s="1644"/>
      <c r="BU207" s="1644"/>
      <c r="BV207" s="1644"/>
      <c r="BW207" s="1644"/>
      <c r="BX207" s="1644"/>
      <c r="BY207" s="1644"/>
      <c r="BZ207" s="1644"/>
      <c r="CA207" s="1644"/>
      <c r="CB207" s="1644"/>
      <c r="CC207" s="1644"/>
      <c r="CD207" s="1644"/>
      <c r="CE207" s="1644"/>
      <c r="CF207" s="1644"/>
      <c r="CG207" s="1644"/>
      <c r="CH207" s="1644"/>
      <c r="CI207" s="1644"/>
      <c r="CJ207" s="1644"/>
      <c r="CK207" s="1644"/>
      <c r="CL207" s="1644"/>
      <c r="CM207" s="1644"/>
      <c r="CN207" s="1644"/>
      <c r="CO207" s="1644"/>
      <c r="CP207" s="1644"/>
      <c r="CQ207" s="1644"/>
      <c r="CR207" s="1644"/>
      <c r="CS207" s="1644"/>
      <c r="CT207" s="1644"/>
      <c r="CU207" s="1644"/>
      <c r="CV207" s="1644"/>
      <c r="CW207" s="1644"/>
      <c r="CX207" s="1644"/>
      <c r="CY207" s="1644"/>
      <c r="CZ207" s="1644"/>
      <c r="DA207" s="1644"/>
      <c r="DB207" s="1644"/>
      <c r="DC207" s="1644"/>
      <c r="DD207" s="1644"/>
      <c r="DE207" s="1644"/>
      <c r="DF207" s="1644"/>
      <c r="DG207" s="1644"/>
      <c r="DH207" s="1644"/>
      <c r="DI207" s="1644"/>
      <c r="DJ207" s="1644"/>
      <c r="DK207" s="1644"/>
      <c r="DL207" s="1644"/>
      <c r="DM207" s="1644"/>
      <c r="DN207" s="1644"/>
      <c r="DO207" s="1644"/>
      <c r="DP207" s="1644"/>
      <c r="DQ207" s="1644"/>
      <c r="DR207" s="1644"/>
      <c r="DS207" s="1644"/>
      <c r="DT207" s="1644"/>
      <c r="DU207" s="1644"/>
      <c r="DV207" s="1644"/>
      <c r="DW207" s="1644"/>
      <c r="DX207" s="1644"/>
      <c r="DY207" s="1644"/>
      <c r="DZ207" s="1644"/>
      <c r="EA207" s="1644"/>
      <c r="EB207" s="1644"/>
      <c r="EC207" s="1644"/>
      <c r="ED207" s="1644"/>
      <c r="EE207" s="1644"/>
      <c r="EF207" s="1644"/>
      <c r="EG207" s="1644"/>
      <c r="EH207" s="1644"/>
      <c r="EI207" s="1644"/>
      <c r="EJ207" s="1644"/>
      <c r="EK207" s="1644"/>
      <c r="EL207" s="1644"/>
      <c r="EM207" s="1644"/>
      <c r="EN207" s="1644"/>
      <c r="EO207" s="1644"/>
      <c r="EP207" s="1644"/>
      <c r="EQ207" s="1644"/>
      <c r="ER207" s="1644"/>
      <c r="ES207" s="1644"/>
      <c r="ET207" s="1644"/>
      <c r="EU207" s="1644"/>
      <c r="EV207" s="1644"/>
      <c r="EW207" s="1644"/>
      <c r="EX207" s="1644"/>
      <c r="EY207" s="1644"/>
      <c r="EZ207" s="1644"/>
      <c r="FA207" s="1644"/>
      <c r="FB207" s="1644"/>
      <c r="FC207" s="1644"/>
      <c r="FD207" s="1644"/>
      <c r="FE207" s="1644"/>
      <c r="FF207" s="1644"/>
      <c r="FG207" s="1644"/>
      <c r="FH207" s="1644"/>
      <c r="FI207" s="1644"/>
      <c r="FJ207" s="1644"/>
      <c r="FK207" s="1644"/>
      <c r="FL207" s="1644"/>
      <c r="FM207" s="1644"/>
      <c r="FN207" s="1644"/>
      <c r="FO207" s="1644"/>
      <c r="FP207" s="1644"/>
      <c r="FQ207" s="1644"/>
      <c r="FR207" s="1644"/>
      <c r="FS207" s="1644"/>
      <c r="FT207" s="1644"/>
      <c r="FU207" s="1644"/>
      <c r="FV207" s="1644"/>
      <c r="FW207" s="1644"/>
      <c r="FX207" s="1644"/>
      <c r="FY207" s="1644"/>
      <c r="FZ207" s="1644"/>
      <c r="GA207" s="1644"/>
      <c r="GB207" s="1644"/>
      <c r="GC207" s="1644"/>
      <c r="GD207" s="1644"/>
      <c r="GE207" s="1644"/>
      <c r="GF207" s="1644"/>
      <c r="GG207" s="1644"/>
      <c r="GH207" s="1644"/>
      <c r="GI207" s="1644"/>
      <c r="GJ207" s="1644"/>
      <c r="GK207" s="1644"/>
      <c r="GL207" s="1644"/>
      <c r="GM207" s="1644"/>
      <c r="GO207" s="1640"/>
      <c r="GR207" s="1640"/>
      <c r="GS207" s="1640"/>
      <c r="GT207" s="1640"/>
      <c r="GU207" s="1640"/>
      <c r="GW207" s="1640"/>
      <c r="GX207" s="1640"/>
      <c r="GY207" s="1640"/>
      <c r="GZ207" s="1640"/>
      <c r="HA207" s="1640"/>
      <c r="HB207" s="1640"/>
      <c r="HC207" s="1640"/>
      <c r="HD207" s="1640"/>
      <c r="HE207" s="1640"/>
      <c r="HF207" s="1640"/>
      <c r="HG207" s="1640"/>
      <c r="HH207" s="1640"/>
      <c r="HI207" s="1640"/>
      <c r="HJ207" s="1640">
        <v>11</v>
      </c>
    </row>
    <row customHeight="1" ht="11.549999999999999">
      <c r="A208" s="999"/>
      <c r="B208" s="1640"/>
      <c r="D208" s="1640"/>
      <c r="J208" s="1644"/>
      <c r="K208" s="1644"/>
      <c r="L208" s="1644"/>
      <c r="M208" s="1644"/>
      <c r="N208" s="1644"/>
      <c r="O208" s="1644"/>
      <c r="P208" s="1644"/>
      <c r="Q208" s="1644"/>
      <c r="R208" s="1644"/>
      <c r="S208" s="1644"/>
      <c r="T208" s="1644"/>
      <c r="U208" s="1644"/>
      <c r="V208" s="1644"/>
      <c r="W208" s="1644"/>
      <c r="X208" s="1644"/>
      <c r="Y208" s="1644"/>
      <c r="Z208" s="1644"/>
      <c r="AA208" s="1644"/>
      <c r="AB208" s="1644"/>
      <c r="AC208" s="1644"/>
      <c r="AD208" s="1644"/>
      <c r="AE208" s="1644"/>
      <c r="AF208" s="1644"/>
      <c r="AG208" s="1644"/>
      <c r="AH208" s="1644"/>
      <c r="AI208" s="1644"/>
      <c r="AJ208" s="1644"/>
      <c r="AK208" s="1644"/>
      <c r="AL208" s="1644"/>
      <c r="AM208" s="1644"/>
      <c r="AN208" s="1644"/>
      <c r="AO208" s="1644"/>
      <c r="AP208" s="1644"/>
      <c r="AQ208" s="1644"/>
      <c r="AR208" s="1644"/>
      <c r="AS208" s="1644"/>
      <c r="AT208" s="1644"/>
      <c r="AU208" s="1644"/>
      <c r="AV208" s="1644"/>
      <c r="AW208" s="1644"/>
      <c r="AX208" s="1644"/>
      <c r="AY208" s="1644"/>
      <c r="AZ208" s="1644"/>
      <c r="BA208" s="1644"/>
      <c r="BB208" s="1644"/>
      <c r="BC208" s="1644"/>
      <c r="BD208" s="1644"/>
      <c r="BE208" s="1644"/>
      <c r="BF208" s="1644"/>
      <c r="BG208" s="1644"/>
      <c r="BH208" s="1644"/>
      <c r="BI208" s="1644"/>
      <c r="BJ208" s="1644"/>
      <c r="BK208" s="1644"/>
      <c r="BL208" s="1644"/>
      <c r="BM208" s="1644"/>
      <c r="BN208" s="1644"/>
      <c r="BO208" s="1644"/>
      <c r="BP208" s="1644"/>
      <c r="BQ208" s="1644"/>
      <c r="BR208" s="1644"/>
      <c r="BS208" s="1644"/>
      <c r="BT208" s="1644"/>
      <c r="BU208" s="1644"/>
      <c r="BV208" s="1644"/>
      <c r="BW208" s="1644"/>
      <c r="BX208" s="1644"/>
      <c r="BY208" s="1644"/>
      <c r="BZ208" s="1644"/>
      <c r="CA208" s="1644"/>
      <c r="CB208" s="1644"/>
      <c r="CC208" s="1644"/>
      <c r="CD208" s="1644"/>
      <c r="CE208" s="1644"/>
      <c r="CF208" s="1644"/>
      <c r="CG208" s="1644"/>
      <c r="CH208" s="1644"/>
      <c r="CI208" s="1644"/>
      <c r="CJ208" s="1644"/>
      <c r="CK208" s="1644"/>
      <c r="CL208" s="1644"/>
      <c r="CM208" s="1644"/>
      <c r="CN208" s="1644"/>
      <c r="CO208" s="1644"/>
      <c r="CP208" s="1644"/>
      <c r="CQ208" s="1644"/>
      <c r="CR208" s="1644"/>
      <c r="CS208" s="1644"/>
      <c r="CT208" s="1644"/>
      <c r="CU208" s="1644"/>
      <c r="CV208" s="1644"/>
      <c r="CW208" s="1644"/>
      <c r="CX208" s="1644"/>
      <c r="CY208" s="1644"/>
      <c r="CZ208" s="1644"/>
      <c r="DA208" s="1644"/>
      <c r="DB208" s="1644"/>
      <c r="DC208" s="1644"/>
      <c r="DD208" s="1644"/>
      <c r="DE208" s="1644"/>
      <c r="DF208" s="1644"/>
      <c r="DG208" s="1644"/>
      <c r="DH208" s="1644"/>
      <c r="DI208" s="1644"/>
      <c r="DJ208" s="1644"/>
      <c r="DK208" s="1644"/>
      <c r="DL208" s="1644"/>
      <c r="DM208" s="1644"/>
      <c r="DN208" s="1644"/>
      <c r="DO208" s="1644"/>
      <c r="DP208" s="1644"/>
      <c r="DQ208" s="1644"/>
      <c r="DR208" s="1644"/>
      <c r="DS208" s="1644"/>
      <c r="DT208" s="1644"/>
      <c r="DU208" s="1644"/>
      <c r="DV208" s="1644"/>
      <c r="DW208" s="1644"/>
      <c r="DX208" s="1644"/>
      <c r="DY208" s="1644"/>
      <c r="DZ208" s="1644"/>
      <c r="EA208" s="1644"/>
      <c r="EB208" s="1644"/>
      <c r="EC208" s="1644"/>
      <c r="ED208" s="1644"/>
      <c r="EE208" s="1644"/>
      <c r="EF208" s="1644"/>
      <c r="EG208" s="1644"/>
      <c r="EH208" s="1644"/>
      <c r="EI208" s="1644"/>
      <c r="EJ208" s="1644"/>
      <c r="EK208" s="1644"/>
      <c r="EL208" s="1644"/>
      <c r="EM208" s="1644"/>
      <c r="EN208" s="1644"/>
      <c r="EO208" s="1644"/>
      <c r="EP208" s="1644"/>
      <c r="EQ208" s="1644"/>
      <c r="ER208" s="1644"/>
      <c r="ES208" s="1644"/>
      <c r="ET208" s="1644"/>
      <c r="EU208" s="1644"/>
      <c r="EV208" s="1644"/>
      <c r="EW208" s="1644"/>
      <c r="EX208" s="1644"/>
      <c r="EY208" s="1644"/>
      <c r="EZ208" s="1644"/>
      <c r="FA208" s="1644"/>
      <c r="FB208" s="1644"/>
      <c r="FC208" s="1644"/>
      <c r="FD208" s="1644"/>
      <c r="FE208" s="1644"/>
      <c r="FF208" s="1644"/>
      <c r="FG208" s="1644"/>
      <c r="FH208" s="1644"/>
      <c r="FI208" s="1644"/>
      <c r="FJ208" s="1644"/>
      <c r="FK208" s="1644"/>
      <c r="FL208" s="1644"/>
      <c r="FM208" s="1644"/>
      <c r="FN208" s="1644"/>
      <c r="FO208" s="1644"/>
      <c r="FP208" s="1644"/>
      <c r="FQ208" s="1644"/>
      <c r="FR208" s="1644"/>
      <c r="FS208" s="1644"/>
      <c r="FT208" s="1644"/>
      <c r="FU208" s="1644"/>
      <c r="FV208" s="1644"/>
      <c r="FW208" s="1644"/>
      <c r="FX208" s="1644"/>
      <c r="FY208" s="1644"/>
      <c r="FZ208" s="1644"/>
      <c r="GA208" s="1644"/>
      <c r="GB208" s="1644"/>
      <c r="GC208" s="1644"/>
      <c r="GD208" s="1644"/>
      <c r="GE208" s="1644"/>
      <c r="GF208" s="1644"/>
      <c r="GG208" s="1644"/>
      <c r="GH208" s="1644"/>
      <c r="GI208" s="1644"/>
      <c r="GJ208" s="1644"/>
      <c r="GK208" s="1644"/>
      <c r="GL208" s="1644"/>
      <c r="GM208" s="1644"/>
      <c r="GO208" s="1640"/>
      <c r="GR208" s="1640"/>
      <c r="GS208" s="1640"/>
      <c r="GT208" s="1640"/>
      <c r="GU208" s="1640"/>
      <c r="GW208" s="1640"/>
      <c r="GX208" s="1640"/>
      <c r="GY208" s="1640"/>
      <c r="GZ208" s="1640"/>
      <c r="HA208" s="1640"/>
      <c r="HB208" s="1640"/>
      <c r="HC208" s="1640"/>
      <c r="HD208" s="1640"/>
      <c r="HE208" s="1640"/>
      <c r="HF208" s="1640"/>
      <c r="HG208" s="1640"/>
      <c r="HH208" s="1640"/>
      <c r="HI208" s="1640"/>
      <c r="HJ208" s="1640">
        <v>11</v>
      </c>
    </row>
    <row customHeight="1" ht="11.549999999999999">
      <c r="A209" s="999"/>
      <c r="B209" s="1640"/>
      <c r="D209" s="1640"/>
      <c r="J209" s="1644"/>
      <c r="K209" s="1644"/>
      <c r="L209" s="1644"/>
      <c r="M209" s="1644"/>
      <c r="N209" s="1644"/>
      <c r="O209" s="1644"/>
      <c r="P209" s="1644"/>
      <c r="Q209" s="1644"/>
      <c r="R209" s="1644"/>
      <c r="S209" s="1644"/>
      <c r="T209" s="1644"/>
      <c r="U209" s="1644"/>
      <c r="V209" s="1644"/>
      <c r="W209" s="1644"/>
      <c r="X209" s="1644"/>
      <c r="Y209" s="1644"/>
      <c r="Z209" s="1644"/>
      <c r="AA209" s="1644"/>
      <c r="AB209" s="1644"/>
      <c r="AC209" s="1644"/>
      <c r="AD209" s="1644"/>
      <c r="AE209" s="1644"/>
      <c r="AF209" s="1644"/>
      <c r="AG209" s="1644"/>
      <c r="AH209" s="1644"/>
      <c r="AI209" s="1644"/>
      <c r="AJ209" s="1644"/>
      <c r="AK209" s="1644"/>
      <c r="AL209" s="1644"/>
      <c r="AM209" s="1644"/>
      <c r="AN209" s="1644"/>
      <c r="AO209" s="1644"/>
      <c r="AP209" s="1644"/>
      <c r="AQ209" s="1644"/>
      <c r="AR209" s="1644"/>
      <c r="AS209" s="1644"/>
      <c r="AT209" s="1644"/>
      <c r="AU209" s="1644"/>
      <c r="AV209" s="1644"/>
      <c r="AW209" s="1644"/>
      <c r="AX209" s="1644"/>
      <c r="AY209" s="1644"/>
      <c r="AZ209" s="1644"/>
      <c r="BA209" s="1644"/>
      <c r="BB209" s="1644"/>
      <c r="BC209" s="1644"/>
      <c r="BD209" s="1644"/>
      <c r="BE209" s="1644"/>
      <c r="BF209" s="1644"/>
      <c r="BG209" s="1644"/>
      <c r="BH209" s="1644"/>
      <c r="BI209" s="1644"/>
      <c r="BJ209" s="1644"/>
      <c r="BK209" s="1644"/>
      <c r="BL209" s="1644"/>
      <c r="BM209" s="1644"/>
      <c r="BN209" s="1644"/>
      <c r="BO209" s="1644"/>
      <c r="BP209" s="1644"/>
      <c r="BQ209" s="1644"/>
      <c r="BR209" s="1644"/>
      <c r="BS209" s="1644"/>
      <c r="BT209" s="1644"/>
      <c r="BU209" s="1644"/>
      <c r="BV209" s="1644"/>
      <c r="BW209" s="1644"/>
      <c r="BX209" s="1644"/>
      <c r="BY209" s="1644"/>
      <c r="BZ209" s="1644"/>
      <c r="CA209" s="1644"/>
      <c r="CB209" s="1644"/>
      <c r="CC209" s="1644"/>
      <c r="CD209" s="1644"/>
      <c r="CE209" s="1644"/>
      <c r="CF209" s="1644"/>
      <c r="CG209" s="1644"/>
      <c r="CH209" s="1644"/>
      <c r="CI209" s="1644"/>
      <c r="CJ209" s="1644"/>
      <c r="CK209" s="1644"/>
      <c r="CL209" s="1644"/>
      <c r="CM209" s="1644"/>
      <c r="CN209" s="1644"/>
      <c r="CO209" s="1644"/>
      <c r="CP209" s="1644"/>
      <c r="CQ209" s="1644"/>
      <c r="CR209" s="1644"/>
      <c r="CS209" s="1644"/>
      <c r="CT209" s="1644"/>
      <c r="CU209" s="1644"/>
      <c r="CV209" s="1644"/>
      <c r="CW209" s="1644"/>
      <c r="CX209" s="1644"/>
      <c r="CY209" s="1644"/>
      <c r="CZ209" s="1644"/>
      <c r="DA209" s="1644"/>
      <c r="DB209" s="1644"/>
      <c r="DC209" s="1644"/>
      <c r="DD209" s="1644"/>
      <c r="DE209" s="1644"/>
      <c r="DF209" s="1644"/>
      <c r="DG209" s="1644"/>
      <c r="DH209" s="1644"/>
      <c r="DI209" s="1644"/>
      <c r="DJ209" s="1644"/>
      <c r="DK209" s="1644"/>
      <c r="DL209" s="1644"/>
      <c r="DM209" s="1644"/>
      <c r="DN209" s="1644"/>
      <c r="DO209" s="1644"/>
      <c r="DP209" s="1644"/>
      <c r="DQ209" s="1644"/>
      <c r="DR209" s="1644"/>
      <c r="DS209" s="1644"/>
      <c r="DT209" s="1644"/>
      <c r="DU209" s="1644"/>
      <c r="DV209" s="1644"/>
      <c r="DW209" s="1644"/>
      <c r="DX209" s="1644"/>
      <c r="DY209" s="1644"/>
      <c r="DZ209" s="1644"/>
      <c r="EA209" s="1644"/>
      <c r="EB209" s="1644"/>
      <c r="EC209" s="1644"/>
      <c r="ED209" s="1644"/>
      <c r="EE209" s="1644"/>
      <c r="EF209" s="1644"/>
      <c r="EG209" s="1644"/>
      <c r="EH209" s="1644"/>
      <c r="EI209" s="1644"/>
      <c r="EJ209" s="1644"/>
      <c r="EK209" s="1644"/>
      <c r="EL209" s="1644"/>
      <c r="EM209" s="1644"/>
      <c r="EN209" s="1644"/>
      <c r="EO209" s="1644"/>
      <c r="EP209" s="1644"/>
      <c r="EQ209" s="1644"/>
      <c r="ER209" s="1644"/>
      <c r="ES209" s="1644"/>
      <c r="ET209" s="1644"/>
      <c r="EU209" s="1644"/>
      <c r="EV209" s="1644"/>
      <c r="EW209" s="1644"/>
      <c r="EX209" s="1644"/>
      <c r="EY209" s="1644"/>
      <c r="EZ209" s="1644"/>
      <c r="FA209" s="1644"/>
      <c r="FB209" s="1644"/>
      <c r="FC209" s="1644"/>
      <c r="FD209" s="1644"/>
      <c r="FE209" s="1644"/>
      <c r="FF209" s="1644"/>
      <c r="FG209" s="1644"/>
      <c r="FH209" s="1644"/>
      <c r="FI209" s="1644"/>
      <c r="FJ209" s="1644"/>
      <c r="FK209" s="1644"/>
      <c r="FL209" s="1644"/>
      <c r="FM209" s="1644"/>
      <c r="FN209" s="1644"/>
      <c r="FO209" s="1644"/>
      <c r="FP209" s="1644"/>
      <c r="FQ209" s="1644"/>
      <c r="FR209" s="1644"/>
      <c r="FS209" s="1644"/>
      <c r="FT209" s="1644"/>
      <c r="FU209" s="1644"/>
      <c r="FV209" s="1644"/>
      <c r="FW209" s="1644"/>
      <c r="FX209" s="1644"/>
      <c r="FY209" s="1644"/>
      <c r="FZ209" s="1644"/>
      <c r="GA209" s="1644"/>
      <c r="GB209" s="1644"/>
      <c r="GC209" s="1644"/>
      <c r="GD209" s="1644"/>
      <c r="GE209" s="1644"/>
      <c r="GF209" s="1644"/>
      <c r="GG209" s="1644"/>
      <c r="GH209" s="1644"/>
      <c r="GI209" s="1644"/>
      <c r="GJ209" s="1644"/>
      <c r="GK209" s="1644"/>
      <c r="GL209" s="1644"/>
      <c r="GM209" s="1644"/>
      <c r="GO209" s="1640"/>
      <c r="GR209" s="1640"/>
      <c r="GS209" s="1640"/>
      <c r="GT209" s="1640"/>
      <c r="GU209" s="1640"/>
      <c r="GW209" s="1640"/>
      <c r="GX209" s="1640"/>
      <c r="GY209" s="1640"/>
      <c r="GZ209" s="1640"/>
      <c r="HA209" s="1640"/>
      <c r="HB209" s="1640"/>
      <c r="HC209" s="1640"/>
      <c r="HD209" s="1640"/>
      <c r="HE209" s="1640"/>
      <c r="HF209" s="1640"/>
      <c r="HG209" s="1640"/>
      <c r="HH209" s="1640"/>
      <c r="HI209" s="1640"/>
      <c r="HJ209" s="1640">
        <v>11</v>
      </c>
    </row>
    <row customHeight="1" ht="11.25" hidden="1">
      <c r="A210" s="996" t="s">
        <v>82</v>
      </c>
      <c r="B210" s="1169">
        <v>0</v>
      </c>
      <c r="C210" s="1645">
        <v>0</v>
      </c>
      <c r="D210" s="1644">
        <v>3</v>
      </c>
      <c r="E210" s="1640">
        <v>7</v>
      </c>
      <c r="F210" s="1640">
        <v>54</v>
      </c>
      <c r="G210" s="1640">
        <v>10</v>
      </c>
      <c r="H210" s="1640">
        <v>0</v>
      </c>
      <c r="I210" s="1640">
        <v>40</v>
      </c>
      <c r="J210" s="1644">
        <v>0</v>
      </c>
      <c r="K210" s="1644">
        <v>0</v>
      </c>
      <c r="L210" s="1644">
        <v>0</v>
      </c>
      <c r="M210" s="1644">
        <v>0</v>
      </c>
      <c r="N210" s="1644">
        <v>0</v>
      </c>
      <c r="O210" s="1644">
        <v>0</v>
      </c>
      <c r="P210" s="1644">
        <v>0</v>
      </c>
      <c r="Q210" s="1644">
        <v>0</v>
      </c>
      <c r="R210" s="1644">
        <v>0</v>
      </c>
      <c r="S210" s="1644">
        <v>0</v>
      </c>
      <c r="T210" s="1644">
        <v>0</v>
      </c>
      <c r="U210" s="1644">
        <v>0</v>
      </c>
      <c r="V210" s="1644">
        <v>0</v>
      </c>
      <c r="W210" s="1644">
        <v>0</v>
      </c>
      <c r="X210" s="1644">
        <v>0</v>
      </c>
      <c r="Y210" s="1644">
        <v>0</v>
      </c>
      <c r="Z210" s="1644">
        <v>0</v>
      </c>
      <c r="AA210" s="1644">
        <v>0</v>
      </c>
      <c r="AB210" s="1644">
        <v>0</v>
      </c>
      <c r="AC210" s="1644">
        <v>0</v>
      </c>
      <c r="AD210" s="1644">
        <v>0</v>
      </c>
      <c r="AE210" s="1644">
        <v>0</v>
      </c>
      <c r="AF210" s="1644">
        <v>0</v>
      </c>
      <c r="AG210" s="1644">
        <v>0</v>
      </c>
      <c r="AH210" s="1644">
        <v>0</v>
      </c>
      <c r="AI210" s="1644">
        <v>0</v>
      </c>
      <c r="AJ210" s="1644">
        <v>0</v>
      </c>
      <c r="AK210" s="1644">
        <v>0</v>
      </c>
      <c r="AL210" s="1644">
        <v>0</v>
      </c>
      <c r="AM210" s="1644">
        <v>0</v>
      </c>
      <c r="AN210" s="1644">
        <v>0</v>
      </c>
      <c r="AO210" s="1644">
        <v>0</v>
      </c>
      <c r="AP210" s="1644">
        <v>0</v>
      </c>
      <c r="AQ210" s="1644">
        <v>0</v>
      </c>
      <c r="AR210" s="1644">
        <v>0</v>
      </c>
      <c r="AS210" s="1644">
        <v>0</v>
      </c>
      <c r="AT210" s="1644">
        <v>0</v>
      </c>
      <c r="AU210" s="1644">
        <v>0</v>
      </c>
      <c r="AV210" s="1644">
        <v>0</v>
      </c>
      <c r="AW210" s="1644">
        <v>0</v>
      </c>
      <c r="AX210" s="1644">
        <v>0</v>
      </c>
      <c r="AY210" s="1644">
        <v>0</v>
      </c>
      <c r="AZ210" s="1644">
        <v>0</v>
      </c>
      <c r="BA210" s="1644">
        <v>0</v>
      </c>
      <c r="BB210" s="1644">
        <v>0</v>
      </c>
      <c r="BC210" s="1644">
        <v>0</v>
      </c>
      <c r="BD210" s="1644">
        <v>0</v>
      </c>
      <c r="BE210" s="1644">
        <v>0</v>
      </c>
      <c r="BF210" s="1644">
        <v>0</v>
      </c>
      <c r="BG210" s="1644">
        <v>0</v>
      </c>
      <c r="BH210" s="1644">
        <v>0</v>
      </c>
      <c r="BI210" s="1644">
        <v>0</v>
      </c>
      <c r="BJ210" s="1644">
        <v>0</v>
      </c>
      <c r="BK210" s="1644">
        <v>0</v>
      </c>
      <c r="BL210" s="1644">
        <v>0</v>
      </c>
      <c r="BM210" s="1644">
        <v>0</v>
      </c>
      <c r="BN210" s="1644">
        <v>0</v>
      </c>
      <c r="BO210" s="1644">
        <v>0</v>
      </c>
      <c r="BP210" s="1644">
        <v>0</v>
      </c>
      <c r="BQ210" s="1644">
        <v>0</v>
      </c>
      <c r="BR210" s="1644">
        <v>0</v>
      </c>
      <c r="BS210" s="1644">
        <v>0</v>
      </c>
      <c r="BT210" s="1644">
        <v>0</v>
      </c>
      <c r="BU210" s="1644">
        <v>0</v>
      </c>
      <c r="BV210" s="1644">
        <v>0</v>
      </c>
      <c r="BW210" s="1644">
        <v>0</v>
      </c>
      <c r="BX210" s="1644">
        <v>0</v>
      </c>
      <c r="BY210" s="1644">
        <v>0</v>
      </c>
      <c r="BZ210" s="1644">
        <v>0</v>
      </c>
      <c r="CA210" s="1644">
        <v>0</v>
      </c>
      <c r="CB210" s="1644">
        <v>0</v>
      </c>
      <c r="CC210" s="1644">
        <v>0</v>
      </c>
      <c r="CD210" s="1644">
        <v>0</v>
      </c>
      <c r="CE210" s="1644">
        <v>0</v>
      </c>
      <c r="CF210" s="1644">
        <v>0</v>
      </c>
      <c r="CG210" s="1644">
        <v>0</v>
      </c>
      <c r="CH210" s="1644">
        <v>0</v>
      </c>
      <c r="CI210" s="1644">
        <v>0</v>
      </c>
      <c r="CJ210" s="1644">
        <v>0</v>
      </c>
      <c r="CK210" s="1644">
        <v>0</v>
      </c>
      <c r="CL210" s="1644">
        <v>0</v>
      </c>
      <c r="CM210" s="1644">
        <v>0</v>
      </c>
      <c r="CN210" s="1644">
        <v>0</v>
      </c>
      <c r="CO210" s="1644">
        <v>0</v>
      </c>
      <c r="CP210" s="1644">
        <v>0</v>
      </c>
      <c r="CQ210" s="1644">
        <v>0</v>
      </c>
      <c r="CR210" s="1644">
        <v>0</v>
      </c>
      <c r="CS210" s="1644">
        <v>0</v>
      </c>
      <c r="CT210" s="1644">
        <v>0</v>
      </c>
      <c r="CU210" s="1644">
        <v>0</v>
      </c>
      <c r="CV210" s="1644">
        <v>0</v>
      </c>
      <c r="CW210" s="1644">
        <v>0</v>
      </c>
      <c r="CX210" s="1644">
        <v>0</v>
      </c>
      <c r="CY210" s="1644">
        <v>0</v>
      </c>
      <c r="CZ210" s="1644">
        <v>0</v>
      </c>
      <c r="DA210" s="1644">
        <v>0</v>
      </c>
      <c r="DB210" s="1644">
        <v>0</v>
      </c>
      <c r="DC210" s="1644">
        <v>0</v>
      </c>
      <c r="DD210" s="1644">
        <v>0</v>
      </c>
      <c r="DE210" s="1644">
        <v>0</v>
      </c>
      <c r="DF210" s="1644">
        <v>0</v>
      </c>
      <c r="DG210" s="1644">
        <v>0</v>
      </c>
      <c r="DH210" s="1644">
        <v>0</v>
      </c>
      <c r="DI210" s="1644">
        <v>0</v>
      </c>
      <c r="DJ210" s="1644">
        <v>0</v>
      </c>
      <c r="DK210" s="1644">
        <v>0</v>
      </c>
      <c r="DL210" s="1644">
        <v>0</v>
      </c>
      <c r="DM210" s="1644">
        <v>0</v>
      </c>
      <c r="DN210" s="1644">
        <v>0</v>
      </c>
      <c r="DO210" s="1644">
        <v>0</v>
      </c>
      <c r="DP210" s="1644">
        <v>0</v>
      </c>
      <c r="DQ210" s="1644">
        <v>0</v>
      </c>
      <c r="DR210" s="1644">
        <v>0</v>
      </c>
      <c r="DS210" s="1644">
        <v>0</v>
      </c>
      <c r="DT210" s="1644">
        <v>0</v>
      </c>
      <c r="DU210" s="1644">
        <v>0</v>
      </c>
      <c r="DV210" s="1644">
        <v>0</v>
      </c>
      <c r="DW210" s="1644">
        <v>0</v>
      </c>
      <c r="DX210" s="1644">
        <v>0</v>
      </c>
      <c r="DY210" s="1644">
        <v>0</v>
      </c>
      <c r="DZ210" s="1644">
        <v>0</v>
      </c>
      <c r="EA210" s="1644">
        <v>0</v>
      </c>
      <c r="EB210" s="1644">
        <v>0</v>
      </c>
      <c r="EC210" s="1644">
        <v>0</v>
      </c>
      <c r="ED210" s="1644">
        <v>0</v>
      </c>
      <c r="EE210" s="1644">
        <v>0</v>
      </c>
      <c r="EF210" s="1644">
        <v>0</v>
      </c>
      <c r="EG210" s="1644">
        <v>0</v>
      </c>
      <c r="EH210" s="1644">
        <v>0</v>
      </c>
      <c r="EI210" s="1644">
        <v>0</v>
      </c>
      <c r="EJ210" s="1644">
        <v>0</v>
      </c>
      <c r="EK210" s="1644">
        <v>0</v>
      </c>
      <c r="EL210" s="1644">
        <v>0</v>
      </c>
      <c r="EM210" s="1644">
        <v>0</v>
      </c>
      <c r="EN210" s="1644">
        <v>0</v>
      </c>
      <c r="EO210" s="1644">
        <v>0</v>
      </c>
      <c r="EP210" s="1644">
        <v>0</v>
      </c>
      <c r="EQ210" s="1644">
        <v>0</v>
      </c>
      <c r="ER210" s="1644">
        <v>0</v>
      </c>
      <c r="ES210" s="1644">
        <v>0</v>
      </c>
      <c r="ET210" s="1644">
        <v>0</v>
      </c>
      <c r="EU210" s="1644">
        <v>0</v>
      </c>
      <c r="EV210" s="1644">
        <v>0</v>
      </c>
      <c r="EW210" s="1644">
        <v>0</v>
      </c>
      <c r="EX210" s="1644">
        <v>0</v>
      </c>
      <c r="EY210" s="1644">
        <v>0</v>
      </c>
      <c r="EZ210" s="1644">
        <v>0</v>
      </c>
      <c r="FA210" s="1644">
        <v>0</v>
      </c>
      <c r="FB210" s="1644">
        <v>0</v>
      </c>
      <c r="FC210" s="1644">
        <v>0</v>
      </c>
      <c r="FD210" s="1644">
        <v>0</v>
      </c>
      <c r="FE210" s="1644">
        <v>0</v>
      </c>
      <c r="FF210" s="1644">
        <v>0</v>
      </c>
      <c r="FG210" s="1644">
        <v>0</v>
      </c>
      <c r="FH210" s="1644">
        <v>0</v>
      </c>
      <c r="FI210" s="1644">
        <v>0</v>
      </c>
      <c r="FJ210" s="1644">
        <v>0</v>
      </c>
      <c r="FK210" s="1644">
        <v>0</v>
      </c>
      <c r="FL210" s="1644">
        <v>0</v>
      </c>
      <c r="FM210" s="1644">
        <v>0</v>
      </c>
      <c r="FN210" s="1644">
        <v>0</v>
      </c>
      <c r="FO210" s="1644">
        <v>0</v>
      </c>
      <c r="FP210" s="1644">
        <v>0</v>
      </c>
      <c r="FQ210" s="1644">
        <v>0</v>
      </c>
      <c r="FR210" s="1644">
        <v>0</v>
      </c>
      <c r="FS210" s="1644">
        <v>0</v>
      </c>
      <c r="FT210" s="1644">
        <v>0</v>
      </c>
      <c r="FU210" s="1644">
        <v>0</v>
      </c>
      <c r="FV210" s="1644">
        <v>0</v>
      </c>
      <c r="FW210" s="1644">
        <v>0</v>
      </c>
      <c r="FX210" s="1644">
        <v>0</v>
      </c>
      <c r="FY210" s="1644">
        <v>0</v>
      </c>
      <c r="FZ210" s="1644">
        <v>0</v>
      </c>
      <c r="GA210" s="1644">
        <v>0</v>
      </c>
      <c r="GB210" s="1644">
        <v>0</v>
      </c>
      <c r="GC210" s="1644">
        <v>0</v>
      </c>
      <c r="GD210" s="1644">
        <v>0</v>
      </c>
      <c r="GE210" s="1644">
        <v>0</v>
      </c>
      <c r="GF210" s="1644">
        <v>0</v>
      </c>
      <c r="GG210" s="1644">
        <v>0</v>
      </c>
      <c r="GH210" s="1644">
        <v>0</v>
      </c>
      <c r="GI210" s="1644">
        <v>0</v>
      </c>
      <c r="GJ210" s="1644">
        <v>0</v>
      </c>
      <c r="GK210" s="1644">
        <v>0</v>
      </c>
      <c r="GL210" s="1644">
        <v>0</v>
      </c>
      <c r="GM210" s="1644">
        <v>0</v>
      </c>
      <c r="GN210" s="1640">
        <v>102</v>
      </c>
      <c r="GO210" s="1169">
        <v>9</v>
      </c>
      <c r="GP210" s="1645">
        <v>5</v>
      </c>
      <c r="GQ210" s="1645">
        <v>3</v>
      </c>
      <c r="GR210" s="1169">
        <v>3</v>
      </c>
      <c r="GS210" s="1169">
        <v>3</v>
      </c>
      <c r="GT210" s="1169">
        <v>3</v>
      </c>
      <c r="GU210" s="1169">
        <v>3</v>
      </c>
      <c r="GV210" s="1645">
        <v>10</v>
      </c>
      <c r="GW210" s="1169">
        <v>34</v>
      </c>
      <c r="GX210" s="1169">
        <v>9</v>
      </c>
      <c r="GY210" s="553">
        <v>8</v>
      </c>
      <c r="GZ210" s="1169">
        <v>8</v>
      </c>
      <c r="HA210" s="1169">
        <v>8</v>
      </c>
      <c r="HB210" s="1169">
        <v>8</v>
      </c>
      <c r="HC210" s="1169">
        <v>8</v>
      </c>
      <c r="HD210" s="1169">
        <v>8</v>
      </c>
      <c r="HE210" s="1641">
        <v>8</v>
      </c>
      <c r="HF210" s="1641">
        <v>8</v>
      </c>
      <c r="HG210" s="1641">
        <v>8</v>
      </c>
      <c r="HH210" s="1641">
        <v>8</v>
      </c>
      <c r="HI210" s="1641">
        <v>8</v>
      </c>
      <c r="HJ210" s="1640">
        <v>11</v>
      </c>
    </row>
  </sheetData>
  <sheetProtection formatColumns="0" formatRows="0" autoFilter="0" sort="0" insertRows="0" insertColumns="1" deleteRows="0" deleteColumns="0"/>
  <mergeCells count="9">
    <mergeCell ref="F40:G40"/>
    <mergeCell ref="E6:I6"/>
    <mergeCell ref="E7:I7"/>
    <mergeCell ref="F10:G10"/>
    <mergeCell ref="GN10:GN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GM34">
      <formula1>-9.99999999999999E+37</formula1>
      <formula2>9.99999999999999E+37</formula2>
    </dataValidation>
    <dataValidation type="decimal" allowBlank="1" showErrorMessage="1" errorTitle="Ошибка" error="Допускается ввод только действительных чисел!" sqref="H30:GM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GM35">
      <formula1>900</formula1>
    </dataValidation>
    <dataValidation type="decimal" allowBlank="1" showErrorMessage="1" errorTitle="Ошибка" error="Допускается ввод только неотрицательных чисел!" sqref="H31:GM31 H2:GM2 H15:GM15 H17:GM27 H36:GM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GM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F944BB-09C1-3AC5-7114-0.60404E8E}" mc:Ignorable="x14ac xr xr2 xr3">
  <sheetPr>
    <tabColor theme="9" tint="-0.25"/>
  </sheetPr>
  <dimension ref="A1:OF102"/>
  <sheetViews>
    <sheetView topLeftCell="A1" showGridLines="0" zoomScale="90" workbookViewId="0">
      <selection activeCell="NQ1" sqref="NQ1:NR102"/>
    </sheetView>
  </sheetViews>
  <sheetFormatPr defaultColWidth="10.57421875" customHeight="1" defaultRowHeight="11.25"/>
  <cols>
    <col min="1" max="1" style="1175" width="9.140625" hidden="1" customWidth="1"/>
    <col min="2" max="2" style="1651" width="3.57421875" hidden="1" customWidth="1"/>
    <col min="3" max="3" style="1644" width="3.00390625" customWidth="1"/>
    <col min="4" max="4" style="1644" width="7.00390625" customWidth="1"/>
    <col min="5" max="5" style="1644" width="69.00390625" customWidth="1"/>
    <col min="6" max="6" style="1644" width="10.00390625" customWidth="1"/>
    <col min="7" max="8" style="1644" width="44.00390625" hidden="1" customWidth="1"/>
    <col min="9" max="9" style="1644" width="44.00390625" customWidth="1"/>
    <col min="10" max="10" style="1644" width="43.00390625" customWidth="1"/>
    <col min="11" max="382" style="1644" width="44.00390625" customWidth="1"/>
    <col min="383" max="383" style="1644" width="73.00390625" customWidth="1"/>
    <col min="384" max="384" style="1644" width="3.00390625" customWidth="1"/>
    <col min="385" max="395" style="1644" width="10.00390625" customWidth="1"/>
    <col min="396" max="396" style="1644" width="10.57421875" hidden="1"/>
  </cols>
  <sheetData>
    <row s="1375" customFormat="1" customHeight="1" ht="22.5" hidden="1">
      <c r="A1" s="545"/>
      <c r="B1" s="520"/>
      <c r="G1" s="426">
        <v>4</v>
      </c>
      <c r="I1" s="426">
        <v>4</v>
      </c>
      <c r="K1" s="1375">
        <v>4</v>
      </c>
      <c r="L1" s="1375"/>
      <c r="M1" s="1375">
        <v>4</v>
      </c>
      <c r="N1" s="1375"/>
      <c r="O1" s="1375">
        <v>4</v>
      </c>
      <c r="P1" s="1375"/>
      <c r="Q1" s="1375">
        <v>4</v>
      </c>
      <c r="R1" s="1375"/>
      <c r="S1" s="1375">
        <v>4</v>
      </c>
      <c r="T1" s="1375"/>
      <c r="U1" s="1375">
        <v>4</v>
      </c>
      <c r="V1" s="1375"/>
      <c r="W1" s="1375">
        <v>4</v>
      </c>
      <c r="X1" s="1375"/>
      <c r="Y1" s="1375">
        <v>4</v>
      </c>
      <c r="Z1" s="1375"/>
      <c r="AA1" s="1375">
        <v>4</v>
      </c>
      <c r="AB1" s="1375"/>
      <c r="AC1" s="1375">
        <v>4</v>
      </c>
      <c r="AD1" s="1375"/>
      <c r="AE1" s="1375">
        <v>4</v>
      </c>
      <c r="AF1" s="1375"/>
      <c r="AG1" s="1375">
        <v>4</v>
      </c>
      <c r="AH1" s="1375"/>
      <c r="AI1" s="1375">
        <v>4</v>
      </c>
      <c r="AJ1" s="1375"/>
      <c r="AK1" s="1375">
        <v>4</v>
      </c>
      <c r="AL1" s="1375"/>
      <c r="AM1" s="1375">
        <v>4</v>
      </c>
      <c r="AN1" s="1375"/>
      <c r="AO1" s="1375">
        <v>4</v>
      </c>
      <c r="AP1" s="1375"/>
      <c r="AQ1" s="1375">
        <v>4</v>
      </c>
      <c r="AR1" s="1375"/>
      <c r="AS1" s="1375">
        <v>4</v>
      </c>
      <c r="AT1" s="1375"/>
      <c r="AU1" s="1375">
        <v>4</v>
      </c>
      <c r="AV1" s="1375"/>
      <c r="AW1" s="1375">
        <v>4</v>
      </c>
      <c r="AX1" s="1375"/>
      <c r="AY1" s="1375">
        <v>4</v>
      </c>
      <c r="AZ1" s="1375"/>
      <c r="BA1" s="1375">
        <v>4</v>
      </c>
      <c r="BB1" s="1375"/>
      <c r="BC1" s="1375">
        <v>4</v>
      </c>
      <c r="BD1" s="1375"/>
      <c r="BE1" s="1375">
        <v>4</v>
      </c>
      <c r="BF1" s="1375"/>
      <c r="BG1" s="1375">
        <v>4</v>
      </c>
      <c r="BH1" s="1375"/>
      <c r="BI1" s="1375">
        <v>4</v>
      </c>
      <c r="BJ1" s="1375"/>
      <c r="BK1" s="1375">
        <v>4</v>
      </c>
      <c r="BL1" s="1375"/>
      <c r="BM1" s="1375">
        <v>4</v>
      </c>
      <c r="BN1" s="1375"/>
      <c r="BO1" s="1375">
        <v>4</v>
      </c>
      <c r="BP1" s="1375"/>
      <c r="BQ1" s="1375">
        <v>4</v>
      </c>
      <c r="BR1" s="1375"/>
      <c r="BS1" s="1375">
        <v>4</v>
      </c>
      <c r="BT1" s="1375"/>
      <c r="BU1" s="1375">
        <v>4</v>
      </c>
      <c r="BV1" s="1375"/>
      <c r="BW1" s="1375">
        <v>4</v>
      </c>
      <c r="BX1" s="1375"/>
      <c r="BY1" s="1375">
        <v>4</v>
      </c>
      <c r="BZ1" s="1375"/>
      <c r="CA1" s="1375">
        <v>4</v>
      </c>
      <c r="CB1" s="1375"/>
      <c r="CC1" s="1375">
        <v>4</v>
      </c>
      <c r="CD1" s="1375"/>
      <c r="CE1" s="1375">
        <v>4</v>
      </c>
      <c r="CF1" s="1375"/>
      <c r="CG1" s="1375">
        <v>4</v>
      </c>
      <c r="CH1" s="1375"/>
      <c r="CI1" s="1375">
        <v>4</v>
      </c>
      <c r="CJ1" s="1375"/>
      <c r="CK1" s="1375">
        <v>4</v>
      </c>
      <c r="CL1" s="1375"/>
      <c r="CM1" s="1375">
        <v>4</v>
      </c>
      <c r="CN1" s="1375"/>
      <c r="CO1" s="1375">
        <v>4</v>
      </c>
      <c r="CP1" s="1375"/>
      <c r="CQ1" s="1375">
        <v>4</v>
      </c>
      <c r="CR1" s="1375"/>
      <c r="CS1" s="1375">
        <v>4</v>
      </c>
      <c r="CT1" s="1375"/>
      <c r="CU1" s="1375">
        <v>4</v>
      </c>
      <c r="CV1" s="1375"/>
      <c r="CW1" s="1375">
        <v>4</v>
      </c>
      <c r="CX1" s="1375"/>
      <c r="CY1" s="1375">
        <v>4</v>
      </c>
      <c r="CZ1" s="1375"/>
      <c r="DA1" s="1375">
        <v>4</v>
      </c>
      <c r="DB1" s="1375"/>
      <c r="DC1" s="1375">
        <v>4</v>
      </c>
      <c r="DD1" s="1375"/>
      <c r="DE1" s="1375">
        <v>4</v>
      </c>
      <c r="DF1" s="1375"/>
      <c r="DG1" s="1375">
        <v>4</v>
      </c>
      <c r="DH1" s="1375"/>
      <c r="DI1" s="1375">
        <v>4</v>
      </c>
      <c r="DJ1" s="1375"/>
      <c r="DK1" s="1375">
        <v>4</v>
      </c>
      <c r="DL1" s="1375"/>
      <c r="DM1" s="1375">
        <v>4</v>
      </c>
      <c r="DN1" s="1375"/>
      <c r="DO1" s="1375">
        <v>4</v>
      </c>
      <c r="DP1" s="1375"/>
      <c r="DQ1" s="1375">
        <v>4</v>
      </c>
      <c r="DR1" s="1375"/>
      <c r="DS1" s="1375">
        <v>4</v>
      </c>
      <c r="DT1" s="1375"/>
      <c r="DU1" s="1375">
        <v>4</v>
      </c>
      <c r="DV1" s="1375"/>
      <c r="DW1" s="1375">
        <v>4</v>
      </c>
      <c r="DX1" s="1375"/>
      <c r="DY1" s="1375">
        <v>4</v>
      </c>
      <c r="DZ1" s="1375"/>
      <c r="EA1" s="1375">
        <v>4</v>
      </c>
      <c r="EB1" s="1375"/>
      <c r="EC1" s="1375">
        <v>4</v>
      </c>
      <c r="ED1" s="1375"/>
      <c r="EE1" s="1375">
        <v>4</v>
      </c>
      <c r="EF1" s="1375"/>
      <c r="EG1" s="1375">
        <v>4</v>
      </c>
      <c r="EH1" s="1375"/>
      <c r="EI1" s="1375">
        <v>4</v>
      </c>
      <c r="EJ1" s="1375"/>
      <c r="EK1" s="1375">
        <v>4</v>
      </c>
      <c r="EL1" s="1375"/>
      <c r="EM1" s="1375">
        <v>4</v>
      </c>
      <c r="EN1" s="1375"/>
      <c r="EO1" s="1375">
        <v>4</v>
      </c>
      <c r="EP1" s="1375"/>
      <c r="EQ1" s="1375">
        <v>4</v>
      </c>
      <c r="ER1" s="1375"/>
      <c r="ES1" s="1375">
        <v>4</v>
      </c>
      <c r="ET1" s="1375"/>
      <c r="EU1" s="1375">
        <v>4</v>
      </c>
      <c r="EV1" s="1375"/>
      <c r="EW1" s="1375">
        <v>4</v>
      </c>
      <c r="EX1" s="1375"/>
      <c r="EY1" s="1375">
        <v>4</v>
      </c>
      <c r="EZ1" s="1375"/>
      <c r="FA1" s="1375">
        <v>4</v>
      </c>
      <c r="FB1" s="1375"/>
      <c r="FC1" s="1375">
        <v>4</v>
      </c>
      <c r="FD1" s="1375"/>
      <c r="FE1" s="1375">
        <v>4</v>
      </c>
      <c r="FF1" s="1375"/>
      <c r="FG1" s="1375">
        <v>4</v>
      </c>
      <c r="FH1" s="1375"/>
      <c r="FI1" s="1375">
        <v>4</v>
      </c>
      <c r="FJ1" s="1375"/>
      <c r="FK1" s="1375">
        <v>4</v>
      </c>
      <c r="FL1" s="1375"/>
      <c r="FM1" s="1375">
        <v>4</v>
      </c>
      <c r="FN1" s="1375"/>
      <c r="FO1" s="1375">
        <v>4</v>
      </c>
      <c r="FP1" s="1375"/>
      <c r="FQ1" s="1375">
        <v>4</v>
      </c>
      <c r="FR1" s="1375"/>
      <c r="FS1" s="1375">
        <v>4</v>
      </c>
      <c r="FT1" s="1375"/>
      <c r="FU1" s="1375">
        <v>4</v>
      </c>
      <c r="FV1" s="1375"/>
      <c r="FW1" s="1375">
        <v>4</v>
      </c>
      <c r="FX1" s="1375"/>
      <c r="FY1" s="1375">
        <v>4</v>
      </c>
      <c r="FZ1" s="1375"/>
      <c r="GA1" s="1375">
        <v>4</v>
      </c>
      <c r="GB1" s="1375"/>
      <c r="GC1" s="1375">
        <v>4</v>
      </c>
      <c r="GD1" s="1375"/>
      <c r="GE1" s="1375">
        <v>4</v>
      </c>
      <c r="GF1" s="1375"/>
      <c r="GG1" s="1375">
        <v>4</v>
      </c>
      <c r="GH1" s="1375"/>
      <c r="GI1" s="1375">
        <v>4</v>
      </c>
      <c r="GJ1" s="1375"/>
      <c r="GK1" s="1375">
        <v>4</v>
      </c>
      <c r="GL1" s="1375"/>
      <c r="GM1" s="1375">
        <v>4</v>
      </c>
      <c r="GN1" s="1375"/>
      <c r="GO1" s="1375">
        <v>4</v>
      </c>
      <c r="GP1" s="1375"/>
      <c r="GQ1" s="1375">
        <v>4</v>
      </c>
      <c r="GR1" s="1375"/>
      <c r="GS1" s="1375">
        <v>4</v>
      </c>
      <c r="GT1" s="1375"/>
      <c r="GU1" s="1375">
        <v>4</v>
      </c>
      <c r="GV1" s="1375"/>
      <c r="GW1" s="1375">
        <v>4</v>
      </c>
      <c r="GX1" s="1375"/>
      <c r="GY1" s="1375">
        <v>4</v>
      </c>
      <c r="GZ1" s="1375"/>
      <c r="HA1" s="1375">
        <v>4</v>
      </c>
      <c r="HB1" s="1375"/>
      <c r="HC1" s="1375">
        <v>4</v>
      </c>
      <c r="HD1" s="1375"/>
      <c r="HE1" s="1375">
        <v>4</v>
      </c>
      <c r="HF1" s="1375"/>
      <c r="HG1" s="1375">
        <v>4</v>
      </c>
      <c r="HH1" s="1375"/>
      <c r="HI1" s="1375">
        <v>4</v>
      </c>
      <c r="HJ1" s="1375"/>
      <c r="HK1" s="1375">
        <v>4</v>
      </c>
      <c r="HL1" s="1375"/>
      <c r="HM1" s="1375">
        <v>4</v>
      </c>
      <c r="HN1" s="1375"/>
      <c r="HO1" s="1375">
        <v>4</v>
      </c>
      <c r="HP1" s="1375"/>
      <c r="HQ1" s="1375">
        <v>4</v>
      </c>
      <c r="HR1" s="1375"/>
      <c r="HS1" s="1375">
        <v>4</v>
      </c>
      <c r="HT1" s="1375"/>
      <c r="HU1" s="1375">
        <v>4</v>
      </c>
      <c r="HV1" s="1375"/>
      <c r="HW1" s="1375">
        <v>4</v>
      </c>
      <c r="HX1" s="1375"/>
      <c r="HY1" s="1375">
        <v>4</v>
      </c>
      <c r="HZ1" s="1375"/>
      <c r="IA1" s="1375">
        <v>4</v>
      </c>
      <c r="IB1" s="1375"/>
      <c r="IC1" s="1375">
        <v>4</v>
      </c>
      <c r="ID1" s="1375"/>
      <c r="IE1" s="1375">
        <v>4</v>
      </c>
      <c r="IF1" s="1375"/>
      <c r="IG1" s="1375">
        <v>4</v>
      </c>
      <c r="IH1" s="1375"/>
      <c r="II1" s="1375">
        <v>4</v>
      </c>
      <c r="IJ1" s="1375"/>
      <c r="IK1" s="1375">
        <v>4</v>
      </c>
      <c r="IL1" s="1375"/>
      <c r="IM1" s="1375">
        <v>4</v>
      </c>
      <c r="IN1" s="1375"/>
      <c r="IO1" s="1375">
        <v>4</v>
      </c>
      <c r="IP1" s="1375"/>
      <c r="IQ1" s="1375">
        <v>4</v>
      </c>
      <c r="IR1" s="1375"/>
      <c r="IS1" s="1375">
        <v>4</v>
      </c>
      <c r="IT1" s="1375"/>
      <c r="IU1" s="1375">
        <v>4</v>
      </c>
      <c r="IV1" s="1375"/>
      <c r="IW1" s="1375">
        <v>4</v>
      </c>
      <c r="IX1" s="1375"/>
      <c r="IY1" s="1375">
        <v>4</v>
      </c>
      <c r="IZ1" s="1375"/>
      <c r="JA1" s="1375">
        <v>4</v>
      </c>
      <c r="JB1" s="1375"/>
      <c r="JC1" s="1375">
        <v>4</v>
      </c>
      <c r="JD1" s="1375"/>
      <c r="JE1" s="1375">
        <v>4</v>
      </c>
      <c r="JF1" s="1375"/>
      <c r="JG1" s="1375">
        <v>4</v>
      </c>
      <c r="JH1" s="1375"/>
      <c r="JI1" s="1375">
        <v>4</v>
      </c>
      <c r="JJ1" s="1375"/>
      <c r="JK1" s="1375">
        <v>4</v>
      </c>
      <c r="JL1" s="1375"/>
      <c r="JM1" s="1375">
        <v>4</v>
      </c>
      <c r="JN1" s="1375"/>
      <c r="JO1" s="1375">
        <v>4</v>
      </c>
      <c r="JP1" s="1375"/>
      <c r="JQ1" s="1375">
        <v>4</v>
      </c>
      <c r="JR1" s="1375"/>
      <c r="JS1" s="1375">
        <v>4</v>
      </c>
      <c r="JT1" s="1375"/>
      <c r="JU1" s="1375">
        <v>4</v>
      </c>
      <c r="JV1" s="1375"/>
      <c r="JW1" s="1375">
        <v>4</v>
      </c>
      <c r="JX1" s="1375"/>
      <c r="JY1" s="1375">
        <v>4</v>
      </c>
      <c r="JZ1" s="1375"/>
      <c r="KA1" s="1375">
        <v>4</v>
      </c>
      <c r="KB1" s="1375"/>
      <c r="KC1" s="1375">
        <v>4</v>
      </c>
      <c r="KD1" s="1375"/>
      <c r="KE1" s="1375">
        <v>4</v>
      </c>
      <c r="KF1" s="1375"/>
      <c r="KG1" s="1375">
        <v>4</v>
      </c>
      <c r="KH1" s="1375"/>
      <c r="KI1" s="1375">
        <v>4</v>
      </c>
      <c r="KJ1" s="1375"/>
      <c r="KK1" s="1375">
        <v>4</v>
      </c>
      <c r="KL1" s="1375"/>
      <c r="KM1" s="1375">
        <v>4</v>
      </c>
      <c r="KN1" s="1375"/>
      <c r="KO1" s="1375">
        <v>4</v>
      </c>
      <c r="KP1" s="1375"/>
      <c r="KQ1" s="1375">
        <v>4</v>
      </c>
      <c r="KR1" s="1375"/>
      <c r="KS1" s="1375">
        <v>4</v>
      </c>
      <c r="KT1" s="1375"/>
      <c r="KU1" s="1375">
        <v>4</v>
      </c>
      <c r="KV1" s="1375"/>
      <c r="KW1" s="1375">
        <v>4</v>
      </c>
      <c r="KX1" s="1375"/>
      <c r="KY1" s="1375">
        <v>4</v>
      </c>
      <c r="KZ1" s="1375"/>
      <c r="LA1" s="1375">
        <v>4</v>
      </c>
      <c r="LB1" s="1375"/>
      <c r="LC1" s="1375">
        <v>4</v>
      </c>
      <c r="LD1" s="1375"/>
      <c r="LE1" s="1375">
        <v>4</v>
      </c>
      <c r="LF1" s="1375"/>
      <c r="LG1" s="1375">
        <v>4</v>
      </c>
      <c r="LH1" s="1375"/>
      <c r="LI1" s="1375">
        <v>4</v>
      </c>
      <c r="LJ1" s="1375"/>
      <c r="LK1" s="1375">
        <v>4</v>
      </c>
      <c r="LL1" s="1375"/>
      <c r="LM1" s="1375">
        <v>4</v>
      </c>
      <c r="LN1" s="1375"/>
      <c r="LO1" s="1375">
        <v>4</v>
      </c>
      <c r="LP1" s="1375"/>
      <c r="LQ1" s="1375">
        <v>4</v>
      </c>
      <c r="LR1" s="1375"/>
      <c r="LS1" s="1375">
        <v>4</v>
      </c>
      <c r="LT1" s="1375"/>
      <c r="LU1" s="1375">
        <v>4</v>
      </c>
      <c r="LV1" s="1375"/>
      <c r="LW1" s="1375">
        <v>4</v>
      </c>
      <c r="LX1" s="1375"/>
      <c r="LY1" s="1375">
        <v>4</v>
      </c>
      <c r="LZ1" s="1375"/>
      <c r="MA1" s="1375">
        <v>4</v>
      </c>
      <c r="MB1" s="1375"/>
      <c r="MC1" s="1375">
        <v>4</v>
      </c>
      <c r="MD1" s="1375"/>
      <c r="ME1" s="1375">
        <v>4</v>
      </c>
      <c r="MF1" s="1375"/>
      <c r="MG1" s="1375">
        <v>4</v>
      </c>
      <c r="MH1" s="1375"/>
      <c r="MI1" s="1375">
        <v>4</v>
      </c>
      <c r="MJ1" s="1375"/>
      <c r="MK1" s="1375">
        <v>4</v>
      </c>
      <c r="ML1" s="1375"/>
      <c r="MM1" s="1375">
        <v>4</v>
      </c>
      <c r="MN1" s="1375"/>
      <c r="MO1" s="1375">
        <v>4</v>
      </c>
      <c r="MP1" s="1375"/>
      <c r="MQ1" s="1375">
        <v>4</v>
      </c>
      <c r="MR1" s="1375"/>
      <c r="MS1" s="1375">
        <v>4</v>
      </c>
      <c r="MT1" s="1375"/>
      <c r="MU1" s="1375">
        <v>4</v>
      </c>
      <c r="MV1" s="1375"/>
      <c r="MW1" s="1375">
        <v>4</v>
      </c>
      <c r="MX1" s="1375"/>
      <c r="MY1" s="1375">
        <v>4</v>
      </c>
      <c r="MZ1" s="1375"/>
      <c r="NA1" s="1375">
        <v>4</v>
      </c>
      <c r="NB1" s="1375"/>
      <c r="NC1" s="1375">
        <v>4</v>
      </c>
      <c r="ND1" s="1375"/>
      <c r="NE1" s="1375">
        <v>4</v>
      </c>
      <c r="NF1" s="1375"/>
      <c r="NG1" s="1375">
        <v>4</v>
      </c>
      <c r="NH1" s="1375"/>
      <c r="NI1" s="1375">
        <v>4</v>
      </c>
      <c r="NJ1" s="1375"/>
      <c r="NK1" s="1375">
        <v>4</v>
      </c>
      <c r="NL1" s="1375"/>
      <c r="NM1" s="1375">
        <v>4</v>
      </c>
      <c r="NN1" s="1375"/>
      <c r="NO1" s="1375">
        <v>4</v>
      </c>
      <c r="NP1" s="1375"/>
      <c r="NQ1" s="1375">
        <v>4</v>
      </c>
      <c r="NR1" s="1375"/>
      <c r="NS1" s="426" t="s">
        <v>91</v>
      </c>
      <c r="OF1" s="426" t="s">
        <v>14</v>
      </c>
    </row>
    <row customHeight="1" ht="3">
      <c r="K2" s="1644"/>
      <c r="L2" s="1644"/>
      <c r="M2" s="1644"/>
      <c r="N2" s="1644"/>
      <c r="O2" s="1644"/>
      <c r="P2" s="1644"/>
      <c r="Q2" s="1644"/>
      <c r="R2" s="1644"/>
      <c r="S2" s="1644"/>
      <c r="T2" s="1644"/>
      <c r="U2" s="1644"/>
      <c r="V2" s="1644"/>
      <c r="W2" s="1644"/>
      <c r="X2" s="1644"/>
      <c r="Y2" s="1644"/>
      <c r="Z2" s="1644"/>
      <c r="AA2" s="1644"/>
      <c r="AB2" s="1644"/>
      <c r="AC2" s="1644"/>
      <c r="AD2" s="1644"/>
      <c r="AE2" s="1644"/>
      <c r="AF2" s="1644"/>
      <c r="AG2" s="1644"/>
      <c r="AH2" s="1644"/>
      <c r="AI2" s="1644"/>
      <c r="AJ2" s="1644"/>
      <c r="AK2" s="1644"/>
      <c r="AL2" s="1644"/>
      <c r="AM2" s="1644"/>
      <c r="AN2" s="1644"/>
      <c r="AO2" s="1644"/>
      <c r="AP2" s="1644"/>
      <c r="AQ2" s="1644"/>
      <c r="AR2" s="1644"/>
      <c r="AS2" s="1644"/>
      <c r="AT2" s="1644"/>
      <c r="AU2" s="1644"/>
      <c r="AV2" s="1644"/>
      <c r="AW2" s="1644"/>
      <c r="AX2" s="1644"/>
      <c r="AY2" s="1644"/>
      <c r="AZ2" s="1644"/>
      <c r="BA2" s="1644"/>
      <c r="BB2" s="1644"/>
      <c r="BC2" s="1644"/>
      <c r="BD2" s="1644"/>
      <c r="BE2" s="1644"/>
      <c r="BF2" s="1644"/>
      <c r="BG2" s="1644"/>
      <c r="BH2" s="1644"/>
      <c r="BI2" s="1644"/>
      <c r="BJ2" s="1644"/>
      <c r="BK2" s="1644"/>
      <c r="BL2" s="1644"/>
      <c r="BM2" s="1644"/>
      <c r="BN2" s="1644"/>
      <c r="BO2" s="1644"/>
      <c r="BP2" s="1644"/>
      <c r="BQ2" s="1644"/>
      <c r="BR2" s="1644"/>
      <c r="BS2" s="1644"/>
      <c r="BT2" s="1644"/>
      <c r="BU2" s="1644"/>
      <c r="BV2" s="1644"/>
      <c r="BW2" s="1644"/>
      <c r="BX2" s="1644"/>
      <c r="BY2" s="1644"/>
      <c r="BZ2" s="1644"/>
      <c r="CA2" s="1644"/>
      <c r="CB2" s="1644"/>
      <c r="CC2" s="1644"/>
      <c r="CD2" s="1644"/>
      <c r="CE2" s="1644"/>
      <c r="CF2" s="1644"/>
      <c r="CG2" s="1644"/>
      <c r="CH2" s="1644"/>
      <c r="CI2" s="1644"/>
      <c r="CJ2" s="1644"/>
      <c r="CK2" s="1644"/>
      <c r="CL2" s="1644"/>
      <c r="CM2" s="1644"/>
      <c r="CN2" s="1644"/>
      <c r="CO2" s="1644"/>
      <c r="CP2" s="1644"/>
      <c r="CQ2" s="1644"/>
      <c r="CR2" s="1644"/>
      <c r="CS2" s="1644"/>
      <c r="CT2" s="1644"/>
      <c r="CU2" s="1644"/>
      <c r="CV2" s="1644"/>
      <c r="CW2" s="1644"/>
      <c r="CX2" s="1644"/>
      <c r="CY2" s="1644"/>
      <c r="CZ2" s="1644"/>
      <c r="DA2" s="1644"/>
      <c r="DB2" s="1644"/>
      <c r="DC2" s="1644"/>
      <c r="DD2" s="1644"/>
      <c r="DE2" s="1644"/>
      <c r="DF2" s="1644"/>
      <c r="DG2" s="1644"/>
      <c r="DH2" s="1644"/>
      <c r="DI2" s="1644"/>
      <c r="DJ2" s="1644"/>
      <c r="DK2" s="1644"/>
      <c r="DL2" s="1644"/>
      <c r="DM2" s="1644"/>
      <c r="DN2" s="1644"/>
      <c r="DO2" s="1644"/>
      <c r="DP2" s="1644"/>
      <c r="DQ2" s="1644"/>
      <c r="DR2" s="1644"/>
      <c r="DS2" s="1644"/>
      <c r="DT2" s="1644"/>
      <c r="DU2" s="1644"/>
      <c r="DV2" s="1644"/>
      <c r="DW2" s="1644"/>
      <c r="DX2" s="1644"/>
      <c r="DY2" s="1644"/>
      <c r="DZ2" s="1644"/>
      <c r="EA2" s="1644"/>
      <c r="EB2" s="1644"/>
      <c r="EC2" s="1644"/>
      <c r="ED2" s="1644"/>
      <c r="EE2" s="1644"/>
      <c r="EF2" s="1644"/>
      <c r="EG2" s="1644"/>
      <c r="EH2" s="1644"/>
      <c r="EI2" s="1644"/>
      <c r="EJ2" s="1644"/>
      <c r="EK2" s="1644"/>
      <c r="EL2" s="1644"/>
      <c r="EM2" s="1644"/>
      <c r="EN2" s="1644"/>
      <c r="EO2" s="1644"/>
      <c r="EP2" s="1644"/>
      <c r="EQ2" s="1644"/>
      <c r="ER2" s="1644"/>
      <c r="ES2" s="1644"/>
      <c r="ET2" s="1644"/>
      <c r="EU2" s="1644"/>
      <c r="EV2" s="1644"/>
      <c r="EW2" s="1644"/>
      <c r="EX2" s="1644"/>
      <c r="EY2" s="1644"/>
      <c r="EZ2" s="1644"/>
      <c r="FA2" s="1644"/>
      <c r="FB2" s="1644"/>
      <c r="FC2" s="1644"/>
      <c r="FD2" s="1644"/>
      <c r="FE2" s="1644"/>
      <c r="FF2" s="1644"/>
      <c r="FG2" s="1644"/>
      <c r="FH2" s="1644"/>
      <c r="FI2" s="1644"/>
      <c r="FJ2" s="1644"/>
      <c r="FK2" s="1644"/>
      <c r="FL2" s="1644"/>
      <c r="FM2" s="1644"/>
      <c r="FN2" s="1644"/>
      <c r="FO2" s="1644"/>
      <c r="FP2" s="1644"/>
      <c r="FQ2" s="1644"/>
      <c r="FR2" s="1644"/>
      <c r="FS2" s="1644"/>
      <c r="FT2" s="1644"/>
      <c r="FU2" s="1644"/>
      <c r="FV2" s="1644"/>
      <c r="FW2" s="1644"/>
      <c r="FX2" s="1644"/>
      <c r="FY2" s="1644"/>
      <c r="FZ2" s="1644"/>
      <c r="GA2" s="1644"/>
      <c r="GB2" s="1644"/>
      <c r="GC2" s="1644"/>
      <c r="GD2" s="1644"/>
      <c r="GE2" s="1644"/>
      <c r="GF2" s="1644"/>
      <c r="GG2" s="1644"/>
      <c r="GH2" s="1644"/>
      <c r="GI2" s="1644"/>
      <c r="GJ2" s="1644"/>
      <c r="GK2" s="1644"/>
      <c r="GL2" s="1644"/>
      <c r="GM2" s="1644"/>
      <c r="GN2" s="1644"/>
      <c r="GO2" s="1644"/>
      <c r="GP2" s="1644"/>
      <c r="GQ2" s="1644"/>
      <c r="GR2" s="1644"/>
      <c r="GS2" s="1644"/>
      <c r="GT2" s="1644"/>
      <c r="GU2" s="1644"/>
      <c r="GV2" s="1644"/>
      <c r="GW2" s="1644"/>
      <c r="GX2" s="1644"/>
      <c r="GY2" s="1644"/>
      <c r="GZ2" s="1644"/>
      <c r="HA2" s="1644"/>
      <c r="HB2" s="1644"/>
      <c r="HC2" s="1644"/>
      <c r="HD2" s="1644"/>
      <c r="HE2" s="1644"/>
      <c r="HF2" s="1644"/>
      <c r="HG2" s="1644"/>
      <c r="HH2" s="1644"/>
      <c r="HI2" s="1644"/>
      <c r="HJ2" s="1644"/>
      <c r="HK2" s="1644"/>
      <c r="HL2" s="1644"/>
      <c r="HM2" s="1644"/>
      <c r="HN2" s="1644"/>
      <c r="HO2" s="1644"/>
      <c r="HP2" s="1644"/>
      <c r="HQ2" s="1644"/>
      <c r="HR2" s="1644"/>
      <c r="HS2" s="1644"/>
      <c r="HT2" s="1644"/>
      <c r="HU2" s="1644"/>
      <c r="HV2" s="1644"/>
      <c r="HW2" s="1644"/>
      <c r="HX2" s="1644"/>
      <c r="HY2" s="1644"/>
      <c r="HZ2" s="1644"/>
      <c r="IA2" s="1644"/>
      <c r="IB2" s="1644"/>
      <c r="IC2" s="1644"/>
      <c r="ID2" s="1644"/>
      <c r="IE2" s="1644"/>
      <c r="IF2" s="1644"/>
      <c r="IG2" s="1644"/>
      <c r="IH2" s="1644"/>
      <c r="II2" s="1644"/>
      <c r="IJ2" s="1644"/>
      <c r="IK2" s="1644"/>
      <c r="IL2" s="1644"/>
      <c r="IM2" s="1644"/>
      <c r="IN2" s="1644"/>
      <c r="IO2" s="1644"/>
      <c r="IP2" s="1644"/>
      <c r="IQ2" s="1644"/>
      <c r="IR2" s="1644"/>
      <c r="IS2" s="1644"/>
      <c r="IT2" s="1644"/>
      <c r="IU2" s="1644"/>
      <c r="IV2" s="1644"/>
      <c r="IW2" s="1644"/>
      <c r="IX2" s="1644"/>
      <c r="IY2" s="1644"/>
      <c r="IZ2" s="1644"/>
      <c r="JA2" s="1644"/>
      <c r="JB2" s="1644"/>
      <c r="JC2" s="1644"/>
      <c r="JD2" s="1644"/>
      <c r="JE2" s="1644"/>
      <c r="JF2" s="1644"/>
      <c r="JG2" s="1644"/>
      <c r="JH2" s="1644"/>
      <c r="JI2" s="1644"/>
      <c r="JJ2" s="1644"/>
      <c r="JK2" s="1644"/>
      <c r="JL2" s="1644"/>
      <c r="JM2" s="1644"/>
      <c r="JN2" s="1644"/>
      <c r="JO2" s="1644"/>
      <c r="JP2" s="1644"/>
      <c r="JQ2" s="1644"/>
      <c r="JR2" s="1644"/>
      <c r="JS2" s="1644"/>
      <c r="JT2" s="1644"/>
      <c r="JU2" s="1644"/>
      <c r="JV2" s="1644"/>
      <c r="JW2" s="1644"/>
      <c r="JX2" s="1644"/>
      <c r="JY2" s="1644"/>
      <c r="JZ2" s="1644"/>
      <c r="KA2" s="1644"/>
      <c r="KB2" s="1644"/>
      <c r="KC2" s="1644"/>
      <c r="KD2" s="1644"/>
      <c r="KE2" s="1644"/>
      <c r="KF2" s="1644"/>
      <c r="KG2" s="1644"/>
      <c r="KH2" s="1644"/>
      <c r="KI2" s="1644"/>
      <c r="KJ2" s="1644"/>
      <c r="KK2" s="1644"/>
      <c r="KL2" s="1644"/>
      <c r="KM2" s="1644"/>
      <c r="KN2" s="1644"/>
      <c r="KO2" s="1644"/>
      <c r="KP2" s="1644"/>
      <c r="KQ2" s="1644"/>
      <c r="KR2" s="1644"/>
      <c r="KS2" s="1644"/>
      <c r="KT2" s="1644"/>
      <c r="KU2" s="1644"/>
      <c r="KV2" s="1644"/>
      <c r="KW2" s="1644"/>
      <c r="KX2" s="1644"/>
      <c r="KY2" s="1644"/>
      <c r="KZ2" s="1644"/>
      <c r="LA2" s="1644"/>
      <c r="LB2" s="1644"/>
      <c r="LC2" s="1644"/>
      <c r="LD2" s="1644"/>
      <c r="LE2" s="1644"/>
      <c r="LF2" s="1644"/>
      <c r="LG2" s="1644"/>
      <c r="LH2" s="1644"/>
      <c r="LI2" s="1644"/>
      <c r="LJ2" s="1644"/>
      <c r="LK2" s="1644"/>
      <c r="LL2" s="1644"/>
      <c r="LM2" s="1644"/>
      <c r="LN2" s="1644"/>
      <c r="LO2" s="1644"/>
      <c r="LP2" s="1644"/>
      <c r="LQ2" s="1644"/>
      <c r="LR2" s="1644"/>
      <c r="LS2" s="1644"/>
      <c r="LT2" s="1644"/>
      <c r="LU2" s="1644"/>
      <c r="LV2" s="1644"/>
      <c r="LW2" s="1644"/>
      <c r="LX2" s="1644"/>
      <c r="LY2" s="1644"/>
      <c r="LZ2" s="1644"/>
      <c r="MA2" s="1644"/>
      <c r="MB2" s="1644"/>
      <c r="MC2" s="1644"/>
      <c r="MD2" s="1644"/>
      <c r="ME2" s="1644"/>
      <c r="MF2" s="1644"/>
      <c r="MG2" s="1644"/>
      <c r="MH2" s="1644"/>
      <c r="MI2" s="1644"/>
      <c r="MJ2" s="1644"/>
      <c r="MK2" s="1644"/>
      <c r="ML2" s="1644"/>
      <c r="MM2" s="1644"/>
      <c r="MN2" s="1644"/>
      <c r="MO2" s="1644"/>
      <c r="MP2" s="1644"/>
      <c r="MQ2" s="1644"/>
      <c r="MR2" s="1644"/>
      <c r="MS2" s="1644"/>
      <c r="MT2" s="1644"/>
      <c r="MU2" s="1644"/>
      <c r="MV2" s="1644"/>
      <c r="MW2" s="1644"/>
      <c r="MX2" s="1644"/>
      <c r="MY2" s="1644"/>
      <c r="MZ2" s="1644"/>
      <c r="NA2" s="1644"/>
      <c r="NB2" s="1644"/>
      <c r="NC2" s="1644"/>
      <c r="ND2" s="1644"/>
      <c r="NE2" s="1644"/>
      <c r="NF2" s="1644"/>
      <c r="NG2" s="1644"/>
      <c r="NH2" s="1644"/>
      <c r="NI2" s="1644"/>
      <c r="NJ2" s="1644"/>
      <c r="NK2" s="1644"/>
      <c r="NL2" s="1644"/>
      <c r="NM2" s="1644"/>
      <c r="NN2" s="1644"/>
      <c r="NO2" s="1644"/>
      <c r="NP2" s="1644"/>
      <c r="NQ2" s="1644"/>
      <c r="NR2" s="1644"/>
      <c r="OF2" s="514">
        <v>3</v>
      </c>
    </row>
    <row customHeight="1" ht="78.75">
      <c r="D3" s="2247"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8"/>
      <c r="F3" s="2249"/>
      <c r="K3" s="1644"/>
      <c r="L3" s="1644"/>
      <c r="M3" s="1644"/>
      <c r="N3" s="1644"/>
      <c r="O3" s="1644"/>
      <c r="P3" s="1644"/>
      <c r="Q3" s="1644"/>
      <c r="R3" s="1644"/>
      <c r="S3" s="1644"/>
      <c r="T3" s="1644"/>
      <c r="U3" s="1644"/>
      <c r="V3" s="1644"/>
      <c r="W3" s="1644"/>
      <c r="X3" s="1644"/>
      <c r="Y3" s="1644"/>
      <c r="Z3" s="1644"/>
      <c r="AA3" s="1644"/>
      <c r="AB3" s="1644"/>
      <c r="AC3" s="1644"/>
      <c r="AD3" s="1644"/>
      <c r="AE3" s="1644"/>
      <c r="AF3" s="1644"/>
      <c r="AG3" s="1644"/>
      <c r="AH3" s="1644"/>
      <c r="AI3" s="1644"/>
      <c r="AJ3" s="1644"/>
      <c r="AK3" s="1644"/>
      <c r="AL3" s="1644"/>
      <c r="AM3" s="1644"/>
      <c r="AN3" s="1644"/>
      <c r="AO3" s="1644"/>
      <c r="AP3" s="1644"/>
      <c r="AQ3" s="1644"/>
      <c r="AR3" s="1644"/>
      <c r="AS3" s="1644"/>
      <c r="AT3" s="1644"/>
      <c r="AU3" s="1644"/>
      <c r="AV3" s="1644"/>
      <c r="AW3" s="1644"/>
      <c r="AX3" s="1644"/>
      <c r="AY3" s="1644"/>
      <c r="AZ3" s="1644"/>
      <c r="BA3" s="1644"/>
      <c r="BB3" s="1644"/>
      <c r="BC3" s="1644"/>
      <c r="BD3" s="1644"/>
      <c r="BE3" s="1644"/>
      <c r="BF3" s="1644"/>
      <c r="BG3" s="1644"/>
      <c r="BH3" s="1644"/>
      <c r="BI3" s="1644"/>
      <c r="BJ3" s="1644"/>
      <c r="BK3" s="1644"/>
      <c r="BL3" s="1644"/>
      <c r="BM3" s="1644"/>
      <c r="BN3" s="1644"/>
      <c r="BO3" s="1644"/>
      <c r="BP3" s="1644"/>
      <c r="BQ3" s="1644"/>
      <c r="BR3" s="1644"/>
      <c r="BS3" s="1644"/>
      <c r="BT3" s="1644"/>
      <c r="BU3" s="1644"/>
      <c r="BV3" s="1644"/>
      <c r="BW3" s="1644"/>
      <c r="BX3" s="1644"/>
      <c r="BY3" s="1644"/>
      <c r="BZ3" s="1644"/>
      <c r="CA3" s="1644"/>
      <c r="CB3" s="1644"/>
      <c r="CC3" s="1644"/>
      <c r="CD3" s="1644"/>
      <c r="CE3" s="1644"/>
      <c r="CF3" s="1644"/>
      <c r="CG3" s="1644"/>
      <c r="CH3" s="1644"/>
      <c r="CI3" s="1644"/>
      <c r="CJ3" s="1644"/>
      <c r="CK3" s="1644"/>
      <c r="CL3" s="1644"/>
      <c r="CM3" s="1644"/>
      <c r="CN3" s="1644"/>
      <c r="CO3" s="1644"/>
      <c r="CP3" s="1644"/>
      <c r="CQ3" s="1644"/>
      <c r="CR3" s="1644"/>
      <c r="CS3" s="1644"/>
      <c r="CT3" s="1644"/>
      <c r="CU3" s="1644"/>
      <c r="CV3" s="1644"/>
      <c r="CW3" s="1644"/>
      <c r="CX3" s="1644"/>
      <c r="CY3" s="1644"/>
      <c r="CZ3" s="1644"/>
      <c r="DA3" s="1644"/>
      <c r="DB3" s="1644"/>
      <c r="DC3" s="1644"/>
      <c r="DD3" s="1644"/>
      <c r="DE3" s="1644"/>
      <c r="DF3" s="1644"/>
      <c r="DG3" s="1644"/>
      <c r="DH3" s="1644"/>
      <c r="DI3" s="1644"/>
      <c r="DJ3" s="1644"/>
      <c r="DK3" s="1644"/>
      <c r="DL3" s="1644"/>
      <c r="DM3" s="1644"/>
      <c r="DN3" s="1644"/>
      <c r="DO3" s="1644"/>
      <c r="DP3" s="1644"/>
      <c r="DQ3" s="1644"/>
      <c r="DR3" s="1644"/>
      <c r="DS3" s="1644"/>
      <c r="DT3" s="1644"/>
      <c r="DU3" s="1644"/>
      <c r="DV3" s="1644"/>
      <c r="DW3" s="1644"/>
      <c r="DX3" s="1644"/>
      <c r="DY3" s="1644"/>
      <c r="DZ3" s="1644"/>
      <c r="EA3" s="1644"/>
      <c r="EB3" s="1644"/>
      <c r="EC3" s="1644"/>
      <c r="ED3" s="1644"/>
      <c r="EE3" s="1644"/>
      <c r="EF3" s="1644"/>
      <c r="EG3" s="1644"/>
      <c r="EH3" s="1644"/>
      <c r="EI3" s="1644"/>
      <c r="EJ3" s="1644"/>
      <c r="EK3" s="1644"/>
      <c r="EL3" s="1644"/>
      <c r="EM3" s="1644"/>
      <c r="EN3" s="1644"/>
      <c r="EO3" s="1644"/>
      <c r="EP3" s="1644"/>
      <c r="EQ3" s="1644"/>
      <c r="ER3" s="1644"/>
      <c r="ES3" s="1644"/>
      <c r="ET3" s="1644"/>
      <c r="EU3" s="1644"/>
      <c r="EV3" s="1644"/>
      <c r="EW3" s="1644"/>
      <c r="EX3" s="1644"/>
      <c r="EY3" s="1644"/>
      <c r="EZ3" s="1644"/>
      <c r="FA3" s="1644"/>
      <c r="FB3" s="1644"/>
      <c r="FC3" s="1644"/>
      <c r="FD3" s="1644"/>
      <c r="FE3" s="1644"/>
      <c r="FF3" s="1644"/>
      <c r="FG3" s="1644"/>
      <c r="FH3" s="1644"/>
      <c r="FI3" s="1644"/>
      <c r="FJ3" s="1644"/>
      <c r="FK3" s="1644"/>
      <c r="FL3" s="1644"/>
      <c r="FM3" s="1644"/>
      <c r="FN3" s="1644"/>
      <c r="FO3" s="1644"/>
      <c r="FP3" s="1644"/>
      <c r="FQ3" s="1644"/>
      <c r="FR3" s="1644"/>
      <c r="FS3" s="1644"/>
      <c r="FT3" s="1644"/>
      <c r="FU3" s="1644"/>
      <c r="FV3" s="1644"/>
      <c r="FW3" s="1644"/>
      <c r="FX3" s="1644"/>
      <c r="FY3" s="1644"/>
      <c r="FZ3" s="1644"/>
      <c r="GA3" s="1644"/>
      <c r="GB3" s="1644"/>
      <c r="GC3" s="1644"/>
      <c r="GD3" s="1644"/>
      <c r="GE3" s="1644"/>
      <c r="GF3" s="1644"/>
      <c r="GG3" s="1644"/>
      <c r="GH3" s="1644"/>
      <c r="GI3" s="1644"/>
      <c r="GJ3" s="1644"/>
      <c r="GK3" s="1644"/>
      <c r="GL3" s="1644"/>
      <c r="GM3" s="1644"/>
      <c r="GN3" s="1644"/>
      <c r="GO3" s="1644"/>
      <c r="GP3" s="1644"/>
      <c r="GQ3" s="1644"/>
      <c r="GR3" s="1644"/>
      <c r="GS3" s="1644"/>
      <c r="GT3" s="1644"/>
      <c r="GU3" s="1644"/>
      <c r="GV3" s="1644"/>
      <c r="GW3" s="1644"/>
      <c r="GX3" s="1644"/>
      <c r="GY3" s="1644"/>
      <c r="GZ3" s="1644"/>
      <c r="HA3" s="1644"/>
      <c r="HB3" s="1644"/>
      <c r="HC3" s="1644"/>
      <c r="HD3" s="1644"/>
      <c r="HE3" s="1644"/>
      <c r="HF3" s="1644"/>
      <c r="HG3" s="1644"/>
      <c r="HH3" s="1644"/>
      <c r="HI3" s="1644"/>
      <c r="HJ3" s="1644"/>
      <c r="HK3" s="1644"/>
      <c r="HL3" s="1644"/>
      <c r="HM3" s="1644"/>
      <c r="HN3" s="1644"/>
      <c r="HO3" s="1644"/>
      <c r="HP3" s="1644"/>
      <c r="HQ3" s="1644"/>
      <c r="HR3" s="1644"/>
      <c r="HS3" s="1644"/>
      <c r="HT3" s="1644"/>
      <c r="HU3" s="1644"/>
      <c r="HV3" s="1644"/>
      <c r="HW3" s="1644"/>
      <c r="HX3" s="1644"/>
      <c r="HY3" s="1644"/>
      <c r="HZ3" s="1644"/>
      <c r="IA3" s="1644"/>
      <c r="IB3" s="1644"/>
      <c r="IC3" s="1644"/>
      <c r="ID3" s="1644"/>
      <c r="IE3" s="1644"/>
      <c r="IF3" s="1644"/>
      <c r="IG3" s="1644"/>
      <c r="IH3" s="1644"/>
      <c r="II3" s="1644"/>
      <c r="IJ3" s="1644"/>
      <c r="IK3" s="1644"/>
      <c r="IL3" s="1644"/>
      <c r="IM3" s="1644"/>
      <c r="IN3" s="1644"/>
      <c r="IO3" s="1644"/>
      <c r="IP3" s="1644"/>
      <c r="IQ3" s="1644"/>
      <c r="IR3" s="1644"/>
      <c r="IS3" s="1644"/>
      <c r="IT3" s="1644"/>
      <c r="IU3" s="1644"/>
      <c r="IV3" s="1644"/>
      <c r="IW3" s="1644"/>
      <c r="IX3" s="1644"/>
      <c r="IY3" s="1644"/>
      <c r="IZ3" s="1644"/>
      <c r="JA3" s="1644"/>
      <c r="JB3" s="1644"/>
      <c r="JC3" s="1644"/>
      <c r="JD3" s="1644"/>
      <c r="JE3" s="1644"/>
      <c r="JF3" s="1644"/>
      <c r="JG3" s="1644"/>
      <c r="JH3" s="1644"/>
      <c r="JI3" s="1644"/>
      <c r="JJ3" s="1644"/>
      <c r="JK3" s="1644"/>
      <c r="JL3" s="1644"/>
      <c r="JM3" s="1644"/>
      <c r="JN3" s="1644"/>
      <c r="JO3" s="1644"/>
      <c r="JP3" s="1644"/>
      <c r="JQ3" s="1644"/>
      <c r="JR3" s="1644"/>
      <c r="JS3" s="1644"/>
      <c r="JT3" s="1644"/>
      <c r="JU3" s="1644"/>
      <c r="JV3" s="1644"/>
      <c r="JW3" s="1644"/>
      <c r="JX3" s="1644"/>
      <c r="JY3" s="1644"/>
      <c r="JZ3" s="1644"/>
      <c r="KA3" s="1644"/>
      <c r="KB3" s="1644"/>
      <c r="KC3" s="1644"/>
      <c r="KD3" s="1644"/>
      <c r="KE3" s="1644"/>
      <c r="KF3" s="1644"/>
      <c r="KG3" s="1644"/>
      <c r="KH3" s="1644"/>
      <c r="KI3" s="1644"/>
      <c r="KJ3" s="1644"/>
      <c r="KK3" s="1644"/>
      <c r="KL3" s="1644"/>
      <c r="KM3" s="1644"/>
      <c r="KN3" s="1644"/>
      <c r="KO3" s="1644"/>
      <c r="KP3" s="1644"/>
      <c r="KQ3" s="1644"/>
      <c r="KR3" s="1644"/>
      <c r="KS3" s="1644"/>
      <c r="KT3" s="1644"/>
      <c r="KU3" s="1644"/>
      <c r="KV3" s="1644"/>
      <c r="KW3" s="1644"/>
      <c r="KX3" s="1644"/>
      <c r="KY3" s="1644"/>
      <c r="KZ3" s="1644"/>
      <c r="LA3" s="1644"/>
      <c r="LB3" s="1644"/>
      <c r="LC3" s="1644"/>
      <c r="LD3" s="1644"/>
      <c r="LE3" s="1644"/>
      <c r="LF3" s="1644"/>
      <c r="LG3" s="1644"/>
      <c r="LH3" s="1644"/>
      <c r="LI3" s="1644"/>
      <c r="LJ3" s="1644"/>
      <c r="LK3" s="1644"/>
      <c r="LL3" s="1644"/>
      <c r="LM3" s="1644"/>
      <c r="LN3" s="1644"/>
      <c r="LO3" s="1644"/>
      <c r="LP3" s="1644"/>
      <c r="LQ3" s="1644"/>
      <c r="LR3" s="1644"/>
      <c r="LS3" s="1644"/>
      <c r="LT3" s="1644"/>
      <c r="LU3" s="1644"/>
      <c r="LV3" s="1644"/>
      <c r="LW3" s="1644"/>
      <c r="LX3" s="1644"/>
      <c r="LY3" s="1644"/>
      <c r="LZ3" s="1644"/>
      <c r="MA3" s="1644"/>
      <c r="MB3" s="1644"/>
      <c r="MC3" s="1644"/>
      <c r="MD3" s="1644"/>
      <c r="ME3" s="1644"/>
      <c r="MF3" s="1644"/>
      <c r="MG3" s="1644"/>
      <c r="MH3" s="1644"/>
      <c r="MI3" s="1644"/>
      <c r="MJ3" s="1644"/>
      <c r="MK3" s="1644"/>
      <c r="ML3" s="1644"/>
      <c r="MM3" s="1644"/>
      <c r="MN3" s="1644"/>
      <c r="MO3" s="1644"/>
      <c r="MP3" s="1644"/>
      <c r="MQ3" s="1644"/>
      <c r="MR3" s="1644"/>
      <c r="MS3" s="1644"/>
      <c r="MT3" s="1644"/>
      <c r="MU3" s="1644"/>
      <c r="MV3" s="1644"/>
      <c r="MW3" s="1644"/>
      <c r="MX3" s="1644"/>
      <c r="MY3" s="1644"/>
      <c r="MZ3" s="1644"/>
      <c r="NA3" s="1644"/>
      <c r="NB3" s="1644"/>
      <c r="NC3" s="1644"/>
      <c r="ND3" s="1644"/>
      <c r="NE3" s="1644"/>
      <c r="NF3" s="1644"/>
      <c r="NG3" s="1644"/>
      <c r="NH3" s="1644"/>
      <c r="NI3" s="1644"/>
      <c r="NJ3" s="1644"/>
      <c r="NK3" s="1644"/>
      <c r="NL3" s="1644"/>
      <c r="NM3" s="1644"/>
      <c r="NN3" s="1644"/>
      <c r="NO3" s="1644"/>
      <c r="NP3" s="1644"/>
      <c r="NQ3" s="1644"/>
      <c r="NR3" s="1644"/>
      <c r="OF3" s="514">
        <v>75</v>
      </c>
    </row>
    <row s="1644" customFormat="1" customHeight="1" ht="21">
      <c r="A4" s="960"/>
      <c r="B4" s="520"/>
      <c r="D4" s="2223" t="str">
        <f>IF(org=0,"Не определено",org)</f>
        <v>ООО "СамРЭК-Эксплуатация"</v>
      </c>
      <c r="E4" s="2224"/>
      <c r="F4" s="2225"/>
      <c r="K4" s="1644"/>
      <c r="L4" s="1644"/>
      <c r="M4" s="1644"/>
      <c r="N4" s="1644"/>
      <c r="O4" s="1644"/>
      <c r="P4" s="1644"/>
      <c r="Q4" s="1644"/>
      <c r="R4" s="1644"/>
      <c r="S4" s="1644"/>
      <c r="T4" s="1644"/>
      <c r="U4" s="1644"/>
      <c r="V4" s="1644"/>
      <c r="W4" s="1644"/>
      <c r="X4" s="1644"/>
      <c r="Y4" s="1644"/>
      <c r="Z4" s="1644"/>
      <c r="AA4" s="1644"/>
      <c r="AB4" s="1644"/>
      <c r="AC4" s="1644"/>
      <c r="AD4" s="1644"/>
      <c r="AE4" s="1644"/>
      <c r="AF4" s="1644"/>
      <c r="AG4" s="1644"/>
      <c r="AH4" s="1644"/>
      <c r="AI4" s="1644"/>
      <c r="AJ4" s="1644"/>
      <c r="AK4" s="1644"/>
      <c r="AL4" s="1644"/>
      <c r="AM4" s="1644"/>
      <c r="AN4" s="1644"/>
      <c r="AO4" s="1644"/>
      <c r="AP4" s="1644"/>
      <c r="AQ4" s="1644"/>
      <c r="AR4" s="1644"/>
      <c r="AS4" s="1644"/>
      <c r="AT4" s="1644"/>
      <c r="AU4" s="1644"/>
      <c r="AV4" s="1644"/>
      <c r="AW4" s="1644"/>
      <c r="AX4" s="1644"/>
      <c r="AY4" s="1644"/>
      <c r="AZ4" s="1644"/>
      <c r="BA4" s="1644"/>
      <c r="BB4" s="1644"/>
      <c r="BC4" s="1644"/>
      <c r="BD4" s="1644"/>
      <c r="BE4" s="1644"/>
      <c r="BF4" s="1644"/>
      <c r="BG4" s="1644"/>
      <c r="BH4" s="1644"/>
      <c r="BI4" s="1644"/>
      <c r="BJ4" s="1644"/>
      <c r="BK4" s="1644"/>
      <c r="BL4" s="1644"/>
      <c r="BM4" s="1644"/>
      <c r="BN4" s="1644"/>
      <c r="BO4" s="1644"/>
      <c r="BP4" s="1644"/>
      <c r="BQ4" s="1644"/>
      <c r="BR4" s="1644"/>
      <c r="BS4" s="1644"/>
      <c r="BT4" s="1644"/>
      <c r="BU4" s="1644"/>
      <c r="BV4" s="1644"/>
      <c r="BW4" s="1644"/>
      <c r="BX4" s="1644"/>
      <c r="BY4" s="1644"/>
      <c r="BZ4" s="1644"/>
      <c r="CA4" s="1644"/>
      <c r="CB4" s="1644"/>
      <c r="CC4" s="1644"/>
      <c r="CD4" s="1644"/>
      <c r="CE4" s="1644"/>
      <c r="CF4" s="1644"/>
      <c r="CG4" s="1644"/>
      <c r="CH4" s="1644"/>
      <c r="CI4" s="1644"/>
      <c r="CJ4" s="1644"/>
      <c r="CK4" s="1644"/>
      <c r="CL4" s="1644"/>
      <c r="CM4" s="1644"/>
      <c r="CN4" s="1644"/>
      <c r="CO4" s="1644"/>
      <c r="CP4" s="1644"/>
      <c r="CQ4" s="1644"/>
      <c r="CR4" s="1644"/>
      <c r="CS4" s="1644"/>
      <c r="CT4" s="1644"/>
      <c r="CU4" s="1644"/>
      <c r="CV4" s="1644"/>
      <c r="CW4" s="1644"/>
      <c r="CX4" s="1644"/>
      <c r="CY4" s="1644"/>
      <c r="CZ4" s="1644"/>
      <c r="DA4" s="1644"/>
      <c r="DB4" s="1644"/>
      <c r="DC4" s="1644"/>
      <c r="DD4" s="1644"/>
      <c r="DE4" s="1644"/>
      <c r="DF4" s="1644"/>
      <c r="DG4" s="1644"/>
      <c r="DH4" s="1644"/>
      <c r="DI4" s="1644"/>
      <c r="DJ4" s="1644"/>
      <c r="DK4" s="1644"/>
      <c r="DL4" s="1644"/>
      <c r="DM4" s="1644"/>
      <c r="DN4" s="1644"/>
      <c r="DO4" s="1644"/>
      <c r="DP4" s="1644"/>
      <c r="DQ4" s="1644"/>
      <c r="DR4" s="1644"/>
      <c r="DS4" s="1644"/>
      <c r="DT4" s="1644"/>
      <c r="DU4" s="1644"/>
      <c r="DV4" s="1644"/>
      <c r="DW4" s="1644"/>
      <c r="DX4" s="1644"/>
      <c r="DY4" s="1644"/>
      <c r="DZ4" s="1644"/>
      <c r="EA4" s="1644"/>
      <c r="EB4" s="1644"/>
      <c r="EC4" s="1644"/>
      <c r="ED4" s="1644"/>
      <c r="EE4" s="1644"/>
      <c r="EF4" s="1644"/>
      <c r="EG4" s="1644"/>
      <c r="EH4" s="1644"/>
      <c r="EI4" s="1644"/>
      <c r="EJ4" s="1644"/>
      <c r="EK4" s="1644"/>
      <c r="EL4" s="1644"/>
      <c r="EM4" s="1644"/>
      <c r="EN4" s="1644"/>
      <c r="EO4" s="1644"/>
      <c r="EP4" s="1644"/>
      <c r="EQ4" s="1644"/>
      <c r="ER4" s="1644"/>
      <c r="ES4" s="1644"/>
      <c r="ET4" s="1644"/>
      <c r="EU4" s="1644"/>
      <c r="EV4" s="1644"/>
      <c r="EW4" s="1644"/>
      <c r="EX4" s="1644"/>
      <c r="EY4" s="1644"/>
      <c r="EZ4" s="1644"/>
      <c r="FA4" s="1644"/>
      <c r="FB4" s="1644"/>
      <c r="FC4" s="1644"/>
      <c r="FD4" s="1644"/>
      <c r="FE4" s="1644"/>
      <c r="FF4" s="1644"/>
      <c r="FG4" s="1644"/>
      <c r="FH4" s="1644"/>
      <c r="FI4" s="1644"/>
      <c r="FJ4" s="1644"/>
      <c r="FK4" s="1644"/>
      <c r="FL4" s="1644"/>
      <c r="FM4" s="1644"/>
      <c r="FN4" s="1644"/>
      <c r="FO4" s="1644"/>
      <c r="FP4" s="1644"/>
      <c r="FQ4" s="1644"/>
      <c r="FR4" s="1644"/>
      <c r="FS4" s="1644"/>
      <c r="FT4" s="1644"/>
      <c r="FU4" s="1644"/>
      <c r="FV4" s="1644"/>
      <c r="FW4" s="1644"/>
      <c r="FX4" s="1644"/>
      <c r="FY4" s="1644"/>
      <c r="FZ4" s="1644"/>
      <c r="GA4" s="1644"/>
      <c r="GB4" s="1644"/>
      <c r="GC4" s="1644"/>
      <c r="GD4" s="1644"/>
      <c r="GE4" s="1644"/>
      <c r="GF4" s="1644"/>
      <c r="GG4" s="1644"/>
      <c r="GH4" s="1644"/>
      <c r="GI4" s="1644"/>
      <c r="GJ4" s="1644"/>
      <c r="GK4" s="1644"/>
      <c r="GL4" s="1644"/>
      <c r="GM4" s="1644"/>
      <c r="GN4" s="1644"/>
      <c r="GO4" s="1644"/>
      <c r="GP4" s="1644"/>
      <c r="GQ4" s="1644"/>
      <c r="GR4" s="1644"/>
      <c r="GS4" s="1644"/>
      <c r="GT4" s="1644"/>
      <c r="GU4" s="1644"/>
      <c r="GV4" s="1644"/>
      <c r="GW4" s="1644"/>
      <c r="GX4" s="1644"/>
      <c r="GY4" s="1644"/>
      <c r="GZ4" s="1644"/>
      <c r="HA4" s="1644"/>
      <c r="HB4" s="1644"/>
      <c r="HC4" s="1644"/>
      <c r="HD4" s="1644"/>
      <c r="HE4" s="1644"/>
      <c r="HF4" s="1644"/>
      <c r="HG4" s="1644"/>
      <c r="HH4" s="1644"/>
      <c r="HI4" s="1644"/>
      <c r="HJ4" s="1644"/>
      <c r="HK4" s="1644"/>
      <c r="HL4" s="1644"/>
      <c r="HM4" s="1644"/>
      <c r="HN4" s="1644"/>
      <c r="HO4" s="1644"/>
      <c r="HP4" s="1644"/>
      <c r="HQ4" s="1644"/>
      <c r="HR4" s="1644"/>
      <c r="HS4" s="1644"/>
      <c r="HT4" s="1644"/>
      <c r="HU4" s="1644"/>
      <c r="HV4" s="1644"/>
      <c r="HW4" s="1644"/>
      <c r="HX4" s="1644"/>
      <c r="HY4" s="1644"/>
      <c r="HZ4" s="1644"/>
      <c r="IA4" s="1644"/>
      <c r="IB4" s="1644"/>
      <c r="IC4" s="1644"/>
      <c r="ID4" s="1644"/>
      <c r="IE4" s="1644"/>
      <c r="IF4" s="1644"/>
      <c r="IG4" s="1644"/>
      <c r="IH4" s="1644"/>
      <c r="II4" s="1644"/>
      <c r="IJ4" s="1644"/>
      <c r="IK4" s="1644"/>
      <c r="IL4" s="1644"/>
      <c r="IM4" s="1644"/>
      <c r="IN4" s="1644"/>
      <c r="IO4" s="1644"/>
      <c r="IP4" s="1644"/>
      <c r="IQ4" s="1644"/>
      <c r="IR4" s="1644"/>
      <c r="IS4" s="1644"/>
      <c r="IT4" s="1644"/>
      <c r="IU4" s="1644"/>
      <c r="IV4" s="1644"/>
      <c r="IW4" s="1644"/>
      <c r="IX4" s="1644"/>
      <c r="IY4" s="1644"/>
      <c r="IZ4" s="1644"/>
      <c r="JA4" s="1644"/>
      <c r="JB4" s="1644"/>
      <c r="JC4" s="1644"/>
      <c r="JD4" s="1644"/>
      <c r="JE4" s="1644"/>
      <c r="JF4" s="1644"/>
      <c r="JG4" s="1644"/>
      <c r="JH4" s="1644"/>
      <c r="JI4" s="1644"/>
      <c r="JJ4" s="1644"/>
      <c r="JK4" s="1644"/>
      <c r="JL4" s="1644"/>
      <c r="JM4" s="1644"/>
      <c r="JN4" s="1644"/>
      <c r="JO4" s="1644"/>
      <c r="JP4" s="1644"/>
      <c r="JQ4" s="1644"/>
      <c r="JR4" s="1644"/>
      <c r="JS4" s="1644"/>
      <c r="JT4" s="1644"/>
      <c r="JU4" s="1644"/>
      <c r="JV4" s="1644"/>
      <c r="JW4" s="1644"/>
      <c r="JX4" s="1644"/>
      <c r="JY4" s="1644"/>
      <c r="JZ4" s="1644"/>
      <c r="KA4" s="1644"/>
      <c r="KB4" s="1644"/>
      <c r="KC4" s="1644"/>
      <c r="KD4" s="1644"/>
      <c r="KE4" s="1644"/>
      <c r="KF4" s="1644"/>
      <c r="KG4" s="1644"/>
      <c r="KH4" s="1644"/>
      <c r="KI4" s="1644"/>
      <c r="KJ4" s="1644"/>
      <c r="KK4" s="1644"/>
      <c r="KL4" s="1644"/>
      <c r="KM4" s="1644"/>
      <c r="KN4" s="1644"/>
      <c r="KO4" s="1644"/>
      <c r="KP4" s="1644"/>
      <c r="KQ4" s="1644"/>
      <c r="KR4" s="1644"/>
      <c r="KS4" s="1644"/>
      <c r="KT4" s="1644"/>
      <c r="KU4" s="1644"/>
      <c r="KV4" s="1644"/>
      <c r="KW4" s="1644"/>
      <c r="KX4" s="1644"/>
      <c r="KY4" s="1644"/>
      <c r="KZ4" s="1644"/>
      <c r="LA4" s="1644"/>
      <c r="LB4" s="1644"/>
      <c r="LC4" s="1644"/>
      <c r="LD4" s="1644"/>
      <c r="LE4" s="1644"/>
      <c r="LF4" s="1644"/>
      <c r="LG4" s="1644"/>
      <c r="LH4" s="1644"/>
      <c r="LI4" s="1644"/>
      <c r="LJ4" s="1644"/>
      <c r="LK4" s="1644"/>
      <c r="LL4" s="1644"/>
      <c r="LM4" s="1644"/>
      <c r="LN4" s="1644"/>
      <c r="LO4" s="1644"/>
      <c r="LP4" s="1644"/>
      <c r="LQ4" s="1644"/>
      <c r="LR4" s="1644"/>
      <c r="LS4" s="1644"/>
      <c r="LT4" s="1644"/>
      <c r="LU4" s="1644"/>
      <c r="LV4" s="1644"/>
      <c r="LW4" s="1644"/>
      <c r="LX4" s="1644"/>
      <c r="LY4" s="1644"/>
      <c r="LZ4" s="1644"/>
      <c r="MA4" s="1644"/>
      <c r="MB4" s="1644"/>
      <c r="MC4" s="1644"/>
      <c r="MD4" s="1644"/>
      <c r="ME4" s="1644"/>
      <c r="MF4" s="1644"/>
      <c r="MG4" s="1644"/>
      <c r="MH4" s="1644"/>
      <c r="MI4" s="1644"/>
      <c r="MJ4" s="1644"/>
      <c r="MK4" s="1644"/>
      <c r="ML4" s="1644"/>
      <c r="MM4" s="1644"/>
      <c r="MN4" s="1644"/>
      <c r="MO4" s="1644"/>
      <c r="MP4" s="1644"/>
      <c r="MQ4" s="1644"/>
      <c r="MR4" s="1644"/>
      <c r="MS4" s="1644"/>
      <c r="MT4" s="1644"/>
      <c r="MU4" s="1644"/>
      <c r="MV4" s="1644"/>
      <c r="MW4" s="1644"/>
      <c r="MX4" s="1644"/>
      <c r="MY4" s="1644"/>
      <c r="MZ4" s="1644"/>
      <c r="NA4" s="1644"/>
      <c r="NB4" s="1644"/>
      <c r="NC4" s="1644"/>
      <c r="ND4" s="1644"/>
      <c r="NE4" s="1644"/>
      <c r="NF4" s="1644"/>
      <c r="NG4" s="1644"/>
      <c r="NH4" s="1644"/>
      <c r="NI4" s="1644"/>
      <c r="NJ4" s="1644"/>
      <c r="NK4" s="1644"/>
      <c r="NL4" s="1644"/>
      <c r="NM4" s="1644"/>
      <c r="NN4" s="1644"/>
      <c r="NO4" s="1644"/>
      <c r="NP4" s="1644"/>
      <c r="NQ4" s="1644"/>
      <c r="NR4" s="1644"/>
      <c r="OF4" s="767">
        <v>20</v>
      </c>
    </row>
    <row customHeight="1" ht="11.549999999999999">
      <c r="C5" s="518"/>
      <c r="D5" s="597"/>
      <c r="E5" s="597"/>
      <c r="F5" s="597"/>
      <c r="G5" s="597"/>
      <c r="H5" s="761"/>
      <c r="I5" s="597"/>
      <c r="J5" s="761"/>
      <c r="K5" s="1644"/>
      <c r="L5" s="761"/>
      <c r="M5" s="1644"/>
      <c r="N5" s="761"/>
      <c r="O5" s="1644"/>
      <c r="P5" s="761"/>
      <c r="Q5" s="1644"/>
      <c r="R5" s="761"/>
      <c r="S5" s="1644"/>
      <c r="T5" s="761"/>
      <c r="U5" s="1644"/>
      <c r="V5" s="761"/>
      <c r="W5" s="1644"/>
      <c r="X5" s="761"/>
      <c r="Y5" s="1644"/>
      <c r="Z5" s="761"/>
      <c r="AA5" s="1644"/>
      <c r="AB5" s="761"/>
      <c r="AC5" s="1644"/>
      <c r="AD5" s="761"/>
      <c r="AE5" s="1644"/>
      <c r="AF5" s="761"/>
      <c r="AG5" s="1644"/>
      <c r="AH5" s="761"/>
      <c r="AI5" s="1644"/>
      <c r="AJ5" s="761"/>
      <c r="AK5" s="1644"/>
      <c r="AL5" s="761"/>
      <c r="AM5" s="1644"/>
      <c r="AN5" s="761"/>
      <c r="AO5" s="1644"/>
      <c r="AP5" s="761"/>
      <c r="AQ5" s="1644"/>
      <c r="AR5" s="761"/>
      <c r="AS5" s="1644"/>
      <c r="AT5" s="761"/>
      <c r="AU5" s="1644"/>
      <c r="AV5" s="761"/>
      <c r="AW5" s="1644"/>
      <c r="AX5" s="761"/>
      <c r="AY5" s="1644"/>
      <c r="AZ5" s="761"/>
      <c r="BA5" s="1644"/>
      <c r="BB5" s="761"/>
      <c r="BC5" s="1644"/>
      <c r="BD5" s="761"/>
      <c r="BE5" s="1644"/>
      <c r="BF5" s="761"/>
      <c r="BG5" s="1644"/>
      <c r="BH5" s="761"/>
      <c r="BI5" s="1644"/>
      <c r="BJ5" s="761"/>
      <c r="BK5" s="1644"/>
      <c r="BL5" s="761"/>
      <c r="BM5" s="1644"/>
      <c r="BN5" s="761"/>
      <c r="BO5" s="1644"/>
      <c r="BP5" s="761"/>
      <c r="BQ5" s="1644"/>
      <c r="BR5" s="761"/>
      <c r="BS5" s="1644"/>
      <c r="BT5" s="761"/>
      <c r="BU5" s="1644"/>
      <c r="BV5" s="761"/>
      <c r="BW5" s="1644"/>
      <c r="BX5" s="761"/>
      <c r="BY5" s="1644"/>
      <c r="BZ5" s="761"/>
      <c r="CA5" s="1644"/>
      <c r="CB5" s="761"/>
      <c r="CC5" s="1644"/>
      <c r="CD5" s="761"/>
      <c r="CE5" s="1644"/>
      <c r="CF5" s="761"/>
      <c r="CG5" s="1644"/>
      <c r="CH5" s="761"/>
      <c r="CI5" s="1644"/>
      <c r="CJ5" s="761"/>
      <c r="CK5" s="1644"/>
      <c r="CL5" s="761"/>
      <c r="CM5" s="1644"/>
      <c r="CN5" s="761"/>
      <c r="CO5" s="1644"/>
      <c r="CP5" s="761"/>
      <c r="CQ5" s="1644"/>
      <c r="CR5" s="761"/>
      <c r="CS5" s="1644"/>
      <c r="CT5" s="761"/>
      <c r="CU5" s="1644"/>
      <c r="CV5" s="761"/>
      <c r="CW5" s="1644"/>
      <c r="CX5" s="761"/>
      <c r="CY5" s="1644"/>
      <c r="CZ5" s="761"/>
      <c r="DA5" s="1644"/>
      <c r="DB5" s="761"/>
      <c r="DC5" s="1644"/>
      <c r="DD5" s="761"/>
      <c r="DE5" s="1644"/>
      <c r="DF5" s="761"/>
      <c r="DG5" s="1644"/>
      <c r="DH5" s="761"/>
      <c r="DI5" s="1644"/>
      <c r="DJ5" s="761"/>
      <c r="DK5" s="1644"/>
      <c r="DL5" s="761"/>
      <c r="DM5" s="1644"/>
      <c r="DN5" s="761"/>
      <c r="DO5" s="1644"/>
      <c r="DP5" s="761"/>
      <c r="DQ5" s="1644"/>
      <c r="DR5" s="761"/>
      <c r="DS5" s="1644"/>
      <c r="DT5" s="761"/>
      <c r="DU5" s="1644"/>
      <c r="DV5" s="761"/>
      <c r="DW5" s="1644"/>
      <c r="DX5" s="761"/>
      <c r="DY5" s="1644"/>
      <c r="DZ5" s="761"/>
      <c r="EA5" s="1644"/>
      <c r="EB5" s="761"/>
      <c r="EC5" s="1644"/>
      <c r="ED5" s="761"/>
      <c r="EE5" s="1644"/>
      <c r="EF5" s="761"/>
      <c r="EG5" s="1644"/>
      <c r="EH5" s="761"/>
      <c r="EI5" s="1644"/>
      <c r="EJ5" s="761"/>
      <c r="EK5" s="1644"/>
      <c r="EL5" s="761"/>
      <c r="EM5" s="1644"/>
      <c r="EN5" s="761"/>
      <c r="EO5" s="1644"/>
      <c r="EP5" s="761"/>
      <c r="EQ5" s="1644"/>
      <c r="ER5" s="761"/>
      <c r="ES5" s="1644"/>
      <c r="ET5" s="761"/>
      <c r="EU5" s="1644"/>
      <c r="EV5" s="761"/>
      <c r="EW5" s="1644"/>
      <c r="EX5" s="761"/>
      <c r="EY5" s="1644"/>
      <c r="EZ5" s="761"/>
      <c r="FA5" s="1644"/>
      <c r="FB5" s="761"/>
      <c r="FC5" s="1644"/>
      <c r="FD5" s="761"/>
      <c r="FE5" s="1644"/>
      <c r="FF5" s="761"/>
      <c r="FG5" s="1644"/>
      <c r="FH5" s="761"/>
      <c r="FI5" s="1644"/>
      <c r="FJ5" s="761"/>
      <c r="FK5" s="1644"/>
      <c r="FL5" s="761"/>
      <c r="FM5" s="1644"/>
      <c r="FN5" s="761"/>
      <c r="FO5" s="1644"/>
      <c r="FP5" s="761"/>
      <c r="FQ5" s="1644"/>
      <c r="FR5" s="761"/>
      <c r="FS5" s="1644"/>
      <c r="FT5" s="761"/>
      <c r="FU5" s="1644"/>
      <c r="FV5" s="761"/>
      <c r="FW5" s="1644"/>
      <c r="FX5" s="761"/>
      <c r="FY5" s="1644"/>
      <c r="FZ5" s="761"/>
      <c r="GA5" s="1644"/>
      <c r="GB5" s="761"/>
      <c r="GC5" s="1644"/>
      <c r="GD5" s="761"/>
      <c r="GE5" s="1644"/>
      <c r="GF5" s="761"/>
      <c r="GG5" s="1644"/>
      <c r="GH5" s="761"/>
      <c r="GI5" s="1644"/>
      <c r="GJ5" s="761"/>
      <c r="GK5" s="1644"/>
      <c r="GL5" s="761"/>
      <c r="GM5" s="1644"/>
      <c r="GN5" s="761"/>
      <c r="GO5" s="1644"/>
      <c r="GP5" s="761"/>
      <c r="GQ5" s="1644"/>
      <c r="GR5" s="761"/>
      <c r="GS5" s="1644"/>
      <c r="GT5" s="761"/>
      <c r="GU5" s="1644"/>
      <c r="GV5" s="761"/>
      <c r="GW5" s="1644"/>
      <c r="GX5" s="761"/>
      <c r="GY5" s="1644"/>
      <c r="GZ5" s="761"/>
      <c r="HA5" s="1644"/>
      <c r="HB5" s="761"/>
      <c r="HC5" s="1644"/>
      <c r="HD5" s="761"/>
      <c r="HE5" s="1644"/>
      <c r="HF5" s="761"/>
      <c r="HG5" s="1644"/>
      <c r="HH5" s="761"/>
      <c r="HI5" s="1644"/>
      <c r="HJ5" s="761"/>
      <c r="HK5" s="1644"/>
      <c r="HL5" s="761"/>
      <c r="HM5" s="1644"/>
      <c r="HN5" s="761"/>
      <c r="HO5" s="1644"/>
      <c r="HP5" s="761"/>
      <c r="HQ5" s="1644"/>
      <c r="HR5" s="761"/>
      <c r="HS5" s="1644"/>
      <c r="HT5" s="761"/>
      <c r="HU5" s="1644"/>
      <c r="HV5" s="761"/>
      <c r="HW5" s="1644"/>
      <c r="HX5" s="761"/>
      <c r="HY5" s="1644"/>
      <c r="HZ5" s="761"/>
      <c r="IA5" s="1644"/>
      <c r="IB5" s="761"/>
      <c r="IC5" s="1644"/>
      <c r="ID5" s="761"/>
      <c r="IE5" s="1644"/>
      <c r="IF5" s="761"/>
      <c r="IG5" s="1644"/>
      <c r="IH5" s="761"/>
      <c r="II5" s="1644"/>
      <c r="IJ5" s="761"/>
      <c r="IK5" s="1644"/>
      <c r="IL5" s="761"/>
      <c r="IM5" s="1644"/>
      <c r="IN5" s="761"/>
      <c r="IO5" s="1644"/>
      <c r="IP5" s="761"/>
      <c r="IQ5" s="1644"/>
      <c r="IR5" s="761"/>
      <c r="IS5" s="1644"/>
      <c r="IT5" s="761"/>
      <c r="IU5" s="1644"/>
      <c r="IV5" s="761"/>
      <c r="IW5" s="1644"/>
      <c r="IX5" s="761"/>
      <c r="IY5" s="1644"/>
      <c r="IZ5" s="761"/>
      <c r="JA5" s="1644"/>
      <c r="JB5" s="761"/>
      <c r="JC5" s="1644"/>
      <c r="JD5" s="761"/>
      <c r="JE5" s="1644"/>
      <c r="JF5" s="761"/>
      <c r="JG5" s="1644"/>
      <c r="JH5" s="761"/>
      <c r="JI5" s="1644"/>
      <c r="JJ5" s="761"/>
      <c r="JK5" s="1644"/>
      <c r="JL5" s="761"/>
      <c r="JM5" s="1644"/>
      <c r="JN5" s="761"/>
      <c r="JO5" s="1644"/>
      <c r="JP5" s="761"/>
      <c r="JQ5" s="1644"/>
      <c r="JR5" s="761"/>
      <c r="JS5" s="1644"/>
      <c r="JT5" s="761"/>
      <c r="JU5" s="1644"/>
      <c r="JV5" s="761"/>
      <c r="JW5" s="1644"/>
      <c r="JX5" s="761"/>
      <c r="JY5" s="1644"/>
      <c r="JZ5" s="761"/>
      <c r="KA5" s="1644"/>
      <c r="KB5" s="761"/>
      <c r="KC5" s="1644"/>
      <c r="KD5" s="761"/>
      <c r="KE5" s="1644"/>
      <c r="KF5" s="761"/>
      <c r="KG5" s="1644"/>
      <c r="KH5" s="761"/>
      <c r="KI5" s="1644"/>
      <c r="KJ5" s="761"/>
      <c r="KK5" s="1644"/>
      <c r="KL5" s="761"/>
      <c r="KM5" s="1644"/>
      <c r="KN5" s="761"/>
      <c r="KO5" s="1644"/>
      <c r="KP5" s="761"/>
      <c r="KQ5" s="1644"/>
      <c r="KR5" s="761"/>
      <c r="KS5" s="1644"/>
      <c r="KT5" s="761"/>
      <c r="KU5" s="1644"/>
      <c r="KV5" s="761"/>
      <c r="KW5" s="1644"/>
      <c r="KX5" s="761"/>
      <c r="KY5" s="1644"/>
      <c r="KZ5" s="761"/>
      <c r="LA5" s="1644"/>
      <c r="LB5" s="761"/>
      <c r="LC5" s="1644"/>
      <c r="LD5" s="761"/>
      <c r="LE5" s="1644"/>
      <c r="LF5" s="761"/>
      <c r="LG5" s="1644"/>
      <c r="LH5" s="761"/>
      <c r="LI5" s="1644"/>
      <c r="LJ5" s="761"/>
      <c r="LK5" s="1644"/>
      <c r="LL5" s="761"/>
      <c r="LM5" s="1644"/>
      <c r="LN5" s="761"/>
      <c r="LO5" s="1644"/>
      <c r="LP5" s="761"/>
      <c r="LQ5" s="1644"/>
      <c r="LR5" s="761"/>
      <c r="LS5" s="1644"/>
      <c r="LT5" s="761"/>
      <c r="LU5" s="1644"/>
      <c r="LV5" s="761"/>
      <c r="LW5" s="1644"/>
      <c r="LX5" s="761"/>
      <c r="LY5" s="1644"/>
      <c r="LZ5" s="761"/>
      <c r="MA5" s="1644"/>
      <c r="MB5" s="761"/>
      <c r="MC5" s="1644"/>
      <c r="MD5" s="761"/>
      <c r="ME5" s="1644"/>
      <c r="MF5" s="761"/>
      <c r="MG5" s="1644"/>
      <c r="MH5" s="761"/>
      <c r="MI5" s="1644"/>
      <c r="MJ5" s="761"/>
      <c r="MK5" s="1644"/>
      <c r="ML5" s="761"/>
      <c r="MM5" s="1644"/>
      <c r="MN5" s="761"/>
      <c r="MO5" s="1644"/>
      <c r="MP5" s="761"/>
      <c r="MQ5" s="1644"/>
      <c r="MR5" s="761"/>
      <c r="MS5" s="1644"/>
      <c r="MT5" s="761"/>
      <c r="MU5" s="1644"/>
      <c r="MV5" s="761"/>
      <c r="MW5" s="1644"/>
      <c r="MX5" s="761"/>
      <c r="MY5" s="1644"/>
      <c r="MZ5" s="761"/>
      <c r="NA5" s="1644"/>
      <c r="NB5" s="761"/>
      <c r="NC5" s="1644"/>
      <c r="ND5" s="761"/>
      <c r="NE5" s="1644"/>
      <c r="NF5" s="761"/>
      <c r="NG5" s="1644"/>
      <c r="NH5" s="761"/>
      <c r="NI5" s="1644"/>
      <c r="NJ5" s="761"/>
      <c r="NK5" s="1644"/>
      <c r="NL5" s="761"/>
      <c r="NM5" s="1644"/>
      <c r="NN5" s="761"/>
      <c r="NO5" s="1644"/>
      <c r="NP5" s="761"/>
      <c r="NQ5" s="1644"/>
      <c r="NR5" s="761"/>
      <c r="NS5" s="597"/>
      <c r="OF5" s="514">
        <v>11</v>
      </c>
    </row>
    <row customHeight="1" ht="1.05">
      <c r="C6" s="518"/>
      <c r="D6" s="518"/>
      <c r="E6" s="531"/>
      <c r="F6" s="623"/>
      <c r="G6" s="1031"/>
      <c r="H6" s="1031"/>
      <c r="I6" s="1031" t="s">
        <v>206</v>
      </c>
      <c r="J6" s="1031"/>
      <c r="K6" s="1031" t="s">
        <v>210</v>
      </c>
      <c r="L6" s="1031"/>
      <c r="M6" s="1031" t="s">
        <v>212</v>
      </c>
      <c r="N6" s="1031"/>
      <c r="O6" s="1031" t="s">
        <v>214</v>
      </c>
      <c r="P6" s="1031"/>
      <c r="Q6" s="1031" t="s">
        <v>216</v>
      </c>
      <c r="R6" s="1031"/>
      <c r="S6" s="1031" t="s">
        <v>218</v>
      </c>
      <c r="T6" s="1031"/>
      <c r="U6" s="1031" t="s">
        <v>220</v>
      </c>
      <c r="V6" s="1031"/>
      <c r="W6" s="1031" t="s">
        <v>222</v>
      </c>
      <c r="X6" s="1031"/>
      <c r="Y6" s="1031" t="s">
        <v>224</v>
      </c>
      <c r="Z6" s="1031"/>
      <c r="AA6" s="1031" t="s">
        <v>226</v>
      </c>
      <c r="AB6" s="1031"/>
      <c r="AC6" s="1031" t="s">
        <v>228</v>
      </c>
      <c r="AD6" s="1031"/>
      <c r="AE6" s="1031" t="s">
        <v>230</v>
      </c>
      <c r="AF6" s="1031"/>
      <c r="AG6" s="1031" t="s">
        <v>232</v>
      </c>
      <c r="AH6" s="1031"/>
      <c r="AI6" s="1031" t="s">
        <v>234</v>
      </c>
      <c r="AJ6" s="1031"/>
      <c r="AK6" s="1031" t="s">
        <v>237</v>
      </c>
      <c r="AL6" s="1031"/>
      <c r="AM6" s="1031" t="s">
        <v>239</v>
      </c>
      <c r="AN6" s="1031"/>
      <c r="AO6" s="1031" t="s">
        <v>241</v>
      </c>
      <c r="AP6" s="1031"/>
      <c r="AQ6" s="1031" t="s">
        <v>243</v>
      </c>
      <c r="AR6" s="1031"/>
      <c r="AS6" s="1031" t="s">
        <v>245</v>
      </c>
      <c r="AT6" s="1031"/>
      <c r="AU6" s="1031" t="s">
        <v>247</v>
      </c>
      <c r="AV6" s="1031"/>
      <c r="AW6" s="1031" t="s">
        <v>249</v>
      </c>
      <c r="AX6" s="1031"/>
      <c r="AY6" s="1031" t="s">
        <v>251</v>
      </c>
      <c r="AZ6" s="1031"/>
      <c r="BA6" s="1031" t="s">
        <v>253</v>
      </c>
      <c r="BB6" s="1031"/>
      <c r="BC6" s="1031" t="s">
        <v>255</v>
      </c>
      <c r="BD6" s="1031"/>
      <c r="BE6" s="1031" t="s">
        <v>257</v>
      </c>
      <c r="BF6" s="1031"/>
      <c r="BG6" s="1031" t="s">
        <v>259</v>
      </c>
      <c r="BH6" s="1031"/>
      <c r="BI6" s="1031" t="s">
        <v>261</v>
      </c>
      <c r="BJ6" s="1031"/>
      <c r="BK6" s="1031" t="s">
        <v>263</v>
      </c>
      <c r="BL6" s="1031"/>
      <c r="BM6" s="1031" t="s">
        <v>265</v>
      </c>
      <c r="BN6" s="1031"/>
      <c r="BO6" s="1031" t="s">
        <v>267</v>
      </c>
      <c r="BP6" s="1031"/>
      <c r="BQ6" s="1031" t="s">
        <v>269</v>
      </c>
      <c r="BR6" s="1031"/>
      <c r="BS6" s="1031" t="s">
        <v>271</v>
      </c>
      <c r="BT6" s="1031"/>
      <c r="BU6" s="1031" t="s">
        <v>273</v>
      </c>
      <c r="BV6" s="1031"/>
      <c r="BW6" s="1031" t="s">
        <v>275</v>
      </c>
      <c r="BX6" s="1031"/>
      <c r="BY6" s="1031" t="s">
        <v>277</v>
      </c>
      <c r="BZ6" s="1031"/>
      <c r="CA6" s="1031" t="s">
        <v>279</v>
      </c>
      <c r="CB6" s="1031"/>
      <c r="CC6" s="1031" t="s">
        <v>281</v>
      </c>
      <c r="CD6" s="1031"/>
      <c r="CE6" s="1031" t="s">
        <v>283</v>
      </c>
      <c r="CF6" s="1031"/>
      <c r="CG6" s="1031" t="s">
        <v>285</v>
      </c>
      <c r="CH6" s="1031"/>
      <c r="CI6" s="1031" t="s">
        <v>287</v>
      </c>
      <c r="CJ6" s="1031"/>
      <c r="CK6" s="1031" t="s">
        <v>289</v>
      </c>
      <c r="CL6" s="1031"/>
      <c r="CM6" s="1031" t="s">
        <v>291</v>
      </c>
      <c r="CN6" s="1031"/>
      <c r="CO6" s="1031" t="s">
        <v>390</v>
      </c>
      <c r="CP6" s="1031"/>
      <c r="CQ6" s="1031" t="s">
        <v>293</v>
      </c>
      <c r="CR6" s="1031"/>
      <c r="CS6" s="1031" t="s">
        <v>295</v>
      </c>
      <c r="CT6" s="1031"/>
      <c r="CU6" s="1031" t="s">
        <v>297</v>
      </c>
      <c r="CV6" s="1031"/>
      <c r="CW6" s="1031" t="s">
        <v>299</v>
      </c>
      <c r="CX6" s="1031"/>
      <c r="CY6" s="1031" t="s">
        <v>301</v>
      </c>
      <c r="CZ6" s="1031"/>
      <c r="DA6" s="1031" t="s">
        <v>303</v>
      </c>
      <c r="DB6" s="1031"/>
      <c r="DC6" s="1031" t="s">
        <v>305</v>
      </c>
      <c r="DD6" s="1031"/>
      <c r="DE6" s="1031" t="s">
        <v>307</v>
      </c>
      <c r="DF6" s="1031"/>
      <c r="DG6" s="1031" t="s">
        <v>309</v>
      </c>
      <c r="DH6" s="1031"/>
      <c r="DI6" s="1031" t="s">
        <v>311</v>
      </c>
      <c r="DJ6" s="1031"/>
      <c r="DK6" s="1031" t="s">
        <v>313</v>
      </c>
      <c r="DL6" s="1031"/>
      <c r="DM6" s="1031" t="s">
        <v>315</v>
      </c>
      <c r="DN6" s="1031"/>
      <c r="DO6" s="1031" t="s">
        <v>317</v>
      </c>
      <c r="DP6" s="1031"/>
      <c r="DQ6" s="1031" t="s">
        <v>319</v>
      </c>
      <c r="DR6" s="1031"/>
      <c r="DS6" s="1031" t="s">
        <v>321</v>
      </c>
      <c r="DT6" s="1031"/>
      <c r="DU6" s="1031" t="s">
        <v>323</v>
      </c>
      <c r="DV6" s="1031"/>
      <c r="DW6" s="1031" t="s">
        <v>325</v>
      </c>
      <c r="DX6" s="1031"/>
      <c r="DY6" s="1031" t="s">
        <v>327</v>
      </c>
      <c r="DZ6" s="1031"/>
      <c r="EA6" s="1031" t="s">
        <v>329</v>
      </c>
      <c r="EB6" s="1031"/>
      <c r="EC6" s="1031" t="s">
        <v>332</v>
      </c>
      <c r="ED6" s="1031"/>
      <c r="EE6" s="1031" t="s">
        <v>335</v>
      </c>
      <c r="EF6" s="1031"/>
      <c r="EG6" s="1031" t="s">
        <v>338</v>
      </c>
      <c r="EH6" s="1031"/>
      <c r="EI6" s="1031" t="s">
        <v>341</v>
      </c>
      <c r="EJ6" s="1031"/>
      <c r="EK6" s="1031" t="s">
        <v>344</v>
      </c>
      <c r="EL6" s="1031"/>
      <c r="EM6" s="1031" t="s">
        <v>347</v>
      </c>
      <c r="EN6" s="1031"/>
      <c r="EO6" s="1031" t="s">
        <v>350</v>
      </c>
      <c r="EP6" s="1031"/>
      <c r="EQ6" s="1031" t="s">
        <v>353</v>
      </c>
      <c r="ER6" s="1031"/>
      <c r="ES6" s="1031" t="s">
        <v>356</v>
      </c>
      <c r="ET6" s="1031"/>
      <c r="EU6" s="1031" t="s">
        <v>359</v>
      </c>
      <c r="EV6" s="1031"/>
      <c r="EW6" s="1031" t="s">
        <v>362</v>
      </c>
      <c r="EX6" s="1031"/>
      <c r="EY6" s="1031" t="s">
        <v>365</v>
      </c>
      <c r="EZ6" s="1031"/>
      <c r="FA6" s="1031" t="s">
        <v>368</v>
      </c>
      <c r="FB6" s="1031"/>
      <c r="FC6" s="1031" t="s">
        <v>371</v>
      </c>
      <c r="FD6" s="1031"/>
      <c r="FE6" s="1031" t="s">
        <v>373</v>
      </c>
      <c r="FF6" s="1031"/>
      <c r="FG6" s="1031" t="s">
        <v>376</v>
      </c>
      <c r="FH6" s="1031"/>
      <c r="FI6" s="1031" t="s">
        <v>379</v>
      </c>
      <c r="FJ6" s="1031"/>
      <c r="FK6" s="1031" t="s">
        <v>382</v>
      </c>
      <c r="FL6" s="1031"/>
      <c r="FM6" s="1031" t="s">
        <v>385</v>
      </c>
      <c r="FN6" s="1031"/>
      <c r="FO6" s="1031" t="s">
        <v>388</v>
      </c>
      <c r="FP6" s="1031"/>
      <c r="FQ6" s="1031" t="s">
        <v>392</v>
      </c>
      <c r="FR6" s="1031"/>
      <c r="FS6" s="1031" t="s">
        <v>394</v>
      </c>
      <c r="FT6" s="1031"/>
      <c r="FU6" s="1031" t="s">
        <v>396</v>
      </c>
      <c r="FV6" s="1031"/>
      <c r="FW6" s="1031" t="s">
        <v>398</v>
      </c>
      <c r="FX6" s="1031"/>
      <c r="FY6" s="1031" t="s">
        <v>400</v>
      </c>
      <c r="FZ6" s="1031"/>
      <c r="GA6" s="1031" t="s">
        <v>402</v>
      </c>
      <c r="GB6" s="1031"/>
      <c r="GC6" s="1031" t="s">
        <v>404</v>
      </c>
      <c r="GD6" s="1031"/>
      <c r="GE6" s="1031" t="s">
        <v>406</v>
      </c>
      <c r="GF6" s="1031"/>
      <c r="GG6" s="1031" t="s">
        <v>408</v>
      </c>
      <c r="GH6" s="1031"/>
      <c r="GI6" s="1031" t="s">
        <v>410</v>
      </c>
      <c r="GJ6" s="1031"/>
      <c r="GK6" s="1031" t="s">
        <v>412</v>
      </c>
      <c r="GL6" s="1031"/>
      <c r="GM6" s="1031" t="s">
        <v>414</v>
      </c>
      <c r="GN6" s="1031"/>
      <c r="GO6" s="1031" t="s">
        <v>416</v>
      </c>
      <c r="GP6" s="1031"/>
      <c r="GQ6" s="1031" t="s">
        <v>418</v>
      </c>
      <c r="GR6" s="1031"/>
      <c r="GS6" s="1031" t="s">
        <v>420</v>
      </c>
      <c r="GT6" s="1031"/>
      <c r="GU6" s="1031" t="s">
        <v>422</v>
      </c>
      <c r="GV6" s="1031"/>
      <c r="GW6" s="1031" t="s">
        <v>424</v>
      </c>
      <c r="GX6" s="1031"/>
      <c r="GY6" s="1031" t="s">
        <v>426</v>
      </c>
      <c r="GZ6" s="1031"/>
      <c r="HA6" s="1031" t="s">
        <v>428</v>
      </c>
      <c r="HB6" s="1031"/>
      <c r="HC6" s="1031" t="s">
        <v>430</v>
      </c>
      <c r="HD6" s="1031"/>
      <c r="HE6" s="1031" t="s">
        <v>432</v>
      </c>
      <c r="HF6" s="1031"/>
      <c r="HG6" s="1031" t="s">
        <v>434</v>
      </c>
      <c r="HH6" s="1031"/>
      <c r="HI6" s="1031" t="s">
        <v>436</v>
      </c>
      <c r="HJ6" s="1031"/>
      <c r="HK6" s="1031" t="s">
        <v>438</v>
      </c>
      <c r="HL6" s="1031"/>
      <c r="HM6" s="1031" t="s">
        <v>440</v>
      </c>
      <c r="HN6" s="1031"/>
      <c r="HO6" s="1031" t="s">
        <v>442</v>
      </c>
      <c r="HP6" s="1031"/>
      <c r="HQ6" s="1031" t="s">
        <v>444</v>
      </c>
      <c r="HR6" s="1031"/>
      <c r="HS6" s="1031" t="s">
        <v>446</v>
      </c>
      <c r="HT6" s="1031"/>
      <c r="HU6" s="1031" t="s">
        <v>448</v>
      </c>
      <c r="HV6" s="1031"/>
      <c r="HW6" s="1031" t="s">
        <v>450</v>
      </c>
      <c r="HX6" s="1031"/>
      <c r="HY6" s="1031" t="s">
        <v>452</v>
      </c>
      <c r="HZ6" s="1031"/>
      <c r="IA6" s="1031" t="s">
        <v>454</v>
      </c>
      <c r="IB6" s="1031"/>
      <c r="IC6" s="1031" t="s">
        <v>456</v>
      </c>
      <c r="ID6" s="1031"/>
      <c r="IE6" s="1031" t="s">
        <v>458</v>
      </c>
      <c r="IF6" s="1031"/>
      <c r="IG6" s="1031" t="s">
        <v>460</v>
      </c>
      <c r="IH6" s="1031"/>
      <c r="II6" s="1031" t="s">
        <v>462</v>
      </c>
      <c r="IJ6" s="1031"/>
      <c r="IK6" s="1031" t="s">
        <v>464</v>
      </c>
      <c r="IL6" s="1031"/>
      <c r="IM6" s="1031" t="s">
        <v>466</v>
      </c>
      <c r="IN6" s="1031"/>
      <c r="IO6" s="1031" t="s">
        <v>468</v>
      </c>
      <c r="IP6" s="1031"/>
      <c r="IQ6" s="1031" t="s">
        <v>470</v>
      </c>
      <c r="IR6" s="1031"/>
      <c r="IS6" s="1031" t="s">
        <v>472</v>
      </c>
      <c r="IT6" s="1031"/>
      <c r="IU6" s="1031" t="s">
        <v>474</v>
      </c>
      <c r="IV6" s="1031"/>
      <c r="IW6" s="1031" t="s">
        <v>476</v>
      </c>
      <c r="IX6" s="1031"/>
      <c r="IY6" s="1031" t="s">
        <v>478</v>
      </c>
      <c r="IZ6" s="1031"/>
      <c r="JA6" s="1031" t="s">
        <v>480</v>
      </c>
      <c r="JB6" s="1031"/>
      <c r="JC6" s="1031" t="s">
        <v>482</v>
      </c>
      <c r="JD6" s="1031"/>
      <c r="JE6" s="1031" t="s">
        <v>484</v>
      </c>
      <c r="JF6" s="1031"/>
      <c r="JG6" s="1031" t="s">
        <v>486</v>
      </c>
      <c r="JH6" s="1031"/>
      <c r="JI6" s="1031" t="s">
        <v>488</v>
      </c>
      <c r="JJ6" s="1031"/>
      <c r="JK6" s="1031" t="s">
        <v>490</v>
      </c>
      <c r="JL6" s="1031"/>
      <c r="JM6" s="1031" t="s">
        <v>492</v>
      </c>
      <c r="JN6" s="1031"/>
      <c r="JO6" s="1031" t="s">
        <v>494</v>
      </c>
      <c r="JP6" s="1031"/>
      <c r="JQ6" s="1031" t="s">
        <v>496</v>
      </c>
      <c r="JR6" s="1031"/>
      <c r="JS6" s="1031" t="s">
        <v>498</v>
      </c>
      <c r="JT6" s="1031"/>
      <c r="JU6" s="1031" t="s">
        <v>500</v>
      </c>
      <c r="JV6" s="1031"/>
      <c r="JW6" s="1031" t="s">
        <v>502</v>
      </c>
      <c r="JX6" s="1031"/>
      <c r="JY6" s="1031" t="s">
        <v>504</v>
      </c>
      <c r="JZ6" s="1031"/>
      <c r="KA6" s="1031" t="s">
        <v>506</v>
      </c>
      <c r="KB6" s="1031"/>
      <c r="KC6" s="1031" t="s">
        <v>508</v>
      </c>
      <c r="KD6" s="1031"/>
      <c r="KE6" s="1031" t="s">
        <v>510</v>
      </c>
      <c r="KF6" s="1031"/>
      <c r="KG6" s="1031" t="s">
        <v>512</v>
      </c>
      <c r="KH6" s="1031"/>
      <c r="KI6" s="1031" t="s">
        <v>514</v>
      </c>
      <c r="KJ6" s="1031"/>
      <c r="KK6" s="1031" t="s">
        <v>516</v>
      </c>
      <c r="KL6" s="1031"/>
      <c r="KM6" s="1031" t="s">
        <v>518</v>
      </c>
      <c r="KN6" s="1031"/>
      <c r="KO6" s="1031" t="s">
        <v>520</v>
      </c>
      <c r="KP6" s="1031"/>
      <c r="KQ6" s="1031" t="s">
        <v>522</v>
      </c>
      <c r="KR6" s="1031"/>
      <c r="KS6" s="1031" t="s">
        <v>524</v>
      </c>
      <c r="KT6" s="1031"/>
      <c r="KU6" s="1031" t="s">
        <v>526</v>
      </c>
      <c r="KV6" s="1031"/>
      <c r="KW6" s="1031" t="s">
        <v>528</v>
      </c>
      <c r="KX6" s="1031"/>
      <c r="KY6" s="1031" t="s">
        <v>530</v>
      </c>
      <c r="KZ6" s="1031"/>
      <c r="LA6" s="1031" t="s">
        <v>532</v>
      </c>
      <c r="LB6" s="1031"/>
      <c r="LC6" s="1031" t="s">
        <v>534</v>
      </c>
      <c r="LD6" s="1031"/>
      <c r="LE6" s="1031" t="s">
        <v>536</v>
      </c>
      <c r="LF6" s="1031"/>
      <c r="LG6" s="1031" t="s">
        <v>538</v>
      </c>
      <c r="LH6" s="1031"/>
      <c r="LI6" s="1031" t="s">
        <v>540</v>
      </c>
      <c r="LJ6" s="1031"/>
      <c r="LK6" s="1031" t="s">
        <v>542</v>
      </c>
      <c r="LL6" s="1031"/>
      <c r="LM6" s="1031" t="s">
        <v>544</v>
      </c>
      <c r="LN6" s="1031"/>
      <c r="LO6" s="1031" t="s">
        <v>546</v>
      </c>
      <c r="LP6" s="1031"/>
      <c r="LQ6" s="1031" t="s">
        <v>548</v>
      </c>
      <c r="LR6" s="1031"/>
      <c r="LS6" s="1031" t="s">
        <v>550</v>
      </c>
      <c r="LT6" s="1031"/>
      <c r="LU6" s="1031" t="s">
        <v>552</v>
      </c>
      <c r="LV6" s="1031"/>
      <c r="LW6" s="1031" t="s">
        <v>554</v>
      </c>
      <c r="LX6" s="1031"/>
      <c r="LY6" s="1031" t="s">
        <v>556</v>
      </c>
      <c r="LZ6" s="1031"/>
      <c r="MA6" s="1031" t="s">
        <v>558</v>
      </c>
      <c r="MB6" s="1031"/>
      <c r="MC6" s="1031" t="s">
        <v>560</v>
      </c>
      <c r="MD6" s="1031"/>
      <c r="ME6" s="1031" t="s">
        <v>562</v>
      </c>
      <c r="MF6" s="1031"/>
      <c r="MG6" s="1031" t="s">
        <v>564</v>
      </c>
      <c r="MH6" s="1031"/>
      <c r="MI6" s="1031" t="s">
        <v>566</v>
      </c>
      <c r="MJ6" s="1031"/>
      <c r="MK6" s="1031" t="s">
        <v>568</v>
      </c>
      <c r="ML6" s="1031"/>
      <c r="MM6" s="1031" t="s">
        <v>570</v>
      </c>
      <c r="MN6" s="1031"/>
      <c r="MO6" s="1031" t="s">
        <v>572</v>
      </c>
      <c r="MP6" s="1031"/>
      <c r="MQ6" s="1031" t="s">
        <v>574</v>
      </c>
      <c r="MR6" s="1031"/>
      <c r="MS6" s="1031" t="s">
        <v>576</v>
      </c>
      <c r="MT6" s="1031"/>
      <c r="MU6" s="1031" t="s">
        <v>578</v>
      </c>
      <c r="MV6" s="1031"/>
      <c r="MW6" s="1031" t="s">
        <v>580</v>
      </c>
      <c r="MX6" s="1031"/>
      <c r="MY6" s="1031" t="s">
        <v>582</v>
      </c>
      <c r="MZ6" s="1031"/>
      <c r="NA6" s="1031" t="s">
        <v>584</v>
      </c>
      <c r="NB6" s="1031"/>
      <c r="NC6" s="1031" t="s">
        <v>586</v>
      </c>
      <c r="ND6" s="1031"/>
      <c r="NE6" s="1031" t="s">
        <v>588</v>
      </c>
      <c r="NF6" s="1031"/>
      <c r="NG6" s="1031" t="s">
        <v>590</v>
      </c>
      <c r="NH6" s="1031"/>
      <c r="NI6" s="1031" t="s">
        <v>592</v>
      </c>
      <c r="NJ6" s="1031"/>
      <c r="NK6" s="1031" t="s">
        <v>594</v>
      </c>
      <c r="NL6" s="1031"/>
      <c r="NM6" s="1031" t="s">
        <v>596</v>
      </c>
      <c r="NN6" s="1031"/>
      <c r="NO6" s="1031" t="s">
        <v>598</v>
      </c>
      <c r="NP6" s="1031"/>
      <c r="NQ6" s="1031" t="s">
        <v>600</v>
      </c>
      <c r="NR6" s="1031"/>
      <c r="OF6" s="514">
        <v>1</v>
      </c>
    </row>
    <row customHeight="1" ht="11.549999999999999">
      <c r="D7" s="720"/>
      <c r="E7" s="2376" t="s">
        <v>196</v>
      </c>
      <c r="F7" s="2377"/>
      <c r="G7" s="2402" t="str">
        <f>IF(G6="","",INDEX(DIFFERENTIATION_UNMERGE_VD,MATCH(G6,DIFFERENTIATION_ID_DIFF,0)))</f>
        <v/>
      </c>
      <c r="H7" s="2403"/>
      <c r="I7" s="2402" t="str">
        <f>IF(I6="","",INDEX(DIFFERENTIATION_UNMERGE_VD,MATCH(I6,DIFFERENTIATION_ID_DIFF,0)))</f>
        <v>Производство тепловой энергии. Некомбинированная выработка</v>
      </c>
      <c r="J7" s="2403"/>
      <c r="K7" s="2402" t="str">
        <f>IF(K6="","",INDEX(DIFFERENTIATION_UNMERGE_VD,MATCH(K6,DIFFERENTIATION_ID_DIFF,0)))</f>
        <v>Производство тепловой энергии. Некомбинированная выработка</v>
      </c>
      <c r="L7" s="2403"/>
      <c r="M7" s="2402" t="str">
        <f>IF(M6="","",INDEX(DIFFERENTIATION_UNMERGE_VD,MATCH(M6,DIFFERENTIATION_ID_DIFF,0)))</f>
        <v>Производство тепловой энергии. Некомбинированная выработка</v>
      </c>
      <c r="N7" s="2403"/>
      <c r="O7" s="2402" t="str">
        <f>IF(O6="","",INDEX(DIFFERENTIATION_UNMERGE_VD,MATCH(O6,DIFFERENTIATION_ID_DIFF,0)))</f>
        <v>Производство тепловой энергии. Некомбинированная выработка</v>
      </c>
      <c r="P7" s="2403"/>
      <c r="Q7" s="2402" t="str">
        <f>IF(Q6="","",INDEX(DIFFERENTIATION_UNMERGE_VD,MATCH(Q6,DIFFERENTIATION_ID_DIFF,0)))</f>
        <v>Производство тепловой энергии. Некомбинированная выработка</v>
      </c>
      <c r="R7" s="2403"/>
      <c r="S7" s="2402" t="str">
        <f>IF(S6="","",INDEX(DIFFERENTIATION_UNMERGE_VD,MATCH(S6,DIFFERENTIATION_ID_DIFF,0)))</f>
        <v>Производство тепловой энергии. Некомбинированная выработка</v>
      </c>
      <c r="T7" s="2403"/>
      <c r="U7" s="2402" t="str">
        <f>IF(U6="","",INDEX(DIFFERENTIATION_UNMERGE_VD,MATCH(U6,DIFFERENTIATION_ID_DIFF,0)))</f>
        <v>Производство тепловой энергии. Некомбинированная выработка</v>
      </c>
      <c r="V7" s="2403"/>
      <c r="W7" s="2402" t="str">
        <f>IF(W6="","",INDEX(DIFFERENTIATION_UNMERGE_VD,MATCH(W6,DIFFERENTIATION_ID_DIFF,0)))</f>
        <v>Производство тепловой энергии. Некомбинированная выработка</v>
      </c>
      <c r="X7" s="2403"/>
      <c r="Y7" s="2402" t="str">
        <f>IF(Y6="","",INDEX(DIFFERENTIATION_UNMERGE_VD,MATCH(Y6,DIFFERENTIATION_ID_DIFF,0)))</f>
        <v>Производство тепловой энергии. Некомбинированная выработка</v>
      </c>
      <c r="Z7" s="2403"/>
      <c r="AA7" s="2402" t="str">
        <f>IF(AA6="","",INDEX(DIFFERENTIATION_UNMERGE_VD,MATCH(AA6,DIFFERENTIATION_ID_DIFF,0)))</f>
        <v>Производство тепловой энергии. Некомбинированная выработка</v>
      </c>
      <c r="AB7" s="2403"/>
      <c r="AC7" s="2402" t="str">
        <f>IF(AC6="","",INDEX(DIFFERENTIATION_UNMERGE_VD,MATCH(AC6,DIFFERENTIATION_ID_DIFF,0)))</f>
        <v>Производство тепловой энергии. Некомбинированная выработка</v>
      </c>
      <c r="AD7" s="2403"/>
      <c r="AE7" s="2402" t="str">
        <f>IF(AE6="","",INDEX(DIFFERENTIATION_UNMERGE_VD,MATCH(AE6,DIFFERENTIATION_ID_DIFF,0)))</f>
        <v>Производство тепловой энергии. Некомбинированная выработка</v>
      </c>
      <c r="AF7" s="2403"/>
      <c r="AG7" s="2402" t="str">
        <f>IF(AG6="","",INDEX(DIFFERENTIATION_UNMERGE_VD,MATCH(AG6,DIFFERENTIATION_ID_DIFF,0)))</f>
        <v>Производство тепловой энергии. Некомбинированная выработка</v>
      </c>
      <c r="AH7" s="2403"/>
      <c r="AI7" s="2402" t="str">
        <f>IF(AI6="","",INDEX(DIFFERENTIATION_UNMERGE_VD,MATCH(AI6,DIFFERENTIATION_ID_DIFF,0)))</f>
        <v>Производство тепловой энергии. Некомбинированная выработка</v>
      </c>
      <c r="AJ7" s="2403"/>
      <c r="AK7" s="2402" t="str">
        <f>IF(AK6="","",INDEX(DIFFERENTIATION_UNMERGE_VD,MATCH(AK6,DIFFERENTIATION_ID_DIFF,0)))</f>
        <v>Производство тепловой энергии. Некомбинированная выработка</v>
      </c>
      <c r="AL7" s="2403"/>
      <c r="AM7" s="2402" t="str">
        <f>IF(AM6="","",INDEX(DIFFERENTIATION_UNMERGE_VD,MATCH(AM6,DIFFERENTIATION_ID_DIFF,0)))</f>
        <v>Производство тепловой энергии. Некомбинированная выработка</v>
      </c>
      <c r="AN7" s="2403"/>
      <c r="AO7" s="2402" t="str">
        <f>IF(AO6="","",INDEX(DIFFERENTIATION_UNMERGE_VD,MATCH(AO6,DIFFERENTIATION_ID_DIFF,0)))</f>
        <v>Производство тепловой энергии. Некомбинированная выработка</v>
      </c>
      <c r="AP7" s="2403"/>
      <c r="AQ7" s="2402" t="str">
        <f>IF(AQ6="","",INDEX(DIFFERENTIATION_UNMERGE_VD,MATCH(AQ6,DIFFERENTIATION_ID_DIFF,0)))</f>
        <v>Производство тепловой энергии. Некомбинированная выработка</v>
      </c>
      <c r="AR7" s="2403"/>
      <c r="AS7" s="2402" t="str">
        <f>IF(AS6="","",INDEX(DIFFERENTIATION_UNMERGE_VD,MATCH(AS6,DIFFERENTIATION_ID_DIFF,0)))</f>
        <v>Производство тепловой энергии. Некомбинированная выработка</v>
      </c>
      <c r="AT7" s="2403"/>
      <c r="AU7" s="2402" t="str">
        <f>IF(AU6="","",INDEX(DIFFERENTIATION_UNMERGE_VD,MATCH(AU6,DIFFERENTIATION_ID_DIFF,0)))</f>
        <v>Производство тепловой энергии. Некомбинированная выработка</v>
      </c>
      <c r="AV7" s="2403"/>
      <c r="AW7" s="2402" t="str">
        <f>IF(AW6="","",INDEX(DIFFERENTIATION_UNMERGE_VD,MATCH(AW6,DIFFERENTIATION_ID_DIFF,0)))</f>
        <v>Производство тепловой энергии. Некомбинированная выработка</v>
      </c>
      <c r="AX7" s="2403"/>
      <c r="AY7" s="2402" t="str">
        <f>IF(AY6="","",INDEX(DIFFERENTIATION_UNMERGE_VD,MATCH(AY6,DIFFERENTIATION_ID_DIFF,0)))</f>
        <v>Производство тепловой энергии. Некомбинированная выработка</v>
      </c>
      <c r="AZ7" s="2403"/>
      <c r="BA7" s="2402" t="str">
        <f>IF(BA6="","",INDEX(DIFFERENTIATION_UNMERGE_VD,MATCH(BA6,DIFFERENTIATION_ID_DIFF,0)))</f>
        <v>Производство тепловой энергии. Некомбинированная выработка</v>
      </c>
      <c r="BB7" s="2403"/>
      <c r="BC7" s="2402" t="str">
        <f>IF(BC6="","",INDEX(DIFFERENTIATION_UNMERGE_VD,MATCH(BC6,DIFFERENTIATION_ID_DIFF,0)))</f>
        <v>Производство тепловой энергии. Некомбинированная выработка</v>
      </c>
      <c r="BD7" s="2403"/>
      <c r="BE7" s="2402" t="str">
        <f>IF(BE6="","",INDEX(DIFFERENTIATION_UNMERGE_VD,MATCH(BE6,DIFFERENTIATION_ID_DIFF,0)))</f>
        <v>Производство тепловой энергии. Некомбинированная выработка</v>
      </c>
      <c r="BF7" s="2403"/>
      <c r="BG7" s="2402" t="str">
        <f>IF(BG6="","",INDEX(DIFFERENTIATION_UNMERGE_VD,MATCH(BG6,DIFFERENTIATION_ID_DIFF,0)))</f>
        <v>Производство тепловой энергии. Некомбинированная выработка</v>
      </c>
      <c r="BH7" s="2403"/>
      <c r="BI7" s="2402" t="str">
        <f>IF(BI6="","",INDEX(DIFFERENTIATION_UNMERGE_VD,MATCH(BI6,DIFFERENTIATION_ID_DIFF,0)))</f>
        <v>Производство тепловой энергии. Некомбинированная выработка</v>
      </c>
      <c r="BJ7" s="2403"/>
      <c r="BK7" s="2402" t="str">
        <f>IF(BK6="","",INDEX(DIFFERENTIATION_UNMERGE_VD,MATCH(BK6,DIFFERENTIATION_ID_DIFF,0)))</f>
        <v>Производство тепловой энергии. Некомбинированная выработка</v>
      </c>
      <c r="BL7" s="2403"/>
      <c r="BM7" s="2402" t="str">
        <f>IF(BM6="","",INDEX(DIFFERENTIATION_UNMERGE_VD,MATCH(BM6,DIFFERENTIATION_ID_DIFF,0)))</f>
        <v>Производство тепловой энергии. Некомбинированная выработка</v>
      </c>
      <c r="BN7" s="2403"/>
      <c r="BO7" s="2402" t="str">
        <f>IF(BO6="","",INDEX(DIFFERENTIATION_UNMERGE_VD,MATCH(BO6,DIFFERENTIATION_ID_DIFF,0)))</f>
        <v>Производство тепловой энергии. Некомбинированная выработка</v>
      </c>
      <c r="BP7" s="2403"/>
      <c r="BQ7" s="2402" t="str">
        <f>IF(BQ6="","",INDEX(DIFFERENTIATION_UNMERGE_VD,MATCH(BQ6,DIFFERENTIATION_ID_DIFF,0)))</f>
        <v>Производство тепловой энергии. Некомбинированная выработка</v>
      </c>
      <c r="BR7" s="2403"/>
      <c r="BS7" s="2402" t="str">
        <f>IF(BS6="","",INDEX(DIFFERENTIATION_UNMERGE_VD,MATCH(BS6,DIFFERENTIATION_ID_DIFF,0)))</f>
        <v>Производство тепловой энергии. Некомбинированная выработка</v>
      </c>
      <c r="BT7" s="2403"/>
      <c r="BU7" s="2402" t="str">
        <f>IF(BU6="","",INDEX(DIFFERENTIATION_UNMERGE_VD,MATCH(BU6,DIFFERENTIATION_ID_DIFF,0)))</f>
        <v>Производство тепловой энергии. Некомбинированная выработка</v>
      </c>
      <c r="BV7" s="2403"/>
      <c r="BW7" s="2402" t="str">
        <f>IF(BW6="","",INDEX(DIFFERENTIATION_UNMERGE_VD,MATCH(BW6,DIFFERENTIATION_ID_DIFF,0)))</f>
        <v>Производство тепловой энергии. Некомбинированная выработка</v>
      </c>
      <c r="BX7" s="2403"/>
      <c r="BY7" s="2402" t="str">
        <f>IF(BY6="","",INDEX(DIFFERENTIATION_UNMERGE_VD,MATCH(BY6,DIFFERENTIATION_ID_DIFF,0)))</f>
        <v>Производство тепловой энергии. Некомбинированная выработка</v>
      </c>
      <c r="BZ7" s="2403"/>
      <c r="CA7" s="2402" t="str">
        <f>IF(CA6="","",INDEX(DIFFERENTIATION_UNMERGE_VD,MATCH(CA6,DIFFERENTIATION_ID_DIFF,0)))</f>
        <v>Производство тепловой энергии. Некомбинированная выработка</v>
      </c>
      <c r="CB7" s="2403"/>
      <c r="CC7" s="2402" t="str">
        <f>IF(CC6="","",INDEX(DIFFERENTIATION_UNMERGE_VD,MATCH(CC6,DIFFERENTIATION_ID_DIFF,0)))</f>
        <v>Производство тепловой энергии. Некомбинированная выработка</v>
      </c>
      <c r="CD7" s="2403"/>
      <c r="CE7" s="2402" t="str">
        <f>IF(CE6="","",INDEX(DIFFERENTIATION_UNMERGE_VD,MATCH(CE6,DIFFERENTIATION_ID_DIFF,0)))</f>
        <v>Производство тепловой энергии. Некомбинированная выработка</v>
      </c>
      <c r="CF7" s="2403"/>
      <c r="CG7" s="2402" t="str">
        <f>IF(CG6="","",INDEX(DIFFERENTIATION_UNMERGE_VD,MATCH(CG6,DIFFERENTIATION_ID_DIFF,0)))</f>
        <v>Производство тепловой энергии. Некомбинированная выработка</v>
      </c>
      <c r="CH7" s="2403"/>
      <c r="CI7" s="2402" t="str">
        <f>IF(CI6="","",INDEX(DIFFERENTIATION_UNMERGE_VD,MATCH(CI6,DIFFERENTIATION_ID_DIFF,0)))</f>
        <v>Производство тепловой энергии. Некомбинированная выработка</v>
      </c>
      <c r="CJ7" s="2403"/>
      <c r="CK7" s="2402" t="str">
        <f>IF(CK6="","",INDEX(DIFFERENTIATION_UNMERGE_VD,MATCH(CK6,DIFFERENTIATION_ID_DIFF,0)))</f>
        <v>Производство тепловой энергии. Некомбинированная выработка</v>
      </c>
      <c r="CL7" s="2403"/>
      <c r="CM7" s="2402" t="str">
        <f>IF(CM6="","",INDEX(DIFFERENTIATION_UNMERGE_VD,MATCH(CM6,DIFFERENTIATION_ID_DIFF,0)))</f>
        <v>Производство тепловой энергии. Некомбинированная выработка</v>
      </c>
      <c r="CN7" s="2403"/>
      <c r="CO7" s="2402" t="str">
        <f>IF(CO6="","",INDEX(DIFFERENTIATION_UNMERGE_VD,MATCH(CO6,DIFFERENTIATION_ID_DIFF,0)))</f>
        <v>Производство тепловой энергии. Некомбинированная выработка</v>
      </c>
      <c r="CP7" s="2403"/>
      <c r="CQ7" s="2402" t="str">
        <f>IF(CQ6="","",INDEX(DIFFERENTIATION_UNMERGE_VD,MATCH(CQ6,DIFFERENTIATION_ID_DIFF,0)))</f>
        <v>Производство тепловой энергии. Некомбинированная выработка</v>
      </c>
      <c r="CR7" s="2403"/>
      <c r="CS7" s="2402" t="str">
        <f>IF(CS6="","",INDEX(DIFFERENTIATION_UNMERGE_VD,MATCH(CS6,DIFFERENTIATION_ID_DIFF,0)))</f>
        <v>Производство тепловой энергии. Некомбинированная выработка</v>
      </c>
      <c r="CT7" s="2403"/>
      <c r="CU7" s="2402" t="str">
        <f>IF(CU6="","",INDEX(DIFFERENTIATION_UNMERGE_VD,MATCH(CU6,DIFFERENTIATION_ID_DIFF,0)))</f>
        <v>Производство тепловой энергии. Некомбинированная выработка</v>
      </c>
      <c r="CV7" s="2403"/>
      <c r="CW7" s="2402" t="str">
        <f>IF(CW6="","",INDEX(DIFFERENTIATION_UNMERGE_VD,MATCH(CW6,DIFFERENTIATION_ID_DIFF,0)))</f>
        <v>Производство тепловой энергии. Некомбинированная выработка</v>
      </c>
      <c r="CX7" s="2403"/>
      <c r="CY7" s="2402" t="str">
        <f>IF(CY6="","",INDEX(DIFFERENTIATION_UNMERGE_VD,MATCH(CY6,DIFFERENTIATION_ID_DIFF,0)))</f>
        <v>Производство тепловой энергии. Некомбинированная выработка</v>
      </c>
      <c r="CZ7" s="2403"/>
      <c r="DA7" s="2402" t="str">
        <f>IF(DA6="","",INDEX(DIFFERENTIATION_UNMERGE_VD,MATCH(DA6,DIFFERENTIATION_ID_DIFF,0)))</f>
        <v>Производство тепловой энергии. Некомбинированная выработка</v>
      </c>
      <c r="DB7" s="2403"/>
      <c r="DC7" s="2402" t="str">
        <f>IF(DC6="","",INDEX(DIFFERENTIATION_UNMERGE_VD,MATCH(DC6,DIFFERENTIATION_ID_DIFF,0)))</f>
        <v>Производство тепловой энергии. Некомбинированная выработка</v>
      </c>
      <c r="DD7" s="2403"/>
      <c r="DE7" s="2402" t="str">
        <f>IF(DE6="","",INDEX(DIFFERENTIATION_UNMERGE_VD,MATCH(DE6,DIFFERENTIATION_ID_DIFF,0)))</f>
        <v>Производство тепловой энергии. Некомбинированная выработка</v>
      </c>
      <c r="DF7" s="2403"/>
      <c r="DG7" s="2402" t="str">
        <f>IF(DG6="","",INDEX(DIFFERENTIATION_UNMERGE_VD,MATCH(DG6,DIFFERENTIATION_ID_DIFF,0)))</f>
        <v>Производство тепловой энергии. Некомбинированная выработка</v>
      </c>
      <c r="DH7" s="2403"/>
      <c r="DI7" s="2402" t="str">
        <f>IF(DI6="","",INDEX(DIFFERENTIATION_UNMERGE_VD,MATCH(DI6,DIFFERENTIATION_ID_DIFF,0)))</f>
        <v>Производство тепловой энергии. Некомбинированная выработка</v>
      </c>
      <c r="DJ7" s="2403"/>
      <c r="DK7" s="2402" t="str">
        <f>IF(DK6="","",INDEX(DIFFERENTIATION_UNMERGE_VD,MATCH(DK6,DIFFERENTIATION_ID_DIFF,0)))</f>
        <v>Производство тепловой энергии. Некомбинированная выработка</v>
      </c>
      <c r="DL7" s="2403"/>
      <c r="DM7" s="2402" t="str">
        <f>IF(DM6="","",INDEX(DIFFERENTIATION_UNMERGE_VD,MATCH(DM6,DIFFERENTIATION_ID_DIFF,0)))</f>
        <v>Производство тепловой энергии. Некомбинированная выработка</v>
      </c>
      <c r="DN7" s="2403"/>
      <c r="DO7" s="2402" t="str">
        <f>IF(DO6="","",INDEX(DIFFERENTIATION_UNMERGE_VD,MATCH(DO6,DIFFERENTIATION_ID_DIFF,0)))</f>
        <v>Производство тепловой энергии. Некомбинированная выработка</v>
      </c>
      <c r="DP7" s="2403"/>
      <c r="DQ7" s="2402" t="str">
        <f>IF(DQ6="","",INDEX(DIFFERENTIATION_UNMERGE_VD,MATCH(DQ6,DIFFERENTIATION_ID_DIFF,0)))</f>
        <v>Производство тепловой энергии. Некомбинированная выработка</v>
      </c>
      <c r="DR7" s="2403"/>
      <c r="DS7" s="2402" t="str">
        <f>IF(DS6="","",INDEX(DIFFERENTIATION_UNMERGE_VD,MATCH(DS6,DIFFERENTIATION_ID_DIFF,0)))</f>
        <v>Производство тепловой энергии. Некомбинированная выработка</v>
      </c>
      <c r="DT7" s="2403"/>
      <c r="DU7" s="2402" t="str">
        <f>IF(DU6="","",INDEX(DIFFERENTIATION_UNMERGE_VD,MATCH(DU6,DIFFERENTIATION_ID_DIFF,0)))</f>
        <v>Производство тепловой энергии. Некомбинированная выработка</v>
      </c>
      <c r="DV7" s="2403"/>
      <c r="DW7" s="2402" t="str">
        <f>IF(DW6="","",INDEX(DIFFERENTIATION_UNMERGE_VD,MATCH(DW6,DIFFERENTIATION_ID_DIFF,0)))</f>
        <v>Производство тепловой энергии. Некомбинированная выработка</v>
      </c>
      <c r="DX7" s="2403"/>
      <c r="DY7" s="2402" t="str">
        <f>IF(DY6="","",INDEX(DIFFERENTIATION_UNMERGE_VD,MATCH(DY6,DIFFERENTIATION_ID_DIFF,0)))</f>
        <v>Производство тепловой энергии. Некомбинированная выработка</v>
      </c>
      <c r="DZ7" s="2403"/>
      <c r="EA7" s="2402" t="str">
        <f>IF(EA6="","",INDEX(DIFFERENTIATION_UNMERGE_VD,MATCH(EA6,DIFFERENTIATION_ID_DIFF,0)))</f>
        <v>Производство тепловой энергии. Некомбинированная выработка</v>
      </c>
      <c r="EB7" s="2403"/>
      <c r="EC7" s="2402" t="str">
        <f>IF(EC6="","",INDEX(DIFFERENTIATION_UNMERGE_VD,MATCH(EC6,DIFFERENTIATION_ID_DIFF,0)))</f>
        <v>Производство тепловой энергии. Некомбинированная выработка</v>
      </c>
      <c r="ED7" s="2403"/>
      <c r="EE7" s="2402" t="str">
        <f>IF(EE6="","",INDEX(DIFFERENTIATION_UNMERGE_VD,MATCH(EE6,DIFFERENTIATION_ID_DIFF,0)))</f>
        <v>Производство тепловой энергии. Некомбинированная выработка</v>
      </c>
      <c r="EF7" s="2403"/>
      <c r="EG7" s="2402" t="str">
        <f>IF(EG6="","",INDEX(DIFFERENTIATION_UNMERGE_VD,MATCH(EG6,DIFFERENTIATION_ID_DIFF,0)))</f>
        <v>Производство тепловой энергии. Некомбинированная выработка</v>
      </c>
      <c r="EH7" s="2403"/>
      <c r="EI7" s="2402" t="str">
        <f>IF(EI6="","",INDEX(DIFFERENTIATION_UNMERGE_VD,MATCH(EI6,DIFFERENTIATION_ID_DIFF,0)))</f>
        <v>Производство тепловой энергии. Некомбинированная выработка</v>
      </c>
      <c r="EJ7" s="2403"/>
      <c r="EK7" s="2402" t="str">
        <f>IF(EK6="","",INDEX(DIFFERENTIATION_UNMERGE_VD,MATCH(EK6,DIFFERENTIATION_ID_DIFF,0)))</f>
        <v>Производство тепловой энергии. Некомбинированная выработка</v>
      </c>
      <c r="EL7" s="2403"/>
      <c r="EM7" s="2402" t="str">
        <f>IF(EM6="","",INDEX(DIFFERENTIATION_UNMERGE_VD,MATCH(EM6,DIFFERENTIATION_ID_DIFF,0)))</f>
        <v>Производство тепловой энергии. Некомбинированная выработка</v>
      </c>
      <c r="EN7" s="2403"/>
      <c r="EO7" s="2402" t="str">
        <f>IF(EO6="","",INDEX(DIFFERENTIATION_UNMERGE_VD,MATCH(EO6,DIFFERENTIATION_ID_DIFF,0)))</f>
        <v>Производство тепловой энергии. Некомбинированная выработка</v>
      </c>
      <c r="EP7" s="2403"/>
      <c r="EQ7" s="2402" t="str">
        <f>IF(EQ6="","",INDEX(DIFFERENTIATION_UNMERGE_VD,MATCH(EQ6,DIFFERENTIATION_ID_DIFF,0)))</f>
        <v>Производство тепловой энергии. Некомбинированная выработка</v>
      </c>
      <c r="ER7" s="2403"/>
      <c r="ES7" s="2402" t="str">
        <f>IF(ES6="","",INDEX(DIFFERENTIATION_UNMERGE_VD,MATCH(ES6,DIFFERENTIATION_ID_DIFF,0)))</f>
        <v>Производство тепловой энергии. Некомбинированная выработка</v>
      </c>
      <c r="ET7" s="2403"/>
      <c r="EU7" s="2402" t="str">
        <f>IF(EU6="","",INDEX(DIFFERENTIATION_UNMERGE_VD,MATCH(EU6,DIFFERENTIATION_ID_DIFF,0)))</f>
        <v>Производство тепловой энергии. Некомбинированная выработка</v>
      </c>
      <c r="EV7" s="2403"/>
      <c r="EW7" s="2402" t="str">
        <f>IF(EW6="","",INDEX(DIFFERENTIATION_UNMERGE_VD,MATCH(EW6,DIFFERENTIATION_ID_DIFF,0)))</f>
        <v>Производство тепловой энергии. Некомбинированная выработка</v>
      </c>
      <c r="EX7" s="2403"/>
      <c r="EY7" s="2402" t="str">
        <f>IF(EY6="","",INDEX(DIFFERENTIATION_UNMERGE_VD,MATCH(EY6,DIFFERENTIATION_ID_DIFF,0)))</f>
        <v>Производство тепловой энергии. Некомбинированная выработка</v>
      </c>
      <c r="EZ7" s="2403"/>
      <c r="FA7" s="2402" t="str">
        <f>IF(FA6="","",INDEX(DIFFERENTIATION_UNMERGE_VD,MATCH(FA6,DIFFERENTIATION_ID_DIFF,0)))</f>
        <v>Производство тепловой энергии. Некомбинированная выработка</v>
      </c>
      <c r="FB7" s="2403"/>
      <c r="FC7" s="2402" t="str">
        <f>IF(FC6="","",INDEX(DIFFERENTIATION_UNMERGE_VD,MATCH(FC6,DIFFERENTIATION_ID_DIFF,0)))</f>
        <v>Производство тепловой энергии. Некомбинированная выработка</v>
      </c>
      <c r="FD7" s="2403"/>
      <c r="FE7" s="2402" t="str">
        <f>IF(FE6="","",INDEX(DIFFERENTIATION_UNMERGE_VD,MATCH(FE6,DIFFERENTIATION_ID_DIFF,0)))</f>
        <v>Производство тепловой энергии. Некомбинированная выработка</v>
      </c>
      <c r="FF7" s="2403"/>
      <c r="FG7" s="2402" t="str">
        <f>IF(FG6="","",INDEX(DIFFERENTIATION_UNMERGE_VD,MATCH(FG6,DIFFERENTIATION_ID_DIFF,0)))</f>
        <v>Производство тепловой энергии. Некомбинированная выработка</v>
      </c>
      <c r="FH7" s="2403"/>
      <c r="FI7" s="2402" t="str">
        <f>IF(FI6="","",INDEX(DIFFERENTIATION_UNMERGE_VD,MATCH(FI6,DIFFERENTIATION_ID_DIFF,0)))</f>
        <v>Производство тепловой энергии. Некомбинированная выработка</v>
      </c>
      <c r="FJ7" s="2403"/>
      <c r="FK7" s="2402" t="str">
        <f>IF(FK6="","",INDEX(DIFFERENTIATION_UNMERGE_VD,MATCH(FK6,DIFFERENTIATION_ID_DIFF,0)))</f>
        <v>Производство тепловой энергии. Некомбинированная выработка</v>
      </c>
      <c r="FL7" s="2403"/>
      <c r="FM7" s="2402" t="str">
        <f>IF(FM6="","",INDEX(DIFFERENTIATION_UNMERGE_VD,MATCH(FM6,DIFFERENTIATION_ID_DIFF,0)))</f>
        <v>Производство тепловой энергии. Некомбинированная выработка</v>
      </c>
      <c r="FN7" s="2403"/>
      <c r="FO7" s="2402" t="str">
        <f>IF(FO6="","",INDEX(DIFFERENTIATION_UNMERGE_VD,MATCH(FO6,DIFFERENTIATION_ID_DIFF,0)))</f>
        <v>Производство тепловой энергии. Некомбинированная выработка</v>
      </c>
      <c r="FP7" s="2403"/>
      <c r="FQ7" s="2402" t="str">
        <f>IF(FQ6="","",INDEX(DIFFERENTIATION_UNMERGE_VD,MATCH(FQ6,DIFFERENTIATION_ID_DIFF,0)))</f>
        <v>Производство тепловой энергии. Некомбинированная выработка</v>
      </c>
      <c r="FR7" s="2403"/>
      <c r="FS7" s="2402" t="str">
        <f>IF(FS6="","",INDEX(DIFFERENTIATION_UNMERGE_VD,MATCH(FS6,DIFFERENTIATION_ID_DIFF,0)))</f>
        <v>Производство тепловой энергии. Некомбинированная выработка</v>
      </c>
      <c r="FT7" s="2403"/>
      <c r="FU7" s="2402" t="str">
        <f>IF(FU6="","",INDEX(DIFFERENTIATION_UNMERGE_VD,MATCH(FU6,DIFFERENTIATION_ID_DIFF,0)))</f>
        <v>Производство тепловой энергии. Некомбинированная выработка</v>
      </c>
      <c r="FV7" s="2403"/>
      <c r="FW7" s="2402" t="str">
        <f>IF(FW6="","",INDEX(DIFFERENTIATION_UNMERGE_VD,MATCH(FW6,DIFFERENTIATION_ID_DIFF,0)))</f>
        <v>Производство тепловой энергии. Некомбинированная выработка</v>
      </c>
      <c r="FX7" s="2403"/>
      <c r="FY7" s="2402" t="str">
        <f>IF(FY6="","",INDEX(DIFFERENTIATION_UNMERGE_VD,MATCH(FY6,DIFFERENTIATION_ID_DIFF,0)))</f>
        <v>Производство тепловой энергии. Некомбинированная выработка</v>
      </c>
      <c r="FZ7" s="2403"/>
      <c r="GA7" s="2402" t="str">
        <f>IF(GA6="","",INDEX(DIFFERENTIATION_UNMERGE_VD,MATCH(GA6,DIFFERENTIATION_ID_DIFF,0)))</f>
        <v>Производство тепловой энергии. Некомбинированная выработка</v>
      </c>
      <c r="GB7" s="2403"/>
      <c r="GC7" s="2402" t="str">
        <f>IF(GC6="","",INDEX(DIFFERENTIATION_UNMERGE_VD,MATCH(GC6,DIFFERENTIATION_ID_DIFF,0)))</f>
        <v>Производство тепловой энергии. Некомбинированная выработка</v>
      </c>
      <c r="GD7" s="2403"/>
      <c r="GE7" s="2402" t="str">
        <f>IF(GE6="","",INDEX(DIFFERENTIATION_UNMERGE_VD,MATCH(GE6,DIFFERENTIATION_ID_DIFF,0)))</f>
        <v>Производство тепловой энергии. Некомбинированная выработка</v>
      </c>
      <c r="GF7" s="2403"/>
      <c r="GG7" s="2402" t="str">
        <f>IF(GG6="","",INDEX(DIFFERENTIATION_UNMERGE_VD,MATCH(GG6,DIFFERENTIATION_ID_DIFF,0)))</f>
        <v>Производство тепловой энергии. Некомбинированная выработка</v>
      </c>
      <c r="GH7" s="2403"/>
      <c r="GI7" s="2402" t="str">
        <f>IF(GI6="","",INDEX(DIFFERENTIATION_UNMERGE_VD,MATCH(GI6,DIFFERENTIATION_ID_DIFF,0)))</f>
        <v>Производство тепловой энергии. Некомбинированная выработка</v>
      </c>
      <c r="GJ7" s="2403"/>
      <c r="GK7" s="2402" t="str">
        <f>IF(GK6="","",INDEX(DIFFERENTIATION_UNMERGE_VD,MATCH(GK6,DIFFERENTIATION_ID_DIFF,0)))</f>
        <v>Производство тепловой энергии. Некомбинированная выработка</v>
      </c>
      <c r="GL7" s="2403"/>
      <c r="GM7" s="2402" t="str">
        <f>IF(GM6="","",INDEX(DIFFERENTIATION_UNMERGE_VD,MATCH(GM6,DIFFERENTIATION_ID_DIFF,0)))</f>
        <v>Производство тепловой энергии. Некомбинированная выработка</v>
      </c>
      <c r="GN7" s="2403"/>
      <c r="GO7" s="2402" t="str">
        <f>IF(GO6="","",INDEX(DIFFERENTIATION_UNMERGE_VD,MATCH(GO6,DIFFERENTIATION_ID_DIFF,0)))</f>
        <v>Производство тепловой энергии. Некомбинированная выработка</v>
      </c>
      <c r="GP7" s="2403"/>
      <c r="GQ7" s="2402" t="str">
        <f>IF(GQ6="","",INDEX(DIFFERENTIATION_UNMERGE_VD,MATCH(GQ6,DIFFERENTIATION_ID_DIFF,0)))</f>
        <v>Производство тепловой энергии. Некомбинированная выработка</v>
      </c>
      <c r="GR7" s="2403"/>
      <c r="GS7" s="2402" t="str">
        <f>IF(GS6="","",INDEX(DIFFERENTIATION_UNMERGE_VD,MATCH(GS6,DIFFERENTIATION_ID_DIFF,0)))</f>
        <v>Производство тепловой энергии. Некомбинированная выработка</v>
      </c>
      <c r="GT7" s="2403"/>
      <c r="GU7" s="2402" t="str">
        <f>IF(GU6="","",INDEX(DIFFERENTIATION_UNMERGE_VD,MATCH(GU6,DIFFERENTIATION_ID_DIFF,0)))</f>
        <v>Производство тепловой энергии. Некомбинированная выработка</v>
      </c>
      <c r="GV7" s="2403"/>
      <c r="GW7" s="2402" t="str">
        <f>IF(GW6="","",INDEX(DIFFERENTIATION_UNMERGE_VD,MATCH(GW6,DIFFERENTIATION_ID_DIFF,0)))</f>
        <v>Производство тепловой энергии. Некомбинированная выработка</v>
      </c>
      <c r="GX7" s="2403"/>
      <c r="GY7" s="2402" t="str">
        <f>IF(GY6="","",INDEX(DIFFERENTIATION_UNMERGE_VD,MATCH(GY6,DIFFERENTIATION_ID_DIFF,0)))</f>
        <v>Производство тепловой энергии. Некомбинированная выработка</v>
      </c>
      <c r="GZ7" s="2403"/>
      <c r="HA7" s="2402" t="str">
        <f>IF(HA6="","",INDEX(DIFFERENTIATION_UNMERGE_VD,MATCH(HA6,DIFFERENTIATION_ID_DIFF,0)))</f>
        <v>Производство тепловой энергии. Некомбинированная выработка</v>
      </c>
      <c r="HB7" s="2403"/>
      <c r="HC7" s="2402" t="str">
        <f>IF(HC6="","",INDEX(DIFFERENTIATION_UNMERGE_VD,MATCH(HC6,DIFFERENTIATION_ID_DIFF,0)))</f>
        <v>Производство тепловой энергии. Некомбинированная выработка</v>
      </c>
      <c r="HD7" s="2403"/>
      <c r="HE7" s="2402" t="str">
        <f>IF(HE6="","",INDEX(DIFFERENTIATION_UNMERGE_VD,MATCH(HE6,DIFFERENTIATION_ID_DIFF,0)))</f>
        <v>Производство тепловой энергии. Некомбинированная выработка</v>
      </c>
      <c r="HF7" s="2403"/>
      <c r="HG7" s="2402" t="str">
        <f>IF(HG6="","",INDEX(DIFFERENTIATION_UNMERGE_VD,MATCH(HG6,DIFFERENTIATION_ID_DIFF,0)))</f>
        <v>Производство тепловой энергии. Некомбинированная выработка</v>
      </c>
      <c r="HH7" s="2403"/>
      <c r="HI7" s="2402" t="str">
        <f>IF(HI6="","",INDEX(DIFFERENTIATION_UNMERGE_VD,MATCH(HI6,DIFFERENTIATION_ID_DIFF,0)))</f>
        <v>Производство тепловой энергии. Некомбинированная выработка</v>
      </c>
      <c r="HJ7" s="2403"/>
      <c r="HK7" s="2402" t="str">
        <f>IF(HK6="","",INDEX(DIFFERENTIATION_UNMERGE_VD,MATCH(HK6,DIFFERENTIATION_ID_DIFF,0)))</f>
        <v>Производство тепловой энергии. Некомбинированная выработка</v>
      </c>
      <c r="HL7" s="2403"/>
      <c r="HM7" s="2402" t="str">
        <f>IF(HM6="","",INDEX(DIFFERENTIATION_UNMERGE_VD,MATCH(HM6,DIFFERENTIATION_ID_DIFF,0)))</f>
        <v>Производство тепловой энергии. Некомбинированная выработка</v>
      </c>
      <c r="HN7" s="2403"/>
      <c r="HO7" s="2402" t="str">
        <f>IF(HO6="","",INDEX(DIFFERENTIATION_UNMERGE_VD,MATCH(HO6,DIFFERENTIATION_ID_DIFF,0)))</f>
        <v>Производство тепловой энергии. Некомбинированная выработка</v>
      </c>
      <c r="HP7" s="2403"/>
      <c r="HQ7" s="2402" t="str">
        <f>IF(HQ6="","",INDEX(DIFFERENTIATION_UNMERGE_VD,MATCH(HQ6,DIFFERENTIATION_ID_DIFF,0)))</f>
        <v>Производство тепловой энергии. Некомбинированная выработка</v>
      </c>
      <c r="HR7" s="2403"/>
      <c r="HS7" s="2402" t="str">
        <f>IF(HS6="","",INDEX(DIFFERENTIATION_UNMERGE_VD,MATCH(HS6,DIFFERENTIATION_ID_DIFF,0)))</f>
        <v>Производство тепловой энергии. Некомбинированная выработка</v>
      </c>
      <c r="HT7" s="2403"/>
      <c r="HU7" s="2402" t="str">
        <f>IF(HU6="","",INDEX(DIFFERENTIATION_UNMERGE_VD,MATCH(HU6,DIFFERENTIATION_ID_DIFF,0)))</f>
        <v>Производство тепловой энергии. Некомбинированная выработка</v>
      </c>
      <c r="HV7" s="2403"/>
      <c r="HW7" s="2402" t="str">
        <f>IF(HW6="","",INDEX(DIFFERENTIATION_UNMERGE_VD,MATCH(HW6,DIFFERENTIATION_ID_DIFF,0)))</f>
        <v>Производство тепловой энергии. Некомбинированная выработка</v>
      </c>
      <c r="HX7" s="2403"/>
      <c r="HY7" s="2402" t="str">
        <f>IF(HY6="","",INDEX(DIFFERENTIATION_UNMERGE_VD,MATCH(HY6,DIFFERENTIATION_ID_DIFF,0)))</f>
        <v>Производство тепловой энергии. Некомбинированная выработка</v>
      </c>
      <c r="HZ7" s="2403"/>
      <c r="IA7" s="2402" t="str">
        <f>IF(IA6="","",INDEX(DIFFERENTIATION_UNMERGE_VD,MATCH(IA6,DIFFERENTIATION_ID_DIFF,0)))</f>
        <v>Производство тепловой энергии. Некомбинированная выработка</v>
      </c>
      <c r="IB7" s="2403"/>
      <c r="IC7" s="2402" t="str">
        <f>IF(IC6="","",INDEX(DIFFERENTIATION_UNMERGE_VD,MATCH(IC6,DIFFERENTIATION_ID_DIFF,0)))</f>
        <v>Производство тепловой энергии. Некомбинированная выработка</v>
      </c>
      <c r="ID7" s="2403"/>
      <c r="IE7" s="2402" t="str">
        <f>IF(IE6="","",INDEX(DIFFERENTIATION_UNMERGE_VD,MATCH(IE6,DIFFERENTIATION_ID_DIFF,0)))</f>
        <v>Производство тепловой энергии. Некомбинированная выработка</v>
      </c>
      <c r="IF7" s="2403"/>
      <c r="IG7" s="2402" t="str">
        <f>IF(IG6="","",INDEX(DIFFERENTIATION_UNMERGE_VD,MATCH(IG6,DIFFERENTIATION_ID_DIFF,0)))</f>
        <v>Производство тепловой энергии. Некомбинированная выработка</v>
      </c>
      <c r="IH7" s="2403"/>
      <c r="II7" s="2402" t="str">
        <f>IF(II6="","",INDEX(DIFFERENTIATION_UNMERGE_VD,MATCH(II6,DIFFERENTIATION_ID_DIFF,0)))</f>
        <v>Производство тепловой энергии. Некомбинированная выработка</v>
      </c>
      <c r="IJ7" s="2403"/>
      <c r="IK7" s="2402" t="str">
        <f>IF(IK6="","",INDEX(DIFFERENTIATION_UNMERGE_VD,MATCH(IK6,DIFFERENTIATION_ID_DIFF,0)))</f>
        <v>Производство тепловой энергии. Некомбинированная выработка</v>
      </c>
      <c r="IL7" s="2403"/>
      <c r="IM7" s="2402" t="str">
        <f>IF(IM6="","",INDEX(DIFFERENTIATION_UNMERGE_VD,MATCH(IM6,DIFFERENTIATION_ID_DIFF,0)))</f>
        <v>Производство тепловой энергии. Некомбинированная выработка</v>
      </c>
      <c r="IN7" s="2403"/>
      <c r="IO7" s="2402" t="str">
        <f>IF(IO6="","",INDEX(DIFFERENTIATION_UNMERGE_VD,MATCH(IO6,DIFFERENTIATION_ID_DIFF,0)))</f>
        <v>Производство тепловой энергии. Некомбинированная выработка</v>
      </c>
      <c r="IP7" s="2403"/>
      <c r="IQ7" s="2402" t="str">
        <f>IF(IQ6="","",INDEX(DIFFERENTIATION_UNMERGE_VD,MATCH(IQ6,DIFFERENTIATION_ID_DIFF,0)))</f>
        <v>Производство тепловой энергии. Некомбинированная выработка</v>
      </c>
      <c r="IR7" s="2403"/>
      <c r="IS7" s="2402" t="str">
        <f>IF(IS6="","",INDEX(DIFFERENTIATION_UNMERGE_VD,MATCH(IS6,DIFFERENTIATION_ID_DIFF,0)))</f>
        <v>Производство тепловой энергии. Некомбинированная выработка</v>
      </c>
      <c r="IT7" s="2403"/>
      <c r="IU7" s="2402" t="str">
        <f>IF(IU6="","",INDEX(DIFFERENTIATION_UNMERGE_VD,MATCH(IU6,DIFFERENTIATION_ID_DIFF,0)))</f>
        <v>Производство тепловой энергии. Некомбинированная выработка</v>
      </c>
      <c r="IV7" s="2403"/>
      <c r="IW7" s="2402" t="str">
        <f>IF(IW6="","",INDEX(DIFFERENTIATION_UNMERGE_VD,MATCH(IW6,DIFFERENTIATION_ID_DIFF,0)))</f>
        <v>Производство тепловой энергии. Некомбинированная выработка</v>
      </c>
      <c r="IX7" s="2403"/>
      <c r="IY7" s="2402" t="str">
        <f>IF(IY6="","",INDEX(DIFFERENTIATION_UNMERGE_VD,MATCH(IY6,DIFFERENTIATION_ID_DIFF,0)))</f>
        <v>Производство тепловой энергии. Некомбинированная выработка</v>
      </c>
      <c r="IZ7" s="2403"/>
      <c r="JA7" s="2402" t="str">
        <f>IF(JA6="","",INDEX(DIFFERENTIATION_UNMERGE_VD,MATCH(JA6,DIFFERENTIATION_ID_DIFF,0)))</f>
        <v>Производство тепловой энергии. Некомбинированная выработка</v>
      </c>
      <c r="JB7" s="2403"/>
      <c r="JC7" s="2402" t="str">
        <f>IF(JC6="","",INDEX(DIFFERENTIATION_UNMERGE_VD,MATCH(JC6,DIFFERENTIATION_ID_DIFF,0)))</f>
        <v>Производство тепловой энергии. Некомбинированная выработка</v>
      </c>
      <c r="JD7" s="2403"/>
      <c r="JE7" s="2402" t="str">
        <f>IF(JE6="","",INDEX(DIFFERENTIATION_UNMERGE_VD,MATCH(JE6,DIFFERENTIATION_ID_DIFF,0)))</f>
        <v>Производство тепловой энергии. Некомбинированная выработка</v>
      </c>
      <c r="JF7" s="2403"/>
      <c r="JG7" s="2402" t="str">
        <f>IF(JG6="","",INDEX(DIFFERENTIATION_UNMERGE_VD,MATCH(JG6,DIFFERENTIATION_ID_DIFF,0)))</f>
        <v>Производство тепловой энергии. Некомбинированная выработка</v>
      </c>
      <c r="JH7" s="2403"/>
      <c r="JI7" s="2402" t="str">
        <f>IF(JI6="","",INDEX(DIFFERENTIATION_UNMERGE_VD,MATCH(JI6,DIFFERENTIATION_ID_DIFF,0)))</f>
        <v>Производство тепловой энергии. Некомбинированная выработка</v>
      </c>
      <c r="JJ7" s="2403"/>
      <c r="JK7" s="2402" t="str">
        <f>IF(JK6="","",INDEX(DIFFERENTIATION_UNMERGE_VD,MATCH(JK6,DIFFERENTIATION_ID_DIFF,0)))</f>
        <v>Производство тепловой энергии. Некомбинированная выработка</v>
      </c>
      <c r="JL7" s="2403"/>
      <c r="JM7" s="2402" t="str">
        <f>IF(JM6="","",INDEX(DIFFERENTIATION_UNMERGE_VD,MATCH(JM6,DIFFERENTIATION_ID_DIFF,0)))</f>
        <v>Производство тепловой энергии. Некомбинированная выработка</v>
      </c>
      <c r="JN7" s="2403"/>
      <c r="JO7" s="2402" t="str">
        <f>IF(JO6="","",INDEX(DIFFERENTIATION_UNMERGE_VD,MATCH(JO6,DIFFERENTIATION_ID_DIFF,0)))</f>
        <v>Производство тепловой энергии. Некомбинированная выработка</v>
      </c>
      <c r="JP7" s="2403"/>
      <c r="JQ7" s="2402" t="str">
        <f>IF(JQ6="","",INDEX(DIFFERENTIATION_UNMERGE_VD,MATCH(JQ6,DIFFERENTIATION_ID_DIFF,0)))</f>
        <v>Производство тепловой энергии. Некомбинированная выработка</v>
      </c>
      <c r="JR7" s="2403"/>
      <c r="JS7" s="2402" t="str">
        <f>IF(JS6="","",INDEX(DIFFERENTIATION_UNMERGE_VD,MATCH(JS6,DIFFERENTIATION_ID_DIFF,0)))</f>
        <v>Производство тепловой энергии. Некомбинированная выработка</v>
      </c>
      <c r="JT7" s="2403"/>
      <c r="JU7" s="2402" t="str">
        <f>IF(JU6="","",INDEX(DIFFERENTIATION_UNMERGE_VD,MATCH(JU6,DIFFERENTIATION_ID_DIFF,0)))</f>
        <v>Производство тепловой энергии. Некомбинированная выработка</v>
      </c>
      <c r="JV7" s="2403"/>
      <c r="JW7" s="2402" t="str">
        <f>IF(JW6="","",INDEX(DIFFERENTIATION_UNMERGE_VD,MATCH(JW6,DIFFERENTIATION_ID_DIFF,0)))</f>
        <v>Производство тепловой энергии. Некомбинированная выработка</v>
      </c>
      <c r="JX7" s="2403"/>
      <c r="JY7" s="2402" t="str">
        <f>IF(JY6="","",INDEX(DIFFERENTIATION_UNMERGE_VD,MATCH(JY6,DIFFERENTIATION_ID_DIFF,0)))</f>
        <v>Производство тепловой энергии. Некомбинированная выработка</v>
      </c>
      <c r="JZ7" s="2403"/>
      <c r="KA7" s="2402" t="str">
        <f>IF(KA6="","",INDEX(DIFFERENTIATION_UNMERGE_VD,MATCH(KA6,DIFFERENTIATION_ID_DIFF,0)))</f>
        <v>Производство тепловой энергии. Некомбинированная выработка</v>
      </c>
      <c r="KB7" s="2403"/>
      <c r="KC7" s="2402" t="str">
        <f>IF(KC6="","",INDEX(DIFFERENTIATION_UNMERGE_VD,MATCH(KC6,DIFFERENTIATION_ID_DIFF,0)))</f>
        <v>Производство тепловой энергии. Некомбинированная выработка</v>
      </c>
      <c r="KD7" s="2403"/>
      <c r="KE7" s="2402" t="str">
        <f>IF(KE6="","",INDEX(DIFFERENTIATION_UNMERGE_VD,MATCH(KE6,DIFFERENTIATION_ID_DIFF,0)))</f>
        <v>Производство тепловой энергии. Некомбинированная выработка</v>
      </c>
      <c r="KF7" s="2403"/>
      <c r="KG7" s="2402" t="str">
        <f>IF(KG6="","",INDEX(DIFFERENTIATION_UNMERGE_VD,MATCH(KG6,DIFFERENTIATION_ID_DIFF,0)))</f>
        <v>Производство тепловой энергии. Некомбинированная выработка</v>
      </c>
      <c r="KH7" s="2403"/>
      <c r="KI7" s="2402" t="str">
        <f>IF(KI6="","",INDEX(DIFFERENTIATION_UNMERGE_VD,MATCH(KI6,DIFFERENTIATION_ID_DIFF,0)))</f>
        <v>Производство тепловой энергии. Некомбинированная выработка</v>
      </c>
      <c r="KJ7" s="2403"/>
      <c r="KK7" s="2402" t="str">
        <f>IF(KK6="","",INDEX(DIFFERENTIATION_UNMERGE_VD,MATCH(KK6,DIFFERENTIATION_ID_DIFF,0)))</f>
        <v>Производство тепловой энергии. Некомбинированная выработка</v>
      </c>
      <c r="KL7" s="2403"/>
      <c r="KM7" s="2402" t="str">
        <f>IF(KM6="","",INDEX(DIFFERENTIATION_UNMERGE_VD,MATCH(KM6,DIFFERENTIATION_ID_DIFF,0)))</f>
        <v>Производство тепловой энергии. Некомбинированная выработка</v>
      </c>
      <c r="KN7" s="2403"/>
      <c r="KO7" s="2402" t="str">
        <f>IF(KO6="","",INDEX(DIFFERENTIATION_UNMERGE_VD,MATCH(KO6,DIFFERENTIATION_ID_DIFF,0)))</f>
        <v>Производство тепловой энергии. Некомбинированная выработка</v>
      </c>
      <c r="KP7" s="2403"/>
      <c r="KQ7" s="2402" t="str">
        <f>IF(KQ6="","",INDEX(DIFFERENTIATION_UNMERGE_VD,MATCH(KQ6,DIFFERENTIATION_ID_DIFF,0)))</f>
        <v>Производство тепловой энергии. Некомбинированная выработка</v>
      </c>
      <c r="KR7" s="2403"/>
      <c r="KS7" s="2402" t="str">
        <f>IF(KS6="","",INDEX(DIFFERENTIATION_UNMERGE_VD,MATCH(KS6,DIFFERENTIATION_ID_DIFF,0)))</f>
        <v>Производство тепловой энергии. Некомбинированная выработка</v>
      </c>
      <c r="KT7" s="2403"/>
      <c r="KU7" s="2402" t="str">
        <f>IF(KU6="","",INDEX(DIFFERENTIATION_UNMERGE_VD,MATCH(KU6,DIFFERENTIATION_ID_DIFF,0)))</f>
        <v>Производство тепловой энергии. Некомбинированная выработка</v>
      </c>
      <c r="KV7" s="2403"/>
      <c r="KW7" s="2402" t="str">
        <f>IF(KW6="","",INDEX(DIFFERENTIATION_UNMERGE_VD,MATCH(KW6,DIFFERENTIATION_ID_DIFF,0)))</f>
        <v>Производство тепловой энергии. Некомбинированная выработка</v>
      </c>
      <c r="KX7" s="2403"/>
      <c r="KY7" s="2402" t="str">
        <f>IF(KY6="","",INDEX(DIFFERENTIATION_UNMERGE_VD,MATCH(KY6,DIFFERENTIATION_ID_DIFF,0)))</f>
        <v>Производство тепловой энергии. Некомбинированная выработка</v>
      </c>
      <c r="KZ7" s="2403"/>
      <c r="LA7" s="2402" t="str">
        <f>IF(LA6="","",INDEX(DIFFERENTIATION_UNMERGE_VD,MATCH(LA6,DIFFERENTIATION_ID_DIFF,0)))</f>
        <v>Производство тепловой энергии. Некомбинированная выработка</v>
      </c>
      <c r="LB7" s="2403"/>
      <c r="LC7" s="2402" t="str">
        <f>IF(LC6="","",INDEX(DIFFERENTIATION_UNMERGE_VD,MATCH(LC6,DIFFERENTIATION_ID_DIFF,0)))</f>
        <v>Производство тепловой энергии. Некомбинированная выработка</v>
      </c>
      <c r="LD7" s="2403"/>
      <c r="LE7" s="2402" t="str">
        <f>IF(LE6="","",INDEX(DIFFERENTIATION_UNMERGE_VD,MATCH(LE6,DIFFERENTIATION_ID_DIFF,0)))</f>
        <v>Производство тепловой энергии. Некомбинированная выработка</v>
      </c>
      <c r="LF7" s="2403"/>
      <c r="LG7" s="2402" t="str">
        <f>IF(LG6="","",INDEX(DIFFERENTIATION_UNMERGE_VD,MATCH(LG6,DIFFERENTIATION_ID_DIFF,0)))</f>
        <v>Производство тепловой энергии. Некомбинированная выработка</v>
      </c>
      <c r="LH7" s="2403"/>
      <c r="LI7" s="2402" t="str">
        <f>IF(LI6="","",INDEX(DIFFERENTIATION_UNMERGE_VD,MATCH(LI6,DIFFERENTIATION_ID_DIFF,0)))</f>
        <v>Производство тепловой энергии. Некомбинированная выработка</v>
      </c>
      <c r="LJ7" s="2403"/>
      <c r="LK7" s="2402" t="str">
        <f>IF(LK6="","",INDEX(DIFFERENTIATION_UNMERGE_VD,MATCH(LK6,DIFFERENTIATION_ID_DIFF,0)))</f>
        <v>Производство тепловой энергии. Некомбинированная выработка</v>
      </c>
      <c r="LL7" s="2403"/>
      <c r="LM7" s="2402" t="str">
        <f>IF(LM6="","",INDEX(DIFFERENTIATION_UNMERGE_VD,MATCH(LM6,DIFFERENTIATION_ID_DIFF,0)))</f>
        <v>Производство тепловой энергии. Некомбинированная выработка</v>
      </c>
      <c r="LN7" s="2403"/>
      <c r="LO7" s="2402" t="str">
        <f>IF(LO6="","",INDEX(DIFFERENTIATION_UNMERGE_VD,MATCH(LO6,DIFFERENTIATION_ID_DIFF,0)))</f>
        <v>Производство тепловой энергии. Некомбинированная выработка</v>
      </c>
      <c r="LP7" s="2403"/>
      <c r="LQ7" s="2402" t="str">
        <f>IF(LQ6="","",INDEX(DIFFERENTIATION_UNMERGE_VD,MATCH(LQ6,DIFFERENTIATION_ID_DIFF,0)))</f>
        <v>Производство тепловой энергии. Некомбинированная выработка</v>
      </c>
      <c r="LR7" s="2403"/>
      <c r="LS7" s="2402" t="str">
        <f>IF(LS6="","",INDEX(DIFFERENTIATION_UNMERGE_VD,MATCH(LS6,DIFFERENTIATION_ID_DIFF,0)))</f>
        <v>Производство тепловой энергии. Некомбинированная выработка</v>
      </c>
      <c r="LT7" s="2403"/>
      <c r="LU7" s="2402" t="str">
        <f>IF(LU6="","",INDEX(DIFFERENTIATION_UNMERGE_VD,MATCH(LU6,DIFFERENTIATION_ID_DIFF,0)))</f>
        <v>Производство тепловой энергии. Некомбинированная выработка</v>
      </c>
      <c r="LV7" s="2403"/>
      <c r="LW7" s="2402" t="str">
        <f>IF(LW6="","",INDEX(DIFFERENTIATION_UNMERGE_VD,MATCH(LW6,DIFFERENTIATION_ID_DIFF,0)))</f>
        <v>Производство тепловой энергии. Некомбинированная выработка</v>
      </c>
      <c r="LX7" s="2403"/>
      <c r="LY7" s="2402" t="str">
        <f>IF(LY6="","",INDEX(DIFFERENTIATION_UNMERGE_VD,MATCH(LY6,DIFFERENTIATION_ID_DIFF,0)))</f>
        <v>Производство тепловой энергии. Некомбинированная выработка</v>
      </c>
      <c r="LZ7" s="2403"/>
      <c r="MA7" s="2402" t="str">
        <f>IF(MA6="","",INDEX(DIFFERENTIATION_UNMERGE_VD,MATCH(MA6,DIFFERENTIATION_ID_DIFF,0)))</f>
        <v>Производство тепловой энергии. Некомбинированная выработка</v>
      </c>
      <c r="MB7" s="2403"/>
      <c r="MC7" s="2402" t="str">
        <f>IF(MC6="","",INDEX(DIFFERENTIATION_UNMERGE_VD,MATCH(MC6,DIFFERENTIATION_ID_DIFF,0)))</f>
        <v>Производство тепловой энергии. Некомбинированная выработка</v>
      </c>
      <c r="MD7" s="2403"/>
      <c r="ME7" s="2402" t="str">
        <f>IF(ME6="","",INDEX(DIFFERENTIATION_UNMERGE_VD,MATCH(ME6,DIFFERENTIATION_ID_DIFF,0)))</f>
        <v>Производство тепловой энергии. Некомбинированная выработка</v>
      </c>
      <c r="MF7" s="2403"/>
      <c r="MG7" s="2402" t="str">
        <f>IF(MG6="","",INDEX(DIFFERENTIATION_UNMERGE_VD,MATCH(MG6,DIFFERENTIATION_ID_DIFF,0)))</f>
        <v>Производство тепловой энергии. Некомбинированная выработка</v>
      </c>
      <c r="MH7" s="2403"/>
      <c r="MI7" s="2402" t="str">
        <f>IF(MI6="","",INDEX(DIFFERENTIATION_UNMERGE_VD,MATCH(MI6,DIFFERENTIATION_ID_DIFF,0)))</f>
        <v>Производство тепловой энергии. Некомбинированная выработка</v>
      </c>
      <c r="MJ7" s="2403"/>
      <c r="MK7" s="2402" t="str">
        <f>IF(MK6="","",INDEX(DIFFERENTIATION_UNMERGE_VD,MATCH(MK6,DIFFERENTIATION_ID_DIFF,0)))</f>
        <v>Производство тепловой энергии. Некомбинированная выработка</v>
      </c>
      <c r="ML7" s="2403"/>
      <c r="MM7" s="2402" t="str">
        <f>IF(MM6="","",INDEX(DIFFERENTIATION_UNMERGE_VD,MATCH(MM6,DIFFERENTIATION_ID_DIFF,0)))</f>
        <v>Производство тепловой энергии. Некомбинированная выработка</v>
      </c>
      <c r="MN7" s="2403"/>
      <c r="MO7" s="2402" t="str">
        <f>IF(MO6="","",INDEX(DIFFERENTIATION_UNMERGE_VD,MATCH(MO6,DIFFERENTIATION_ID_DIFF,0)))</f>
        <v>Производство тепловой энергии. Некомбинированная выработка</v>
      </c>
      <c r="MP7" s="2403"/>
      <c r="MQ7" s="2402" t="str">
        <f>IF(MQ6="","",INDEX(DIFFERENTIATION_UNMERGE_VD,MATCH(MQ6,DIFFERENTIATION_ID_DIFF,0)))</f>
        <v>Производство тепловой энергии. Некомбинированная выработка</v>
      </c>
      <c r="MR7" s="2403"/>
      <c r="MS7" s="2402" t="str">
        <f>IF(MS6="","",INDEX(DIFFERENTIATION_UNMERGE_VD,MATCH(MS6,DIFFERENTIATION_ID_DIFF,0)))</f>
        <v>Производство тепловой энергии. Некомбинированная выработка</v>
      </c>
      <c r="MT7" s="2403"/>
      <c r="MU7" s="2402" t="str">
        <f>IF(MU6="","",INDEX(DIFFERENTIATION_UNMERGE_VD,MATCH(MU6,DIFFERENTIATION_ID_DIFF,0)))</f>
        <v>Производство тепловой энергии. Некомбинированная выработка</v>
      </c>
      <c r="MV7" s="2403"/>
      <c r="MW7" s="2402" t="str">
        <f>IF(MW6="","",INDEX(DIFFERENTIATION_UNMERGE_VD,MATCH(MW6,DIFFERENTIATION_ID_DIFF,0)))</f>
        <v>Производство тепловой энергии. Некомбинированная выработка</v>
      </c>
      <c r="MX7" s="2403"/>
      <c r="MY7" s="2402" t="str">
        <f>IF(MY6="","",INDEX(DIFFERENTIATION_UNMERGE_VD,MATCH(MY6,DIFFERENTIATION_ID_DIFF,0)))</f>
        <v>Производство тепловой энергии. Некомбинированная выработка</v>
      </c>
      <c r="MZ7" s="2403"/>
      <c r="NA7" s="2402" t="str">
        <f>IF(NA6="","",INDEX(DIFFERENTIATION_UNMERGE_VD,MATCH(NA6,DIFFERENTIATION_ID_DIFF,0)))</f>
        <v>Производство тепловой энергии. Некомбинированная выработка</v>
      </c>
      <c r="NB7" s="2403"/>
      <c r="NC7" s="2402" t="str">
        <f>IF(NC6="","",INDEX(DIFFERENTIATION_UNMERGE_VD,MATCH(NC6,DIFFERENTIATION_ID_DIFF,0)))</f>
        <v>Производство тепловой энергии. Некомбинированная выработка</v>
      </c>
      <c r="ND7" s="2403"/>
      <c r="NE7" s="2402" t="str">
        <f>IF(NE6="","",INDEX(DIFFERENTIATION_UNMERGE_VD,MATCH(NE6,DIFFERENTIATION_ID_DIFF,0)))</f>
        <v>Производство тепловой энергии. Некомбинированная выработка</v>
      </c>
      <c r="NF7" s="2403"/>
      <c r="NG7" s="2402" t="str">
        <f>IF(NG6="","",INDEX(DIFFERENTIATION_UNMERGE_VD,MATCH(NG6,DIFFERENTIATION_ID_DIFF,0)))</f>
        <v>Производство тепловой энергии. Некомбинированная выработка</v>
      </c>
      <c r="NH7" s="2403"/>
      <c r="NI7" s="2402" t="str">
        <f>IF(NI6="","",INDEX(DIFFERENTIATION_UNMERGE_VD,MATCH(NI6,DIFFERENTIATION_ID_DIFF,0)))</f>
        <v>Производство тепловой энергии. Некомбинированная выработка</v>
      </c>
      <c r="NJ7" s="2403"/>
      <c r="NK7" s="2402" t="str">
        <f>IF(NK6="","",INDEX(DIFFERENTIATION_UNMERGE_VD,MATCH(NK6,DIFFERENTIATION_ID_DIFF,0)))</f>
        <v>Производство тепловой энергии. Некомбинированная выработка</v>
      </c>
      <c r="NL7" s="2403"/>
      <c r="NM7" s="2402" t="str">
        <f>IF(NM6="","",INDEX(DIFFERENTIATION_UNMERGE_VD,MATCH(NM6,DIFFERENTIATION_ID_DIFF,0)))</f>
        <v>Производство тепловой энергии. Некомбинированная выработка</v>
      </c>
      <c r="NN7" s="2403"/>
      <c r="NO7" s="2402" t="str">
        <f>IF(NO6="","",INDEX(DIFFERENTIATION_UNMERGE_VD,MATCH(NO6,DIFFERENTIATION_ID_DIFF,0)))</f>
        <v>Производство тепловой энергии. Некомбинированная выработка</v>
      </c>
      <c r="NP7" s="2403"/>
      <c r="NQ7" s="2402" t="str">
        <f>IF(NQ6="","",INDEX(DIFFERENTIATION_UNMERGE_VD,MATCH(NQ6,DIFFERENTIATION_ID_DIFF,0)))</f>
        <v>Производство тепловой энергии. Некомбинированная выработка</v>
      </c>
      <c r="NR7" s="2403"/>
      <c r="NS7" s="2184"/>
      <c r="NT7" s="518"/>
      <c r="OF7" s="514">
        <v>11</v>
      </c>
    </row>
    <row customHeight="1" ht="11.549999999999999">
      <c r="A8" s="713"/>
      <c r="D8" s="720"/>
      <c r="E8" s="2376" t="s">
        <v>1037</v>
      </c>
      <c r="F8" s="2377"/>
      <c r="G8" s="2402" t="str">
        <f>IF(G6="","",INDEX(DIFFERENTIATION_UNMERGE_AREA,MATCH(G6,DIFFERENTIATION_ID_DIFF,0)))</f>
        <v/>
      </c>
      <c r="H8" s="2403"/>
      <c r="I8" s="2402" t="str">
        <f>IF(I6="","",INDEX(DIFFERENTIATION_UNMERGE_AREA,MATCH(I6,DIFFERENTIATION_ID_DIFF,0)))</f>
        <v>Территория 1</v>
      </c>
      <c r="J8" s="2403"/>
      <c r="K8" s="2402" t="str">
        <f>IF(K6="","",INDEX(DIFFERENTIATION_UNMERGE_AREA,MATCH(K6,DIFFERENTIATION_ID_DIFF,0)))</f>
        <v>Территория 1</v>
      </c>
      <c r="L8" s="2403"/>
      <c r="M8" s="2402" t="str">
        <f>IF(M6="","",INDEX(DIFFERENTIATION_UNMERGE_AREA,MATCH(M6,DIFFERENTIATION_ID_DIFF,0)))</f>
        <v>Территория 1</v>
      </c>
      <c r="N8" s="2403"/>
      <c r="O8" s="2402" t="str">
        <f>IF(O6="","",INDEX(DIFFERENTIATION_UNMERGE_AREA,MATCH(O6,DIFFERENTIATION_ID_DIFF,0)))</f>
        <v>Территория 1</v>
      </c>
      <c r="P8" s="2403"/>
      <c r="Q8" s="2402" t="str">
        <f>IF(Q6="","",INDEX(DIFFERENTIATION_UNMERGE_AREA,MATCH(Q6,DIFFERENTIATION_ID_DIFF,0)))</f>
        <v>Территория 1</v>
      </c>
      <c r="R8" s="2403"/>
      <c r="S8" s="2402" t="str">
        <f>IF(S6="","",INDEX(DIFFERENTIATION_UNMERGE_AREA,MATCH(S6,DIFFERENTIATION_ID_DIFF,0)))</f>
        <v>Территория 1</v>
      </c>
      <c r="T8" s="2403"/>
      <c r="U8" s="2402" t="str">
        <f>IF(U6="","",INDEX(DIFFERENTIATION_UNMERGE_AREA,MATCH(U6,DIFFERENTIATION_ID_DIFF,0)))</f>
        <v>Территория 1</v>
      </c>
      <c r="V8" s="2403"/>
      <c r="W8" s="2402" t="str">
        <f>IF(W6="","",INDEX(DIFFERENTIATION_UNMERGE_AREA,MATCH(W6,DIFFERENTIATION_ID_DIFF,0)))</f>
        <v>Территория 1</v>
      </c>
      <c r="X8" s="2403"/>
      <c r="Y8" s="2402" t="str">
        <f>IF(Y6="","",INDEX(DIFFERENTIATION_UNMERGE_AREA,MATCH(Y6,DIFFERENTIATION_ID_DIFF,0)))</f>
        <v>Территория 1</v>
      </c>
      <c r="Z8" s="2403"/>
      <c r="AA8" s="2402" t="str">
        <f>IF(AA6="","",INDEX(DIFFERENTIATION_UNMERGE_AREA,MATCH(AA6,DIFFERENTIATION_ID_DIFF,0)))</f>
        <v>Территория 1</v>
      </c>
      <c r="AB8" s="2403"/>
      <c r="AC8" s="2402" t="str">
        <f>IF(AC6="","",INDEX(DIFFERENTIATION_UNMERGE_AREA,MATCH(AC6,DIFFERENTIATION_ID_DIFF,0)))</f>
        <v>Территория 1</v>
      </c>
      <c r="AD8" s="2403"/>
      <c r="AE8" s="2402" t="str">
        <f>IF(AE6="","",INDEX(DIFFERENTIATION_UNMERGE_AREA,MATCH(AE6,DIFFERENTIATION_ID_DIFF,0)))</f>
        <v>Территория 1</v>
      </c>
      <c r="AF8" s="2403"/>
      <c r="AG8" s="2402" t="str">
        <f>IF(AG6="","",INDEX(DIFFERENTIATION_UNMERGE_AREA,MATCH(AG6,DIFFERENTIATION_ID_DIFF,0)))</f>
        <v>Территория 1</v>
      </c>
      <c r="AH8" s="2403"/>
      <c r="AI8" s="2402" t="str">
        <f>IF(AI6="","",INDEX(DIFFERENTIATION_UNMERGE_AREA,MATCH(AI6,DIFFERENTIATION_ID_DIFF,0)))</f>
        <v>Территория 1</v>
      </c>
      <c r="AJ8" s="2403"/>
      <c r="AK8" s="2402" t="str">
        <f>IF(AK6="","",INDEX(DIFFERENTIATION_UNMERGE_AREA,MATCH(AK6,DIFFERENTIATION_ID_DIFF,0)))</f>
        <v>Территория 2</v>
      </c>
      <c r="AL8" s="2403"/>
      <c r="AM8" s="2402" t="str">
        <f>IF(AM6="","",INDEX(DIFFERENTIATION_UNMERGE_AREA,MATCH(AM6,DIFFERENTIATION_ID_DIFF,0)))</f>
        <v>Территория 2</v>
      </c>
      <c r="AN8" s="2403"/>
      <c r="AO8" s="2402" t="str">
        <f>IF(AO6="","",INDEX(DIFFERENTIATION_UNMERGE_AREA,MATCH(AO6,DIFFERENTIATION_ID_DIFF,0)))</f>
        <v>Территория 3</v>
      </c>
      <c r="AP8" s="2403"/>
      <c r="AQ8" s="2402" t="str">
        <f>IF(AQ6="","",INDEX(DIFFERENTIATION_UNMERGE_AREA,MATCH(AQ6,DIFFERENTIATION_ID_DIFF,0)))</f>
        <v>Территория 3</v>
      </c>
      <c r="AR8" s="2403"/>
      <c r="AS8" s="2402" t="str">
        <f>IF(AS6="","",INDEX(DIFFERENTIATION_UNMERGE_AREA,MATCH(AS6,DIFFERENTIATION_ID_DIFF,0)))</f>
        <v>Территория 3</v>
      </c>
      <c r="AT8" s="2403"/>
      <c r="AU8" s="2402" t="str">
        <f>IF(AU6="","",INDEX(DIFFERENTIATION_UNMERGE_AREA,MATCH(AU6,DIFFERENTIATION_ID_DIFF,0)))</f>
        <v>Территория 3</v>
      </c>
      <c r="AV8" s="2403"/>
      <c r="AW8" s="2402" t="str">
        <f>IF(AW6="","",INDEX(DIFFERENTIATION_UNMERGE_AREA,MATCH(AW6,DIFFERENTIATION_ID_DIFF,0)))</f>
        <v>Территория 3</v>
      </c>
      <c r="AX8" s="2403"/>
      <c r="AY8" s="2402" t="str">
        <f>IF(AY6="","",INDEX(DIFFERENTIATION_UNMERGE_AREA,MATCH(AY6,DIFFERENTIATION_ID_DIFF,0)))</f>
        <v>Территория 3</v>
      </c>
      <c r="AZ8" s="2403"/>
      <c r="BA8" s="2402" t="str">
        <f>IF(BA6="","",INDEX(DIFFERENTIATION_UNMERGE_AREA,MATCH(BA6,DIFFERENTIATION_ID_DIFF,0)))</f>
        <v>Территория 3</v>
      </c>
      <c r="BB8" s="2403"/>
      <c r="BC8" s="2402" t="str">
        <f>IF(BC6="","",INDEX(DIFFERENTIATION_UNMERGE_AREA,MATCH(BC6,DIFFERENTIATION_ID_DIFF,0)))</f>
        <v>Территория 3</v>
      </c>
      <c r="BD8" s="2403"/>
      <c r="BE8" s="2402" t="str">
        <f>IF(BE6="","",INDEX(DIFFERENTIATION_UNMERGE_AREA,MATCH(BE6,DIFFERENTIATION_ID_DIFF,0)))</f>
        <v>Территория 3</v>
      </c>
      <c r="BF8" s="2403"/>
      <c r="BG8" s="2402" t="str">
        <f>IF(BG6="","",INDEX(DIFFERENTIATION_UNMERGE_AREA,MATCH(BG6,DIFFERENTIATION_ID_DIFF,0)))</f>
        <v>Территория 3</v>
      </c>
      <c r="BH8" s="2403"/>
      <c r="BI8" s="2402" t="str">
        <f>IF(BI6="","",INDEX(DIFFERENTIATION_UNMERGE_AREA,MATCH(BI6,DIFFERENTIATION_ID_DIFF,0)))</f>
        <v>Территория 3</v>
      </c>
      <c r="BJ8" s="2403"/>
      <c r="BK8" s="2402" t="str">
        <f>IF(BK6="","",INDEX(DIFFERENTIATION_UNMERGE_AREA,MATCH(BK6,DIFFERENTIATION_ID_DIFF,0)))</f>
        <v>Территория 3</v>
      </c>
      <c r="BL8" s="2403"/>
      <c r="BM8" s="2402" t="str">
        <f>IF(BM6="","",INDEX(DIFFERENTIATION_UNMERGE_AREA,MATCH(BM6,DIFFERENTIATION_ID_DIFF,0)))</f>
        <v>Территория 3</v>
      </c>
      <c r="BN8" s="2403"/>
      <c r="BO8" s="2402" t="str">
        <f>IF(BO6="","",INDEX(DIFFERENTIATION_UNMERGE_AREA,MATCH(BO6,DIFFERENTIATION_ID_DIFF,0)))</f>
        <v>Территория 3</v>
      </c>
      <c r="BP8" s="2403"/>
      <c r="BQ8" s="2402" t="str">
        <f>IF(BQ6="","",INDEX(DIFFERENTIATION_UNMERGE_AREA,MATCH(BQ6,DIFFERENTIATION_ID_DIFF,0)))</f>
        <v>Территория 3</v>
      </c>
      <c r="BR8" s="2403"/>
      <c r="BS8" s="2402" t="str">
        <f>IF(BS6="","",INDEX(DIFFERENTIATION_UNMERGE_AREA,MATCH(BS6,DIFFERENTIATION_ID_DIFF,0)))</f>
        <v>Территория 3</v>
      </c>
      <c r="BT8" s="2403"/>
      <c r="BU8" s="2402" t="str">
        <f>IF(BU6="","",INDEX(DIFFERENTIATION_UNMERGE_AREA,MATCH(BU6,DIFFERENTIATION_ID_DIFF,0)))</f>
        <v>Территория 3</v>
      </c>
      <c r="BV8" s="2403"/>
      <c r="BW8" s="2402" t="str">
        <f>IF(BW6="","",INDEX(DIFFERENTIATION_UNMERGE_AREA,MATCH(BW6,DIFFERENTIATION_ID_DIFF,0)))</f>
        <v>Территория 4</v>
      </c>
      <c r="BX8" s="2403"/>
      <c r="BY8" s="2402" t="str">
        <f>IF(BY6="","",INDEX(DIFFERENTIATION_UNMERGE_AREA,MATCH(BY6,DIFFERENTIATION_ID_DIFF,0)))</f>
        <v>Территория 4</v>
      </c>
      <c r="BZ8" s="2403"/>
      <c r="CA8" s="2402" t="str">
        <f>IF(CA6="","",INDEX(DIFFERENTIATION_UNMERGE_AREA,MATCH(CA6,DIFFERENTIATION_ID_DIFF,0)))</f>
        <v>Территория 4</v>
      </c>
      <c r="CB8" s="2403"/>
      <c r="CC8" s="2402" t="str">
        <f>IF(CC6="","",INDEX(DIFFERENTIATION_UNMERGE_AREA,MATCH(CC6,DIFFERENTIATION_ID_DIFF,0)))</f>
        <v>Территория 4</v>
      </c>
      <c r="CD8" s="2403"/>
      <c r="CE8" s="2402" t="str">
        <f>IF(CE6="","",INDEX(DIFFERENTIATION_UNMERGE_AREA,MATCH(CE6,DIFFERENTIATION_ID_DIFF,0)))</f>
        <v>Территория 5</v>
      </c>
      <c r="CF8" s="2403"/>
      <c r="CG8" s="2402" t="str">
        <f>IF(CG6="","",INDEX(DIFFERENTIATION_UNMERGE_AREA,MATCH(CG6,DIFFERENTIATION_ID_DIFF,0)))</f>
        <v>Территория 5</v>
      </c>
      <c r="CH8" s="2403"/>
      <c r="CI8" s="2402" t="str">
        <f>IF(CI6="","",INDEX(DIFFERENTIATION_UNMERGE_AREA,MATCH(CI6,DIFFERENTIATION_ID_DIFF,0)))</f>
        <v>Территория 5</v>
      </c>
      <c r="CJ8" s="2403"/>
      <c r="CK8" s="2402" t="str">
        <f>IF(CK6="","",INDEX(DIFFERENTIATION_UNMERGE_AREA,MATCH(CK6,DIFFERENTIATION_ID_DIFF,0)))</f>
        <v>Территория 6</v>
      </c>
      <c r="CL8" s="2403"/>
      <c r="CM8" s="2402" t="str">
        <f>IF(CM6="","",INDEX(DIFFERENTIATION_UNMERGE_AREA,MATCH(CM6,DIFFERENTIATION_ID_DIFF,0)))</f>
        <v>Территория 7</v>
      </c>
      <c r="CN8" s="2403"/>
      <c r="CO8" s="2402" t="str">
        <f>IF(CO6="","",INDEX(DIFFERENTIATION_UNMERGE_AREA,MATCH(CO6,DIFFERENTIATION_ID_DIFF,0)))</f>
        <v>Территория 8</v>
      </c>
      <c r="CP8" s="2403"/>
      <c r="CQ8" s="2402" t="str">
        <f>IF(CQ6="","",INDEX(DIFFERENTIATION_UNMERGE_AREA,MATCH(CQ6,DIFFERENTIATION_ID_DIFF,0)))</f>
        <v>Территория 7</v>
      </c>
      <c r="CR8" s="2403"/>
      <c r="CS8" s="2402" t="str">
        <f>IF(CS6="","",INDEX(DIFFERENTIATION_UNMERGE_AREA,MATCH(CS6,DIFFERENTIATION_ID_DIFF,0)))</f>
        <v>Территория 7</v>
      </c>
      <c r="CT8" s="2403"/>
      <c r="CU8" s="2402" t="str">
        <f>IF(CU6="","",INDEX(DIFFERENTIATION_UNMERGE_AREA,MATCH(CU6,DIFFERENTIATION_ID_DIFF,0)))</f>
        <v>Территория 7</v>
      </c>
      <c r="CV8" s="2403"/>
      <c r="CW8" s="2402" t="str">
        <f>IF(CW6="","",INDEX(DIFFERENTIATION_UNMERGE_AREA,MATCH(CW6,DIFFERENTIATION_ID_DIFF,0)))</f>
        <v>Территория 7</v>
      </c>
      <c r="CX8" s="2403"/>
      <c r="CY8" s="2402" t="str">
        <f>IF(CY6="","",INDEX(DIFFERENTIATION_UNMERGE_AREA,MATCH(CY6,DIFFERENTIATION_ID_DIFF,0)))</f>
        <v>Территория 7</v>
      </c>
      <c r="CZ8" s="2403"/>
      <c r="DA8" s="2402" t="str">
        <f>IF(DA6="","",INDEX(DIFFERENTIATION_UNMERGE_AREA,MATCH(DA6,DIFFERENTIATION_ID_DIFF,0)))</f>
        <v>Территория 7</v>
      </c>
      <c r="DB8" s="2403"/>
      <c r="DC8" s="2402" t="str">
        <f>IF(DC6="","",INDEX(DIFFERENTIATION_UNMERGE_AREA,MATCH(DC6,DIFFERENTIATION_ID_DIFF,0)))</f>
        <v>Территория 7</v>
      </c>
      <c r="DD8" s="2403"/>
      <c r="DE8" s="2402" t="str">
        <f>IF(DE6="","",INDEX(DIFFERENTIATION_UNMERGE_AREA,MATCH(DE6,DIFFERENTIATION_ID_DIFF,0)))</f>
        <v>Территория 7</v>
      </c>
      <c r="DF8" s="2403"/>
      <c r="DG8" s="2402" t="str">
        <f>IF(DG6="","",INDEX(DIFFERENTIATION_UNMERGE_AREA,MATCH(DG6,DIFFERENTIATION_ID_DIFF,0)))</f>
        <v>Территория 7</v>
      </c>
      <c r="DH8" s="2403"/>
      <c r="DI8" s="2402" t="str">
        <f>IF(DI6="","",INDEX(DIFFERENTIATION_UNMERGE_AREA,MATCH(DI6,DIFFERENTIATION_ID_DIFF,0)))</f>
        <v>Территория 7</v>
      </c>
      <c r="DJ8" s="2403"/>
      <c r="DK8" s="2402" t="str">
        <f>IF(DK6="","",INDEX(DIFFERENTIATION_UNMERGE_AREA,MATCH(DK6,DIFFERENTIATION_ID_DIFF,0)))</f>
        <v>Территория 7</v>
      </c>
      <c r="DL8" s="2403"/>
      <c r="DM8" s="2402" t="str">
        <f>IF(DM6="","",INDEX(DIFFERENTIATION_UNMERGE_AREA,MATCH(DM6,DIFFERENTIATION_ID_DIFF,0)))</f>
        <v>Территория 7</v>
      </c>
      <c r="DN8" s="2403"/>
      <c r="DO8" s="2402" t="str">
        <f>IF(DO6="","",INDEX(DIFFERENTIATION_UNMERGE_AREA,MATCH(DO6,DIFFERENTIATION_ID_DIFF,0)))</f>
        <v>Территория 7</v>
      </c>
      <c r="DP8" s="2403"/>
      <c r="DQ8" s="2402" t="str">
        <f>IF(DQ6="","",INDEX(DIFFERENTIATION_UNMERGE_AREA,MATCH(DQ6,DIFFERENTIATION_ID_DIFF,0)))</f>
        <v>Территория 7</v>
      </c>
      <c r="DR8" s="2403"/>
      <c r="DS8" s="2402" t="str">
        <f>IF(DS6="","",INDEX(DIFFERENTIATION_UNMERGE_AREA,MATCH(DS6,DIFFERENTIATION_ID_DIFF,0)))</f>
        <v>Территория 7</v>
      </c>
      <c r="DT8" s="2403"/>
      <c r="DU8" s="2402" t="str">
        <f>IF(DU6="","",INDEX(DIFFERENTIATION_UNMERGE_AREA,MATCH(DU6,DIFFERENTIATION_ID_DIFF,0)))</f>
        <v>Территория 7</v>
      </c>
      <c r="DV8" s="2403"/>
      <c r="DW8" s="2402" t="str">
        <f>IF(DW6="","",INDEX(DIFFERENTIATION_UNMERGE_AREA,MATCH(DW6,DIFFERENTIATION_ID_DIFF,0)))</f>
        <v>Территория 7</v>
      </c>
      <c r="DX8" s="2403"/>
      <c r="DY8" s="2402" t="str">
        <f>IF(DY6="","",INDEX(DIFFERENTIATION_UNMERGE_AREA,MATCH(DY6,DIFFERENTIATION_ID_DIFF,0)))</f>
        <v>Территория 7</v>
      </c>
      <c r="DZ8" s="2403"/>
      <c r="EA8" s="2402" t="str">
        <f>IF(EA6="","",INDEX(DIFFERENTIATION_UNMERGE_AREA,MATCH(EA6,DIFFERENTIATION_ID_DIFF,0)))</f>
        <v>Территория 7</v>
      </c>
      <c r="EB8" s="2403"/>
      <c r="EC8" s="2402" t="str">
        <f>IF(EC6="","",INDEX(DIFFERENTIATION_UNMERGE_AREA,MATCH(EC6,DIFFERENTIATION_ID_DIFF,0)))</f>
        <v>Территория 7</v>
      </c>
      <c r="ED8" s="2403"/>
      <c r="EE8" s="2402" t="str">
        <f>IF(EE6="","",INDEX(DIFFERENTIATION_UNMERGE_AREA,MATCH(EE6,DIFFERENTIATION_ID_DIFF,0)))</f>
        <v>Территория 7</v>
      </c>
      <c r="EF8" s="2403"/>
      <c r="EG8" s="2402" t="str">
        <f>IF(EG6="","",INDEX(DIFFERENTIATION_UNMERGE_AREA,MATCH(EG6,DIFFERENTIATION_ID_DIFF,0)))</f>
        <v>Территория 7</v>
      </c>
      <c r="EH8" s="2403"/>
      <c r="EI8" s="2402" t="str">
        <f>IF(EI6="","",INDEX(DIFFERENTIATION_UNMERGE_AREA,MATCH(EI6,DIFFERENTIATION_ID_DIFF,0)))</f>
        <v>Территория 7</v>
      </c>
      <c r="EJ8" s="2403"/>
      <c r="EK8" s="2402" t="str">
        <f>IF(EK6="","",INDEX(DIFFERENTIATION_UNMERGE_AREA,MATCH(EK6,DIFFERENTIATION_ID_DIFF,0)))</f>
        <v>Территория 7</v>
      </c>
      <c r="EL8" s="2403"/>
      <c r="EM8" s="2402" t="str">
        <f>IF(EM6="","",INDEX(DIFFERENTIATION_UNMERGE_AREA,MATCH(EM6,DIFFERENTIATION_ID_DIFF,0)))</f>
        <v>Территория 7</v>
      </c>
      <c r="EN8" s="2403"/>
      <c r="EO8" s="2402" t="str">
        <f>IF(EO6="","",INDEX(DIFFERENTIATION_UNMERGE_AREA,MATCH(EO6,DIFFERENTIATION_ID_DIFF,0)))</f>
        <v>Территория 7</v>
      </c>
      <c r="EP8" s="2403"/>
      <c r="EQ8" s="2402" t="str">
        <f>IF(EQ6="","",INDEX(DIFFERENTIATION_UNMERGE_AREA,MATCH(EQ6,DIFFERENTIATION_ID_DIFF,0)))</f>
        <v>Территория 7</v>
      </c>
      <c r="ER8" s="2403"/>
      <c r="ES8" s="2402" t="str">
        <f>IF(ES6="","",INDEX(DIFFERENTIATION_UNMERGE_AREA,MATCH(ES6,DIFFERENTIATION_ID_DIFF,0)))</f>
        <v>Территория 7</v>
      </c>
      <c r="ET8" s="2403"/>
      <c r="EU8" s="2402" t="str">
        <f>IF(EU6="","",INDEX(DIFFERENTIATION_UNMERGE_AREA,MATCH(EU6,DIFFERENTIATION_ID_DIFF,0)))</f>
        <v>Территория 7</v>
      </c>
      <c r="EV8" s="2403"/>
      <c r="EW8" s="2402" t="str">
        <f>IF(EW6="","",INDEX(DIFFERENTIATION_UNMERGE_AREA,MATCH(EW6,DIFFERENTIATION_ID_DIFF,0)))</f>
        <v>Территория 7</v>
      </c>
      <c r="EX8" s="2403"/>
      <c r="EY8" s="2402" t="str">
        <f>IF(EY6="","",INDEX(DIFFERENTIATION_UNMERGE_AREA,MATCH(EY6,DIFFERENTIATION_ID_DIFF,0)))</f>
        <v>Территория 7</v>
      </c>
      <c r="EZ8" s="2403"/>
      <c r="FA8" s="2402" t="str">
        <f>IF(FA6="","",INDEX(DIFFERENTIATION_UNMERGE_AREA,MATCH(FA6,DIFFERENTIATION_ID_DIFF,0)))</f>
        <v>Территория 7</v>
      </c>
      <c r="FB8" s="2403"/>
      <c r="FC8" s="2402" t="str">
        <f>IF(FC6="","",INDEX(DIFFERENTIATION_UNMERGE_AREA,MATCH(FC6,DIFFERENTIATION_ID_DIFF,0)))</f>
        <v>Территория 7</v>
      </c>
      <c r="FD8" s="2403"/>
      <c r="FE8" s="2402" t="str">
        <f>IF(FE6="","",INDEX(DIFFERENTIATION_UNMERGE_AREA,MATCH(FE6,DIFFERENTIATION_ID_DIFF,0)))</f>
        <v>Территория 7</v>
      </c>
      <c r="FF8" s="2403"/>
      <c r="FG8" s="2402" t="str">
        <f>IF(FG6="","",INDEX(DIFFERENTIATION_UNMERGE_AREA,MATCH(FG6,DIFFERENTIATION_ID_DIFF,0)))</f>
        <v>Территория 7</v>
      </c>
      <c r="FH8" s="2403"/>
      <c r="FI8" s="2402" t="str">
        <f>IF(FI6="","",INDEX(DIFFERENTIATION_UNMERGE_AREA,MATCH(FI6,DIFFERENTIATION_ID_DIFF,0)))</f>
        <v>Территория 7</v>
      </c>
      <c r="FJ8" s="2403"/>
      <c r="FK8" s="2402" t="str">
        <f>IF(FK6="","",INDEX(DIFFERENTIATION_UNMERGE_AREA,MATCH(FK6,DIFFERENTIATION_ID_DIFF,0)))</f>
        <v>Территория 7</v>
      </c>
      <c r="FL8" s="2403"/>
      <c r="FM8" s="2402" t="str">
        <f>IF(FM6="","",INDEX(DIFFERENTIATION_UNMERGE_AREA,MATCH(FM6,DIFFERENTIATION_ID_DIFF,0)))</f>
        <v>Территория 7</v>
      </c>
      <c r="FN8" s="2403"/>
      <c r="FO8" s="2402" t="str">
        <f>IF(FO6="","",INDEX(DIFFERENTIATION_UNMERGE_AREA,MATCH(FO6,DIFFERENTIATION_ID_DIFF,0)))</f>
        <v>Территория 7</v>
      </c>
      <c r="FP8" s="2403"/>
      <c r="FQ8" s="2402" t="str">
        <f>IF(FQ6="","",INDEX(DIFFERENTIATION_UNMERGE_AREA,MATCH(FQ6,DIFFERENTIATION_ID_DIFF,0)))</f>
        <v>Территория 8</v>
      </c>
      <c r="FR8" s="2403"/>
      <c r="FS8" s="2402" t="str">
        <f>IF(FS6="","",INDEX(DIFFERENTIATION_UNMERGE_AREA,MATCH(FS6,DIFFERENTIATION_ID_DIFF,0)))</f>
        <v>Территория 9</v>
      </c>
      <c r="FT8" s="2403"/>
      <c r="FU8" s="2402" t="str">
        <f>IF(FU6="","",INDEX(DIFFERENTIATION_UNMERGE_AREA,MATCH(FU6,DIFFERENTIATION_ID_DIFF,0)))</f>
        <v>Территория 9</v>
      </c>
      <c r="FV8" s="2403"/>
      <c r="FW8" s="2402" t="str">
        <f>IF(FW6="","",INDEX(DIFFERENTIATION_UNMERGE_AREA,MATCH(FW6,DIFFERENTIATION_ID_DIFF,0)))</f>
        <v>Территория 9</v>
      </c>
      <c r="FX8" s="2403"/>
      <c r="FY8" s="2402" t="str">
        <f>IF(FY6="","",INDEX(DIFFERENTIATION_UNMERGE_AREA,MATCH(FY6,DIFFERENTIATION_ID_DIFF,0)))</f>
        <v>Территория 9</v>
      </c>
      <c r="FZ8" s="2403"/>
      <c r="GA8" s="2402" t="str">
        <f>IF(GA6="","",INDEX(DIFFERENTIATION_UNMERGE_AREA,MATCH(GA6,DIFFERENTIATION_ID_DIFF,0)))</f>
        <v>Территория 9</v>
      </c>
      <c r="GB8" s="2403"/>
      <c r="GC8" s="2402" t="str">
        <f>IF(GC6="","",INDEX(DIFFERENTIATION_UNMERGE_AREA,MATCH(GC6,DIFFERENTIATION_ID_DIFF,0)))</f>
        <v>Территория 9</v>
      </c>
      <c r="GD8" s="2403"/>
      <c r="GE8" s="2402" t="str">
        <f>IF(GE6="","",INDEX(DIFFERENTIATION_UNMERGE_AREA,MATCH(GE6,DIFFERENTIATION_ID_DIFF,0)))</f>
        <v>Территория 9</v>
      </c>
      <c r="GF8" s="2403"/>
      <c r="GG8" s="2402" t="str">
        <f>IF(GG6="","",INDEX(DIFFERENTIATION_UNMERGE_AREA,MATCH(GG6,DIFFERENTIATION_ID_DIFF,0)))</f>
        <v>Территория 9</v>
      </c>
      <c r="GH8" s="2403"/>
      <c r="GI8" s="2402" t="str">
        <f>IF(GI6="","",INDEX(DIFFERENTIATION_UNMERGE_AREA,MATCH(GI6,DIFFERENTIATION_ID_DIFF,0)))</f>
        <v>Территория 9</v>
      </c>
      <c r="GJ8" s="2403"/>
      <c r="GK8" s="2402" t="str">
        <f>IF(GK6="","",INDEX(DIFFERENTIATION_UNMERGE_AREA,MATCH(GK6,DIFFERENTIATION_ID_DIFF,0)))</f>
        <v>Территория 9</v>
      </c>
      <c r="GL8" s="2403"/>
      <c r="GM8" s="2402" t="str">
        <f>IF(GM6="","",INDEX(DIFFERENTIATION_UNMERGE_AREA,MATCH(GM6,DIFFERENTIATION_ID_DIFF,0)))</f>
        <v>Территория 9</v>
      </c>
      <c r="GN8" s="2403"/>
      <c r="GO8" s="2402" t="str">
        <f>IF(GO6="","",INDEX(DIFFERENTIATION_UNMERGE_AREA,MATCH(GO6,DIFFERENTIATION_ID_DIFF,0)))</f>
        <v>Территория 9</v>
      </c>
      <c r="GP8" s="2403"/>
      <c r="GQ8" s="2402" t="str">
        <f>IF(GQ6="","",INDEX(DIFFERENTIATION_UNMERGE_AREA,MATCH(GQ6,DIFFERENTIATION_ID_DIFF,0)))</f>
        <v>Территория 9</v>
      </c>
      <c r="GR8" s="2403"/>
      <c r="GS8" s="2402" t="str">
        <f>IF(GS6="","",INDEX(DIFFERENTIATION_UNMERGE_AREA,MATCH(GS6,DIFFERENTIATION_ID_DIFF,0)))</f>
        <v>Территория 9</v>
      </c>
      <c r="GT8" s="2403"/>
      <c r="GU8" s="2402" t="str">
        <f>IF(GU6="","",INDEX(DIFFERENTIATION_UNMERGE_AREA,MATCH(GU6,DIFFERENTIATION_ID_DIFF,0)))</f>
        <v>Территория 9</v>
      </c>
      <c r="GV8" s="2403"/>
      <c r="GW8" s="2402" t="str">
        <f>IF(GW6="","",INDEX(DIFFERENTIATION_UNMERGE_AREA,MATCH(GW6,DIFFERENTIATION_ID_DIFF,0)))</f>
        <v>Территория 9</v>
      </c>
      <c r="GX8" s="2403"/>
      <c r="GY8" s="2402" t="str">
        <f>IF(GY6="","",INDEX(DIFFERENTIATION_UNMERGE_AREA,MATCH(GY6,DIFFERENTIATION_ID_DIFF,0)))</f>
        <v>Территория 9</v>
      </c>
      <c r="GZ8" s="2403"/>
      <c r="HA8" s="2402" t="str">
        <f>IF(HA6="","",INDEX(DIFFERENTIATION_UNMERGE_AREA,MATCH(HA6,DIFFERENTIATION_ID_DIFF,0)))</f>
        <v>Территория 9</v>
      </c>
      <c r="HB8" s="2403"/>
      <c r="HC8" s="2402" t="str">
        <f>IF(HC6="","",INDEX(DIFFERENTIATION_UNMERGE_AREA,MATCH(HC6,DIFFERENTIATION_ID_DIFF,0)))</f>
        <v>Территория 9</v>
      </c>
      <c r="HD8" s="2403"/>
      <c r="HE8" s="2402" t="str">
        <f>IF(HE6="","",INDEX(DIFFERENTIATION_UNMERGE_AREA,MATCH(HE6,DIFFERENTIATION_ID_DIFF,0)))</f>
        <v>Территория 9</v>
      </c>
      <c r="HF8" s="2403"/>
      <c r="HG8" s="2402" t="str">
        <f>IF(HG6="","",INDEX(DIFFERENTIATION_UNMERGE_AREA,MATCH(HG6,DIFFERENTIATION_ID_DIFF,0)))</f>
        <v>Территория 9</v>
      </c>
      <c r="HH8" s="2403"/>
      <c r="HI8" s="2402" t="str">
        <f>IF(HI6="","",INDEX(DIFFERENTIATION_UNMERGE_AREA,MATCH(HI6,DIFFERENTIATION_ID_DIFF,0)))</f>
        <v>Территория 9</v>
      </c>
      <c r="HJ8" s="2403"/>
      <c r="HK8" s="2402" t="str">
        <f>IF(HK6="","",INDEX(DIFFERENTIATION_UNMERGE_AREA,MATCH(HK6,DIFFERENTIATION_ID_DIFF,0)))</f>
        <v>Территория 9</v>
      </c>
      <c r="HL8" s="2403"/>
      <c r="HM8" s="2402" t="str">
        <f>IF(HM6="","",INDEX(DIFFERENTIATION_UNMERGE_AREA,MATCH(HM6,DIFFERENTIATION_ID_DIFF,0)))</f>
        <v>Территория 9</v>
      </c>
      <c r="HN8" s="2403"/>
      <c r="HO8" s="2402" t="str">
        <f>IF(HO6="","",INDEX(DIFFERENTIATION_UNMERGE_AREA,MATCH(HO6,DIFFERENTIATION_ID_DIFF,0)))</f>
        <v>Территория 9</v>
      </c>
      <c r="HP8" s="2403"/>
      <c r="HQ8" s="2402" t="str">
        <f>IF(HQ6="","",INDEX(DIFFERENTIATION_UNMERGE_AREA,MATCH(HQ6,DIFFERENTIATION_ID_DIFF,0)))</f>
        <v>Территория 9</v>
      </c>
      <c r="HR8" s="2403"/>
      <c r="HS8" s="2402" t="str">
        <f>IF(HS6="","",INDEX(DIFFERENTIATION_UNMERGE_AREA,MATCH(HS6,DIFFERENTIATION_ID_DIFF,0)))</f>
        <v>Территория 9</v>
      </c>
      <c r="HT8" s="2403"/>
      <c r="HU8" s="2402" t="str">
        <f>IF(HU6="","",INDEX(DIFFERENTIATION_UNMERGE_AREA,MATCH(HU6,DIFFERENTIATION_ID_DIFF,0)))</f>
        <v>Территория 9</v>
      </c>
      <c r="HV8" s="2403"/>
      <c r="HW8" s="2402" t="str">
        <f>IF(HW6="","",INDEX(DIFFERENTIATION_UNMERGE_AREA,MATCH(HW6,DIFFERENTIATION_ID_DIFF,0)))</f>
        <v>Территория 9</v>
      </c>
      <c r="HX8" s="2403"/>
      <c r="HY8" s="2402" t="str">
        <f>IF(HY6="","",INDEX(DIFFERENTIATION_UNMERGE_AREA,MATCH(HY6,DIFFERENTIATION_ID_DIFF,0)))</f>
        <v>Территория 9</v>
      </c>
      <c r="HZ8" s="2403"/>
      <c r="IA8" s="2402" t="str">
        <f>IF(IA6="","",INDEX(DIFFERENTIATION_UNMERGE_AREA,MATCH(IA6,DIFFERENTIATION_ID_DIFF,0)))</f>
        <v>Территория 9</v>
      </c>
      <c r="IB8" s="2403"/>
      <c r="IC8" s="2402" t="str">
        <f>IF(IC6="","",INDEX(DIFFERENTIATION_UNMERGE_AREA,MATCH(IC6,DIFFERENTIATION_ID_DIFF,0)))</f>
        <v>Территория 9</v>
      </c>
      <c r="ID8" s="2403"/>
      <c r="IE8" s="2402" t="str">
        <f>IF(IE6="","",INDEX(DIFFERENTIATION_UNMERGE_AREA,MATCH(IE6,DIFFERENTIATION_ID_DIFF,0)))</f>
        <v>Территория 9</v>
      </c>
      <c r="IF8" s="2403"/>
      <c r="IG8" s="2402" t="str">
        <f>IF(IG6="","",INDEX(DIFFERENTIATION_UNMERGE_AREA,MATCH(IG6,DIFFERENTIATION_ID_DIFF,0)))</f>
        <v>Территория 9</v>
      </c>
      <c r="IH8" s="2403"/>
      <c r="II8" s="2402" t="str">
        <f>IF(II6="","",INDEX(DIFFERENTIATION_UNMERGE_AREA,MATCH(II6,DIFFERENTIATION_ID_DIFF,0)))</f>
        <v>Территория 9</v>
      </c>
      <c r="IJ8" s="2403"/>
      <c r="IK8" s="2402" t="str">
        <f>IF(IK6="","",INDEX(DIFFERENTIATION_UNMERGE_AREA,MATCH(IK6,DIFFERENTIATION_ID_DIFF,0)))</f>
        <v>Территория 9</v>
      </c>
      <c r="IL8" s="2403"/>
      <c r="IM8" s="2402" t="str">
        <f>IF(IM6="","",INDEX(DIFFERENTIATION_UNMERGE_AREA,MATCH(IM6,DIFFERENTIATION_ID_DIFF,0)))</f>
        <v>Территория 9</v>
      </c>
      <c r="IN8" s="2403"/>
      <c r="IO8" s="2402" t="str">
        <f>IF(IO6="","",INDEX(DIFFERENTIATION_UNMERGE_AREA,MATCH(IO6,DIFFERENTIATION_ID_DIFF,0)))</f>
        <v>Территория 10</v>
      </c>
      <c r="IP8" s="2403"/>
      <c r="IQ8" s="2402" t="str">
        <f>IF(IQ6="","",INDEX(DIFFERENTIATION_UNMERGE_AREA,MATCH(IQ6,DIFFERENTIATION_ID_DIFF,0)))</f>
        <v>Территория 10</v>
      </c>
      <c r="IR8" s="2403"/>
      <c r="IS8" s="2402" t="str">
        <f>IF(IS6="","",INDEX(DIFFERENTIATION_UNMERGE_AREA,MATCH(IS6,DIFFERENTIATION_ID_DIFF,0)))</f>
        <v>Территория 10</v>
      </c>
      <c r="IT8" s="2403"/>
      <c r="IU8" s="2402" t="str">
        <f>IF(IU6="","",INDEX(DIFFERENTIATION_UNMERGE_AREA,MATCH(IU6,DIFFERENTIATION_ID_DIFF,0)))</f>
        <v>Территория 10</v>
      </c>
      <c r="IV8" s="2403"/>
      <c r="IW8" s="2402" t="str">
        <f>IF(IW6="","",INDEX(DIFFERENTIATION_UNMERGE_AREA,MATCH(IW6,DIFFERENTIATION_ID_DIFF,0)))</f>
        <v>Территория 10</v>
      </c>
      <c r="IX8" s="2403"/>
      <c r="IY8" s="2402" t="str">
        <f>IF(IY6="","",INDEX(DIFFERENTIATION_UNMERGE_AREA,MATCH(IY6,DIFFERENTIATION_ID_DIFF,0)))</f>
        <v>Территория 11</v>
      </c>
      <c r="IZ8" s="2403"/>
      <c r="JA8" s="2402" t="str">
        <f>IF(JA6="","",INDEX(DIFFERENTIATION_UNMERGE_AREA,MATCH(JA6,DIFFERENTIATION_ID_DIFF,0)))</f>
        <v>Территория 12</v>
      </c>
      <c r="JB8" s="2403"/>
      <c r="JC8" s="2402" t="str">
        <f>IF(JC6="","",INDEX(DIFFERENTIATION_UNMERGE_AREA,MATCH(JC6,DIFFERENTIATION_ID_DIFF,0)))</f>
        <v>Территория 13</v>
      </c>
      <c r="JD8" s="2403"/>
      <c r="JE8" s="2402" t="str">
        <f>IF(JE6="","",INDEX(DIFFERENTIATION_UNMERGE_AREA,MATCH(JE6,DIFFERENTIATION_ID_DIFF,0)))</f>
        <v>Территория 13</v>
      </c>
      <c r="JF8" s="2403"/>
      <c r="JG8" s="2402" t="str">
        <f>IF(JG6="","",INDEX(DIFFERENTIATION_UNMERGE_AREA,MATCH(JG6,DIFFERENTIATION_ID_DIFF,0)))</f>
        <v>Территория 13</v>
      </c>
      <c r="JH8" s="2403"/>
      <c r="JI8" s="2402" t="str">
        <f>IF(JI6="","",INDEX(DIFFERENTIATION_UNMERGE_AREA,MATCH(JI6,DIFFERENTIATION_ID_DIFF,0)))</f>
        <v>Территория 13</v>
      </c>
      <c r="JJ8" s="2403"/>
      <c r="JK8" s="2402" t="str">
        <f>IF(JK6="","",INDEX(DIFFERENTIATION_UNMERGE_AREA,MATCH(JK6,DIFFERENTIATION_ID_DIFF,0)))</f>
        <v>Территория 13</v>
      </c>
      <c r="JL8" s="2403"/>
      <c r="JM8" s="2402" t="str">
        <f>IF(JM6="","",INDEX(DIFFERENTIATION_UNMERGE_AREA,MATCH(JM6,DIFFERENTIATION_ID_DIFF,0)))</f>
        <v>Территория 13</v>
      </c>
      <c r="JN8" s="2403"/>
      <c r="JO8" s="2402" t="str">
        <f>IF(JO6="","",INDEX(DIFFERENTIATION_UNMERGE_AREA,MATCH(JO6,DIFFERENTIATION_ID_DIFF,0)))</f>
        <v>Территория 13</v>
      </c>
      <c r="JP8" s="2403"/>
      <c r="JQ8" s="2402" t="str">
        <f>IF(JQ6="","",INDEX(DIFFERENTIATION_UNMERGE_AREA,MATCH(JQ6,DIFFERENTIATION_ID_DIFF,0)))</f>
        <v>Территория 13</v>
      </c>
      <c r="JR8" s="2403"/>
      <c r="JS8" s="2402" t="str">
        <f>IF(JS6="","",INDEX(DIFFERENTIATION_UNMERGE_AREA,MATCH(JS6,DIFFERENTIATION_ID_DIFF,0)))</f>
        <v>Территория 13</v>
      </c>
      <c r="JT8" s="2403"/>
      <c r="JU8" s="2402" t="str">
        <f>IF(JU6="","",INDEX(DIFFERENTIATION_UNMERGE_AREA,MATCH(JU6,DIFFERENTIATION_ID_DIFF,0)))</f>
        <v>Территория 13</v>
      </c>
      <c r="JV8" s="2403"/>
      <c r="JW8" s="2402" t="str">
        <f>IF(JW6="","",INDEX(DIFFERENTIATION_UNMERGE_AREA,MATCH(JW6,DIFFERENTIATION_ID_DIFF,0)))</f>
        <v>Территория 13</v>
      </c>
      <c r="JX8" s="2403"/>
      <c r="JY8" s="2402" t="str">
        <f>IF(JY6="","",INDEX(DIFFERENTIATION_UNMERGE_AREA,MATCH(JY6,DIFFERENTIATION_ID_DIFF,0)))</f>
        <v>Территория 13</v>
      </c>
      <c r="JZ8" s="2403"/>
      <c r="KA8" s="2402" t="str">
        <f>IF(KA6="","",INDEX(DIFFERENTIATION_UNMERGE_AREA,MATCH(KA6,DIFFERENTIATION_ID_DIFF,0)))</f>
        <v>Территория 13</v>
      </c>
      <c r="KB8" s="2403"/>
      <c r="KC8" s="2402" t="str">
        <f>IF(KC6="","",INDEX(DIFFERENTIATION_UNMERGE_AREA,MATCH(KC6,DIFFERENTIATION_ID_DIFF,0)))</f>
        <v>Территория 13</v>
      </c>
      <c r="KD8" s="2403"/>
      <c r="KE8" s="2402" t="str">
        <f>IF(KE6="","",INDEX(DIFFERENTIATION_UNMERGE_AREA,MATCH(KE6,DIFFERENTIATION_ID_DIFF,0)))</f>
        <v>Территория 13</v>
      </c>
      <c r="KF8" s="2403"/>
      <c r="KG8" s="2402" t="str">
        <f>IF(KG6="","",INDEX(DIFFERENTIATION_UNMERGE_AREA,MATCH(KG6,DIFFERENTIATION_ID_DIFF,0)))</f>
        <v>Территория 13</v>
      </c>
      <c r="KH8" s="2403"/>
      <c r="KI8" s="2402" t="str">
        <f>IF(KI6="","",INDEX(DIFFERENTIATION_UNMERGE_AREA,MATCH(KI6,DIFFERENTIATION_ID_DIFF,0)))</f>
        <v>Территория 13</v>
      </c>
      <c r="KJ8" s="2403"/>
      <c r="KK8" s="2402" t="str">
        <f>IF(KK6="","",INDEX(DIFFERENTIATION_UNMERGE_AREA,MATCH(KK6,DIFFERENTIATION_ID_DIFF,0)))</f>
        <v>Территория 13</v>
      </c>
      <c r="KL8" s="2403"/>
      <c r="KM8" s="2402" t="str">
        <f>IF(KM6="","",INDEX(DIFFERENTIATION_UNMERGE_AREA,MATCH(KM6,DIFFERENTIATION_ID_DIFF,0)))</f>
        <v>Территория 14</v>
      </c>
      <c r="KN8" s="2403"/>
      <c r="KO8" s="2402" t="str">
        <f>IF(KO6="","",INDEX(DIFFERENTIATION_UNMERGE_AREA,MATCH(KO6,DIFFERENTIATION_ID_DIFF,0)))</f>
        <v>Территория 15</v>
      </c>
      <c r="KP8" s="2403"/>
      <c r="KQ8" s="2402" t="str">
        <f>IF(KQ6="","",INDEX(DIFFERENTIATION_UNMERGE_AREA,MATCH(KQ6,DIFFERENTIATION_ID_DIFF,0)))</f>
        <v>Территория 15</v>
      </c>
      <c r="KR8" s="2403"/>
      <c r="KS8" s="2402" t="str">
        <f>IF(KS6="","",INDEX(DIFFERENTIATION_UNMERGE_AREA,MATCH(KS6,DIFFERENTIATION_ID_DIFF,0)))</f>
        <v>Территория 15</v>
      </c>
      <c r="KT8" s="2403"/>
      <c r="KU8" s="2402" t="str">
        <f>IF(KU6="","",INDEX(DIFFERENTIATION_UNMERGE_AREA,MATCH(KU6,DIFFERENTIATION_ID_DIFF,0)))</f>
        <v>Территория 16</v>
      </c>
      <c r="KV8" s="2403"/>
      <c r="KW8" s="2402" t="str">
        <f>IF(KW6="","",INDEX(DIFFERENTIATION_UNMERGE_AREA,MATCH(KW6,DIFFERENTIATION_ID_DIFF,0)))</f>
        <v>Территория 16</v>
      </c>
      <c r="KX8" s="2403"/>
      <c r="KY8" s="2402" t="str">
        <f>IF(KY6="","",INDEX(DIFFERENTIATION_UNMERGE_AREA,MATCH(KY6,DIFFERENTIATION_ID_DIFF,0)))</f>
        <v>Территория 16</v>
      </c>
      <c r="KZ8" s="2403"/>
      <c r="LA8" s="2402" t="str">
        <f>IF(LA6="","",INDEX(DIFFERENTIATION_UNMERGE_AREA,MATCH(LA6,DIFFERENTIATION_ID_DIFF,0)))</f>
        <v>Территория 16</v>
      </c>
      <c r="LB8" s="2403"/>
      <c r="LC8" s="2402" t="str">
        <f>IF(LC6="","",INDEX(DIFFERENTIATION_UNMERGE_AREA,MATCH(LC6,DIFFERENTIATION_ID_DIFF,0)))</f>
        <v>Территория 16</v>
      </c>
      <c r="LD8" s="2403"/>
      <c r="LE8" s="2402" t="str">
        <f>IF(LE6="","",INDEX(DIFFERENTIATION_UNMERGE_AREA,MATCH(LE6,DIFFERENTIATION_ID_DIFF,0)))</f>
        <v>Территория 16</v>
      </c>
      <c r="LF8" s="2403"/>
      <c r="LG8" s="2402" t="str">
        <f>IF(LG6="","",INDEX(DIFFERENTIATION_UNMERGE_AREA,MATCH(LG6,DIFFERENTIATION_ID_DIFF,0)))</f>
        <v>Территория 16</v>
      </c>
      <c r="LH8" s="2403"/>
      <c r="LI8" s="2402" t="str">
        <f>IF(LI6="","",INDEX(DIFFERENTIATION_UNMERGE_AREA,MATCH(LI6,DIFFERENTIATION_ID_DIFF,0)))</f>
        <v>Территория 16</v>
      </c>
      <c r="LJ8" s="2403"/>
      <c r="LK8" s="2402" t="str">
        <f>IF(LK6="","",INDEX(DIFFERENTIATION_UNMERGE_AREA,MATCH(LK6,DIFFERENTIATION_ID_DIFF,0)))</f>
        <v>Территория 17</v>
      </c>
      <c r="LL8" s="2403"/>
      <c r="LM8" s="2402" t="str">
        <f>IF(LM6="","",INDEX(DIFFERENTIATION_UNMERGE_AREA,MATCH(LM6,DIFFERENTIATION_ID_DIFF,0)))</f>
        <v>Территория 17</v>
      </c>
      <c r="LN8" s="2403"/>
      <c r="LO8" s="2402" t="str">
        <f>IF(LO6="","",INDEX(DIFFERENTIATION_UNMERGE_AREA,MATCH(LO6,DIFFERENTIATION_ID_DIFF,0)))</f>
        <v>Территория 17</v>
      </c>
      <c r="LP8" s="2403"/>
      <c r="LQ8" s="2402" t="str">
        <f>IF(LQ6="","",INDEX(DIFFERENTIATION_UNMERGE_AREA,MATCH(LQ6,DIFFERENTIATION_ID_DIFF,0)))</f>
        <v>Территория 17</v>
      </c>
      <c r="LR8" s="2403"/>
      <c r="LS8" s="2402" t="str">
        <f>IF(LS6="","",INDEX(DIFFERENTIATION_UNMERGE_AREA,MATCH(LS6,DIFFERENTIATION_ID_DIFF,0)))</f>
        <v>Территория 17</v>
      </c>
      <c r="LT8" s="2403"/>
      <c r="LU8" s="2402" t="str">
        <f>IF(LU6="","",INDEX(DIFFERENTIATION_UNMERGE_AREA,MATCH(LU6,DIFFERENTIATION_ID_DIFF,0)))</f>
        <v>Территория 17</v>
      </c>
      <c r="LV8" s="2403"/>
      <c r="LW8" s="2402" t="str">
        <f>IF(LW6="","",INDEX(DIFFERENTIATION_UNMERGE_AREA,MATCH(LW6,DIFFERENTIATION_ID_DIFF,0)))</f>
        <v>Территория 17</v>
      </c>
      <c r="LX8" s="2403"/>
      <c r="LY8" s="2402" t="str">
        <f>IF(LY6="","",INDEX(DIFFERENTIATION_UNMERGE_AREA,MATCH(LY6,DIFFERENTIATION_ID_DIFF,0)))</f>
        <v>Территория 17</v>
      </c>
      <c r="LZ8" s="2403"/>
      <c r="MA8" s="2402" t="str">
        <f>IF(MA6="","",INDEX(DIFFERENTIATION_UNMERGE_AREA,MATCH(MA6,DIFFERENTIATION_ID_DIFF,0)))</f>
        <v>Территория 17</v>
      </c>
      <c r="MB8" s="2403"/>
      <c r="MC8" s="2402" t="str">
        <f>IF(MC6="","",INDEX(DIFFERENTIATION_UNMERGE_AREA,MATCH(MC6,DIFFERENTIATION_ID_DIFF,0)))</f>
        <v>Территория 18</v>
      </c>
      <c r="MD8" s="2403"/>
      <c r="ME8" s="2402" t="str">
        <f>IF(ME6="","",INDEX(DIFFERENTIATION_UNMERGE_AREA,MATCH(ME6,DIFFERENTIATION_ID_DIFF,0)))</f>
        <v>Территория 18</v>
      </c>
      <c r="MF8" s="2403"/>
      <c r="MG8" s="2402" t="str">
        <f>IF(MG6="","",INDEX(DIFFERENTIATION_UNMERGE_AREA,MATCH(MG6,DIFFERENTIATION_ID_DIFF,0)))</f>
        <v>Территория 18</v>
      </c>
      <c r="MH8" s="2403"/>
      <c r="MI8" s="2402" t="str">
        <f>IF(MI6="","",INDEX(DIFFERENTIATION_UNMERGE_AREA,MATCH(MI6,DIFFERENTIATION_ID_DIFF,0)))</f>
        <v>Территория 18</v>
      </c>
      <c r="MJ8" s="2403"/>
      <c r="MK8" s="2402" t="str">
        <f>IF(MK6="","",INDEX(DIFFERENTIATION_UNMERGE_AREA,MATCH(MK6,DIFFERENTIATION_ID_DIFF,0)))</f>
        <v>Территория 18</v>
      </c>
      <c r="ML8" s="2403"/>
      <c r="MM8" s="2402" t="str">
        <f>IF(MM6="","",INDEX(DIFFERENTIATION_UNMERGE_AREA,MATCH(MM6,DIFFERENTIATION_ID_DIFF,0)))</f>
        <v>Территория 18</v>
      </c>
      <c r="MN8" s="2403"/>
      <c r="MO8" s="2402" t="str">
        <f>IF(MO6="","",INDEX(DIFFERENTIATION_UNMERGE_AREA,MATCH(MO6,DIFFERENTIATION_ID_DIFF,0)))</f>
        <v>Территория 18</v>
      </c>
      <c r="MP8" s="2403"/>
      <c r="MQ8" s="2402" t="str">
        <f>IF(MQ6="","",INDEX(DIFFERENTIATION_UNMERGE_AREA,MATCH(MQ6,DIFFERENTIATION_ID_DIFF,0)))</f>
        <v>Территория 18</v>
      </c>
      <c r="MR8" s="2403"/>
      <c r="MS8" s="2402" t="str">
        <f>IF(MS6="","",INDEX(DIFFERENTIATION_UNMERGE_AREA,MATCH(MS6,DIFFERENTIATION_ID_DIFF,0)))</f>
        <v>Территория 18</v>
      </c>
      <c r="MT8" s="2403"/>
      <c r="MU8" s="2402" t="str">
        <f>IF(MU6="","",INDEX(DIFFERENTIATION_UNMERGE_AREA,MATCH(MU6,DIFFERENTIATION_ID_DIFF,0)))</f>
        <v>Территория 18</v>
      </c>
      <c r="MV8" s="2403"/>
      <c r="MW8" s="2402" t="str">
        <f>IF(MW6="","",INDEX(DIFFERENTIATION_UNMERGE_AREA,MATCH(MW6,DIFFERENTIATION_ID_DIFF,0)))</f>
        <v>Территория 18</v>
      </c>
      <c r="MX8" s="2403"/>
      <c r="MY8" s="2402" t="str">
        <f>IF(MY6="","",INDEX(DIFFERENTIATION_UNMERGE_AREA,MATCH(MY6,DIFFERENTIATION_ID_DIFF,0)))</f>
        <v>Территория 18</v>
      </c>
      <c r="MZ8" s="2403"/>
      <c r="NA8" s="2402" t="str">
        <f>IF(NA6="","",INDEX(DIFFERENTIATION_UNMERGE_AREA,MATCH(NA6,DIFFERENTIATION_ID_DIFF,0)))</f>
        <v>Территория 18</v>
      </c>
      <c r="NB8" s="2403"/>
      <c r="NC8" s="2402" t="str">
        <f>IF(NC6="","",INDEX(DIFFERENTIATION_UNMERGE_AREA,MATCH(NC6,DIFFERENTIATION_ID_DIFF,0)))</f>
        <v>Территория 18</v>
      </c>
      <c r="ND8" s="2403"/>
      <c r="NE8" s="2402" t="str">
        <f>IF(NE6="","",INDEX(DIFFERENTIATION_UNMERGE_AREA,MATCH(NE6,DIFFERENTIATION_ID_DIFF,0)))</f>
        <v>Территория 18</v>
      </c>
      <c r="NF8" s="2403"/>
      <c r="NG8" s="2402" t="str">
        <f>IF(NG6="","",INDEX(DIFFERENTIATION_UNMERGE_AREA,MATCH(NG6,DIFFERENTIATION_ID_DIFF,0)))</f>
        <v>Территория 18</v>
      </c>
      <c r="NH8" s="2403"/>
      <c r="NI8" s="2402" t="str">
        <f>IF(NI6="","",INDEX(DIFFERENTIATION_UNMERGE_AREA,MATCH(NI6,DIFFERENTIATION_ID_DIFF,0)))</f>
        <v>Территория 18</v>
      </c>
      <c r="NJ8" s="2403"/>
      <c r="NK8" s="2402" t="str">
        <f>IF(NK6="","",INDEX(DIFFERENTIATION_UNMERGE_AREA,MATCH(NK6,DIFFERENTIATION_ID_DIFF,0)))</f>
        <v>Территория 18</v>
      </c>
      <c r="NL8" s="2403"/>
      <c r="NM8" s="2402" t="str">
        <f>IF(NM6="","",INDEX(DIFFERENTIATION_UNMERGE_AREA,MATCH(NM6,DIFFERENTIATION_ID_DIFF,0)))</f>
        <v>Территория 19</v>
      </c>
      <c r="NN8" s="2403"/>
      <c r="NO8" s="2402" t="str">
        <f>IF(NO6="","",INDEX(DIFFERENTIATION_UNMERGE_AREA,MATCH(NO6,DIFFERENTIATION_ID_DIFF,0)))</f>
        <v>Территория 20</v>
      </c>
      <c r="NP8" s="2403"/>
      <c r="NQ8" s="2402" t="str">
        <f>IF(NQ6="","",INDEX(DIFFERENTIATION_UNMERGE_AREA,MATCH(NQ6,DIFFERENTIATION_ID_DIFF,0)))</f>
        <v>Территория 20</v>
      </c>
      <c r="NR8" s="2403"/>
      <c r="NS8" s="2208"/>
      <c r="NT8" s="518"/>
      <c r="OF8" s="514">
        <v>11</v>
      </c>
    </row>
    <row customHeight="1" ht="11.549999999999999">
      <c r="A9" s="713"/>
      <c r="D9" s="720"/>
      <c r="E9" s="2376" t="s">
        <v>1038</v>
      </c>
      <c r="F9" s="2377"/>
      <c r="G9" s="2402" t="str">
        <f>IF(G6="","",INDEX(DIFFERENTIATION_UNMERGE_SYSTEM,MATCH(G6,DIFFERENTIATION_ID_DIFF,0)))</f>
        <v/>
      </c>
      <c r="H9" s="2403"/>
      <c r="I9" s="2402" t="str">
        <f>IF(I6="","",INDEX(DIFFERENTIATION_UNMERGE_SYSTEM,MATCH(I6,DIFFERENTIATION_ID_DIFF,0)))</f>
        <v>с. Никитинка, ул. Никитинская, 8, котельная № 1-20</v>
      </c>
      <c r="J9" s="2403"/>
      <c r="K9" s="2402" t="str">
        <f>IF(K6="","",INDEX(DIFFERENTIATION_UNMERGE_SYSTEM,MATCH(K6,DIFFERENTIATION_ID_DIFF,0)))</f>
        <v>с. Никитинка, ул. Никитинская, 8, котельная № 1-21</v>
      </c>
      <c r="L9" s="2403"/>
      <c r="M9" s="2402" t="str">
        <f>IF(M6="","",INDEX(DIFFERENTIATION_UNMERGE_SYSTEM,MATCH(M6,DIFFERENTIATION_ID_DIFF,0)))</f>
        <v>с. Елховка, центральная котельная, ул. Матвея Завадского, 39а, котельная № 1-22</v>
      </c>
      <c r="N9" s="2403"/>
      <c r="O9" s="2402" t="str">
        <f>IF(O6="","",INDEX(DIFFERENTIATION_UNMERGE_SYSTEM,MATCH(O6,DIFFERENTIATION_ID_DIFF,0)))</f>
        <v>с. Березовка, квартал 2, д.8, котельная № 1-23</v>
      </c>
      <c r="P9" s="2403"/>
      <c r="Q9" s="2402" t="str">
        <f>IF(Q6="","",INDEX(DIFFERENTIATION_UNMERGE_SYSTEM,MATCH(Q6,DIFFERENTIATION_ID_DIFF,0)))</f>
        <v>с. Березовка, ул. Комсомольская, д. 36Б, котельная № 1-24</v>
      </c>
      <c r="R9" s="2403"/>
      <c r="S9" s="2402" t="str">
        <f>IF(S6="","",INDEX(DIFFERENTIATION_UNMERGE_SYSTEM,MATCH(S6,DIFFERENTIATION_ID_DIFF,0)))</f>
        <v>с. Красные Дома, ул. Почтовая, 30Б, котельная № 1-25</v>
      </c>
      <c r="T9" s="2403"/>
      <c r="U9" s="2402" t="str">
        <f>IF(U6="","",INDEX(DIFFERENTIATION_UNMERGE_SYSTEM,MATCH(U6,DIFFERENTIATION_ID_DIFF,0)))</f>
        <v>с. Красные Дома, ул. Почтовая, 32Б, котельная № 1-26</v>
      </c>
      <c r="V9" s="2403"/>
      <c r="W9" s="2402" t="str">
        <f>IF(W6="","",INDEX(DIFFERENTIATION_UNMERGE_SYSTEM,MATCH(W6,DIFFERENTIATION_ID_DIFF,0)))</f>
        <v>с. Красные Дома, ул. Школьная, 25А, котельная № 1-27</v>
      </c>
      <c r="X9" s="2403"/>
      <c r="Y9" s="2402" t="str">
        <f>IF(Y6="","",INDEX(DIFFERENTIATION_UNMERGE_SYSTEM,MATCH(Y6,DIFFERENTIATION_ID_DIFF,0)))</f>
        <v>с. Красные Дома, ул. Школьная, 27А, котельная № 1-28</v>
      </c>
      <c r="Z9" s="2403"/>
      <c r="AA9" s="2402" t="str">
        <f>IF(AA6="","",INDEX(DIFFERENTIATION_UNMERGE_SYSTEM,MATCH(AA6,DIFFERENTIATION_ID_DIFF,0)))</f>
        <v>с. Красные Дома, ул. Школьная, 29А, котельная № 1-29</v>
      </c>
      <c r="AB9" s="2403"/>
      <c r="AC9" s="2402" t="str">
        <f>IF(AC6="","",INDEX(DIFFERENTIATION_UNMERGE_SYSTEM,MATCH(AC6,DIFFERENTIATION_ID_DIFF,0)))</f>
        <v>с. Красные Дома, ул. Школьная, 31А, котельная № 1-30</v>
      </c>
      <c r="AD9" s="2403"/>
      <c r="AE9" s="2402" t="str">
        <f>IF(AE6="","",INDEX(DIFFERENTIATION_UNMERGE_SYSTEM,MATCH(AE6,DIFFERENTIATION_ID_DIFF,0)))</f>
        <v>с. Красные Дома, ул. Школьная, 33А, котельная № 1-31</v>
      </c>
      <c r="AF9" s="2403"/>
      <c r="AG9" s="2402" t="str">
        <f>IF(AG6="","",INDEX(DIFFERENTIATION_UNMERGE_SYSTEM,MATCH(AG6,DIFFERENTIATION_ID_DIFF,0)))</f>
        <v>с. Знаменка, ул. Набережная, 1А, котельная 1-32</v>
      </c>
      <c r="AH9" s="2403"/>
      <c r="AI9" s="2402" t="str">
        <f>IF(AI6="","",INDEX(DIFFERENTIATION_UNMERGE_SYSTEM,MATCH(AI6,DIFFERENTIATION_ID_DIFF,0)))</f>
        <v>с. Елховка, ул.Школьная, 8А, котельная 1-33</v>
      </c>
      <c r="AJ9" s="2403"/>
      <c r="AK9" s="2402" t="str">
        <f>IF(AK6="","",INDEX(DIFFERENTIATION_UNMERGE_SYSTEM,MATCH(AK6,DIFFERENTIATION_ID_DIFF,0)))</f>
        <v>п. Исаклы, котельная № 1-1</v>
      </c>
      <c r="AL9" s="2403"/>
      <c r="AM9" s="2402" t="str">
        <f>IF(AM6="","",INDEX(DIFFERENTIATION_UNMERGE_SYSTEM,MATCH(AM6,DIFFERENTIATION_ID_DIFF,0)))</f>
        <v>п. Исаклы, ул Комсомольская, котельная № 1-2</v>
      </c>
      <c r="AN9" s="2403"/>
      <c r="AO9" s="2402" t="str">
        <f>IF(AO6="","",INDEX(DIFFERENTIATION_UNMERGE_SYSTEM,MATCH(AO6,DIFFERENTIATION_ID_DIFF,0)))</f>
        <v>с. Б.Константиновка, ул. Центральная, 54А, котельная № 1-3</v>
      </c>
      <c r="AP9" s="2403"/>
      <c r="AQ9" s="2402" t="str">
        <f>IF(AQ6="","",INDEX(DIFFERENTIATION_UNMERGE_SYSTEM,MATCH(AQ6,DIFFERENTIATION_ID_DIFF,0)))</f>
        <v>с. Б.Константиновка, ул. Центральная, 52А(сдк), котельная № 1-4</v>
      </c>
      <c r="AR9" s="2403"/>
      <c r="AS9" s="2402" t="str">
        <f>IF(AS6="","",INDEX(DIFFERENTIATION_UNMERGE_SYSTEM,MATCH(AS6,DIFFERENTIATION_ID_DIFF,0)))</f>
        <v>с. Кошки, ул. Первомайская, (д/с), котельная № 1-5</v>
      </c>
      <c r="AT9" s="2403"/>
      <c r="AU9" s="2402" t="str">
        <f>IF(AU6="","",INDEX(DIFFERENTIATION_UNMERGE_SYSTEM,MATCH(AU6,DIFFERENTIATION_ID_DIFF,0)))</f>
        <v>с. Мамыково, ул. Центральная, 24, котельная № 1-6</v>
      </c>
      <c r="AV9" s="2403"/>
      <c r="AW9" s="2402" t="str">
        <f>IF(AW6="","",INDEX(DIFFERENTIATION_UNMERGE_SYSTEM,MATCH(AW6,DIFFERENTIATION_ID_DIFF,0)))</f>
        <v>с. Новое Фейзулово, ул. Центральная, 45, котельная № 1-7</v>
      </c>
      <c r="AX9" s="2403"/>
      <c r="AY9" s="2402" t="str">
        <f>IF(AY6="","",INDEX(DIFFERENTIATION_UNMERGE_SYSTEM,MATCH(AY6,DIFFERENTIATION_ID_DIFF,0)))</f>
        <v>с. Рахмановка, ул. Школьная, 6г, котельная № 1-8</v>
      </c>
      <c r="AZ9" s="2403"/>
      <c r="BA9" s="2402" t="str">
        <f>IF(BA6="","",INDEX(DIFFERENTIATION_UNMERGE_SYSTEM,MATCH(BA6,DIFFERENTIATION_ID_DIFF,0)))</f>
        <v>с. Русская Васильевка, ул. Луговая, 1 (школа), котельная № 1-9</v>
      </c>
      <c r="BB9" s="2403"/>
      <c r="BC9" s="2402" t="str">
        <f>IF(BC6="","",INDEX(DIFFERENTIATION_UNMERGE_SYSTEM,MATCH(BC6,DIFFERENTIATION_ID_DIFF,0)))</f>
        <v>с. Русская Васильевка, ул. Специалистов, 1 (сдк), котельная № 1-10</v>
      </c>
      <c r="BD9" s="2403"/>
      <c r="BE9" s="2402" t="str">
        <f>IF(BE6="","",INDEX(DIFFERENTIATION_UNMERGE_SYSTEM,MATCH(BE6,DIFFERENTIATION_ID_DIFF,0)))</f>
        <v>с. Ивановка, ул. Центральная, 4А (сдк), котельная № 1-11</v>
      </c>
      <c r="BF9" s="2403"/>
      <c r="BG9" s="2402" t="str">
        <f>IF(BG6="","",INDEX(DIFFERENTIATION_UNMERGE_SYSTEM,MATCH(BG6,DIFFERENTIATION_ID_DIFF,0)))</f>
        <v>с. Ивановка, ул. Центральная, 2А (школак), котельная № 1-12</v>
      </c>
      <c r="BH9" s="2403"/>
      <c r="BI9" s="2402" t="str">
        <f>IF(BI6="","",INDEX(DIFFERENTIATION_UNMERGE_SYSTEM,MATCH(BI6,DIFFERENTIATION_ID_DIFF,0)))</f>
        <v>с. Ивановка, ул. Центральная, 3А (домк), котельная № 1-13</v>
      </c>
      <c r="BJ9" s="2403"/>
      <c r="BK9" s="2402" t="str">
        <f>IF(BK6="","",INDEX(DIFFERENTIATION_UNMERGE_SYSTEM,MATCH(BK6,DIFFERENTIATION_ID_DIFF,0)))</f>
        <v>с. Тенеево. ул. Центральная, 31 (школа), котельная № 1-14</v>
      </c>
      <c r="BL9" s="2403"/>
      <c r="BM9" s="2402" t="str">
        <f>IF(BM6="","",INDEX(DIFFERENTIATION_UNMERGE_SYSTEM,MATCH(BM6,DIFFERENTIATION_ID_DIFF,0)))</f>
        <v>с. Тенеево. ул. Центральная, 38 (сдк), котельная № 1-15</v>
      </c>
      <c r="BN9" s="2403"/>
      <c r="BO9" s="2402" t="str">
        <f>IF(BO6="","",INDEX(DIFFERENTIATION_UNMERGE_SYSTEM,MATCH(BO6,DIFFERENTIATION_ID_DIFF,0)))</f>
        <v>с. Кошки, д/с Теремок, котельная № 1-16</v>
      </c>
      <c r="BP9" s="2403"/>
      <c r="BQ9" s="2402" t="str">
        <f>IF(BQ6="","",INDEX(DIFFERENTIATION_UNMERGE_SYSTEM,MATCH(BQ6,DIFFERENTIATION_ID_DIFF,0)))</f>
        <v>с. Кошки, д/с Радуга, котельная № 1-17</v>
      </c>
      <c r="BR9" s="2403"/>
      <c r="BS9" s="2402" t="str">
        <f>IF(BS6="","",INDEX(DIFFERENTIATION_UNMERGE_SYSTEM,MATCH(BS6,DIFFERENTIATION_ID_DIFF,0)))</f>
        <v>с. Кошки, ст. Подгрузная, ул. Пионерская, 3 (школа), котельная № 1-18</v>
      </c>
      <c r="BT9" s="2403"/>
      <c r="BU9" s="2402" t="str">
        <f>IF(BU6="","",INDEX(DIFFERENTIATION_UNMERGE_SYSTEM,MATCH(BU6,DIFFERENTIATION_ID_DIFF,0)))</f>
        <v>с. Кошки, ст. Подгрузная, ул. Спортивная, 8А (д/с Родничока), котельная № 1-19</v>
      </c>
      <c r="BV9" s="2403"/>
      <c r="BW9" s="2402" t="str">
        <f>IF(BW6="","",INDEX(DIFFERENTIATION_UNMERGE_SYSTEM,MATCH(BW6,DIFFERENTIATION_ID_DIFF,0)))</f>
        <v>с. В.Белозерки, ул. Мира, котельная № 2-1</v>
      </c>
      <c r="BX9" s="2403"/>
      <c r="BY9" s="2402" t="str">
        <f>IF(BY6="","",INDEX(DIFFERENTIATION_UNMERGE_SYSTEM,MATCH(BY6,DIFFERENTIATION_ID_DIFF,0)))</f>
        <v>с. В.Белозерки, ул. Щербакова, котельная № 2-2</v>
      </c>
      <c r="BZ9" s="2403"/>
      <c r="CA9" s="2402" t="str">
        <f>IF(CA6="","",INDEX(DIFFERENTIATION_UNMERGE_SYSTEM,MATCH(CA6,DIFFERENTIATION_ID_DIFF,0)))</f>
        <v>с. В.Белозерки, пер. Восточный, котельная № 2-3</v>
      </c>
      <c r="CB9" s="2403"/>
      <c r="CC9" s="2402" t="str">
        <f>IF(CC6="","",INDEX(DIFFERENTIATION_UNMERGE_SYSTEM,MATCH(CC6,DIFFERENTIATION_ID_DIFF,0)))</f>
        <v>с. В.Белозерки, пер. Западный, котельная № 2-4</v>
      </c>
      <c r="CD9" s="2403"/>
      <c r="CE9" s="2402" t="str">
        <f>IF(CE6="","",INDEX(DIFFERENTIATION_UNMERGE_SYSTEM,MATCH(CE6,DIFFERENTIATION_ID_DIFF,0)))</f>
        <v>с. Большая Черниговка, Микрорайон, 24Б, котельная № 3-1</v>
      </c>
      <c r="CF9" s="2403"/>
      <c r="CG9" s="2402" t="str">
        <f>IF(CG6="","",INDEX(DIFFERENTIATION_UNMERGE_SYSTEM,MATCH(CG6,DIFFERENTIATION_ID_DIFF,0)))</f>
        <v>п. Глушицкий, ул. Шоссейная, 11, котельная № 3-2</v>
      </c>
      <c r="CH9" s="2403"/>
      <c r="CI9" s="2402" t="str">
        <f>IF(CI6="","",INDEX(DIFFERENTIATION_UNMERGE_SYSTEM,MATCH(CI6,DIFFERENTIATION_ID_DIFF,0)))</f>
        <v>п. Полянский, ул. Центральная, 34Б, котельная 3-3</v>
      </c>
      <c r="CJ9" s="2403"/>
      <c r="CK9" s="2402" t="str">
        <f>IF(CK6="","",INDEX(DIFFERENTIATION_UNMERGE_SYSTEM,MATCH(CK6,DIFFERENTIATION_ID_DIFF,0)))</f>
        <v>с. Майское, ул. Специалистов, 12А, котельная № 3-4</v>
      </c>
      <c r="CL9" s="2403"/>
      <c r="CM9" s="2402" t="str">
        <f>IF(CM6="","",INDEX(DIFFERENTIATION_UNMERGE_SYSTEM,MATCH(CM6,DIFFERENTIATION_ID_DIFF,0)))</f>
        <v>пгт Безенчук, ул. Центральная, 9А, котельная № 4-1</v>
      </c>
      <c r="CN9" s="2403"/>
      <c r="CO9" s="2402" t="str">
        <f>IF(CO6="","",INDEX(DIFFERENTIATION_UNMERGE_SYSTEM,MATCH(CO6,DIFFERENTIATION_ID_DIFF,0)))</f>
        <v>с. Владимировка, ул. Солнечная, котельная № 4-34</v>
      </c>
      <c r="CP9" s="2403"/>
      <c r="CQ9" s="2402" t="str">
        <f>IF(CQ6="","",INDEX(DIFFERENTIATION_UNMERGE_SYSTEM,MATCH(CQ6,DIFFERENTIATION_ID_DIFF,0)))</f>
        <v>с. Песочное, ул. Центральная, котельная № 4-2</v>
      </c>
      <c r="CR9" s="2403"/>
      <c r="CS9" s="2402" t="str">
        <f>IF(CS6="","",INDEX(DIFFERENTIATION_UNMERGE_SYSTEM,MATCH(CS6,DIFFERENTIATION_ID_DIFF,0)))</f>
        <v>пгт Безенчук, ул. Луговцева, 57, котельная № 4-3</v>
      </c>
      <c r="CT9" s="2403"/>
      <c r="CU9" s="2402" t="str">
        <f>IF(CU6="","",INDEX(DIFFERENTIATION_UNMERGE_SYSTEM,MATCH(CU6,DIFFERENTIATION_ID_DIFF,0)))</f>
        <v>пгт Безенчук, ул. Степная, 1, котельная № 4-4</v>
      </c>
      <c r="CV9" s="2403"/>
      <c r="CW9" s="2402" t="str">
        <f>IF(CW6="","",INDEX(DIFFERENTIATION_UNMERGE_SYSTEM,MATCH(CW6,DIFFERENTIATION_ID_DIFF,0)))</f>
        <v>пгт Безенчук, ул. Советскаяа, 184, котельная № 4-5</v>
      </c>
      <c r="CX9" s="2403"/>
      <c r="CY9" s="2402" t="str">
        <f>IF(CY6="","",INDEX(DIFFERENTIATION_UNMERGE_SYSTEM,MATCH(CY6,DIFFERENTIATION_ID_DIFF,0)))</f>
        <v>пгт Безенчук, ул. Садовая, 1А, котельная № 4-6</v>
      </c>
      <c r="CZ9" s="2403"/>
      <c r="DA9" s="2402" t="str">
        <f>IF(DA6="","",INDEX(DIFFERENTIATION_UNMERGE_SYSTEM,MATCH(DA6,DIFFERENTIATION_ID_DIFF,0)))</f>
        <v>пгт Безенчук, ул. Солодухина, 167, котельная № 4-7</v>
      </c>
      <c r="DB9" s="2403"/>
      <c r="DC9" s="2402" t="str">
        <f>IF(DC6="","",INDEX(DIFFERENTIATION_UNMERGE_SYSTEM,MATCH(DC6,DIFFERENTIATION_ID_DIFF,0)))</f>
        <v>пгт Безенчук, ул. Быковцева, 77в, котельная № 4-8</v>
      </c>
      <c r="DD9" s="2403"/>
      <c r="DE9" s="2402" t="str">
        <f>IF(DE6="","",INDEX(DIFFERENTIATION_UNMERGE_SYSTEM,MATCH(DE6,DIFFERENTIATION_ID_DIFF,0)))</f>
        <v>пгт Безенчук, ул. Быковцева, 66, котельная № 4-9</v>
      </c>
      <c r="DF9" s="2403"/>
      <c r="DG9" s="2402" t="str">
        <f>IF(DG6="","",INDEX(DIFFERENTIATION_UNMERGE_SYSTEM,MATCH(DG6,DIFFERENTIATION_ID_DIFF,0)))</f>
        <v>с. Осинки, ул. Л.Толстого, котельная № 4-10</v>
      </c>
      <c r="DH9" s="2403"/>
      <c r="DI9" s="2402" t="str">
        <f>IF(DI6="","",INDEX(DIFFERENTIATION_UNMERGE_SYSTEM,MATCH(DI6,DIFFERENTIATION_ID_DIFF,0)))</f>
        <v>с. Осинки, ул. Комсомольская, 1, котельная № 4-11</v>
      </c>
      <c r="DJ9" s="2403"/>
      <c r="DK9" s="2402" t="str">
        <f>IF(DK6="","",INDEX(DIFFERENTIATION_UNMERGE_SYSTEM,MATCH(DK6,DIFFERENTIATION_ID_DIFF,0)))</f>
        <v>с. Осинки, ул. Комсомольская, 2, котельная № 4-12</v>
      </c>
      <c r="DL9" s="2403"/>
      <c r="DM9" s="2402" t="str">
        <f>IF(DM6="","",INDEX(DIFFERENTIATION_UNMERGE_SYSTEM,MATCH(DM6,DIFFERENTIATION_ID_DIFF,0)))</f>
        <v>с. Осинки, ул. Комсомольская, 3, котельная № 4-13</v>
      </c>
      <c r="DN9" s="2403"/>
      <c r="DO9" s="2402" t="str">
        <f>IF(DO6="","",INDEX(DIFFERENTIATION_UNMERGE_SYSTEM,MATCH(DO6,DIFFERENTIATION_ID_DIFF,0)))</f>
        <v>с. Осинки, ул. Комсомольская, 42, котельная № 4-14</v>
      </c>
      <c r="DP9" s="2403"/>
      <c r="DQ9" s="2402" t="str">
        <f>IF(DQ6="","",INDEX(DIFFERENTIATION_UNMERGE_SYSTEM,MATCH(DQ6,DIFFERENTIATION_ID_DIFF,0)))</f>
        <v>с. Ольгино, ул. Северная, 7а, котельная № 4-15</v>
      </c>
      <c r="DR9" s="2403"/>
      <c r="DS9" s="2402" t="str">
        <f>IF(DS6="","",INDEX(DIFFERENTIATION_UNMERGE_SYSTEM,MATCH(DS6,DIFFERENTIATION_ID_DIFF,0)))</f>
        <v>с. Прибой, ул. Гаражная, 4, котельная № 4-16</v>
      </c>
      <c r="DT9" s="2403"/>
      <c r="DU9" s="2402" t="str">
        <f>IF(DU6="","",INDEX(DIFFERENTIATION_UNMERGE_SYSTEM,MATCH(DU6,DIFFERENTIATION_ID_DIFF,0)))</f>
        <v>с. Прибой, ул. Овражная, 4, котельная № 4-17</v>
      </c>
      <c r="DV9" s="2403"/>
      <c r="DW9" s="2402" t="str">
        <f>IF(DW6="","",INDEX(DIFFERENTIATION_UNMERGE_SYSTEM,MATCH(DW6,DIFFERENTIATION_ID_DIFF,0)))</f>
        <v>с. Екатериновка, ул. Фабричная, 25А, котельная № 4-19</v>
      </c>
      <c r="DX9" s="2403"/>
      <c r="DY9" s="2402" t="str">
        <f>IF(DY6="","",INDEX(DIFFERENTIATION_UNMERGE_SYSTEM,MATCH(DY6,DIFFERENTIATION_ID_DIFF,0)))</f>
        <v>с. Екатериновка, ул. Фабричная, 40А, котельная № 4-20</v>
      </c>
      <c r="DZ9" s="2403"/>
      <c r="EA9" s="2402" t="str">
        <f>IF(EA6="","",INDEX(DIFFERENTIATION_UNMERGE_SYSTEM,MATCH(EA6,DIFFERENTIATION_ID_DIFF,0)))</f>
        <v>ст. Звезда, ул. Железнодорожная, 9А, котельная № 4-21</v>
      </c>
      <c r="EB9" s="2403"/>
      <c r="EC9" s="2402" t="str">
        <f>IF(EC6="","",INDEX(DIFFERENTIATION_UNMERGE_SYSTEM,MATCH(EC6,DIFFERENTIATION_ID_DIFF,0)))</f>
        <v>с. Натальино, ул. Школьная, 13А, котельная № 4-22</v>
      </c>
      <c r="ED9" s="2403"/>
      <c r="EE9" s="2402" t="str">
        <f>IF(EE6="","",INDEX(DIFFERENTIATION_UNMERGE_SYSTEM,MATCH(EE6,DIFFERENTIATION_ID_DIFF,0)))</f>
        <v>с. Сосновка,  котельная № 4-23</v>
      </c>
      <c r="EF9" s="2403"/>
      <c r="EG9" s="2402" t="str">
        <f>IF(EG6="","",INDEX(DIFFERENTIATION_UNMERGE_SYSTEM,MATCH(EG6,DIFFERENTIATION_ID_DIFF,0)))</f>
        <v>с. Красноселки, ул. Центральная, 6А, котельная № 4-24</v>
      </c>
      <c r="EH9" s="2403"/>
      <c r="EI9" s="2402" t="str">
        <f>IF(EI6="","",INDEX(DIFFERENTIATION_UNMERGE_SYSTEM,MATCH(EI6,DIFFERENTIATION_ID_DIFF,0)))</f>
        <v>с. Переволоки, ул. Центральная, 33, 35, котельная № 4-28</v>
      </c>
      <c r="EJ9" s="2403"/>
      <c r="EK9" s="2402" t="str">
        <f>IF(EK6="","",INDEX(DIFFERENTIATION_UNMERGE_SYSTEM,MATCH(EK6,DIFFERENTIATION_ID_DIFF,0)))</f>
        <v>с. Переволоки, ул. Центральная, 37, 39, котельная № 4-29</v>
      </c>
      <c r="EL9" s="2403"/>
      <c r="EM9" s="2402" t="str">
        <f>IF(EM6="","",INDEX(DIFFERENTIATION_UNMERGE_SYSTEM,MATCH(EM6,DIFFERENTIATION_ID_DIFF,0)))</f>
        <v>с. Переволоки, ул. Центральная, (сдк), котельная № 4-30</v>
      </c>
      <c r="EN9" s="2403"/>
      <c r="EO9" s="2402" t="str">
        <f>IF(EO6="","",INDEX(DIFFERENTIATION_UNMERGE_SYSTEM,MATCH(EO6,DIFFERENTIATION_ID_DIFF,0)))</f>
        <v>с. Переволоки, ул. Школьная, (школа, д/с), котельная № 4-31</v>
      </c>
      <c r="EP9" s="2403"/>
      <c r="EQ9" s="2402" t="str">
        <f>IF(EQ6="","",INDEX(DIFFERENTIATION_UNMERGE_SYSTEM,MATCH(EQ6,DIFFERENTIATION_ID_DIFF,0)))</f>
        <v>с. С. Залесье, д.3, котельная № 4-32</v>
      </c>
      <c r="ER9" s="2403"/>
      <c r="ES9" s="2402" t="str">
        <f>IF(ES6="","",INDEX(DIFFERENTIATION_UNMERGE_SYSTEM,MATCH(ES6,DIFFERENTIATION_ID_DIFF,0)))</f>
        <v>с. Покровка, ул. Центральная, 1А, котельная № 4-33</v>
      </c>
      <c r="ET9" s="2403"/>
      <c r="EU9" s="2402" t="str">
        <f>IF(EU6="","",INDEX(DIFFERENTIATION_UNMERGE_SYSTEM,MATCH(EU6,DIFFERENTIATION_ID_DIFF,0)))</f>
        <v>с. Новомихайловка, ул. Центральная, 1, котельная № 4-36</v>
      </c>
      <c r="EV9" s="2403"/>
      <c r="EW9" s="2402" t="str">
        <f>IF(EW6="","",INDEX(DIFFERENTIATION_UNMERGE_SYSTEM,MATCH(EW6,DIFFERENTIATION_ID_DIFF,0)))</f>
        <v>с. Новомихайловка, ул. Центральная, 6, котельная № 4-37</v>
      </c>
      <c r="EX9" s="2403"/>
      <c r="EY9" s="2402" t="str">
        <f>IF(EY6="","",INDEX(DIFFERENTIATION_UNMERGE_SYSTEM,MATCH(EY6,DIFFERENTIATION_ID_DIFF,0)))</f>
        <v>с. Новомихайловка, ул. Центральная, 14, котельная № 4-38</v>
      </c>
      <c r="EZ9" s="2403"/>
      <c r="FA9" s="2402" t="str">
        <f>IF(FA6="","",INDEX(DIFFERENTIATION_UNMERGE_SYSTEM,MATCH(FA6,DIFFERENTIATION_ID_DIFF,0)))</f>
        <v>с. Новомихайловка, ул. Фасадная, 3, котельная № 4-39</v>
      </c>
      <c r="FB9" s="2403"/>
      <c r="FC9" s="2402" t="str">
        <f>IF(FC6="","",INDEX(DIFFERENTIATION_UNMERGE_SYSTEM,MATCH(FC6,DIFFERENTIATION_ID_DIFF,0)))</f>
        <v>с. Александровка, ул. Центральная, 44 (сдк), котельная № 4-40</v>
      </c>
      <c r="FD9" s="2403"/>
      <c r="FE9" s="2402" t="str">
        <f>IF(FE6="","",INDEX(DIFFERENTIATION_UNMERGE_SYSTEM,MATCH(FE6,DIFFERENTIATION_ID_DIFF,0)))</f>
        <v>с. Преображенка, ул. Тополинаяя, 13, котельная № 4-42</v>
      </c>
      <c r="FF9" s="2403"/>
      <c r="FG9" s="2402" t="str">
        <f>IF(FG6="","",INDEX(DIFFERENTIATION_UNMERGE_SYSTEM,MATCH(FG6,DIFFERENTIATION_ID_DIFF,0)))</f>
        <v>с. Преображенка, ул. Тополинаяя, 15, котельная № 4-43</v>
      </c>
      <c r="FH9" s="2403"/>
      <c r="FI9" s="2402" t="str">
        <f>IF(FI6="","",INDEX(DIFFERENTIATION_UNMERGE_SYSTEM,MATCH(FI6,DIFFERENTIATION_ID_DIFF,0)))</f>
        <v>ст. Звезда, тепловые сети № 4-44</v>
      </c>
      <c r="FJ9" s="2403"/>
      <c r="FK9" s="2402" t="str">
        <f>IF(FK6="","",INDEX(DIFFERENTIATION_UNMERGE_SYSTEM,MATCH(FK6,DIFFERENTIATION_ID_DIFF,0)))</f>
        <v>п. Разинский, тепловые сети № 4-45</v>
      </c>
      <c r="FL9" s="2403"/>
      <c r="FM9" s="2402" t="str">
        <f>IF(FM6="","",INDEX(DIFFERENTIATION_UNMERGE_SYSTEM,MATCH(FM6,DIFFERENTIATION_ID_DIFF,0)))</f>
        <v>п. Привольный, тепловые сети № 4-46</v>
      </c>
      <c r="FN9" s="2403"/>
      <c r="FO9" s="2402" t="str">
        <f>IF(FO6="","",INDEX(DIFFERENTIATION_UNMERGE_SYSTEM,MATCH(FO6,DIFFERENTIATION_ID_DIFF,0)))</f>
        <v>п. Дружба, тепловые сети № 4-47</v>
      </c>
      <c r="FP9" s="2403"/>
      <c r="FQ9" s="2402" t="str">
        <f>IF(FQ6="","",INDEX(DIFFERENTIATION_UNMERGE_SYSTEM,MATCH(FQ6,DIFFERENTIATION_ID_DIFF,0)))</f>
        <v>с. Владимировка, ул. Максима Горького, котельная № 4-35</v>
      </c>
      <c r="FR9" s="2403"/>
      <c r="FS9" s="2402" t="str">
        <f>IF(FS6="","",INDEX(DIFFERENTIATION_UNMERGE_SYSTEM,MATCH(FS6,DIFFERENTIATION_ID_DIFF,0)))</f>
        <v>с. Кинель-Черкассы, ул. Революционная, 76, котельная № 6-1</v>
      </c>
      <c r="FT9" s="2403"/>
      <c r="FU9" s="2402" t="str">
        <f>IF(FU6="","",INDEX(DIFFERENTIATION_UNMERGE_SYSTEM,MATCH(FU6,DIFFERENTIATION_ID_DIFF,0)))</f>
        <v>с. Репьевка, ул. Победы, 4, котельная № 6-2</v>
      </c>
      <c r="FV9" s="2403"/>
      <c r="FW9" s="2402" t="str">
        <f>IF(FW6="","",INDEX(DIFFERENTIATION_UNMERGE_SYSTEM,MATCH(FW6,DIFFERENTIATION_ID_DIFF,0)))</f>
        <v>с. Садгород, ул. Ленина, 43, котельная № 6-3</v>
      </c>
      <c r="FX9" s="2403"/>
      <c r="FY9" s="2402" t="str">
        <f>IF(FY6="","",INDEX(DIFFERENTIATION_UNMERGE_SYSTEM,MATCH(FY6,DIFFERENTIATION_ID_DIFF,0)))</f>
        <v>с. Тимашево, ул. Молодежная, 15д, котельная № 6-4</v>
      </c>
      <c r="FZ9" s="2403"/>
      <c r="GA9" s="2402" t="str">
        <f>IF(GA6="","",INDEX(DIFFERENTIATION_UNMERGE_SYSTEM,MATCH(GA6,DIFFERENTIATION_ID_DIFF,0)))</f>
        <v>с. Кинель-Черкассы (ГИБДД), ул. Механизаторов, 1, котельная № 6-5</v>
      </c>
      <c r="GB9" s="2403"/>
      <c r="GC9" s="2402" t="str">
        <f>IF(GC6="","",INDEX(DIFFERENTIATION_UNMERGE_SYSTEM,MATCH(GC6,DIFFERENTIATION_ID_DIFF,0)))</f>
        <v>с. Кинель-Черкассы (библиотека), ул. Красноармейская, 115а, котельная № 6-6</v>
      </c>
      <c r="GD9" s="2403"/>
      <c r="GE9" s="2402" t="str">
        <f>IF(GE6="","",INDEX(DIFFERENTIATION_UNMERGE_SYSTEM,MATCH(GE6,DIFFERENTIATION_ID_DIFF,0)))</f>
        <v>с. Березняки, ул. Первомайская, 11, котельная № 6-7</v>
      </c>
      <c r="GF9" s="2403"/>
      <c r="GG9" s="2402" t="str">
        <f>IF(GG6="","",INDEX(DIFFERENTIATION_UNMERGE_SYSTEM,MATCH(GG6,DIFFERENTIATION_ID_DIFF,0)))</f>
        <v>с. Дубовый Колок, ул. Центральная, 8а, котельная № 6-8</v>
      </c>
      <c r="GH9" s="2403"/>
      <c r="GI9" s="2402" t="str">
        <f>IF(GI6="","",INDEX(DIFFERENTIATION_UNMERGE_SYSTEM,MATCH(GI6,DIFFERENTIATION_ID_DIFF,0)))</f>
        <v>с. Семеновка, ул. Советская, 2б, котельная № 6-9</v>
      </c>
      <c r="GJ9" s="2403"/>
      <c r="GK9" s="2402" t="str">
        <f>IF(GK6="","",INDEX(DIFFERENTIATION_UNMERGE_SYSTEM,MATCH(GK6,DIFFERENTIATION_ID_DIFF,0)))</f>
        <v>с. Красная Горка, ул. Чапаевская, 71, котельная № 6-10</v>
      </c>
      <c r="GL9" s="2403"/>
      <c r="GM9" s="2402" t="str">
        <f>IF(GM6="","",INDEX(DIFFERENTIATION_UNMERGE_SYSTEM,MATCH(GM6,DIFFERENTIATION_ID_DIFF,0)))</f>
        <v>с. Кинель-Черкассы (УФМС), ул. Красноармейская, 107, котельная № 6-11</v>
      </c>
      <c r="GN9" s="2403"/>
      <c r="GO9" s="2402" t="str">
        <f>IF(GO6="","",INDEX(DIFFERENTIATION_UNMERGE_SYSTEM,MATCH(GO6,DIFFERENTIATION_ID_DIFF,0)))</f>
        <v>с. Кинель-Черкассы (д/с Голубь), ул. Нефтяников, 9, котельная № 6-12</v>
      </c>
      <c r="GP9" s="2403"/>
      <c r="GQ9" s="2402" t="str">
        <f>IF(GQ6="","",INDEX(DIFFERENTIATION_UNMERGE_SYSTEM,MATCH(GQ6,DIFFERENTIATION_ID_DIFF,0)))</f>
        <v>с. Кинель-Черкассы (д/с Огонек), ул. Авиационная, 7в, котельная № 6-13</v>
      </c>
      <c r="GR9" s="2403"/>
      <c r="GS9" s="2402" t="str">
        <f>IF(GS6="","",INDEX(DIFFERENTIATION_UNMERGE_SYSTEM,MATCH(GS6,DIFFERENTIATION_ID_DIFF,0)))</f>
        <v>с. Тимашево (школа), ул. Комсомольская, 31А, котельная № 6-14</v>
      </c>
      <c r="GT9" s="2403"/>
      <c r="GU9" s="2402" t="str">
        <f>IF(GU6="","",INDEX(DIFFERENTIATION_UNMERGE_SYSTEM,MATCH(GU6,DIFFERENTIATION_ID_DIFF,0)))</f>
        <v>с. Муханово , ул. Больничная, 25, котельная № 6-15</v>
      </c>
      <c r="GV9" s="2403"/>
      <c r="GW9" s="2402" t="str">
        <f>IF(GW6="","",INDEX(DIFFERENTIATION_UNMERGE_SYSTEM,MATCH(GW6,DIFFERENTIATION_ID_DIFF,0)))</f>
        <v>с. Муханово (школа) , ул. Школьная, 1/1, котельная № 6-16</v>
      </c>
      <c r="GX9" s="2403"/>
      <c r="GY9" s="2402" t="str">
        <f>IF(GY6="","",INDEX(DIFFERENTIATION_UNMERGE_SYSTEM,MATCH(GY6,DIFFERENTIATION_ID_DIFF,0)))</f>
        <v>с. Муханово (клуб) , ул. Школьная, 1/1А, котельная № 6-17</v>
      </c>
      <c r="GZ9" s="2403"/>
      <c r="HA9" s="2402" t="str">
        <f>IF(HA6="","",INDEX(DIFFERENTIATION_UNMERGE_SYSTEM,MATCH(HA6,DIFFERENTIATION_ID_DIFF,0)))</f>
        <v>с. Муханово (ж/дом) , ул. Школьная, 1/1Б, котельная № 6-18</v>
      </c>
      <c r="HB9" s="2403"/>
      <c r="HC9" s="2402" t="str">
        <f>IF(HC6="","",INDEX(DIFFERENTIATION_UNMERGE_SYSTEM,MATCH(HC6,DIFFERENTIATION_ID_DIFF,0)))</f>
        <v>с. Кротовка (АПС) , ул. Дачная, котельная № 6-19</v>
      </c>
      <c r="HD9" s="2403"/>
      <c r="HE9" s="2402" t="str">
        <f>IF(HE6="","",INDEX(DIFFERENTIATION_UNMERGE_SYSTEM,MATCH(HE6,DIFFERENTIATION_ID_DIFF,0)))</f>
        <v>с. Кротовка (ЛДПС) , ул. Нефтяников, 7, котельная № 6-20</v>
      </c>
      <c r="HF9" s="2403"/>
      <c r="HG9" s="2402" t="str">
        <f>IF(HG6="","",INDEX(DIFFERENTIATION_UNMERGE_SYSTEM,MATCH(HG6,DIFFERENTIATION_ID_DIFF,0)))</f>
        <v>с. Кротовка (больница) , ул. Мичуринская, 2А, котельная № 6-21</v>
      </c>
      <c r="HH9" s="2403"/>
      <c r="HI9" s="2402" t="str">
        <f>IF(HI6="","",INDEX(DIFFERENTIATION_UNMERGE_SYSTEM,MATCH(HI6,DIFFERENTIATION_ID_DIFF,0)))</f>
        <v>с. Александровка, ул. Спортивная, 8, котельная № 6-22</v>
      </c>
      <c r="HJ9" s="2403"/>
      <c r="HK9" s="2402" t="str">
        <f>IF(HK6="","",INDEX(DIFFERENTIATION_UNMERGE_SYSTEM,MATCH(HK6,DIFFERENTIATION_ID_DIFF,0)))</f>
        <v>с. Б. Сарабай, ул. Черемушки, 2А, котельная № 6-23</v>
      </c>
      <c r="HL9" s="2403"/>
      <c r="HM9" s="2402" t="str">
        <f>IF(HM6="","",INDEX(DIFFERENTIATION_UNMERGE_SYSTEM,MATCH(HM6,DIFFERENTIATION_ID_DIFF,0)))</f>
        <v>с. Кабановка, ул. Крыгина, 1ж, котельная № 6-24</v>
      </c>
      <c r="HN9" s="2403"/>
      <c r="HO9" s="2402" t="str">
        <f>IF(HO6="","",INDEX(DIFFERENTIATION_UNMERGE_SYSTEM,MATCH(HO6,DIFFERENTIATION_ID_DIFF,0)))</f>
        <v>с. Богородское, ул. Молодежнаяа, 1а, котельная № 6-25</v>
      </c>
      <c r="HP9" s="2403"/>
      <c r="HQ9" s="2402" t="str">
        <f>IF(HQ6="","",INDEX(DIFFERENTIATION_UNMERGE_SYSTEM,MATCH(HQ6,DIFFERENTIATION_ID_DIFF,0)))</f>
        <v>с. Богородское, ул. Центральная, 159а, котельная № 6-26</v>
      </c>
      <c r="HR9" s="2403"/>
      <c r="HS9" s="2402" t="str">
        <f>IF(HS6="","",INDEX(DIFFERENTIATION_UNMERGE_SYSTEM,MATCH(HS6,DIFFERENTIATION_ID_DIFF,0)))</f>
        <v>с. Лозовка, ул. Центральная, 4а, котельная № 6-27</v>
      </c>
      <c r="HT9" s="2403"/>
      <c r="HU9" s="2402" t="str">
        <f>IF(HU6="","",INDEX(DIFFERENTIATION_UNMERGE_SYSTEM,MATCH(HU6,DIFFERENTIATION_ID_DIFF,0)))</f>
        <v>с. Лозовка (клуб), ул. Центральная, 1а, котельная № 6-28</v>
      </c>
      <c r="HV9" s="2403"/>
      <c r="HW9" s="2402" t="str">
        <f>IF(HW6="","",INDEX(DIFFERENTIATION_UNMERGE_SYSTEM,MATCH(HW6,DIFFERENTIATION_ID_DIFF,0)))</f>
        <v>с. Новые Ключи(школа), ул. Советская, 38А, котельная № 6-29</v>
      </c>
      <c r="HX9" s="2403"/>
      <c r="HY9" s="2402" t="str">
        <f>IF(HY6="","",INDEX(DIFFERENTIATION_UNMERGE_SYSTEM,MATCH(HY6,DIFFERENTIATION_ID_DIFF,0)))</f>
        <v>с. Новые Ключи(клуб), ул. Советская, 38А, котельная № 6-30</v>
      </c>
      <c r="HZ9" s="2403"/>
      <c r="IA9" s="2402" t="str">
        <f>IF(IA6="","",INDEX(DIFFERENTIATION_UNMERGE_SYSTEM,MATCH(IA6,DIFFERENTIATION_ID_DIFF,0)))</f>
        <v>п. Первомайский, ул. Садовая, 28, котельная № 6-31</v>
      </c>
      <c r="IB9" s="2403"/>
      <c r="IC9" s="2402" t="str">
        <f>IF(IC6="","",INDEX(DIFFERENTIATION_UNMERGE_SYSTEM,MATCH(IC6,DIFFERENTIATION_ID_DIFF,0)))</f>
        <v>с. Черновка, ул. Школьная, 33, котельная № 6-32</v>
      </c>
      <c r="ID9" s="2403"/>
      <c r="IE9" s="2402" t="str">
        <f>IF(IE6="","",INDEX(DIFFERENTIATION_UNMERGE_SYSTEM,MATCH(IE6,DIFFERENTIATION_ID_DIFF,0)))</f>
        <v>с. Кинель-Черкассы, ул. Механизаторов, 16А, котельная № 6-33</v>
      </c>
      <c r="IF9" s="2403"/>
      <c r="IG9" s="2402" t="str">
        <f>IF(IG6="","",INDEX(DIFFERENTIATION_UNMERGE_SYSTEM,MATCH(IG6,DIFFERENTIATION_ID_DIFF,0)))</f>
        <v>с.  Ерзовка, ул. Центральная, 66, котельная № 6-34</v>
      </c>
      <c r="IH9" s="2403"/>
      <c r="II9" s="2402" t="str">
        <f>IF(II6="","",INDEX(DIFFERENTIATION_UNMERGE_SYSTEM,MATCH(II6,DIFFERENTIATION_ID_DIFF,0)))</f>
        <v>с.  Коханы (КДЦ), ул. Советская, 32А, котельная № 6-35</v>
      </c>
      <c r="IJ9" s="2403"/>
      <c r="IK9" s="2402" t="str">
        <f>IF(IK6="","",INDEX(DIFFERENTIATION_UNMERGE_SYSTEM,MATCH(IK6,DIFFERENTIATION_ID_DIFF,0)))</f>
        <v>с.  Полудни (школа), ул. Солнечная, 92А, котельная № 6-36</v>
      </c>
      <c r="IL9" s="2403"/>
      <c r="IM9" s="2402" t="str">
        <f>IF(IM6="","",INDEX(DIFFERENTIATION_UNMERGE_SYSTEM,MATCH(IM6,DIFFERENTIATION_ID_DIFF,0)))</f>
        <v>с.  Вязники, ул. Школьная, 9А, котельная № 6-37</v>
      </c>
      <c r="IN9" s="2403"/>
      <c r="IO9" s="2402" t="str">
        <f>IF(IO6="","",INDEX(DIFFERENTIATION_UNMERGE_SYSTEM,MATCH(IO6,DIFFERENTIATION_ID_DIFF,0)))</f>
        <v>с. Среднее Аверкино, ул. Школьная, 13А, котельная № 6-38</v>
      </c>
      <c r="IP9" s="2403"/>
      <c r="IQ9" s="2402" t="str">
        <f>IF(IQ6="","",INDEX(DIFFERENTIATION_UNMERGE_SYSTEM,MATCH(IQ6,DIFFERENTIATION_ID_DIFF,0)))</f>
        <v>с. Среднее Аверкино, ул. Школьная, 64Б, котельная № 6-39</v>
      </c>
      <c r="IR9" s="2403"/>
      <c r="IS9" s="2402" t="str">
        <f>IF(IS6="","",INDEX(DIFFERENTIATION_UNMERGE_SYSTEM,MATCH(IS6,DIFFERENTIATION_ID_DIFF,0)))</f>
        <v>с. Красные Ключи, ул. Школьная, 14Б, котельная № 6-40</v>
      </c>
      <c r="IT9" s="2403"/>
      <c r="IU9" s="2402" t="str">
        <f>IF(IU6="","",INDEX(DIFFERENTIATION_UNMERGE_SYSTEM,MATCH(IU6,DIFFERENTIATION_ID_DIFF,0)))</f>
        <v>с. Кротково, ул. Ленина, 46Б, котельная № 6-41</v>
      </c>
      <c r="IV9" s="2403"/>
      <c r="IW9" s="2402" t="str">
        <f>IF(IW6="","",INDEX(DIFFERENTIATION_UNMERGE_SYSTEM,MATCH(IW6,DIFFERENTIATION_ID_DIFF,0)))</f>
        <v>с. Первомайск, ул. Первомайская, 46Б, котельная № 6-42</v>
      </c>
      <c r="IX9" s="2403"/>
      <c r="IY9" s="2402" t="str">
        <f>IF(IY6="","",INDEX(DIFFERENTIATION_UNMERGE_SYSTEM,MATCH(IY6,DIFFERENTIATION_ID_DIFF,0)))</f>
        <v>п. Венера, ул. Центральная, 1А, котельная № 6-43</v>
      </c>
      <c r="IZ9" s="2403"/>
      <c r="JA9" s="2402" t="str">
        <f>IF(JA6="","",INDEX(DIFFERENTIATION_UNMERGE_SYSTEM,MATCH(JA6,DIFFERENTIATION_ID_DIFF,0)))</f>
        <v>г.о. Отрадный, ЦЗН, ул. Молодогвардейская, 16А, котельная № 6-44</v>
      </c>
      <c r="JB9" s="2403"/>
      <c r="JC9" s="2402" t="str">
        <f>IF(JC6="","",INDEX(DIFFERENTIATION_UNMERGE_SYSTEM,MATCH(JC6,DIFFERENTIATION_ID_DIFF,0)))</f>
        <v>п. Приволжье, ул. Парковая, котельная № 7-1</v>
      </c>
      <c r="JD9" s="2403"/>
      <c r="JE9" s="2402" t="str">
        <f>IF(JE6="","",INDEX(DIFFERENTIATION_UNMERGE_SYSTEM,MATCH(JE6,DIFFERENTIATION_ID_DIFF,0)))</f>
        <v>п. Приволжье, ул.Комарова, котельная № 7-2</v>
      </c>
      <c r="JF9" s="2403"/>
      <c r="JG9" s="2402" t="str">
        <f>IF(JG6="","",INDEX(DIFFERENTIATION_UNMERGE_SYSTEM,MATCH(JG6,DIFFERENTIATION_ID_DIFF,0)))</f>
        <v>п. Приволжье, ул. Молодежная, котельная № 7-3</v>
      </c>
      <c r="JH9" s="2403"/>
      <c r="JI9" s="2402" t="str">
        <f>IF(JI6="","",INDEX(DIFFERENTIATION_UNMERGE_SYSTEM,MATCH(JI6,DIFFERENTIATION_ID_DIFF,0)))</f>
        <v>п. Приволжье, ул. Советская, котельная № 7-4</v>
      </c>
      <c r="JJ9" s="2403"/>
      <c r="JK9" s="2402" t="str">
        <f>IF(JK6="","",INDEX(DIFFERENTIATION_UNMERGE_SYSTEM,MATCH(JK6,DIFFERENTIATION_ID_DIFF,0)))</f>
        <v>п. Ильмень, ул. Молодежная, котельная № 7-5</v>
      </c>
      <c r="JL9" s="2403"/>
      <c r="JM9" s="2402" t="str">
        <f>IF(JM6="","",INDEX(DIFFERENTIATION_UNMERGE_SYSTEM,MATCH(JM6,DIFFERENTIATION_ID_DIFF,0)))</f>
        <v>п. Ильмень, ул. Почтовая, котельная № 7-6</v>
      </c>
      <c r="JN9" s="2403"/>
      <c r="JO9" s="2402" t="str">
        <f>IF(JO6="","",INDEX(DIFFERENTIATION_UNMERGE_SYSTEM,MATCH(JO6,DIFFERENTIATION_ID_DIFF,0)))</f>
        <v>п. Ильмень, ул. Школьная, котельная № 7-7</v>
      </c>
      <c r="JP9" s="2403"/>
      <c r="JQ9" s="2402" t="str">
        <f>IF(JQ6="","",INDEX(DIFFERENTIATION_UNMERGE_SYSTEM,MATCH(JQ6,DIFFERENTIATION_ID_DIFF,0)))</f>
        <v>п. Новоспасский, ул. Мира, котельная № 7-8</v>
      </c>
      <c r="JR9" s="2403"/>
      <c r="JS9" s="2402" t="str">
        <f>IF(JS6="","",INDEX(DIFFERENTIATION_UNMERGE_SYSTEM,MATCH(JS6,DIFFERENTIATION_ID_DIFF,0)))</f>
        <v>п. Новоспасский, ул. Магистральная, котельная № 7-9</v>
      </c>
      <c r="JT9" s="2403"/>
      <c r="JU9" s="2402" t="str">
        <f>IF(JU6="","",INDEX(DIFFERENTIATION_UNMERGE_SYSTEM,MATCH(JU6,DIFFERENTIATION_ID_DIFF,0)))</f>
        <v>п. Новоспасский, пер. Пугачева, котельная № 7-10</v>
      </c>
      <c r="JV9" s="2403"/>
      <c r="JW9" s="2402" t="str">
        <f>IF(JW6="","",INDEX(DIFFERENTIATION_UNMERGE_SYSTEM,MATCH(JW6,DIFFERENTIATION_ID_DIFF,0)))</f>
        <v>п. Новоспасский, ул. Школьная, котельная № 7-11</v>
      </c>
      <c r="JX9" s="2403"/>
      <c r="JY9" s="2402" t="str">
        <f>IF(JY6="","",INDEX(DIFFERENTIATION_UNMERGE_SYSTEM,MATCH(JY6,DIFFERENTIATION_ID_DIFF,0)))</f>
        <v>п. Новоспасский, ул. Ленина, котельная № 7-12</v>
      </c>
      <c r="JZ9" s="2403"/>
      <c r="KA9" s="2402" t="str">
        <f>IF(KA6="","",INDEX(DIFFERENTIATION_UNMERGE_SYSTEM,MATCH(KA6,DIFFERENTIATION_ID_DIFF,0)))</f>
        <v>п. Обшаровка, ул. Лычева, котельная № 7-13</v>
      </c>
      <c r="KB9" s="2403"/>
      <c r="KC9" s="2402" t="str">
        <f>IF(KC6="","",INDEX(DIFFERENTIATION_UNMERGE_SYSTEM,MATCH(KC6,DIFFERENTIATION_ID_DIFF,0)))</f>
        <v>п. Обшаровка, ул. Терешковой, котельная № 7-14</v>
      </c>
      <c r="KD9" s="2403"/>
      <c r="KE9" s="2402" t="str">
        <f>IF(KE6="","",INDEX(DIFFERENTIATION_UNMERGE_SYSTEM,MATCH(KE6,DIFFERENTIATION_ID_DIFF,0)))</f>
        <v>п. Обшаровка, ул. Спортивная, котельная № 7-15</v>
      </c>
      <c r="KF9" s="2403"/>
      <c r="KG9" s="2402" t="str">
        <f>IF(KG6="","",INDEX(DIFFERENTIATION_UNMERGE_SYSTEM,MATCH(KG6,DIFFERENTIATION_ID_DIFF,0)))</f>
        <v>п. Обшаровка, ул. Строителей, котельная № 7-16</v>
      </c>
      <c r="KH9" s="2403"/>
      <c r="KI9" s="2402" t="str">
        <f>IF(KI6="","",INDEX(DIFFERENTIATION_UNMERGE_SYSTEM,MATCH(KI6,DIFFERENTIATION_ID_DIFF,0)))</f>
        <v>п. Обшаровка, ул. Советская, котельная № 7-17</v>
      </c>
      <c r="KJ9" s="2403"/>
      <c r="KK9" s="2402" t="str">
        <f>IF(KK6="","",INDEX(DIFFERENTIATION_UNMERGE_SYSTEM,MATCH(KK6,DIFFERENTIATION_ID_DIFF,0)))</f>
        <v>п. Обшаровка, ул. Щорса, котельная № 7-18</v>
      </c>
      <c r="KL9" s="2403"/>
      <c r="KM9" s="2402" t="str">
        <f>IF(KM6="","",INDEX(DIFFERENTIATION_UNMERGE_SYSTEM,MATCH(KM6,DIFFERENTIATION_ID_DIFF,0)))</f>
        <v>г. Чапаевск, ул. С.Лазо, котельная № 8-1</v>
      </c>
      <c r="KN9" s="2403"/>
      <c r="KO9" s="2402" t="str">
        <f>IF(KO6="","",INDEX(DIFFERENTIATION_UNMERGE_SYSTEM,MATCH(KO6,DIFFERENTIATION_ID_DIFF,0)))</f>
        <v>пос. Маяк, ул. Дорожная,1а, котельная № 8-2</v>
      </c>
      <c r="KP9" s="2403"/>
      <c r="KQ9" s="2402" t="str">
        <f>IF(KQ6="","",INDEX(DIFFERENTIATION_UNMERGE_SYSTEM,MATCH(KQ6,DIFFERENTIATION_ID_DIFF,0)))</f>
        <v>пос. Шмидта, ул. Школьная, 4Б, котельная № 8-3</v>
      </c>
      <c r="KR9" s="2403"/>
      <c r="KS9" s="2402" t="str">
        <f>IF(KS6="","",INDEX(DIFFERENTIATION_UNMERGE_SYSTEM,MATCH(KS6,DIFFERENTIATION_ID_DIFF,0)))</f>
        <v>пос. Гранный, котельная № 8-4</v>
      </c>
      <c r="KT9" s="2403"/>
      <c r="KU9" s="2402" t="str">
        <f>IF(KU6="","",INDEX(DIFFERENTIATION_UNMERGE_SYSTEM,MATCH(KU6,DIFFERENTIATION_ID_DIFF,0)))</f>
        <v>п. Журавли, ул. Школьная,/Молодежная, котельная № 5-1</v>
      </c>
      <c r="KV9" s="2403"/>
      <c r="KW9" s="2402" t="str">
        <f>IF(KW6="","",INDEX(DIFFERENTIATION_UNMERGE_SYSTEM,MATCH(KW6,DIFFERENTIATION_ID_DIFF,0)))</f>
        <v>п. Калинка, ул. Советская, котельная № 5-2</v>
      </c>
      <c r="KX9" s="2403"/>
      <c r="KY9" s="2402" t="str">
        <f>IF(KY6="","",INDEX(DIFFERENTIATION_UNMERGE_SYSTEM,MATCH(KY6,DIFFERENTIATION_ID_DIFF,0)))</f>
        <v>с. Лопатино, ул. Школьная, котельная № 5-3</v>
      </c>
      <c r="KZ9" s="2403"/>
      <c r="LA9" s="2402" t="str">
        <f>IF(LA6="","",INDEX(DIFFERENTIATION_UNMERGE_SYSTEM,MATCH(LA6,DIFFERENTIATION_ID_DIFF,0)))</f>
        <v>с. Сухая Вязовка, ул. Школьная, котельная № 5-4</v>
      </c>
      <c r="LB9" s="2403"/>
      <c r="LC9" s="2402" t="str">
        <f>IF(LC6="","",INDEX(DIFFERENTIATION_UNMERGE_SYSTEM,MATCH(LC6,DIFFERENTIATION_ID_DIFF,0)))</f>
        <v>с. Сухая Вязовка, ул. Молодежная, котельная № 5-5</v>
      </c>
      <c r="LD9" s="2403"/>
      <c r="LE9" s="2402" t="str">
        <f>IF(LE6="","",INDEX(DIFFERENTIATION_UNMERGE_SYSTEM,MATCH(LE6,DIFFERENTIATION_ID_DIFF,0)))</f>
        <v>с. Черноречье, ул. Мира, котельная № 5-6</v>
      </c>
      <c r="LF9" s="2403"/>
      <c r="LG9" s="2402" t="str">
        <f>IF(LG6="","",INDEX(DIFFERENTIATION_UNMERGE_SYSTEM,MATCH(LG6,DIFFERENTIATION_ID_DIFF,0)))</f>
        <v>с. Черноречье, ул. Кустарная, котельная № 5-7</v>
      </c>
      <c r="LH9" s="2403"/>
      <c r="LI9" s="2402" t="str">
        <f>IF(LI6="","",INDEX(DIFFERENTIATION_UNMERGE_SYSTEM,MATCH(LI6,DIFFERENTIATION_ID_DIFF,0)))</f>
        <v>с. Яицкое, ул. Яицкая, котельная № 5-8</v>
      </c>
      <c r="LJ9" s="2403"/>
      <c r="LK9" s="2402" t="str">
        <f>IF(LK6="","",INDEX(DIFFERENTIATION_UNMERGE_SYSTEM,MATCH(LK6,DIFFERENTIATION_ID_DIFF,0)))</f>
        <v>г.о. Октябрьск, пос. Спортивый, котельная № 11-1</v>
      </c>
      <c r="LL9" s="2403"/>
      <c r="LM9" s="2402" t="str">
        <f>IF(LM6="","",INDEX(DIFFERENTIATION_UNMERGE_SYSTEM,MATCH(LM6,DIFFERENTIATION_ID_DIFF,0)))</f>
        <v>г.о. Октябрьск, ул. Пионерская (совхоз), котельная № 11-2</v>
      </c>
      <c r="LN9" s="2403"/>
      <c r="LO9" s="2402" t="str">
        <f>IF(LO6="","",INDEX(DIFFERENTIATION_UNMERGE_SYSTEM,MATCH(LO6,DIFFERENTIATION_ID_DIFF,0)))</f>
        <v>г.о. Октябрьск, ул. Куйбышева, 21А, котельная № 11-3</v>
      </c>
      <c r="LP9" s="2403"/>
      <c r="LQ9" s="2402" t="str">
        <f>IF(LQ6="","",INDEX(DIFFERENTIATION_UNMERGE_SYSTEM,MATCH(LQ6,DIFFERENTIATION_ID_DIFF,0)))</f>
        <v>г.о. Октябрьск, ул. Волго-Донская, 9, котельная № 11-4</v>
      </c>
      <c r="LR9" s="2403"/>
      <c r="LS9" s="2402" t="str">
        <f>IF(LS6="","",INDEX(DIFFERENTIATION_UNMERGE_SYSTEM,MATCH(LS6,DIFFERENTIATION_ID_DIFF,0)))</f>
        <v>г.о. Октябрьск, п.Первомайский, ул. Вологина, котельная № 11-5</v>
      </c>
      <c r="LT9" s="2403"/>
      <c r="LU9" s="2402" t="str">
        <f>IF(LU6="","",INDEX(DIFFERENTIATION_UNMERGE_SYSTEM,MATCH(LU6,DIFFERENTIATION_ID_DIFF,0)))</f>
        <v>г.о. Октябрьск, ул. Кирова, 12, котельная № 11-6</v>
      </c>
      <c r="LV9" s="2403"/>
      <c r="LW9" s="2402" t="str">
        <f>IF(LW6="","",INDEX(DIFFERENTIATION_UNMERGE_SYSTEM,MATCH(LW6,DIFFERENTIATION_ID_DIFF,0)))</f>
        <v>г.о. Октябрьск, ул. Пролетарская, котельная № 11-7</v>
      </c>
      <c r="LX9" s="2403"/>
      <c r="LY9" s="2402" t="str">
        <f>IF(LY6="","",INDEX(DIFFERENTIATION_UNMERGE_SYSTEM,MATCH(LY6,DIFFERENTIATION_ID_DIFF,0)))</f>
        <v>г.о. Октябрьск, ул. Красногорская, котельная № 11-8</v>
      </c>
      <c r="LZ9" s="2403"/>
      <c r="MA9" s="2402" t="str">
        <f>IF(MA6="","",INDEX(DIFFERENTIATION_UNMERGE_SYSTEM,MATCH(MA6,DIFFERENTIATION_ID_DIFF,0)))</f>
        <v>г.о. Октябрьск, ул. Третьего Октября, правая Волга, котельная № 11-9</v>
      </c>
      <c r="MB9" s="2403"/>
      <c r="MC9" s="2402" t="str">
        <f>IF(MC6="","",INDEX(DIFFERENTIATION_UNMERGE_SYSTEM,MATCH(MC6,DIFFERENTIATION_ID_DIFF,0)))</f>
        <v>с. Маза, ул. Калинина, 46А, котельная № 11-11</v>
      </c>
      <c r="MD9" s="2403"/>
      <c r="ME9" s="2402" t="str">
        <f>IF(ME6="","",INDEX(DIFFERENTIATION_UNMERGE_SYSTEM,MATCH(ME6,DIFFERENTIATION_ID_DIFF,0)))</f>
        <v>пос. Пионерский, ул. Советская, 20Г, котельная № 11-12</v>
      </c>
      <c r="MF9" s="2403"/>
      <c r="MG9" s="2402" t="str">
        <f>IF(MG6="","",INDEX(DIFFERENTIATION_UNMERGE_SYSTEM,MATCH(MG6,DIFFERENTIATION_ID_DIFF,0)))</f>
        <v>пос. Пионерский, ул. Гагарина, 10Г, котельная № 11-13</v>
      </c>
      <c r="MH9" s="2403"/>
      <c r="MI9" s="2402" t="str">
        <f>IF(MI6="","",INDEX(DIFFERENTIATION_UNMERGE_SYSTEM,MATCH(MI6,DIFFERENTIATION_ID_DIFF,0)))</f>
        <v>пос. Пионерский, ул. Советская, 23В, котельная № 11-14</v>
      </c>
      <c r="MJ9" s="2403"/>
      <c r="MK9" s="2402" t="str">
        <f>IF(MK6="","",INDEX(DIFFERENTIATION_UNMERGE_SYSTEM,MATCH(MK6,DIFFERENTIATION_ID_DIFF,0)))</f>
        <v>пос. Пионерский, ул. Гагарина, 15Г, котельная № 11-15</v>
      </c>
      <c r="ML9" s="2403"/>
      <c r="MM9" s="2402" t="str">
        <f>IF(MM6="","",INDEX(DIFFERENTIATION_UNMERGE_SYSTEM,MATCH(MM6,DIFFERENTIATION_ID_DIFF,0)))</f>
        <v>пос. Пионерский, ул. Советская, 4Д, котельная № 11-16</v>
      </c>
      <c r="MN9" s="2403"/>
      <c r="MO9" s="2402" t="str">
        <f>IF(MO6="","",INDEX(DIFFERENTIATION_UNMERGE_SYSTEM,MATCH(MO6,DIFFERENTIATION_ID_DIFF,0)))</f>
        <v>пос. Пионерский, ул. Гагарина, 14В, котельная № 11-17</v>
      </c>
      <c r="MP9" s="2403"/>
      <c r="MQ9" s="2402" t="str">
        <f>IF(MQ6="","",INDEX(DIFFERENTIATION_UNMERGE_SYSTEM,MATCH(MQ6,DIFFERENTIATION_ID_DIFF,0)))</f>
        <v>пос. Пионерский, ул. Кооперативная, 9В, котельная № 11-18</v>
      </c>
      <c r="MR9" s="2403"/>
      <c r="MS9" s="2402" t="str">
        <f>IF(MS6="","",INDEX(DIFFERENTIATION_UNMERGE_SYSTEM,MATCH(MS6,DIFFERENTIATION_ID_DIFF,0)))</f>
        <v>пос. Пионерский, ул. Кооперативная, 18В, котельная № 11-19</v>
      </c>
      <c r="MT9" s="2403"/>
      <c r="MU9" s="2402" t="str">
        <f>IF(MU6="","",INDEX(DIFFERENTIATION_UNMERGE_SYSTEM,MATCH(MU6,DIFFERENTIATION_ID_DIFF,0)))</f>
        <v>пос. Береговой, ул. Школьная, 3В, котельная № 11-21</v>
      </c>
      <c r="MV9" s="2403"/>
      <c r="MW9" s="2402" t="str">
        <f>IF(MW6="","",INDEX(DIFFERENTIATION_UNMERGE_SYSTEM,MATCH(MW6,DIFFERENTIATION_ID_DIFF,0)))</f>
        <v>пос. Береговой, ул. Школьная, 2ГВ, котельная № 11-22</v>
      </c>
      <c r="MX9" s="2403"/>
      <c r="MY9" s="2402" t="str">
        <f>IF(MY6="","",INDEX(DIFFERENTIATION_UNMERGE_SYSTEM,MATCH(MY6,DIFFERENTIATION_ID_DIFF,0)))</f>
        <v>пос. Береговой, ул. Торговая, 6В, котельная № 11-23</v>
      </c>
      <c r="MZ9" s="2403"/>
      <c r="NA9" s="2402" t="str">
        <f>IF(NA6="","",INDEX(DIFFERENTIATION_UNMERGE_SYSTEM,MATCH(NA6,DIFFERENTIATION_ID_DIFF,0)))</f>
        <v>пос. Береговой, ул. Торговая, 9Б, котельная № 11-24</v>
      </c>
      <c r="NB9" s="2403"/>
      <c r="NC9" s="2402" t="str">
        <f>IF(NC6="","",INDEX(DIFFERENTIATION_UNMERGE_SYSTEM,MATCH(NC6,DIFFERENTIATION_ID_DIFF,0)))</f>
        <v>с. Суринск, ул. Нагорная, 35Б, котельная № 11-25</v>
      </c>
      <c r="ND9" s="2403"/>
      <c r="NE9" s="2402" t="str">
        <f>IF(NE6="","",INDEX(DIFFERENTIATION_UNMERGE_SYSTEM,MATCH(NE6,DIFFERENTIATION_ID_DIFF,0)))</f>
        <v>с. Суринск, ул. Нагорная, 37Б, котельная № 11-26</v>
      </c>
      <c r="NF9" s="2403"/>
      <c r="NG9" s="2402" t="str">
        <f>IF(NG6="","",INDEX(DIFFERENTIATION_UNMERGE_SYSTEM,MATCH(NG6,DIFFERENTIATION_ID_DIFF,0)))</f>
        <v>с. Суринск, ул. Мельничная, 47Б, котельная № 11-27</v>
      </c>
      <c r="NH9" s="2403"/>
      <c r="NI9" s="2402" t="str">
        <f>IF(NI6="","",INDEX(DIFFERENTIATION_UNMERGE_SYSTEM,MATCH(NI6,DIFFERENTIATION_ID_DIFF,0)))</f>
        <v>с. Суринск, ул. Мельничная, 48Б, котельная № 11-28</v>
      </c>
      <c r="NJ9" s="2403"/>
      <c r="NK9" s="2402" t="str">
        <f>IF(NK6="","",INDEX(DIFFERENTIATION_UNMERGE_SYSTEM,MATCH(NK6,DIFFERENTIATION_ID_DIFF,0)))</f>
        <v>с. Байядерково, ул. Центральная, 112Б, котельная № 11-29</v>
      </c>
      <c r="NL9" s="2403"/>
      <c r="NM9" s="2402" t="str">
        <f>IF(NM6="","",INDEX(DIFFERENTIATION_UNMERGE_SYSTEM,MATCH(NM6,DIFFERENTIATION_ID_DIFF,0)))</f>
        <v>с. Малая Малышевка, ул. Молодежная, 26, котельная № 5-9</v>
      </c>
      <c r="NN9" s="2403"/>
      <c r="NO9" s="2402" t="str">
        <f>IF(NO6="","",INDEX(DIFFERENTIATION_UNMERGE_SYSTEM,MATCH(NO6,DIFFERENTIATION_ID_DIFF,0)))</f>
        <v>п. Дмитриевка, котельная № 5-10</v>
      </c>
      <c r="NP9" s="2403"/>
      <c r="NQ9" s="2402" t="str">
        <f>IF(NQ6="","",INDEX(DIFFERENTIATION_UNMERGE_SYSTEM,MATCH(NQ6,DIFFERENTIATION_ID_DIFF,0)))</f>
        <v>п. Дмитриевка, котельная № 5-11</v>
      </c>
      <c r="NR9" s="2403"/>
      <c r="NS9" s="2208"/>
      <c r="NT9" s="518"/>
      <c r="OF9" s="514">
        <v>11</v>
      </c>
    </row>
    <row s="1644" customFormat="1" customHeight="1" ht="11.549999999999999">
      <c r="A10" s="1030"/>
      <c r="B10" s="520"/>
      <c r="D10" s="2110" t="s">
        <v>773</v>
      </c>
      <c r="E10" s="2111"/>
      <c r="F10" s="2111"/>
      <c r="G10" s="2111"/>
      <c r="H10" s="2111"/>
      <c r="I10" s="2111"/>
      <c r="J10" s="2112"/>
      <c r="K10" s="2278"/>
      <c r="L10" s="2278"/>
      <c r="M10" s="2278"/>
      <c r="N10" s="2278"/>
      <c r="O10" s="2278"/>
      <c r="P10" s="2278"/>
      <c r="Q10" s="2278"/>
      <c r="R10" s="2278"/>
      <c r="S10" s="2278"/>
      <c r="T10" s="2278"/>
      <c r="U10" s="2278"/>
      <c r="V10" s="2278"/>
      <c r="W10" s="2278"/>
      <c r="X10" s="2278"/>
      <c r="Y10" s="2278"/>
      <c r="Z10" s="2278"/>
      <c r="AA10" s="2278"/>
      <c r="AB10" s="2278"/>
      <c r="AC10" s="2278"/>
      <c r="AD10" s="2278"/>
      <c r="AE10" s="2278"/>
      <c r="AF10" s="2278"/>
      <c r="AG10" s="2278"/>
      <c r="AH10" s="2278"/>
      <c r="AI10" s="2278"/>
      <c r="AJ10" s="2278"/>
      <c r="AK10" s="2278"/>
      <c r="AL10" s="2278"/>
      <c r="AM10" s="2278"/>
      <c r="AN10" s="2278"/>
      <c r="AO10" s="2278"/>
      <c r="AP10" s="2278"/>
      <c r="AQ10" s="2278"/>
      <c r="AR10" s="2278"/>
      <c r="AS10" s="2278"/>
      <c r="AT10" s="2278"/>
      <c r="AU10" s="2278"/>
      <c r="AV10" s="2278"/>
      <c r="AW10" s="2278"/>
      <c r="AX10" s="2278"/>
      <c r="AY10" s="2278"/>
      <c r="AZ10" s="2278"/>
      <c r="BA10" s="2278"/>
      <c r="BB10" s="2278"/>
      <c r="BC10" s="2278"/>
      <c r="BD10" s="2278"/>
      <c r="BE10" s="2278"/>
      <c r="BF10" s="2278"/>
      <c r="BG10" s="2278"/>
      <c r="BH10" s="2278"/>
      <c r="BI10" s="2278"/>
      <c r="BJ10" s="2278"/>
      <c r="BK10" s="2278"/>
      <c r="BL10" s="2278"/>
      <c r="BM10" s="2278"/>
      <c r="BN10" s="2278"/>
      <c r="BO10" s="2278"/>
      <c r="BP10" s="2278"/>
      <c r="BQ10" s="2278"/>
      <c r="BR10" s="2278"/>
      <c r="BS10" s="2278"/>
      <c r="BT10" s="2278"/>
      <c r="BU10" s="2278"/>
      <c r="BV10" s="2278"/>
      <c r="BW10" s="2278"/>
      <c r="BX10" s="2278"/>
      <c r="BY10" s="2278"/>
      <c r="BZ10" s="2278"/>
      <c r="CA10" s="2278"/>
      <c r="CB10" s="2278"/>
      <c r="CC10" s="2278"/>
      <c r="CD10" s="2278"/>
      <c r="CE10" s="2278"/>
      <c r="CF10" s="2278"/>
      <c r="CG10" s="2278"/>
      <c r="CH10" s="2278"/>
      <c r="CI10" s="2278"/>
      <c r="CJ10" s="2278"/>
      <c r="CK10" s="2278"/>
      <c r="CL10" s="2278"/>
      <c r="CM10" s="2278"/>
      <c r="CN10" s="2278"/>
      <c r="CO10" s="2278"/>
      <c r="CP10" s="2278"/>
      <c r="CQ10" s="2278"/>
      <c r="CR10" s="2278"/>
      <c r="CS10" s="2278"/>
      <c r="CT10" s="2278"/>
      <c r="CU10" s="2278"/>
      <c r="CV10" s="2278"/>
      <c r="CW10" s="2278"/>
      <c r="CX10" s="2278"/>
      <c r="CY10" s="2278"/>
      <c r="CZ10" s="2278"/>
      <c r="DA10" s="2278"/>
      <c r="DB10" s="2278"/>
      <c r="DC10" s="2278"/>
      <c r="DD10" s="2278"/>
      <c r="DE10" s="2278"/>
      <c r="DF10" s="2278"/>
      <c r="DG10" s="2278"/>
      <c r="DH10" s="2278"/>
      <c r="DI10" s="2278"/>
      <c r="DJ10" s="2278"/>
      <c r="DK10" s="2278"/>
      <c r="DL10" s="2278"/>
      <c r="DM10" s="2278"/>
      <c r="DN10" s="2278"/>
      <c r="DO10" s="2278"/>
      <c r="DP10" s="2278"/>
      <c r="DQ10" s="2278"/>
      <c r="DR10" s="2278"/>
      <c r="DS10" s="2278"/>
      <c r="DT10" s="2278"/>
      <c r="DU10" s="2278"/>
      <c r="DV10" s="2278"/>
      <c r="DW10" s="2278"/>
      <c r="DX10" s="2278"/>
      <c r="DY10" s="2278"/>
      <c r="DZ10" s="2278"/>
      <c r="EA10" s="2278"/>
      <c r="EB10" s="2278"/>
      <c r="EC10" s="2278"/>
      <c r="ED10" s="2278"/>
      <c r="EE10" s="2278"/>
      <c r="EF10" s="2278"/>
      <c r="EG10" s="2278"/>
      <c r="EH10" s="2278"/>
      <c r="EI10" s="2278"/>
      <c r="EJ10" s="2278"/>
      <c r="EK10" s="2278"/>
      <c r="EL10" s="2278"/>
      <c r="EM10" s="2278"/>
      <c r="EN10" s="2278"/>
      <c r="EO10" s="2278"/>
      <c r="EP10" s="2278"/>
      <c r="EQ10" s="2278"/>
      <c r="ER10" s="2278"/>
      <c r="ES10" s="2278"/>
      <c r="ET10" s="2278"/>
      <c r="EU10" s="2278"/>
      <c r="EV10" s="2278"/>
      <c r="EW10" s="2278"/>
      <c r="EX10" s="2278"/>
      <c r="EY10" s="2278"/>
      <c r="EZ10" s="2278"/>
      <c r="FA10" s="2278"/>
      <c r="FB10" s="2278"/>
      <c r="FC10" s="2278"/>
      <c r="FD10" s="2278"/>
      <c r="FE10" s="2278"/>
      <c r="FF10" s="2278"/>
      <c r="FG10" s="2278"/>
      <c r="FH10" s="2278"/>
      <c r="FI10" s="2278"/>
      <c r="FJ10" s="2278"/>
      <c r="FK10" s="2278"/>
      <c r="FL10" s="2278"/>
      <c r="FM10" s="2278"/>
      <c r="FN10" s="2278"/>
      <c r="FO10" s="2278"/>
      <c r="FP10" s="2278"/>
      <c r="FQ10" s="2278"/>
      <c r="FR10" s="2278"/>
      <c r="FS10" s="2278"/>
      <c r="FT10" s="2278"/>
      <c r="FU10" s="2278"/>
      <c r="FV10" s="2278"/>
      <c r="FW10" s="2278"/>
      <c r="FX10" s="2278"/>
      <c r="FY10" s="2278"/>
      <c r="FZ10" s="2278"/>
      <c r="GA10" s="2278"/>
      <c r="GB10" s="2278"/>
      <c r="GC10" s="2278"/>
      <c r="GD10" s="2278"/>
      <c r="GE10" s="2278"/>
      <c r="GF10" s="2278"/>
      <c r="GG10" s="2278"/>
      <c r="GH10" s="2278"/>
      <c r="GI10" s="2278"/>
      <c r="GJ10" s="2278"/>
      <c r="GK10" s="2278"/>
      <c r="GL10" s="2278"/>
      <c r="GM10" s="2278"/>
      <c r="GN10" s="2278"/>
      <c r="GO10" s="2278"/>
      <c r="GP10" s="2278"/>
      <c r="GQ10" s="2278"/>
      <c r="GR10" s="2278"/>
      <c r="GS10" s="2278"/>
      <c r="GT10" s="2278"/>
      <c r="GU10" s="2278"/>
      <c r="GV10" s="2278"/>
      <c r="GW10" s="2278"/>
      <c r="GX10" s="2278"/>
      <c r="GY10" s="2278"/>
      <c r="GZ10" s="2278"/>
      <c r="HA10" s="2278"/>
      <c r="HB10" s="2278"/>
      <c r="HC10" s="2278"/>
      <c r="HD10" s="2278"/>
      <c r="HE10" s="2278"/>
      <c r="HF10" s="2278"/>
      <c r="HG10" s="2278"/>
      <c r="HH10" s="2278"/>
      <c r="HI10" s="2278"/>
      <c r="HJ10" s="2278"/>
      <c r="HK10" s="2278"/>
      <c r="HL10" s="2278"/>
      <c r="HM10" s="2278"/>
      <c r="HN10" s="2278"/>
      <c r="HO10" s="2278"/>
      <c r="HP10" s="2278"/>
      <c r="HQ10" s="2278"/>
      <c r="HR10" s="2278"/>
      <c r="HS10" s="2278"/>
      <c r="HT10" s="2278"/>
      <c r="HU10" s="2278"/>
      <c r="HV10" s="2278"/>
      <c r="HW10" s="2278"/>
      <c r="HX10" s="2278"/>
      <c r="HY10" s="2278"/>
      <c r="HZ10" s="2278"/>
      <c r="IA10" s="2278"/>
      <c r="IB10" s="2278"/>
      <c r="IC10" s="2278"/>
      <c r="ID10" s="2278"/>
      <c r="IE10" s="2278"/>
      <c r="IF10" s="2278"/>
      <c r="IG10" s="2278"/>
      <c r="IH10" s="2278"/>
      <c r="II10" s="2278"/>
      <c r="IJ10" s="2278"/>
      <c r="IK10" s="2278"/>
      <c r="IL10" s="2278"/>
      <c r="IM10" s="2278"/>
      <c r="IN10" s="2278"/>
      <c r="IO10" s="2278"/>
      <c r="IP10" s="2278"/>
      <c r="IQ10" s="2278"/>
      <c r="IR10" s="2278"/>
      <c r="IS10" s="2278"/>
      <c r="IT10" s="2278"/>
      <c r="IU10" s="2278"/>
      <c r="IV10" s="2278"/>
      <c r="IW10" s="2278"/>
      <c r="IX10" s="2278"/>
      <c r="IY10" s="2278"/>
      <c r="IZ10" s="2278"/>
      <c r="JA10" s="2278"/>
      <c r="JB10" s="2278"/>
      <c r="JC10" s="2278"/>
      <c r="JD10" s="2278"/>
      <c r="JE10" s="2278"/>
      <c r="JF10" s="2278"/>
      <c r="JG10" s="2278"/>
      <c r="JH10" s="2278"/>
      <c r="JI10" s="2278"/>
      <c r="JJ10" s="2278"/>
      <c r="JK10" s="2278"/>
      <c r="JL10" s="2278"/>
      <c r="JM10" s="2278"/>
      <c r="JN10" s="2278"/>
      <c r="JO10" s="2278"/>
      <c r="JP10" s="2278"/>
      <c r="JQ10" s="2278"/>
      <c r="JR10" s="2278"/>
      <c r="JS10" s="2278"/>
      <c r="JT10" s="2278"/>
      <c r="JU10" s="2278"/>
      <c r="JV10" s="2278"/>
      <c r="JW10" s="2278"/>
      <c r="JX10" s="2278"/>
      <c r="JY10" s="2278"/>
      <c r="JZ10" s="2278"/>
      <c r="KA10" s="2278"/>
      <c r="KB10" s="2278"/>
      <c r="KC10" s="2278"/>
      <c r="KD10" s="2278"/>
      <c r="KE10" s="2278"/>
      <c r="KF10" s="2278"/>
      <c r="KG10" s="2278"/>
      <c r="KH10" s="2278"/>
      <c r="KI10" s="2278"/>
      <c r="KJ10" s="2278"/>
      <c r="KK10" s="2278"/>
      <c r="KL10" s="2278"/>
      <c r="KM10" s="2278"/>
      <c r="KN10" s="2278"/>
      <c r="KO10" s="2278"/>
      <c r="KP10" s="2278"/>
      <c r="KQ10" s="2278"/>
      <c r="KR10" s="2278"/>
      <c r="KS10" s="2278"/>
      <c r="KT10" s="2278"/>
      <c r="KU10" s="2278"/>
      <c r="KV10" s="2278"/>
      <c r="KW10" s="2278"/>
      <c r="KX10" s="2278"/>
      <c r="KY10" s="2278"/>
      <c r="KZ10" s="2278"/>
      <c r="LA10" s="2278"/>
      <c r="LB10" s="2278"/>
      <c r="LC10" s="2278"/>
      <c r="LD10" s="2278"/>
      <c r="LE10" s="2278"/>
      <c r="LF10" s="2278"/>
      <c r="LG10" s="2278"/>
      <c r="LH10" s="2278"/>
      <c r="LI10" s="2278"/>
      <c r="LJ10" s="2278"/>
      <c r="LK10" s="2278"/>
      <c r="LL10" s="2278"/>
      <c r="LM10" s="2278"/>
      <c r="LN10" s="2278"/>
      <c r="LO10" s="2278"/>
      <c r="LP10" s="2278"/>
      <c r="LQ10" s="2278"/>
      <c r="LR10" s="2278"/>
      <c r="LS10" s="2278"/>
      <c r="LT10" s="2278"/>
      <c r="LU10" s="2278"/>
      <c r="LV10" s="2278"/>
      <c r="LW10" s="2278"/>
      <c r="LX10" s="2278"/>
      <c r="LY10" s="2278"/>
      <c r="LZ10" s="2278"/>
      <c r="MA10" s="2278"/>
      <c r="MB10" s="2278"/>
      <c r="MC10" s="2278"/>
      <c r="MD10" s="2278"/>
      <c r="ME10" s="2278"/>
      <c r="MF10" s="2278"/>
      <c r="MG10" s="2278"/>
      <c r="MH10" s="2278"/>
      <c r="MI10" s="2278"/>
      <c r="MJ10" s="2278"/>
      <c r="MK10" s="2278"/>
      <c r="ML10" s="2278"/>
      <c r="MM10" s="2278"/>
      <c r="MN10" s="2278"/>
      <c r="MO10" s="2278"/>
      <c r="MP10" s="2278"/>
      <c r="MQ10" s="2278"/>
      <c r="MR10" s="2278"/>
      <c r="MS10" s="2278"/>
      <c r="MT10" s="2278"/>
      <c r="MU10" s="2278"/>
      <c r="MV10" s="2278"/>
      <c r="MW10" s="2278"/>
      <c r="MX10" s="2278"/>
      <c r="MY10" s="2278"/>
      <c r="MZ10" s="2278"/>
      <c r="NA10" s="2278"/>
      <c r="NB10" s="2278"/>
      <c r="NC10" s="2278"/>
      <c r="ND10" s="2278"/>
      <c r="NE10" s="2278"/>
      <c r="NF10" s="2278"/>
      <c r="NG10" s="2278"/>
      <c r="NH10" s="2278"/>
      <c r="NI10" s="2278"/>
      <c r="NJ10" s="2278"/>
      <c r="NK10" s="2278"/>
      <c r="NL10" s="2278"/>
      <c r="NM10" s="2278"/>
      <c r="NN10" s="2278"/>
      <c r="NO10" s="2278"/>
      <c r="NP10" s="2278"/>
      <c r="NQ10" s="2278"/>
      <c r="NR10" s="2278"/>
      <c r="NS10" s="2208"/>
      <c r="NT10" s="518"/>
      <c r="OF10" s="767">
        <v>11</v>
      </c>
    </row>
    <row s="1644" customFormat="1" customHeight="1" ht="24">
      <c r="A11" s="2394"/>
      <c r="B11" s="2394"/>
      <c r="C11" s="666"/>
      <c r="D11" s="712" t="s">
        <v>88</v>
      </c>
      <c r="E11" s="714" t="s">
        <v>1465</v>
      </c>
      <c r="F11" s="714" t="s">
        <v>1039</v>
      </c>
      <c r="G11" s="474" t="s">
        <v>776</v>
      </c>
      <c r="H11" s="474" t="s">
        <v>863</v>
      </c>
      <c r="I11" s="816" t="s">
        <v>776</v>
      </c>
      <c r="J11" s="817" t="s">
        <v>863</v>
      </c>
      <c r="K11" s="2321" t="s">
        <v>776</v>
      </c>
      <c r="L11" s="2321" t="s">
        <v>863</v>
      </c>
      <c r="M11" s="2321" t="s">
        <v>776</v>
      </c>
      <c r="N11" s="2321" t="s">
        <v>863</v>
      </c>
      <c r="O11" s="2321" t="s">
        <v>776</v>
      </c>
      <c r="P11" s="2321" t="s">
        <v>863</v>
      </c>
      <c r="Q11" s="2321" t="s">
        <v>776</v>
      </c>
      <c r="R11" s="2321" t="s">
        <v>863</v>
      </c>
      <c r="S11" s="2321" t="s">
        <v>776</v>
      </c>
      <c r="T11" s="2321" t="s">
        <v>863</v>
      </c>
      <c r="U11" s="2321" t="s">
        <v>776</v>
      </c>
      <c r="V11" s="2321" t="s">
        <v>863</v>
      </c>
      <c r="W11" s="2321" t="s">
        <v>776</v>
      </c>
      <c r="X11" s="2321" t="s">
        <v>863</v>
      </c>
      <c r="Y11" s="2321" t="s">
        <v>776</v>
      </c>
      <c r="Z11" s="2321" t="s">
        <v>863</v>
      </c>
      <c r="AA11" s="2321" t="s">
        <v>776</v>
      </c>
      <c r="AB11" s="2321" t="s">
        <v>863</v>
      </c>
      <c r="AC11" s="2321" t="s">
        <v>776</v>
      </c>
      <c r="AD11" s="2321" t="s">
        <v>863</v>
      </c>
      <c r="AE11" s="2321" t="s">
        <v>776</v>
      </c>
      <c r="AF11" s="2321" t="s">
        <v>863</v>
      </c>
      <c r="AG11" s="2321" t="s">
        <v>776</v>
      </c>
      <c r="AH11" s="2321" t="s">
        <v>863</v>
      </c>
      <c r="AI11" s="2321" t="s">
        <v>776</v>
      </c>
      <c r="AJ11" s="2321" t="s">
        <v>863</v>
      </c>
      <c r="AK11" s="2321" t="s">
        <v>776</v>
      </c>
      <c r="AL11" s="2321" t="s">
        <v>863</v>
      </c>
      <c r="AM11" s="2321" t="s">
        <v>776</v>
      </c>
      <c r="AN11" s="2321" t="s">
        <v>863</v>
      </c>
      <c r="AO11" s="2321" t="s">
        <v>776</v>
      </c>
      <c r="AP11" s="2321" t="s">
        <v>863</v>
      </c>
      <c r="AQ11" s="2321" t="s">
        <v>776</v>
      </c>
      <c r="AR11" s="2321" t="s">
        <v>863</v>
      </c>
      <c r="AS11" s="2321" t="s">
        <v>776</v>
      </c>
      <c r="AT11" s="2321" t="s">
        <v>863</v>
      </c>
      <c r="AU11" s="2321" t="s">
        <v>776</v>
      </c>
      <c r="AV11" s="2321" t="s">
        <v>863</v>
      </c>
      <c r="AW11" s="2321" t="s">
        <v>776</v>
      </c>
      <c r="AX11" s="2321" t="s">
        <v>863</v>
      </c>
      <c r="AY11" s="2321" t="s">
        <v>776</v>
      </c>
      <c r="AZ11" s="2321" t="s">
        <v>863</v>
      </c>
      <c r="BA11" s="2321" t="s">
        <v>776</v>
      </c>
      <c r="BB11" s="2321" t="s">
        <v>863</v>
      </c>
      <c r="BC11" s="2321" t="s">
        <v>776</v>
      </c>
      <c r="BD11" s="2321" t="s">
        <v>863</v>
      </c>
      <c r="BE11" s="2321" t="s">
        <v>776</v>
      </c>
      <c r="BF11" s="2321" t="s">
        <v>863</v>
      </c>
      <c r="BG11" s="2321" t="s">
        <v>776</v>
      </c>
      <c r="BH11" s="2321" t="s">
        <v>863</v>
      </c>
      <c r="BI11" s="2321" t="s">
        <v>776</v>
      </c>
      <c r="BJ11" s="2321" t="s">
        <v>863</v>
      </c>
      <c r="BK11" s="2321" t="s">
        <v>776</v>
      </c>
      <c r="BL11" s="2321" t="s">
        <v>863</v>
      </c>
      <c r="BM11" s="2321" t="s">
        <v>776</v>
      </c>
      <c r="BN11" s="2321" t="s">
        <v>863</v>
      </c>
      <c r="BO11" s="2321" t="s">
        <v>776</v>
      </c>
      <c r="BP11" s="2321" t="s">
        <v>863</v>
      </c>
      <c r="BQ11" s="2321" t="s">
        <v>776</v>
      </c>
      <c r="BR11" s="2321" t="s">
        <v>863</v>
      </c>
      <c r="BS11" s="2321" t="s">
        <v>776</v>
      </c>
      <c r="BT11" s="2321" t="s">
        <v>863</v>
      </c>
      <c r="BU11" s="2321" t="s">
        <v>776</v>
      </c>
      <c r="BV11" s="2321" t="s">
        <v>863</v>
      </c>
      <c r="BW11" s="2321" t="s">
        <v>776</v>
      </c>
      <c r="BX11" s="2321" t="s">
        <v>863</v>
      </c>
      <c r="BY11" s="2321" t="s">
        <v>776</v>
      </c>
      <c r="BZ11" s="2321" t="s">
        <v>863</v>
      </c>
      <c r="CA11" s="2321" t="s">
        <v>776</v>
      </c>
      <c r="CB11" s="2321" t="s">
        <v>863</v>
      </c>
      <c r="CC11" s="2321" t="s">
        <v>776</v>
      </c>
      <c r="CD11" s="2321" t="s">
        <v>863</v>
      </c>
      <c r="CE11" s="2321" t="s">
        <v>776</v>
      </c>
      <c r="CF11" s="2321" t="s">
        <v>863</v>
      </c>
      <c r="CG11" s="2321" t="s">
        <v>776</v>
      </c>
      <c r="CH11" s="2321" t="s">
        <v>863</v>
      </c>
      <c r="CI11" s="2321" t="s">
        <v>776</v>
      </c>
      <c r="CJ11" s="2321" t="s">
        <v>863</v>
      </c>
      <c r="CK11" s="2321" t="s">
        <v>776</v>
      </c>
      <c r="CL11" s="2321" t="s">
        <v>863</v>
      </c>
      <c r="CM11" s="2321" t="s">
        <v>776</v>
      </c>
      <c r="CN11" s="2321" t="s">
        <v>863</v>
      </c>
      <c r="CO11" s="2321" t="s">
        <v>776</v>
      </c>
      <c r="CP11" s="2321" t="s">
        <v>863</v>
      </c>
      <c r="CQ11" s="2321" t="s">
        <v>776</v>
      </c>
      <c r="CR11" s="2321" t="s">
        <v>863</v>
      </c>
      <c r="CS11" s="2321" t="s">
        <v>776</v>
      </c>
      <c r="CT11" s="2321" t="s">
        <v>863</v>
      </c>
      <c r="CU11" s="2321" t="s">
        <v>776</v>
      </c>
      <c r="CV11" s="2321" t="s">
        <v>863</v>
      </c>
      <c r="CW11" s="2321" t="s">
        <v>776</v>
      </c>
      <c r="CX11" s="2321" t="s">
        <v>863</v>
      </c>
      <c r="CY11" s="2321" t="s">
        <v>776</v>
      </c>
      <c r="CZ11" s="2321" t="s">
        <v>863</v>
      </c>
      <c r="DA11" s="2321" t="s">
        <v>776</v>
      </c>
      <c r="DB11" s="2321" t="s">
        <v>863</v>
      </c>
      <c r="DC11" s="2321" t="s">
        <v>776</v>
      </c>
      <c r="DD11" s="2321" t="s">
        <v>863</v>
      </c>
      <c r="DE11" s="2321" t="s">
        <v>776</v>
      </c>
      <c r="DF11" s="2321" t="s">
        <v>863</v>
      </c>
      <c r="DG11" s="2321" t="s">
        <v>776</v>
      </c>
      <c r="DH11" s="2321" t="s">
        <v>863</v>
      </c>
      <c r="DI11" s="2321" t="s">
        <v>776</v>
      </c>
      <c r="DJ11" s="2321" t="s">
        <v>863</v>
      </c>
      <c r="DK11" s="2321" t="s">
        <v>776</v>
      </c>
      <c r="DL11" s="2321" t="s">
        <v>863</v>
      </c>
      <c r="DM11" s="2321" t="s">
        <v>776</v>
      </c>
      <c r="DN11" s="2321" t="s">
        <v>863</v>
      </c>
      <c r="DO11" s="2321" t="s">
        <v>776</v>
      </c>
      <c r="DP11" s="2321" t="s">
        <v>863</v>
      </c>
      <c r="DQ11" s="2321" t="s">
        <v>776</v>
      </c>
      <c r="DR11" s="2321" t="s">
        <v>863</v>
      </c>
      <c r="DS11" s="2321" t="s">
        <v>776</v>
      </c>
      <c r="DT11" s="2321" t="s">
        <v>863</v>
      </c>
      <c r="DU11" s="2321" t="s">
        <v>776</v>
      </c>
      <c r="DV11" s="2321" t="s">
        <v>863</v>
      </c>
      <c r="DW11" s="2321" t="s">
        <v>776</v>
      </c>
      <c r="DX11" s="2321" t="s">
        <v>863</v>
      </c>
      <c r="DY11" s="2321" t="s">
        <v>776</v>
      </c>
      <c r="DZ11" s="2321" t="s">
        <v>863</v>
      </c>
      <c r="EA11" s="2321" t="s">
        <v>776</v>
      </c>
      <c r="EB11" s="2321" t="s">
        <v>863</v>
      </c>
      <c r="EC11" s="2321" t="s">
        <v>776</v>
      </c>
      <c r="ED11" s="2321" t="s">
        <v>863</v>
      </c>
      <c r="EE11" s="2321" t="s">
        <v>776</v>
      </c>
      <c r="EF11" s="2321" t="s">
        <v>863</v>
      </c>
      <c r="EG11" s="2321" t="s">
        <v>776</v>
      </c>
      <c r="EH11" s="2321" t="s">
        <v>863</v>
      </c>
      <c r="EI11" s="2321" t="s">
        <v>776</v>
      </c>
      <c r="EJ11" s="2321" t="s">
        <v>863</v>
      </c>
      <c r="EK11" s="2321" t="s">
        <v>776</v>
      </c>
      <c r="EL11" s="2321" t="s">
        <v>863</v>
      </c>
      <c r="EM11" s="2321" t="s">
        <v>776</v>
      </c>
      <c r="EN11" s="2321" t="s">
        <v>863</v>
      </c>
      <c r="EO11" s="2321" t="s">
        <v>776</v>
      </c>
      <c r="EP11" s="2321" t="s">
        <v>863</v>
      </c>
      <c r="EQ11" s="2321" t="s">
        <v>776</v>
      </c>
      <c r="ER11" s="2321" t="s">
        <v>863</v>
      </c>
      <c r="ES11" s="2321" t="s">
        <v>776</v>
      </c>
      <c r="ET11" s="2321" t="s">
        <v>863</v>
      </c>
      <c r="EU11" s="2321" t="s">
        <v>776</v>
      </c>
      <c r="EV11" s="2321" t="s">
        <v>863</v>
      </c>
      <c r="EW11" s="2321" t="s">
        <v>776</v>
      </c>
      <c r="EX11" s="2321" t="s">
        <v>863</v>
      </c>
      <c r="EY11" s="2321" t="s">
        <v>776</v>
      </c>
      <c r="EZ11" s="2321" t="s">
        <v>863</v>
      </c>
      <c r="FA11" s="2321" t="s">
        <v>776</v>
      </c>
      <c r="FB11" s="2321" t="s">
        <v>863</v>
      </c>
      <c r="FC11" s="2321" t="s">
        <v>776</v>
      </c>
      <c r="FD11" s="2321" t="s">
        <v>863</v>
      </c>
      <c r="FE11" s="2321" t="s">
        <v>776</v>
      </c>
      <c r="FF11" s="2321" t="s">
        <v>863</v>
      </c>
      <c r="FG11" s="2321" t="s">
        <v>776</v>
      </c>
      <c r="FH11" s="2321" t="s">
        <v>863</v>
      </c>
      <c r="FI11" s="2321" t="s">
        <v>776</v>
      </c>
      <c r="FJ11" s="2321" t="s">
        <v>863</v>
      </c>
      <c r="FK11" s="2321" t="s">
        <v>776</v>
      </c>
      <c r="FL11" s="2321" t="s">
        <v>863</v>
      </c>
      <c r="FM11" s="2321" t="s">
        <v>776</v>
      </c>
      <c r="FN11" s="2321" t="s">
        <v>863</v>
      </c>
      <c r="FO11" s="2321" t="s">
        <v>776</v>
      </c>
      <c r="FP11" s="2321" t="s">
        <v>863</v>
      </c>
      <c r="FQ11" s="2321" t="s">
        <v>776</v>
      </c>
      <c r="FR11" s="2321" t="s">
        <v>863</v>
      </c>
      <c r="FS11" s="2321" t="s">
        <v>776</v>
      </c>
      <c r="FT11" s="2321" t="s">
        <v>863</v>
      </c>
      <c r="FU11" s="2321" t="s">
        <v>776</v>
      </c>
      <c r="FV11" s="2321" t="s">
        <v>863</v>
      </c>
      <c r="FW11" s="2321" t="s">
        <v>776</v>
      </c>
      <c r="FX11" s="2321" t="s">
        <v>863</v>
      </c>
      <c r="FY11" s="2321" t="s">
        <v>776</v>
      </c>
      <c r="FZ11" s="2321" t="s">
        <v>863</v>
      </c>
      <c r="GA11" s="2321" t="s">
        <v>776</v>
      </c>
      <c r="GB11" s="2321" t="s">
        <v>863</v>
      </c>
      <c r="GC11" s="2321" t="s">
        <v>776</v>
      </c>
      <c r="GD11" s="2321" t="s">
        <v>863</v>
      </c>
      <c r="GE11" s="2321" t="s">
        <v>776</v>
      </c>
      <c r="GF11" s="2321" t="s">
        <v>863</v>
      </c>
      <c r="GG11" s="2321" t="s">
        <v>776</v>
      </c>
      <c r="GH11" s="2321" t="s">
        <v>863</v>
      </c>
      <c r="GI11" s="2321" t="s">
        <v>776</v>
      </c>
      <c r="GJ11" s="2321" t="s">
        <v>863</v>
      </c>
      <c r="GK11" s="2321" t="s">
        <v>776</v>
      </c>
      <c r="GL11" s="2321" t="s">
        <v>863</v>
      </c>
      <c r="GM11" s="2321" t="s">
        <v>776</v>
      </c>
      <c r="GN11" s="2321" t="s">
        <v>863</v>
      </c>
      <c r="GO11" s="2321" t="s">
        <v>776</v>
      </c>
      <c r="GP11" s="2321" t="s">
        <v>863</v>
      </c>
      <c r="GQ11" s="2321" t="s">
        <v>776</v>
      </c>
      <c r="GR11" s="2321" t="s">
        <v>863</v>
      </c>
      <c r="GS11" s="2321" t="s">
        <v>776</v>
      </c>
      <c r="GT11" s="2321" t="s">
        <v>863</v>
      </c>
      <c r="GU11" s="2321" t="s">
        <v>776</v>
      </c>
      <c r="GV11" s="2321" t="s">
        <v>863</v>
      </c>
      <c r="GW11" s="2321" t="s">
        <v>776</v>
      </c>
      <c r="GX11" s="2321" t="s">
        <v>863</v>
      </c>
      <c r="GY11" s="2321" t="s">
        <v>776</v>
      </c>
      <c r="GZ11" s="2321" t="s">
        <v>863</v>
      </c>
      <c r="HA11" s="2321" t="s">
        <v>776</v>
      </c>
      <c r="HB11" s="2321" t="s">
        <v>863</v>
      </c>
      <c r="HC11" s="2321" t="s">
        <v>776</v>
      </c>
      <c r="HD11" s="2321" t="s">
        <v>863</v>
      </c>
      <c r="HE11" s="2321" t="s">
        <v>776</v>
      </c>
      <c r="HF11" s="2321" t="s">
        <v>863</v>
      </c>
      <c r="HG11" s="2321" t="s">
        <v>776</v>
      </c>
      <c r="HH11" s="2321" t="s">
        <v>863</v>
      </c>
      <c r="HI11" s="2321" t="s">
        <v>776</v>
      </c>
      <c r="HJ11" s="2321" t="s">
        <v>863</v>
      </c>
      <c r="HK11" s="2321" t="s">
        <v>776</v>
      </c>
      <c r="HL11" s="2321" t="s">
        <v>863</v>
      </c>
      <c r="HM11" s="2321" t="s">
        <v>776</v>
      </c>
      <c r="HN11" s="2321" t="s">
        <v>863</v>
      </c>
      <c r="HO11" s="2321" t="s">
        <v>776</v>
      </c>
      <c r="HP11" s="2321" t="s">
        <v>863</v>
      </c>
      <c r="HQ11" s="2321" t="s">
        <v>776</v>
      </c>
      <c r="HR11" s="2321" t="s">
        <v>863</v>
      </c>
      <c r="HS11" s="2321" t="s">
        <v>776</v>
      </c>
      <c r="HT11" s="2321" t="s">
        <v>863</v>
      </c>
      <c r="HU11" s="2321" t="s">
        <v>776</v>
      </c>
      <c r="HV11" s="2321" t="s">
        <v>863</v>
      </c>
      <c r="HW11" s="2321" t="s">
        <v>776</v>
      </c>
      <c r="HX11" s="2321" t="s">
        <v>863</v>
      </c>
      <c r="HY11" s="2321" t="s">
        <v>776</v>
      </c>
      <c r="HZ11" s="2321" t="s">
        <v>863</v>
      </c>
      <c r="IA11" s="2321" t="s">
        <v>776</v>
      </c>
      <c r="IB11" s="2321" t="s">
        <v>863</v>
      </c>
      <c r="IC11" s="2321" t="s">
        <v>776</v>
      </c>
      <c r="ID11" s="2321" t="s">
        <v>863</v>
      </c>
      <c r="IE11" s="2321" t="s">
        <v>776</v>
      </c>
      <c r="IF11" s="2321" t="s">
        <v>863</v>
      </c>
      <c r="IG11" s="2321" t="s">
        <v>776</v>
      </c>
      <c r="IH11" s="2321" t="s">
        <v>863</v>
      </c>
      <c r="II11" s="2321" t="s">
        <v>776</v>
      </c>
      <c r="IJ11" s="2321" t="s">
        <v>863</v>
      </c>
      <c r="IK11" s="2321" t="s">
        <v>776</v>
      </c>
      <c r="IL11" s="2321" t="s">
        <v>863</v>
      </c>
      <c r="IM11" s="2321" t="s">
        <v>776</v>
      </c>
      <c r="IN11" s="2321" t="s">
        <v>863</v>
      </c>
      <c r="IO11" s="2321" t="s">
        <v>776</v>
      </c>
      <c r="IP11" s="2321" t="s">
        <v>863</v>
      </c>
      <c r="IQ11" s="2321" t="s">
        <v>776</v>
      </c>
      <c r="IR11" s="2321" t="s">
        <v>863</v>
      </c>
      <c r="IS11" s="2321" t="s">
        <v>776</v>
      </c>
      <c r="IT11" s="2321" t="s">
        <v>863</v>
      </c>
      <c r="IU11" s="2321" t="s">
        <v>776</v>
      </c>
      <c r="IV11" s="2321" t="s">
        <v>863</v>
      </c>
      <c r="IW11" s="2321" t="s">
        <v>776</v>
      </c>
      <c r="IX11" s="2321" t="s">
        <v>863</v>
      </c>
      <c r="IY11" s="2321" t="s">
        <v>776</v>
      </c>
      <c r="IZ11" s="2321" t="s">
        <v>863</v>
      </c>
      <c r="JA11" s="2321" t="s">
        <v>776</v>
      </c>
      <c r="JB11" s="2321" t="s">
        <v>863</v>
      </c>
      <c r="JC11" s="2321" t="s">
        <v>776</v>
      </c>
      <c r="JD11" s="2321" t="s">
        <v>863</v>
      </c>
      <c r="JE11" s="2321" t="s">
        <v>776</v>
      </c>
      <c r="JF11" s="2321" t="s">
        <v>863</v>
      </c>
      <c r="JG11" s="2321" t="s">
        <v>776</v>
      </c>
      <c r="JH11" s="2321" t="s">
        <v>863</v>
      </c>
      <c r="JI11" s="2321" t="s">
        <v>776</v>
      </c>
      <c r="JJ11" s="2321" t="s">
        <v>863</v>
      </c>
      <c r="JK11" s="2321" t="s">
        <v>776</v>
      </c>
      <c r="JL11" s="2321" t="s">
        <v>863</v>
      </c>
      <c r="JM11" s="2321" t="s">
        <v>776</v>
      </c>
      <c r="JN11" s="2321" t="s">
        <v>863</v>
      </c>
      <c r="JO11" s="2321" t="s">
        <v>776</v>
      </c>
      <c r="JP11" s="2321" t="s">
        <v>863</v>
      </c>
      <c r="JQ11" s="2321" t="s">
        <v>776</v>
      </c>
      <c r="JR11" s="2321" t="s">
        <v>863</v>
      </c>
      <c r="JS11" s="2321" t="s">
        <v>776</v>
      </c>
      <c r="JT11" s="2321" t="s">
        <v>863</v>
      </c>
      <c r="JU11" s="2321" t="s">
        <v>776</v>
      </c>
      <c r="JV11" s="2321" t="s">
        <v>863</v>
      </c>
      <c r="JW11" s="2321" t="s">
        <v>776</v>
      </c>
      <c r="JX11" s="2321" t="s">
        <v>863</v>
      </c>
      <c r="JY11" s="2321" t="s">
        <v>776</v>
      </c>
      <c r="JZ11" s="2321" t="s">
        <v>863</v>
      </c>
      <c r="KA11" s="2321" t="s">
        <v>776</v>
      </c>
      <c r="KB11" s="2321" t="s">
        <v>863</v>
      </c>
      <c r="KC11" s="2321" t="s">
        <v>776</v>
      </c>
      <c r="KD11" s="2321" t="s">
        <v>863</v>
      </c>
      <c r="KE11" s="2321" t="s">
        <v>776</v>
      </c>
      <c r="KF11" s="2321" t="s">
        <v>863</v>
      </c>
      <c r="KG11" s="2321" t="s">
        <v>776</v>
      </c>
      <c r="KH11" s="2321" t="s">
        <v>863</v>
      </c>
      <c r="KI11" s="2321" t="s">
        <v>776</v>
      </c>
      <c r="KJ11" s="2321" t="s">
        <v>863</v>
      </c>
      <c r="KK11" s="2321" t="s">
        <v>776</v>
      </c>
      <c r="KL11" s="2321" t="s">
        <v>863</v>
      </c>
      <c r="KM11" s="2321" t="s">
        <v>776</v>
      </c>
      <c r="KN11" s="2321" t="s">
        <v>863</v>
      </c>
      <c r="KO11" s="2321" t="s">
        <v>776</v>
      </c>
      <c r="KP11" s="2321" t="s">
        <v>863</v>
      </c>
      <c r="KQ11" s="2321" t="s">
        <v>776</v>
      </c>
      <c r="KR11" s="2321" t="s">
        <v>863</v>
      </c>
      <c r="KS11" s="2321" t="s">
        <v>776</v>
      </c>
      <c r="KT11" s="2321" t="s">
        <v>863</v>
      </c>
      <c r="KU11" s="2321" t="s">
        <v>776</v>
      </c>
      <c r="KV11" s="2321" t="s">
        <v>863</v>
      </c>
      <c r="KW11" s="2321" t="s">
        <v>776</v>
      </c>
      <c r="KX11" s="2321" t="s">
        <v>863</v>
      </c>
      <c r="KY11" s="2321" t="s">
        <v>776</v>
      </c>
      <c r="KZ11" s="2321" t="s">
        <v>863</v>
      </c>
      <c r="LA11" s="2321" t="s">
        <v>776</v>
      </c>
      <c r="LB11" s="2321" t="s">
        <v>863</v>
      </c>
      <c r="LC11" s="2321" t="s">
        <v>776</v>
      </c>
      <c r="LD11" s="2321" t="s">
        <v>863</v>
      </c>
      <c r="LE11" s="2321" t="s">
        <v>776</v>
      </c>
      <c r="LF11" s="2321" t="s">
        <v>863</v>
      </c>
      <c r="LG11" s="2321" t="s">
        <v>776</v>
      </c>
      <c r="LH11" s="2321" t="s">
        <v>863</v>
      </c>
      <c r="LI11" s="2321" t="s">
        <v>776</v>
      </c>
      <c r="LJ11" s="2321" t="s">
        <v>863</v>
      </c>
      <c r="LK11" s="2321" t="s">
        <v>776</v>
      </c>
      <c r="LL11" s="2321" t="s">
        <v>863</v>
      </c>
      <c r="LM11" s="2321" t="s">
        <v>776</v>
      </c>
      <c r="LN11" s="2321" t="s">
        <v>863</v>
      </c>
      <c r="LO11" s="2321" t="s">
        <v>776</v>
      </c>
      <c r="LP11" s="2321" t="s">
        <v>863</v>
      </c>
      <c r="LQ11" s="2321" t="s">
        <v>776</v>
      </c>
      <c r="LR11" s="2321" t="s">
        <v>863</v>
      </c>
      <c r="LS11" s="2321" t="s">
        <v>776</v>
      </c>
      <c r="LT11" s="2321" t="s">
        <v>863</v>
      </c>
      <c r="LU11" s="2321" t="s">
        <v>776</v>
      </c>
      <c r="LV11" s="2321" t="s">
        <v>863</v>
      </c>
      <c r="LW11" s="2321" t="s">
        <v>776</v>
      </c>
      <c r="LX11" s="2321" t="s">
        <v>863</v>
      </c>
      <c r="LY11" s="2321" t="s">
        <v>776</v>
      </c>
      <c r="LZ11" s="2321" t="s">
        <v>863</v>
      </c>
      <c r="MA11" s="2321" t="s">
        <v>776</v>
      </c>
      <c r="MB11" s="2321" t="s">
        <v>863</v>
      </c>
      <c r="MC11" s="2321" t="s">
        <v>776</v>
      </c>
      <c r="MD11" s="2321" t="s">
        <v>863</v>
      </c>
      <c r="ME11" s="2321" t="s">
        <v>776</v>
      </c>
      <c r="MF11" s="2321" t="s">
        <v>863</v>
      </c>
      <c r="MG11" s="2321" t="s">
        <v>776</v>
      </c>
      <c r="MH11" s="2321" t="s">
        <v>863</v>
      </c>
      <c r="MI11" s="2321" t="s">
        <v>776</v>
      </c>
      <c r="MJ11" s="2321" t="s">
        <v>863</v>
      </c>
      <c r="MK11" s="2321" t="s">
        <v>776</v>
      </c>
      <c r="ML11" s="2321" t="s">
        <v>863</v>
      </c>
      <c r="MM11" s="2321" t="s">
        <v>776</v>
      </c>
      <c r="MN11" s="2321" t="s">
        <v>863</v>
      </c>
      <c r="MO11" s="2321" t="s">
        <v>776</v>
      </c>
      <c r="MP11" s="2321" t="s">
        <v>863</v>
      </c>
      <c r="MQ11" s="2321" t="s">
        <v>776</v>
      </c>
      <c r="MR11" s="2321" t="s">
        <v>863</v>
      </c>
      <c r="MS11" s="2321" t="s">
        <v>776</v>
      </c>
      <c r="MT11" s="2321" t="s">
        <v>863</v>
      </c>
      <c r="MU11" s="2321" t="s">
        <v>776</v>
      </c>
      <c r="MV11" s="2321" t="s">
        <v>863</v>
      </c>
      <c r="MW11" s="2321" t="s">
        <v>776</v>
      </c>
      <c r="MX11" s="2321" t="s">
        <v>863</v>
      </c>
      <c r="MY11" s="2321" t="s">
        <v>776</v>
      </c>
      <c r="MZ11" s="2321" t="s">
        <v>863</v>
      </c>
      <c r="NA11" s="2321" t="s">
        <v>776</v>
      </c>
      <c r="NB11" s="2321" t="s">
        <v>863</v>
      </c>
      <c r="NC11" s="2321" t="s">
        <v>776</v>
      </c>
      <c r="ND11" s="2321" t="s">
        <v>863</v>
      </c>
      <c r="NE11" s="2321" t="s">
        <v>776</v>
      </c>
      <c r="NF11" s="2321" t="s">
        <v>863</v>
      </c>
      <c r="NG11" s="2321" t="s">
        <v>776</v>
      </c>
      <c r="NH11" s="2321" t="s">
        <v>863</v>
      </c>
      <c r="NI11" s="2321" t="s">
        <v>776</v>
      </c>
      <c r="NJ11" s="2321" t="s">
        <v>863</v>
      </c>
      <c r="NK11" s="2321" t="s">
        <v>776</v>
      </c>
      <c r="NL11" s="2321" t="s">
        <v>863</v>
      </c>
      <c r="NM11" s="2321" t="s">
        <v>776</v>
      </c>
      <c r="NN11" s="2321" t="s">
        <v>863</v>
      </c>
      <c r="NO11" s="2321" t="s">
        <v>776</v>
      </c>
      <c r="NP11" s="2321" t="s">
        <v>863</v>
      </c>
      <c r="NQ11" s="2321" t="s">
        <v>776</v>
      </c>
      <c r="NR11" s="2321" t="s">
        <v>863</v>
      </c>
      <c r="NS11" s="2241"/>
      <c r="NT11" s="667"/>
      <c r="OF11" s="518">
        <v>23</v>
      </c>
    </row>
    <row s="1651" customFormat="1" customHeight="1" ht="10.5">
      <c r="A12" s="961"/>
      <c r="D12" s="1034" t="s">
        <v>200</v>
      </c>
      <c r="E12" s="1034" t="s">
        <v>103</v>
      </c>
      <c r="F12" s="1034" t="s">
        <v>90</v>
      </c>
      <c r="G12" s="1035" t="str">
        <f>G1&amp;".1"</f>
        <v>4.1</v>
      </c>
      <c r="H12" s="1035" t="str">
        <f>G1&amp;".2"</f>
        <v>4.2</v>
      </c>
      <c r="I12" s="1035" t="str">
        <f>I1&amp;".1"</f>
        <v>4.1</v>
      </c>
      <c r="J12" s="1035" t="str">
        <f>I1&amp;".2"</f>
        <v>4.2</v>
      </c>
      <c r="K12" s="2383" t="str">
        <f>K1&amp;".1"</f>
        <v>4.1</v>
      </c>
      <c r="L12" s="2383" t="str">
        <f>K1&amp;".2"</f>
        <v>4.2</v>
      </c>
      <c r="M12" s="2383" t="str">
        <f>M1&amp;".1"</f>
        <v>4.1</v>
      </c>
      <c r="N12" s="2383" t="str">
        <f>M1&amp;".2"</f>
        <v>4.2</v>
      </c>
      <c r="O12" s="2383" t="str">
        <f>O1&amp;".1"</f>
        <v>4.1</v>
      </c>
      <c r="P12" s="2383" t="str">
        <f>O1&amp;".2"</f>
        <v>4.2</v>
      </c>
      <c r="Q12" s="2383" t="str">
        <f>Q1&amp;".1"</f>
        <v>4.1</v>
      </c>
      <c r="R12" s="2383" t="str">
        <f>Q1&amp;".2"</f>
        <v>4.2</v>
      </c>
      <c r="S12" s="2383" t="str">
        <f>S1&amp;".1"</f>
        <v>4.1</v>
      </c>
      <c r="T12" s="2383" t="str">
        <f>S1&amp;".2"</f>
        <v>4.2</v>
      </c>
      <c r="U12" s="2383" t="str">
        <f>U1&amp;".1"</f>
        <v>4.1</v>
      </c>
      <c r="V12" s="2383" t="str">
        <f>U1&amp;".2"</f>
        <v>4.2</v>
      </c>
      <c r="W12" s="2383" t="str">
        <f>W1&amp;".1"</f>
        <v>4.1</v>
      </c>
      <c r="X12" s="2383" t="str">
        <f>W1&amp;".2"</f>
        <v>4.2</v>
      </c>
      <c r="Y12" s="2383" t="str">
        <f>Y1&amp;".1"</f>
        <v>4.1</v>
      </c>
      <c r="Z12" s="2383" t="str">
        <f>Y1&amp;".2"</f>
        <v>4.2</v>
      </c>
      <c r="AA12" s="2383" t="str">
        <f>AA1&amp;".1"</f>
        <v>4.1</v>
      </c>
      <c r="AB12" s="2383" t="str">
        <f>AA1&amp;".2"</f>
        <v>4.2</v>
      </c>
      <c r="AC12" s="2383" t="str">
        <f>AC1&amp;".1"</f>
        <v>4.1</v>
      </c>
      <c r="AD12" s="2383" t="str">
        <f>AC1&amp;".2"</f>
        <v>4.2</v>
      </c>
      <c r="AE12" s="2383" t="str">
        <f>AE1&amp;".1"</f>
        <v>4.1</v>
      </c>
      <c r="AF12" s="2383" t="str">
        <f>AE1&amp;".2"</f>
        <v>4.2</v>
      </c>
      <c r="AG12" s="2383" t="str">
        <f>AG1&amp;".1"</f>
        <v>4.1</v>
      </c>
      <c r="AH12" s="2383" t="str">
        <f>AG1&amp;".2"</f>
        <v>4.2</v>
      </c>
      <c r="AI12" s="2383" t="str">
        <f>AI1&amp;".1"</f>
        <v>4.1</v>
      </c>
      <c r="AJ12" s="2383" t="str">
        <f>AI1&amp;".2"</f>
        <v>4.2</v>
      </c>
      <c r="AK12" s="2383" t="str">
        <f>AK1&amp;".1"</f>
        <v>4.1</v>
      </c>
      <c r="AL12" s="2383" t="str">
        <f>AK1&amp;".2"</f>
        <v>4.2</v>
      </c>
      <c r="AM12" s="2383" t="str">
        <f>AM1&amp;".1"</f>
        <v>4.1</v>
      </c>
      <c r="AN12" s="2383" t="str">
        <f>AM1&amp;".2"</f>
        <v>4.2</v>
      </c>
      <c r="AO12" s="2383" t="str">
        <f>AO1&amp;".1"</f>
        <v>4.1</v>
      </c>
      <c r="AP12" s="2383" t="str">
        <f>AO1&amp;".2"</f>
        <v>4.2</v>
      </c>
      <c r="AQ12" s="2383" t="str">
        <f>AQ1&amp;".1"</f>
        <v>4.1</v>
      </c>
      <c r="AR12" s="2383" t="str">
        <f>AQ1&amp;".2"</f>
        <v>4.2</v>
      </c>
      <c r="AS12" s="2383" t="str">
        <f>AS1&amp;".1"</f>
        <v>4.1</v>
      </c>
      <c r="AT12" s="2383" t="str">
        <f>AS1&amp;".2"</f>
        <v>4.2</v>
      </c>
      <c r="AU12" s="2383" t="str">
        <f>AU1&amp;".1"</f>
        <v>4.1</v>
      </c>
      <c r="AV12" s="2383" t="str">
        <f>AU1&amp;".2"</f>
        <v>4.2</v>
      </c>
      <c r="AW12" s="2383" t="str">
        <f>AW1&amp;".1"</f>
        <v>4.1</v>
      </c>
      <c r="AX12" s="2383" t="str">
        <f>AW1&amp;".2"</f>
        <v>4.2</v>
      </c>
      <c r="AY12" s="2383" t="str">
        <f>AY1&amp;".1"</f>
        <v>4.1</v>
      </c>
      <c r="AZ12" s="2383" t="str">
        <f>AY1&amp;".2"</f>
        <v>4.2</v>
      </c>
      <c r="BA12" s="2383" t="str">
        <f>BA1&amp;".1"</f>
        <v>4.1</v>
      </c>
      <c r="BB12" s="2383" t="str">
        <f>BA1&amp;".2"</f>
        <v>4.2</v>
      </c>
      <c r="BC12" s="2383" t="str">
        <f>BC1&amp;".1"</f>
        <v>4.1</v>
      </c>
      <c r="BD12" s="2383" t="str">
        <f>BC1&amp;".2"</f>
        <v>4.2</v>
      </c>
      <c r="BE12" s="2383" t="str">
        <f>BE1&amp;".1"</f>
        <v>4.1</v>
      </c>
      <c r="BF12" s="2383" t="str">
        <f>BE1&amp;".2"</f>
        <v>4.2</v>
      </c>
      <c r="BG12" s="2383" t="str">
        <f>BG1&amp;".1"</f>
        <v>4.1</v>
      </c>
      <c r="BH12" s="2383" t="str">
        <f>BG1&amp;".2"</f>
        <v>4.2</v>
      </c>
      <c r="BI12" s="2383" t="str">
        <f>BI1&amp;".1"</f>
        <v>4.1</v>
      </c>
      <c r="BJ12" s="2383" t="str">
        <f>BI1&amp;".2"</f>
        <v>4.2</v>
      </c>
      <c r="BK12" s="2383" t="str">
        <f>BK1&amp;".1"</f>
        <v>4.1</v>
      </c>
      <c r="BL12" s="2383" t="str">
        <f>BK1&amp;".2"</f>
        <v>4.2</v>
      </c>
      <c r="BM12" s="2383" t="str">
        <f>BM1&amp;".1"</f>
        <v>4.1</v>
      </c>
      <c r="BN12" s="2383" t="str">
        <f>BM1&amp;".2"</f>
        <v>4.2</v>
      </c>
      <c r="BO12" s="2383" t="str">
        <f>BO1&amp;".1"</f>
        <v>4.1</v>
      </c>
      <c r="BP12" s="2383" t="str">
        <f>BO1&amp;".2"</f>
        <v>4.2</v>
      </c>
      <c r="BQ12" s="2383" t="str">
        <f>BQ1&amp;".1"</f>
        <v>4.1</v>
      </c>
      <c r="BR12" s="2383" t="str">
        <f>BQ1&amp;".2"</f>
        <v>4.2</v>
      </c>
      <c r="BS12" s="2383" t="str">
        <f>BS1&amp;".1"</f>
        <v>4.1</v>
      </c>
      <c r="BT12" s="2383" t="str">
        <f>BS1&amp;".2"</f>
        <v>4.2</v>
      </c>
      <c r="BU12" s="2383" t="str">
        <f>BU1&amp;".1"</f>
        <v>4.1</v>
      </c>
      <c r="BV12" s="2383" t="str">
        <f>BU1&amp;".2"</f>
        <v>4.2</v>
      </c>
      <c r="BW12" s="2383" t="str">
        <f>BW1&amp;".1"</f>
        <v>4.1</v>
      </c>
      <c r="BX12" s="2383" t="str">
        <f>BW1&amp;".2"</f>
        <v>4.2</v>
      </c>
      <c r="BY12" s="2383" t="str">
        <f>BY1&amp;".1"</f>
        <v>4.1</v>
      </c>
      <c r="BZ12" s="2383" t="str">
        <f>BY1&amp;".2"</f>
        <v>4.2</v>
      </c>
      <c r="CA12" s="2383" t="str">
        <f>CA1&amp;".1"</f>
        <v>4.1</v>
      </c>
      <c r="CB12" s="2383" t="str">
        <f>CA1&amp;".2"</f>
        <v>4.2</v>
      </c>
      <c r="CC12" s="2383" t="str">
        <f>CC1&amp;".1"</f>
        <v>4.1</v>
      </c>
      <c r="CD12" s="2383" t="str">
        <f>CC1&amp;".2"</f>
        <v>4.2</v>
      </c>
      <c r="CE12" s="2383" t="str">
        <f>CE1&amp;".1"</f>
        <v>4.1</v>
      </c>
      <c r="CF12" s="2383" t="str">
        <f>CE1&amp;".2"</f>
        <v>4.2</v>
      </c>
      <c r="CG12" s="2383" t="str">
        <f>CG1&amp;".1"</f>
        <v>4.1</v>
      </c>
      <c r="CH12" s="2383" t="str">
        <f>CG1&amp;".2"</f>
        <v>4.2</v>
      </c>
      <c r="CI12" s="2383" t="str">
        <f>CI1&amp;".1"</f>
        <v>4.1</v>
      </c>
      <c r="CJ12" s="2383" t="str">
        <f>CI1&amp;".2"</f>
        <v>4.2</v>
      </c>
      <c r="CK12" s="2383" t="str">
        <f>CK1&amp;".1"</f>
        <v>4.1</v>
      </c>
      <c r="CL12" s="2383" t="str">
        <f>CK1&amp;".2"</f>
        <v>4.2</v>
      </c>
      <c r="CM12" s="2383" t="str">
        <f>CM1&amp;".1"</f>
        <v>4.1</v>
      </c>
      <c r="CN12" s="2383" t="str">
        <f>CM1&amp;".2"</f>
        <v>4.2</v>
      </c>
      <c r="CO12" s="2383" t="str">
        <f>CO1&amp;".1"</f>
        <v>4.1</v>
      </c>
      <c r="CP12" s="2383" t="str">
        <f>CO1&amp;".2"</f>
        <v>4.2</v>
      </c>
      <c r="CQ12" s="2383" t="str">
        <f>CQ1&amp;".1"</f>
        <v>4.1</v>
      </c>
      <c r="CR12" s="2383" t="str">
        <f>CQ1&amp;".2"</f>
        <v>4.2</v>
      </c>
      <c r="CS12" s="2383" t="str">
        <f>CS1&amp;".1"</f>
        <v>4.1</v>
      </c>
      <c r="CT12" s="2383" t="str">
        <f>CS1&amp;".2"</f>
        <v>4.2</v>
      </c>
      <c r="CU12" s="2383" t="str">
        <f>CU1&amp;".1"</f>
        <v>4.1</v>
      </c>
      <c r="CV12" s="2383" t="str">
        <f>CU1&amp;".2"</f>
        <v>4.2</v>
      </c>
      <c r="CW12" s="2383" t="str">
        <f>CW1&amp;".1"</f>
        <v>4.1</v>
      </c>
      <c r="CX12" s="2383" t="str">
        <f>CW1&amp;".2"</f>
        <v>4.2</v>
      </c>
      <c r="CY12" s="2383" t="str">
        <f>CY1&amp;".1"</f>
        <v>4.1</v>
      </c>
      <c r="CZ12" s="2383" t="str">
        <f>CY1&amp;".2"</f>
        <v>4.2</v>
      </c>
      <c r="DA12" s="2383" t="str">
        <f>DA1&amp;".1"</f>
        <v>4.1</v>
      </c>
      <c r="DB12" s="2383" t="str">
        <f>DA1&amp;".2"</f>
        <v>4.2</v>
      </c>
      <c r="DC12" s="2383" t="str">
        <f>DC1&amp;".1"</f>
        <v>4.1</v>
      </c>
      <c r="DD12" s="2383" t="str">
        <f>DC1&amp;".2"</f>
        <v>4.2</v>
      </c>
      <c r="DE12" s="2383" t="str">
        <f>DE1&amp;".1"</f>
        <v>4.1</v>
      </c>
      <c r="DF12" s="2383" t="str">
        <f>DE1&amp;".2"</f>
        <v>4.2</v>
      </c>
      <c r="DG12" s="2383" t="str">
        <f>DG1&amp;".1"</f>
        <v>4.1</v>
      </c>
      <c r="DH12" s="2383" t="str">
        <f>DG1&amp;".2"</f>
        <v>4.2</v>
      </c>
      <c r="DI12" s="2383" t="str">
        <f>DI1&amp;".1"</f>
        <v>4.1</v>
      </c>
      <c r="DJ12" s="2383" t="str">
        <f>DI1&amp;".2"</f>
        <v>4.2</v>
      </c>
      <c r="DK12" s="2383" t="str">
        <f>DK1&amp;".1"</f>
        <v>4.1</v>
      </c>
      <c r="DL12" s="2383" t="str">
        <f>DK1&amp;".2"</f>
        <v>4.2</v>
      </c>
      <c r="DM12" s="2383" t="str">
        <f>DM1&amp;".1"</f>
        <v>4.1</v>
      </c>
      <c r="DN12" s="2383" t="str">
        <f>DM1&amp;".2"</f>
        <v>4.2</v>
      </c>
      <c r="DO12" s="2383" t="str">
        <f>DO1&amp;".1"</f>
        <v>4.1</v>
      </c>
      <c r="DP12" s="2383" t="str">
        <f>DO1&amp;".2"</f>
        <v>4.2</v>
      </c>
      <c r="DQ12" s="2383" t="str">
        <f>DQ1&amp;".1"</f>
        <v>4.1</v>
      </c>
      <c r="DR12" s="2383" t="str">
        <f>DQ1&amp;".2"</f>
        <v>4.2</v>
      </c>
      <c r="DS12" s="2383" t="str">
        <f>DS1&amp;".1"</f>
        <v>4.1</v>
      </c>
      <c r="DT12" s="2383" t="str">
        <f>DS1&amp;".2"</f>
        <v>4.2</v>
      </c>
      <c r="DU12" s="2383" t="str">
        <f>DU1&amp;".1"</f>
        <v>4.1</v>
      </c>
      <c r="DV12" s="2383" t="str">
        <f>DU1&amp;".2"</f>
        <v>4.2</v>
      </c>
      <c r="DW12" s="2383" t="str">
        <f>DW1&amp;".1"</f>
        <v>4.1</v>
      </c>
      <c r="DX12" s="2383" t="str">
        <f>DW1&amp;".2"</f>
        <v>4.2</v>
      </c>
      <c r="DY12" s="2383" t="str">
        <f>DY1&amp;".1"</f>
        <v>4.1</v>
      </c>
      <c r="DZ12" s="2383" t="str">
        <f>DY1&amp;".2"</f>
        <v>4.2</v>
      </c>
      <c r="EA12" s="2383" t="str">
        <f>EA1&amp;".1"</f>
        <v>4.1</v>
      </c>
      <c r="EB12" s="2383" t="str">
        <f>EA1&amp;".2"</f>
        <v>4.2</v>
      </c>
      <c r="EC12" s="2383" t="str">
        <f>EC1&amp;".1"</f>
        <v>4.1</v>
      </c>
      <c r="ED12" s="2383" t="str">
        <f>EC1&amp;".2"</f>
        <v>4.2</v>
      </c>
      <c r="EE12" s="2383" t="str">
        <f>EE1&amp;".1"</f>
        <v>4.1</v>
      </c>
      <c r="EF12" s="2383" t="str">
        <f>EE1&amp;".2"</f>
        <v>4.2</v>
      </c>
      <c r="EG12" s="2383" t="str">
        <f>EG1&amp;".1"</f>
        <v>4.1</v>
      </c>
      <c r="EH12" s="2383" t="str">
        <f>EG1&amp;".2"</f>
        <v>4.2</v>
      </c>
      <c r="EI12" s="2383" t="str">
        <f>EI1&amp;".1"</f>
        <v>4.1</v>
      </c>
      <c r="EJ12" s="2383" t="str">
        <f>EI1&amp;".2"</f>
        <v>4.2</v>
      </c>
      <c r="EK12" s="2383" t="str">
        <f>EK1&amp;".1"</f>
        <v>4.1</v>
      </c>
      <c r="EL12" s="2383" t="str">
        <f>EK1&amp;".2"</f>
        <v>4.2</v>
      </c>
      <c r="EM12" s="2383" t="str">
        <f>EM1&amp;".1"</f>
        <v>4.1</v>
      </c>
      <c r="EN12" s="2383" t="str">
        <f>EM1&amp;".2"</f>
        <v>4.2</v>
      </c>
      <c r="EO12" s="2383" t="str">
        <f>EO1&amp;".1"</f>
        <v>4.1</v>
      </c>
      <c r="EP12" s="2383" t="str">
        <f>EO1&amp;".2"</f>
        <v>4.2</v>
      </c>
      <c r="EQ12" s="2383" t="str">
        <f>EQ1&amp;".1"</f>
        <v>4.1</v>
      </c>
      <c r="ER12" s="2383" t="str">
        <f>EQ1&amp;".2"</f>
        <v>4.2</v>
      </c>
      <c r="ES12" s="2383" t="str">
        <f>ES1&amp;".1"</f>
        <v>4.1</v>
      </c>
      <c r="ET12" s="2383" t="str">
        <f>ES1&amp;".2"</f>
        <v>4.2</v>
      </c>
      <c r="EU12" s="2383" t="str">
        <f>EU1&amp;".1"</f>
        <v>4.1</v>
      </c>
      <c r="EV12" s="2383" t="str">
        <f>EU1&amp;".2"</f>
        <v>4.2</v>
      </c>
      <c r="EW12" s="2383" t="str">
        <f>EW1&amp;".1"</f>
        <v>4.1</v>
      </c>
      <c r="EX12" s="2383" t="str">
        <f>EW1&amp;".2"</f>
        <v>4.2</v>
      </c>
      <c r="EY12" s="2383" t="str">
        <f>EY1&amp;".1"</f>
        <v>4.1</v>
      </c>
      <c r="EZ12" s="2383" t="str">
        <f>EY1&amp;".2"</f>
        <v>4.2</v>
      </c>
      <c r="FA12" s="2383" t="str">
        <f>FA1&amp;".1"</f>
        <v>4.1</v>
      </c>
      <c r="FB12" s="2383" t="str">
        <f>FA1&amp;".2"</f>
        <v>4.2</v>
      </c>
      <c r="FC12" s="2383" t="str">
        <f>FC1&amp;".1"</f>
        <v>4.1</v>
      </c>
      <c r="FD12" s="2383" t="str">
        <f>FC1&amp;".2"</f>
        <v>4.2</v>
      </c>
      <c r="FE12" s="2383" t="str">
        <f>FE1&amp;".1"</f>
        <v>4.1</v>
      </c>
      <c r="FF12" s="2383" t="str">
        <f>FE1&amp;".2"</f>
        <v>4.2</v>
      </c>
      <c r="FG12" s="2383" t="str">
        <f>FG1&amp;".1"</f>
        <v>4.1</v>
      </c>
      <c r="FH12" s="2383" t="str">
        <f>FG1&amp;".2"</f>
        <v>4.2</v>
      </c>
      <c r="FI12" s="2383" t="str">
        <f>FI1&amp;".1"</f>
        <v>4.1</v>
      </c>
      <c r="FJ12" s="2383" t="str">
        <f>FI1&amp;".2"</f>
        <v>4.2</v>
      </c>
      <c r="FK12" s="2383" t="str">
        <f>FK1&amp;".1"</f>
        <v>4.1</v>
      </c>
      <c r="FL12" s="2383" t="str">
        <f>FK1&amp;".2"</f>
        <v>4.2</v>
      </c>
      <c r="FM12" s="2383" t="str">
        <f>FM1&amp;".1"</f>
        <v>4.1</v>
      </c>
      <c r="FN12" s="2383" t="str">
        <f>FM1&amp;".2"</f>
        <v>4.2</v>
      </c>
      <c r="FO12" s="2383" t="str">
        <f>FO1&amp;".1"</f>
        <v>4.1</v>
      </c>
      <c r="FP12" s="2383" t="str">
        <f>FO1&amp;".2"</f>
        <v>4.2</v>
      </c>
      <c r="FQ12" s="2383" t="str">
        <f>FQ1&amp;".1"</f>
        <v>4.1</v>
      </c>
      <c r="FR12" s="2383" t="str">
        <f>FQ1&amp;".2"</f>
        <v>4.2</v>
      </c>
      <c r="FS12" s="2383" t="str">
        <f>FS1&amp;".1"</f>
        <v>4.1</v>
      </c>
      <c r="FT12" s="2383" t="str">
        <f>FS1&amp;".2"</f>
        <v>4.2</v>
      </c>
      <c r="FU12" s="2383" t="str">
        <f>FU1&amp;".1"</f>
        <v>4.1</v>
      </c>
      <c r="FV12" s="2383" t="str">
        <f>FU1&amp;".2"</f>
        <v>4.2</v>
      </c>
      <c r="FW12" s="2383" t="str">
        <f>FW1&amp;".1"</f>
        <v>4.1</v>
      </c>
      <c r="FX12" s="2383" t="str">
        <f>FW1&amp;".2"</f>
        <v>4.2</v>
      </c>
      <c r="FY12" s="2383" t="str">
        <f>FY1&amp;".1"</f>
        <v>4.1</v>
      </c>
      <c r="FZ12" s="2383" t="str">
        <f>FY1&amp;".2"</f>
        <v>4.2</v>
      </c>
      <c r="GA12" s="2383" t="str">
        <f>GA1&amp;".1"</f>
        <v>4.1</v>
      </c>
      <c r="GB12" s="2383" t="str">
        <f>GA1&amp;".2"</f>
        <v>4.2</v>
      </c>
      <c r="GC12" s="2383" t="str">
        <f>GC1&amp;".1"</f>
        <v>4.1</v>
      </c>
      <c r="GD12" s="2383" t="str">
        <f>GC1&amp;".2"</f>
        <v>4.2</v>
      </c>
      <c r="GE12" s="2383" t="str">
        <f>GE1&amp;".1"</f>
        <v>4.1</v>
      </c>
      <c r="GF12" s="2383" t="str">
        <f>GE1&amp;".2"</f>
        <v>4.2</v>
      </c>
      <c r="GG12" s="2383" t="str">
        <f>GG1&amp;".1"</f>
        <v>4.1</v>
      </c>
      <c r="GH12" s="2383" t="str">
        <f>GG1&amp;".2"</f>
        <v>4.2</v>
      </c>
      <c r="GI12" s="2383" t="str">
        <f>GI1&amp;".1"</f>
        <v>4.1</v>
      </c>
      <c r="GJ12" s="2383" t="str">
        <f>GI1&amp;".2"</f>
        <v>4.2</v>
      </c>
      <c r="GK12" s="2383" t="str">
        <f>GK1&amp;".1"</f>
        <v>4.1</v>
      </c>
      <c r="GL12" s="2383" t="str">
        <f>GK1&amp;".2"</f>
        <v>4.2</v>
      </c>
      <c r="GM12" s="2383" t="str">
        <f>GM1&amp;".1"</f>
        <v>4.1</v>
      </c>
      <c r="GN12" s="2383" t="str">
        <f>GM1&amp;".2"</f>
        <v>4.2</v>
      </c>
      <c r="GO12" s="2383" t="str">
        <f>GO1&amp;".1"</f>
        <v>4.1</v>
      </c>
      <c r="GP12" s="2383" t="str">
        <f>GO1&amp;".2"</f>
        <v>4.2</v>
      </c>
      <c r="GQ12" s="2383" t="str">
        <f>GQ1&amp;".1"</f>
        <v>4.1</v>
      </c>
      <c r="GR12" s="2383" t="str">
        <f>GQ1&amp;".2"</f>
        <v>4.2</v>
      </c>
      <c r="GS12" s="2383" t="str">
        <f>GS1&amp;".1"</f>
        <v>4.1</v>
      </c>
      <c r="GT12" s="2383" t="str">
        <f>GS1&amp;".2"</f>
        <v>4.2</v>
      </c>
      <c r="GU12" s="2383" t="str">
        <f>GU1&amp;".1"</f>
        <v>4.1</v>
      </c>
      <c r="GV12" s="2383" t="str">
        <f>GU1&amp;".2"</f>
        <v>4.2</v>
      </c>
      <c r="GW12" s="2383" t="str">
        <f>GW1&amp;".1"</f>
        <v>4.1</v>
      </c>
      <c r="GX12" s="2383" t="str">
        <f>GW1&amp;".2"</f>
        <v>4.2</v>
      </c>
      <c r="GY12" s="2383" t="str">
        <f>GY1&amp;".1"</f>
        <v>4.1</v>
      </c>
      <c r="GZ12" s="2383" t="str">
        <f>GY1&amp;".2"</f>
        <v>4.2</v>
      </c>
      <c r="HA12" s="2383" t="str">
        <f>HA1&amp;".1"</f>
        <v>4.1</v>
      </c>
      <c r="HB12" s="2383" t="str">
        <f>HA1&amp;".2"</f>
        <v>4.2</v>
      </c>
      <c r="HC12" s="2383" t="str">
        <f>HC1&amp;".1"</f>
        <v>4.1</v>
      </c>
      <c r="HD12" s="2383" t="str">
        <f>HC1&amp;".2"</f>
        <v>4.2</v>
      </c>
      <c r="HE12" s="2383" t="str">
        <f>HE1&amp;".1"</f>
        <v>4.1</v>
      </c>
      <c r="HF12" s="2383" t="str">
        <f>HE1&amp;".2"</f>
        <v>4.2</v>
      </c>
      <c r="HG12" s="2383" t="str">
        <f>HG1&amp;".1"</f>
        <v>4.1</v>
      </c>
      <c r="HH12" s="2383" t="str">
        <f>HG1&amp;".2"</f>
        <v>4.2</v>
      </c>
      <c r="HI12" s="2383" t="str">
        <f>HI1&amp;".1"</f>
        <v>4.1</v>
      </c>
      <c r="HJ12" s="2383" t="str">
        <f>HI1&amp;".2"</f>
        <v>4.2</v>
      </c>
      <c r="HK12" s="2383" t="str">
        <f>HK1&amp;".1"</f>
        <v>4.1</v>
      </c>
      <c r="HL12" s="2383" t="str">
        <f>HK1&amp;".2"</f>
        <v>4.2</v>
      </c>
      <c r="HM12" s="2383" t="str">
        <f>HM1&amp;".1"</f>
        <v>4.1</v>
      </c>
      <c r="HN12" s="2383" t="str">
        <f>HM1&amp;".2"</f>
        <v>4.2</v>
      </c>
      <c r="HO12" s="2383" t="str">
        <f>HO1&amp;".1"</f>
        <v>4.1</v>
      </c>
      <c r="HP12" s="2383" t="str">
        <f>HO1&amp;".2"</f>
        <v>4.2</v>
      </c>
      <c r="HQ12" s="2383" t="str">
        <f>HQ1&amp;".1"</f>
        <v>4.1</v>
      </c>
      <c r="HR12" s="2383" t="str">
        <f>HQ1&amp;".2"</f>
        <v>4.2</v>
      </c>
      <c r="HS12" s="2383" t="str">
        <f>HS1&amp;".1"</f>
        <v>4.1</v>
      </c>
      <c r="HT12" s="2383" t="str">
        <f>HS1&amp;".2"</f>
        <v>4.2</v>
      </c>
      <c r="HU12" s="2383" t="str">
        <f>HU1&amp;".1"</f>
        <v>4.1</v>
      </c>
      <c r="HV12" s="2383" t="str">
        <f>HU1&amp;".2"</f>
        <v>4.2</v>
      </c>
      <c r="HW12" s="2383" t="str">
        <f>HW1&amp;".1"</f>
        <v>4.1</v>
      </c>
      <c r="HX12" s="2383" t="str">
        <f>HW1&amp;".2"</f>
        <v>4.2</v>
      </c>
      <c r="HY12" s="2383" t="str">
        <f>HY1&amp;".1"</f>
        <v>4.1</v>
      </c>
      <c r="HZ12" s="2383" t="str">
        <f>HY1&amp;".2"</f>
        <v>4.2</v>
      </c>
      <c r="IA12" s="2383" t="str">
        <f>IA1&amp;".1"</f>
        <v>4.1</v>
      </c>
      <c r="IB12" s="2383" t="str">
        <f>IA1&amp;".2"</f>
        <v>4.2</v>
      </c>
      <c r="IC12" s="2383" t="str">
        <f>IC1&amp;".1"</f>
        <v>4.1</v>
      </c>
      <c r="ID12" s="2383" t="str">
        <f>IC1&amp;".2"</f>
        <v>4.2</v>
      </c>
      <c r="IE12" s="2383" t="str">
        <f>IE1&amp;".1"</f>
        <v>4.1</v>
      </c>
      <c r="IF12" s="2383" t="str">
        <f>IE1&amp;".2"</f>
        <v>4.2</v>
      </c>
      <c r="IG12" s="2383" t="str">
        <f>IG1&amp;".1"</f>
        <v>4.1</v>
      </c>
      <c r="IH12" s="2383" t="str">
        <f>IG1&amp;".2"</f>
        <v>4.2</v>
      </c>
      <c r="II12" s="2383" t="str">
        <f>II1&amp;".1"</f>
        <v>4.1</v>
      </c>
      <c r="IJ12" s="2383" t="str">
        <f>II1&amp;".2"</f>
        <v>4.2</v>
      </c>
      <c r="IK12" s="2383" t="str">
        <f>IK1&amp;".1"</f>
        <v>4.1</v>
      </c>
      <c r="IL12" s="2383" t="str">
        <f>IK1&amp;".2"</f>
        <v>4.2</v>
      </c>
      <c r="IM12" s="2383" t="str">
        <f>IM1&amp;".1"</f>
        <v>4.1</v>
      </c>
      <c r="IN12" s="2383" t="str">
        <f>IM1&amp;".2"</f>
        <v>4.2</v>
      </c>
      <c r="IO12" s="2383" t="str">
        <f>IO1&amp;".1"</f>
        <v>4.1</v>
      </c>
      <c r="IP12" s="2383" t="str">
        <f>IO1&amp;".2"</f>
        <v>4.2</v>
      </c>
      <c r="IQ12" s="2383" t="str">
        <f>IQ1&amp;".1"</f>
        <v>4.1</v>
      </c>
      <c r="IR12" s="2383" t="str">
        <f>IQ1&amp;".2"</f>
        <v>4.2</v>
      </c>
      <c r="IS12" s="2383" t="str">
        <f>IS1&amp;".1"</f>
        <v>4.1</v>
      </c>
      <c r="IT12" s="2383" t="str">
        <f>IS1&amp;".2"</f>
        <v>4.2</v>
      </c>
      <c r="IU12" s="2383" t="str">
        <f>IU1&amp;".1"</f>
        <v>4.1</v>
      </c>
      <c r="IV12" s="2383" t="str">
        <f>IU1&amp;".2"</f>
        <v>4.2</v>
      </c>
      <c r="IW12" s="2383" t="str">
        <f>IW1&amp;".1"</f>
        <v>4.1</v>
      </c>
      <c r="IX12" s="2383" t="str">
        <f>IW1&amp;".2"</f>
        <v>4.2</v>
      </c>
      <c r="IY12" s="2383" t="str">
        <f>IY1&amp;".1"</f>
        <v>4.1</v>
      </c>
      <c r="IZ12" s="2383" t="str">
        <f>IY1&amp;".2"</f>
        <v>4.2</v>
      </c>
      <c r="JA12" s="2383" t="str">
        <f>JA1&amp;".1"</f>
        <v>4.1</v>
      </c>
      <c r="JB12" s="2383" t="str">
        <f>JA1&amp;".2"</f>
        <v>4.2</v>
      </c>
      <c r="JC12" s="2383" t="str">
        <f>JC1&amp;".1"</f>
        <v>4.1</v>
      </c>
      <c r="JD12" s="2383" t="str">
        <f>JC1&amp;".2"</f>
        <v>4.2</v>
      </c>
      <c r="JE12" s="2383" t="str">
        <f>JE1&amp;".1"</f>
        <v>4.1</v>
      </c>
      <c r="JF12" s="2383" t="str">
        <f>JE1&amp;".2"</f>
        <v>4.2</v>
      </c>
      <c r="JG12" s="2383" t="str">
        <f>JG1&amp;".1"</f>
        <v>4.1</v>
      </c>
      <c r="JH12" s="2383" t="str">
        <f>JG1&amp;".2"</f>
        <v>4.2</v>
      </c>
      <c r="JI12" s="2383" t="str">
        <f>JI1&amp;".1"</f>
        <v>4.1</v>
      </c>
      <c r="JJ12" s="2383" t="str">
        <f>JI1&amp;".2"</f>
        <v>4.2</v>
      </c>
      <c r="JK12" s="2383" t="str">
        <f>JK1&amp;".1"</f>
        <v>4.1</v>
      </c>
      <c r="JL12" s="2383" t="str">
        <f>JK1&amp;".2"</f>
        <v>4.2</v>
      </c>
      <c r="JM12" s="2383" t="str">
        <f>JM1&amp;".1"</f>
        <v>4.1</v>
      </c>
      <c r="JN12" s="2383" t="str">
        <f>JM1&amp;".2"</f>
        <v>4.2</v>
      </c>
      <c r="JO12" s="2383" t="str">
        <f>JO1&amp;".1"</f>
        <v>4.1</v>
      </c>
      <c r="JP12" s="2383" t="str">
        <f>JO1&amp;".2"</f>
        <v>4.2</v>
      </c>
      <c r="JQ12" s="2383" t="str">
        <f>JQ1&amp;".1"</f>
        <v>4.1</v>
      </c>
      <c r="JR12" s="2383" t="str">
        <f>JQ1&amp;".2"</f>
        <v>4.2</v>
      </c>
      <c r="JS12" s="2383" t="str">
        <f>JS1&amp;".1"</f>
        <v>4.1</v>
      </c>
      <c r="JT12" s="2383" t="str">
        <f>JS1&amp;".2"</f>
        <v>4.2</v>
      </c>
      <c r="JU12" s="2383" t="str">
        <f>JU1&amp;".1"</f>
        <v>4.1</v>
      </c>
      <c r="JV12" s="2383" t="str">
        <f>JU1&amp;".2"</f>
        <v>4.2</v>
      </c>
      <c r="JW12" s="2383" t="str">
        <f>JW1&amp;".1"</f>
        <v>4.1</v>
      </c>
      <c r="JX12" s="2383" t="str">
        <f>JW1&amp;".2"</f>
        <v>4.2</v>
      </c>
      <c r="JY12" s="2383" t="str">
        <f>JY1&amp;".1"</f>
        <v>4.1</v>
      </c>
      <c r="JZ12" s="2383" t="str">
        <f>JY1&amp;".2"</f>
        <v>4.2</v>
      </c>
      <c r="KA12" s="2383" t="str">
        <f>KA1&amp;".1"</f>
        <v>4.1</v>
      </c>
      <c r="KB12" s="2383" t="str">
        <f>KA1&amp;".2"</f>
        <v>4.2</v>
      </c>
      <c r="KC12" s="2383" t="str">
        <f>KC1&amp;".1"</f>
        <v>4.1</v>
      </c>
      <c r="KD12" s="2383" t="str">
        <f>KC1&amp;".2"</f>
        <v>4.2</v>
      </c>
      <c r="KE12" s="2383" t="str">
        <f>KE1&amp;".1"</f>
        <v>4.1</v>
      </c>
      <c r="KF12" s="2383" t="str">
        <f>KE1&amp;".2"</f>
        <v>4.2</v>
      </c>
      <c r="KG12" s="2383" t="str">
        <f>KG1&amp;".1"</f>
        <v>4.1</v>
      </c>
      <c r="KH12" s="2383" t="str">
        <f>KG1&amp;".2"</f>
        <v>4.2</v>
      </c>
      <c r="KI12" s="2383" t="str">
        <f>KI1&amp;".1"</f>
        <v>4.1</v>
      </c>
      <c r="KJ12" s="2383" t="str">
        <f>KI1&amp;".2"</f>
        <v>4.2</v>
      </c>
      <c r="KK12" s="2383" t="str">
        <f>KK1&amp;".1"</f>
        <v>4.1</v>
      </c>
      <c r="KL12" s="2383" t="str">
        <f>KK1&amp;".2"</f>
        <v>4.2</v>
      </c>
      <c r="KM12" s="2383" t="str">
        <f>KM1&amp;".1"</f>
        <v>4.1</v>
      </c>
      <c r="KN12" s="2383" t="str">
        <f>KM1&amp;".2"</f>
        <v>4.2</v>
      </c>
      <c r="KO12" s="2383" t="str">
        <f>KO1&amp;".1"</f>
        <v>4.1</v>
      </c>
      <c r="KP12" s="2383" t="str">
        <f>KO1&amp;".2"</f>
        <v>4.2</v>
      </c>
      <c r="KQ12" s="2383" t="str">
        <f>KQ1&amp;".1"</f>
        <v>4.1</v>
      </c>
      <c r="KR12" s="2383" t="str">
        <f>KQ1&amp;".2"</f>
        <v>4.2</v>
      </c>
      <c r="KS12" s="2383" t="str">
        <f>KS1&amp;".1"</f>
        <v>4.1</v>
      </c>
      <c r="KT12" s="2383" t="str">
        <f>KS1&amp;".2"</f>
        <v>4.2</v>
      </c>
      <c r="KU12" s="2383" t="str">
        <f>KU1&amp;".1"</f>
        <v>4.1</v>
      </c>
      <c r="KV12" s="2383" t="str">
        <f>KU1&amp;".2"</f>
        <v>4.2</v>
      </c>
      <c r="KW12" s="2383" t="str">
        <f>KW1&amp;".1"</f>
        <v>4.1</v>
      </c>
      <c r="KX12" s="2383" t="str">
        <f>KW1&amp;".2"</f>
        <v>4.2</v>
      </c>
      <c r="KY12" s="2383" t="str">
        <f>KY1&amp;".1"</f>
        <v>4.1</v>
      </c>
      <c r="KZ12" s="2383" t="str">
        <f>KY1&amp;".2"</f>
        <v>4.2</v>
      </c>
      <c r="LA12" s="2383" t="str">
        <f>LA1&amp;".1"</f>
        <v>4.1</v>
      </c>
      <c r="LB12" s="2383" t="str">
        <f>LA1&amp;".2"</f>
        <v>4.2</v>
      </c>
      <c r="LC12" s="2383" t="str">
        <f>LC1&amp;".1"</f>
        <v>4.1</v>
      </c>
      <c r="LD12" s="2383" t="str">
        <f>LC1&amp;".2"</f>
        <v>4.2</v>
      </c>
      <c r="LE12" s="2383" t="str">
        <f>LE1&amp;".1"</f>
        <v>4.1</v>
      </c>
      <c r="LF12" s="2383" t="str">
        <f>LE1&amp;".2"</f>
        <v>4.2</v>
      </c>
      <c r="LG12" s="2383" t="str">
        <f>LG1&amp;".1"</f>
        <v>4.1</v>
      </c>
      <c r="LH12" s="2383" t="str">
        <f>LG1&amp;".2"</f>
        <v>4.2</v>
      </c>
      <c r="LI12" s="2383" t="str">
        <f>LI1&amp;".1"</f>
        <v>4.1</v>
      </c>
      <c r="LJ12" s="2383" t="str">
        <f>LI1&amp;".2"</f>
        <v>4.2</v>
      </c>
      <c r="LK12" s="2383" t="str">
        <f>LK1&amp;".1"</f>
        <v>4.1</v>
      </c>
      <c r="LL12" s="2383" t="str">
        <f>LK1&amp;".2"</f>
        <v>4.2</v>
      </c>
      <c r="LM12" s="2383" t="str">
        <f>LM1&amp;".1"</f>
        <v>4.1</v>
      </c>
      <c r="LN12" s="2383" t="str">
        <f>LM1&amp;".2"</f>
        <v>4.2</v>
      </c>
      <c r="LO12" s="2383" t="str">
        <f>LO1&amp;".1"</f>
        <v>4.1</v>
      </c>
      <c r="LP12" s="2383" t="str">
        <f>LO1&amp;".2"</f>
        <v>4.2</v>
      </c>
      <c r="LQ12" s="2383" t="str">
        <f>LQ1&amp;".1"</f>
        <v>4.1</v>
      </c>
      <c r="LR12" s="2383" t="str">
        <f>LQ1&amp;".2"</f>
        <v>4.2</v>
      </c>
      <c r="LS12" s="2383" t="str">
        <f>LS1&amp;".1"</f>
        <v>4.1</v>
      </c>
      <c r="LT12" s="2383" t="str">
        <f>LS1&amp;".2"</f>
        <v>4.2</v>
      </c>
      <c r="LU12" s="2383" t="str">
        <f>LU1&amp;".1"</f>
        <v>4.1</v>
      </c>
      <c r="LV12" s="2383" t="str">
        <f>LU1&amp;".2"</f>
        <v>4.2</v>
      </c>
      <c r="LW12" s="2383" t="str">
        <f>LW1&amp;".1"</f>
        <v>4.1</v>
      </c>
      <c r="LX12" s="2383" t="str">
        <f>LW1&amp;".2"</f>
        <v>4.2</v>
      </c>
      <c r="LY12" s="2383" t="str">
        <f>LY1&amp;".1"</f>
        <v>4.1</v>
      </c>
      <c r="LZ12" s="2383" t="str">
        <f>LY1&amp;".2"</f>
        <v>4.2</v>
      </c>
      <c r="MA12" s="2383" t="str">
        <f>MA1&amp;".1"</f>
        <v>4.1</v>
      </c>
      <c r="MB12" s="2383" t="str">
        <f>MA1&amp;".2"</f>
        <v>4.2</v>
      </c>
      <c r="MC12" s="2383" t="str">
        <f>MC1&amp;".1"</f>
        <v>4.1</v>
      </c>
      <c r="MD12" s="2383" t="str">
        <f>MC1&amp;".2"</f>
        <v>4.2</v>
      </c>
      <c r="ME12" s="2383" t="str">
        <f>ME1&amp;".1"</f>
        <v>4.1</v>
      </c>
      <c r="MF12" s="2383" t="str">
        <f>ME1&amp;".2"</f>
        <v>4.2</v>
      </c>
      <c r="MG12" s="2383" t="str">
        <f>MG1&amp;".1"</f>
        <v>4.1</v>
      </c>
      <c r="MH12" s="2383" t="str">
        <f>MG1&amp;".2"</f>
        <v>4.2</v>
      </c>
      <c r="MI12" s="2383" t="str">
        <f>MI1&amp;".1"</f>
        <v>4.1</v>
      </c>
      <c r="MJ12" s="2383" t="str">
        <f>MI1&amp;".2"</f>
        <v>4.2</v>
      </c>
      <c r="MK12" s="2383" t="str">
        <f>MK1&amp;".1"</f>
        <v>4.1</v>
      </c>
      <c r="ML12" s="2383" t="str">
        <f>MK1&amp;".2"</f>
        <v>4.2</v>
      </c>
      <c r="MM12" s="2383" t="str">
        <f>MM1&amp;".1"</f>
        <v>4.1</v>
      </c>
      <c r="MN12" s="2383" t="str">
        <f>MM1&amp;".2"</f>
        <v>4.2</v>
      </c>
      <c r="MO12" s="2383" t="str">
        <f>MO1&amp;".1"</f>
        <v>4.1</v>
      </c>
      <c r="MP12" s="2383" t="str">
        <f>MO1&amp;".2"</f>
        <v>4.2</v>
      </c>
      <c r="MQ12" s="2383" t="str">
        <f>MQ1&amp;".1"</f>
        <v>4.1</v>
      </c>
      <c r="MR12" s="2383" t="str">
        <f>MQ1&amp;".2"</f>
        <v>4.2</v>
      </c>
      <c r="MS12" s="2383" t="str">
        <f>MS1&amp;".1"</f>
        <v>4.1</v>
      </c>
      <c r="MT12" s="2383" t="str">
        <f>MS1&amp;".2"</f>
        <v>4.2</v>
      </c>
      <c r="MU12" s="2383" t="str">
        <f>MU1&amp;".1"</f>
        <v>4.1</v>
      </c>
      <c r="MV12" s="2383" t="str">
        <f>MU1&amp;".2"</f>
        <v>4.2</v>
      </c>
      <c r="MW12" s="2383" t="str">
        <f>MW1&amp;".1"</f>
        <v>4.1</v>
      </c>
      <c r="MX12" s="2383" t="str">
        <f>MW1&amp;".2"</f>
        <v>4.2</v>
      </c>
      <c r="MY12" s="2383" t="str">
        <f>MY1&amp;".1"</f>
        <v>4.1</v>
      </c>
      <c r="MZ12" s="2383" t="str">
        <f>MY1&amp;".2"</f>
        <v>4.2</v>
      </c>
      <c r="NA12" s="2383" t="str">
        <f>NA1&amp;".1"</f>
        <v>4.1</v>
      </c>
      <c r="NB12" s="2383" t="str">
        <f>NA1&amp;".2"</f>
        <v>4.2</v>
      </c>
      <c r="NC12" s="2383" t="str">
        <f>NC1&amp;".1"</f>
        <v>4.1</v>
      </c>
      <c r="ND12" s="2383" t="str">
        <f>NC1&amp;".2"</f>
        <v>4.2</v>
      </c>
      <c r="NE12" s="2383" t="str">
        <f>NE1&amp;".1"</f>
        <v>4.1</v>
      </c>
      <c r="NF12" s="2383" t="str">
        <f>NE1&amp;".2"</f>
        <v>4.2</v>
      </c>
      <c r="NG12" s="2383" t="str">
        <f>NG1&amp;".1"</f>
        <v>4.1</v>
      </c>
      <c r="NH12" s="2383" t="str">
        <f>NG1&amp;".2"</f>
        <v>4.2</v>
      </c>
      <c r="NI12" s="2383" t="str">
        <f>NI1&amp;".1"</f>
        <v>4.1</v>
      </c>
      <c r="NJ12" s="2383" t="str">
        <f>NI1&amp;".2"</f>
        <v>4.2</v>
      </c>
      <c r="NK12" s="2383" t="str">
        <f>NK1&amp;".1"</f>
        <v>4.1</v>
      </c>
      <c r="NL12" s="2383" t="str">
        <f>NK1&amp;".2"</f>
        <v>4.2</v>
      </c>
      <c r="NM12" s="2383" t="str">
        <f>NM1&amp;".1"</f>
        <v>4.1</v>
      </c>
      <c r="NN12" s="2383" t="str">
        <f>NM1&amp;".2"</f>
        <v>4.2</v>
      </c>
      <c r="NO12" s="2383" t="str">
        <f>NO1&amp;".1"</f>
        <v>4.1</v>
      </c>
      <c r="NP12" s="2383" t="str">
        <f>NO1&amp;".2"</f>
        <v>4.2</v>
      </c>
      <c r="NQ12" s="2383" t="str">
        <f>NQ1&amp;".1"</f>
        <v>4.1</v>
      </c>
      <c r="NR12" s="2383" t="str">
        <f>NQ1&amp;".2"</f>
        <v>4.2</v>
      </c>
      <c r="NS12" s="1035"/>
      <c r="OF12" s="520">
        <v>10</v>
      </c>
    </row>
    <row customHeight="1" ht="22.5">
      <c r="A13" s="2401" t="s">
        <v>1466</v>
      </c>
      <c r="D13" s="962" t="s">
        <v>200</v>
      </c>
      <c r="E13" s="288" t="s">
        <v>1467</v>
      </c>
      <c r="F13" s="669" t="s">
        <v>1468</v>
      </c>
      <c r="G13" s="566"/>
      <c r="H13" s="670"/>
      <c r="I13" s="566"/>
      <c r="J13" s="670"/>
      <c r="K13" s="566"/>
      <c r="L13" s="671"/>
      <c r="M13" s="566"/>
      <c r="N13" s="671"/>
      <c r="O13" s="566"/>
      <c r="P13" s="671"/>
      <c r="Q13" s="566"/>
      <c r="R13" s="671"/>
      <c r="S13" s="566"/>
      <c r="T13" s="671"/>
      <c r="U13" s="566"/>
      <c r="V13" s="671"/>
      <c r="W13" s="566"/>
      <c r="X13" s="671"/>
      <c r="Y13" s="566"/>
      <c r="Z13" s="671"/>
      <c r="AA13" s="566"/>
      <c r="AB13" s="671"/>
      <c r="AC13" s="566"/>
      <c r="AD13" s="671"/>
      <c r="AE13" s="566"/>
      <c r="AF13" s="671"/>
      <c r="AG13" s="566"/>
      <c r="AH13" s="671"/>
      <c r="AI13" s="566"/>
      <c r="AJ13" s="671"/>
      <c r="AK13" s="566"/>
      <c r="AL13" s="671"/>
      <c r="AM13" s="566"/>
      <c r="AN13" s="671"/>
      <c r="AO13" s="566"/>
      <c r="AP13" s="671"/>
      <c r="AQ13" s="566"/>
      <c r="AR13" s="671"/>
      <c r="AS13" s="566"/>
      <c r="AT13" s="671"/>
      <c r="AU13" s="566"/>
      <c r="AV13" s="671"/>
      <c r="AW13" s="566"/>
      <c r="AX13" s="671"/>
      <c r="AY13" s="566"/>
      <c r="AZ13" s="671"/>
      <c r="BA13" s="566"/>
      <c r="BB13" s="671"/>
      <c r="BC13" s="566"/>
      <c r="BD13" s="671"/>
      <c r="BE13" s="566"/>
      <c r="BF13" s="671"/>
      <c r="BG13" s="566"/>
      <c r="BH13" s="671"/>
      <c r="BI13" s="566"/>
      <c r="BJ13" s="671"/>
      <c r="BK13" s="566"/>
      <c r="BL13" s="671"/>
      <c r="BM13" s="566"/>
      <c r="BN13" s="671"/>
      <c r="BO13" s="566"/>
      <c r="BP13" s="671"/>
      <c r="BQ13" s="566"/>
      <c r="BR13" s="671"/>
      <c r="BS13" s="566"/>
      <c r="BT13" s="671"/>
      <c r="BU13" s="566"/>
      <c r="BV13" s="671"/>
      <c r="BW13" s="566"/>
      <c r="BX13" s="671"/>
      <c r="BY13" s="566"/>
      <c r="BZ13" s="671"/>
      <c r="CA13" s="566"/>
      <c r="CB13" s="671"/>
      <c r="CC13" s="566"/>
      <c r="CD13" s="671"/>
      <c r="CE13" s="566"/>
      <c r="CF13" s="671"/>
      <c r="CG13" s="566"/>
      <c r="CH13" s="671"/>
      <c r="CI13" s="566"/>
      <c r="CJ13" s="671"/>
      <c r="CK13" s="566"/>
      <c r="CL13" s="671"/>
      <c r="CM13" s="566"/>
      <c r="CN13" s="671"/>
      <c r="CO13" s="566"/>
      <c r="CP13" s="671"/>
      <c r="CQ13" s="566"/>
      <c r="CR13" s="671"/>
      <c r="CS13" s="566"/>
      <c r="CT13" s="671"/>
      <c r="CU13" s="566"/>
      <c r="CV13" s="671"/>
      <c r="CW13" s="566"/>
      <c r="CX13" s="671"/>
      <c r="CY13" s="566"/>
      <c r="CZ13" s="671"/>
      <c r="DA13" s="566"/>
      <c r="DB13" s="671"/>
      <c r="DC13" s="566"/>
      <c r="DD13" s="671"/>
      <c r="DE13" s="566"/>
      <c r="DF13" s="671"/>
      <c r="DG13" s="566"/>
      <c r="DH13" s="671"/>
      <c r="DI13" s="566"/>
      <c r="DJ13" s="671"/>
      <c r="DK13" s="566"/>
      <c r="DL13" s="671"/>
      <c r="DM13" s="566"/>
      <c r="DN13" s="671"/>
      <c r="DO13" s="566"/>
      <c r="DP13" s="671"/>
      <c r="DQ13" s="566"/>
      <c r="DR13" s="671"/>
      <c r="DS13" s="566"/>
      <c r="DT13" s="671"/>
      <c r="DU13" s="566"/>
      <c r="DV13" s="671"/>
      <c r="DW13" s="566"/>
      <c r="DX13" s="671"/>
      <c r="DY13" s="566"/>
      <c r="DZ13" s="671"/>
      <c r="EA13" s="566"/>
      <c r="EB13" s="671"/>
      <c r="EC13" s="566"/>
      <c r="ED13" s="671"/>
      <c r="EE13" s="566"/>
      <c r="EF13" s="671"/>
      <c r="EG13" s="566"/>
      <c r="EH13" s="671"/>
      <c r="EI13" s="566"/>
      <c r="EJ13" s="671"/>
      <c r="EK13" s="566"/>
      <c r="EL13" s="671"/>
      <c r="EM13" s="566"/>
      <c r="EN13" s="671"/>
      <c r="EO13" s="566"/>
      <c r="EP13" s="671"/>
      <c r="EQ13" s="566"/>
      <c r="ER13" s="671"/>
      <c r="ES13" s="566"/>
      <c r="ET13" s="671"/>
      <c r="EU13" s="566"/>
      <c r="EV13" s="671"/>
      <c r="EW13" s="566"/>
      <c r="EX13" s="671"/>
      <c r="EY13" s="566"/>
      <c r="EZ13" s="671"/>
      <c r="FA13" s="566"/>
      <c r="FB13" s="671"/>
      <c r="FC13" s="566"/>
      <c r="FD13" s="671"/>
      <c r="FE13" s="566"/>
      <c r="FF13" s="671"/>
      <c r="FG13" s="566"/>
      <c r="FH13" s="671"/>
      <c r="FI13" s="566"/>
      <c r="FJ13" s="671"/>
      <c r="FK13" s="566"/>
      <c r="FL13" s="671"/>
      <c r="FM13" s="566"/>
      <c r="FN13" s="671"/>
      <c r="FO13" s="566"/>
      <c r="FP13" s="671"/>
      <c r="FQ13" s="566"/>
      <c r="FR13" s="671"/>
      <c r="FS13" s="566"/>
      <c r="FT13" s="671"/>
      <c r="FU13" s="566"/>
      <c r="FV13" s="671"/>
      <c r="FW13" s="566"/>
      <c r="FX13" s="671"/>
      <c r="FY13" s="566"/>
      <c r="FZ13" s="671"/>
      <c r="GA13" s="566"/>
      <c r="GB13" s="671"/>
      <c r="GC13" s="566"/>
      <c r="GD13" s="671"/>
      <c r="GE13" s="566"/>
      <c r="GF13" s="671"/>
      <c r="GG13" s="566"/>
      <c r="GH13" s="671"/>
      <c r="GI13" s="566"/>
      <c r="GJ13" s="671"/>
      <c r="GK13" s="566"/>
      <c r="GL13" s="671"/>
      <c r="GM13" s="566"/>
      <c r="GN13" s="671"/>
      <c r="GO13" s="566"/>
      <c r="GP13" s="671"/>
      <c r="GQ13" s="566"/>
      <c r="GR13" s="671"/>
      <c r="GS13" s="566"/>
      <c r="GT13" s="671"/>
      <c r="GU13" s="566"/>
      <c r="GV13" s="671"/>
      <c r="GW13" s="566"/>
      <c r="GX13" s="671"/>
      <c r="GY13" s="566"/>
      <c r="GZ13" s="671"/>
      <c r="HA13" s="566"/>
      <c r="HB13" s="671"/>
      <c r="HC13" s="566"/>
      <c r="HD13" s="671"/>
      <c r="HE13" s="566"/>
      <c r="HF13" s="671"/>
      <c r="HG13" s="566"/>
      <c r="HH13" s="671"/>
      <c r="HI13" s="566"/>
      <c r="HJ13" s="671"/>
      <c r="HK13" s="566"/>
      <c r="HL13" s="671"/>
      <c r="HM13" s="566"/>
      <c r="HN13" s="671"/>
      <c r="HO13" s="566"/>
      <c r="HP13" s="671"/>
      <c r="HQ13" s="566"/>
      <c r="HR13" s="671"/>
      <c r="HS13" s="566"/>
      <c r="HT13" s="671"/>
      <c r="HU13" s="566"/>
      <c r="HV13" s="671"/>
      <c r="HW13" s="566"/>
      <c r="HX13" s="671"/>
      <c r="HY13" s="566"/>
      <c r="HZ13" s="671"/>
      <c r="IA13" s="566"/>
      <c r="IB13" s="671"/>
      <c r="IC13" s="566"/>
      <c r="ID13" s="671"/>
      <c r="IE13" s="566"/>
      <c r="IF13" s="671"/>
      <c r="IG13" s="566"/>
      <c r="IH13" s="671"/>
      <c r="II13" s="566"/>
      <c r="IJ13" s="671"/>
      <c r="IK13" s="566"/>
      <c r="IL13" s="671"/>
      <c r="IM13" s="566"/>
      <c r="IN13" s="671"/>
      <c r="IO13" s="566"/>
      <c r="IP13" s="671"/>
      <c r="IQ13" s="566"/>
      <c r="IR13" s="671"/>
      <c r="IS13" s="566"/>
      <c r="IT13" s="671"/>
      <c r="IU13" s="566"/>
      <c r="IV13" s="671"/>
      <c r="IW13" s="566"/>
      <c r="IX13" s="671"/>
      <c r="IY13" s="566"/>
      <c r="IZ13" s="671"/>
      <c r="JA13" s="566"/>
      <c r="JB13" s="671"/>
      <c r="JC13" s="566"/>
      <c r="JD13" s="671"/>
      <c r="JE13" s="566"/>
      <c r="JF13" s="671"/>
      <c r="JG13" s="566"/>
      <c r="JH13" s="671"/>
      <c r="JI13" s="566"/>
      <c r="JJ13" s="671"/>
      <c r="JK13" s="566"/>
      <c r="JL13" s="671"/>
      <c r="JM13" s="566"/>
      <c r="JN13" s="671"/>
      <c r="JO13" s="566"/>
      <c r="JP13" s="671"/>
      <c r="JQ13" s="566"/>
      <c r="JR13" s="671"/>
      <c r="JS13" s="566"/>
      <c r="JT13" s="671"/>
      <c r="JU13" s="566"/>
      <c r="JV13" s="671"/>
      <c r="JW13" s="566"/>
      <c r="JX13" s="671"/>
      <c r="JY13" s="566"/>
      <c r="JZ13" s="671"/>
      <c r="KA13" s="566"/>
      <c r="KB13" s="671"/>
      <c r="KC13" s="566"/>
      <c r="KD13" s="671"/>
      <c r="KE13" s="566"/>
      <c r="KF13" s="671"/>
      <c r="KG13" s="566"/>
      <c r="KH13" s="671"/>
      <c r="KI13" s="566"/>
      <c r="KJ13" s="671"/>
      <c r="KK13" s="566"/>
      <c r="KL13" s="671"/>
      <c r="KM13" s="566"/>
      <c r="KN13" s="671"/>
      <c r="KO13" s="566"/>
      <c r="KP13" s="671"/>
      <c r="KQ13" s="566"/>
      <c r="KR13" s="671"/>
      <c r="KS13" s="566"/>
      <c r="KT13" s="671"/>
      <c r="KU13" s="566"/>
      <c r="KV13" s="671"/>
      <c r="KW13" s="566"/>
      <c r="KX13" s="671"/>
      <c r="KY13" s="566"/>
      <c r="KZ13" s="671"/>
      <c r="LA13" s="566"/>
      <c r="LB13" s="671"/>
      <c r="LC13" s="566"/>
      <c r="LD13" s="671"/>
      <c r="LE13" s="566"/>
      <c r="LF13" s="671"/>
      <c r="LG13" s="566"/>
      <c r="LH13" s="671"/>
      <c r="LI13" s="566"/>
      <c r="LJ13" s="671"/>
      <c r="LK13" s="566"/>
      <c r="LL13" s="671"/>
      <c r="LM13" s="566"/>
      <c r="LN13" s="671"/>
      <c r="LO13" s="566"/>
      <c r="LP13" s="671"/>
      <c r="LQ13" s="566"/>
      <c r="LR13" s="671"/>
      <c r="LS13" s="566"/>
      <c r="LT13" s="671"/>
      <c r="LU13" s="566"/>
      <c r="LV13" s="671"/>
      <c r="LW13" s="566"/>
      <c r="LX13" s="671"/>
      <c r="LY13" s="566"/>
      <c r="LZ13" s="671"/>
      <c r="MA13" s="566"/>
      <c r="MB13" s="671"/>
      <c r="MC13" s="566"/>
      <c r="MD13" s="671"/>
      <c r="ME13" s="566"/>
      <c r="MF13" s="671"/>
      <c r="MG13" s="566"/>
      <c r="MH13" s="671"/>
      <c r="MI13" s="566"/>
      <c r="MJ13" s="671"/>
      <c r="MK13" s="566"/>
      <c r="ML13" s="671"/>
      <c r="MM13" s="566"/>
      <c r="MN13" s="671"/>
      <c r="MO13" s="566"/>
      <c r="MP13" s="671"/>
      <c r="MQ13" s="566"/>
      <c r="MR13" s="671"/>
      <c r="MS13" s="566"/>
      <c r="MT13" s="671"/>
      <c r="MU13" s="566"/>
      <c r="MV13" s="671"/>
      <c r="MW13" s="566"/>
      <c r="MX13" s="671"/>
      <c r="MY13" s="566"/>
      <c r="MZ13" s="671"/>
      <c r="NA13" s="566"/>
      <c r="NB13" s="671"/>
      <c r="NC13" s="566"/>
      <c r="ND13" s="671"/>
      <c r="NE13" s="566"/>
      <c r="NF13" s="671"/>
      <c r="NG13" s="566"/>
      <c r="NH13" s="671"/>
      <c r="NI13" s="566"/>
      <c r="NJ13" s="671"/>
      <c r="NK13" s="566"/>
      <c r="NL13" s="671"/>
      <c r="NM13" s="566"/>
      <c r="NN13" s="671"/>
      <c r="NO13" s="566"/>
      <c r="NP13" s="671"/>
      <c r="NQ13" s="566"/>
      <c r="NR13" s="671"/>
      <c r="NS13" s="298" t="s">
        <v>1469</v>
      </c>
      <c r="NT13" s="729"/>
      <c r="OF13" s="514">
        <v>0</v>
      </c>
    </row>
    <row customHeight="1" ht="22.5">
      <c r="A14" s="2401"/>
      <c r="D14" s="548" t="s">
        <v>103</v>
      </c>
      <c r="E14" s="288" t="s">
        <v>1470</v>
      </c>
      <c r="F14" s="669" t="s">
        <v>1471</v>
      </c>
      <c r="G14" s="566"/>
      <c r="H14" s="671"/>
      <c r="I14" s="566"/>
      <c r="J14" s="671"/>
      <c r="K14" s="566"/>
      <c r="L14" s="671"/>
      <c r="M14" s="566"/>
      <c r="N14" s="671"/>
      <c r="O14" s="566"/>
      <c r="P14" s="671"/>
      <c r="Q14" s="566"/>
      <c r="R14" s="671"/>
      <c r="S14" s="566"/>
      <c r="T14" s="671"/>
      <c r="U14" s="566"/>
      <c r="V14" s="671"/>
      <c r="W14" s="566"/>
      <c r="X14" s="671"/>
      <c r="Y14" s="566"/>
      <c r="Z14" s="671"/>
      <c r="AA14" s="566"/>
      <c r="AB14" s="671"/>
      <c r="AC14" s="566"/>
      <c r="AD14" s="671"/>
      <c r="AE14" s="566"/>
      <c r="AF14" s="671"/>
      <c r="AG14" s="566"/>
      <c r="AH14" s="671"/>
      <c r="AI14" s="566"/>
      <c r="AJ14" s="671"/>
      <c r="AK14" s="566"/>
      <c r="AL14" s="671"/>
      <c r="AM14" s="566"/>
      <c r="AN14" s="671"/>
      <c r="AO14" s="566"/>
      <c r="AP14" s="671"/>
      <c r="AQ14" s="566"/>
      <c r="AR14" s="671"/>
      <c r="AS14" s="566"/>
      <c r="AT14" s="671"/>
      <c r="AU14" s="566"/>
      <c r="AV14" s="671"/>
      <c r="AW14" s="566"/>
      <c r="AX14" s="671"/>
      <c r="AY14" s="566"/>
      <c r="AZ14" s="671"/>
      <c r="BA14" s="566"/>
      <c r="BB14" s="671"/>
      <c r="BC14" s="566"/>
      <c r="BD14" s="671"/>
      <c r="BE14" s="566"/>
      <c r="BF14" s="671"/>
      <c r="BG14" s="566"/>
      <c r="BH14" s="671"/>
      <c r="BI14" s="566"/>
      <c r="BJ14" s="671"/>
      <c r="BK14" s="566"/>
      <c r="BL14" s="671"/>
      <c r="BM14" s="566"/>
      <c r="BN14" s="671"/>
      <c r="BO14" s="566"/>
      <c r="BP14" s="671"/>
      <c r="BQ14" s="566"/>
      <c r="BR14" s="671"/>
      <c r="BS14" s="566"/>
      <c r="BT14" s="671"/>
      <c r="BU14" s="566"/>
      <c r="BV14" s="671"/>
      <c r="BW14" s="566"/>
      <c r="BX14" s="671"/>
      <c r="BY14" s="566"/>
      <c r="BZ14" s="671"/>
      <c r="CA14" s="566"/>
      <c r="CB14" s="671"/>
      <c r="CC14" s="566"/>
      <c r="CD14" s="671"/>
      <c r="CE14" s="566"/>
      <c r="CF14" s="671"/>
      <c r="CG14" s="566"/>
      <c r="CH14" s="671"/>
      <c r="CI14" s="566"/>
      <c r="CJ14" s="671"/>
      <c r="CK14" s="566"/>
      <c r="CL14" s="671"/>
      <c r="CM14" s="566"/>
      <c r="CN14" s="671"/>
      <c r="CO14" s="566"/>
      <c r="CP14" s="671"/>
      <c r="CQ14" s="566"/>
      <c r="CR14" s="671"/>
      <c r="CS14" s="566"/>
      <c r="CT14" s="671"/>
      <c r="CU14" s="566"/>
      <c r="CV14" s="671"/>
      <c r="CW14" s="566"/>
      <c r="CX14" s="671"/>
      <c r="CY14" s="566"/>
      <c r="CZ14" s="671"/>
      <c r="DA14" s="566"/>
      <c r="DB14" s="671"/>
      <c r="DC14" s="566"/>
      <c r="DD14" s="671"/>
      <c r="DE14" s="566"/>
      <c r="DF14" s="671"/>
      <c r="DG14" s="566"/>
      <c r="DH14" s="671"/>
      <c r="DI14" s="566"/>
      <c r="DJ14" s="671"/>
      <c r="DK14" s="566"/>
      <c r="DL14" s="671"/>
      <c r="DM14" s="566"/>
      <c r="DN14" s="671"/>
      <c r="DO14" s="566"/>
      <c r="DP14" s="671"/>
      <c r="DQ14" s="566"/>
      <c r="DR14" s="671"/>
      <c r="DS14" s="566"/>
      <c r="DT14" s="671"/>
      <c r="DU14" s="566"/>
      <c r="DV14" s="671"/>
      <c r="DW14" s="566"/>
      <c r="DX14" s="671"/>
      <c r="DY14" s="566"/>
      <c r="DZ14" s="671"/>
      <c r="EA14" s="566"/>
      <c r="EB14" s="671"/>
      <c r="EC14" s="566"/>
      <c r="ED14" s="671"/>
      <c r="EE14" s="566"/>
      <c r="EF14" s="671"/>
      <c r="EG14" s="566"/>
      <c r="EH14" s="671"/>
      <c r="EI14" s="566"/>
      <c r="EJ14" s="671"/>
      <c r="EK14" s="566"/>
      <c r="EL14" s="671"/>
      <c r="EM14" s="566"/>
      <c r="EN14" s="671"/>
      <c r="EO14" s="566"/>
      <c r="EP14" s="671"/>
      <c r="EQ14" s="566"/>
      <c r="ER14" s="671"/>
      <c r="ES14" s="566"/>
      <c r="ET14" s="671"/>
      <c r="EU14" s="566"/>
      <c r="EV14" s="671"/>
      <c r="EW14" s="566"/>
      <c r="EX14" s="671"/>
      <c r="EY14" s="566"/>
      <c r="EZ14" s="671"/>
      <c r="FA14" s="566"/>
      <c r="FB14" s="671"/>
      <c r="FC14" s="566"/>
      <c r="FD14" s="671"/>
      <c r="FE14" s="566"/>
      <c r="FF14" s="671"/>
      <c r="FG14" s="566"/>
      <c r="FH14" s="671"/>
      <c r="FI14" s="566"/>
      <c r="FJ14" s="671"/>
      <c r="FK14" s="566"/>
      <c r="FL14" s="671"/>
      <c r="FM14" s="566"/>
      <c r="FN14" s="671"/>
      <c r="FO14" s="566"/>
      <c r="FP14" s="671"/>
      <c r="FQ14" s="566"/>
      <c r="FR14" s="671"/>
      <c r="FS14" s="566"/>
      <c r="FT14" s="671"/>
      <c r="FU14" s="566"/>
      <c r="FV14" s="671"/>
      <c r="FW14" s="566"/>
      <c r="FX14" s="671"/>
      <c r="FY14" s="566"/>
      <c r="FZ14" s="671"/>
      <c r="GA14" s="566"/>
      <c r="GB14" s="671"/>
      <c r="GC14" s="566"/>
      <c r="GD14" s="671"/>
      <c r="GE14" s="566"/>
      <c r="GF14" s="671"/>
      <c r="GG14" s="566"/>
      <c r="GH14" s="671"/>
      <c r="GI14" s="566"/>
      <c r="GJ14" s="671"/>
      <c r="GK14" s="566"/>
      <c r="GL14" s="671"/>
      <c r="GM14" s="566"/>
      <c r="GN14" s="671"/>
      <c r="GO14" s="566"/>
      <c r="GP14" s="671"/>
      <c r="GQ14" s="566"/>
      <c r="GR14" s="671"/>
      <c r="GS14" s="566"/>
      <c r="GT14" s="671"/>
      <c r="GU14" s="566"/>
      <c r="GV14" s="671"/>
      <c r="GW14" s="566"/>
      <c r="GX14" s="671"/>
      <c r="GY14" s="566"/>
      <c r="GZ14" s="671"/>
      <c r="HA14" s="566"/>
      <c r="HB14" s="671"/>
      <c r="HC14" s="566"/>
      <c r="HD14" s="671"/>
      <c r="HE14" s="566"/>
      <c r="HF14" s="671"/>
      <c r="HG14" s="566"/>
      <c r="HH14" s="671"/>
      <c r="HI14" s="566"/>
      <c r="HJ14" s="671"/>
      <c r="HK14" s="566"/>
      <c r="HL14" s="671"/>
      <c r="HM14" s="566"/>
      <c r="HN14" s="671"/>
      <c r="HO14" s="566"/>
      <c r="HP14" s="671"/>
      <c r="HQ14" s="566"/>
      <c r="HR14" s="671"/>
      <c r="HS14" s="566"/>
      <c r="HT14" s="671"/>
      <c r="HU14" s="566"/>
      <c r="HV14" s="671"/>
      <c r="HW14" s="566"/>
      <c r="HX14" s="671"/>
      <c r="HY14" s="566"/>
      <c r="HZ14" s="671"/>
      <c r="IA14" s="566"/>
      <c r="IB14" s="671"/>
      <c r="IC14" s="566"/>
      <c r="ID14" s="671"/>
      <c r="IE14" s="566"/>
      <c r="IF14" s="671"/>
      <c r="IG14" s="566"/>
      <c r="IH14" s="671"/>
      <c r="II14" s="566"/>
      <c r="IJ14" s="671"/>
      <c r="IK14" s="566"/>
      <c r="IL14" s="671"/>
      <c r="IM14" s="566"/>
      <c r="IN14" s="671"/>
      <c r="IO14" s="566"/>
      <c r="IP14" s="671"/>
      <c r="IQ14" s="566"/>
      <c r="IR14" s="671"/>
      <c r="IS14" s="566"/>
      <c r="IT14" s="671"/>
      <c r="IU14" s="566"/>
      <c r="IV14" s="671"/>
      <c r="IW14" s="566"/>
      <c r="IX14" s="671"/>
      <c r="IY14" s="566"/>
      <c r="IZ14" s="671"/>
      <c r="JA14" s="566"/>
      <c r="JB14" s="671"/>
      <c r="JC14" s="566"/>
      <c r="JD14" s="671"/>
      <c r="JE14" s="566"/>
      <c r="JF14" s="671"/>
      <c r="JG14" s="566"/>
      <c r="JH14" s="671"/>
      <c r="JI14" s="566"/>
      <c r="JJ14" s="671"/>
      <c r="JK14" s="566"/>
      <c r="JL14" s="671"/>
      <c r="JM14" s="566"/>
      <c r="JN14" s="671"/>
      <c r="JO14" s="566"/>
      <c r="JP14" s="671"/>
      <c r="JQ14" s="566"/>
      <c r="JR14" s="671"/>
      <c r="JS14" s="566"/>
      <c r="JT14" s="671"/>
      <c r="JU14" s="566"/>
      <c r="JV14" s="671"/>
      <c r="JW14" s="566"/>
      <c r="JX14" s="671"/>
      <c r="JY14" s="566"/>
      <c r="JZ14" s="671"/>
      <c r="KA14" s="566"/>
      <c r="KB14" s="671"/>
      <c r="KC14" s="566"/>
      <c r="KD14" s="671"/>
      <c r="KE14" s="566"/>
      <c r="KF14" s="671"/>
      <c r="KG14" s="566"/>
      <c r="KH14" s="671"/>
      <c r="KI14" s="566"/>
      <c r="KJ14" s="671"/>
      <c r="KK14" s="566"/>
      <c r="KL14" s="671"/>
      <c r="KM14" s="566"/>
      <c r="KN14" s="671"/>
      <c r="KO14" s="566"/>
      <c r="KP14" s="671"/>
      <c r="KQ14" s="566"/>
      <c r="KR14" s="671"/>
      <c r="KS14" s="566"/>
      <c r="KT14" s="671"/>
      <c r="KU14" s="566"/>
      <c r="KV14" s="671"/>
      <c r="KW14" s="566"/>
      <c r="KX14" s="671"/>
      <c r="KY14" s="566"/>
      <c r="KZ14" s="671"/>
      <c r="LA14" s="566"/>
      <c r="LB14" s="671"/>
      <c r="LC14" s="566"/>
      <c r="LD14" s="671"/>
      <c r="LE14" s="566"/>
      <c r="LF14" s="671"/>
      <c r="LG14" s="566"/>
      <c r="LH14" s="671"/>
      <c r="LI14" s="566"/>
      <c r="LJ14" s="671"/>
      <c r="LK14" s="566"/>
      <c r="LL14" s="671"/>
      <c r="LM14" s="566"/>
      <c r="LN14" s="671"/>
      <c r="LO14" s="566"/>
      <c r="LP14" s="671"/>
      <c r="LQ14" s="566"/>
      <c r="LR14" s="671"/>
      <c r="LS14" s="566"/>
      <c r="LT14" s="671"/>
      <c r="LU14" s="566"/>
      <c r="LV14" s="671"/>
      <c r="LW14" s="566"/>
      <c r="LX14" s="671"/>
      <c r="LY14" s="566"/>
      <c r="LZ14" s="671"/>
      <c r="MA14" s="566"/>
      <c r="MB14" s="671"/>
      <c r="MC14" s="566"/>
      <c r="MD14" s="671"/>
      <c r="ME14" s="566"/>
      <c r="MF14" s="671"/>
      <c r="MG14" s="566"/>
      <c r="MH14" s="671"/>
      <c r="MI14" s="566"/>
      <c r="MJ14" s="671"/>
      <c r="MK14" s="566"/>
      <c r="ML14" s="671"/>
      <c r="MM14" s="566"/>
      <c r="MN14" s="671"/>
      <c r="MO14" s="566"/>
      <c r="MP14" s="671"/>
      <c r="MQ14" s="566"/>
      <c r="MR14" s="671"/>
      <c r="MS14" s="566"/>
      <c r="MT14" s="671"/>
      <c r="MU14" s="566"/>
      <c r="MV14" s="671"/>
      <c r="MW14" s="566"/>
      <c r="MX14" s="671"/>
      <c r="MY14" s="566"/>
      <c r="MZ14" s="671"/>
      <c r="NA14" s="566"/>
      <c r="NB14" s="671"/>
      <c r="NC14" s="566"/>
      <c r="ND14" s="671"/>
      <c r="NE14" s="566"/>
      <c r="NF14" s="671"/>
      <c r="NG14" s="566"/>
      <c r="NH14" s="671"/>
      <c r="NI14" s="566"/>
      <c r="NJ14" s="671"/>
      <c r="NK14" s="566"/>
      <c r="NL14" s="671"/>
      <c r="NM14" s="566"/>
      <c r="NN14" s="671"/>
      <c r="NO14" s="566"/>
      <c r="NP14" s="671"/>
      <c r="NQ14" s="566"/>
      <c r="NR14" s="671"/>
      <c r="NS14" s="298" t="s">
        <v>1472</v>
      </c>
      <c r="NT14" s="729"/>
      <c r="OF14" s="514">
        <v>0</v>
      </c>
    </row>
    <row s="1644" customFormat="1" customHeight="1" ht="78.75">
      <c r="A15" s="2401"/>
      <c r="B15" s="520"/>
      <c r="D15" s="962" t="s">
        <v>90</v>
      </c>
      <c r="E15" s="716" t="s">
        <v>1473</v>
      </c>
      <c r="F15" s="959" t="s">
        <v>779</v>
      </c>
      <c r="G15" s="959" t="s">
        <v>779</v>
      </c>
      <c r="H15" s="115"/>
      <c r="I15" s="959" t="s">
        <v>779</v>
      </c>
      <c r="J15" s="115"/>
      <c r="K15" s="2321" t="s">
        <v>779</v>
      </c>
      <c r="L15" s="2510"/>
      <c r="M15" s="2321" t="s">
        <v>779</v>
      </c>
      <c r="N15" s="2510"/>
      <c r="O15" s="2321" t="s">
        <v>779</v>
      </c>
      <c r="P15" s="2510"/>
      <c r="Q15" s="2321" t="s">
        <v>779</v>
      </c>
      <c r="R15" s="2510"/>
      <c r="S15" s="2321" t="s">
        <v>779</v>
      </c>
      <c r="T15" s="2510"/>
      <c r="U15" s="2321" t="s">
        <v>779</v>
      </c>
      <c r="V15" s="2510"/>
      <c r="W15" s="2321" t="s">
        <v>779</v>
      </c>
      <c r="X15" s="2510"/>
      <c r="Y15" s="2321" t="s">
        <v>779</v>
      </c>
      <c r="Z15" s="2510"/>
      <c r="AA15" s="2321" t="s">
        <v>779</v>
      </c>
      <c r="AB15" s="2510"/>
      <c r="AC15" s="2321" t="s">
        <v>779</v>
      </c>
      <c r="AD15" s="2510"/>
      <c r="AE15" s="2321" t="s">
        <v>779</v>
      </c>
      <c r="AF15" s="2510"/>
      <c r="AG15" s="2321" t="s">
        <v>779</v>
      </c>
      <c r="AH15" s="2510"/>
      <c r="AI15" s="2321" t="s">
        <v>779</v>
      </c>
      <c r="AJ15" s="2510"/>
      <c r="AK15" s="2321" t="s">
        <v>779</v>
      </c>
      <c r="AL15" s="2510"/>
      <c r="AM15" s="2321" t="s">
        <v>779</v>
      </c>
      <c r="AN15" s="2510"/>
      <c r="AO15" s="2321" t="s">
        <v>779</v>
      </c>
      <c r="AP15" s="2510"/>
      <c r="AQ15" s="2321" t="s">
        <v>779</v>
      </c>
      <c r="AR15" s="2510"/>
      <c r="AS15" s="2321" t="s">
        <v>779</v>
      </c>
      <c r="AT15" s="2510"/>
      <c r="AU15" s="2321" t="s">
        <v>779</v>
      </c>
      <c r="AV15" s="2510"/>
      <c r="AW15" s="2321" t="s">
        <v>779</v>
      </c>
      <c r="AX15" s="2510"/>
      <c r="AY15" s="2321" t="s">
        <v>779</v>
      </c>
      <c r="AZ15" s="2510"/>
      <c r="BA15" s="2321" t="s">
        <v>779</v>
      </c>
      <c r="BB15" s="2510"/>
      <c r="BC15" s="2321" t="s">
        <v>779</v>
      </c>
      <c r="BD15" s="2510"/>
      <c r="BE15" s="2321" t="s">
        <v>779</v>
      </c>
      <c r="BF15" s="2510"/>
      <c r="BG15" s="2321" t="s">
        <v>779</v>
      </c>
      <c r="BH15" s="2510"/>
      <c r="BI15" s="2321" t="s">
        <v>779</v>
      </c>
      <c r="BJ15" s="2510"/>
      <c r="BK15" s="2321" t="s">
        <v>779</v>
      </c>
      <c r="BL15" s="2510"/>
      <c r="BM15" s="2321" t="s">
        <v>779</v>
      </c>
      <c r="BN15" s="2510"/>
      <c r="BO15" s="2321" t="s">
        <v>779</v>
      </c>
      <c r="BP15" s="2510"/>
      <c r="BQ15" s="2321" t="s">
        <v>779</v>
      </c>
      <c r="BR15" s="2510"/>
      <c r="BS15" s="2321" t="s">
        <v>779</v>
      </c>
      <c r="BT15" s="2510"/>
      <c r="BU15" s="2321" t="s">
        <v>779</v>
      </c>
      <c r="BV15" s="2510"/>
      <c r="BW15" s="2321" t="s">
        <v>779</v>
      </c>
      <c r="BX15" s="2510"/>
      <c r="BY15" s="2321" t="s">
        <v>779</v>
      </c>
      <c r="BZ15" s="2510"/>
      <c r="CA15" s="2321" t="s">
        <v>779</v>
      </c>
      <c r="CB15" s="2510"/>
      <c r="CC15" s="2321" t="s">
        <v>779</v>
      </c>
      <c r="CD15" s="2510"/>
      <c r="CE15" s="2321" t="s">
        <v>779</v>
      </c>
      <c r="CF15" s="2510"/>
      <c r="CG15" s="2321" t="s">
        <v>779</v>
      </c>
      <c r="CH15" s="2510"/>
      <c r="CI15" s="2321" t="s">
        <v>779</v>
      </c>
      <c r="CJ15" s="2510"/>
      <c r="CK15" s="2321" t="s">
        <v>779</v>
      </c>
      <c r="CL15" s="2510"/>
      <c r="CM15" s="2321" t="s">
        <v>779</v>
      </c>
      <c r="CN15" s="2510"/>
      <c r="CO15" s="2321" t="s">
        <v>779</v>
      </c>
      <c r="CP15" s="2510"/>
      <c r="CQ15" s="2321" t="s">
        <v>779</v>
      </c>
      <c r="CR15" s="2510"/>
      <c r="CS15" s="2321" t="s">
        <v>779</v>
      </c>
      <c r="CT15" s="2510"/>
      <c r="CU15" s="2321" t="s">
        <v>779</v>
      </c>
      <c r="CV15" s="2510"/>
      <c r="CW15" s="2321" t="s">
        <v>779</v>
      </c>
      <c r="CX15" s="2510"/>
      <c r="CY15" s="2321" t="s">
        <v>779</v>
      </c>
      <c r="CZ15" s="2510"/>
      <c r="DA15" s="2321" t="s">
        <v>779</v>
      </c>
      <c r="DB15" s="2510"/>
      <c r="DC15" s="2321" t="s">
        <v>779</v>
      </c>
      <c r="DD15" s="2510"/>
      <c r="DE15" s="2321" t="s">
        <v>779</v>
      </c>
      <c r="DF15" s="2510"/>
      <c r="DG15" s="2321" t="s">
        <v>779</v>
      </c>
      <c r="DH15" s="2510"/>
      <c r="DI15" s="2321" t="s">
        <v>779</v>
      </c>
      <c r="DJ15" s="2510"/>
      <c r="DK15" s="2321" t="s">
        <v>779</v>
      </c>
      <c r="DL15" s="2510"/>
      <c r="DM15" s="2321" t="s">
        <v>779</v>
      </c>
      <c r="DN15" s="2510"/>
      <c r="DO15" s="2321" t="s">
        <v>779</v>
      </c>
      <c r="DP15" s="2510"/>
      <c r="DQ15" s="2321" t="s">
        <v>779</v>
      </c>
      <c r="DR15" s="2510"/>
      <c r="DS15" s="2321" t="s">
        <v>779</v>
      </c>
      <c r="DT15" s="2510"/>
      <c r="DU15" s="2321" t="s">
        <v>779</v>
      </c>
      <c r="DV15" s="2510"/>
      <c r="DW15" s="2321" t="s">
        <v>779</v>
      </c>
      <c r="DX15" s="2510"/>
      <c r="DY15" s="2321" t="s">
        <v>779</v>
      </c>
      <c r="DZ15" s="2510"/>
      <c r="EA15" s="2321" t="s">
        <v>779</v>
      </c>
      <c r="EB15" s="2510"/>
      <c r="EC15" s="2321" t="s">
        <v>779</v>
      </c>
      <c r="ED15" s="2510"/>
      <c r="EE15" s="2321" t="s">
        <v>779</v>
      </c>
      <c r="EF15" s="2510"/>
      <c r="EG15" s="2321" t="s">
        <v>779</v>
      </c>
      <c r="EH15" s="2510"/>
      <c r="EI15" s="2321" t="s">
        <v>779</v>
      </c>
      <c r="EJ15" s="2510"/>
      <c r="EK15" s="2321" t="s">
        <v>779</v>
      </c>
      <c r="EL15" s="2510"/>
      <c r="EM15" s="2321" t="s">
        <v>779</v>
      </c>
      <c r="EN15" s="2510"/>
      <c r="EO15" s="2321" t="s">
        <v>779</v>
      </c>
      <c r="EP15" s="2510"/>
      <c r="EQ15" s="2321" t="s">
        <v>779</v>
      </c>
      <c r="ER15" s="2510"/>
      <c r="ES15" s="2321" t="s">
        <v>779</v>
      </c>
      <c r="ET15" s="2510"/>
      <c r="EU15" s="2321" t="s">
        <v>779</v>
      </c>
      <c r="EV15" s="2510"/>
      <c r="EW15" s="2321" t="s">
        <v>779</v>
      </c>
      <c r="EX15" s="2510"/>
      <c r="EY15" s="2321" t="s">
        <v>779</v>
      </c>
      <c r="EZ15" s="2510"/>
      <c r="FA15" s="2321" t="s">
        <v>779</v>
      </c>
      <c r="FB15" s="2510"/>
      <c r="FC15" s="2321" t="s">
        <v>779</v>
      </c>
      <c r="FD15" s="2510"/>
      <c r="FE15" s="2321" t="s">
        <v>779</v>
      </c>
      <c r="FF15" s="2510"/>
      <c r="FG15" s="2321" t="s">
        <v>779</v>
      </c>
      <c r="FH15" s="2510"/>
      <c r="FI15" s="2321" t="s">
        <v>779</v>
      </c>
      <c r="FJ15" s="2510"/>
      <c r="FK15" s="2321" t="s">
        <v>779</v>
      </c>
      <c r="FL15" s="2510"/>
      <c r="FM15" s="2321" t="s">
        <v>779</v>
      </c>
      <c r="FN15" s="2510"/>
      <c r="FO15" s="2321" t="s">
        <v>779</v>
      </c>
      <c r="FP15" s="2510"/>
      <c r="FQ15" s="2321" t="s">
        <v>779</v>
      </c>
      <c r="FR15" s="2510"/>
      <c r="FS15" s="2321" t="s">
        <v>779</v>
      </c>
      <c r="FT15" s="2510"/>
      <c r="FU15" s="2321" t="s">
        <v>779</v>
      </c>
      <c r="FV15" s="2510"/>
      <c r="FW15" s="2321" t="s">
        <v>779</v>
      </c>
      <c r="FX15" s="2510"/>
      <c r="FY15" s="2321" t="s">
        <v>779</v>
      </c>
      <c r="FZ15" s="2510"/>
      <c r="GA15" s="2321" t="s">
        <v>779</v>
      </c>
      <c r="GB15" s="2510"/>
      <c r="GC15" s="2321" t="s">
        <v>779</v>
      </c>
      <c r="GD15" s="2510"/>
      <c r="GE15" s="2321" t="s">
        <v>779</v>
      </c>
      <c r="GF15" s="2510"/>
      <c r="GG15" s="2321" t="s">
        <v>779</v>
      </c>
      <c r="GH15" s="2510"/>
      <c r="GI15" s="2321" t="s">
        <v>779</v>
      </c>
      <c r="GJ15" s="2510"/>
      <c r="GK15" s="2321" t="s">
        <v>779</v>
      </c>
      <c r="GL15" s="2510"/>
      <c r="GM15" s="2321" t="s">
        <v>779</v>
      </c>
      <c r="GN15" s="2510"/>
      <c r="GO15" s="2321" t="s">
        <v>779</v>
      </c>
      <c r="GP15" s="2510"/>
      <c r="GQ15" s="2321" t="s">
        <v>779</v>
      </c>
      <c r="GR15" s="2510"/>
      <c r="GS15" s="2321" t="s">
        <v>779</v>
      </c>
      <c r="GT15" s="2510"/>
      <c r="GU15" s="2321" t="s">
        <v>779</v>
      </c>
      <c r="GV15" s="2510"/>
      <c r="GW15" s="2321" t="s">
        <v>779</v>
      </c>
      <c r="GX15" s="2510"/>
      <c r="GY15" s="2321" t="s">
        <v>779</v>
      </c>
      <c r="GZ15" s="2510"/>
      <c r="HA15" s="2321" t="s">
        <v>779</v>
      </c>
      <c r="HB15" s="2510"/>
      <c r="HC15" s="2321" t="s">
        <v>779</v>
      </c>
      <c r="HD15" s="2510"/>
      <c r="HE15" s="2321" t="s">
        <v>779</v>
      </c>
      <c r="HF15" s="2510"/>
      <c r="HG15" s="2321" t="s">
        <v>779</v>
      </c>
      <c r="HH15" s="2510"/>
      <c r="HI15" s="2321" t="s">
        <v>779</v>
      </c>
      <c r="HJ15" s="2510"/>
      <c r="HK15" s="2321" t="s">
        <v>779</v>
      </c>
      <c r="HL15" s="2510"/>
      <c r="HM15" s="2321" t="s">
        <v>779</v>
      </c>
      <c r="HN15" s="2510"/>
      <c r="HO15" s="2321" t="s">
        <v>779</v>
      </c>
      <c r="HP15" s="2510"/>
      <c r="HQ15" s="2321" t="s">
        <v>779</v>
      </c>
      <c r="HR15" s="2510"/>
      <c r="HS15" s="2321" t="s">
        <v>779</v>
      </c>
      <c r="HT15" s="2510"/>
      <c r="HU15" s="2321" t="s">
        <v>779</v>
      </c>
      <c r="HV15" s="2510"/>
      <c r="HW15" s="2321" t="s">
        <v>779</v>
      </c>
      <c r="HX15" s="2510"/>
      <c r="HY15" s="2321" t="s">
        <v>779</v>
      </c>
      <c r="HZ15" s="2510"/>
      <c r="IA15" s="2321" t="s">
        <v>779</v>
      </c>
      <c r="IB15" s="2510"/>
      <c r="IC15" s="2321" t="s">
        <v>779</v>
      </c>
      <c r="ID15" s="2510"/>
      <c r="IE15" s="2321" t="s">
        <v>779</v>
      </c>
      <c r="IF15" s="2510"/>
      <c r="IG15" s="2321" t="s">
        <v>779</v>
      </c>
      <c r="IH15" s="2510"/>
      <c r="II15" s="2321" t="s">
        <v>779</v>
      </c>
      <c r="IJ15" s="2510"/>
      <c r="IK15" s="2321" t="s">
        <v>779</v>
      </c>
      <c r="IL15" s="2510"/>
      <c r="IM15" s="2321" t="s">
        <v>779</v>
      </c>
      <c r="IN15" s="2510"/>
      <c r="IO15" s="2321" t="s">
        <v>779</v>
      </c>
      <c r="IP15" s="2510"/>
      <c r="IQ15" s="2321" t="s">
        <v>779</v>
      </c>
      <c r="IR15" s="2510"/>
      <c r="IS15" s="2321" t="s">
        <v>779</v>
      </c>
      <c r="IT15" s="2510"/>
      <c r="IU15" s="2321" t="s">
        <v>779</v>
      </c>
      <c r="IV15" s="2510"/>
      <c r="IW15" s="2321" t="s">
        <v>779</v>
      </c>
      <c r="IX15" s="2510"/>
      <c r="IY15" s="2321" t="s">
        <v>779</v>
      </c>
      <c r="IZ15" s="2510"/>
      <c r="JA15" s="2321" t="s">
        <v>779</v>
      </c>
      <c r="JB15" s="2510"/>
      <c r="JC15" s="2321" t="s">
        <v>779</v>
      </c>
      <c r="JD15" s="2510"/>
      <c r="JE15" s="2321" t="s">
        <v>779</v>
      </c>
      <c r="JF15" s="2510"/>
      <c r="JG15" s="2321" t="s">
        <v>779</v>
      </c>
      <c r="JH15" s="2510"/>
      <c r="JI15" s="2321" t="s">
        <v>779</v>
      </c>
      <c r="JJ15" s="2510"/>
      <c r="JK15" s="2321" t="s">
        <v>779</v>
      </c>
      <c r="JL15" s="2510"/>
      <c r="JM15" s="2321" t="s">
        <v>779</v>
      </c>
      <c r="JN15" s="2510"/>
      <c r="JO15" s="2321" t="s">
        <v>779</v>
      </c>
      <c r="JP15" s="2510"/>
      <c r="JQ15" s="2321" t="s">
        <v>779</v>
      </c>
      <c r="JR15" s="2510"/>
      <c r="JS15" s="2321" t="s">
        <v>779</v>
      </c>
      <c r="JT15" s="2510"/>
      <c r="JU15" s="2321" t="s">
        <v>779</v>
      </c>
      <c r="JV15" s="2510"/>
      <c r="JW15" s="2321" t="s">
        <v>779</v>
      </c>
      <c r="JX15" s="2510"/>
      <c r="JY15" s="2321" t="s">
        <v>779</v>
      </c>
      <c r="JZ15" s="2510"/>
      <c r="KA15" s="2321" t="s">
        <v>779</v>
      </c>
      <c r="KB15" s="2510"/>
      <c r="KC15" s="2321" t="s">
        <v>779</v>
      </c>
      <c r="KD15" s="2510"/>
      <c r="KE15" s="2321" t="s">
        <v>779</v>
      </c>
      <c r="KF15" s="2510"/>
      <c r="KG15" s="2321" t="s">
        <v>779</v>
      </c>
      <c r="KH15" s="2510"/>
      <c r="KI15" s="2321" t="s">
        <v>779</v>
      </c>
      <c r="KJ15" s="2510"/>
      <c r="KK15" s="2321" t="s">
        <v>779</v>
      </c>
      <c r="KL15" s="2510"/>
      <c r="KM15" s="2321" t="s">
        <v>779</v>
      </c>
      <c r="KN15" s="2510"/>
      <c r="KO15" s="2321" t="s">
        <v>779</v>
      </c>
      <c r="KP15" s="2510"/>
      <c r="KQ15" s="2321" t="s">
        <v>779</v>
      </c>
      <c r="KR15" s="2510"/>
      <c r="KS15" s="2321" t="s">
        <v>779</v>
      </c>
      <c r="KT15" s="2510"/>
      <c r="KU15" s="2321" t="s">
        <v>779</v>
      </c>
      <c r="KV15" s="2510"/>
      <c r="KW15" s="2321" t="s">
        <v>779</v>
      </c>
      <c r="KX15" s="2510"/>
      <c r="KY15" s="2321" t="s">
        <v>779</v>
      </c>
      <c r="KZ15" s="2510"/>
      <c r="LA15" s="2321" t="s">
        <v>779</v>
      </c>
      <c r="LB15" s="2510"/>
      <c r="LC15" s="2321" t="s">
        <v>779</v>
      </c>
      <c r="LD15" s="2510"/>
      <c r="LE15" s="2321" t="s">
        <v>779</v>
      </c>
      <c r="LF15" s="2510"/>
      <c r="LG15" s="2321" t="s">
        <v>779</v>
      </c>
      <c r="LH15" s="2510"/>
      <c r="LI15" s="2321" t="s">
        <v>779</v>
      </c>
      <c r="LJ15" s="2510"/>
      <c r="LK15" s="2321" t="s">
        <v>779</v>
      </c>
      <c r="LL15" s="2510"/>
      <c r="LM15" s="2321" t="s">
        <v>779</v>
      </c>
      <c r="LN15" s="2510"/>
      <c r="LO15" s="2321" t="s">
        <v>779</v>
      </c>
      <c r="LP15" s="2510"/>
      <c r="LQ15" s="2321" t="s">
        <v>779</v>
      </c>
      <c r="LR15" s="2510"/>
      <c r="LS15" s="2321" t="s">
        <v>779</v>
      </c>
      <c r="LT15" s="2510"/>
      <c r="LU15" s="2321" t="s">
        <v>779</v>
      </c>
      <c r="LV15" s="2510"/>
      <c r="LW15" s="2321" t="s">
        <v>779</v>
      </c>
      <c r="LX15" s="2510"/>
      <c r="LY15" s="2321" t="s">
        <v>779</v>
      </c>
      <c r="LZ15" s="2510"/>
      <c r="MA15" s="2321" t="s">
        <v>779</v>
      </c>
      <c r="MB15" s="2510"/>
      <c r="MC15" s="2321" t="s">
        <v>779</v>
      </c>
      <c r="MD15" s="2510"/>
      <c r="ME15" s="2321" t="s">
        <v>779</v>
      </c>
      <c r="MF15" s="2510"/>
      <c r="MG15" s="2321" t="s">
        <v>779</v>
      </c>
      <c r="MH15" s="2510"/>
      <c r="MI15" s="2321" t="s">
        <v>779</v>
      </c>
      <c r="MJ15" s="2510"/>
      <c r="MK15" s="2321" t="s">
        <v>779</v>
      </c>
      <c r="ML15" s="2510"/>
      <c r="MM15" s="2321" t="s">
        <v>779</v>
      </c>
      <c r="MN15" s="2510"/>
      <c r="MO15" s="2321" t="s">
        <v>779</v>
      </c>
      <c r="MP15" s="2510"/>
      <c r="MQ15" s="2321" t="s">
        <v>779</v>
      </c>
      <c r="MR15" s="2510"/>
      <c r="MS15" s="2321" t="s">
        <v>779</v>
      </c>
      <c r="MT15" s="2510"/>
      <c r="MU15" s="2321" t="s">
        <v>779</v>
      </c>
      <c r="MV15" s="2510"/>
      <c r="MW15" s="2321" t="s">
        <v>779</v>
      </c>
      <c r="MX15" s="2510"/>
      <c r="MY15" s="2321" t="s">
        <v>779</v>
      </c>
      <c r="MZ15" s="2510"/>
      <c r="NA15" s="2321" t="s">
        <v>779</v>
      </c>
      <c r="NB15" s="2510"/>
      <c r="NC15" s="2321" t="s">
        <v>779</v>
      </c>
      <c r="ND15" s="2510"/>
      <c r="NE15" s="2321" t="s">
        <v>779</v>
      </c>
      <c r="NF15" s="2510"/>
      <c r="NG15" s="2321" t="s">
        <v>779</v>
      </c>
      <c r="NH15" s="2510"/>
      <c r="NI15" s="2321" t="s">
        <v>779</v>
      </c>
      <c r="NJ15" s="2510"/>
      <c r="NK15" s="2321" t="s">
        <v>779</v>
      </c>
      <c r="NL15" s="2510"/>
      <c r="NM15" s="2321" t="s">
        <v>779</v>
      </c>
      <c r="NN15" s="2510"/>
      <c r="NO15" s="2321" t="s">
        <v>779</v>
      </c>
      <c r="NP15" s="2510"/>
      <c r="NQ15" s="2321" t="s">
        <v>779</v>
      </c>
      <c r="NR15" s="2510"/>
      <c r="NS15" s="298" t="s">
        <v>1474</v>
      </c>
      <c r="NT15" s="729"/>
      <c r="OF15" s="767">
        <v>0</v>
      </c>
    </row>
    <row s="1644" customFormat="1" customHeight="1" ht="22.5">
      <c r="A16" s="2401"/>
      <c r="B16" s="520"/>
      <c r="D16" s="962" t="s">
        <v>797</v>
      </c>
      <c r="E16" s="963" t="s">
        <v>1475</v>
      </c>
      <c r="F16" s="959" t="s">
        <v>1476</v>
      </c>
      <c r="G16" s="826"/>
      <c r="H16" s="115"/>
      <c r="I16" s="826"/>
      <c r="J16" s="115"/>
      <c r="K16" s="826"/>
      <c r="L16" s="2510"/>
      <c r="M16" s="826"/>
      <c r="N16" s="2510"/>
      <c r="O16" s="826"/>
      <c r="P16" s="2510"/>
      <c r="Q16" s="826"/>
      <c r="R16" s="2510"/>
      <c r="S16" s="826"/>
      <c r="T16" s="2510"/>
      <c r="U16" s="826"/>
      <c r="V16" s="2510"/>
      <c r="W16" s="826"/>
      <c r="X16" s="2510"/>
      <c r="Y16" s="826"/>
      <c r="Z16" s="2510"/>
      <c r="AA16" s="826"/>
      <c r="AB16" s="2510"/>
      <c r="AC16" s="826"/>
      <c r="AD16" s="2510"/>
      <c r="AE16" s="826"/>
      <c r="AF16" s="2510"/>
      <c r="AG16" s="826"/>
      <c r="AH16" s="2510"/>
      <c r="AI16" s="826"/>
      <c r="AJ16" s="2510"/>
      <c r="AK16" s="826"/>
      <c r="AL16" s="2510"/>
      <c r="AM16" s="826"/>
      <c r="AN16" s="2510"/>
      <c r="AO16" s="826"/>
      <c r="AP16" s="2510"/>
      <c r="AQ16" s="826"/>
      <c r="AR16" s="2510"/>
      <c r="AS16" s="826"/>
      <c r="AT16" s="2510"/>
      <c r="AU16" s="826"/>
      <c r="AV16" s="2510"/>
      <c r="AW16" s="826"/>
      <c r="AX16" s="2510"/>
      <c r="AY16" s="826"/>
      <c r="AZ16" s="2510"/>
      <c r="BA16" s="826"/>
      <c r="BB16" s="2510"/>
      <c r="BC16" s="826"/>
      <c r="BD16" s="2510"/>
      <c r="BE16" s="826"/>
      <c r="BF16" s="2510"/>
      <c r="BG16" s="826"/>
      <c r="BH16" s="2510"/>
      <c r="BI16" s="826"/>
      <c r="BJ16" s="2510"/>
      <c r="BK16" s="826"/>
      <c r="BL16" s="2510"/>
      <c r="BM16" s="826"/>
      <c r="BN16" s="2510"/>
      <c r="BO16" s="826"/>
      <c r="BP16" s="2510"/>
      <c r="BQ16" s="826"/>
      <c r="BR16" s="2510"/>
      <c r="BS16" s="826"/>
      <c r="BT16" s="2510"/>
      <c r="BU16" s="826"/>
      <c r="BV16" s="2510"/>
      <c r="BW16" s="826"/>
      <c r="BX16" s="2510"/>
      <c r="BY16" s="826"/>
      <c r="BZ16" s="2510"/>
      <c r="CA16" s="826"/>
      <c r="CB16" s="2510"/>
      <c r="CC16" s="826"/>
      <c r="CD16" s="2510"/>
      <c r="CE16" s="826"/>
      <c r="CF16" s="2510"/>
      <c r="CG16" s="826"/>
      <c r="CH16" s="2510"/>
      <c r="CI16" s="826"/>
      <c r="CJ16" s="2510"/>
      <c r="CK16" s="826"/>
      <c r="CL16" s="2510"/>
      <c r="CM16" s="826"/>
      <c r="CN16" s="2510"/>
      <c r="CO16" s="826"/>
      <c r="CP16" s="2510"/>
      <c r="CQ16" s="826"/>
      <c r="CR16" s="2510"/>
      <c r="CS16" s="826"/>
      <c r="CT16" s="2510"/>
      <c r="CU16" s="826"/>
      <c r="CV16" s="2510"/>
      <c r="CW16" s="826"/>
      <c r="CX16" s="2510"/>
      <c r="CY16" s="826"/>
      <c r="CZ16" s="2510"/>
      <c r="DA16" s="826"/>
      <c r="DB16" s="2510"/>
      <c r="DC16" s="826"/>
      <c r="DD16" s="2510"/>
      <c r="DE16" s="826"/>
      <c r="DF16" s="2510"/>
      <c r="DG16" s="826"/>
      <c r="DH16" s="2510"/>
      <c r="DI16" s="826"/>
      <c r="DJ16" s="2510"/>
      <c r="DK16" s="826"/>
      <c r="DL16" s="2510"/>
      <c r="DM16" s="826"/>
      <c r="DN16" s="2510"/>
      <c r="DO16" s="826"/>
      <c r="DP16" s="2510"/>
      <c r="DQ16" s="826"/>
      <c r="DR16" s="2510"/>
      <c r="DS16" s="826"/>
      <c r="DT16" s="2510"/>
      <c r="DU16" s="826"/>
      <c r="DV16" s="2510"/>
      <c r="DW16" s="826"/>
      <c r="DX16" s="2510"/>
      <c r="DY16" s="826"/>
      <c r="DZ16" s="2510"/>
      <c r="EA16" s="826"/>
      <c r="EB16" s="2510"/>
      <c r="EC16" s="826"/>
      <c r="ED16" s="2510"/>
      <c r="EE16" s="826"/>
      <c r="EF16" s="2510"/>
      <c r="EG16" s="826"/>
      <c r="EH16" s="2510"/>
      <c r="EI16" s="826"/>
      <c r="EJ16" s="2510"/>
      <c r="EK16" s="826"/>
      <c r="EL16" s="2510"/>
      <c r="EM16" s="826"/>
      <c r="EN16" s="2510"/>
      <c r="EO16" s="826"/>
      <c r="EP16" s="2510"/>
      <c r="EQ16" s="826"/>
      <c r="ER16" s="2510"/>
      <c r="ES16" s="826"/>
      <c r="ET16" s="2510"/>
      <c r="EU16" s="826"/>
      <c r="EV16" s="2510"/>
      <c r="EW16" s="826"/>
      <c r="EX16" s="2510"/>
      <c r="EY16" s="826"/>
      <c r="EZ16" s="2510"/>
      <c r="FA16" s="826"/>
      <c r="FB16" s="2510"/>
      <c r="FC16" s="826"/>
      <c r="FD16" s="2510"/>
      <c r="FE16" s="826"/>
      <c r="FF16" s="2510"/>
      <c r="FG16" s="826"/>
      <c r="FH16" s="2510"/>
      <c r="FI16" s="826"/>
      <c r="FJ16" s="2510"/>
      <c r="FK16" s="826"/>
      <c r="FL16" s="2510"/>
      <c r="FM16" s="826"/>
      <c r="FN16" s="2510"/>
      <c r="FO16" s="826"/>
      <c r="FP16" s="2510"/>
      <c r="FQ16" s="826"/>
      <c r="FR16" s="2510"/>
      <c r="FS16" s="826"/>
      <c r="FT16" s="2510"/>
      <c r="FU16" s="826"/>
      <c r="FV16" s="2510"/>
      <c r="FW16" s="826"/>
      <c r="FX16" s="2510"/>
      <c r="FY16" s="826"/>
      <c r="FZ16" s="2510"/>
      <c r="GA16" s="826"/>
      <c r="GB16" s="2510"/>
      <c r="GC16" s="826"/>
      <c r="GD16" s="2510"/>
      <c r="GE16" s="826"/>
      <c r="GF16" s="2510"/>
      <c r="GG16" s="826"/>
      <c r="GH16" s="2510"/>
      <c r="GI16" s="826"/>
      <c r="GJ16" s="2510"/>
      <c r="GK16" s="826"/>
      <c r="GL16" s="2510"/>
      <c r="GM16" s="826"/>
      <c r="GN16" s="2510"/>
      <c r="GO16" s="826"/>
      <c r="GP16" s="2510"/>
      <c r="GQ16" s="826"/>
      <c r="GR16" s="2510"/>
      <c r="GS16" s="826"/>
      <c r="GT16" s="2510"/>
      <c r="GU16" s="826"/>
      <c r="GV16" s="2510"/>
      <c r="GW16" s="826"/>
      <c r="GX16" s="2510"/>
      <c r="GY16" s="826"/>
      <c r="GZ16" s="2510"/>
      <c r="HA16" s="826"/>
      <c r="HB16" s="2510"/>
      <c r="HC16" s="826"/>
      <c r="HD16" s="2510"/>
      <c r="HE16" s="826"/>
      <c r="HF16" s="2510"/>
      <c r="HG16" s="826"/>
      <c r="HH16" s="2510"/>
      <c r="HI16" s="826"/>
      <c r="HJ16" s="2510"/>
      <c r="HK16" s="826"/>
      <c r="HL16" s="2510"/>
      <c r="HM16" s="826"/>
      <c r="HN16" s="2510"/>
      <c r="HO16" s="826"/>
      <c r="HP16" s="2510"/>
      <c r="HQ16" s="826"/>
      <c r="HR16" s="2510"/>
      <c r="HS16" s="826"/>
      <c r="HT16" s="2510"/>
      <c r="HU16" s="826"/>
      <c r="HV16" s="2510"/>
      <c r="HW16" s="826"/>
      <c r="HX16" s="2510"/>
      <c r="HY16" s="826"/>
      <c r="HZ16" s="2510"/>
      <c r="IA16" s="826"/>
      <c r="IB16" s="2510"/>
      <c r="IC16" s="826"/>
      <c r="ID16" s="2510"/>
      <c r="IE16" s="826"/>
      <c r="IF16" s="2510"/>
      <c r="IG16" s="826"/>
      <c r="IH16" s="2510"/>
      <c r="II16" s="826"/>
      <c r="IJ16" s="2510"/>
      <c r="IK16" s="826"/>
      <c r="IL16" s="2510"/>
      <c r="IM16" s="826"/>
      <c r="IN16" s="2510"/>
      <c r="IO16" s="826"/>
      <c r="IP16" s="2510"/>
      <c r="IQ16" s="826"/>
      <c r="IR16" s="2510"/>
      <c r="IS16" s="826"/>
      <c r="IT16" s="2510"/>
      <c r="IU16" s="826"/>
      <c r="IV16" s="2510"/>
      <c r="IW16" s="826"/>
      <c r="IX16" s="2510"/>
      <c r="IY16" s="826"/>
      <c r="IZ16" s="2510"/>
      <c r="JA16" s="826"/>
      <c r="JB16" s="2510"/>
      <c r="JC16" s="826"/>
      <c r="JD16" s="2510"/>
      <c r="JE16" s="826"/>
      <c r="JF16" s="2510"/>
      <c r="JG16" s="826"/>
      <c r="JH16" s="2510"/>
      <c r="JI16" s="826"/>
      <c r="JJ16" s="2510"/>
      <c r="JK16" s="826"/>
      <c r="JL16" s="2510"/>
      <c r="JM16" s="826"/>
      <c r="JN16" s="2510"/>
      <c r="JO16" s="826"/>
      <c r="JP16" s="2510"/>
      <c r="JQ16" s="826"/>
      <c r="JR16" s="2510"/>
      <c r="JS16" s="826"/>
      <c r="JT16" s="2510"/>
      <c r="JU16" s="826"/>
      <c r="JV16" s="2510"/>
      <c r="JW16" s="826"/>
      <c r="JX16" s="2510"/>
      <c r="JY16" s="826"/>
      <c r="JZ16" s="2510"/>
      <c r="KA16" s="826"/>
      <c r="KB16" s="2510"/>
      <c r="KC16" s="826"/>
      <c r="KD16" s="2510"/>
      <c r="KE16" s="826"/>
      <c r="KF16" s="2510"/>
      <c r="KG16" s="826"/>
      <c r="KH16" s="2510"/>
      <c r="KI16" s="826"/>
      <c r="KJ16" s="2510"/>
      <c r="KK16" s="826"/>
      <c r="KL16" s="2510"/>
      <c r="KM16" s="826"/>
      <c r="KN16" s="2510"/>
      <c r="KO16" s="826"/>
      <c r="KP16" s="2510"/>
      <c r="KQ16" s="826"/>
      <c r="KR16" s="2510"/>
      <c r="KS16" s="826"/>
      <c r="KT16" s="2510"/>
      <c r="KU16" s="826"/>
      <c r="KV16" s="2510"/>
      <c r="KW16" s="826"/>
      <c r="KX16" s="2510"/>
      <c r="KY16" s="826"/>
      <c r="KZ16" s="2510"/>
      <c r="LA16" s="826"/>
      <c r="LB16" s="2510"/>
      <c r="LC16" s="826"/>
      <c r="LD16" s="2510"/>
      <c r="LE16" s="826"/>
      <c r="LF16" s="2510"/>
      <c r="LG16" s="826"/>
      <c r="LH16" s="2510"/>
      <c r="LI16" s="826"/>
      <c r="LJ16" s="2510"/>
      <c r="LK16" s="826"/>
      <c r="LL16" s="2510"/>
      <c r="LM16" s="826"/>
      <c r="LN16" s="2510"/>
      <c r="LO16" s="826"/>
      <c r="LP16" s="2510"/>
      <c r="LQ16" s="826"/>
      <c r="LR16" s="2510"/>
      <c r="LS16" s="826"/>
      <c r="LT16" s="2510"/>
      <c r="LU16" s="826"/>
      <c r="LV16" s="2510"/>
      <c r="LW16" s="826"/>
      <c r="LX16" s="2510"/>
      <c r="LY16" s="826"/>
      <c r="LZ16" s="2510"/>
      <c r="MA16" s="826"/>
      <c r="MB16" s="2510"/>
      <c r="MC16" s="826"/>
      <c r="MD16" s="2510"/>
      <c r="ME16" s="826"/>
      <c r="MF16" s="2510"/>
      <c r="MG16" s="826"/>
      <c r="MH16" s="2510"/>
      <c r="MI16" s="826"/>
      <c r="MJ16" s="2510"/>
      <c r="MK16" s="826"/>
      <c r="ML16" s="2510"/>
      <c r="MM16" s="826"/>
      <c r="MN16" s="2510"/>
      <c r="MO16" s="826"/>
      <c r="MP16" s="2510"/>
      <c r="MQ16" s="826"/>
      <c r="MR16" s="2510"/>
      <c r="MS16" s="826"/>
      <c r="MT16" s="2510"/>
      <c r="MU16" s="826"/>
      <c r="MV16" s="2510"/>
      <c r="MW16" s="826"/>
      <c r="MX16" s="2510"/>
      <c r="MY16" s="826"/>
      <c r="MZ16" s="2510"/>
      <c r="NA16" s="826"/>
      <c r="NB16" s="2510"/>
      <c r="NC16" s="826"/>
      <c r="ND16" s="2510"/>
      <c r="NE16" s="826"/>
      <c r="NF16" s="2510"/>
      <c r="NG16" s="826"/>
      <c r="NH16" s="2510"/>
      <c r="NI16" s="826"/>
      <c r="NJ16" s="2510"/>
      <c r="NK16" s="826"/>
      <c r="NL16" s="2510"/>
      <c r="NM16" s="826"/>
      <c r="NN16" s="2510"/>
      <c r="NO16" s="826"/>
      <c r="NP16" s="2510"/>
      <c r="NQ16" s="826"/>
      <c r="NR16" s="2510"/>
      <c r="NS16" s="298"/>
      <c r="NT16" s="729"/>
      <c r="OF16" s="767">
        <v>0</v>
      </c>
    </row>
    <row s="1644" customFormat="1" customHeight="1" ht="22.5">
      <c r="A17" s="2401"/>
      <c r="B17" s="520"/>
      <c r="D17" s="962" t="s">
        <v>805</v>
      </c>
      <c r="E17" s="963" t="s">
        <v>1477</v>
      </c>
      <c r="F17" s="959" t="s">
        <v>1478</v>
      </c>
      <c r="G17" s="826"/>
      <c r="H17" s="115"/>
      <c r="I17" s="826"/>
      <c r="J17" s="115"/>
      <c r="K17" s="826"/>
      <c r="L17" s="2510"/>
      <c r="M17" s="826"/>
      <c r="N17" s="2510"/>
      <c r="O17" s="826"/>
      <c r="P17" s="2510"/>
      <c r="Q17" s="826"/>
      <c r="R17" s="2510"/>
      <c r="S17" s="826"/>
      <c r="T17" s="2510"/>
      <c r="U17" s="826"/>
      <c r="V17" s="2510"/>
      <c r="W17" s="826"/>
      <c r="X17" s="2510"/>
      <c r="Y17" s="826"/>
      <c r="Z17" s="2510"/>
      <c r="AA17" s="826"/>
      <c r="AB17" s="2510"/>
      <c r="AC17" s="826"/>
      <c r="AD17" s="2510"/>
      <c r="AE17" s="826"/>
      <c r="AF17" s="2510"/>
      <c r="AG17" s="826"/>
      <c r="AH17" s="2510"/>
      <c r="AI17" s="826"/>
      <c r="AJ17" s="2510"/>
      <c r="AK17" s="826"/>
      <c r="AL17" s="2510"/>
      <c r="AM17" s="826"/>
      <c r="AN17" s="2510"/>
      <c r="AO17" s="826"/>
      <c r="AP17" s="2510"/>
      <c r="AQ17" s="826"/>
      <c r="AR17" s="2510"/>
      <c r="AS17" s="826"/>
      <c r="AT17" s="2510"/>
      <c r="AU17" s="826"/>
      <c r="AV17" s="2510"/>
      <c r="AW17" s="826"/>
      <c r="AX17" s="2510"/>
      <c r="AY17" s="826"/>
      <c r="AZ17" s="2510"/>
      <c r="BA17" s="826"/>
      <c r="BB17" s="2510"/>
      <c r="BC17" s="826"/>
      <c r="BD17" s="2510"/>
      <c r="BE17" s="826"/>
      <c r="BF17" s="2510"/>
      <c r="BG17" s="826"/>
      <c r="BH17" s="2510"/>
      <c r="BI17" s="826"/>
      <c r="BJ17" s="2510"/>
      <c r="BK17" s="826"/>
      <c r="BL17" s="2510"/>
      <c r="BM17" s="826"/>
      <c r="BN17" s="2510"/>
      <c r="BO17" s="826"/>
      <c r="BP17" s="2510"/>
      <c r="BQ17" s="826"/>
      <c r="BR17" s="2510"/>
      <c r="BS17" s="826"/>
      <c r="BT17" s="2510"/>
      <c r="BU17" s="826"/>
      <c r="BV17" s="2510"/>
      <c r="BW17" s="826"/>
      <c r="BX17" s="2510"/>
      <c r="BY17" s="826"/>
      <c r="BZ17" s="2510"/>
      <c r="CA17" s="826"/>
      <c r="CB17" s="2510"/>
      <c r="CC17" s="826"/>
      <c r="CD17" s="2510"/>
      <c r="CE17" s="826"/>
      <c r="CF17" s="2510"/>
      <c r="CG17" s="826"/>
      <c r="CH17" s="2510"/>
      <c r="CI17" s="826"/>
      <c r="CJ17" s="2510"/>
      <c r="CK17" s="826"/>
      <c r="CL17" s="2510"/>
      <c r="CM17" s="826"/>
      <c r="CN17" s="2510"/>
      <c r="CO17" s="826"/>
      <c r="CP17" s="2510"/>
      <c r="CQ17" s="826"/>
      <c r="CR17" s="2510"/>
      <c r="CS17" s="826"/>
      <c r="CT17" s="2510"/>
      <c r="CU17" s="826"/>
      <c r="CV17" s="2510"/>
      <c r="CW17" s="826"/>
      <c r="CX17" s="2510"/>
      <c r="CY17" s="826"/>
      <c r="CZ17" s="2510"/>
      <c r="DA17" s="826"/>
      <c r="DB17" s="2510"/>
      <c r="DC17" s="826"/>
      <c r="DD17" s="2510"/>
      <c r="DE17" s="826"/>
      <c r="DF17" s="2510"/>
      <c r="DG17" s="826"/>
      <c r="DH17" s="2510"/>
      <c r="DI17" s="826"/>
      <c r="DJ17" s="2510"/>
      <c r="DK17" s="826"/>
      <c r="DL17" s="2510"/>
      <c r="DM17" s="826"/>
      <c r="DN17" s="2510"/>
      <c r="DO17" s="826"/>
      <c r="DP17" s="2510"/>
      <c r="DQ17" s="826"/>
      <c r="DR17" s="2510"/>
      <c r="DS17" s="826"/>
      <c r="DT17" s="2510"/>
      <c r="DU17" s="826"/>
      <c r="DV17" s="2510"/>
      <c r="DW17" s="826"/>
      <c r="DX17" s="2510"/>
      <c r="DY17" s="826"/>
      <c r="DZ17" s="2510"/>
      <c r="EA17" s="826"/>
      <c r="EB17" s="2510"/>
      <c r="EC17" s="826"/>
      <c r="ED17" s="2510"/>
      <c r="EE17" s="826"/>
      <c r="EF17" s="2510"/>
      <c r="EG17" s="826"/>
      <c r="EH17" s="2510"/>
      <c r="EI17" s="826"/>
      <c r="EJ17" s="2510"/>
      <c r="EK17" s="826"/>
      <c r="EL17" s="2510"/>
      <c r="EM17" s="826"/>
      <c r="EN17" s="2510"/>
      <c r="EO17" s="826"/>
      <c r="EP17" s="2510"/>
      <c r="EQ17" s="826"/>
      <c r="ER17" s="2510"/>
      <c r="ES17" s="826"/>
      <c r="ET17" s="2510"/>
      <c r="EU17" s="826"/>
      <c r="EV17" s="2510"/>
      <c r="EW17" s="826"/>
      <c r="EX17" s="2510"/>
      <c r="EY17" s="826"/>
      <c r="EZ17" s="2510"/>
      <c r="FA17" s="826"/>
      <c r="FB17" s="2510"/>
      <c r="FC17" s="826"/>
      <c r="FD17" s="2510"/>
      <c r="FE17" s="826"/>
      <c r="FF17" s="2510"/>
      <c r="FG17" s="826"/>
      <c r="FH17" s="2510"/>
      <c r="FI17" s="826"/>
      <c r="FJ17" s="2510"/>
      <c r="FK17" s="826"/>
      <c r="FL17" s="2510"/>
      <c r="FM17" s="826"/>
      <c r="FN17" s="2510"/>
      <c r="FO17" s="826"/>
      <c r="FP17" s="2510"/>
      <c r="FQ17" s="826"/>
      <c r="FR17" s="2510"/>
      <c r="FS17" s="826"/>
      <c r="FT17" s="2510"/>
      <c r="FU17" s="826"/>
      <c r="FV17" s="2510"/>
      <c r="FW17" s="826"/>
      <c r="FX17" s="2510"/>
      <c r="FY17" s="826"/>
      <c r="FZ17" s="2510"/>
      <c r="GA17" s="826"/>
      <c r="GB17" s="2510"/>
      <c r="GC17" s="826"/>
      <c r="GD17" s="2510"/>
      <c r="GE17" s="826"/>
      <c r="GF17" s="2510"/>
      <c r="GG17" s="826"/>
      <c r="GH17" s="2510"/>
      <c r="GI17" s="826"/>
      <c r="GJ17" s="2510"/>
      <c r="GK17" s="826"/>
      <c r="GL17" s="2510"/>
      <c r="GM17" s="826"/>
      <c r="GN17" s="2510"/>
      <c r="GO17" s="826"/>
      <c r="GP17" s="2510"/>
      <c r="GQ17" s="826"/>
      <c r="GR17" s="2510"/>
      <c r="GS17" s="826"/>
      <c r="GT17" s="2510"/>
      <c r="GU17" s="826"/>
      <c r="GV17" s="2510"/>
      <c r="GW17" s="826"/>
      <c r="GX17" s="2510"/>
      <c r="GY17" s="826"/>
      <c r="GZ17" s="2510"/>
      <c r="HA17" s="826"/>
      <c r="HB17" s="2510"/>
      <c r="HC17" s="826"/>
      <c r="HD17" s="2510"/>
      <c r="HE17" s="826"/>
      <c r="HF17" s="2510"/>
      <c r="HG17" s="826"/>
      <c r="HH17" s="2510"/>
      <c r="HI17" s="826"/>
      <c r="HJ17" s="2510"/>
      <c r="HK17" s="826"/>
      <c r="HL17" s="2510"/>
      <c r="HM17" s="826"/>
      <c r="HN17" s="2510"/>
      <c r="HO17" s="826"/>
      <c r="HP17" s="2510"/>
      <c r="HQ17" s="826"/>
      <c r="HR17" s="2510"/>
      <c r="HS17" s="826"/>
      <c r="HT17" s="2510"/>
      <c r="HU17" s="826"/>
      <c r="HV17" s="2510"/>
      <c r="HW17" s="826"/>
      <c r="HX17" s="2510"/>
      <c r="HY17" s="826"/>
      <c r="HZ17" s="2510"/>
      <c r="IA17" s="826"/>
      <c r="IB17" s="2510"/>
      <c r="IC17" s="826"/>
      <c r="ID17" s="2510"/>
      <c r="IE17" s="826"/>
      <c r="IF17" s="2510"/>
      <c r="IG17" s="826"/>
      <c r="IH17" s="2510"/>
      <c r="II17" s="826"/>
      <c r="IJ17" s="2510"/>
      <c r="IK17" s="826"/>
      <c r="IL17" s="2510"/>
      <c r="IM17" s="826"/>
      <c r="IN17" s="2510"/>
      <c r="IO17" s="826"/>
      <c r="IP17" s="2510"/>
      <c r="IQ17" s="826"/>
      <c r="IR17" s="2510"/>
      <c r="IS17" s="826"/>
      <c r="IT17" s="2510"/>
      <c r="IU17" s="826"/>
      <c r="IV17" s="2510"/>
      <c r="IW17" s="826"/>
      <c r="IX17" s="2510"/>
      <c r="IY17" s="826"/>
      <c r="IZ17" s="2510"/>
      <c r="JA17" s="826"/>
      <c r="JB17" s="2510"/>
      <c r="JC17" s="826"/>
      <c r="JD17" s="2510"/>
      <c r="JE17" s="826"/>
      <c r="JF17" s="2510"/>
      <c r="JG17" s="826"/>
      <c r="JH17" s="2510"/>
      <c r="JI17" s="826"/>
      <c r="JJ17" s="2510"/>
      <c r="JK17" s="826"/>
      <c r="JL17" s="2510"/>
      <c r="JM17" s="826"/>
      <c r="JN17" s="2510"/>
      <c r="JO17" s="826"/>
      <c r="JP17" s="2510"/>
      <c r="JQ17" s="826"/>
      <c r="JR17" s="2510"/>
      <c r="JS17" s="826"/>
      <c r="JT17" s="2510"/>
      <c r="JU17" s="826"/>
      <c r="JV17" s="2510"/>
      <c r="JW17" s="826"/>
      <c r="JX17" s="2510"/>
      <c r="JY17" s="826"/>
      <c r="JZ17" s="2510"/>
      <c r="KA17" s="826"/>
      <c r="KB17" s="2510"/>
      <c r="KC17" s="826"/>
      <c r="KD17" s="2510"/>
      <c r="KE17" s="826"/>
      <c r="KF17" s="2510"/>
      <c r="KG17" s="826"/>
      <c r="KH17" s="2510"/>
      <c r="KI17" s="826"/>
      <c r="KJ17" s="2510"/>
      <c r="KK17" s="826"/>
      <c r="KL17" s="2510"/>
      <c r="KM17" s="826"/>
      <c r="KN17" s="2510"/>
      <c r="KO17" s="826"/>
      <c r="KP17" s="2510"/>
      <c r="KQ17" s="826"/>
      <c r="KR17" s="2510"/>
      <c r="KS17" s="826"/>
      <c r="KT17" s="2510"/>
      <c r="KU17" s="826"/>
      <c r="KV17" s="2510"/>
      <c r="KW17" s="826"/>
      <c r="KX17" s="2510"/>
      <c r="KY17" s="826"/>
      <c r="KZ17" s="2510"/>
      <c r="LA17" s="826"/>
      <c r="LB17" s="2510"/>
      <c r="LC17" s="826"/>
      <c r="LD17" s="2510"/>
      <c r="LE17" s="826"/>
      <c r="LF17" s="2510"/>
      <c r="LG17" s="826"/>
      <c r="LH17" s="2510"/>
      <c r="LI17" s="826"/>
      <c r="LJ17" s="2510"/>
      <c r="LK17" s="826"/>
      <c r="LL17" s="2510"/>
      <c r="LM17" s="826"/>
      <c r="LN17" s="2510"/>
      <c r="LO17" s="826"/>
      <c r="LP17" s="2510"/>
      <c r="LQ17" s="826"/>
      <c r="LR17" s="2510"/>
      <c r="LS17" s="826"/>
      <c r="LT17" s="2510"/>
      <c r="LU17" s="826"/>
      <c r="LV17" s="2510"/>
      <c r="LW17" s="826"/>
      <c r="LX17" s="2510"/>
      <c r="LY17" s="826"/>
      <c r="LZ17" s="2510"/>
      <c r="MA17" s="826"/>
      <c r="MB17" s="2510"/>
      <c r="MC17" s="826"/>
      <c r="MD17" s="2510"/>
      <c r="ME17" s="826"/>
      <c r="MF17" s="2510"/>
      <c r="MG17" s="826"/>
      <c r="MH17" s="2510"/>
      <c r="MI17" s="826"/>
      <c r="MJ17" s="2510"/>
      <c r="MK17" s="826"/>
      <c r="ML17" s="2510"/>
      <c r="MM17" s="826"/>
      <c r="MN17" s="2510"/>
      <c r="MO17" s="826"/>
      <c r="MP17" s="2510"/>
      <c r="MQ17" s="826"/>
      <c r="MR17" s="2510"/>
      <c r="MS17" s="826"/>
      <c r="MT17" s="2510"/>
      <c r="MU17" s="826"/>
      <c r="MV17" s="2510"/>
      <c r="MW17" s="826"/>
      <c r="MX17" s="2510"/>
      <c r="MY17" s="826"/>
      <c r="MZ17" s="2510"/>
      <c r="NA17" s="826"/>
      <c r="NB17" s="2510"/>
      <c r="NC17" s="826"/>
      <c r="ND17" s="2510"/>
      <c r="NE17" s="826"/>
      <c r="NF17" s="2510"/>
      <c r="NG17" s="826"/>
      <c r="NH17" s="2510"/>
      <c r="NI17" s="826"/>
      <c r="NJ17" s="2510"/>
      <c r="NK17" s="826"/>
      <c r="NL17" s="2510"/>
      <c r="NM17" s="826"/>
      <c r="NN17" s="2510"/>
      <c r="NO17" s="826"/>
      <c r="NP17" s="2510"/>
      <c r="NQ17" s="826"/>
      <c r="NR17" s="2510"/>
      <c r="NS17" s="298"/>
      <c r="NT17" s="729"/>
      <c r="OF17" s="767">
        <v>0</v>
      </c>
    </row>
    <row s="1644" customFormat="1" customHeight="1" ht="33.75">
      <c r="A18" s="2401"/>
      <c r="B18" s="520"/>
      <c r="D18" s="962" t="s">
        <v>807</v>
      </c>
      <c r="E18" s="963" t="s">
        <v>1479</v>
      </c>
      <c r="F18" s="959" t="s">
        <v>1044</v>
      </c>
      <c r="G18" s="689"/>
      <c r="H18" s="115"/>
      <c r="I18" s="689"/>
      <c r="J18" s="115"/>
      <c r="K18" s="689"/>
      <c r="L18" s="2510"/>
      <c r="M18" s="689"/>
      <c r="N18" s="2510"/>
      <c r="O18" s="689"/>
      <c r="P18" s="2510"/>
      <c r="Q18" s="689"/>
      <c r="R18" s="2510"/>
      <c r="S18" s="689"/>
      <c r="T18" s="2510"/>
      <c r="U18" s="689"/>
      <c r="V18" s="2510"/>
      <c r="W18" s="689"/>
      <c r="X18" s="2510"/>
      <c r="Y18" s="689"/>
      <c r="Z18" s="2510"/>
      <c r="AA18" s="689"/>
      <c r="AB18" s="2510"/>
      <c r="AC18" s="689"/>
      <c r="AD18" s="2510"/>
      <c r="AE18" s="689"/>
      <c r="AF18" s="2510"/>
      <c r="AG18" s="689"/>
      <c r="AH18" s="2510"/>
      <c r="AI18" s="689"/>
      <c r="AJ18" s="2510"/>
      <c r="AK18" s="689"/>
      <c r="AL18" s="2510"/>
      <c r="AM18" s="689"/>
      <c r="AN18" s="2510"/>
      <c r="AO18" s="689"/>
      <c r="AP18" s="2510"/>
      <c r="AQ18" s="689"/>
      <c r="AR18" s="2510"/>
      <c r="AS18" s="689"/>
      <c r="AT18" s="2510"/>
      <c r="AU18" s="689"/>
      <c r="AV18" s="2510"/>
      <c r="AW18" s="689"/>
      <c r="AX18" s="2510"/>
      <c r="AY18" s="689"/>
      <c r="AZ18" s="2510"/>
      <c r="BA18" s="689"/>
      <c r="BB18" s="2510"/>
      <c r="BC18" s="689"/>
      <c r="BD18" s="2510"/>
      <c r="BE18" s="689"/>
      <c r="BF18" s="2510"/>
      <c r="BG18" s="689"/>
      <c r="BH18" s="2510"/>
      <c r="BI18" s="689"/>
      <c r="BJ18" s="2510"/>
      <c r="BK18" s="689"/>
      <c r="BL18" s="2510"/>
      <c r="BM18" s="689"/>
      <c r="BN18" s="2510"/>
      <c r="BO18" s="689"/>
      <c r="BP18" s="2510"/>
      <c r="BQ18" s="689"/>
      <c r="BR18" s="2510"/>
      <c r="BS18" s="689"/>
      <c r="BT18" s="2510"/>
      <c r="BU18" s="689"/>
      <c r="BV18" s="2510"/>
      <c r="BW18" s="689"/>
      <c r="BX18" s="2510"/>
      <c r="BY18" s="689"/>
      <c r="BZ18" s="2510"/>
      <c r="CA18" s="689"/>
      <c r="CB18" s="2510"/>
      <c r="CC18" s="689"/>
      <c r="CD18" s="2510"/>
      <c r="CE18" s="689"/>
      <c r="CF18" s="2510"/>
      <c r="CG18" s="689"/>
      <c r="CH18" s="2510"/>
      <c r="CI18" s="689"/>
      <c r="CJ18" s="2510"/>
      <c r="CK18" s="689"/>
      <c r="CL18" s="2510"/>
      <c r="CM18" s="689"/>
      <c r="CN18" s="2510"/>
      <c r="CO18" s="689"/>
      <c r="CP18" s="2510"/>
      <c r="CQ18" s="689"/>
      <c r="CR18" s="2510"/>
      <c r="CS18" s="689"/>
      <c r="CT18" s="2510"/>
      <c r="CU18" s="689"/>
      <c r="CV18" s="2510"/>
      <c r="CW18" s="689"/>
      <c r="CX18" s="2510"/>
      <c r="CY18" s="689"/>
      <c r="CZ18" s="2510"/>
      <c r="DA18" s="689"/>
      <c r="DB18" s="2510"/>
      <c r="DC18" s="689"/>
      <c r="DD18" s="2510"/>
      <c r="DE18" s="689"/>
      <c r="DF18" s="2510"/>
      <c r="DG18" s="689"/>
      <c r="DH18" s="2510"/>
      <c r="DI18" s="689"/>
      <c r="DJ18" s="2510"/>
      <c r="DK18" s="689"/>
      <c r="DL18" s="2510"/>
      <c r="DM18" s="689"/>
      <c r="DN18" s="2510"/>
      <c r="DO18" s="689"/>
      <c r="DP18" s="2510"/>
      <c r="DQ18" s="689"/>
      <c r="DR18" s="2510"/>
      <c r="DS18" s="689"/>
      <c r="DT18" s="2510"/>
      <c r="DU18" s="689"/>
      <c r="DV18" s="2510"/>
      <c r="DW18" s="689"/>
      <c r="DX18" s="2510"/>
      <c r="DY18" s="689"/>
      <c r="DZ18" s="2510"/>
      <c r="EA18" s="689"/>
      <c r="EB18" s="2510"/>
      <c r="EC18" s="689"/>
      <c r="ED18" s="2510"/>
      <c r="EE18" s="689"/>
      <c r="EF18" s="2510"/>
      <c r="EG18" s="689"/>
      <c r="EH18" s="2510"/>
      <c r="EI18" s="689"/>
      <c r="EJ18" s="2510"/>
      <c r="EK18" s="689"/>
      <c r="EL18" s="2510"/>
      <c r="EM18" s="689"/>
      <c r="EN18" s="2510"/>
      <c r="EO18" s="689"/>
      <c r="EP18" s="2510"/>
      <c r="EQ18" s="689"/>
      <c r="ER18" s="2510"/>
      <c r="ES18" s="689"/>
      <c r="ET18" s="2510"/>
      <c r="EU18" s="689"/>
      <c r="EV18" s="2510"/>
      <c r="EW18" s="689"/>
      <c r="EX18" s="2510"/>
      <c r="EY18" s="689"/>
      <c r="EZ18" s="2510"/>
      <c r="FA18" s="689"/>
      <c r="FB18" s="2510"/>
      <c r="FC18" s="689"/>
      <c r="FD18" s="2510"/>
      <c r="FE18" s="689"/>
      <c r="FF18" s="2510"/>
      <c r="FG18" s="689"/>
      <c r="FH18" s="2510"/>
      <c r="FI18" s="689"/>
      <c r="FJ18" s="2510"/>
      <c r="FK18" s="689"/>
      <c r="FL18" s="2510"/>
      <c r="FM18" s="689"/>
      <c r="FN18" s="2510"/>
      <c r="FO18" s="689"/>
      <c r="FP18" s="2510"/>
      <c r="FQ18" s="689"/>
      <c r="FR18" s="2510"/>
      <c r="FS18" s="689"/>
      <c r="FT18" s="2510"/>
      <c r="FU18" s="689"/>
      <c r="FV18" s="2510"/>
      <c r="FW18" s="689"/>
      <c r="FX18" s="2510"/>
      <c r="FY18" s="689"/>
      <c r="FZ18" s="2510"/>
      <c r="GA18" s="689"/>
      <c r="GB18" s="2510"/>
      <c r="GC18" s="689"/>
      <c r="GD18" s="2510"/>
      <c r="GE18" s="689"/>
      <c r="GF18" s="2510"/>
      <c r="GG18" s="689"/>
      <c r="GH18" s="2510"/>
      <c r="GI18" s="689"/>
      <c r="GJ18" s="2510"/>
      <c r="GK18" s="689"/>
      <c r="GL18" s="2510"/>
      <c r="GM18" s="689"/>
      <c r="GN18" s="2510"/>
      <c r="GO18" s="689"/>
      <c r="GP18" s="2510"/>
      <c r="GQ18" s="689"/>
      <c r="GR18" s="2510"/>
      <c r="GS18" s="689"/>
      <c r="GT18" s="2510"/>
      <c r="GU18" s="689"/>
      <c r="GV18" s="2510"/>
      <c r="GW18" s="689"/>
      <c r="GX18" s="2510"/>
      <c r="GY18" s="689"/>
      <c r="GZ18" s="2510"/>
      <c r="HA18" s="689"/>
      <c r="HB18" s="2510"/>
      <c r="HC18" s="689"/>
      <c r="HD18" s="2510"/>
      <c r="HE18" s="689"/>
      <c r="HF18" s="2510"/>
      <c r="HG18" s="689"/>
      <c r="HH18" s="2510"/>
      <c r="HI18" s="689"/>
      <c r="HJ18" s="2510"/>
      <c r="HK18" s="689"/>
      <c r="HL18" s="2510"/>
      <c r="HM18" s="689"/>
      <c r="HN18" s="2510"/>
      <c r="HO18" s="689"/>
      <c r="HP18" s="2510"/>
      <c r="HQ18" s="689"/>
      <c r="HR18" s="2510"/>
      <c r="HS18" s="689"/>
      <c r="HT18" s="2510"/>
      <c r="HU18" s="689"/>
      <c r="HV18" s="2510"/>
      <c r="HW18" s="689"/>
      <c r="HX18" s="2510"/>
      <c r="HY18" s="689"/>
      <c r="HZ18" s="2510"/>
      <c r="IA18" s="689"/>
      <c r="IB18" s="2510"/>
      <c r="IC18" s="689"/>
      <c r="ID18" s="2510"/>
      <c r="IE18" s="689"/>
      <c r="IF18" s="2510"/>
      <c r="IG18" s="689"/>
      <c r="IH18" s="2510"/>
      <c r="II18" s="689"/>
      <c r="IJ18" s="2510"/>
      <c r="IK18" s="689"/>
      <c r="IL18" s="2510"/>
      <c r="IM18" s="689"/>
      <c r="IN18" s="2510"/>
      <c r="IO18" s="689"/>
      <c r="IP18" s="2510"/>
      <c r="IQ18" s="689"/>
      <c r="IR18" s="2510"/>
      <c r="IS18" s="689"/>
      <c r="IT18" s="2510"/>
      <c r="IU18" s="689"/>
      <c r="IV18" s="2510"/>
      <c r="IW18" s="689"/>
      <c r="IX18" s="2510"/>
      <c r="IY18" s="689"/>
      <c r="IZ18" s="2510"/>
      <c r="JA18" s="689"/>
      <c r="JB18" s="2510"/>
      <c r="JC18" s="689"/>
      <c r="JD18" s="2510"/>
      <c r="JE18" s="689"/>
      <c r="JF18" s="2510"/>
      <c r="JG18" s="689"/>
      <c r="JH18" s="2510"/>
      <c r="JI18" s="689"/>
      <c r="JJ18" s="2510"/>
      <c r="JK18" s="689"/>
      <c r="JL18" s="2510"/>
      <c r="JM18" s="689"/>
      <c r="JN18" s="2510"/>
      <c r="JO18" s="689"/>
      <c r="JP18" s="2510"/>
      <c r="JQ18" s="689"/>
      <c r="JR18" s="2510"/>
      <c r="JS18" s="689"/>
      <c r="JT18" s="2510"/>
      <c r="JU18" s="689"/>
      <c r="JV18" s="2510"/>
      <c r="JW18" s="689"/>
      <c r="JX18" s="2510"/>
      <c r="JY18" s="689"/>
      <c r="JZ18" s="2510"/>
      <c r="KA18" s="689"/>
      <c r="KB18" s="2510"/>
      <c r="KC18" s="689"/>
      <c r="KD18" s="2510"/>
      <c r="KE18" s="689"/>
      <c r="KF18" s="2510"/>
      <c r="KG18" s="689"/>
      <c r="KH18" s="2510"/>
      <c r="KI18" s="689"/>
      <c r="KJ18" s="2510"/>
      <c r="KK18" s="689"/>
      <c r="KL18" s="2510"/>
      <c r="KM18" s="689"/>
      <c r="KN18" s="2510"/>
      <c r="KO18" s="689"/>
      <c r="KP18" s="2510"/>
      <c r="KQ18" s="689"/>
      <c r="KR18" s="2510"/>
      <c r="KS18" s="689"/>
      <c r="KT18" s="2510"/>
      <c r="KU18" s="689"/>
      <c r="KV18" s="2510"/>
      <c r="KW18" s="689"/>
      <c r="KX18" s="2510"/>
      <c r="KY18" s="689"/>
      <c r="KZ18" s="2510"/>
      <c r="LA18" s="689"/>
      <c r="LB18" s="2510"/>
      <c r="LC18" s="689"/>
      <c r="LD18" s="2510"/>
      <c r="LE18" s="689"/>
      <c r="LF18" s="2510"/>
      <c r="LG18" s="689"/>
      <c r="LH18" s="2510"/>
      <c r="LI18" s="689"/>
      <c r="LJ18" s="2510"/>
      <c r="LK18" s="689"/>
      <c r="LL18" s="2510"/>
      <c r="LM18" s="689"/>
      <c r="LN18" s="2510"/>
      <c r="LO18" s="689"/>
      <c r="LP18" s="2510"/>
      <c r="LQ18" s="689"/>
      <c r="LR18" s="2510"/>
      <c r="LS18" s="689"/>
      <c r="LT18" s="2510"/>
      <c r="LU18" s="689"/>
      <c r="LV18" s="2510"/>
      <c r="LW18" s="689"/>
      <c r="LX18" s="2510"/>
      <c r="LY18" s="689"/>
      <c r="LZ18" s="2510"/>
      <c r="MA18" s="689"/>
      <c r="MB18" s="2510"/>
      <c r="MC18" s="689"/>
      <c r="MD18" s="2510"/>
      <c r="ME18" s="689"/>
      <c r="MF18" s="2510"/>
      <c r="MG18" s="689"/>
      <c r="MH18" s="2510"/>
      <c r="MI18" s="689"/>
      <c r="MJ18" s="2510"/>
      <c r="MK18" s="689"/>
      <c r="ML18" s="2510"/>
      <c r="MM18" s="689"/>
      <c r="MN18" s="2510"/>
      <c r="MO18" s="689"/>
      <c r="MP18" s="2510"/>
      <c r="MQ18" s="689"/>
      <c r="MR18" s="2510"/>
      <c r="MS18" s="689"/>
      <c r="MT18" s="2510"/>
      <c r="MU18" s="689"/>
      <c r="MV18" s="2510"/>
      <c r="MW18" s="689"/>
      <c r="MX18" s="2510"/>
      <c r="MY18" s="689"/>
      <c r="MZ18" s="2510"/>
      <c r="NA18" s="689"/>
      <c r="NB18" s="2510"/>
      <c r="NC18" s="689"/>
      <c r="ND18" s="2510"/>
      <c r="NE18" s="689"/>
      <c r="NF18" s="2510"/>
      <c r="NG18" s="689"/>
      <c r="NH18" s="2510"/>
      <c r="NI18" s="689"/>
      <c r="NJ18" s="2510"/>
      <c r="NK18" s="689"/>
      <c r="NL18" s="2510"/>
      <c r="NM18" s="689"/>
      <c r="NN18" s="2510"/>
      <c r="NO18" s="689"/>
      <c r="NP18" s="2510"/>
      <c r="NQ18" s="689"/>
      <c r="NR18" s="2510"/>
      <c r="NS18" s="298"/>
      <c r="NT18" s="729"/>
      <c r="OF18" s="767">
        <v>0</v>
      </c>
    </row>
    <row customHeight="1" ht="101.25">
      <c r="A19" s="2401"/>
      <c r="D19" s="962" t="s">
        <v>91</v>
      </c>
      <c r="E19" s="288" t="s">
        <v>1480</v>
      </c>
      <c r="F19" s="669" t="s">
        <v>1019</v>
      </c>
      <c r="G19" s="672"/>
      <c r="H19" s="671"/>
      <c r="I19" s="964"/>
      <c r="J19" s="671"/>
      <c r="K19" s="2526"/>
      <c r="L19" s="671"/>
      <c r="M19" s="2526"/>
      <c r="N19" s="671"/>
      <c r="O19" s="2526"/>
      <c r="P19" s="671"/>
      <c r="Q19" s="2526"/>
      <c r="R19" s="671"/>
      <c r="S19" s="2526"/>
      <c r="T19" s="671"/>
      <c r="U19" s="2526"/>
      <c r="V19" s="671"/>
      <c r="W19" s="2526"/>
      <c r="X19" s="671"/>
      <c r="Y19" s="2526"/>
      <c r="Z19" s="671"/>
      <c r="AA19" s="2526"/>
      <c r="AB19" s="671"/>
      <c r="AC19" s="2526"/>
      <c r="AD19" s="671"/>
      <c r="AE19" s="2526"/>
      <c r="AF19" s="671"/>
      <c r="AG19" s="2526"/>
      <c r="AH19" s="671"/>
      <c r="AI19" s="2526"/>
      <c r="AJ19" s="671"/>
      <c r="AK19" s="2526"/>
      <c r="AL19" s="671"/>
      <c r="AM19" s="2526"/>
      <c r="AN19" s="671"/>
      <c r="AO19" s="2526"/>
      <c r="AP19" s="671"/>
      <c r="AQ19" s="2526"/>
      <c r="AR19" s="671"/>
      <c r="AS19" s="2526"/>
      <c r="AT19" s="671"/>
      <c r="AU19" s="2526"/>
      <c r="AV19" s="671"/>
      <c r="AW19" s="2526"/>
      <c r="AX19" s="671"/>
      <c r="AY19" s="2526"/>
      <c r="AZ19" s="671"/>
      <c r="BA19" s="2526"/>
      <c r="BB19" s="671"/>
      <c r="BC19" s="2526"/>
      <c r="BD19" s="671"/>
      <c r="BE19" s="2526"/>
      <c r="BF19" s="671"/>
      <c r="BG19" s="2526"/>
      <c r="BH19" s="671"/>
      <c r="BI19" s="2526"/>
      <c r="BJ19" s="671"/>
      <c r="BK19" s="2526"/>
      <c r="BL19" s="671"/>
      <c r="BM19" s="2526"/>
      <c r="BN19" s="671"/>
      <c r="BO19" s="2526"/>
      <c r="BP19" s="671"/>
      <c r="BQ19" s="2526"/>
      <c r="BR19" s="671"/>
      <c r="BS19" s="2526"/>
      <c r="BT19" s="671"/>
      <c r="BU19" s="2526"/>
      <c r="BV19" s="671"/>
      <c r="BW19" s="2526"/>
      <c r="BX19" s="671"/>
      <c r="BY19" s="2526"/>
      <c r="BZ19" s="671"/>
      <c r="CA19" s="2526"/>
      <c r="CB19" s="671"/>
      <c r="CC19" s="2526"/>
      <c r="CD19" s="671"/>
      <c r="CE19" s="2526"/>
      <c r="CF19" s="671"/>
      <c r="CG19" s="2526"/>
      <c r="CH19" s="671"/>
      <c r="CI19" s="2526"/>
      <c r="CJ19" s="671"/>
      <c r="CK19" s="2526"/>
      <c r="CL19" s="671"/>
      <c r="CM19" s="2526"/>
      <c r="CN19" s="671"/>
      <c r="CO19" s="2526"/>
      <c r="CP19" s="671"/>
      <c r="CQ19" s="2526"/>
      <c r="CR19" s="671"/>
      <c r="CS19" s="2526"/>
      <c r="CT19" s="671"/>
      <c r="CU19" s="2526"/>
      <c r="CV19" s="671"/>
      <c r="CW19" s="2526"/>
      <c r="CX19" s="671"/>
      <c r="CY19" s="2526"/>
      <c r="CZ19" s="671"/>
      <c r="DA19" s="2526"/>
      <c r="DB19" s="671"/>
      <c r="DC19" s="2526"/>
      <c r="DD19" s="671"/>
      <c r="DE19" s="2526"/>
      <c r="DF19" s="671"/>
      <c r="DG19" s="2526"/>
      <c r="DH19" s="671"/>
      <c r="DI19" s="2526"/>
      <c r="DJ19" s="671"/>
      <c r="DK19" s="2526"/>
      <c r="DL19" s="671"/>
      <c r="DM19" s="2526"/>
      <c r="DN19" s="671"/>
      <c r="DO19" s="2526"/>
      <c r="DP19" s="671"/>
      <c r="DQ19" s="2526"/>
      <c r="DR19" s="671"/>
      <c r="DS19" s="2526"/>
      <c r="DT19" s="671"/>
      <c r="DU19" s="2526"/>
      <c r="DV19" s="671"/>
      <c r="DW19" s="2526"/>
      <c r="DX19" s="671"/>
      <c r="DY19" s="2526"/>
      <c r="DZ19" s="671"/>
      <c r="EA19" s="2526"/>
      <c r="EB19" s="671"/>
      <c r="EC19" s="2526"/>
      <c r="ED19" s="671"/>
      <c r="EE19" s="2526"/>
      <c r="EF19" s="671"/>
      <c r="EG19" s="2526"/>
      <c r="EH19" s="671"/>
      <c r="EI19" s="2526"/>
      <c r="EJ19" s="671"/>
      <c r="EK19" s="2526"/>
      <c r="EL19" s="671"/>
      <c r="EM19" s="2526"/>
      <c r="EN19" s="671"/>
      <c r="EO19" s="2526"/>
      <c r="EP19" s="671"/>
      <c r="EQ19" s="2526"/>
      <c r="ER19" s="671"/>
      <c r="ES19" s="2526"/>
      <c r="ET19" s="671"/>
      <c r="EU19" s="2526"/>
      <c r="EV19" s="671"/>
      <c r="EW19" s="2526"/>
      <c r="EX19" s="671"/>
      <c r="EY19" s="2526"/>
      <c r="EZ19" s="671"/>
      <c r="FA19" s="2526"/>
      <c r="FB19" s="671"/>
      <c r="FC19" s="2526"/>
      <c r="FD19" s="671"/>
      <c r="FE19" s="2526"/>
      <c r="FF19" s="671"/>
      <c r="FG19" s="2526"/>
      <c r="FH19" s="671"/>
      <c r="FI19" s="2526"/>
      <c r="FJ19" s="671"/>
      <c r="FK19" s="2526"/>
      <c r="FL19" s="671"/>
      <c r="FM19" s="2526"/>
      <c r="FN19" s="671"/>
      <c r="FO19" s="2526"/>
      <c r="FP19" s="671"/>
      <c r="FQ19" s="2526"/>
      <c r="FR19" s="671"/>
      <c r="FS19" s="2526"/>
      <c r="FT19" s="671"/>
      <c r="FU19" s="2526"/>
      <c r="FV19" s="671"/>
      <c r="FW19" s="2526"/>
      <c r="FX19" s="671"/>
      <c r="FY19" s="2526"/>
      <c r="FZ19" s="671"/>
      <c r="GA19" s="2526"/>
      <c r="GB19" s="671"/>
      <c r="GC19" s="2526"/>
      <c r="GD19" s="671"/>
      <c r="GE19" s="2526"/>
      <c r="GF19" s="671"/>
      <c r="GG19" s="2526"/>
      <c r="GH19" s="671"/>
      <c r="GI19" s="2526"/>
      <c r="GJ19" s="671"/>
      <c r="GK19" s="2526"/>
      <c r="GL19" s="671"/>
      <c r="GM19" s="2526"/>
      <c r="GN19" s="671"/>
      <c r="GO19" s="2526"/>
      <c r="GP19" s="671"/>
      <c r="GQ19" s="2526"/>
      <c r="GR19" s="671"/>
      <c r="GS19" s="2526"/>
      <c r="GT19" s="671"/>
      <c r="GU19" s="2526"/>
      <c r="GV19" s="671"/>
      <c r="GW19" s="2526"/>
      <c r="GX19" s="671"/>
      <c r="GY19" s="2526"/>
      <c r="GZ19" s="671"/>
      <c r="HA19" s="2526"/>
      <c r="HB19" s="671"/>
      <c r="HC19" s="2526"/>
      <c r="HD19" s="671"/>
      <c r="HE19" s="2526"/>
      <c r="HF19" s="671"/>
      <c r="HG19" s="2526"/>
      <c r="HH19" s="671"/>
      <c r="HI19" s="2526"/>
      <c r="HJ19" s="671"/>
      <c r="HK19" s="2526"/>
      <c r="HL19" s="671"/>
      <c r="HM19" s="2526"/>
      <c r="HN19" s="671"/>
      <c r="HO19" s="2526"/>
      <c r="HP19" s="671"/>
      <c r="HQ19" s="2526"/>
      <c r="HR19" s="671"/>
      <c r="HS19" s="2526"/>
      <c r="HT19" s="671"/>
      <c r="HU19" s="2526"/>
      <c r="HV19" s="671"/>
      <c r="HW19" s="2526"/>
      <c r="HX19" s="671"/>
      <c r="HY19" s="2526"/>
      <c r="HZ19" s="671"/>
      <c r="IA19" s="2526"/>
      <c r="IB19" s="671"/>
      <c r="IC19" s="2526"/>
      <c r="ID19" s="671"/>
      <c r="IE19" s="2526"/>
      <c r="IF19" s="671"/>
      <c r="IG19" s="2526"/>
      <c r="IH19" s="671"/>
      <c r="II19" s="2526"/>
      <c r="IJ19" s="671"/>
      <c r="IK19" s="2526"/>
      <c r="IL19" s="671"/>
      <c r="IM19" s="2526"/>
      <c r="IN19" s="671"/>
      <c r="IO19" s="2526"/>
      <c r="IP19" s="671"/>
      <c r="IQ19" s="2526"/>
      <c r="IR19" s="671"/>
      <c r="IS19" s="2526"/>
      <c r="IT19" s="671"/>
      <c r="IU19" s="2526"/>
      <c r="IV19" s="671"/>
      <c r="IW19" s="2526"/>
      <c r="IX19" s="671"/>
      <c r="IY19" s="2526"/>
      <c r="IZ19" s="671"/>
      <c r="JA19" s="2526"/>
      <c r="JB19" s="671"/>
      <c r="JC19" s="2526"/>
      <c r="JD19" s="671"/>
      <c r="JE19" s="2526"/>
      <c r="JF19" s="671"/>
      <c r="JG19" s="2526"/>
      <c r="JH19" s="671"/>
      <c r="JI19" s="2526"/>
      <c r="JJ19" s="671"/>
      <c r="JK19" s="2526"/>
      <c r="JL19" s="671"/>
      <c r="JM19" s="2526"/>
      <c r="JN19" s="671"/>
      <c r="JO19" s="2526"/>
      <c r="JP19" s="671"/>
      <c r="JQ19" s="2526"/>
      <c r="JR19" s="671"/>
      <c r="JS19" s="2526"/>
      <c r="JT19" s="671"/>
      <c r="JU19" s="2526"/>
      <c r="JV19" s="671"/>
      <c r="JW19" s="2526"/>
      <c r="JX19" s="671"/>
      <c r="JY19" s="2526"/>
      <c r="JZ19" s="671"/>
      <c r="KA19" s="2526"/>
      <c r="KB19" s="671"/>
      <c r="KC19" s="2526"/>
      <c r="KD19" s="671"/>
      <c r="KE19" s="2526"/>
      <c r="KF19" s="671"/>
      <c r="KG19" s="2526"/>
      <c r="KH19" s="671"/>
      <c r="KI19" s="2526"/>
      <c r="KJ19" s="671"/>
      <c r="KK19" s="2526"/>
      <c r="KL19" s="671"/>
      <c r="KM19" s="2526"/>
      <c r="KN19" s="671"/>
      <c r="KO19" s="2526"/>
      <c r="KP19" s="671"/>
      <c r="KQ19" s="2526"/>
      <c r="KR19" s="671"/>
      <c r="KS19" s="2526"/>
      <c r="KT19" s="671"/>
      <c r="KU19" s="2526"/>
      <c r="KV19" s="671"/>
      <c r="KW19" s="2526"/>
      <c r="KX19" s="671"/>
      <c r="KY19" s="2526"/>
      <c r="KZ19" s="671"/>
      <c r="LA19" s="2526"/>
      <c r="LB19" s="671"/>
      <c r="LC19" s="2526"/>
      <c r="LD19" s="671"/>
      <c r="LE19" s="2526"/>
      <c r="LF19" s="671"/>
      <c r="LG19" s="2526"/>
      <c r="LH19" s="671"/>
      <c r="LI19" s="2526"/>
      <c r="LJ19" s="671"/>
      <c r="LK19" s="2526"/>
      <c r="LL19" s="671"/>
      <c r="LM19" s="2526"/>
      <c r="LN19" s="671"/>
      <c r="LO19" s="2526"/>
      <c r="LP19" s="671"/>
      <c r="LQ19" s="2526"/>
      <c r="LR19" s="671"/>
      <c r="LS19" s="2526"/>
      <c r="LT19" s="671"/>
      <c r="LU19" s="2526"/>
      <c r="LV19" s="671"/>
      <c r="LW19" s="2526"/>
      <c r="LX19" s="671"/>
      <c r="LY19" s="2526"/>
      <c r="LZ19" s="671"/>
      <c r="MA19" s="2526"/>
      <c r="MB19" s="671"/>
      <c r="MC19" s="2526"/>
      <c r="MD19" s="671"/>
      <c r="ME19" s="2526"/>
      <c r="MF19" s="671"/>
      <c r="MG19" s="2526"/>
      <c r="MH19" s="671"/>
      <c r="MI19" s="2526"/>
      <c r="MJ19" s="671"/>
      <c r="MK19" s="2526"/>
      <c r="ML19" s="671"/>
      <c r="MM19" s="2526"/>
      <c r="MN19" s="671"/>
      <c r="MO19" s="2526"/>
      <c r="MP19" s="671"/>
      <c r="MQ19" s="2526"/>
      <c r="MR19" s="671"/>
      <c r="MS19" s="2526"/>
      <c r="MT19" s="671"/>
      <c r="MU19" s="2526"/>
      <c r="MV19" s="671"/>
      <c r="MW19" s="2526"/>
      <c r="MX19" s="671"/>
      <c r="MY19" s="2526"/>
      <c r="MZ19" s="671"/>
      <c r="NA19" s="2526"/>
      <c r="NB19" s="671"/>
      <c r="NC19" s="2526"/>
      <c r="ND19" s="671"/>
      <c r="NE19" s="2526"/>
      <c r="NF19" s="671"/>
      <c r="NG19" s="2526"/>
      <c r="NH19" s="671"/>
      <c r="NI19" s="2526"/>
      <c r="NJ19" s="671"/>
      <c r="NK19" s="2526"/>
      <c r="NL19" s="671"/>
      <c r="NM19" s="2526"/>
      <c r="NN19" s="671"/>
      <c r="NO19" s="2526"/>
      <c r="NP19" s="671"/>
      <c r="NQ19" s="2526"/>
      <c r="NR19" s="671"/>
      <c r="NS19" s="298" t="s">
        <v>1481</v>
      </c>
      <c r="NT19" s="729"/>
      <c r="OF19" s="514">
        <v>0</v>
      </c>
    </row>
    <row s="1644" customFormat="1" customHeight="1" ht="18.75">
      <c r="A20" s="2401"/>
      <c r="C20" s="965"/>
      <c r="D20" s="962" t="s">
        <v>1412</v>
      </c>
      <c r="E20" s="963" t="s">
        <v>1482</v>
      </c>
      <c r="F20" s="959" t="s">
        <v>779</v>
      </c>
      <c r="G20" s="959" t="s">
        <v>779</v>
      </c>
      <c r="H20" s="958" t="s">
        <v>779</v>
      </c>
      <c r="I20" s="959" t="s">
        <v>779</v>
      </c>
      <c r="J20" s="958" t="s">
        <v>779</v>
      </c>
      <c r="K20" s="2321" t="s">
        <v>779</v>
      </c>
      <c r="L20" s="2269" t="s">
        <v>779</v>
      </c>
      <c r="M20" s="2321" t="s">
        <v>779</v>
      </c>
      <c r="N20" s="2269" t="s">
        <v>779</v>
      </c>
      <c r="O20" s="2321" t="s">
        <v>779</v>
      </c>
      <c r="P20" s="2269" t="s">
        <v>779</v>
      </c>
      <c r="Q20" s="2321" t="s">
        <v>779</v>
      </c>
      <c r="R20" s="2269" t="s">
        <v>779</v>
      </c>
      <c r="S20" s="2321" t="s">
        <v>779</v>
      </c>
      <c r="T20" s="2269" t="s">
        <v>779</v>
      </c>
      <c r="U20" s="2321" t="s">
        <v>779</v>
      </c>
      <c r="V20" s="2269" t="s">
        <v>779</v>
      </c>
      <c r="W20" s="2321" t="s">
        <v>779</v>
      </c>
      <c r="X20" s="2269" t="s">
        <v>779</v>
      </c>
      <c r="Y20" s="2321" t="s">
        <v>779</v>
      </c>
      <c r="Z20" s="2269" t="s">
        <v>779</v>
      </c>
      <c r="AA20" s="2321" t="s">
        <v>779</v>
      </c>
      <c r="AB20" s="2269" t="s">
        <v>779</v>
      </c>
      <c r="AC20" s="2321" t="s">
        <v>779</v>
      </c>
      <c r="AD20" s="2269" t="s">
        <v>779</v>
      </c>
      <c r="AE20" s="2321" t="s">
        <v>779</v>
      </c>
      <c r="AF20" s="2269" t="s">
        <v>779</v>
      </c>
      <c r="AG20" s="2321" t="s">
        <v>779</v>
      </c>
      <c r="AH20" s="2269" t="s">
        <v>779</v>
      </c>
      <c r="AI20" s="2321" t="s">
        <v>779</v>
      </c>
      <c r="AJ20" s="2269" t="s">
        <v>779</v>
      </c>
      <c r="AK20" s="2321" t="s">
        <v>779</v>
      </c>
      <c r="AL20" s="2269" t="s">
        <v>779</v>
      </c>
      <c r="AM20" s="2321" t="s">
        <v>779</v>
      </c>
      <c r="AN20" s="2269" t="s">
        <v>779</v>
      </c>
      <c r="AO20" s="2321" t="s">
        <v>779</v>
      </c>
      <c r="AP20" s="2269" t="s">
        <v>779</v>
      </c>
      <c r="AQ20" s="2321" t="s">
        <v>779</v>
      </c>
      <c r="AR20" s="2269" t="s">
        <v>779</v>
      </c>
      <c r="AS20" s="2321" t="s">
        <v>779</v>
      </c>
      <c r="AT20" s="2269" t="s">
        <v>779</v>
      </c>
      <c r="AU20" s="2321" t="s">
        <v>779</v>
      </c>
      <c r="AV20" s="2269" t="s">
        <v>779</v>
      </c>
      <c r="AW20" s="2321" t="s">
        <v>779</v>
      </c>
      <c r="AX20" s="2269" t="s">
        <v>779</v>
      </c>
      <c r="AY20" s="2321" t="s">
        <v>779</v>
      </c>
      <c r="AZ20" s="2269" t="s">
        <v>779</v>
      </c>
      <c r="BA20" s="2321" t="s">
        <v>779</v>
      </c>
      <c r="BB20" s="2269" t="s">
        <v>779</v>
      </c>
      <c r="BC20" s="2321" t="s">
        <v>779</v>
      </c>
      <c r="BD20" s="2269" t="s">
        <v>779</v>
      </c>
      <c r="BE20" s="2321" t="s">
        <v>779</v>
      </c>
      <c r="BF20" s="2269" t="s">
        <v>779</v>
      </c>
      <c r="BG20" s="2321" t="s">
        <v>779</v>
      </c>
      <c r="BH20" s="2269" t="s">
        <v>779</v>
      </c>
      <c r="BI20" s="2321" t="s">
        <v>779</v>
      </c>
      <c r="BJ20" s="2269" t="s">
        <v>779</v>
      </c>
      <c r="BK20" s="2321" t="s">
        <v>779</v>
      </c>
      <c r="BL20" s="2269" t="s">
        <v>779</v>
      </c>
      <c r="BM20" s="2321" t="s">
        <v>779</v>
      </c>
      <c r="BN20" s="2269" t="s">
        <v>779</v>
      </c>
      <c r="BO20" s="2321" t="s">
        <v>779</v>
      </c>
      <c r="BP20" s="2269" t="s">
        <v>779</v>
      </c>
      <c r="BQ20" s="2321" t="s">
        <v>779</v>
      </c>
      <c r="BR20" s="2269" t="s">
        <v>779</v>
      </c>
      <c r="BS20" s="2321" t="s">
        <v>779</v>
      </c>
      <c r="BT20" s="2269" t="s">
        <v>779</v>
      </c>
      <c r="BU20" s="2321" t="s">
        <v>779</v>
      </c>
      <c r="BV20" s="2269" t="s">
        <v>779</v>
      </c>
      <c r="BW20" s="2321" t="s">
        <v>779</v>
      </c>
      <c r="BX20" s="2269" t="s">
        <v>779</v>
      </c>
      <c r="BY20" s="2321" t="s">
        <v>779</v>
      </c>
      <c r="BZ20" s="2269" t="s">
        <v>779</v>
      </c>
      <c r="CA20" s="2321" t="s">
        <v>779</v>
      </c>
      <c r="CB20" s="2269" t="s">
        <v>779</v>
      </c>
      <c r="CC20" s="2321" t="s">
        <v>779</v>
      </c>
      <c r="CD20" s="2269" t="s">
        <v>779</v>
      </c>
      <c r="CE20" s="2321" t="s">
        <v>779</v>
      </c>
      <c r="CF20" s="2269" t="s">
        <v>779</v>
      </c>
      <c r="CG20" s="2321" t="s">
        <v>779</v>
      </c>
      <c r="CH20" s="2269" t="s">
        <v>779</v>
      </c>
      <c r="CI20" s="2321" t="s">
        <v>779</v>
      </c>
      <c r="CJ20" s="2269" t="s">
        <v>779</v>
      </c>
      <c r="CK20" s="2321" t="s">
        <v>779</v>
      </c>
      <c r="CL20" s="2269" t="s">
        <v>779</v>
      </c>
      <c r="CM20" s="2321" t="s">
        <v>779</v>
      </c>
      <c r="CN20" s="2269" t="s">
        <v>779</v>
      </c>
      <c r="CO20" s="2321" t="s">
        <v>779</v>
      </c>
      <c r="CP20" s="2269" t="s">
        <v>779</v>
      </c>
      <c r="CQ20" s="2321" t="s">
        <v>779</v>
      </c>
      <c r="CR20" s="2269" t="s">
        <v>779</v>
      </c>
      <c r="CS20" s="2321" t="s">
        <v>779</v>
      </c>
      <c r="CT20" s="2269" t="s">
        <v>779</v>
      </c>
      <c r="CU20" s="2321" t="s">
        <v>779</v>
      </c>
      <c r="CV20" s="2269" t="s">
        <v>779</v>
      </c>
      <c r="CW20" s="2321" t="s">
        <v>779</v>
      </c>
      <c r="CX20" s="2269" t="s">
        <v>779</v>
      </c>
      <c r="CY20" s="2321" t="s">
        <v>779</v>
      </c>
      <c r="CZ20" s="2269" t="s">
        <v>779</v>
      </c>
      <c r="DA20" s="2321" t="s">
        <v>779</v>
      </c>
      <c r="DB20" s="2269" t="s">
        <v>779</v>
      </c>
      <c r="DC20" s="2321" t="s">
        <v>779</v>
      </c>
      <c r="DD20" s="2269" t="s">
        <v>779</v>
      </c>
      <c r="DE20" s="2321" t="s">
        <v>779</v>
      </c>
      <c r="DF20" s="2269" t="s">
        <v>779</v>
      </c>
      <c r="DG20" s="2321" t="s">
        <v>779</v>
      </c>
      <c r="DH20" s="2269" t="s">
        <v>779</v>
      </c>
      <c r="DI20" s="2321" t="s">
        <v>779</v>
      </c>
      <c r="DJ20" s="2269" t="s">
        <v>779</v>
      </c>
      <c r="DK20" s="2321" t="s">
        <v>779</v>
      </c>
      <c r="DL20" s="2269" t="s">
        <v>779</v>
      </c>
      <c r="DM20" s="2321" t="s">
        <v>779</v>
      </c>
      <c r="DN20" s="2269" t="s">
        <v>779</v>
      </c>
      <c r="DO20" s="2321" t="s">
        <v>779</v>
      </c>
      <c r="DP20" s="2269" t="s">
        <v>779</v>
      </c>
      <c r="DQ20" s="2321" t="s">
        <v>779</v>
      </c>
      <c r="DR20" s="2269" t="s">
        <v>779</v>
      </c>
      <c r="DS20" s="2321" t="s">
        <v>779</v>
      </c>
      <c r="DT20" s="2269" t="s">
        <v>779</v>
      </c>
      <c r="DU20" s="2321" t="s">
        <v>779</v>
      </c>
      <c r="DV20" s="2269" t="s">
        <v>779</v>
      </c>
      <c r="DW20" s="2321" t="s">
        <v>779</v>
      </c>
      <c r="DX20" s="2269" t="s">
        <v>779</v>
      </c>
      <c r="DY20" s="2321" t="s">
        <v>779</v>
      </c>
      <c r="DZ20" s="2269" t="s">
        <v>779</v>
      </c>
      <c r="EA20" s="2321" t="s">
        <v>779</v>
      </c>
      <c r="EB20" s="2269" t="s">
        <v>779</v>
      </c>
      <c r="EC20" s="2321" t="s">
        <v>779</v>
      </c>
      <c r="ED20" s="2269" t="s">
        <v>779</v>
      </c>
      <c r="EE20" s="2321" t="s">
        <v>779</v>
      </c>
      <c r="EF20" s="2269" t="s">
        <v>779</v>
      </c>
      <c r="EG20" s="2321" t="s">
        <v>779</v>
      </c>
      <c r="EH20" s="2269" t="s">
        <v>779</v>
      </c>
      <c r="EI20" s="2321" t="s">
        <v>779</v>
      </c>
      <c r="EJ20" s="2269" t="s">
        <v>779</v>
      </c>
      <c r="EK20" s="2321" t="s">
        <v>779</v>
      </c>
      <c r="EL20" s="2269" t="s">
        <v>779</v>
      </c>
      <c r="EM20" s="2321" t="s">
        <v>779</v>
      </c>
      <c r="EN20" s="2269" t="s">
        <v>779</v>
      </c>
      <c r="EO20" s="2321" t="s">
        <v>779</v>
      </c>
      <c r="EP20" s="2269" t="s">
        <v>779</v>
      </c>
      <c r="EQ20" s="2321" t="s">
        <v>779</v>
      </c>
      <c r="ER20" s="2269" t="s">
        <v>779</v>
      </c>
      <c r="ES20" s="2321" t="s">
        <v>779</v>
      </c>
      <c r="ET20" s="2269" t="s">
        <v>779</v>
      </c>
      <c r="EU20" s="2321" t="s">
        <v>779</v>
      </c>
      <c r="EV20" s="2269" t="s">
        <v>779</v>
      </c>
      <c r="EW20" s="2321" t="s">
        <v>779</v>
      </c>
      <c r="EX20" s="2269" t="s">
        <v>779</v>
      </c>
      <c r="EY20" s="2321" t="s">
        <v>779</v>
      </c>
      <c r="EZ20" s="2269" t="s">
        <v>779</v>
      </c>
      <c r="FA20" s="2321" t="s">
        <v>779</v>
      </c>
      <c r="FB20" s="2269" t="s">
        <v>779</v>
      </c>
      <c r="FC20" s="2321" t="s">
        <v>779</v>
      </c>
      <c r="FD20" s="2269" t="s">
        <v>779</v>
      </c>
      <c r="FE20" s="2321" t="s">
        <v>779</v>
      </c>
      <c r="FF20" s="2269" t="s">
        <v>779</v>
      </c>
      <c r="FG20" s="2321" t="s">
        <v>779</v>
      </c>
      <c r="FH20" s="2269" t="s">
        <v>779</v>
      </c>
      <c r="FI20" s="2321" t="s">
        <v>779</v>
      </c>
      <c r="FJ20" s="2269" t="s">
        <v>779</v>
      </c>
      <c r="FK20" s="2321" t="s">
        <v>779</v>
      </c>
      <c r="FL20" s="2269" t="s">
        <v>779</v>
      </c>
      <c r="FM20" s="2321" t="s">
        <v>779</v>
      </c>
      <c r="FN20" s="2269" t="s">
        <v>779</v>
      </c>
      <c r="FO20" s="2321" t="s">
        <v>779</v>
      </c>
      <c r="FP20" s="2269" t="s">
        <v>779</v>
      </c>
      <c r="FQ20" s="2321" t="s">
        <v>779</v>
      </c>
      <c r="FR20" s="2269" t="s">
        <v>779</v>
      </c>
      <c r="FS20" s="2321" t="s">
        <v>779</v>
      </c>
      <c r="FT20" s="2269" t="s">
        <v>779</v>
      </c>
      <c r="FU20" s="2321" t="s">
        <v>779</v>
      </c>
      <c r="FV20" s="2269" t="s">
        <v>779</v>
      </c>
      <c r="FW20" s="2321" t="s">
        <v>779</v>
      </c>
      <c r="FX20" s="2269" t="s">
        <v>779</v>
      </c>
      <c r="FY20" s="2321" t="s">
        <v>779</v>
      </c>
      <c r="FZ20" s="2269" t="s">
        <v>779</v>
      </c>
      <c r="GA20" s="2321" t="s">
        <v>779</v>
      </c>
      <c r="GB20" s="2269" t="s">
        <v>779</v>
      </c>
      <c r="GC20" s="2321" t="s">
        <v>779</v>
      </c>
      <c r="GD20" s="2269" t="s">
        <v>779</v>
      </c>
      <c r="GE20" s="2321" t="s">
        <v>779</v>
      </c>
      <c r="GF20" s="2269" t="s">
        <v>779</v>
      </c>
      <c r="GG20" s="2321" t="s">
        <v>779</v>
      </c>
      <c r="GH20" s="2269" t="s">
        <v>779</v>
      </c>
      <c r="GI20" s="2321" t="s">
        <v>779</v>
      </c>
      <c r="GJ20" s="2269" t="s">
        <v>779</v>
      </c>
      <c r="GK20" s="2321" t="s">
        <v>779</v>
      </c>
      <c r="GL20" s="2269" t="s">
        <v>779</v>
      </c>
      <c r="GM20" s="2321" t="s">
        <v>779</v>
      </c>
      <c r="GN20" s="2269" t="s">
        <v>779</v>
      </c>
      <c r="GO20" s="2321" t="s">
        <v>779</v>
      </c>
      <c r="GP20" s="2269" t="s">
        <v>779</v>
      </c>
      <c r="GQ20" s="2321" t="s">
        <v>779</v>
      </c>
      <c r="GR20" s="2269" t="s">
        <v>779</v>
      </c>
      <c r="GS20" s="2321" t="s">
        <v>779</v>
      </c>
      <c r="GT20" s="2269" t="s">
        <v>779</v>
      </c>
      <c r="GU20" s="2321" t="s">
        <v>779</v>
      </c>
      <c r="GV20" s="2269" t="s">
        <v>779</v>
      </c>
      <c r="GW20" s="2321" t="s">
        <v>779</v>
      </c>
      <c r="GX20" s="2269" t="s">
        <v>779</v>
      </c>
      <c r="GY20" s="2321" t="s">
        <v>779</v>
      </c>
      <c r="GZ20" s="2269" t="s">
        <v>779</v>
      </c>
      <c r="HA20" s="2321" t="s">
        <v>779</v>
      </c>
      <c r="HB20" s="2269" t="s">
        <v>779</v>
      </c>
      <c r="HC20" s="2321" t="s">
        <v>779</v>
      </c>
      <c r="HD20" s="2269" t="s">
        <v>779</v>
      </c>
      <c r="HE20" s="2321" t="s">
        <v>779</v>
      </c>
      <c r="HF20" s="2269" t="s">
        <v>779</v>
      </c>
      <c r="HG20" s="2321" t="s">
        <v>779</v>
      </c>
      <c r="HH20" s="2269" t="s">
        <v>779</v>
      </c>
      <c r="HI20" s="2321" t="s">
        <v>779</v>
      </c>
      <c r="HJ20" s="2269" t="s">
        <v>779</v>
      </c>
      <c r="HK20" s="2321" t="s">
        <v>779</v>
      </c>
      <c r="HL20" s="2269" t="s">
        <v>779</v>
      </c>
      <c r="HM20" s="2321" t="s">
        <v>779</v>
      </c>
      <c r="HN20" s="2269" t="s">
        <v>779</v>
      </c>
      <c r="HO20" s="2321" t="s">
        <v>779</v>
      </c>
      <c r="HP20" s="2269" t="s">
        <v>779</v>
      </c>
      <c r="HQ20" s="2321" t="s">
        <v>779</v>
      </c>
      <c r="HR20" s="2269" t="s">
        <v>779</v>
      </c>
      <c r="HS20" s="2321" t="s">
        <v>779</v>
      </c>
      <c r="HT20" s="2269" t="s">
        <v>779</v>
      </c>
      <c r="HU20" s="2321" t="s">
        <v>779</v>
      </c>
      <c r="HV20" s="2269" t="s">
        <v>779</v>
      </c>
      <c r="HW20" s="2321" t="s">
        <v>779</v>
      </c>
      <c r="HX20" s="2269" t="s">
        <v>779</v>
      </c>
      <c r="HY20" s="2321" t="s">
        <v>779</v>
      </c>
      <c r="HZ20" s="2269" t="s">
        <v>779</v>
      </c>
      <c r="IA20" s="2321" t="s">
        <v>779</v>
      </c>
      <c r="IB20" s="2269" t="s">
        <v>779</v>
      </c>
      <c r="IC20" s="2321" t="s">
        <v>779</v>
      </c>
      <c r="ID20" s="2269" t="s">
        <v>779</v>
      </c>
      <c r="IE20" s="2321" t="s">
        <v>779</v>
      </c>
      <c r="IF20" s="2269" t="s">
        <v>779</v>
      </c>
      <c r="IG20" s="2321" t="s">
        <v>779</v>
      </c>
      <c r="IH20" s="2269" t="s">
        <v>779</v>
      </c>
      <c r="II20" s="2321" t="s">
        <v>779</v>
      </c>
      <c r="IJ20" s="2269" t="s">
        <v>779</v>
      </c>
      <c r="IK20" s="2321" t="s">
        <v>779</v>
      </c>
      <c r="IL20" s="2269" t="s">
        <v>779</v>
      </c>
      <c r="IM20" s="2321" t="s">
        <v>779</v>
      </c>
      <c r="IN20" s="2269" t="s">
        <v>779</v>
      </c>
      <c r="IO20" s="2321" t="s">
        <v>779</v>
      </c>
      <c r="IP20" s="2269" t="s">
        <v>779</v>
      </c>
      <c r="IQ20" s="2321" t="s">
        <v>779</v>
      </c>
      <c r="IR20" s="2269" t="s">
        <v>779</v>
      </c>
      <c r="IS20" s="2321" t="s">
        <v>779</v>
      </c>
      <c r="IT20" s="2269" t="s">
        <v>779</v>
      </c>
      <c r="IU20" s="2321" t="s">
        <v>779</v>
      </c>
      <c r="IV20" s="2269" t="s">
        <v>779</v>
      </c>
      <c r="IW20" s="2321" t="s">
        <v>779</v>
      </c>
      <c r="IX20" s="2269" t="s">
        <v>779</v>
      </c>
      <c r="IY20" s="2321" t="s">
        <v>779</v>
      </c>
      <c r="IZ20" s="2269" t="s">
        <v>779</v>
      </c>
      <c r="JA20" s="2321" t="s">
        <v>779</v>
      </c>
      <c r="JB20" s="2269" t="s">
        <v>779</v>
      </c>
      <c r="JC20" s="2321" t="s">
        <v>779</v>
      </c>
      <c r="JD20" s="2269" t="s">
        <v>779</v>
      </c>
      <c r="JE20" s="2321" t="s">
        <v>779</v>
      </c>
      <c r="JF20" s="2269" t="s">
        <v>779</v>
      </c>
      <c r="JG20" s="2321" t="s">
        <v>779</v>
      </c>
      <c r="JH20" s="2269" t="s">
        <v>779</v>
      </c>
      <c r="JI20" s="2321" t="s">
        <v>779</v>
      </c>
      <c r="JJ20" s="2269" t="s">
        <v>779</v>
      </c>
      <c r="JK20" s="2321" t="s">
        <v>779</v>
      </c>
      <c r="JL20" s="2269" t="s">
        <v>779</v>
      </c>
      <c r="JM20" s="2321" t="s">
        <v>779</v>
      </c>
      <c r="JN20" s="2269" t="s">
        <v>779</v>
      </c>
      <c r="JO20" s="2321" t="s">
        <v>779</v>
      </c>
      <c r="JP20" s="2269" t="s">
        <v>779</v>
      </c>
      <c r="JQ20" s="2321" t="s">
        <v>779</v>
      </c>
      <c r="JR20" s="2269" t="s">
        <v>779</v>
      </c>
      <c r="JS20" s="2321" t="s">
        <v>779</v>
      </c>
      <c r="JT20" s="2269" t="s">
        <v>779</v>
      </c>
      <c r="JU20" s="2321" t="s">
        <v>779</v>
      </c>
      <c r="JV20" s="2269" t="s">
        <v>779</v>
      </c>
      <c r="JW20" s="2321" t="s">
        <v>779</v>
      </c>
      <c r="JX20" s="2269" t="s">
        <v>779</v>
      </c>
      <c r="JY20" s="2321" t="s">
        <v>779</v>
      </c>
      <c r="JZ20" s="2269" t="s">
        <v>779</v>
      </c>
      <c r="KA20" s="2321" t="s">
        <v>779</v>
      </c>
      <c r="KB20" s="2269" t="s">
        <v>779</v>
      </c>
      <c r="KC20" s="2321" t="s">
        <v>779</v>
      </c>
      <c r="KD20" s="2269" t="s">
        <v>779</v>
      </c>
      <c r="KE20" s="2321" t="s">
        <v>779</v>
      </c>
      <c r="KF20" s="2269" t="s">
        <v>779</v>
      </c>
      <c r="KG20" s="2321" t="s">
        <v>779</v>
      </c>
      <c r="KH20" s="2269" t="s">
        <v>779</v>
      </c>
      <c r="KI20" s="2321" t="s">
        <v>779</v>
      </c>
      <c r="KJ20" s="2269" t="s">
        <v>779</v>
      </c>
      <c r="KK20" s="2321" t="s">
        <v>779</v>
      </c>
      <c r="KL20" s="2269" t="s">
        <v>779</v>
      </c>
      <c r="KM20" s="2321" t="s">
        <v>779</v>
      </c>
      <c r="KN20" s="2269" t="s">
        <v>779</v>
      </c>
      <c r="KO20" s="2321" t="s">
        <v>779</v>
      </c>
      <c r="KP20" s="2269" t="s">
        <v>779</v>
      </c>
      <c r="KQ20" s="2321" t="s">
        <v>779</v>
      </c>
      <c r="KR20" s="2269" t="s">
        <v>779</v>
      </c>
      <c r="KS20" s="2321" t="s">
        <v>779</v>
      </c>
      <c r="KT20" s="2269" t="s">
        <v>779</v>
      </c>
      <c r="KU20" s="2321" t="s">
        <v>779</v>
      </c>
      <c r="KV20" s="2269" t="s">
        <v>779</v>
      </c>
      <c r="KW20" s="2321" t="s">
        <v>779</v>
      </c>
      <c r="KX20" s="2269" t="s">
        <v>779</v>
      </c>
      <c r="KY20" s="2321" t="s">
        <v>779</v>
      </c>
      <c r="KZ20" s="2269" t="s">
        <v>779</v>
      </c>
      <c r="LA20" s="2321" t="s">
        <v>779</v>
      </c>
      <c r="LB20" s="2269" t="s">
        <v>779</v>
      </c>
      <c r="LC20" s="2321" t="s">
        <v>779</v>
      </c>
      <c r="LD20" s="2269" t="s">
        <v>779</v>
      </c>
      <c r="LE20" s="2321" t="s">
        <v>779</v>
      </c>
      <c r="LF20" s="2269" t="s">
        <v>779</v>
      </c>
      <c r="LG20" s="2321" t="s">
        <v>779</v>
      </c>
      <c r="LH20" s="2269" t="s">
        <v>779</v>
      </c>
      <c r="LI20" s="2321" t="s">
        <v>779</v>
      </c>
      <c r="LJ20" s="2269" t="s">
        <v>779</v>
      </c>
      <c r="LK20" s="2321" t="s">
        <v>779</v>
      </c>
      <c r="LL20" s="2269" t="s">
        <v>779</v>
      </c>
      <c r="LM20" s="2321" t="s">
        <v>779</v>
      </c>
      <c r="LN20" s="2269" t="s">
        <v>779</v>
      </c>
      <c r="LO20" s="2321" t="s">
        <v>779</v>
      </c>
      <c r="LP20" s="2269" t="s">
        <v>779</v>
      </c>
      <c r="LQ20" s="2321" t="s">
        <v>779</v>
      </c>
      <c r="LR20" s="2269" t="s">
        <v>779</v>
      </c>
      <c r="LS20" s="2321" t="s">
        <v>779</v>
      </c>
      <c r="LT20" s="2269" t="s">
        <v>779</v>
      </c>
      <c r="LU20" s="2321" t="s">
        <v>779</v>
      </c>
      <c r="LV20" s="2269" t="s">
        <v>779</v>
      </c>
      <c r="LW20" s="2321" t="s">
        <v>779</v>
      </c>
      <c r="LX20" s="2269" t="s">
        <v>779</v>
      </c>
      <c r="LY20" s="2321" t="s">
        <v>779</v>
      </c>
      <c r="LZ20" s="2269" t="s">
        <v>779</v>
      </c>
      <c r="MA20" s="2321" t="s">
        <v>779</v>
      </c>
      <c r="MB20" s="2269" t="s">
        <v>779</v>
      </c>
      <c r="MC20" s="2321" t="s">
        <v>779</v>
      </c>
      <c r="MD20" s="2269" t="s">
        <v>779</v>
      </c>
      <c r="ME20" s="2321" t="s">
        <v>779</v>
      </c>
      <c r="MF20" s="2269" t="s">
        <v>779</v>
      </c>
      <c r="MG20" s="2321" t="s">
        <v>779</v>
      </c>
      <c r="MH20" s="2269" t="s">
        <v>779</v>
      </c>
      <c r="MI20" s="2321" t="s">
        <v>779</v>
      </c>
      <c r="MJ20" s="2269" t="s">
        <v>779</v>
      </c>
      <c r="MK20" s="2321" t="s">
        <v>779</v>
      </c>
      <c r="ML20" s="2269" t="s">
        <v>779</v>
      </c>
      <c r="MM20" s="2321" t="s">
        <v>779</v>
      </c>
      <c r="MN20" s="2269" t="s">
        <v>779</v>
      </c>
      <c r="MO20" s="2321" t="s">
        <v>779</v>
      </c>
      <c r="MP20" s="2269" t="s">
        <v>779</v>
      </c>
      <c r="MQ20" s="2321" t="s">
        <v>779</v>
      </c>
      <c r="MR20" s="2269" t="s">
        <v>779</v>
      </c>
      <c r="MS20" s="2321" t="s">
        <v>779</v>
      </c>
      <c r="MT20" s="2269" t="s">
        <v>779</v>
      </c>
      <c r="MU20" s="2321" t="s">
        <v>779</v>
      </c>
      <c r="MV20" s="2269" t="s">
        <v>779</v>
      </c>
      <c r="MW20" s="2321" t="s">
        <v>779</v>
      </c>
      <c r="MX20" s="2269" t="s">
        <v>779</v>
      </c>
      <c r="MY20" s="2321" t="s">
        <v>779</v>
      </c>
      <c r="MZ20" s="2269" t="s">
        <v>779</v>
      </c>
      <c r="NA20" s="2321" t="s">
        <v>779</v>
      </c>
      <c r="NB20" s="2269" t="s">
        <v>779</v>
      </c>
      <c r="NC20" s="2321" t="s">
        <v>779</v>
      </c>
      <c r="ND20" s="2269" t="s">
        <v>779</v>
      </c>
      <c r="NE20" s="2321" t="s">
        <v>779</v>
      </c>
      <c r="NF20" s="2269" t="s">
        <v>779</v>
      </c>
      <c r="NG20" s="2321" t="s">
        <v>779</v>
      </c>
      <c r="NH20" s="2269" t="s">
        <v>779</v>
      </c>
      <c r="NI20" s="2321" t="s">
        <v>779</v>
      </c>
      <c r="NJ20" s="2269" t="s">
        <v>779</v>
      </c>
      <c r="NK20" s="2321" t="s">
        <v>779</v>
      </c>
      <c r="NL20" s="2269" t="s">
        <v>779</v>
      </c>
      <c r="NM20" s="2321" t="s">
        <v>779</v>
      </c>
      <c r="NN20" s="2269" t="s">
        <v>779</v>
      </c>
      <c r="NO20" s="2321" t="s">
        <v>779</v>
      </c>
      <c r="NP20" s="2269" t="s">
        <v>779</v>
      </c>
      <c r="NQ20" s="2321" t="s">
        <v>779</v>
      </c>
      <c r="NR20" s="2269" t="s">
        <v>779</v>
      </c>
      <c r="NS20" s="957"/>
      <c r="NT20" s="729"/>
      <c r="OE20" s="684"/>
      <c r="OF20" s="767">
        <v>0</v>
      </c>
    </row>
    <row s="1644" customFormat="1" customHeight="1" ht="33.75">
      <c r="A21" s="2401"/>
      <c r="C21" s="965"/>
      <c r="D21" s="962" t="s">
        <v>1415</v>
      </c>
      <c r="E21" s="585" t="s">
        <v>1483</v>
      </c>
      <c r="F21" s="959" t="s">
        <v>1484</v>
      </c>
      <c r="G21" s="689"/>
      <c r="H21" s="115"/>
      <c r="I21" s="689"/>
      <c r="J21" s="115"/>
      <c r="K21" s="689"/>
      <c r="L21" s="2510"/>
      <c r="M21" s="689"/>
      <c r="N21" s="2510"/>
      <c r="O21" s="689"/>
      <c r="P21" s="2510"/>
      <c r="Q21" s="689"/>
      <c r="R21" s="2510"/>
      <c r="S21" s="689"/>
      <c r="T21" s="2510"/>
      <c r="U21" s="689"/>
      <c r="V21" s="2510"/>
      <c r="W21" s="689"/>
      <c r="X21" s="2510"/>
      <c r="Y21" s="689"/>
      <c r="Z21" s="2510"/>
      <c r="AA21" s="689"/>
      <c r="AB21" s="2510"/>
      <c r="AC21" s="689"/>
      <c r="AD21" s="2510"/>
      <c r="AE21" s="689"/>
      <c r="AF21" s="2510"/>
      <c r="AG21" s="689"/>
      <c r="AH21" s="2510"/>
      <c r="AI21" s="689"/>
      <c r="AJ21" s="2510"/>
      <c r="AK21" s="689"/>
      <c r="AL21" s="2510"/>
      <c r="AM21" s="689"/>
      <c r="AN21" s="2510"/>
      <c r="AO21" s="689"/>
      <c r="AP21" s="2510"/>
      <c r="AQ21" s="689"/>
      <c r="AR21" s="2510"/>
      <c r="AS21" s="689"/>
      <c r="AT21" s="2510"/>
      <c r="AU21" s="689"/>
      <c r="AV21" s="2510"/>
      <c r="AW21" s="689"/>
      <c r="AX21" s="2510"/>
      <c r="AY21" s="689"/>
      <c r="AZ21" s="2510"/>
      <c r="BA21" s="689"/>
      <c r="BB21" s="2510"/>
      <c r="BC21" s="689"/>
      <c r="BD21" s="2510"/>
      <c r="BE21" s="689"/>
      <c r="BF21" s="2510"/>
      <c r="BG21" s="689"/>
      <c r="BH21" s="2510"/>
      <c r="BI21" s="689"/>
      <c r="BJ21" s="2510"/>
      <c r="BK21" s="689"/>
      <c r="BL21" s="2510"/>
      <c r="BM21" s="689"/>
      <c r="BN21" s="2510"/>
      <c r="BO21" s="689"/>
      <c r="BP21" s="2510"/>
      <c r="BQ21" s="689"/>
      <c r="BR21" s="2510"/>
      <c r="BS21" s="689"/>
      <c r="BT21" s="2510"/>
      <c r="BU21" s="689"/>
      <c r="BV21" s="2510"/>
      <c r="BW21" s="689"/>
      <c r="BX21" s="2510"/>
      <c r="BY21" s="689"/>
      <c r="BZ21" s="2510"/>
      <c r="CA21" s="689"/>
      <c r="CB21" s="2510"/>
      <c r="CC21" s="689"/>
      <c r="CD21" s="2510"/>
      <c r="CE21" s="689"/>
      <c r="CF21" s="2510"/>
      <c r="CG21" s="689"/>
      <c r="CH21" s="2510"/>
      <c r="CI21" s="689"/>
      <c r="CJ21" s="2510"/>
      <c r="CK21" s="689"/>
      <c r="CL21" s="2510"/>
      <c r="CM21" s="689"/>
      <c r="CN21" s="2510"/>
      <c r="CO21" s="689"/>
      <c r="CP21" s="2510"/>
      <c r="CQ21" s="689"/>
      <c r="CR21" s="2510"/>
      <c r="CS21" s="689"/>
      <c r="CT21" s="2510"/>
      <c r="CU21" s="689"/>
      <c r="CV21" s="2510"/>
      <c r="CW21" s="689"/>
      <c r="CX21" s="2510"/>
      <c r="CY21" s="689"/>
      <c r="CZ21" s="2510"/>
      <c r="DA21" s="689"/>
      <c r="DB21" s="2510"/>
      <c r="DC21" s="689"/>
      <c r="DD21" s="2510"/>
      <c r="DE21" s="689"/>
      <c r="DF21" s="2510"/>
      <c r="DG21" s="689"/>
      <c r="DH21" s="2510"/>
      <c r="DI21" s="689"/>
      <c r="DJ21" s="2510"/>
      <c r="DK21" s="689"/>
      <c r="DL21" s="2510"/>
      <c r="DM21" s="689"/>
      <c r="DN21" s="2510"/>
      <c r="DO21" s="689"/>
      <c r="DP21" s="2510"/>
      <c r="DQ21" s="689"/>
      <c r="DR21" s="2510"/>
      <c r="DS21" s="689"/>
      <c r="DT21" s="2510"/>
      <c r="DU21" s="689"/>
      <c r="DV21" s="2510"/>
      <c r="DW21" s="689"/>
      <c r="DX21" s="2510"/>
      <c r="DY21" s="689"/>
      <c r="DZ21" s="2510"/>
      <c r="EA21" s="689"/>
      <c r="EB21" s="2510"/>
      <c r="EC21" s="689"/>
      <c r="ED21" s="2510"/>
      <c r="EE21" s="689"/>
      <c r="EF21" s="2510"/>
      <c r="EG21" s="689"/>
      <c r="EH21" s="2510"/>
      <c r="EI21" s="689"/>
      <c r="EJ21" s="2510"/>
      <c r="EK21" s="689"/>
      <c r="EL21" s="2510"/>
      <c r="EM21" s="689"/>
      <c r="EN21" s="2510"/>
      <c r="EO21" s="689"/>
      <c r="EP21" s="2510"/>
      <c r="EQ21" s="689"/>
      <c r="ER21" s="2510"/>
      <c r="ES21" s="689"/>
      <c r="ET21" s="2510"/>
      <c r="EU21" s="689"/>
      <c r="EV21" s="2510"/>
      <c r="EW21" s="689"/>
      <c r="EX21" s="2510"/>
      <c r="EY21" s="689"/>
      <c r="EZ21" s="2510"/>
      <c r="FA21" s="689"/>
      <c r="FB21" s="2510"/>
      <c r="FC21" s="689"/>
      <c r="FD21" s="2510"/>
      <c r="FE21" s="689"/>
      <c r="FF21" s="2510"/>
      <c r="FG21" s="689"/>
      <c r="FH21" s="2510"/>
      <c r="FI21" s="689"/>
      <c r="FJ21" s="2510"/>
      <c r="FK21" s="689"/>
      <c r="FL21" s="2510"/>
      <c r="FM21" s="689"/>
      <c r="FN21" s="2510"/>
      <c r="FO21" s="689"/>
      <c r="FP21" s="2510"/>
      <c r="FQ21" s="689"/>
      <c r="FR21" s="2510"/>
      <c r="FS21" s="689"/>
      <c r="FT21" s="2510"/>
      <c r="FU21" s="689"/>
      <c r="FV21" s="2510"/>
      <c r="FW21" s="689"/>
      <c r="FX21" s="2510"/>
      <c r="FY21" s="689"/>
      <c r="FZ21" s="2510"/>
      <c r="GA21" s="689"/>
      <c r="GB21" s="2510"/>
      <c r="GC21" s="689"/>
      <c r="GD21" s="2510"/>
      <c r="GE21" s="689"/>
      <c r="GF21" s="2510"/>
      <c r="GG21" s="689"/>
      <c r="GH21" s="2510"/>
      <c r="GI21" s="689"/>
      <c r="GJ21" s="2510"/>
      <c r="GK21" s="689"/>
      <c r="GL21" s="2510"/>
      <c r="GM21" s="689"/>
      <c r="GN21" s="2510"/>
      <c r="GO21" s="689"/>
      <c r="GP21" s="2510"/>
      <c r="GQ21" s="689"/>
      <c r="GR21" s="2510"/>
      <c r="GS21" s="689"/>
      <c r="GT21" s="2510"/>
      <c r="GU21" s="689"/>
      <c r="GV21" s="2510"/>
      <c r="GW21" s="689"/>
      <c r="GX21" s="2510"/>
      <c r="GY21" s="689"/>
      <c r="GZ21" s="2510"/>
      <c r="HA21" s="689"/>
      <c r="HB21" s="2510"/>
      <c r="HC21" s="689"/>
      <c r="HD21" s="2510"/>
      <c r="HE21" s="689"/>
      <c r="HF21" s="2510"/>
      <c r="HG21" s="689"/>
      <c r="HH21" s="2510"/>
      <c r="HI21" s="689"/>
      <c r="HJ21" s="2510"/>
      <c r="HK21" s="689"/>
      <c r="HL21" s="2510"/>
      <c r="HM21" s="689"/>
      <c r="HN21" s="2510"/>
      <c r="HO21" s="689"/>
      <c r="HP21" s="2510"/>
      <c r="HQ21" s="689"/>
      <c r="HR21" s="2510"/>
      <c r="HS21" s="689"/>
      <c r="HT21" s="2510"/>
      <c r="HU21" s="689"/>
      <c r="HV21" s="2510"/>
      <c r="HW21" s="689"/>
      <c r="HX21" s="2510"/>
      <c r="HY21" s="689"/>
      <c r="HZ21" s="2510"/>
      <c r="IA21" s="689"/>
      <c r="IB21" s="2510"/>
      <c r="IC21" s="689"/>
      <c r="ID21" s="2510"/>
      <c r="IE21" s="689"/>
      <c r="IF21" s="2510"/>
      <c r="IG21" s="689"/>
      <c r="IH21" s="2510"/>
      <c r="II21" s="689"/>
      <c r="IJ21" s="2510"/>
      <c r="IK21" s="689"/>
      <c r="IL21" s="2510"/>
      <c r="IM21" s="689"/>
      <c r="IN21" s="2510"/>
      <c r="IO21" s="689"/>
      <c r="IP21" s="2510"/>
      <c r="IQ21" s="689"/>
      <c r="IR21" s="2510"/>
      <c r="IS21" s="689"/>
      <c r="IT21" s="2510"/>
      <c r="IU21" s="689"/>
      <c r="IV21" s="2510"/>
      <c r="IW21" s="689"/>
      <c r="IX21" s="2510"/>
      <c r="IY21" s="689"/>
      <c r="IZ21" s="2510"/>
      <c r="JA21" s="689"/>
      <c r="JB21" s="2510"/>
      <c r="JC21" s="689"/>
      <c r="JD21" s="2510"/>
      <c r="JE21" s="689"/>
      <c r="JF21" s="2510"/>
      <c r="JG21" s="689"/>
      <c r="JH21" s="2510"/>
      <c r="JI21" s="689"/>
      <c r="JJ21" s="2510"/>
      <c r="JK21" s="689"/>
      <c r="JL21" s="2510"/>
      <c r="JM21" s="689"/>
      <c r="JN21" s="2510"/>
      <c r="JO21" s="689"/>
      <c r="JP21" s="2510"/>
      <c r="JQ21" s="689"/>
      <c r="JR21" s="2510"/>
      <c r="JS21" s="689"/>
      <c r="JT21" s="2510"/>
      <c r="JU21" s="689"/>
      <c r="JV21" s="2510"/>
      <c r="JW21" s="689"/>
      <c r="JX21" s="2510"/>
      <c r="JY21" s="689"/>
      <c r="JZ21" s="2510"/>
      <c r="KA21" s="689"/>
      <c r="KB21" s="2510"/>
      <c r="KC21" s="689"/>
      <c r="KD21" s="2510"/>
      <c r="KE21" s="689"/>
      <c r="KF21" s="2510"/>
      <c r="KG21" s="689"/>
      <c r="KH21" s="2510"/>
      <c r="KI21" s="689"/>
      <c r="KJ21" s="2510"/>
      <c r="KK21" s="689"/>
      <c r="KL21" s="2510"/>
      <c r="KM21" s="689"/>
      <c r="KN21" s="2510"/>
      <c r="KO21" s="689"/>
      <c r="KP21" s="2510"/>
      <c r="KQ21" s="689"/>
      <c r="KR21" s="2510"/>
      <c r="KS21" s="689"/>
      <c r="KT21" s="2510"/>
      <c r="KU21" s="689"/>
      <c r="KV21" s="2510"/>
      <c r="KW21" s="689"/>
      <c r="KX21" s="2510"/>
      <c r="KY21" s="689"/>
      <c r="KZ21" s="2510"/>
      <c r="LA21" s="689"/>
      <c r="LB21" s="2510"/>
      <c r="LC21" s="689"/>
      <c r="LD21" s="2510"/>
      <c r="LE21" s="689"/>
      <c r="LF21" s="2510"/>
      <c r="LG21" s="689"/>
      <c r="LH21" s="2510"/>
      <c r="LI21" s="689"/>
      <c r="LJ21" s="2510"/>
      <c r="LK21" s="689"/>
      <c r="LL21" s="2510"/>
      <c r="LM21" s="689"/>
      <c r="LN21" s="2510"/>
      <c r="LO21" s="689"/>
      <c r="LP21" s="2510"/>
      <c r="LQ21" s="689"/>
      <c r="LR21" s="2510"/>
      <c r="LS21" s="689"/>
      <c r="LT21" s="2510"/>
      <c r="LU21" s="689"/>
      <c r="LV21" s="2510"/>
      <c r="LW21" s="689"/>
      <c r="LX21" s="2510"/>
      <c r="LY21" s="689"/>
      <c r="LZ21" s="2510"/>
      <c r="MA21" s="689"/>
      <c r="MB21" s="2510"/>
      <c r="MC21" s="689"/>
      <c r="MD21" s="2510"/>
      <c r="ME21" s="689"/>
      <c r="MF21" s="2510"/>
      <c r="MG21" s="689"/>
      <c r="MH21" s="2510"/>
      <c r="MI21" s="689"/>
      <c r="MJ21" s="2510"/>
      <c r="MK21" s="689"/>
      <c r="ML21" s="2510"/>
      <c r="MM21" s="689"/>
      <c r="MN21" s="2510"/>
      <c r="MO21" s="689"/>
      <c r="MP21" s="2510"/>
      <c r="MQ21" s="689"/>
      <c r="MR21" s="2510"/>
      <c r="MS21" s="689"/>
      <c r="MT21" s="2510"/>
      <c r="MU21" s="689"/>
      <c r="MV21" s="2510"/>
      <c r="MW21" s="689"/>
      <c r="MX21" s="2510"/>
      <c r="MY21" s="689"/>
      <c r="MZ21" s="2510"/>
      <c r="NA21" s="689"/>
      <c r="NB21" s="2510"/>
      <c r="NC21" s="689"/>
      <c r="ND21" s="2510"/>
      <c r="NE21" s="689"/>
      <c r="NF21" s="2510"/>
      <c r="NG21" s="689"/>
      <c r="NH21" s="2510"/>
      <c r="NI21" s="689"/>
      <c r="NJ21" s="2510"/>
      <c r="NK21" s="689"/>
      <c r="NL21" s="2510"/>
      <c r="NM21" s="689"/>
      <c r="NN21" s="2510"/>
      <c r="NO21" s="689"/>
      <c r="NP21" s="2510"/>
      <c r="NQ21" s="689"/>
      <c r="NR21" s="2510"/>
      <c r="NS21" s="957"/>
      <c r="NT21" s="729"/>
      <c r="OE21" s="684"/>
      <c r="OF21" s="767">
        <v>0</v>
      </c>
    </row>
    <row s="1644" customFormat="1" customHeight="1" ht="33.75">
      <c r="A22" s="2401"/>
      <c r="C22" s="965"/>
      <c r="D22" s="962" t="s">
        <v>1418</v>
      </c>
      <c r="E22" s="585" t="s">
        <v>1485</v>
      </c>
      <c r="F22" s="959" t="s">
        <v>1486</v>
      </c>
      <c r="G22" s="689"/>
      <c r="H22" s="115"/>
      <c r="I22" s="689"/>
      <c r="J22" s="115"/>
      <c r="K22" s="689"/>
      <c r="L22" s="2510"/>
      <c r="M22" s="689"/>
      <c r="N22" s="2510"/>
      <c r="O22" s="689"/>
      <c r="P22" s="2510"/>
      <c r="Q22" s="689"/>
      <c r="R22" s="2510"/>
      <c r="S22" s="689"/>
      <c r="T22" s="2510"/>
      <c r="U22" s="689"/>
      <c r="V22" s="2510"/>
      <c r="W22" s="689"/>
      <c r="X22" s="2510"/>
      <c r="Y22" s="689"/>
      <c r="Z22" s="2510"/>
      <c r="AA22" s="689"/>
      <c r="AB22" s="2510"/>
      <c r="AC22" s="689"/>
      <c r="AD22" s="2510"/>
      <c r="AE22" s="689"/>
      <c r="AF22" s="2510"/>
      <c r="AG22" s="689"/>
      <c r="AH22" s="2510"/>
      <c r="AI22" s="689"/>
      <c r="AJ22" s="2510"/>
      <c r="AK22" s="689"/>
      <c r="AL22" s="2510"/>
      <c r="AM22" s="689"/>
      <c r="AN22" s="2510"/>
      <c r="AO22" s="689"/>
      <c r="AP22" s="2510"/>
      <c r="AQ22" s="689"/>
      <c r="AR22" s="2510"/>
      <c r="AS22" s="689"/>
      <c r="AT22" s="2510"/>
      <c r="AU22" s="689"/>
      <c r="AV22" s="2510"/>
      <c r="AW22" s="689"/>
      <c r="AX22" s="2510"/>
      <c r="AY22" s="689"/>
      <c r="AZ22" s="2510"/>
      <c r="BA22" s="689"/>
      <c r="BB22" s="2510"/>
      <c r="BC22" s="689"/>
      <c r="BD22" s="2510"/>
      <c r="BE22" s="689"/>
      <c r="BF22" s="2510"/>
      <c r="BG22" s="689"/>
      <c r="BH22" s="2510"/>
      <c r="BI22" s="689"/>
      <c r="BJ22" s="2510"/>
      <c r="BK22" s="689"/>
      <c r="BL22" s="2510"/>
      <c r="BM22" s="689"/>
      <c r="BN22" s="2510"/>
      <c r="BO22" s="689"/>
      <c r="BP22" s="2510"/>
      <c r="BQ22" s="689"/>
      <c r="BR22" s="2510"/>
      <c r="BS22" s="689"/>
      <c r="BT22" s="2510"/>
      <c r="BU22" s="689"/>
      <c r="BV22" s="2510"/>
      <c r="BW22" s="689"/>
      <c r="BX22" s="2510"/>
      <c r="BY22" s="689"/>
      <c r="BZ22" s="2510"/>
      <c r="CA22" s="689"/>
      <c r="CB22" s="2510"/>
      <c r="CC22" s="689"/>
      <c r="CD22" s="2510"/>
      <c r="CE22" s="689"/>
      <c r="CF22" s="2510"/>
      <c r="CG22" s="689"/>
      <c r="CH22" s="2510"/>
      <c r="CI22" s="689"/>
      <c r="CJ22" s="2510"/>
      <c r="CK22" s="689"/>
      <c r="CL22" s="2510"/>
      <c r="CM22" s="689"/>
      <c r="CN22" s="2510"/>
      <c r="CO22" s="689"/>
      <c r="CP22" s="2510"/>
      <c r="CQ22" s="689"/>
      <c r="CR22" s="2510"/>
      <c r="CS22" s="689"/>
      <c r="CT22" s="2510"/>
      <c r="CU22" s="689"/>
      <c r="CV22" s="2510"/>
      <c r="CW22" s="689"/>
      <c r="CX22" s="2510"/>
      <c r="CY22" s="689"/>
      <c r="CZ22" s="2510"/>
      <c r="DA22" s="689"/>
      <c r="DB22" s="2510"/>
      <c r="DC22" s="689"/>
      <c r="DD22" s="2510"/>
      <c r="DE22" s="689"/>
      <c r="DF22" s="2510"/>
      <c r="DG22" s="689"/>
      <c r="DH22" s="2510"/>
      <c r="DI22" s="689"/>
      <c r="DJ22" s="2510"/>
      <c r="DK22" s="689"/>
      <c r="DL22" s="2510"/>
      <c r="DM22" s="689"/>
      <c r="DN22" s="2510"/>
      <c r="DO22" s="689"/>
      <c r="DP22" s="2510"/>
      <c r="DQ22" s="689"/>
      <c r="DR22" s="2510"/>
      <c r="DS22" s="689"/>
      <c r="DT22" s="2510"/>
      <c r="DU22" s="689"/>
      <c r="DV22" s="2510"/>
      <c r="DW22" s="689"/>
      <c r="DX22" s="2510"/>
      <c r="DY22" s="689"/>
      <c r="DZ22" s="2510"/>
      <c r="EA22" s="689"/>
      <c r="EB22" s="2510"/>
      <c r="EC22" s="689"/>
      <c r="ED22" s="2510"/>
      <c r="EE22" s="689"/>
      <c r="EF22" s="2510"/>
      <c r="EG22" s="689"/>
      <c r="EH22" s="2510"/>
      <c r="EI22" s="689"/>
      <c r="EJ22" s="2510"/>
      <c r="EK22" s="689"/>
      <c r="EL22" s="2510"/>
      <c r="EM22" s="689"/>
      <c r="EN22" s="2510"/>
      <c r="EO22" s="689"/>
      <c r="EP22" s="2510"/>
      <c r="EQ22" s="689"/>
      <c r="ER22" s="2510"/>
      <c r="ES22" s="689"/>
      <c r="ET22" s="2510"/>
      <c r="EU22" s="689"/>
      <c r="EV22" s="2510"/>
      <c r="EW22" s="689"/>
      <c r="EX22" s="2510"/>
      <c r="EY22" s="689"/>
      <c r="EZ22" s="2510"/>
      <c r="FA22" s="689"/>
      <c r="FB22" s="2510"/>
      <c r="FC22" s="689"/>
      <c r="FD22" s="2510"/>
      <c r="FE22" s="689"/>
      <c r="FF22" s="2510"/>
      <c r="FG22" s="689"/>
      <c r="FH22" s="2510"/>
      <c r="FI22" s="689"/>
      <c r="FJ22" s="2510"/>
      <c r="FK22" s="689"/>
      <c r="FL22" s="2510"/>
      <c r="FM22" s="689"/>
      <c r="FN22" s="2510"/>
      <c r="FO22" s="689"/>
      <c r="FP22" s="2510"/>
      <c r="FQ22" s="689"/>
      <c r="FR22" s="2510"/>
      <c r="FS22" s="689"/>
      <c r="FT22" s="2510"/>
      <c r="FU22" s="689"/>
      <c r="FV22" s="2510"/>
      <c r="FW22" s="689"/>
      <c r="FX22" s="2510"/>
      <c r="FY22" s="689"/>
      <c r="FZ22" s="2510"/>
      <c r="GA22" s="689"/>
      <c r="GB22" s="2510"/>
      <c r="GC22" s="689"/>
      <c r="GD22" s="2510"/>
      <c r="GE22" s="689"/>
      <c r="GF22" s="2510"/>
      <c r="GG22" s="689"/>
      <c r="GH22" s="2510"/>
      <c r="GI22" s="689"/>
      <c r="GJ22" s="2510"/>
      <c r="GK22" s="689"/>
      <c r="GL22" s="2510"/>
      <c r="GM22" s="689"/>
      <c r="GN22" s="2510"/>
      <c r="GO22" s="689"/>
      <c r="GP22" s="2510"/>
      <c r="GQ22" s="689"/>
      <c r="GR22" s="2510"/>
      <c r="GS22" s="689"/>
      <c r="GT22" s="2510"/>
      <c r="GU22" s="689"/>
      <c r="GV22" s="2510"/>
      <c r="GW22" s="689"/>
      <c r="GX22" s="2510"/>
      <c r="GY22" s="689"/>
      <c r="GZ22" s="2510"/>
      <c r="HA22" s="689"/>
      <c r="HB22" s="2510"/>
      <c r="HC22" s="689"/>
      <c r="HD22" s="2510"/>
      <c r="HE22" s="689"/>
      <c r="HF22" s="2510"/>
      <c r="HG22" s="689"/>
      <c r="HH22" s="2510"/>
      <c r="HI22" s="689"/>
      <c r="HJ22" s="2510"/>
      <c r="HK22" s="689"/>
      <c r="HL22" s="2510"/>
      <c r="HM22" s="689"/>
      <c r="HN22" s="2510"/>
      <c r="HO22" s="689"/>
      <c r="HP22" s="2510"/>
      <c r="HQ22" s="689"/>
      <c r="HR22" s="2510"/>
      <c r="HS22" s="689"/>
      <c r="HT22" s="2510"/>
      <c r="HU22" s="689"/>
      <c r="HV22" s="2510"/>
      <c r="HW22" s="689"/>
      <c r="HX22" s="2510"/>
      <c r="HY22" s="689"/>
      <c r="HZ22" s="2510"/>
      <c r="IA22" s="689"/>
      <c r="IB22" s="2510"/>
      <c r="IC22" s="689"/>
      <c r="ID22" s="2510"/>
      <c r="IE22" s="689"/>
      <c r="IF22" s="2510"/>
      <c r="IG22" s="689"/>
      <c r="IH22" s="2510"/>
      <c r="II22" s="689"/>
      <c r="IJ22" s="2510"/>
      <c r="IK22" s="689"/>
      <c r="IL22" s="2510"/>
      <c r="IM22" s="689"/>
      <c r="IN22" s="2510"/>
      <c r="IO22" s="689"/>
      <c r="IP22" s="2510"/>
      <c r="IQ22" s="689"/>
      <c r="IR22" s="2510"/>
      <c r="IS22" s="689"/>
      <c r="IT22" s="2510"/>
      <c r="IU22" s="689"/>
      <c r="IV22" s="2510"/>
      <c r="IW22" s="689"/>
      <c r="IX22" s="2510"/>
      <c r="IY22" s="689"/>
      <c r="IZ22" s="2510"/>
      <c r="JA22" s="689"/>
      <c r="JB22" s="2510"/>
      <c r="JC22" s="689"/>
      <c r="JD22" s="2510"/>
      <c r="JE22" s="689"/>
      <c r="JF22" s="2510"/>
      <c r="JG22" s="689"/>
      <c r="JH22" s="2510"/>
      <c r="JI22" s="689"/>
      <c r="JJ22" s="2510"/>
      <c r="JK22" s="689"/>
      <c r="JL22" s="2510"/>
      <c r="JM22" s="689"/>
      <c r="JN22" s="2510"/>
      <c r="JO22" s="689"/>
      <c r="JP22" s="2510"/>
      <c r="JQ22" s="689"/>
      <c r="JR22" s="2510"/>
      <c r="JS22" s="689"/>
      <c r="JT22" s="2510"/>
      <c r="JU22" s="689"/>
      <c r="JV22" s="2510"/>
      <c r="JW22" s="689"/>
      <c r="JX22" s="2510"/>
      <c r="JY22" s="689"/>
      <c r="JZ22" s="2510"/>
      <c r="KA22" s="689"/>
      <c r="KB22" s="2510"/>
      <c r="KC22" s="689"/>
      <c r="KD22" s="2510"/>
      <c r="KE22" s="689"/>
      <c r="KF22" s="2510"/>
      <c r="KG22" s="689"/>
      <c r="KH22" s="2510"/>
      <c r="KI22" s="689"/>
      <c r="KJ22" s="2510"/>
      <c r="KK22" s="689"/>
      <c r="KL22" s="2510"/>
      <c r="KM22" s="689"/>
      <c r="KN22" s="2510"/>
      <c r="KO22" s="689"/>
      <c r="KP22" s="2510"/>
      <c r="KQ22" s="689"/>
      <c r="KR22" s="2510"/>
      <c r="KS22" s="689"/>
      <c r="KT22" s="2510"/>
      <c r="KU22" s="689"/>
      <c r="KV22" s="2510"/>
      <c r="KW22" s="689"/>
      <c r="KX22" s="2510"/>
      <c r="KY22" s="689"/>
      <c r="KZ22" s="2510"/>
      <c r="LA22" s="689"/>
      <c r="LB22" s="2510"/>
      <c r="LC22" s="689"/>
      <c r="LD22" s="2510"/>
      <c r="LE22" s="689"/>
      <c r="LF22" s="2510"/>
      <c r="LG22" s="689"/>
      <c r="LH22" s="2510"/>
      <c r="LI22" s="689"/>
      <c r="LJ22" s="2510"/>
      <c r="LK22" s="689"/>
      <c r="LL22" s="2510"/>
      <c r="LM22" s="689"/>
      <c r="LN22" s="2510"/>
      <c r="LO22" s="689"/>
      <c r="LP22" s="2510"/>
      <c r="LQ22" s="689"/>
      <c r="LR22" s="2510"/>
      <c r="LS22" s="689"/>
      <c r="LT22" s="2510"/>
      <c r="LU22" s="689"/>
      <c r="LV22" s="2510"/>
      <c r="LW22" s="689"/>
      <c r="LX22" s="2510"/>
      <c r="LY22" s="689"/>
      <c r="LZ22" s="2510"/>
      <c r="MA22" s="689"/>
      <c r="MB22" s="2510"/>
      <c r="MC22" s="689"/>
      <c r="MD22" s="2510"/>
      <c r="ME22" s="689"/>
      <c r="MF22" s="2510"/>
      <c r="MG22" s="689"/>
      <c r="MH22" s="2510"/>
      <c r="MI22" s="689"/>
      <c r="MJ22" s="2510"/>
      <c r="MK22" s="689"/>
      <c r="ML22" s="2510"/>
      <c r="MM22" s="689"/>
      <c r="MN22" s="2510"/>
      <c r="MO22" s="689"/>
      <c r="MP22" s="2510"/>
      <c r="MQ22" s="689"/>
      <c r="MR22" s="2510"/>
      <c r="MS22" s="689"/>
      <c r="MT22" s="2510"/>
      <c r="MU22" s="689"/>
      <c r="MV22" s="2510"/>
      <c r="MW22" s="689"/>
      <c r="MX22" s="2510"/>
      <c r="MY22" s="689"/>
      <c r="MZ22" s="2510"/>
      <c r="NA22" s="689"/>
      <c r="NB22" s="2510"/>
      <c r="NC22" s="689"/>
      <c r="ND22" s="2510"/>
      <c r="NE22" s="689"/>
      <c r="NF22" s="2510"/>
      <c r="NG22" s="689"/>
      <c r="NH22" s="2510"/>
      <c r="NI22" s="689"/>
      <c r="NJ22" s="2510"/>
      <c r="NK22" s="689"/>
      <c r="NL22" s="2510"/>
      <c r="NM22" s="689"/>
      <c r="NN22" s="2510"/>
      <c r="NO22" s="689"/>
      <c r="NP22" s="2510"/>
      <c r="NQ22" s="689"/>
      <c r="NR22" s="2510"/>
      <c r="NS22" s="957"/>
      <c r="NT22" s="729"/>
      <c r="OE22" s="684"/>
      <c r="OF22" s="767">
        <v>0</v>
      </c>
    </row>
    <row s="1644" customFormat="1" customHeight="1" ht="22.5">
      <c r="A23" s="2401"/>
      <c r="C23" s="965"/>
      <c r="D23" s="962" t="s">
        <v>1454</v>
      </c>
      <c r="E23" s="963" t="s">
        <v>1487</v>
      </c>
      <c r="F23" s="959" t="s">
        <v>779</v>
      </c>
      <c r="G23" s="959" t="s">
        <v>779</v>
      </c>
      <c r="H23" s="958" t="s">
        <v>779</v>
      </c>
      <c r="I23" s="959" t="s">
        <v>779</v>
      </c>
      <c r="J23" s="958" t="s">
        <v>779</v>
      </c>
      <c r="K23" s="2321" t="s">
        <v>779</v>
      </c>
      <c r="L23" s="2269" t="s">
        <v>779</v>
      </c>
      <c r="M23" s="2321" t="s">
        <v>779</v>
      </c>
      <c r="N23" s="2269" t="s">
        <v>779</v>
      </c>
      <c r="O23" s="2321" t="s">
        <v>779</v>
      </c>
      <c r="P23" s="2269" t="s">
        <v>779</v>
      </c>
      <c r="Q23" s="2321" t="s">
        <v>779</v>
      </c>
      <c r="R23" s="2269" t="s">
        <v>779</v>
      </c>
      <c r="S23" s="2321" t="s">
        <v>779</v>
      </c>
      <c r="T23" s="2269" t="s">
        <v>779</v>
      </c>
      <c r="U23" s="2321" t="s">
        <v>779</v>
      </c>
      <c r="V23" s="2269" t="s">
        <v>779</v>
      </c>
      <c r="W23" s="2321" t="s">
        <v>779</v>
      </c>
      <c r="X23" s="2269" t="s">
        <v>779</v>
      </c>
      <c r="Y23" s="2321" t="s">
        <v>779</v>
      </c>
      <c r="Z23" s="2269" t="s">
        <v>779</v>
      </c>
      <c r="AA23" s="2321" t="s">
        <v>779</v>
      </c>
      <c r="AB23" s="2269" t="s">
        <v>779</v>
      </c>
      <c r="AC23" s="2321" t="s">
        <v>779</v>
      </c>
      <c r="AD23" s="2269" t="s">
        <v>779</v>
      </c>
      <c r="AE23" s="2321" t="s">
        <v>779</v>
      </c>
      <c r="AF23" s="2269" t="s">
        <v>779</v>
      </c>
      <c r="AG23" s="2321" t="s">
        <v>779</v>
      </c>
      <c r="AH23" s="2269" t="s">
        <v>779</v>
      </c>
      <c r="AI23" s="2321" t="s">
        <v>779</v>
      </c>
      <c r="AJ23" s="2269" t="s">
        <v>779</v>
      </c>
      <c r="AK23" s="2321" t="s">
        <v>779</v>
      </c>
      <c r="AL23" s="2269" t="s">
        <v>779</v>
      </c>
      <c r="AM23" s="2321" t="s">
        <v>779</v>
      </c>
      <c r="AN23" s="2269" t="s">
        <v>779</v>
      </c>
      <c r="AO23" s="2321" t="s">
        <v>779</v>
      </c>
      <c r="AP23" s="2269" t="s">
        <v>779</v>
      </c>
      <c r="AQ23" s="2321" t="s">
        <v>779</v>
      </c>
      <c r="AR23" s="2269" t="s">
        <v>779</v>
      </c>
      <c r="AS23" s="2321" t="s">
        <v>779</v>
      </c>
      <c r="AT23" s="2269" t="s">
        <v>779</v>
      </c>
      <c r="AU23" s="2321" t="s">
        <v>779</v>
      </c>
      <c r="AV23" s="2269" t="s">
        <v>779</v>
      </c>
      <c r="AW23" s="2321" t="s">
        <v>779</v>
      </c>
      <c r="AX23" s="2269" t="s">
        <v>779</v>
      </c>
      <c r="AY23" s="2321" t="s">
        <v>779</v>
      </c>
      <c r="AZ23" s="2269" t="s">
        <v>779</v>
      </c>
      <c r="BA23" s="2321" t="s">
        <v>779</v>
      </c>
      <c r="BB23" s="2269" t="s">
        <v>779</v>
      </c>
      <c r="BC23" s="2321" t="s">
        <v>779</v>
      </c>
      <c r="BD23" s="2269" t="s">
        <v>779</v>
      </c>
      <c r="BE23" s="2321" t="s">
        <v>779</v>
      </c>
      <c r="BF23" s="2269" t="s">
        <v>779</v>
      </c>
      <c r="BG23" s="2321" t="s">
        <v>779</v>
      </c>
      <c r="BH23" s="2269" t="s">
        <v>779</v>
      </c>
      <c r="BI23" s="2321" t="s">
        <v>779</v>
      </c>
      <c r="BJ23" s="2269" t="s">
        <v>779</v>
      </c>
      <c r="BK23" s="2321" t="s">
        <v>779</v>
      </c>
      <c r="BL23" s="2269" t="s">
        <v>779</v>
      </c>
      <c r="BM23" s="2321" t="s">
        <v>779</v>
      </c>
      <c r="BN23" s="2269" t="s">
        <v>779</v>
      </c>
      <c r="BO23" s="2321" t="s">
        <v>779</v>
      </c>
      <c r="BP23" s="2269" t="s">
        <v>779</v>
      </c>
      <c r="BQ23" s="2321" t="s">
        <v>779</v>
      </c>
      <c r="BR23" s="2269" t="s">
        <v>779</v>
      </c>
      <c r="BS23" s="2321" t="s">
        <v>779</v>
      </c>
      <c r="BT23" s="2269" t="s">
        <v>779</v>
      </c>
      <c r="BU23" s="2321" t="s">
        <v>779</v>
      </c>
      <c r="BV23" s="2269" t="s">
        <v>779</v>
      </c>
      <c r="BW23" s="2321" t="s">
        <v>779</v>
      </c>
      <c r="BX23" s="2269" t="s">
        <v>779</v>
      </c>
      <c r="BY23" s="2321" t="s">
        <v>779</v>
      </c>
      <c r="BZ23" s="2269" t="s">
        <v>779</v>
      </c>
      <c r="CA23" s="2321" t="s">
        <v>779</v>
      </c>
      <c r="CB23" s="2269" t="s">
        <v>779</v>
      </c>
      <c r="CC23" s="2321" t="s">
        <v>779</v>
      </c>
      <c r="CD23" s="2269" t="s">
        <v>779</v>
      </c>
      <c r="CE23" s="2321" t="s">
        <v>779</v>
      </c>
      <c r="CF23" s="2269" t="s">
        <v>779</v>
      </c>
      <c r="CG23" s="2321" t="s">
        <v>779</v>
      </c>
      <c r="CH23" s="2269" t="s">
        <v>779</v>
      </c>
      <c r="CI23" s="2321" t="s">
        <v>779</v>
      </c>
      <c r="CJ23" s="2269" t="s">
        <v>779</v>
      </c>
      <c r="CK23" s="2321" t="s">
        <v>779</v>
      </c>
      <c r="CL23" s="2269" t="s">
        <v>779</v>
      </c>
      <c r="CM23" s="2321" t="s">
        <v>779</v>
      </c>
      <c r="CN23" s="2269" t="s">
        <v>779</v>
      </c>
      <c r="CO23" s="2321" t="s">
        <v>779</v>
      </c>
      <c r="CP23" s="2269" t="s">
        <v>779</v>
      </c>
      <c r="CQ23" s="2321" t="s">
        <v>779</v>
      </c>
      <c r="CR23" s="2269" t="s">
        <v>779</v>
      </c>
      <c r="CS23" s="2321" t="s">
        <v>779</v>
      </c>
      <c r="CT23" s="2269" t="s">
        <v>779</v>
      </c>
      <c r="CU23" s="2321" t="s">
        <v>779</v>
      </c>
      <c r="CV23" s="2269" t="s">
        <v>779</v>
      </c>
      <c r="CW23" s="2321" t="s">
        <v>779</v>
      </c>
      <c r="CX23" s="2269" t="s">
        <v>779</v>
      </c>
      <c r="CY23" s="2321" t="s">
        <v>779</v>
      </c>
      <c r="CZ23" s="2269" t="s">
        <v>779</v>
      </c>
      <c r="DA23" s="2321" t="s">
        <v>779</v>
      </c>
      <c r="DB23" s="2269" t="s">
        <v>779</v>
      </c>
      <c r="DC23" s="2321" t="s">
        <v>779</v>
      </c>
      <c r="DD23" s="2269" t="s">
        <v>779</v>
      </c>
      <c r="DE23" s="2321" t="s">
        <v>779</v>
      </c>
      <c r="DF23" s="2269" t="s">
        <v>779</v>
      </c>
      <c r="DG23" s="2321" t="s">
        <v>779</v>
      </c>
      <c r="DH23" s="2269" t="s">
        <v>779</v>
      </c>
      <c r="DI23" s="2321" t="s">
        <v>779</v>
      </c>
      <c r="DJ23" s="2269" t="s">
        <v>779</v>
      </c>
      <c r="DK23" s="2321" t="s">
        <v>779</v>
      </c>
      <c r="DL23" s="2269" t="s">
        <v>779</v>
      </c>
      <c r="DM23" s="2321" t="s">
        <v>779</v>
      </c>
      <c r="DN23" s="2269" t="s">
        <v>779</v>
      </c>
      <c r="DO23" s="2321" t="s">
        <v>779</v>
      </c>
      <c r="DP23" s="2269" t="s">
        <v>779</v>
      </c>
      <c r="DQ23" s="2321" t="s">
        <v>779</v>
      </c>
      <c r="DR23" s="2269" t="s">
        <v>779</v>
      </c>
      <c r="DS23" s="2321" t="s">
        <v>779</v>
      </c>
      <c r="DT23" s="2269" t="s">
        <v>779</v>
      </c>
      <c r="DU23" s="2321" t="s">
        <v>779</v>
      </c>
      <c r="DV23" s="2269" t="s">
        <v>779</v>
      </c>
      <c r="DW23" s="2321" t="s">
        <v>779</v>
      </c>
      <c r="DX23" s="2269" t="s">
        <v>779</v>
      </c>
      <c r="DY23" s="2321" t="s">
        <v>779</v>
      </c>
      <c r="DZ23" s="2269" t="s">
        <v>779</v>
      </c>
      <c r="EA23" s="2321" t="s">
        <v>779</v>
      </c>
      <c r="EB23" s="2269" t="s">
        <v>779</v>
      </c>
      <c r="EC23" s="2321" t="s">
        <v>779</v>
      </c>
      <c r="ED23" s="2269" t="s">
        <v>779</v>
      </c>
      <c r="EE23" s="2321" t="s">
        <v>779</v>
      </c>
      <c r="EF23" s="2269" t="s">
        <v>779</v>
      </c>
      <c r="EG23" s="2321" t="s">
        <v>779</v>
      </c>
      <c r="EH23" s="2269" t="s">
        <v>779</v>
      </c>
      <c r="EI23" s="2321" t="s">
        <v>779</v>
      </c>
      <c r="EJ23" s="2269" t="s">
        <v>779</v>
      </c>
      <c r="EK23" s="2321" t="s">
        <v>779</v>
      </c>
      <c r="EL23" s="2269" t="s">
        <v>779</v>
      </c>
      <c r="EM23" s="2321" t="s">
        <v>779</v>
      </c>
      <c r="EN23" s="2269" t="s">
        <v>779</v>
      </c>
      <c r="EO23" s="2321" t="s">
        <v>779</v>
      </c>
      <c r="EP23" s="2269" t="s">
        <v>779</v>
      </c>
      <c r="EQ23" s="2321" t="s">
        <v>779</v>
      </c>
      <c r="ER23" s="2269" t="s">
        <v>779</v>
      </c>
      <c r="ES23" s="2321" t="s">
        <v>779</v>
      </c>
      <c r="ET23" s="2269" t="s">
        <v>779</v>
      </c>
      <c r="EU23" s="2321" t="s">
        <v>779</v>
      </c>
      <c r="EV23" s="2269" t="s">
        <v>779</v>
      </c>
      <c r="EW23" s="2321" t="s">
        <v>779</v>
      </c>
      <c r="EX23" s="2269" t="s">
        <v>779</v>
      </c>
      <c r="EY23" s="2321" t="s">
        <v>779</v>
      </c>
      <c r="EZ23" s="2269" t="s">
        <v>779</v>
      </c>
      <c r="FA23" s="2321" t="s">
        <v>779</v>
      </c>
      <c r="FB23" s="2269" t="s">
        <v>779</v>
      </c>
      <c r="FC23" s="2321" t="s">
        <v>779</v>
      </c>
      <c r="FD23" s="2269" t="s">
        <v>779</v>
      </c>
      <c r="FE23" s="2321" t="s">
        <v>779</v>
      </c>
      <c r="FF23" s="2269" t="s">
        <v>779</v>
      </c>
      <c r="FG23" s="2321" t="s">
        <v>779</v>
      </c>
      <c r="FH23" s="2269" t="s">
        <v>779</v>
      </c>
      <c r="FI23" s="2321" t="s">
        <v>779</v>
      </c>
      <c r="FJ23" s="2269" t="s">
        <v>779</v>
      </c>
      <c r="FK23" s="2321" t="s">
        <v>779</v>
      </c>
      <c r="FL23" s="2269" t="s">
        <v>779</v>
      </c>
      <c r="FM23" s="2321" t="s">
        <v>779</v>
      </c>
      <c r="FN23" s="2269" t="s">
        <v>779</v>
      </c>
      <c r="FO23" s="2321" t="s">
        <v>779</v>
      </c>
      <c r="FP23" s="2269" t="s">
        <v>779</v>
      </c>
      <c r="FQ23" s="2321" t="s">
        <v>779</v>
      </c>
      <c r="FR23" s="2269" t="s">
        <v>779</v>
      </c>
      <c r="FS23" s="2321" t="s">
        <v>779</v>
      </c>
      <c r="FT23" s="2269" t="s">
        <v>779</v>
      </c>
      <c r="FU23" s="2321" t="s">
        <v>779</v>
      </c>
      <c r="FV23" s="2269" t="s">
        <v>779</v>
      </c>
      <c r="FW23" s="2321" t="s">
        <v>779</v>
      </c>
      <c r="FX23" s="2269" t="s">
        <v>779</v>
      </c>
      <c r="FY23" s="2321" t="s">
        <v>779</v>
      </c>
      <c r="FZ23" s="2269" t="s">
        <v>779</v>
      </c>
      <c r="GA23" s="2321" t="s">
        <v>779</v>
      </c>
      <c r="GB23" s="2269" t="s">
        <v>779</v>
      </c>
      <c r="GC23" s="2321" t="s">
        <v>779</v>
      </c>
      <c r="GD23" s="2269" t="s">
        <v>779</v>
      </c>
      <c r="GE23" s="2321" t="s">
        <v>779</v>
      </c>
      <c r="GF23" s="2269" t="s">
        <v>779</v>
      </c>
      <c r="GG23" s="2321" t="s">
        <v>779</v>
      </c>
      <c r="GH23" s="2269" t="s">
        <v>779</v>
      </c>
      <c r="GI23" s="2321" t="s">
        <v>779</v>
      </c>
      <c r="GJ23" s="2269" t="s">
        <v>779</v>
      </c>
      <c r="GK23" s="2321" t="s">
        <v>779</v>
      </c>
      <c r="GL23" s="2269" t="s">
        <v>779</v>
      </c>
      <c r="GM23" s="2321" t="s">
        <v>779</v>
      </c>
      <c r="GN23" s="2269" t="s">
        <v>779</v>
      </c>
      <c r="GO23" s="2321" t="s">
        <v>779</v>
      </c>
      <c r="GP23" s="2269" t="s">
        <v>779</v>
      </c>
      <c r="GQ23" s="2321" t="s">
        <v>779</v>
      </c>
      <c r="GR23" s="2269" t="s">
        <v>779</v>
      </c>
      <c r="GS23" s="2321" t="s">
        <v>779</v>
      </c>
      <c r="GT23" s="2269" t="s">
        <v>779</v>
      </c>
      <c r="GU23" s="2321" t="s">
        <v>779</v>
      </c>
      <c r="GV23" s="2269" t="s">
        <v>779</v>
      </c>
      <c r="GW23" s="2321" t="s">
        <v>779</v>
      </c>
      <c r="GX23" s="2269" t="s">
        <v>779</v>
      </c>
      <c r="GY23" s="2321" t="s">
        <v>779</v>
      </c>
      <c r="GZ23" s="2269" t="s">
        <v>779</v>
      </c>
      <c r="HA23" s="2321" t="s">
        <v>779</v>
      </c>
      <c r="HB23" s="2269" t="s">
        <v>779</v>
      </c>
      <c r="HC23" s="2321" t="s">
        <v>779</v>
      </c>
      <c r="HD23" s="2269" t="s">
        <v>779</v>
      </c>
      <c r="HE23" s="2321" t="s">
        <v>779</v>
      </c>
      <c r="HF23" s="2269" t="s">
        <v>779</v>
      </c>
      <c r="HG23" s="2321" t="s">
        <v>779</v>
      </c>
      <c r="HH23" s="2269" t="s">
        <v>779</v>
      </c>
      <c r="HI23" s="2321" t="s">
        <v>779</v>
      </c>
      <c r="HJ23" s="2269" t="s">
        <v>779</v>
      </c>
      <c r="HK23" s="2321" t="s">
        <v>779</v>
      </c>
      <c r="HL23" s="2269" t="s">
        <v>779</v>
      </c>
      <c r="HM23" s="2321" t="s">
        <v>779</v>
      </c>
      <c r="HN23" s="2269" t="s">
        <v>779</v>
      </c>
      <c r="HO23" s="2321" t="s">
        <v>779</v>
      </c>
      <c r="HP23" s="2269" t="s">
        <v>779</v>
      </c>
      <c r="HQ23" s="2321" t="s">
        <v>779</v>
      </c>
      <c r="HR23" s="2269" t="s">
        <v>779</v>
      </c>
      <c r="HS23" s="2321" t="s">
        <v>779</v>
      </c>
      <c r="HT23" s="2269" t="s">
        <v>779</v>
      </c>
      <c r="HU23" s="2321" t="s">
        <v>779</v>
      </c>
      <c r="HV23" s="2269" t="s">
        <v>779</v>
      </c>
      <c r="HW23" s="2321" t="s">
        <v>779</v>
      </c>
      <c r="HX23" s="2269" t="s">
        <v>779</v>
      </c>
      <c r="HY23" s="2321" t="s">
        <v>779</v>
      </c>
      <c r="HZ23" s="2269" t="s">
        <v>779</v>
      </c>
      <c r="IA23" s="2321" t="s">
        <v>779</v>
      </c>
      <c r="IB23" s="2269" t="s">
        <v>779</v>
      </c>
      <c r="IC23" s="2321" t="s">
        <v>779</v>
      </c>
      <c r="ID23" s="2269" t="s">
        <v>779</v>
      </c>
      <c r="IE23" s="2321" t="s">
        <v>779</v>
      </c>
      <c r="IF23" s="2269" t="s">
        <v>779</v>
      </c>
      <c r="IG23" s="2321" t="s">
        <v>779</v>
      </c>
      <c r="IH23" s="2269" t="s">
        <v>779</v>
      </c>
      <c r="II23" s="2321" t="s">
        <v>779</v>
      </c>
      <c r="IJ23" s="2269" t="s">
        <v>779</v>
      </c>
      <c r="IK23" s="2321" t="s">
        <v>779</v>
      </c>
      <c r="IL23" s="2269" t="s">
        <v>779</v>
      </c>
      <c r="IM23" s="2321" t="s">
        <v>779</v>
      </c>
      <c r="IN23" s="2269" t="s">
        <v>779</v>
      </c>
      <c r="IO23" s="2321" t="s">
        <v>779</v>
      </c>
      <c r="IP23" s="2269" t="s">
        <v>779</v>
      </c>
      <c r="IQ23" s="2321" t="s">
        <v>779</v>
      </c>
      <c r="IR23" s="2269" t="s">
        <v>779</v>
      </c>
      <c r="IS23" s="2321" t="s">
        <v>779</v>
      </c>
      <c r="IT23" s="2269" t="s">
        <v>779</v>
      </c>
      <c r="IU23" s="2321" t="s">
        <v>779</v>
      </c>
      <c r="IV23" s="2269" t="s">
        <v>779</v>
      </c>
      <c r="IW23" s="2321" t="s">
        <v>779</v>
      </c>
      <c r="IX23" s="2269" t="s">
        <v>779</v>
      </c>
      <c r="IY23" s="2321" t="s">
        <v>779</v>
      </c>
      <c r="IZ23" s="2269" t="s">
        <v>779</v>
      </c>
      <c r="JA23" s="2321" t="s">
        <v>779</v>
      </c>
      <c r="JB23" s="2269" t="s">
        <v>779</v>
      </c>
      <c r="JC23" s="2321" t="s">
        <v>779</v>
      </c>
      <c r="JD23" s="2269" t="s">
        <v>779</v>
      </c>
      <c r="JE23" s="2321" t="s">
        <v>779</v>
      </c>
      <c r="JF23" s="2269" t="s">
        <v>779</v>
      </c>
      <c r="JG23" s="2321" t="s">
        <v>779</v>
      </c>
      <c r="JH23" s="2269" t="s">
        <v>779</v>
      </c>
      <c r="JI23" s="2321" t="s">
        <v>779</v>
      </c>
      <c r="JJ23" s="2269" t="s">
        <v>779</v>
      </c>
      <c r="JK23" s="2321" t="s">
        <v>779</v>
      </c>
      <c r="JL23" s="2269" t="s">
        <v>779</v>
      </c>
      <c r="JM23" s="2321" t="s">
        <v>779</v>
      </c>
      <c r="JN23" s="2269" t="s">
        <v>779</v>
      </c>
      <c r="JO23" s="2321" t="s">
        <v>779</v>
      </c>
      <c r="JP23" s="2269" t="s">
        <v>779</v>
      </c>
      <c r="JQ23" s="2321" t="s">
        <v>779</v>
      </c>
      <c r="JR23" s="2269" t="s">
        <v>779</v>
      </c>
      <c r="JS23" s="2321" t="s">
        <v>779</v>
      </c>
      <c r="JT23" s="2269" t="s">
        <v>779</v>
      </c>
      <c r="JU23" s="2321" t="s">
        <v>779</v>
      </c>
      <c r="JV23" s="2269" t="s">
        <v>779</v>
      </c>
      <c r="JW23" s="2321" t="s">
        <v>779</v>
      </c>
      <c r="JX23" s="2269" t="s">
        <v>779</v>
      </c>
      <c r="JY23" s="2321" t="s">
        <v>779</v>
      </c>
      <c r="JZ23" s="2269" t="s">
        <v>779</v>
      </c>
      <c r="KA23" s="2321" t="s">
        <v>779</v>
      </c>
      <c r="KB23" s="2269" t="s">
        <v>779</v>
      </c>
      <c r="KC23" s="2321" t="s">
        <v>779</v>
      </c>
      <c r="KD23" s="2269" t="s">
        <v>779</v>
      </c>
      <c r="KE23" s="2321" t="s">
        <v>779</v>
      </c>
      <c r="KF23" s="2269" t="s">
        <v>779</v>
      </c>
      <c r="KG23" s="2321" t="s">
        <v>779</v>
      </c>
      <c r="KH23" s="2269" t="s">
        <v>779</v>
      </c>
      <c r="KI23" s="2321" t="s">
        <v>779</v>
      </c>
      <c r="KJ23" s="2269" t="s">
        <v>779</v>
      </c>
      <c r="KK23" s="2321" t="s">
        <v>779</v>
      </c>
      <c r="KL23" s="2269" t="s">
        <v>779</v>
      </c>
      <c r="KM23" s="2321" t="s">
        <v>779</v>
      </c>
      <c r="KN23" s="2269" t="s">
        <v>779</v>
      </c>
      <c r="KO23" s="2321" t="s">
        <v>779</v>
      </c>
      <c r="KP23" s="2269" t="s">
        <v>779</v>
      </c>
      <c r="KQ23" s="2321" t="s">
        <v>779</v>
      </c>
      <c r="KR23" s="2269" t="s">
        <v>779</v>
      </c>
      <c r="KS23" s="2321" t="s">
        <v>779</v>
      </c>
      <c r="KT23" s="2269" t="s">
        <v>779</v>
      </c>
      <c r="KU23" s="2321" t="s">
        <v>779</v>
      </c>
      <c r="KV23" s="2269" t="s">
        <v>779</v>
      </c>
      <c r="KW23" s="2321" t="s">
        <v>779</v>
      </c>
      <c r="KX23" s="2269" t="s">
        <v>779</v>
      </c>
      <c r="KY23" s="2321" t="s">
        <v>779</v>
      </c>
      <c r="KZ23" s="2269" t="s">
        <v>779</v>
      </c>
      <c r="LA23" s="2321" t="s">
        <v>779</v>
      </c>
      <c r="LB23" s="2269" t="s">
        <v>779</v>
      </c>
      <c r="LC23" s="2321" t="s">
        <v>779</v>
      </c>
      <c r="LD23" s="2269" t="s">
        <v>779</v>
      </c>
      <c r="LE23" s="2321" t="s">
        <v>779</v>
      </c>
      <c r="LF23" s="2269" t="s">
        <v>779</v>
      </c>
      <c r="LG23" s="2321" t="s">
        <v>779</v>
      </c>
      <c r="LH23" s="2269" t="s">
        <v>779</v>
      </c>
      <c r="LI23" s="2321" t="s">
        <v>779</v>
      </c>
      <c r="LJ23" s="2269" t="s">
        <v>779</v>
      </c>
      <c r="LK23" s="2321" t="s">
        <v>779</v>
      </c>
      <c r="LL23" s="2269" t="s">
        <v>779</v>
      </c>
      <c r="LM23" s="2321" t="s">
        <v>779</v>
      </c>
      <c r="LN23" s="2269" t="s">
        <v>779</v>
      </c>
      <c r="LO23" s="2321" t="s">
        <v>779</v>
      </c>
      <c r="LP23" s="2269" t="s">
        <v>779</v>
      </c>
      <c r="LQ23" s="2321" t="s">
        <v>779</v>
      </c>
      <c r="LR23" s="2269" t="s">
        <v>779</v>
      </c>
      <c r="LS23" s="2321" t="s">
        <v>779</v>
      </c>
      <c r="LT23" s="2269" t="s">
        <v>779</v>
      </c>
      <c r="LU23" s="2321" t="s">
        <v>779</v>
      </c>
      <c r="LV23" s="2269" t="s">
        <v>779</v>
      </c>
      <c r="LW23" s="2321" t="s">
        <v>779</v>
      </c>
      <c r="LX23" s="2269" t="s">
        <v>779</v>
      </c>
      <c r="LY23" s="2321" t="s">
        <v>779</v>
      </c>
      <c r="LZ23" s="2269" t="s">
        <v>779</v>
      </c>
      <c r="MA23" s="2321" t="s">
        <v>779</v>
      </c>
      <c r="MB23" s="2269" t="s">
        <v>779</v>
      </c>
      <c r="MC23" s="2321" t="s">
        <v>779</v>
      </c>
      <c r="MD23" s="2269" t="s">
        <v>779</v>
      </c>
      <c r="ME23" s="2321" t="s">
        <v>779</v>
      </c>
      <c r="MF23" s="2269" t="s">
        <v>779</v>
      </c>
      <c r="MG23" s="2321" t="s">
        <v>779</v>
      </c>
      <c r="MH23" s="2269" t="s">
        <v>779</v>
      </c>
      <c r="MI23" s="2321" t="s">
        <v>779</v>
      </c>
      <c r="MJ23" s="2269" t="s">
        <v>779</v>
      </c>
      <c r="MK23" s="2321" t="s">
        <v>779</v>
      </c>
      <c r="ML23" s="2269" t="s">
        <v>779</v>
      </c>
      <c r="MM23" s="2321" t="s">
        <v>779</v>
      </c>
      <c r="MN23" s="2269" t="s">
        <v>779</v>
      </c>
      <c r="MO23" s="2321" t="s">
        <v>779</v>
      </c>
      <c r="MP23" s="2269" t="s">
        <v>779</v>
      </c>
      <c r="MQ23" s="2321" t="s">
        <v>779</v>
      </c>
      <c r="MR23" s="2269" t="s">
        <v>779</v>
      </c>
      <c r="MS23" s="2321" t="s">
        <v>779</v>
      </c>
      <c r="MT23" s="2269" t="s">
        <v>779</v>
      </c>
      <c r="MU23" s="2321" t="s">
        <v>779</v>
      </c>
      <c r="MV23" s="2269" t="s">
        <v>779</v>
      </c>
      <c r="MW23" s="2321" t="s">
        <v>779</v>
      </c>
      <c r="MX23" s="2269" t="s">
        <v>779</v>
      </c>
      <c r="MY23" s="2321" t="s">
        <v>779</v>
      </c>
      <c r="MZ23" s="2269" t="s">
        <v>779</v>
      </c>
      <c r="NA23" s="2321" t="s">
        <v>779</v>
      </c>
      <c r="NB23" s="2269" t="s">
        <v>779</v>
      </c>
      <c r="NC23" s="2321" t="s">
        <v>779</v>
      </c>
      <c r="ND23" s="2269" t="s">
        <v>779</v>
      </c>
      <c r="NE23" s="2321" t="s">
        <v>779</v>
      </c>
      <c r="NF23" s="2269" t="s">
        <v>779</v>
      </c>
      <c r="NG23" s="2321" t="s">
        <v>779</v>
      </c>
      <c r="NH23" s="2269" t="s">
        <v>779</v>
      </c>
      <c r="NI23" s="2321" t="s">
        <v>779</v>
      </c>
      <c r="NJ23" s="2269" t="s">
        <v>779</v>
      </c>
      <c r="NK23" s="2321" t="s">
        <v>779</v>
      </c>
      <c r="NL23" s="2269" t="s">
        <v>779</v>
      </c>
      <c r="NM23" s="2321" t="s">
        <v>779</v>
      </c>
      <c r="NN23" s="2269" t="s">
        <v>779</v>
      </c>
      <c r="NO23" s="2321" t="s">
        <v>779</v>
      </c>
      <c r="NP23" s="2269" t="s">
        <v>779</v>
      </c>
      <c r="NQ23" s="2321" t="s">
        <v>779</v>
      </c>
      <c r="NR23" s="2269" t="s">
        <v>779</v>
      </c>
      <c r="NS23" s="957"/>
      <c r="NT23" s="729"/>
      <c r="OE23" s="684"/>
      <c r="OF23" s="767">
        <v>0</v>
      </c>
    </row>
    <row s="1644" customFormat="1" customHeight="1" ht="22.5">
      <c r="A24" s="2401"/>
      <c r="C24" s="965"/>
      <c r="D24" s="962" t="s">
        <v>1488</v>
      </c>
      <c r="E24" s="585" t="s">
        <v>1489</v>
      </c>
      <c r="F24" s="959" t="s">
        <v>1490</v>
      </c>
      <c r="G24" s="689"/>
      <c r="H24" s="695"/>
      <c r="I24" s="689"/>
      <c r="J24" s="695"/>
      <c r="K24" s="689"/>
      <c r="L24" s="2362"/>
      <c r="M24" s="689"/>
      <c r="N24" s="2362"/>
      <c r="O24" s="689"/>
      <c r="P24" s="2362"/>
      <c r="Q24" s="689"/>
      <c r="R24" s="2362"/>
      <c r="S24" s="689"/>
      <c r="T24" s="2362"/>
      <c r="U24" s="689"/>
      <c r="V24" s="2362"/>
      <c r="W24" s="689"/>
      <c r="X24" s="2362"/>
      <c r="Y24" s="689"/>
      <c r="Z24" s="2362"/>
      <c r="AA24" s="689"/>
      <c r="AB24" s="2362"/>
      <c r="AC24" s="689"/>
      <c r="AD24" s="2362"/>
      <c r="AE24" s="689"/>
      <c r="AF24" s="2362"/>
      <c r="AG24" s="689"/>
      <c r="AH24" s="2362"/>
      <c r="AI24" s="689"/>
      <c r="AJ24" s="2362"/>
      <c r="AK24" s="689"/>
      <c r="AL24" s="2362"/>
      <c r="AM24" s="689"/>
      <c r="AN24" s="2362"/>
      <c r="AO24" s="689"/>
      <c r="AP24" s="2362"/>
      <c r="AQ24" s="689"/>
      <c r="AR24" s="2362"/>
      <c r="AS24" s="689"/>
      <c r="AT24" s="2362"/>
      <c r="AU24" s="689"/>
      <c r="AV24" s="2362"/>
      <c r="AW24" s="689"/>
      <c r="AX24" s="2362"/>
      <c r="AY24" s="689"/>
      <c r="AZ24" s="2362"/>
      <c r="BA24" s="689"/>
      <c r="BB24" s="2362"/>
      <c r="BC24" s="689"/>
      <c r="BD24" s="2362"/>
      <c r="BE24" s="689"/>
      <c r="BF24" s="2362"/>
      <c r="BG24" s="689"/>
      <c r="BH24" s="2362"/>
      <c r="BI24" s="689"/>
      <c r="BJ24" s="2362"/>
      <c r="BK24" s="689"/>
      <c r="BL24" s="2362"/>
      <c r="BM24" s="689"/>
      <c r="BN24" s="2362"/>
      <c r="BO24" s="689"/>
      <c r="BP24" s="2362"/>
      <c r="BQ24" s="689"/>
      <c r="BR24" s="2362"/>
      <c r="BS24" s="689"/>
      <c r="BT24" s="2362"/>
      <c r="BU24" s="689"/>
      <c r="BV24" s="2362"/>
      <c r="BW24" s="689"/>
      <c r="BX24" s="2362"/>
      <c r="BY24" s="689"/>
      <c r="BZ24" s="2362"/>
      <c r="CA24" s="689"/>
      <c r="CB24" s="2362"/>
      <c r="CC24" s="689"/>
      <c r="CD24" s="2362"/>
      <c r="CE24" s="689"/>
      <c r="CF24" s="2362"/>
      <c r="CG24" s="689"/>
      <c r="CH24" s="2362"/>
      <c r="CI24" s="689"/>
      <c r="CJ24" s="2362"/>
      <c r="CK24" s="689"/>
      <c r="CL24" s="2362"/>
      <c r="CM24" s="689"/>
      <c r="CN24" s="2362"/>
      <c r="CO24" s="689"/>
      <c r="CP24" s="2362"/>
      <c r="CQ24" s="689"/>
      <c r="CR24" s="2362"/>
      <c r="CS24" s="689"/>
      <c r="CT24" s="2362"/>
      <c r="CU24" s="689"/>
      <c r="CV24" s="2362"/>
      <c r="CW24" s="689"/>
      <c r="CX24" s="2362"/>
      <c r="CY24" s="689"/>
      <c r="CZ24" s="2362"/>
      <c r="DA24" s="689"/>
      <c r="DB24" s="2362"/>
      <c r="DC24" s="689"/>
      <c r="DD24" s="2362"/>
      <c r="DE24" s="689"/>
      <c r="DF24" s="2362"/>
      <c r="DG24" s="689"/>
      <c r="DH24" s="2362"/>
      <c r="DI24" s="689"/>
      <c r="DJ24" s="2362"/>
      <c r="DK24" s="689"/>
      <c r="DL24" s="2362"/>
      <c r="DM24" s="689"/>
      <c r="DN24" s="2362"/>
      <c r="DO24" s="689"/>
      <c r="DP24" s="2362"/>
      <c r="DQ24" s="689"/>
      <c r="DR24" s="2362"/>
      <c r="DS24" s="689"/>
      <c r="DT24" s="2362"/>
      <c r="DU24" s="689"/>
      <c r="DV24" s="2362"/>
      <c r="DW24" s="689"/>
      <c r="DX24" s="2362"/>
      <c r="DY24" s="689"/>
      <c r="DZ24" s="2362"/>
      <c r="EA24" s="689"/>
      <c r="EB24" s="2362"/>
      <c r="EC24" s="689"/>
      <c r="ED24" s="2362"/>
      <c r="EE24" s="689"/>
      <c r="EF24" s="2362"/>
      <c r="EG24" s="689"/>
      <c r="EH24" s="2362"/>
      <c r="EI24" s="689"/>
      <c r="EJ24" s="2362"/>
      <c r="EK24" s="689"/>
      <c r="EL24" s="2362"/>
      <c r="EM24" s="689"/>
      <c r="EN24" s="2362"/>
      <c r="EO24" s="689"/>
      <c r="EP24" s="2362"/>
      <c r="EQ24" s="689"/>
      <c r="ER24" s="2362"/>
      <c r="ES24" s="689"/>
      <c r="ET24" s="2362"/>
      <c r="EU24" s="689"/>
      <c r="EV24" s="2362"/>
      <c r="EW24" s="689"/>
      <c r="EX24" s="2362"/>
      <c r="EY24" s="689"/>
      <c r="EZ24" s="2362"/>
      <c r="FA24" s="689"/>
      <c r="FB24" s="2362"/>
      <c r="FC24" s="689"/>
      <c r="FD24" s="2362"/>
      <c r="FE24" s="689"/>
      <c r="FF24" s="2362"/>
      <c r="FG24" s="689"/>
      <c r="FH24" s="2362"/>
      <c r="FI24" s="689"/>
      <c r="FJ24" s="2362"/>
      <c r="FK24" s="689"/>
      <c r="FL24" s="2362"/>
      <c r="FM24" s="689"/>
      <c r="FN24" s="2362"/>
      <c r="FO24" s="689"/>
      <c r="FP24" s="2362"/>
      <c r="FQ24" s="689"/>
      <c r="FR24" s="2362"/>
      <c r="FS24" s="689"/>
      <c r="FT24" s="2362"/>
      <c r="FU24" s="689"/>
      <c r="FV24" s="2362"/>
      <c r="FW24" s="689"/>
      <c r="FX24" s="2362"/>
      <c r="FY24" s="689"/>
      <c r="FZ24" s="2362"/>
      <c r="GA24" s="689"/>
      <c r="GB24" s="2362"/>
      <c r="GC24" s="689"/>
      <c r="GD24" s="2362"/>
      <c r="GE24" s="689"/>
      <c r="GF24" s="2362"/>
      <c r="GG24" s="689"/>
      <c r="GH24" s="2362"/>
      <c r="GI24" s="689"/>
      <c r="GJ24" s="2362"/>
      <c r="GK24" s="689"/>
      <c r="GL24" s="2362"/>
      <c r="GM24" s="689"/>
      <c r="GN24" s="2362"/>
      <c r="GO24" s="689"/>
      <c r="GP24" s="2362"/>
      <c r="GQ24" s="689"/>
      <c r="GR24" s="2362"/>
      <c r="GS24" s="689"/>
      <c r="GT24" s="2362"/>
      <c r="GU24" s="689"/>
      <c r="GV24" s="2362"/>
      <c r="GW24" s="689"/>
      <c r="GX24" s="2362"/>
      <c r="GY24" s="689"/>
      <c r="GZ24" s="2362"/>
      <c r="HA24" s="689"/>
      <c r="HB24" s="2362"/>
      <c r="HC24" s="689"/>
      <c r="HD24" s="2362"/>
      <c r="HE24" s="689"/>
      <c r="HF24" s="2362"/>
      <c r="HG24" s="689"/>
      <c r="HH24" s="2362"/>
      <c r="HI24" s="689"/>
      <c r="HJ24" s="2362"/>
      <c r="HK24" s="689"/>
      <c r="HL24" s="2362"/>
      <c r="HM24" s="689"/>
      <c r="HN24" s="2362"/>
      <c r="HO24" s="689"/>
      <c r="HP24" s="2362"/>
      <c r="HQ24" s="689"/>
      <c r="HR24" s="2362"/>
      <c r="HS24" s="689"/>
      <c r="HT24" s="2362"/>
      <c r="HU24" s="689"/>
      <c r="HV24" s="2362"/>
      <c r="HW24" s="689"/>
      <c r="HX24" s="2362"/>
      <c r="HY24" s="689"/>
      <c r="HZ24" s="2362"/>
      <c r="IA24" s="689"/>
      <c r="IB24" s="2362"/>
      <c r="IC24" s="689"/>
      <c r="ID24" s="2362"/>
      <c r="IE24" s="689"/>
      <c r="IF24" s="2362"/>
      <c r="IG24" s="689"/>
      <c r="IH24" s="2362"/>
      <c r="II24" s="689"/>
      <c r="IJ24" s="2362"/>
      <c r="IK24" s="689"/>
      <c r="IL24" s="2362"/>
      <c r="IM24" s="689"/>
      <c r="IN24" s="2362"/>
      <c r="IO24" s="689"/>
      <c r="IP24" s="2362"/>
      <c r="IQ24" s="689"/>
      <c r="IR24" s="2362"/>
      <c r="IS24" s="689"/>
      <c r="IT24" s="2362"/>
      <c r="IU24" s="689"/>
      <c r="IV24" s="2362"/>
      <c r="IW24" s="689"/>
      <c r="IX24" s="2362"/>
      <c r="IY24" s="689"/>
      <c r="IZ24" s="2362"/>
      <c r="JA24" s="689"/>
      <c r="JB24" s="2362"/>
      <c r="JC24" s="689"/>
      <c r="JD24" s="2362"/>
      <c r="JE24" s="689"/>
      <c r="JF24" s="2362"/>
      <c r="JG24" s="689"/>
      <c r="JH24" s="2362"/>
      <c r="JI24" s="689"/>
      <c r="JJ24" s="2362"/>
      <c r="JK24" s="689"/>
      <c r="JL24" s="2362"/>
      <c r="JM24" s="689"/>
      <c r="JN24" s="2362"/>
      <c r="JO24" s="689"/>
      <c r="JP24" s="2362"/>
      <c r="JQ24" s="689"/>
      <c r="JR24" s="2362"/>
      <c r="JS24" s="689"/>
      <c r="JT24" s="2362"/>
      <c r="JU24" s="689"/>
      <c r="JV24" s="2362"/>
      <c r="JW24" s="689"/>
      <c r="JX24" s="2362"/>
      <c r="JY24" s="689"/>
      <c r="JZ24" s="2362"/>
      <c r="KA24" s="689"/>
      <c r="KB24" s="2362"/>
      <c r="KC24" s="689"/>
      <c r="KD24" s="2362"/>
      <c r="KE24" s="689"/>
      <c r="KF24" s="2362"/>
      <c r="KG24" s="689"/>
      <c r="KH24" s="2362"/>
      <c r="KI24" s="689"/>
      <c r="KJ24" s="2362"/>
      <c r="KK24" s="689"/>
      <c r="KL24" s="2362"/>
      <c r="KM24" s="689"/>
      <c r="KN24" s="2362"/>
      <c r="KO24" s="689"/>
      <c r="KP24" s="2362"/>
      <c r="KQ24" s="689"/>
      <c r="KR24" s="2362"/>
      <c r="KS24" s="689"/>
      <c r="KT24" s="2362"/>
      <c r="KU24" s="689"/>
      <c r="KV24" s="2362"/>
      <c r="KW24" s="689"/>
      <c r="KX24" s="2362"/>
      <c r="KY24" s="689"/>
      <c r="KZ24" s="2362"/>
      <c r="LA24" s="689"/>
      <c r="LB24" s="2362"/>
      <c r="LC24" s="689"/>
      <c r="LD24" s="2362"/>
      <c r="LE24" s="689"/>
      <c r="LF24" s="2362"/>
      <c r="LG24" s="689"/>
      <c r="LH24" s="2362"/>
      <c r="LI24" s="689"/>
      <c r="LJ24" s="2362"/>
      <c r="LK24" s="689"/>
      <c r="LL24" s="2362"/>
      <c r="LM24" s="689"/>
      <c r="LN24" s="2362"/>
      <c r="LO24" s="689"/>
      <c r="LP24" s="2362"/>
      <c r="LQ24" s="689"/>
      <c r="LR24" s="2362"/>
      <c r="LS24" s="689"/>
      <c r="LT24" s="2362"/>
      <c r="LU24" s="689"/>
      <c r="LV24" s="2362"/>
      <c r="LW24" s="689"/>
      <c r="LX24" s="2362"/>
      <c r="LY24" s="689"/>
      <c r="LZ24" s="2362"/>
      <c r="MA24" s="689"/>
      <c r="MB24" s="2362"/>
      <c r="MC24" s="689"/>
      <c r="MD24" s="2362"/>
      <c r="ME24" s="689"/>
      <c r="MF24" s="2362"/>
      <c r="MG24" s="689"/>
      <c r="MH24" s="2362"/>
      <c r="MI24" s="689"/>
      <c r="MJ24" s="2362"/>
      <c r="MK24" s="689"/>
      <c r="ML24" s="2362"/>
      <c r="MM24" s="689"/>
      <c r="MN24" s="2362"/>
      <c r="MO24" s="689"/>
      <c r="MP24" s="2362"/>
      <c r="MQ24" s="689"/>
      <c r="MR24" s="2362"/>
      <c r="MS24" s="689"/>
      <c r="MT24" s="2362"/>
      <c r="MU24" s="689"/>
      <c r="MV24" s="2362"/>
      <c r="MW24" s="689"/>
      <c r="MX24" s="2362"/>
      <c r="MY24" s="689"/>
      <c r="MZ24" s="2362"/>
      <c r="NA24" s="689"/>
      <c r="NB24" s="2362"/>
      <c r="NC24" s="689"/>
      <c r="ND24" s="2362"/>
      <c r="NE24" s="689"/>
      <c r="NF24" s="2362"/>
      <c r="NG24" s="689"/>
      <c r="NH24" s="2362"/>
      <c r="NI24" s="689"/>
      <c r="NJ24" s="2362"/>
      <c r="NK24" s="689"/>
      <c r="NL24" s="2362"/>
      <c r="NM24" s="689"/>
      <c r="NN24" s="2362"/>
      <c r="NO24" s="689"/>
      <c r="NP24" s="2362"/>
      <c r="NQ24" s="689"/>
      <c r="NR24" s="2362"/>
      <c r="NS24" s="957"/>
      <c r="NT24" s="729"/>
      <c r="OE24" s="684"/>
      <c r="OF24" s="767">
        <v>0</v>
      </c>
    </row>
    <row s="1644" customFormat="1" customHeight="1" ht="22.5">
      <c r="A25" s="2401"/>
      <c r="C25" s="965"/>
      <c r="D25" s="962" t="s">
        <v>1491</v>
      </c>
      <c r="E25" s="585" t="s">
        <v>1492</v>
      </c>
      <c r="F25" s="959" t="s">
        <v>779</v>
      </c>
      <c r="G25" s="959" t="s">
        <v>779</v>
      </c>
      <c r="H25" s="958" t="s">
        <v>779</v>
      </c>
      <c r="I25" s="959" t="s">
        <v>779</v>
      </c>
      <c r="J25" s="958" t="s">
        <v>779</v>
      </c>
      <c r="K25" s="2321" t="s">
        <v>779</v>
      </c>
      <c r="L25" s="2269" t="s">
        <v>779</v>
      </c>
      <c r="M25" s="2321" t="s">
        <v>779</v>
      </c>
      <c r="N25" s="2269" t="s">
        <v>779</v>
      </c>
      <c r="O25" s="2321" t="s">
        <v>779</v>
      </c>
      <c r="P25" s="2269" t="s">
        <v>779</v>
      </c>
      <c r="Q25" s="2321" t="s">
        <v>779</v>
      </c>
      <c r="R25" s="2269" t="s">
        <v>779</v>
      </c>
      <c r="S25" s="2321" t="s">
        <v>779</v>
      </c>
      <c r="T25" s="2269" t="s">
        <v>779</v>
      </c>
      <c r="U25" s="2321" t="s">
        <v>779</v>
      </c>
      <c r="V25" s="2269" t="s">
        <v>779</v>
      </c>
      <c r="W25" s="2321" t="s">
        <v>779</v>
      </c>
      <c r="X25" s="2269" t="s">
        <v>779</v>
      </c>
      <c r="Y25" s="2321" t="s">
        <v>779</v>
      </c>
      <c r="Z25" s="2269" t="s">
        <v>779</v>
      </c>
      <c r="AA25" s="2321" t="s">
        <v>779</v>
      </c>
      <c r="AB25" s="2269" t="s">
        <v>779</v>
      </c>
      <c r="AC25" s="2321" t="s">
        <v>779</v>
      </c>
      <c r="AD25" s="2269" t="s">
        <v>779</v>
      </c>
      <c r="AE25" s="2321" t="s">
        <v>779</v>
      </c>
      <c r="AF25" s="2269" t="s">
        <v>779</v>
      </c>
      <c r="AG25" s="2321" t="s">
        <v>779</v>
      </c>
      <c r="AH25" s="2269" t="s">
        <v>779</v>
      </c>
      <c r="AI25" s="2321" t="s">
        <v>779</v>
      </c>
      <c r="AJ25" s="2269" t="s">
        <v>779</v>
      </c>
      <c r="AK25" s="2321" t="s">
        <v>779</v>
      </c>
      <c r="AL25" s="2269" t="s">
        <v>779</v>
      </c>
      <c r="AM25" s="2321" t="s">
        <v>779</v>
      </c>
      <c r="AN25" s="2269" t="s">
        <v>779</v>
      </c>
      <c r="AO25" s="2321" t="s">
        <v>779</v>
      </c>
      <c r="AP25" s="2269" t="s">
        <v>779</v>
      </c>
      <c r="AQ25" s="2321" t="s">
        <v>779</v>
      </c>
      <c r="AR25" s="2269" t="s">
        <v>779</v>
      </c>
      <c r="AS25" s="2321" t="s">
        <v>779</v>
      </c>
      <c r="AT25" s="2269" t="s">
        <v>779</v>
      </c>
      <c r="AU25" s="2321" t="s">
        <v>779</v>
      </c>
      <c r="AV25" s="2269" t="s">
        <v>779</v>
      </c>
      <c r="AW25" s="2321" t="s">
        <v>779</v>
      </c>
      <c r="AX25" s="2269" t="s">
        <v>779</v>
      </c>
      <c r="AY25" s="2321" t="s">
        <v>779</v>
      </c>
      <c r="AZ25" s="2269" t="s">
        <v>779</v>
      </c>
      <c r="BA25" s="2321" t="s">
        <v>779</v>
      </c>
      <c r="BB25" s="2269" t="s">
        <v>779</v>
      </c>
      <c r="BC25" s="2321" t="s">
        <v>779</v>
      </c>
      <c r="BD25" s="2269" t="s">
        <v>779</v>
      </c>
      <c r="BE25" s="2321" t="s">
        <v>779</v>
      </c>
      <c r="BF25" s="2269" t="s">
        <v>779</v>
      </c>
      <c r="BG25" s="2321" t="s">
        <v>779</v>
      </c>
      <c r="BH25" s="2269" t="s">
        <v>779</v>
      </c>
      <c r="BI25" s="2321" t="s">
        <v>779</v>
      </c>
      <c r="BJ25" s="2269" t="s">
        <v>779</v>
      </c>
      <c r="BK25" s="2321" t="s">
        <v>779</v>
      </c>
      <c r="BL25" s="2269" t="s">
        <v>779</v>
      </c>
      <c r="BM25" s="2321" t="s">
        <v>779</v>
      </c>
      <c r="BN25" s="2269" t="s">
        <v>779</v>
      </c>
      <c r="BO25" s="2321" t="s">
        <v>779</v>
      </c>
      <c r="BP25" s="2269" t="s">
        <v>779</v>
      </c>
      <c r="BQ25" s="2321" t="s">
        <v>779</v>
      </c>
      <c r="BR25" s="2269" t="s">
        <v>779</v>
      </c>
      <c r="BS25" s="2321" t="s">
        <v>779</v>
      </c>
      <c r="BT25" s="2269" t="s">
        <v>779</v>
      </c>
      <c r="BU25" s="2321" t="s">
        <v>779</v>
      </c>
      <c r="BV25" s="2269" t="s">
        <v>779</v>
      </c>
      <c r="BW25" s="2321" t="s">
        <v>779</v>
      </c>
      <c r="BX25" s="2269" t="s">
        <v>779</v>
      </c>
      <c r="BY25" s="2321" t="s">
        <v>779</v>
      </c>
      <c r="BZ25" s="2269" t="s">
        <v>779</v>
      </c>
      <c r="CA25" s="2321" t="s">
        <v>779</v>
      </c>
      <c r="CB25" s="2269" t="s">
        <v>779</v>
      </c>
      <c r="CC25" s="2321" t="s">
        <v>779</v>
      </c>
      <c r="CD25" s="2269" t="s">
        <v>779</v>
      </c>
      <c r="CE25" s="2321" t="s">
        <v>779</v>
      </c>
      <c r="CF25" s="2269" t="s">
        <v>779</v>
      </c>
      <c r="CG25" s="2321" t="s">
        <v>779</v>
      </c>
      <c r="CH25" s="2269" t="s">
        <v>779</v>
      </c>
      <c r="CI25" s="2321" t="s">
        <v>779</v>
      </c>
      <c r="CJ25" s="2269" t="s">
        <v>779</v>
      </c>
      <c r="CK25" s="2321" t="s">
        <v>779</v>
      </c>
      <c r="CL25" s="2269" t="s">
        <v>779</v>
      </c>
      <c r="CM25" s="2321" t="s">
        <v>779</v>
      </c>
      <c r="CN25" s="2269" t="s">
        <v>779</v>
      </c>
      <c r="CO25" s="2321" t="s">
        <v>779</v>
      </c>
      <c r="CP25" s="2269" t="s">
        <v>779</v>
      </c>
      <c r="CQ25" s="2321" t="s">
        <v>779</v>
      </c>
      <c r="CR25" s="2269" t="s">
        <v>779</v>
      </c>
      <c r="CS25" s="2321" t="s">
        <v>779</v>
      </c>
      <c r="CT25" s="2269" t="s">
        <v>779</v>
      </c>
      <c r="CU25" s="2321" t="s">
        <v>779</v>
      </c>
      <c r="CV25" s="2269" t="s">
        <v>779</v>
      </c>
      <c r="CW25" s="2321" t="s">
        <v>779</v>
      </c>
      <c r="CX25" s="2269" t="s">
        <v>779</v>
      </c>
      <c r="CY25" s="2321" t="s">
        <v>779</v>
      </c>
      <c r="CZ25" s="2269" t="s">
        <v>779</v>
      </c>
      <c r="DA25" s="2321" t="s">
        <v>779</v>
      </c>
      <c r="DB25" s="2269" t="s">
        <v>779</v>
      </c>
      <c r="DC25" s="2321" t="s">
        <v>779</v>
      </c>
      <c r="DD25" s="2269" t="s">
        <v>779</v>
      </c>
      <c r="DE25" s="2321" t="s">
        <v>779</v>
      </c>
      <c r="DF25" s="2269" t="s">
        <v>779</v>
      </c>
      <c r="DG25" s="2321" t="s">
        <v>779</v>
      </c>
      <c r="DH25" s="2269" t="s">
        <v>779</v>
      </c>
      <c r="DI25" s="2321" t="s">
        <v>779</v>
      </c>
      <c r="DJ25" s="2269" t="s">
        <v>779</v>
      </c>
      <c r="DK25" s="2321" t="s">
        <v>779</v>
      </c>
      <c r="DL25" s="2269" t="s">
        <v>779</v>
      </c>
      <c r="DM25" s="2321" t="s">
        <v>779</v>
      </c>
      <c r="DN25" s="2269" t="s">
        <v>779</v>
      </c>
      <c r="DO25" s="2321" t="s">
        <v>779</v>
      </c>
      <c r="DP25" s="2269" t="s">
        <v>779</v>
      </c>
      <c r="DQ25" s="2321" t="s">
        <v>779</v>
      </c>
      <c r="DR25" s="2269" t="s">
        <v>779</v>
      </c>
      <c r="DS25" s="2321" t="s">
        <v>779</v>
      </c>
      <c r="DT25" s="2269" t="s">
        <v>779</v>
      </c>
      <c r="DU25" s="2321" t="s">
        <v>779</v>
      </c>
      <c r="DV25" s="2269" t="s">
        <v>779</v>
      </c>
      <c r="DW25" s="2321" t="s">
        <v>779</v>
      </c>
      <c r="DX25" s="2269" t="s">
        <v>779</v>
      </c>
      <c r="DY25" s="2321" t="s">
        <v>779</v>
      </c>
      <c r="DZ25" s="2269" t="s">
        <v>779</v>
      </c>
      <c r="EA25" s="2321" t="s">
        <v>779</v>
      </c>
      <c r="EB25" s="2269" t="s">
        <v>779</v>
      </c>
      <c r="EC25" s="2321" t="s">
        <v>779</v>
      </c>
      <c r="ED25" s="2269" t="s">
        <v>779</v>
      </c>
      <c r="EE25" s="2321" t="s">
        <v>779</v>
      </c>
      <c r="EF25" s="2269" t="s">
        <v>779</v>
      </c>
      <c r="EG25" s="2321" t="s">
        <v>779</v>
      </c>
      <c r="EH25" s="2269" t="s">
        <v>779</v>
      </c>
      <c r="EI25" s="2321" t="s">
        <v>779</v>
      </c>
      <c r="EJ25" s="2269" t="s">
        <v>779</v>
      </c>
      <c r="EK25" s="2321" t="s">
        <v>779</v>
      </c>
      <c r="EL25" s="2269" t="s">
        <v>779</v>
      </c>
      <c r="EM25" s="2321" t="s">
        <v>779</v>
      </c>
      <c r="EN25" s="2269" t="s">
        <v>779</v>
      </c>
      <c r="EO25" s="2321" t="s">
        <v>779</v>
      </c>
      <c r="EP25" s="2269" t="s">
        <v>779</v>
      </c>
      <c r="EQ25" s="2321" t="s">
        <v>779</v>
      </c>
      <c r="ER25" s="2269" t="s">
        <v>779</v>
      </c>
      <c r="ES25" s="2321" t="s">
        <v>779</v>
      </c>
      <c r="ET25" s="2269" t="s">
        <v>779</v>
      </c>
      <c r="EU25" s="2321" t="s">
        <v>779</v>
      </c>
      <c r="EV25" s="2269" t="s">
        <v>779</v>
      </c>
      <c r="EW25" s="2321" t="s">
        <v>779</v>
      </c>
      <c r="EX25" s="2269" t="s">
        <v>779</v>
      </c>
      <c r="EY25" s="2321" t="s">
        <v>779</v>
      </c>
      <c r="EZ25" s="2269" t="s">
        <v>779</v>
      </c>
      <c r="FA25" s="2321" t="s">
        <v>779</v>
      </c>
      <c r="FB25" s="2269" t="s">
        <v>779</v>
      </c>
      <c r="FC25" s="2321" t="s">
        <v>779</v>
      </c>
      <c r="FD25" s="2269" t="s">
        <v>779</v>
      </c>
      <c r="FE25" s="2321" t="s">
        <v>779</v>
      </c>
      <c r="FF25" s="2269" t="s">
        <v>779</v>
      </c>
      <c r="FG25" s="2321" t="s">
        <v>779</v>
      </c>
      <c r="FH25" s="2269" t="s">
        <v>779</v>
      </c>
      <c r="FI25" s="2321" t="s">
        <v>779</v>
      </c>
      <c r="FJ25" s="2269" t="s">
        <v>779</v>
      </c>
      <c r="FK25" s="2321" t="s">
        <v>779</v>
      </c>
      <c r="FL25" s="2269" t="s">
        <v>779</v>
      </c>
      <c r="FM25" s="2321" t="s">
        <v>779</v>
      </c>
      <c r="FN25" s="2269" t="s">
        <v>779</v>
      </c>
      <c r="FO25" s="2321" t="s">
        <v>779</v>
      </c>
      <c r="FP25" s="2269" t="s">
        <v>779</v>
      </c>
      <c r="FQ25" s="2321" t="s">
        <v>779</v>
      </c>
      <c r="FR25" s="2269" t="s">
        <v>779</v>
      </c>
      <c r="FS25" s="2321" t="s">
        <v>779</v>
      </c>
      <c r="FT25" s="2269" t="s">
        <v>779</v>
      </c>
      <c r="FU25" s="2321" t="s">
        <v>779</v>
      </c>
      <c r="FV25" s="2269" t="s">
        <v>779</v>
      </c>
      <c r="FW25" s="2321" t="s">
        <v>779</v>
      </c>
      <c r="FX25" s="2269" t="s">
        <v>779</v>
      </c>
      <c r="FY25" s="2321" t="s">
        <v>779</v>
      </c>
      <c r="FZ25" s="2269" t="s">
        <v>779</v>
      </c>
      <c r="GA25" s="2321" t="s">
        <v>779</v>
      </c>
      <c r="GB25" s="2269" t="s">
        <v>779</v>
      </c>
      <c r="GC25" s="2321" t="s">
        <v>779</v>
      </c>
      <c r="GD25" s="2269" t="s">
        <v>779</v>
      </c>
      <c r="GE25" s="2321" t="s">
        <v>779</v>
      </c>
      <c r="GF25" s="2269" t="s">
        <v>779</v>
      </c>
      <c r="GG25" s="2321" t="s">
        <v>779</v>
      </c>
      <c r="GH25" s="2269" t="s">
        <v>779</v>
      </c>
      <c r="GI25" s="2321" t="s">
        <v>779</v>
      </c>
      <c r="GJ25" s="2269" t="s">
        <v>779</v>
      </c>
      <c r="GK25" s="2321" t="s">
        <v>779</v>
      </c>
      <c r="GL25" s="2269" t="s">
        <v>779</v>
      </c>
      <c r="GM25" s="2321" t="s">
        <v>779</v>
      </c>
      <c r="GN25" s="2269" t="s">
        <v>779</v>
      </c>
      <c r="GO25" s="2321" t="s">
        <v>779</v>
      </c>
      <c r="GP25" s="2269" t="s">
        <v>779</v>
      </c>
      <c r="GQ25" s="2321" t="s">
        <v>779</v>
      </c>
      <c r="GR25" s="2269" t="s">
        <v>779</v>
      </c>
      <c r="GS25" s="2321" t="s">
        <v>779</v>
      </c>
      <c r="GT25" s="2269" t="s">
        <v>779</v>
      </c>
      <c r="GU25" s="2321" t="s">
        <v>779</v>
      </c>
      <c r="GV25" s="2269" t="s">
        <v>779</v>
      </c>
      <c r="GW25" s="2321" t="s">
        <v>779</v>
      </c>
      <c r="GX25" s="2269" t="s">
        <v>779</v>
      </c>
      <c r="GY25" s="2321" t="s">
        <v>779</v>
      </c>
      <c r="GZ25" s="2269" t="s">
        <v>779</v>
      </c>
      <c r="HA25" s="2321" t="s">
        <v>779</v>
      </c>
      <c r="HB25" s="2269" t="s">
        <v>779</v>
      </c>
      <c r="HC25" s="2321" t="s">
        <v>779</v>
      </c>
      <c r="HD25" s="2269" t="s">
        <v>779</v>
      </c>
      <c r="HE25" s="2321" t="s">
        <v>779</v>
      </c>
      <c r="HF25" s="2269" t="s">
        <v>779</v>
      </c>
      <c r="HG25" s="2321" t="s">
        <v>779</v>
      </c>
      <c r="HH25" s="2269" t="s">
        <v>779</v>
      </c>
      <c r="HI25" s="2321" t="s">
        <v>779</v>
      </c>
      <c r="HJ25" s="2269" t="s">
        <v>779</v>
      </c>
      <c r="HK25" s="2321" t="s">
        <v>779</v>
      </c>
      <c r="HL25" s="2269" t="s">
        <v>779</v>
      </c>
      <c r="HM25" s="2321" t="s">
        <v>779</v>
      </c>
      <c r="HN25" s="2269" t="s">
        <v>779</v>
      </c>
      <c r="HO25" s="2321" t="s">
        <v>779</v>
      </c>
      <c r="HP25" s="2269" t="s">
        <v>779</v>
      </c>
      <c r="HQ25" s="2321" t="s">
        <v>779</v>
      </c>
      <c r="HR25" s="2269" t="s">
        <v>779</v>
      </c>
      <c r="HS25" s="2321" t="s">
        <v>779</v>
      </c>
      <c r="HT25" s="2269" t="s">
        <v>779</v>
      </c>
      <c r="HU25" s="2321" t="s">
        <v>779</v>
      </c>
      <c r="HV25" s="2269" t="s">
        <v>779</v>
      </c>
      <c r="HW25" s="2321" t="s">
        <v>779</v>
      </c>
      <c r="HX25" s="2269" t="s">
        <v>779</v>
      </c>
      <c r="HY25" s="2321" t="s">
        <v>779</v>
      </c>
      <c r="HZ25" s="2269" t="s">
        <v>779</v>
      </c>
      <c r="IA25" s="2321" t="s">
        <v>779</v>
      </c>
      <c r="IB25" s="2269" t="s">
        <v>779</v>
      </c>
      <c r="IC25" s="2321" t="s">
        <v>779</v>
      </c>
      <c r="ID25" s="2269" t="s">
        <v>779</v>
      </c>
      <c r="IE25" s="2321" t="s">
        <v>779</v>
      </c>
      <c r="IF25" s="2269" t="s">
        <v>779</v>
      </c>
      <c r="IG25" s="2321" t="s">
        <v>779</v>
      </c>
      <c r="IH25" s="2269" t="s">
        <v>779</v>
      </c>
      <c r="II25" s="2321" t="s">
        <v>779</v>
      </c>
      <c r="IJ25" s="2269" t="s">
        <v>779</v>
      </c>
      <c r="IK25" s="2321" t="s">
        <v>779</v>
      </c>
      <c r="IL25" s="2269" t="s">
        <v>779</v>
      </c>
      <c r="IM25" s="2321" t="s">
        <v>779</v>
      </c>
      <c r="IN25" s="2269" t="s">
        <v>779</v>
      </c>
      <c r="IO25" s="2321" t="s">
        <v>779</v>
      </c>
      <c r="IP25" s="2269" t="s">
        <v>779</v>
      </c>
      <c r="IQ25" s="2321" t="s">
        <v>779</v>
      </c>
      <c r="IR25" s="2269" t="s">
        <v>779</v>
      </c>
      <c r="IS25" s="2321" t="s">
        <v>779</v>
      </c>
      <c r="IT25" s="2269" t="s">
        <v>779</v>
      </c>
      <c r="IU25" s="2321" t="s">
        <v>779</v>
      </c>
      <c r="IV25" s="2269" t="s">
        <v>779</v>
      </c>
      <c r="IW25" s="2321" t="s">
        <v>779</v>
      </c>
      <c r="IX25" s="2269" t="s">
        <v>779</v>
      </c>
      <c r="IY25" s="2321" t="s">
        <v>779</v>
      </c>
      <c r="IZ25" s="2269" t="s">
        <v>779</v>
      </c>
      <c r="JA25" s="2321" t="s">
        <v>779</v>
      </c>
      <c r="JB25" s="2269" t="s">
        <v>779</v>
      </c>
      <c r="JC25" s="2321" t="s">
        <v>779</v>
      </c>
      <c r="JD25" s="2269" t="s">
        <v>779</v>
      </c>
      <c r="JE25" s="2321" t="s">
        <v>779</v>
      </c>
      <c r="JF25" s="2269" t="s">
        <v>779</v>
      </c>
      <c r="JG25" s="2321" t="s">
        <v>779</v>
      </c>
      <c r="JH25" s="2269" t="s">
        <v>779</v>
      </c>
      <c r="JI25" s="2321" t="s">
        <v>779</v>
      </c>
      <c r="JJ25" s="2269" t="s">
        <v>779</v>
      </c>
      <c r="JK25" s="2321" t="s">
        <v>779</v>
      </c>
      <c r="JL25" s="2269" t="s">
        <v>779</v>
      </c>
      <c r="JM25" s="2321" t="s">
        <v>779</v>
      </c>
      <c r="JN25" s="2269" t="s">
        <v>779</v>
      </c>
      <c r="JO25" s="2321" t="s">
        <v>779</v>
      </c>
      <c r="JP25" s="2269" t="s">
        <v>779</v>
      </c>
      <c r="JQ25" s="2321" t="s">
        <v>779</v>
      </c>
      <c r="JR25" s="2269" t="s">
        <v>779</v>
      </c>
      <c r="JS25" s="2321" t="s">
        <v>779</v>
      </c>
      <c r="JT25" s="2269" t="s">
        <v>779</v>
      </c>
      <c r="JU25" s="2321" t="s">
        <v>779</v>
      </c>
      <c r="JV25" s="2269" t="s">
        <v>779</v>
      </c>
      <c r="JW25" s="2321" t="s">
        <v>779</v>
      </c>
      <c r="JX25" s="2269" t="s">
        <v>779</v>
      </c>
      <c r="JY25" s="2321" t="s">
        <v>779</v>
      </c>
      <c r="JZ25" s="2269" t="s">
        <v>779</v>
      </c>
      <c r="KA25" s="2321" t="s">
        <v>779</v>
      </c>
      <c r="KB25" s="2269" t="s">
        <v>779</v>
      </c>
      <c r="KC25" s="2321" t="s">
        <v>779</v>
      </c>
      <c r="KD25" s="2269" t="s">
        <v>779</v>
      </c>
      <c r="KE25" s="2321" t="s">
        <v>779</v>
      </c>
      <c r="KF25" s="2269" t="s">
        <v>779</v>
      </c>
      <c r="KG25" s="2321" t="s">
        <v>779</v>
      </c>
      <c r="KH25" s="2269" t="s">
        <v>779</v>
      </c>
      <c r="KI25" s="2321" t="s">
        <v>779</v>
      </c>
      <c r="KJ25" s="2269" t="s">
        <v>779</v>
      </c>
      <c r="KK25" s="2321" t="s">
        <v>779</v>
      </c>
      <c r="KL25" s="2269" t="s">
        <v>779</v>
      </c>
      <c r="KM25" s="2321" t="s">
        <v>779</v>
      </c>
      <c r="KN25" s="2269" t="s">
        <v>779</v>
      </c>
      <c r="KO25" s="2321" t="s">
        <v>779</v>
      </c>
      <c r="KP25" s="2269" t="s">
        <v>779</v>
      </c>
      <c r="KQ25" s="2321" t="s">
        <v>779</v>
      </c>
      <c r="KR25" s="2269" t="s">
        <v>779</v>
      </c>
      <c r="KS25" s="2321" t="s">
        <v>779</v>
      </c>
      <c r="KT25" s="2269" t="s">
        <v>779</v>
      </c>
      <c r="KU25" s="2321" t="s">
        <v>779</v>
      </c>
      <c r="KV25" s="2269" t="s">
        <v>779</v>
      </c>
      <c r="KW25" s="2321" t="s">
        <v>779</v>
      </c>
      <c r="KX25" s="2269" t="s">
        <v>779</v>
      </c>
      <c r="KY25" s="2321" t="s">
        <v>779</v>
      </c>
      <c r="KZ25" s="2269" t="s">
        <v>779</v>
      </c>
      <c r="LA25" s="2321" t="s">
        <v>779</v>
      </c>
      <c r="LB25" s="2269" t="s">
        <v>779</v>
      </c>
      <c r="LC25" s="2321" t="s">
        <v>779</v>
      </c>
      <c r="LD25" s="2269" t="s">
        <v>779</v>
      </c>
      <c r="LE25" s="2321" t="s">
        <v>779</v>
      </c>
      <c r="LF25" s="2269" t="s">
        <v>779</v>
      </c>
      <c r="LG25" s="2321" t="s">
        <v>779</v>
      </c>
      <c r="LH25" s="2269" t="s">
        <v>779</v>
      </c>
      <c r="LI25" s="2321" t="s">
        <v>779</v>
      </c>
      <c r="LJ25" s="2269" t="s">
        <v>779</v>
      </c>
      <c r="LK25" s="2321" t="s">
        <v>779</v>
      </c>
      <c r="LL25" s="2269" t="s">
        <v>779</v>
      </c>
      <c r="LM25" s="2321" t="s">
        <v>779</v>
      </c>
      <c r="LN25" s="2269" t="s">
        <v>779</v>
      </c>
      <c r="LO25" s="2321" t="s">
        <v>779</v>
      </c>
      <c r="LP25" s="2269" t="s">
        <v>779</v>
      </c>
      <c r="LQ25" s="2321" t="s">
        <v>779</v>
      </c>
      <c r="LR25" s="2269" t="s">
        <v>779</v>
      </c>
      <c r="LS25" s="2321" t="s">
        <v>779</v>
      </c>
      <c r="LT25" s="2269" t="s">
        <v>779</v>
      </c>
      <c r="LU25" s="2321" t="s">
        <v>779</v>
      </c>
      <c r="LV25" s="2269" t="s">
        <v>779</v>
      </c>
      <c r="LW25" s="2321" t="s">
        <v>779</v>
      </c>
      <c r="LX25" s="2269" t="s">
        <v>779</v>
      </c>
      <c r="LY25" s="2321" t="s">
        <v>779</v>
      </c>
      <c r="LZ25" s="2269" t="s">
        <v>779</v>
      </c>
      <c r="MA25" s="2321" t="s">
        <v>779</v>
      </c>
      <c r="MB25" s="2269" t="s">
        <v>779</v>
      </c>
      <c r="MC25" s="2321" t="s">
        <v>779</v>
      </c>
      <c r="MD25" s="2269" t="s">
        <v>779</v>
      </c>
      <c r="ME25" s="2321" t="s">
        <v>779</v>
      </c>
      <c r="MF25" s="2269" t="s">
        <v>779</v>
      </c>
      <c r="MG25" s="2321" t="s">
        <v>779</v>
      </c>
      <c r="MH25" s="2269" t="s">
        <v>779</v>
      </c>
      <c r="MI25" s="2321" t="s">
        <v>779</v>
      </c>
      <c r="MJ25" s="2269" t="s">
        <v>779</v>
      </c>
      <c r="MK25" s="2321" t="s">
        <v>779</v>
      </c>
      <c r="ML25" s="2269" t="s">
        <v>779</v>
      </c>
      <c r="MM25" s="2321" t="s">
        <v>779</v>
      </c>
      <c r="MN25" s="2269" t="s">
        <v>779</v>
      </c>
      <c r="MO25" s="2321" t="s">
        <v>779</v>
      </c>
      <c r="MP25" s="2269" t="s">
        <v>779</v>
      </c>
      <c r="MQ25" s="2321" t="s">
        <v>779</v>
      </c>
      <c r="MR25" s="2269" t="s">
        <v>779</v>
      </c>
      <c r="MS25" s="2321" t="s">
        <v>779</v>
      </c>
      <c r="MT25" s="2269" t="s">
        <v>779</v>
      </c>
      <c r="MU25" s="2321" t="s">
        <v>779</v>
      </c>
      <c r="MV25" s="2269" t="s">
        <v>779</v>
      </c>
      <c r="MW25" s="2321" t="s">
        <v>779</v>
      </c>
      <c r="MX25" s="2269" t="s">
        <v>779</v>
      </c>
      <c r="MY25" s="2321" t="s">
        <v>779</v>
      </c>
      <c r="MZ25" s="2269" t="s">
        <v>779</v>
      </c>
      <c r="NA25" s="2321" t="s">
        <v>779</v>
      </c>
      <c r="NB25" s="2269" t="s">
        <v>779</v>
      </c>
      <c r="NC25" s="2321" t="s">
        <v>779</v>
      </c>
      <c r="ND25" s="2269" t="s">
        <v>779</v>
      </c>
      <c r="NE25" s="2321" t="s">
        <v>779</v>
      </c>
      <c r="NF25" s="2269" t="s">
        <v>779</v>
      </c>
      <c r="NG25" s="2321" t="s">
        <v>779</v>
      </c>
      <c r="NH25" s="2269" t="s">
        <v>779</v>
      </c>
      <c r="NI25" s="2321" t="s">
        <v>779</v>
      </c>
      <c r="NJ25" s="2269" t="s">
        <v>779</v>
      </c>
      <c r="NK25" s="2321" t="s">
        <v>779</v>
      </c>
      <c r="NL25" s="2269" t="s">
        <v>779</v>
      </c>
      <c r="NM25" s="2321" t="s">
        <v>779</v>
      </c>
      <c r="NN25" s="2269" t="s">
        <v>779</v>
      </c>
      <c r="NO25" s="2321" t="s">
        <v>779</v>
      </c>
      <c r="NP25" s="2269" t="s">
        <v>779</v>
      </c>
      <c r="NQ25" s="2321" t="s">
        <v>779</v>
      </c>
      <c r="NR25" s="2269" t="s">
        <v>779</v>
      </c>
      <c r="NS25" s="957"/>
      <c r="NT25" s="729"/>
      <c r="OE25" s="684"/>
      <c r="OF25" s="767">
        <v>0</v>
      </c>
    </row>
    <row s="1644" customFormat="1" customHeight="1" ht="18.75">
      <c r="A26" s="2401"/>
      <c r="C26" s="965"/>
      <c r="D26" s="962" t="s">
        <v>1493</v>
      </c>
      <c r="E26" s="562" t="s">
        <v>1494</v>
      </c>
      <c r="F26" s="959" t="s">
        <v>1495</v>
      </c>
      <c r="G26" s="689"/>
      <c r="H26" s="695"/>
      <c r="I26" s="689"/>
      <c r="J26" s="695"/>
      <c r="K26" s="689"/>
      <c r="L26" s="2362"/>
      <c r="M26" s="689"/>
      <c r="N26" s="2362"/>
      <c r="O26" s="689"/>
      <c r="P26" s="2362"/>
      <c r="Q26" s="689"/>
      <c r="R26" s="2362"/>
      <c r="S26" s="689"/>
      <c r="T26" s="2362"/>
      <c r="U26" s="689"/>
      <c r="V26" s="2362"/>
      <c r="W26" s="689"/>
      <c r="X26" s="2362"/>
      <c r="Y26" s="689"/>
      <c r="Z26" s="2362"/>
      <c r="AA26" s="689"/>
      <c r="AB26" s="2362"/>
      <c r="AC26" s="689"/>
      <c r="AD26" s="2362"/>
      <c r="AE26" s="689"/>
      <c r="AF26" s="2362"/>
      <c r="AG26" s="689"/>
      <c r="AH26" s="2362"/>
      <c r="AI26" s="689"/>
      <c r="AJ26" s="2362"/>
      <c r="AK26" s="689"/>
      <c r="AL26" s="2362"/>
      <c r="AM26" s="689"/>
      <c r="AN26" s="2362"/>
      <c r="AO26" s="689"/>
      <c r="AP26" s="2362"/>
      <c r="AQ26" s="689"/>
      <c r="AR26" s="2362"/>
      <c r="AS26" s="689"/>
      <c r="AT26" s="2362"/>
      <c r="AU26" s="689"/>
      <c r="AV26" s="2362"/>
      <c r="AW26" s="689"/>
      <c r="AX26" s="2362"/>
      <c r="AY26" s="689"/>
      <c r="AZ26" s="2362"/>
      <c r="BA26" s="689"/>
      <c r="BB26" s="2362"/>
      <c r="BC26" s="689"/>
      <c r="BD26" s="2362"/>
      <c r="BE26" s="689"/>
      <c r="BF26" s="2362"/>
      <c r="BG26" s="689"/>
      <c r="BH26" s="2362"/>
      <c r="BI26" s="689"/>
      <c r="BJ26" s="2362"/>
      <c r="BK26" s="689"/>
      <c r="BL26" s="2362"/>
      <c r="BM26" s="689"/>
      <c r="BN26" s="2362"/>
      <c r="BO26" s="689"/>
      <c r="BP26" s="2362"/>
      <c r="BQ26" s="689"/>
      <c r="BR26" s="2362"/>
      <c r="BS26" s="689"/>
      <c r="BT26" s="2362"/>
      <c r="BU26" s="689"/>
      <c r="BV26" s="2362"/>
      <c r="BW26" s="689"/>
      <c r="BX26" s="2362"/>
      <c r="BY26" s="689"/>
      <c r="BZ26" s="2362"/>
      <c r="CA26" s="689"/>
      <c r="CB26" s="2362"/>
      <c r="CC26" s="689"/>
      <c r="CD26" s="2362"/>
      <c r="CE26" s="689"/>
      <c r="CF26" s="2362"/>
      <c r="CG26" s="689"/>
      <c r="CH26" s="2362"/>
      <c r="CI26" s="689"/>
      <c r="CJ26" s="2362"/>
      <c r="CK26" s="689"/>
      <c r="CL26" s="2362"/>
      <c r="CM26" s="689"/>
      <c r="CN26" s="2362"/>
      <c r="CO26" s="689"/>
      <c r="CP26" s="2362"/>
      <c r="CQ26" s="689"/>
      <c r="CR26" s="2362"/>
      <c r="CS26" s="689"/>
      <c r="CT26" s="2362"/>
      <c r="CU26" s="689"/>
      <c r="CV26" s="2362"/>
      <c r="CW26" s="689"/>
      <c r="CX26" s="2362"/>
      <c r="CY26" s="689"/>
      <c r="CZ26" s="2362"/>
      <c r="DA26" s="689"/>
      <c r="DB26" s="2362"/>
      <c r="DC26" s="689"/>
      <c r="DD26" s="2362"/>
      <c r="DE26" s="689"/>
      <c r="DF26" s="2362"/>
      <c r="DG26" s="689"/>
      <c r="DH26" s="2362"/>
      <c r="DI26" s="689"/>
      <c r="DJ26" s="2362"/>
      <c r="DK26" s="689"/>
      <c r="DL26" s="2362"/>
      <c r="DM26" s="689"/>
      <c r="DN26" s="2362"/>
      <c r="DO26" s="689"/>
      <c r="DP26" s="2362"/>
      <c r="DQ26" s="689"/>
      <c r="DR26" s="2362"/>
      <c r="DS26" s="689"/>
      <c r="DT26" s="2362"/>
      <c r="DU26" s="689"/>
      <c r="DV26" s="2362"/>
      <c r="DW26" s="689"/>
      <c r="DX26" s="2362"/>
      <c r="DY26" s="689"/>
      <c r="DZ26" s="2362"/>
      <c r="EA26" s="689"/>
      <c r="EB26" s="2362"/>
      <c r="EC26" s="689"/>
      <c r="ED26" s="2362"/>
      <c r="EE26" s="689"/>
      <c r="EF26" s="2362"/>
      <c r="EG26" s="689"/>
      <c r="EH26" s="2362"/>
      <c r="EI26" s="689"/>
      <c r="EJ26" s="2362"/>
      <c r="EK26" s="689"/>
      <c r="EL26" s="2362"/>
      <c r="EM26" s="689"/>
      <c r="EN26" s="2362"/>
      <c r="EO26" s="689"/>
      <c r="EP26" s="2362"/>
      <c r="EQ26" s="689"/>
      <c r="ER26" s="2362"/>
      <c r="ES26" s="689"/>
      <c r="ET26" s="2362"/>
      <c r="EU26" s="689"/>
      <c r="EV26" s="2362"/>
      <c r="EW26" s="689"/>
      <c r="EX26" s="2362"/>
      <c r="EY26" s="689"/>
      <c r="EZ26" s="2362"/>
      <c r="FA26" s="689"/>
      <c r="FB26" s="2362"/>
      <c r="FC26" s="689"/>
      <c r="FD26" s="2362"/>
      <c r="FE26" s="689"/>
      <c r="FF26" s="2362"/>
      <c r="FG26" s="689"/>
      <c r="FH26" s="2362"/>
      <c r="FI26" s="689"/>
      <c r="FJ26" s="2362"/>
      <c r="FK26" s="689"/>
      <c r="FL26" s="2362"/>
      <c r="FM26" s="689"/>
      <c r="FN26" s="2362"/>
      <c r="FO26" s="689"/>
      <c r="FP26" s="2362"/>
      <c r="FQ26" s="689"/>
      <c r="FR26" s="2362"/>
      <c r="FS26" s="689"/>
      <c r="FT26" s="2362"/>
      <c r="FU26" s="689"/>
      <c r="FV26" s="2362"/>
      <c r="FW26" s="689"/>
      <c r="FX26" s="2362"/>
      <c r="FY26" s="689"/>
      <c r="FZ26" s="2362"/>
      <c r="GA26" s="689"/>
      <c r="GB26" s="2362"/>
      <c r="GC26" s="689"/>
      <c r="GD26" s="2362"/>
      <c r="GE26" s="689"/>
      <c r="GF26" s="2362"/>
      <c r="GG26" s="689"/>
      <c r="GH26" s="2362"/>
      <c r="GI26" s="689"/>
      <c r="GJ26" s="2362"/>
      <c r="GK26" s="689"/>
      <c r="GL26" s="2362"/>
      <c r="GM26" s="689"/>
      <c r="GN26" s="2362"/>
      <c r="GO26" s="689"/>
      <c r="GP26" s="2362"/>
      <c r="GQ26" s="689"/>
      <c r="GR26" s="2362"/>
      <c r="GS26" s="689"/>
      <c r="GT26" s="2362"/>
      <c r="GU26" s="689"/>
      <c r="GV26" s="2362"/>
      <c r="GW26" s="689"/>
      <c r="GX26" s="2362"/>
      <c r="GY26" s="689"/>
      <c r="GZ26" s="2362"/>
      <c r="HA26" s="689"/>
      <c r="HB26" s="2362"/>
      <c r="HC26" s="689"/>
      <c r="HD26" s="2362"/>
      <c r="HE26" s="689"/>
      <c r="HF26" s="2362"/>
      <c r="HG26" s="689"/>
      <c r="HH26" s="2362"/>
      <c r="HI26" s="689"/>
      <c r="HJ26" s="2362"/>
      <c r="HK26" s="689"/>
      <c r="HL26" s="2362"/>
      <c r="HM26" s="689"/>
      <c r="HN26" s="2362"/>
      <c r="HO26" s="689"/>
      <c r="HP26" s="2362"/>
      <c r="HQ26" s="689"/>
      <c r="HR26" s="2362"/>
      <c r="HS26" s="689"/>
      <c r="HT26" s="2362"/>
      <c r="HU26" s="689"/>
      <c r="HV26" s="2362"/>
      <c r="HW26" s="689"/>
      <c r="HX26" s="2362"/>
      <c r="HY26" s="689"/>
      <c r="HZ26" s="2362"/>
      <c r="IA26" s="689"/>
      <c r="IB26" s="2362"/>
      <c r="IC26" s="689"/>
      <c r="ID26" s="2362"/>
      <c r="IE26" s="689"/>
      <c r="IF26" s="2362"/>
      <c r="IG26" s="689"/>
      <c r="IH26" s="2362"/>
      <c r="II26" s="689"/>
      <c r="IJ26" s="2362"/>
      <c r="IK26" s="689"/>
      <c r="IL26" s="2362"/>
      <c r="IM26" s="689"/>
      <c r="IN26" s="2362"/>
      <c r="IO26" s="689"/>
      <c r="IP26" s="2362"/>
      <c r="IQ26" s="689"/>
      <c r="IR26" s="2362"/>
      <c r="IS26" s="689"/>
      <c r="IT26" s="2362"/>
      <c r="IU26" s="689"/>
      <c r="IV26" s="2362"/>
      <c r="IW26" s="689"/>
      <c r="IX26" s="2362"/>
      <c r="IY26" s="689"/>
      <c r="IZ26" s="2362"/>
      <c r="JA26" s="689"/>
      <c r="JB26" s="2362"/>
      <c r="JC26" s="689"/>
      <c r="JD26" s="2362"/>
      <c r="JE26" s="689"/>
      <c r="JF26" s="2362"/>
      <c r="JG26" s="689"/>
      <c r="JH26" s="2362"/>
      <c r="JI26" s="689"/>
      <c r="JJ26" s="2362"/>
      <c r="JK26" s="689"/>
      <c r="JL26" s="2362"/>
      <c r="JM26" s="689"/>
      <c r="JN26" s="2362"/>
      <c r="JO26" s="689"/>
      <c r="JP26" s="2362"/>
      <c r="JQ26" s="689"/>
      <c r="JR26" s="2362"/>
      <c r="JS26" s="689"/>
      <c r="JT26" s="2362"/>
      <c r="JU26" s="689"/>
      <c r="JV26" s="2362"/>
      <c r="JW26" s="689"/>
      <c r="JX26" s="2362"/>
      <c r="JY26" s="689"/>
      <c r="JZ26" s="2362"/>
      <c r="KA26" s="689"/>
      <c r="KB26" s="2362"/>
      <c r="KC26" s="689"/>
      <c r="KD26" s="2362"/>
      <c r="KE26" s="689"/>
      <c r="KF26" s="2362"/>
      <c r="KG26" s="689"/>
      <c r="KH26" s="2362"/>
      <c r="KI26" s="689"/>
      <c r="KJ26" s="2362"/>
      <c r="KK26" s="689"/>
      <c r="KL26" s="2362"/>
      <c r="KM26" s="689"/>
      <c r="KN26" s="2362"/>
      <c r="KO26" s="689"/>
      <c r="KP26" s="2362"/>
      <c r="KQ26" s="689"/>
      <c r="KR26" s="2362"/>
      <c r="KS26" s="689"/>
      <c r="KT26" s="2362"/>
      <c r="KU26" s="689"/>
      <c r="KV26" s="2362"/>
      <c r="KW26" s="689"/>
      <c r="KX26" s="2362"/>
      <c r="KY26" s="689"/>
      <c r="KZ26" s="2362"/>
      <c r="LA26" s="689"/>
      <c r="LB26" s="2362"/>
      <c r="LC26" s="689"/>
      <c r="LD26" s="2362"/>
      <c r="LE26" s="689"/>
      <c r="LF26" s="2362"/>
      <c r="LG26" s="689"/>
      <c r="LH26" s="2362"/>
      <c r="LI26" s="689"/>
      <c r="LJ26" s="2362"/>
      <c r="LK26" s="689"/>
      <c r="LL26" s="2362"/>
      <c r="LM26" s="689"/>
      <c r="LN26" s="2362"/>
      <c r="LO26" s="689"/>
      <c r="LP26" s="2362"/>
      <c r="LQ26" s="689"/>
      <c r="LR26" s="2362"/>
      <c r="LS26" s="689"/>
      <c r="LT26" s="2362"/>
      <c r="LU26" s="689"/>
      <c r="LV26" s="2362"/>
      <c r="LW26" s="689"/>
      <c r="LX26" s="2362"/>
      <c r="LY26" s="689"/>
      <c r="LZ26" s="2362"/>
      <c r="MA26" s="689"/>
      <c r="MB26" s="2362"/>
      <c r="MC26" s="689"/>
      <c r="MD26" s="2362"/>
      <c r="ME26" s="689"/>
      <c r="MF26" s="2362"/>
      <c r="MG26" s="689"/>
      <c r="MH26" s="2362"/>
      <c r="MI26" s="689"/>
      <c r="MJ26" s="2362"/>
      <c r="MK26" s="689"/>
      <c r="ML26" s="2362"/>
      <c r="MM26" s="689"/>
      <c r="MN26" s="2362"/>
      <c r="MO26" s="689"/>
      <c r="MP26" s="2362"/>
      <c r="MQ26" s="689"/>
      <c r="MR26" s="2362"/>
      <c r="MS26" s="689"/>
      <c r="MT26" s="2362"/>
      <c r="MU26" s="689"/>
      <c r="MV26" s="2362"/>
      <c r="MW26" s="689"/>
      <c r="MX26" s="2362"/>
      <c r="MY26" s="689"/>
      <c r="MZ26" s="2362"/>
      <c r="NA26" s="689"/>
      <c r="NB26" s="2362"/>
      <c r="NC26" s="689"/>
      <c r="ND26" s="2362"/>
      <c r="NE26" s="689"/>
      <c r="NF26" s="2362"/>
      <c r="NG26" s="689"/>
      <c r="NH26" s="2362"/>
      <c r="NI26" s="689"/>
      <c r="NJ26" s="2362"/>
      <c r="NK26" s="689"/>
      <c r="NL26" s="2362"/>
      <c r="NM26" s="689"/>
      <c r="NN26" s="2362"/>
      <c r="NO26" s="689"/>
      <c r="NP26" s="2362"/>
      <c r="NQ26" s="689"/>
      <c r="NR26" s="2362"/>
      <c r="NS26" s="957"/>
      <c r="NT26" s="729"/>
      <c r="OE26" s="684"/>
      <c r="OF26" s="767">
        <v>0</v>
      </c>
    </row>
    <row s="1644" customFormat="1" customHeight="1" ht="18.75">
      <c r="A27" s="2401"/>
      <c r="C27" s="965"/>
      <c r="D27" s="962" t="s">
        <v>1496</v>
      </c>
      <c r="E27" s="562" t="s">
        <v>1497</v>
      </c>
      <c r="F27" s="959" t="s">
        <v>1498</v>
      </c>
      <c r="G27" s="689"/>
      <c r="H27" s="695"/>
      <c r="I27" s="689"/>
      <c r="J27" s="695"/>
      <c r="K27" s="689"/>
      <c r="L27" s="2362"/>
      <c r="M27" s="689"/>
      <c r="N27" s="2362"/>
      <c r="O27" s="689"/>
      <c r="P27" s="2362"/>
      <c r="Q27" s="689"/>
      <c r="R27" s="2362"/>
      <c r="S27" s="689"/>
      <c r="T27" s="2362"/>
      <c r="U27" s="689"/>
      <c r="V27" s="2362"/>
      <c r="W27" s="689"/>
      <c r="X27" s="2362"/>
      <c r="Y27" s="689"/>
      <c r="Z27" s="2362"/>
      <c r="AA27" s="689"/>
      <c r="AB27" s="2362"/>
      <c r="AC27" s="689"/>
      <c r="AD27" s="2362"/>
      <c r="AE27" s="689"/>
      <c r="AF27" s="2362"/>
      <c r="AG27" s="689"/>
      <c r="AH27" s="2362"/>
      <c r="AI27" s="689"/>
      <c r="AJ27" s="2362"/>
      <c r="AK27" s="689"/>
      <c r="AL27" s="2362"/>
      <c r="AM27" s="689"/>
      <c r="AN27" s="2362"/>
      <c r="AO27" s="689"/>
      <c r="AP27" s="2362"/>
      <c r="AQ27" s="689"/>
      <c r="AR27" s="2362"/>
      <c r="AS27" s="689"/>
      <c r="AT27" s="2362"/>
      <c r="AU27" s="689"/>
      <c r="AV27" s="2362"/>
      <c r="AW27" s="689"/>
      <c r="AX27" s="2362"/>
      <c r="AY27" s="689"/>
      <c r="AZ27" s="2362"/>
      <c r="BA27" s="689"/>
      <c r="BB27" s="2362"/>
      <c r="BC27" s="689"/>
      <c r="BD27" s="2362"/>
      <c r="BE27" s="689"/>
      <c r="BF27" s="2362"/>
      <c r="BG27" s="689"/>
      <c r="BH27" s="2362"/>
      <c r="BI27" s="689"/>
      <c r="BJ27" s="2362"/>
      <c r="BK27" s="689"/>
      <c r="BL27" s="2362"/>
      <c r="BM27" s="689"/>
      <c r="BN27" s="2362"/>
      <c r="BO27" s="689"/>
      <c r="BP27" s="2362"/>
      <c r="BQ27" s="689"/>
      <c r="BR27" s="2362"/>
      <c r="BS27" s="689"/>
      <c r="BT27" s="2362"/>
      <c r="BU27" s="689"/>
      <c r="BV27" s="2362"/>
      <c r="BW27" s="689"/>
      <c r="BX27" s="2362"/>
      <c r="BY27" s="689"/>
      <c r="BZ27" s="2362"/>
      <c r="CA27" s="689"/>
      <c r="CB27" s="2362"/>
      <c r="CC27" s="689"/>
      <c r="CD27" s="2362"/>
      <c r="CE27" s="689"/>
      <c r="CF27" s="2362"/>
      <c r="CG27" s="689"/>
      <c r="CH27" s="2362"/>
      <c r="CI27" s="689"/>
      <c r="CJ27" s="2362"/>
      <c r="CK27" s="689"/>
      <c r="CL27" s="2362"/>
      <c r="CM27" s="689"/>
      <c r="CN27" s="2362"/>
      <c r="CO27" s="689"/>
      <c r="CP27" s="2362"/>
      <c r="CQ27" s="689"/>
      <c r="CR27" s="2362"/>
      <c r="CS27" s="689"/>
      <c r="CT27" s="2362"/>
      <c r="CU27" s="689"/>
      <c r="CV27" s="2362"/>
      <c r="CW27" s="689"/>
      <c r="CX27" s="2362"/>
      <c r="CY27" s="689"/>
      <c r="CZ27" s="2362"/>
      <c r="DA27" s="689"/>
      <c r="DB27" s="2362"/>
      <c r="DC27" s="689"/>
      <c r="DD27" s="2362"/>
      <c r="DE27" s="689"/>
      <c r="DF27" s="2362"/>
      <c r="DG27" s="689"/>
      <c r="DH27" s="2362"/>
      <c r="DI27" s="689"/>
      <c r="DJ27" s="2362"/>
      <c r="DK27" s="689"/>
      <c r="DL27" s="2362"/>
      <c r="DM27" s="689"/>
      <c r="DN27" s="2362"/>
      <c r="DO27" s="689"/>
      <c r="DP27" s="2362"/>
      <c r="DQ27" s="689"/>
      <c r="DR27" s="2362"/>
      <c r="DS27" s="689"/>
      <c r="DT27" s="2362"/>
      <c r="DU27" s="689"/>
      <c r="DV27" s="2362"/>
      <c r="DW27" s="689"/>
      <c r="DX27" s="2362"/>
      <c r="DY27" s="689"/>
      <c r="DZ27" s="2362"/>
      <c r="EA27" s="689"/>
      <c r="EB27" s="2362"/>
      <c r="EC27" s="689"/>
      <c r="ED27" s="2362"/>
      <c r="EE27" s="689"/>
      <c r="EF27" s="2362"/>
      <c r="EG27" s="689"/>
      <c r="EH27" s="2362"/>
      <c r="EI27" s="689"/>
      <c r="EJ27" s="2362"/>
      <c r="EK27" s="689"/>
      <c r="EL27" s="2362"/>
      <c r="EM27" s="689"/>
      <c r="EN27" s="2362"/>
      <c r="EO27" s="689"/>
      <c r="EP27" s="2362"/>
      <c r="EQ27" s="689"/>
      <c r="ER27" s="2362"/>
      <c r="ES27" s="689"/>
      <c r="ET27" s="2362"/>
      <c r="EU27" s="689"/>
      <c r="EV27" s="2362"/>
      <c r="EW27" s="689"/>
      <c r="EX27" s="2362"/>
      <c r="EY27" s="689"/>
      <c r="EZ27" s="2362"/>
      <c r="FA27" s="689"/>
      <c r="FB27" s="2362"/>
      <c r="FC27" s="689"/>
      <c r="FD27" s="2362"/>
      <c r="FE27" s="689"/>
      <c r="FF27" s="2362"/>
      <c r="FG27" s="689"/>
      <c r="FH27" s="2362"/>
      <c r="FI27" s="689"/>
      <c r="FJ27" s="2362"/>
      <c r="FK27" s="689"/>
      <c r="FL27" s="2362"/>
      <c r="FM27" s="689"/>
      <c r="FN27" s="2362"/>
      <c r="FO27" s="689"/>
      <c r="FP27" s="2362"/>
      <c r="FQ27" s="689"/>
      <c r="FR27" s="2362"/>
      <c r="FS27" s="689"/>
      <c r="FT27" s="2362"/>
      <c r="FU27" s="689"/>
      <c r="FV27" s="2362"/>
      <c r="FW27" s="689"/>
      <c r="FX27" s="2362"/>
      <c r="FY27" s="689"/>
      <c r="FZ27" s="2362"/>
      <c r="GA27" s="689"/>
      <c r="GB27" s="2362"/>
      <c r="GC27" s="689"/>
      <c r="GD27" s="2362"/>
      <c r="GE27" s="689"/>
      <c r="GF27" s="2362"/>
      <c r="GG27" s="689"/>
      <c r="GH27" s="2362"/>
      <c r="GI27" s="689"/>
      <c r="GJ27" s="2362"/>
      <c r="GK27" s="689"/>
      <c r="GL27" s="2362"/>
      <c r="GM27" s="689"/>
      <c r="GN27" s="2362"/>
      <c r="GO27" s="689"/>
      <c r="GP27" s="2362"/>
      <c r="GQ27" s="689"/>
      <c r="GR27" s="2362"/>
      <c r="GS27" s="689"/>
      <c r="GT27" s="2362"/>
      <c r="GU27" s="689"/>
      <c r="GV27" s="2362"/>
      <c r="GW27" s="689"/>
      <c r="GX27" s="2362"/>
      <c r="GY27" s="689"/>
      <c r="GZ27" s="2362"/>
      <c r="HA27" s="689"/>
      <c r="HB27" s="2362"/>
      <c r="HC27" s="689"/>
      <c r="HD27" s="2362"/>
      <c r="HE27" s="689"/>
      <c r="HF27" s="2362"/>
      <c r="HG27" s="689"/>
      <c r="HH27" s="2362"/>
      <c r="HI27" s="689"/>
      <c r="HJ27" s="2362"/>
      <c r="HK27" s="689"/>
      <c r="HL27" s="2362"/>
      <c r="HM27" s="689"/>
      <c r="HN27" s="2362"/>
      <c r="HO27" s="689"/>
      <c r="HP27" s="2362"/>
      <c r="HQ27" s="689"/>
      <c r="HR27" s="2362"/>
      <c r="HS27" s="689"/>
      <c r="HT27" s="2362"/>
      <c r="HU27" s="689"/>
      <c r="HV27" s="2362"/>
      <c r="HW27" s="689"/>
      <c r="HX27" s="2362"/>
      <c r="HY27" s="689"/>
      <c r="HZ27" s="2362"/>
      <c r="IA27" s="689"/>
      <c r="IB27" s="2362"/>
      <c r="IC27" s="689"/>
      <c r="ID27" s="2362"/>
      <c r="IE27" s="689"/>
      <c r="IF27" s="2362"/>
      <c r="IG27" s="689"/>
      <c r="IH27" s="2362"/>
      <c r="II27" s="689"/>
      <c r="IJ27" s="2362"/>
      <c r="IK27" s="689"/>
      <c r="IL27" s="2362"/>
      <c r="IM27" s="689"/>
      <c r="IN27" s="2362"/>
      <c r="IO27" s="689"/>
      <c r="IP27" s="2362"/>
      <c r="IQ27" s="689"/>
      <c r="IR27" s="2362"/>
      <c r="IS27" s="689"/>
      <c r="IT27" s="2362"/>
      <c r="IU27" s="689"/>
      <c r="IV27" s="2362"/>
      <c r="IW27" s="689"/>
      <c r="IX27" s="2362"/>
      <c r="IY27" s="689"/>
      <c r="IZ27" s="2362"/>
      <c r="JA27" s="689"/>
      <c r="JB27" s="2362"/>
      <c r="JC27" s="689"/>
      <c r="JD27" s="2362"/>
      <c r="JE27" s="689"/>
      <c r="JF27" s="2362"/>
      <c r="JG27" s="689"/>
      <c r="JH27" s="2362"/>
      <c r="JI27" s="689"/>
      <c r="JJ27" s="2362"/>
      <c r="JK27" s="689"/>
      <c r="JL27" s="2362"/>
      <c r="JM27" s="689"/>
      <c r="JN27" s="2362"/>
      <c r="JO27" s="689"/>
      <c r="JP27" s="2362"/>
      <c r="JQ27" s="689"/>
      <c r="JR27" s="2362"/>
      <c r="JS27" s="689"/>
      <c r="JT27" s="2362"/>
      <c r="JU27" s="689"/>
      <c r="JV27" s="2362"/>
      <c r="JW27" s="689"/>
      <c r="JX27" s="2362"/>
      <c r="JY27" s="689"/>
      <c r="JZ27" s="2362"/>
      <c r="KA27" s="689"/>
      <c r="KB27" s="2362"/>
      <c r="KC27" s="689"/>
      <c r="KD27" s="2362"/>
      <c r="KE27" s="689"/>
      <c r="KF27" s="2362"/>
      <c r="KG27" s="689"/>
      <c r="KH27" s="2362"/>
      <c r="KI27" s="689"/>
      <c r="KJ27" s="2362"/>
      <c r="KK27" s="689"/>
      <c r="KL27" s="2362"/>
      <c r="KM27" s="689"/>
      <c r="KN27" s="2362"/>
      <c r="KO27" s="689"/>
      <c r="KP27" s="2362"/>
      <c r="KQ27" s="689"/>
      <c r="KR27" s="2362"/>
      <c r="KS27" s="689"/>
      <c r="KT27" s="2362"/>
      <c r="KU27" s="689"/>
      <c r="KV27" s="2362"/>
      <c r="KW27" s="689"/>
      <c r="KX27" s="2362"/>
      <c r="KY27" s="689"/>
      <c r="KZ27" s="2362"/>
      <c r="LA27" s="689"/>
      <c r="LB27" s="2362"/>
      <c r="LC27" s="689"/>
      <c r="LD27" s="2362"/>
      <c r="LE27" s="689"/>
      <c r="LF27" s="2362"/>
      <c r="LG27" s="689"/>
      <c r="LH27" s="2362"/>
      <c r="LI27" s="689"/>
      <c r="LJ27" s="2362"/>
      <c r="LK27" s="689"/>
      <c r="LL27" s="2362"/>
      <c r="LM27" s="689"/>
      <c r="LN27" s="2362"/>
      <c r="LO27" s="689"/>
      <c r="LP27" s="2362"/>
      <c r="LQ27" s="689"/>
      <c r="LR27" s="2362"/>
      <c r="LS27" s="689"/>
      <c r="LT27" s="2362"/>
      <c r="LU27" s="689"/>
      <c r="LV27" s="2362"/>
      <c r="LW27" s="689"/>
      <c r="LX27" s="2362"/>
      <c r="LY27" s="689"/>
      <c r="LZ27" s="2362"/>
      <c r="MA27" s="689"/>
      <c r="MB27" s="2362"/>
      <c r="MC27" s="689"/>
      <c r="MD27" s="2362"/>
      <c r="ME27" s="689"/>
      <c r="MF27" s="2362"/>
      <c r="MG27" s="689"/>
      <c r="MH27" s="2362"/>
      <c r="MI27" s="689"/>
      <c r="MJ27" s="2362"/>
      <c r="MK27" s="689"/>
      <c r="ML27" s="2362"/>
      <c r="MM27" s="689"/>
      <c r="MN27" s="2362"/>
      <c r="MO27" s="689"/>
      <c r="MP27" s="2362"/>
      <c r="MQ27" s="689"/>
      <c r="MR27" s="2362"/>
      <c r="MS27" s="689"/>
      <c r="MT27" s="2362"/>
      <c r="MU27" s="689"/>
      <c r="MV27" s="2362"/>
      <c r="MW27" s="689"/>
      <c r="MX27" s="2362"/>
      <c r="MY27" s="689"/>
      <c r="MZ27" s="2362"/>
      <c r="NA27" s="689"/>
      <c r="NB27" s="2362"/>
      <c r="NC27" s="689"/>
      <c r="ND27" s="2362"/>
      <c r="NE27" s="689"/>
      <c r="NF27" s="2362"/>
      <c r="NG27" s="689"/>
      <c r="NH27" s="2362"/>
      <c r="NI27" s="689"/>
      <c r="NJ27" s="2362"/>
      <c r="NK27" s="689"/>
      <c r="NL27" s="2362"/>
      <c r="NM27" s="689"/>
      <c r="NN27" s="2362"/>
      <c r="NO27" s="689"/>
      <c r="NP27" s="2362"/>
      <c r="NQ27" s="689"/>
      <c r="NR27" s="2362"/>
      <c r="NS27" s="957"/>
      <c r="NT27" s="729"/>
      <c r="OE27" s="684"/>
      <c r="OF27" s="767">
        <v>0</v>
      </c>
    </row>
    <row s="1644" customFormat="1" customHeight="1" ht="18.75">
      <c r="A28" s="2401"/>
      <c r="C28" s="965"/>
      <c r="D28" s="962" t="s">
        <v>1499</v>
      </c>
      <c r="E28" s="585" t="s">
        <v>1500</v>
      </c>
      <c r="F28" s="959" t="s">
        <v>779</v>
      </c>
      <c r="G28" s="959" t="s">
        <v>779</v>
      </c>
      <c r="H28" s="958" t="s">
        <v>779</v>
      </c>
      <c r="I28" s="959" t="s">
        <v>779</v>
      </c>
      <c r="J28" s="958" t="s">
        <v>779</v>
      </c>
      <c r="K28" s="2321" t="s">
        <v>779</v>
      </c>
      <c r="L28" s="2269" t="s">
        <v>779</v>
      </c>
      <c r="M28" s="2321" t="s">
        <v>779</v>
      </c>
      <c r="N28" s="2269" t="s">
        <v>779</v>
      </c>
      <c r="O28" s="2321" t="s">
        <v>779</v>
      </c>
      <c r="P28" s="2269" t="s">
        <v>779</v>
      </c>
      <c r="Q28" s="2321" t="s">
        <v>779</v>
      </c>
      <c r="R28" s="2269" t="s">
        <v>779</v>
      </c>
      <c r="S28" s="2321" t="s">
        <v>779</v>
      </c>
      <c r="T28" s="2269" t="s">
        <v>779</v>
      </c>
      <c r="U28" s="2321" t="s">
        <v>779</v>
      </c>
      <c r="V28" s="2269" t="s">
        <v>779</v>
      </c>
      <c r="W28" s="2321" t="s">
        <v>779</v>
      </c>
      <c r="X28" s="2269" t="s">
        <v>779</v>
      </c>
      <c r="Y28" s="2321" t="s">
        <v>779</v>
      </c>
      <c r="Z28" s="2269" t="s">
        <v>779</v>
      </c>
      <c r="AA28" s="2321" t="s">
        <v>779</v>
      </c>
      <c r="AB28" s="2269" t="s">
        <v>779</v>
      </c>
      <c r="AC28" s="2321" t="s">
        <v>779</v>
      </c>
      <c r="AD28" s="2269" t="s">
        <v>779</v>
      </c>
      <c r="AE28" s="2321" t="s">
        <v>779</v>
      </c>
      <c r="AF28" s="2269" t="s">
        <v>779</v>
      </c>
      <c r="AG28" s="2321" t="s">
        <v>779</v>
      </c>
      <c r="AH28" s="2269" t="s">
        <v>779</v>
      </c>
      <c r="AI28" s="2321" t="s">
        <v>779</v>
      </c>
      <c r="AJ28" s="2269" t="s">
        <v>779</v>
      </c>
      <c r="AK28" s="2321" t="s">
        <v>779</v>
      </c>
      <c r="AL28" s="2269" t="s">
        <v>779</v>
      </c>
      <c r="AM28" s="2321" t="s">
        <v>779</v>
      </c>
      <c r="AN28" s="2269" t="s">
        <v>779</v>
      </c>
      <c r="AO28" s="2321" t="s">
        <v>779</v>
      </c>
      <c r="AP28" s="2269" t="s">
        <v>779</v>
      </c>
      <c r="AQ28" s="2321" t="s">
        <v>779</v>
      </c>
      <c r="AR28" s="2269" t="s">
        <v>779</v>
      </c>
      <c r="AS28" s="2321" t="s">
        <v>779</v>
      </c>
      <c r="AT28" s="2269" t="s">
        <v>779</v>
      </c>
      <c r="AU28" s="2321" t="s">
        <v>779</v>
      </c>
      <c r="AV28" s="2269" t="s">
        <v>779</v>
      </c>
      <c r="AW28" s="2321" t="s">
        <v>779</v>
      </c>
      <c r="AX28" s="2269" t="s">
        <v>779</v>
      </c>
      <c r="AY28" s="2321" t="s">
        <v>779</v>
      </c>
      <c r="AZ28" s="2269" t="s">
        <v>779</v>
      </c>
      <c r="BA28" s="2321" t="s">
        <v>779</v>
      </c>
      <c r="BB28" s="2269" t="s">
        <v>779</v>
      </c>
      <c r="BC28" s="2321" t="s">
        <v>779</v>
      </c>
      <c r="BD28" s="2269" t="s">
        <v>779</v>
      </c>
      <c r="BE28" s="2321" t="s">
        <v>779</v>
      </c>
      <c r="BF28" s="2269" t="s">
        <v>779</v>
      </c>
      <c r="BG28" s="2321" t="s">
        <v>779</v>
      </c>
      <c r="BH28" s="2269" t="s">
        <v>779</v>
      </c>
      <c r="BI28" s="2321" t="s">
        <v>779</v>
      </c>
      <c r="BJ28" s="2269" t="s">
        <v>779</v>
      </c>
      <c r="BK28" s="2321" t="s">
        <v>779</v>
      </c>
      <c r="BL28" s="2269" t="s">
        <v>779</v>
      </c>
      <c r="BM28" s="2321" t="s">
        <v>779</v>
      </c>
      <c r="BN28" s="2269" t="s">
        <v>779</v>
      </c>
      <c r="BO28" s="2321" t="s">
        <v>779</v>
      </c>
      <c r="BP28" s="2269" t="s">
        <v>779</v>
      </c>
      <c r="BQ28" s="2321" t="s">
        <v>779</v>
      </c>
      <c r="BR28" s="2269" t="s">
        <v>779</v>
      </c>
      <c r="BS28" s="2321" t="s">
        <v>779</v>
      </c>
      <c r="BT28" s="2269" t="s">
        <v>779</v>
      </c>
      <c r="BU28" s="2321" t="s">
        <v>779</v>
      </c>
      <c r="BV28" s="2269" t="s">
        <v>779</v>
      </c>
      <c r="BW28" s="2321" t="s">
        <v>779</v>
      </c>
      <c r="BX28" s="2269" t="s">
        <v>779</v>
      </c>
      <c r="BY28" s="2321" t="s">
        <v>779</v>
      </c>
      <c r="BZ28" s="2269" t="s">
        <v>779</v>
      </c>
      <c r="CA28" s="2321" t="s">
        <v>779</v>
      </c>
      <c r="CB28" s="2269" t="s">
        <v>779</v>
      </c>
      <c r="CC28" s="2321" t="s">
        <v>779</v>
      </c>
      <c r="CD28" s="2269" t="s">
        <v>779</v>
      </c>
      <c r="CE28" s="2321" t="s">
        <v>779</v>
      </c>
      <c r="CF28" s="2269" t="s">
        <v>779</v>
      </c>
      <c r="CG28" s="2321" t="s">
        <v>779</v>
      </c>
      <c r="CH28" s="2269" t="s">
        <v>779</v>
      </c>
      <c r="CI28" s="2321" t="s">
        <v>779</v>
      </c>
      <c r="CJ28" s="2269" t="s">
        <v>779</v>
      </c>
      <c r="CK28" s="2321" t="s">
        <v>779</v>
      </c>
      <c r="CL28" s="2269" t="s">
        <v>779</v>
      </c>
      <c r="CM28" s="2321" t="s">
        <v>779</v>
      </c>
      <c r="CN28" s="2269" t="s">
        <v>779</v>
      </c>
      <c r="CO28" s="2321" t="s">
        <v>779</v>
      </c>
      <c r="CP28" s="2269" t="s">
        <v>779</v>
      </c>
      <c r="CQ28" s="2321" t="s">
        <v>779</v>
      </c>
      <c r="CR28" s="2269" t="s">
        <v>779</v>
      </c>
      <c r="CS28" s="2321" t="s">
        <v>779</v>
      </c>
      <c r="CT28" s="2269" t="s">
        <v>779</v>
      </c>
      <c r="CU28" s="2321" t="s">
        <v>779</v>
      </c>
      <c r="CV28" s="2269" t="s">
        <v>779</v>
      </c>
      <c r="CW28" s="2321" t="s">
        <v>779</v>
      </c>
      <c r="CX28" s="2269" t="s">
        <v>779</v>
      </c>
      <c r="CY28" s="2321" t="s">
        <v>779</v>
      </c>
      <c r="CZ28" s="2269" t="s">
        <v>779</v>
      </c>
      <c r="DA28" s="2321" t="s">
        <v>779</v>
      </c>
      <c r="DB28" s="2269" t="s">
        <v>779</v>
      </c>
      <c r="DC28" s="2321" t="s">
        <v>779</v>
      </c>
      <c r="DD28" s="2269" t="s">
        <v>779</v>
      </c>
      <c r="DE28" s="2321" t="s">
        <v>779</v>
      </c>
      <c r="DF28" s="2269" t="s">
        <v>779</v>
      </c>
      <c r="DG28" s="2321" t="s">
        <v>779</v>
      </c>
      <c r="DH28" s="2269" t="s">
        <v>779</v>
      </c>
      <c r="DI28" s="2321" t="s">
        <v>779</v>
      </c>
      <c r="DJ28" s="2269" t="s">
        <v>779</v>
      </c>
      <c r="DK28" s="2321" t="s">
        <v>779</v>
      </c>
      <c r="DL28" s="2269" t="s">
        <v>779</v>
      </c>
      <c r="DM28" s="2321" t="s">
        <v>779</v>
      </c>
      <c r="DN28" s="2269" t="s">
        <v>779</v>
      </c>
      <c r="DO28" s="2321" t="s">
        <v>779</v>
      </c>
      <c r="DP28" s="2269" t="s">
        <v>779</v>
      </c>
      <c r="DQ28" s="2321" t="s">
        <v>779</v>
      </c>
      <c r="DR28" s="2269" t="s">
        <v>779</v>
      </c>
      <c r="DS28" s="2321" t="s">
        <v>779</v>
      </c>
      <c r="DT28" s="2269" t="s">
        <v>779</v>
      </c>
      <c r="DU28" s="2321" t="s">
        <v>779</v>
      </c>
      <c r="DV28" s="2269" t="s">
        <v>779</v>
      </c>
      <c r="DW28" s="2321" t="s">
        <v>779</v>
      </c>
      <c r="DX28" s="2269" t="s">
        <v>779</v>
      </c>
      <c r="DY28" s="2321" t="s">
        <v>779</v>
      </c>
      <c r="DZ28" s="2269" t="s">
        <v>779</v>
      </c>
      <c r="EA28" s="2321" t="s">
        <v>779</v>
      </c>
      <c r="EB28" s="2269" t="s">
        <v>779</v>
      </c>
      <c r="EC28" s="2321" t="s">
        <v>779</v>
      </c>
      <c r="ED28" s="2269" t="s">
        <v>779</v>
      </c>
      <c r="EE28" s="2321" t="s">
        <v>779</v>
      </c>
      <c r="EF28" s="2269" t="s">
        <v>779</v>
      </c>
      <c r="EG28" s="2321" t="s">
        <v>779</v>
      </c>
      <c r="EH28" s="2269" t="s">
        <v>779</v>
      </c>
      <c r="EI28" s="2321" t="s">
        <v>779</v>
      </c>
      <c r="EJ28" s="2269" t="s">
        <v>779</v>
      </c>
      <c r="EK28" s="2321" t="s">
        <v>779</v>
      </c>
      <c r="EL28" s="2269" t="s">
        <v>779</v>
      </c>
      <c r="EM28" s="2321" t="s">
        <v>779</v>
      </c>
      <c r="EN28" s="2269" t="s">
        <v>779</v>
      </c>
      <c r="EO28" s="2321" t="s">
        <v>779</v>
      </c>
      <c r="EP28" s="2269" t="s">
        <v>779</v>
      </c>
      <c r="EQ28" s="2321" t="s">
        <v>779</v>
      </c>
      <c r="ER28" s="2269" t="s">
        <v>779</v>
      </c>
      <c r="ES28" s="2321" t="s">
        <v>779</v>
      </c>
      <c r="ET28" s="2269" t="s">
        <v>779</v>
      </c>
      <c r="EU28" s="2321" t="s">
        <v>779</v>
      </c>
      <c r="EV28" s="2269" t="s">
        <v>779</v>
      </c>
      <c r="EW28" s="2321" t="s">
        <v>779</v>
      </c>
      <c r="EX28" s="2269" t="s">
        <v>779</v>
      </c>
      <c r="EY28" s="2321" t="s">
        <v>779</v>
      </c>
      <c r="EZ28" s="2269" t="s">
        <v>779</v>
      </c>
      <c r="FA28" s="2321" t="s">
        <v>779</v>
      </c>
      <c r="FB28" s="2269" t="s">
        <v>779</v>
      </c>
      <c r="FC28" s="2321" t="s">
        <v>779</v>
      </c>
      <c r="FD28" s="2269" t="s">
        <v>779</v>
      </c>
      <c r="FE28" s="2321" t="s">
        <v>779</v>
      </c>
      <c r="FF28" s="2269" t="s">
        <v>779</v>
      </c>
      <c r="FG28" s="2321" t="s">
        <v>779</v>
      </c>
      <c r="FH28" s="2269" t="s">
        <v>779</v>
      </c>
      <c r="FI28" s="2321" t="s">
        <v>779</v>
      </c>
      <c r="FJ28" s="2269" t="s">
        <v>779</v>
      </c>
      <c r="FK28" s="2321" t="s">
        <v>779</v>
      </c>
      <c r="FL28" s="2269" t="s">
        <v>779</v>
      </c>
      <c r="FM28" s="2321" t="s">
        <v>779</v>
      </c>
      <c r="FN28" s="2269" t="s">
        <v>779</v>
      </c>
      <c r="FO28" s="2321" t="s">
        <v>779</v>
      </c>
      <c r="FP28" s="2269" t="s">
        <v>779</v>
      </c>
      <c r="FQ28" s="2321" t="s">
        <v>779</v>
      </c>
      <c r="FR28" s="2269" t="s">
        <v>779</v>
      </c>
      <c r="FS28" s="2321" t="s">
        <v>779</v>
      </c>
      <c r="FT28" s="2269" t="s">
        <v>779</v>
      </c>
      <c r="FU28" s="2321" t="s">
        <v>779</v>
      </c>
      <c r="FV28" s="2269" t="s">
        <v>779</v>
      </c>
      <c r="FW28" s="2321" t="s">
        <v>779</v>
      </c>
      <c r="FX28" s="2269" t="s">
        <v>779</v>
      </c>
      <c r="FY28" s="2321" t="s">
        <v>779</v>
      </c>
      <c r="FZ28" s="2269" t="s">
        <v>779</v>
      </c>
      <c r="GA28" s="2321" t="s">
        <v>779</v>
      </c>
      <c r="GB28" s="2269" t="s">
        <v>779</v>
      </c>
      <c r="GC28" s="2321" t="s">
        <v>779</v>
      </c>
      <c r="GD28" s="2269" t="s">
        <v>779</v>
      </c>
      <c r="GE28" s="2321" t="s">
        <v>779</v>
      </c>
      <c r="GF28" s="2269" t="s">
        <v>779</v>
      </c>
      <c r="GG28" s="2321" t="s">
        <v>779</v>
      </c>
      <c r="GH28" s="2269" t="s">
        <v>779</v>
      </c>
      <c r="GI28" s="2321" t="s">
        <v>779</v>
      </c>
      <c r="GJ28" s="2269" t="s">
        <v>779</v>
      </c>
      <c r="GK28" s="2321" t="s">
        <v>779</v>
      </c>
      <c r="GL28" s="2269" t="s">
        <v>779</v>
      </c>
      <c r="GM28" s="2321" t="s">
        <v>779</v>
      </c>
      <c r="GN28" s="2269" t="s">
        <v>779</v>
      </c>
      <c r="GO28" s="2321" t="s">
        <v>779</v>
      </c>
      <c r="GP28" s="2269" t="s">
        <v>779</v>
      </c>
      <c r="GQ28" s="2321" t="s">
        <v>779</v>
      </c>
      <c r="GR28" s="2269" t="s">
        <v>779</v>
      </c>
      <c r="GS28" s="2321" t="s">
        <v>779</v>
      </c>
      <c r="GT28" s="2269" t="s">
        <v>779</v>
      </c>
      <c r="GU28" s="2321" t="s">
        <v>779</v>
      </c>
      <c r="GV28" s="2269" t="s">
        <v>779</v>
      </c>
      <c r="GW28" s="2321" t="s">
        <v>779</v>
      </c>
      <c r="GX28" s="2269" t="s">
        <v>779</v>
      </c>
      <c r="GY28" s="2321" t="s">
        <v>779</v>
      </c>
      <c r="GZ28" s="2269" t="s">
        <v>779</v>
      </c>
      <c r="HA28" s="2321" t="s">
        <v>779</v>
      </c>
      <c r="HB28" s="2269" t="s">
        <v>779</v>
      </c>
      <c r="HC28" s="2321" t="s">
        <v>779</v>
      </c>
      <c r="HD28" s="2269" t="s">
        <v>779</v>
      </c>
      <c r="HE28" s="2321" t="s">
        <v>779</v>
      </c>
      <c r="HF28" s="2269" t="s">
        <v>779</v>
      </c>
      <c r="HG28" s="2321" t="s">
        <v>779</v>
      </c>
      <c r="HH28" s="2269" t="s">
        <v>779</v>
      </c>
      <c r="HI28" s="2321" t="s">
        <v>779</v>
      </c>
      <c r="HJ28" s="2269" t="s">
        <v>779</v>
      </c>
      <c r="HK28" s="2321" t="s">
        <v>779</v>
      </c>
      <c r="HL28" s="2269" t="s">
        <v>779</v>
      </c>
      <c r="HM28" s="2321" t="s">
        <v>779</v>
      </c>
      <c r="HN28" s="2269" t="s">
        <v>779</v>
      </c>
      <c r="HO28" s="2321" t="s">
        <v>779</v>
      </c>
      <c r="HP28" s="2269" t="s">
        <v>779</v>
      </c>
      <c r="HQ28" s="2321" t="s">
        <v>779</v>
      </c>
      <c r="HR28" s="2269" t="s">
        <v>779</v>
      </c>
      <c r="HS28" s="2321" t="s">
        <v>779</v>
      </c>
      <c r="HT28" s="2269" t="s">
        <v>779</v>
      </c>
      <c r="HU28" s="2321" t="s">
        <v>779</v>
      </c>
      <c r="HV28" s="2269" t="s">
        <v>779</v>
      </c>
      <c r="HW28" s="2321" t="s">
        <v>779</v>
      </c>
      <c r="HX28" s="2269" t="s">
        <v>779</v>
      </c>
      <c r="HY28" s="2321" t="s">
        <v>779</v>
      </c>
      <c r="HZ28" s="2269" t="s">
        <v>779</v>
      </c>
      <c r="IA28" s="2321" t="s">
        <v>779</v>
      </c>
      <c r="IB28" s="2269" t="s">
        <v>779</v>
      </c>
      <c r="IC28" s="2321" t="s">
        <v>779</v>
      </c>
      <c r="ID28" s="2269" t="s">
        <v>779</v>
      </c>
      <c r="IE28" s="2321" t="s">
        <v>779</v>
      </c>
      <c r="IF28" s="2269" t="s">
        <v>779</v>
      </c>
      <c r="IG28" s="2321" t="s">
        <v>779</v>
      </c>
      <c r="IH28" s="2269" t="s">
        <v>779</v>
      </c>
      <c r="II28" s="2321" t="s">
        <v>779</v>
      </c>
      <c r="IJ28" s="2269" t="s">
        <v>779</v>
      </c>
      <c r="IK28" s="2321" t="s">
        <v>779</v>
      </c>
      <c r="IL28" s="2269" t="s">
        <v>779</v>
      </c>
      <c r="IM28" s="2321" t="s">
        <v>779</v>
      </c>
      <c r="IN28" s="2269" t="s">
        <v>779</v>
      </c>
      <c r="IO28" s="2321" t="s">
        <v>779</v>
      </c>
      <c r="IP28" s="2269" t="s">
        <v>779</v>
      </c>
      <c r="IQ28" s="2321" t="s">
        <v>779</v>
      </c>
      <c r="IR28" s="2269" t="s">
        <v>779</v>
      </c>
      <c r="IS28" s="2321" t="s">
        <v>779</v>
      </c>
      <c r="IT28" s="2269" t="s">
        <v>779</v>
      </c>
      <c r="IU28" s="2321" t="s">
        <v>779</v>
      </c>
      <c r="IV28" s="2269" t="s">
        <v>779</v>
      </c>
      <c r="IW28" s="2321" t="s">
        <v>779</v>
      </c>
      <c r="IX28" s="2269" t="s">
        <v>779</v>
      </c>
      <c r="IY28" s="2321" t="s">
        <v>779</v>
      </c>
      <c r="IZ28" s="2269" t="s">
        <v>779</v>
      </c>
      <c r="JA28" s="2321" t="s">
        <v>779</v>
      </c>
      <c r="JB28" s="2269" t="s">
        <v>779</v>
      </c>
      <c r="JC28" s="2321" t="s">
        <v>779</v>
      </c>
      <c r="JD28" s="2269" t="s">
        <v>779</v>
      </c>
      <c r="JE28" s="2321" t="s">
        <v>779</v>
      </c>
      <c r="JF28" s="2269" t="s">
        <v>779</v>
      </c>
      <c r="JG28" s="2321" t="s">
        <v>779</v>
      </c>
      <c r="JH28" s="2269" t="s">
        <v>779</v>
      </c>
      <c r="JI28" s="2321" t="s">
        <v>779</v>
      </c>
      <c r="JJ28" s="2269" t="s">
        <v>779</v>
      </c>
      <c r="JK28" s="2321" t="s">
        <v>779</v>
      </c>
      <c r="JL28" s="2269" t="s">
        <v>779</v>
      </c>
      <c r="JM28" s="2321" t="s">
        <v>779</v>
      </c>
      <c r="JN28" s="2269" t="s">
        <v>779</v>
      </c>
      <c r="JO28" s="2321" t="s">
        <v>779</v>
      </c>
      <c r="JP28" s="2269" t="s">
        <v>779</v>
      </c>
      <c r="JQ28" s="2321" t="s">
        <v>779</v>
      </c>
      <c r="JR28" s="2269" t="s">
        <v>779</v>
      </c>
      <c r="JS28" s="2321" t="s">
        <v>779</v>
      </c>
      <c r="JT28" s="2269" t="s">
        <v>779</v>
      </c>
      <c r="JU28" s="2321" t="s">
        <v>779</v>
      </c>
      <c r="JV28" s="2269" t="s">
        <v>779</v>
      </c>
      <c r="JW28" s="2321" t="s">
        <v>779</v>
      </c>
      <c r="JX28" s="2269" t="s">
        <v>779</v>
      </c>
      <c r="JY28" s="2321" t="s">
        <v>779</v>
      </c>
      <c r="JZ28" s="2269" t="s">
        <v>779</v>
      </c>
      <c r="KA28" s="2321" t="s">
        <v>779</v>
      </c>
      <c r="KB28" s="2269" t="s">
        <v>779</v>
      </c>
      <c r="KC28" s="2321" t="s">
        <v>779</v>
      </c>
      <c r="KD28" s="2269" t="s">
        <v>779</v>
      </c>
      <c r="KE28" s="2321" t="s">
        <v>779</v>
      </c>
      <c r="KF28" s="2269" t="s">
        <v>779</v>
      </c>
      <c r="KG28" s="2321" t="s">
        <v>779</v>
      </c>
      <c r="KH28" s="2269" t="s">
        <v>779</v>
      </c>
      <c r="KI28" s="2321" t="s">
        <v>779</v>
      </c>
      <c r="KJ28" s="2269" t="s">
        <v>779</v>
      </c>
      <c r="KK28" s="2321" t="s">
        <v>779</v>
      </c>
      <c r="KL28" s="2269" t="s">
        <v>779</v>
      </c>
      <c r="KM28" s="2321" t="s">
        <v>779</v>
      </c>
      <c r="KN28" s="2269" t="s">
        <v>779</v>
      </c>
      <c r="KO28" s="2321" t="s">
        <v>779</v>
      </c>
      <c r="KP28" s="2269" t="s">
        <v>779</v>
      </c>
      <c r="KQ28" s="2321" t="s">
        <v>779</v>
      </c>
      <c r="KR28" s="2269" t="s">
        <v>779</v>
      </c>
      <c r="KS28" s="2321" t="s">
        <v>779</v>
      </c>
      <c r="KT28" s="2269" t="s">
        <v>779</v>
      </c>
      <c r="KU28" s="2321" t="s">
        <v>779</v>
      </c>
      <c r="KV28" s="2269" t="s">
        <v>779</v>
      </c>
      <c r="KW28" s="2321" t="s">
        <v>779</v>
      </c>
      <c r="KX28" s="2269" t="s">
        <v>779</v>
      </c>
      <c r="KY28" s="2321" t="s">
        <v>779</v>
      </c>
      <c r="KZ28" s="2269" t="s">
        <v>779</v>
      </c>
      <c r="LA28" s="2321" t="s">
        <v>779</v>
      </c>
      <c r="LB28" s="2269" t="s">
        <v>779</v>
      </c>
      <c r="LC28" s="2321" t="s">
        <v>779</v>
      </c>
      <c r="LD28" s="2269" t="s">
        <v>779</v>
      </c>
      <c r="LE28" s="2321" t="s">
        <v>779</v>
      </c>
      <c r="LF28" s="2269" t="s">
        <v>779</v>
      </c>
      <c r="LG28" s="2321" t="s">
        <v>779</v>
      </c>
      <c r="LH28" s="2269" t="s">
        <v>779</v>
      </c>
      <c r="LI28" s="2321" t="s">
        <v>779</v>
      </c>
      <c r="LJ28" s="2269" t="s">
        <v>779</v>
      </c>
      <c r="LK28" s="2321" t="s">
        <v>779</v>
      </c>
      <c r="LL28" s="2269" t="s">
        <v>779</v>
      </c>
      <c r="LM28" s="2321" t="s">
        <v>779</v>
      </c>
      <c r="LN28" s="2269" t="s">
        <v>779</v>
      </c>
      <c r="LO28" s="2321" t="s">
        <v>779</v>
      </c>
      <c r="LP28" s="2269" t="s">
        <v>779</v>
      </c>
      <c r="LQ28" s="2321" t="s">
        <v>779</v>
      </c>
      <c r="LR28" s="2269" t="s">
        <v>779</v>
      </c>
      <c r="LS28" s="2321" t="s">
        <v>779</v>
      </c>
      <c r="LT28" s="2269" t="s">
        <v>779</v>
      </c>
      <c r="LU28" s="2321" t="s">
        <v>779</v>
      </c>
      <c r="LV28" s="2269" t="s">
        <v>779</v>
      </c>
      <c r="LW28" s="2321" t="s">
        <v>779</v>
      </c>
      <c r="LX28" s="2269" t="s">
        <v>779</v>
      </c>
      <c r="LY28" s="2321" t="s">
        <v>779</v>
      </c>
      <c r="LZ28" s="2269" t="s">
        <v>779</v>
      </c>
      <c r="MA28" s="2321" t="s">
        <v>779</v>
      </c>
      <c r="MB28" s="2269" t="s">
        <v>779</v>
      </c>
      <c r="MC28" s="2321" t="s">
        <v>779</v>
      </c>
      <c r="MD28" s="2269" t="s">
        <v>779</v>
      </c>
      <c r="ME28" s="2321" t="s">
        <v>779</v>
      </c>
      <c r="MF28" s="2269" t="s">
        <v>779</v>
      </c>
      <c r="MG28" s="2321" t="s">
        <v>779</v>
      </c>
      <c r="MH28" s="2269" t="s">
        <v>779</v>
      </c>
      <c r="MI28" s="2321" t="s">
        <v>779</v>
      </c>
      <c r="MJ28" s="2269" t="s">
        <v>779</v>
      </c>
      <c r="MK28" s="2321" t="s">
        <v>779</v>
      </c>
      <c r="ML28" s="2269" t="s">
        <v>779</v>
      </c>
      <c r="MM28" s="2321" t="s">
        <v>779</v>
      </c>
      <c r="MN28" s="2269" t="s">
        <v>779</v>
      </c>
      <c r="MO28" s="2321" t="s">
        <v>779</v>
      </c>
      <c r="MP28" s="2269" t="s">
        <v>779</v>
      </c>
      <c r="MQ28" s="2321" t="s">
        <v>779</v>
      </c>
      <c r="MR28" s="2269" t="s">
        <v>779</v>
      </c>
      <c r="MS28" s="2321" t="s">
        <v>779</v>
      </c>
      <c r="MT28" s="2269" t="s">
        <v>779</v>
      </c>
      <c r="MU28" s="2321" t="s">
        <v>779</v>
      </c>
      <c r="MV28" s="2269" t="s">
        <v>779</v>
      </c>
      <c r="MW28" s="2321" t="s">
        <v>779</v>
      </c>
      <c r="MX28" s="2269" t="s">
        <v>779</v>
      </c>
      <c r="MY28" s="2321" t="s">
        <v>779</v>
      </c>
      <c r="MZ28" s="2269" t="s">
        <v>779</v>
      </c>
      <c r="NA28" s="2321" t="s">
        <v>779</v>
      </c>
      <c r="NB28" s="2269" t="s">
        <v>779</v>
      </c>
      <c r="NC28" s="2321" t="s">
        <v>779</v>
      </c>
      <c r="ND28" s="2269" t="s">
        <v>779</v>
      </c>
      <c r="NE28" s="2321" t="s">
        <v>779</v>
      </c>
      <c r="NF28" s="2269" t="s">
        <v>779</v>
      </c>
      <c r="NG28" s="2321" t="s">
        <v>779</v>
      </c>
      <c r="NH28" s="2269" t="s">
        <v>779</v>
      </c>
      <c r="NI28" s="2321" t="s">
        <v>779</v>
      </c>
      <c r="NJ28" s="2269" t="s">
        <v>779</v>
      </c>
      <c r="NK28" s="2321" t="s">
        <v>779</v>
      </c>
      <c r="NL28" s="2269" t="s">
        <v>779</v>
      </c>
      <c r="NM28" s="2321" t="s">
        <v>779</v>
      </c>
      <c r="NN28" s="2269" t="s">
        <v>779</v>
      </c>
      <c r="NO28" s="2321" t="s">
        <v>779</v>
      </c>
      <c r="NP28" s="2269" t="s">
        <v>779</v>
      </c>
      <c r="NQ28" s="2321" t="s">
        <v>779</v>
      </c>
      <c r="NR28" s="2269" t="s">
        <v>779</v>
      </c>
      <c r="NS28" s="957"/>
      <c r="NT28" s="729"/>
      <c r="OE28" s="684"/>
      <c r="OF28" s="767">
        <v>0</v>
      </c>
    </row>
    <row s="1644" customFormat="1" customHeight="1" ht="18.75">
      <c r="A29" s="2401"/>
      <c r="C29" s="965"/>
      <c r="D29" s="962" t="s">
        <v>1501</v>
      </c>
      <c r="E29" s="562" t="s">
        <v>1494</v>
      </c>
      <c r="F29" s="959" t="s">
        <v>1502</v>
      </c>
      <c r="G29" s="689"/>
      <c r="H29" s="695"/>
      <c r="I29" s="689"/>
      <c r="J29" s="695"/>
      <c r="K29" s="689"/>
      <c r="L29" s="2362"/>
      <c r="M29" s="689"/>
      <c r="N29" s="2362"/>
      <c r="O29" s="689"/>
      <c r="P29" s="2362"/>
      <c r="Q29" s="689"/>
      <c r="R29" s="2362"/>
      <c r="S29" s="689"/>
      <c r="T29" s="2362"/>
      <c r="U29" s="689"/>
      <c r="V29" s="2362"/>
      <c r="W29" s="689"/>
      <c r="X29" s="2362"/>
      <c r="Y29" s="689"/>
      <c r="Z29" s="2362"/>
      <c r="AA29" s="689"/>
      <c r="AB29" s="2362"/>
      <c r="AC29" s="689"/>
      <c r="AD29" s="2362"/>
      <c r="AE29" s="689"/>
      <c r="AF29" s="2362"/>
      <c r="AG29" s="689"/>
      <c r="AH29" s="2362"/>
      <c r="AI29" s="689"/>
      <c r="AJ29" s="2362"/>
      <c r="AK29" s="689"/>
      <c r="AL29" s="2362"/>
      <c r="AM29" s="689"/>
      <c r="AN29" s="2362"/>
      <c r="AO29" s="689"/>
      <c r="AP29" s="2362"/>
      <c r="AQ29" s="689"/>
      <c r="AR29" s="2362"/>
      <c r="AS29" s="689"/>
      <c r="AT29" s="2362"/>
      <c r="AU29" s="689"/>
      <c r="AV29" s="2362"/>
      <c r="AW29" s="689"/>
      <c r="AX29" s="2362"/>
      <c r="AY29" s="689"/>
      <c r="AZ29" s="2362"/>
      <c r="BA29" s="689"/>
      <c r="BB29" s="2362"/>
      <c r="BC29" s="689"/>
      <c r="BD29" s="2362"/>
      <c r="BE29" s="689"/>
      <c r="BF29" s="2362"/>
      <c r="BG29" s="689"/>
      <c r="BH29" s="2362"/>
      <c r="BI29" s="689"/>
      <c r="BJ29" s="2362"/>
      <c r="BK29" s="689"/>
      <c r="BL29" s="2362"/>
      <c r="BM29" s="689"/>
      <c r="BN29" s="2362"/>
      <c r="BO29" s="689"/>
      <c r="BP29" s="2362"/>
      <c r="BQ29" s="689"/>
      <c r="BR29" s="2362"/>
      <c r="BS29" s="689"/>
      <c r="BT29" s="2362"/>
      <c r="BU29" s="689"/>
      <c r="BV29" s="2362"/>
      <c r="BW29" s="689"/>
      <c r="BX29" s="2362"/>
      <c r="BY29" s="689"/>
      <c r="BZ29" s="2362"/>
      <c r="CA29" s="689"/>
      <c r="CB29" s="2362"/>
      <c r="CC29" s="689"/>
      <c r="CD29" s="2362"/>
      <c r="CE29" s="689"/>
      <c r="CF29" s="2362"/>
      <c r="CG29" s="689"/>
      <c r="CH29" s="2362"/>
      <c r="CI29" s="689"/>
      <c r="CJ29" s="2362"/>
      <c r="CK29" s="689"/>
      <c r="CL29" s="2362"/>
      <c r="CM29" s="689"/>
      <c r="CN29" s="2362"/>
      <c r="CO29" s="689"/>
      <c r="CP29" s="2362"/>
      <c r="CQ29" s="689"/>
      <c r="CR29" s="2362"/>
      <c r="CS29" s="689"/>
      <c r="CT29" s="2362"/>
      <c r="CU29" s="689"/>
      <c r="CV29" s="2362"/>
      <c r="CW29" s="689"/>
      <c r="CX29" s="2362"/>
      <c r="CY29" s="689"/>
      <c r="CZ29" s="2362"/>
      <c r="DA29" s="689"/>
      <c r="DB29" s="2362"/>
      <c r="DC29" s="689"/>
      <c r="DD29" s="2362"/>
      <c r="DE29" s="689"/>
      <c r="DF29" s="2362"/>
      <c r="DG29" s="689"/>
      <c r="DH29" s="2362"/>
      <c r="DI29" s="689"/>
      <c r="DJ29" s="2362"/>
      <c r="DK29" s="689"/>
      <c r="DL29" s="2362"/>
      <c r="DM29" s="689"/>
      <c r="DN29" s="2362"/>
      <c r="DO29" s="689"/>
      <c r="DP29" s="2362"/>
      <c r="DQ29" s="689"/>
      <c r="DR29" s="2362"/>
      <c r="DS29" s="689"/>
      <c r="DT29" s="2362"/>
      <c r="DU29" s="689"/>
      <c r="DV29" s="2362"/>
      <c r="DW29" s="689"/>
      <c r="DX29" s="2362"/>
      <c r="DY29" s="689"/>
      <c r="DZ29" s="2362"/>
      <c r="EA29" s="689"/>
      <c r="EB29" s="2362"/>
      <c r="EC29" s="689"/>
      <c r="ED29" s="2362"/>
      <c r="EE29" s="689"/>
      <c r="EF29" s="2362"/>
      <c r="EG29" s="689"/>
      <c r="EH29" s="2362"/>
      <c r="EI29" s="689"/>
      <c r="EJ29" s="2362"/>
      <c r="EK29" s="689"/>
      <c r="EL29" s="2362"/>
      <c r="EM29" s="689"/>
      <c r="EN29" s="2362"/>
      <c r="EO29" s="689"/>
      <c r="EP29" s="2362"/>
      <c r="EQ29" s="689"/>
      <c r="ER29" s="2362"/>
      <c r="ES29" s="689"/>
      <c r="ET29" s="2362"/>
      <c r="EU29" s="689"/>
      <c r="EV29" s="2362"/>
      <c r="EW29" s="689"/>
      <c r="EX29" s="2362"/>
      <c r="EY29" s="689"/>
      <c r="EZ29" s="2362"/>
      <c r="FA29" s="689"/>
      <c r="FB29" s="2362"/>
      <c r="FC29" s="689"/>
      <c r="FD29" s="2362"/>
      <c r="FE29" s="689"/>
      <c r="FF29" s="2362"/>
      <c r="FG29" s="689"/>
      <c r="FH29" s="2362"/>
      <c r="FI29" s="689"/>
      <c r="FJ29" s="2362"/>
      <c r="FK29" s="689"/>
      <c r="FL29" s="2362"/>
      <c r="FM29" s="689"/>
      <c r="FN29" s="2362"/>
      <c r="FO29" s="689"/>
      <c r="FP29" s="2362"/>
      <c r="FQ29" s="689"/>
      <c r="FR29" s="2362"/>
      <c r="FS29" s="689"/>
      <c r="FT29" s="2362"/>
      <c r="FU29" s="689"/>
      <c r="FV29" s="2362"/>
      <c r="FW29" s="689"/>
      <c r="FX29" s="2362"/>
      <c r="FY29" s="689"/>
      <c r="FZ29" s="2362"/>
      <c r="GA29" s="689"/>
      <c r="GB29" s="2362"/>
      <c r="GC29" s="689"/>
      <c r="GD29" s="2362"/>
      <c r="GE29" s="689"/>
      <c r="GF29" s="2362"/>
      <c r="GG29" s="689"/>
      <c r="GH29" s="2362"/>
      <c r="GI29" s="689"/>
      <c r="GJ29" s="2362"/>
      <c r="GK29" s="689"/>
      <c r="GL29" s="2362"/>
      <c r="GM29" s="689"/>
      <c r="GN29" s="2362"/>
      <c r="GO29" s="689"/>
      <c r="GP29" s="2362"/>
      <c r="GQ29" s="689"/>
      <c r="GR29" s="2362"/>
      <c r="GS29" s="689"/>
      <c r="GT29" s="2362"/>
      <c r="GU29" s="689"/>
      <c r="GV29" s="2362"/>
      <c r="GW29" s="689"/>
      <c r="GX29" s="2362"/>
      <c r="GY29" s="689"/>
      <c r="GZ29" s="2362"/>
      <c r="HA29" s="689"/>
      <c r="HB29" s="2362"/>
      <c r="HC29" s="689"/>
      <c r="HD29" s="2362"/>
      <c r="HE29" s="689"/>
      <c r="HF29" s="2362"/>
      <c r="HG29" s="689"/>
      <c r="HH29" s="2362"/>
      <c r="HI29" s="689"/>
      <c r="HJ29" s="2362"/>
      <c r="HK29" s="689"/>
      <c r="HL29" s="2362"/>
      <c r="HM29" s="689"/>
      <c r="HN29" s="2362"/>
      <c r="HO29" s="689"/>
      <c r="HP29" s="2362"/>
      <c r="HQ29" s="689"/>
      <c r="HR29" s="2362"/>
      <c r="HS29" s="689"/>
      <c r="HT29" s="2362"/>
      <c r="HU29" s="689"/>
      <c r="HV29" s="2362"/>
      <c r="HW29" s="689"/>
      <c r="HX29" s="2362"/>
      <c r="HY29" s="689"/>
      <c r="HZ29" s="2362"/>
      <c r="IA29" s="689"/>
      <c r="IB29" s="2362"/>
      <c r="IC29" s="689"/>
      <c r="ID29" s="2362"/>
      <c r="IE29" s="689"/>
      <c r="IF29" s="2362"/>
      <c r="IG29" s="689"/>
      <c r="IH29" s="2362"/>
      <c r="II29" s="689"/>
      <c r="IJ29" s="2362"/>
      <c r="IK29" s="689"/>
      <c r="IL29" s="2362"/>
      <c r="IM29" s="689"/>
      <c r="IN29" s="2362"/>
      <c r="IO29" s="689"/>
      <c r="IP29" s="2362"/>
      <c r="IQ29" s="689"/>
      <c r="IR29" s="2362"/>
      <c r="IS29" s="689"/>
      <c r="IT29" s="2362"/>
      <c r="IU29" s="689"/>
      <c r="IV29" s="2362"/>
      <c r="IW29" s="689"/>
      <c r="IX29" s="2362"/>
      <c r="IY29" s="689"/>
      <c r="IZ29" s="2362"/>
      <c r="JA29" s="689"/>
      <c r="JB29" s="2362"/>
      <c r="JC29" s="689"/>
      <c r="JD29" s="2362"/>
      <c r="JE29" s="689"/>
      <c r="JF29" s="2362"/>
      <c r="JG29" s="689"/>
      <c r="JH29" s="2362"/>
      <c r="JI29" s="689"/>
      <c r="JJ29" s="2362"/>
      <c r="JK29" s="689"/>
      <c r="JL29" s="2362"/>
      <c r="JM29" s="689"/>
      <c r="JN29" s="2362"/>
      <c r="JO29" s="689"/>
      <c r="JP29" s="2362"/>
      <c r="JQ29" s="689"/>
      <c r="JR29" s="2362"/>
      <c r="JS29" s="689"/>
      <c r="JT29" s="2362"/>
      <c r="JU29" s="689"/>
      <c r="JV29" s="2362"/>
      <c r="JW29" s="689"/>
      <c r="JX29" s="2362"/>
      <c r="JY29" s="689"/>
      <c r="JZ29" s="2362"/>
      <c r="KA29" s="689"/>
      <c r="KB29" s="2362"/>
      <c r="KC29" s="689"/>
      <c r="KD29" s="2362"/>
      <c r="KE29" s="689"/>
      <c r="KF29" s="2362"/>
      <c r="KG29" s="689"/>
      <c r="KH29" s="2362"/>
      <c r="KI29" s="689"/>
      <c r="KJ29" s="2362"/>
      <c r="KK29" s="689"/>
      <c r="KL29" s="2362"/>
      <c r="KM29" s="689"/>
      <c r="KN29" s="2362"/>
      <c r="KO29" s="689"/>
      <c r="KP29" s="2362"/>
      <c r="KQ29" s="689"/>
      <c r="KR29" s="2362"/>
      <c r="KS29" s="689"/>
      <c r="KT29" s="2362"/>
      <c r="KU29" s="689"/>
      <c r="KV29" s="2362"/>
      <c r="KW29" s="689"/>
      <c r="KX29" s="2362"/>
      <c r="KY29" s="689"/>
      <c r="KZ29" s="2362"/>
      <c r="LA29" s="689"/>
      <c r="LB29" s="2362"/>
      <c r="LC29" s="689"/>
      <c r="LD29" s="2362"/>
      <c r="LE29" s="689"/>
      <c r="LF29" s="2362"/>
      <c r="LG29" s="689"/>
      <c r="LH29" s="2362"/>
      <c r="LI29" s="689"/>
      <c r="LJ29" s="2362"/>
      <c r="LK29" s="689"/>
      <c r="LL29" s="2362"/>
      <c r="LM29" s="689"/>
      <c r="LN29" s="2362"/>
      <c r="LO29" s="689"/>
      <c r="LP29" s="2362"/>
      <c r="LQ29" s="689"/>
      <c r="LR29" s="2362"/>
      <c r="LS29" s="689"/>
      <c r="LT29" s="2362"/>
      <c r="LU29" s="689"/>
      <c r="LV29" s="2362"/>
      <c r="LW29" s="689"/>
      <c r="LX29" s="2362"/>
      <c r="LY29" s="689"/>
      <c r="LZ29" s="2362"/>
      <c r="MA29" s="689"/>
      <c r="MB29" s="2362"/>
      <c r="MC29" s="689"/>
      <c r="MD29" s="2362"/>
      <c r="ME29" s="689"/>
      <c r="MF29" s="2362"/>
      <c r="MG29" s="689"/>
      <c r="MH29" s="2362"/>
      <c r="MI29" s="689"/>
      <c r="MJ29" s="2362"/>
      <c r="MK29" s="689"/>
      <c r="ML29" s="2362"/>
      <c r="MM29" s="689"/>
      <c r="MN29" s="2362"/>
      <c r="MO29" s="689"/>
      <c r="MP29" s="2362"/>
      <c r="MQ29" s="689"/>
      <c r="MR29" s="2362"/>
      <c r="MS29" s="689"/>
      <c r="MT29" s="2362"/>
      <c r="MU29" s="689"/>
      <c r="MV29" s="2362"/>
      <c r="MW29" s="689"/>
      <c r="MX29" s="2362"/>
      <c r="MY29" s="689"/>
      <c r="MZ29" s="2362"/>
      <c r="NA29" s="689"/>
      <c r="NB29" s="2362"/>
      <c r="NC29" s="689"/>
      <c r="ND29" s="2362"/>
      <c r="NE29" s="689"/>
      <c r="NF29" s="2362"/>
      <c r="NG29" s="689"/>
      <c r="NH29" s="2362"/>
      <c r="NI29" s="689"/>
      <c r="NJ29" s="2362"/>
      <c r="NK29" s="689"/>
      <c r="NL29" s="2362"/>
      <c r="NM29" s="689"/>
      <c r="NN29" s="2362"/>
      <c r="NO29" s="689"/>
      <c r="NP29" s="2362"/>
      <c r="NQ29" s="689"/>
      <c r="NR29" s="2362"/>
      <c r="NS29" s="957"/>
      <c r="NT29" s="729"/>
      <c r="OE29" s="684"/>
      <c r="OF29" s="767">
        <v>0</v>
      </c>
    </row>
    <row s="1644" customFormat="1" customHeight="1" ht="18.75">
      <c r="A30" s="2401"/>
      <c r="C30" s="965"/>
      <c r="D30" s="962" t="s">
        <v>1503</v>
      </c>
      <c r="E30" s="562" t="s">
        <v>1504</v>
      </c>
      <c r="F30" s="959" t="s">
        <v>1505</v>
      </c>
      <c r="G30" s="689"/>
      <c r="H30" s="695"/>
      <c r="I30" s="689"/>
      <c r="J30" s="695"/>
      <c r="K30" s="689"/>
      <c r="L30" s="2362"/>
      <c r="M30" s="689"/>
      <c r="N30" s="2362"/>
      <c r="O30" s="689"/>
      <c r="P30" s="2362"/>
      <c r="Q30" s="689"/>
      <c r="R30" s="2362"/>
      <c r="S30" s="689"/>
      <c r="T30" s="2362"/>
      <c r="U30" s="689"/>
      <c r="V30" s="2362"/>
      <c r="W30" s="689"/>
      <c r="X30" s="2362"/>
      <c r="Y30" s="689"/>
      <c r="Z30" s="2362"/>
      <c r="AA30" s="689"/>
      <c r="AB30" s="2362"/>
      <c r="AC30" s="689"/>
      <c r="AD30" s="2362"/>
      <c r="AE30" s="689"/>
      <c r="AF30" s="2362"/>
      <c r="AG30" s="689"/>
      <c r="AH30" s="2362"/>
      <c r="AI30" s="689"/>
      <c r="AJ30" s="2362"/>
      <c r="AK30" s="689"/>
      <c r="AL30" s="2362"/>
      <c r="AM30" s="689"/>
      <c r="AN30" s="2362"/>
      <c r="AO30" s="689"/>
      <c r="AP30" s="2362"/>
      <c r="AQ30" s="689"/>
      <c r="AR30" s="2362"/>
      <c r="AS30" s="689"/>
      <c r="AT30" s="2362"/>
      <c r="AU30" s="689"/>
      <c r="AV30" s="2362"/>
      <c r="AW30" s="689"/>
      <c r="AX30" s="2362"/>
      <c r="AY30" s="689"/>
      <c r="AZ30" s="2362"/>
      <c r="BA30" s="689"/>
      <c r="BB30" s="2362"/>
      <c r="BC30" s="689"/>
      <c r="BD30" s="2362"/>
      <c r="BE30" s="689"/>
      <c r="BF30" s="2362"/>
      <c r="BG30" s="689"/>
      <c r="BH30" s="2362"/>
      <c r="BI30" s="689"/>
      <c r="BJ30" s="2362"/>
      <c r="BK30" s="689"/>
      <c r="BL30" s="2362"/>
      <c r="BM30" s="689"/>
      <c r="BN30" s="2362"/>
      <c r="BO30" s="689"/>
      <c r="BP30" s="2362"/>
      <c r="BQ30" s="689"/>
      <c r="BR30" s="2362"/>
      <c r="BS30" s="689"/>
      <c r="BT30" s="2362"/>
      <c r="BU30" s="689"/>
      <c r="BV30" s="2362"/>
      <c r="BW30" s="689"/>
      <c r="BX30" s="2362"/>
      <c r="BY30" s="689"/>
      <c r="BZ30" s="2362"/>
      <c r="CA30" s="689"/>
      <c r="CB30" s="2362"/>
      <c r="CC30" s="689"/>
      <c r="CD30" s="2362"/>
      <c r="CE30" s="689"/>
      <c r="CF30" s="2362"/>
      <c r="CG30" s="689"/>
      <c r="CH30" s="2362"/>
      <c r="CI30" s="689"/>
      <c r="CJ30" s="2362"/>
      <c r="CK30" s="689"/>
      <c r="CL30" s="2362"/>
      <c r="CM30" s="689"/>
      <c r="CN30" s="2362"/>
      <c r="CO30" s="689"/>
      <c r="CP30" s="2362"/>
      <c r="CQ30" s="689"/>
      <c r="CR30" s="2362"/>
      <c r="CS30" s="689"/>
      <c r="CT30" s="2362"/>
      <c r="CU30" s="689"/>
      <c r="CV30" s="2362"/>
      <c r="CW30" s="689"/>
      <c r="CX30" s="2362"/>
      <c r="CY30" s="689"/>
      <c r="CZ30" s="2362"/>
      <c r="DA30" s="689"/>
      <c r="DB30" s="2362"/>
      <c r="DC30" s="689"/>
      <c r="DD30" s="2362"/>
      <c r="DE30" s="689"/>
      <c r="DF30" s="2362"/>
      <c r="DG30" s="689"/>
      <c r="DH30" s="2362"/>
      <c r="DI30" s="689"/>
      <c r="DJ30" s="2362"/>
      <c r="DK30" s="689"/>
      <c r="DL30" s="2362"/>
      <c r="DM30" s="689"/>
      <c r="DN30" s="2362"/>
      <c r="DO30" s="689"/>
      <c r="DP30" s="2362"/>
      <c r="DQ30" s="689"/>
      <c r="DR30" s="2362"/>
      <c r="DS30" s="689"/>
      <c r="DT30" s="2362"/>
      <c r="DU30" s="689"/>
      <c r="DV30" s="2362"/>
      <c r="DW30" s="689"/>
      <c r="DX30" s="2362"/>
      <c r="DY30" s="689"/>
      <c r="DZ30" s="2362"/>
      <c r="EA30" s="689"/>
      <c r="EB30" s="2362"/>
      <c r="EC30" s="689"/>
      <c r="ED30" s="2362"/>
      <c r="EE30" s="689"/>
      <c r="EF30" s="2362"/>
      <c r="EG30" s="689"/>
      <c r="EH30" s="2362"/>
      <c r="EI30" s="689"/>
      <c r="EJ30" s="2362"/>
      <c r="EK30" s="689"/>
      <c r="EL30" s="2362"/>
      <c r="EM30" s="689"/>
      <c r="EN30" s="2362"/>
      <c r="EO30" s="689"/>
      <c r="EP30" s="2362"/>
      <c r="EQ30" s="689"/>
      <c r="ER30" s="2362"/>
      <c r="ES30" s="689"/>
      <c r="ET30" s="2362"/>
      <c r="EU30" s="689"/>
      <c r="EV30" s="2362"/>
      <c r="EW30" s="689"/>
      <c r="EX30" s="2362"/>
      <c r="EY30" s="689"/>
      <c r="EZ30" s="2362"/>
      <c r="FA30" s="689"/>
      <c r="FB30" s="2362"/>
      <c r="FC30" s="689"/>
      <c r="FD30" s="2362"/>
      <c r="FE30" s="689"/>
      <c r="FF30" s="2362"/>
      <c r="FG30" s="689"/>
      <c r="FH30" s="2362"/>
      <c r="FI30" s="689"/>
      <c r="FJ30" s="2362"/>
      <c r="FK30" s="689"/>
      <c r="FL30" s="2362"/>
      <c r="FM30" s="689"/>
      <c r="FN30" s="2362"/>
      <c r="FO30" s="689"/>
      <c r="FP30" s="2362"/>
      <c r="FQ30" s="689"/>
      <c r="FR30" s="2362"/>
      <c r="FS30" s="689"/>
      <c r="FT30" s="2362"/>
      <c r="FU30" s="689"/>
      <c r="FV30" s="2362"/>
      <c r="FW30" s="689"/>
      <c r="FX30" s="2362"/>
      <c r="FY30" s="689"/>
      <c r="FZ30" s="2362"/>
      <c r="GA30" s="689"/>
      <c r="GB30" s="2362"/>
      <c r="GC30" s="689"/>
      <c r="GD30" s="2362"/>
      <c r="GE30" s="689"/>
      <c r="GF30" s="2362"/>
      <c r="GG30" s="689"/>
      <c r="GH30" s="2362"/>
      <c r="GI30" s="689"/>
      <c r="GJ30" s="2362"/>
      <c r="GK30" s="689"/>
      <c r="GL30" s="2362"/>
      <c r="GM30" s="689"/>
      <c r="GN30" s="2362"/>
      <c r="GO30" s="689"/>
      <c r="GP30" s="2362"/>
      <c r="GQ30" s="689"/>
      <c r="GR30" s="2362"/>
      <c r="GS30" s="689"/>
      <c r="GT30" s="2362"/>
      <c r="GU30" s="689"/>
      <c r="GV30" s="2362"/>
      <c r="GW30" s="689"/>
      <c r="GX30" s="2362"/>
      <c r="GY30" s="689"/>
      <c r="GZ30" s="2362"/>
      <c r="HA30" s="689"/>
      <c r="HB30" s="2362"/>
      <c r="HC30" s="689"/>
      <c r="HD30" s="2362"/>
      <c r="HE30" s="689"/>
      <c r="HF30" s="2362"/>
      <c r="HG30" s="689"/>
      <c r="HH30" s="2362"/>
      <c r="HI30" s="689"/>
      <c r="HJ30" s="2362"/>
      <c r="HK30" s="689"/>
      <c r="HL30" s="2362"/>
      <c r="HM30" s="689"/>
      <c r="HN30" s="2362"/>
      <c r="HO30" s="689"/>
      <c r="HP30" s="2362"/>
      <c r="HQ30" s="689"/>
      <c r="HR30" s="2362"/>
      <c r="HS30" s="689"/>
      <c r="HT30" s="2362"/>
      <c r="HU30" s="689"/>
      <c r="HV30" s="2362"/>
      <c r="HW30" s="689"/>
      <c r="HX30" s="2362"/>
      <c r="HY30" s="689"/>
      <c r="HZ30" s="2362"/>
      <c r="IA30" s="689"/>
      <c r="IB30" s="2362"/>
      <c r="IC30" s="689"/>
      <c r="ID30" s="2362"/>
      <c r="IE30" s="689"/>
      <c r="IF30" s="2362"/>
      <c r="IG30" s="689"/>
      <c r="IH30" s="2362"/>
      <c r="II30" s="689"/>
      <c r="IJ30" s="2362"/>
      <c r="IK30" s="689"/>
      <c r="IL30" s="2362"/>
      <c r="IM30" s="689"/>
      <c r="IN30" s="2362"/>
      <c r="IO30" s="689"/>
      <c r="IP30" s="2362"/>
      <c r="IQ30" s="689"/>
      <c r="IR30" s="2362"/>
      <c r="IS30" s="689"/>
      <c r="IT30" s="2362"/>
      <c r="IU30" s="689"/>
      <c r="IV30" s="2362"/>
      <c r="IW30" s="689"/>
      <c r="IX30" s="2362"/>
      <c r="IY30" s="689"/>
      <c r="IZ30" s="2362"/>
      <c r="JA30" s="689"/>
      <c r="JB30" s="2362"/>
      <c r="JC30" s="689"/>
      <c r="JD30" s="2362"/>
      <c r="JE30" s="689"/>
      <c r="JF30" s="2362"/>
      <c r="JG30" s="689"/>
      <c r="JH30" s="2362"/>
      <c r="JI30" s="689"/>
      <c r="JJ30" s="2362"/>
      <c r="JK30" s="689"/>
      <c r="JL30" s="2362"/>
      <c r="JM30" s="689"/>
      <c r="JN30" s="2362"/>
      <c r="JO30" s="689"/>
      <c r="JP30" s="2362"/>
      <c r="JQ30" s="689"/>
      <c r="JR30" s="2362"/>
      <c r="JS30" s="689"/>
      <c r="JT30" s="2362"/>
      <c r="JU30" s="689"/>
      <c r="JV30" s="2362"/>
      <c r="JW30" s="689"/>
      <c r="JX30" s="2362"/>
      <c r="JY30" s="689"/>
      <c r="JZ30" s="2362"/>
      <c r="KA30" s="689"/>
      <c r="KB30" s="2362"/>
      <c r="KC30" s="689"/>
      <c r="KD30" s="2362"/>
      <c r="KE30" s="689"/>
      <c r="KF30" s="2362"/>
      <c r="KG30" s="689"/>
      <c r="KH30" s="2362"/>
      <c r="KI30" s="689"/>
      <c r="KJ30" s="2362"/>
      <c r="KK30" s="689"/>
      <c r="KL30" s="2362"/>
      <c r="KM30" s="689"/>
      <c r="KN30" s="2362"/>
      <c r="KO30" s="689"/>
      <c r="KP30" s="2362"/>
      <c r="KQ30" s="689"/>
      <c r="KR30" s="2362"/>
      <c r="KS30" s="689"/>
      <c r="KT30" s="2362"/>
      <c r="KU30" s="689"/>
      <c r="KV30" s="2362"/>
      <c r="KW30" s="689"/>
      <c r="KX30" s="2362"/>
      <c r="KY30" s="689"/>
      <c r="KZ30" s="2362"/>
      <c r="LA30" s="689"/>
      <c r="LB30" s="2362"/>
      <c r="LC30" s="689"/>
      <c r="LD30" s="2362"/>
      <c r="LE30" s="689"/>
      <c r="LF30" s="2362"/>
      <c r="LG30" s="689"/>
      <c r="LH30" s="2362"/>
      <c r="LI30" s="689"/>
      <c r="LJ30" s="2362"/>
      <c r="LK30" s="689"/>
      <c r="LL30" s="2362"/>
      <c r="LM30" s="689"/>
      <c r="LN30" s="2362"/>
      <c r="LO30" s="689"/>
      <c r="LP30" s="2362"/>
      <c r="LQ30" s="689"/>
      <c r="LR30" s="2362"/>
      <c r="LS30" s="689"/>
      <c r="LT30" s="2362"/>
      <c r="LU30" s="689"/>
      <c r="LV30" s="2362"/>
      <c r="LW30" s="689"/>
      <c r="LX30" s="2362"/>
      <c r="LY30" s="689"/>
      <c r="LZ30" s="2362"/>
      <c r="MA30" s="689"/>
      <c r="MB30" s="2362"/>
      <c r="MC30" s="689"/>
      <c r="MD30" s="2362"/>
      <c r="ME30" s="689"/>
      <c r="MF30" s="2362"/>
      <c r="MG30" s="689"/>
      <c r="MH30" s="2362"/>
      <c r="MI30" s="689"/>
      <c r="MJ30" s="2362"/>
      <c r="MK30" s="689"/>
      <c r="ML30" s="2362"/>
      <c r="MM30" s="689"/>
      <c r="MN30" s="2362"/>
      <c r="MO30" s="689"/>
      <c r="MP30" s="2362"/>
      <c r="MQ30" s="689"/>
      <c r="MR30" s="2362"/>
      <c r="MS30" s="689"/>
      <c r="MT30" s="2362"/>
      <c r="MU30" s="689"/>
      <c r="MV30" s="2362"/>
      <c r="MW30" s="689"/>
      <c r="MX30" s="2362"/>
      <c r="MY30" s="689"/>
      <c r="MZ30" s="2362"/>
      <c r="NA30" s="689"/>
      <c r="NB30" s="2362"/>
      <c r="NC30" s="689"/>
      <c r="ND30" s="2362"/>
      <c r="NE30" s="689"/>
      <c r="NF30" s="2362"/>
      <c r="NG30" s="689"/>
      <c r="NH30" s="2362"/>
      <c r="NI30" s="689"/>
      <c r="NJ30" s="2362"/>
      <c r="NK30" s="689"/>
      <c r="NL30" s="2362"/>
      <c r="NM30" s="689"/>
      <c r="NN30" s="2362"/>
      <c r="NO30" s="689"/>
      <c r="NP30" s="2362"/>
      <c r="NQ30" s="689"/>
      <c r="NR30" s="2362"/>
      <c r="NS30" s="957"/>
      <c r="NT30" s="729"/>
      <c r="OE30" s="684"/>
      <c r="OF30" s="767">
        <v>0</v>
      </c>
    </row>
    <row customHeight="1" ht="126.75">
      <c r="A31" s="2401"/>
      <c r="D31" s="962" t="s">
        <v>117</v>
      </c>
      <c r="E31" s="288" t="s">
        <v>1506</v>
      </c>
      <c r="F31" s="669" t="s">
        <v>1031</v>
      </c>
      <c r="G31" s="566"/>
      <c r="H31" s="671"/>
      <c r="I31" s="566"/>
      <c r="J31" s="671"/>
      <c r="K31" s="566"/>
      <c r="L31" s="671"/>
      <c r="M31" s="566"/>
      <c r="N31" s="671"/>
      <c r="O31" s="566"/>
      <c r="P31" s="671"/>
      <c r="Q31" s="566"/>
      <c r="R31" s="671"/>
      <c r="S31" s="566"/>
      <c r="T31" s="671"/>
      <c r="U31" s="566"/>
      <c r="V31" s="671"/>
      <c r="W31" s="566"/>
      <c r="X31" s="671"/>
      <c r="Y31" s="566"/>
      <c r="Z31" s="671"/>
      <c r="AA31" s="566"/>
      <c r="AB31" s="671"/>
      <c r="AC31" s="566"/>
      <c r="AD31" s="671"/>
      <c r="AE31" s="566"/>
      <c r="AF31" s="671"/>
      <c r="AG31" s="566"/>
      <c r="AH31" s="671"/>
      <c r="AI31" s="566"/>
      <c r="AJ31" s="671"/>
      <c r="AK31" s="566"/>
      <c r="AL31" s="671"/>
      <c r="AM31" s="566"/>
      <c r="AN31" s="671"/>
      <c r="AO31" s="566"/>
      <c r="AP31" s="671"/>
      <c r="AQ31" s="566"/>
      <c r="AR31" s="671"/>
      <c r="AS31" s="566"/>
      <c r="AT31" s="671"/>
      <c r="AU31" s="566"/>
      <c r="AV31" s="671"/>
      <c r="AW31" s="566"/>
      <c r="AX31" s="671"/>
      <c r="AY31" s="566"/>
      <c r="AZ31" s="671"/>
      <c r="BA31" s="566"/>
      <c r="BB31" s="671"/>
      <c r="BC31" s="566"/>
      <c r="BD31" s="671"/>
      <c r="BE31" s="566"/>
      <c r="BF31" s="671"/>
      <c r="BG31" s="566"/>
      <c r="BH31" s="671"/>
      <c r="BI31" s="566"/>
      <c r="BJ31" s="671"/>
      <c r="BK31" s="566"/>
      <c r="BL31" s="671"/>
      <c r="BM31" s="566"/>
      <c r="BN31" s="671"/>
      <c r="BO31" s="566"/>
      <c r="BP31" s="671"/>
      <c r="BQ31" s="566"/>
      <c r="BR31" s="671"/>
      <c r="BS31" s="566"/>
      <c r="BT31" s="671"/>
      <c r="BU31" s="566"/>
      <c r="BV31" s="671"/>
      <c r="BW31" s="566"/>
      <c r="BX31" s="671"/>
      <c r="BY31" s="566"/>
      <c r="BZ31" s="671"/>
      <c r="CA31" s="566"/>
      <c r="CB31" s="671"/>
      <c r="CC31" s="566"/>
      <c r="CD31" s="671"/>
      <c r="CE31" s="566"/>
      <c r="CF31" s="671"/>
      <c r="CG31" s="566"/>
      <c r="CH31" s="671"/>
      <c r="CI31" s="566"/>
      <c r="CJ31" s="671"/>
      <c r="CK31" s="566"/>
      <c r="CL31" s="671"/>
      <c r="CM31" s="566"/>
      <c r="CN31" s="671"/>
      <c r="CO31" s="566"/>
      <c r="CP31" s="671"/>
      <c r="CQ31" s="566"/>
      <c r="CR31" s="671"/>
      <c r="CS31" s="566"/>
      <c r="CT31" s="671"/>
      <c r="CU31" s="566"/>
      <c r="CV31" s="671"/>
      <c r="CW31" s="566"/>
      <c r="CX31" s="671"/>
      <c r="CY31" s="566"/>
      <c r="CZ31" s="671"/>
      <c r="DA31" s="566"/>
      <c r="DB31" s="671"/>
      <c r="DC31" s="566"/>
      <c r="DD31" s="671"/>
      <c r="DE31" s="566"/>
      <c r="DF31" s="671"/>
      <c r="DG31" s="566"/>
      <c r="DH31" s="671"/>
      <c r="DI31" s="566"/>
      <c r="DJ31" s="671"/>
      <c r="DK31" s="566"/>
      <c r="DL31" s="671"/>
      <c r="DM31" s="566"/>
      <c r="DN31" s="671"/>
      <c r="DO31" s="566"/>
      <c r="DP31" s="671"/>
      <c r="DQ31" s="566"/>
      <c r="DR31" s="671"/>
      <c r="DS31" s="566"/>
      <c r="DT31" s="671"/>
      <c r="DU31" s="566"/>
      <c r="DV31" s="671"/>
      <c r="DW31" s="566"/>
      <c r="DX31" s="671"/>
      <c r="DY31" s="566"/>
      <c r="DZ31" s="671"/>
      <c r="EA31" s="566"/>
      <c r="EB31" s="671"/>
      <c r="EC31" s="566"/>
      <c r="ED31" s="671"/>
      <c r="EE31" s="566"/>
      <c r="EF31" s="671"/>
      <c r="EG31" s="566"/>
      <c r="EH31" s="671"/>
      <c r="EI31" s="566"/>
      <c r="EJ31" s="671"/>
      <c r="EK31" s="566"/>
      <c r="EL31" s="671"/>
      <c r="EM31" s="566"/>
      <c r="EN31" s="671"/>
      <c r="EO31" s="566"/>
      <c r="EP31" s="671"/>
      <c r="EQ31" s="566"/>
      <c r="ER31" s="671"/>
      <c r="ES31" s="566"/>
      <c r="ET31" s="671"/>
      <c r="EU31" s="566"/>
      <c r="EV31" s="671"/>
      <c r="EW31" s="566"/>
      <c r="EX31" s="671"/>
      <c r="EY31" s="566"/>
      <c r="EZ31" s="671"/>
      <c r="FA31" s="566"/>
      <c r="FB31" s="671"/>
      <c r="FC31" s="566"/>
      <c r="FD31" s="671"/>
      <c r="FE31" s="566"/>
      <c r="FF31" s="671"/>
      <c r="FG31" s="566"/>
      <c r="FH31" s="671"/>
      <c r="FI31" s="566"/>
      <c r="FJ31" s="671"/>
      <c r="FK31" s="566"/>
      <c r="FL31" s="671"/>
      <c r="FM31" s="566"/>
      <c r="FN31" s="671"/>
      <c r="FO31" s="566"/>
      <c r="FP31" s="671"/>
      <c r="FQ31" s="566"/>
      <c r="FR31" s="671"/>
      <c r="FS31" s="566"/>
      <c r="FT31" s="671"/>
      <c r="FU31" s="566"/>
      <c r="FV31" s="671"/>
      <c r="FW31" s="566"/>
      <c r="FX31" s="671"/>
      <c r="FY31" s="566"/>
      <c r="FZ31" s="671"/>
      <c r="GA31" s="566"/>
      <c r="GB31" s="671"/>
      <c r="GC31" s="566"/>
      <c r="GD31" s="671"/>
      <c r="GE31" s="566"/>
      <c r="GF31" s="671"/>
      <c r="GG31" s="566"/>
      <c r="GH31" s="671"/>
      <c r="GI31" s="566"/>
      <c r="GJ31" s="671"/>
      <c r="GK31" s="566"/>
      <c r="GL31" s="671"/>
      <c r="GM31" s="566"/>
      <c r="GN31" s="671"/>
      <c r="GO31" s="566"/>
      <c r="GP31" s="671"/>
      <c r="GQ31" s="566"/>
      <c r="GR31" s="671"/>
      <c r="GS31" s="566"/>
      <c r="GT31" s="671"/>
      <c r="GU31" s="566"/>
      <c r="GV31" s="671"/>
      <c r="GW31" s="566"/>
      <c r="GX31" s="671"/>
      <c r="GY31" s="566"/>
      <c r="GZ31" s="671"/>
      <c r="HA31" s="566"/>
      <c r="HB31" s="671"/>
      <c r="HC31" s="566"/>
      <c r="HD31" s="671"/>
      <c r="HE31" s="566"/>
      <c r="HF31" s="671"/>
      <c r="HG31" s="566"/>
      <c r="HH31" s="671"/>
      <c r="HI31" s="566"/>
      <c r="HJ31" s="671"/>
      <c r="HK31" s="566"/>
      <c r="HL31" s="671"/>
      <c r="HM31" s="566"/>
      <c r="HN31" s="671"/>
      <c r="HO31" s="566"/>
      <c r="HP31" s="671"/>
      <c r="HQ31" s="566"/>
      <c r="HR31" s="671"/>
      <c r="HS31" s="566"/>
      <c r="HT31" s="671"/>
      <c r="HU31" s="566"/>
      <c r="HV31" s="671"/>
      <c r="HW31" s="566"/>
      <c r="HX31" s="671"/>
      <c r="HY31" s="566"/>
      <c r="HZ31" s="671"/>
      <c r="IA31" s="566"/>
      <c r="IB31" s="671"/>
      <c r="IC31" s="566"/>
      <c r="ID31" s="671"/>
      <c r="IE31" s="566"/>
      <c r="IF31" s="671"/>
      <c r="IG31" s="566"/>
      <c r="IH31" s="671"/>
      <c r="II31" s="566"/>
      <c r="IJ31" s="671"/>
      <c r="IK31" s="566"/>
      <c r="IL31" s="671"/>
      <c r="IM31" s="566"/>
      <c r="IN31" s="671"/>
      <c r="IO31" s="566"/>
      <c r="IP31" s="671"/>
      <c r="IQ31" s="566"/>
      <c r="IR31" s="671"/>
      <c r="IS31" s="566"/>
      <c r="IT31" s="671"/>
      <c r="IU31" s="566"/>
      <c r="IV31" s="671"/>
      <c r="IW31" s="566"/>
      <c r="IX31" s="671"/>
      <c r="IY31" s="566"/>
      <c r="IZ31" s="671"/>
      <c r="JA31" s="566"/>
      <c r="JB31" s="671"/>
      <c r="JC31" s="566"/>
      <c r="JD31" s="671"/>
      <c r="JE31" s="566"/>
      <c r="JF31" s="671"/>
      <c r="JG31" s="566"/>
      <c r="JH31" s="671"/>
      <c r="JI31" s="566"/>
      <c r="JJ31" s="671"/>
      <c r="JK31" s="566"/>
      <c r="JL31" s="671"/>
      <c r="JM31" s="566"/>
      <c r="JN31" s="671"/>
      <c r="JO31" s="566"/>
      <c r="JP31" s="671"/>
      <c r="JQ31" s="566"/>
      <c r="JR31" s="671"/>
      <c r="JS31" s="566"/>
      <c r="JT31" s="671"/>
      <c r="JU31" s="566"/>
      <c r="JV31" s="671"/>
      <c r="JW31" s="566"/>
      <c r="JX31" s="671"/>
      <c r="JY31" s="566"/>
      <c r="JZ31" s="671"/>
      <c r="KA31" s="566"/>
      <c r="KB31" s="671"/>
      <c r="KC31" s="566"/>
      <c r="KD31" s="671"/>
      <c r="KE31" s="566"/>
      <c r="KF31" s="671"/>
      <c r="KG31" s="566"/>
      <c r="KH31" s="671"/>
      <c r="KI31" s="566"/>
      <c r="KJ31" s="671"/>
      <c r="KK31" s="566"/>
      <c r="KL31" s="671"/>
      <c r="KM31" s="566"/>
      <c r="KN31" s="671"/>
      <c r="KO31" s="566"/>
      <c r="KP31" s="671"/>
      <c r="KQ31" s="566"/>
      <c r="KR31" s="671"/>
      <c r="KS31" s="566"/>
      <c r="KT31" s="671"/>
      <c r="KU31" s="566"/>
      <c r="KV31" s="671"/>
      <c r="KW31" s="566"/>
      <c r="KX31" s="671"/>
      <c r="KY31" s="566"/>
      <c r="KZ31" s="671"/>
      <c r="LA31" s="566"/>
      <c r="LB31" s="671"/>
      <c r="LC31" s="566"/>
      <c r="LD31" s="671"/>
      <c r="LE31" s="566"/>
      <c r="LF31" s="671"/>
      <c r="LG31" s="566"/>
      <c r="LH31" s="671"/>
      <c r="LI31" s="566"/>
      <c r="LJ31" s="671"/>
      <c r="LK31" s="566"/>
      <c r="LL31" s="671"/>
      <c r="LM31" s="566"/>
      <c r="LN31" s="671"/>
      <c r="LO31" s="566"/>
      <c r="LP31" s="671"/>
      <c r="LQ31" s="566"/>
      <c r="LR31" s="671"/>
      <c r="LS31" s="566"/>
      <c r="LT31" s="671"/>
      <c r="LU31" s="566"/>
      <c r="LV31" s="671"/>
      <c r="LW31" s="566"/>
      <c r="LX31" s="671"/>
      <c r="LY31" s="566"/>
      <c r="LZ31" s="671"/>
      <c r="MA31" s="566"/>
      <c r="MB31" s="671"/>
      <c r="MC31" s="566"/>
      <c r="MD31" s="671"/>
      <c r="ME31" s="566"/>
      <c r="MF31" s="671"/>
      <c r="MG31" s="566"/>
      <c r="MH31" s="671"/>
      <c r="MI31" s="566"/>
      <c r="MJ31" s="671"/>
      <c r="MK31" s="566"/>
      <c r="ML31" s="671"/>
      <c r="MM31" s="566"/>
      <c r="MN31" s="671"/>
      <c r="MO31" s="566"/>
      <c r="MP31" s="671"/>
      <c r="MQ31" s="566"/>
      <c r="MR31" s="671"/>
      <c r="MS31" s="566"/>
      <c r="MT31" s="671"/>
      <c r="MU31" s="566"/>
      <c r="MV31" s="671"/>
      <c r="MW31" s="566"/>
      <c r="MX31" s="671"/>
      <c r="MY31" s="566"/>
      <c r="MZ31" s="671"/>
      <c r="NA31" s="566"/>
      <c r="NB31" s="671"/>
      <c r="NC31" s="566"/>
      <c r="ND31" s="671"/>
      <c r="NE31" s="566"/>
      <c r="NF31" s="671"/>
      <c r="NG31" s="566"/>
      <c r="NH31" s="671"/>
      <c r="NI31" s="566"/>
      <c r="NJ31" s="671"/>
      <c r="NK31" s="566"/>
      <c r="NL31" s="671"/>
      <c r="NM31" s="566"/>
      <c r="NN31" s="671"/>
      <c r="NO31" s="566"/>
      <c r="NP31" s="671"/>
      <c r="NQ31" s="566"/>
      <c r="NR31" s="671"/>
      <c r="NS31" s="298" t="s">
        <v>1507</v>
      </c>
      <c r="NT31" s="729"/>
      <c r="OF31" s="514">
        <v>0</v>
      </c>
    </row>
    <row customHeight="1" ht="56.25">
      <c r="A32" s="2401"/>
      <c r="D32" s="962" t="s">
        <v>92</v>
      </c>
      <c r="E32" s="288" t="s">
        <v>1508</v>
      </c>
      <c r="F32" s="548" t="s">
        <v>1478</v>
      </c>
      <c r="G32" s="566"/>
      <c r="H32" s="671"/>
      <c r="I32" s="566"/>
      <c r="J32" s="671"/>
      <c r="K32" s="566"/>
      <c r="L32" s="671"/>
      <c r="M32" s="566"/>
      <c r="N32" s="671"/>
      <c r="O32" s="566"/>
      <c r="P32" s="671"/>
      <c r="Q32" s="566"/>
      <c r="R32" s="671"/>
      <c r="S32" s="566"/>
      <c r="T32" s="671"/>
      <c r="U32" s="566"/>
      <c r="V32" s="671"/>
      <c r="W32" s="566"/>
      <c r="X32" s="671"/>
      <c r="Y32" s="566"/>
      <c r="Z32" s="671"/>
      <c r="AA32" s="566"/>
      <c r="AB32" s="671"/>
      <c r="AC32" s="566"/>
      <c r="AD32" s="671"/>
      <c r="AE32" s="566"/>
      <c r="AF32" s="671"/>
      <c r="AG32" s="566"/>
      <c r="AH32" s="671"/>
      <c r="AI32" s="566"/>
      <c r="AJ32" s="671"/>
      <c r="AK32" s="566"/>
      <c r="AL32" s="671"/>
      <c r="AM32" s="566"/>
      <c r="AN32" s="671"/>
      <c r="AO32" s="566"/>
      <c r="AP32" s="671"/>
      <c r="AQ32" s="566"/>
      <c r="AR32" s="671"/>
      <c r="AS32" s="566"/>
      <c r="AT32" s="671"/>
      <c r="AU32" s="566"/>
      <c r="AV32" s="671"/>
      <c r="AW32" s="566"/>
      <c r="AX32" s="671"/>
      <c r="AY32" s="566"/>
      <c r="AZ32" s="671"/>
      <c r="BA32" s="566"/>
      <c r="BB32" s="671"/>
      <c r="BC32" s="566"/>
      <c r="BD32" s="671"/>
      <c r="BE32" s="566"/>
      <c r="BF32" s="671"/>
      <c r="BG32" s="566"/>
      <c r="BH32" s="671"/>
      <c r="BI32" s="566"/>
      <c r="BJ32" s="671"/>
      <c r="BK32" s="566"/>
      <c r="BL32" s="671"/>
      <c r="BM32" s="566"/>
      <c r="BN32" s="671"/>
      <c r="BO32" s="566"/>
      <c r="BP32" s="671"/>
      <c r="BQ32" s="566"/>
      <c r="BR32" s="671"/>
      <c r="BS32" s="566"/>
      <c r="BT32" s="671"/>
      <c r="BU32" s="566"/>
      <c r="BV32" s="671"/>
      <c r="BW32" s="566"/>
      <c r="BX32" s="671"/>
      <c r="BY32" s="566"/>
      <c r="BZ32" s="671"/>
      <c r="CA32" s="566"/>
      <c r="CB32" s="671"/>
      <c r="CC32" s="566"/>
      <c r="CD32" s="671"/>
      <c r="CE32" s="566"/>
      <c r="CF32" s="671"/>
      <c r="CG32" s="566"/>
      <c r="CH32" s="671"/>
      <c r="CI32" s="566"/>
      <c r="CJ32" s="671"/>
      <c r="CK32" s="566"/>
      <c r="CL32" s="671"/>
      <c r="CM32" s="566"/>
      <c r="CN32" s="671"/>
      <c r="CO32" s="566"/>
      <c r="CP32" s="671"/>
      <c r="CQ32" s="566"/>
      <c r="CR32" s="671"/>
      <c r="CS32" s="566"/>
      <c r="CT32" s="671"/>
      <c r="CU32" s="566"/>
      <c r="CV32" s="671"/>
      <c r="CW32" s="566"/>
      <c r="CX32" s="671"/>
      <c r="CY32" s="566"/>
      <c r="CZ32" s="671"/>
      <c r="DA32" s="566"/>
      <c r="DB32" s="671"/>
      <c r="DC32" s="566"/>
      <c r="DD32" s="671"/>
      <c r="DE32" s="566"/>
      <c r="DF32" s="671"/>
      <c r="DG32" s="566"/>
      <c r="DH32" s="671"/>
      <c r="DI32" s="566"/>
      <c r="DJ32" s="671"/>
      <c r="DK32" s="566"/>
      <c r="DL32" s="671"/>
      <c r="DM32" s="566"/>
      <c r="DN32" s="671"/>
      <c r="DO32" s="566"/>
      <c r="DP32" s="671"/>
      <c r="DQ32" s="566"/>
      <c r="DR32" s="671"/>
      <c r="DS32" s="566"/>
      <c r="DT32" s="671"/>
      <c r="DU32" s="566"/>
      <c r="DV32" s="671"/>
      <c r="DW32" s="566"/>
      <c r="DX32" s="671"/>
      <c r="DY32" s="566"/>
      <c r="DZ32" s="671"/>
      <c r="EA32" s="566"/>
      <c r="EB32" s="671"/>
      <c r="EC32" s="566"/>
      <c r="ED32" s="671"/>
      <c r="EE32" s="566"/>
      <c r="EF32" s="671"/>
      <c r="EG32" s="566"/>
      <c r="EH32" s="671"/>
      <c r="EI32" s="566"/>
      <c r="EJ32" s="671"/>
      <c r="EK32" s="566"/>
      <c r="EL32" s="671"/>
      <c r="EM32" s="566"/>
      <c r="EN32" s="671"/>
      <c r="EO32" s="566"/>
      <c r="EP32" s="671"/>
      <c r="EQ32" s="566"/>
      <c r="ER32" s="671"/>
      <c r="ES32" s="566"/>
      <c r="ET32" s="671"/>
      <c r="EU32" s="566"/>
      <c r="EV32" s="671"/>
      <c r="EW32" s="566"/>
      <c r="EX32" s="671"/>
      <c r="EY32" s="566"/>
      <c r="EZ32" s="671"/>
      <c r="FA32" s="566"/>
      <c r="FB32" s="671"/>
      <c r="FC32" s="566"/>
      <c r="FD32" s="671"/>
      <c r="FE32" s="566"/>
      <c r="FF32" s="671"/>
      <c r="FG32" s="566"/>
      <c r="FH32" s="671"/>
      <c r="FI32" s="566"/>
      <c r="FJ32" s="671"/>
      <c r="FK32" s="566"/>
      <c r="FL32" s="671"/>
      <c r="FM32" s="566"/>
      <c r="FN32" s="671"/>
      <c r="FO32" s="566"/>
      <c r="FP32" s="671"/>
      <c r="FQ32" s="566"/>
      <c r="FR32" s="671"/>
      <c r="FS32" s="566"/>
      <c r="FT32" s="671"/>
      <c r="FU32" s="566"/>
      <c r="FV32" s="671"/>
      <c r="FW32" s="566"/>
      <c r="FX32" s="671"/>
      <c r="FY32" s="566"/>
      <c r="FZ32" s="671"/>
      <c r="GA32" s="566"/>
      <c r="GB32" s="671"/>
      <c r="GC32" s="566"/>
      <c r="GD32" s="671"/>
      <c r="GE32" s="566"/>
      <c r="GF32" s="671"/>
      <c r="GG32" s="566"/>
      <c r="GH32" s="671"/>
      <c r="GI32" s="566"/>
      <c r="GJ32" s="671"/>
      <c r="GK32" s="566"/>
      <c r="GL32" s="671"/>
      <c r="GM32" s="566"/>
      <c r="GN32" s="671"/>
      <c r="GO32" s="566"/>
      <c r="GP32" s="671"/>
      <c r="GQ32" s="566"/>
      <c r="GR32" s="671"/>
      <c r="GS32" s="566"/>
      <c r="GT32" s="671"/>
      <c r="GU32" s="566"/>
      <c r="GV32" s="671"/>
      <c r="GW32" s="566"/>
      <c r="GX32" s="671"/>
      <c r="GY32" s="566"/>
      <c r="GZ32" s="671"/>
      <c r="HA32" s="566"/>
      <c r="HB32" s="671"/>
      <c r="HC32" s="566"/>
      <c r="HD32" s="671"/>
      <c r="HE32" s="566"/>
      <c r="HF32" s="671"/>
      <c r="HG32" s="566"/>
      <c r="HH32" s="671"/>
      <c r="HI32" s="566"/>
      <c r="HJ32" s="671"/>
      <c r="HK32" s="566"/>
      <c r="HL32" s="671"/>
      <c r="HM32" s="566"/>
      <c r="HN32" s="671"/>
      <c r="HO32" s="566"/>
      <c r="HP32" s="671"/>
      <c r="HQ32" s="566"/>
      <c r="HR32" s="671"/>
      <c r="HS32" s="566"/>
      <c r="HT32" s="671"/>
      <c r="HU32" s="566"/>
      <c r="HV32" s="671"/>
      <c r="HW32" s="566"/>
      <c r="HX32" s="671"/>
      <c r="HY32" s="566"/>
      <c r="HZ32" s="671"/>
      <c r="IA32" s="566"/>
      <c r="IB32" s="671"/>
      <c r="IC32" s="566"/>
      <c r="ID32" s="671"/>
      <c r="IE32" s="566"/>
      <c r="IF32" s="671"/>
      <c r="IG32" s="566"/>
      <c r="IH32" s="671"/>
      <c r="II32" s="566"/>
      <c r="IJ32" s="671"/>
      <c r="IK32" s="566"/>
      <c r="IL32" s="671"/>
      <c r="IM32" s="566"/>
      <c r="IN32" s="671"/>
      <c r="IO32" s="566"/>
      <c r="IP32" s="671"/>
      <c r="IQ32" s="566"/>
      <c r="IR32" s="671"/>
      <c r="IS32" s="566"/>
      <c r="IT32" s="671"/>
      <c r="IU32" s="566"/>
      <c r="IV32" s="671"/>
      <c r="IW32" s="566"/>
      <c r="IX32" s="671"/>
      <c r="IY32" s="566"/>
      <c r="IZ32" s="671"/>
      <c r="JA32" s="566"/>
      <c r="JB32" s="671"/>
      <c r="JC32" s="566"/>
      <c r="JD32" s="671"/>
      <c r="JE32" s="566"/>
      <c r="JF32" s="671"/>
      <c r="JG32" s="566"/>
      <c r="JH32" s="671"/>
      <c r="JI32" s="566"/>
      <c r="JJ32" s="671"/>
      <c r="JK32" s="566"/>
      <c r="JL32" s="671"/>
      <c r="JM32" s="566"/>
      <c r="JN32" s="671"/>
      <c r="JO32" s="566"/>
      <c r="JP32" s="671"/>
      <c r="JQ32" s="566"/>
      <c r="JR32" s="671"/>
      <c r="JS32" s="566"/>
      <c r="JT32" s="671"/>
      <c r="JU32" s="566"/>
      <c r="JV32" s="671"/>
      <c r="JW32" s="566"/>
      <c r="JX32" s="671"/>
      <c r="JY32" s="566"/>
      <c r="JZ32" s="671"/>
      <c r="KA32" s="566"/>
      <c r="KB32" s="671"/>
      <c r="KC32" s="566"/>
      <c r="KD32" s="671"/>
      <c r="KE32" s="566"/>
      <c r="KF32" s="671"/>
      <c r="KG32" s="566"/>
      <c r="KH32" s="671"/>
      <c r="KI32" s="566"/>
      <c r="KJ32" s="671"/>
      <c r="KK32" s="566"/>
      <c r="KL32" s="671"/>
      <c r="KM32" s="566"/>
      <c r="KN32" s="671"/>
      <c r="KO32" s="566"/>
      <c r="KP32" s="671"/>
      <c r="KQ32" s="566"/>
      <c r="KR32" s="671"/>
      <c r="KS32" s="566"/>
      <c r="KT32" s="671"/>
      <c r="KU32" s="566"/>
      <c r="KV32" s="671"/>
      <c r="KW32" s="566"/>
      <c r="KX32" s="671"/>
      <c r="KY32" s="566"/>
      <c r="KZ32" s="671"/>
      <c r="LA32" s="566"/>
      <c r="LB32" s="671"/>
      <c r="LC32" s="566"/>
      <c r="LD32" s="671"/>
      <c r="LE32" s="566"/>
      <c r="LF32" s="671"/>
      <c r="LG32" s="566"/>
      <c r="LH32" s="671"/>
      <c r="LI32" s="566"/>
      <c r="LJ32" s="671"/>
      <c r="LK32" s="566"/>
      <c r="LL32" s="671"/>
      <c r="LM32" s="566"/>
      <c r="LN32" s="671"/>
      <c r="LO32" s="566"/>
      <c r="LP32" s="671"/>
      <c r="LQ32" s="566"/>
      <c r="LR32" s="671"/>
      <c r="LS32" s="566"/>
      <c r="LT32" s="671"/>
      <c r="LU32" s="566"/>
      <c r="LV32" s="671"/>
      <c r="LW32" s="566"/>
      <c r="LX32" s="671"/>
      <c r="LY32" s="566"/>
      <c r="LZ32" s="671"/>
      <c r="MA32" s="566"/>
      <c r="MB32" s="671"/>
      <c r="MC32" s="566"/>
      <c r="MD32" s="671"/>
      <c r="ME32" s="566"/>
      <c r="MF32" s="671"/>
      <c r="MG32" s="566"/>
      <c r="MH32" s="671"/>
      <c r="MI32" s="566"/>
      <c r="MJ32" s="671"/>
      <c r="MK32" s="566"/>
      <c r="ML32" s="671"/>
      <c r="MM32" s="566"/>
      <c r="MN32" s="671"/>
      <c r="MO32" s="566"/>
      <c r="MP32" s="671"/>
      <c r="MQ32" s="566"/>
      <c r="MR32" s="671"/>
      <c r="MS32" s="566"/>
      <c r="MT32" s="671"/>
      <c r="MU32" s="566"/>
      <c r="MV32" s="671"/>
      <c r="MW32" s="566"/>
      <c r="MX32" s="671"/>
      <c r="MY32" s="566"/>
      <c r="MZ32" s="671"/>
      <c r="NA32" s="566"/>
      <c r="NB32" s="671"/>
      <c r="NC32" s="566"/>
      <c r="ND32" s="671"/>
      <c r="NE32" s="566"/>
      <c r="NF32" s="671"/>
      <c r="NG32" s="566"/>
      <c r="NH32" s="671"/>
      <c r="NI32" s="566"/>
      <c r="NJ32" s="671"/>
      <c r="NK32" s="566"/>
      <c r="NL32" s="671"/>
      <c r="NM32" s="566"/>
      <c r="NN32" s="671"/>
      <c r="NO32" s="566"/>
      <c r="NP32" s="671"/>
      <c r="NQ32" s="566"/>
      <c r="NR32" s="671"/>
      <c r="NS32" s="298" t="s">
        <v>1509</v>
      </c>
      <c r="NT32" s="729"/>
      <c r="OF32" s="514">
        <v>0</v>
      </c>
    </row>
    <row customHeight="1" ht="11.25">
      <c r="A33" s="2401"/>
      <c r="E33" s="673"/>
      <c r="F33" s="190"/>
      <c r="G33" s="190"/>
      <c r="H33" s="190"/>
      <c r="I33" s="190"/>
      <c r="J33" s="190"/>
      <c r="K33" s="1073"/>
      <c r="L33" s="1073"/>
      <c r="M33" s="1073"/>
      <c r="N33" s="1073"/>
      <c r="O33" s="1073"/>
      <c r="P33" s="1073"/>
      <c r="Q33" s="1073"/>
      <c r="R33" s="1073"/>
      <c r="S33" s="1073"/>
      <c r="T33" s="1073"/>
      <c r="U33" s="1073"/>
      <c r="V33" s="1073"/>
      <c r="W33" s="1073"/>
      <c r="X33" s="1073"/>
      <c r="Y33" s="1073"/>
      <c r="Z33" s="1073"/>
      <c r="AA33" s="1073"/>
      <c r="AB33" s="1073"/>
      <c r="AC33" s="1073"/>
      <c r="AD33" s="1073"/>
      <c r="AE33" s="1073"/>
      <c r="AF33" s="1073"/>
      <c r="AG33" s="1073"/>
      <c r="AH33" s="1073"/>
      <c r="AI33" s="1073"/>
      <c r="AJ33" s="1073"/>
      <c r="AK33" s="1073"/>
      <c r="AL33" s="1073"/>
      <c r="AM33" s="1073"/>
      <c r="AN33" s="1073"/>
      <c r="AO33" s="1073"/>
      <c r="AP33" s="1073"/>
      <c r="AQ33" s="1073"/>
      <c r="AR33" s="1073"/>
      <c r="AS33" s="1073"/>
      <c r="AT33" s="1073"/>
      <c r="AU33" s="1073"/>
      <c r="AV33" s="1073"/>
      <c r="AW33" s="1073"/>
      <c r="AX33" s="1073"/>
      <c r="AY33" s="1073"/>
      <c r="AZ33" s="1073"/>
      <c r="BA33" s="1073"/>
      <c r="BB33" s="1073"/>
      <c r="BC33" s="1073"/>
      <c r="BD33" s="1073"/>
      <c r="BE33" s="1073"/>
      <c r="BF33" s="1073"/>
      <c r="BG33" s="1073"/>
      <c r="BH33" s="1073"/>
      <c r="BI33" s="1073"/>
      <c r="BJ33" s="1073"/>
      <c r="BK33" s="1073"/>
      <c r="BL33" s="1073"/>
      <c r="BM33" s="1073"/>
      <c r="BN33" s="1073"/>
      <c r="BO33" s="1073"/>
      <c r="BP33" s="1073"/>
      <c r="BQ33" s="1073"/>
      <c r="BR33" s="1073"/>
      <c r="BS33" s="1073"/>
      <c r="BT33" s="1073"/>
      <c r="BU33" s="1073"/>
      <c r="BV33" s="1073"/>
      <c r="BW33" s="1073"/>
      <c r="BX33" s="1073"/>
      <c r="BY33" s="1073"/>
      <c r="BZ33" s="1073"/>
      <c r="CA33" s="1073"/>
      <c r="CB33" s="1073"/>
      <c r="CC33" s="1073"/>
      <c r="CD33" s="1073"/>
      <c r="CE33" s="1073"/>
      <c r="CF33" s="1073"/>
      <c r="CG33" s="1073"/>
      <c r="CH33" s="1073"/>
      <c r="CI33" s="1073"/>
      <c r="CJ33" s="1073"/>
      <c r="CK33" s="1073"/>
      <c r="CL33" s="1073"/>
      <c r="CM33" s="1073"/>
      <c r="CN33" s="1073"/>
      <c r="CO33" s="1073"/>
      <c r="CP33" s="1073"/>
      <c r="CQ33" s="1073"/>
      <c r="CR33" s="1073"/>
      <c r="CS33" s="1073"/>
      <c r="CT33" s="1073"/>
      <c r="CU33" s="1073"/>
      <c r="CV33" s="1073"/>
      <c r="CW33" s="1073"/>
      <c r="CX33" s="1073"/>
      <c r="CY33" s="1073"/>
      <c r="CZ33" s="1073"/>
      <c r="DA33" s="1073"/>
      <c r="DB33" s="1073"/>
      <c r="DC33" s="1073"/>
      <c r="DD33" s="1073"/>
      <c r="DE33" s="1073"/>
      <c r="DF33" s="1073"/>
      <c r="DG33" s="1073"/>
      <c r="DH33" s="1073"/>
      <c r="DI33" s="1073"/>
      <c r="DJ33" s="1073"/>
      <c r="DK33" s="1073"/>
      <c r="DL33" s="1073"/>
      <c r="DM33" s="1073"/>
      <c r="DN33" s="1073"/>
      <c r="DO33" s="1073"/>
      <c r="DP33" s="1073"/>
      <c r="DQ33" s="1073"/>
      <c r="DR33" s="1073"/>
      <c r="DS33" s="1073"/>
      <c r="DT33" s="1073"/>
      <c r="DU33" s="1073"/>
      <c r="DV33" s="1073"/>
      <c r="DW33" s="1073"/>
      <c r="DX33" s="1073"/>
      <c r="DY33" s="1073"/>
      <c r="DZ33" s="1073"/>
      <c r="EA33" s="1073"/>
      <c r="EB33" s="1073"/>
      <c r="EC33" s="1073"/>
      <c r="ED33" s="1073"/>
      <c r="EE33" s="1073"/>
      <c r="EF33" s="1073"/>
      <c r="EG33" s="1073"/>
      <c r="EH33" s="1073"/>
      <c r="EI33" s="1073"/>
      <c r="EJ33" s="1073"/>
      <c r="EK33" s="1073"/>
      <c r="EL33" s="1073"/>
      <c r="EM33" s="1073"/>
      <c r="EN33" s="1073"/>
      <c r="EO33" s="1073"/>
      <c r="EP33" s="1073"/>
      <c r="EQ33" s="1073"/>
      <c r="ER33" s="1073"/>
      <c r="ES33" s="1073"/>
      <c r="ET33" s="1073"/>
      <c r="EU33" s="1073"/>
      <c r="EV33" s="1073"/>
      <c r="EW33" s="1073"/>
      <c r="EX33" s="1073"/>
      <c r="EY33" s="1073"/>
      <c r="EZ33" s="1073"/>
      <c r="FA33" s="1073"/>
      <c r="FB33" s="1073"/>
      <c r="FC33" s="1073"/>
      <c r="FD33" s="1073"/>
      <c r="FE33" s="1073"/>
      <c r="FF33" s="1073"/>
      <c r="FG33" s="1073"/>
      <c r="FH33" s="1073"/>
      <c r="FI33" s="1073"/>
      <c r="FJ33" s="1073"/>
      <c r="FK33" s="1073"/>
      <c r="FL33" s="1073"/>
      <c r="FM33" s="1073"/>
      <c r="FN33" s="1073"/>
      <c r="FO33" s="1073"/>
      <c r="FP33" s="1073"/>
      <c r="FQ33" s="1073"/>
      <c r="FR33" s="1073"/>
      <c r="FS33" s="1073"/>
      <c r="FT33" s="1073"/>
      <c r="FU33" s="1073"/>
      <c r="FV33" s="1073"/>
      <c r="FW33" s="1073"/>
      <c r="FX33" s="1073"/>
      <c r="FY33" s="1073"/>
      <c r="FZ33" s="1073"/>
      <c r="GA33" s="1073"/>
      <c r="GB33" s="1073"/>
      <c r="GC33" s="1073"/>
      <c r="GD33" s="1073"/>
      <c r="GE33" s="1073"/>
      <c r="GF33" s="1073"/>
      <c r="GG33" s="1073"/>
      <c r="GH33" s="1073"/>
      <c r="GI33" s="1073"/>
      <c r="GJ33" s="1073"/>
      <c r="GK33" s="1073"/>
      <c r="GL33" s="1073"/>
      <c r="GM33" s="1073"/>
      <c r="GN33" s="1073"/>
      <c r="GO33" s="1073"/>
      <c r="GP33" s="1073"/>
      <c r="GQ33" s="1073"/>
      <c r="GR33" s="1073"/>
      <c r="GS33" s="1073"/>
      <c r="GT33" s="1073"/>
      <c r="GU33" s="1073"/>
      <c r="GV33" s="1073"/>
      <c r="GW33" s="1073"/>
      <c r="GX33" s="1073"/>
      <c r="GY33" s="1073"/>
      <c r="GZ33" s="1073"/>
      <c r="HA33" s="1073"/>
      <c r="HB33" s="1073"/>
      <c r="HC33" s="1073"/>
      <c r="HD33" s="1073"/>
      <c r="HE33" s="1073"/>
      <c r="HF33" s="1073"/>
      <c r="HG33" s="1073"/>
      <c r="HH33" s="1073"/>
      <c r="HI33" s="1073"/>
      <c r="HJ33" s="1073"/>
      <c r="HK33" s="1073"/>
      <c r="HL33" s="1073"/>
      <c r="HM33" s="1073"/>
      <c r="HN33" s="1073"/>
      <c r="HO33" s="1073"/>
      <c r="HP33" s="1073"/>
      <c r="HQ33" s="1073"/>
      <c r="HR33" s="1073"/>
      <c r="HS33" s="1073"/>
      <c r="HT33" s="1073"/>
      <c r="HU33" s="1073"/>
      <c r="HV33" s="1073"/>
      <c r="HW33" s="1073"/>
      <c r="HX33" s="1073"/>
      <c r="HY33" s="1073"/>
      <c r="HZ33" s="1073"/>
      <c r="IA33" s="1073"/>
      <c r="IB33" s="1073"/>
      <c r="IC33" s="1073"/>
      <c r="ID33" s="1073"/>
      <c r="IE33" s="1073"/>
      <c r="IF33" s="1073"/>
      <c r="IG33" s="1073"/>
      <c r="IH33" s="1073"/>
      <c r="II33" s="1073"/>
      <c r="IJ33" s="1073"/>
      <c r="IK33" s="1073"/>
      <c r="IL33" s="1073"/>
      <c r="IM33" s="1073"/>
      <c r="IN33" s="1073"/>
      <c r="IO33" s="1073"/>
      <c r="IP33" s="1073"/>
      <c r="IQ33" s="1073"/>
      <c r="IR33" s="1073"/>
      <c r="IS33" s="1073"/>
      <c r="IT33" s="1073"/>
      <c r="IU33" s="1073"/>
      <c r="IV33" s="1073"/>
      <c r="IW33" s="1073"/>
      <c r="IX33" s="1073"/>
      <c r="IY33" s="1073"/>
      <c r="IZ33" s="1073"/>
      <c r="JA33" s="1073"/>
      <c r="JB33" s="1073"/>
      <c r="JC33" s="1073"/>
      <c r="JD33" s="1073"/>
      <c r="JE33" s="1073"/>
      <c r="JF33" s="1073"/>
      <c r="JG33" s="1073"/>
      <c r="JH33" s="1073"/>
      <c r="JI33" s="1073"/>
      <c r="JJ33" s="1073"/>
      <c r="JK33" s="1073"/>
      <c r="JL33" s="1073"/>
      <c r="JM33" s="1073"/>
      <c r="JN33" s="1073"/>
      <c r="JO33" s="1073"/>
      <c r="JP33" s="1073"/>
      <c r="JQ33" s="1073"/>
      <c r="JR33" s="1073"/>
      <c r="JS33" s="1073"/>
      <c r="JT33" s="1073"/>
      <c r="JU33" s="1073"/>
      <c r="JV33" s="1073"/>
      <c r="JW33" s="1073"/>
      <c r="JX33" s="1073"/>
      <c r="JY33" s="1073"/>
      <c r="JZ33" s="1073"/>
      <c r="KA33" s="1073"/>
      <c r="KB33" s="1073"/>
      <c r="KC33" s="1073"/>
      <c r="KD33" s="1073"/>
      <c r="KE33" s="1073"/>
      <c r="KF33" s="1073"/>
      <c r="KG33" s="1073"/>
      <c r="KH33" s="1073"/>
      <c r="KI33" s="1073"/>
      <c r="KJ33" s="1073"/>
      <c r="KK33" s="1073"/>
      <c r="KL33" s="1073"/>
      <c r="KM33" s="1073"/>
      <c r="KN33" s="1073"/>
      <c r="KO33" s="1073"/>
      <c r="KP33" s="1073"/>
      <c r="KQ33" s="1073"/>
      <c r="KR33" s="1073"/>
      <c r="KS33" s="1073"/>
      <c r="KT33" s="1073"/>
      <c r="KU33" s="1073"/>
      <c r="KV33" s="1073"/>
      <c r="KW33" s="1073"/>
      <c r="KX33" s="1073"/>
      <c r="KY33" s="1073"/>
      <c r="KZ33" s="1073"/>
      <c r="LA33" s="1073"/>
      <c r="LB33" s="1073"/>
      <c r="LC33" s="1073"/>
      <c r="LD33" s="1073"/>
      <c r="LE33" s="1073"/>
      <c r="LF33" s="1073"/>
      <c r="LG33" s="1073"/>
      <c r="LH33" s="1073"/>
      <c r="LI33" s="1073"/>
      <c r="LJ33" s="1073"/>
      <c r="LK33" s="1073"/>
      <c r="LL33" s="1073"/>
      <c r="LM33" s="1073"/>
      <c r="LN33" s="1073"/>
      <c r="LO33" s="1073"/>
      <c r="LP33" s="1073"/>
      <c r="LQ33" s="1073"/>
      <c r="LR33" s="1073"/>
      <c r="LS33" s="1073"/>
      <c r="LT33" s="1073"/>
      <c r="LU33" s="1073"/>
      <c r="LV33" s="1073"/>
      <c r="LW33" s="1073"/>
      <c r="LX33" s="1073"/>
      <c r="LY33" s="1073"/>
      <c r="LZ33" s="1073"/>
      <c r="MA33" s="1073"/>
      <c r="MB33" s="1073"/>
      <c r="MC33" s="1073"/>
      <c r="MD33" s="1073"/>
      <c r="ME33" s="1073"/>
      <c r="MF33" s="1073"/>
      <c r="MG33" s="1073"/>
      <c r="MH33" s="1073"/>
      <c r="MI33" s="1073"/>
      <c r="MJ33" s="1073"/>
      <c r="MK33" s="1073"/>
      <c r="ML33" s="1073"/>
      <c r="MM33" s="1073"/>
      <c r="MN33" s="1073"/>
      <c r="MO33" s="1073"/>
      <c r="MP33" s="1073"/>
      <c r="MQ33" s="1073"/>
      <c r="MR33" s="1073"/>
      <c r="MS33" s="1073"/>
      <c r="MT33" s="1073"/>
      <c r="MU33" s="1073"/>
      <c r="MV33" s="1073"/>
      <c r="MW33" s="1073"/>
      <c r="MX33" s="1073"/>
      <c r="MY33" s="1073"/>
      <c r="MZ33" s="1073"/>
      <c r="NA33" s="1073"/>
      <c r="NB33" s="1073"/>
      <c r="NC33" s="1073"/>
      <c r="ND33" s="1073"/>
      <c r="NE33" s="1073"/>
      <c r="NF33" s="1073"/>
      <c r="NG33" s="1073"/>
      <c r="NH33" s="1073"/>
      <c r="NI33" s="1073"/>
      <c r="NJ33" s="1073"/>
      <c r="NK33" s="1073"/>
      <c r="NL33" s="1073"/>
      <c r="NM33" s="1073"/>
      <c r="NN33" s="1073"/>
      <c r="NO33" s="1073"/>
      <c r="NP33" s="1073"/>
      <c r="NQ33" s="1073"/>
      <c r="NR33" s="1073"/>
      <c r="NS33" s="190"/>
      <c r="OF33" s="514">
        <v>0</v>
      </c>
    </row>
    <row customHeight="1" ht="12.75">
      <c r="A34" s="2401"/>
      <c r="D34" s="74">
        <v>1</v>
      </c>
      <c r="E34" s="344" t="s">
        <v>1510</v>
      </c>
      <c r="K34" s="1644"/>
      <c r="L34" s="1644"/>
      <c r="M34" s="1644"/>
      <c r="N34" s="1644"/>
      <c r="O34" s="1644"/>
      <c r="P34" s="1644"/>
      <c r="Q34" s="1644"/>
      <c r="R34" s="1644"/>
      <c r="S34" s="1644"/>
      <c r="T34" s="1644"/>
      <c r="U34" s="1644"/>
      <c r="V34" s="1644"/>
      <c r="W34" s="1644"/>
      <c r="X34" s="1644"/>
      <c r="Y34" s="1644"/>
      <c r="Z34" s="1644"/>
      <c r="AA34" s="1644"/>
      <c r="AB34" s="1644"/>
      <c r="AC34" s="1644"/>
      <c r="AD34" s="1644"/>
      <c r="AE34" s="1644"/>
      <c r="AF34" s="1644"/>
      <c r="AG34" s="1644"/>
      <c r="AH34" s="1644"/>
      <c r="AI34" s="1644"/>
      <c r="AJ34" s="1644"/>
      <c r="AK34" s="1644"/>
      <c r="AL34" s="1644"/>
      <c r="AM34" s="1644"/>
      <c r="AN34" s="1644"/>
      <c r="AO34" s="1644"/>
      <c r="AP34" s="1644"/>
      <c r="AQ34" s="1644"/>
      <c r="AR34" s="1644"/>
      <c r="AS34" s="1644"/>
      <c r="AT34" s="1644"/>
      <c r="AU34" s="1644"/>
      <c r="AV34" s="1644"/>
      <c r="AW34" s="1644"/>
      <c r="AX34" s="1644"/>
      <c r="AY34" s="1644"/>
      <c r="AZ34" s="1644"/>
      <c r="BA34" s="1644"/>
      <c r="BB34" s="1644"/>
      <c r="BC34" s="1644"/>
      <c r="BD34" s="1644"/>
      <c r="BE34" s="1644"/>
      <c r="BF34" s="1644"/>
      <c r="BG34" s="1644"/>
      <c r="BH34" s="1644"/>
      <c r="BI34" s="1644"/>
      <c r="BJ34" s="1644"/>
      <c r="BK34" s="1644"/>
      <c r="BL34" s="1644"/>
      <c r="BM34" s="1644"/>
      <c r="BN34" s="1644"/>
      <c r="BO34" s="1644"/>
      <c r="BP34" s="1644"/>
      <c r="BQ34" s="1644"/>
      <c r="BR34" s="1644"/>
      <c r="BS34" s="1644"/>
      <c r="BT34" s="1644"/>
      <c r="BU34" s="1644"/>
      <c r="BV34" s="1644"/>
      <c r="BW34" s="1644"/>
      <c r="BX34" s="1644"/>
      <c r="BY34" s="1644"/>
      <c r="BZ34" s="1644"/>
      <c r="CA34" s="1644"/>
      <c r="CB34" s="1644"/>
      <c r="CC34" s="1644"/>
      <c r="CD34" s="1644"/>
      <c r="CE34" s="1644"/>
      <c r="CF34" s="1644"/>
      <c r="CG34" s="1644"/>
      <c r="CH34" s="1644"/>
      <c r="CI34" s="1644"/>
      <c r="CJ34" s="1644"/>
      <c r="CK34" s="1644"/>
      <c r="CL34" s="1644"/>
      <c r="CM34" s="1644"/>
      <c r="CN34" s="1644"/>
      <c r="CO34" s="1644"/>
      <c r="CP34" s="1644"/>
      <c r="CQ34" s="1644"/>
      <c r="CR34" s="1644"/>
      <c r="CS34" s="1644"/>
      <c r="CT34" s="1644"/>
      <c r="CU34" s="1644"/>
      <c r="CV34" s="1644"/>
      <c r="CW34" s="1644"/>
      <c r="CX34" s="1644"/>
      <c r="CY34" s="1644"/>
      <c r="CZ34" s="1644"/>
      <c r="DA34" s="1644"/>
      <c r="DB34" s="1644"/>
      <c r="DC34" s="1644"/>
      <c r="DD34" s="1644"/>
      <c r="DE34" s="1644"/>
      <c r="DF34" s="1644"/>
      <c r="DG34" s="1644"/>
      <c r="DH34" s="1644"/>
      <c r="DI34" s="1644"/>
      <c r="DJ34" s="1644"/>
      <c r="DK34" s="1644"/>
      <c r="DL34" s="1644"/>
      <c r="DM34" s="1644"/>
      <c r="DN34" s="1644"/>
      <c r="DO34" s="1644"/>
      <c r="DP34" s="1644"/>
      <c r="DQ34" s="1644"/>
      <c r="DR34" s="1644"/>
      <c r="DS34" s="1644"/>
      <c r="DT34" s="1644"/>
      <c r="DU34" s="1644"/>
      <c r="DV34" s="1644"/>
      <c r="DW34" s="1644"/>
      <c r="DX34" s="1644"/>
      <c r="DY34" s="1644"/>
      <c r="DZ34" s="1644"/>
      <c r="EA34" s="1644"/>
      <c r="EB34" s="1644"/>
      <c r="EC34" s="1644"/>
      <c r="ED34" s="1644"/>
      <c r="EE34" s="1644"/>
      <c r="EF34" s="1644"/>
      <c r="EG34" s="1644"/>
      <c r="EH34" s="1644"/>
      <c r="EI34" s="1644"/>
      <c r="EJ34" s="1644"/>
      <c r="EK34" s="1644"/>
      <c r="EL34" s="1644"/>
      <c r="EM34" s="1644"/>
      <c r="EN34" s="1644"/>
      <c r="EO34" s="1644"/>
      <c r="EP34" s="1644"/>
      <c r="EQ34" s="1644"/>
      <c r="ER34" s="1644"/>
      <c r="ES34" s="1644"/>
      <c r="ET34" s="1644"/>
      <c r="EU34" s="1644"/>
      <c r="EV34" s="1644"/>
      <c r="EW34" s="1644"/>
      <c r="EX34" s="1644"/>
      <c r="EY34" s="1644"/>
      <c r="EZ34" s="1644"/>
      <c r="FA34" s="1644"/>
      <c r="FB34" s="1644"/>
      <c r="FC34" s="1644"/>
      <c r="FD34" s="1644"/>
      <c r="FE34" s="1644"/>
      <c r="FF34" s="1644"/>
      <c r="FG34" s="1644"/>
      <c r="FH34" s="1644"/>
      <c r="FI34" s="1644"/>
      <c r="FJ34" s="1644"/>
      <c r="FK34" s="1644"/>
      <c r="FL34" s="1644"/>
      <c r="FM34" s="1644"/>
      <c r="FN34" s="1644"/>
      <c r="FO34" s="1644"/>
      <c r="FP34" s="1644"/>
      <c r="FQ34" s="1644"/>
      <c r="FR34" s="1644"/>
      <c r="FS34" s="1644"/>
      <c r="FT34" s="1644"/>
      <c r="FU34" s="1644"/>
      <c r="FV34" s="1644"/>
      <c r="FW34" s="1644"/>
      <c r="FX34" s="1644"/>
      <c r="FY34" s="1644"/>
      <c r="FZ34" s="1644"/>
      <c r="GA34" s="1644"/>
      <c r="GB34" s="1644"/>
      <c r="GC34" s="1644"/>
      <c r="GD34" s="1644"/>
      <c r="GE34" s="1644"/>
      <c r="GF34" s="1644"/>
      <c r="GG34" s="1644"/>
      <c r="GH34" s="1644"/>
      <c r="GI34" s="1644"/>
      <c r="GJ34" s="1644"/>
      <c r="GK34" s="1644"/>
      <c r="GL34" s="1644"/>
      <c r="GM34" s="1644"/>
      <c r="GN34" s="1644"/>
      <c r="GO34" s="1644"/>
      <c r="GP34" s="1644"/>
      <c r="GQ34" s="1644"/>
      <c r="GR34" s="1644"/>
      <c r="GS34" s="1644"/>
      <c r="GT34" s="1644"/>
      <c r="GU34" s="1644"/>
      <c r="GV34" s="1644"/>
      <c r="GW34" s="1644"/>
      <c r="GX34" s="1644"/>
      <c r="GY34" s="1644"/>
      <c r="GZ34" s="1644"/>
      <c r="HA34" s="1644"/>
      <c r="HB34" s="1644"/>
      <c r="HC34" s="1644"/>
      <c r="HD34" s="1644"/>
      <c r="HE34" s="1644"/>
      <c r="HF34" s="1644"/>
      <c r="HG34" s="1644"/>
      <c r="HH34" s="1644"/>
      <c r="HI34" s="1644"/>
      <c r="HJ34" s="1644"/>
      <c r="HK34" s="1644"/>
      <c r="HL34" s="1644"/>
      <c r="HM34" s="1644"/>
      <c r="HN34" s="1644"/>
      <c r="HO34" s="1644"/>
      <c r="HP34" s="1644"/>
      <c r="HQ34" s="1644"/>
      <c r="HR34" s="1644"/>
      <c r="HS34" s="1644"/>
      <c r="HT34" s="1644"/>
      <c r="HU34" s="1644"/>
      <c r="HV34" s="1644"/>
      <c r="HW34" s="1644"/>
      <c r="HX34" s="1644"/>
      <c r="HY34" s="1644"/>
      <c r="HZ34" s="1644"/>
      <c r="IA34" s="1644"/>
      <c r="IB34" s="1644"/>
      <c r="IC34" s="1644"/>
      <c r="ID34" s="1644"/>
      <c r="IE34" s="1644"/>
      <c r="IF34" s="1644"/>
      <c r="IG34" s="1644"/>
      <c r="IH34" s="1644"/>
      <c r="II34" s="1644"/>
      <c r="IJ34" s="1644"/>
      <c r="IK34" s="1644"/>
      <c r="IL34" s="1644"/>
      <c r="IM34" s="1644"/>
      <c r="IN34" s="1644"/>
      <c r="IO34" s="1644"/>
      <c r="IP34" s="1644"/>
      <c r="IQ34" s="1644"/>
      <c r="IR34" s="1644"/>
      <c r="IS34" s="1644"/>
      <c r="IT34" s="1644"/>
      <c r="IU34" s="1644"/>
      <c r="IV34" s="1644"/>
      <c r="IW34" s="1644"/>
      <c r="IX34" s="1644"/>
      <c r="IY34" s="1644"/>
      <c r="IZ34" s="1644"/>
      <c r="JA34" s="1644"/>
      <c r="JB34" s="1644"/>
      <c r="JC34" s="1644"/>
      <c r="JD34" s="1644"/>
      <c r="JE34" s="1644"/>
      <c r="JF34" s="1644"/>
      <c r="JG34" s="1644"/>
      <c r="JH34" s="1644"/>
      <c r="JI34" s="1644"/>
      <c r="JJ34" s="1644"/>
      <c r="JK34" s="1644"/>
      <c r="JL34" s="1644"/>
      <c r="JM34" s="1644"/>
      <c r="JN34" s="1644"/>
      <c r="JO34" s="1644"/>
      <c r="JP34" s="1644"/>
      <c r="JQ34" s="1644"/>
      <c r="JR34" s="1644"/>
      <c r="JS34" s="1644"/>
      <c r="JT34" s="1644"/>
      <c r="JU34" s="1644"/>
      <c r="JV34" s="1644"/>
      <c r="JW34" s="1644"/>
      <c r="JX34" s="1644"/>
      <c r="JY34" s="1644"/>
      <c r="JZ34" s="1644"/>
      <c r="KA34" s="1644"/>
      <c r="KB34" s="1644"/>
      <c r="KC34" s="1644"/>
      <c r="KD34" s="1644"/>
      <c r="KE34" s="1644"/>
      <c r="KF34" s="1644"/>
      <c r="KG34" s="1644"/>
      <c r="KH34" s="1644"/>
      <c r="KI34" s="1644"/>
      <c r="KJ34" s="1644"/>
      <c r="KK34" s="1644"/>
      <c r="KL34" s="1644"/>
      <c r="KM34" s="1644"/>
      <c r="KN34" s="1644"/>
      <c r="KO34" s="1644"/>
      <c r="KP34" s="1644"/>
      <c r="KQ34" s="1644"/>
      <c r="KR34" s="1644"/>
      <c r="KS34" s="1644"/>
      <c r="KT34" s="1644"/>
      <c r="KU34" s="1644"/>
      <c r="KV34" s="1644"/>
      <c r="KW34" s="1644"/>
      <c r="KX34" s="1644"/>
      <c r="KY34" s="1644"/>
      <c r="KZ34" s="1644"/>
      <c r="LA34" s="1644"/>
      <c r="LB34" s="1644"/>
      <c r="LC34" s="1644"/>
      <c r="LD34" s="1644"/>
      <c r="LE34" s="1644"/>
      <c r="LF34" s="1644"/>
      <c r="LG34" s="1644"/>
      <c r="LH34" s="1644"/>
      <c r="LI34" s="1644"/>
      <c r="LJ34" s="1644"/>
      <c r="LK34" s="1644"/>
      <c r="LL34" s="1644"/>
      <c r="LM34" s="1644"/>
      <c r="LN34" s="1644"/>
      <c r="LO34" s="1644"/>
      <c r="LP34" s="1644"/>
      <c r="LQ34" s="1644"/>
      <c r="LR34" s="1644"/>
      <c r="LS34" s="1644"/>
      <c r="LT34" s="1644"/>
      <c r="LU34" s="1644"/>
      <c r="LV34" s="1644"/>
      <c r="LW34" s="1644"/>
      <c r="LX34" s="1644"/>
      <c r="LY34" s="1644"/>
      <c r="LZ34" s="1644"/>
      <c r="MA34" s="1644"/>
      <c r="MB34" s="1644"/>
      <c r="MC34" s="1644"/>
      <c r="MD34" s="1644"/>
      <c r="ME34" s="1644"/>
      <c r="MF34" s="1644"/>
      <c r="MG34" s="1644"/>
      <c r="MH34" s="1644"/>
      <c r="MI34" s="1644"/>
      <c r="MJ34" s="1644"/>
      <c r="MK34" s="1644"/>
      <c r="ML34" s="1644"/>
      <c r="MM34" s="1644"/>
      <c r="MN34" s="1644"/>
      <c r="MO34" s="1644"/>
      <c r="MP34" s="1644"/>
      <c r="MQ34" s="1644"/>
      <c r="MR34" s="1644"/>
      <c r="MS34" s="1644"/>
      <c r="MT34" s="1644"/>
      <c r="MU34" s="1644"/>
      <c r="MV34" s="1644"/>
      <c r="MW34" s="1644"/>
      <c r="MX34" s="1644"/>
      <c r="MY34" s="1644"/>
      <c r="MZ34" s="1644"/>
      <c r="NA34" s="1644"/>
      <c r="NB34" s="1644"/>
      <c r="NC34" s="1644"/>
      <c r="ND34" s="1644"/>
      <c r="NE34" s="1644"/>
      <c r="NF34" s="1644"/>
      <c r="NG34" s="1644"/>
      <c r="NH34" s="1644"/>
      <c r="NI34" s="1644"/>
      <c r="NJ34" s="1644"/>
      <c r="NK34" s="1644"/>
      <c r="NL34" s="1644"/>
      <c r="NM34" s="1644"/>
      <c r="NN34" s="1644"/>
      <c r="NO34" s="1644"/>
      <c r="NP34" s="1644"/>
      <c r="NQ34" s="1644"/>
      <c r="NR34" s="1644"/>
      <c r="OF34" s="514">
        <v>0</v>
      </c>
    </row>
    <row customHeight="1" ht="11.25">
      <c r="A35" s="2401"/>
      <c r="D35" s="378"/>
      <c r="E35" s="344" t="s">
        <v>1511</v>
      </c>
      <c r="K35" s="1644"/>
      <c r="L35" s="1644"/>
      <c r="M35" s="1644"/>
      <c r="N35" s="1644"/>
      <c r="O35" s="1644"/>
      <c r="P35" s="1644"/>
      <c r="Q35" s="1644"/>
      <c r="R35" s="1644"/>
      <c r="S35" s="1644"/>
      <c r="T35" s="1644"/>
      <c r="U35" s="1644"/>
      <c r="V35" s="1644"/>
      <c r="W35" s="1644"/>
      <c r="X35" s="1644"/>
      <c r="Y35" s="1644"/>
      <c r="Z35" s="1644"/>
      <c r="AA35" s="1644"/>
      <c r="AB35" s="1644"/>
      <c r="AC35" s="1644"/>
      <c r="AD35" s="1644"/>
      <c r="AE35" s="1644"/>
      <c r="AF35" s="1644"/>
      <c r="AG35" s="1644"/>
      <c r="AH35" s="1644"/>
      <c r="AI35" s="1644"/>
      <c r="AJ35" s="1644"/>
      <c r="AK35" s="1644"/>
      <c r="AL35" s="1644"/>
      <c r="AM35" s="1644"/>
      <c r="AN35" s="1644"/>
      <c r="AO35" s="1644"/>
      <c r="AP35" s="1644"/>
      <c r="AQ35" s="1644"/>
      <c r="AR35" s="1644"/>
      <c r="AS35" s="1644"/>
      <c r="AT35" s="1644"/>
      <c r="AU35" s="1644"/>
      <c r="AV35" s="1644"/>
      <c r="AW35" s="1644"/>
      <c r="AX35" s="1644"/>
      <c r="AY35" s="1644"/>
      <c r="AZ35" s="1644"/>
      <c r="BA35" s="1644"/>
      <c r="BB35" s="1644"/>
      <c r="BC35" s="1644"/>
      <c r="BD35" s="1644"/>
      <c r="BE35" s="1644"/>
      <c r="BF35" s="1644"/>
      <c r="BG35" s="1644"/>
      <c r="BH35" s="1644"/>
      <c r="BI35" s="1644"/>
      <c r="BJ35" s="1644"/>
      <c r="BK35" s="1644"/>
      <c r="BL35" s="1644"/>
      <c r="BM35" s="1644"/>
      <c r="BN35" s="1644"/>
      <c r="BO35" s="1644"/>
      <c r="BP35" s="1644"/>
      <c r="BQ35" s="1644"/>
      <c r="BR35" s="1644"/>
      <c r="BS35" s="1644"/>
      <c r="BT35" s="1644"/>
      <c r="BU35" s="1644"/>
      <c r="BV35" s="1644"/>
      <c r="BW35" s="1644"/>
      <c r="BX35" s="1644"/>
      <c r="BY35" s="1644"/>
      <c r="BZ35" s="1644"/>
      <c r="CA35" s="1644"/>
      <c r="CB35" s="1644"/>
      <c r="CC35" s="1644"/>
      <c r="CD35" s="1644"/>
      <c r="CE35" s="1644"/>
      <c r="CF35" s="1644"/>
      <c r="CG35" s="1644"/>
      <c r="CH35" s="1644"/>
      <c r="CI35" s="1644"/>
      <c r="CJ35" s="1644"/>
      <c r="CK35" s="1644"/>
      <c r="CL35" s="1644"/>
      <c r="CM35" s="1644"/>
      <c r="CN35" s="1644"/>
      <c r="CO35" s="1644"/>
      <c r="CP35" s="1644"/>
      <c r="CQ35" s="1644"/>
      <c r="CR35" s="1644"/>
      <c r="CS35" s="1644"/>
      <c r="CT35" s="1644"/>
      <c r="CU35" s="1644"/>
      <c r="CV35" s="1644"/>
      <c r="CW35" s="1644"/>
      <c r="CX35" s="1644"/>
      <c r="CY35" s="1644"/>
      <c r="CZ35" s="1644"/>
      <c r="DA35" s="1644"/>
      <c r="DB35" s="1644"/>
      <c r="DC35" s="1644"/>
      <c r="DD35" s="1644"/>
      <c r="DE35" s="1644"/>
      <c r="DF35" s="1644"/>
      <c r="DG35" s="1644"/>
      <c r="DH35" s="1644"/>
      <c r="DI35" s="1644"/>
      <c r="DJ35" s="1644"/>
      <c r="DK35" s="1644"/>
      <c r="DL35" s="1644"/>
      <c r="DM35" s="1644"/>
      <c r="DN35" s="1644"/>
      <c r="DO35" s="1644"/>
      <c r="DP35" s="1644"/>
      <c r="DQ35" s="1644"/>
      <c r="DR35" s="1644"/>
      <c r="DS35" s="1644"/>
      <c r="DT35" s="1644"/>
      <c r="DU35" s="1644"/>
      <c r="DV35" s="1644"/>
      <c r="DW35" s="1644"/>
      <c r="DX35" s="1644"/>
      <c r="DY35" s="1644"/>
      <c r="DZ35" s="1644"/>
      <c r="EA35" s="1644"/>
      <c r="EB35" s="1644"/>
      <c r="EC35" s="1644"/>
      <c r="ED35" s="1644"/>
      <c r="EE35" s="1644"/>
      <c r="EF35" s="1644"/>
      <c r="EG35" s="1644"/>
      <c r="EH35" s="1644"/>
      <c r="EI35" s="1644"/>
      <c r="EJ35" s="1644"/>
      <c r="EK35" s="1644"/>
      <c r="EL35" s="1644"/>
      <c r="EM35" s="1644"/>
      <c r="EN35" s="1644"/>
      <c r="EO35" s="1644"/>
      <c r="EP35" s="1644"/>
      <c r="EQ35" s="1644"/>
      <c r="ER35" s="1644"/>
      <c r="ES35" s="1644"/>
      <c r="ET35" s="1644"/>
      <c r="EU35" s="1644"/>
      <c r="EV35" s="1644"/>
      <c r="EW35" s="1644"/>
      <c r="EX35" s="1644"/>
      <c r="EY35" s="1644"/>
      <c r="EZ35" s="1644"/>
      <c r="FA35" s="1644"/>
      <c r="FB35" s="1644"/>
      <c r="FC35" s="1644"/>
      <c r="FD35" s="1644"/>
      <c r="FE35" s="1644"/>
      <c r="FF35" s="1644"/>
      <c r="FG35" s="1644"/>
      <c r="FH35" s="1644"/>
      <c r="FI35" s="1644"/>
      <c r="FJ35" s="1644"/>
      <c r="FK35" s="1644"/>
      <c r="FL35" s="1644"/>
      <c r="FM35" s="1644"/>
      <c r="FN35" s="1644"/>
      <c r="FO35" s="1644"/>
      <c r="FP35" s="1644"/>
      <c r="FQ35" s="1644"/>
      <c r="FR35" s="1644"/>
      <c r="FS35" s="1644"/>
      <c r="FT35" s="1644"/>
      <c r="FU35" s="1644"/>
      <c r="FV35" s="1644"/>
      <c r="FW35" s="1644"/>
      <c r="FX35" s="1644"/>
      <c r="FY35" s="1644"/>
      <c r="FZ35" s="1644"/>
      <c r="GA35" s="1644"/>
      <c r="GB35" s="1644"/>
      <c r="GC35" s="1644"/>
      <c r="GD35" s="1644"/>
      <c r="GE35" s="1644"/>
      <c r="GF35" s="1644"/>
      <c r="GG35" s="1644"/>
      <c r="GH35" s="1644"/>
      <c r="GI35" s="1644"/>
      <c r="GJ35" s="1644"/>
      <c r="GK35" s="1644"/>
      <c r="GL35" s="1644"/>
      <c r="GM35" s="1644"/>
      <c r="GN35" s="1644"/>
      <c r="GO35" s="1644"/>
      <c r="GP35" s="1644"/>
      <c r="GQ35" s="1644"/>
      <c r="GR35" s="1644"/>
      <c r="GS35" s="1644"/>
      <c r="GT35" s="1644"/>
      <c r="GU35" s="1644"/>
      <c r="GV35" s="1644"/>
      <c r="GW35" s="1644"/>
      <c r="GX35" s="1644"/>
      <c r="GY35" s="1644"/>
      <c r="GZ35" s="1644"/>
      <c r="HA35" s="1644"/>
      <c r="HB35" s="1644"/>
      <c r="HC35" s="1644"/>
      <c r="HD35" s="1644"/>
      <c r="HE35" s="1644"/>
      <c r="HF35" s="1644"/>
      <c r="HG35" s="1644"/>
      <c r="HH35" s="1644"/>
      <c r="HI35" s="1644"/>
      <c r="HJ35" s="1644"/>
      <c r="HK35" s="1644"/>
      <c r="HL35" s="1644"/>
      <c r="HM35" s="1644"/>
      <c r="HN35" s="1644"/>
      <c r="HO35" s="1644"/>
      <c r="HP35" s="1644"/>
      <c r="HQ35" s="1644"/>
      <c r="HR35" s="1644"/>
      <c r="HS35" s="1644"/>
      <c r="HT35" s="1644"/>
      <c r="HU35" s="1644"/>
      <c r="HV35" s="1644"/>
      <c r="HW35" s="1644"/>
      <c r="HX35" s="1644"/>
      <c r="HY35" s="1644"/>
      <c r="HZ35" s="1644"/>
      <c r="IA35" s="1644"/>
      <c r="IB35" s="1644"/>
      <c r="IC35" s="1644"/>
      <c r="ID35" s="1644"/>
      <c r="IE35" s="1644"/>
      <c r="IF35" s="1644"/>
      <c r="IG35" s="1644"/>
      <c r="IH35" s="1644"/>
      <c r="II35" s="1644"/>
      <c r="IJ35" s="1644"/>
      <c r="IK35" s="1644"/>
      <c r="IL35" s="1644"/>
      <c r="IM35" s="1644"/>
      <c r="IN35" s="1644"/>
      <c r="IO35" s="1644"/>
      <c r="IP35" s="1644"/>
      <c r="IQ35" s="1644"/>
      <c r="IR35" s="1644"/>
      <c r="IS35" s="1644"/>
      <c r="IT35" s="1644"/>
      <c r="IU35" s="1644"/>
      <c r="IV35" s="1644"/>
      <c r="IW35" s="1644"/>
      <c r="IX35" s="1644"/>
      <c r="IY35" s="1644"/>
      <c r="IZ35" s="1644"/>
      <c r="JA35" s="1644"/>
      <c r="JB35" s="1644"/>
      <c r="JC35" s="1644"/>
      <c r="JD35" s="1644"/>
      <c r="JE35" s="1644"/>
      <c r="JF35" s="1644"/>
      <c r="JG35" s="1644"/>
      <c r="JH35" s="1644"/>
      <c r="JI35" s="1644"/>
      <c r="JJ35" s="1644"/>
      <c r="JK35" s="1644"/>
      <c r="JL35" s="1644"/>
      <c r="JM35" s="1644"/>
      <c r="JN35" s="1644"/>
      <c r="JO35" s="1644"/>
      <c r="JP35" s="1644"/>
      <c r="JQ35" s="1644"/>
      <c r="JR35" s="1644"/>
      <c r="JS35" s="1644"/>
      <c r="JT35" s="1644"/>
      <c r="JU35" s="1644"/>
      <c r="JV35" s="1644"/>
      <c r="JW35" s="1644"/>
      <c r="JX35" s="1644"/>
      <c r="JY35" s="1644"/>
      <c r="JZ35" s="1644"/>
      <c r="KA35" s="1644"/>
      <c r="KB35" s="1644"/>
      <c r="KC35" s="1644"/>
      <c r="KD35" s="1644"/>
      <c r="KE35" s="1644"/>
      <c r="KF35" s="1644"/>
      <c r="KG35" s="1644"/>
      <c r="KH35" s="1644"/>
      <c r="KI35" s="1644"/>
      <c r="KJ35" s="1644"/>
      <c r="KK35" s="1644"/>
      <c r="KL35" s="1644"/>
      <c r="KM35" s="1644"/>
      <c r="KN35" s="1644"/>
      <c r="KO35" s="1644"/>
      <c r="KP35" s="1644"/>
      <c r="KQ35" s="1644"/>
      <c r="KR35" s="1644"/>
      <c r="KS35" s="1644"/>
      <c r="KT35" s="1644"/>
      <c r="KU35" s="1644"/>
      <c r="KV35" s="1644"/>
      <c r="KW35" s="1644"/>
      <c r="KX35" s="1644"/>
      <c r="KY35" s="1644"/>
      <c r="KZ35" s="1644"/>
      <c r="LA35" s="1644"/>
      <c r="LB35" s="1644"/>
      <c r="LC35" s="1644"/>
      <c r="LD35" s="1644"/>
      <c r="LE35" s="1644"/>
      <c r="LF35" s="1644"/>
      <c r="LG35" s="1644"/>
      <c r="LH35" s="1644"/>
      <c r="LI35" s="1644"/>
      <c r="LJ35" s="1644"/>
      <c r="LK35" s="1644"/>
      <c r="LL35" s="1644"/>
      <c r="LM35" s="1644"/>
      <c r="LN35" s="1644"/>
      <c r="LO35" s="1644"/>
      <c r="LP35" s="1644"/>
      <c r="LQ35" s="1644"/>
      <c r="LR35" s="1644"/>
      <c r="LS35" s="1644"/>
      <c r="LT35" s="1644"/>
      <c r="LU35" s="1644"/>
      <c r="LV35" s="1644"/>
      <c r="LW35" s="1644"/>
      <c r="LX35" s="1644"/>
      <c r="LY35" s="1644"/>
      <c r="LZ35" s="1644"/>
      <c r="MA35" s="1644"/>
      <c r="MB35" s="1644"/>
      <c r="MC35" s="1644"/>
      <c r="MD35" s="1644"/>
      <c r="ME35" s="1644"/>
      <c r="MF35" s="1644"/>
      <c r="MG35" s="1644"/>
      <c r="MH35" s="1644"/>
      <c r="MI35" s="1644"/>
      <c r="MJ35" s="1644"/>
      <c r="MK35" s="1644"/>
      <c r="ML35" s="1644"/>
      <c r="MM35" s="1644"/>
      <c r="MN35" s="1644"/>
      <c r="MO35" s="1644"/>
      <c r="MP35" s="1644"/>
      <c r="MQ35" s="1644"/>
      <c r="MR35" s="1644"/>
      <c r="MS35" s="1644"/>
      <c r="MT35" s="1644"/>
      <c r="MU35" s="1644"/>
      <c r="MV35" s="1644"/>
      <c r="MW35" s="1644"/>
      <c r="MX35" s="1644"/>
      <c r="MY35" s="1644"/>
      <c r="MZ35" s="1644"/>
      <c r="NA35" s="1644"/>
      <c r="NB35" s="1644"/>
      <c r="NC35" s="1644"/>
      <c r="ND35" s="1644"/>
      <c r="NE35" s="1644"/>
      <c r="NF35" s="1644"/>
      <c r="NG35" s="1644"/>
      <c r="NH35" s="1644"/>
      <c r="NI35" s="1644"/>
      <c r="NJ35" s="1644"/>
      <c r="NK35" s="1644"/>
      <c r="NL35" s="1644"/>
      <c r="NM35" s="1644"/>
      <c r="NN35" s="1644"/>
      <c r="NO35" s="1644"/>
      <c r="NP35" s="1644"/>
      <c r="NQ35" s="1644"/>
      <c r="NR35" s="1644"/>
      <c r="OF35" s="514">
        <v>0</v>
      </c>
    </row>
    <row s="1644" customFormat="1" customHeight="1" ht="11.549999999999999">
      <c r="A36" s="1042"/>
      <c r="B36" s="527"/>
      <c r="D36" s="1043"/>
      <c r="E36" s="1044"/>
      <c r="K36" s="1644"/>
      <c r="L36" s="1644"/>
      <c r="M36" s="1644"/>
      <c r="N36" s="1644"/>
      <c r="O36" s="1644"/>
      <c r="P36" s="1644"/>
      <c r="Q36" s="1644"/>
      <c r="R36" s="1644"/>
      <c r="S36" s="1644"/>
      <c r="T36" s="1644"/>
      <c r="U36" s="1644"/>
      <c r="V36" s="1644"/>
      <c r="W36" s="1644"/>
      <c r="X36" s="1644"/>
      <c r="Y36" s="1644"/>
      <c r="Z36" s="1644"/>
      <c r="AA36" s="1644"/>
      <c r="AB36" s="1644"/>
      <c r="AC36" s="1644"/>
      <c r="AD36" s="1644"/>
      <c r="AE36" s="1644"/>
      <c r="AF36" s="1644"/>
      <c r="AG36" s="1644"/>
      <c r="AH36" s="1644"/>
      <c r="AI36" s="1644"/>
      <c r="AJ36" s="1644"/>
      <c r="AK36" s="1644"/>
      <c r="AL36" s="1644"/>
      <c r="AM36" s="1644"/>
      <c r="AN36" s="1644"/>
      <c r="AO36" s="1644"/>
      <c r="AP36" s="1644"/>
      <c r="AQ36" s="1644"/>
      <c r="AR36" s="1644"/>
      <c r="AS36" s="1644"/>
      <c r="AT36" s="1644"/>
      <c r="AU36" s="1644"/>
      <c r="AV36" s="1644"/>
      <c r="AW36" s="1644"/>
      <c r="AX36" s="1644"/>
      <c r="AY36" s="1644"/>
      <c r="AZ36" s="1644"/>
      <c r="BA36" s="1644"/>
      <c r="BB36" s="1644"/>
      <c r="BC36" s="1644"/>
      <c r="BD36" s="1644"/>
      <c r="BE36" s="1644"/>
      <c r="BF36" s="1644"/>
      <c r="BG36" s="1644"/>
      <c r="BH36" s="1644"/>
      <c r="BI36" s="1644"/>
      <c r="BJ36" s="1644"/>
      <c r="BK36" s="1644"/>
      <c r="BL36" s="1644"/>
      <c r="BM36" s="1644"/>
      <c r="BN36" s="1644"/>
      <c r="BO36" s="1644"/>
      <c r="BP36" s="1644"/>
      <c r="BQ36" s="1644"/>
      <c r="BR36" s="1644"/>
      <c r="BS36" s="1644"/>
      <c r="BT36" s="1644"/>
      <c r="BU36" s="1644"/>
      <c r="BV36" s="1644"/>
      <c r="BW36" s="1644"/>
      <c r="BX36" s="1644"/>
      <c r="BY36" s="1644"/>
      <c r="BZ36" s="1644"/>
      <c r="CA36" s="1644"/>
      <c r="CB36" s="1644"/>
      <c r="CC36" s="1644"/>
      <c r="CD36" s="1644"/>
      <c r="CE36" s="1644"/>
      <c r="CF36" s="1644"/>
      <c r="CG36" s="1644"/>
      <c r="CH36" s="1644"/>
      <c r="CI36" s="1644"/>
      <c r="CJ36" s="1644"/>
      <c r="CK36" s="1644"/>
      <c r="CL36" s="1644"/>
      <c r="CM36" s="1644"/>
      <c r="CN36" s="1644"/>
      <c r="CO36" s="1644"/>
      <c r="CP36" s="1644"/>
      <c r="CQ36" s="1644"/>
      <c r="CR36" s="1644"/>
      <c r="CS36" s="1644"/>
      <c r="CT36" s="1644"/>
      <c r="CU36" s="1644"/>
      <c r="CV36" s="1644"/>
      <c r="CW36" s="1644"/>
      <c r="CX36" s="1644"/>
      <c r="CY36" s="1644"/>
      <c r="CZ36" s="1644"/>
      <c r="DA36" s="1644"/>
      <c r="DB36" s="1644"/>
      <c r="DC36" s="1644"/>
      <c r="DD36" s="1644"/>
      <c r="DE36" s="1644"/>
      <c r="DF36" s="1644"/>
      <c r="DG36" s="1644"/>
      <c r="DH36" s="1644"/>
      <c r="DI36" s="1644"/>
      <c r="DJ36" s="1644"/>
      <c r="DK36" s="1644"/>
      <c r="DL36" s="1644"/>
      <c r="DM36" s="1644"/>
      <c r="DN36" s="1644"/>
      <c r="DO36" s="1644"/>
      <c r="DP36" s="1644"/>
      <c r="DQ36" s="1644"/>
      <c r="DR36" s="1644"/>
      <c r="DS36" s="1644"/>
      <c r="DT36" s="1644"/>
      <c r="DU36" s="1644"/>
      <c r="DV36" s="1644"/>
      <c r="DW36" s="1644"/>
      <c r="DX36" s="1644"/>
      <c r="DY36" s="1644"/>
      <c r="DZ36" s="1644"/>
      <c r="EA36" s="1644"/>
      <c r="EB36" s="1644"/>
      <c r="EC36" s="1644"/>
      <c r="ED36" s="1644"/>
      <c r="EE36" s="1644"/>
      <c r="EF36" s="1644"/>
      <c r="EG36" s="1644"/>
      <c r="EH36" s="1644"/>
      <c r="EI36" s="1644"/>
      <c r="EJ36" s="1644"/>
      <c r="EK36" s="1644"/>
      <c r="EL36" s="1644"/>
      <c r="EM36" s="1644"/>
      <c r="EN36" s="1644"/>
      <c r="EO36" s="1644"/>
      <c r="EP36" s="1644"/>
      <c r="EQ36" s="1644"/>
      <c r="ER36" s="1644"/>
      <c r="ES36" s="1644"/>
      <c r="ET36" s="1644"/>
      <c r="EU36" s="1644"/>
      <c r="EV36" s="1644"/>
      <c r="EW36" s="1644"/>
      <c r="EX36" s="1644"/>
      <c r="EY36" s="1644"/>
      <c r="EZ36" s="1644"/>
      <c r="FA36" s="1644"/>
      <c r="FB36" s="1644"/>
      <c r="FC36" s="1644"/>
      <c r="FD36" s="1644"/>
      <c r="FE36" s="1644"/>
      <c r="FF36" s="1644"/>
      <c r="FG36" s="1644"/>
      <c r="FH36" s="1644"/>
      <c r="FI36" s="1644"/>
      <c r="FJ36" s="1644"/>
      <c r="FK36" s="1644"/>
      <c r="FL36" s="1644"/>
      <c r="FM36" s="1644"/>
      <c r="FN36" s="1644"/>
      <c r="FO36" s="1644"/>
      <c r="FP36" s="1644"/>
      <c r="FQ36" s="1644"/>
      <c r="FR36" s="1644"/>
      <c r="FS36" s="1644"/>
      <c r="FT36" s="1644"/>
      <c r="FU36" s="1644"/>
      <c r="FV36" s="1644"/>
      <c r="FW36" s="1644"/>
      <c r="FX36" s="1644"/>
      <c r="FY36" s="1644"/>
      <c r="FZ36" s="1644"/>
      <c r="GA36" s="1644"/>
      <c r="GB36" s="1644"/>
      <c r="GC36" s="1644"/>
      <c r="GD36" s="1644"/>
      <c r="GE36" s="1644"/>
      <c r="GF36" s="1644"/>
      <c r="GG36" s="1644"/>
      <c r="GH36" s="1644"/>
      <c r="GI36" s="1644"/>
      <c r="GJ36" s="1644"/>
      <c r="GK36" s="1644"/>
      <c r="GL36" s="1644"/>
      <c r="GM36" s="1644"/>
      <c r="GN36" s="1644"/>
      <c r="GO36" s="1644"/>
      <c r="GP36" s="1644"/>
      <c r="GQ36" s="1644"/>
      <c r="GR36" s="1644"/>
      <c r="GS36" s="1644"/>
      <c r="GT36" s="1644"/>
      <c r="GU36" s="1644"/>
      <c r="GV36" s="1644"/>
      <c r="GW36" s="1644"/>
      <c r="GX36" s="1644"/>
      <c r="GY36" s="1644"/>
      <c r="GZ36" s="1644"/>
      <c r="HA36" s="1644"/>
      <c r="HB36" s="1644"/>
      <c r="HC36" s="1644"/>
      <c r="HD36" s="1644"/>
      <c r="HE36" s="1644"/>
      <c r="HF36" s="1644"/>
      <c r="HG36" s="1644"/>
      <c r="HH36" s="1644"/>
      <c r="HI36" s="1644"/>
      <c r="HJ36" s="1644"/>
      <c r="HK36" s="1644"/>
      <c r="HL36" s="1644"/>
      <c r="HM36" s="1644"/>
      <c r="HN36" s="1644"/>
      <c r="HO36" s="1644"/>
      <c r="HP36" s="1644"/>
      <c r="HQ36" s="1644"/>
      <c r="HR36" s="1644"/>
      <c r="HS36" s="1644"/>
      <c r="HT36" s="1644"/>
      <c r="HU36" s="1644"/>
      <c r="HV36" s="1644"/>
      <c r="HW36" s="1644"/>
      <c r="HX36" s="1644"/>
      <c r="HY36" s="1644"/>
      <c r="HZ36" s="1644"/>
      <c r="IA36" s="1644"/>
      <c r="IB36" s="1644"/>
      <c r="IC36" s="1644"/>
      <c r="ID36" s="1644"/>
      <c r="IE36" s="1644"/>
      <c r="IF36" s="1644"/>
      <c r="IG36" s="1644"/>
      <c r="IH36" s="1644"/>
      <c r="II36" s="1644"/>
      <c r="IJ36" s="1644"/>
      <c r="IK36" s="1644"/>
      <c r="IL36" s="1644"/>
      <c r="IM36" s="1644"/>
      <c r="IN36" s="1644"/>
      <c r="IO36" s="1644"/>
      <c r="IP36" s="1644"/>
      <c r="IQ36" s="1644"/>
      <c r="IR36" s="1644"/>
      <c r="IS36" s="1644"/>
      <c r="IT36" s="1644"/>
      <c r="IU36" s="1644"/>
      <c r="IV36" s="1644"/>
      <c r="IW36" s="1644"/>
      <c r="IX36" s="1644"/>
      <c r="IY36" s="1644"/>
      <c r="IZ36" s="1644"/>
      <c r="JA36" s="1644"/>
      <c r="JB36" s="1644"/>
      <c r="JC36" s="1644"/>
      <c r="JD36" s="1644"/>
      <c r="JE36" s="1644"/>
      <c r="JF36" s="1644"/>
      <c r="JG36" s="1644"/>
      <c r="JH36" s="1644"/>
      <c r="JI36" s="1644"/>
      <c r="JJ36" s="1644"/>
      <c r="JK36" s="1644"/>
      <c r="JL36" s="1644"/>
      <c r="JM36" s="1644"/>
      <c r="JN36" s="1644"/>
      <c r="JO36" s="1644"/>
      <c r="JP36" s="1644"/>
      <c r="JQ36" s="1644"/>
      <c r="JR36" s="1644"/>
      <c r="JS36" s="1644"/>
      <c r="JT36" s="1644"/>
      <c r="JU36" s="1644"/>
      <c r="JV36" s="1644"/>
      <c r="JW36" s="1644"/>
      <c r="JX36" s="1644"/>
      <c r="JY36" s="1644"/>
      <c r="JZ36" s="1644"/>
      <c r="KA36" s="1644"/>
      <c r="KB36" s="1644"/>
      <c r="KC36" s="1644"/>
      <c r="KD36" s="1644"/>
      <c r="KE36" s="1644"/>
      <c r="KF36" s="1644"/>
      <c r="KG36" s="1644"/>
      <c r="KH36" s="1644"/>
      <c r="KI36" s="1644"/>
      <c r="KJ36" s="1644"/>
      <c r="KK36" s="1644"/>
      <c r="KL36" s="1644"/>
      <c r="KM36" s="1644"/>
      <c r="KN36" s="1644"/>
      <c r="KO36" s="1644"/>
      <c r="KP36" s="1644"/>
      <c r="KQ36" s="1644"/>
      <c r="KR36" s="1644"/>
      <c r="KS36" s="1644"/>
      <c r="KT36" s="1644"/>
      <c r="KU36" s="1644"/>
      <c r="KV36" s="1644"/>
      <c r="KW36" s="1644"/>
      <c r="KX36" s="1644"/>
      <c r="KY36" s="1644"/>
      <c r="KZ36" s="1644"/>
      <c r="LA36" s="1644"/>
      <c r="LB36" s="1644"/>
      <c r="LC36" s="1644"/>
      <c r="LD36" s="1644"/>
      <c r="LE36" s="1644"/>
      <c r="LF36" s="1644"/>
      <c r="LG36" s="1644"/>
      <c r="LH36" s="1644"/>
      <c r="LI36" s="1644"/>
      <c r="LJ36" s="1644"/>
      <c r="LK36" s="1644"/>
      <c r="LL36" s="1644"/>
      <c r="LM36" s="1644"/>
      <c r="LN36" s="1644"/>
      <c r="LO36" s="1644"/>
      <c r="LP36" s="1644"/>
      <c r="LQ36" s="1644"/>
      <c r="LR36" s="1644"/>
      <c r="LS36" s="1644"/>
      <c r="LT36" s="1644"/>
      <c r="LU36" s="1644"/>
      <c r="LV36" s="1644"/>
      <c r="LW36" s="1644"/>
      <c r="LX36" s="1644"/>
      <c r="LY36" s="1644"/>
      <c r="LZ36" s="1644"/>
      <c r="MA36" s="1644"/>
      <c r="MB36" s="1644"/>
      <c r="MC36" s="1644"/>
      <c r="MD36" s="1644"/>
      <c r="ME36" s="1644"/>
      <c r="MF36" s="1644"/>
      <c r="MG36" s="1644"/>
      <c r="MH36" s="1644"/>
      <c r="MI36" s="1644"/>
      <c r="MJ36" s="1644"/>
      <c r="MK36" s="1644"/>
      <c r="ML36" s="1644"/>
      <c r="MM36" s="1644"/>
      <c r="MN36" s="1644"/>
      <c r="MO36" s="1644"/>
      <c r="MP36" s="1644"/>
      <c r="MQ36" s="1644"/>
      <c r="MR36" s="1644"/>
      <c r="MS36" s="1644"/>
      <c r="MT36" s="1644"/>
      <c r="MU36" s="1644"/>
      <c r="MV36" s="1644"/>
      <c r="MW36" s="1644"/>
      <c r="MX36" s="1644"/>
      <c r="MY36" s="1644"/>
      <c r="MZ36" s="1644"/>
      <c r="NA36" s="1644"/>
      <c r="NB36" s="1644"/>
      <c r="NC36" s="1644"/>
      <c r="ND36" s="1644"/>
      <c r="NE36" s="1644"/>
      <c r="NF36" s="1644"/>
      <c r="NG36" s="1644"/>
      <c r="NH36" s="1644"/>
      <c r="NI36" s="1644"/>
      <c r="NJ36" s="1644"/>
      <c r="NK36" s="1644"/>
      <c r="NL36" s="1644"/>
      <c r="NM36" s="1644"/>
      <c r="NN36" s="1644"/>
      <c r="NO36" s="1644"/>
      <c r="NP36" s="1644"/>
      <c r="NQ36" s="1644"/>
      <c r="NR36" s="1644"/>
      <c r="OF36" s="518">
        <v>11</v>
      </c>
    </row>
    <row s="1644" customFormat="1" customHeight="1" ht="22.5" hidden="1">
      <c r="A37" s="2401" t="s">
        <v>1512</v>
      </c>
      <c r="B37" s="520"/>
      <c r="D37" s="962">
        <v>1</v>
      </c>
      <c r="E37" s="716" t="s">
        <v>1513</v>
      </c>
      <c r="F37" s="669" t="s">
        <v>1468</v>
      </c>
      <c r="G37" s="566"/>
      <c r="H37" s="528"/>
      <c r="I37" s="566"/>
      <c r="J37" s="528"/>
      <c r="K37" s="566"/>
      <c r="L37" s="528"/>
      <c r="M37" s="566"/>
      <c r="N37" s="528"/>
      <c r="O37" s="566"/>
      <c r="P37" s="528"/>
      <c r="Q37" s="566"/>
      <c r="R37" s="528"/>
      <c r="S37" s="566"/>
      <c r="T37" s="528"/>
      <c r="U37" s="566"/>
      <c r="V37" s="528"/>
      <c r="W37" s="566"/>
      <c r="X37" s="528"/>
      <c r="Y37" s="566"/>
      <c r="Z37" s="528"/>
      <c r="AA37" s="566"/>
      <c r="AB37" s="528"/>
      <c r="AC37" s="566"/>
      <c r="AD37" s="528"/>
      <c r="AE37" s="566"/>
      <c r="AF37" s="528"/>
      <c r="AG37" s="566"/>
      <c r="AH37" s="528"/>
      <c r="AI37" s="566"/>
      <c r="AJ37" s="528"/>
      <c r="AK37" s="566"/>
      <c r="AL37" s="528"/>
      <c r="AM37" s="566"/>
      <c r="AN37" s="528"/>
      <c r="AO37" s="566"/>
      <c r="AP37" s="528"/>
      <c r="AQ37" s="566"/>
      <c r="AR37" s="528"/>
      <c r="AS37" s="566"/>
      <c r="AT37" s="528"/>
      <c r="AU37" s="566"/>
      <c r="AV37" s="528"/>
      <c r="AW37" s="566"/>
      <c r="AX37" s="528"/>
      <c r="AY37" s="566"/>
      <c r="AZ37" s="528"/>
      <c r="BA37" s="566"/>
      <c r="BB37" s="528"/>
      <c r="BC37" s="566"/>
      <c r="BD37" s="528"/>
      <c r="BE37" s="566"/>
      <c r="BF37" s="528"/>
      <c r="BG37" s="566"/>
      <c r="BH37" s="528"/>
      <c r="BI37" s="566"/>
      <c r="BJ37" s="528"/>
      <c r="BK37" s="566"/>
      <c r="BL37" s="528"/>
      <c r="BM37" s="566"/>
      <c r="BN37" s="528"/>
      <c r="BO37" s="566"/>
      <c r="BP37" s="528"/>
      <c r="BQ37" s="566"/>
      <c r="BR37" s="528"/>
      <c r="BS37" s="566"/>
      <c r="BT37" s="528"/>
      <c r="BU37" s="566"/>
      <c r="BV37" s="528"/>
      <c r="BW37" s="566"/>
      <c r="BX37" s="528"/>
      <c r="BY37" s="566"/>
      <c r="BZ37" s="528"/>
      <c r="CA37" s="566"/>
      <c r="CB37" s="528"/>
      <c r="CC37" s="566"/>
      <c r="CD37" s="528"/>
      <c r="CE37" s="566"/>
      <c r="CF37" s="528"/>
      <c r="CG37" s="566"/>
      <c r="CH37" s="528"/>
      <c r="CI37" s="566"/>
      <c r="CJ37" s="528"/>
      <c r="CK37" s="566"/>
      <c r="CL37" s="528"/>
      <c r="CM37" s="566"/>
      <c r="CN37" s="528"/>
      <c r="CO37" s="566"/>
      <c r="CP37" s="528"/>
      <c r="CQ37" s="566"/>
      <c r="CR37" s="528"/>
      <c r="CS37" s="566"/>
      <c r="CT37" s="528"/>
      <c r="CU37" s="566"/>
      <c r="CV37" s="528"/>
      <c r="CW37" s="566"/>
      <c r="CX37" s="528"/>
      <c r="CY37" s="566"/>
      <c r="CZ37" s="528"/>
      <c r="DA37" s="566"/>
      <c r="DB37" s="528"/>
      <c r="DC37" s="566"/>
      <c r="DD37" s="528"/>
      <c r="DE37" s="566"/>
      <c r="DF37" s="528"/>
      <c r="DG37" s="566"/>
      <c r="DH37" s="528"/>
      <c r="DI37" s="566"/>
      <c r="DJ37" s="528"/>
      <c r="DK37" s="566"/>
      <c r="DL37" s="528"/>
      <c r="DM37" s="566"/>
      <c r="DN37" s="528"/>
      <c r="DO37" s="566"/>
      <c r="DP37" s="528"/>
      <c r="DQ37" s="566"/>
      <c r="DR37" s="528"/>
      <c r="DS37" s="566"/>
      <c r="DT37" s="528"/>
      <c r="DU37" s="566"/>
      <c r="DV37" s="528"/>
      <c r="DW37" s="566"/>
      <c r="DX37" s="528"/>
      <c r="DY37" s="566"/>
      <c r="DZ37" s="528"/>
      <c r="EA37" s="566"/>
      <c r="EB37" s="528"/>
      <c r="EC37" s="566"/>
      <c r="ED37" s="528"/>
      <c r="EE37" s="566"/>
      <c r="EF37" s="528"/>
      <c r="EG37" s="566"/>
      <c r="EH37" s="528"/>
      <c r="EI37" s="566"/>
      <c r="EJ37" s="528"/>
      <c r="EK37" s="566"/>
      <c r="EL37" s="528"/>
      <c r="EM37" s="566"/>
      <c r="EN37" s="528"/>
      <c r="EO37" s="566"/>
      <c r="EP37" s="528"/>
      <c r="EQ37" s="566"/>
      <c r="ER37" s="528"/>
      <c r="ES37" s="566"/>
      <c r="ET37" s="528"/>
      <c r="EU37" s="566"/>
      <c r="EV37" s="528"/>
      <c r="EW37" s="566"/>
      <c r="EX37" s="528"/>
      <c r="EY37" s="566"/>
      <c r="EZ37" s="528"/>
      <c r="FA37" s="566"/>
      <c r="FB37" s="528"/>
      <c r="FC37" s="566"/>
      <c r="FD37" s="528"/>
      <c r="FE37" s="566"/>
      <c r="FF37" s="528"/>
      <c r="FG37" s="566"/>
      <c r="FH37" s="528"/>
      <c r="FI37" s="566"/>
      <c r="FJ37" s="528"/>
      <c r="FK37" s="566"/>
      <c r="FL37" s="528"/>
      <c r="FM37" s="566"/>
      <c r="FN37" s="528"/>
      <c r="FO37" s="566"/>
      <c r="FP37" s="528"/>
      <c r="FQ37" s="566"/>
      <c r="FR37" s="528"/>
      <c r="FS37" s="566"/>
      <c r="FT37" s="528"/>
      <c r="FU37" s="566"/>
      <c r="FV37" s="528"/>
      <c r="FW37" s="566"/>
      <c r="FX37" s="528"/>
      <c r="FY37" s="566"/>
      <c r="FZ37" s="528"/>
      <c r="GA37" s="566"/>
      <c r="GB37" s="528"/>
      <c r="GC37" s="566"/>
      <c r="GD37" s="528"/>
      <c r="GE37" s="566"/>
      <c r="GF37" s="528"/>
      <c r="GG37" s="566"/>
      <c r="GH37" s="528"/>
      <c r="GI37" s="566"/>
      <c r="GJ37" s="528"/>
      <c r="GK37" s="566"/>
      <c r="GL37" s="528"/>
      <c r="GM37" s="566"/>
      <c r="GN37" s="528"/>
      <c r="GO37" s="566"/>
      <c r="GP37" s="528"/>
      <c r="GQ37" s="566"/>
      <c r="GR37" s="528"/>
      <c r="GS37" s="566"/>
      <c r="GT37" s="528"/>
      <c r="GU37" s="566"/>
      <c r="GV37" s="528"/>
      <c r="GW37" s="566"/>
      <c r="GX37" s="528"/>
      <c r="GY37" s="566"/>
      <c r="GZ37" s="528"/>
      <c r="HA37" s="566"/>
      <c r="HB37" s="528"/>
      <c r="HC37" s="566"/>
      <c r="HD37" s="528"/>
      <c r="HE37" s="566"/>
      <c r="HF37" s="528"/>
      <c r="HG37" s="566"/>
      <c r="HH37" s="528"/>
      <c r="HI37" s="566"/>
      <c r="HJ37" s="528"/>
      <c r="HK37" s="566"/>
      <c r="HL37" s="528"/>
      <c r="HM37" s="566"/>
      <c r="HN37" s="528"/>
      <c r="HO37" s="566"/>
      <c r="HP37" s="528"/>
      <c r="HQ37" s="566"/>
      <c r="HR37" s="528"/>
      <c r="HS37" s="566"/>
      <c r="HT37" s="528"/>
      <c r="HU37" s="566"/>
      <c r="HV37" s="528"/>
      <c r="HW37" s="566"/>
      <c r="HX37" s="528"/>
      <c r="HY37" s="566"/>
      <c r="HZ37" s="528"/>
      <c r="IA37" s="566"/>
      <c r="IB37" s="528"/>
      <c r="IC37" s="566"/>
      <c r="ID37" s="528"/>
      <c r="IE37" s="566"/>
      <c r="IF37" s="528"/>
      <c r="IG37" s="566"/>
      <c r="IH37" s="528"/>
      <c r="II37" s="566"/>
      <c r="IJ37" s="528"/>
      <c r="IK37" s="566"/>
      <c r="IL37" s="528"/>
      <c r="IM37" s="566"/>
      <c r="IN37" s="528"/>
      <c r="IO37" s="566"/>
      <c r="IP37" s="528"/>
      <c r="IQ37" s="566"/>
      <c r="IR37" s="528"/>
      <c r="IS37" s="566"/>
      <c r="IT37" s="528"/>
      <c r="IU37" s="566"/>
      <c r="IV37" s="528"/>
      <c r="IW37" s="566"/>
      <c r="IX37" s="528"/>
      <c r="IY37" s="566"/>
      <c r="IZ37" s="528"/>
      <c r="JA37" s="566"/>
      <c r="JB37" s="528"/>
      <c r="JC37" s="566"/>
      <c r="JD37" s="528"/>
      <c r="JE37" s="566"/>
      <c r="JF37" s="528"/>
      <c r="JG37" s="566"/>
      <c r="JH37" s="528"/>
      <c r="JI37" s="566"/>
      <c r="JJ37" s="528"/>
      <c r="JK37" s="566"/>
      <c r="JL37" s="528"/>
      <c r="JM37" s="566"/>
      <c r="JN37" s="528"/>
      <c r="JO37" s="566"/>
      <c r="JP37" s="528"/>
      <c r="JQ37" s="566"/>
      <c r="JR37" s="528"/>
      <c r="JS37" s="566"/>
      <c r="JT37" s="528"/>
      <c r="JU37" s="566"/>
      <c r="JV37" s="528"/>
      <c r="JW37" s="566"/>
      <c r="JX37" s="528"/>
      <c r="JY37" s="566"/>
      <c r="JZ37" s="528"/>
      <c r="KA37" s="566"/>
      <c r="KB37" s="528"/>
      <c r="KC37" s="566"/>
      <c r="KD37" s="528"/>
      <c r="KE37" s="566"/>
      <c r="KF37" s="528"/>
      <c r="KG37" s="566"/>
      <c r="KH37" s="528"/>
      <c r="KI37" s="566"/>
      <c r="KJ37" s="528"/>
      <c r="KK37" s="566"/>
      <c r="KL37" s="528"/>
      <c r="KM37" s="566"/>
      <c r="KN37" s="528"/>
      <c r="KO37" s="566"/>
      <c r="KP37" s="528"/>
      <c r="KQ37" s="566"/>
      <c r="KR37" s="528"/>
      <c r="KS37" s="566"/>
      <c r="KT37" s="528"/>
      <c r="KU37" s="566"/>
      <c r="KV37" s="528"/>
      <c r="KW37" s="566"/>
      <c r="KX37" s="528"/>
      <c r="KY37" s="566"/>
      <c r="KZ37" s="528"/>
      <c r="LA37" s="566"/>
      <c r="LB37" s="528"/>
      <c r="LC37" s="566"/>
      <c r="LD37" s="528"/>
      <c r="LE37" s="566"/>
      <c r="LF37" s="528"/>
      <c r="LG37" s="566"/>
      <c r="LH37" s="528"/>
      <c r="LI37" s="566"/>
      <c r="LJ37" s="528"/>
      <c r="LK37" s="566"/>
      <c r="LL37" s="528"/>
      <c r="LM37" s="566"/>
      <c r="LN37" s="528"/>
      <c r="LO37" s="566"/>
      <c r="LP37" s="528"/>
      <c r="LQ37" s="566"/>
      <c r="LR37" s="528"/>
      <c r="LS37" s="566"/>
      <c r="LT37" s="528"/>
      <c r="LU37" s="566"/>
      <c r="LV37" s="528"/>
      <c r="LW37" s="566"/>
      <c r="LX37" s="528"/>
      <c r="LY37" s="566"/>
      <c r="LZ37" s="528"/>
      <c r="MA37" s="566"/>
      <c r="MB37" s="528"/>
      <c r="MC37" s="566"/>
      <c r="MD37" s="528"/>
      <c r="ME37" s="566"/>
      <c r="MF37" s="528"/>
      <c r="MG37" s="566"/>
      <c r="MH37" s="528"/>
      <c r="MI37" s="566"/>
      <c r="MJ37" s="528"/>
      <c r="MK37" s="566"/>
      <c r="ML37" s="528"/>
      <c r="MM37" s="566"/>
      <c r="MN37" s="528"/>
      <c r="MO37" s="566"/>
      <c r="MP37" s="528"/>
      <c r="MQ37" s="566"/>
      <c r="MR37" s="528"/>
      <c r="MS37" s="566"/>
      <c r="MT37" s="528"/>
      <c r="MU37" s="566"/>
      <c r="MV37" s="528"/>
      <c r="MW37" s="566"/>
      <c r="MX37" s="528"/>
      <c r="MY37" s="566"/>
      <c r="MZ37" s="528"/>
      <c r="NA37" s="566"/>
      <c r="NB37" s="528"/>
      <c r="NC37" s="566"/>
      <c r="ND37" s="528"/>
      <c r="NE37" s="566"/>
      <c r="NF37" s="528"/>
      <c r="NG37" s="566"/>
      <c r="NH37" s="528"/>
      <c r="NI37" s="566"/>
      <c r="NJ37" s="528"/>
      <c r="NK37" s="566"/>
      <c r="NL37" s="528"/>
      <c r="NM37" s="566"/>
      <c r="NN37" s="528"/>
      <c r="NO37" s="566"/>
      <c r="NP37" s="528"/>
      <c r="NQ37" s="566"/>
      <c r="NR37" s="528"/>
      <c r="NS37" s="298" t="s">
        <v>1514</v>
      </c>
      <c r="OF37" s="767">
        <v>0</v>
      </c>
    </row>
    <row s="1644" customFormat="1" customHeight="1" ht="22.5" hidden="1">
      <c r="A38" s="2401"/>
      <c r="B38" s="520"/>
      <c r="D38" s="678" t="s">
        <v>103</v>
      </c>
      <c r="E38" s="1041" t="s">
        <v>1515</v>
      </c>
      <c r="F38" s="1045" t="s">
        <v>1019</v>
      </c>
      <c r="G38" s="1045" t="s">
        <v>1019</v>
      </c>
      <c r="H38" s="1039"/>
      <c r="I38" s="1045" t="s">
        <v>1019</v>
      </c>
      <c r="J38" s="1039"/>
      <c r="K38" s="1045" t="s">
        <v>1019</v>
      </c>
      <c r="L38" s="1039"/>
      <c r="M38" s="1045" t="s">
        <v>1019</v>
      </c>
      <c r="N38" s="1039"/>
      <c r="O38" s="1045" t="s">
        <v>1019</v>
      </c>
      <c r="P38" s="1039"/>
      <c r="Q38" s="1045" t="s">
        <v>1019</v>
      </c>
      <c r="R38" s="1039"/>
      <c r="S38" s="1045" t="s">
        <v>1019</v>
      </c>
      <c r="T38" s="1039"/>
      <c r="U38" s="1045" t="s">
        <v>1019</v>
      </c>
      <c r="V38" s="1039"/>
      <c r="W38" s="1045" t="s">
        <v>1019</v>
      </c>
      <c r="X38" s="1039"/>
      <c r="Y38" s="1045" t="s">
        <v>1019</v>
      </c>
      <c r="Z38" s="1039"/>
      <c r="AA38" s="1045" t="s">
        <v>1019</v>
      </c>
      <c r="AB38" s="1039"/>
      <c r="AC38" s="1045" t="s">
        <v>1019</v>
      </c>
      <c r="AD38" s="1039"/>
      <c r="AE38" s="1045" t="s">
        <v>1019</v>
      </c>
      <c r="AF38" s="1039"/>
      <c r="AG38" s="1045" t="s">
        <v>1019</v>
      </c>
      <c r="AH38" s="1039"/>
      <c r="AI38" s="1045" t="s">
        <v>1019</v>
      </c>
      <c r="AJ38" s="1039"/>
      <c r="AK38" s="1045" t="s">
        <v>1019</v>
      </c>
      <c r="AL38" s="1039"/>
      <c r="AM38" s="1045" t="s">
        <v>1019</v>
      </c>
      <c r="AN38" s="1039"/>
      <c r="AO38" s="1045" t="s">
        <v>1019</v>
      </c>
      <c r="AP38" s="1039"/>
      <c r="AQ38" s="1045" t="s">
        <v>1019</v>
      </c>
      <c r="AR38" s="1039"/>
      <c r="AS38" s="1045" t="s">
        <v>1019</v>
      </c>
      <c r="AT38" s="1039"/>
      <c r="AU38" s="1045" t="s">
        <v>1019</v>
      </c>
      <c r="AV38" s="1039"/>
      <c r="AW38" s="1045" t="s">
        <v>1019</v>
      </c>
      <c r="AX38" s="1039"/>
      <c r="AY38" s="1045" t="s">
        <v>1019</v>
      </c>
      <c r="AZ38" s="1039"/>
      <c r="BA38" s="1045" t="s">
        <v>1019</v>
      </c>
      <c r="BB38" s="1039"/>
      <c r="BC38" s="1045" t="s">
        <v>1019</v>
      </c>
      <c r="BD38" s="1039"/>
      <c r="BE38" s="1045" t="s">
        <v>1019</v>
      </c>
      <c r="BF38" s="1039"/>
      <c r="BG38" s="1045" t="s">
        <v>1019</v>
      </c>
      <c r="BH38" s="1039"/>
      <c r="BI38" s="1045" t="s">
        <v>1019</v>
      </c>
      <c r="BJ38" s="1039"/>
      <c r="BK38" s="1045" t="s">
        <v>1019</v>
      </c>
      <c r="BL38" s="1039"/>
      <c r="BM38" s="1045" t="s">
        <v>1019</v>
      </c>
      <c r="BN38" s="1039"/>
      <c r="BO38" s="1045" t="s">
        <v>1019</v>
      </c>
      <c r="BP38" s="1039"/>
      <c r="BQ38" s="1045" t="s">
        <v>1019</v>
      </c>
      <c r="BR38" s="1039"/>
      <c r="BS38" s="1045" t="s">
        <v>1019</v>
      </c>
      <c r="BT38" s="1039"/>
      <c r="BU38" s="1045" t="s">
        <v>1019</v>
      </c>
      <c r="BV38" s="1039"/>
      <c r="BW38" s="1045" t="s">
        <v>1019</v>
      </c>
      <c r="BX38" s="1039"/>
      <c r="BY38" s="1045" t="s">
        <v>1019</v>
      </c>
      <c r="BZ38" s="1039"/>
      <c r="CA38" s="1045" t="s">
        <v>1019</v>
      </c>
      <c r="CB38" s="1039"/>
      <c r="CC38" s="1045" t="s">
        <v>1019</v>
      </c>
      <c r="CD38" s="1039"/>
      <c r="CE38" s="1045" t="s">
        <v>1019</v>
      </c>
      <c r="CF38" s="1039"/>
      <c r="CG38" s="1045" t="s">
        <v>1019</v>
      </c>
      <c r="CH38" s="1039"/>
      <c r="CI38" s="1045" t="s">
        <v>1019</v>
      </c>
      <c r="CJ38" s="1039"/>
      <c r="CK38" s="1045" t="s">
        <v>1019</v>
      </c>
      <c r="CL38" s="1039"/>
      <c r="CM38" s="1045" t="s">
        <v>1019</v>
      </c>
      <c r="CN38" s="1039"/>
      <c r="CO38" s="1045" t="s">
        <v>1019</v>
      </c>
      <c r="CP38" s="1039"/>
      <c r="CQ38" s="1045" t="s">
        <v>1019</v>
      </c>
      <c r="CR38" s="1039"/>
      <c r="CS38" s="1045" t="s">
        <v>1019</v>
      </c>
      <c r="CT38" s="1039"/>
      <c r="CU38" s="1045" t="s">
        <v>1019</v>
      </c>
      <c r="CV38" s="1039"/>
      <c r="CW38" s="1045" t="s">
        <v>1019</v>
      </c>
      <c r="CX38" s="1039"/>
      <c r="CY38" s="1045" t="s">
        <v>1019</v>
      </c>
      <c r="CZ38" s="1039"/>
      <c r="DA38" s="1045" t="s">
        <v>1019</v>
      </c>
      <c r="DB38" s="1039"/>
      <c r="DC38" s="1045" t="s">
        <v>1019</v>
      </c>
      <c r="DD38" s="1039"/>
      <c r="DE38" s="1045" t="s">
        <v>1019</v>
      </c>
      <c r="DF38" s="1039"/>
      <c r="DG38" s="1045" t="s">
        <v>1019</v>
      </c>
      <c r="DH38" s="1039"/>
      <c r="DI38" s="1045" t="s">
        <v>1019</v>
      </c>
      <c r="DJ38" s="1039"/>
      <c r="DK38" s="1045" t="s">
        <v>1019</v>
      </c>
      <c r="DL38" s="1039"/>
      <c r="DM38" s="1045" t="s">
        <v>1019</v>
      </c>
      <c r="DN38" s="1039"/>
      <c r="DO38" s="1045" t="s">
        <v>1019</v>
      </c>
      <c r="DP38" s="1039"/>
      <c r="DQ38" s="1045" t="s">
        <v>1019</v>
      </c>
      <c r="DR38" s="1039"/>
      <c r="DS38" s="1045" t="s">
        <v>1019</v>
      </c>
      <c r="DT38" s="1039"/>
      <c r="DU38" s="1045" t="s">
        <v>1019</v>
      </c>
      <c r="DV38" s="1039"/>
      <c r="DW38" s="1045" t="s">
        <v>1019</v>
      </c>
      <c r="DX38" s="1039"/>
      <c r="DY38" s="1045" t="s">
        <v>1019</v>
      </c>
      <c r="DZ38" s="1039"/>
      <c r="EA38" s="1045" t="s">
        <v>1019</v>
      </c>
      <c r="EB38" s="1039"/>
      <c r="EC38" s="1045" t="s">
        <v>1019</v>
      </c>
      <c r="ED38" s="1039"/>
      <c r="EE38" s="1045" t="s">
        <v>1019</v>
      </c>
      <c r="EF38" s="1039"/>
      <c r="EG38" s="1045" t="s">
        <v>1019</v>
      </c>
      <c r="EH38" s="1039"/>
      <c r="EI38" s="1045" t="s">
        <v>1019</v>
      </c>
      <c r="EJ38" s="1039"/>
      <c r="EK38" s="1045" t="s">
        <v>1019</v>
      </c>
      <c r="EL38" s="1039"/>
      <c r="EM38" s="1045" t="s">
        <v>1019</v>
      </c>
      <c r="EN38" s="1039"/>
      <c r="EO38" s="1045" t="s">
        <v>1019</v>
      </c>
      <c r="EP38" s="1039"/>
      <c r="EQ38" s="1045" t="s">
        <v>1019</v>
      </c>
      <c r="ER38" s="1039"/>
      <c r="ES38" s="1045" t="s">
        <v>1019</v>
      </c>
      <c r="ET38" s="1039"/>
      <c r="EU38" s="1045" t="s">
        <v>1019</v>
      </c>
      <c r="EV38" s="1039"/>
      <c r="EW38" s="1045" t="s">
        <v>1019</v>
      </c>
      <c r="EX38" s="1039"/>
      <c r="EY38" s="1045" t="s">
        <v>1019</v>
      </c>
      <c r="EZ38" s="1039"/>
      <c r="FA38" s="1045" t="s">
        <v>1019</v>
      </c>
      <c r="FB38" s="1039"/>
      <c r="FC38" s="1045" t="s">
        <v>1019</v>
      </c>
      <c r="FD38" s="1039"/>
      <c r="FE38" s="1045" t="s">
        <v>1019</v>
      </c>
      <c r="FF38" s="1039"/>
      <c r="FG38" s="1045" t="s">
        <v>1019</v>
      </c>
      <c r="FH38" s="1039"/>
      <c r="FI38" s="1045" t="s">
        <v>1019</v>
      </c>
      <c r="FJ38" s="1039"/>
      <c r="FK38" s="1045" t="s">
        <v>1019</v>
      </c>
      <c r="FL38" s="1039"/>
      <c r="FM38" s="1045" t="s">
        <v>1019</v>
      </c>
      <c r="FN38" s="1039"/>
      <c r="FO38" s="1045" t="s">
        <v>1019</v>
      </c>
      <c r="FP38" s="1039"/>
      <c r="FQ38" s="1045" t="s">
        <v>1019</v>
      </c>
      <c r="FR38" s="1039"/>
      <c r="FS38" s="1045" t="s">
        <v>1019</v>
      </c>
      <c r="FT38" s="1039"/>
      <c r="FU38" s="1045" t="s">
        <v>1019</v>
      </c>
      <c r="FV38" s="1039"/>
      <c r="FW38" s="1045" t="s">
        <v>1019</v>
      </c>
      <c r="FX38" s="1039"/>
      <c r="FY38" s="1045" t="s">
        <v>1019</v>
      </c>
      <c r="FZ38" s="1039"/>
      <c r="GA38" s="1045" t="s">
        <v>1019</v>
      </c>
      <c r="GB38" s="1039"/>
      <c r="GC38" s="1045" t="s">
        <v>1019</v>
      </c>
      <c r="GD38" s="1039"/>
      <c r="GE38" s="1045" t="s">
        <v>1019</v>
      </c>
      <c r="GF38" s="1039"/>
      <c r="GG38" s="1045" t="s">
        <v>1019</v>
      </c>
      <c r="GH38" s="1039"/>
      <c r="GI38" s="1045" t="s">
        <v>1019</v>
      </c>
      <c r="GJ38" s="1039"/>
      <c r="GK38" s="1045" t="s">
        <v>1019</v>
      </c>
      <c r="GL38" s="1039"/>
      <c r="GM38" s="1045" t="s">
        <v>1019</v>
      </c>
      <c r="GN38" s="1039"/>
      <c r="GO38" s="1045" t="s">
        <v>1019</v>
      </c>
      <c r="GP38" s="1039"/>
      <c r="GQ38" s="1045" t="s">
        <v>1019</v>
      </c>
      <c r="GR38" s="1039"/>
      <c r="GS38" s="1045" t="s">
        <v>1019</v>
      </c>
      <c r="GT38" s="1039"/>
      <c r="GU38" s="1045" t="s">
        <v>1019</v>
      </c>
      <c r="GV38" s="1039"/>
      <c r="GW38" s="1045" t="s">
        <v>1019</v>
      </c>
      <c r="GX38" s="1039"/>
      <c r="GY38" s="1045" t="s">
        <v>1019</v>
      </c>
      <c r="GZ38" s="1039"/>
      <c r="HA38" s="1045" t="s">
        <v>1019</v>
      </c>
      <c r="HB38" s="1039"/>
      <c r="HC38" s="1045" t="s">
        <v>1019</v>
      </c>
      <c r="HD38" s="1039"/>
      <c r="HE38" s="1045" t="s">
        <v>1019</v>
      </c>
      <c r="HF38" s="1039"/>
      <c r="HG38" s="1045" t="s">
        <v>1019</v>
      </c>
      <c r="HH38" s="1039"/>
      <c r="HI38" s="1045" t="s">
        <v>1019</v>
      </c>
      <c r="HJ38" s="1039"/>
      <c r="HK38" s="1045" t="s">
        <v>1019</v>
      </c>
      <c r="HL38" s="1039"/>
      <c r="HM38" s="1045" t="s">
        <v>1019</v>
      </c>
      <c r="HN38" s="1039"/>
      <c r="HO38" s="1045" t="s">
        <v>1019</v>
      </c>
      <c r="HP38" s="1039"/>
      <c r="HQ38" s="1045" t="s">
        <v>1019</v>
      </c>
      <c r="HR38" s="1039"/>
      <c r="HS38" s="1045" t="s">
        <v>1019</v>
      </c>
      <c r="HT38" s="1039"/>
      <c r="HU38" s="1045" t="s">
        <v>1019</v>
      </c>
      <c r="HV38" s="1039"/>
      <c r="HW38" s="1045" t="s">
        <v>1019</v>
      </c>
      <c r="HX38" s="1039"/>
      <c r="HY38" s="1045" t="s">
        <v>1019</v>
      </c>
      <c r="HZ38" s="1039"/>
      <c r="IA38" s="1045" t="s">
        <v>1019</v>
      </c>
      <c r="IB38" s="1039"/>
      <c r="IC38" s="1045" t="s">
        <v>1019</v>
      </c>
      <c r="ID38" s="1039"/>
      <c r="IE38" s="1045" t="s">
        <v>1019</v>
      </c>
      <c r="IF38" s="1039"/>
      <c r="IG38" s="1045" t="s">
        <v>1019</v>
      </c>
      <c r="IH38" s="1039"/>
      <c r="II38" s="1045" t="s">
        <v>1019</v>
      </c>
      <c r="IJ38" s="1039"/>
      <c r="IK38" s="1045" t="s">
        <v>1019</v>
      </c>
      <c r="IL38" s="1039"/>
      <c r="IM38" s="1045" t="s">
        <v>1019</v>
      </c>
      <c r="IN38" s="1039"/>
      <c r="IO38" s="1045" t="s">
        <v>1019</v>
      </c>
      <c r="IP38" s="1039"/>
      <c r="IQ38" s="1045" t="s">
        <v>1019</v>
      </c>
      <c r="IR38" s="1039"/>
      <c r="IS38" s="1045" t="s">
        <v>1019</v>
      </c>
      <c r="IT38" s="1039"/>
      <c r="IU38" s="1045" t="s">
        <v>1019</v>
      </c>
      <c r="IV38" s="1039"/>
      <c r="IW38" s="1045" t="s">
        <v>1019</v>
      </c>
      <c r="IX38" s="1039"/>
      <c r="IY38" s="1045" t="s">
        <v>1019</v>
      </c>
      <c r="IZ38" s="1039"/>
      <c r="JA38" s="1045" t="s">
        <v>1019</v>
      </c>
      <c r="JB38" s="1039"/>
      <c r="JC38" s="1045" t="s">
        <v>1019</v>
      </c>
      <c r="JD38" s="1039"/>
      <c r="JE38" s="1045" t="s">
        <v>1019</v>
      </c>
      <c r="JF38" s="1039"/>
      <c r="JG38" s="1045" t="s">
        <v>1019</v>
      </c>
      <c r="JH38" s="1039"/>
      <c r="JI38" s="1045" t="s">
        <v>1019</v>
      </c>
      <c r="JJ38" s="1039"/>
      <c r="JK38" s="1045" t="s">
        <v>1019</v>
      </c>
      <c r="JL38" s="1039"/>
      <c r="JM38" s="1045" t="s">
        <v>1019</v>
      </c>
      <c r="JN38" s="1039"/>
      <c r="JO38" s="1045" t="s">
        <v>1019</v>
      </c>
      <c r="JP38" s="1039"/>
      <c r="JQ38" s="1045" t="s">
        <v>1019</v>
      </c>
      <c r="JR38" s="1039"/>
      <c r="JS38" s="1045" t="s">
        <v>1019</v>
      </c>
      <c r="JT38" s="1039"/>
      <c r="JU38" s="1045" t="s">
        <v>1019</v>
      </c>
      <c r="JV38" s="1039"/>
      <c r="JW38" s="1045" t="s">
        <v>1019</v>
      </c>
      <c r="JX38" s="1039"/>
      <c r="JY38" s="1045" t="s">
        <v>1019</v>
      </c>
      <c r="JZ38" s="1039"/>
      <c r="KA38" s="1045" t="s">
        <v>1019</v>
      </c>
      <c r="KB38" s="1039"/>
      <c r="KC38" s="1045" t="s">
        <v>1019</v>
      </c>
      <c r="KD38" s="1039"/>
      <c r="KE38" s="1045" t="s">
        <v>1019</v>
      </c>
      <c r="KF38" s="1039"/>
      <c r="KG38" s="1045" t="s">
        <v>1019</v>
      </c>
      <c r="KH38" s="1039"/>
      <c r="KI38" s="1045" t="s">
        <v>1019</v>
      </c>
      <c r="KJ38" s="1039"/>
      <c r="KK38" s="1045" t="s">
        <v>1019</v>
      </c>
      <c r="KL38" s="1039"/>
      <c r="KM38" s="1045" t="s">
        <v>1019</v>
      </c>
      <c r="KN38" s="1039"/>
      <c r="KO38" s="1045" t="s">
        <v>1019</v>
      </c>
      <c r="KP38" s="1039"/>
      <c r="KQ38" s="1045" t="s">
        <v>1019</v>
      </c>
      <c r="KR38" s="1039"/>
      <c r="KS38" s="1045" t="s">
        <v>1019</v>
      </c>
      <c r="KT38" s="1039"/>
      <c r="KU38" s="1045" t="s">
        <v>1019</v>
      </c>
      <c r="KV38" s="1039"/>
      <c r="KW38" s="1045" t="s">
        <v>1019</v>
      </c>
      <c r="KX38" s="1039"/>
      <c r="KY38" s="1045" t="s">
        <v>1019</v>
      </c>
      <c r="KZ38" s="1039"/>
      <c r="LA38" s="1045" t="s">
        <v>1019</v>
      </c>
      <c r="LB38" s="1039"/>
      <c r="LC38" s="1045" t="s">
        <v>1019</v>
      </c>
      <c r="LD38" s="1039"/>
      <c r="LE38" s="1045" t="s">
        <v>1019</v>
      </c>
      <c r="LF38" s="1039"/>
      <c r="LG38" s="1045" t="s">
        <v>1019</v>
      </c>
      <c r="LH38" s="1039"/>
      <c r="LI38" s="1045" t="s">
        <v>1019</v>
      </c>
      <c r="LJ38" s="1039"/>
      <c r="LK38" s="1045" t="s">
        <v>1019</v>
      </c>
      <c r="LL38" s="1039"/>
      <c r="LM38" s="1045" t="s">
        <v>1019</v>
      </c>
      <c r="LN38" s="1039"/>
      <c r="LO38" s="1045" t="s">
        <v>1019</v>
      </c>
      <c r="LP38" s="1039"/>
      <c r="LQ38" s="1045" t="s">
        <v>1019</v>
      </c>
      <c r="LR38" s="1039"/>
      <c r="LS38" s="1045" t="s">
        <v>1019</v>
      </c>
      <c r="LT38" s="1039"/>
      <c r="LU38" s="1045" t="s">
        <v>1019</v>
      </c>
      <c r="LV38" s="1039"/>
      <c r="LW38" s="1045" t="s">
        <v>1019</v>
      </c>
      <c r="LX38" s="1039"/>
      <c r="LY38" s="1045" t="s">
        <v>1019</v>
      </c>
      <c r="LZ38" s="1039"/>
      <c r="MA38" s="1045" t="s">
        <v>1019</v>
      </c>
      <c r="MB38" s="1039"/>
      <c r="MC38" s="1045" t="s">
        <v>1019</v>
      </c>
      <c r="MD38" s="1039"/>
      <c r="ME38" s="1045" t="s">
        <v>1019</v>
      </c>
      <c r="MF38" s="1039"/>
      <c r="MG38" s="1045" t="s">
        <v>1019</v>
      </c>
      <c r="MH38" s="1039"/>
      <c r="MI38" s="1045" t="s">
        <v>1019</v>
      </c>
      <c r="MJ38" s="1039"/>
      <c r="MK38" s="1045" t="s">
        <v>1019</v>
      </c>
      <c r="ML38" s="1039"/>
      <c r="MM38" s="1045" t="s">
        <v>1019</v>
      </c>
      <c r="MN38" s="1039"/>
      <c r="MO38" s="1045" t="s">
        <v>1019</v>
      </c>
      <c r="MP38" s="1039"/>
      <c r="MQ38" s="1045" t="s">
        <v>1019</v>
      </c>
      <c r="MR38" s="1039"/>
      <c r="MS38" s="1045" t="s">
        <v>1019</v>
      </c>
      <c r="MT38" s="1039"/>
      <c r="MU38" s="1045" t="s">
        <v>1019</v>
      </c>
      <c r="MV38" s="1039"/>
      <c r="MW38" s="1045" t="s">
        <v>1019</v>
      </c>
      <c r="MX38" s="1039"/>
      <c r="MY38" s="1045" t="s">
        <v>1019</v>
      </c>
      <c r="MZ38" s="1039"/>
      <c r="NA38" s="1045" t="s">
        <v>1019</v>
      </c>
      <c r="NB38" s="1039"/>
      <c r="NC38" s="1045" t="s">
        <v>1019</v>
      </c>
      <c r="ND38" s="1039"/>
      <c r="NE38" s="1045" t="s">
        <v>1019</v>
      </c>
      <c r="NF38" s="1039"/>
      <c r="NG38" s="1045" t="s">
        <v>1019</v>
      </c>
      <c r="NH38" s="1039"/>
      <c r="NI38" s="1045" t="s">
        <v>1019</v>
      </c>
      <c r="NJ38" s="1039"/>
      <c r="NK38" s="1045" t="s">
        <v>1019</v>
      </c>
      <c r="NL38" s="1039"/>
      <c r="NM38" s="1045" t="s">
        <v>1019</v>
      </c>
      <c r="NN38" s="1039"/>
      <c r="NO38" s="1045" t="s">
        <v>1019</v>
      </c>
      <c r="NP38" s="1039"/>
      <c r="NQ38" s="1045" t="s">
        <v>1019</v>
      </c>
      <c r="NR38" s="1039"/>
      <c r="NS38" s="1040"/>
      <c r="OF38" s="767">
        <v>0</v>
      </c>
    </row>
    <row s="1644" customFormat="1" customHeight="1" ht="33.75" hidden="1">
      <c r="A39" s="2401"/>
      <c r="B39" s="520"/>
      <c r="D39" s="674" t="s">
        <v>1370</v>
      </c>
      <c r="E39" s="732" t="s">
        <v>1516</v>
      </c>
      <c r="F39" s="669" t="s">
        <v>1517</v>
      </c>
      <c r="G39" s="677"/>
      <c r="H39" s="1032"/>
      <c r="I39" s="677"/>
      <c r="J39" s="1032"/>
      <c r="K39" s="1178"/>
      <c r="L39" s="1032"/>
      <c r="M39" s="1178"/>
      <c r="N39" s="1032"/>
      <c r="O39" s="1178"/>
      <c r="P39" s="1032"/>
      <c r="Q39" s="1178"/>
      <c r="R39" s="1032"/>
      <c r="S39" s="1178"/>
      <c r="T39" s="1032"/>
      <c r="U39" s="1178"/>
      <c r="V39" s="1032"/>
      <c r="W39" s="1178"/>
      <c r="X39" s="1032"/>
      <c r="Y39" s="1178"/>
      <c r="Z39" s="1032"/>
      <c r="AA39" s="1178"/>
      <c r="AB39" s="1032"/>
      <c r="AC39" s="1178"/>
      <c r="AD39" s="1032"/>
      <c r="AE39" s="1178"/>
      <c r="AF39" s="1032"/>
      <c r="AG39" s="1178"/>
      <c r="AH39" s="1032"/>
      <c r="AI39" s="1178"/>
      <c r="AJ39" s="1032"/>
      <c r="AK39" s="1178"/>
      <c r="AL39" s="1032"/>
      <c r="AM39" s="1178"/>
      <c r="AN39" s="1032"/>
      <c r="AO39" s="1178"/>
      <c r="AP39" s="1032"/>
      <c r="AQ39" s="1178"/>
      <c r="AR39" s="1032"/>
      <c r="AS39" s="1178"/>
      <c r="AT39" s="1032"/>
      <c r="AU39" s="1178"/>
      <c r="AV39" s="1032"/>
      <c r="AW39" s="1178"/>
      <c r="AX39" s="1032"/>
      <c r="AY39" s="1178"/>
      <c r="AZ39" s="1032"/>
      <c r="BA39" s="1178"/>
      <c r="BB39" s="1032"/>
      <c r="BC39" s="1178"/>
      <c r="BD39" s="1032"/>
      <c r="BE39" s="1178"/>
      <c r="BF39" s="1032"/>
      <c r="BG39" s="1178"/>
      <c r="BH39" s="1032"/>
      <c r="BI39" s="1178"/>
      <c r="BJ39" s="1032"/>
      <c r="BK39" s="1178"/>
      <c r="BL39" s="1032"/>
      <c r="BM39" s="1178"/>
      <c r="BN39" s="1032"/>
      <c r="BO39" s="1178"/>
      <c r="BP39" s="1032"/>
      <c r="BQ39" s="1178"/>
      <c r="BR39" s="1032"/>
      <c r="BS39" s="1178"/>
      <c r="BT39" s="1032"/>
      <c r="BU39" s="1178"/>
      <c r="BV39" s="1032"/>
      <c r="BW39" s="1178"/>
      <c r="BX39" s="1032"/>
      <c r="BY39" s="1178"/>
      <c r="BZ39" s="1032"/>
      <c r="CA39" s="1178"/>
      <c r="CB39" s="1032"/>
      <c r="CC39" s="1178"/>
      <c r="CD39" s="1032"/>
      <c r="CE39" s="1178"/>
      <c r="CF39" s="1032"/>
      <c r="CG39" s="1178"/>
      <c r="CH39" s="1032"/>
      <c r="CI39" s="1178"/>
      <c r="CJ39" s="1032"/>
      <c r="CK39" s="1178"/>
      <c r="CL39" s="1032"/>
      <c r="CM39" s="1178"/>
      <c r="CN39" s="1032"/>
      <c r="CO39" s="1178"/>
      <c r="CP39" s="1032"/>
      <c r="CQ39" s="1178"/>
      <c r="CR39" s="1032"/>
      <c r="CS39" s="1178"/>
      <c r="CT39" s="1032"/>
      <c r="CU39" s="1178"/>
      <c r="CV39" s="1032"/>
      <c r="CW39" s="1178"/>
      <c r="CX39" s="1032"/>
      <c r="CY39" s="1178"/>
      <c r="CZ39" s="1032"/>
      <c r="DA39" s="1178"/>
      <c r="DB39" s="1032"/>
      <c r="DC39" s="1178"/>
      <c r="DD39" s="1032"/>
      <c r="DE39" s="1178"/>
      <c r="DF39" s="1032"/>
      <c r="DG39" s="1178"/>
      <c r="DH39" s="1032"/>
      <c r="DI39" s="1178"/>
      <c r="DJ39" s="1032"/>
      <c r="DK39" s="1178"/>
      <c r="DL39" s="1032"/>
      <c r="DM39" s="1178"/>
      <c r="DN39" s="1032"/>
      <c r="DO39" s="1178"/>
      <c r="DP39" s="1032"/>
      <c r="DQ39" s="1178"/>
      <c r="DR39" s="1032"/>
      <c r="DS39" s="1178"/>
      <c r="DT39" s="1032"/>
      <c r="DU39" s="1178"/>
      <c r="DV39" s="1032"/>
      <c r="DW39" s="1178"/>
      <c r="DX39" s="1032"/>
      <c r="DY39" s="1178"/>
      <c r="DZ39" s="1032"/>
      <c r="EA39" s="1178"/>
      <c r="EB39" s="1032"/>
      <c r="EC39" s="1178"/>
      <c r="ED39" s="1032"/>
      <c r="EE39" s="1178"/>
      <c r="EF39" s="1032"/>
      <c r="EG39" s="1178"/>
      <c r="EH39" s="1032"/>
      <c r="EI39" s="1178"/>
      <c r="EJ39" s="1032"/>
      <c r="EK39" s="1178"/>
      <c r="EL39" s="1032"/>
      <c r="EM39" s="1178"/>
      <c r="EN39" s="1032"/>
      <c r="EO39" s="1178"/>
      <c r="EP39" s="1032"/>
      <c r="EQ39" s="1178"/>
      <c r="ER39" s="1032"/>
      <c r="ES39" s="1178"/>
      <c r="ET39" s="1032"/>
      <c r="EU39" s="1178"/>
      <c r="EV39" s="1032"/>
      <c r="EW39" s="1178"/>
      <c r="EX39" s="1032"/>
      <c r="EY39" s="1178"/>
      <c r="EZ39" s="1032"/>
      <c r="FA39" s="1178"/>
      <c r="FB39" s="1032"/>
      <c r="FC39" s="1178"/>
      <c r="FD39" s="1032"/>
      <c r="FE39" s="1178"/>
      <c r="FF39" s="1032"/>
      <c r="FG39" s="1178"/>
      <c r="FH39" s="1032"/>
      <c r="FI39" s="1178"/>
      <c r="FJ39" s="1032"/>
      <c r="FK39" s="1178"/>
      <c r="FL39" s="1032"/>
      <c r="FM39" s="1178"/>
      <c r="FN39" s="1032"/>
      <c r="FO39" s="1178"/>
      <c r="FP39" s="1032"/>
      <c r="FQ39" s="1178"/>
      <c r="FR39" s="1032"/>
      <c r="FS39" s="1178"/>
      <c r="FT39" s="1032"/>
      <c r="FU39" s="1178"/>
      <c r="FV39" s="1032"/>
      <c r="FW39" s="1178"/>
      <c r="FX39" s="1032"/>
      <c r="FY39" s="1178"/>
      <c r="FZ39" s="1032"/>
      <c r="GA39" s="1178"/>
      <c r="GB39" s="1032"/>
      <c r="GC39" s="1178"/>
      <c r="GD39" s="1032"/>
      <c r="GE39" s="1178"/>
      <c r="GF39" s="1032"/>
      <c r="GG39" s="1178"/>
      <c r="GH39" s="1032"/>
      <c r="GI39" s="1178"/>
      <c r="GJ39" s="1032"/>
      <c r="GK39" s="1178"/>
      <c r="GL39" s="1032"/>
      <c r="GM39" s="1178"/>
      <c r="GN39" s="1032"/>
      <c r="GO39" s="1178"/>
      <c r="GP39" s="1032"/>
      <c r="GQ39" s="1178"/>
      <c r="GR39" s="1032"/>
      <c r="GS39" s="1178"/>
      <c r="GT39" s="1032"/>
      <c r="GU39" s="1178"/>
      <c r="GV39" s="1032"/>
      <c r="GW39" s="1178"/>
      <c r="GX39" s="1032"/>
      <c r="GY39" s="1178"/>
      <c r="GZ39" s="1032"/>
      <c r="HA39" s="1178"/>
      <c r="HB39" s="1032"/>
      <c r="HC39" s="1178"/>
      <c r="HD39" s="1032"/>
      <c r="HE39" s="1178"/>
      <c r="HF39" s="1032"/>
      <c r="HG39" s="1178"/>
      <c r="HH39" s="1032"/>
      <c r="HI39" s="1178"/>
      <c r="HJ39" s="1032"/>
      <c r="HK39" s="1178"/>
      <c r="HL39" s="1032"/>
      <c r="HM39" s="1178"/>
      <c r="HN39" s="1032"/>
      <c r="HO39" s="1178"/>
      <c r="HP39" s="1032"/>
      <c r="HQ39" s="1178"/>
      <c r="HR39" s="1032"/>
      <c r="HS39" s="1178"/>
      <c r="HT39" s="1032"/>
      <c r="HU39" s="1178"/>
      <c r="HV39" s="1032"/>
      <c r="HW39" s="1178"/>
      <c r="HX39" s="1032"/>
      <c r="HY39" s="1178"/>
      <c r="HZ39" s="1032"/>
      <c r="IA39" s="1178"/>
      <c r="IB39" s="1032"/>
      <c r="IC39" s="1178"/>
      <c r="ID39" s="1032"/>
      <c r="IE39" s="1178"/>
      <c r="IF39" s="1032"/>
      <c r="IG39" s="1178"/>
      <c r="IH39" s="1032"/>
      <c r="II39" s="1178"/>
      <c r="IJ39" s="1032"/>
      <c r="IK39" s="1178"/>
      <c r="IL39" s="1032"/>
      <c r="IM39" s="1178"/>
      <c r="IN39" s="1032"/>
      <c r="IO39" s="1178"/>
      <c r="IP39" s="1032"/>
      <c r="IQ39" s="1178"/>
      <c r="IR39" s="1032"/>
      <c r="IS39" s="1178"/>
      <c r="IT39" s="1032"/>
      <c r="IU39" s="1178"/>
      <c r="IV39" s="1032"/>
      <c r="IW39" s="1178"/>
      <c r="IX39" s="1032"/>
      <c r="IY39" s="1178"/>
      <c r="IZ39" s="1032"/>
      <c r="JA39" s="1178"/>
      <c r="JB39" s="1032"/>
      <c r="JC39" s="1178"/>
      <c r="JD39" s="1032"/>
      <c r="JE39" s="1178"/>
      <c r="JF39" s="1032"/>
      <c r="JG39" s="1178"/>
      <c r="JH39" s="1032"/>
      <c r="JI39" s="1178"/>
      <c r="JJ39" s="1032"/>
      <c r="JK39" s="1178"/>
      <c r="JL39" s="1032"/>
      <c r="JM39" s="1178"/>
      <c r="JN39" s="1032"/>
      <c r="JO39" s="1178"/>
      <c r="JP39" s="1032"/>
      <c r="JQ39" s="1178"/>
      <c r="JR39" s="1032"/>
      <c r="JS39" s="1178"/>
      <c r="JT39" s="1032"/>
      <c r="JU39" s="1178"/>
      <c r="JV39" s="1032"/>
      <c r="JW39" s="1178"/>
      <c r="JX39" s="1032"/>
      <c r="JY39" s="1178"/>
      <c r="JZ39" s="1032"/>
      <c r="KA39" s="1178"/>
      <c r="KB39" s="1032"/>
      <c r="KC39" s="1178"/>
      <c r="KD39" s="1032"/>
      <c r="KE39" s="1178"/>
      <c r="KF39" s="1032"/>
      <c r="KG39" s="1178"/>
      <c r="KH39" s="1032"/>
      <c r="KI39" s="1178"/>
      <c r="KJ39" s="1032"/>
      <c r="KK39" s="1178"/>
      <c r="KL39" s="1032"/>
      <c r="KM39" s="1178"/>
      <c r="KN39" s="1032"/>
      <c r="KO39" s="1178"/>
      <c r="KP39" s="1032"/>
      <c r="KQ39" s="1178"/>
      <c r="KR39" s="1032"/>
      <c r="KS39" s="1178"/>
      <c r="KT39" s="1032"/>
      <c r="KU39" s="1178"/>
      <c r="KV39" s="1032"/>
      <c r="KW39" s="1178"/>
      <c r="KX39" s="1032"/>
      <c r="KY39" s="1178"/>
      <c r="KZ39" s="1032"/>
      <c r="LA39" s="1178"/>
      <c r="LB39" s="1032"/>
      <c r="LC39" s="1178"/>
      <c r="LD39" s="1032"/>
      <c r="LE39" s="1178"/>
      <c r="LF39" s="1032"/>
      <c r="LG39" s="1178"/>
      <c r="LH39" s="1032"/>
      <c r="LI39" s="1178"/>
      <c r="LJ39" s="1032"/>
      <c r="LK39" s="1178"/>
      <c r="LL39" s="1032"/>
      <c r="LM39" s="1178"/>
      <c r="LN39" s="1032"/>
      <c r="LO39" s="1178"/>
      <c r="LP39" s="1032"/>
      <c r="LQ39" s="1178"/>
      <c r="LR39" s="1032"/>
      <c r="LS39" s="1178"/>
      <c r="LT39" s="1032"/>
      <c r="LU39" s="1178"/>
      <c r="LV39" s="1032"/>
      <c r="LW39" s="1178"/>
      <c r="LX39" s="1032"/>
      <c r="LY39" s="1178"/>
      <c r="LZ39" s="1032"/>
      <c r="MA39" s="1178"/>
      <c r="MB39" s="1032"/>
      <c r="MC39" s="1178"/>
      <c r="MD39" s="1032"/>
      <c r="ME39" s="1178"/>
      <c r="MF39" s="1032"/>
      <c r="MG39" s="1178"/>
      <c r="MH39" s="1032"/>
      <c r="MI39" s="1178"/>
      <c r="MJ39" s="1032"/>
      <c r="MK39" s="1178"/>
      <c r="ML39" s="1032"/>
      <c r="MM39" s="1178"/>
      <c r="MN39" s="1032"/>
      <c r="MO39" s="1178"/>
      <c r="MP39" s="1032"/>
      <c r="MQ39" s="1178"/>
      <c r="MR39" s="1032"/>
      <c r="MS39" s="1178"/>
      <c r="MT39" s="1032"/>
      <c r="MU39" s="1178"/>
      <c r="MV39" s="1032"/>
      <c r="MW39" s="1178"/>
      <c r="MX39" s="1032"/>
      <c r="MY39" s="1178"/>
      <c r="MZ39" s="1032"/>
      <c r="NA39" s="1178"/>
      <c r="NB39" s="1032"/>
      <c r="NC39" s="1178"/>
      <c r="ND39" s="1032"/>
      <c r="NE39" s="1178"/>
      <c r="NF39" s="1032"/>
      <c r="NG39" s="1178"/>
      <c r="NH39" s="1032"/>
      <c r="NI39" s="1178"/>
      <c r="NJ39" s="1032"/>
      <c r="NK39" s="1178"/>
      <c r="NL39" s="1032"/>
      <c r="NM39" s="1178"/>
      <c r="NN39" s="1032"/>
      <c r="NO39" s="1178"/>
      <c r="NP39" s="1032"/>
      <c r="NQ39" s="1178"/>
      <c r="NR39" s="1032"/>
      <c r="NS39" s="298" t="s">
        <v>1518</v>
      </c>
      <c r="OF39" s="767">
        <v>0</v>
      </c>
    </row>
    <row s="1644" customFormat="1" customHeight="1" ht="33.75" hidden="1">
      <c r="A40" s="2401"/>
      <c r="B40" s="520"/>
      <c r="D40" s="674" t="s">
        <v>1373</v>
      </c>
      <c r="E40" s="732" t="s">
        <v>1519</v>
      </c>
      <c r="F40" s="1036" t="s">
        <v>1520</v>
      </c>
      <c r="G40" s="750"/>
      <c r="H40" s="1032"/>
      <c r="I40" s="750"/>
      <c r="J40" s="1032"/>
      <c r="K40" s="750"/>
      <c r="L40" s="1032"/>
      <c r="M40" s="750"/>
      <c r="N40" s="1032"/>
      <c r="O40" s="750"/>
      <c r="P40" s="1032"/>
      <c r="Q40" s="750"/>
      <c r="R40" s="1032"/>
      <c r="S40" s="750"/>
      <c r="T40" s="1032"/>
      <c r="U40" s="750"/>
      <c r="V40" s="1032"/>
      <c r="W40" s="750"/>
      <c r="X40" s="1032"/>
      <c r="Y40" s="750"/>
      <c r="Z40" s="1032"/>
      <c r="AA40" s="750"/>
      <c r="AB40" s="1032"/>
      <c r="AC40" s="750"/>
      <c r="AD40" s="1032"/>
      <c r="AE40" s="750"/>
      <c r="AF40" s="1032"/>
      <c r="AG40" s="750"/>
      <c r="AH40" s="1032"/>
      <c r="AI40" s="750"/>
      <c r="AJ40" s="1032"/>
      <c r="AK40" s="750"/>
      <c r="AL40" s="1032"/>
      <c r="AM40" s="750"/>
      <c r="AN40" s="1032"/>
      <c r="AO40" s="750"/>
      <c r="AP40" s="1032"/>
      <c r="AQ40" s="750"/>
      <c r="AR40" s="1032"/>
      <c r="AS40" s="750"/>
      <c r="AT40" s="1032"/>
      <c r="AU40" s="750"/>
      <c r="AV40" s="1032"/>
      <c r="AW40" s="750"/>
      <c r="AX40" s="1032"/>
      <c r="AY40" s="750"/>
      <c r="AZ40" s="1032"/>
      <c r="BA40" s="750"/>
      <c r="BB40" s="1032"/>
      <c r="BC40" s="750"/>
      <c r="BD40" s="1032"/>
      <c r="BE40" s="750"/>
      <c r="BF40" s="1032"/>
      <c r="BG40" s="750"/>
      <c r="BH40" s="1032"/>
      <c r="BI40" s="750"/>
      <c r="BJ40" s="1032"/>
      <c r="BK40" s="750"/>
      <c r="BL40" s="1032"/>
      <c r="BM40" s="750"/>
      <c r="BN40" s="1032"/>
      <c r="BO40" s="750"/>
      <c r="BP40" s="1032"/>
      <c r="BQ40" s="750"/>
      <c r="BR40" s="1032"/>
      <c r="BS40" s="750"/>
      <c r="BT40" s="1032"/>
      <c r="BU40" s="750"/>
      <c r="BV40" s="1032"/>
      <c r="BW40" s="750"/>
      <c r="BX40" s="1032"/>
      <c r="BY40" s="750"/>
      <c r="BZ40" s="1032"/>
      <c r="CA40" s="750"/>
      <c r="CB40" s="1032"/>
      <c r="CC40" s="750"/>
      <c r="CD40" s="1032"/>
      <c r="CE40" s="750"/>
      <c r="CF40" s="1032"/>
      <c r="CG40" s="750"/>
      <c r="CH40" s="1032"/>
      <c r="CI40" s="750"/>
      <c r="CJ40" s="1032"/>
      <c r="CK40" s="750"/>
      <c r="CL40" s="1032"/>
      <c r="CM40" s="750"/>
      <c r="CN40" s="1032"/>
      <c r="CO40" s="750"/>
      <c r="CP40" s="1032"/>
      <c r="CQ40" s="750"/>
      <c r="CR40" s="1032"/>
      <c r="CS40" s="750"/>
      <c r="CT40" s="1032"/>
      <c r="CU40" s="750"/>
      <c r="CV40" s="1032"/>
      <c r="CW40" s="750"/>
      <c r="CX40" s="1032"/>
      <c r="CY40" s="750"/>
      <c r="CZ40" s="1032"/>
      <c r="DA40" s="750"/>
      <c r="DB40" s="1032"/>
      <c r="DC40" s="750"/>
      <c r="DD40" s="1032"/>
      <c r="DE40" s="750"/>
      <c r="DF40" s="1032"/>
      <c r="DG40" s="750"/>
      <c r="DH40" s="1032"/>
      <c r="DI40" s="750"/>
      <c r="DJ40" s="1032"/>
      <c r="DK40" s="750"/>
      <c r="DL40" s="1032"/>
      <c r="DM40" s="750"/>
      <c r="DN40" s="1032"/>
      <c r="DO40" s="750"/>
      <c r="DP40" s="1032"/>
      <c r="DQ40" s="750"/>
      <c r="DR40" s="1032"/>
      <c r="DS40" s="750"/>
      <c r="DT40" s="1032"/>
      <c r="DU40" s="750"/>
      <c r="DV40" s="1032"/>
      <c r="DW40" s="750"/>
      <c r="DX40" s="1032"/>
      <c r="DY40" s="750"/>
      <c r="DZ40" s="1032"/>
      <c r="EA40" s="750"/>
      <c r="EB40" s="1032"/>
      <c r="EC40" s="750"/>
      <c r="ED40" s="1032"/>
      <c r="EE40" s="750"/>
      <c r="EF40" s="1032"/>
      <c r="EG40" s="750"/>
      <c r="EH40" s="1032"/>
      <c r="EI40" s="750"/>
      <c r="EJ40" s="1032"/>
      <c r="EK40" s="750"/>
      <c r="EL40" s="1032"/>
      <c r="EM40" s="750"/>
      <c r="EN40" s="1032"/>
      <c r="EO40" s="750"/>
      <c r="EP40" s="1032"/>
      <c r="EQ40" s="750"/>
      <c r="ER40" s="1032"/>
      <c r="ES40" s="750"/>
      <c r="ET40" s="1032"/>
      <c r="EU40" s="750"/>
      <c r="EV40" s="1032"/>
      <c r="EW40" s="750"/>
      <c r="EX40" s="1032"/>
      <c r="EY40" s="750"/>
      <c r="EZ40" s="1032"/>
      <c r="FA40" s="750"/>
      <c r="FB40" s="1032"/>
      <c r="FC40" s="750"/>
      <c r="FD40" s="1032"/>
      <c r="FE40" s="750"/>
      <c r="FF40" s="1032"/>
      <c r="FG40" s="750"/>
      <c r="FH40" s="1032"/>
      <c r="FI40" s="750"/>
      <c r="FJ40" s="1032"/>
      <c r="FK40" s="750"/>
      <c r="FL40" s="1032"/>
      <c r="FM40" s="750"/>
      <c r="FN40" s="1032"/>
      <c r="FO40" s="750"/>
      <c r="FP40" s="1032"/>
      <c r="FQ40" s="750"/>
      <c r="FR40" s="1032"/>
      <c r="FS40" s="750"/>
      <c r="FT40" s="1032"/>
      <c r="FU40" s="750"/>
      <c r="FV40" s="1032"/>
      <c r="FW40" s="750"/>
      <c r="FX40" s="1032"/>
      <c r="FY40" s="750"/>
      <c r="FZ40" s="1032"/>
      <c r="GA40" s="750"/>
      <c r="GB40" s="1032"/>
      <c r="GC40" s="750"/>
      <c r="GD40" s="1032"/>
      <c r="GE40" s="750"/>
      <c r="GF40" s="1032"/>
      <c r="GG40" s="750"/>
      <c r="GH40" s="1032"/>
      <c r="GI40" s="750"/>
      <c r="GJ40" s="1032"/>
      <c r="GK40" s="750"/>
      <c r="GL40" s="1032"/>
      <c r="GM40" s="750"/>
      <c r="GN40" s="1032"/>
      <c r="GO40" s="750"/>
      <c r="GP40" s="1032"/>
      <c r="GQ40" s="750"/>
      <c r="GR40" s="1032"/>
      <c r="GS40" s="750"/>
      <c r="GT40" s="1032"/>
      <c r="GU40" s="750"/>
      <c r="GV40" s="1032"/>
      <c r="GW40" s="750"/>
      <c r="GX40" s="1032"/>
      <c r="GY40" s="750"/>
      <c r="GZ40" s="1032"/>
      <c r="HA40" s="750"/>
      <c r="HB40" s="1032"/>
      <c r="HC40" s="750"/>
      <c r="HD40" s="1032"/>
      <c r="HE40" s="750"/>
      <c r="HF40" s="1032"/>
      <c r="HG40" s="750"/>
      <c r="HH40" s="1032"/>
      <c r="HI40" s="750"/>
      <c r="HJ40" s="1032"/>
      <c r="HK40" s="750"/>
      <c r="HL40" s="1032"/>
      <c r="HM40" s="750"/>
      <c r="HN40" s="1032"/>
      <c r="HO40" s="750"/>
      <c r="HP40" s="1032"/>
      <c r="HQ40" s="750"/>
      <c r="HR40" s="1032"/>
      <c r="HS40" s="750"/>
      <c r="HT40" s="1032"/>
      <c r="HU40" s="750"/>
      <c r="HV40" s="1032"/>
      <c r="HW40" s="750"/>
      <c r="HX40" s="1032"/>
      <c r="HY40" s="750"/>
      <c r="HZ40" s="1032"/>
      <c r="IA40" s="750"/>
      <c r="IB40" s="1032"/>
      <c r="IC40" s="750"/>
      <c r="ID40" s="1032"/>
      <c r="IE40" s="750"/>
      <c r="IF40" s="1032"/>
      <c r="IG40" s="750"/>
      <c r="IH40" s="1032"/>
      <c r="II40" s="750"/>
      <c r="IJ40" s="1032"/>
      <c r="IK40" s="750"/>
      <c r="IL40" s="1032"/>
      <c r="IM40" s="750"/>
      <c r="IN40" s="1032"/>
      <c r="IO40" s="750"/>
      <c r="IP40" s="1032"/>
      <c r="IQ40" s="750"/>
      <c r="IR40" s="1032"/>
      <c r="IS40" s="750"/>
      <c r="IT40" s="1032"/>
      <c r="IU40" s="750"/>
      <c r="IV40" s="1032"/>
      <c r="IW40" s="750"/>
      <c r="IX40" s="1032"/>
      <c r="IY40" s="750"/>
      <c r="IZ40" s="1032"/>
      <c r="JA40" s="750"/>
      <c r="JB40" s="1032"/>
      <c r="JC40" s="750"/>
      <c r="JD40" s="1032"/>
      <c r="JE40" s="750"/>
      <c r="JF40" s="1032"/>
      <c r="JG40" s="750"/>
      <c r="JH40" s="1032"/>
      <c r="JI40" s="750"/>
      <c r="JJ40" s="1032"/>
      <c r="JK40" s="750"/>
      <c r="JL40" s="1032"/>
      <c r="JM40" s="750"/>
      <c r="JN40" s="1032"/>
      <c r="JO40" s="750"/>
      <c r="JP40" s="1032"/>
      <c r="JQ40" s="750"/>
      <c r="JR40" s="1032"/>
      <c r="JS40" s="750"/>
      <c r="JT40" s="1032"/>
      <c r="JU40" s="750"/>
      <c r="JV40" s="1032"/>
      <c r="JW40" s="750"/>
      <c r="JX40" s="1032"/>
      <c r="JY40" s="750"/>
      <c r="JZ40" s="1032"/>
      <c r="KA40" s="750"/>
      <c r="KB40" s="1032"/>
      <c r="KC40" s="750"/>
      <c r="KD40" s="1032"/>
      <c r="KE40" s="750"/>
      <c r="KF40" s="1032"/>
      <c r="KG40" s="750"/>
      <c r="KH40" s="1032"/>
      <c r="KI40" s="750"/>
      <c r="KJ40" s="1032"/>
      <c r="KK40" s="750"/>
      <c r="KL40" s="1032"/>
      <c r="KM40" s="750"/>
      <c r="KN40" s="1032"/>
      <c r="KO40" s="750"/>
      <c r="KP40" s="1032"/>
      <c r="KQ40" s="750"/>
      <c r="KR40" s="1032"/>
      <c r="KS40" s="750"/>
      <c r="KT40" s="1032"/>
      <c r="KU40" s="750"/>
      <c r="KV40" s="1032"/>
      <c r="KW40" s="750"/>
      <c r="KX40" s="1032"/>
      <c r="KY40" s="750"/>
      <c r="KZ40" s="1032"/>
      <c r="LA40" s="750"/>
      <c r="LB40" s="1032"/>
      <c r="LC40" s="750"/>
      <c r="LD40" s="1032"/>
      <c r="LE40" s="750"/>
      <c r="LF40" s="1032"/>
      <c r="LG40" s="750"/>
      <c r="LH40" s="1032"/>
      <c r="LI40" s="750"/>
      <c r="LJ40" s="1032"/>
      <c r="LK40" s="750"/>
      <c r="LL40" s="1032"/>
      <c r="LM40" s="750"/>
      <c r="LN40" s="1032"/>
      <c r="LO40" s="750"/>
      <c r="LP40" s="1032"/>
      <c r="LQ40" s="750"/>
      <c r="LR40" s="1032"/>
      <c r="LS40" s="750"/>
      <c r="LT40" s="1032"/>
      <c r="LU40" s="750"/>
      <c r="LV40" s="1032"/>
      <c r="LW40" s="750"/>
      <c r="LX40" s="1032"/>
      <c r="LY40" s="750"/>
      <c r="LZ40" s="1032"/>
      <c r="MA40" s="750"/>
      <c r="MB40" s="1032"/>
      <c r="MC40" s="750"/>
      <c r="MD40" s="1032"/>
      <c r="ME40" s="750"/>
      <c r="MF40" s="1032"/>
      <c r="MG40" s="750"/>
      <c r="MH40" s="1032"/>
      <c r="MI40" s="750"/>
      <c r="MJ40" s="1032"/>
      <c r="MK40" s="750"/>
      <c r="ML40" s="1032"/>
      <c r="MM40" s="750"/>
      <c r="MN40" s="1032"/>
      <c r="MO40" s="750"/>
      <c r="MP40" s="1032"/>
      <c r="MQ40" s="750"/>
      <c r="MR40" s="1032"/>
      <c r="MS40" s="750"/>
      <c r="MT40" s="1032"/>
      <c r="MU40" s="750"/>
      <c r="MV40" s="1032"/>
      <c r="MW40" s="750"/>
      <c r="MX40" s="1032"/>
      <c r="MY40" s="750"/>
      <c r="MZ40" s="1032"/>
      <c r="NA40" s="750"/>
      <c r="NB40" s="1032"/>
      <c r="NC40" s="750"/>
      <c r="ND40" s="1032"/>
      <c r="NE40" s="750"/>
      <c r="NF40" s="1032"/>
      <c r="NG40" s="750"/>
      <c r="NH40" s="1032"/>
      <c r="NI40" s="750"/>
      <c r="NJ40" s="1032"/>
      <c r="NK40" s="750"/>
      <c r="NL40" s="1032"/>
      <c r="NM40" s="750"/>
      <c r="NN40" s="1032"/>
      <c r="NO40" s="750"/>
      <c r="NP40" s="1032"/>
      <c r="NQ40" s="750"/>
      <c r="NR40" s="1032"/>
      <c r="NS40" s="298" t="s">
        <v>1521</v>
      </c>
      <c r="OF40" s="767">
        <v>0</v>
      </c>
    </row>
    <row s="1644" customFormat="1" customHeight="1" ht="22.5" hidden="1">
      <c r="A41" s="2401"/>
      <c r="B41" s="520"/>
      <c r="D41" s="674" t="s">
        <v>90</v>
      </c>
      <c r="E41" s="731" t="s">
        <v>1522</v>
      </c>
      <c r="F41" s="669" t="s">
        <v>1019</v>
      </c>
      <c r="G41" s="669" t="s">
        <v>1019</v>
      </c>
      <c r="H41" s="1033"/>
      <c r="I41" s="669" t="s">
        <v>1019</v>
      </c>
      <c r="J41" s="1033"/>
      <c r="K41" s="2113" t="s">
        <v>1019</v>
      </c>
      <c r="L41" s="1033"/>
      <c r="M41" s="2113" t="s">
        <v>1019</v>
      </c>
      <c r="N41" s="1033"/>
      <c r="O41" s="2113" t="s">
        <v>1019</v>
      </c>
      <c r="P41" s="1033"/>
      <c r="Q41" s="2113" t="s">
        <v>1019</v>
      </c>
      <c r="R41" s="1033"/>
      <c r="S41" s="2113" t="s">
        <v>1019</v>
      </c>
      <c r="T41" s="1033"/>
      <c r="U41" s="2113" t="s">
        <v>1019</v>
      </c>
      <c r="V41" s="1033"/>
      <c r="W41" s="2113" t="s">
        <v>1019</v>
      </c>
      <c r="X41" s="1033"/>
      <c r="Y41" s="2113" t="s">
        <v>1019</v>
      </c>
      <c r="Z41" s="1033"/>
      <c r="AA41" s="2113" t="s">
        <v>1019</v>
      </c>
      <c r="AB41" s="1033"/>
      <c r="AC41" s="2113" t="s">
        <v>1019</v>
      </c>
      <c r="AD41" s="1033"/>
      <c r="AE41" s="2113" t="s">
        <v>1019</v>
      </c>
      <c r="AF41" s="1033"/>
      <c r="AG41" s="2113" t="s">
        <v>1019</v>
      </c>
      <c r="AH41" s="1033"/>
      <c r="AI41" s="2113" t="s">
        <v>1019</v>
      </c>
      <c r="AJ41" s="1033"/>
      <c r="AK41" s="2113" t="s">
        <v>1019</v>
      </c>
      <c r="AL41" s="1033"/>
      <c r="AM41" s="2113" t="s">
        <v>1019</v>
      </c>
      <c r="AN41" s="1033"/>
      <c r="AO41" s="2113" t="s">
        <v>1019</v>
      </c>
      <c r="AP41" s="1033"/>
      <c r="AQ41" s="2113" t="s">
        <v>1019</v>
      </c>
      <c r="AR41" s="1033"/>
      <c r="AS41" s="2113" t="s">
        <v>1019</v>
      </c>
      <c r="AT41" s="1033"/>
      <c r="AU41" s="2113" t="s">
        <v>1019</v>
      </c>
      <c r="AV41" s="1033"/>
      <c r="AW41" s="2113" t="s">
        <v>1019</v>
      </c>
      <c r="AX41" s="1033"/>
      <c r="AY41" s="2113" t="s">
        <v>1019</v>
      </c>
      <c r="AZ41" s="1033"/>
      <c r="BA41" s="2113" t="s">
        <v>1019</v>
      </c>
      <c r="BB41" s="1033"/>
      <c r="BC41" s="2113" t="s">
        <v>1019</v>
      </c>
      <c r="BD41" s="1033"/>
      <c r="BE41" s="2113" t="s">
        <v>1019</v>
      </c>
      <c r="BF41" s="1033"/>
      <c r="BG41" s="2113" t="s">
        <v>1019</v>
      </c>
      <c r="BH41" s="1033"/>
      <c r="BI41" s="2113" t="s">
        <v>1019</v>
      </c>
      <c r="BJ41" s="1033"/>
      <c r="BK41" s="2113" t="s">
        <v>1019</v>
      </c>
      <c r="BL41" s="1033"/>
      <c r="BM41" s="2113" t="s">
        <v>1019</v>
      </c>
      <c r="BN41" s="1033"/>
      <c r="BO41" s="2113" t="s">
        <v>1019</v>
      </c>
      <c r="BP41" s="1033"/>
      <c r="BQ41" s="2113" t="s">
        <v>1019</v>
      </c>
      <c r="BR41" s="1033"/>
      <c r="BS41" s="2113" t="s">
        <v>1019</v>
      </c>
      <c r="BT41" s="1033"/>
      <c r="BU41" s="2113" t="s">
        <v>1019</v>
      </c>
      <c r="BV41" s="1033"/>
      <c r="BW41" s="2113" t="s">
        <v>1019</v>
      </c>
      <c r="BX41" s="1033"/>
      <c r="BY41" s="2113" t="s">
        <v>1019</v>
      </c>
      <c r="BZ41" s="1033"/>
      <c r="CA41" s="2113" t="s">
        <v>1019</v>
      </c>
      <c r="CB41" s="1033"/>
      <c r="CC41" s="2113" t="s">
        <v>1019</v>
      </c>
      <c r="CD41" s="1033"/>
      <c r="CE41" s="2113" t="s">
        <v>1019</v>
      </c>
      <c r="CF41" s="1033"/>
      <c r="CG41" s="2113" t="s">
        <v>1019</v>
      </c>
      <c r="CH41" s="1033"/>
      <c r="CI41" s="2113" t="s">
        <v>1019</v>
      </c>
      <c r="CJ41" s="1033"/>
      <c r="CK41" s="2113" t="s">
        <v>1019</v>
      </c>
      <c r="CL41" s="1033"/>
      <c r="CM41" s="2113" t="s">
        <v>1019</v>
      </c>
      <c r="CN41" s="1033"/>
      <c r="CO41" s="2113" t="s">
        <v>1019</v>
      </c>
      <c r="CP41" s="1033"/>
      <c r="CQ41" s="2113" t="s">
        <v>1019</v>
      </c>
      <c r="CR41" s="1033"/>
      <c r="CS41" s="2113" t="s">
        <v>1019</v>
      </c>
      <c r="CT41" s="1033"/>
      <c r="CU41" s="2113" t="s">
        <v>1019</v>
      </c>
      <c r="CV41" s="1033"/>
      <c r="CW41" s="2113" t="s">
        <v>1019</v>
      </c>
      <c r="CX41" s="1033"/>
      <c r="CY41" s="2113" t="s">
        <v>1019</v>
      </c>
      <c r="CZ41" s="1033"/>
      <c r="DA41" s="2113" t="s">
        <v>1019</v>
      </c>
      <c r="DB41" s="1033"/>
      <c r="DC41" s="2113" t="s">
        <v>1019</v>
      </c>
      <c r="DD41" s="1033"/>
      <c r="DE41" s="2113" t="s">
        <v>1019</v>
      </c>
      <c r="DF41" s="1033"/>
      <c r="DG41" s="2113" t="s">
        <v>1019</v>
      </c>
      <c r="DH41" s="1033"/>
      <c r="DI41" s="2113" t="s">
        <v>1019</v>
      </c>
      <c r="DJ41" s="1033"/>
      <c r="DK41" s="2113" t="s">
        <v>1019</v>
      </c>
      <c r="DL41" s="1033"/>
      <c r="DM41" s="2113" t="s">
        <v>1019</v>
      </c>
      <c r="DN41" s="1033"/>
      <c r="DO41" s="2113" t="s">
        <v>1019</v>
      </c>
      <c r="DP41" s="1033"/>
      <c r="DQ41" s="2113" t="s">
        <v>1019</v>
      </c>
      <c r="DR41" s="1033"/>
      <c r="DS41" s="2113" t="s">
        <v>1019</v>
      </c>
      <c r="DT41" s="1033"/>
      <c r="DU41" s="2113" t="s">
        <v>1019</v>
      </c>
      <c r="DV41" s="1033"/>
      <c r="DW41" s="2113" t="s">
        <v>1019</v>
      </c>
      <c r="DX41" s="1033"/>
      <c r="DY41" s="2113" t="s">
        <v>1019</v>
      </c>
      <c r="DZ41" s="1033"/>
      <c r="EA41" s="2113" t="s">
        <v>1019</v>
      </c>
      <c r="EB41" s="1033"/>
      <c r="EC41" s="2113" t="s">
        <v>1019</v>
      </c>
      <c r="ED41" s="1033"/>
      <c r="EE41" s="2113" t="s">
        <v>1019</v>
      </c>
      <c r="EF41" s="1033"/>
      <c r="EG41" s="2113" t="s">
        <v>1019</v>
      </c>
      <c r="EH41" s="1033"/>
      <c r="EI41" s="2113" t="s">
        <v>1019</v>
      </c>
      <c r="EJ41" s="1033"/>
      <c r="EK41" s="2113" t="s">
        <v>1019</v>
      </c>
      <c r="EL41" s="1033"/>
      <c r="EM41" s="2113" t="s">
        <v>1019</v>
      </c>
      <c r="EN41" s="1033"/>
      <c r="EO41" s="2113" t="s">
        <v>1019</v>
      </c>
      <c r="EP41" s="1033"/>
      <c r="EQ41" s="2113" t="s">
        <v>1019</v>
      </c>
      <c r="ER41" s="1033"/>
      <c r="ES41" s="2113" t="s">
        <v>1019</v>
      </c>
      <c r="ET41" s="1033"/>
      <c r="EU41" s="2113" t="s">
        <v>1019</v>
      </c>
      <c r="EV41" s="1033"/>
      <c r="EW41" s="2113" t="s">
        <v>1019</v>
      </c>
      <c r="EX41" s="1033"/>
      <c r="EY41" s="2113" t="s">
        <v>1019</v>
      </c>
      <c r="EZ41" s="1033"/>
      <c r="FA41" s="2113" t="s">
        <v>1019</v>
      </c>
      <c r="FB41" s="1033"/>
      <c r="FC41" s="2113" t="s">
        <v>1019</v>
      </c>
      <c r="FD41" s="1033"/>
      <c r="FE41" s="2113" t="s">
        <v>1019</v>
      </c>
      <c r="FF41" s="1033"/>
      <c r="FG41" s="2113" t="s">
        <v>1019</v>
      </c>
      <c r="FH41" s="1033"/>
      <c r="FI41" s="2113" t="s">
        <v>1019</v>
      </c>
      <c r="FJ41" s="1033"/>
      <c r="FK41" s="2113" t="s">
        <v>1019</v>
      </c>
      <c r="FL41" s="1033"/>
      <c r="FM41" s="2113" t="s">
        <v>1019</v>
      </c>
      <c r="FN41" s="1033"/>
      <c r="FO41" s="2113" t="s">
        <v>1019</v>
      </c>
      <c r="FP41" s="1033"/>
      <c r="FQ41" s="2113" t="s">
        <v>1019</v>
      </c>
      <c r="FR41" s="1033"/>
      <c r="FS41" s="2113" t="s">
        <v>1019</v>
      </c>
      <c r="FT41" s="1033"/>
      <c r="FU41" s="2113" t="s">
        <v>1019</v>
      </c>
      <c r="FV41" s="1033"/>
      <c r="FW41" s="2113" t="s">
        <v>1019</v>
      </c>
      <c r="FX41" s="1033"/>
      <c r="FY41" s="2113" t="s">
        <v>1019</v>
      </c>
      <c r="FZ41" s="1033"/>
      <c r="GA41" s="2113" t="s">
        <v>1019</v>
      </c>
      <c r="GB41" s="1033"/>
      <c r="GC41" s="2113" t="s">
        <v>1019</v>
      </c>
      <c r="GD41" s="1033"/>
      <c r="GE41" s="2113" t="s">
        <v>1019</v>
      </c>
      <c r="GF41" s="1033"/>
      <c r="GG41" s="2113" t="s">
        <v>1019</v>
      </c>
      <c r="GH41" s="1033"/>
      <c r="GI41" s="2113" t="s">
        <v>1019</v>
      </c>
      <c r="GJ41" s="1033"/>
      <c r="GK41" s="2113" t="s">
        <v>1019</v>
      </c>
      <c r="GL41" s="1033"/>
      <c r="GM41" s="2113" t="s">
        <v>1019</v>
      </c>
      <c r="GN41" s="1033"/>
      <c r="GO41" s="2113" t="s">
        <v>1019</v>
      </c>
      <c r="GP41" s="1033"/>
      <c r="GQ41" s="2113" t="s">
        <v>1019</v>
      </c>
      <c r="GR41" s="1033"/>
      <c r="GS41" s="2113" t="s">
        <v>1019</v>
      </c>
      <c r="GT41" s="1033"/>
      <c r="GU41" s="2113" t="s">
        <v>1019</v>
      </c>
      <c r="GV41" s="1033"/>
      <c r="GW41" s="2113" t="s">
        <v>1019</v>
      </c>
      <c r="GX41" s="1033"/>
      <c r="GY41" s="2113" t="s">
        <v>1019</v>
      </c>
      <c r="GZ41" s="1033"/>
      <c r="HA41" s="2113" t="s">
        <v>1019</v>
      </c>
      <c r="HB41" s="1033"/>
      <c r="HC41" s="2113" t="s">
        <v>1019</v>
      </c>
      <c r="HD41" s="1033"/>
      <c r="HE41" s="2113" t="s">
        <v>1019</v>
      </c>
      <c r="HF41" s="1033"/>
      <c r="HG41" s="2113" t="s">
        <v>1019</v>
      </c>
      <c r="HH41" s="1033"/>
      <c r="HI41" s="2113" t="s">
        <v>1019</v>
      </c>
      <c r="HJ41" s="1033"/>
      <c r="HK41" s="2113" t="s">
        <v>1019</v>
      </c>
      <c r="HL41" s="1033"/>
      <c r="HM41" s="2113" t="s">
        <v>1019</v>
      </c>
      <c r="HN41" s="1033"/>
      <c r="HO41" s="2113" t="s">
        <v>1019</v>
      </c>
      <c r="HP41" s="1033"/>
      <c r="HQ41" s="2113" t="s">
        <v>1019</v>
      </c>
      <c r="HR41" s="1033"/>
      <c r="HS41" s="2113" t="s">
        <v>1019</v>
      </c>
      <c r="HT41" s="1033"/>
      <c r="HU41" s="2113" t="s">
        <v>1019</v>
      </c>
      <c r="HV41" s="1033"/>
      <c r="HW41" s="2113" t="s">
        <v>1019</v>
      </c>
      <c r="HX41" s="1033"/>
      <c r="HY41" s="2113" t="s">
        <v>1019</v>
      </c>
      <c r="HZ41" s="1033"/>
      <c r="IA41" s="2113" t="s">
        <v>1019</v>
      </c>
      <c r="IB41" s="1033"/>
      <c r="IC41" s="2113" t="s">
        <v>1019</v>
      </c>
      <c r="ID41" s="1033"/>
      <c r="IE41" s="2113" t="s">
        <v>1019</v>
      </c>
      <c r="IF41" s="1033"/>
      <c r="IG41" s="2113" t="s">
        <v>1019</v>
      </c>
      <c r="IH41" s="1033"/>
      <c r="II41" s="2113" t="s">
        <v>1019</v>
      </c>
      <c r="IJ41" s="1033"/>
      <c r="IK41" s="2113" t="s">
        <v>1019</v>
      </c>
      <c r="IL41" s="1033"/>
      <c r="IM41" s="2113" t="s">
        <v>1019</v>
      </c>
      <c r="IN41" s="1033"/>
      <c r="IO41" s="2113" t="s">
        <v>1019</v>
      </c>
      <c r="IP41" s="1033"/>
      <c r="IQ41" s="2113" t="s">
        <v>1019</v>
      </c>
      <c r="IR41" s="1033"/>
      <c r="IS41" s="2113" t="s">
        <v>1019</v>
      </c>
      <c r="IT41" s="1033"/>
      <c r="IU41" s="2113" t="s">
        <v>1019</v>
      </c>
      <c r="IV41" s="1033"/>
      <c r="IW41" s="2113" t="s">
        <v>1019</v>
      </c>
      <c r="IX41" s="1033"/>
      <c r="IY41" s="2113" t="s">
        <v>1019</v>
      </c>
      <c r="IZ41" s="1033"/>
      <c r="JA41" s="2113" t="s">
        <v>1019</v>
      </c>
      <c r="JB41" s="1033"/>
      <c r="JC41" s="2113" t="s">
        <v>1019</v>
      </c>
      <c r="JD41" s="1033"/>
      <c r="JE41" s="2113" t="s">
        <v>1019</v>
      </c>
      <c r="JF41" s="1033"/>
      <c r="JG41" s="2113" t="s">
        <v>1019</v>
      </c>
      <c r="JH41" s="1033"/>
      <c r="JI41" s="2113" t="s">
        <v>1019</v>
      </c>
      <c r="JJ41" s="1033"/>
      <c r="JK41" s="2113" t="s">
        <v>1019</v>
      </c>
      <c r="JL41" s="1033"/>
      <c r="JM41" s="2113" t="s">
        <v>1019</v>
      </c>
      <c r="JN41" s="1033"/>
      <c r="JO41" s="2113" t="s">
        <v>1019</v>
      </c>
      <c r="JP41" s="1033"/>
      <c r="JQ41" s="2113" t="s">
        <v>1019</v>
      </c>
      <c r="JR41" s="1033"/>
      <c r="JS41" s="2113" t="s">
        <v>1019</v>
      </c>
      <c r="JT41" s="1033"/>
      <c r="JU41" s="2113" t="s">
        <v>1019</v>
      </c>
      <c r="JV41" s="1033"/>
      <c r="JW41" s="2113" t="s">
        <v>1019</v>
      </c>
      <c r="JX41" s="1033"/>
      <c r="JY41" s="2113" t="s">
        <v>1019</v>
      </c>
      <c r="JZ41" s="1033"/>
      <c r="KA41" s="2113" t="s">
        <v>1019</v>
      </c>
      <c r="KB41" s="1033"/>
      <c r="KC41" s="2113" t="s">
        <v>1019</v>
      </c>
      <c r="KD41" s="1033"/>
      <c r="KE41" s="2113" t="s">
        <v>1019</v>
      </c>
      <c r="KF41" s="1033"/>
      <c r="KG41" s="2113" t="s">
        <v>1019</v>
      </c>
      <c r="KH41" s="1033"/>
      <c r="KI41" s="2113" t="s">
        <v>1019</v>
      </c>
      <c r="KJ41" s="1033"/>
      <c r="KK41" s="2113" t="s">
        <v>1019</v>
      </c>
      <c r="KL41" s="1033"/>
      <c r="KM41" s="2113" t="s">
        <v>1019</v>
      </c>
      <c r="KN41" s="1033"/>
      <c r="KO41" s="2113" t="s">
        <v>1019</v>
      </c>
      <c r="KP41" s="1033"/>
      <c r="KQ41" s="2113" t="s">
        <v>1019</v>
      </c>
      <c r="KR41" s="1033"/>
      <c r="KS41" s="2113" t="s">
        <v>1019</v>
      </c>
      <c r="KT41" s="1033"/>
      <c r="KU41" s="2113" t="s">
        <v>1019</v>
      </c>
      <c r="KV41" s="1033"/>
      <c r="KW41" s="2113" t="s">
        <v>1019</v>
      </c>
      <c r="KX41" s="1033"/>
      <c r="KY41" s="2113" t="s">
        <v>1019</v>
      </c>
      <c r="KZ41" s="1033"/>
      <c r="LA41" s="2113" t="s">
        <v>1019</v>
      </c>
      <c r="LB41" s="1033"/>
      <c r="LC41" s="2113" t="s">
        <v>1019</v>
      </c>
      <c r="LD41" s="1033"/>
      <c r="LE41" s="2113" t="s">
        <v>1019</v>
      </c>
      <c r="LF41" s="1033"/>
      <c r="LG41" s="2113" t="s">
        <v>1019</v>
      </c>
      <c r="LH41" s="1033"/>
      <c r="LI41" s="2113" t="s">
        <v>1019</v>
      </c>
      <c r="LJ41" s="1033"/>
      <c r="LK41" s="2113" t="s">
        <v>1019</v>
      </c>
      <c r="LL41" s="1033"/>
      <c r="LM41" s="2113" t="s">
        <v>1019</v>
      </c>
      <c r="LN41" s="1033"/>
      <c r="LO41" s="2113" t="s">
        <v>1019</v>
      </c>
      <c r="LP41" s="1033"/>
      <c r="LQ41" s="2113" t="s">
        <v>1019</v>
      </c>
      <c r="LR41" s="1033"/>
      <c r="LS41" s="2113" t="s">
        <v>1019</v>
      </c>
      <c r="LT41" s="1033"/>
      <c r="LU41" s="2113" t="s">
        <v>1019</v>
      </c>
      <c r="LV41" s="1033"/>
      <c r="LW41" s="2113" t="s">
        <v>1019</v>
      </c>
      <c r="LX41" s="1033"/>
      <c r="LY41" s="2113" t="s">
        <v>1019</v>
      </c>
      <c r="LZ41" s="1033"/>
      <c r="MA41" s="2113" t="s">
        <v>1019</v>
      </c>
      <c r="MB41" s="1033"/>
      <c r="MC41" s="2113" t="s">
        <v>1019</v>
      </c>
      <c r="MD41" s="1033"/>
      <c r="ME41" s="2113" t="s">
        <v>1019</v>
      </c>
      <c r="MF41" s="1033"/>
      <c r="MG41" s="2113" t="s">
        <v>1019</v>
      </c>
      <c r="MH41" s="1033"/>
      <c r="MI41" s="2113" t="s">
        <v>1019</v>
      </c>
      <c r="MJ41" s="1033"/>
      <c r="MK41" s="2113" t="s">
        <v>1019</v>
      </c>
      <c r="ML41" s="1033"/>
      <c r="MM41" s="2113" t="s">
        <v>1019</v>
      </c>
      <c r="MN41" s="1033"/>
      <c r="MO41" s="2113" t="s">
        <v>1019</v>
      </c>
      <c r="MP41" s="1033"/>
      <c r="MQ41" s="2113" t="s">
        <v>1019</v>
      </c>
      <c r="MR41" s="1033"/>
      <c r="MS41" s="2113" t="s">
        <v>1019</v>
      </c>
      <c r="MT41" s="1033"/>
      <c r="MU41" s="2113" t="s">
        <v>1019</v>
      </c>
      <c r="MV41" s="1033"/>
      <c r="MW41" s="2113" t="s">
        <v>1019</v>
      </c>
      <c r="MX41" s="1033"/>
      <c r="MY41" s="2113" t="s">
        <v>1019</v>
      </c>
      <c r="MZ41" s="1033"/>
      <c r="NA41" s="2113" t="s">
        <v>1019</v>
      </c>
      <c r="NB41" s="1033"/>
      <c r="NC41" s="2113" t="s">
        <v>1019</v>
      </c>
      <c r="ND41" s="1033"/>
      <c r="NE41" s="2113" t="s">
        <v>1019</v>
      </c>
      <c r="NF41" s="1033"/>
      <c r="NG41" s="2113" t="s">
        <v>1019</v>
      </c>
      <c r="NH41" s="1033"/>
      <c r="NI41" s="2113" t="s">
        <v>1019</v>
      </c>
      <c r="NJ41" s="1033"/>
      <c r="NK41" s="2113" t="s">
        <v>1019</v>
      </c>
      <c r="NL41" s="1033"/>
      <c r="NM41" s="2113" t="s">
        <v>1019</v>
      </c>
      <c r="NN41" s="1033"/>
      <c r="NO41" s="2113" t="s">
        <v>1019</v>
      </c>
      <c r="NP41" s="1033"/>
      <c r="NQ41" s="2113" t="s">
        <v>1019</v>
      </c>
      <c r="NR41" s="1033"/>
      <c r="NS41" s="311"/>
      <c r="OF41" s="767">
        <v>0</v>
      </c>
    </row>
    <row s="1644" customFormat="1" customHeight="1" ht="45" hidden="1">
      <c r="A42" s="2401"/>
      <c r="B42" s="520"/>
      <c r="D42" s="674" t="s">
        <v>797</v>
      </c>
      <c r="E42" s="732" t="s">
        <v>1523</v>
      </c>
      <c r="F42" s="669" t="s">
        <v>1031</v>
      </c>
      <c r="G42" s="566"/>
      <c r="H42" s="1033"/>
      <c r="I42" s="566"/>
      <c r="J42" s="1033"/>
      <c r="K42" s="566"/>
      <c r="L42" s="1033"/>
      <c r="M42" s="566"/>
      <c r="N42" s="1033"/>
      <c r="O42" s="566"/>
      <c r="P42" s="1033"/>
      <c r="Q42" s="566"/>
      <c r="R42" s="1033"/>
      <c r="S42" s="566"/>
      <c r="T42" s="1033"/>
      <c r="U42" s="566"/>
      <c r="V42" s="1033"/>
      <c r="W42" s="566"/>
      <c r="X42" s="1033"/>
      <c r="Y42" s="566"/>
      <c r="Z42" s="1033"/>
      <c r="AA42" s="566"/>
      <c r="AB42" s="1033"/>
      <c r="AC42" s="566"/>
      <c r="AD42" s="1033"/>
      <c r="AE42" s="566"/>
      <c r="AF42" s="1033"/>
      <c r="AG42" s="566"/>
      <c r="AH42" s="1033"/>
      <c r="AI42" s="566"/>
      <c r="AJ42" s="1033"/>
      <c r="AK42" s="566"/>
      <c r="AL42" s="1033"/>
      <c r="AM42" s="566"/>
      <c r="AN42" s="1033"/>
      <c r="AO42" s="566"/>
      <c r="AP42" s="1033"/>
      <c r="AQ42" s="566"/>
      <c r="AR42" s="1033"/>
      <c r="AS42" s="566"/>
      <c r="AT42" s="1033"/>
      <c r="AU42" s="566"/>
      <c r="AV42" s="1033"/>
      <c r="AW42" s="566"/>
      <c r="AX42" s="1033"/>
      <c r="AY42" s="566"/>
      <c r="AZ42" s="1033"/>
      <c r="BA42" s="566"/>
      <c r="BB42" s="1033"/>
      <c r="BC42" s="566"/>
      <c r="BD42" s="1033"/>
      <c r="BE42" s="566"/>
      <c r="BF42" s="1033"/>
      <c r="BG42" s="566"/>
      <c r="BH42" s="1033"/>
      <c r="BI42" s="566"/>
      <c r="BJ42" s="1033"/>
      <c r="BK42" s="566"/>
      <c r="BL42" s="1033"/>
      <c r="BM42" s="566"/>
      <c r="BN42" s="1033"/>
      <c r="BO42" s="566"/>
      <c r="BP42" s="1033"/>
      <c r="BQ42" s="566"/>
      <c r="BR42" s="1033"/>
      <c r="BS42" s="566"/>
      <c r="BT42" s="1033"/>
      <c r="BU42" s="566"/>
      <c r="BV42" s="1033"/>
      <c r="BW42" s="566"/>
      <c r="BX42" s="1033"/>
      <c r="BY42" s="566"/>
      <c r="BZ42" s="1033"/>
      <c r="CA42" s="566"/>
      <c r="CB42" s="1033"/>
      <c r="CC42" s="566"/>
      <c r="CD42" s="1033"/>
      <c r="CE42" s="566"/>
      <c r="CF42" s="1033"/>
      <c r="CG42" s="566"/>
      <c r="CH42" s="1033"/>
      <c r="CI42" s="566"/>
      <c r="CJ42" s="1033"/>
      <c r="CK42" s="566"/>
      <c r="CL42" s="1033"/>
      <c r="CM42" s="566"/>
      <c r="CN42" s="1033"/>
      <c r="CO42" s="566"/>
      <c r="CP42" s="1033"/>
      <c r="CQ42" s="566"/>
      <c r="CR42" s="1033"/>
      <c r="CS42" s="566"/>
      <c r="CT42" s="1033"/>
      <c r="CU42" s="566"/>
      <c r="CV42" s="1033"/>
      <c r="CW42" s="566"/>
      <c r="CX42" s="1033"/>
      <c r="CY42" s="566"/>
      <c r="CZ42" s="1033"/>
      <c r="DA42" s="566"/>
      <c r="DB42" s="1033"/>
      <c r="DC42" s="566"/>
      <c r="DD42" s="1033"/>
      <c r="DE42" s="566"/>
      <c r="DF42" s="1033"/>
      <c r="DG42" s="566"/>
      <c r="DH42" s="1033"/>
      <c r="DI42" s="566"/>
      <c r="DJ42" s="1033"/>
      <c r="DK42" s="566"/>
      <c r="DL42" s="1033"/>
      <c r="DM42" s="566"/>
      <c r="DN42" s="1033"/>
      <c r="DO42" s="566"/>
      <c r="DP42" s="1033"/>
      <c r="DQ42" s="566"/>
      <c r="DR42" s="1033"/>
      <c r="DS42" s="566"/>
      <c r="DT42" s="1033"/>
      <c r="DU42" s="566"/>
      <c r="DV42" s="1033"/>
      <c r="DW42" s="566"/>
      <c r="DX42" s="1033"/>
      <c r="DY42" s="566"/>
      <c r="DZ42" s="1033"/>
      <c r="EA42" s="566"/>
      <c r="EB42" s="1033"/>
      <c r="EC42" s="566"/>
      <c r="ED42" s="1033"/>
      <c r="EE42" s="566"/>
      <c r="EF42" s="1033"/>
      <c r="EG42" s="566"/>
      <c r="EH42" s="1033"/>
      <c r="EI42" s="566"/>
      <c r="EJ42" s="1033"/>
      <c r="EK42" s="566"/>
      <c r="EL42" s="1033"/>
      <c r="EM42" s="566"/>
      <c r="EN42" s="1033"/>
      <c r="EO42" s="566"/>
      <c r="EP42" s="1033"/>
      <c r="EQ42" s="566"/>
      <c r="ER42" s="1033"/>
      <c r="ES42" s="566"/>
      <c r="ET42" s="1033"/>
      <c r="EU42" s="566"/>
      <c r="EV42" s="1033"/>
      <c r="EW42" s="566"/>
      <c r="EX42" s="1033"/>
      <c r="EY42" s="566"/>
      <c r="EZ42" s="1033"/>
      <c r="FA42" s="566"/>
      <c r="FB42" s="1033"/>
      <c r="FC42" s="566"/>
      <c r="FD42" s="1033"/>
      <c r="FE42" s="566"/>
      <c r="FF42" s="1033"/>
      <c r="FG42" s="566"/>
      <c r="FH42" s="1033"/>
      <c r="FI42" s="566"/>
      <c r="FJ42" s="1033"/>
      <c r="FK42" s="566"/>
      <c r="FL42" s="1033"/>
      <c r="FM42" s="566"/>
      <c r="FN42" s="1033"/>
      <c r="FO42" s="566"/>
      <c r="FP42" s="1033"/>
      <c r="FQ42" s="566"/>
      <c r="FR42" s="1033"/>
      <c r="FS42" s="566"/>
      <c r="FT42" s="1033"/>
      <c r="FU42" s="566"/>
      <c r="FV42" s="1033"/>
      <c r="FW42" s="566"/>
      <c r="FX42" s="1033"/>
      <c r="FY42" s="566"/>
      <c r="FZ42" s="1033"/>
      <c r="GA42" s="566"/>
      <c r="GB42" s="1033"/>
      <c r="GC42" s="566"/>
      <c r="GD42" s="1033"/>
      <c r="GE42" s="566"/>
      <c r="GF42" s="1033"/>
      <c r="GG42" s="566"/>
      <c r="GH42" s="1033"/>
      <c r="GI42" s="566"/>
      <c r="GJ42" s="1033"/>
      <c r="GK42" s="566"/>
      <c r="GL42" s="1033"/>
      <c r="GM42" s="566"/>
      <c r="GN42" s="1033"/>
      <c r="GO42" s="566"/>
      <c r="GP42" s="1033"/>
      <c r="GQ42" s="566"/>
      <c r="GR42" s="1033"/>
      <c r="GS42" s="566"/>
      <c r="GT42" s="1033"/>
      <c r="GU42" s="566"/>
      <c r="GV42" s="1033"/>
      <c r="GW42" s="566"/>
      <c r="GX42" s="1033"/>
      <c r="GY42" s="566"/>
      <c r="GZ42" s="1033"/>
      <c r="HA42" s="566"/>
      <c r="HB42" s="1033"/>
      <c r="HC42" s="566"/>
      <c r="HD42" s="1033"/>
      <c r="HE42" s="566"/>
      <c r="HF42" s="1033"/>
      <c r="HG42" s="566"/>
      <c r="HH42" s="1033"/>
      <c r="HI42" s="566"/>
      <c r="HJ42" s="1033"/>
      <c r="HK42" s="566"/>
      <c r="HL42" s="1033"/>
      <c r="HM42" s="566"/>
      <c r="HN42" s="1033"/>
      <c r="HO42" s="566"/>
      <c r="HP42" s="1033"/>
      <c r="HQ42" s="566"/>
      <c r="HR42" s="1033"/>
      <c r="HS42" s="566"/>
      <c r="HT42" s="1033"/>
      <c r="HU42" s="566"/>
      <c r="HV42" s="1033"/>
      <c r="HW42" s="566"/>
      <c r="HX42" s="1033"/>
      <c r="HY42" s="566"/>
      <c r="HZ42" s="1033"/>
      <c r="IA42" s="566"/>
      <c r="IB42" s="1033"/>
      <c r="IC42" s="566"/>
      <c r="ID42" s="1033"/>
      <c r="IE42" s="566"/>
      <c r="IF42" s="1033"/>
      <c r="IG42" s="566"/>
      <c r="IH42" s="1033"/>
      <c r="II42" s="566"/>
      <c r="IJ42" s="1033"/>
      <c r="IK42" s="566"/>
      <c r="IL42" s="1033"/>
      <c r="IM42" s="566"/>
      <c r="IN42" s="1033"/>
      <c r="IO42" s="566"/>
      <c r="IP42" s="1033"/>
      <c r="IQ42" s="566"/>
      <c r="IR42" s="1033"/>
      <c r="IS42" s="566"/>
      <c r="IT42" s="1033"/>
      <c r="IU42" s="566"/>
      <c r="IV42" s="1033"/>
      <c r="IW42" s="566"/>
      <c r="IX42" s="1033"/>
      <c r="IY42" s="566"/>
      <c r="IZ42" s="1033"/>
      <c r="JA42" s="566"/>
      <c r="JB42" s="1033"/>
      <c r="JC42" s="566"/>
      <c r="JD42" s="1033"/>
      <c r="JE42" s="566"/>
      <c r="JF42" s="1033"/>
      <c r="JG42" s="566"/>
      <c r="JH42" s="1033"/>
      <c r="JI42" s="566"/>
      <c r="JJ42" s="1033"/>
      <c r="JK42" s="566"/>
      <c r="JL42" s="1033"/>
      <c r="JM42" s="566"/>
      <c r="JN42" s="1033"/>
      <c r="JO42" s="566"/>
      <c r="JP42" s="1033"/>
      <c r="JQ42" s="566"/>
      <c r="JR42" s="1033"/>
      <c r="JS42" s="566"/>
      <c r="JT42" s="1033"/>
      <c r="JU42" s="566"/>
      <c r="JV42" s="1033"/>
      <c r="JW42" s="566"/>
      <c r="JX42" s="1033"/>
      <c r="JY42" s="566"/>
      <c r="JZ42" s="1033"/>
      <c r="KA42" s="566"/>
      <c r="KB42" s="1033"/>
      <c r="KC42" s="566"/>
      <c r="KD42" s="1033"/>
      <c r="KE42" s="566"/>
      <c r="KF42" s="1033"/>
      <c r="KG42" s="566"/>
      <c r="KH42" s="1033"/>
      <c r="KI42" s="566"/>
      <c r="KJ42" s="1033"/>
      <c r="KK42" s="566"/>
      <c r="KL42" s="1033"/>
      <c r="KM42" s="566"/>
      <c r="KN42" s="1033"/>
      <c r="KO42" s="566"/>
      <c r="KP42" s="1033"/>
      <c r="KQ42" s="566"/>
      <c r="KR42" s="1033"/>
      <c r="KS42" s="566"/>
      <c r="KT42" s="1033"/>
      <c r="KU42" s="566"/>
      <c r="KV42" s="1033"/>
      <c r="KW42" s="566"/>
      <c r="KX42" s="1033"/>
      <c r="KY42" s="566"/>
      <c r="KZ42" s="1033"/>
      <c r="LA42" s="566"/>
      <c r="LB42" s="1033"/>
      <c r="LC42" s="566"/>
      <c r="LD42" s="1033"/>
      <c r="LE42" s="566"/>
      <c r="LF42" s="1033"/>
      <c r="LG42" s="566"/>
      <c r="LH42" s="1033"/>
      <c r="LI42" s="566"/>
      <c r="LJ42" s="1033"/>
      <c r="LK42" s="566"/>
      <c r="LL42" s="1033"/>
      <c r="LM42" s="566"/>
      <c r="LN42" s="1033"/>
      <c r="LO42" s="566"/>
      <c r="LP42" s="1033"/>
      <c r="LQ42" s="566"/>
      <c r="LR42" s="1033"/>
      <c r="LS42" s="566"/>
      <c r="LT42" s="1033"/>
      <c r="LU42" s="566"/>
      <c r="LV42" s="1033"/>
      <c r="LW42" s="566"/>
      <c r="LX42" s="1033"/>
      <c r="LY42" s="566"/>
      <c r="LZ42" s="1033"/>
      <c r="MA42" s="566"/>
      <c r="MB42" s="1033"/>
      <c r="MC42" s="566"/>
      <c r="MD42" s="1033"/>
      <c r="ME42" s="566"/>
      <c r="MF42" s="1033"/>
      <c r="MG42" s="566"/>
      <c r="MH42" s="1033"/>
      <c r="MI42" s="566"/>
      <c r="MJ42" s="1033"/>
      <c r="MK42" s="566"/>
      <c r="ML42" s="1033"/>
      <c r="MM42" s="566"/>
      <c r="MN42" s="1033"/>
      <c r="MO42" s="566"/>
      <c r="MP42" s="1033"/>
      <c r="MQ42" s="566"/>
      <c r="MR42" s="1033"/>
      <c r="MS42" s="566"/>
      <c r="MT42" s="1033"/>
      <c r="MU42" s="566"/>
      <c r="MV42" s="1033"/>
      <c r="MW42" s="566"/>
      <c r="MX42" s="1033"/>
      <c r="MY42" s="566"/>
      <c r="MZ42" s="1033"/>
      <c r="NA42" s="566"/>
      <c r="NB42" s="1033"/>
      <c r="NC42" s="566"/>
      <c r="ND42" s="1033"/>
      <c r="NE42" s="566"/>
      <c r="NF42" s="1033"/>
      <c r="NG42" s="566"/>
      <c r="NH42" s="1033"/>
      <c r="NI42" s="566"/>
      <c r="NJ42" s="1033"/>
      <c r="NK42" s="566"/>
      <c r="NL42" s="1033"/>
      <c r="NM42" s="566"/>
      <c r="NN42" s="1033"/>
      <c r="NO42" s="566"/>
      <c r="NP42" s="1033"/>
      <c r="NQ42" s="566"/>
      <c r="NR42" s="1033"/>
      <c r="NS42" s="311" t="s">
        <v>1524</v>
      </c>
      <c r="OF42" s="767">
        <v>0</v>
      </c>
    </row>
    <row s="1644" customFormat="1" customHeight="1" ht="45" hidden="1">
      <c r="A43" s="2401"/>
      <c r="B43" s="520"/>
      <c r="D43" s="674" t="s">
        <v>805</v>
      </c>
      <c r="E43" s="676" t="s">
        <v>1525</v>
      </c>
      <c r="F43" s="1037" t="s">
        <v>1031</v>
      </c>
      <c r="G43" s="751"/>
      <c r="H43" s="1032"/>
      <c r="I43" s="751"/>
      <c r="J43" s="1032"/>
      <c r="K43" s="751"/>
      <c r="L43" s="1032"/>
      <c r="M43" s="751"/>
      <c r="N43" s="1032"/>
      <c r="O43" s="751"/>
      <c r="P43" s="1032"/>
      <c r="Q43" s="751"/>
      <c r="R43" s="1032"/>
      <c r="S43" s="751"/>
      <c r="T43" s="1032"/>
      <c r="U43" s="751"/>
      <c r="V43" s="1032"/>
      <c r="W43" s="751"/>
      <c r="X43" s="1032"/>
      <c r="Y43" s="751"/>
      <c r="Z43" s="1032"/>
      <c r="AA43" s="751"/>
      <c r="AB43" s="1032"/>
      <c r="AC43" s="751"/>
      <c r="AD43" s="1032"/>
      <c r="AE43" s="751"/>
      <c r="AF43" s="1032"/>
      <c r="AG43" s="751"/>
      <c r="AH43" s="1032"/>
      <c r="AI43" s="751"/>
      <c r="AJ43" s="1032"/>
      <c r="AK43" s="751"/>
      <c r="AL43" s="1032"/>
      <c r="AM43" s="751"/>
      <c r="AN43" s="1032"/>
      <c r="AO43" s="751"/>
      <c r="AP43" s="1032"/>
      <c r="AQ43" s="751"/>
      <c r="AR43" s="1032"/>
      <c r="AS43" s="751"/>
      <c r="AT43" s="1032"/>
      <c r="AU43" s="751"/>
      <c r="AV43" s="1032"/>
      <c r="AW43" s="751"/>
      <c r="AX43" s="1032"/>
      <c r="AY43" s="751"/>
      <c r="AZ43" s="1032"/>
      <c r="BA43" s="751"/>
      <c r="BB43" s="1032"/>
      <c r="BC43" s="751"/>
      <c r="BD43" s="1032"/>
      <c r="BE43" s="751"/>
      <c r="BF43" s="1032"/>
      <c r="BG43" s="751"/>
      <c r="BH43" s="1032"/>
      <c r="BI43" s="751"/>
      <c r="BJ43" s="1032"/>
      <c r="BK43" s="751"/>
      <c r="BL43" s="1032"/>
      <c r="BM43" s="751"/>
      <c r="BN43" s="1032"/>
      <c r="BO43" s="751"/>
      <c r="BP43" s="1032"/>
      <c r="BQ43" s="751"/>
      <c r="BR43" s="1032"/>
      <c r="BS43" s="751"/>
      <c r="BT43" s="1032"/>
      <c r="BU43" s="751"/>
      <c r="BV43" s="1032"/>
      <c r="BW43" s="751"/>
      <c r="BX43" s="1032"/>
      <c r="BY43" s="751"/>
      <c r="BZ43" s="1032"/>
      <c r="CA43" s="751"/>
      <c r="CB43" s="1032"/>
      <c r="CC43" s="751"/>
      <c r="CD43" s="1032"/>
      <c r="CE43" s="751"/>
      <c r="CF43" s="1032"/>
      <c r="CG43" s="751"/>
      <c r="CH43" s="1032"/>
      <c r="CI43" s="751"/>
      <c r="CJ43" s="1032"/>
      <c r="CK43" s="751"/>
      <c r="CL43" s="1032"/>
      <c r="CM43" s="751"/>
      <c r="CN43" s="1032"/>
      <c r="CO43" s="751"/>
      <c r="CP43" s="1032"/>
      <c r="CQ43" s="751"/>
      <c r="CR43" s="1032"/>
      <c r="CS43" s="751"/>
      <c r="CT43" s="1032"/>
      <c r="CU43" s="751"/>
      <c r="CV43" s="1032"/>
      <c r="CW43" s="751"/>
      <c r="CX43" s="1032"/>
      <c r="CY43" s="751"/>
      <c r="CZ43" s="1032"/>
      <c r="DA43" s="751"/>
      <c r="DB43" s="1032"/>
      <c r="DC43" s="751"/>
      <c r="DD43" s="1032"/>
      <c r="DE43" s="751"/>
      <c r="DF43" s="1032"/>
      <c r="DG43" s="751"/>
      <c r="DH43" s="1032"/>
      <c r="DI43" s="751"/>
      <c r="DJ43" s="1032"/>
      <c r="DK43" s="751"/>
      <c r="DL43" s="1032"/>
      <c r="DM43" s="751"/>
      <c r="DN43" s="1032"/>
      <c r="DO43" s="751"/>
      <c r="DP43" s="1032"/>
      <c r="DQ43" s="751"/>
      <c r="DR43" s="1032"/>
      <c r="DS43" s="751"/>
      <c r="DT43" s="1032"/>
      <c r="DU43" s="751"/>
      <c r="DV43" s="1032"/>
      <c r="DW43" s="751"/>
      <c r="DX43" s="1032"/>
      <c r="DY43" s="751"/>
      <c r="DZ43" s="1032"/>
      <c r="EA43" s="751"/>
      <c r="EB43" s="1032"/>
      <c r="EC43" s="751"/>
      <c r="ED43" s="1032"/>
      <c r="EE43" s="751"/>
      <c r="EF43" s="1032"/>
      <c r="EG43" s="751"/>
      <c r="EH43" s="1032"/>
      <c r="EI43" s="751"/>
      <c r="EJ43" s="1032"/>
      <c r="EK43" s="751"/>
      <c r="EL43" s="1032"/>
      <c r="EM43" s="751"/>
      <c r="EN43" s="1032"/>
      <c r="EO43" s="751"/>
      <c r="EP43" s="1032"/>
      <c r="EQ43" s="751"/>
      <c r="ER43" s="1032"/>
      <c r="ES43" s="751"/>
      <c r="ET43" s="1032"/>
      <c r="EU43" s="751"/>
      <c r="EV43" s="1032"/>
      <c r="EW43" s="751"/>
      <c r="EX43" s="1032"/>
      <c r="EY43" s="751"/>
      <c r="EZ43" s="1032"/>
      <c r="FA43" s="751"/>
      <c r="FB43" s="1032"/>
      <c r="FC43" s="751"/>
      <c r="FD43" s="1032"/>
      <c r="FE43" s="751"/>
      <c r="FF43" s="1032"/>
      <c r="FG43" s="751"/>
      <c r="FH43" s="1032"/>
      <c r="FI43" s="751"/>
      <c r="FJ43" s="1032"/>
      <c r="FK43" s="751"/>
      <c r="FL43" s="1032"/>
      <c r="FM43" s="751"/>
      <c r="FN43" s="1032"/>
      <c r="FO43" s="751"/>
      <c r="FP43" s="1032"/>
      <c r="FQ43" s="751"/>
      <c r="FR43" s="1032"/>
      <c r="FS43" s="751"/>
      <c r="FT43" s="1032"/>
      <c r="FU43" s="751"/>
      <c r="FV43" s="1032"/>
      <c r="FW43" s="751"/>
      <c r="FX43" s="1032"/>
      <c r="FY43" s="751"/>
      <c r="FZ43" s="1032"/>
      <c r="GA43" s="751"/>
      <c r="GB43" s="1032"/>
      <c r="GC43" s="751"/>
      <c r="GD43" s="1032"/>
      <c r="GE43" s="751"/>
      <c r="GF43" s="1032"/>
      <c r="GG43" s="751"/>
      <c r="GH43" s="1032"/>
      <c r="GI43" s="751"/>
      <c r="GJ43" s="1032"/>
      <c r="GK43" s="751"/>
      <c r="GL43" s="1032"/>
      <c r="GM43" s="751"/>
      <c r="GN43" s="1032"/>
      <c r="GO43" s="751"/>
      <c r="GP43" s="1032"/>
      <c r="GQ43" s="751"/>
      <c r="GR43" s="1032"/>
      <c r="GS43" s="751"/>
      <c r="GT43" s="1032"/>
      <c r="GU43" s="751"/>
      <c r="GV43" s="1032"/>
      <c r="GW43" s="751"/>
      <c r="GX43" s="1032"/>
      <c r="GY43" s="751"/>
      <c r="GZ43" s="1032"/>
      <c r="HA43" s="751"/>
      <c r="HB43" s="1032"/>
      <c r="HC43" s="751"/>
      <c r="HD43" s="1032"/>
      <c r="HE43" s="751"/>
      <c r="HF43" s="1032"/>
      <c r="HG43" s="751"/>
      <c r="HH43" s="1032"/>
      <c r="HI43" s="751"/>
      <c r="HJ43" s="1032"/>
      <c r="HK43" s="751"/>
      <c r="HL43" s="1032"/>
      <c r="HM43" s="751"/>
      <c r="HN43" s="1032"/>
      <c r="HO43" s="751"/>
      <c r="HP43" s="1032"/>
      <c r="HQ43" s="751"/>
      <c r="HR43" s="1032"/>
      <c r="HS43" s="751"/>
      <c r="HT43" s="1032"/>
      <c r="HU43" s="751"/>
      <c r="HV43" s="1032"/>
      <c r="HW43" s="751"/>
      <c r="HX43" s="1032"/>
      <c r="HY43" s="751"/>
      <c r="HZ43" s="1032"/>
      <c r="IA43" s="751"/>
      <c r="IB43" s="1032"/>
      <c r="IC43" s="751"/>
      <c r="ID43" s="1032"/>
      <c r="IE43" s="751"/>
      <c r="IF43" s="1032"/>
      <c r="IG43" s="751"/>
      <c r="IH43" s="1032"/>
      <c r="II43" s="751"/>
      <c r="IJ43" s="1032"/>
      <c r="IK43" s="751"/>
      <c r="IL43" s="1032"/>
      <c r="IM43" s="751"/>
      <c r="IN43" s="1032"/>
      <c r="IO43" s="751"/>
      <c r="IP43" s="1032"/>
      <c r="IQ43" s="751"/>
      <c r="IR43" s="1032"/>
      <c r="IS43" s="751"/>
      <c r="IT43" s="1032"/>
      <c r="IU43" s="751"/>
      <c r="IV43" s="1032"/>
      <c r="IW43" s="751"/>
      <c r="IX43" s="1032"/>
      <c r="IY43" s="751"/>
      <c r="IZ43" s="1032"/>
      <c r="JA43" s="751"/>
      <c r="JB43" s="1032"/>
      <c r="JC43" s="751"/>
      <c r="JD43" s="1032"/>
      <c r="JE43" s="751"/>
      <c r="JF43" s="1032"/>
      <c r="JG43" s="751"/>
      <c r="JH43" s="1032"/>
      <c r="JI43" s="751"/>
      <c r="JJ43" s="1032"/>
      <c r="JK43" s="751"/>
      <c r="JL43" s="1032"/>
      <c r="JM43" s="751"/>
      <c r="JN43" s="1032"/>
      <c r="JO43" s="751"/>
      <c r="JP43" s="1032"/>
      <c r="JQ43" s="751"/>
      <c r="JR43" s="1032"/>
      <c r="JS43" s="751"/>
      <c r="JT43" s="1032"/>
      <c r="JU43" s="751"/>
      <c r="JV43" s="1032"/>
      <c r="JW43" s="751"/>
      <c r="JX43" s="1032"/>
      <c r="JY43" s="751"/>
      <c r="JZ43" s="1032"/>
      <c r="KA43" s="751"/>
      <c r="KB43" s="1032"/>
      <c r="KC43" s="751"/>
      <c r="KD43" s="1032"/>
      <c r="KE43" s="751"/>
      <c r="KF43" s="1032"/>
      <c r="KG43" s="751"/>
      <c r="KH43" s="1032"/>
      <c r="KI43" s="751"/>
      <c r="KJ43" s="1032"/>
      <c r="KK43" s="751"/>
      <c r="KL43" s="1032"/>
      <c r="KM43" s="751"/>
      <c r="KN43" s="1032"/>
      <c r="KO43" s="751"/>
      <c r="KP43" s="1032"/>
      <c r="KQ43" s="751"/>
      <c r="KR43" s="1032"/>
      <c r="KS43" s="751"/>
      <c r="KT43" s="1032"/>
      <c r="KU43" s="751"/>
      <c r="KV43" s="1032"/>
      <c r="KW43" s="751"/>
      <c r="KX43" s="1032"/>
      <c r="KY43" s="751"/>
      <c r="KZ43" s="1032"/>
      <c r="LA43" s="751"/>
      <c r="LB43" s="1032"/>
      <c r="LC43" s="751"/>
      <c r="LD43" s="1032"/>
      <c r="LE43" s="751"/>
      <c r="LF43" s="1032"/>
      <c r="LG43" s="751"/>
      <c r="LH43" s="1032"/>
      <c r="LI43" s="751"/>
      <c r="LJ43" s="1032"/>
      <c r="LK43" s="751"/>
      <c r="LL43" s="1032"/>
      <c r="LM43" s="751"/>
      <c r="LN43" s="1032"/>
      <c r="LO43" s="751"/>
      <c r="LP43" s="1032"/>
      <c r="LQ43" s="751"/>
      <c r="LR43" s="1032"/>
      <c r="LS43" s="751"/>
      <c r="LT43" s="1032"/>
      <c r="LU43" s="751"/>
      <c r="LV43" s="1032"/>
      <c r="LW43" s="751"/>
      <c r="LX43" s="1032"/>
      <c r="LY43" s="751"/>
      <c r="LZ43" s="1032"/>
      <c r="MA43" s="751"/>
      <c r="MB43" s="1032"/>
      <c r="MC43" s="751"/>
      <c r="MD43" s="1032"/>
      <c r="ME43" s="751"/>
      <c r="MF43" s="1032"/>
      <c r="MG43" s="751"/>
      <c r="MH43" s="1032"/>
      <c r="MI43" s="751"/>
      <c r="MJ43" s="1032"/>
      <c r="MK43" s="751"/>
      <c r="ML43" s="1032"/>
      <c r="MM43" s="751"/>
      <c r="MN43" s="1032"/>
      <c r="MO43" s="751"/>
      <c r="MP43" s="1032"/>
      <c r="MQ43" s="751"/>
      <c r="MR43" s="1032"/>
      <c r="MS43" s="751"/>
      <c r="MT43" s="1032"/>
      <c r="MU43" s="751"/>
      <c r="MV43" s="1032"/>
      <c r="MW43" s="751"/>
      <c r="MX43" s="1032"/>
      <c r="MY43" s="751"/>
      <c r="MZ43" s="1032"/>
      <c r="NA43" s="751"/>
      <c r="NB43" s="1032"/>
      <c r="NC43" s="751"/>
      <c r="ND43" s="1032"/>
      <c r="NE43" s="751"/>
      <c r="NF43" s="1032"/>
      <c r="NG43" s="751"/>
      <c r="NH43" s="1032"/>
      <c r="NI43" s="751"/>
      <c r="NJ43" s="1032"/>
      <c r="NK43" s="751"/>
      <c r="NL43" s="1032"/>
      <c r="NM43" s="751"/>
      <c r="NN43" s="1032"/>
      <c r="NO43" s="751"/>
      <c r="NP43" s="1032"/>
      <c r="NQ43" s="751"/>
      <c r="NR43" s="1032"/>
      <c r="NS43" s="311" t="s">
        <v>1526</v>
      </c>
      <c r="OF43" s="767">
        <v>0</v>
      </c>
    </row>
    <row s="1644" customFormat="1" customHeight="1" ht="11.25" hidden="1">
      <c r="A44" s="2401"/>
      <c r="B44" s="520"/>
      <c r="D44" s="674" t="s">
        <v>91</v>
      </c>
      <c r="E44" s="675" t="s">
        <v>1527</v>
      </c>
      <c r="F44" s="669" t="s">
        <v>1517</v>
      </c>
      <c r="G44" s="677"/>
      <c r="H44" s="1032"/>
      <c r="I44" s="677"/>
      <c r="J44" s="1032"/>
      <c r="K44" s="1178"/>
      <c r="L44" s="1032"/>
      <c r="M44" s="1178"/>
      <c r="N44" s="1032"/>
      <c r="O44" s="1178"/>
      <c r="P44" s="1032"/>
      <c r="Q44" s="1178"/>
      <c r="R44" s="1032"/>
      <c r="S44" s="1178"/>
      <c r="T44" s="1032"/>
      <c r="U44" s="1178"/>
      <c r="V44" s="1032"/>
      <c r="W44" s="1178"/>
      <c r="X44" s="1032"/>
      <c r="Y44" s="1178"/>
      <c r="Z44" s="1032"/>
      <c r="AA44" s="1178"/>
      <c r="AB44" s="1032"/>
      <c r="AC44" s="1178"/>
      <c r="AD44" s="1032"/>
      <c r="AE44" s="1178"/>
      <c r="AF44" s="1032"/>
      <c r="AG44" s="1178"/>
      <c r="AH44" s="1032"/>
      <c r="AI44" s="1178"/>
      <c r="AJ44" s="1032"/>
      <c r="AK44" s="1178"/>
      <c r="AL44" s="1032"/>
      <c r="AM44" s="1178"/>
      <c r="AN44" s="1032"/>
      <c r="AO44" s="1178"/>
      <c r="AP44" s="1032"/>
      <c r="AQ44" s="1178"/>
      <c r="AR44" s="1032"/>
      <c r="AS44" s="1178"/>
      <c r="AT44" s="1032"/>
      <c r="AU44" s="1178"/>
      <c r="AV44" s="1032"/>
      <c r="AW44" s="1178"/>
      <c r="AX44" s="1032"/>
      <c r="AY44" s="1178"/>
      <c r="AZ44" s="1032"/>
      <c r="BA44" s="1178"/>
      <c r="BB44" s="1032"/>
      <c r="BC44" s="1178"/>
      <c r="BD44" s="1032"/>
      <c r="BE44" s="1178"/>
      <c r="BF44" s="1032"/>
      <c r="BG44" s="1178"/>
      <c r="BH44" s="1032"/>
      <c r="BI44" s="1178"/>
      <c r="BJ44" s="1032"/>
      <c r="BK44" s="1178"/>
      <c r="BL44" s="1032"/>
      <c r="BM44" s="1178"/>
      <c r="BN44" s="1032"/>
      <c r="BO44" s="1178"/>
      <c r="BP44" s="1032"/>
      <c r="BQ44" s="1178"/>
      <c r="BR44" s="1032"/>
      <c r="BS44" s="1178"/>
      <c r="BT44" s="1032"/>
      <c r="BU44" s="1178"/>
      <c r="BV44" s="1032"/>
      <c r="BW44" s="1178"/>
      <c r="BX44" s="1032"/>
      <c r="BY44" s="1178"/>
      <c r="BZ44" s="1032"/>
      <c r="CA44" s="1178"/>
      <c r="CB44" s="1032"/>
      <c r="CC44" s="1178"/>
      <c r="CD44" s="1032"/>
      <c r="CE44" s="1178"/>
      <c r="CF44" s="1032"/>
      <c r="CG44" s="1178"/>
      <c r="CH44" s="1032"/>
      <c r="CI44" s="1178"/>
      <c r="CJ44" s="1032"/>
      <c r="CK44" s="1178"/>
      <c r="CL44" s="1032"/>
      <c r="CM44" s="1178"/>
      <c r="CN44" s="1032"/>
      <c r="CO44" s="1178"/>
      <c r="CP44" s="1032"/>
      <c r="CQ44" s="1178"/>
      <c r="CR44" s="1032"/>
      <c r="CS44" s="1178"/>
      <c r="CT44" s="1032"/>
      <c r="CU44" s="1178"/>
      <c r="CV44" s="1032"/>
      <c r="CW44" s="1178"/>
      <c r="CX44" s="1032"/>
      <c r="CY44" s="1178"/>
      <c r="CZ44" s="1032"/>
      <c r="DA44" s="1178"/>
      <c r="DB44" s="1032"/>
      <c r="DC44" s="1178"/>
      <c r="DD44" s="1032"/>
      <c r="DE44" s="1178"/>
      <c r="DF44" s="1032"/>
      <c r="DG44" s="1178"/>
      <c r="DH44" s="1032"/>
      <c r="DI44" s="1178"/>
      <c r="DJ44" s="1032"/>
      <c r="DK44" s="1178"/>
      <c r="DL44" s="1032"/>
      <c r="DM44" s="1178"/>
      <c r="DN44" s="1032"/>
      <c r="DO44" s="1178"/>
      <c r="DP44" s="1032"/>
      <c r="DQ44" s="1178"/>
      <c r="DR44" s="1032"/>
      <c r="DS44" s="1178"/>
      <c r="DT44" s="1032"/>
      <c r="DU44" s="1178"/>
      <c r="DV44" s="1032"/>
      <c r="DW44" s="1178"/>
      <c r="DX44" s="1032"/>
      <c r="DY44" s="1178"/>
      <c r="DZ44" s="1032"/>
      <c r="EA44" s="1178"/>
      <c r="EB44" s="1032"/>
      <c r="EC44" s="1178"/>
      <c r="ED44" s="1032"/>
      <c r="EE44" s="1178"/>
      <c r="EF44" s="1032"/>
      <c r="EG44" s="1178"/>
      <c r="EH44" s="1032"/>
      <c r="EI44" s="1178"/>
      <c r="EJ44" s="1032"/>
      <c r="EK44" s="1178"/>
      <c r="EL44" s="1032"/>
      <c r="EM44" s="1178"/>
      <c r="EN44" s="1032"/>
      <c r="EO44" s="1178"/>
      <c r="EP44" s="1032"/>
      <c r="EQ44" s="1178"/>
      <c r="ER44" s="1032"/>
      <c r="ES44" s="1178"/>
      <c r="ET44" s="1032"/>
      <c r="EU44" s="1178"/>
      <c r="EV44" s="1032"/>
      <c r="EW44" s="1178"/>
      <c r="EX44" s="1032"/>
      <c r="EY44" s="1178"/>
      <c r="EZ44" s="1032"/>
      <c r="FA44" s="1178"/>
      <c r="FB44" s="1032"/>
      <c r="FC44" s="1178"/>
      <c r="FD44" s="1032"/>
      <c r="FE44" s="1178"/>
      <c r="FF44" s="1032"/>
      <c r="FG44" s="1178"/>
      <c r="FH44" s="1032"/>
      <c r="FI44" s="1178"/>
      <c r="FJ44" s="1032"/>
      <c r="FK44" s="1178"/>
      <c r="FL44" s="1032"/>
      <c r="FM44" s="1178"/>
      <c r="FN44" s="1032"/>
      <c r="FO44" s="1178"/>
      <c r="FP44" s="1032"/>
      <c r="FQ44" s="1178"/>
      <c r="FR44" s="1032"/>
      <c r="FS44" s="1178"/>
      <c r="FT44" s="1032"/>
      <c r="FU44" s="1178"/>
      <c r="FV44" s="1032"/>
      <c r="FW44" s="1178"/>
      <c r="FX44" s="1032"/>
      <c r="FY44" s="1178"/>
      <c r="FZ44" s="1032"/>
      <c r="GA44" s="1178"/>
      <c r="GB44" s="1032"/>
      <c r="GC44" s="1178"/>
      <c r="GD44" s="1032"/>
      <c r="GE44" s="1178"/>
      <c r="GF44" s="1032"/>
      <c r="GG44" s="1178"/>
      <c r="GH44" s="1032"/>
      <c r="GI44" s="1178"/>
      <c r="GJ44" s="1032"/>
      <c r="GK44" s="1178"/>
      <c r="GL44" s="1032"/>
      <c r="GM44" s="1178"/>
      <c r="GN44" s="1032"/>
      <c r="GO44" s="1178"/>
      <c r="GP44" s="1032"/>
      <c r="GQ44" s="1178"/>
      <c r="GR44" s="1032"/>
      <c r="GS44" s="1178"/>
      <c r="GT44" s="1032"/>
      <c r="GU44" s="1178"/>
      <c r="GV44" s="1032"/>
      <c r="GW44" s="1178"/>
      <c r="GX44" s="1032"/>
      <c r="GY44" s="1178"/>
      <c r="GZ44" s="1032"/>
      <c r="HA44" s="1178"/>
      <c r="HB44" s="1032"/>
      <c r="HC44" s="1178"/>
      <c r="HD44" s="1032"/>
      <c r="HE44" s="1178"/>
      <c r="HF44" s="1032"/>
      <c r="HG44" s="1178"/>
      <c r="HH44" s="1032"/>
      <c r="HI44" s="1178"/>
      <c r="HJ44" s="1032"/>
      <c r="HK44" s="1178"/>
      <c r="HL44" s="1032"/>
      <c r="HM44" s="1178"/>
      <c r="HN44" s="1032"/>
      <c r="HO44" s="1178"/>
      <c r="HP44" s="1032"/>
      <c r="HQ44" s="1178"/>
      <c r="HR44" s="1032"/>
      <c r="HS44" s="1178"/>
      <c r="HT44" s="1032"/>
      <c r="HU44" s="1178"/>
      <c r="HV44" s="1032"/>
      <c r="HW44" s="1178"/>
      <c r="HX44" s="1032"/>
      <c r="HY44" s="1178"/>
      <c r="HZ44" s="1032"/>
      <c r="IA44" s="1178"/>
      <c r="IB44" s="1032"/>
      <c r="IC44" s="1178"/>
      <c r="ID44" s="1032"/>
      <c r="IE44" s="1178"/>
      <c r="IF44" s="1032"/>
      <c r="IG44" s="1178"/>
      <c r="IH44" s="1032"/>
      <c r="II44" s="1178"/>
      <c r="IJ44" s="1032"/>
      <c r="IK44" s="1178"/>
      <c r="IL44" s="1032"/>
      <c r="IM44" s="1178"/>
      <c r="IN44" s="1032"/>
      <c r="IO44" s="1178"/>
      <c r="IP44" s="1032"/>
      <c r="IQ44" s="1178"/>
      <c r="IR44" s="1032"/>
      <c r="IS44" s="1178"/>
      <c r="IT44" s="1032"/>
      <c r="IU44" s="1178"/>
      <c r="IV44" s="1032"/>
      <c r="IW44" s="1178"/>
      <c r="IX44" s="1032"/>
      <c r="IY44" s="1178"/>
      <c r="IZ44" s="1032"/>
      <c r="JA44" s="1178"/>
      <c r="JB44" s="1032"/>
      <c r="JC44" s="1178"/>
      <c r="JD44" s="1032"/>
      <c r="JE44" s="1178"/>
      <c r="JF44" s="1032"/>
      <c r="JG44" s="1178"/>
      <c r="JH44" s="1032"/>
      <c r="JI44" s="1178"/>
      <c r="JJ44" s="1032"/>
      <c r="JK44" s="1178"/>
      <c r="JL44" s="1032"/>
      <c r="JM44" s="1178"/>
      <c r="JN44" s="1032"/>
      <c r="JO44" s="1178"/>
      <c r="JP44" s="1032"/>
      <c r="JQ44" s="1178"/>
      <c r="JR44" s="1032"/>
      <c r="JS44" s="1178"/>
      <c r="JT44" s="1032"/>
      <c r="JU44" s="1178"/>
      <c r="JV44" s="1032"/>
      <c r="JW44" s="1178"/>
      <c r="JX44" s="1032"/>
      <c r="JY44" s="1178"/>
      <c r="JZ44" s="1032"/>
      <c r="KA44" s="1178"/>
      <c r="KB44" s="1032"/>
      <c r="KC44" s="1178"/>
      <c r="KD44" s="1032"/>
      <c r="KE44" s="1178"/>
      <c r="KF44" s="1032"/>
      <c r="KG44" s="1178"/>
      <c r="KH44" s="1032"/>
      <c r="KI44" s="1178"/>
      <c r="KJ44" s="1032"/>
      <c r="KK44" s="1178"/>
      <c r="KL44" s="1032"/>
      <c r="KM44" s="1178"/>
      <c r="KN44" s="1032"/>
      <c r="KO44" s="1178"/>
      <c r="KP44" s="1032"/>
      <c r="KQ44" s="1178"/>
      <c r="KR44" s="1032"/>
      <c r="KS44" s="1178"/>
      <c r="KT44" s="1032"/>
      <c r="KU44" s="1178"/>
      <c r="KV44" s="1032"/>
      <c r="KW44" s="1178"/>
      <c r="KX44" s="1032"/>
      <c r="KY44" s="1178"/>
      <c r="KZ44" s="1032"/>
      <c r="LA44" s="1178"/>
      <c r="LB44" s="1032"/>
      <c r="LC44" s="1178"/>
      <c r="LD44" s="1032"/>
      <c r="LE44" s="1178"/>
      <c r="LF44" s="1032"/>
      <c r="LG44" s="1178"/>
      <c r="LH44" s="1032"/>
      <c r="LI44" s="1178"/>
      <c r="LJ44" s="1032"/>
      <c r="LK44" s="1178"/>
      <c r="LL44" s="1032"/>
      <c r="LM44" s="1178"/>
      <c r="LN44" s="1032"/>
      <c r="LO44" s="1178"/>
      <c r="LP44" s="1032"/>
      <c r="LQ44" s="1178"/>
      <c r="LR44" s="1032"/>
      <c r="LS44" s="1178"/>
      <c r="LT44" s="1032"/>
      <c r="LU44" s="1178"/>
      <c r="LV44" s="1032"/>
      <c r="LW44" s="1178"/>
      <c r="LX44" s="1032"/>
      <c r="LY44" s="1178"/>
      <c r="LZ44" s="1032"/>
      <c r="MA44" s="1178"/>
      <c r="MB44" s="1032"/>
      <c r="MC44" s="1178"/>
      <c r="MD44" s="1032"/>
      <c r="ME44" s="1178"/>
      <c r="MF44" s="1032"/>
      <c r="MG44" s="1178"/>
      <c r="MH44" s="1032"/>
      <c r="MI44" s="1178"/>
      <c r="MJ44" s="1032"/>
      <c r="MK44" s="1178"/>
      <c r="ML44" s="1032"/>
      <c r="MM44" s="1178"/>
      <c r="MN44" s="1032"/>
      <c r="MO44" s="1178"/>
      <c r="MP44" s="1032"/>
      <c r="MQ44" s="1178"/>
      <c r="MR44" s="1032"/>
      <c r="MS44" s="1178"/>
      <c r="MT44" s="1032"/>
      <c r="MU44" s="1178"/>
      <c r="MV44" s="1032"/>
      <c r="MW44" s="1178"/>
      <c r="MX44" s="1032"/>
      <c r="MY44" s="1178"/>
      <c r="MZ44" s="1032"/>
      <c r="NA44" s="1178"/>
      <c r="NB44" s="1032"/>
      <c r="NC44" s="1178"/>
      <c r="ND44" s="1032"/>
      <c r="NE44" s="1178"/>
      <c r="NF44" s="1032"/>
      <c r="NG44" s="1178"/>
      <c r="NH44" s="1032"/>
      <c r="NI44" s="1178"/>
      <c r="NJ44" s="1032"/>
      <c r="NK44" s="1178"/>
      <c r="NL44" s="1032"/>
      <c r="NM44" s="1178"/>
      <c r="NN44" s="1032"/>
      <c r="NO44" s="1178"/>
      <c r="NP44" s="1032"/>
      <c r="NQ44" s="1178"/>
      <c r="NR44" s="1032"/>
      <c r="NS44" s="298"/>
      <c r="OF44" s="767">
        <v>0</v>
      </c>
    </row>
    <row s="1644" customFormat="1" customHeight="1" ht="11.25" hidden="1">
      <c r="A45" s="2401"/>
      <c r="B45" s="520"/>
      <c r="D45" s="674" t="s">
        <v>1412</v>
      </c>
      <c r="E45" s="676" t="s">
        <v>1528</v>
      </c>
      <c r="F45" s="669" t="s">
        <v>1517</v>
      </c>
      <c r="G45" s="677"/>
      <c r="H45" s="1032"/>
      <c r="I45" s="677"/>
      <c r="J45" s="1032"/>
      <c r="K45" s="1178"/>
      <c r="L45" s="1032"/>
      <c r="M45" s="1178"/>
      <c r="N45" s="1032"/>
      <c r="O45" s="1178"/>
      <c r="P45" s="1032"/>
      <c r="Q45" s="1178"/>
      <c r="R45" s="1032"/>
      <c r="S45" s="1178"/>
      <c r="T45" s="1032"/>
      <c r="U45" s="1178"/>
      <c r="V45" s="1032"/>
      <c r="W45" s="1178"/>
      <c r="X45" s="1032"/>
      <c r="Y45" s="1178"/>
      <c r="Z45" s="1032"/>
      <c r="AA45" s="1178"/>
      <c r="AB45" s="1032"/>
      <c r="AC45" s="1178"/>
      <c r="AD45" s="1032"/>
      <c r="AE45" s="1178"/>
      <c r="AF45" s="1032"/>
      <c r="AG45" s="1178"/>
      <c r="AH45" s="1032"/>
      <c r="AI45" s="1178"/>
      <c r="AJ45" s="1032"/>
      <c r="AK45" s="1178"/>
      <c r="AL45" s="1032"/>
      <c r="AM45" s="1178"/>
      <c r="AN45" s="1032"/>
      <c r="AO45" s="1178"/>
      <c r="AP45" s="1032"/>
      <c r="AQ45" s="1178"/>
      <c r="AR45" s="1032"/>
      <c r="AS45" s="1178"/>
      <c r="AT45" s="1032"/>
      <c r="AU45" s="1178"/>
      <c r="AV45" s="1032"/>
      <c r="AW45" s="1178"/>
      <c r="AX45" s="1032"/>
      <c r="AY45" s="1178"/>
      <c r="AZ45" s="1032"/>
      <c r="BA45" s="1178"/>
      <c r="BB45" s="1032"/>
      <c r="BC45" s="1178"/>
      <c r="BD45" s="1032"/>
      <c r="BE45" s="1178"/>
      <c r="BF45" s="1032"/>
      <c r="BG45" s="1178"/>
      <c r="BH45" s="1032"/>
      <c r="BI45" s="1178"/>
      <c r="BJ45" s="1032"/>
      <c r="BK45" s="1178"/>
      <c r="BL45" s="1032"/>
      <c r="BM45" s="1178"/>
      <c r="BN45" s="1032"/>
      <c r="BO45" s="1178"/>
      <c r="BP45" s="1032"/>
      <c r="BQ45" s="1178"/>
      <c r="BR45" s="1032"/>
      <c r="BS45" s="1178"/>
      <c r="BT45" s="1032"/>
      <c r="BU45" s="1178"/>
      <c r="BV45" s="1032"/>
      <c r="BW45" s="1178"/>
      <c r="BX45" s="1032"/>
      <c r="BY45" s="1178"/>
      <c r="BZ45" s="1032"/>
      <c r="CA45" s="1178"/>
      <c r="CB45" s="1032"/>
      <c r="CC45" s="1178"/>
      <c r="CD45" s="1032"/>
      <c r="CE45" s="1178"/>
      <c r="CF45" s="1032"/>
      <c r="CG45" s="1178"/>
      <c r="CH45" s="1032"/>
      <c r="CI45" s="1178"/>
      <c r="CJ45" s="1032"/>
      <c r="CK45" s="1178"/>
      <c r="CL45" s="1032"/>
      <c r="CM45" s="1178"/>
      <c r="CN45" s="1032"/>
      <c r="CO45" s="1178"/>
      <c r="CP45" s="1032"/>
      <c r="CQ45" s="1178"/>
      <c r="CR45" s="1032"/>
      <c r="CS45" s="1178"/>
      <c r="CT45" s="1032"/>
      <c r="CU45" s="1178"/>
      <c r="CV45" s="1032"/>
      <c r="CW45" s="1178"/>
      <c r="CX45" s="1032"/>
      <c r="CY45" s="1178"/>
      <c r="CZ45" s="1032"/>
      <c r="DA45" s="1178"/>
      <c r="DB45" s="1032"/>
      <c r="DC45" s="1178"/>
      <c r="DD45" s="1032"/>
      <c r="DE45" s="1178"/>
      <c r="DF45" s="1032"/>
      <c r="DG45" s="1178"/>
      <c r="DH45" s="1032"/>
      <c r="DI45" s="1178"/>
      <c r="DJ45" s="1032"/>
      <c r="DK45" s="1178"/>
      <c r="DL45" s="1032"/>
      <c r="DM45" s="1178"/>
      <c r="DN45" s="1032"/>
      <c r="DO45" s="1178"/>
      <c r="DP45" s="1032"/>
      <c r="DQ45" s="1178"/>
      <c r="DR45" s="1032"/>
      <c r="DS45" s="1178"/>
      <c r="DT45" s="1032"/>
      <c r="DU45" s="1178"/>
      <c r="DV45" s="1032"/>
      <c r="DW45" s="1178"/>
      <c r="DX45" s="1032"/>
      <c r="DY45" s="1178"/>
      <c r="DZ45" s="1032"/>
      <c r="EA45" s="1178"/>
      <c r="EB45" s="1032"/>
      <c r="EC45" s="1178"/>
      <c r="ED45" s="1032"/>
      <c r="EE45" s="1178"/>
      <c r="EF45" s="1032"/>
      <c r="EG45" s="1178"/>
      <c r="EH45" s="1032"/>
      <c r="EI45" s="1178"/>
      <c r="EJ45" s="1032"/>
      <c r="EK45" s="1178"/>
      <c r="EL45" s="1032"/>
      <c r="EM45" s="1178"/>
      <c r="EN45" s="1032"/>
      <c r="EO45" s="1178"/>
      <c r="EP45" s="1032"/>
      <c r="EQ45" s="1178"/>
      <c r="ER45" s="1032"/>
      <c r="ES45" s="1178"/>
      <c r="ET45" s="1032"/>
      <c r="EU45" s="1178"/>
      <c r="EV45" s="1032"/>
      <c r="EW45" s="1178"/>
      <c r="EX45" s="1032"/>
      <c r="EY45" s="1178"/>
      <c r="EZ45" s="1032"/>
      <c r="FA45" s="1178"/>
      <c r="FB45" s="1032"/>
      <c r="FC45" s="1178"/>
      <c r="FD45" s="1032"/>
      <c r="FE45" s="1178"/>
      <c r="FF45" s="1032"/>
      <c r="FG45" s="1178"/>
      <c r="FH45" s="1032"/>
      <c r="FI45" s="1178"/>
      <c r="FJ45" s="1032"/>
      <c r="FK45" s="1178"/>
      <c r="FL45" s="1032"/>
      <c r="FM45" s="1178"/>
      <c r="FN45" s="1032"/>
      <c r="FO45" s="1178"/>
      <c r="FP45" s="1032"/>
      <c r="FQ45" s="1178"/>
      <c r="FR45" s="1032"/>
      <c r="FS45" s="1178"/>
      <c r="FT45" s="1032"/>
      <c r="FU45" s="1178"/>
      <c r="FV45" s="1032"/>
      <c r="FW45" s="1178"/>
      <c r="FX45" s="1032"/>
      <c r="FY45" s="1178"/>
      <c r="FZ45" s="1032"/>
      <c r="GA45" s="1178"/>
      <c r="GB45" s="1032"/>
      <c r="GC45" s="1178"/>
      <c r="GD45" s="1032"/>
      <c r="GE45" s="1178"/>
      <c r="GF45" s="1032"/>
      <c r="GG45" s="1178"/>
      <c r="GH45" s="1032"/>
      <c r="GI45" s="1178"/>
      <c r="GJ45" s="1032"/>
      <c r="GK45" s="1178"/>
      <c r="GL45" s="1032"/>
      <c r="GM45" s="1178"/>
      <c r="GN45" s="1032"/>
      <c r="GO45" s="1178"/>
      <c r="GP45" s="1032"/>
      <c r="GQ45" s="1178"/>
      <c r="GR45" s="1032"/>
      <c r="GS45" s="1178"/>
      <c r="GT45" s="1032"/>
      <c r="GU45" s="1178"/>
      <c r="GV45" s="1032"/>
      <c r="GW45" s="1178"/>
      <c r="GX45" s="1032"/>
      <c r="GY45" s="1178"/>
      <c r="GZ45" s="1032"/>
      <c r="HA45" s="1178"/>
      <c r="HB45" s="1032"/>
      <c r="HC45" s="1178"/>
      <c r="HD45" s="1032"/>
      <c r="HE45" s="1178"/>
      <c r="HF45" s="1032"/>
      <c r="HG45" s="1178"/>
      <c r="HH45" s="1032"/>
      <c r="HI45" s="1178"/>
      <c r="HJ45" s="1032"/>
      <c r="HK45" s="1178"/>
      <c r="HL45" s="1032"/>
      <c r="HM45" s="1178"/>
      <c r="HN45" s="1032"/>
      <c r="HO45" s="1178"/>
      <c r="HP45" s="1032"/>
      <c r="HQ45" s="1178"/>
      <c r="HR45" s="1032"/>
      <c r="HS45" s="1178"/>
      <c r="HT45" s="1032"/>
      <c r="HU45" s="1178"/>
      <c r="HV45" s="1032"/>
      <c r="HW45" s="1178"/>
      <c r="HX45" s="1032"/>
      <c r="HY45" s="1178"/>
      <c r="HZ45" s="1032"/>
      <c r="IA45" s="1178"/>
      <c r="IB45" s="1032"/>
      <c r="IC45" s="1178"/>
      <c r="ID45" s="1032"/>
      <c r="IE45" s="1178"/>
      <c r="IF45" s="1032"/>
      <c r="IG45" s="1178"/>
      <c r="IH45" s="1032"/>
      <c r="II45" s="1178"/>
      <c r="IJ45" s="1032"/>
      <c r="IK45" s="1178"/>
      <c r="IL45" s="1032"/>
      <c r="IM45" s="1178"/>
      <c r="IN45" s="1032"/>
      <c r="IO45" s="1178"/>
      <c r="IP45" s="1032"/>
      <c r="IQ45" s="1178"/>
      <c r="IR45" s="1032"/>
      <c r="IS45" s="1178"/>
      <c r="IT45" s="1032"/>
      <c r="IU45" s="1178"/>
      <c r="IV45" s="1032"/>
      <c r="IW45" s="1178"/>
      <c r="IX45" s="1032"/>
      <c r="IY45" s="1178"/>
      <c r="IZ45" s="1032"/>
      <c r="JA45" s="1178"/>
      <c r="JB45" s="1032"/>
      <c r="JC45" s="1178"/>
      <c r="JD45" s="1032"/>
      <c r="JE45" s="1178"/>
      <c r="JF45" s="1032"/>
      <c r="JG45" s="1178"/>
      <c r="JH45" s="1032"/>
      <c r="JI45" s="1178"/>
      <c r="JJ45" s="1032"/>
      <c r="JK45" s="1178"/>
      <c r="JL45" s="1032"/>
      <c r="JM45" s="1178"/>
      <c r="JN45" s="1032"/>
      <c r="JO45" s="1178"/>
      <c r="JP45" s="1032"/>
      <c r="JQ45" s="1178"/>
      <c r="JR45" s="1032"/>
      <c r="JS45" s="1178"/>
      <c r="JT45" s="1032"/>
      <c r="JU45" s="1178"/>
      <c r="JV45" s="1032"/>
      <c r="JW45" s="1178"/>
      <c r="JX45" s="1032"/>
      <c r="JY45" s="1178"/>
      <c r="JZ45" s="1032"/>
      <c r="KA45" s="1178"/>
      <c r="KB45" s="1032"/>
      <c r="KC45" s="1178"/>
      <c r="KD45" s="1032"/>
      <c r="KE45" s="1178"/>
      <c r="KF45" s="1032"/>
      <c r="KG45" s="1178"/>
      <c r="KH45" s="1032"/>
      <c r="KI45" s="1178"/>
      <c r="KJ45" s="1032"/>
      <c r="KK45" s="1178"/>
      <c r="KL45" s="1032"/>
      <c r="KM45" s="1178"/>
      <c r="KN45" s="1032"/>
      <c r="KO45" s="1178"/>
      <c r="KP45" s="1032"/>
      <c r="KQ45" s="1178"/>
      <c r="KR45" s="1032"/>
      <c r="KS45" s="1178"/>
      <c r="KT45" s="1032"/>
      <c r="KU45" s="1178"/>
      <c r="KV45" s="1032"/>
      <c r="KW45" s="1178"/>
      <c r="KX45" s="1032"/>
      <c r="KY45" s="1178"/>
      <c r="KZ45" s="1032"/>
      <c r="LA45" s="1178"/>
      <c r="LB45" s="1032"/>
      <c r="LC45" s="1178"/>
      <c r="LD45" s="1032"/>
      <c r="LE45" s="1178"/>
      <c r="LF45" s="1032"/>
      <c r="LG45" s="1178"/>
      <c r="LH45" s="1032"/>
      <c r="LI45" s="1178"/>
      <c r="LJ45" s="1032"/>
      <c r="LK45" s="1178"/>
      <c r="LL45" s="1032"/>
      <c r="LM45" s="1178"/>
      <c r="LN45" s="1032"/>
      <c r="LO45" s="1178"/>
      <c r="LP45" s="1032"/>
      <c r="LQ45" s="1178"/>
      <c r="LR45" s="1032"/>
      <c r="LS45" s="1178"/>
      <c r="LT45" s="1032"/>
      <c r="LU45" s="1178"/>
      <c r="LV45" s="1032"/>
      <c r="LW45" s="1178"/>
      <c r="LX45" s="1032"/>
      <c r="LY45" s="1178"/>
      <c r="LZ45" s="1032"/>
      <c r="MA45" s="1178"/>
      <c r="MB45" s="1032"/>
      <c r="MC45" s="1178"/>
      <c r="MD45" s="1032"/>
      <c r="ME45" s="1178"/>
      <c r="MF45" s="1032"/>
      <c r="MG45" s="1178"/>
      <c r="MH45" s="1032"/>
      <c r="MI45" s="1178"/>
      <c r="MJ45" s="1032"/>
      <c r="MK45" s="1178"/>
      <c r="ML45" s="1032"/>
      <c r="MM45" s="1178"/>
      <c r="MN45" s="1032"/>
      <c r="MO45" s="1178"/>
      <c r="MP45" s="1032"/>
      <c r="MQ45" s="1178"/>
      <c r="MR45" s="1032"/>
      <c r="MS45" s="1178"/>
      <c r="MT45" s="1032"/>
      <c r="MU45" s="1178"/>
      <c r="MV45" s="1032"/>
      <c r="MW45" s="1178"/>
      <c r="MX45" s="1032"/>
      <c r="MY45" s="1178"/>
      <c r="MZ45" s="1032"/>
      <c r="NA45" s="1178"/>
      <c r="NB45" s="1032"/>
      <c r="NC45" s="1178"/>
      <c r="ND45" s="1032"/>
      <c r="NE45" s="1178"/>
      <c r="NF45" s="1032"/>
      <c r="NG45" s="1178"/>
      <c r="NH45" s="1032"/>
      <c r="NI45" s="1178"/>
      <c r="NJ45" s="1032"/>
      <c r="NK45" s="1178"/>
      <c r="NL45" s="1032"/>
      <c r="NM45" s="1178"/>
      <c r="NN45" s="1032"/>
      <c r="NO45" s="1178"/>
      <c r="NP45" s="1032"/>
      <c r="NQ45" s="1178"/>
      <c r="NR45" s="1032"/>
      <c r="NS45" s="298"/>
      <c r="OF45" s="767">
        <v>0</v>
      </c>
    </row>
    <row s="1644" customFormat="1" customHeight="1" ht="11.25" hidden="1">
      <c r="A46" s="2401"/>
      <c r="B46" s="520"/>
      <c r="D46" s="674" t="s">
        <v>1454</v>
      </c>
      <c r="E46" s="676" t="s">
        <v>1529</v>
      </c>
      <c r="F46" s="669" t="s">
        <v>1517</v>
      </c>
      <c r="G46" s="677"/>
      <c r="H46" s="1032"/>
      <c r="I46" s="677"/>
      <c r="J46" s="1032"/>
      <c r="K46" s="1178"/>
      <c r="L46" s="1032"/>
      <c r="M46" s="1178"/>
      <c r="N46" s="1032"/>
      <c r="O46" s="1178"/>
      <c r="P46" s="1032"/>
      <c r="Q46" s="1178"/>
      <c r="R46" s="1032"/>
      <c r="S46" s="1178"/>
      <c r="T46" s="1032"/>
      <c r="U46" s="1178"/>
      <c r="V46" s="1032"/>
      <c r="W46" s="1178"/>
      <c r="X46" s="1032"/>
      <c r="Y46" s="1178"/>
      <c r="Z46" s="1032"/>
      <c r="AA46" s="1178"/>
      <c r="AB46" s="1032"/>
      <c r="AC46" s="1178"/>
      <c r="AD46" s="1032"/>
      <c r="AE46" s="1178"/>
      <c r="AF46" s="1032"/>
      <c r="AG46" s="1178"/>
      <c r="AH46" s="1032"/>
      <c r="AI46" s="1178"/>
      <c r="AJ46" s="1032"/>
      <c r="AK46" s="1178"/>
      <c r="AL46" s="1032"/>
      <c r="AM46" s="1178"/>
      <c r="AN46" s="1032"/>
      <c r="AO46" s="1178"/>
      <c r="AP46" s="1032"/>
      <c r="AQ46" s="1178"/>
      <c r="AR46" s="1032"/>
      <c r="AS46" s="1178"/>
      <c r="AT46" s="1032"/>
      <c r="AU46" s="1178"/>
      <c r="AV46" s="1032"/>
      <c r="AW46" s="1178"/>
      <c r="AX46" s="1032"/>
      <c r="AY46" s="1178"/>
      <c r="AZ46" s="1032"/>
      <c r="BA46" s="1178"/>
      <c r="BB46" s="1032"/>
      <c r="BC46" s="1178"/>
      <c r="BD46" s="1032"/>
      <c r="BE46" s="1178"/>
      <c r="BF46" s="1032"/>
      <c r="BG46" s="1178"/>
      <c r="BH46" s="1032"/>
      <c r="BI46" s="1178"/>
      <c r="BJ46" s="1032"/>
      <c r="BK46" s="1178"/>
      <c r="BL46" s="1032"/>
      <c r="BM46" s="1178"/>
      <c r="BN46" s="1032"/>
      <c r="BO46" s="1178"/>
      <c r="BP46" s="1032"/>
      <c r="BQ46" s="1178"/>
      <c r="BR46" s="1032"/>
      <c r="BS46" s="1178"/>
      <c r="BT46" s="1032"/>
      <c r="BU46" s="1178"/>
      <c r="BV46" s="1032"/>
      <c r="BW46" s="1178"/>
      <c r="BX46" s="1032"/>
      <c r="BY46" s="1178"/>
      <c r="BZ46" s="1032"/>
      <c r="CA46" s="1178"/>
      <c r="CB46" s="1032"/>
      <c r="CC46" s="1178"/>
      <c r="CD46" s="1032"/>
      <c r="CE46" s="1178"/>
      <c r="CF46" s="1032"/>
      <c r="CG46" s="1178"/>
      <c r="CH46" s="1032"/>
      <c r="CI46" s="1178"/>
      <c r="CJ46" s="1032"/>
      <c r="CK46" s="1178"/>
      <c r="CL46" s="1032"/>
      <c r="CM46" s="1178"/>
      <c r="CN46" s="1032"/>
      <c r="CO46" s="1178"/>
      <c r="CP46" s="1032"/>
      <c r="CQ46" s="1178"/>
      <c r="CR46" s="1032"/>
      <c r="CS46" s="1178"/>
      <c r="CT46" s="1032"/>
      <c r="CU46" s="1178"/>
      <c r="CV46" s="1032"/>
      <c r="CW46" s="1178"/>
      <c r="CX46" s="1032"/>
      <c r="CY46" s="1178"/>
      <c r="CZ46" s="1032"/>
      <c r="DA46" s="1178"/>
      <c r="DB46" s="1032"/>
      <c r="DC46" s="1178"/>
      <c r="DD46" s="1032"/>
      <c r="DE46" s="1178"/>
      <c r="DF46" s="1032"/>
      <c r="DG46" s="1178"/>
      <c r="DH46" s="1032"/>
      <c r="DI46" s="1178"/>
      <c r="DJ46" s="1032"/>
      <c r="DK46" s="1178"/>
      <c r="DL46" s="1032"/>
      <c r="DM46" s="1178"/>
      <c r="DN46" s="1032"/>
      <c r="DO46" s="1178"/>
      <c r="DP46" s="1032"/>
      <c r="DQ46" s="1178"/>
      <c r="DR46" s="1032"/>
      <c r="DS46" s="1178"/>
      <c r="DT46" s="1032"/>
      <c r="DU46" s="1178"/>
      <c r="DV46" s="1032"/>
      <c r="DW46" s="1178"/>
      <c r="DX46" s="1032"/>
      <c r="DY46" s="1178"/>
      <c r="DZ46" s="1032"/>
      <c r="EA46" s="1178"/>
      <c r="EB46" s="1032"/>
      <c r="EC46" s="1178"/>
      <c r="ED46" s="1032"/>
      <c r="EE46" s="1178"/>
      <c r="EF46" s="1032"/>
      <c r="EG46" s="1178"/>
      <c r="EH46" s="1032"/>
      <c r="EI46" s="1178"/>
      <c r="EJ46" s="1032"/>
      <c r="EK46" s="1178"/>
      <c r="EL46" s="1032"/>
      <c r="EM46" s="1178"/>
      <c r="EN46" s="1032"/>
      <c r="EO46" s="1178"/>
      <c r="EP46" s="1032"/>
      <c r="EQ46" s="1178"/>
      <c r="ER46" s="1032"/>
      <c r="ES46" s="1178"/>
      <c r="ET46" s="1032"/>
      <c r="EU46" s="1178"/>
      <c r="EV46" s="1032"/>
      <c r="EW46" s="1178"/>
      <c r="EX46" s="1032"/>
      <c r="EY46" s="1178"/>
      <c r="EZ46" s="1032"/>
      <c r="FA46" s="1178"/>
      <c r="FB46" s="1032"/>
      <c r="FC46" s="1178"/>
      <c r="FD46" s="1032"/>
      <c r="FE46" s="1178"/>
      <c r="FF46" s="1032"/>
      <c r="FG46" s="1178"/>
      <c r="FH46" s="1032"/>
      <c r="FI46" s="1178"/>
      <c r="FJ46" s="1032"/>
      <c r="FK46" s="1178"/>
      <c r="FL46" s="1032"/>
      <c r="FM46" s="1178"/>
      <c r="FN46" s="1032"/>
      <c r="FO46" s="1178"/>
      <c r="FP46" s="1032"/>
      <c r="FQ46" s="1178"/>
      <c r="FR46" s="1032"/>
      <c r="FS46" s="1178"/>
      <c r="FT46" s="1032"/>
      <c r="FU46" s="1178"/>
      <c r="FV46" s="1032"/>
      <c r="FW46" s="1178"/>
      <c r="FX46" s="1032"/>
      <c r="FY46" s="1178"/>
      <c r="FZ46" s="1032"/>
      <c r="GA46" s="1178"/>
      <c r="GB46" s="1032"/>
      <c r="GC46" s="1178"/>
      <c r="GD46" s="1032"/>
      <c r="GE46" s="1178"/>
      <c r="GF46" s="1032"/>
      <c r="GG46" s="1178"/>
      <c r="GH46" s="1032"/>
      <c r="GI46" s="1178"/>
      <c r="GJ46" s="1032"/>
      <c r="GK46" s="1178"/>
      <c r="GL46" s="1032"/>
      <c r="GM46" s="1178"/>
      <c r="GN46" s="1032"/>
      <c r="GO46" s="1178"/>
      <c r="GP46" s="1032"/>
      <c r="GQ46" s="1178"/>
      <c r="GR46" s="1032"/>
      <c r="GS46" s="1178"/>
      <c r="GT46" s="1032"/>
      <c r="GU46" s="1178"/>
      <c r="GV46" s="1032"/>
      <c r="GW46" s="1178"/>
      <c r="GX46" s="1032"/>
      <c r="GY46" s="1178"/>
      <c r="GZ46" s="1032"/>
      <c r="HA46" s="1178"/>
      <c r="HB46" s="1032"/>
      <c r="HC46" s="1178"/>
      <c r="HD46" s="1032"/>
      <c r="HE46" s="1178"/>
      <c r="HF46" s="1032"/>
      <c r="HG46" s="1178"/>
      <c r="HH46" s="1032"/>
      <c r="HI46" s="1178"/>
      <c r="HJ46" s="1032"/>
      <c r="HK46" s="1178"/>
      <c r="HL46" s="1032"/>
      <c r="HM46" s="1178"/>
      <c r="HN46" s="1032"/>
      <c r="HO46" s="1178"/>
      <c r="HP46" s="1032"/>
      <c r="HQ46" s="1178"/>
      <c r="HR46" s="1032"/>
      <c r="HS46" s="1178"/>
      <c r="HT46" s="1032"/>
      <c r="HU46" s="1178"/>
      <c r="HV46" s="1032"/>
      <c r="HW46" s="1178"/>
      <c r="HX46" s="1032"/>
      <c r="HY46" s="1178"/>
      <c r="HZ46" s="1032"/>
      <c r="IA46" s="1178"/>
      <c r="IB46" s="1032"/>
      <c r="IC46" s="1178"/>
      <c r="ID46" s="1032"/>
      <c r="IE46" s="1178"/>
      <c r="IF46" s="1032"/>
      <c r="IG46" s="1178"/>
      <c r="IH46" s="1032"/>
      <c r="II46" s="1178"/>
      <c r="IJ46" s="1032"/>
      <c r="IK46" s="1178"/>
      <c r="IL46" s="1032"/>
      <c r="IM46" s="1178"/>
      <c r="IN46" s="1032"/>
      <c r="IO46" s="1178"/>
      <c r="IP46" s="1032"/>
      <c r="IQ46" s="1178"/>
      <c r="IR46" s="1032"/>
      <c r="IS46" s="1178"/>
      <c r="IT46" s="1032"/>
      <c r="IU46" s="1178"/>
      <c r="IV46" s="1032"/>
      <c r="IW46" s="1178"/>
      <c r="IX46" s="1032"/>
      <c r="IY46" s="1178"/>
      <c r="IZ46" s="1032"/>
      <c r="JA46" s="1178"/>
      <c r="JB46" s="1032"/>
      <c r="JC46" s="1178"/>
      <c r="JD46" s="1032"/>
      <c r="JE46" s="1178"/>
      <c r="JF46" s="1032"/>
      <c r="JG46" s="1178"/>
      <c r="JH46" s="1032"/>
      <c r="JI46" s="1178"/>
      <c r="JJ46" s="1032"/>
      <c r="JK46" s="1178"/>
      <c r="JL46" s="1032"/>
      <c r="JM46" s="1178"/>
      <c r="JN46" s="1032"/>
      <c r="JO46" s="1178"/>
      <c r="JP46" s="1032"/>
      <c r="JQ46" s="1178"/>
      <c r="JR46" s="1032"/>
      <c r="JS46" s="1178"/>
      <c r="JT46" s="1032"/>
      <c r="JU46" s="1178"/>
      <c r="JV46" s="1032"/>
      <c r="JW46" s="1178"/>
      <c r="JX46" s="1032"/>
      <c r="JY46" s="1178"/>
      <c r="JZ46" s="1032"/>
      <c r="KA46" s="1178"/>
      <c r="KB46" s="1032"/>
      <c r="KC46" s="1178"/>
      <c r="KD46" s="1032"/>
      <c r="KE46" s="1178"/>
      <c r="KF46" s="1032"/>
      <c r="KG46" s="1178"/>
      <c r="KH46" s="1032"/>
      <c r="KI46" s="1178"/>
      <c r="KJ46" s="1032"/>
      <c r="KK46" s="1178"/>
      <c r="KL46" s="1032"/>
      <c r="KM46" s="1178"/>
      <c r="KN46" s="1032"/>
      <c r="KO46" s="1178"/>
      <c r="KP46" s="1032"/>
      <c r="KQ46" s="1178"/>
      <c r="KR46" s="1032"/>
      <c r="KS46" s="1178"/>
      <c r="KT46" s="1032"/>
      <c r="KU46" s="1178"/>
      <c r="KV46" s="1032"/>
      <c r="KW46" s="1178"/>
      <c r="KX46" s="1032"/>
      <c r="KY46" s="1178"/>
      <c r="KZ46" s="1032"/>
      <c r="LA46" s="1178"/>
      <c r="LB46" s="1032"/>
      <c r="LC46" s="1178"/>
      <c r="LD46" s="1032"/>
      <c r="LE46" s="1178"/>
      <c r="LF46" s="1032"/>
      <c r="LG46" s="1178"/>
      <c r="LH46" s="1032"/>
      <c r="LI46" s="1178"/>
      <c r="LJ46" s="1032"/>
      <c r="LK46" s="1178"/>
      <c r="LL46" s="1032"/>
      <c r="LM46" s="1178"/>
      <c r="LN46" s="1032"/>
      <c r="LO46" s="1178"/>
      <c r="LP46" s="1032"/>
      <c r="LQ46" s="1178"/>
      <c r="LR46" s="1032"/>
      <c r="LS46" s="1178"/>
      <c r="LT46" s="1032"/>
      <c r="LU46" s="1178"/>
      <c r="LV46" s="1032"/>
      <c r="LW46" s="1178"/>
      <c r="LX46" s="1032"/>
      <c r="LY46" s="1178"/>
      <c r="LZ46" s="1032"/>
      <c r="MA46" s="1178"/>
      <c r="MB46" s="1032"/>
      <c r="MC46" s="1178"/>
      <c r="MD46" s="1032"/>
      <c r="ME46" s="1178"/>
      <c r="MF46" s="1032"/>
      <c r="MG46" s="1178"/>
      <c r="MH46" s="1032"/>
      <c r="MI46" s="1178"/>
      <c r="MJ46" s="1032"/>
      <c r="MK46" s="1178"/>
      <c r="ML46" s="1032"/>
      <c r="MM46" s="1178"/>
      <c r="MN46" s="1032"/>
      <c r="MO46" s="1178"/>
      <c r="MP46" s="1032"/>
      <c r="MQ46" s="1178"/>
      <c r="MR46" s="1032"/>
      <c r="MS46" s="1178"/>
      <c r="MT46" s="1032"/>
      <c r="MU46" s="1178"/>
      <c r="MV46" s="1032"/>
      <c r="MW46" s="1178"/>
      <c r="MX46" s="1032"/>
      <c r="MY46" s="1178"/>
      <c r="MZ46" s="1032"/>
      <c r="NA46" s="1178"/>
      <c r="NB46" s="1032"/>
      <c r="NC46" s="1178"/>
      <c r="ND46" s="1032"/>
      <c r="NE46" s="1178"/>
      <c r="NF46" s="1032"/>
      <c r="NG46" s="1178"/>
      <c r="NH46" s="1032"/>
      <c r="NI46" s="1178"/>
      <c r="NJ46" s="1032"/>
      <c r="NK46" s="1178"/>
      <c r="NL46" s="1032"/>
      <c r="NM46" s="1178"/>
      <c r="NN46" s="1032"/>
      <c r="NO46" s="1178"/>
      <c r="NP46" s="1032"/>
      <c r="NQ46" s="1178"/>
      <c r="NR46" s="1032"/>
      <c r="NS46" s="298"/>
      <c r="OF46" s="767">
        <v>0</v>
      </c>
    </row>
    <row s="1644" customFormat="1" customHeight="1" ht="11.25" hidden="1">
      <c r="A47" s="2401"/>
      <c r="B47" s="520"/>
      <c r="D47" s="674" t="s">
        <v>1457</v>
      </c>
      <c r="E47" s="676" t="s">
        <v>1530</v>
      </c>
      <c r="F47" s="669" t="s">
        <v>1517</v>
      </c>
      <c r="G47" s="677"/>
      <c r="H47" s="1032"/>
      <c r="I47" s="677"/>
      <c r="J47" s="1032"/>
      <c r="K47" s="1178"/>
      <c r="L47" s="1032"/>
      <c r="M47" s="1178"/>
      <c r="N47" s="1032"/>
      <c r="O47" s="1178"/>
      <c r="P47" s="1032"/>
      <c r="Q47" s="1178"/>
      <c r="R47" s="1032"/>
      <c r="S47" s="1178"/>
      <c r="T47" s="1032"/>
      <c r="U47" s="1178"/>
      <c r="V47" s="1032"/>
      <c r="W47" s="1178"/>
      <c r="X47" s="1032"/>
      <c r="Y47" s="1178"/>
      <c r="Z47" s="1032"/>
      <c r="AA47" s="1178"/>
      <c r="AB47" s="1032"/>
      <c r="AC47" s="1178"/>
      <c r="AD47" s="1032"/>
      <c r="AE47" s="1178"/>
      <c r="AF47" s="1032"/>
      <c r="AG47" s="1178"/>
      <c r="AH47" s="1032"/>
      <c r="AI47" s="1178"/>
      <c r="AJ47" s="1032"/>
      <c r="AK47" s="1178"/>
      <c r="AL47" s="1032"/>
      <c r="AM47" s="1178"/>
      <c r="AN47" s="1032"/>
      <c r="AO47" s="1178"/>
      <c r="AP47" s="1032"/>
      <c r="AQ47" s="1178"/>
      <c r="AR47" s="1032"/>
      <c r="AS47" s="1178"/>
      <c r="AT47" s="1032"/>
      <c r="AU47" s="1178"/>
      <c r="AV47" s="1032"/>
      <c r="AW47" s="1178"/>
      <c r="AX47" s="1032"/>
      <c r="AY47" s="1178"/>
      <c r="AZ47" s="1032"/>
      <c r="BA47" s="1178"/>
      <c r="BB47" s="1032"/>
      <c r="BC47" s="1178"/>
      <c r="BD47" s="1032"/>
      <c r="BE47" s="1178"/>
      <c r="BF47" s="1032"/>
      <c r="BG47" s="1178"/>
      <c r="BH47" s="1032"/>
      <c r="BI47" s="1178"/>
      <c r="BJ47" s="1032"/>
      <c r="BK47" s="1178"/>
      <c r="BL47" s="1032"/>
      <c r="BM47" s="1178"/>
      <c r="BN47" s="1032"/>
      <c r="BO47" s="1178"/>
      <c r="BP47" s="1032"/>
      <c r="BQ47" s="1178"/>
      <c r="BR47" s="1032"/>
      <c r="BS47" s="1178"/>
      <c r="BT47" s="1032"/>
      <c r="BU47" s="1178"/>
      <c r="BV47" s="1032"/>
      <c r="BW47" s="1178"/>
      <c r="BX47" s="1032"/>
      <c r="BY47" s="1178"/>
      <c r="BZ47" s="1032"/>
      <c r="CA47" s="1178"/>
      <c r="CB47" s="1032"/>
      <c r="CC47" s="1178"/>
      <c r="CD47" s="1032"/>
      <c r="CE47" s="1178"/>
      <c r="CF47" s="1032"/>
      <c r="CG47" s="1178"/>
      <c r="CH47" s="1032"/>
      <c r="CI47" s="1178"/>
      <c r="CJ47" s="1032"/>
      <c r="CK47" s="1178"/>
      <c r="CL47" s="1032"/>
      <c r="CM47" s="1178"/>
      <c r="CN47" s="1032"/>
      <c r="CO47" s="1178"/>
      <c r="CP47" s="1032"/>
      <c r="CQ47" s="1178"/>
      <c r="CR47" s="1032"/>
      <c r="CS47" s="1178"/>
      <c r="CT47" s="1032"/>
      <c r="CU47" s="1178"/>
      <c r="CV47" s="1032"/>
      <c r="CW47" s="1178"/>
      <c r="CX47" s="1032"/>
      <c r="CY47" s="1178"/>
      <c r="CZ47" s="1032"/>
      <c r="DA47" s="1178"/>
      <c r="DB47" s="1032"/>
      <c r="DC47" s="1178"/>
      <c r="DD47" s="1032"/>
      <c r="DE47" s="1178"/>
      <c r="DF47" s="1032"/>
      <c r="DG47" s="1178"/>
      <c r="DH47" s="1032"/>
      <c r="DI47" s="1178"/>
      <c r="DJ47" s="1032"/>
      <c r="DK47" s="1178"/>
      <c r="DL47" s="1032"/>
      <c r="DM47" s="1178"/>
      <c r="DN47" s="1032"/>
      <c r="DO47" s="1178"/>
      <c r="DP47" s="1032"/>
      <c r="DQ47" s="1178"/>
      <c r="DR47" s="1032"/>
      <c r="DS47" s="1178"/>
      <c r="DT47" s="1032"/>
      <c r="DU47" s="1178"/>
      <c r="DV47" s="1032"/>
      <c r="DW47" s="1178"/>
      <c r="DX47" s="1032"/>
      <c r="DY47" s="1178"/>
      <c r="DZ47" s="1032"/>
      <c r="EA47" s="1178"/>
      <c r="EB47" s="1032"/>
      <c r="EC47" s="1178"/>
      <c r="ED47" s="1032"/>
      <c r="EE47" s="1178"/>
      <c r="EF47" s="1032"/>
      <c r="EG47" s="1178"/>
      <c r="EH47" s="1032"/>
      <c r="EI47" s="1178"/>
      <c r="EJ47" s="1032"/>
      <c r="EK47" s="1178"/>
      <c r="EL47" s="1032"/>
      <c r="EM47" s="1178"/>
      <c r="EN47" s="1032"/>
      <c r="EO47" s="1178"/>
      <c r="EP47" s="1032"/>
      <c r="EQ47" s="1178"/>
      <c r="ER47" s="1032"/>
      <c r="ES47" s="1178"/>
      <c r="ET47" s="1032"/>
      <c r="EU47" s="1178"/>
      <c r="EV47" s="1032"/>
      <c r="EW47" s="1178"/>
      <c r="EX47" s="1032"/>
      <c r="EY47" s="1178"/>
      <c r="EZ47" s="1032"/>
      <c r="FA47" s="1178"/>
      <c r="FB47" s="1032"/>
      <c r="FC47" s="1178"/>
      <c r="FD47" s="1032"/>
      <c r="FE47" s="1178"/>
      <c r="FF47" s="1032"/>
      <c r="FG47" s="1178"/>
      <c r="FH47" s="1032"/>
      <c r="FI47" s="1178"/>
      <c r="FJ47" s="1032"/>
      <c r="FK47" s="1178"/>
      <c r="FL47" s="1032"/>
      <c r="FM47" s="1178"/>
      <c r="FN47" s="1032"/>
      <c r="FO47" s="1178"/>
      <c r="FP47" s="1032"/>
      <c r="FQ47" s="1178"/>
      <c r="FR47" s="1032"/>
      <c r="FS47" s="1178"/>
      <c r="FT47" s="1032"/>
      <c r="FU47" s="1178"/>
      <c r="FV47" s="1032"/>
      <c r="FW47" s="1178"/>
      <c r="FX47" s="1032"/>
      <c r="FY47" s="1178"/>
      <c r="FZ47" s="1032"/>
      <c r="GA47" s="1178"/>
      <c r="GB47" s="1032"/>
      <c r="GC47" s="1178"/>
      <c r="GD47" s="1032"/>
      <c r="GE47" s="1178"/>
      <c r="GF47" s="1032"/>
      <c r="GG47" s="1178"/>
      <c r="GH47" s="1032"/>
      <c r="GI47" s="1178"/>
      <c r="GJ47" s="1032"/>
      <c r="GK47" s="1178"/>
      <c r="GL47" s="1032"/>
      <c r="GM47" s="1178"/>
      <c r="GN47" s="1032"/>
      <c r="GO47" s="1178"/>
      <c r="GP47" s="1032"/>
      <c r="GQ47" s="1178"/>
      <c r="GR47" s="1032"/>
      <c r="GS47" s="1178"/>
      <c r="GT47" s="1032"/>
      <c r="GU47" s="1178"/>
      <c r="GV47" s="1032"/>
      <c r="GW47" s="1178"/>
      <c r="GX47" s="1032"/>
      <c r="GY47" s="1178"/>
      <c r="GZ47" s="1032"/>
      <c r="HA47" s="1178"/>
      <c r="HB47" s="1032"/>
      <c r="HC47" s="1178"/>
      <c r="HD47" s="1032"/>
      <c r="HE47" s="1178"/>
      <c r="HF47" s="1032"/>
      <c r="HG47" s="1178"/>
      <c r="HH47" s="1032"/>
      <c r="HI47" s="1178"/>
      <c r="HJ47" s="1032"/>
      <c r="HK47" s="1178"/>
      <c r="HL47" s="1032"/>
      <c r="HM47" s="1178"/>
      <c r="HN47" s="1032"/>
      <c r="HO47" s="1178"/>
      <c r="HP47" s="1032"/>
      <c r="HQ47" s="1178"/>
      <c r="HR47" s="1032"/>
      <c r="HS47" s="1178"/>
      <c r="HT47" s="1032"/>
      <c r="HU47" s="1178"/>
      <c r="HV47" s="1032"/>
      <c r="HW47" s="1178"/>
      <c r="HX47" s="1032"/>
      <c r="HY47" s="1178"/>
      <c r="HZ47" s="1032"/>
      <c r="IA47" s="1178"/>
      <c r="IB47" s="1032"/>
      <c r="IC47" s="1178"/>
      <c r="ID47" s="1032"/>
      <c r="IE47" s="1178"/>
      <c r="IF47" s="1032"/>
      <c r="IG47" s="1178"/>
      <c r="IH47" s="1032"/>
      <c r="II47" s="1178"/>
      <c r="IJ47" s="1032"/>
      <c r="IK47" s="1178"/>
      <c r="IL47" s="1032"/>
      <c r="IM47" s="1178"/>
      <c r="IN47" s="1032"/>
      <c r="IO47" s="1178"/>
      <c r="IP47" s="1032"/>
      <c r="IQ47" s="1178"/>
      <c r="IR47" s="1032"/>
      <c r="IS47" s="1178"/>
      <c r="IT47" s="1032"/>
      <c r="IU47" s="1178"/>
      <c r="IV47" s="1032"/>
      <c r="IW47" s="1178"/>
      <c r="IX47" s="1032"/>
      <c r="IY47" s="1178"/>
      <c r="IZ47" s="1032"/>
      <c r="JA47" s="1178"/>
      <c r="JB47" s="1032"/>
      <c r="JC47" s="1178"/>
      <c r="JD47" s="1032"/>
      <c r="JE47" s="1178"/>
      <c r="JF47" s="1032"/>
      <c r="JG47" s="1178"/>
      <c r="JH47" s="1032"/>
      <c r="JI47" s="1178"/>
      <c r="JJ47" s="1032"/>
      <c r="JK47" s="1178"/>
      <c r="JL47" s="1032"/>
      <c r="JM47" s="1178"/>
      <c r="JN47" s="1032"/>
      <c r="JO47" s="1178"/>
      <c r="JP47" s="1032"/>
      <c r="JQ47" s="1178"/>
      <c r="JR47" s="1032"/>
      <c r="JS47" s="1178"/>
      <c r="JT47" s="1032"/>
      <c r="JU47" s="1178"/>
      <c r="JV47" s="1032"/>
      <c r="JW47" s="1178"/>
      <c r="JX47" s="1032"/>
      <c r="JY47" s="1178"/>
      <c r="JZ47" s="1032"/>
      <c r="KA47" s="1178"/>
      <c r="KB47" s="1032"/>
      <c r="KC47" s="1178"/>
      <c r="KD47" s="1032"/>
      <c r="KE47" s="1178"/>
      <c r="KF47" s="1032"/>
      <c r="KG47" s="1178"/>
      <c r="KH47" s="1032"/>
      <c r="KI47" s="1178"/>
      <c r="KJ47" s="1032"/>
      <c r="KK47" s="1178"/>
      <c r="KL47" s="1032"/>
      <c r="KM47" s="1178"/>
      <c r="KN47" s="1032"/>
      <c r="KO47" s="1178"/>
      <c r="KP47" s="1032"/>
      <c r="KQ47" s="1178"/>
      <c r="KR47" s="1032"/>
      <c r="KS47" s="1178"/>
      <c r="KT47" s="1032"/>
      <c r="KU47" s="1178"/>
      <c r="KV47" s="1032"/>
      <c r="KW47" s="1178"/>
      <c r="KX47" s="1032"/>
      <c r="KY47" s="1178"/>
      <c r="KZ47" s="1032"/>
      <c r="LA47" s="1178"/>
      <c r="LB47" s="1032"/>
      <c r="LC47" s="1178"/>
      <c r="LD47" s="1032"/>
      <c r="LE47" s="1178"/>
      <c r="LF47" s="1032"/>
      <c r="LG47" s="1178"/>
      <c r="LH47" s="1032"/>
      <c r="LI47" s="1178"/>
      <c r="LJ47" s="1032"/>
      <c r="LK47" s="1178"/>
      <c r="LL47" s="1032"/>
      <c r="LM47" s="1178"/>
      <c r="LN47" s="1032"/>
      <c r="LO47" s="1178"/>
      <c r="LP47" s="1032"/>
      <c r="LQ47" s="1178"/>
      <c r="LR47" s="1032"/>
      <c r="LS47" s="1178"/>
      <c r="LT47" s="1032"/>
      <c r="LU47" s="1178"/>
      <c r="LV47" s="1032"/>
      <c r="LW47" s="1178"/>
      <c r="LX47" s="1032"/>
      <c r="LY47" s="1178"/>
      <c r="LZ47" s="1032"/>
      <c r="MA47" s="1178"/>
      <c r="MB47" s="1032"/>
      <c r="MC47" s="1178"/>
      <c r="MD47" s="1032"/>
      <c r="ME47" s="1178"/>
      <c r="MF47" s="1032"/>
      <c r="MG47" s="1178"/>
      <c r="MH47" s="1032"/>
      <c r="MI47" s="1178"/>
      <c r="MJ47" s="1032"/>
      <c r="MK47" s="1178"/>
      <c r="ML47" s="1032"/>
      <c r="MM47" s="1178"/>
      <c r="MN47" s="1032"/>
      <c r="MO47" s="1178"/>
      <c r="MP47" s="1032"/>
      <c r="MQ47" s="1178"/>
      <c r="MR47" s="1032"/>
      <c r="MS47" s="1178"/>
      <c r="MT47" s="1032"/>
      <c r="MU47" s="1178"/>
      <c r="MV47" s="1032"/>
      <c r="MW47" s="1178"/>
      <c r="MX47" s="1032"/>
      <c r="MY47" s="1178"/>
      <c r="MZ47" s="1032"/>
      <c r="NA47" s="1178"/>
      <c r="NB47" s="1032"/>
      <c r="NC47" s="1178"/>
      <c r="ND47" s="1032"/>
      <c r="NE47" s="1178"/>
      <c r="NF47" s="1032"/>
      <c r="NG47" s="1178"/>
      <c r="NH47" s="1032"/>
      <c r="NI47" s="1178"/>
      <c r="NJ47" s="1032"/>
      <c r="NK47" s="1178"/>
      <c r="NL47" s="1032"/>
      <c r="NM47" s="1178"/>
      <c r="NN47" s="1032"/>
      <c r="NO47" s="1178"/>
      <c r="NP47" s="1032"/>
      <c r="NQ47" s="1178"/>
      <c r="NR47" s="1032"/>
      <c r="NS47" s="298"/>
      <c r="OF47" s="767">
        <v>0</v>
      </c>
    </row>
    <row s="1644" customFormat="1" customHeight="1" ht="11.25" hidden="1">
      <c r="A48" s="2401"/>
      <c r="B48" s="520"/>
      <c r="D48" s="674" t="s">
        <v>1531</v>
      </c>
      <c r="E48" s="680" t="s">
        <v>1532</v>
      </c>
      <c r="F48" s="669" t="s">
        <v>1517</v>
      </c>
      <c r="G48" s="677"/>
      <c r="H48" s="1032"/>
      <c r="I48" s="677"/>
      <c r="J48" s="1032"/>
      <c r="K48" s="1178"/>
      <c r="L48" s="1032"/>
      <c r="M48" s="1178"/>
      <c r="N48" s="1032"/>
      <c r="O48" s="1178"/>
      <c r="P48" s="1032"/>
      <c r="Q48" s="1178"/>
      <c r="R48" s="1032"/>
      <c r="S48" s="1178"/>
      <c r="T48" s="1032"/>
      <c r="U48" s="1178"/>
      <c r="V48" s="1032"/>
      <c r="W48" s="1178"/>
      <c r="X48" s="1032"/>
      <c r="Y48" s="1178"/>
      <c r="Z48" s="1032"/>
      <c r="AA48" s="1178"/>
      <c r="AB48" s="1032"/>
      <c r="AC48" s="1178"/>
      <c r="AD48" s="1032"/>
      <c r="AE48" s="1178"/>
      <c r="AF48" s="1032"/>
      <c r="AG48" s="1178"/>
      <c r="AH48" s="1032"/>
      <c r="AI48" s="1178"/>
      <c r="AJ48" s="1032"/>
      <c r="AK48" s="1178"/>
      <c r="AL48" s="1032"/>
      <c r="AM48" s="1178"/>
      <c r="AN48" s="1032"/>
      <c r="AO48" s="1178"/>
      <c r="AP48" s="1032"/>
      <c r="AQ48" s="1178"/>
      <c r="AR48" s="1032"/>
      <c r="AS48" s="1178"/>
      <c r="AT48" s="1032"/>
      <c r="AU48" s="1178"/>
      <c r="AV48" s="1032"/>
      <c r="AW48" s="1178"/>
      <c r="AX48" s="1032"/>
      <c r="AY48" s="1178"/>
      <c r="AZ48" s="1032"/>
      <c r="BA48" s="1178"/>
      <c r="BB48" s="1032"/>
      <c r="BC48" s="1178"/>
      <c r="BD48" s="1032"/>
      <c r="BE48" s="1178"/>
      <c r="BF48" s="1032"/>
      <c r="BG48" s="1178"/>
      <c r="BH48" s="1032"/>
      <c r="BI48" s="1178"/>
      <c r="BJ48" s="1032"/>
      <c r="BK48" s="1178"/>
      <c r="BL48" s="1032"/>
      <c r="BM48" s="1178"/>
      <c r="BN48" s="1032"/>
      <c r="BO48" s="1178"/>
      <c r="BP48" s="1032"/>
      <c r="BQ48" s="1178"/>
      <c r="BR48" s="1032"/>
      <c r="BS48" s="1178"/>
      <c r="BT48" s="1032"/>
      <c r="BU48" s="1178"/>
      <c r="BV48" s="1032"/>
      <c r="BW48" s="1178"/>
      <c r="BX48" s="1032"/>
      <c r="BY48" s="1178"/>
      <c r="BZ48" s="1032"/>
      <c r="CA48" s="1178"/>
      <c r="CB48" s="1032"/>
      <c r="CC48" s="1178"/>
      <c r="CD48" s="1032"/>
      <c r="CE48" s="1178"/>
      <c r="CF48" s="1032"/>
      <c r="CG48" s="1178"/>
      <c r="CH48" s="1032"/>
      <c r="CI48" s="1178"/>
      <c r="CJ48" s="1032"/>
      <c r="CK48" s="1178"/>
      <c r="CL48" s="1032"/>
      <c r="CM48" s="1178"/>
      <c r="CN48" s="1032"/>
      <c r="CO48" s="1178"/>
      <c r="CP48" s="1032"/>
      <c r="CQ48" s="1178"/>
      <c r="CR48" s="1032"/>
      <c r="CS48" s="1178"/>
      <c r="CT48" s="1032"/>
      <c r="CU48" s="1178"/>
      <c r="CV48" s="1032"/>
      <c r="CW48" s="1178"/>
      <c r="CX48" s="1032"/>
      <c r="CY48" s="1178"/>
      <c r="CZ48" s="1032"/>
      <c r="DA48" s="1178"/>
      <c r="DB48" s="1032"/>
      <c r="DC48" s="1178"/>
      <c r="DD48" s="1032"/>
      <c r="DE48" s="1178"/>
      <c r="DF48" s="1032"/>
      <c r="DG48" s="1178"/>
      <c r="DH48" s="1032"/>
      <c r="DI48" s="1178"/>
      <c r="DJ48" s="1032"/>
      <c r="DK48" s="1178"/>
      <c r="DL48" s="1032"/>
      <c r="DM48" s="1178"/>
      <c r="DN48" s="1032"/>
      <c r="DO48" s="1178"/>
      <c r="DP48" s="1032"/>
      <c r="DQ48" s="1178"/>
      <c r="DR48" s="1032"/>
      <c r="DS48" s="1178"/>
      <c r="DT48" s="1032"/>
      <c r="DU48" s="1178"/>
      <c r="DV48" s="1032"/>
      <c r="DW48" s="1178"/>
      <c r="DX48" s="1032"/>
      <c r="DY48" s="1178"/>
      <c r="DZ48" s="1032"/>
      <c r="EA48" s="1178"/>
      <c r="EB48" s="1032"/>
      <c r="EC48" s="1178"/>
      <c r="ED48" s="1032"/>
      <c r="EE48" s="1178"/>
      <c r="EF48" s="1032"/>
      <c r="EG48" s="1178"/>
      <c r="EH48" s="1032"/>
      <c r="EI48" s="1178"/>
      <c r="EJ48" s="1032"/>
      <c r="EK48" s="1178"/>
      <c r="EL48" s="1032"/>
      <c r="EM48" s="1178"/>
      <c r="EN48" s="1032"/>
      <c r="EO48" s="1178"/>
      <c r="EP48" s="1032"/>
      <c r="EQ48" s="1178"/>
      <c r="ER48" s="1032"/>
      <c r="ES48" s="1178"/>
      <c r="ET48" s="1032"/>
      <c r="EU48" s="1178"/>
      <c r="EV48" s="1032"/>
      <c r="EW48" s="1178"/>
      <c r="EX48" s="1032"/>
      <c r="EY48" s="1178"/>
      <c r="EZ48" s="1032"/>
      <c r="FA48" s="1178"/>
      <c r="FB48" s="1032"/>
      <c r="FC48" s="1178"/>
      <c r="FD48" s="1032"/>
      <c r="FE48" s="1178"/>
      <c r="FF48" s="1032"/>
      <c r="FG48" s="1178"/>
      <c r="FH48" s="1032"/>
      <c r="FI48" s="1178"/>
      <c r="FJ48" s="1032"/>
      <c r="FK48" s="1178"/>
      <c r="FL48" s="1032"/>
      <c r="FM48" s="1178"/>
      <c r="FN48" s="1032"/>
      <c r="FO48" s="1178"/>
      <c r="FP48" s="1032"/>
      <c r="FQ48" s="1178"/>
      <c r="FR48" s="1032"/>
      <c r="FS48" s="1178"/>
      <c r="FT48" s="1032"/>
      <c r="FU48" s="1178"/>
      <c r="FV48" s="1032"/>
      <c r="FW48" s="1178"/>
      <c r="FX48" s="1032"/>
      <c r="FY48" s="1178"/>
      <c r="FZ48" s="1032"/>
      <c r="GA48" s="1178"/>
      <c r="GB48" s="1032"/>
      <c r="GC48" s="1178"/>
      <c r="GD48" s="1032"/>
      <c r="GE48" s="1178"/>
      <c r="GF48" s="1032"/>
      <c r="GG48" s="1178"/>
      <c r="GH48" s="1032"/>
      <c r="GI48" s="1178"/>
      <c r="GJ48" s="1032"/>
      <c r="GK48" s="1178"/>
      <c r="GL48" s="1032"/>
      <c r="GM48" s="1178"/>
      <c r="GN48" s="1032"/>
      <c r="GO48" s="1178"/>
      <c r="GP48" s="1032"/>
      <c r="GQ48" s="1178"/>
      <c r="GR48" s="1032"/>
      <c r="GS48" s="1178"/>
      <c r="GT48" s="1032"/>
      <c r="GU48" s="1178"/>
      <c r="GV48" s="1032"/>
      <c r="GW48" s="1178"/>
      <c r="GX48" s="1032"/>
      <c r="GY48" s="1178"/>
      <c r="GZ48" s="1032"/>
      <c r="HA48" s="1178"/>
      <c r="HB48" s="1032"/>
      <c r="HC48" s="1178"/>
      <c r="HD48" s="1032"/>
      <c r="HE48" s="1178"/>
      <c r="HF48" s="1032"/>
      <c r="HG48" s="1178"/>
      <c r="HH48" s="1032"/>
      <c r="HI48" s="1178"/>
      <c r="HJ48" s="1032"/>
      <c r="HK48" s="1178"/>
      <c r="HL48" s="1032"/>
      <c r="HM48" s="1178"/>
      <c r="HN48" s="1032"/>
      <c r="HO48" s="1178"/>
      <c r="HP48" s="1032"/>
      <c r="HQ48" s="1178"/>
      <c r="HR48" s="1032"/>
      <c r="HS48" s="1178"/>
      <c r="HT48" s="1032"/>
      <c r="HU48" s="1178"/>
      <c r="HV48" s="1032"/>
      <c r="HW48" s="1178"/>
      <c r="HX48" s="1032"/>
      <c r="HY48" s="1178"/>
      <c r="HZ48" s="1032"/>
      <c r="IA48" s="1178"/>
      <c r="IB48" s="1032"/>
      <c r="IC48" s="1178"/>
      <c r="ID48" s="1032"/>
      <c r="IE48" s="1178"/>
      <c r="IF48" s="1032"/>
      <c r="IG48" s="1178"/>
      <c r="IH48" s="1032"/>
      <c r="II48" s="1178"/>
      <c r="IJ48" s="1032"/>
      <c r="IK48" s="1178"/>
      <c r="IL48" s="1032"/>
      <c r="IM48" s="1178"/>
      <c r="IN48" s="1032"/>
      <c r="IO48" s="1178"/>
      <c r="IP48" s="1032"/>
      <c r="IQ48" s="1178"/>
      <c r="IR48" s="1032"/>
      <c r="IS48" s="1178"/>
      <c r="IT48" s="1032"/>
      <c r="IU48" s="1178"/>
      <c r="IV48" s="1032"/>
      <c r="IW48" s="1178"/>
      <c r="IX48" s="1032"/>
      <c r="IY48" s="1178"/>
      <c r="IZ48" s="1032"/>
      <c r="JA48" s="1178"/>
      <c r="JB48" s="1032"/>
      <c r="JC48" s="1178"/>
      <c r="JD48" s="1032"/>
      <c r="JE48" s="1178"/>
      <c r="JF48" s="1032"/>
      <c r="JG48" s="1178"/>
      <c r="JH48" s="1032"/>
      <c r="JI48" s="1178"/>
      <c r="JJ48" s="1032"/>
      <c r="JK48" s="1178"/>
      <c r="JL48" s="1032"/>
      <c r="JM48" s="1178"/>
      <c r="JN48" s="1032"/>
      <c r="JO48" s="1178"/>
      <c r="JP48" s="1032"/>
      <c r="JQ48" s="1178"/>
      <c r="JR48" s="1032"/>
      <c r="JS48" s="1178"/>
      <c r="JT48" s="1032"/>
      <c r="JU48" s="1178"/>
      <c r="JV48" s="1032"/>
      <c r="JW48" s="1178"/>
      <c r="JX48" s="1032"/>
      <c r="JY48" s="1178"/>
      <c r="JZ48" s="1032"/>
      <c r="KA48" s="1178"/>
      <c r="KB48" s="1032"/>
      <c r="KC48" s="1178"/>
      <c r="KD48" s="1032"/>
      <c r="KE48" s="1178"/>
      <c r="KF48" s="1032"/>
      <c r="KG48" s="1178"/>
      <c r="KH48" s="1032"/>
      <c r="KI48" s="1178"/>
      <c r="KJ48" s="1032"/>
      <c r="KK48" s="1178"/>
      <c r="KL48" s="1032"/>
      <c r="KM48" s="1178"/>
      <c r="KN48" s="1032"/>
      <c r="KO48" s="1178"/>
      <c r="KP48" s="1032"/>
      <c r="KQ48" s="1178"/>
      <c r="KR48" s="1032"/>
      <c r="KS48" s="1178"/>
      <c r="KT48" s="1032"/>
      <c r="KU48" s="1178"/>
      <c r="KV48" s="1032"/>
      <c r="KW48" s="1178"/>
      <c r="KX48" s="1032"/>
      <c r="KY48" s="1178"/>
      <c r="KZ48" s="1032"/>
      <c r="LA48" s="1178"/>
      <c r="LB48" s="1032"/>
      <c r="LC48" s="1178"/>
      <c r="LD48" s="1032"/>
      <c r="LE48" s="1178"/>
      <c r="LF48" s="1032"/>
      <c r="LG48" s="1178"/>
      <c r="LH48" s="1032"/>
      <c r="LI48" s="1178"/>
      <c r="LJ48" s="1032"/>
      <c r="LK48" s="1178"/>
      <c r="LL48" s="1032"/>
      <c r="LM48" s="1178"/>
      <c r="LN48" s="1032"/>
      <c r="LO48" s="1178"/>
      <c r="LP48" s="1032"/>
      <c r="LQ48" s="1178"/>
      <c r="LR48" s="1032"/>
      <c r="LS48" s="1178"/>
      <c r="LT48" s="1032"/>
      <c r="LU48" s="1178"/>
      <c r="LV48" s="1032"/>
      <c r="LW48" s="1178"/>
      <c r="LX48" s="1032"/>
      <c r="LY48" s="1178"/>
      <c r="LZ48" s="1032"/>
      <c r="MA48" s="1178"/>
      <c r="MB48" s="1032"/>
      <c r="MC48" s="1178"/>
      <c r="MD48" s="1032"/>
      <c r="ME48" s="1178"/>
      <c r="MF48" s="1032"/>
      <c r="MG48" s="1178"/>
      <c r="MH48" s="1032"/>
      <c r="MI48" s="1178"/>
      <c r="MJ48" s="1032"/>
      <c r="MK48" s="1178"/>
      <c r="ML48" s="1032"/>
      <c r="MM48" s="1178"/>
      <c r="MN48" s="1032"/>
      <c r="MO48" s="1178"/>
      <c r="MP48" s="1032"/>
      <c r="MQ48" s="1178"/>
      <c r="MR48" s="1032"/>
      <c r="MS48" s="1178"/>
      <c r="MT48" s="1032"/>
      <c r="MU48" s="1178"/>
      <c r="MV48" s="1032"/>
      <c r="MW48" s="1178"/>
      <c r="MX48" s="1032"/>
      <c r="MY48" s="1178"/>
      <c r="MZ48" s="1032"/>
      <c r="NA48" s="1178"/>
      <c r="NB48" s="1032"/>
      <c r="NC48" s="1178"/>
      <c r="ND48" s="1032"/>
      <c r="NE48" s="1178"/>
      <c r="NF48" s="1032"/>
      <c r="NG48" s="1178"/>
      <c r="NH48" s="1032"/>
      <c r="NI48" s="1178"/>
      <c r="NJ48" s="1032"/>
      <c r="NK48" s="1178"/>
      <c r="NL48" s="1032"/>
      <c r="NM48" s="1178"/>
      <c r="NN48" s="1032"/>
      <c r="NO48" s="1178"/>
      <c r="NP48" s="1032"/>
      <c r="NQ48" s="1178"/>
      <c r="NR48" s="1032"/>
      <c r="NS48" s="298"/>
      <c r="OF48" s="767">
        <v>0</v>
      </c>
    </row>
    <row s="1644" customFormat="1" customHeight="1" ht="11.25" hidden="1">
      <c r="A49" s="2401"/>
      <c r="B49" s="520"/>
      <c r="D49" s="674" t="s">
        <v>1533</v>
      </c>
      <c r="E49" s="680" t="s">
        <v>1534</v>
      </c>
      <c r="F49" s="669" t="s">
        <v>1517</v>
      </c>
      <c r="G49" s="677"/>
      <c r="H49" s="1032"/>
      <c r="I49" s="677"/>
      <c r="J49" s="1032"/>
      <c r="K49" s="1178"/>
      <c r="L49" s="1032"/>
      <c r="M49" s="1178"/>
      <c r="N49" s="1032"/>
      <c r="O49" s="1178"/>
      <c r="P49" s="1032"/>
      <c r="Q49" s="1178"/>
      <c r="R49" s="1032"/>
      <c r="S49" s="1178"/>
      <c r="T49" s="1032"/>
      <c r="U49" s="1178"/>
      <c r="V49" s="1032"/>
      <c r="W49" s="1178"/>
      <c r="X49" s="1032"/>
      <c r="Y49" s="1178"/>
      <c r="Z49" s="1032"/>
      <c r="AA49" s="1178"/>
      <c r="AB49" s="1032"/>
      <c r="AC49" s="1178"/>
      <c r="AD49" s="1032"/>
      <c r="AE49" s="1178"/>
      <c r="AF49" s="1032"/>
      <c r="AG49" s="1178"/>
      <c r="AH49" s="1032"/>
      <c r="AI49" s="1178"/>
      <c r="AJ49" s="1032"/>
      <c r="AK49" s="1178"/>
      <c r="AL49" s="1032"/>
      <c r="AM49" s="1178"/>
      <c r="AN49" s="1032"/>
      <c r="AO49" s="1178"/>
      <c r="AP49" s="1032"/>
      <c r="AQ49" s="1178"/>
      <c r="AR49" s="1032"/>
      <c r="AS49" s="1178"/>
      <c r="AT49" s="1032"/>
      <c r="AU49" s="1178"/>
      <c r="AV49" s="1032"/>
      <c r="AW49" s="1178"/>
      <c r="AX49" s="1032"/>
      <c r="AY49" s="1178"/>
      <c r="AZ49" s="1032"/>
      <c r="BA49" s="1178"/>
      <c r="BB49" s="1032"/>
      <c r="BC49" s="1178"/>
      <c r="BD49" s="1032"/>
      <c r="BE49" s="1178"/>
      <c r="BF49" s="1032"/>
      <c r="BG49" s="1178"/>
      <c r="BH49" s="1032"/>
      <c r="BI49" s="1178"/>
      <c r="BJ49" s="1032"/>
      <c r="BK49" s="1178"/>
      <c r="BL49" s="1032"/>
      <c r="BM49" s="1178"/>
      <c r="BN49" s="1032"/>
      <c r="BO49" s="1178"/>
      <c r="BP49" s="1032"/>
      <c r="BQ49" s="1178"/>
      <c r="BR49" s="1032"/>
      <c r="BS49" s="1178"/>
      <c r="BT49" s="1032"/>
      <c r="BU49" s="1178"/>
      <c r="BV49" s="1032"/>
      <c r="BW49" s="1178"/>
      <c r="BX49" s="1032"/>
      <c r="BY49" s="1178"/>
      <c r="BZ49" s="1032"/>
      <c r="CA49" s="1178"/>
      <c r="CB49" s="1032"/>
      <c r="CC49" s="1178"/>
      <c r="CD49" s="1032"/>
      <c r="CE49" s="1178"/>
      <c r="CF49" s="1032"/>
      <c r="CG49" s="1178"/>
      <c r="CH49" s="1032"/>
      <c r="CI49" s="1178"/>
      <c r="CJ49" s="1032"/>
      <c r="CK49" s="1178"/>
      <c r="CL49" s="1032"/>
      <c r="CM49" s="1178"/>
      <c r="CN49" s="1032"/>
      <c r="CO49" s="1178"/>
      <c r="CP49" s="1032"/>
      <c r="CQ49" s="1178"/>
      <c r="CR49" s="1032"/>
      <c r="CS49" s="1178"/>
      <c r="CT49" s="1032"/>
      <c r="CU49" s="1178"/>
      <c r="CV49" s="1032"/>
      <c r="CW49" s="1178"/>
      <c r="CX49" s="1032"/>
      <c r="CY49" s="1178"/>
      <c r="CZ49" s="1032"/>
      <c r="DA49" s="1178"/>
      <c r="DB49" s="1032"/>
      <c r="DC49" s="1178"/>
      <c r="DD49" s="1032"/>
      <c r="DE49" s="1178"/>
      <c r="DF49" s="1032"/>
      <c r="DG49" s="1178"/>
      <c r="DH49" s="1032"/>
      <c r="DI49" s="1178"/>
      <c r="DJ49" s="1032"/>
      <c r="DK49" s="1178"/>
      <c r="DL49" s="1032"/>
      <c r="DM49" s="1178"/>
      <c r="DN49" s="1032"/>
      <c r="DO49" s="1178"/>
      <c r="DP49" s="1032"/>
      <c r="DQ49" s="1178"/>
      <c r="DR49" s="1032"/>
      <c r="DS49" s="1178"/>
      <c r="DT49" s="1032"/>
      <c r="DU49" s="1178"/>
      <c r="DV49" s="1032"/>
      <c r="DW49" s="1178"/>
      <c r="DX49" s="1032"/>
      <c r="DY49" s="1178"/>
      <c r="DZ49" s="1032"/>
      <c r="EA49" s="1178"/>
      <c r="EB49" s="1032"/>
      <c r="EC49" s="1178"/>
      <c r="ED49" s="1032"/>
      <c r="EE49" s="1178"/>
      <c r="EF49" s="1032"/>
      <c r="EG49" s="1178"/>
      <c r="EH49" s="1032"/>
      <c r="EI49" s="1178"/>
      <c r="EJ49" s="1032"/>
      <c r="EK49" s="1178"/>
      <c r="EL49" s="1032"/>
      <c r="EM49" s="1178"/>
      <c r="EN49" s="1032"/>
      <c r="EO49" s="1178"/>
      <c r="EP49" s="1032"/>
      <c r="EQ49" s="1178"/>
      <c r="ER49" s="1032"/>
      <c r="ES49" s="1178"/>
      <c r="ET49" s="1032"/>
      <c r="EU49" s="1178"/>
      <c r="EV49" s="1032"/>
      <c r="EW49" s="1178"/>
      <c r="EX49" s="1032"/>
      <c r="EY49" s="1178"/>
      <c r="EZ49" s="1032"/>
      <c r="FA49" s="1178"/>
      <c r="FB49" s="1032"/>
      <c r="FC49" s="1178"/>
      <c r="FD49" s="1032"/>
      <c r="FE49" s="1178"/>
      <c r="FF49" s="1032"/>
      <c r="FG49" s="1178"/>
      <c r="FH49" s="1032"/>
      <c r="FI49" s="1178"/>
      <c r="FJ49" s="1032"/>
      <c r="FK49" s="1178"/>
      <c r="FL49" s="1032"/>
      <c r="FM49" s="1178"/>
      <c r="FN49" s="1032"/>
      <c r="FO49" s="1178"/>
      <c r="FP49" s="1032"/>
      <c r="FQ49" s="1178"/>
      <c r="FR49" s="1032"/>
      <c r="FS49" s="1178"/>
      <c r="FT49" s="1032"/>
      <c r="FU49" s="1178"/>
      <c r="FV49" s="1032"/>
      <c r="FW49" s="1178"/>
      <c r="FX49" s="1032"/>
      <c r="FY49" s="1178"/>
      <c r="FZ49" s="1032"/>
      <c r="GA49" s="1178"/>
      <c r="GB49" s="1032"/>
      <c r="GC49" s="1178"/>
      <c r="GD49" s="1032"/>
      <c r="GE49" s="1178"/>
      <c r="GF49" s="1032"/>
      <c r="GG49" s="1178"/>
      <c r="GH49" s="1032"/>
      <c r="GI49" s="1178"/>
      <c r="GJ49" s="1032"/>
      <c r="GK49" s="1178"/>
      <c r="GL49" s="1032"/>
      <c r="GM49" s="1178"/>
      <c r="GN49" s="1032"/>
      <c r="GO49" s="1178"/>
      <c r="GP49" s="1032"/>
      <c r="GQ49" s="1178"/>
      <c r="GR49" s="1032"/>
      <c r="GS49" s="1178"/>
      <c r="GT49" s="1032"/>
      <c r="GU49" s="1178"/>
      <c r="GV49" s="1032"/>
      <c r="GW49" s="1178"/>
      <c r="GX49" s="1032"/>
      <c r="GY49" s="1178"/>
      <c r="GZ49" s="1032"/>
      <c r="HA49" s="1178"/>
      <c r="HB49" s="1032"/>
      <c r="HC49" s="1178"/>
      <c r="HD49" s="1032"/>
      <c r="HE49" s="1178"/>
      <c r="HF49" s="1032"/>
      <c r="HG49" s="1178"/>
      <c r="HH49" s="1032"/>
      <c r="HI49" s="1178"/>
      <c r="HJ49" s="1032"/>
      <c r="HK49" s="1178"/>
      <c r="HL49" s="1032"/>
      <c r="HM49" s="1178"/>
      <c r="HN49" s="1032"/>
      <c r="HO49" s="1178"/>
      <c r="HP49" s="1032"/>
      <c r="HQ49" s="1178"/>
      <c r="HR49" s="1032"/>
      <c r="HS49" s="1178"/>
      <c r="HT49" s="1032"/>
      <c r="HU49" s="1178"/>
      <c r="HV49" s="1032"/>
      <c r="HW49" s="1178"/>
      <c r="HX49" s="1032"/>
      <c r="HY49" s="1178"/>
      <c r="HZ49" s="1032"/>
      <c r="IA49" s="1178"/>
      <c r="IB49" s="1032"/>
      <c r="IC49" s="1178"/>
      <c r="ID49" s="1032"/>
      <c r="IE49" s="1178"/>
      <c r="IF49" s="1032"/>
      <c r="IG49" s="1178"/>
      <c r="IH49" s="1032"/>
      <c r="II49" s="1178"/>
      <c r="IJ49" s="1032"/>
      <c r="IK49" s="1178"/>
      <c r="IL49" s="1032"/>
      <c r="IM49" s="1178"/>
      <c r="IN49" s="1032"/>
      <c r="IO49" s="1178"/>
      <c r="IP49" s="1032"/>
      <c r="IQ49" s="1178"/>
      <c r="IR49" s="1032"/>
      <c r="IS49" s="1178"/>
      <c r="IT49" s="1032"/>
      <c r="IU49" s="1178"/>
      <c r="IV49" s="1032"/>
      <c r="IW49" s="1178"/>
      <c r="IX49" s="1032"/>
      <c r="IY49" s="1178"/>
      <c r="IZ49" s="1032"/>
      <c r="JA49" s="1178"/>
      <c r="JB49" s="1032"/>
      <c r="JC49" s="1178"/>
      <c r="JD49" s="1032"/>
      <c r="JE49" s="1178"/>
      <c r="JF49" s="1032"/>
      <c r="JG49" s="1178"/>
      <c r="JH49" s="1032"/>
      <c r="JI49" s="1178"/>
      <c r="JJ49" s="1032"/>
      <c r="JK49" s="1178"/>
      <c r="JL49" s="1032"/>
      <c r="JM49" s="1178"/>
      <c r="JN49" s="1032"/>
      <c r="JO49" s="1178"/>
      <c r="JP49" s="1032"/>
      <c r="JQ49" s="1178"/>
      <c r="JR49" s="1032"/>
      <c r="JS49" s="1178"/>
      <c r="JT49" s="1032"/>
      <c r="JU49" s="1178"/>
      <c r="JV49" s="1032"/>
      <c r="JW49" s="1178"/>
      <c r="JX49" s="1032"/>
      <c r="JY49" s="1178"/>
      <c r="JZ49" s="1032"/>
      <c r="KA49" s="1178"/>
      <c r="KB49" s="1032"/>
      <c r="KC49" s="1178"/>
      <c r="KD49" s="1032"/>
      <c r="KE49" s="1178"/>
      <c r="KF49" s="1032"/>
      <c r="KG49" s="1178"/>
      <c r="KH49" s="1032"/>
      <c r="KI49" s="1178"/>
      <c r="KJ49" s="1032"/>
      <c r="KK49" s="1178"/>
      <c r="KL49" s="1032"/>
      <c r="KM49" s="1178"/>
      <c r="KN49" s="1032"/>
      <c r="KO49" s="1178"/>
      <c r="KP49" s="1032"/>
      <c r="KQ49" s="1178"/>
      <c r="KR49" s="1032"/>
      <c r="KS49" s="1178"/>
      <c r="KT49" s="1032"/>
      <c r="KU49" s="1178"/>
      <c r="KV49" s="1032"/>
      <c r="KW49" s="1178"/>
      <c r="KX49" s="1032"/>
      <c r="KY49" s="1178"/>
      <c r="KZ49" s="1032"/>
      <c r="LA49" s="1178"/>
      <c r="LB49" s="1032"/>
      <c r="LC49" s="1178"/>
      <c r="LD49" s="1032"/>
      <c r="LE49" s="1178"/>
      <c r="LF49" s="1032"/>
      <c r="LG49" s="1178"/>
      <c r="LH49" s="1032"/>
      <c r="LI49" s="1178"/>
      <c r="LJ49" s="1032"/>
      <c r="LK49" s="1178"/>
      <c r="LL49" s="1032"/>
      <c r="LM49" s="1178"/>
      <c r="LN49" s="1032"/>
      <c r="LO49" s="1178"/>
      <c r="LP49" s="1032"/>
      <c r="LQ49" s="1178"/>
      <c r="LR49" s="1032"/>
      <c r="LS49" s="1178"/>
      <c r="LT49" s="1032"/>
      <c r="LU49" s="1178"/>
      <c r="LV49" s="1032"/>
      <c r="LW49" s="1178"/>
      <c r="LX49" s="1032"/>
      <c r="LY49" s="1178"/>
      <c r="LZ49" s="1032"/>
      <c r="MA49" s="1178"/>
      <c r="MB49" s="1032"/>
      <c r="MC49" s="1178"/>
      <c r="MD49" s="1032"/>
      <c r="ME49" s="1178"/>
      <c r="MF49" s="1032"/>
      <c r="MG49" s="1178"/>
      <c r="MH49" s="1032"/>
      <c r="MI49" s="1178"/>
      <c r="MJ49" s="1032"/>
      <c r="MK49" s="1178"/>
      <c r="ML49" s="1032"/>
      <c r="MM49" s="1178"/>
      <c r="MN49" s="1032"/>
      <c r="MO49" s="1178"/>
      <c r="MP49" s="1032"/>
      <c r="MQ49" s="1178"/>
      <c r="MR49" s="1032"/>
      <c r="MS49" s="1178"/>
      <c r="MT49" s="1032"/>
      <c r="MU49" s="1178"/>
      <c r="MV49" s="1032"/>
      <c r="MW49" s="1178"/>
      <c r="MX49" s="1032"/>
      <c r="MY49" s="1178"/>
      <c r="MZ49" s="1032"/>
      <c r="NA49" s="1178"/>
      <c r="NB49" s="1032"/>
      <c r="NC49" s="1178"/>
      <c r="ND49" s="1032"/>
      <c r="NE49" s="1178"/>
      <c r="NF49" s="1032"/>
      <c r="NG49" s="1178"/>
      <c r="NH49" s="1032"/>
      <c r="NI49" s="1178"/>
      <c r="NJ49" s="1032"/>
      <c r="NK49" s="1178"/>
      <c r="NL49" s="1032"/>
      <c r="NM49" s="1178"/>
      <c r="NN49" s="1032"/>
      <c r="NO49" s="1178"/>
      <c r="NP49" s="1032"/>
      <c r="NQ49" s="1178"/>
      <c r="NR49" s="1032"/>
      <c r="NS49" s="298"/>
      <c r="OF49" s="767">
        <v>0</v>
      </c>
    </row>
    <row s="1644" customFormat="1" customHeight="1" ht="11.25" hidden="1">
      <c r="A50" s="2401"/>
      <c r="B50" s="520"/>
      <c r="D50" s="674" t="s">
        <v>1535</v>
      </c>
      <c r="E50" s="676" t="s">
        <v>1536</v>
      </c>
      <c r="F50" s="669" t="s">
        <v>1517</v>
      </c>
      <c r="G50" s="677"/>
      <c r="H50" s="1032"/>
      <c r="I50" s="677"/>
      <c r="J50" s="1032"/>
      <c r="K50" s="1178"/>
      <c r="L50" s="1032"/>
      <c r="M50" s="1178"/>
      <c r="N50" s="1032"/>
      <c r="O50" s="1178"/>
      <c r="P50" s="1032"/>
      <c r="Q50" s="1178"/>
      <c r="R50" s="1032"/>
      <c r="S50" s="1178"/>
      <c r="T50" s="1032"/>
      <c r="U50" s="1178"/>
      <c r="V50" s="1032"/>
      <c r="W50" s="1178"/>
      <c r="X50" s="1032"/>
      <c r="Y50" s="1178"/>
      <c r="Z50" s="1032"/>
      <c r="AA50" s="1178"/>
      <c r="AB50" s="1032"/>
      <c r="AC50" s="1178"/>
      <c r="AD50" s="1032"/>
      <c r="AE50" s="1178"/>
      <c r="AF50" s="1032"/>
      <c r="AG50" s="1178"/>
      <c r="AH50" s="1032"/>
      <c r="AI50" s="1178"/>
      <c r="AJ50" s="1032"/>
      <c r="AK50" s="1178"/>
      <c r="AL50" s="1032"/>
      <c r="AM50" s="1178"/>
      <c r="AN50" s="1032"/>
      <c r="AO50" s="1178"/>
      <c r="AP50" s="1032"/>
      <c r="AQ50" s="1178"/>
      <c r="AR50" s="1032"/>
      <c r="AS50" s="1178"/>
      <c r="AT50" s="1032"/>
      <c r="AU50" s="1178"/>
      <c r="AV50" s="1032"/>
      <c r="AW50" s="1178"/>
      <c r="AX50" s="1032"/>
      <c r="AY50" s="1178"/>
      <c r="AZ50" s="1032"/>
      <c r="BA50" s="1178"/>
      <c r="BB50" s="1032"/>
      <c r="BC50" s="1178"/>
      <c r="BD50" s="1032"/>
      <c r="BE50" s="1178"/>
      <c r="BF50" s="1032"/>
      <c r="BG50" s="1178"/>
      <c r="BH50" s="1032"/>
      <c r="BI50" s="1178"/>
      <c r="BJ50" s="1032"/>
      <c r="BK50" s="1178"/>
      <c r="BL50" s="1032"/>
      <c r="BM50" s="1178"/>
      <c r="BN50" s="1032"/>
      <c r="BO50" s="1178"/>
      <c r="BP50" s="1032"/>
      <c r="BQ50" s="1178"/>
      <c r="BR50" s="1032"/>
      <c r="BS50" s="1178"/>
      <c r="BT50" s="1032"/>
      <c r="BU50" s="1178"/>
      <c r="BV50" s="1032"/>
      <c r="BW50" s="1178"/>
      <c r="BX50" s="1032"/>
      <c r="BY50" s="1178"/>
      <c r="BZ50" s="1032"/>
      <c r="CA50" s="1178"/>
      <c r="CB50" s="1032"/>
      <c r="CC50" s="1178"/>
      <c r="CD50" s="1032"/>
      <c r="CE50" s="1178"/>
      <c r="CF50" s="1032"/>
      <c r="CG50" s="1178"/>
      <c r="CH50" s="1032"/>
      <c r="CI50" s="1178"/>
      <c r="CJ50" s="1032"/>
      <c r="CK50" s="1178"/>
      <c r="CL50" s="1032"/>
      <c r="CM50" s="1178"/>
      <c r="CN50" s="1032"/>
      <c r="CO50" s="1178"/>
      <c r="CP50" s="1032"/>
      <c r="CQ50" s="1178"/>
      <c r="CR50" s="1032"/>
      <c r="CS50" s="1178"/>
      <c r="CT50" s="1032"/>
      <c r="CU50" s="1178"/>
      <c r="CV50" s="1032"/>
      <c r="CW50" s="1178"/>
      <c r="CX50" s="1032"/>
      <c r="CY50" s="1178"/>
      <c r="CZ50" s="1032"/>
      <c r="DA50" s="1178"/>
      <c r="DB50" s="1032"/>
      <c r="DC50" s="1178"/>
      <c r="DD50" s="1032"/>
      <c r="DE50" s="1178"/>
      <c r="DF50" s="1032"/>
      <c r="DG50" s="1178"/>
      <c r="DH50" s="1032"/>
      <c r="DI50" s="1178"/>
      <c r="DJ50" s="1032"/>
      <c r="DK50" s="1178"/>
      <c r="DL50" s="1032"/>
      <c r="DM50" s="1178"/>
      <c r="DN50" s="1032"/>
      <c r="DO50" s="1178"/>
      <c r="DP50" s="1032"/>
      <c r="DQ50" s="1178"/>
      <c r="DR50" s="1032"/>
      <c r="DS50" s="1178"/>
      <c r="DT50" s="1032"/>
      <c r="DU50" s="1178"/>
      <c r="DV50" s="1032"/>
      <c r="DW50" s="1178"/>
      <c r="DX50" s="1032"/>
      <c r="DY50" s="1178"/>
      <c r="DZ50" s="1032"/>
      <c r="EA50" s="1178"/>
      <c r="EB50" s="1032"/>
      <c r="EC50" s="1178"/>
      <c r="ED50" s="1032"/>
      <c r="EE50" s="1178"/>
      <c r="EF50" s="1032"/>
      <c r="EG50" s="1178"/>
      <c r="EH50" s="1032"/>
      <c r="EI50" s="1178"/>
      <c r="EJ50" s="1032"/>
      <c r="EK50" s="1178"/>
      <c r="EL50" s="1032"/>
      <c r="EM50" s="1178"/>
      <c r="EN50" s="1032"/>
      <c r="EO50" s="1178"/>
      <c r="EP50" s="1032"/>
      <c r="EQ50" s="1178"/>
      <c r="ER50" s="1032"/>
      <c r="ES50" s="1178"/>
      <c r="ET50" s="1032"/>
      <c r="EU50" s="1178"/>
      <c r="EV50" s="1032"/>
      <c r="EW50" s="1178"/>
      <c r="EX50" s="1032"/>
      <c r="EY50" s="1178"/>
      <c r="EZ50" s="1032"/>
      <c r="FA50" s="1178"/>
      <c r="FB50" s="1032"/>
      <c r="FC50" s="1178"/>
      <c r="FD50" s="1032"/>
      <c r="FE50" s="1178"/>
      <c r="FF50" s="1032"/>
      <c r="FG50" s="1178"/>
      <c r="FH50" s="1032"/>
      <c r="FI50" s="1178"/>
      <c r="FJ50" s="1032"/>
      <c r="FK50" s="1178"/>
      <c r="FL50" s="1032"/>
      <c r="FM50" s="1178"/>
      <c r="FN50" s="1032"/>
      <c r="FO50" s="1178"/>
      <c r="FP50" s="1032"/>
      <c r="FQ50" s="1178"/>
      <c r="FR50" s="1032"/>
      <c r="FS50" s="1178"/>
      <c r="FT50" s="1032"/>
      <c r="FU50" s="1178"/>
      <c r="FV50" s="1032"/>
      <c r="FW50" s="1178"/>
      <c r="FX50" s="1032"/>
      <c r="FY50" s="1178"/>
      <c r="FZ50" s="1032"/>
      <c r="GA50" s="1178"/>
      <c r="GB50" s="1032"/>
      <c r="GC50" s="1178"/>
      <c r="GD50" s="1032"/>
      <c r="GE50" s="1178"/>
      <c r="GF50" s="1032"/>
      <c r="GG50" s="1178"/>
      <c r="GH50" s="1032"/>
      <c r="GI50" s="1178"/>
      <c r="GJ50" s="1032"/>
      <c r="GK50" s="1178"/>
      <c r="GL50" s="1032"/>
      <c r="GM50" s="1178"/>
      <c r="GN50" s="1032"/>
      <c r="GO50" s="1178"/>
      <c r="GP50" s="1032"/>
      <c r="GQ50" s="1178"/>
      <c r="GR50" s="1032"/>
      <c r="GS50" s="1178"/>
      <c r="GT50" s="1032"/>
      <c r="GU50" s="1178"/>
      <c r="GV50" s="1032"/>
      <c r="GW50" s="1178"/>
      <c r="GX50" s="1032"/>
      <c r="GY50" s="1178"/>
      <c r="GZ50" s="1032"/>
      <c r="HA50" s="1178"/>
      <c r="HB50" s="1032"/>
      <c r="HC50" s="1178"/>
      <c r="HD50" s="1032"/>
      <c r="HE50" s="1178"/>
      <c r="HF50" s="1032"/>
      <c r="HG50" s="1178"/>
      <c r="HH50" s="1032"/>
      <c r="HI50" s="1178"/>
      <c r="HJ50" s="1032"/>
      <c r="HK50" s="1178"/>
      <c r="HL50" s="1032"/>
      <c r="HM50" s="1178"/>
      <c r="HN50" s="1032"/>
      <c r="HO50" s="1178"/>
      <c r="HP50" s="1032"/>
      <c r="HQ50" s="1178"/>
      <c r="HR50" s="1032"/>
      <c r="HS50" s="1178"/>
      <c r="HT50" s="1032"/>
      <c r="HU50" s="1178"/>
      <c r="HV50" s="1032"/>
      <c r="HW50" s="1178"/>
      <c r="HX50" s="1032"/>
      <c r="HY50" s="1178"/>
      <c r="HZ50" s="1032"/>
      <c r="IA50" s="1178"/>
      <c r="IB50" s="1032"/>
      <c r="IC50" s="1178"/>
      <c r="ID50" s="1032"/>
      <c r="IE50" s="1178"/>
      <c r="IF50" s="1032"/>
      <c r="IG50" s="1178"/>
      <c r="IH50" s="1032"/>
      <c r="II50" s="1178"/>
      <c r="IJ50" s="1032"/>
      <c r="IK50" s="1178"/>
      <c r="IL50" s="1032"/>
      <c r="IM50" s="1178"/>
      <c r="IN50" s="1032"/>
      <c r="IO50" s="1178"/>
      <c r="IP50" s="1032"/>
      <c r="IQ50" s="1178"/>
      <c r="IR50" s="1032"/>
      <c r="IS50" s="1178"/>
      <c r="IT50" s="1032"/>
      <c r="IU50" s="1178"/>
      <c r="IV50" s="1032"/>
      <c r="IW50" s="1178"/>
      <c r="IX50" s="1032"/>
      <c r="IY50" s="1178"/>
      <c r="IZ50" s="1032"/>
      <c r="JA50" s="1178"/>
      <c r="JB50" s="1032"/>
      <c r="JC50" s="1178"/>
      <c r="JD50" s="1032"/>
      <c r="JE50" s="1178"/>
      <c r="JF50" s="1032"/>
      <c r="JG50" s="1178"/>
      <c r="JH50" s="1032"/>
      <c r="JI50" s="1178"/>
      <c r="JJ50" s="1032"/>
      <c r="JK50" s="1178"/>
      <c r="JL50" s="1032"/>
      <c r="JM50" s="1178"/>
      <c r="JN50" s="1032"/>
      <c r="JO50" s="1178"/>
      <c r="JP50" s="1032"/>
      <c r="JQ50" s="1178"/>
      <c r="JR50" s="1032"/>
      <c r="JS50" s="1178"/>
      <c r="JT50" s="1032"/>
      <c r="JU50" s="1178"/>
      <c r="JV50" s="1032"/>
      <c r="JW50" s="1178"/>
      <c r="JX50" s="1032"/>
      <c r="JY50" s="1178"/>
      <c r="JZ50" s="1032"/>
      <c r="KA50" s="1178"/>
      <c r="KB50" s="1032"/>
      <c r="KC50" s="1178"/>
      <c r="KD50" s="1032"/>
      <c r="KE50" s="1178"/>
      <c r="KF50" s="1032"/>
      <c r="KG50" s="1178"/>
      <c r="KH50" s="1032"/>
      <c r="KI50" s="1178"/>
      <c r="KJ50" s="1032"/>
      <c r="KK50" s="1178"/>
      <c r="KL50" s="1032"/>
      <c r="KM50" s="1178"/>
      <c r="KN50" s="1032"/>
      <c r="KO50" s="1178"/>
      <c r="KP50" s="1032"/>
      <c r="KQ50" s="1178"/>
      <c r="KR50" s="1032"/>
      <c r="KS50" s="1178"/>
      <c r="KT50" s="1032"/>
      <c r="KU50" s="1178"/>
      <c r="KV50" s="1032"/>
      <c r="KW50" s="1178"/>
      <c r="KX50" s="1032"/>
      <c r="KY50" s="1178"/>
      <c r="KZ50" s="1032"/>
      <c r="LA50" s="1178"/>
      <c r="LB50" s="1032"/>
      <c r="LC50" s="1178"/>
      <c r="LD50" s="1032"/>
      <c r="LE50" s="1178"/>
      <c r="LF50" s="1032"/>
      <c r="LG50" s="1178"/>
      <c r="LH50" s="1032"/>
      <c r="LI50" s="1178"/>
      <c r="LJ50" s="1032"/>
      <c r="LK50" s="1178"/>
      <c r="LL50" s="1032"/>
      <c r="LM50" s="1178"/>
      <c r="LN50" s="1032"/>
      <c r="LO50" s="1178"/>
      <c r="LP50" s="1032"/>
      <c r="LQ50" s="1178"/>
      <c r="LR50" s="1032"/>
      <c r="LS50" s="1178"/>
      <c r="LT50" s="1032"/>
      <c r="LU50" s="1178"/>
      <c r="LV50" s="1032"/>
      <c r="LW50" s="1178"/>
      <c r="LX50" s="1032"/>
      <c r="LY50" s="1178"/>
      <c r="LZ50" s="1032"/>
      <c r="MA50" s="1178"/>
      <c r="MB50" s="1032"/>
      <c r="MC50" s="1178"/>
      <c r="MD50" s="1032"/>
      <c r="ME50" s="1178"/>
      <c r="MF50" s="1032"/>
      <c r="MG50" s="1178"/>
      <c r="MH50" s="1032"/>
      <c r="MI50" s="1178"/>
      <c r="MJ50" s="1032"/>
      <c r="MK50" s="1178"/>
      <c r="ML50" s="1032"/>
      <c r="MM50" s="1178"/>
      <c r="MN50" s="1032"/>
      <c r="MO50" s="1178"/>
      <c r="MP50" s="1032"/>
      <c r="MQ50" s="1178"/>
      <c r="MR50" s="1032"/>
      <c r="MS50" s="1178"/>
      <c r="MT50" s="1032"/>
      <c r="MU50" s="1178"/>
      <c r="MV50" s="1032"/>
      <c r="MW50" s="1178"/>
      <c r="MX50" s="1032"/>
      <c r="MY50" s="1178"/>
      <c r="MZ50" s="1032"/>
      <c r="NA50" s="1178"/>
      <c r="NB50" s="1032"/>
      <c r="NC50" s="1178"/>
      <c r="ND50" s="1032"/>
      <c r="NE50" s="1178"/>
      <c r="NF50" s="1032"/>
      <c r="NG50" s="1178"/>
      <c r="NH50" s="1032"/>
      <c r="NI50" s="1178"/>
      <c r="NJ50" s="1032"/>
      <c r="NK50" s="1178"/>
      <c r="NL50" s="1032"/>
      <c r="NM50" s="1178"/>
      <c r="NN50" s="1032"/>
      <c r="NO50" s="1178"/>
      <c r="NP50" s="1032"/>
      <c r="NQ50" s="1178"/>
      <c r="NR50" s="1032"/>
      <c r="NS50" s="298"/>
      <c r="OF50" s="767">
        <v>0</v>
      </c>
    </row>
    <row s="1644" customFormat="1" customHeight="1" ht="11.25" hidden="1">
      <c r="A51" s="2401"/>
      <c r="B51" s="520"/>
      <c r="D51" s="674" t="s">
        <v>1537</v>
      </c>
      <c r="E51" s="676" t="s">
        <v>1538</v>
      </c>
      <c r="F51" s="669" t="s">
        <v>1517</v>
      </c>
      <c r="G51" s="677"/>
      <c r="H51" s="1032"/>
      <c r="I51" s="677"/>
      <c r="J51" s="1032"/>
      <c r="K51" s="1178"/>
      <c r="L51" s="1032"/>
      <c r="M51" s="1178"/>
      <c r="N51" s="1032"/>
      <c r="O51" s="1178"/>
      <c r="P51" s="1032"/>
      <c r="Q51" s="1178"/>
      <c r="R51" s="1032"/>
      <c r="S51" s="1178"/>
      <c r="T51" s="1032"/>
      <c r="U51" s="1178"/>
      <c r="V51" s="1032"/>
      <c r="W51" s="1178"/>
      <c r="X51" s="1032"/>
      <c r="Y51" s="1178"/>
      <c r="Z51" s="1032"/>
      <c r="AA51" s="1178"/>
      <c r="AB51" s="1032"/>
      <c r="AC51" s="1178"/>
      <c r="AD51" s="1032"/>
      <c r="AE51" s="1178"/>
      <c r="AF51" s="1032"/>
      <c r="AG51" s="1178"/>
      <c r="AH51" s="1032"/>
      <c r="AI51" s="1178"/>
      <c r="AJ51" s="1032"/>
      <c r="AK51" s="1178"/>
      <c r="AL51" s="1032"/>
      <c r="AM51" s="1178"/>
      <c r="AN51" s="1032"/>
      <c r="AO51" s="1178"/>
      <c r="AP51" s="1032"/>
      <c r="AQ51" s="1178"/>
      <c r="AR51" s="1032"/>
      <c r="AS51" s="1178"/>
      <c r="AT51" s="1032"/>
      <c r="AU51" s="1178"/>
      <c r="AV51" s="1032"/>
      <c r="AW51" s="1178"/>
      <c r="AX51" s="1032"/>
      <c r="AY51" s="1178"/>
      <c r="AZ51" s="1032"/>
      <c r="BA51" s="1178"/>
      <c r="BB51" s="1032"/>
      <c r="BC51" s="1178"/>
      <c r="BD51" s="1032"/>
      <c r="BE51" s="1178"/>
      <c r="BF51" s="1032"/>
      <c r="BG51" s="1178"/>
      <c r="BH51" s="1032"/>
      <c r="BI51" s="1178"/>
      <c r="BJ51" s="1032"/>
      <c r="BK51" s="1178"/>
      <c r="BL51" s="1032"/>
      <c r="BM51" s="1178"/>
      <c r="BN51" s="1032"/>
      <c r="BO51" s="1178"/>
      <c r="BP51" s="1032"/>
      <c r="BQ51" s="1178"/>
      <c r="BR51" s="1032"/>
      <c r="BS51" s="1178"/>
      <c r="BT51" s="1032"/>
      <c r="BU51" s="1178"/>
      <c r="BV51" s="1032"/>
      <c r="BW51" s="1178"/>
      <c r="BX51" s="1032"/>
      <c r="BY51" s="1178"/>
      <c r="BZ51" s="1032"/>
      <c r="CA51" s="1178"/>
      <c r="CB51" s="1032"/>
      <c r="CC51" s="1178"/>
      <c r="CD51" s="1032"/>
      <c r="CE51" s="1178"/>
      <c r="CF51" s="1032"/>
      <c r="CG51" s="1178"/>
      <c r="CH51" s="1032"/>
      <c r="CI51" s="1178"/>
      <c r="CJ51" s="1032"/>
      <c r="CK51" s="1178"/>
      <c r="CL51" s="1032"/>
      <c r="CM51" s="1178"/>
      <c r="CN51" s="1032"/>
      <c r="CO51" s="1178"/>
      <c r="CP51" s="1032"/>
      <c r="CQ51" s="1178"/>
      <c r="CR51" s="1032"/>
      <c r="CS51" s="1178"/>
      <c r="CT51" s="1032"/>
      <c r="CU51" s="1178"/>
      <c r="CV51" s="1032"/>
      <c r="CW51" s="1178"/>
      <c r="CX51" s="1032"/>
      <c r="CY51" s="1178"/>
      <c r="CZ51" s="1032"/>
      <c r="DA51" s="1178"/>
      <c r="DB51" s="1032"/>
      <c r="DC51" s="1178"/>
      <c r="DD51" s="1032"/>
      <c r="DE51" s="1178"/>
      <c r="DF51" s="1032"/>
      <c r="DG51" s="1178"/>
      <c r="DH51" s="1032"/>
      <c r="DI51" s="1178"/>
      <c r="DJ51" s="1032"/>
      <c r="DK51" s="1178"/>
      <c r="DL51" s="1032"/>
      <c r="DM51" s="1178"/>
      <c r="DN51" s="1032"/>
      <c r="DO51" s="1178"/>
      <c r="DP51" s="1032"/>
      <c r="DQ51" s="1178"/>
      <c r="DR51" s="1032"/>
      <c r="DS51" s="1178"/>
      <c r="DT51" s="1032"/>
      <c r="DU51" s="1178"/>
      <c r="DV51" s="1032"/>
      <c r="DW51" s="1178"/>
      <c r="DX51" s="1032"/>
      <c r="DY51" s="1178"/>
      <c r="DZ51" s="1032"/>
      <c r="EA51" s="1178"/>
      <c r="EB51" s="1032"/>
      <c r="EC51" s="1178"/>
      <c r="ED51" s="1032"/>
      <c r="EE51" s="1178"/>
      <c r="EF51" s="1032"/>
      <c r="EG51" s="1178"/>
      <c r="EH51" s="1032"/>
      <c r="EI51" s="1178"/>
      <c r="EJ51" s="1032"/>
      <c r="EK51" s="1178"/>
      <c r="EL51" s="1032"/>
      <c r="EM51" s="1178"/>
      <c r="EN51" s="1032"/>
      <c r="EO51" s="1178"/>
      <c r="EP51" s="1032"/>
      <c r="EQ51" s="1178"/>
      <c r="ER51" s="1032"/>
      <c r="ES51" s="1178"/>
      <c r="ET51" s="1032"/>
      <c r="EU51" s="1178"/>
      <c r="EV51" s="1032"/>
      <c r="EW51" s="1178"/>
      <c r="EX51" s="1032"/>
      <c r="EY51" s="1178"/>
      <c r="EZ51" s="1032"/>
      <c r="FA51" s="1178"/>
      <c r="FB51" s="1032"/>
      <c r="FC51" s="1178"/>
      <c r="FD51" s="1032"/>
      <c r="FE51" s="1178"/>
      <c r="FF51" s="1032"/>
      <c r="FG51" s="1178"/>
      <c r="FH51" s="1032"/>
      <c r="FI51" s="1178"/>
      <c r="FJ51" s="1032"/>
      <c r="FK51" s="1178"/>
      <c r="FL51" s="1032"/>
      <c r="FM51" s="1178"/>
      <c r="FN51" s="1032"/>
      <c r="FO51" s="1178"/>
      <c r="FP51" s="1032"/>
      <c r="FQ51" s="1178"/>
      <c r="FR51" s="1032"/>
      <c r="FS51" s="1178"/>
      <c r="FT51" s="1032"/>
      <c r="FU51" s="1178"/>
      <c r="FV51" s="1032"/>
      <c r="FW51" s="1178"/>
      <c r="FX51" s="1032"/>
      <c r="FY51" s="1178"/>
      <c r="FZ51" s="1032"/>
      <c r="GA51" s="1178"/>
      <c r="GB51" s="1032"/>
      <c r="GC51" s="1178"/>
      <c r="GD51" s="1032"/>
      <c r="GE51" s="1178"/>
      <c r="GF51" s="1032"/>
      <c r="GG51" s="1178"/>
      <c r="GH51" s="1032"/>
      <c r="GI51" s="1178"/>
      <c r="GJ51" s="1032"/>
      <c r="GK51" s="1178"/>
      <c r="GL51" s="1032"/>
      <c r="GM51" s="1178"/>
      <c r="GN51" s="1032"/>
      <c r="GO51" s="1178"/>
      <c r="GP51" s="1032"/>
      <c r="GQ51" s="1178"/>
      <c r="GR51" s="1032"/>
      <c r="GS51" s="1178"/>
      <c r="GT51" s="1032"/>
      <c r="GU51" s="1178"/>
      <c r="GV51" s="1032"/>
      <c r="GW51" s="1178"/>
      <c r="GX51" s="1032"/>
      <c r="GY51" s="1178"/>
      <c r="GZ51" s="1032"/>
      <c r="HA51" s="1178"/>
      <c r="HB51" s="1032"/>
      <c r="HC51" s="1178"/>
      <c r="HD51" s="1032"/>
      <c r="HE51" s="1178"/>
      <c r="HF51" s="1032"/>
      <c r="HG51" s="1178"/>
      <c r="HH51" s="1032"/>
      <c r="HI51" s="1178"/>
      <c r="HJ51" s="1032"/>
      <c r="HK51" s="1178"/>
      <c r="HL51" s="1032"/>
      <c r="HM51" s="1178"/>
      <c r="HN51" s="1032"/>
      <c r="HO51" s="1178"/>
      <c r="HP51" s="1032"/>
      <c r="HQ51" s="1178"/>
      <c r="HR51" s="1032"/>
      <c r="HS51" s="1178"/>
      <c r="HT51" s="1032"/>
      <c r="HU51" s="1178"/>
      <c r="HV51" s="1032"/>
      <c r="HW51" s="1178"/>
      <c r="HX51" s="1032"/>
      <c r="HY51" s="1178"/>
      <c r="HZ51" s="1032"/>
      <c r="IA51" s="1178"/>
      <c r="IB51" s="1032"/>
      <c r="IC51" s="1178"/>
      <c r="ID51" s="1032"/>
      <c r="IE51" s="1178"/>
      <c r="IF51" s="1032"/>
      <c r="IG51" s="1178"/>
      <c r="IH51" s="1032"/>
      <c r="II51" s="1178"/>
      <c r="IJ51" s="1032"/>
      <c r="IK51" s="1178"/>
      <c r="IL51" s="1032"/>
      <c r="IM51" s="1178"/>
      <c r="IN51" s="1032"/>
      <c r="IO51" s="1178"/>
      <c r="IP51" s="1032"/>
      <c r="IQ51" s="1178"/>
      <c r="IR51" s="1032"/>
      <c r="IS51" s="1178"/>
      <c r="IT51" s="1032"/>
      <c r="IU51" s="1178"/>
      <c r="IV51" s="1032"/>
      <c r="IW51" s="1178"/>
      <c r="IX51" s="1032"/>
      <c r="IY51" s="1178"/>
      <c r="IZ51" s="1032"/>
      <c r="JA51" s="1178"/>
      <c r="JB51" s="1032"/>
      <c r="JC51" s="1178"/>
      <c r="JD51" s="1032"/>
      <c r="JE51" s="1178"/>
      <c r="JF51" s="1032"/>
      <c r="JG51" s="1178"/>
      <c r="JH51" s="1032"/>
      <c r="JI51" s="1178"/>
      <c r="JJ51" s="1032"/>
      <c r="JK51" s="1178"/>
      <c r="JL51" s="1032"/>
      <c r="JM51" s="1178"/>
      <c r="JN51" s="1032"/>
      <c r="JO51" s="1178"/>
      <c r="JP51" s="1032"/>
      <c r="JQ51" s="1178"/>
      <c r="JR51" s="1032"/>
      <c r="JS51" s="1178"/>
      <c r="JT51" s="1032"/>
      <c r="JU51" s="1178"/>
      <c r="JV51" s="1032"/>
      <c r="JW51" s="1178"/>
      <c r="JX51" s="1032"/>
      <c r="JY51" s="1178"/>
      <c r="JZ51" s="1032"/>
      <c r="KA51" s="1178"/>
      <c r="KB51" s="1032"/>
      <c r="KC51" s="1178"/>
      <c r="KD51" s="1032"/>
      <c r="KE51" s="1178"/>
      <c r="KF51" s="1032"/>
      <c r="KG51" s="1178"/>
      <c r="KH51" s="1032"/>
      <c r="KI51" s="1178"/>
      <c r="KJ51" s="1032"/>
      <c r="KK51" s="1178"/>
      <c r="KL51" s="1032"/>
      <c r="KM51" s="1178"/>
      <c r="KN51" s="1032"/>
      <c r="KO51" s="1178"/>
      <c r="KP51" s="1032"/>
      <c r="KQ51" s="1178"/>
      <c r="KR51" s="1032"/>
      <c r="KS51" s="1178"/>
      <c r="KT51" s="1032"/>
      <c r="KU51" s="1178"/>
      <c r="KV51" s="1032"/>
      <c r="KW51" s="1178"/>
      <c r="KX51" s="1032"/>
      <c r="KY51" s="1178"/>
      <c r="KZ51" s="1032"/>
      <c r="LA51" s="1178"/>
      <c r="LB51" s="1032"/>
      <c r="LC51" s="1178"/>
      <c r="LD51" s="1032"/>
      <c r="LE51" s="1178"/>
      <c r="LF51" s="1032"/>
      <c r="LG51" s="1178"/>
      <c r="LH51" s="1032"/>
      <c r="LI51" s="1178"/>
      <c r="LJ51" s="1032"/>
      <c r="LK51" s="1178"/>
      <c r="LL51" s="1032"/>
      <c r="LM51" s="1178"/>
      <c r="LN51" s="1032"/>
      <c r="LO51" s="1178"/>
      <c r="LP51" s="1032"/>
      <c r="LQ51" s="1178"/>
      <c r="LR51" s="1032"/>
      <c r="LS51" s="1178"/>
      <c r="LT51" s="1032"/>
      <c r="LU51" s="1178"/>
      <c r="LV51" s="1032"/>
      <c r="LW51" s="1178"/>
      <c r="LX51" s="1032"/>
      <c r="LY51" s="1178"/>
      <c r="LZ51" s="1032"/>
      <c r="MA51" s="1178"/>
      <c r="MB51" s="1032"/>
      <c r="MC51" s="1178"/>
      <c r="MD51" s="1032"/>
      <c r="ME51" s="1178"/>
      <c r="MF51" s="1032"/>
      <c r="MG51" s="1178"/>
      <c r="MH51" s="1032"/>
      <c r="MI51" s="1178"/>
      <c r="MJ51" s="1032"/>
      <c r="MK51" s="1178"/>
      <c r="ML51" s="1032"/>
      <c r="MM51" s="1178"/>
      <c r="MN51" s="1032"/>
      <c r="MO51" s="1178"/>
      <c r="MP51" s="1032"/>
      <c r="MQ51" s="1178"/>
      <c r="MR51" s="1032"/>
      <c r="MS51" s="1178"/>
      <c r="MT51" s="1032"/>
      <c r="MU51" s="1178"/>
      <c r="MV51" s="1032"/>
      <c r="MW51" s="1178"/>
      <c r="MX51" s="1032"/>
      <c r="MY51" s="1178"/>
      <c r="MZ51" s="1032"/>
      <c r="NA51" s="1178"/>
      <c r="NB51" s="1032"/>
      <c r="NC51" s="1178"/>
      <c r="ND51" s="1032"/>
      <c r="NE51" s="1178"/>
      <c r="NF51" s="1032"/>
      <c r="NG51" s="1178"/>
      <c r="NH51" s="1032"/>
      <c r="NI51" s="1178"/>
      <c r="NJ51" s="1032"/>
      <c r="NK51" s="1178"/>
      <c r="NL51" s="1032"/>
      <c r="NM51" s="1178"/>
      <c r="NN51" s="1032"/>
      <c r="NO51" s="1178"/>
      <c r="NP51" s="1032"/>
      <c r="NQ51" s="1178"/>
      <c r="NR51" s="1032"/>
      <c r="NS51" s="298"/>
      <c r="OF51" s="767">
        <v>0</v>
      </c>
    </row>
    <row s="1644" customFormat="1" customHeight="1" ht="45" hidden="1">
      <c r="A52" s="2401"/>
      <c r="B52" s="520"/>
      <c r="D52" s="674" t="s">
        <v>117</v>
      </c>
      <c r="E52" s="675" t="s">
        <v>1539</v>
      </c>
      <c r="F52" s="669" t="s">
        <v>1517</v>
      </c>
      <c r="G52" s="677"/>
      <c r="H52" s="1032"/>
      <c r="I52" s="677"/>
      <c r="J52" s="1032"/>
      <c r="K52" s="1178"/>
      <c r="L52" s="1032"/>
      <c r="M52" s="1178"/>
      <c r="N52" s="1032"/>
      <c r="O52" s="1178"/>
      <c r="P52" s="1032"/>
      <c r="Q52" s="1178"/>
      <c r="R52" s="1032"/>
      <c r="S52" s="1178"/>
      <c r="T52" s="1032"/>
      <c r="U52" s="1178"/>
      <c r="V52" s="1032"/>
      <c r="W52" s="1178"/>
      <c r="X52" s="1032"/>
      <c r="Y52" s="1178"/>
      <c r="Z52" s="1032"/>
      <c r="AA52" s="1178"/>
      <c r="AB52" s="1032"/>
      <c r="AC52" s="1178"/>
      <c r="AD52" s="1032"/>
      <c r="AE52" s="1178"/>
      <c r="AF52" s="1032"/>
      <c r="AG52" s="1178"/>
      <c r="AH52" s="1032"/>
      <c r="AI52" s="1178"/>
      <c r="AJ52" s="1032"/>
      <c r="AK52" s="1178"/>
      <c r="AL52" s="1032"/>
      <c r="AM52" s="1178"/>
      <c r="AN52" s="1032"/>
      <c r="AO52" s="1178"/>
      <c r="AP52" s="1032"/>
      <c r="AQ52" s="1178"/>
      <c r="AR52" s="1032"/>
      <c r="AS52" s="1178"/>
      <c r="AT52" s="1032"/>
      <c r="AU52" s="1178"/>
      <c r="AV52" s="1032"/>
      <c r="AW52" s="1178"/>
      <c r="AX52" s="1032"/>
      <c r="AY52" s="1178"/>
      <c r="AZ52" s="1032"/>
      <c r="BA52" s="1178"/>
      <c r="BB52" s="1032"/>
      <c r="BC52" s="1178"/>
      <c r="BD52" s="1032"/>
      <c r="BE52" s="1178"/>
      <c r="BF52" s="1032"/>
      <c r="BG52" s="1178"/>
      <c r="BH52" s="1032"/>
      <c r="BI52" s="1178"/>
      <c r="BJ52" s="1032"/>
      <c r="BK52" s="1178"/>
      <c r="BL52" s="1032"/>
      <c r="BM52" s="1178"/>
      <c r="BN52" s="1032"/>
      <c r="BO52" s="1178"/>
      <c r="BP52" s="1032"/>
      <c r="BQ52" s="1178"/>
      <c r="BR52" s="1032"/>
      <c r="BS52" s="1178"/>
      <c r="BT52" s="1032"/>
      <c r="BU52" s="1178"/>
      <c r="BV52" s="1032"/>
      <c r="BW52" s="1178"/>
      <c r="BX52" s="1032"/>
      <c r="BY52" s="1178"/>
      <c r="BZ52" s="1032"/>
      <c r="CA52" s="1178"/>
      <c r="CB52" s="1032"/>
      <c r="CC52" s="1178"/>
      <c r="CD52" s="1032"/>
      <c r="CE52" s="1178"/>
      <c r="CF52" s="1032"/>
      <c r="CG52" s="1178"/>
      <c r="CH52" s="1032"/>
      <c r="CI52" s="1178"/>
      <c r="CJ52" s="1032"/>
      <c r="CK52" s="1178"/>
      <c r="CL52" s="1032"/>
      <c r="CM52" s="1178"/>
      <c r="CN52" s="1032"/>
      <c r="CO52" s="1178"/>
      <c r="CP52" s="1032"/>
      <c r="CQ52" s="1178"/>
      <c r="CR52" s="1032"/>
      <c r="CS52" s="1178"/>
      <c r="CT52" s="1032"/>
      <c r="CU52" s="1178"/>
      <c r="CV52" s="1032"/>
      <c r="CW52" s="1178"/>
      <c r="CX52" s="1032"/>
      <c r="CY52" s="1178"/>
      <c r="CZ52" s="1032"/>
      <c r="DA52" s="1178"/>
      <c r="DB52" s="1032"/>
      <c r="DC52" s="1178"/>
      <c r="DD52" s="1032"/>
      <c r="DE52" s="1178"/>
      <c r="DF52" s="1032"/>
      <c r="DG52" s="1178"/>
      <c r="DH52" s="1032"/>
      <c r="DI52" s="1178"/>
      <c r="DJ52" s="1032"/>
      <c r="DK52" s="1178"/>
      <c r="DL52" s="1032"/>
      <c r="DM52" s="1178"/>
      <c r="DN52" s="1032"/>
      <c r="DO52" s="1178"/>
      <c r="DP52" s="1032"/>
      <c r="DQ52" s="1178"/>
      <c r="DR52" s="1032"/>
      <c r="DS52" s="1178"/>
      <c r="DT52" s="1032"/>
      <c r="DU52" s="1178"/>
      <c r="DV52" s="1032"/>
      <c r="DW52" s="1178"/>
      <c r="DX52" s="1032"/>
      <c r="DY52" s="1178"/>
      <c r="DZ52" s="1032"/>
      <c r="EA52" s="1178"/>
      <c r="EB52" s="1032"/>
      <c r="EC52" s="1178"/>
      <c r="ED52" s="1032"/>
      <c r="EE52" s="1178"/>
      <c r="EF52" s="1032"/>
      <c r="EG52" s="1178"/>
      <c r="EH52" s="1032"/>
      <c r="EI52" s="1178"/>
      <c r="EJ52" s="1032"/>
      <c r="EK52" s="1178"/>
      <c r="EL52" s="1032"/>
      <c r="EM52" s="1178"/>
      <c r="EN52" s="1032"/>
      <c r="EO52" s="1178"/>
      <c r="EP52" s="1032"/>
      <c r="EQ52" s="1178"/>
      <c r="ER52" s="1032"/>
      <c r="ES52" s="1178"/>
      <c r="ET52" s="1032"/>
      <c r="EU52" s="1178"/>
      <c r="EV52" s="1032"/>
      <c r="EW52" s="1178"/>
      <c r="EX52" s="1032"/>
      <c r="EY52" s="1178"/>
      <c r="EZ52" s="1032"/>
      <c r="FA52" s="1178"/>
      <c r="FB52" s="1032"/>
      <c r="FC52" s="1178"/>
      <c r="FD52" s="1032"/>
      <c r="FE52" s="1178"/>
      <c r="FF52" s="1032"/>
      <c r="FG52" s="1178"/>
      <c r="FH52" s="1032"/>
      <c r="FI52" s="1178"/>
      <c r="FJ52" s="1032"/>
      <c r="FK52" s="1178"/>
      <c r="FL52" s="1032"/>
      <c r="FM52" s="1178"/>
      <c r="FN52" s="1032"/>
      <c r="FO52" s="1178"/>
      <c r="FP52" s="1032"/>
      <c r="FQ52" s="1178"/>
      <c r="FR52" s="1032"/>
      <c r="FS52" s="1178"/>
      <c r="FT52" s="1032"/>
      <c r="FU52" s="1178"/>
      <c r="FV52" s="1032"/>
      <c r="FW52" s="1178"/>
      <c r="FX52" s="1032"/>
      <c r="FY52" s="1178"/>
      <c r="FZ52" s="1032"/>
      <c r="GA52" s="1178"/>
      <c r="GB52" s="1032"/>
      <c r="GC52" s="1178"/>
      <c r="GD52" s="1032"/>
      <c r="GE52" s="1178"/>
      <c r="GF52" s="1032"/>
      <c r="GG52" s="1178"/>
      <c r="GH52" s="1032"/>
      <c r="GI52" s="1178"/>
      <c r="GJ52" s="1032"/>
      <c r="GK52" s="1178"/>
      <c r="GL52" s="1032"/>
      <c r="GM52" s="1178"/>
      <c r="GN52" s="1032"/>
      <c r="GO52" s="1178"/>
      <c r="GP52" s="1032"/>
      <c r="GQ52" s="1178"/>
      <c r="GR52" s="1032"/>
      <c r="GS52" s="1178"/>
      <c r="GT52" s="1032"/>
      <c r="GU52" s="1178"/>
      <c r="GV52" s="1032"/>
      <c r="GW52" s="1178"/>
      <c r="GX52" s="1032"/>
      <c r="GY52" s="1178"/>
      <c r="GZ52" s="1032"/>
      <c r="HA52" s="1178"/>
      <c r="HB52" s="1032"/>
      <c r="HC52" s="1178"/>
      <c r="HD52" s="1032"/>
      <c r="HE52" s="1178"/>
      <c r="HF52" s="1032"/>
      <c r="HG52" s="1178"/>
      <c r="HH52" s="1032"/>
      <c r="HI52" s="1178"/>
      <c r="HJ52" s="1032"/>
      <c r="HK52" s="1178"/>
      <c r="HL52" s="1032"/>
      <c r="HM52" s="1178"/>
      <c r="HN52" s="1032"/>
      <c r="HO52" s="1178"/>
      <c r="HP52" s="1032"/>
      <c r="HQ52" s="1178"/>
      <c r="HR52" s="1032"/>
      <c r="HS52" s="1178"/>
      <c r="HT52" s="1032"/>
      <c r="HU52" s="1178"/>
      <c r="HV52" s="1032"/>
      <c r="HW52" s="1178"/>
      <c r="HX52" s="1032"/>
      <c r="HY52" s="1178"/>
      <c r="HZ52" s="1032"/>
      <c r="IA52" s="1178"/>
      <c r="IB52" s="1032"/>
      <c r="IC52" s="1178"/>
      <c r="ID52" s="1032"/>
      <c r="IE52" s="1178"/>
      <c r="IF52" s="1032"/>
      <c r="IG52" s="1178"/>
      <c r="IH52" s="1032"/>
      <c r="II52" s="1178"/>
      <c r="IJ52" s="1032"/>
      <c r="IK52" s="1178"/>
      <c r="IL52" s="1032"/>
      <c r="IM52" s="1178"/>
      <c r="IN52" s="1032"/>
      <c r="IO52" s="1178"/>
      <c r="IP52" s="1032"/>
      <c r="IQ52" s="1178"/>
      <c r="IR52" s="1032"/>
      <c r="IS52" s="1178"/>
      <c r="IT52" s="1032"/>
      <c r="IU52" s="1178"/>
      <c r="IV52" s="1032"/>
      <c r="IW52" s="1178"/>
      <c r="IX52" s="1032"/>
      <c r="IY52" s="1178"/>
      <c r="IZ52" s="1032"/>
      <c r="JA52" s="1178"/>
      <c r="JB52" s="1032"/>
      <c r="JC52" s="1178"/>
      <c r="JD52" s="1032"/>
      <c r="JE52" s="1178"/>
      <c r="JF52" s="1032"/>
      <c r="JG52" s="1178"/>
      <c r="JH52" s="1032"/>
      <c r="JI52" s="1178"/>
      <c r="JJ52" s="1032"/>
      <c r="JK52" s="1178"/>
      <c r="JL52" s="1032"/>
      <c r="JM52" s="1178"/>
      <c r="JN52" s="1032"/>
      <c r="JO52" s="1178"/>
      <c r="JP52" s="1032"/>
      <c r="JQ52" s="1178"/>
      <c r="JR52" s="1032"/>
      <c r="JS52" s="1178"/>
      <c r="JT52" s="1032"/>
      <c r="JU52" s="1178"/>
      <c r="JV52" s="1032"/>
      <c r="JW52" s="1178"/>
      <c r="JX52" s="1032"/>
      <c r="JY52" s="1178"/>
      <c r="JZ52" s="1032"/>
      <c r="KA52" s="1178"/>
      <c r="KB52" s="1032"/>
      <c r="KC52" s="1178"/>
      <c r="KD52" s="1032"/>
      <c r="KE52" s="1178"/>
      <c r="KF52" s="1032"/>
      <c r="KG52" s="1178"/>
      <c r="KH52" s="1032"/>
      <c r="KI52" s="1178"/>
      <c r="KJ52" s="1032"/>
      <c r="KK52" s="1178"/>
      <c r="KL52" s="1032"/>
      <c r="KM52" s="1178"/>
      <c r="KN52" s="1032"/>
      <c r="KO52" s="1178"/>
      <c r="KP52" s="1032"/>
      <c r="KQ52" s="1178"/>
      <c r="KR52" s="1032"/>
      <c r="KS52" s="1178"/>
      <c r="KT52" s="1032"/>
      <c r="KU52" s="1178"/>
      <c r="KV52" s="1032"/>
      <c r="KW52" s="1178"/>
      <c r="KX52" s="1032"/>
      <c r="KY52" s="1178"/>
      <c r="KZ52" s="1032"/>
      <c r="LA52" s="1178"/>
      <c r="LB52" s="1032"/>
      <c r="LC52" s="1178"/>
      <c r="LD52" s="1032"/>
      <c r="LE52" s="1178"/>
      <c r="LF52" s="1032"/>
      <c r="LG52" s="1178"/>
      <c r="LH52" s="1032"/>
      <c r="LI52" s="1178"/>
      <c r="LJ52" s="1032"/>
      <c r="LK52" s="1178"/>
      <c r="LL52" s="1032"/>
      <c r="LM52" s="1178"/>
      <c r="LN52" s="1032"/>
      <c r="LO52" s="1178"/>
      <c r="LP52" s="1032"/>
      <c r="LQ52" s="1178"/>
      <c r="LR52" s="1032"/>
      <c r="LS52" s="1178"/>
      <c r="LT52" s="1032"/>
      <c r="LU52" s="1178"/>
      <c r="LV52" s="1032"/>
      <c r="LW52" s="1178"/>
      <c r="LX52" s="1032"/>
      <c r="LY52" s="1178"/>
      <c r="LZ52" s="1032"/>
      <c r="MA52" s="1178"/>
      <c r="MB52" s="1032"/>
      <c r="MC52" s="1178"/>
      <c r="MD52" s="1032"/>
      <c r="ME52" s="1178"/>
      <c r="MF52" s="1032"/>
      <c r="MG52" s="1178"/>
      <c r="MH52" s="1032"/>
      <c r="MI52" s="1178"/>
      <c r="MJ52" s="1032"/>
      <c r="MK52" s="1178"/>
      <c r="ML52" s="1032"/>
      <c r="MM52" s="1178"/>
      <c r="MN52" s="1032"/>
      <c r="MO52" s="1178"/>
      <c r="MP52" s="1032"/>
      <c r="MQ52" s="1178"/>
      <c r="MR52" s="1032"/>
      <c r="MS52" s="1178"/>
      <c r="MT52" s="1032"/>
      <c r="MU52" s="1178"/>
      <c r="MV52" s="1032"/>
      <c r="MW52" s="1178"/>
      <c r="MX52" s="1032"/>
      <c r="MY52" s="1178"/>
      <c r="MZ52" s="1032"/>
      <c r="NA52" s="1178"/>
      <c r="NB52" s="1032"/>
      <c r="NC52" s="1178"/>
      <c r="ND52" s="1032"/>
      <c r="NE52" s="1178"/>
      <c r="NF52" s="1032"/>
      <c r="NG52" s="1178"/>
      <c r="NH52" s="1032"/>
      <c r="NI52" s="1178"/>
      <c r="NJ52" s="1032"/>
      <c r="NK52" s="1178"/>
      <c r="NL52" s="1032"/>
      <c r="NM52" s="1178"/>
      <c r="NN52" s="1032"/>
      <c r="NO52" s="1178"/>
      <c r="NP52" s="1032"/>
      <c r="NQ52" s="1178"/>
      <c r="NR52" s="1032"/>
      <c r="NS52" s="298"/>
      <c r="OF52" s="767">
        <v>0</v>
      </c>
    </row>
    <row s="1644" customFormat="1" customHeight="1" ht="11.25" hidden="1">
      <c r="A53" s="2401"/>
      <c r="B53" s="520"/>
      <c r="D53" s="674" t="s">
        <v>786</v>
      </c>
      <c r="E53" s="676" t="s">
        <v>1528</v>
      </c>
      <c r="F53" s="669" t="s">
        <v>1517</v>
      </c>
      <c r="G53" s="677"/>
      <c r="H53" s="1032"/>
      <c r="I53" s="677"/>
      <c r="J53" s="1032"/>
      <c r="K53" s="1178"/>
      <c r="L53" s="1032"/>
      <c r="M53" s="1178"/>
      <c r="N53" s="1032"/>
      <c r="O53" s="1178"/>
      <c r="P53" s="1032"/>
      <c r="Q53" s="1178"/>
      <c r="R53" s="1032"/>
      <c r="S53" s="1178"/>
      <c r="T53" s="1032"/>
      <c r="U53" s="1178"/>
      <c r="V53" s="1032"/>
      <c r="W53" s="1178"/>
      <c r="X53" s="1032"/>
      <c r="Y53" s="1178"/>
      <c r="Z53" s="1032"/>
      <c r="AA53" s="1178"/>
      <c r="AB53" s="1032"/>
      <c r="AC53" s="1178"/>
      <c r="AD53" s="1032"/>
      <c r="AE53" s="1178"/>
      <c r="AF53" s="1032"/>
      <c r="AG53" s="1178"/>
      <c r="AH53" s="1032"/>
      <c r="AI53" s="1178"/>
      <c r="AJ53" s="1032"/>
      <c r="AK53" s="1178"/>
      <c r="AL53" s="1032"/>
      <c r="AM53" s="1178"/>
      <c r="AN53" s="1032"/>
      <c r="AO53" s="1178"/>
      <c r="AP53" s="1032"/>
      <c r="AQ53" s="1178"/>
      <c r="AR53" s="1032"/>
      <c r="AS53" s="1178"/>
      <c r="AT53" s="1032"/>
      <c r="AU53" s="1178"/>
      <c r="AV53" s="1032"/>
      <c r="AW53" s="1178"/>
      <c r="AX53" s="1032"/>
      <c r="AY53" s="1178"/>
      <c r="AZ53" s="1032"/>
      <c r="BA53" s="1178"/>
      <c r="BB53" s="1032"/>
      <c r="BC53" s="1178"/>
      <c r="BD53" s="1032"/>
      <c r="BE53" s="1178"/>
      <c r="BF53" s="1032"/>
      <c r="BG53" s="1178"/>
      <c r="BH53" s="1032"/>
      <c r="BI53" s="1178"/>
      <c r="BJ53" s="1032"/>
      <c r="BK53" s="1178"/>
      <c r="BL53" s="1032"/>
      <c r="BM53" s="1178"/>
      <c r="BN53" s="1032"/>
      <c r="BO53" s="1178"/>
      <c r="BP53" s="1032"/>
      <c r="BQ53" s="1178"/>
      <c r="BR53" s="1032"/>
      <c r="BS53" s="1178"/>
      <c r="BT53" s="1032"/>
      <c r="BU53" s="1178"/>
      <c r="BV53" s="1032"/>
      <c r="BW53" s="1178"/>
      <c r="BX53" s="1032"/>
      <c r="BY53" s="1178"/>
      <c r="BZ53" s="1032"/>
      <c r="CA53" s="1178"/>
      <c r="CB53" s="1032"/>
      <c r="CC53" s="1178"/>
      <c r="CD53" s="1032"/>
      <c r="CE53" s="1178"/>
      <c r="CF53" s="1032"/>
      <c r="CG53" s="1178"/>
      <c r="CH53" s="1032"/>
      <c r="CI53" s="1178"/>
      <c r="CJ53" s="1032"/>
      <c r="CK53" s="1178"/>
      <c r="CL53" s="1032"/>
      <c r="CM53" s="1178"/>
      <c r="CN53" s="1032"/>
      <c r="CO53" s="1178"/>
      <c r="CP53" s="1032"/>
      <c r="CQ53" s="1178"/>
      <c r="CR53" s="1032"/>
      <c r="CS53" s="1178"/>
      <c r="CT53" s="1032"/>
      <c r="CU53" s="1178"/>
      <c r="CV53" s="1032"/>
      <c r="CW53" s="1178"/>
      <c r="CX53" s="1032"/>
      <c r="CY53" s="1178"/>
      <c r="CZ53" s="1032"/>
      <c r="DA53" s="1178"/>
      <c r="DB53" s="1032"/>
      <c r="DC53" s="1178"/>
      <c r="DD53" s="1032"/>
      <c r="DE53" s="1178"/>
      <c r="DF53" s="1032"/>
      <c r="DG53" s="1178"/>
      <c r="DH53" s="1032"/>
      <c r="DI53" s="1178"/>
      <c r="DJ53" s="1032"/>
      <c r="DK53" s="1178"/>
      <c r="DL53" s="1032"/>
      <c r="DM53" s="1178"/>
      <c r="DN53" s="1032"/>
      <c r="DO53" s="1178"/>
      <c r="DP53" s="1032"/>
      <c r="DQ53" s="1178"/>
      <c r="DR53" s="1032"/>
      <c r="DS53" s="1178"/>
      <c r="DT53" s="1032"/>
      <c r="DU53" s="1178"/>
      <c r="DV53" s="1032"/>
      <c r="DW53" s="1178"/>
      <c r="DX53" s="1032"/>
      <c r="DY53" s="1178"/>
      <c r="DZ53" s="1032"/>
      <c r="EA53" s="1178"/>
      <c r="EB53" s="1032"/>
      <c r="EC53" s="1178"/>
      <c r="ED53" s="1032"/>
      <c r="EE53" s="1178"/>
      <c r="EF53" s="1032"/>
      <c r="EG53" s="1178"/>
      <c r="EH53" s="1032"/>
      <c r="EI53" s="1178"/>
      <c r="EJ53" s="1032"/>
      <c r="EK53" s="1178"/>
      <c r="EL53" s="1032"/>
      <c r="EM53" s="1178"/>
      <c r="EN53" s="1032"/>
      <c r="EO53" s="1178"/>
      <c r="EP53" s="1032"/>
      <c r="EQ53" s="1178"/>
      <c r="ER53" s="1032"/>
      <c r="ES53" s="1178"/>
      <c r="ET53" s="1032"/>
      <c r="EU53" s="1178"/>
      <c r="EV53" s="1032"/>
      <c r="EW53" s="1178"/>
      <c r="EX53" s="1032"/>
      <c r="EY53" s="1178"/>
      <c r="EZ53" s="1032"/>
      <c r="FA53" s="1178"/>
      <c r="FB53" s="1032"/>
      <c r="FC53" s="1178"/>
      <c r="FD53" s="1032"/>
      <c r="FE53" s="1178"/>
      <c r="FF53" s="1032"/>
      <c r="FG53" s="1178"/>
      <c r="FH53" s="1032"/>
      <c r="FI53" s="1178"/>
      <c r="FJ53" s="1032"/>
      <c r="FK53" s="1178"/>
      <c r="FL53" s="1032"/>
      <c r="FM53" s="1178"/>
      <c r="FN53" s="1032"/>
      <c r="FO53" s="1178"/>
      <c r="FP53" s="1032"/>
      <c r="FQ53" s="1178"/>
      <c r="FR53" s="1032"/>
      <c r="FS53" s="1178"/>
      <c r="FT53" s="1032"/>
      <c r="FU53" s="1178"/>
      <c r="FV53" s="1032"/>
      <c r="FW53" s="1178"/>
      <c r="FX53" s="1032"/>
      <c r="FY53" s="1178"/>
      <c r="FZ53" s="1032"/>
      <c r="GA53" s="1178"/>
      <c r="GB53" s="1032"/>
      <c r="GC53" s="1178"/>
      <c r="GD53" s="1032"/>
      <c r="GE53" s="1178"/>
      <c r="GF53" s="1032"/>
      <c r="GG53" s="1178"/>
      <c r="GH53" s="1032"/>
      <c r="GI53" s="1178"/>
      <c r="GJ53" s="1032"/>
      <c r="GK53" s="1178"/>
      <c r="GL53" s="1032"/>
      <c r="GM53" s="1178"/>
      <c r="GN53" s="1032"/>
      <c r="GO53" s="1178"/>
      <c r="GP53" s="1032"/>
      <c r="GQ53" s="1178"/>
      <c r="GR53" s="1032"/>
      <c r="GS53" s="1178"/>
      <c r="GT53" s="1032"/>
      <c r="GU53" s="1178"/>
      <c r="GV53" s="1032"/>
      <c r="GW53" s="1178"/>
      <c r="GX53" s="1032"/>
      <c r="GY53" s="1178"/>
      <c r="GZ53" s="1032"/>
      <c r="HA53" s="1178"/>
      <c r="HB53" s="1032"/>
      <c r="HC53" s="1178"/>
      <c r="HD53" s="1032"/>
      <c r="HE53" s="1178"/>
      <c r="HF53" s="1032"/>
      <c r="HG53" s="1178"/>
      <c r="HH53" s="1032"/>
      <c r="HI53" s="1178"/>
      <c r="HJ53" s="1032"/>
      <c r="HK53" s="1178"/>
      <c r="HL53" s="1032"/>
      <c r="HM53" s="1178"/>
      <c r="HN53" s="1032"/>
      <c r="HO53" s="1178"/>
      <c r="HP53" s="1032"/>
      <c r="HQ53" s="1178"/>
      <c r="HR53" s="1032"/>
      <c r="HS53" s="1178"/>
      <c r="HT53" s="1032"/>
      <c r="HU53" s="1178"/>
      <c r="HV53" s="1032"/>
      <c r="HW53" s="1178"/>
      <c r="HX53" s="1032"/>
      <c r="HY53" s="1178"/>
      <c r="HZ53" s="1032"/>
      <c r="IA53" s="1178"/>
      <c r="IB53" s="1032"/>
      <c r="IC53" s="1178"/>
      <c r="ID53" s="1032"/>
      <c r="IE53" s="1178"/>
      <c r="IF53" s="1032"/>
      <c r="IG53" s="1178"/>
      <c r="IH53" s="1032"/>
      <c r="II53" s="1178"/>
      <c r="IJ53" s="1032"/>
      <c r="IK53" s="1178"/>
      <c r="IL53" s="1032"/>
      <c r="IM53" s="1178"/>
      <c r="IN53" s="1032"/>
      <c r="IO53" s="1178"/>
      <c r="IP53" s="1032"/>
      <c r="IQ53" s="1178"/>
      <c r="IR53" s="1032"/>
      <c r="IS53" s="1178"/>
      <c r="IT53" s="1032"/>
      <c r="IU53" s="1178"/>
      <c r="IV53" s="1032"/>
      <c r="IW53" s="1178"/>
      <c r="IX53" s="1032"/>
      <c r="IY53" s="1178"/>
      <c r="IZ53" s="1032"/>
      <c r="JA53" s="1178"/>
      <c r="JB53" s="1032"/>
      <c r="JC53" s="1178"/>
      <c r="JD53" s="1032"/>
      <c r="JE53" s="1178"/>
      <c r="JF53" s="1032"/>
      <c r="JG53" s="1178"/>
      <c r="JH53" s="1032"/>
      <c r="JI53" s="1178"/>
      <c r="JJ53" s="1032"/>
      <c r="JK53" s="1178"/>
      <c r="JL53" s="1032"/>
      <c r="JM53" s="1178"/>
      <c r="JN53" s="1032"/>
      <c r="JO53" s="1178"/>
      <c r="JP53" s="1032"/>
      <c r="JQ53" s="1178"/>
      <c r="JR53" s="1032"/>
      <c r="JS53" s="1178"/>
      <c r="JT53" s="1032"/>
      <c r="JU53" s="1178"/>
      <c r="JV53" s="1032"/>
      <c r="JW53" s="1178"/>
      <c r="JX53" s="1032"/>
      <c r="JY53" s="1178"/>
      <c r="JZ53" s="1032"/>
      <c r="KA53" s="1178"/>
      <c r="KB53" s="1032"/>
      <c r="KC53" s="1178"/>
      <c r="KD53" s="1032"/>
      <c r="KE53" s="1178"/>
      <c r="KF53" s="1032"/>
      <c r="KG53" s="1178"/>
      <c r="KH53" s="1032"/>
      <c r="KI53" s="1178"/>
      <c r="KJ53" s="1032"/>
      <c r="KK53" s="1178"/>
      <c r="KL53" s="1032"/>
      <c r="KM53" s="1178"/>
      <c r="KN53" s="1032"/>
      <c r="KO53" s="1178"/>
      <c r="KP53" s="1032"/>
      <c r="KQ53" s="1178"/>
      <c r="KR53" s="1032"/>
      <c r="KS53" s="1178"/>
      <c r="KT53" s="1032"/>
      <c r="KU53" s="1178"/>
      <c r="KV53" s="1032"/>
      <c r="KW53" s="1178"/>
      <c r="KX53" s="1032"/>
      <c r="KY53" s="1178"/>
      <c r="KZ53" s="1032"/>
      <c r="LA53" s="1178"/>
      <c r="LB53" s="1032"/>
      <c r="LC53" s="1178"/>
      <c r="LD53" s="1032"/>
      <c r="LE53" s="1178"/>
      <c r="LF53" s="1032"/>
      <c r="LG53" s="1178"/>
      <c r="LH53" s="1032"/>
      <c r="LI53" s="1178"/>
      <c r="LJ53" s="1032"/>
      <c r="LK53" s="1178"/>
      <c r="LL53" s="1032"/>
      <c r="LM53" s="1178"/>
      <c r="LN53" s="1032"/>
      <c r="LO53" s="1178"/>
      <c r="LP53" s="1032"/>
      <c r="LQ53" s="1178"/>
      <c r="LR53" s="1032"/>
      <c r="LS53" s="1178"/>
      <c r="LT53" s="1032"/>
      <c r="LU53" s="1178"/>
      <c r="LV53" s="1032"/>
      <c r="LW53" s="1178"/>
      <c r="LX53" s="1032"/>
      <c r="LY53" s="1178"/>
      <c r="LZ53" s="1032"/>
      <c r="MA53" s="1178"/>
      <c r="MB53" s="1032"/>
      <c r="MC53" s="1178"/>
      <c r="MD53" s="1032"/>
      <c r="ME53" s="1178"/>
      <c r="MF53" s="1032"/>
      <c r="MG53" s="1178"/>
      <c r="MH53" s="1032"/>
      <c r="MI53" s="1178"/>
      <c r="MJ53" s="1032"/>
      <c r="MK53" s="1178"/>
      <c r="ML53" s="1032"/>
      <c r="MM53" s="1178"/>
      <c r="MN53" s="1032"/>
      <c r="MO53" s="1178"/>
      <c r="MP53" s="1032"/>
      <c r="MQ53" s="1178"/>
      <c r="MR53" s="1032"/>
      <c r="MS53" s="1178"/>
      <c r="MT53" s="1032"/>
      <c r="MU53" s="1178"/>
      <c r="MV53" s="1032"/>
      <c r="MW53" s="1178"/>
      <c r="MX53" s="1032"/>
      <c r="MY53" s="1178"/>
      <c r="MZ53" s="1032"/>
      <c r="NA53" s="1178"/>
      <c r="NB53" s="1032"/>
      <c r="NC53" s="1178"/>
      <c r="ND53" s="1032"/>
      <c r="NE53" s="1178"/>
      <c r="NF53" s="1032"/>
      <c r="NG53" s="1178"/>
      <c r="NH53" s="1032"/>
      <c r="NI53" s="1178"/>
      <c r="NJ53" s="1032"/>
      <c r="NK53" s="1178"/>
      <c r="NL53" s="1032"/>
      <c r="NM53" s="1178"/>
      <c r="NN53" s="1032"/>
      <c r="NO53" s="1178"/>
      <c r="NP53" s="1032"/>
      <c r="NQ53" s="1178"/>
      <c r="NR53" s="1032"/>
      <c r="NS53" s="298"/>
      <c r="OF53" s="767">
        <v>0</v>
      </c>
    </row>
    <row s="1644" customFormat="1" customHeight="1" ht="11.25" hidden="1">
      <c r="A54" s="2401"/>
      <c r="B54" s="520"/>
      <c r="D54" s="674" t="s">
        <v>1540</v>
      </c>
      <c r="E54" s="676" t="s">
        <v>1529</v>
      </c>
      <c r="F54" s="669" t="s">
        <v>1517</v>
      </c>
      <c r="G54" s="677"/>
      <c r="H54" s="1032"/>
      <c r="I54" s="677"/>
      <c r="J54" s="1032"/>
      <c r="K54" s="1178"/>
      <c r="L54" s="1032"/>
      <c r="M54" s="1178"/>
      <c r="N54" s="1032"/>
      <c r="O54" s="1178"/>
      <c r="P54" s="1032"/>
      <c r="Q54" s="1178"/>
      <c r="R54" s="1032"/>
      <c r="S54" s="1178"/>
      <c r="T54" s="1032"/>
      <c r="U54" s="1178"/>
      <c r="V54" s="1032"/>
      <c r="W54" s="1178"/>
      <c r="X54" s="1032"/>
      <c r="Y54" s="1178"/>
      <c r="Z54" s="1032"/>
      <c r="AA54" s="1178"/>
      <c r="AB54" s="1032"/>
      <c r="AC54" s="1178"/>
      <c r="AD54" s="1032"/>
      <c r="AE54" s="1178"/>
      <c r="AF54" s="1032"/>
      <c r="AG54" s="1178"/>
      <c r="AH54" s="1032"/>
      <c r="AI54" s="1178"/>
      <c r="AJ54" s="1032"/>
      <c r="AK54" s="1178"/>
      <c r="AL54" s="1032"/>
      <c r="AM54" s="1178"/>
      <c r="AN54" s="1032"/>
      <c r="AO54" s="1178"/>
      <c r="AP54" s="1032"/>
      <c r="AQ54" s="1178"/>
      <c r="AR54" s="1032"/>
      <c r="AS54" s="1178"/>
      <c r="AT54" s="1032"/>
      <c r="AU54" s="1178"/>
      <c r="AV54" s="1032"/>
      <c r="AW54" s="1178"/>
      <c r="AX54" s="1032"/>
      <c r="AY54" s="1178"/>
      <c r="AZ54" s="1032"/>
      <c r="BA54" s="1178"/>
      <c r="BB54" s="1032"/>
      <c r="BC54" s="1178"/>
      <c r="BD54" s="1032"/>
      <c r="BE54" s="1178"/>
      <c r="BF54" s="1032"/>
      <c r="BG54" s="1178"/>
      <c r="BH54" s="1032"/>
      <c r="BI54" s="1178"/>
      <c r="BJ54" s="1032"/>
      <c r="BK54" s="1178"/>
      <c r="BL54" s="1032"/>
      <c r="BM54" s="1178"/>
      <c r="BN54" s="1032"/>
      <c r="BO54" s="1178"/>
      <c r="BP54" s="1032"/>
      <c r="BQ54" s="1178"/>
      <c r="BR54" s="1032"/>
      <c r="BS54" s="1178"/>
      <c r="BT54" s="1032"/>
      <c r="BU54" s="1178"/>
      <c r="BV54" s="1032"/>
      <c r="BW54" s="1178"/>
      <c r="BX54" s="1032"/>
      <c r="BY54" s="1178"/>
      <c r="BZ54" s="1032"/>
      <c r="CA54" s="1178"/>
      <c r="CB54" s="1032"/>
      <c r="CC54" s="1178"/>
      <c r="CD54" s="1032"/>
      <c r="CE54" s="1178"/>
      <c r="CF54" s="1032"/>
      <c r="CG54" s="1178"/>
      <c r="CH54" s="1032"/>
      <c r="CI54" s="1178"/>
      <c r="CJ54" s="1032"/>
      <c r="CK54" s="1178"/>
      <c r="CL54" s="1032"/>
      <c r="CM54" s="1178"/>
      <c r="CN54" s="1032"/>
      <c r="CO54" s="1178"/>
      <c r="CP54" s="1032"/>
      <c r="CQ54" s="1178"/>
      <c r="CR54" s="1032"/>
      <c r="CS54" s="1178"/>
      <c r="CT54" s="1032"/>
      <c r="CU54" s="1178"/>
      <c r="CV54" s="1032"/>
      <c r="CW54" s="1178"/>
      <c r="CX54" s="1032"/>
      <c r="CY54" s="1178"/>
      <c r="CZ54" s="1032"/>
      <c r="DA54" s="1178"/>
      <c r="DB54" s="1032"/>
      <c r="DC54" s="1178"/>
      <c r="DD54" s="1032"/>
      <c r="DE54" s="1178"/>
      <c r="DF54" s="1032"/>
      <c r="DG54" s="1178"/>
      <c r="DH54" s="1032"/>
      <c r="DI54" s="1178"/>
      <c r="DJ54" s="1032"/>
      <c r="DK54" s="1178"/>
      <c r="DL54" s="1032"/>
      <c r="DM54" s="1178"/>
      <c r="DN54" s="1032"/>
      <c r="DO54" s="1178"/>
      <c r="DP54" s="1032"/>
      <c r="DQ54" s="1178"/>
      <c r="DR54" s="1032"/>
      <c r="DS54" s="1178"/>
      <c r="DT54" s="1032"/>
      <c r="DU54" s="1178"/>
      <c r="DV54" s="1032"/>
      <c r="DW54" s="1178"/>
      <c r="DX54" s="1032"/>
      <c r="DY54" s="1178"/>
      <c r="DZ54" s="1032"/>
      <c r="EA54" s="1178"/>
      <c r="EB54" s="1032"/>
      <c r="EC54" s="1178"/>
      <c r="ED54" s="1032"/>
      <c r="EE54" s="1178"/>
      <c r="EF54" s="1032"/>
      <c r="EG54" s="1178"/>
      <c r="EH54" s="1032"/>
      <c r="EI54" s="1178"/>
      <c r="EJ54" s="1032"/>
      <c r="EK54" s="1178"/>
      <c r="EL54" s="1032"/>
      <c r="EM54" s="1178"/>
      <c r="EN54" s="1032"/>
      <c r="EO54" s="1178"/>
      <c r="EP54" s="1032"/>
      <c r="EQ54" s="1178"/>
      <c r="ER54" s="1032"/>
      <c r="ES54" s="1178"/>
      <c r="ET54" s="1032"/>
      <c r="EU54" s="1178"/>
      <c r="EV54" s="1032"/>
      <c r="EW54" s="1178"/>
      <c r="EX54" s="1032"/>
      <c r="EY54" s="1178"/>
      <c r="EZ54" s="1032"/>
      <c r="FA54" s="1178"/>
      <c r="FB54" s="1032"/>
      <c r="FC54" s="1178"/>
      <c r="FD54" s="1032"/>
      <c r="FE54" s="1178"/>
      <c r="FF54" s="1032"/>
      <c r="FG54" s="1178"/>
      <c r="FH54" s="1032"/>
      <c r="FI54" s="1178"/>
      <c r="FJ54" s="1032"/>
      <c r="FK54" s="1178"/>
      <c r="FL54" s="1032"/>
      <c r="FM54" s="1178"/>
      <c r="FN54" s="1032"/>
      <c r="FO54" s="1178"/>
      <c r="FP54" s="1032"/>
      <c r="FQ54" s="1178"/>
      <c r="FR54" s="1032"/>
      <c r="FS54" s="1178"/>
      <c r="FT54" s="1032"/>
      <c r="FU54" s="1178"/>
      <c r="FV54" s="1032"/>
      <c r="FW54" s="1178"/>
      <c r="FX54" s="1032"/>
      <c r="FY54" s="1178"/>
      <c r="FZ54" s="1032"/>
      <c r="GA54" s="1178"/>
      <c r="GB54" s="1032"/>
      <c r="GC54" s="1178"/>
      <c r="GD54" s="1032"/>
      <c r="GE54" s="1178"/>
      <c r="GF54" s="1032"/>
      <c r="GG54" s="1178"/>
      <c r="GH54" s="1032"/>
      <c r="GI54" s="1178"/>
      <c r="GJ54" s="1032"/>
      <c r="GK54" s="1178"/>
      <c r="GL54" s="1032"/>
      <c r="GM54" s="1178"/>
      <c r="GN54" s="1032"/>
      <c r="GO54" s="1178"/>
      <c r="GP54" s="1032"/>
      <c r="GQ54" s="1178"/>
      <c r="GR54" s="1032"/>
      <c r="GS54" s="1178"/>
      <c r="GT54" s="1032"/>
      <c r="GU54" s="1178"/>
      <c r="GV54" s="1032"/>
      <c r="GW54" s="1178"/>
      <c r="GX54" s="1032"/>
      <c r="GY54" s="1178"/>
      <c r="GZ54" s="1032"/>
      <c r="HA54" s="1178"/>
      <c r="HB54" s="1032"/>
      <c r="HC54" s="1178"/>
      <c r="HD54" s="1032"/>
      <c r="HE54" s="1178"/>
      <c r="HF54" s="1032"/>
      <c r="HG54" s="1178"/>
      <c r="HH54" s="1032"/>
      <c r="HI54" s="1178"/>
      <c r="HJ54" s="1032"/>
      <c r="HK54" s="1178"/>
      <c r="HL54" s="1032"/>
      <c r="HM54" s="1178"/>
      <c r="HN54" s="1032"/>
      <c r="HO54" s="1178"/>
      <c r="HP54" s="1032"/>
      <c r="HQ54" s="1178"/>
      <c r="HR54" s="1032"/>
      <c r="HS54" s="1178"/>
      <c r="HT54" s="1032"/>
      <c r="HU54" s="1178"/>
      <c r="HV54" s="1032"/>
      <c r="HW54" s="1178"/>
      <c r="HX54" s="1032"/>
      <c r="HY54" s="1178"/>
      <c r="HZ54" s="1032"/>
      <c r="IA54" s="1178"/>
      <c r="IB54" s="1032"/>
      <c r="IC54" s="1178"/>
      <c r="ID54" s="1032"/>
      <c r="IE54" s="1178"/>
      <c r="IF54" s="1032"/>
      <c r="IG54" s="1178"/>
      <c r="IH54" s="1032"/>
      <c r="II54" s="1178"/>
      <c r="IJ54" s="1032"/>
      <c r="IK54" s="1178"/>
      <c r="IL54" s="1032"/>
      <c r="IM54" s="1178"/>
      <c r="IN54" s="1032"/>
      <c r="IO54" s="1178"/>
      <c r="IP54" s="1032"/>
      <c r="IQ54" s="1178"/>
      <c r="IR54" s="1032"/>
      <c r="IS54" s="1178"/>
      <c r="IT54" s="1032"/>
      <c r="IU54" s="1178"/>
      <c r="IV54" s="1032"/>
      <c r="IW54" s="1178"/>
      <c r="IX54" s="1032"/>
      <c r="IY54" s="1178"/>
      <c r="IZ54" s="1032"/>
      <c r="JA54" s="1178"/>
      <c r="JB54" s="1032"/>
      <c r="JC54" s="1178"/>
      <c r="JD54" s="1032"/>
      <c r="JE54" s="1178"/>
      <c r="JF54" s="1032"/>
      <c r="JG54" s="1178"/>
      <c r="JH54" s="1032"/>
      <c r="JI54" s="1178"/>
      <c r="JJ54" s="1032"/>
      <c r="JK54" s="1178"/>
      <c r="JL54" s="1032"/>
      <c r="JM54" s="1178"/>
      <c r="JN54" s="1032"/>
      <c r="JO54" s="1178"/>
      <c r="JP54" s="1032"/>
      <c r="JQ54" s="1178"/>
      <c r="JR54" s="1032"/>
      <c r="JS54" s="1178"/>
      <c r="JT54" s="1032"/>
      <c r="JU54" s="1178"/>
      <c r="JV54" s="1032"/>
      <c r="JW54" s="1178"/>
      <c r="JX54" s="1032"/>
      <c r="JY54" s="1178"/>
      <c r="JZ54" s="1032"/>
      <c r="KA54" s="1178"/>
      <c r="KB54" s="1032"/>
      <c r="KC54" s="1178"/>
      <c r="KD54" s="1032"/>
      <c r="KE54" s="1178"/>
      <c r="KF54" s="1032"/>
      <c r="KG54" s="1178"/>
      <c r="KH54" s="1032"/>
      <c r="KI54" s="1178"/>
      <c r="KJ54" s="1032"/>
      <c r="KK54" s="1178"/>
      <c r="KL54" s="1032"/>
      <c r="KM54" s="1178"/>
      <c r="KN54" s="1032"/>
      <c r="KO54" s="1178"/>
      <c r="KP54" s="1032"/>
      <c r="KQ54" s="1178"/>
      <c r="KR54" s="1032"/>
      <c r="KS54" s="1178"/>
      <c r="KT54" s="1032"/>
      <c r="KU54" s="1178"/>
      <c r="KV54" s="1032"/>
      <c r="KW54" s="1178"/>
      <c r="KX54" s="1032"/>
      <c r="KY54" s="1178"/>
      <c r="KZ54" s="1032"/>
      <c r="LA54" s="1178"/>
      <c r="LB54" s="1032"/>
      <c r="LC54" s="1178"/>
      <c r="LD54" s="1032"/>
      <c r="LE54" s="1178"/>
      <c r="LF54" s="1032"/>
      <c r="LG54" s="1178"/>
      <c r="LH54" s="1032"/>
      <c r="LI54" s="1178"/>
      <c r="LJ54" s="1032"/>
      <c r="LK54" s="1178"/>
      <c r="LL54" s="1032"/>
      <c r="LM54" s="1178"/>
      <c r="LN54" s="1032"/>
      <c r="LO54" s="1178"/>
      <c r="LP54" s="1032"/>
      <c r="LQ54" s="1178"/>
      <c r="LR54" s="1032"/>
      <c r="LS54" s="1178"/>
      <c r="LT54" s="1032"/>
      <c r="LU54" s="1178"/>
      <c r="LV54" s="1032"/>
      <c r="LW54" s="1178"/>
      <c r="LX54" s="1032"/>
      <c r="LY54" s="1178"/>
      <c r="LZ54" s="1032"/>
      <c r="MA54" s="1178"/>
      <c r="MB54" s="1032"/>
      <c r="MC54" s="1178"/>
      <c r="MD54" s="1032"/>
      <c r="ME54" s="1178"/>
      <c r="MF54" s="1032"/>
      <c r="MG54" s="1178"/>
      <c r="MH54" s="1032"/>
      <c r="MI54" s="1178"/>
      <c r="MJ54" s="1032"/>
      <c r="MK54" s="1178"/>
      <c r="ML54" s="1032"/>
      <c r="MM54" s="1178"/>
      <c r="MN54" s="1032"/>
      <c r="MO54" s="1178"/>
      <c r="MP54" s="1032"/>
      <c r="MQ54" s="1178"/>
      <c r="MR54" s="1032"/>
      <c r="MS54" s="1178"/>
      <c r="MT54" s="1032"/>
      <c r="MU54" s="1178"/>
      <c r="MV54" s="1032"/>
      <c r="MW54" s="1178"/>
      <c r="MX54" s="1032"/>
      <c r="MY54" s="1178"/>
      <c r="MZ54" s="1032"/>
      <c r="NA54" s="1178"/>
      <c r="NB54" s="1032"/>
      <c r="NC54" s="1178"/>
      <c r="ND54" s="1032"/>
      <c r="NE54" s="1178"/>
      <c r="NF54" s="1032"/>
      <c r="NG54" s="1178"/>
      <c r="NH54" s="1032"/>
      <c r="NI54" s="1178"/>
      <c r="NJ54" s="1032"/>
      <c r="NK54" s="1178"/>
      <c r="NL54" s="1032"/>
      <c r="NM54" s="1178"/>
      <c r="NN54" s="1032"/>
      <c r="NO54" s="1178"/>
      <c r="NP54" s="1032"/>
      <c r="NQ54" s="1178"/>
      <c r="NR54" s="1032"/>
      <c r="NS54" s="298"/>
      <c r="OF54" s="767">
        <v>0</v>
      </c>
    </row>
    <row s="1644" customFormat="1" customHeight="1" ht="11.25" hidden="1">
      <c r="A55" s="2401"/>
      <c r="B55" s="520"/>
      <c r="D55" s="674" t="s">
        <v>1541</v>
      </c>
      <c r="E55" s="676" t="s">
        <v>1530</v>
      </c>
      <c r="F55" s="669" t="s">
        <v>1517</v>
      </c>
      <c r="G55" s="677"/>
      <c r="H55" s="1032"/>
      <c r="I55" s="677"/>
      <c r="J55" s="1032"/>
      <c r="K55" s="1178"/>
      <c r="L55" s="1032"/>
      <c r="M55" s="1178"/>
      <c r="N55" s="1032"/>
      <c r="O55" s="1178"/>
      <c r="P55" s="1032"/>
      <c r="Q55" s="1178"/>
      <c r="R55" s="1032"/>
      <c r="S55" s="1178"/>
      <c r="T55" s="1032"/>
      <c r="U55" s="1178"/>
      <c r="V55" s="1032"/>
      <c r="W55" s="1178"/>
      <c r="X55" s="1032"/>
      <c r="Y55" s="1178"/>
      <c r="Z55" s="1032"/>
      <c r="AA55" s="1178"/>
      <c r="AB55" s="1032"/>
      <c r="AC55" s="1178"/>
      <c r="AD55" s="1032"/>
      <c r="AE55" s="1178"/>
      <c r="AF55" s="1032"/>
      <c r="AG55" s="1178"/>
      <c r="AH55" s="1032"/>
      <c r="AI55" s="1178"/>
      <c r="AJ55" s="1032"/>
      <c r="AK55" s="1178"/>
      <c r="AL55" s="1032"/>
      <c r="AM55" s="1178"/>
      <c r="AN55" s="1032"/>
      <c r="AO55" s="1178"/>
      <c r="AP55" s="1032"/>
      <c r="AQ55" s="1178"/>
      <c r="AR55" s="1032"/>
      <c r="AS55" s="1178"/>
      <c r="AT55" s="1032"/>
      <c r="AU55" s="1178"/>
      <c r="AV55" s="1032"/>
      <c r="AW55" s="1178"/>
      <c r="AX55" s="1032"/>
      <c r="AY55" s="1178"/>
      <c r="AZ55" s="1032"/>
      <c r="BA55" s="1178"/>
      <c r="BB55" s="1032"/>
      <c r="BC55" s="1178"/>
      <c r="BD55" s="1032"/>
      <c r="BE55" s="1178"/>
      <c r="BF55" s="1032"/>
      <c r="BG55" s="1178"/>
      <c r="BH55" s="1032"/>
      <c r="BI55" s="1178"/>
      <c r="BJ55" s="1032"/>
      <c r="BK55" s="1178"/>
      <c r="BL55" s="1032"/>
      <c r="BM55" s="1178"/>
      <c r="BN55" s="1032"/>
      <c r="BO55" s="1178"/>
      <c r="BP55" s="1032"/>
      <c r="BQ55" s="1178"/>
      <c r="BR55" s="1032"/>
      <c r="BS55" s="1178"/>
      <c r="BT55" s="1032"/>
      <c r="BU55" s="1178"/>
      <c r="BV55" s="1032"/>
      <c r="BW55" s="1178"/>
      <c r="BX55" s="1032"/>
      <c r="BY55" s="1178"/>
      <c r="BZ55" s="1032"/>
      <c r="CA55" s="1178"/>
      <c r="CB55" s="1032"/>
      <c r="CC55" s="1178"/>
      <c r="CD55" s="1032"/>
      <c r="CE55" s="1178"/>
      <c r="CF55" s="1032"/>
      <c r="CG55" s="1178"/>
      <c r="CH55" s="1032"/>
      <c r="CI55" s="1178"/>
      <c r="CJ55" s="1032"/>
      <c r="CK55" s="1178"/>
      <c r="CL55" s="1032"/>
      <c r="CM55" s="1178"/>
      <c r="CN55" s="1032"/>
      <c r="CO55" s="1178"/>
      <c r="CP55" s="1032"/>
      <c r="CQ55" s="1178"/>
      <c r="CR55" s="1032"/>
      <c r="CS55" s="1178"/>
      <c r="CT55" s="1032"/>
      <c r="CU55" s="1178"/>
      <c r="CV55" s="1032"/>
      <c r="CW55" s="1178"/>
      <c r="CX55" s="1032"/>
      <c r="CY55" s="1178"/>
      <c r="CZ55" s="1032"/>
      <c r="DA55" s="1178"/>
      <c r="DB55" s="1032"/>
      <c r="DC55" s="1178"/>
      <c r="DD55" s="1032"/>
      <c r="DE55" s="1178"/>
      <c r="DF55" s="1032"/>
      <c r="DG55" s="1178"/>
      <c r="DH55" s="1032"/>
      <c r="DI55" s="1178"/>
      <c r="DJ55" s="1032"/>
      <c r="DK55" s="1178"/>
      <c r="DL55" s="1032"/>
      <c r="DM55" s="1178"/>
      <c r="DN55" s="1032"/>
      <c r="DO55" s="1178"/>
      <c r="DP55" s="1032"/>
      <c r="DQ55" s="1178"/>
      <c r="DR55" s="1032"/>
      <c r="DS55" s="1178"/>
      <c r="DT55" s="1032"/>
      <c r="DU55" s="1178"/>
      <c r="DV55" s="1032"/>
      <c r="DW55" s="1178"/>
      <c r="DX55" s="1032"/>
      <c r="DY55" s="1178"/>
      <c r="DZ55" s="1032"/>
      <c r="EA55" s="1178"/>
      <c r="EB55" s="1032"/>
      <c r="EC55" s="1178"/>
      <c r="ED55" s="1032"/>
      <c r="EE55" s="1178"/>
      <c r="EF55" s="1032"/>
      <c r="EG55" s="1178"/>
      <c r="EH55" s="1032"/>
      <c r="EI55" s="1178"/>
      <c r="EJ55" s="1032"/>
      <c r="EK55" s="1178"/>
      <c r="EL55" s="1032"/>
      <c r="EM55" s="1178"/>
      <c r="EN55" s="1032"/>
      <c r="EO55" s="1178"/>
      <c r="EP55" s="1032"/>
      <c r="EQ55" s="1178"/>
      <c r="ER55" s="1032"/>
      <c r="ES55" s="1178"/>
      <c r="ET55" s="1032"/>
      <c r="EU55" s="1178"/>
      <c r="EV55" s="1032"/>
      <c r="EW55" s="1178"/>
      <c r="EX55" s="1032"/>
      <c r="EY55" s="1178"/>
      <c r="EZ55" s="1032"/>
      <c r="FA55" s="1178"/>
      <c r="FB55" s="1032"/>
      <c r="FC55" s="1178"/>
      <c r="FD55" s="1032"/>
      <c r="FE55" s="1178"/>
      <c r="FF55" s="1032"/>
      <c r="FG55" s="1178"/>
      <c r="FH55" s="1032"/>
      <c r="FI55" s="1178"/>
      <c r="FJ55" s="1032"/>
      <c r="FK55" s="1178"/>
      <c r="FL55" s="1032"/>
      <c r="FM55" s="1178"/>
      <c r="FN55" s="1032"/>
      <c r="FO55" s="1178"/>
      <c r="FP55" s="1032"/>
      <c r="FQ55" s="1178"/>
      <c r="FR55" s="1032"/>
      <c r="FS55" s="1178"/>
      <c r="FT55" s="1032"/>
      <c r="FU55" s="1178"/>
      <c r="FV55" s="1032"/>
      <c r="FW55" s="1178"/>
      <c r="FX55" s="1032"/>
      <c r="FY55" s="1178"/>
      <c r="FZ55" s="1032"/>
      <c r="GA55" s="1178"/>
      <c r="GB55" s="1032"/>
      <c r="GC55" s="1178"/>
      <c r="GD55" s="1032"/>
      <c r="GE55" s="1178"/>
      <c r="GF55" s="1032"/>
      <c r="GG55" s="1178"/>
      <c r="GH55" s="1032"/>
      <c r="GI55" s="1178"/>
      <c r="GJ55" s="1032"/>
      <c r="GK55" s="1178"/>
      <c r="GL55" s="1032"/>
      <c r="GM55" s="1178"/>
      <c r="GN55" s="1032"/>
      <c r="GO55" s="1178"/>
      <c r="GP55" s="1032"/>
      <c r="GQ55" s="1178"/>
      <c r="GR55" s="1032"/>
      <c r="GS55" s="1178"/>
      <c r="GT55" s="1032"/>
      <c r="GU55" s="1178"/>
      <c r="GV55" s="1032"/>
      <c r="GW55" s="1178"/>
      <c r="GX55" s="1032"/>
      <c r="GY55" s="1178"/>
      <c r="GZ55" s="1032"/>
      <c r="HA55" s="1178"/>
      <c r="HB55" s="1032"/>
      <c r="HC55" s="1178"/>
      <c r="HD55" s="1032"/>
      <c r="HE55" s="1178"/>
      <c r="HF55" s="1032"/>
      <c r="HG55" s="1178"/>
      <c r="HH55" s="1032"/>
      <c r="HI55" s="1178"/>
      <c r="HJ55" s="1032"/>
      <c r="HK55" s="1178"/>
      <c r="HL55" s="1032"/>
      <c r="HM55" s="1178"/>
      <c r="HN55" s="1032"/>
      <c r="HO55" s="1178"/>
      <c r="HP55" s="1032"/>
      <c r="HQ55" s="1178"/>
      <c r="HR55" s="1032"/>
      <c r="HS55" s="1178"/>
      <c r="HT55" s="1032"/>
      <c r="HU55" s="1178"/>
      <c r="HV55" s="1032"/>
      <c r="HW55" s="1178"/>
      <c r="HX55" s="1032"/>
      <c r="HY55" s="1178"/>
      <c r="HZ55" s="1032"/>
      <c r="IA55" s="1178"/>
      <c r="IB55" s="1032"/>
      <c r="IC55" s="1178"/>
      <c r="ID55" s="1032"/>
      <c r="IE55" s="1178"/>
      <c r="IF55" s="1032"/>
      <c r="IG55" s="1178"/>
      <c r="IH55" s="1032"/>
      <c r="II55" s="1178"/>
      <c r="IJ55" s="1032"/>
      <c r="IK55" s="1178"/>
      <c r="IL55" s="1032"/>
      <c r="IM55" s="1178"/>
      <c r="IN55" s="1032"/>
      <c r="IO55" s="1178"/>
      <c r="IP55" s="1032"/>
      <c r="IQ55" s="1178"/>
      <c r="IR55" s="1032"/>
      <c r="IS55" s="1178"/>
      <c r="IT55" s="1032"/>
      <c r="IU55" s="1178"/>
      <c r="IV55" s="1032"/>
      <c r="IW55" s="1178"/>
      <c r="IX55" s="1032"/>
      <c r="IY55" s="1178"/>
      <c r="IZ55" s="1032"/>
      <c r="JA55" s="1178"/>
      <c r="JB55" s="1032"/>
      <c r="JC55" s="1178"/>
      <c r="JD55" s="1032"/>
      <c r="JE55" s="1178"/>
      <c r="JF55" s="1032"/>
      <c r="JG55" s="1178"/>
      <c r="JH55" s="1032"/>
      <c r="JI55" s="1178"/>
      <c r="JJ55" s="1032"/>
      <c r="JK55" s="1178"/>
      <c r="JL55" s="1032"/>
      <c r="JM55" s="1178"/>
      <c r="JN55" s="1032"/>
      <c r="JO55" s="1178"/>
      <c r="JP55" s="1032"/>
      <c r="JQ55" s="1178"/>
      <c r="JR55" s="1032"/>
      <c r="JS55" s="1178"/>
      <c r="JT55" s="1032"/>
      <c r="JU55" s="1178"/>
      <c r="JV55" s="1032"/>
      <c r="JW55" s="1178"/>
      <c r="JX55" s="1032"/>
      <c r="JY55" s="1178"/>
      <c r="JZ55" s="1032"/>
      <c r="KA55" s="1178"/>
      <c r="KB55" s="1032"/>
      <c r="KC55" s="1178"/>
      <c r="KD55" s="1032"/>
      <c r="KE55" s="1178"/>
      <c r="KF55" s="1032"/>
      <c r="KG55" s="1178"/>
      <c r="KH55" s="1032"/>
      <c r="KI55" s="1178"/>
      <c r="KJ55" s="1032"/>
      <c r="KK55" s="1178"/>
      <c r="KL55" s="1032"/>
      <c r="KM55" s="1178"/>
      <c r="KN55" s="1032"/>
      <c r="KO55" s="1178"/>
      <c r="KP55" s="1032"/>
      <c r="KQ55" s="1178"/>
      <c r="KR55" s="1032"/>
      <c r="KS55" s="1178"/>
      <c r="KT55" s="1032"/>
      <c r="KU55" s="1178"/>
      <c r="KV55" s="1032"/>
      <c r="KW55" s="1178"/>
      <c r="KX55" s="1032"/>
      <c r="KY55" s="1178"/>
      <c r="KZ55" s="1032"/>
      <c r="LA55" s="1178"/>
      <c r="LB55" s="1032"/>
      <c r="LC55" s="1178"/>
      <c r="LD55" s="1032"/>
      <c r="LE55" s="1178"/>
      <c r="LF55" s="1032"/>
      <c r="LG55" s="1178"/>
      <c r="LH55" s="1032"/>
      <c r="LI55" s="1178"/>
      <c r="LJ55" s="1032"/>
      <c r="LK55" s="1178"/>
      <c r="LL55" s="1032"/>
      <c r="LM55" s="1178"/>
      <c r="LN55" s="1032"/>
      <c r="LO55" s="1178"/>
      <c r="LP55" s="1032"/>
      <c r="LQ55" s="1178"/>
      <c r="LR55" s="1032"/>
      <c r="LS55" s="1178"/>
      <c r="LT55" s="1032"/>
      <c r="LU55" s="1178"/>
      <c r="LV55" s="1032"/>
      <c r="LW55" s="1178"/>
      <c r="LX55" s="1032"/>
      <c r="LY55" s="1178"/>
      <c r="LZ55" s="1032"/>
      <c r="MA55" s="1178"/>
      <c r="MB55" s="1032"/>
      <c r="MC55" s="1178"/>
      <c r="MD55" s="1032"/>
      <c r="ME55" s="1178"/>
      <c r="MF55" s="1032"/>
      <c r="MG55" s="1178"/>
      <c r="MH55" s="1032"/>
      <c r="MI55" s="1178"/>
      <c r="MJ55" s="1032"/>
      <c r="MK55" s="1178"/>
      <c r="ML55" s="1032"/>
      <c r="MM55" s="1178"/>
      <c r="MN55" s="1032"/>
      <c r="MO55" s="1178"/>
      <c r="MP55" s="1032"/>
      <c r="MQ55" s="1178"/>
      <c r="MR55" s="1032"/>
      <c r="MS55" s="1178"/>
      <c r="MT55" s="1032"/>
      <c r="MU55" s="1178"/>
      <c r="MV55" s="1032"/>
      <c r="MW55" s="1178"/>
      <c r="MX55" s="1032"/>
      <c r="MY55" s="1178"/>
      <c r="MZ55" s="1032"/>
      <c r="NA55" s="1178"/>
      <c r="NB55" s="1032"/>
      <c r="NC55" s="1178"/>
      <c r="ND55" s="1032"/>
      <c r="NE55" s="1178"/>
      <c r="NF55" s="1032"/>
      <c r="NG55" s="1178"/>
      <c r="NH55" s="1032"/>
      <c r="NI55" s="1178"/>
      <c r="NJ55" s="1032"/>
      <c r="NK55" s="1178"/>
      <c r="NL55" s="1032"/>
      <c r="NM55" s="1178"/>
      <c r="NN55" s="1032"/>
      <c r="NO55" s="1178"/>
      <c r="NP55" s="1032"/>
      <c r="NQ55" s="1178"/>
      <c r="NR55" s="1032"/>
      <c r="NS55" s="298"/>
      <c r="OF55" s="767">
        <v>0</v>
      </c>
    </row>
    <row s="1644" customFormat="1" customHeight="1" ht="11.25" hidden="1">
      <c r="A56" s="2401"/>
      <c r="B56" s="520"/>
      <c r="D56" s="674" t="s">
        <v>1542</v>
      </c>
      <c r="E56" s="680" t="s">
        <v>1532</v>
      </c>
      <c r="F56" s="669" t="s">
        <v>1517</v>
      </c>
      <c r="G56" s="677"/>
      <c r="H56" s="1032"/>
      <c r="I56" s="677"/>
      <c r="J56" s="1032"/>
      <c r="K56" s="1178"/>
      <c r="L56" s="1032"/>
      <c r="M56" s="1178"/>
      <c r="N56" s="1032"/>
      <c r="O56" s="1178"/>
      <c r="P56" s="1032"/>
      <c r="Q56" s="1178"/>
      <c r="R56" s="1032"/>
      <c r="S56" s="1178"/>
      <c r="T56" s="1032"/>
      <c r="U56" s="1178"/>
      <c r="V56" s="1032"/>
      <c r="W56" s="1178"/>
      <c r="X56" s="1032"/>
      <c r="Y56" s="1178"/>
      <c r="Z56" s="1032"/>
      <c r="AA56" s="1178"/>
      <c r="AB56" s="1032"/>
      <c r="AC56" s="1178"/>
      <c r="AD56" s="1032"/>
      <c r="AE56" s="1178"/>
      <c r="AF56" s="1032"/>
      <c r="AG56" s="1178"/>
      <c r="AH56" s="1032"/>
      <c r="AI56" s="1178"/>
      <c r="AJ56" s="1032"/>
      <c r="AK56" s="1178"/>
      <c r="AL56" s="1032"/>
      <c r="AM56" s="1178"/>
      <c r="AN56" s="1032"/>
      <c r="AO56" s="1178"/>
      <c r="AP56" s="1032"/>
      <c r="AQ56" s="1178"/>
      <c r="AR56" s="1032"/>
      <c r="AS56" s="1178"/>
      <c r="AT56" s="1032"/>
      <c r="AU56" s="1178"/>
      <c r="AV56" s="1032"/>
      <c r="AW56" s="1178"/>
      <c r="AX56" s="1032"/>
      <c r="AY56" s="1178"/>
      <c r="AZ56" s="1032"/>
      <c r="BA56" s="1178"/>
      <c r="BB56" s="1032"/>
      <c r="BC56" s="1178"/>
      <c r="BD56" s="1032"/>
      <c r="BE56" s="1178"/>
      <c r="BF56" s="1032"/>
      <c r="BG56" s="1178"/>
      <c r="BH56" s="1032"/>
      <c r="BI56" s="1178"/>
      <c r="BJ56" s="1032"/>
      <c r="BK56" s="1178"/>
      <c r="BL56" s="1032"/>
      <c r="BM56" s="1178"/>
      <c r="BN56" s="1032"/>
      <c r="BO56" s="1178"/>
      <c r="BP56" s="1032"/>
      <c r="BQ56" s="1178"/>
      <c r="BR56" s="1032"/>
      <c r="BS56" s="1178"/>
      <c r="BT56" s="1032"/>
      <c r="BU56" s="1178"/>
      <c r="BV56" s="1032"/>
      <c r="BW56" s="1178"/>
      <c r="BX56" s="1032"/>
      <c r="BY56" s="1178"/>
      <c r="BZ56" s="1032"/>
      <c r="CA56" s="1178"/>
      <c r="CB56" s="1032"/>
      <c r="CC56" s="1178"/>
      <c r="CD56" s="1032"/>
      <c r="CE56" s="1178"/>
      <c r="CF56" s="1032"/>
      <c r="CG56" s="1178"/>
      <c r="CH56" s="1032"/>
      <c r="CI56" s="1178"/>
      <c r="CJ56" s="1032"/>
      <c r="CK56" s="1178"/>
      <c r="CL56" s="1032"/>
      <c r="CM56" s="1178"/>
      <c r="CN56" s="1032"/>
      <c r="CO56" s="1178"/>
      <c r="CP56" s="1032"/>
      <c r="CQ56" s="1178"/>
      <c r="CR56" s="1032"/>
      <c r="CS56" s="1178"/>
      <c r="CT56" s="1032"/>
      <c r="CU56" s="1178"/>
      <c r="CV56" s="1032"/>
      <c r="CW56" s="1178"/>
      <c r="CX56" s="1032"/>
      <c r="CY56" s="1178"/>
      <c r="CZ56" s="1032"/>
      <c r="DA56" s="1178"/>
      <c r="DB56" s="1032"/>
      <c r="DC56" s="1178"/>
      <c r="DD56" s="1032"/>
      <c r="DE56" s="1178"/>
      <c r="DF56" s="1032"/>
      <c r="DG56" s="1178"/>
      <c r="DH56" s="1032"/>
      <c r="DI56" s="1178"/>
      <c r="DJ56" s="1032"/>
      <c r="DK56" s="1178"/>
      <c r="DL56" s="1032"/>
      <c r="DM56" s="1178"/>
      <c r="DN56" s="1032"/>
      <c r="DO56" s="1178"/>
      <c r="DP56" s="1032"/>
      <c r="DQ56" s="1178"/>
      <c r="DR56" s="1032"/>
      <c r="DS56" s="1178"/>
      <c r="DT56" s="1032"/>
      <c r="DU56" s="1178"/>
      <c r="DV56" s="1032"/>
      <c r="DW56" s="1178"/>
      <c r="DX56" s="1032"/>
      <c r="DY56" s="1178"/>
      <c r="DZ56" s="1032"/>
      <c r="EA56" s="1178"/>
      <c r="EB56" s="1032"/>
      <c r="EC56" s="1178"/>
      <c r="ED56" s="1032"/>
      <c r="EE56" s="1178"/>
      <c r="EF56" s="1032"/>
      <c r="EG56" s="1178"/>
      <c r="EH56" s="1032"/>
      <c r="EI56" s="1178"/>
      <c r="EJ56" s="1032"/>
      <c r="EK56" s="1178"/>
      <c r="EL56" s="1032"/>
      <c r="EM56" s="1178"/>
      <c r="EN56" s="1032"/>
      <c r="EO56" s="1178"/>
      <c r="EP56" s="1032"/>
      <c r="EQ56" s="1178"/>
      <c r="ER56" s="1032"/>
      <c r="ES56" s="1178"/>
      <c r="ET56" s="1032"/>
      <c r="EU56" s="1178"/>
      <c r="EV56" s="1032"/>
      <c r="EW56" s="1178"/>
      <c r="EX56" s="1032"/>
      <c r="EY56" s="1178"/>
      <c r="EZ56" s="1032"/>
      <c r="FA56" s="1178"/>
      <c r="FB56" s="1032"/>
      <c r="FC56" s="1178"/>
      <c r="FD56" s="1032"/>
      <c r="FE56" s="1178"/>
      <c r="FF56" s="1032"/>
      <c r="FG56" s="1178"/>
      <c r="FH56" s="1032"/>
      <c r="FI56" s="1178"/>
      <c r="FJ56" s="1032"/>
      <c r="FK56" s="1178"/>
      <c r="FL56" s="1032"/>
      <c r="FM56" s="1178"/>
      <c r="FN56" s="1032"/>
      <c r="FO56" s="1178"/>
      <c r="FP56" s="1032"/>
      <c r="FQ56" s="1178"/>
      <c r="FR56" s="1032"/>
      <c r="FS56" s="1178"/>
      <c r="FT56" s="1032"/>
      <c r="FU56" s="1178"/>
      <c r="FV56" s="1032"/>
      <c r="FW56" s="1178"/>
      <c r="FX56" s="1032"/>
      <c r="FY56" s="1178"/>
      <c r="FZ56" s="1032"/>
      <c r="GA56" s="1178"/>
      <c r="GB56" s="1032"/>
      <c r="GC56" s="1178"/>
      <c r="GD56" s="1032"/>
      <c r="GE56" s="1178"/>
      <c r="GF56" s="1032"/>
      <c r="GG56" s="1178"/>
      <c r="GH56" s="1032"/>
      <c r="GI56" s="1178"/>
      <c r="GJ56" s="1032"/>
      <c r="GK56" s="1178"/>
      <c r="GL56" s="1032"/>
      <c r="GM56" s="1178"/>
      <c r="GN56" s="1032"/>
      <c r="GO56" s="1178"/>
      <c r="GP56" s="1032"/>
      <c r="GQ56" s="1178"/>
      <c r="GR56" s="1032"/>
      <c r="GS56" s="1178"/>
      <c r="GT56" s="1032"/>
      <c r="GU56" s="1178"/>
      <c r="GV56" s="1032"/>
      <c r="GW56" s="1178"/>
      <c r="GX56" s="1032"/>
      <c r="GY56" s="1178"/>
      <c r="GZ56" s="1032"/>
      <c r="HA56" s="1178"/>
      <c r="HB56" s="1032"/>
      <c r="HC56" s="1178"/>
      <c r="HD56" s="1032"/>
      <c r="HE56" s="1178"/>
      <c r="HF56" s="1032"/>
      <c r="HG56" s="1178"/>
      <c r="HH56" s="1032"/>
      <c r="HI56" s="1178"/>
      <c r="HJ56" s="1032"/>
      <c r="HK56" s="1178"/>
      <c r="HL56" s="1032"/>
      <c r="HM56" s="1178"/>
      <c r="HN56" s="1032"/>
      <c r="HO56" s="1178"/>
      <c r="HP56" s="1032"/>
      <c r="HQ56" s="1178"/>
      <c r="HR56" s="1032"/>
      <c r="HS56" s="1178"/>
      <c r="HT56" s="1032"/>
      <c r="HU56" s="1178"/>
      <c r="HV56" s="1032"/>
      <c r="HW56" s="1178"/>
      <c r="HX56" s="1032"/>
      <c r="HY56" s="1178"/>
      <c r="HZ56" s="1032"/>
      <c r="IA56" s="1178"/>
      <c r="IB56" s="1032"/>
      <c r="IC56" s="1178"/>
      <c r="ID56" s="1032"/>
      <c r="IE56" s="1178"/>
      <c r="IF56" s="1032"/>
      <c r="IG56" s="1178"/>
      <c r="IH56" s="1032"/>
      <c r="II56" s="1178"/>
      <c r="IJ56" s="1032"/>
      <c r="IK56" s="1178"/>
      <c r="IL56" s="1032"/>
      <c r="IM56" s="1178"/>
      <c r="IN56" s="1032"/>
      <c r="IO56" s="1178"/>
      <c r="IP56" s="1032"/>
      <c r="IQ56" s="1178"/>
      <c r="IR56" s="1032"/>
      <c r="IS56" s="1178"/>
      <c r="IT56" s="1032"/>
      <c r="IU56" s="1178"/>
      <c r="IV56" s="1032"/>
      <c r="IW56" s="1178"/>
      <c r="IX56" s="1032"/>
      <c r="IY56" s="1178"/>
      <c r="IZ56" s="1032"/>
      <c r="JA56" s="1178"/>
      <c r="JB56" s="1032"/>
      <c r="JC56" s="1178"/>
      <c r="JD56" s="1032"/>
      <c r="JE56" s="1178"/>
      <c r="JF56" s="1032"/>
      <c r="JG56" s="1178"/>
      <c r="JH56" s="1032"/>
      <c r="JI56" s="1178"/>
      <c r="JJ56" s="1032"/>
      <c r="JK56" s="1178"/>
      <c r="JL56" s="1032"/>
      <c r="JM56" s="1178"/>
      <c r="JN56" s="1032"/>
      <c r="JO56" s="1178"/>
      <c r="JP56" s="1032"/>
      <c r="JQ56" s="1178"/>
      <c r="JR56" s="1032"/>
      <c r="JS56" s="1178"/>
      <c r="JT56" s="1032"/>
      <c r="JU56" s="1178"/>
      <c r="JV56" s="1032"/>
      <c r="JW56" s="1178"/>
      <c r="JX56" s="1032"/>
      <c r="JY56" s="1178"/>
      <c r="JZ56" s="1032"/>
      <c r="KA56" s="1178"/>
      <c r="KB56" s="1032"/>
      <c r="KC56" s="1178"/>
      <c r="KD56" s="1032"/>
      <c r="KE56" s="1178"/>
      <c r="KF56" s="1032"/>
      <c r="KG56" s="1178"/>
      <c r="KH56" s="1032"/>
      <c r="KI56" s="1178"/>
      <c r="KJ56" s="1032"/>
      <c r="KK56" s="1178"/>
      <c r="KL56" s="1032"/>
      <c r="KM56" s="1178"/>
      <c r="KN56" s="1032"/>
      <c r="KO56" s="1178"/>
      <c r="KP56" s="1032"/>
      <c r="KQ56" s="1178"/>
      <c r="KR56" s="1032"/>
      <c r="KS56" s="1178"/>
      <c r="KT56" s="1032"/>
      <c r="KU56" s="1178"/>
      <c r="KV56" s="1032"/>
      <c r="KW56" s="1178"/>
      <c r="KX56" s="1032"/>
      <c r="KY56" s="1178"/>
      <c r="KZ56" s="1032"/>
      <c r="LA56" s="1178"/>
      <c r="LB56" s="1032"/>
      <c r="LC56" s="1178"/>
      <c r="LD56" s="1032"/>
      <c r="LE56" s="1178"/>
      <c r="LF56" s="1032"/>
      <c r="LG56" s="1178"/>
      <c r="LH56" s="1032"/>
      <c r="LI56" s="1178"/>
      <c r="LJ56" s="1032"/>
      <c r="LK56" s="1178"/>
      <c r="LL56" s="1032"/>
      <c r="LM56" s="1178"/>
      <c r="LN56" s="1032"/>
      <c r="LO56" s="1178"/>
      <c r="LP56" s="1032"/>
      <c r="LQ56" s="1178"/>
      <c r="LR56" s="1032"/>
      <c r="LS56" s="1178"/>
      <c r="LT56" s="1032"/>
      <c r="LU56" s="1178"/>
      <c r="LV56" s="1032"/>
      <c r="LW56" s="1178"/>
      <c r="LX56" s="1032"/>
      <c r="LY56" s="1178"/>
      <c r="LZ56" s="1032"/>
      <c r="MA56" s="1178"/>
      <c r="MB56" s="1032"/>
      <c r="MC56" s="1178"/>
      <c r="MD56" s="1032"/>
      <c r="ME56" s="1178"/>
      <c r="MF56" s="1032"/>
      <c r="MG56" s="1178"/>
      <c r="MH56" s="1032"/>
      <c r="MI56" s="1178"/>
      <c r="MJ56" s="1032"/>
      <c r="MK56" s="1178"/>
      <c r="ML56" s="1032"/>
      <c r="MM56" s="1178"/>
      <c r="MN56" s="1032"/>
      <c r="MO56" s="1178"/>
      <c r="MP56" s="1032"/>
      <c r="MQ56" s="1178"/>
      <c r="MR56" s="1032"/>
      <c r="MS56" s="1178"/>
      <c r="MT56" s="1032"/>
      <c r="MU56" s="1178"/>
      <c r="MV56" s="1032"/>
      <c r="MW56" s="1178"/>
      <c r="MX56" s="1032"/>
      <c r="MY56" s="1178"/>
      <c r="MZ56" s="1032"/>
      <c r="NA56" s="1178"/>
      <c r="NB56" s="1032"/>
      <c r="NC56" s="1178"/>
      <c r="ND56" s="1032"/>
      <c r="NE56" s="1178"/>
      <c r="NF56" s="1032"/>
      <c r="NG56" s="1178"/>
      <c r="NH56" s="1032"/>
      <c r="NI56" s="1178"/>
      <c r="NJ56" s="1032"/>
      <c r="NK56" s="1178"/>
      <c r="NL56" s="1032"/>
      <c r="NM56" s="1178"/>
      <c r="NN56" s="1032"/>
      <c r="NO56" s="1178"/>
      <c r="NP56" s="1032"/>
      <c r="NQ56" s="1178"/>
      <c r="NR56" s="1032"/>
      <c r="NS56" s="298"/>
      <c r="OF56" s="767">
        <v>0</v>
      </c>
    </row>
    <row s="1644" customFormat="1" customHeight="1" ht="11.25" hidden="1">
      <c r="A57" s="2401"/>
      <c r="B57" s="520"/>
      <c r="D57" s="674" t="s">
        <v>1543</v>
      </c>
      <c r="E57" s="680" t="s">
        <v>1534</v>
      </c>
      <c r="F57" s="669" t="s">
        <v>1517</v>
      </c>
      <c r="G57" s="677"/>
      <c r="H57" s="1032"/>
      <c r="I57" s="677"/>
      <c r="J57" s="1032"/>
      <c r="K57" s="1178"/>
      <c r="L57" s="1032"/>
      <c r="M57" s="1178"/>
      <c r="N57" s="1032"/>
      <c r="O57" s="1178"/>
      <c r="P57" s="1032"/>
      <c r="Q57" s="1178"/>
      <c r="R57" s="1032"/>
      <c r="S57" s="1178"/>
      <c r="T57" s="1032"/>
      <c r="U57" s="1178"/>
      <c r="V57" s="1032"/>
      <c r="W57" s="1178"/>
      <c r="X57" s="1032"/>
      <c r="Y57" s="1178"/>
      <c r="Z57" s="1032"/>
      <c r="AA57" s="1178"/>
      <c r="AB57" s="1032"/>
      <c r="AC57" s="1178"/>
      <c r="AD57" s="1032"/>
      <c r="AE57" s="1178"/>
      <c r="AF57" s="1032"/>
      <c r="AG57" s="1178"/>
      <c r="AH57" s="1032"/>
      <c r="AI57" s="1178"/>
      <c r="AJ57" s="1032"/>
      <c r="AK57" s="1178"/>
      <c r="AL57" s="1032"/>
      <c r="AM57" s="1178"/>
      <c r="AN57" s="1032"/>
      <c r="AO57" s="1178"/>
      <c r="AP57" s="1032"/>
      <c r="AQ57" s="1178"/>
      <c r="AR57" s="1032"/>
      <c r="AS57" s="1178"/>
      <c r="AT57" s="1032"/>
      <c r="AU57" s="1178"/>
      <c r="AV57" s="1032"/>
      <c r="AW57" s="1178"/>
      <c r="AX57" s="1032"/>
      <c r="AY57" s="1178"/>
      <c r="AZ57" s="1032"/>
      <c r="BA57" s="1178"/>
      <c r="BB57" s="1032"/>
      <c r="BC57" s="1178"/>
      <c r="BD57" s="1032"/>
      <c r="BE57" s="1178"/>
      <c r="BF57" s="1032"/>
      <c r="BG57" s="1178"/>
      <c r="BH57" s="1032"/>
      <c r="BI57" s="1178"/>
      <c r="BJ57" s="1032"/>
      <c r="BK57" s="1178"/>
      <c r="BL57" s="1032"/>
      <c r="BM57" s="1178"/>
      <c r="BN57" s="1032"/>
      <c r="BO57" s="1178"/>
      <c r="BP57" s="1032"/>
      <c r="BQ57" s="1178"/>
      <c r="BR57" s="1032"/>
      <c r="BS57" s="1178"/>
      <c r="BT57" s="1032"/>
      <c r="BU57" s="1178"/>
      <c r="BV57" s="1032"/>
      <c r="BW57" s="1178"/>
      <c r="BX57" s="1032"/>
      <c r="BY57" s="1178"/>
      <c r="BZ57" s="1032"/>
      <c r="CA57" s="1178"/>
      <c r="CB57" s="1032"/>
      <c r="CC57" s="1178"/>
      <c r="CD57" s="1032"/>
      <c r="CE57" s="1178"/>
      <c r="CF57" s="1032"/>
      <c r="CG57" s="1178"/>
      <c r="CH57" s="1032"/>
      <c r="CI57" s="1178"/>
      <c r="CJ57" s="1032"/>
      <c r="CK57" s="1178"/>
      <c r="CL57" s="1032"/>
      <c r="CM57" s="1178"/>
      <c r="CN57" s="1032"/>
      <c r="CO57" s="1178"/>
      <c r="CP57" s="1032"/>
      <c r="CQ57" s="1178"/>
      <c r="CR57" s="1032"/>
      <c r="CS57" s="1178"/>
      <c r="CT57" s="1032"/>
      <c r="CU57" s="1178"/>
      <c r="CV57" s="1032"/>
      <c r="CW57" s="1178"/>
      <c r="CX57" s="1032"/>
      <c r="CY57" s="1178"/>
      <c r="CZ57" s="1032"/>
      <c r="DA57" s="1178"/>
      <c r="DB57" s="1032"/>
      <c r="DC57" s="1178"/>
      <c r="DD57" s="1032"/>
      <c r="DE57" s="1178"/>
      <c r="DF57" s="1032"/>
      <c r="DG57" s="1178"/>
      <c r="DH57" s="1032"/>
      <c r="DI57" s="1178"/>
      <c r="DJ57" s="1032"/>
      <c r="DK57" s="1178"/>
      <c r="DL57" s="1032"/>
      <c r="DM57" s="1178"/>
      <c r="DN57" s="1032"/>
      <c r="DO57" s="1178"/>
      <c r="DP57" s="1032"/>
      <c r="DQ57" s="1178"/>
      <c r="DR57" s="1032"/>
      <c r="DS57" s="1178"/>
      <c r="DT57" s="1032"/>
      <c r="DU57" s="1178"/>
      <c r="DV57" s="1032"/>
      <c r="DW57" s="1178"/>
      <c r="DX57" s="1032"/>
      <c r="DY57" s="1178"/>
      <c r="DZ57" s="1032"/>
      <c r="EA57" s="1178"/>
      <c r="EB57" s="1032"/>
      <c r="EC57" s="1178"/>
      <c r="ED57" s="1032"/>
      <c r="EE57" s="1178"/>
      <c r="EF57" s="1032"/>
      <c r="EG57" s="1178"/>
      <c r="EH57" s="1032"/>
      <c r="EI57" s="1178"/>
      <c r="EJ57" s="1032"/>
      <c r="EK57" s="1178"/>
      <c r="EL57" s="1032"/>
      <c r="EM57" s="1178"/>
      <c r="EN57" s="1032"/>
      <c r="EO57" s="1178"/>
      <c r="EP57" s="1032"/>
      <c r="EQ57" s="1178"/>
      <c r="ER57" s="1032"/>
      <c r="ES57" s="1178"/>
      <c r="ET57" s="1032"/>
      <c r="EU57" s="1178"/>
      <c r="EV57" s="1032"/>
      <c r="EW57" s="1178"/>
      <c r="EX57" s="1032"/>
      <c r="EY57" s="1178"/>
      <c r="EZ57" s="1032"/>
      <c r="FA57" s="1178"/>
      <c r="FB57" s="1032"/>
      <c r="FC57" s="1178"/>
      <c r="FD57" s="1032"/>
      <c r="FE57" s="1178"/>
      <c r="FF57" s="1032"/>
      <c r="FG57" s="1178"/>
      <c r="FH57" s="1032"/>
      <c r="FI57" s="1178"/>
      <c r="FJ57" s="1032"/>
      <c r="FK57" s="1178"/>
      <c r="FL57" s="1032"/>
      <c r="FM57" s="1178"/>
      <c r="FN57" s="1032"/>
      <c r="FO57" s="1178"/>
      <c r="FP57" s="1032"/>
      <c r="FQ57" s="1178"/>
      <c r="FR57" s="1032"/>
      <c r="FS57" s="1178"/>
      <c r="FT57" s="1032"/>
      <c r="FU57" s="1178"/>
      <c r="FV57" s="1032"/>
      <c r="FW57" s="1178"/>
      <c r="FX57" s="1032"/>
      <c r="FY57" s="1178"/>
      <c r="FZ57" s="1032"/>
      <c r="GA57" s="1178"/>
      <c r="GB57" s="1032"/>
      <c r="GC57" s="1178"/>
      <c r="GD57" s="1032"/>
      <c r="GE57" s="1178"/>
      <c r="GF57" s="1032"/>
      <c r="GG57" s="1178"/>
      <c r="GH57" s="1032"/>
      <c r="GI57" s="1178"/>
      <c r="GJ57" s="1032"/>
      <c r="GK57" s="1178"/>
      <c r="GL57" s="1032"/>
      <c r="GM57" s="1178"/>
      <c r="GN57" s="1032"/>
      <c r="GO57" s="1178"/>
      <c r="GP57" s="1032"/>
      <c r="GQ57" s="1178"/>
      <c r="GR57" s="1032"/>
      <c r="GS57" s="1178"/>
      <c r="GT57" s="1032"/>
      <c r="GU57" s="1178"/>
      <c r="GV57" s="1032"/>
      <c r="GW57" s="1178"/>
      <c r="GX57" s="1032"/>
      <c r="GY57" s="1178"/>
      <c r="GZ57" s="1032"/>
      <c r="HA57" s="1178"/>
      <c r="HB57" s="1032"/>
      <c r="HC57" s="1178"/>
      <c r="HD57" s="1032"/>
      <c r="HE57" s="1178"/>
      <c r="HF57" s="1032"/>
      <c r="HG57" s="1178"/>
      <c r="HH57" s="1032"/>
      <c r="HI57" s="1178"/>
      <c r="HJ57" s="1032"/>
      <c r="HK57" s="1178"/>
      <c r="HL57" s="1032"/>
      <c r="HM57" s="1178"/>
      <c r="HN57" s="1032"/>
      <c r="HO57" s="1178"/>
      <c r="HP57" s="1032"/>
      <c r="HQ57" s="1178"/>
      <c r="HR57" s="1032"/>
      <c r="HS57" s="1178"/>
      <c r="HT57" s="1032"/>
      <c r="HU57" s="1178"/>
      <c r="HV57" s="1032"/>
      <c r="HW57" s="1178"/>
      <c r="HX57" s="1032"/>
      <c r="HY57" s="1178"/>
      <c r="HZ57" s="1032"/>
      <c r="IA57" s="1178"/>
      <c r="IB57" s="1032"/>
      <c r="IC57" s="1178"/>
      <c r="ID57" s="1032"/>
      <c r="IE57" s="1178"/>
      <c r="IF57" s="1032"/>
      <c r="IG57" s="1178"/>
      <c r="IH57" s="1032"/>
      <c r="II57" s="1178"/>
      <c r="IJ57" s="1032"/>
      <c r="IK57" s="1178"/>
      <c r="IL57" s="1032"/>
      <c r="IM57" s="1178"/>
      <c r="IN57" s="1032"/>
      <c r="IO57" s="1178"/>
      <c r="IP57" s="1032"/>
      <c r="IQ57" s="1178"/>
      <c r="IR57" s="1032"/>
      <c r="IS57" s="1178"/>
      <c r="IT57" s="1032"/>
      <c r="IU57" s="1178"/>
      <c r="IV57" s="1032"/>
      <c r="IW57" s="1178"/>
      <c r="IX57" s="1032"/>
      <c r="IY57" s="1178"/>
      <c r="IZ57" s="1032"/>
      <c r="JA57" s="1178"/>
      <c r="JB57" s="1032"/>
      <c r="JC57" s="1178"/>
      <c r="JD57" s="1032"/>
      <c r="JE57" s="1178"/>
      <c r="JF57" s="1032"/>
      <c r="JG57" s="1178"/>
      <c r="JH57" s="1032"/>
      <c r="JI57" s="1178"/>
      <c r="JJ57" s="1032"/>
      <c r="JK57" s="1178"/>
      <c r="JL57" s="1032"/>
      <c r="JM57" s="1178"/>
      <c r="JN57" s="1032"/>
      <c r="JO57" s="1178"/>
      <c r="JP57" s="1032"/>
      <c r="JQ57" s="1178"/>
      <c r="JR57" s="1032"/>
      <c r="JS57" s="1178"/>
      <c r="JT57" s="1032"/>
      <c r="JU57" s="1178"/>
      <c r="JV57" s="1032"/>
      <c r="JW57" s="1178"/>
      <c r="JX57" s="1032"/>
      <c r="JY57" s="1178"/>
      <c r="JZ57" s="1032"/>
      <c r="KA57" s="1178"/>
      <c r="KB57" s="1032"/>
      <c r="KC57" s="1178"/>
      <c r="KD57" s="1032"/>
      <c r="KE57" s="1178"/>
      <c r="KF57" s="1032"/>
      <c r="KG57" s="1178"/>
      <c r="KH57" s="1032"/>
      <c r="KI57" s="1178"/>
      <c r="KJ57" s="1032"/>
      <c r="KK57" s="1178"/>
      <c r="KL57" s="1032"/>
      <c r="KM57" s="1178"/>
      <c r="KN57" s="1032"/>
      <c r="KO57" s="1178"/>
      <c r="KP57" s="1032"/>
      <c r="KQ57" s="1178"/>
      <c r="KR57" s="1032"/>
      <c r="KS57" s="1178"/>
      <c r="KT57" s="1032"/>
      <c r="KU57" s="1178"/>
      <c r="KV57" s="1032"/>
      <c r="KW57" s="1178"/>
      <c r="KX57" s="1032"/>
      <c r="KY57" s="1178"/>
      <c r="KZ57" s="1032"/>
      <c r="LA57" s="1178"/>
      <c r="LB57" s="1032"/>
      <c r="LC57" s="1178"/>
      <c r="LD57" s="1032"/>
      <c r="LE57" s="1178"/>
      <c r="LF57" s="1032"/>
      <c r="LG57" s="1178"/>
      <c r="LH57" s="1032"/>
      <c r="LI57" s="1178"/>
      <c r="LJ57" s="1032"/>
      <c r="LK57" s="1178"/>
      <c r="LL57" s="1032"/>
      <c r="LM57" s="1178"/>
      <c r="LN57" s="1032"/>
      <c r="LO57" s="1178"/>
      <c r="LP57" s="1032"/>
      <c r="LQ57" s="1178"/>
      <c r="LR57" s="1032"/>
      <c r="LS57" s="1178"/>
      <c r="LT57" s="1032"/>
      <c r="LU57" s="1178"/>
      <c r="LV57" s="1032"/>
      <c r="LW57" s="1178"/>
      <c r="LX57" s="1032"/>
      <c r="LY57" s="1178"/>
      <c r="LZ57" s="1032"/>
      <c r="MA57" s="1178"/>
      <c r="MB57" s="1032"/>
      <c r="MC57" s="1178"/>
      <c r="MD57" s="1032"/>
      <c r="ME57" s="1178"/>
      <c r="MF57" s="1032"/>
      <c r="MG57" s="1178"/>
      <c r="MH57" s="1032"/>
      <c r="MI57" s="1178"/>
      <c r="MJ57" s="1032"/>
      <c r="MK57" s="1178"/>
      <c r="ML57" s="1032"/>
      <c r="MM57" s="1178"/>
      <c r="MN57" s="1032"/>
      <c r="MO57" s="1178"/>
      <c r="MP57" s="1032"/>
      <c r="MQ57" s="1178"/>
      <c r="MR57" s="1032"/>
      <c r="MS57" s="1178"/>
      <c r="MT57" s="1032"/>
      <c r="MU57" s="1178"/>
      <c r="MV57" s="1032"/>
      <c r="MW57" s="1178"/>
      <c r="MX57" s="1032"/>
      <c r="MY57" s="1178"/>
      <c r="MZ57" s="1032"/>
      <c r="NA57" s="1178"/>
      <c r="NB57" s="1032"/>
      <c r="NC57" s="1178"/>
      <c r="ND57" s="1032"/>
      <c r="NE57" s="1178"/>
      <c r="NF57" s="1032"/>
      <c r="NG57" s="1178"/>
      <c r="NH57" s="1032"/>
      <c r="NI57" s="1178"/>
      <c r="NJ57" s="1032"/>
      <c r="NK57" s="1178"/>
      <c r="NL57" s="1032"/>
      <c r="NM57" s="1178"/>
      <c r="NN57" s="1032"/>
      <c r="NO57" s="1178"/>
      <c r="NP57" s="1032"/>
      <c r="NQ57" s="1178"/>
      <c r="NR57" s="1032"/>
      <c r="NS57" s="298"/>
      <c r="OF57" s="767">
        <v>0</v>
      </c>
    </row>
    <row s="1644" customFormat="1" customHeight="1" ht="11.25" hidden="1">
      <c r="A58" s="2401"/>
      <c r="B58" s="520"/>
      <c r="D58" s="674" t="s">
        <v>1544</v>
      </c>
      <c r="E58" s="676" t="s">
        <v>1536</v>
      </c>
      <c r="F58" s="669" t="s">
        <v>1517</v>
      </c>
      <c r="G58" s="677"/>
      <c r="H58" s="1032"/>
      <c r="I58" s="677"/>
      <c r="J58" s="1032"/>
      <c r="K58" s="1178"/>
      <c r="L58" s="1032"/>
      <c r="M58" s="1178"/>
      <c r="N58" s="1032"/>
      <c r="O58" s="1178"/>
      <c r="P58" s="1032"/>
      <c r="Q58" s="1178"/>
      <c r="R58" s="1032"/>
      <c r="S58" s="1178"/>
      <c r="T58" s="1032"/>
      <c r="U58" s="1178"/>
      <c r="V58" s="1032"/>
      <c r="W58" s="1178"/>
      <c r="X58" s="1032"/>
      <c r="Y58" s="1178"/>
      <c r="Z58" s="1032"/>
      <c r="AA58" s="1178"/>
      <c r="AB58" s="1032"/>
      <c r="AC58" s="1178"/>
      <c r="AD58" s="1032"/>
      <c r="AE58" s="1178"/>
      <c r="AF58" s="1032"/>
      <c r="AG58" s="1178"/>
      <c r="AH58" s="1032"/>
      <c r="AI58" s="1178"/>
      <c r="AJ58" s="1032"/>
      <c r="AK58" s="1178"/>
      <c r="AL58" s="1032"/>
      <c r="AM58" s="1178"/>
      <c r="AN58" s="1032"/>
      <c r="AO58" s="1178"/>
      <c r="AP58" s="1032"/>
      <c r="AQ58" s="1178"/>
      <c r="AR58" s="1032"/>
      <c r="AS58" s="1178"/>
      <c r="AT58" s="1032"/>
      <c r="AU58" s="1178"/>
      <c r="AV58" s="1032"/>
      <c r="AW58" s="1178"/>
      <c r="AX58" s="1032"/>
      <c r="AY58" s="1178"/>
      <c r="AZ58" s="1032"/>
      <c r="BA58" s="1178"/>
      <c r="BB58" s="1032"/>
      <c r="BC58" s="1178"/>
      <c r="BD58" s="1032"/>
      <c r="BE58" s="1178"/>
      <c r="BF58" s="1032"/>
      <c r="BG58" s="1178"/>
      <c r="BH58" s="1032"/>
      <c r="BI58" s="1178"/>
      <c r="BJ58" s="1032"/>
      <c r="BK58" s="1178"/>
      <c r="BL58" s="1032"/>
      <c r="BM58" s="1178"/>
      <c r="BN58" s="1032"/>
      <c r="BO58" s="1178"/>
      <c r="BP58" s="1032"/>
      <c r="BQ58" s="1178"/>
      <c r="BR58" s="1032"/>
      <c r="BS58" s="1178"/>
      <c r="BT58" s="1032"/>
      <c r="BU58" s="1178"/>
      <c r="BV58" s="1032"/>
      <c r="BW58" s="1178"/>
      <c r="BX58" s="1032"/>
      <c r="BY58" s="1178"/>
      <c r="BZ58" s="1032"/>
      <c r="CA58" s="1178"/>
      <c r="CB58" s="1032"/>
      <c r="CC58" s="1178"/>
      <c r="CD58" s="1032"/>
      <c r="CE58" s="1178"/>
      <c r="CF58" s="1032"/>
      <c r="CG58" s="1178"/>
      <c r="CH58" s="1032"/>
      <c r="CI58" s="1178"/>
      <c r="CJ58" s="1032"/>
      <c r="CK58" s="1178"/>
      <c r="CL58" s="1032"/>
      <c r="CM58" s="1178"/>
      <c r="CN58" s="1032"/>
      <c r="CO58" s="1178"/>
      <c r="CP58" s="1032"/>
      <c r="CQ58" s="1178"/>
      <c r="CR58" s="1032"/>
      <c r="CS58" s="1178"/>
      <c r="CT58" s="1032"/>
      <c r="CU58" s="1178"/>
      <c r="CV58" s="1032"/>
      <c r="CW58" s="1178"/>
      <c r="CX58" s="1032"/>
      <c r="CY58" s="1178"/>
      <c r="CZ58" s="1032"/>
      <c r="DA58" s="1178"/>
      <c r="DB58" s="1032"/>
      <c r="DC58" s="1178"/>
      <c r="DD58" s="1032"/>
      <c r="DE58" s="1178"/>
      <c r="DF58" s="1032"/>
      <c r="DG58" s="1178"/>
      <c r="DH58" s="1032"/>
      <c r="DI58" s="1178"/>
      <c r="DJ58" s="1032"/>
      <c r="DK58" s="1178"/>
      <c r="DL58" s="1032"/>
      <c r="DM58" s="1178"/>
      <c r="DN58" s="1032"/>
      <c r="DO58" s="1178"/>
      <c r="DP58" s="1032"/>
      <c r="DQ58" s="1178"/>
      <c r="DR58" s="1032"/>
      <c r="DS58" s="1178"/>
      <c r="DT58" s="1032"/>
      <c r="DU58" s="1178"/>
      <c r="DV58" s="1032"/>
      <c r="DW58" s="1178"/>
      <c r="DX58" s="1032"/>
      <c r="DY58" s="1178"/>
      <c r="DZ58" s="1032"/>
      <c r="EA58" s="1178"/>
      <c r="EB58" s="1032"/>
      <c r="EC58" s="1178"/>
      <c r="ED58" s="1032"/>
      <c r="EE58" s="1178"/>
      <c r="EF58" s="1032"/>
      <c r="EG58" s="1178"/>
      <c r="EH58" s="1032"/>
      <c r="EI58" s="1178"/>
      <c r="EJ58" s="1032"/>
      <c r="EK58" s="1178"/>
      <c r="EL58" s="1032"/>
      <c r="EM58" s="1178"/>
      <c r="EN58" s="1032"/>
      <c r="EO58" s="1178"/>
      <c r="EP58" s="1032"/>
      <c r="EQ58" s="1178"/>
      <c r="ER58" s="1032"/>
      <c r="ES58" s="1178"/>
      <c r="ET58" s="1032"/>
      <c r="EU58" s="1178"/>
      <c r="EV58" s="1032"/>
      <c r="EW58" s="1178"/>
      <c r="EX58" s="1032"/>
      <c r="EY58" s="1178"/>
      <c r="EZ58" s="1032"/>
      <c r="FA58" s="1178"/>
      <c r="FB58" s="1032"/>
      <c r="FC58" s="1178"/>
      <c r="FD58" s="1032"/>
      <c r="FE58" s="1178"/>
      <c r="FF58" s="1032"/>
      <c r="FG58" s="1178"/>
      <c r="FH58" s="1032"/>
      <c r="FI58" s="1178"/>
      <c r="FJ58" s="1032"/>
      <c r="FK58" s="1178"/>
      <c r="FL58" s="1032"/>
      <c r="FM58" s="1178"/>
      <c r="FN58" s="1032"/>
      <c r="FO58" s="1178"/>
      <c r="FP58" s="1032"/>
      <c r="FQ58" s="1178"/>
      <c r="FR58" s="1032"/>
      <c r="FS58" s="1178"/>
      <c r="FT58" s="1032"/>
      <c r="FU58" s="1178"/>
      <c r="FV58" s="1032"/>
      <c r="FW58" s="1178"/>
      <c r="FX58" s="1032"/>
      <c r="FY58" s="1178"/>
      <c r="FZ58" s="1032"/>
      <c r="GA58" s="1178"/>
      <c r="GB58" s="1032"/>
      <c r="GC58" s="1178"/>
      <c r="GD58" s="1032"/>
      <c r="GE58" s="1178"/>
      <c r="GF58" s="1032"/>
      <c r="GG58" s="1178"/>
      <c r="GH58" s="1032"/>
      <c r="GI58" s="1178"/>
      <c r="GJ58" s="1032"/>
      <c r="GK58" s="1178"/>
      <c r="GL58" s="1032"/>
      <c r="GM58" s="1178"/>
      <c r="GN58" s="1032"/>
      <c r="GO58" s="1178"/>
      <c r="GP58" s="1032"/>
      <c r="GQ58" s="1178"/>
      <c r="GR58" s="1032"/>
      <c r="GS58" s="1178"/>
      <c r="GT58" s="1032"/>
      <c r="GU58" s="1178"/>
      <c r="GV58" s="1032"/>
      <c r="GW58" s="1178"/>
      <c r="GX58" s="1032"/>
      <c r="GY58" s="1178"/>
      <c r="GZ58" s="1032"/>
      <c r="HA58" s="1178"/>
      <c r="HB58" s="1032"/>
      <c r="HC58" s="1178"/>
      <c r="HD58" s="1032"/>
      <c r="HE58" s="1178"/>
      <c r="HF58" s="1032"/>
      <c r="HG58" s="1178"/>
      <c r="HH58" s="1032"/>
      <c r="HI58" s="1178"/>
      <c r="HJ58" s="1032"/>
      <c r="HK58" s="1178"/>
      <c r="HL58" s="1032"/>
      <c r="HM58" s="1178"/>
      <c r="HN58" s="1032"/>
      <c r="HO58" s="1178"/>
      <c r="HP58" s="1032"/>
      <c r="HQ58" s="1178"/>
      <c r="HR58" s="1032"/>
      <c r="HS58" s="1178"/>
      <c r="HT58" s="1032"/>
      <c r="HU58" s="1178"/>
      <c r="HV58" s="1032"/>
      <c r="HW58" s="1178"/>
      <c r="HX58" s="1032"/>
      <c r="HY58" s="1178"/>
      <c r="HZ58" s="1032"/>
      <c r="IA58" s="1178"/>
      <c r="IB58" s="1032"/>
      <c r="IC58" s="1178"/>
      <c r="ID58" s="1032"/>
      <c r="IE58" s="1178"/>
      <c r="IF58" s="1032"/>
      <c r="IG58" s="1178"/>
      <c r="IH58" s="1032"/>
      <c r="II58" s="1178"/>
      <c r="IJ58" s="1032"/>
      <c r="IK58" s="1178"/>
      <c r="IL58" s="1032"/>
      <c r="IM58" s="1178"/>
      <c r="IN58" s="1032"/>
      <c r="IO58" s="1178"/>
      <c r="IP58" s="1032"/>
      <c r="IQ58" s="1178"/>
      <c r="IR58" s="1032"/>
      <c r="IS58" s="1178"/>
      <c r="IT58" s="1032"/>
      <c r="IU58" s="1178"/>
      <c r="IV58" s="1032"/>
      <c r="IW58" s="1178"/>
      <c r="IX58" s="1032"/>
      <c r="IY58" s="1178"/>
      <c r="IZ58" s="1032"/>
      <c r="JA58" s="1178"/>
      <c r="JB58" s="1032"/>
      <c r="JC58" s="1178"/>
      <c r="JD58" s="1032"/>
      <c r="JE58" s="1178"/>
      <c r="JF58" s="1032"/>
      <c r="JG58" s="1178"/>
      <c r="JH58" s="1032"/>
      <c r="JI58" s="1178"/>
      <c r="JJ58" s="1032"/>
      <c r="JK58" s="1178"/>
      <c r="JL58" s="1032"/>
      <c r="JM58" s="1178"/>
      <c r="JN58" s="1032"/>
      <c r="JO58" s="1178"/>
      <c r="JP58" s="1032"/>
      <c r="JQ58" s="1178"/>
      <c r="JR58" s="1032"/>
      <c r="JS58" s="1178"/>
      <c r="JT58" s="1032"/>
      <c r="JU58" s="1178"/>
      <c r="JV58" s="1032"/>
      <c r="JW58" s="1178"/>
      <c r="JX58" s="1032"/>
      <c r="JY58" s="1178"/>
      <c r="JZ58" s="1032"/>
      <c r="KA58" s="1178"/>
      <c r="KB58" s="1032"/>
      <c r="KC58" s="1178"/>
      <c r="KD58" s="1032"/>
      <c r="KE58" s="1178"/>
      <c r="KF58" s="1032"/>
      <c r="KG58" s="1178"/>
      <c r="KH58" s="1032"/>
      <c r="KI58" s="1178"/>
      <c r="KJ58" s="1032"/>
      <c r="KK58" s="1178"/>
      <c r="KL58" s="1032"/>
      <c r="KM58" s="1178"/>
      <c r="KN58" s="1032"/>
      <c r="KO58" s="1178"/>
      <c r="KP58" s="1032"/>
      <c r="KQ58" s="1178"/>
      <c r="KR58" s="1032"/>
      <c r="KS58" s="1178"/>
      <c r="KT58" s="1032"/>
      <c r="KU58" s="1178"/>
      <c r="KV58" s="1032"/>
      <c r="KW58" s="1178"/>
      <c r="KX58" s="1032"/>
      <c r="KY58" s="1178"/>
      <c r="KZ58" s="1032"/>
      <c r="LA58" s="1178"/>
      <c r="LB58" s="1032"/>
      <c r="LC58" s="1178"/>
      <c r="LD58" s="1032"/>
      <c r="LE58" s="1178"/>
      <c r="LF58" s="1032"/>
      <c r="LG58" s="1178"/>
      <c r="LH58" s="1032"/>
      <c r="LI58" s="1178"/>
      <c r="LJ58" s="1032"/>
      <c r="LK58" s="1178"/>
      <c r="LL58" s="1032"/>
      <c r="LM58" s="1178"/>
      <c r="LN58" s="1032"/>
      <c r="LO58" s="1178"/>
      <c r="LP58" s="1032"/>
      <c r="LQ58" s="1178"/>
      <c r="LR58" s="1032"/>
      <c r="LS58" s="1178"/>
      <c r="LT58" s="1032"/>
      <c r="LU58" s="1178"/>
      <c r="LV58" s="1032"/>
      <c r="LW58" s="1178"/>
      <c r="LX58" s="1032"/>
      <c r="LY58" s="1178"/>
      <c r="LZ58" s="1032"/>
      <c r="MA58" s="1178"/>
      <c r="MB58" s="1032"/>
      <c r="MC58" s="1178"/>
      <c r="MD58" s="1032"/>
      <c r="ME58" s="1178"/>
      <c r="MF58" s="1032"/>
      <c r="MG58" s="1178"/>
      <c r="MH58" s="1032"/>
      <c r="MI58" s="1178"/>
      <c r="MJ58" s="1032"/>
      <c r="MK58" s="1178"/>
      <c r="ML58" s="1032"/>
      <c r="MM58" s="1178"/>
      <c r="MN58" s="1032"/>
      <c r="MO58" s="1178"/>
      <c r="MP58" s="1032"/>
      <c r="MQ58" s="1178"/>
      <c r="MR58" s="1032"/>
      <c r="MS58" s="1178"/>
      <c r="MT58" s="1032"/>
      <c r="MU58" s="1178"/>
      <c r="MV58" s="1032"/>
      <c r="MW58" s="1178"/>
      <c r="MX58" s="1032"/>
      <c r="MY58" s="1178"/>
      <c r="MZ58" s="1032"/>
      <c r="NA58" s="1178"/>
      <c r="NB58" s="1032"/>
      <c r="NC58" s="1178"/>
      <c r="ND58" s="1032"/>
      <c r="NE58" s="1178"/>
      <c r="NF58" s="1032"/>
      <c r="NG58" s="1178"/>
      <c r="NH58" s="1032"/>
      <c r="NI58" s="1178"/>
      <c r="NJ58" s="1032"/>
      <c r="NK58" s="1178"/>
      <c r="NL58" s="1032"/>
      <c r="NM58" s="1178"/>
      <c r="NN58" s="1032"/>
      <c r="NO58" s="1178"/>
      <c r="NP58" s="1032"/>
      <c r="NQ58" s="1178"/>
      <c r="NR58" s="1032"/>
      <c r="NS58" s="298"/>
      <c r="OF58" s="767">
        <v>0</v>
      </c>
    </row>
    <row s="1644" customFormat="1" customHeight="1" ht="11.25" hidden="1">
      <c r="A59" s="2401"/>
      <c r="B59" s="520"/>
      <c r="D59" s="674" t="s">
        <v>1545</v>
      </c>
      <c r="E59" s="676" t="s">
        <v>1538</v>
      </c>
      <c r="F59" s="669" t="s">
        <v>1517</v>
      </c>
      <c r="G59" s="677"/>
      <c r="H59" s="1032"/>
      <c r="I59" s="677"/>
      <c r="J59" s="1032"/>
      <c r="K59" s="1178"/>
      <c r="L59" s="1032"/>
      <c r="M59" s="1178"/>
      <c r="N59" s="1032"/>
      <c r="O59" s="1178"/>
      <c r="P59" s="1032"/>
      <c r="Q59" s="1178"/>
      <c r="R59" s="1032"/>
      <c r="S59" s="1178"/>
      <c r="T59" s="1032"/>
      <c r="U59" s="1178"/>
      <c r="V59" s="1032"/>
      <c r="W59" s="1178"/>
      <c r="X59" s="1032"/>
      <c r="Y59" s="1178"/>
      <c r="Z59" s="1032"/>
      <c r="AA59" s="1178"/>
      <c r="AB59" s="1032"/>
      <c r="AC59" s="1178"/>
      <c r="AD59" s="1032"/>
      <c r="AE59" s="1178"/>
      <c r="AF59" s="1032"/>
      <c r="AG59" s="1178"/>
      <c r="AH59" s="1032"/>
      <c r="AI59" s="1178"/>
      <c r="AJ59" s="1032"/>
      <c r="AK59" s="1178"/>
      <c r="AL59" s="1032"/>
      <c r="AM59" s="1178"/>
      <c r="AN59" s="1032"/>
      <c r="AO59" s="1178"/>
      <c r="AP59" s="1032"/>
      <c r="AQ59" s="1178"/>
      <c r="AR59" s="1032"/>
      <c r="AS59" s="1178"/>
      <c r="AT59" s="1032"/>
      <c r="AU59" s="1178"/>
      <c r="AV59" s="1032"/>
      <c r="AW59" s="1178"/>
      <c r="AX59" s="1032"/>
      <c r="AY59" s="1178"/>
      <c r="AZ59" s="1032"/>
      <c r="BA59" s="1178"/>
      <c r="BB59" s="1032"/>
      <c r="BC59" s="1178"/>
      <c r="BD59" s="1032"/>
      <c r="BE59" s="1178"/>
      <c r="BF59" s="1032"/>
      <c r="BG59" s="1178"/>
      <c r="BH59" s="1032"/>
      <c r="BI59" s="1178"/>
      <c r="BJ59" s="1032"/>
      <c r="BK59" s="1178"/>
      <c r="BL59" s="1032"/>
      <c r="BM59" s="1178"/>
      <c r="BN59" s="1032"/>
      <c r="BO59" s="1178"/>
      <c r="BP59" s="1032"/>
      <c r="BQ59" s="1178"/>
      <c r="BR59" s="1032"/>
      <c r="BS59" s="1178"/>
      <c r="BT59" s="1032"/>
      <c r="BU59" s="1178"/>
      <c r="BV59" s="1032"/>
      <c r="BW59" s="1178"/>
      <c r="BX59" s="1032"/>
      <c r="BY59" s="1178"/>
      <c r="BZ59" s="1032"/>
      <c r="CA59" s="1178"/>
      <c r="CB59" s="1032"/>
      <c r="CC59" s="1178"/>
      <c r="CD59" s="1032"/>
      <c r="CE59" s="1178"/>
      <c r="CF59" s="1032"/>
      <c r="CG59" s="1178"/>
      <c r="CH59" s="1032"/>
      <c r="CI59" s="1178"/>
      <c r="CJ59" s="1032"/>
      <c r="CK59" s="1178"/>
      <c r="CL59" s="1032"/>
      <c r="CM59" s="1178"/>
      <c r="CN59" s="1032"/>
      <c r="CO59" s="1178"/>
      <c r="CP59" s="1032"/>
      <c r="CQ59" s="1178"/>
      <c r="CR59" s="1032"/>
      <c r="CS59" s="1178"/>
      <c r="CT59" s="1032"/>
      <c r="CU59" s="1178"/>
      <c r="CV59" s="1032"/>
      <c r="CW59" s="1178"/>
      <c r="CX59" s="1032"/>
      <c r="CY59" s="1178"/>
      <c r="CZ59" s="1032"/>
      <c r="DA59" s="1178"/>
      <c r="DB59" s="1032"/>
      <c r="DC59" s="1178"/>
      <c r="DD59" s="1032"/>
      <c r="DE59" s="1178"/>
      <c r="DF59" s="1032"/>
      <c r="DG59" s="1178"/>
      <c r="DH59" s="1032"/>
      <c r="DI59" s="1178"/>
      <c r="DJ59" s="1032"/>
      <c r="DK59" s="1178"/>
      <c r="DL59" s="1032"/>
      <c r="DM59" s="1178"/>
      <c r="DN59" s="1032"/>
      <c r="DO59" s="1178"/>
      <c r="DP59" s="1032"/>
      <c r="DQ59" s="1178"/>
      <c r="DR59" s="1032"/>
      <c r="DS59" s="1178"/>
      <c r="DT59" s="1032"/>
      <c r="DU59" s="1178"/>
      <c r="DV59" s="1032"/>
      <c r="DW59" s="1178"/>
      <c r="DX59" s="1032"/>
      <c r="DY59" s="1178"/>
      <c r="DZ59" s="1032"/>
      <c r="EA59" s="1178"/>
      <c r="EB59" s="1032"/>
      <c r="EC59" s="1178"/>
      <c r="ED59" s="1032"/>
      <c r="EE59" s="1178"/>
      <c r="EF59" s="1032"/>
      <c r="EG59" s="1178"/>
      <c r="EH59" s="1032"/>
      <c r="EI59" s="1178"/>
      <c r="EJ59" s="1032"/>
      <c r="EK59" s="1178"/>
      <c r="EL59" s="1032"/>
      <c r="EM59" s="1178"/>
      <c r="EN59" s="1032"/>
      <c r="EO59" s="1178"/>
      <c r="EP59" s="1032"/>
      <c r="EQ59" s="1178"/>
      <c r="ER59" s="1032"/>
      <c r="ES59" s="1178"/>
      <c r="ET59" s="1032"/>
      <c r="EU59" s="1178"/>
      <c r="EV59" s="1032"/>
      <c r="EW59" s="1178"/>
      <c r="EX59" s="1032"/>
      <c r="EY59" s="1178"/>
      <c r="EZ59" s="1032"/>
      <c r="FA59" s="1178"/>
      <c r="FB59" s="1032"/>
      <c r="FC59" s="1178"/>
      <c r="FD59" s="1032"/>
      <c r="FE59" s="1178"/>
      <c r="FF59" s="1032"/>
      <c r="FG59" s="1178"/>
      <c r="FH59" s="1032"/>
      <c r="FI59" s="1178"/>
      <c r="FJ59" s="1032"/>
      <c r="FK59" s="1178"/>
      <c r="FL59" s="1032"/>
      <c r="FM59" s="1178"/>
      <c r="FN59" s="1032"/>
      <c r="FO59" s="1178"/>
      <c r="FP59" s="1032"/>
      <c r="FQ59" s="1178"/>
      <c r="FR59" s="1032"/>
      <c r="FS59" s="1178"/>
      <c r="FT59" s="1032"/>
      <c r="FU59" s="1178"/>
      <c r="FV59" s="1032"/>
      <c r="FW59" s="1178"/>
      <c r="FX59" s="1032"/>
      <c r="FY59" s="1178"/>
      <c r="FZ59" s="1032"/>
      <c r="GA59" s="1178"/>
      <c r="GB59" s="1032"/>
      <c r="GC59" s="1178"/>
      <c r="GD59" s="1032"/>
      <c r="GE59" s="1178"/>
      <c r="GF59" s="1032"/>
      <c r="GG59" s="1178"/>
      <c r="GH59" s="1032"/>
      <c r="GI59" s="1178"/>
      <c r="GJ59" s="1032"/>
      <c r="GK59" s="1178"/>
      <c r="GL59" s="1032"/>
      <c r="GM59" s="1178"/>
      <c r="GN59" s="1032"/>
      <c r="GO59" s="1178"/>
      <c r="GP59" s="1032"/>
      <c r="GQ59" s="1178"/>
      <c r="GR59" s="1032"/>
      <c r="GS59" s="1178"/>
      <c r="GT59" s="1032"/>
      <c r="GU59" s="1178"/>
      <c r="GV59" s="1032"/>
      <c r="GW59" s="1178"/>
      <c r="GX59" s="1032"/>
      <c r="GY59" s="1178"/>
      <c r="GZ59" s="1032"/>
      <c r="HA59" s="1178"/>
      <c r="HB59" s="1032"/>
      <c r="HC59" s="1178"/>
      <c r="HD59" s="1032"/>
      <c r="HE59" s="1178"/>
      <c r="HF59" s="1032"/>
      <c r="HG59" s="1178"/>
      <c r="HH59" s="1032"/>
      <c r="HI59" s="1178"/>
      <c r="HJ59" s="1032"/>
      <c r="HK59" s="1178"/>
      <c r="HL59" s="1032"/>
      <c r="HM59" s="1178"/>
      <c r="HN59" s="1032"/>
      <c r="HO59" s="1178"/>
      <c r="HP59" s="1032"/>
      <c r="HQ59" s="1178"/>
      <c r="HR59" s="1032"/>
      <c r="HS59" s="1178"/>
      <c r="HT59" s="1032"/>
      <c r="HU59" s="1178"/>
      <c r="HV59" s="1032"/>
      <c r="HW59" s="1178"/>
      <c r="HX59" s="1032"/>
      <c r="HY59" s="1178"/>
      <c r="HZ59" s="1032"/>
      <c r="IA59" s="1178"/>
      <c r="IB59" s="1032"/>
      <c r="IC59" s="1178"/>
      <c r="ID59" s="1032"/>
      <c r="IE59" s="1178"/>
      <c r="IF59" s="1032"/>
      <c r="IG59" s="1178"/>
      <c r="IH59" s="1032"/>
      <c r="II59" s="1178"/>
      <c r="IJ59" s="1032"/>
      <c r="IK59" s="1178"/>
      <c r="IL59" s="1032"/>
      <c r="IM59" s="1178"/>
      <c r="IN59" s="1032"/>
      <c r="IO59" s="1178"/>
      <c r="IP59" s="1032"/>
      <c r="IQ59" s="1178"/>
      <c r="IR59" s="1032"/>
      <c r="IS59" s="1178"/>
      <c r="IT59" s="1032"/>
      <c r="IU59" s="1178"/>
      <c r="IV59" s="1032"/>
      <c r="IW59" s="1178"/>
      <c r="IX59" s="1032"/>
      <c r="IY59" s="1178"/>
      <c r="IZ59" s="1032"/>
      <c r="JA59" s="1178"/>
      <c r="JB59" s="1032"/>
      <c r="JC59" s="1178"/>
      <c r="JD59" s="1032"/>
      <c r="JE59" s="1178"/>
      <c r="JF59" s="1032"/>
      <c r="JG59" s="1178"/>
      <c r="JH59" s="1032"/>
      <c r="JI59" s="1178"/>
      <c r="JJ59" s="1032"/>
      <c r="JK59" s="1178"/>
      <c r="JL59" s="1032"/>
      <c r="JM59" s="1178"/>
      <c r="JN59" s="1032"/>
      <c r="JO59" s="1178"/>
      <c r="JP59" s="1032"/>
      <c r="JQ59" s="1178"/>
      <c r="JR59" s="1032"/>
      <c r="JS59" s="1178"/>
      <c r="JT59" s="1032"/>
      <c r="JU59" s="1178"/>
      <c r="JV59" s="1032"/>
      <c r="JW59" s="1178"/>
      <c r="JX59" s="1032"/>
      <c r="JY59" s="1178"/>
      <c r="JZ59" s="1032"/>
      <c r="KA59" s="1178"/>
      <c r="KB59" s="1032"/>
      <c r="KC59" s="1178"/>
      <c r="KD59" s="1032"/>
      <c r="KE59" s="1178"/>
      <c r="KF59" s="1032"/>
      <c r="KG59" s="1178"/>
      <c r="KH59" s="1032"/>
      <c r="KI59" s="1178"/>
      <c r="KJ59" s="1032"/>
      <c r="KK59" s="1178"/>
      <c r="KL59" s="1032"/>
      <c r="KM59" s="1178"/>
      <c r="KN59" s="1032"/>
      <c r="KO59" s="1178"/>
      <c r="KP59" s="1032"/>
      <c r="KQ59" s="1178"/>
      <c r="KR59" s="1032"/>
      <c r="KS59" s="1178"/>
      <c r="KT59" s="1032"/>
      <c r="KU59" s="1178"/>
      <c r="KV59" s="1032"/>
      <c r="KW59" s="1178"/>
      <c r="KX59" s="1032"/>
      <c r="KY59" s="1178"/>
      <c r="KZ59" s="1032"/>
      <c r="LA59" s="1178"/>
      <c r="LB59" s="1032"/>
      <c r="LC59" s="1178"/>
      <c r="LD59" s="1032"/>
      <c r="LE59" s="1178"/>
      <c r="LF59" s="1032"/>
      <c r="LG59" s="1178"/>
      <c r="LH59" s="1032"/>
      <c r="LI59" s="1178"/>
      <c r="LJ59" s="1032"/>
      <c r="LK59" s="1178"/>
      <c r="LL59" s="1032"/>
      <c r="LM59" s="1178"/>
      <c r="LN59" s="1032"/>
      <c r="LO59" s="1178"/>
      <c r="LP59" s="1032"/>
      <c r="LQ59" s="1178"/>
      <c r="LR59" s="1032"/>
      <c r="LS59" s="1178"/>
      <c r="LT59" s="1032"/>
      <c r="LU59" s="1178"/>
      <c r="LV59" s="1032"/>
      <c r="LW59" s="1178"/>
      <c r="LX59" s="1032"/>
      <c r="LY59" s="1178"/>
      <c r="LZ59" s="1032"/>
      <c r="MA59" s="1178"/>
      <c r="MB59" s="1032"/>
      <c r="MC59" s="1178"/>
      <c r="MD59" s="1032"/>
      <c r="ME59" s="1178"/>
      <c r="MF59" s="1032"/>
      <c r="MG59" s="1178"/>
      <c r="MH59" s="1032"/>
      <c r="MI59" s="1178"/>
      <c r="MJ59" s="1032"/>
      <c r="MK59" s="1178"/>
      <c r="ML59" s="1032"/>
      <c r="MM59" s="1178"/>
      <c r="MN59" s="1032"/>
      <c r="MO59" s="1178"/>
      <c r="MP59" s="1032"/>
      <c r="MQ59" s="1178"/>
      <c r="MR59" s="1032"/>
      <c r="MS59" s="1178"/>
      <c r="MT59" s="1032"/>
      <c r="MU59" s="1178"/>
      <c r="MV59" s="1032"/>
      <c r="MW59" s="1178"/>
      <c r="MX59" s="1032"/>
      <c r="MY59" s="1178"/>
      <c r="MZ59" s="1032"/>
      <c r="NA59" s="1178"/>
      <c r="NB59" s="1032"/>
      <c r="NC59" s="1178"/>
      <c r="ND59" s="1032"/>
      <c r="NE59" s="1178"/>
      <c r="NF59" s="1032"/>
      <c r="NG59" s="1178"/>
      <c r="NH59" s="1032"/>
      <c r="NI59" s="1178"/>
      <c r="NJ59" s="1032"/>
      <c r="NK59" s="1178"/>
      <c r="NL59" s="1032"/>
      <c r="NM59" s="1178"/>
      <c r="NN59" s="1032"/>
      <c r="NO59" s="1178"/>
      <c r="NP59" s="1032"/>
      <c r="NQ59" s="1178"/>
      <c r="NR59" s="1032"/>
      <c r="NS59" s="298"/>
      <c r="OF59" s="767">
        <v>0</v>
      </c>
    </row>
    <row s="1644" customFormat="1" customHeight="1" ht="33.75" hidden="1">
      <c r="A60" s="2401"/>
      <c r="B60" s="520"/>
      <c r="D60" s="674" t="s">
        <v>92</v>
      </c>
      <c r="E60" s="675" t="s">
        <v>1546</v>
      </c>
      <c r="F60" s="730" t="s">
        <v>1031</v>
      </c>
      <c r="G60" s="751"/>
      <c r="H60" s="1032"/>
      <c r="I60" s="751"/>
      <c r="J60" s="1032"/>
      <c r="K60" s="751"/>
      <c r="L60" s="1032"/>
      <c r="M60" s="751"/>
      <c r="N60" s="1032"/>
      <c r="O60" s="751"/>
      <c r="P60" s="1032"/>
      <c r="Q60" s="751"/>
      <c r="R60" s="1032"/>
      <c r="S60" s="751"/>
      <c r="T60" s="1032"/>
      <c r="U60" s="751"/>
      <c r="V60" s="1032"/>
      <c r="W60" s="751"/>
      <c r="X60" s="1032"/>
      <c r="Y60" s="751"/>
      <c r="Z60" s="1032"/>
      <c r="AA60" s="751"/>
      <c r="AB60" s="1032"/>
      <c r="AC60" s="751"/>
      <c r="AD60" s="1032"/>
      <c r="AE60" s="751"/>
      <c r="AF60" s="1032"/>
      <c r="AG60" s="751"/>
      <c r="AH60" s="1032"/>
      <c r="AI60" s="751"/>
      <c r="AJ60" s="1032"/>
      <c r="AK60" s="751"/>
      <c r="AL60" s="1032"/>
      <c r="AM60" s="751"/>
      <c r="AN60" s="1032"/>
      <c r="AO60" s="751"/>
      <c r="AP60" s="1032"/>
      <c r="AQ60" s="751"/>
      <c r="AR60" s="1032"/>
      <c r="AS60" s="751"/>
      <c r="AT60" s="1032"/>
      <c r="AU60" s="751"/>
      <c r="AV60" s="1032"/>
      <c r="AW60" s="751"/>
      <c r="AX60" s="1032"/>
      <c r="AY60" s="751"/>
      <c r="AZ60" s="1032"/>
      <c r="BA60" s="751"/>
      <c r="BB60" s="1032"/>
      <c r="BC60" s="751"/>
      <c r="BD60" s="1032"/>
      <c r="BE60" s="751"/>
      <c r="BF60" s="1032"/>
      <c r="BG60" s="751"/>
      <c r="BH60" s="1032"/>
      <c r="BI60" s="751"/>
      <c r="BJ60" s="1032"/>
      <c r="BK60" s="751"/>
      <c r="BL60" s="1032"/>
      <c r="BM60" s="751"/>
      <c r="BN60" s="1032"/>
      <c r="BO60" s="751"/>
      <c r="BP60" s="1032"/>
      <c r="BQ60" s="751"/>
      <c r="BR60" s="1032"/>
      <c r="BS60" s="751"/>
      <c r="BT60" s="1032"/>
      <c r="BU60" s="751"/>
      <c r="BV60" s="1032"/>
      <c r="BW60" s="751"/>
      <c r="BX60" s="1032"/>
      <c r="BY60" s="751"/>
      <c r="BZ60" s="1032"/>
      <c r="CA60" s="751"/>
      <c r="CB60" s="1032"/>
      <c r="CC60" s="751"/>
      <c r="CD60" s="1032"/>
      <c r="CE60" s="751"/>
      <c r="CF60" s="1032"/>
      <c r="CG60" s="751"/>
      <c r="CH60" s="1032"/>
      <c r="CI60" s="751"/>
      <c r="CJ60" s="1032"/>
      <c r="CK60" s="751"/>
      <c r="CL60" s="1032"/>
      <c r="CM60" s="751"/>
      <c r="CN60" s="1032"/>
      <c r="CO60" s="751"/>
      <c r="CP60" s="1032"/>
      <c r="CQ60" s="751"/>
      <c r="CR60" s="1032"/>
      <c r="CS60" s="751"/>
      <c r="CT60" s="1032"/>
      <c r="CU60" s="751"/>
      <c r="CV60" s="1032"/>
      <c r="CW60" s="751"/>
      <c r="CX60" s="1032"/>
      <c r="CY60" s="751"/>
      <c r="CZ60" s="1032"/>
      <c r="DA60" s="751"/>
      <c r="DB60" s="1032"/>
      <c r="DC60" s="751"/>
      <c r="DD60" s="1032"/>
      <c r="DE60" s="751"/>
      <c r="DF60" s="1032"/>
      <c r="DG60" s="751"/>
      <c r="DH60" s="1032"/>
      <c r="DI60" s="751"/>
      <c r="DJ60" s="1032"/>
      <c r="DK60" s="751"/>
      <c r="DL60" s="1032"/>
      <c r="DM60" s="751"/>
      <c r="DN60" s="1032"/>
      <c r="DO60" s="751"/>
      <c r="DP60" s="1032"/>
      <c r="DQ60" s="751"/>
      <c r="DR60" s="1032"/>
      <c r="DS60" s="751"/>
      <c r="DT60" s="1032"/>
      <c r="DU60" s="751"/>
      <c r="DV60" s="1032"/>
      <c r="DW60" s="751"/>
      <c r="DX60" s="1032"/>
      <c r="DY60" s="751"/>
      <c r="DZ60" s="1032"/>
      <c r="EA60" s="751"/>
      <c r="EB60" s="1032"/>
      <c r="EC60" s="751"/>
      <c r="ED60" s="1032"/>
      <c r="EE60" s="751"/>
      <c r="EF60" s="1032"/>
      <c r="EG60" s="751"/>
      <c r="EH60" s="1032"/>
      <c r="EI60" s="751"/>
      <c r="EJ60" s="1032"/>
      <c r="EK60" s="751"/>
      <c r="EL60" s="1032"/>
      <c r="EM60" s="751"/>
      <c r="EN60" s="1032"/>
      <c r="EO60" s="751"/>
      <c r="EP60" s="1032"/>
      <c r="EQ60" s="751"/>
      <c r="ER60" s="1032"/>
      <c r="ES60" s="751"/>
      <c r="ET60" s="1032"/>
      <c r="EU60" s="751"/>
      <c r="EV60" s="1032"/>
      <c r="EW60" s="751"/>
      <c r="EX60" s="1032"/>
      <c r="EY60" s="751"/>
      <c r="EZ60" s="1032"/>
      <c r="FA60" s="751"/>
      <c r="FB60" s="1032"/>
      <c r="FC60" s="751"/>
      <c r="FD60" s="1032"/>
      <c r="FE60" s="751"/>
      <c r="FF60" s="1032"/>
      <c r="FG60" s="751"/>
      <c r="FH60" s="1032"/>
      <c r="FI60" s="751"/>
      <c r="FJ60" s="1032"/>
      <c r="FK60" s="751"/>
      <c r="FL60" s="1032"/>
      <c r="FM60" s="751"/>
      <c r="FN60" s="1032"/>
      <c r="FO60" s="751"/>
      <c r="FP60" s="1032"/>
      <c r="FQ60" s="751"/>
      <c r="FR60" s="1032"/>
      <c r="FS60" s="751"/>
      <c r="FT60" s="1032"/>
      <c r="FU60" s="751"/>
      <c r="FV60" s="1032"/>
      <c r="FW60" s="751"/>
      <c r="FX60" s="1032"/>
      <c r="FY60" s="751"/>
      <c r="FZ60" s="1032"/>
      <c r="GA60" s="751"/>
      <c r="GB60" s="1032"/>
      <c r="GC60" s="751"/>
      <c r="GD60" s="1032"/>
      <c r="GE60" s="751"/>
      <c r="GF60" s="1032"/>
      <c r="GG60" s="751"/>
      <c r="GH60" s="1032"/>
      <c r="GI60" s="751"/>
      <c r="GJ60" s="1032"/>
      <c r="GK60" s="751"/>
      <c r="GL60" s="1032"/>
      <c r="GM60" s="751"/>
      <c r="GN60" s="1032"/>
      <c r="GO60" s="751"/>
      <c r="GP60" s="1032"/>
      <c r="GQ60" s="751"/>
      <c r="GR60" s="1032"/>
      <c r="GS60" s="751"/>
      <c r="GT60" s="1032"/>
      <c r="GU60" s="751"/>
      <c r="GV60" s="1032"/>
      <c r="GW60" s="751"/>
      <c r="GX60" s="1032"/>
      <c r="GY60" s="751"/>
      <c r="GZ60" s="1032"/>
      <c r="HA60" s="751"/>
      <c r="HB60" s="1032"/>
      <c r="HC60" s="751"/>
      <c r="HD60" s="1032"/>
      <c r="HE60" s="751"/>
      <c r="HF60" s="1032"/>
      <c r="HG60" s="751"/>
      <c r="HH60" s="1032"/>
      <c r="HI60" s="751"/>
      <c r="HJ60" s="1032"/>
      <c r="HK60" s="751"/>
      <c r="HL60" s="1032"/>
      <c r="HM60" s="751"/>
      <c r="HN60" s="1032"/>
      <c r="HO60" s="751"/>
      <c r="HP60" s="1032"/>
      <c r="HQ60" s="751"/>
      <c r="HR60" s="1032"/>
      <c r="HS60" s="751"/>
      <c r="HT60" s="1032"/>
      <c r="HU60" s="751"/>
      <c r="HV60" s="1032"/>
      <c r="HW60" s="751"/>
      <c r="HX60" s="1032"/>
      <c r="HY60" s="751"/>
      <c r="HZ60" s="1032"/>
      <c r="IA60" s="751"/>
      <c r="IB60" s="1032"/>
      <c r="IC60" s="751"/>
      <c r="ID60" s="1032"/>
      <c r="IE60" s="751"/>
      <c r="IF60" s="1032"/>
      <c r="IG60" s="751"/>
      <c r="IH60" s="1032"/>
      <c r="II60" s="751"/>
      <c r="IJ60" s="1032"/>
      <c r="IK60" s="751"/>
      <c r="IL60" s="1032"/>
      <c r="IM60" s="751"/>
      <c r="IN60" s="1032"/>
      <c r="IO60" s="751"/>
      <c r="IP60" s="1032"/>
      <c r="IQ60" s="751"/>
      <c r="IR60" s="1032"/>
      <c r="IS60" s="751"/>
      <c r="IT60" s="1032"/>
      <c r="IU60" s="751"/>
      <c r="IV60" s="1032"/>
      <c r="IW60" s="751"/>
      <c r="IX60" s="1032"/>
      <c r="IY60" s="751"/>
      <c r="IZ60" s="1032"/>
      <c r="JA60" s="751"/>
      <c r="JB60" s="1032"/>
      <c r="JC60" s="751"/>
      <c r="JD60" s="1032"/>
      <c r="JE60" s="751"/>
      <c r="JF60" s="1032"/>
      <c r="JG60" s="751"/>
      <c r="JH60" s="1032"/>
      <c r="JI60" s="751"/>
      <c r="JJ60" s="1032"/>
      <c r="JK60" s="751"/>
      <c r="JL60" s="1032"/>
      <c r="JM60" s="751"/>
      <c r="JN60" s="1032"/>
      <c r="JO60" s="751"/>
      <c r="JP60" s="1032"/>
      <c r="JQ60" s="751"/>
      <c r="JR60" s="1032"/>
      <c r="JS60" s="751"/>
      <c r="JT60" s="1032"/>
      <c r="JU60" s="751"/>
      <c r="JV60" s="1032"/>
      <c r="JW60" s="751"/>
      <c r="JX60" s="1032"/>
      <c r="JY60" s="751"/>
      <c r="JZ60" s="1032"/>
      <c r="KA60" s="751"/>
      <c r="KB60" s="1032"/>
      <c r="KC60" s="751"/>
      <c r="KD60" s="1032"/>
      <c r="KE60" s="751"/>
      <c r="KF60" s="1032"/>
      <c r="KG60" s="751"/>
      <c r="KH60" s="1032"/>
      <c r="KI60" s="751"/>
      <c r="KJ60" s="1032"/>
      <c r="KK60" s="751"/>
      <c r="KL60" s="1032"/>
      <c r="KM60" s="751"/>
      <c r="KN60" s="1032"/>
      <c r="KO60" s="751"/>
      <c r="KP60" s="1032"/>
      <c r="KQ60" s="751"/>
      <c r="KR60" s="1032"/>
      <c r="KS60" s="751"/>
      <c r="KT60" s="1032"/>
      <c r="KU60" s="751"/>
      <c r="KV60" s="1032"/>
      <c r="KW60" s="751"/>
      <c r="KX60" s="1032"/>
      <c r="KY60" s="751"/>
      <c r="KZ60" s="1032"/>
      <c r="LA60" s="751"/>
      <c r="LB60" s="1032"/>
      <c r="LC60" s="751"/>
      <c r="LD60" s="1032"/>
      <c r="LE60" s="751"/>
      <c r="LF60" s="1032"/>
      <c r="LG60" s="751"/>
      <c r="LH60" s="1032"/>
      <c r="LI60" s="751"/>
      <c r="LJ60" s="1032"/>
      <c r="LK60" s="751"/>
      <c r="LL60" s="1032"/>
      <c r="LM60" s="751"/>
      <c r="LN60" s="1032"/>
      <c r="LO60" s="751"/>
      <c r="LP60" s="1032"/>
      <c r="LQ60" s="751"/>
      <c r="LR60" s="1032"/>
      <c r="LS60" s="751"/>
      <c r="LT60" s="1032"/>
      <c r="LU60" s="751"/>
      <c r="LV60" s="1032"/>
      <c r="LW60" s="751"/>
      <c r="LX60" s="1032"/>
      <c r="LY60" s="751"/>
      <c r="LZ60" s="1032"/>
      <c r="MA60" s="751"/>
      <c r="MB60" s="1032"/>
      <c r="MC60" s="751"/>
      <c r="MD60" s="1032"/>
      <c r="ME60" s="751"/>
      <c r="MF60" s="1032"/>
      <c r="MG60" s="751"/>
      <c r="MH60" s="1032"/>
      <c r="MI60" s="751"/>
      <c r="MJ60" s="1032"/>
      <c r="MK60" s="751"/>
      <c r="ML60" s="1032"/>
      <c r="MM60" s="751"/>
      <c r="MN60" s="1032"/>
      <c r="MO60" s="751"/>
      <c r="MP60" s="1032"/>
      <c r="MQ60" s="751"/>
      <c r="MR60" s="1032"/>
      <c r="MS60" s="751"/>
      <c r="MT60" s="1032"/>
      <c r="MU60" s="751"/>
      <c r="MV60" s="1032"/>
      <c r="MW60" s="751"/>
      <c r="MX60" s="1032"/>
      <c r="MY60" s="751"/>
      <c r="MZ60" s="1032"/>
      <c r="NA60" s="751"/>
      <c r="NB60" s="1032"/>
      <c r="NC60" s="751"/>
      <c r="ND60" s="1032"/>
      <c r="NE60" s="751"/>
      <c r="NF60" s="1032"/>
      <c r="NG60" s="751"/>
      <c r="NH60" s="1032"/>
      <c r="NI60" s="751"/>
      <c r="NJ60" s="1032"/>
      <c r="NK60" s="751"/>
      <c r="NL60" s="1032"/>
      <c r="NM60" s="751"/>
      <c r="NN60" s="1032"/>
      <c r="NO60" s="751"/>
      <c r="NP60" s="1032"/>
      <c r="NQ60" s="751"/>
      <c r="NR60" s="1032"/>
      <c r="NS60" s="311" t="s">
        <v>1547</v>
      </c>
      <c r="OF60" s="767">
        <v>0</v>
      </c>
    </row>
    <row s="1644" customFormat="1" customHeight="1" ht="33.75" hidden="1">
      <c r="A61" s="2401"/>
      <c r="B61" s="520"/>
      <c r="D61" s="674" t="s">
        <v>93</v>
      </c>
      <c r="E61" s="675" t="s">
        <v>1548</v>
      </c>
      <c r="F61" s="735" t="s">
        <v>1478</v>
      </c>
      <c r="G61" s="677"/>
      <c r="H61" s="1032"/>
      <c r="I61" s="677"/>
      <c r="J61" s="1032"/>
      <c r="K61" s="1178"/>
      <c r="L61" s="1032"/>
      <c r="M61" s="1178"/>
      <c r="N61" s="1032"/>
      <c r="O61" s="1178"/>
      <c r="P61" s="1032"/>
      <c r="Q61" s="1178"/>
      <c r="R61" s="1032"/>
      <c r="S61" s="1178"/>
      <c r="T61" s="1032"/>
      <c r="U61" s="1178"/>
      <c r="V61" s="1032"/>
      <c r="W61" s="1178"/>
      <c r="X61" s="1032"/>
      <c r="Y61" s="1178"/>
      <c r="Z61" s="1032"/>
      <c r="AA61" s="1178"/>
      <c r="AB61" s="1032"/>
      <c r="AC61" s="1178"/>
      <c r="AD61" s="1032"/>
      <c r="AE61" s="1178"/>
      <c r="AF61" s="1032"/>
      <c r="AG61" s="1178"/>
      <c r="AH61" s="1032"/>
      <c r="AI61" s="1178"/>
      <c r="AJ61" s="1032"/>
      <c r="AK61" s="1178"/>
      <c r="AL61" s="1032"/>
      <c r="AM61" s="1178"/>
      <c r="AN61" s="1032"/>
      <c r="AO61" s="1178"/>
      <c r="AP61" s="1032"/>
      <c r="AQ61" s="1178"/>
      <c r="AR61" s="1032"/>
      <c r="AS61" s="1178"/>
      <c r="AT61" s="1032"/>
      <c r="AU61" s="1178"/>
      <c r="AV61" s="1032"/>
      <c r="AW61" s="1178"/>
      <c r="AX61" s="1032"/>
      <c r="AY61" s="1178"/>
      <c r="AZ61" s="1032"/>
      <c r="BA61" s="1178"/>
      <c r="BB61" s="1032"/>
      <c r="BC61" s="1178"/>
      <c r="BD61" s="1032"/>
      <c r="BE61" s="1178"/>
      <c r="BF61" s="1032"/>
      <c r="BG61" s="1178"/>
      <c r="BH61" s="1032"/>
      <c r="BI61" s="1178"/>
      <c r="BJ61" s="1032"/>
      <c r="BK61" s="1178"/>
      <c r="BL61" s="1032"/>
      <c r="BM61" s="1178"/>
      <c r="BN61" s="1032"/>
      <c r="BO61" s="1178"/>
      <c r="BP61" s="1032"/>
      <c r="BQ61" s="1178"/>
      <c r="BR61" s="1032"/>
      <c r="BS61" s="1178"/>
      <c r="BT61" s="1032"/>
      <c r="BU61" s="1178"/>
      <c r="BV61" s="1032"/>
      <c r="BW61" s="1178"/>
      <c r="BX61" s="1032"/>
      <c r="BY61" s="1178"/>
      <c r="BZ61" s="1032"/>
      <c r="CA61" s="1178"/>
      <c r="CB61" s="1032"/>
      <c r="CC61" s="1178"/>
      <c r="CD61" s="1032"/>
      <c r="CE61" s="1178"/>
      <c r="CF61" s="1032"/>
      <c r="CG61" s="1178"/>
      <c r="CH61" s="1032"/>
      <c r="CI61" s="1178"/>
      <c r="CJ61" s="1032"/>
      <c r="CK61" s="1178"/>
      <c r="CL61" s="1032"/>
      <c r="CM61" s="1178"/>
      <c r="CN61" s="1032"/>
      <c r="CO61" s="1178"/>
      <c r="CP61" s="1032"/>
      <c r="CQ61" s="1178"/>
      <c r="CR61" s="1032"/>
      <c r="CS61" s="1178"/>
      <c r="CT61" s="1032"/>
      <c r="CU61" s="1178"/>
      <c r="CV61" s="1032"/>
      <c r="CW61" s="1178"/>
      <c r="CX61" s="1032"/>
      <c r="CY61" s="1178"/>
      <c r="CZ61" s="1032"/>
      <c r="DA61" s="1178"/>
      <c r="DB61" s="1032"/>
      <c r="DC61" s="1178"/>
      <c r="DD61" s="1032"/>
      <c r="DE61" s="1178"/>
      <c r="DF61" s="1032"/>
      <c r="DG61" s="1178"/>
      <c r="DH61" s="1032"/>
      <c r="DI61" s="1178"/>
      <c r="DJ61" s="1032"/>
      <c r="DK61" s="1178"/>
      <c r="DL61" s="1032"/>
      <c r="DM61" s="1178"/>
      <c r="DN61" s="1032"/>
      <c r="DO61" s="1178"/>
      <c r="DP61" s="1032"/>
      <c r="DQ61" s="1178"/>
      <c r="DR61" s="1032"/>
      <c r="DS61" s="1178"/>
      <c r="DT61" s="1032"/>
      <c r="DU61" s="1178"/>
      <c r="DV61" s="1032"/>
      <c r="DW61" s="1178"/>
      <c r="DX61" s="1032"/>
      <c r="DY61" s="1178"/>
      <c r="DZ61" s="1032"/>
      <c r="EA61" s="1178"/>
      <c r="EB61" s="1032"/>
      <c r="EC61" s="1178"/>
      <c r="ED61" s="1032"/>
      <c r="EE61" s="1178"/>
      <c r="EF61" s="1032"/>
      <c r="EG61" s="1178"/>
      <c r="EH61" s="1032"/>
      <c r="EI61" s="1178"/>
      <c r="EJ61" s="1032"/>
      <c r="EK61" s="1178"/>
      <c r="EL61" s="1032"/>
      <c r="EM61" s="1178"/>
      <c r="EN61" s="1032"/>
      <c r="EO61" s="1178"/>
      <c r="EP61" s="1032"/>
      <c r="EQ61" s="1178"/>
      <c r="ER61" s="1032"/>
      <c r="ES61" s="1178"/>
      <c r="ET61" s="1032"/>
      <c r="EU61" s="1178"/>
      <c r="EV61" s="1032"/>
      <c r="EW61" s="1178"/>
      <c r="EX61" s="1032"/>
      <c r="EY61" s="1178"/>
      <c r="EZ61" s="1032"/>
      <c r="FA61" s="1178"/>
      <c r="FB61" s="1032"/>
      <c r="FC61" s="1178"/>
      <c r="FD61" s="1032"/>
      <c r="FE61" s="1178"/>
      <c r="FF61" s="1032"/>
      <c r="FG61" s="1178"/>
      <c r="FH61" s="1032"/>
      <c r="FI61" s="1178"/>
      <c r="FJ61" s="1032"/>
      <c r="FK61" s="1178"/>
      <c r="FL61" s="1032"/>
      <c r="FM61" s="1178"/>
      <c r="FN61" s="1032"/>
      <c r="FO61" s="1178"/>
      <c r="FP61" s="1032"/>
      <c r="FQ61" s="1178"/>
      <c r="FR61" s="1032"/>
      <c r="FS61" s="1178"/>
      <c r="FT61" s="1032"/>
      <c r="FU61" s="1178"/>
      <c r="FV61" s="1032"/>
      <c r="FW61" s="1178"/>
      <c r="FX61" s="1032"/>
      <c r="FY61" s="1178"/>
      <c r="FZ61" s="1032"/>
      <c r="GA61" s="1178"/>
      <c r="GB61" s="1032"/>
      <c r="GC61" s="1178"/>
      <c r="GD61" s="1032"/>
      <c r="GE61" s="1178"/>
      <c r="GF61" s="1032"/>
      <c r="GG61" s="1178"/>
      <c r="GH61" s="1032"/>
      <c r="GI61" s="1178"/>
      <c r="GJ61" s="1032"/>
      <c r="GK61" s="1178"/>
      <c r="GL61" s="1032"/>
      <c r="GM61" s="1178"/>
      <c r="GN61" s="1032"/>
      <c r="GO61" s="1178"/>
      <c r="GP61" s="1032"/>
      <c r="GQ61" s="1178"/>
      <c r="GR61" s="1032"/>
      <c r="GS61" s="1178"/>
      <c r="GT61" s="1032"/>
      <c r="GU61" s="1178"/>
      <c r="GV61" s="1032"/>
      <c r="GW61" s="1178"/>
      <c r="GX61" s="1032"/>
      <c r="GY61" s="1178"/>
      <c r="GZ61" s="1032"/>
      <c r="HA61" s="1178"/>
      <c r="HB61" s="1032"/>
      <c r="HC61" s="1178"/>
      <c r="HD61" s="1032"/>
      <c r="HE61" s="1178"/>
      <c r="HF61" s="1032"/>
      <c r="HG61" s="1178"/>
      <c r="HH61" s="1032"/>
      <c r="HI61" s="1178"/>
      <c r="HJ61" s="1032"/>
      <c r="HK61" s="1178"/>
      <c r="HL61" s="1032"/>
      <c r="HM61" s="1178"/>
      <c r="HN61" s="1032"/>
      <c r="HO61" s="1178"/>
      <c r="HP61" s="1032"/>
      <c r="HQ61" s="1178"/>
      <c r="HR61" s="1032"/>
      <c r="HS61" s="1178"/>
      <c r="HT61" s="1032"/>
      <c r="HU61" s="1178"/>
      <c r="HV61" s="1032"/>
      <c r="HW61" s="1178"/>
      <c r="HX61" s="1032"/>
      <c r="HY61" s="1178"/>
      <c r="HZ61" s="1032"/>
      <c r="IA61" s="1178"/>
      <c r="IB61" s="1032"/>
      <c r="IC61" s="1178"/>
      <c r="ID61" s="1032"/>
      <c r="IE61" s="1178"/>
      <c r="IF61" s="1032"/>
      <c r="IG61" s="1178"/>
      <c r="IH61" s="1032"/>
      <c r="II61" s="1178"/>
      <c r="IJ61" s="1032"/>
      <c r="IK61" s="1178"/>
      <c r="IL61" s="1032"/>
      <c r="IM61" s="1178"/>
      <c r="IN61" s="1032"/>
      <c r="IO61" s="1178"/>
      <c r="IP61" s="1032"/>
      <c r="IQ61" s="1178"/>
      <c r="IR61" s="1032"/>
      <c r="IS61" s="1178"/>
      <c r="IT61" s="1032"/>
      <c r="IU61" s="1178"/>
      <c r="IV61" s="1032"/>
      <c r="IW61" s="1178"/>
      <c r="IX61" s="1032"/>
      <c r="IY61" s="1178"/>
      <c r="IZ61" s="1032"/>
      <c r="JA61" s="1178"/>
      <c r="JB61" s="1032"/>
      <c r="JC61" s="1178"/>
      <c r="JD61" s="1032"/>
      <c r="JE61" s="1178"/>
      <c r="JF61" s="1032"/>
      <c r="JG61" s="1178"/>
      <c r="JH61" s="1032"/>
      <c r="JI61" s="1178"/>
      <c r="JJ61" s="1032"/>
      <c r="JK61" s="1178"/>
      <c r="JL61" s="1032"/>
      <c r="JM61" s="1178"/>
      <c r="JN61" s="1032"/>
      <c r="JO61" s="1178"/>
      <c r="JP61" s="1032"/>
      <c r="JQ61" s="1178"/>
      <c r="JR61" s="1032"/>
      <c r="JS61" s="1178"/>
      <c r="JT61" s="1032"/>
      <c r="JU61" s="1178"/>
      <c r="JV61" s="1032"/>
      <c r="JW61" s="1178"/>
      <c r="JX61" s="1032"/>
      <c r="JY61" s="1178"/>
      <c r="JZ61" s="1032"/>
      <c r="KA61" s="1178"/>
      <c r="KB61" s="1032"/>
      <c r="KC61" s="1178"/>
      <c r="KD61" s="1032"/>
      <c r="KE61" s="1178"/>
      <c r="KF61" s="1032"/>
      <c r="KG61" s="1178"/>
      <c r="KH61" s="1032"/>
      <c r="KI61" s="1178"/>
      <c r="KJ61" s="1032"/>
      <c r="KK61" s="1178"/>
      <c r="KL61" s="1032"/>
      <c r="KM61" s="1178"/>
      <c r="KN61" s="1032"/>
      <c r="KO61" s="1178"/>
      <c r="KP61" s="1032"/>
      <c r="KQ61" s="1178"/>
      <c r="KR61" s="1032"/>
      <c r="KS61" s="1178"/>
      <c r="KT61" s="1032"/>
      <c r="KU61" s="1178"/>
      <c r="KV61" s="1032"/>
      <c r="KW61" s="1178"/>
      <c r="KX61" s="1032"/>
      <c r="KY61" s="1178"/>
      <c r="KZ61" s="1032"/>
      <c r="LA61" s="1178"/>
      <c r="LB61" s="1032"/>
      <c r="LC61" s="1178"/>
      <c r="LD61" s="1032"/>
      <c r="LE61" s="1178"/>
      <c r="LF61" s="1032"/>
      <c r="LG61" s="1178"/>
      <c r="LH61" s="1032"/>
      <c r="LI61" s="1178"/>
      <c r="LJ61" s="1032"/>
      <c r="LK61" s="1178"/>
      <c r="LL61" s="1032"/>
      <c r="LM61" s="1178"/>
      <c r="LN61" s="1032"/>
      <c r="LO61" s="1178"/>
      <c r="LP61" s="1032"/>
      <c r="LQ61" s="1178"/>
      <c r="LR61" s="1032"/>
      <c r="LS61" s="1178"/>
      <c r="LT61" s="1032"/>
      <c r="LU61" s="1178"/>
      <c r="LV61" s="1032"/>
      <c r="LW61" s="1178"/>
      <c r="LX61" s="1032"/>
      <c r="LY61" s="1178"/>
      <c r="LZ61" s="1032"/>
      <c r="MA61" s="1178"/>
      <c r="MB61" s="1032"/>
      <c r="MC61" s="1178"/>
      <c r="MD61" s="1032"/>
      <c r="ME61" s="1178"/>
      <c r="MF61" s="1032"/>
      <c r="MG61" s="1178"/>
      <c r="MH61" s="1032"/>
      <c r="MI61" s="1178"/>
      <c r="MJ61" s="1032"/>
      <c r="MK61" s="1178"/>
      <c r="ML61" s="1032"/>
      <c r="MM61" s="1178"/>
      <c r="MN61" s="1032"/>
      <c r="MO61" s="1178"/>
      <c r="MP61" s="1032"/>
      <c r="MQ61" s="1178"/>
      <c r="MR61" s="1032"/>
      <c r="MS61" s="1178"/>
      <c r="MT61" s="1032"/>
      <c r="MU61" s="1178"/>
      <c r="MV61" s="1032"/>
      <c r="MW61" s="1178"/>
      <c r="MX61" s="1032"/>
      <c r="MY61" s="1178"/>
      <c r="MZ61" s="1032"/>
      <c r="NA61" s="1178"/>
      <c r="NB61" s="1032"/>
      <c r="NC61" s="1178"/>
      <c r="ND61" s="1032"/>
      <c r="NE61" s="1178"/>
      <c r="NF61" s="1032"/>
      <c r="NG61" s="1178"/>
      <c r="NH61" s="1032"/>
      <c r="NI61" s="1178"/>
      <c r="NJ61" s="1032"/>
      <c r="NK61" s="1178"/>
      <c r="NL61" s="1032"/>
      <c r="NM61" s="1178"/>
      <c r="NN61" s="1032"/>
      <c r="NO61" s="1178"/>
      <c r="NP61" s="1032"/>
      <c r="NQ61" s="1178"/>
      <c r="NR61" s="1032"/>
      <c r="NS61" s="298"/>
      <c r="OF61" s="767">
        <v>0</v>
      </c>
    </row>
    <row s="1644" customFormat="1" customHeight="1" ht="22.5" hidden="1">
      <c r="A62" s="2401"/>
      <c r="B62" s="520" t="s">
        <v>1061</v>
      </c>
      <c r="D62" s="674" t="s">
        <v>129</v>
      </c>
      <c r="E62" s="675" t="s">
        <v>1549</v>
      </c>
      <c r="F62" s="735" t="s">
        <v>779</v>
      </c>
      <c r="G62" s="391"/>
      <c r="H62" s="1032"/>
      <c r="I62" s="391"/>
      <c r="J62" s="1032"/>
      <c r="K62" s="1173"/>
      <c r="L62" s="1032"/>
      <c r="M62" s="1173"/>
      <c r="N62" s="1032"/>
      <c r="O62" s="1173"/>
      <c r="P62" s="1032"/>
      <c r="Q62" s="1173"/>
      <c r="R62" s="1032"/>
      <c r="S62" s="1173"/>
      <c r="T62" s="1032"/>
      <c r="U62" s="1173"/>
      <c r="V62" s="1032"/>
      <c r="W62" s="1173"/>
      <c r="X62" s="1032"/>
      <c r="Y62" s="1173"/>
      <c r="Z62" s="1032"/>
      <c r="AA62" s="1173"/>
      <c r="AB62" s="1032"/>
      <c r="AC62" s="1173"/>
      <c r="AD62" s="1032"/>
      <c r="AE62" s="1173"/>
      <c r="AF62" s="1032"/>
      <c r="AG62" s="1173"/>
      <c r="AH62" s="1032"/>
      <c r="AI62" s="1173"/>
      <c r="AJ62" s="1032"/>
      <c r="AK62" s="1173"/>
      <c r="AL62" s="1032"/>
      <c r="AM62" s="1173"/>
      <c r="AN62" s="1032"/>
      <c r="AO62" s="1173"/>
      <c r="AP62" s="1032"/>
      <c r="AQ62" s="1173"/>
      <c r="AR62" s="1032"/>
      <c r="AS62" s="1173"/>
      <c r="AT62" s="1032"/>
      <c r="AU62" s="1173"/>
      <c r="AV62" s="1032"/>
      <c r="AW62" s="1173"/>
      <c r="AX62" s="1032"/>
      <c r="AY62" s="1173"/>
      <c r="AZ62" s="1032"/>
      <c r="BA62" s="1173"/>
      <c r="BB62" s="1032"/>
      <c r="BC62" s="1173"/>
      <c r="BD62" s="1032"/>
      <c r="BE62" s="1173"/>
      <c r="BF62" s="1032"/>
      <c r="BG62" s="1173"/>
      <c r="BH62" s="1032"/>
      <c r="BI62" s="1173"/>
      <c r="BJ62" s="1032"/>
      <c r="BK62" s="1173"/>
      <c r="BL62" s="1032"/>
      <c r="BM62" s="1173"/>
      <c r="BN62" s="1032"/>
      <c r="BO62" s="1173"/>
      <c r="BP62" s="1032"/>
      <c r="BQ62" s="1173"/>
      <c r="BR62" s="1032"/>
      <c r="BS62" s="1173"/>
      <c r="BT62" s="1032"/>
      <c r="BU62" s="1173"/>
      <c r="BV62" s="1032"/>
      <c r="BW62" s="1173"/>
      <c r="BX62" s="1032"/>
      <c r="BY62" s="1173"/>
      <c r="BZ62" s="1032"/>
      <c r="CA62" s="1173"/>
      <c r="CB62" s="1032"/>
      <c r="CC62" s="1173"/>
      <c r="CD62" s="1032"/>
      <c r="CE62" s="1173"/>
      <c r="CF62" s="1032"/>
      <c r="CG62" s="1173"/>
      <c r="CH62" s="1032"/>
      <c r="CI62" s="1173"/>
      <c r="CJ62" s="1032"/>
      <c r="CK62" s="1173"/>
      <c r="CL62" s="1032"/>
      <c r="CM62" s="1173"/>
      <c r="CN62" s="1032"/>
      <c r="CO62" s="1173"/>
      <c r="CP62" s="1032"/>
      <c r="CQ62" s="1173"/>
      <c r="CR62" s="1032"/>
      <c r="CS62" s="1173"/>
      <c r="CT62" s="1032"/>
      <c r="CU62" s="1173"/>
      <c r="CV62" s="1032"/>
      <c r="CW62" s="1173"/>
      <c r="CX62" s="1032"/>
      <c r="CY62" s="1173"/>
      <c r="CZ62" s="1032"/>
      <c r="DA62" s="1173"/>
      <c r="DB62" s="1032"/>
      <c r="DC62" s="1173"/>
      <c r="DD62" s="1032"/>
      <c r="DE62" s="1173"/>
      <c r="DF62" s="1032"/>
      <c r="DG62" s="1173"/>
      <c r="DH62" s="1032"/>
      <c r="DI62" s="1173"/>
      <c r="DJ62" s="1032"/>
      <c r="DK62" s="1173"/>
      <c r="DL62" s="1032"/>
      <c r="DM62" s="1173"/>
      <c r="DN62" s="1032"/>
      <c r="DO62" s="1173"/>
      <c r="DP62" s="1032"/>
      <c r="DQ62" s="1173"/>
      <c r="DR62" s="1032"/>
      <c r="DS62" s="1173"/>
      <c r="DT62" s="1032"/>
      <c r="DU62" s="1173"/>
      <c r="DV62" s="1032"/>
      <c r="DW62" s="1173"/>
      <c r="DX62" s="1032"/>
      <c r="DY62" s="1173"/>
      <c r="DZ62" s="1032"/>
      <c r="EA62" s="1173"/>
      <c r="EB62" s="1032"/>
      <c r="EC62" s="1173"/>
      <c r="ED62" s="1032"/>
      <c r="EE62" s="1173"/>
      <c r="EF62" s="1032"/>
      <c r="EG62" s="1173"/>
      <c r="EH62" s="1032"/>
      <c r="EI62" s="1173"/>
      <c r="EJ62" s="1032"/>
      <c r="EK62" s="1173"/>
      <c r="EL62" s="1032"/>
      <c r="EM62" s="1173"/>
      <c r="EN62" s="1032"/>
      <c r="EO62" s="1173"/>
      <c r="EP62" s="1032"/>
      <c r="EQ62" s="1173"/>
      <c r="ER62" s="1032"/>
      <c r="ES62" s="1173"/>
      <c r="ET62" s="1032"/>
      <c r="EU62" s="1173"/>
      <c r="EV62" s="1032"/>
      <c r="EW62" s="1173"/>
      <c r="EX62" s="1032"/>
      <c r="EY62" s="1173"/>
      <c r="EZ62" s="1032"/>
      <c r="FA62" s="1173"/>
      <c r="FB62" s="1032"/>
      <c r="FC62" s="1173"/>
      <c r="FD62" s="1032"/>
      <c r="FE62" s="1173"/>
      <c r="FF62" s="1032"/>
      <c r="FG62" s="1173"/>
      <c r="FH62" s="1032"/>
      <c r="FI62" s="1173"/>
      <c r="FJ62" s="1032"/>
      <c r="FK62" s="1173"/>
      <c r="FL62" s="1032"/>
      <c r="FM62" s="1173"/>
      <c r="FN62" s="1032"/>
      <c r="FO62" s="1173"/>
      <c r="FP62" s="1032"/>
      <c r="FQ62" s="1173"/>
      <c r="FR62" s="1032"/>
      <c r="FS62" s="1173"/>
      <c r="FT62" s="1032"/>
      <c r="FU62" s="1173"/>
      <c r="FV62" s="1032"/>
      <c r="FW62" s="1173"/>
      <c r="FX62" s="1032"/>
      <c r="FY62" s="1173"/>
      <c r="FZ62" s="1032"/>
      <c r="GA62" s="1173"/>
      <c r="GB62" s="1032"/>
      <c r="GC62" s="1173"/>
      <c r="GD62" s="1032"/>
      <c r="GE62" s="1173"/>
      <c r="GF62" s="1032"/>
      <c r="GG62" s="1173"/>
      <c r="GH62" s="1032"/>
      <c r="GI62" s="1173"/>
      <c r="GJ62" s="1032"/>
      <c r="GK62" s="1173"/>
      <c r="GL62" s="1032"/>
      <c r="GM62" s="1173"/>
      <c r="GN62" s="1032"/>
      <c r="GO62" s="1173"/>
      <c r="GP62" s="1032"/>
      <c r="GQ62" s="1173"/>
      <c r="GR62" s="1032"/>
      <c r="GS62" s="1173"/>
      <c r="GT62" s="1032"/>
      <c r="GU62" s="1173"/>
      <c r="GV62" s="1032"/>
      <c r="GW62" s="1173"/>
      <c r="GX62" s="1032"/>
      <c r="GY62" s="1173"/>
      <c r="GZ62" s="1032"/>
      <c r="HA62" s="1173"/>
      <c r="HB62" s="1032"/>
      <c r="HC62" s="1173"/>
      <c r="HD62" s="1032"/>
      <c r="HE62" s="1173"/>
      <c r="HF62" s="1032"/>
      <c r="HG62" s="1173"/>
      <c r="HH62" s="1032"/>
      <c r="HI62" s="1173"/>
      <c r="HJ62" s="1032"/>
      <c r="HK62" s="1173"/>
      <c r="HL62" s="1032"/>
      <c r="HM62" s="1173"/>
      <c r="HN62" s="1032"/>
      <c r="HO62" s="1173"/>
      <c r="HP62" s="1032"/>
      <c r="HQ62" s="1173"/>
      <c r="HR62" s="1032"/>
      <c r="HS62" s="1173"/>
      <c r="HT62" s="1032"/>
      <c r="HU62" s="1173"/>
      <c r="HV62" s="1032"/>
      <c r="HW62" s="1173"/>
      <c r="HX62" s="1032"/>
      <c r="HY62" s="1173"/>
      <c r="HZ62" s="1032"/>
      <c r="IA62" s="1173"/>
      <c r="IB62" s="1032"/>
      <c r="IC62" s="1173"/>
      <c r="ID62" s="1032"/>
      <c r="IE62" s="1173"/>
      <c r="IF62" s="1032"/>
      <c r="IG62" s="1173"/>
      <c r="IH62" s="1032"/>
      <c r="II62" s="1173"/>
      <c r="IJ62" s="1032"/>
      <c r="IK62" s="1173"/>
      <c r="IL62" s="1032"/>
      <c r="IM62" s="1173"/>
      <c r="IN62" s="1032"/>
      <c r="IO62" s="1173"/>
      <c r="IP62" s="1032"/>
      <c r="IQ62" s="1173"/>
      <c r="IR62" s="1032"/>
      <c r="IS62" s="1173"/>
      <c r="IT62" s="1032"/>
      <c r="IU62" s="1173"/>
      <c r="IV62" s="1032"/>
      <c r="IW62" s="1173"/>
      <c r="IX62" s="1032"/>
      <c r="IY62" s="1173"/>
      <c r="IZ62" s="1032"/>
      <c r="JA62" s="1173"/>
      <c r="JB62" s="1032"/>
      <c r="JC62" s="1173"/>
      <c r="JD62" s="1032"/>
      <c r="JE62" s="1173"/>
      <c r="JF62" s="1032"/>
      <c r="JG62" s="1173"/>
      <c r="JH62" s="1032"/>
      <c r="JI62" s="1173"/>
      <c r="JJ62" s="1032"/>
      <c r="JK62" s="1173"/>
      <c r="JL62" s="1032"/>
      <c r="JM62" s="1173"/>
      <c r="JN62" s="1032"/>
      <c r="JO62" s="1173"/>
      <c r="JP62" s="1032"/>
      <c r="JQ62" s="1173"/>
      <c r="JR62" s="1032"/>
      <c r="JS62" s="1173"/>
      <c r="JT62" s="1032"/>
      <c r="JU62" s="1173"/>
      <c r="JV62" s="1032"/>
      <c r="JW62" s="1173"/>
      <c r="JX62" s="1032"/>
      <c r="JY62" s="1173"/>
      <c r="JZ62" s="1032"/>
      <c r="KA62" s="1173"/>
      <c r="KB62" s="1032"/>
      <c r="KC62" s="1173"/>
      <c r="KD62" s="1032"/>
      <c r="KE62" s="1173"/>
      <c r="KF62" s="1032"/>
      <c r="KG62" s="1173"/>
      <c r="KH62" s="1032"/>
      <c r="KI62" s="1173"/>
      <c r="KJ62" s="1032"/>
      <c r="KK62" s="1173"/>
      <c r="KL62" s="1032"/>
      <c r="KM62" s="1173"/>
      <c r="KN62" s="1032"/>
      <c r="KO62" s="1173"/>
      <c r="KP62" s="1032"/>
      <c r="KQ62" s="1173"/>
      <c r="KR62" s="1032"/>
      <c r="KS62" s="1173"/>
      <c r="KT62" s="1032"/>
      <c r="KU62" s="1173"/>
      <c r="KV62" s="1032"/>
      <c r="KW62" s="1173"/>
      <c r="KX62" s="1032"/>
      <c r="KY62" s="1173"/>
      <c r="KZ62" s="1032"/>
      <c r="LA62" s="1173"/>
      <c r="LB62" s="1032"/>
      <c r="LC62" s="1173"/>
      <c r="LD62" s="1032"/>
      <c r="LE62" s="1173"/>
      <c r="LF62" s="1032"/>
      <c r="LG62" s="1173"/>
      <c r="LH62" s="1032"/>
      <c r="LI62" s="1173"/>
      <c r="LJ62" s="1032"/>
      <c r="LK62" s="1173"/>
      <c r="LL62" s="1032"/>
      <c r="LM62" s="1173"/>
      <c r="LN62" s="1032"/>
      <c r="LO62" s="1173"/>
      <c r="LP62" s="1032"/>
      <c r="LQ62" s="1173"/>
      <c r="LR62" s="1032"/>
      <c r="LS62" s="1173"/>
      <c r="LT62" s="1032"/>
      <c r="LU62" s="1173"/>
      <c r="LV62" s="1032"/>
      <c r="LW62" s="1173"/>
      <c r="LX62" s="1032"/>
      <c r="LY62" s="1173"/>
      <c r="LZ62" s="1032"/>
      <c r="MA62" s="1173"/>
      <c r="MB62" s="1032"/>
      <c r="MC62" s="1173"/>
      <c r="MD62" s="1032"/>
      <c r="ME62" s="1173"/>
      <c r="MF62" s="1032"/>
      <c r="MG62" s="1173"/>
      <c r="MH62" s="1032"/>
      <c r="MI62" s="1173"/>
      <c r="MJ62" s="1032"/>
      <c r="MK62" s="1173"/>
      <c r="ML62" s="1032"/>
      <c r="MM62" s="1173"/>
      <c r="MN62" s="1032"/>
      <c r="MO62" s="1173"/>
      <c r="MP62" s="1032"/>
      <c r="MQ62" s="1173"/>
      <c r="MR62" s="1032"/>
      <c r="MS62" s="1173"/>
      <c r="MT62" s="1032"/>
      <c r="MU62" s="1173"/>
      <c r="MV62" s="1032"/>
      <c r="MW62" s="1173"/>
      <c r="MX62" s="1032"/>
      <c r="MY62" s="1173"/>
      <c r="MZ62" s="1032"/>
      <c r="NA62" s="1173"/>
      <c r="NB62" s="1032"/>
      <c r="NC62" s="1173"/>
      <c r="ND62" s="1032"/>
      <c r="NE62" s="1173"/>
      <c r="NF62" s="1032"/>
      <c r="NG62" s="1173"/>
      <c r="NH62" s="1032"/>
      <c r="NI62" s="1173"/>
      <c r="NJ62" s="1032"/>
      <c r="NK62" s="1173"/>
      <c r="NL62" s="1032"/>
      <c r="NM62" s="1173"/>
      <c r="NN62" s="1032"/>
      <c r="NO62" s="1173"/>
      <c r="NP62" s="1032"/>
      <c r="NQ62" s="1173"/>
      <c r="NR62" s="1032"/>
      <c r="NS62" s="298" t="s">
        <v>1290</v>
      </c>
      <c r="OF62" s="767">
        <v>0</v>
      </c>
    </row>
    <row s="1644" customFormat="1" customHeight="1" ht="45" hidden="1">
      <c r="A63" s="2401"/>
      <c r="B63" s="520" t="s">
        <v>1061</v>
      </c>
      <c r="D63" s="674" t="s">
        <v>1550</v>
      </c>
      <c r="E63" s="676" t="s">
        <v>1551</v>
      </c>
      <c r="F63" s="730" t="s">
        <v>779</v>
      </c>
      <c r="G63" s="391"/>
      <c r="H63" s="1032"/>
      <c r="I63" s="391"/>
      <c r="J63" s="1032"/>
      <c r="K63" s="1173"/>
      <c r="L63" s="1032"/>
      <c r="M63" s="1173"/>
      <c r="N63" s="1032"/>
      <c r="O63" s="1173"/>
      <c r="P63" s="1032"/>
      <c r="Q63" s="1173"/>
      <c r="R63" s="1032"/>
      <c r="S63" s="1173"/>
      <c r="T63" s="1032"/>
      <c r="U63" s="1173"/>
      <c r="V63" s="1032"/>
      <c r="W63" s="1173"/>
      <c r="X63" s="1032"/>
      <c r="Y63" s="1173"/>
      <c r="Z63" s="1032"/>
      <c r="AA63" s="1173"/>
      <c r="AB63" s="1032"/>
      <c r="AC63" s="1173"/>
      <c r="AD63" s="1032"/>
      <c r="AE63" s="1173"/>
      <c r="AF63" s="1032"/>
      <c r="AG63" s="1173"/>
      <c r="AH63" s="1032"/>
      <c r="AI63" s="1173"/>
      <c r="AJ63" s="1032"/>
      <c r="AK63" s="1173"/>
      <c r="AL63" s="1032"/>
      <c r="AM63" s="1173"/>
      <c r="AN63" s="1032"/>
      <c r="AO63" s="1173"/>
      <c r="AP63" s="1032"/>
      <c r="AQ63" s="1173"/>
      <c r="AR63" s="1032"/>
      <c r="AS63" s="1173"/>
      <c r="AT63" s="1032"/>
      <c r="AU63" s="1173"/>
      <c r="AV63" s="1032"/>
      <c r="AW63" s="1173"/>
      <c r="AX63" s="1032"/>
      <c r="AY63" s="1173"/>
      <c r="AZ63" s="1032"/>
      <c r="BA63" s="1173"/>
      <c r="BB63" s="1032"/>
      <c r="BC63" s="1173"/>
      <c r="BD63" s="1032"/>
      <c r="BE63" s="1173"/>
      <c r="BF63" s="1032"/>
      <c r="BG63" s="1173"/>
      <c r="BH63" s="1032"/>
      <c r="BI63" s="1173"/>
      <c r="BJ63" s="1032"/>
      <c r="BK63" s="1173"/>
      <c r="BL63" s="1032"/>
      <c r="BM63" s="1173"/>
      <c r="BN63" s="1032"/>
      <c r="BO63" s="1173"/>
      <c r="BP63" s="1032"/>
      <c r="BQ63" s="1173"/>
      <c r="BR63" s="1032"/>
      <c r="BS63" s="1173"/>
      <c r="BT63" s="1032"/>
      <c r="BU63" s="1173"/>
      <c r="BV63" s="1032"/>
      <c r="BW63" s="1173"/>
      <c r="BX63" s="1032"/>
      <c r="BY63" s="1173"/>
      <c r="BZ63" s="1032"/>
      <c r="CA63" s="1173"/>
      <c r="CB63" s="1032"/>
      <c r="CC63" s="1173"/>
      <c r="CD63" s="1032"/>
      <c r="CE63" s="1173"/>
      <c r="CF63" s="1032"/>
      <c r="CG63" s="1173"/>
      <c r="CH63" s="1032"/>
      <c r="CI63" s="1173"/>
      <c r="CJ63" s="1032"/>
      <c r="CK63" s="1173"/>
      <c r="CL63" s="1032"/>
      <c r="CM63" s="1173"/>
      <c r="CN63" s="1032"/>
      <c r="CO63" s="1173"/>
      <c r="CP63" s="1032"/>
      <c r="CQ63" s="1173"/>
      <c r="CR63" s="1032"/>
      <c r="CS63" s="1173"/>
      <c r="CT63" s="1032"/>
      <c r="CU63" s="1173"/>
      <c r="CV63" s="1032"/>
      <c r="CW63" s="1173"/>
      <c r="CX63" s="1032"/>
      <c r="CY63" s="1173"/>
      <c r="CZ63" s="1032"/>
      <c r="DA63" s="1173"/>
      <c r="DB63" s="1032"/>
      <c r="DC63" s="1173"/>
      <c r="DD63" s="1032"/>
      <c r="DE63" s="1173"/>
      <c r="DF63" s="1032"/>
      <c r="DG63" s="1173"/>
      <c r="DH63" s="1032"/>
      <c r="DI63" s="1173"/>
      <c r="DJ63" s="1032"/>
      <c r="DK63" s="1173"/>
      <c r="DL63" s="1032"/>
      <c r="DM63" s="1173"/>
      <c r="DN63" s="1032"/>
      <c r="DO63" s="1173"/>
      <c r="DP63" s="1032"/>
      <c r="DQ63" s="1173"/>
      <c r="DR63" s="1032"/>
      <c r="DS63" s="1173"/>
      <c r="DT63" s="1032"/>
      <c r="DU63" s="1173"/>
      <c r="DV63" s="1032"/>
      <c r="DW63" s="1173"/>
      <c r="DX63" s="1032"/>
      <c r="DY63" s="1173"/>
      <c r="DZ63" s="1032"/>
      <c r="EA63" s="1173"/>
      <c r="EB63" s="1032"/>
      <c r="EC63" s="1173"/>
      <c r="ED63" s="1032"/>
      <c r="EE63" s="1173"/>
      <c r="EF63" s="1032"/>
      <c r="EG63" s="1173"/>
      <c r="EH63" s="1032"/>
      <c r="EI63" s="1173"/>
      <c r="EJ63" s="1032"/>
      <c r="EK63" s="1173"/>
      <c r="EL63" s="1032"/>
      <c r="EM63" s="1173"/>
      <c r="EN63" s="1032"/>
      <c r="EO63" s="1173"/>
      <c r="EP63" s="1032"/>
      <c r="EQ63" s="1173"/>
      <c r="ER63" s="1032"/>
      <c r="ES63" s="1173"/>
      <c r="ET63" s="1032"/>
      <c r="EU63" s="1173"/>
      <c r="EV63" s="1032"/>
      <c r="EW63" s="1173"/>
      <c r="EX63" s="1032"/>
      <c r="EY63" s="1173"/>
      <c r="EZ63" s="1032"/>
      <c r="FA63" s="1173"/>
      <c r="FB63" s="1032"/>
      <c r="FC63" s="1173"/>
      <c r="FD63" s="1032"/>
      <c r="FE63" s="1173"/>
      <c r="FF63" s="1032"/>
      <c r="FG63" s="1173"/>
      <c r="FH63" s="1032"/>
      <c r="FI63" s="1173"/>
      <c r="FJ63" s="1032"/>
      <c r="FK63" s="1173"/>
      <c r="FL63" s="1032"/>
      <c r="FM63" s="1173"/>
      <c r="FN63" s="1032"/>
      <c r="FO63" s="1173"/>
      <c r="FP63" s="1032"/>
      <c r="FQ63" s="1173"/>
      <c r="FR63" s="1032"/>
      <c r="FS63" s="1173"/>
      <c r="FT63" s="1032"/>
      <c r="FU63" s="1173"/>
      <c r="FV63" s="1032"/>
      <c r="FW63" s="1173"/>
      <c r="FX63" s="1032"/>
      <c r="FY63" s="1173"/>
      <c r="FZ63" s="1032"/>
      <c r="GA63" s="1173"/>
      <c r="GB63" s="1032"/>
      <c r="GC63" s="1173"/>
      <c r="GD63" s="1032"/>
      <c r="GE63" s="1173"/>
      <c r="GF63" s="1032"/>
      <c r="GG63" s="1173"/>
      <c r="GH63" s="1032"/>
      <c r="GI63" s="1173"/>
      <c r="GJ63" s="1032"/>
      <c r="GK63" s="1173"/>
      <c r="GL63" s="1032"/>
      <c r="GM63" s="1173"/>
      <c r="GN63" s="1032"/>
      <c r="GO63" s="1173"/>
      <c r="GP63" s="1032"/>
      <c r="GQ63" s="1173"/>
      <c r="GR63" s="1032"/>
      <c r="GS63" s="1173"/>
      <c r="GT63" s="1032"/>
      <c r="GU63" s="1173"/>
      <c r="GV63" s="1032"/>
      <c r="GW63" s="1173"/>
      <c r="GX63" s="1032"/>
      <c r="GY63" s="1173"/>
      <c r="GZ63" s="1032"/>
      <c r="HA63" s="1173"/>
      <c r="HB63" s="1032"/>
      <c r="HC63" s="1173"/>
      <c r="HD63" s="1032"/>
      <c r="HE63" s="1173"/>
      <c r="HF63" s="1032"/>
      <c r="HG63" s="1173"/>
      <c r="HH63" s="1032"/>
      <c r="HI63" s="1173"/>
      <c r="HJ63" s="1032"/>
      <c r="HK63" s="1173"/>
      <c r="HL63" s="1032"/>
      <c r="HM63" s="1173"/>
      <c r="HN63" s="1032"/>
      <c r="HO63" s="1173"/>
      <c r="HP63" s="1032"/>
      <c r="HQ63" s="1173"/>
      <c r="HR63" s="1032"/>
      <c r="HS63" s="1173"/>
      <c r="HT63" s="1032"/>
      <c r="HU63" s="1173"/>
      <c r="HV63" s="1032"/>
      <c r="HW63" s="1173"/>
      <c r="HX63" s="1032"/>
      <c r="HY63" s="1173"/>
      <c r="HZ63" s="1032"/>
      <c r="IA63" s="1173"/>
      <c r="IB63" s="1032"/>
      <c r="IC63" s="1173"/>
      <c r="ID63" s="1032"/>
      <c r="IE63" s="1173"/>
      <c r="IF63" s="1032"/>
      <c r="IG63" s="1173"/>
      <c r="IH63" s="1032"/>
      <c r="II63" s="1173"/>
      <c r="IJ63" s="1032"/>
      <c r="IK63" s="1173"/>
      <c r="IL63" s="1032"/>
      <c r="IM63" s="1173"/>
      <c r="IN63" s="1032"/>
      <c r="IO63" s="1173"/>
      <c r="IP63" s="1032"/>
      <c r="IQ63" s="1173"/>
      <c r="IR63" s="1032"/>
      <c r="IS63" s="1173"/>
      <c r="IT63" s="1032"/>
      <c r="IU63" s="1173"/>
      <c r="IV63" s="1032"/>
      <c r="IW63" s="1173"/>
      <c r="IX63" s="1032"/>
      <c r="IY63" s="1173"/>
      <c r="IZ63" s="1032"/>
      <c r="JA63" s="1173"/>
      <c r="JB63" s="1032"/>
      <c r="JC63" s="1173"/>
      <c r="JD63" s="1032"/>
      <c r="JE63" s="1173"/>
      <c r="JF63" s="1032"/>
      <c r="JG63" s="1173"/>
      <c r="JH63" s="1032"/>
      <c r="JI63" s="1173"/>
      <c r="JJ63" s="1032"/>
      <c r="JK63" s="1173"/>
      <c r="JL63" s="1032"/>
      <c r="JM63" s="1173"/>
      <c r="JN63" s="1032"/>
      <c r="JO63" s="1173"/>
      <c r="JP63" s="1032"/>
      <c r="JQ63" s="1173"/>
      <c r="JR63" s="1032"/>
      <c r="JS63" s="1173"/>
      <c r="JT63" s="1032"/>
      <c r="JU63" s="1173"/>
      <c r="JV63" s="1032"/>
      <c r="JW63" s="1173"/>
      <c r="JX63" s="1032"/>
      <c r="JY63" s="1173"/>
      <c r="JZ63" s="1032"/>
      <c r="KA63" s="1173"/>
      <c r="KB63" s="1032"/>
      <c r="KC63" s="1173"/>
      <c r="KD63" s="1032"/>
      <c r="KE63" s="1173"/>
      <c r="KF63" s="1032"/>
      <c r="KG63" s="1173"/>
      <c r="KH63" s="1032"/>
      <c r="KI63" s="1173"/>
      <c r="KJ63" s="1032"/>
      <c r="KK63" s="1173"/>
      <c r="KL63" s="1032"/>
      <c r="KM63" s="1173"/>
      <c r="KN63" s="1032"/>
      <c r="KO63" s="1173"/>
      <c r="KP63" s="1032"/>
      <c r="KQ63" s="1173"/>
      <c r="KR63" s="1032"/>
      <c r="KS63" s="1173"/>
      <c r="KT63" s="1032"/>
      <c r="KU63" s="1173"/>
      <c r="KV63" s="1032"/>
      <c r="KW63" s="1173"/>
      <c r="KX63" s="1032"/>
      <c r="KY63" s="1173"/>
      <c r="KZ63" s="1032"/>
      <c r="LA63" s="1173"/>
      <c r="LB63" s="1032"/>
      <c r="LC63" s="1173"/>
      <c r="LD63" s="1032"/>
      <c r="LE63" s="1173"/>
      <c r="LF63" s="1032"/>
      <c r="LG63" s="1173"/>
      <c r="LH63" s="1032"/>
      <c r="LI63" s="1173"/>
      <c r="LJ63" s="1032"/>
      <c r="LK63" s="1173"/>
      <c r="LL63" s="1032"/>
      <c r="LM63" s="1173"/>
      <c r="LN63" s="1032"/>
      <c r="LO63" s="1173"/>
      <c r="LP63" s="1032"/>
      <c r="LQ63" s="1173"/>
      <c r="LR63" s="1032"/>
      <c r="LS63" s="1173"/>
      <c r="LT63" s="1032"/>
      <c r="LU63" s="1173"/>
      <c r="LV63" s="1032"/>
      <c r="LW63" s="1173"/>
      <c r="LX63" s="1032"/>
      <c r="LY63" s="1173"/>
      <c r="LZ63" s="1032"/>
      <c r="MA63" s="1173"/>
      <c r="MB63" s="1032"/>
      <c r="MC63" s="1173"/>
      <c r="MD63" s="1032"/>
      <c r="ME63" s="1173"/>
      <c r="MF63" s="1032"/>
      <c r="MG63" s="1173"/>
      <c r="MH63" s="1032"/>
      <c r="MI63" s="1173"/>
      <c r="MJ63" s="1032"/>
      <c r="MK63" s="1173"/>
      <c r="ML63" s="1032"/>
      <c r="MM63" s="1173"/>
      <c r="MN63" s="1032"/>
      <c r="MO63" s="1173"/>
      <c r="MP63" s="1032"/>
      <c r="MQ63" s="1173"/>
      <c r="MR63" s="1032"/>
      <c r="MS63" s="1173"/>
      <c r="MT63" s="1032"/>
      <c r="MU63" s="1173"/>
      <c r="MV63" s="1032"/>
      <c r="MW63" s="1173"/>
      <c r="MX63" s="1032"/>
      <c r="MY63" s="1173"/>
      <c r="MZ63" s="1032"/>
      <c r="NA63" s="1173"/>
      <c r="NB63" s="1032"/>
      <c r="NC63" s="1173"/>
      <c r="ND63" s="1032"/>
      <c r="NE63" s="1173"/>
      <c r="NF63" s="1032"/>
      <c r="NG63" s="1173"/>
      <c r="NH63" s="1032"/>
      <c r="NI63" s="1173"/>
      <c r="NJ63" s="1032"/>
      <c r="NK63" s="1173"/>
      <c r="NL63" s="1032"/>
      <c r="NM63" s="1173"/>
      <c r="NN63" s="1032"/>
      <c r="NO63" s="1173"/>
      <c r="NP63" s="1032"/>
      <c r="NQ63" s="1173"/>
      <c r="NR63" s="1032"/>
      <c r="NS63" s="298" t="s">
        <v>1290</v>
      </c>
      <c r="OF63" s="767">
        <v>0</v>
      </c>
    </row>
    <row s="1644" customFormat="1" customHeight="1" ht="11.549999999999999">
      <c r="A64" s="1042"/>
      <c r="B64" s="527"/>
      <c r="D64" s="1043"/>
      <c r="E64" s="1044"/>
      <c r="K64" s="1644"/>
      <c r="L64" s="1644"/>
      <c r="M64" s="1644"/>
      <c r="N64" s="1644"/>
      <c r="O64" s="1644"/>
      <c r="P64" s="1644"/>
      <c r="Q64" s="1644"/>
      <c r="R64" s="1644"/>
      <c r="S64" s="1644"/>
      <c r="T64" s="1644"/>
      <c r="U64" s="1644"/>
      <c r="V64" s="1644"/>
      <c r="W64" s="1644"/>
      <c r="X64" s="1644"/>
      <c r="Y64" s="1644"/>
      <c r="Z64" s="1644"/>
      <c r="AA64" s="1644"/>
      <c r="AB64" s="1644"/>
      <c r="AC64" s="1644"/>
      <c r="AD64" s="1644"/>
      <c r="AE64" s="1644"/>
      <c r="AF64" s="1644"/>
      <c r="AG64" s="1644"/>
      <c r="AH64" s="1644"/>
      <c r="AI64" s="1644"/>
      <c r="AJ64" s="1644"/>
      <c r="AK64" s="1644"/>
      <c r="AL64" s="1644"/>
      <c r="AM64" s="1644"/>
      <c r="AN64" s="1644"/>
      <c r="AO64" s="1644"/>
      <c r="AP64" s="1644"/>
      <c r="AQ64" s="1644"/>
      <c r="AR64" s="1644"/>
      <c r="AS64" s="1644"/>
      <c r="AT64" s="1644"/>
      <c r="AU64" s="1644"/>
      <c r="AV64" s="1644"/>
      <c r="AW64" s="1644"/>
      <c r="AX64" s="1644"/>
      <c r="AY64" s="1644"/>
      <c r="AZ64" s="1644"/>
      <c r="BA64" s="1644"/>
      <c r="BB64" s="1644"/>
      <c r="BC64" s="1644"/>
      <c r="BD64" s="1644"/>
      <c r="BE64" s="1644"/>
      <c r="BF64" s="1644"/>
      <c r="BG64" s="1644"/>
      <c r="BH64" s="1644"/>
      <c r="BI64" s="1644"/>
      <c r="BJ64" s="1644"/>
      <c r="BK64" s="1644"/>
      <c r="BL64" s="1644"/>
      <c r="BM64" s="1644"/>
      <c r="BN64" s="1644"/>
      <c r="BO64" s="1644"/>
      <c r="BP64" s="1644"/>
      <c r="BQ64" s="1644"/>
      <c r="BR64" s="1644"/>
      <c r="BS64" s="1644"/>
      <c r="BT64" s="1644"/>
      <c r="BU64" s="1644"/>
      <c r="BV64" s="1644"/>
      <c r="BW64" s="1644"/>
      <c r="BX64" s="1644"/>
      <c r="BY64" s="1644"/>
      <c r="BZ64" s="1644"/>
      <c r="CA64" s="1644"/>
      <c r="CB64" s="1644"/>
      <c r="CC64" s="1644"/>
      <c r="CD64" s="1644"/>
      <c r="CE64" s="1644"/>
      <c r="CF64" s="1644"/>
      <c r="CG64" s="1644"/>
      <c r="CH64" s="1644"/>
      <c r="CI64" s="1644"/>
      <c r="CJ64" s="1644"/>
      <c r="CK64" s="1644"/>
      <c r="CL64" s="1644"/>
      <c r="CM64" s="1644"/>
      <c r="CN64" s="1644"/>
      <c r="CO64" s="1644"/>
      <c r="CP64" s="1644"/>
      <c r="CQ64" s="1644"/>
      <c r="CR64" s="1644"/>
      <c r="CS64" s="1644"/>
      <c r="CT64" s="1644"/>
      <c r="CU64" s="1644"/>
      <c r="CV64" s="1644"/>
      <c r="CW64" s="1644"/>
      <c r="CX64" s="1644"/>
      <c r="CY64" s="1644"/>
      <c r="CZ64" s="1644"/>
      <c r="DA64" s="1644"/>
      <c r="DB64" s="1644"/>
      <c r="DC64" s="1644"/>
      <c r="DD64" s="1644"/>
      <c r="DE64" s="1644"/>
      <c r="DF64" s="1644"/>
      <c r="DG64" s="1644"/>
      <c r="DH64" s="1644"/>
      <c r="DI64" s="1644"/>
      <c r="DJ64" s="1644"/>
      <c r="DK64" s="1644"/>
      <c r="DL64" s="1644"/>
      <c r="DM64" s="1644"/>
      <c r="DN64" s="1644"/>
      <c r="DO64" s="1644"/>
      <c r="DP64" s="1644"/>
      <c r="DQ64" s="1644"/>
      <c r="DR64" s="1644"/>
      <c r="DS64" s="1644"/>
      <c r="DT64" s="1644"/>
      <c r="DU64" s="1644"/>
      <c r="DV64" s="1644"/>
      <c r="DW64" s="1644"/>
      <c r="DX64" s="1644"/>
      <c r="DY64" s="1644"/>
      <c r="DZ64" s="1644"/>
      <c r="EA64" s="1644"/>
      <c r="EB64" s="1644"/>
      <c r="EC64" s="1644"/>
      <c r="ED64" s="1644"/>
      <c r="EE64" s="1644"/>
      <c r="EF64" s="1644"/>
      <c r="EG64" s="1644"/>
      <c r="EH64" s="1644"/>
      <c r="EI64" s="1644"/>
      <c r="EJ64" s="1644"/>
      <c r="EK64" s="1644"/>
      <c r="EL64" s="1644"/>
      <c r="EM64" s="1644"/>
      <c r="EN64" s="1644"/>
      <c r="EO64" s="1644"/>
      <c r="EP64" s="1644"/>
      <c r="EQ64" s="1644"/>
      <c r="ER64" s="1644"/>
      <c r="ES64" s="1644"/>
      <c r="ET64" s="1644"/>
      <c r="EU64" s="1644"/>
      <c r="EV64" s="1644"/>
      <c r="EW64" s="1644"/>
      <c r="EX64" s="1644"/>
      <c r="EY64" s="1644"/>
      <c r="EZ64" s="1644"/>
      <c r="FA64" s="1644"/>
      <c r="FB64" s="1644"/>
      <c r="FC64" s="1644"/>
      <c r="FD64" s="1644"/>
      <c r="FE64" s="1644"/>
      <c r="FF64" s="1644"/>
      <c r="FG64" s="1644"/>
      <c r="FH64" s="1644"/>
      <c r="FI64" s="1644"/>
      <c r="FJ64" s="1644"/>
      <c r="FK64" s="1644"/>
      <c r="FL64" s="1644"/>
      <c r="FM64" s="1644"/>
      <c r="FN64" s="1644"/>
      <c r="FO64" s="1644"/>
      <c r="FP64" s="1644"/>
      <c r="FQ64" s="1644"/>
      <c r="FR64" s="1644"/>
      <c r="FS64" s="1644"/>
      <c r="FT64" s="1644"/>
      <c r="FU64" s="1644"/>
      <c r="FV64" s="1644"/>
      <c r="FW64" s="1644"/>
      <c r="FX64" s="1644"/>
      <c r="FY64" s="1644"/>
      <c r="FZ64" s="1644"/>
      <c r="GA64" s="1644"/>
      <c r="GB64" s="1644"/>
      <c r="GC64" s="1644"/>
      <c r="GD64" s="1644"/>
      <c r="GE64" s="1644"/>
      <c r="GF64" s="1644"/>
      <c r="GG64" s="1644"/>
      <c r="GH64" s="1644"/>
      <c r="GI64" s="1644"/>
      <c r="GJ64" s="1644"/>
      <c r="GK64" s="1644"/>
      <c r="GL64" s="1644"/>
      <c r="GM64" s="1644"/>
      <c r="GN64" s="1644"/>
      <c r="GO64" s="1644"/>
      <c r="GP64" s="1644"/>
      <c r="GQ64" s="1644"/>
      <c r="GR64" s="1644"/>
      <c r="GS64" s="1644"/>
      <c r="GT64" s="1644"/>
      <c r="GU64" s="1644"/>
      <c r="GV64" s="1644"/>
      <c r="GW64" s="1644"/>
      <c r="GX64" s="1644"/>
      <c r="GY64" s="1644"/>
      <c r="GZ64" s="1644"/>
      <c r="HA64" s="1644"/>
      <c r="HB64" s="1644"/>
      <c r="HC64" s="1644"/>
      <c r="HD64" s="1644"/>
      <c r="HE64" s="1644"/>
      <c r="HF64" s="1644"/>
      <c r="HG64" s="1644"/>
      <c r="HH64" s="1644"/>
      <c r="HI64" s="1644"/>
      <c r="HJ64" s="1644"/>
      <c r="HK64" s="1644"/>
      <c r="HL64" s="1644"/>
      <c r="HM64" s="1644"/>
      <c r="HN64" s="1644"/>
      <c r="HO64" s="1644"/>
      <c r="HP64" s="1644"/>
      <c r="HQ64" s="1644"/>
      <c r="HR64" s="1644"/>
      <c r="HS64" s="1644"/>
      <c r="HT64" s="1644"/>
      <c r="HU64" s="1644"/>
      <c r="HV64" s="1644"/>
      <c r="HW64" s="1644"/>
      <c r="HX64" s="1644"/>
      <c r="HY64" s="1644"/>
      <c r="HZ64" s="1644"/>
      <c r="IA64" s="1644"/>
      <c r="IB64" s="1644"/>
      <c r="IC64" s="1644"/>
      <c r="ID64" s="1644"/>
      <c r="IE64" s="1644"/>
      <c r="IF64" s="1644"/>
      <c r="IG64" s="1644"/>
      <c r="IH64" s="1644"/>
      <c r="II64" s="1644"/>
      <c r="IJ64" s="1644"/>
      <c r="IK64" s="1644"/>
      <c r="IL64" s="1644"/>
      <c r="IM64" s="1644"/>
      <c r="IN64" s="1644"/>
      <c r="IO64" s="1644"/>
      <c r="IP64" s="1644"/>
      <c r="IQ64" s="1644"/>
      <c r="IR64" s="1644"/>
      <c r="IS64" s="1644"/>
      <c r="IT64" s="1644"/>
      <c r="IU64" s="1644"/>
      <c r="IV64" s="1644"/>
      <c r="IW64" s="1644"/>
      <c r="IX64" s="1644"/>
      <c r="IY64" s="1644"/>
      <c r="IZ64" s="1644"/>
      <c r="JA64" s="1644"/>
      <c r="JB64" s="1644"/>
      <c r="JC64" s="1644"/>
      <c r="JD64" s="1644"/>
      <c r="JE64" s="1644"/>
      <c r="JF64" s="1644"/>
      <c r="JG64" s="1644"/>
      <c r="JH64" s="1644"/>
      <c r="JI64" s="1644"/>
      <c r="JJ64" s="1644"/>
      <c r="JK64" s="1644"/>
      <c r="JL64" s="1644"/>
      <c r="JM64" s="1644"/>
      <c r="JN64" s="1644"/>
      <c r="JO64" s="1644"/>
      <c r="JP64" s="1644"/>
      <c r="JQ64" s="1644"/>
      <c r="JR64" s="1644"/>
      <c r="JS64" s="1644"/>
      <c r="JT64" s="1644"/>
      <c r="JU64" s="1644"/>
      <c r="JV64" s="1644"/>
      <c r="JW64" s="1644"/>
      <c r="JX64" s="1644"/>
      <c r="JY64" s="1644"/>
      <c r="JZ64" s="1644"/>
      <c r="KA64" s="1644"/>
      <c r="KB64" s="1644"/>
      <c r="KC64" s="1644"/>
      <c r="KD64" s="1644"/>
      <c r="KE64" s="1644"/>
      <c r="KF64" s="1644"/>
      <c r="KG64" s="1644"/>
      <c r="KH64" s="1644"/>
      <c r="KI64" s="1644"/>
      <c r="KJ64" s="1644"/>
      <c r="KK64" s="1644"/>
      <c r="KL64" s="1644"/>
      <c r="KM64" s="1644"/>
      <c r="KN64" s="1644"/>
      <c r="KO64" s="1644"/>
      <c r="KP64" s="1644"/>
      <c r="KQ64" s="1644"/>
      <c r="KR64" s="1644"/>
      <c r="KS64" s="1644"/>
      <c r="KT64" s="1644"/>
      <c r="KU64" s="1644"/>
      <c r="KV64" s="1644"/>
      <c r="KW64" s="1644"/>
      <c r="KX64" s="1644"/>
      <c r="KY64" s="1644"/>
      <c r="KZ64" s="1644"/>
      <c r="LA64" s="1644"/>
      <c r="LB64" s="1644"/>
      <c r="LC64" s="1644"/>
      <c r="LD64" s="1644"/>
      <c r="LE64" s="1644"/>
      <c r="LF64" s="1644"/>
      <c r="LG64" s="1644"/>
      <c r="LH64" s="1644"/>
      <c r="LI64" s="1644"/>
      <c r="LJ64" s="1644"/>
      <c r="LK64" s="1644"/>
      <c r="LL64" s="1644"/>
      <c r="LM64" s="1644"/>
      <c r="LN64" s="1644"/>
      <c r="LO64" s="1644"/>
      <c r="LP64" s="1644"/>
      <c r="LQ64" s="1644"/>
      <c r="LR64" s="1644"/>
      <c r="LS64" s="1644"/>
      <c r="LT64" s="1644"/>
      <c r="LU64" s="1644"/>
      <c r="LV64" s="1644"/>
      <c r="LW64" s="1644"/>
      <c r="LX64" s="1644"/>
      <c r="LY64" s="1644"/>
      <c r="LZ64" s="1644"/>
      <c r="MA64" s="1644"/>
      <c r="MB64" s="1644"/>
      <c r="MC64" s="1644"/>
      <c r="MD64" s="1644"/>
      <c r="ME64" s="1644"/>
      <c r="MF64" s="1644"/>
      <c r="MG64" s="1644"/>
      <c r="MH64" s="1644"/>
      <c r="MI64" s="1644"/>
      <c r="MJ64" s="1644"/>
      <c r="MK64" s="1644"/>
      <c r="ML64" s="1644"/>
      <c r="MM64" s="1644"/>
      <c r="MN64" s="1644"/>
      <c r="MO64" s="1644"/>
      <c r="MP64" s="1644"/>
      <c r="MQ64" s="1644"/>
      <c r="MR64" s="1644"/>
      <c r="MS64" s="1644"/>
      <c r="MT64" s="1644"/>
      <c r="MU64" s="1644"/>
      <c r="MV64" s="1644"/>
      <c r="MW64" s="1644"/>
      <c r="MX64" s="1644"/>
      <c r="MY64" s="1644"/>
      <c r="MZ64" s="1644"/>
      <c r="NA64" s="1644"/>
      <c r="NB64" s="1644"/>
      <c r="NC64" s="1644"/>
      <c r="ND64" s="1644"/>
      <c r="NE64" s="1644"/>
      <c r="NF64" s="1644"/>
      <c r="NG64" s="1644"/>
      <c r="NH64" s="1644"/>
      <c r="NI64" s="1644"/>
      <c r="NJ64" s="1644"/>
      <c r="NK64" s="1644"/>
      <c r="NL64" s="1644"/>
      <c r="NM64" s="1644"/>
      <c r="NN64" s="1644"/>
      <c r="NO64" s="1644"/>
      <c r="NP64" s="1644"/>
      <c r="NQ64" s="1644"/>
      <c r="NR64" s="1644"/>
      <c r="OF64" s="518">
        <v>11</v>
      </c>
    </row>
    <row s="1644" customFormat="1" customHeight="1" ht="22.5" hidden="1">
      <c r="A65" s="2401" t="s">
        <v>1552</v>
      </c>
      <c r="B65" s="520"/>
      <c r="D65" s="674">
        <v>1</v>
      </c>
      <c r="E65" s="753" t="s">
        <v>1553</v>
      </c>
      <c r="F65" s="749" t="s">
        <v>1468</v>
      </c>
      <c r="G65" s="750"/>
      <c r="H65" s="1038"/>
      <c r="I65" s="750"/>
      <c r="J65" s="1038"/>
      <c r="K65" s="750"/>
      <c r="L65" s="1038"/>
      <c r="M65" s="750"/>
      <c r="N65" s="1038"/>
      <c r="O65" s="750"/>
      <c r="P65" s="1038"/>
      <c r="Q65" s="750"/>
      <c r="R65" s="1038"/>
      <c r="S65" s="750"/>
      <c r="T65" s="1038"/>
      <c r="U65" s="750"/>
      <c r="V65" s="1038"/>
      <c r="W65" s="750"/>
      <c r="X65" s="1038"/>
      <c r="Y65" s="750"/>
      <c r="Z65" s="1038"/>
      <c r="AA65" s="750"/>
      <c r="AB65" s="1038"/>
      <c r="AC65" s="750"/>
      <c r="AD65" s="1038"/>
      <c r="AE65" s="750"/>
      <c r="AF65" s="1038"/>
      <c r="AG65" s="750"/>
      <c r="AH65" s="1038"/>
      <c r="AI65" s="750"/>
      <c r="AJ65" s="1038"/>
      <c r="AK65" s="750"/>
      <c r="AL65" s="1038"/>
      <c r="AM65" s="750"/>
      <c r="AN65" s="1038"/>
      <c r="AO65" s="750"/>
      <c r="AP65" s="1038"/>
      <c r="AQ65" s="750"/>
      <c r="AR65" s="1038"/>
      <c r="AS65" s="750"/>
      <c r="AT65" s="1038"/>
      <c r="AU65" s="750"/>
      <c r="AV65" s="1038"/>
      <c r="AW65" s="750"/>
      <c r="AX65" s="1038"/>
      <c r="AY65" s="750"/>
      <c r="AZ65" s="1038"/>
      <c r="BA65" s="750"/>
      <c r="BB65" s="1038"/>
      <c r="BC65" s="750"/>
      <c r="BD65" s="1038"/>
      <c r="BE65" s="750"/>
      <c r="BF65" s="1038"/>
      <c r="BG65" s="750"/>
      <c r="BH65" s="1038"/>
      <c r="BI65" s="750"/>
      <c r="BJ65" s="1038"/>
      <c r="BK65" s="750"/>
      <c r="BL65" s="1038"/>
      <c r="BM65" s="750"/>
      <c r="BN65" s="1038"/>
      <c r="BO65" s="750"/>
      <c r="BP65" s="1038"/>
      <c r="BQ65" s="750"/>
      <c r="BR65" s="1038"/>
      <c r="BS65" s="750"/>
      <c r="BT65" s="1038"/>
      <c r="BU65" s="750"/>
      <c r="BV65" s="1038"/>
      <c r="BW65" s="750"/>
      <c r="BX65" s="1038"/>
      <c r="BY65" s="750"/>
      <c r="BZ65" s="1038"/>
      <c r="CA65" s="750"/>
      <c r="CB65" s="1038"/>
      <c r="CC65" s="750"/>
      <c r="CD65" s="1038"/>
      <c r="CE65" s="750"/>
      <c r="CF65" s="1038"/>
      <c r="CG65" s="750"/>
      <c r="CH65" s="1038"/>
      <c r="CI65" s="750"/>
      <c r="CJ65" s="1038"/>
      <c r="CK65" s="750"/>
      <c r="CL65" s="1038"/>
      <c r="CM65" s="750"/>
      <c r="CN65" s="1038"/>
      <c r="CO65" s="750"/>
      <c r="CP65" s="1038"/>
      <c r="CQ65" s="750"/>
      <c r="CR65" s="1038"/>
      <c r="CS65" s="750"/>
      <c r="CT65" s="1038"/>
      <c r="CU65" s="750"/>
      <c r="CV65" s="1038"/>
      <c r="CW65" s="750"/>
      <c r="CX65" s="1038"/>
      <c r="CY65" s="750"/>
      <c r="CZ65" s="1038"/>
      <c r="DA65" s="750"/>
      <c r="DB65" s="1038"/>
      <c r="DC65" s="750"/>
      <c r="DD65" s="1038"/>
      <c r="DE65" s="750"/>
      <c r="DF65" s="1038"/>
      <c r="DG65" s="750"/>
      <c r="DH65" s="1038"/>
      <c r="DI65" s="750"/>
      <c r="DJ65" s="1038"/>
      <c r="DK65" s="750"/>
      <c r="DL65" s="1038"/>
      <c r="DM65" s="750"/>
      <c r="DN65" s="1038"/>
      <c r="DO65" s="750"/>
      <c r="DP65" s="1038"/>
      <c r="DQ65" s="750"/>
      <c r="DR65" s="1038"/>
      <c r="DS65" s="750"/>
      <c r="DT65" s="1038"/>
      <c r="DU65" s="750"/>
      <c r="DV65" s="1038"/>
      <c r="DW65" s="750"/>
      <c r="DX65" s="1038"/>
      <c r="DY65" s="750"/>
      <c r="DZ65" s="1038"/>
      <c r="EA65" s="750"/>
      <c r="EB65" s="1038"/>
      <c r="EC65" s="750"/>
      <c r="ED65" s="1038"/>
      <c r="EE65" s="750"/>
      <c r="EF65" s="1038"/>
      <c r="EG65" s="750"/>
      <c r="EH65" s="1038"/>
      <c r="EI65" s="750"/>
      <c r="EJ65" s="1038"/>
      <c r="EK65" s="750"/>
      <c r="EL65" s="1038"/>
      <c r="EM65" s="750"/>
      <c r="EN65" s="1038"/>
      <c r="EO65" s="750"/>
      <c r="EP65" s="1038"/>
      <c r="EQ65" s="750"/>
      <c r="ER65" s="1038"/>
      <c r="ES65" s="750"/>
      <c r="ET65" s="1038"/>
      <c r="EU65" s="750"/>
      <c r="EV65" s="1038"/>
      <c r="EW65" s="750"/>
      <c r="EX65" s="1038"/>
      <c r="EY65" s="750"/>
      <c r="EZ65" s="1038"/>
      <c r="FA65" s="750"/>
      <c r="FB65" s="1038"/>
      <c r="FC65" s="750"/>
      <c r="FD65" s="1038"/>
      <c r="FE65" s="750"/>
      <c r="FF65" s="1038"/>
      <c r="FG65" s="750"/>
      <c r="FH65" s="1038"/>
      <c r="FI65" s="750"/>
      <c r="FJ65" s="1038"/>
      <c r="FK65" s="750"/>
      <c r="FL65" s="1038"/>
      <c r="FM65" s="750"/>
      <c r="FN65" s="1038"/>
      <c r="FO65" s="750"/>
      <c r="FP65" s="1038"/>
      <c r="FQ65" s="750"/>
      <c r="FR65" s="1038"/>
      <c r="FS65" s="750"/>
      <c r="FT65" s="1038"/>
      <c r="FU65" s="750"/>
      <c r="FV65" s="1038"/>
      <c r="FW65" s="750"/>
      <c r="FX65" s="1038"/>
      <c r="FY65" s="750"/>
      <c r="FZ65" s="1038"/>
      <c r="GA65" s="750"/>
      <c r="GB65" s="1038"/>
      <c r="GC65" s="750"/>
      <c r="GD65" s="1038"/>
      <c r="GE65" s="750"/>
      <c r="GF65" s="1038"/>
      <c r="GG65" s="750"/>
      <c r="GH65" s="1038"/>
      <c r="GI65" s="750"/>
      <c r="GJ65" s="1038"/>
      <c r="GK65" s="750"/>
      <c r="GL65" s="1038"/>
      <c r="GM65" s="750"/>
      <c r="GN65" s="1038"/>
      <c r="GO65" s="750"/>
      <c r="GP65" s="1038"/>
      <c r="GQ65" s="750"/>
      <c r="GR65" s="1038"/>
      <c r="GS65" s="750"/>
      <c r="GT65" s="1038"/>
      <c r="GU65" s="750"/>
      <c r="GV65" s="1038"/>
      <c r="GW65" s="750"/>
      <c r="GX65" s="1038"/>
      <c r="GY65" s="750"/>
      <c r="GZ65" s="1038"/>
      <c r="HA65" s="750"/>
      <c r="HB65" s="1038"/>
      <c r="HC65" s="750"/>
      <c r="HD65" s="1038"/>
      <c r="HE65" s="750"/>
      <c r="HF65" s="1038"/>
      <c r="HG65" s="750"/>
      <c r="HH65" s="1038"/>
      <c r="HI65" s="750"/>
      <c r="HJ65" s="1038"/>
      <c r="HK65" s="750"/>
      <c r="HL65" s="1038"/>
      <c r="HM65" s="750"/>
      <c r="HN65" s="1038"/>
      <c r="HO65" s="750"/>
      <c r="HP65" s="1038"/>
      <c r="HQ65" s="750"/>
      <c r="HR65" s="1038"/>
      <c r="HS65" s="750"/>
      <c r="HT65" s="1038"/>
      <c r="HU65" s="750"/>
      <c r="HV65" s="1038"/>
      <c r="HW65" s="750"/>
      <c r="HX65" s="1038"/>
      <c r="HY65" s="750"/>
      <c r="HZ65" s="1038"/>
      <c r="IA65" s="750"/>
      <c r="IB65" s="1038"/>
      <c r="IC65" s="750"/>
      <c r="ID65" s="1038"/>
      <c r="IE65" s="750"/>
      <c r="IF65" s="1038"/>
      <c r="IG65" s="750"/>
      <c r="IH65" s="1038"/>
      <c r="II65" s="750"/>
      <c r="IJ65" s="1038"/>
      <c r="IK65" s="750"/>
      <c r="IL65" s="1038"/>
      <c r="IM65" s="750"/>
      <c r="IN65" s="1038"/>
      <c r="IO65" s="750"/>
      <c r="IP65" s="1038"/>
      <c r="IQ65" s="750"/>
      <c r="IR65" s="1038"/>
      <c r="IS65" s="750"/>
      <c r="IT65" s="1038"/>
      <c r="IU65" s="750"/>
      <c r="IV65" s="1038"/>
      <c r="IW65" s="750"/>
      <c r="IX65" s="1038"/>
      <c r="IY65" s="750"/>
      <c r="IZ65" s="1038"/>
      <c r="JA65" s="750"/>
      <c r="JB65" s="1038"/>
      <c r="JC65" s="750"/>
      <c r="JD65" s="1038"/>
      <c r="JE65" s="750"/>
      <c r="JF65" s="1038"/>
      <c r="JG65" s="750"/>
      <c r="JH65" s="1038"/>
      <c r="JI65" s="750"/>
      <c r="JJ65" s="1038"/>
      <c r="JK65" s="750"/>
      <c r="JL65" s="1038"/>
      <c r="JM65" s="750"/>
      <c r="JN65" s="1038"/>
      <c r="JO65" s="750"/>
      <c r="JP65" s="1038"/>
      <c r="JQ65" s="750"/>
      <c r="JR65" s="1038"/>
      <c r="JS65" s="750"/>
      <c r="JT65" s="1038"/>
      <c r="JU65" s="750"/>
      <c r="JV65" s="1038"/>
      <c r="JW65" s="750"/>
      <c r="JX65" s="1038"/>
      <c r="JY65" s="750"/>
      <c r="JZ65" s="1038"/>
      <c r="KA65" s="750"/>
      <c r="KB65" s="1038"/>
      <c r="KC65" s="750"/>
      <c r="KD65" s="1038"/>
      <c r="KE65" s="750"/>
      <c r="KF65" s="1038"/>
      <c r="KG65" s="750"/>
      <c r="KH65" s="1038"/>
      <c r="KI65" s="750"/>
      <c r="KJ65" s="1038"/>
      <c r="KK65" s="750"/>
      <c r="KL65" s="1038"/>
      <c r="KM65" s="750"/>
      <c r="KN65" s="1038"/>
      <c r="KO65" s="750"/>
      <c r="KP65" s="1038"/>
      <c r="KQ65" s="750"/>
      <c r="KR65" s="1038"/>
      <c r="KS65" s="750"/>
      <c r="KT65" s="1038"/>
      <c r="KU65" s="750"/>
      <c r="KV65" s="1038"/>
      <c r="KW65" s="750"/>
      <c r="KX65" s="1038"/>
      <c r="KY65" s="750"/>
      <c r="KZ65" s="1038"/>
      <c r="LA65" s="750"/>
      <c r="LB65" s="1038"/>
      <c r="LC65" s="750"/>
      <c r="LD65" s="1038"/>
      <c r="LE65" s="750"/>
      <c r="LF65" s="1038"/>
      <c r="LG65" s="750"/>
      <c r="LH65" s="1038"/>
      <c r="LI65" s="750"/>
      <c r="LJ65" s="1038"/>
      <c r="LK65" s="750"/>
      <c r="LL65" s="1038"/>
      <c r="LM65" s="750"/>
      <c r="LN65" s="1038"/>
      <c r="LO65" s="750"/>
      <c r="LP65" s="1038"/>
      <c r="LQ65" s="750"/>
      <c r="LR65" s="1038"/>
      <c r="LS65" s="750"/>
      <c r="LT65" s="1038"/>
      <c r="LU65" s="750"/>
      <c r="LV65" s="1038"/>
      <c r="LW65" s="750"/>
      <c r="LX65" s="1038"/>
      <c r="LY65" s="750"/>
      <c r="LZ65" s="1038"/>
      <c r="MA65" s="750"/>
      <c r="MB65" s="1038"/>
      <c r="MC65" s="750"/>
      <c r="MD65" s="1038"/>
      <c r="ME65" s="750"/>
      <c r="MF65" s="1038"/>
      <c r="MG65" s="750"/>
      <c r="MH65" s="1038"/>
      <c r="MI65" s="750"/>
      <c r="MJ65" s="1038"/>
      <c r="MK65" s="750"/>
      <c r="ML65" s="1038"/>
      <c r="MM65" s="750"/>
      <c r="MN65" s="1038"/>
      <c r="MO65" s="750"/>
      <c r="MP65" s="1038"/>
      <c r="MQ65" s="750"/>
      <c r="MR65" s="1038"/>
      <c r="MS65" s="750"/>
      <c r="MT65" s="1038"/>
      <c r="MU65" s="750"/>
      <c r="MV65" s="1038"/>
      <c r="MW65" s="750"/>
      <c r="MX65" s="1038"/>
      <c r="MY65" s="750"/>
      <c r="MZ65" s="1038"/>
      <c r="NA65" s="750"/>
      <c r="NB65" s="1038"/>
      <c r="NC65" s="750"/>
      <c r="ND65" s="1038"/>
      <c r="NE65" s="750"/>
      <c r="NF65" s="1038"/>
      <c r="NG65" s="750"/>
      <c r="NH65" s="1038"/>
      <c r="NI65" s="750"/>
      <c r="NJ65" s="1038"/>
      <c r="NK65" s="750"/>
      <c r="NL65" s="1038"/>
      <c r="NM65" s="750"/>
      <c r="NN65" s="1038"/>
      <c r="NO65" s="750"/>
      <c r="NP65" s="1038"/>
      <c r="NQ65" s="750"/>
      <c r="NR65" s="1038"/>
      <c r="NS65" s="310" t="s">
        <v>1554</v>
      </c>
      <c r="OF65" s="767">
        <v>0</v>
      </c>
    </row>
    <row s="1644" customFormat="1" customHeight="1" ht="56.25" hidden="1">
      <c r="A66" s="2401"/>
      <c r="B66" s="520"/>
      <c r="D66" s="752" t="s">
        <v>103</v>
      </c>
      <c r="E66" s="716" t="s">
        <v>1555</v>
      </c>
      <c r="F66" s="669" t="s">
        <v>1019</v>
      </c>
      <c r="G66" s="669" t="s">
        <v>1019</v>
      </c>
      <c r="H66" s="528"/>
      <c r="I66" s="669" t="s">
        <v>1019</v>
      </c>
      <c r="J66" s="528"/>
      <c r="K66" s="2113" t="s">
        <v>1019</v>
      </c>
      <c r="L66" s="528"/>
      <c r="M66" s="2113" t="s">
        <v>1019</v>
      </c>
      <c r="N66" s="528"/>
      <c r="O66" s="2113" t="s">
        <v>1019</v>
      </c>
      <c r="P66" s="528"/>
      <c r="Q66" s="2113" t="s">
        <v>1019</v>
      </c>
      <c r="R66" s="528"/>
      <c r="S66" s="2113" t="s">
        <v>1019</v>
      </c>
      <c r="T66" s="528"/>
      <c r="U66" s="2113" t="s">
        <v>1019</v>
      </c>
      <c r="V66" s="528"/>
      <c r="W66" s="2113" t="s">
        <v>1019</v>
      </c>
      <c r="X66" s="528"/>
      <c r="Y66" s="2113" t="s">
        <v>1019</v>
      </c>
      <c r="Z66" s="528"/>
      <c r="AA66" s="2113" t="s">
        <v>1019</v>
      </c>
      <c r="AB66" s="528"/>
      <c r="AC66" s="2113" t="s">
        <v>1019</v>
      </c>
      <c r="AD66" s="528"/>
      <c r="AE66" s="2113" t="s">
        <v>1019</v>
      </c>
      <c r="AF66" s="528"/>
      <c r="AG66" s="2113" t="s">
        <v>1019</v>
      </c>
      <c r="AH66" s="528"/>
      <c r="AI66" s="2113" t="s">
        <v>1019</v>
      </c>
      <c r="AJ66" s="528"/>
      <c r="AK66" s="2113" t="s">
        <v>1019</v>
      </c>
      <c r="AL66" s="528"/>
      <c r="AM66" s="2113" t="s">
        <v>1019</v>
      </c>
      <c r="AN66" s="528"/>
      <c r="AO66" s="2113" t="s">
        <v>1019</v>
      </c>
      <c r="AP66" s="528"/>
      <c r="AQ66" s="2113" t="s">
        <v>1019</v>
      </c>
      <c r="AR66" s="528"/>
      <c r="AS66" s="2113" t="s">
        <v>1019</v>
      </c>
      <c r="AT66" s="528"/>
      <c r="AU66" s="2113" t="s">
        <v>1019</v>
      </c>
      <c r="AV66" s="528"/>
      <c r="AW66" s="2113" t="s">
        <v>1019</v>
      </c>
      <c r="AX66" s="528"/>
      <c r="AY66" s="2113" t="s">
        <v>1019</v>
      </c>
      <c r="AZ66" s="528"/>
      <c r="BA66" s="2113" t="s">
        <v>1019</v>
      </c>
      <c r="BB66" s="528"/>
      <c r="BC66" s="2113" t="s">
        <v>1019</v>
      </c>
      <c r="BD66" s="528"/>
      <c r="BE66" s="2113" t="s">
        <v>1019</v>
      </c>
      <c r="BF66" s="528"/>
      <c r="BG66" s="2113" t="s">
        <v>1019</v>
      </c>
      <c r="BH66" s="528"/>
      <c r="BI66" s="2113" t="s">
        <v>1019</v>
      </c>
      <c r="BJ66" s="528"/>
      <c r="BK66" s="2113" t="s">
        <v>1019</v>
      </c>
      <c r="BL66" s="528"/>
      <c r="BM66" s="2113" t="s">
        <v>1019</v>
      </c>
      <c r="BN66" s="528"/>
      <c r="BO66" s="2113" t="s">
        <v>1019</v>
      </c>
      <c r="BP66" s="528"/>
      <c r="BQ66" s="2113" t="s">
        <v>1019</v>
      </c>
      <c r="BR66" s="528"/>
      <c r="BS66" s="2113" t="s">
        <v>1019</v>
      </c>
      <c r="BT66" s="528"/>
      <c r="BU66" s="2113" t="s">
        <v>1019</v>
      </c>
      <c r="BV66" s="528"/>
      <c r="BW66" s="2113" t="s">
        <v>1019</v>
      </c>
      <c r="BX66" s="528"/>
      <c r="BY66" s="2113" t="s">
        <v>1019</v>
      </c>
      <c r="BZ66" s="528"/>
      <c r="CA66" s="2113" t="s">
        <v>1019</v>
      </c>
      <c r="CB66" s="528"/>
      <c r="CC66" s="2113" t="s">
        <v>1019</v>
      </c>
      <c r="CD66" s="528"/>
      <c r="CE66" s="2113" t="s">
        <v>1019</v>
      </c>
      <c r="CF66" s="528"/>
      <c r="CG66" s="2113" t="s">
        <v>1019</v>
      </c>
      <c r="CH66" s="528"/>
      <c r="CI66" s="2113" t="s">
        <v>1019</v>
      </c>
      <c r="CJ66" s="528"/>
      <c r="CK66" s="2113" t="s">
        <v>1019</v>
      </c>
      <c r="CL66" s="528"/>
      <c r="CM66" s="2113" t="s">
        <v>1019</v>
      </c>
      <c r="CN66" s="528"/>
      <c r="CO66" s="2113" t="s">
        <v>1019</v>
      </c>
      <c r="CP66" s="528"/>
      <c r="CQ66" s="2113" t="s">
        <v>1019</v>
      </c>
      <c r="CR66" s="528"/>
      <c r="CS66" s="2113" t="s">
        <v>1019</v>
      </c>
      <c r="CT66" s="528"/>
      <c r="CU66" s="2113" t="s">
        <v>1019</v>
      </c>
      <c r="CV66" s="528"/>
      <c r="CW66" s="2113" t="s">
        <v>1019</v>
      </c>
      <c r="CX66" s="528"/>
      <c r="CY66" s="2113" t="s">
        <v>1019</v>
      </c>
      <c r="CZ66" s="528"/>
      <c r="DA66" s="2113" t="s">
        <v>1019</v>
      </c>
      <c r="DB66" s="528"/>
      <c r="DC66" s="2113" t="s">
        <v>1019</v>
      </c>
      <c r="DD66" s="528"/>
      <c r="DE66" s="2113" t="s">
        <v>1019</v>
      </c>
      <c r="DF66" s="528"/>
      <c r="DG66" s="2113" t="s">
        <v>1019</v>
      </c>
      <c r="DH66" s="528"/>
      <c r="DI66" s="2113" t="s">
        <v>1019</v>
      </c>
      <c r="DJ66" s="528"/>
      <c r="DK66" s="2113" t="s">
        <v>1019</v>
      </c>
      <c r="DL66" s="528"/>
      <c r="DM66" s="2113" t="s">
        <v>1019</v>
      </c>
      <c r="DN66" s="528"/>
      <c r="DO66" s="2113" t="s">
        <v>1019</v>
      </c>
      <c r="DP66" s="528"/>
      <c r="DQ66" s="2113" t="s">
        <v>1019</v>
      </c>
      <c r="DR66" s="528"/>
      <c r="DS66" s="2113" t="s">
        <v>1019</v>
      </c>
      <c r="DT66" s="528"/>
      <c r="DU66" s="2113" t="s">
        <v>1019</v>
      </c>
      <c r="DV66" s="528"/>
      <c r="DW66" s="2113" t="s">
        <v>1019</v>
      </c>
      <c r="DX66" s="528"/>
      <c r="DY66" s="2113" t="s">
        <v>1019</v>
      </c>
      <c r="DZ66" s="528"/>
      <c r="EA66" s="2113" t="s">
        <v>1019</v>
      </c>
      <c r="EB66" s="528"/>
      <c r="EC66" s="2113" t="s">
        <v>1019</v>
      </c>
      <c r="ED66" s="528"/>
      <c r="EE66" s="2113" t="s">
        <v>1019</v>
      </c>
      <c r="EF66" s="528"/>
      <c r="EG66" s="2113" t="s">
        <v>1019</v>
      </c>
      <c r="EH66" s="528"/>
      <c r="EI66" s="2113" t="s">
        <v>1019</v>
      </c>
      <c r="EJ66" s="528"/>
      <c r="EK66" s="2113" t="s">
        <v>1019</v>
      </c>
      <c r="EL66" s="528"/>
      <c r="EM66" s="2113" t="s">
        <v>1019</v>
      </c>
      <c r="EN66" s="528"/>
      <c r="EO66" s="2113" t="s">
        <v>1019</v>
      </c>
      <c r="EP66" s="528"/>
      <c r="EQ66" s="2113" t="s">
        <v>1019</v>
      </c>
      <c r="ER66" s="528"/>
      <c r="ES66" s="2113" t="s">
        <v>1019</v>
      </c>
      <c r="ET66" s="528"/>
      <c r="EU66" s="2113" t="s">
        <v>1019</v>
      </c>
      <c r="EV66" s="528"/>
      <c r="EW66" s="2113" t="s">
        <v>1019</v>
      </c>
      <c r="EX66" s="528"/>
      <c r="EY66" s="2113" t="s">
        <v>1019</v>
      </c>
      <c r="EZ66" s="528"/>
      <c r="FA66" s="2113" t="s">
        <v>1019</v>
      </c>
      <c r="FB66" s="528"/>
      <c r="FC66" s="2113" t="s">
        <v>1019</v>
      </c>
      <c r="FD66" s="528"/>
      <c r="FE66" s="2113" t="s">
        <v>1019</v>
      </c>
      <c r="FF66" s="528"/>
      <c r="FG66" s="2113" t="s">
        <v>1019</v>
      </c>
      <c r="FH66" s="528"/>
      <c r="FI66" s="2113" t="s">
        <v>1019</v>
      </c>
      <c r="FJ66" s="528"/>
      <c r="FK66" s="2113" t="s">
        <v>1019</v>
      </c>
      <c r="FL66" s="528"/>
      <c r="FM66" s="2113" t="s">
        <v>1019</v>
      </c>
      <c r="FN66" s="528"/>
      <c r="FO66" s="2113" t="s">
        <v>1019</v>
      </c>
      <c r="FP66" s="528"/>
      <c r="FQ66" s="2113" t="s">
        <v>1019</v>
      </c>
      <c r="FR66" s="528"/>
      <c r="FS66" s="2113" t="s">
        <v>1019</v>
      </c>
      <c r="FT66" s="528"/>
      <c r="FU66" s="2113" t="s">
        <v>1019</v>
      </c>
      <c r="FV66" s="528"/>
      <c r="FW66" s="2113" t="s">
        <v>1019</v>
      </c>
      <c r="FX66" s="528"/>
      <c r="FY66" s="2113" t="s">
        <v>1019</v>
      </c>
      <c r="FZ66" s="528"/>
      <c r="GA66" s="2113" t="s">
        <v>1019</v>
      </c>
      <c r="GB66" s="528"/>
      <c r="GC66" s="2113" t="s">
        <v>1019</v>
      </c>
      <c r="GD66" s="528"/>
      <c r="GE66" s="2113" t="s">
        <v>1019</v>
      </c>
      <c r="GF66" s="528"/>
      <c r="GG66" s="2113" t="s">
        <v>1019</v>
      </c>
      <c r="GH66" s="528"/>
      <c r="GI66" s="2113" t="s">
        <v>1019</v>
      </c>
      <c r="GJ66" s="528"/>
      <c r="GK66" s="2113" t="s">
        <v>1019</v>
      </c>
      <c r="GL66" s="528"/>
      <c r="GM66" s="2113" t="s">
        <v>1019</v>
      </c>
      <c r="GN66" s="528"/>
      <c r="GO66" s="2113" t="s">
        <v>1019</v>
      </c>
      <c r="GP66" s="528"/>
      <c r="GQ66" s="2113" t="s">
        <v>1019</v>
      </c>
      <c r="GR66" s="528"/>
      <c r="GS66" s="2113" t="s">
        <v>1019</v>
      </c>
      <c r="GT66" s="528"/>
      <c r="GU66" s="2113" t="s">
        <v>1019</v>
      </c>
      <c r="GV66" s="528"/>
      <c r="GW66" s="2113" t="s">
        <v>1019</v>
      </c>
      <c r="GX66" s="528"/>
      <c r="GY66" s="2113" t="s">
        <v>1019</v>
      </c>
      <c r="GZ66" s="528"/>
      <c r="HA66" s="2113" t="s">
        <v>1019</v>
      </c>
      <c r="HB66" s="528"/>
      <c r="HC66" s="2113" t="s">
        <v>1019</v>
      </c>
      <c r="HD66" s="528"/>
      <c r="HE66" s="2113" t="s">
        <v>1019</v>
      </c>
      <c r="HF66" s="528"/>
      <c r="HG66" s="2113" t="s">
        <v>1019</v>
      </c>
      <c r="HH66" s="528"/>
      <c r="HI66" s="2113" t="s">
        <v>1019</v>
      </c>
      <c r="HJ66" s="528"/>
      <c r="HK66" s="2113" t="s">
        <v>1019</v>
      </c>
      <c r="HL66" s="528"/>
      <c r="HM66" s="2113" t="s">
        <v>1019</v>
      </c>
      <c r="HN66" s="528"/>
      <c r="HO66" s="2113" t="s">
        <v>1019</v>
      </c>
      <c r="HP66" s="528"/>
      <c r="HQ66" s="2113" t="s">
        <v>1019</v>
      </c>
      <c r="HR66" s="528"/>
      <c r="HS66" s="2113" t="s">
        <v>1019</v>
      </c>
      <c r="HT66" s="528"/>
      <c r="HU66" s="2113" t="s">
        <v>1019</v>
      </c>
      <c r="HV66" s="528"/>
      <c r="HW66" s="2113" t="s">
        <v>1019</v>
      </c>
      <c r="HX66" s="528"/>
      <c r="HY66" s="2113" t="s">
        <v>1019</v>
      </c>
      <c r="HZ66" s="528"/>
      <c r="IA66" s="2113" t="s">
        <v>1019</v>
      </c>
      <c r="IB66" s="528"/>
      <c r="IC66" s="2113" t="s">
        <v>1019</v>
      </c>
      <c r="ID66" s="528"/>
      <c r="IE66" s="2113" t="s">
        <v>1019</v>
      </c>
      <c r="IF66" s="528"/>
      <c r="IG66" s="2113" t="s">
        <v>1019</v>
      </c>
      <c r="IH66" s="528"/>
      <c r="II66" s="2113" t="s">
        <v>1019</v>
      </c>
      <c r="IJ66" s="528"/>
      <c r="IK66" s="2113" t="s">
        <v>1019</v>
      </c>
      <c r="IL66" s="528"/>
      <c r="IM66" s="2113" t="s">
        <v>1019</v>
      </c>
      <c r="IN66" s="528"/>
      <c r="IO66" s="2113" t="s">
        <v>1019</v>
      </c>
      <c r="IP66" s="528"/>
      <c r="IQ66" s="2113" t="s">
        <v>1019</v>
      </c>
      <c r="IR66" s="528"/>
      <c r="IS66" s="2113" t="s">
        <v>1019</v>
      </c>
      <c r="IT66" s="528"/>
      <c r="IU66" s="2113" t="s">
        <v>1019</v>
      </c>
      <c r="IV66" s="528"/>
      <c r="IW66" s="2113" t="s">
        <v>1019</v>
      </c>
      <c r="IX66" s="528"/>
      <c r="IY66" s="2113" t="s">
        <v>1019</v>
      </c>
      <c r="IZ66" s="528"/>
      <c r="JA66" s="2113" t="s">
        <v>1019</v>
      </c>
      <c r="JB66" s="528"/>
      <c r="JC66" s="2113" t="s">
        <v>1019</v>
      </c>
      <c r="JD66" s="528"/>
      <c r="JE66" s="2113" t="s">
        <v>1019</v>
      </c>
      <c r="JF66" s="528"/>
      <c r="JG66" s="2113" t="s">
        <v>1019</v>
      </c>
      <c r="JH66" s="528"/>
      <c r="JI66" s="2113" t="s">
        <v>1019</v>
      </c>
      <c r="JJ66" s="528"/>
      <c r="JK66" s="2113" t="s">
        <v>1019</v>
      </c>
      <c r="JL66" s="528"/>
      <c r="JM66" s="2113" t="s">
        <v>1019</v>
      </c>
      <c r="JN66" s="528"/>
      <c r="JO66" s="2113" t="s">
        <v>1019</v>
      </c>
      <c r="JP66" s="528"/>
      <c r="JQ66" s="2113" t="s">
        <v>1019</v>
      </c>
      <c r="JR66" s="528"/>
      <c r="JS66" s="2113" t="s">
        <v>1019</v>
      </c>
      <c r="JT66" s="528"/>
      <c r="JU66" s="2113" t="s">
        <v>1019</v>
      </c>
      <c r="JV66" s="528"/>
      <c r="JW66" s="2113" t="s">
        <v>1019</v>
      </c>
      <c r="JX66" s="528"/>
      <c r="JY66" s="2113" t="s">
        <v>1019</v>
      </c>
      <c r="JZ66" s="528"/>
      <c r="KA66" s="2113" t="s">
        <v>1019</v>
      </c>
      <c r="KB66" s="528"/>
      <c r="KC66" s="2113" t="s">
        <v>1019</v>
      </c>
      <c r="KD66" s="528"/>
      <c r="KE66" s="2113" t="s">
        <v>1019</v>
      </c>
      <c r="KF66" s="528"/>
      <c r="KG66" s="2113" t="s">
        <v>1019</v>
      </c>
      <c r="KH66" s="528"/>
      <c r="KI66" s="2113" t="s">
        <v>1019</v>
      </c>
      <c r="KJ66" s="528"/>
      <c r="KK66" s="2113" t="s">
        <v>1019</v>
      </c>
      <c r="KL66" s="528"/>
      <c r="KM66" s="2113" t="s">
        <v>1019</v>
      </c>
      <c r="KN66" s="528"/>
      <c r="KO66" s="2113" t="s">
        <v>1019</v>
      </c>
      <c r="KP66" s="528"/>
      <c r="KQ66" s="2113" t="s">
        <v>1019</v>
      </c>
      <c r="KR66" s="528"/>
      <c r="KS66" s="2113" t="s">
        <v>1019</v>
      </c>
      <c r="KT66" s="528"/>
      <c r="KU66" s="2113" t="s">
        <v>1019</v>
      </c>
      <c r="KV66" s="528"/>
      <c r="KW66" s="2113" t="s">
        <v>1019</v>
      </c>
      <c r="KX66" s="528"/>
      <c r="KY66" s="2113" t="s">
        <v>1019</v>
      </c>
      <c r="KZ66" s="528"/>
      <c r="LA66" s="2113" t="s">
        <v>1019</v>
      </c>
      <c r="LB66" s="528"/>
      <c r="LC66" s="2113" t="s">
        <v>1019</v>
      </c>
      <c r="LD66" s="528"/>
      <c r="LE66" s="2113" t="s">
        <v>1019</v>
      </c>
      <c r="LF66" s="528"/>
      <c r="LG66" s="2113" t="s">
        <v>1019</v>
      </c>
      <c r="LH66" s="528"/>
      <c r="LI66" s="2113" t="s">
        <v>1019</v>
      </c>
      <c r="LJ66" s="528"/>
      <c r="LK66" s="2113" t="s">
        <v>1019</v>
      </c>
      <c r="LL66" s="528"/>
      <c r="LM66" s="2113" t="s">
        <v>1019</v>
      </c>
      <c r="LN66" s="528"/>
      <c r="LO66" s="2113" t="s">
        <v>1019</v>
      </c>
      <c r="LP66" s="528"/>
      <c r="LQ66" s="2113" t="s">
        <v>1019</v>
      </c>
      <c r="LR66" s="528"/>
      <c r="LS66" s="2113" t="s">
        <v>1019</v>
      </c>
      <c r="LT66" s="528"/>
      <c r="LU66" s="2113" t="s">
        <v>1019</v>
      </c>
      <c r="LV66" s="528"/>
      <c r="LW66" s="2113" t="s">
        <v>1019</v>
      </c>
      <c r="LX66" s="528"/>
      <c r="LY66" s="2113" t="s">
        <v>1019</v>
      </c>
      <c r="LZ66" s="528"/>
      <c r="MA66" s="2113" t="s">
        <v>1019</v>
      </c>
      <c r="MB66" s="528"/>
      <c r="MC66" s="2113" t="s">
        <v>1019</v>
      </c>
      <c r="MD66" s="528"/>
      <c r="ME66" s="2113" t="s">
        <v>1019</v>
      </c>
      <c r="MF66" s="528"/>
      <c r="MG66" s="2113" t="s">
        <v>1019</v>
      </c>
      <c r="MH66" s="528"/>
      <c r="MI66" s="2113" t="s">
        <v>1019</v>
      </c>
      <c r="MJ66" s="528"/>
      <c r="MK66" s="2113" t="s">
        <v>1019</v>
      </c>
      <c r="ML66" s="528"/>
      <c r="MM66" s="2113" t="s">
        <v>1019</v>
      </c>
      <c r="MN66" s="528"/>
      <c r="MO66" s="2113" t="s">
        <v>1019</v>
      </c>
      <c r="MP66" s="528"/>
      <c r="MQ66" s="2113" t="s">
        <v>1019</v>
      </c>
      <c r="MR66" s="528"/>
      <c r="MS66" s="2113" t="s">
        <v>1019</v>
      </c>
      <c r="MT66" s="528"/>
      <c r="MU66" s="2113" t="s">
        <v>1019</v>
      </c>
      <c r="MV66" s="528"/>
      <c r="MW66" s="2113" t="s">
        <v>1019</v>
      </c>
      <c r="MX66" s="528"/>
      <c r="MY66" s="2113" t="s">
        <v>1019</v>
      </c>
      <c r="MZ66" s="528"/>
      <c r="NA66" s="2113" t="s">
        <v>1019</v>
      </c>
      <c r="NB66" s="528"/>
      <c r="NC66" s="2113" t="s">
        <v>1019</v>
      </c>
      <c r="ND66" s="528"/>
      <c r="NE66" s="2113" t="s">
        <v>1019</v>
      </c>
      <c r="NF66" s="528"/>
      <c r="NG66" s="2113" t="s">
        <v>1019</v>
      </c>
      <c r="NH66" s="528"/>
      <c r="NI66" s="2113" t="s">
        <v>1019</v>
      </c>
      <c r="NJ66" s="528"/>
      <c r="NK66" s="2113" t="s">
        <v>1019</v>
      </c>
      <c r="NL66" s="528"/>
      <c r="NM66" s="2113" t="s">
        <v>1019</v>
      </c>
      <c r="NN66" s="528"/>
      <c r="NO66" s="2113" t="s">
        <v>1019</v>
      </c>
      <c r="NP66" s="528"/>
      <c r="NQ66" s="2113" t="s">
        <v>1019</v>
      </c>
      <c r="NR66" s="528"/>
      <c r="NS66" s="298"/>
      <c r="OF66" s="767">
        <v>0</v>
      </c>
    </row>
    <row s="1644" customFormat="1" customHeight="1" ht="33.75" hidden="1">
      <c r="A67" s="2401"/>
      <c r="B67" s="520"/>
      <c r="D67" s="752" t="s">
        <v>1367</v>
      </c>
      <c r="E67" s="963" t="s">
        <v>1556</v>
      </c>
      <c r="F67" s="669" t="s">
        <v>1520</v>
      </c>
      <c r="G67" s="736"/>
      <c r="H67" s="528"/>
      <c r="I67" s="736"/>
      <c r="J67" s="528"/>
      <c r="K67" s="736"/>
      <c r="L67" s="528"/>
      <c r="M67" s="736"/>
      <c r="N67" s="528"/>
      <c r="O67" s="736"/>
      <c r="P67" s="528"/>
      <c r="Q67" s="736"/>
      <c r="R67" s="528"/>
      <c r="S67" s="736"/>
      <c r="T67" s="528"/>
      <c r="U67" s="736"/>
      <c r="V67" s="528"/>
      <c r="W67" s="736"/>
      <c r="X67" s="528"/>
      <c r="Y67" s="736"/>
      <c r="Z67" s="528"/>
      <c r="AA67" s="736"/>
      <c r="AB67" s="528"/>
      <c r="AC67" s="736"/>
      <c r="AD67" s="528"/>
      <c r="AE67" s="736"/>
      <c r="AF67" s="528"/>
      <c r="AG67" s="736"/>
      <c r="AH67" s="528"/>
      <c r="AI67" s="736"/>
      <c r="AJ67" s="528"/>
      <c r="AK67" s="736"/>
      <c r="AL67" s="528"/>
      <c r="AM67" s="736"/>
      <c r="AN67" s="528"/>
      <c r="AO67" s="736"/>
      <c r="AP67" s="528"/>
      <c r="AQ67" s="736"/>
      <c r="AR67" s="528"/>
      <c r="AS67" s="736"/>
      <c r="AT67" s="528"/>
      <c r="AU67" s="736"/>
      <c r="AV67" s="528"/>
      <c r="AW67" s="736"/>
      <c r="AX67" s="528"/>
      <c r="AY67" s="736"/>
      <c r="AZ67" s="528"/>
      <c r="BA67" s="736"/>
      <c r="BB67" s="528"/>
      <c r="BC67" s="736"/>
      <c r="BD67" s="528"/>
      <c r="BE67" s="736"/>
      <c r="BF67" s="528"/>
      <c r="BG67" s="736"/>
      <c r="BH67" s="528"/>
      <c r="BI67" s="736"/>
      <c r="BJ67" s="528"/>
      <c r="BK67" s="736"/>
      <c r="BL67" s="528"/>
      <c r="BM67" s="736"/>
      <c r="BN67" s="528"/>
      <c r="BO67" s="736"/>
      <c r="BP67" s="528"/>
      <c r="BQ67" s="736"/>
      <c r="BR67" s="528"/>
      <c r="BS67" s="736"/>
      <c r="BT67" s="528"/>
      <c r="BU67" s="736"/>
      <c r="BV67" s="528"/>
      <c r="BW67" s="736"/>
      <c r="BX67" s="528"/>
      <c r="BY67" s="736"/>
      <c r="BZ67" s="528"/>
      <c r="CA67" s="736"/>
      <c r="CB67" s="528"/>
      <c r="CC67" s="736"/>
      <c r="CD67" s="528"/>
      <c r="CE67" s="736"/>
      <c r="CF67" s="528"/>
      <c r="CG67" s="736"/>
      <c r="CH67" s="528"/>
      <c r="CI67" s="736"/>
      <c r="CJ67" s="528"/>
      <c r="CK67" s="736"/>
      <c r="CL67" s="528"/>
      <c r="CM67" s="736"/>
      <c r="CN67" s="528"/>
      <c r="CO67" s="736"/>
      <c r="CP67" s="528"/>
      <c r="CQ67" s="736"/>
      <c r="CR67" s="528"/>
      <c r="CS67" s="736"/>
      <c r="CT67" s="528"/>
      <c r="CU67" s="736"/>
      <c r="CV67" s="528"/>
      <c r="CW67" s="736"/>
      <c r="CX67" s="528"/>
      <c r="CY67" s="736"/>
      <c r="CZ67" s="528"/>
      <c r="DA67" s="736"/>
      <c r="DB67" s="528"/>
      <c r="DC67" s="736"/>
      <c r="DD67" s="528"/>
      <c r="DE67" s="736"/>
      <c r="DF67" s="528"/>
      <c r="DG67" s="736"/>
      <c r="DH67" s="528"/>
      <c r="DI67" s="736"/>
      <c r="DJ67" s="528"/>
      <c r="DK67" s="736"/>
      <c r="DL67" s="528"/>
      <c r="DM67" s="736"/>
      <c r="DN67" s="528"/>
      <c r="DO67" s="736"/>
      <c r="DP67" s="528"/>
      <c r="DQ67" s="736"/>
      <c r="DR67" s="528"/>
      <c r="DS67" s="736"/>
      <c r="DT67" s="528"/>
      <c r="DU67" s="736"/>
      <c r="DV67" s="528"/>
      <c r="DW67" s="736"/>
      <c r="DX67" s="528"/>
      <c r="DY67" s="736"/>
      <c r="DZ67" s="528"/>
      <c r="EA67" s="736"/>
      <c r="EB67" s="528"/>
      <c r="EC67" s="736"/>
      <c r="ED67" s="528"/>
      <c r="EE67" s="736"/>
      <c r="EF67" s="528"/>
      <c r="EG67" s="736"/>
      <c r="EH67" s="528"/>
      <c r="EI67" s="736"/>
      <c r="EJ67" s="528"/>
      <c r="EK67" s="736"/>
      <c r="EL67" s="528"/>
      <c r="EM67" s="736"/>
      <c r="EN67" s="528"/>
      <c r="EO67" s="736"/>
      <c r="EP67" s="528"/>
      <c r="EQ67" s="736"/>
      <c r="ER67" s="528"/>
      <c r="ES67" s="736"/>
      <c r="ET67" s="528"/>
      <c r="EU67" s="736"/>
      <c r="EV67" s="528"/>
      <c r="EW67" s="736"/>
      <c r="EX67" s="528"/>
      <c r="EY67" s="736"/>
      <c r="EZ67" s="528"/>
      <c r="FA67" s="736"/>
      <c r="FB67" s="528"/>
      <c r="FC67" s="736"/>
      <c r="FD67" s="528"/>
      <c r="FE67" s="736"/>
      <c r="FF67" s="528"/>
      <c r="FG67" s="736"/>
      <c r="FH67" s="528"/>
      <c r="FI67" s="736"/>
      <c r="FJ67" s="528"/>
      <c r="FK67" s="736"/>
      <c r="FL67" s="528"/>
      <c r="FM67" s="736"/>
      <c r="FN67" s="528"/>
      <c r="FO67" s="736"/>
      <c r="FP67" s="528"/>
      <c r="FQ67" s="736"/>
      <c r="FR67" s="528"/>
      <c r="FS67" s="736"/>
      <c r="FT67" s="528"/>
      <c r="FU67" s="736"/>
      <c r="FV67" s="528"/>
      <c r="FW67" s="736"/>
      <c r="FX67" s="528"/>
      <c r="FY67" s="736"/>
      <c r="FZ67" s="528"/>
      <c r="GA67" s="736"/>
      <c r="GB67" s="528"/>
      <c r="GC67" s="736"/>
      <c r="GD67" s="528"/>
      <c r="GE67" s="736"/>
      <c r="GF67" s="528"/>
      <c r="GG67" s="736"/>
      <c r="GH67" s="528"/>
      <c r="GI67" s="736"/>
      <c r="GJ67" s="528"/>
      <c r="GK67" s="736"/>
      <c r="GL67" s="528"/>
      <c r="GM67" s="736"/>
      <c r="GN67" s="528"/>
      <c r="GO67" s="736"/>
      <c r="GP67" s="528"/>
      <c r="GQ67" s="736"/>
      <c r="GR67" s="528"/>
      <c r="GS67" s="736"/>
      <c r="GT67" s="528"/>
      <c r="GU67" s="736"/>
      <c r="GV67" s="528"/>
      <c r="GW67" s="736"/>
      <c r="GX67" s="528"/>
      <c r="GY67" s="736"/>
      <c r="GZ67" s="528"/>
      <c r="HA67" s="736"/>
      <c r="HB67" s="528"/>
      <c r="HC67" s="736"/>
      <c r="HD67" s="528"/>
      <c r="HE67" s="736"/>
      <c r="HF67" s="528"/>
      <c r="HG67" s="736"/>
      <c r="HH67" s="528"/>
      <c r="HI67" s="736"/>
      <c r="HJ67" s="528"/>
      <c r="HK67" s="736"/>
      <c r="HL67" s="528"/>
      <c r="HM67" s="736"/>
      <c r="HN67" s="528"/>
      <c r="HO67" s="736"/>
      <c r="HP67" s="528"/>
      <c r="HQ67" s="736"/>
      <c r="HR67" s="528"/>
      <c r="HS67" s="736"/>
      <c r="HT67" s="528"/>
      <c r="HU67" s="736"/>
      <c r="HV67" s="528"/>
      <c r="HW67" s="736"/>
      <c r="HX67" s="528"/>
      <c r="HY67" s="736"/>
      <c r="HZ67" s="528"/>
      <c r="IA67" s="736"/>
      <c r="IB67" s="528"/>
      <c r="IC67" s="736"/>
      <c r="ID67" s="528"/>
      <c r="IE67" s="736"/>
      <c r="IF67" s="528"/>
      <c r="IG67" s="736"/>
      <c r="IH67" s="528"/>
      <c r="II67" s="736"/>
      <c r="IJ67" s="528"/>
      <c r="IK67" s="736"/>
      <c r="IL67" s="528"/>
      <c r="IM67" s="736"/>
      <c r="IN67" s="528"/>
      <c r="IO67" s="736"/>
      <c r="IP67" s="528"/>
      <c r="IQ67" s="736"/>
      <c r="IR67" s="528"/>
      <c r="IS67" s="736"/>
      <c r="IT67" s="528"/>
      <c r="IU67" s="736"/>
      <c r="IV67" s="528"/>
      <c r="IW67" s="736"/>
      <c r="IX67" s="528"/>
      <c r="IY67" s="736"/>
      <c r="IZ67" s="528"/>
      <c r="JA67" s="736"/>
      <c r="JB67" s="528"/>
      <c r="JC67" s="736"/>
      <c r="JD67" s="528"/>
      <c r="JE67" s="736"/>
      <c r="JF67" s="528"/>
      <c r="JG67" s="736"/>
      <c r="JH67" s="528"/>
      <c r="JI67" s="736"/>
      <c r="JJ67" s="528"/>
      <c r="JK67" s="736"/>
      <c r="JL67" s="528"/>
      <c r="JM67" s="736"/>
      <c r="JN67" s="528"/>
      <c r="JO67" s="736"/>
      <c r="JP67" s="528"/>
      <c r="JQ67" s="736"/>
      <c r="JR67" s="528"/>
      <c r="JS67" s="736"/>
      <c r="JT67" s="528"/>
      <c r="JU67" s="736"/>
      <c r="JV67" s="528"/>
      <c r="JW67" s="736"/>
      <c r="JX67" s="528"/>
      <c r="JY67" s="736"/>
      <c r="JZ67" s="528"/>
      <c r="KA67" s="736"/>
      <c r="KB67" s="528"/>
      <c r="KC67" s="736"/>
      <c r="KD67" s="528"/>
      <c r="KE67" s="736"/>
      <c r="KF67" s="528"/>
      <c r="KG67" s="736"/>
      <c r="KH67" s="528"/>
      <c r="KI67" s="736"/>
      <c r="KJ67" s="528"/>
      <c r="KK67" s="736"/>
      <c r="KL67" s="528"/>
      <c r="KM67" s="736"/>
      <c r="KN67" s="528"/>
      <c r="KO67" s="736"/>
      <c r="KP67" s="528"/>
      <c r="KQ67" s="736"/>
      <c r="KR67" s="528"/>
      <c r="KS67" s="736"/>
      <c r="KT67" s="528"/>
      <c r="KU67" s="736"/>
      <c r="KV67" s="528"/>
      <c r="KW67" s="736"/>
      <c r="KX67" s="528"/>
      <c r="KY67" s="736"/>
      <c r="KZ67" s="528"/>
      <c r="LA67" s="736"/>
      <c r="LB67" s="528"/>
      <c r="LC67" s="736"/>
      <c r="LD67" s="528"/>
      <c r="LE67" s="736"/>
      <c r="LF67" s="528"/>
      <c r="LG67" s="736"/>
      <c r="LH67" s="528"/>
      <c r="LI67" s="736"/>
      <c r="LJ67" s="528"/>
      <c r="LK67" s="736"/>
      <c r="LL67" s="528"/>
      <c r="LM67" s="736"/>
      <c r="LN67" s="528"/>
      <c r="LO67" s="736"/>
      <c r="LP67" s="528"/>
      <c r="LQ67" s="736"/>
      <c r="LR67" s="528"/>
      <c r="LS67" s="736"/>
      <c r="LT67" s="528"/>
      <c r="LU67" s="736"/>
      <c r="LV67" s="528"/>
      <c r="LW67" s="736"/>
      <c r="LX67" s="528"/>
      <c r="LY67" s="736"/>
      <c r="LZ67" s="528"/>
      <c r="MA67" s="736"/>
      <c r="MB67" s="528"/>
      <c r="MC67" s="736"/>
      <c r="MD67" s="528"/>
      <c r="ME67" s="736"/>
      <c r="MF67" s="528"/>
      <c r="MG67" s="736"/>
      <c r="MH67" s="528"/>
      <c r="MI67" s="736"/>
      <c r="MJ67" s="528"/>
      <c r="MK67" s="736"/>
      <c r="ML67" s="528"/>
      <c r="MM67" s="736"/>
      <c r="MN67" s="528"/>
      <c r="MO67" s="736"/>
      <c r="MP67" s="528"/>
      <c r="MQ67" s="736"/>
      <c r="MR67" s="528"/>
      <c r="MS67" s="736"/>
      <c r="MT67" s="528"/>
      <c r="MU67" s="736"/>
      <c r="MV67" s="528"/>
      <c r="MW67" s="736"/>
      <c r="MX67" s="528"/>
      <c r="MY67" s="736"/>
      <c r="MZ67" s="528"/>
      <c r="NA67" s="736"/>
      <c r="NB67" s="528"/>
      <c r="NC67" s="736"/>
      <c r="ND67" s="528"/>
      <c r="NE67" s="736"/>
      <c r="NF67" s="528"/>
      <c r="NG67" s="736"/>
      <c r="NH67" s="528"/>
      <c r="NI67" s="736"/>
      <c r="NJ67" s="528"/>
      <c r="NK67" s="736"/>
      <c r="NL67" s="528"/>
      <c r="NM67" s="736"/>
      <c r="NN67" s="528"/>
      <c r="NO67" s="736"/>
      <c r="NP67" s="528"/>
      <c r="NQ67" s="736"/>
      <c r="NR67" s="528"/>
      <c r="NS67" s="298"/>
      <c r="OF67" s="767">
        <v>0</v>
      </c>
    </row>
    <row s="1644" customFormat="1" customHeight="1" ht="22.5" hidden="1">
      <c r="A68" s="2401"/>
      <c r="B68" s="520"/>
      <c r="D68" s="752" t="s">
        <v>780</v>
      </c>
      <c r="E68" s="963" t="s">
        <v>1557</v>
      </c>
      <c r="F68" s="669" t="s">
        <v>1520</v>
      </c>
      <c r="G68" s="736"/>
      <c r="H68" s="528"/>
      <c r="I68" s="736"/>
      <c r="J68" s="528"/>
      <c r="K68" s="736"/>
      <c r="L68" s="528"/>
      <c r="M68" s="736"/>
      <c r="N68" s="528"/>
      <c r="O68" s="736"/>
      <c r="P68" s="528"/>
      <c r="Q68" s="736"/>
      <c r="R68" s="528"/>
      <c r="S68" s="736"/>
      <c r="T68" s="528"/>
      <c r="U68" s="736"/>
      <c r="V68" s="528"/>
      <c r="W68" s="736"/>
      <c r="X68" s="528"/>
      <c r="Y68" s="736"/>
      <c r="Z68" s="528"/>
      <c r="AA68" s="736"/>
      <c r="AB68" s="528"/>
      <c r="AC68" s="736"/>
      <c r="AD68" s="528"/>
      <c r="AE68" s="736"/>
      <c r="AF68" s="528"/>
      <c r="AG68" s="736"/>
      <c r="AH68" s="528"/>
      <c r="AI68" s="736"/>
      <c r="AJ68" s="528"/>
      <c r="AK68" s="736"/>
      <c r="AL68" s="528"/>
      <c r="AM68" s="736"/>
      <c r="AN68" s="528"/>
      <c r="AO68" s="736"/>
      <c r="AP68" s="528"/>
      <c r="AQ68" s="736"/>
      <c r="AR68" s="528"/>
      <c r="AS68" s="736"/>
      <c r="AT68" s="528"/>
      <c r="AU68" s="736"/>
      <c r="AV68" s="528"/>
      <c r="AW68" s="736"/>
      <c r="AX68" s="528"/>
      <c r="AY68" s="736"/>
      <c r="AZ68" s="528"/>
      <c r="BA68" s="736"/>
      <c r="BB68" s="528"/>
      <c r="BC68" s="736"/>
      <c r="BD68" s="528"/>
      <c r="BE68" s="736"/>
      <c r="BF68" s="528"/>
      <c r="BG68" s="736"/>
      <c r="BH68" s="528"/>
      <c r="BI68" s="736"/>
      <c r="BJ68" s="528"/>
      <c r="BK68" s="736"/>
      <c r="BL68" s="528"/>
      <c r="BM68" s="736"/>
      <c r="BN68" s="528"/>
      <c r="BO68" s="736"/>
      <c r="BP68" s="528"/>
      <c r="BQ68" s="736"/>
      <c r="BR68" s="528"/>
      <c r="BS68" s="736"/>
      <c r="BT68" s="528"/>
      <c r="BU68" s="736"/>
      <c r="BV68" s="528"/>
      <c r="BW68" s="736"/>
      <c r="BX68" s="528"/>
      <c r="BY68" s="736"/>
      <c r="BZ68" s="528"/>
      <c r="CA68" s="736"/>
      <c r="CB68" s="528"/>
      <c r="CC68" s="736"/>
      <c r="CD68" s="528"/>
      <c r="CE68" s="736"/>
      <c r="CF68" s="528"/>
      <c r="CG68" s="736"/>
      <c r="CH68" s="528"/>
      <c r="CI68" s="736"/>
      <c r="CJ68" s="528"/>
      <c r="CK68" s="736"/>
      <c r="CL68" s="528"/>
      <c r="CM68" s="736"/>
      <c r="CN68" s="528"/>
      <c r="CO68" s="736"/>
      <c r="CP68" s="528"/>
      <c r="CQ68" s="736"/>
      <c r="CR68" s="528"/>
      <c r="CS68" s="736"/>
      <c r="CT68" s="528"/>
      <c r="CU68" s="736"/>
      <c r="CV68" s="528"/>
      <c r="CW68" s="736"/>
      <c r="CX68" s="528"/>
      <c r="CY68" s="736"/>
      <c r="CZ68" s="528"/>
      <c r="DA68" s="736"/>
      <c r="DB68" s="528"/>
      <c r="DC68" s="736"/>
      <c r="DD68" s="528"/>
      <c r="DE68" s="736"/>
      <c r="DF68" s="528"/>
      <c r="DG68" s="736"/>
      <c r="DH68" s="528"/>
      <c r="DI68" s="736"/>
      <c r="DJ68" s="528"/>
      <c r="DK68" s="736"/>
      <c r="DL68" s="528"/>
      <c r="DM68" s="736"/>
      <c r="DN68" s="528"/>
      <c r="DO68" s="736"/>
      <c r="DP68" s="528"/>
      <c r="DQ68" s="736"/>
      <c r="DR68" s="528"/>
      <c r="DS68" s="736"/>
      <c r="DT68" s="528"/>
      <c r="DU68" s="736"/>
      <c r="DV68" s="528"/>
      <c r="DW68" s="736"/>
      <c r="DX68" s="528"/>
      <c r="DY68" s="736"/>
      <c r="DZ68" s="528"/>
      <c r="EA68" s="736"/>
      <c r="EB68" s="528"/>
      <c r="EC68" s="736"/>
      <c r="ED68" s="528"/>
      <c r="EE68" s="736"/>
      <c r="EF68" s="528"/>
      <c r="EG68" s="736"/>
      <c r="EH68" s="528"/>
      <c r="EI68" s="736"/>
      <c r="EJ68" s="528"/>
      <c r="EK68" s="736"/>
      <c r="EL68" s="528"/>
      <c r="EM68" s="736"/>
      <c r="EN68" s="528"/>
      <c r="EO68" s="736"/>
      <c r="EP68" s="528"/>
      <c r="EQ68" s="736"/>
      <c r="ER68" s="528"/>
      <c r="ES68" s="736"/>
      <c r="ET68" s="528"/>
      <c r="EU68" s="736"/>
      <c r="EV68" s="528"/>
      <c r="EW68" s="736"/>
      <c r="EX68" s="528"/>
      <c r="EY68" s="736"/>
      <c r="EZ68" s="528"/>
      <c r="FA68" s="736"/>
      <c r="FB68" s="528"/>
      <c r="FC68" s="736"/>
      <c r="FD68" s="528"/>
      <c r="FE68" s="736"/>
      <c r="FF68" s="528"/>
      <c r="FG68" s="736"/>
      <c r="FH68" s="528"/>
      <c r="FI68" s="736"/>
      <c r="FJ68" s="528"/>
      <c r="FK68" s="736"/>
      <c r="FL68" s="528"/>
      <c r="FM68" s="736"/>
      <c r="FN68" s="528"/>
      <c r="FO68" s="736"/>
      <c r="FP68" s="528"/>
      <c r="FQ68" s="736"/>
      <c r="FR68" s="528"/>
      <c r="FS68" s="736"/>
      <c r="FT68" s="528"/>
      <c r="FU68" s="736"/>
      <c r="FV68" s="528"/>
      <c r="FW68" s="736"/>
      <c r="FX68" s="528"/>
      <c r="FY68" s="736"/>
      <c r="FZ68" s="528"/>
      <c r="GA68" s="736"/>
      <c r="GB68" s="528"/>
      <c r="GC68" s="736"/>
      <c r="GD68" s="528"/>
      <c r="GE68" s="736"/>
      <c r="GF68" s="528"/>
      <c r="GG68" s="736"/>
      <c r="GH68" s="528"/>
      <c r="GI68" s="736"/>
      <c r="GJ68" s="528"/>
      <c r="GK68" s="736"/>
      <c r="GL68" s="528"/>
      <c r="GM68" s="736"/>
      <c r="GN68" s="528"/>
      <c r="GO68" s="736"/>
      <c r="GP68" s="528"/>
      <c r="GQ68" s="736"/>
      <c r="GR68" s="528"/>
      <c r="GS68" s="736"/>
      <c r="GT68" s="528"/>
      <c r="GU68" s="736"/>
      <c r="GV68" s="528"/>
      <c r="GW68" s="736"/>
      <c r="GX68" s="528"/>
      <c r="GY68" s="736"/>
      <c r="GZ68" s="528"/>
      <c r="HA68" s="736"/>
      <c r="HB68" s="528"/>
      <c r="HC68" s="736"/>
      <c r="HD68" s="528"/>
      <c r="HE68" s="736"/>
      <c r="HF68" s="528"/>
      <c r="HG68" s="736"/>
      <c r="HH68" s="528"/>
      <c r="HI68" s="736"/>
      <c r="HJ68" s="528"/>
      <c r="HK68" s="736"/>
      <c r="HL68" s="528"/>
      <c r="HM68" s="736"/>
      <c r="HN68" s="528"/>
      <c r="HO68" s="736"/>
      <c r="HP68" s="528"/>
      <c r="HQ68" s="736"/>
      <c r="HR68" s="528"/>
      <c r="HS68" s="736"/>
      <c r="HT68" s="528"/>
      <c r="HU68" s="736"/>
      <c r="HV68" s="528"/>
      <c r="HW68" s="736"/>
      <c r="HX68" s="528"/>
      <c r="HY68" s="736"/>
      <c r="HZ68" s="528"/>
      <c r="IA68" s="736"/>
      <c r="IB68" s="528"/>
      <c r="IC68" s="736"/>
      <c r="ID68" s="528"/>
      <c r="IE68" s="736"/>
      <c r="IF68" s="528"/>
      <c r="IG68" s="736"/>
      <c r="IH68" s="528"/>
      <c r="II68" s="736"/>
      <c r="IJ68" s="528"/>
      <c r="IK68" s="736"/>
      <c r="IL68" s="528"/>
      <c r="IM68" s="736"/>
      <c r="IN68" s="528"/>
      <c r="IO68" s="736"/>
      <c r="IP68" s="528"/>
      <c r="IQ68" s="736"/>
      <c r="IR68" s="528"/>
      <c r="IS68" s="736"/>
      <c r="IT68" s="528"/>
      <c r="IU68" s="736"/>
      <c r="IV68" s="528"/>
      <c r="IW68" s="736"/>
      <c r="IX68" s="528"/>
      <c r="IY68" s="736"/>
      <c r="IZ68" s="528"/>
      <c r="JA68" s="736"/>
      <c r="JB68" s="528"/>
      <c r="JC68" s="736"/>
      <c r="JD68" s="528"/>
      <c r="JE68" s="736"/>
      <c r="JF68" s="528"/>
      <c r="JG68" s="736"/>
      <c r="JH68" s="528"/>
      <c r="JI68" s="736"/>
      <c r="JJ68" s="528"/>
      <c r="JK68" s="736"/>
      <c r="JL68" s="528"/>
      <c r="JM68" s="736"/>
      <c r="JN68" s="528"/>
      <c r="JO68" s="736"/>
      <c r="JP68" s="528"/>
      <c r="JQ68" s="736"/>
      <c r="JR68" s="528"/>
      <c r="JS68" s="736"/>
      <c r="JT68" s="528"/>
      <c r="JU68" s="736"/>
      <c r="JV68" s="528"/>
      <c r="JW68" s="736"/>
      <c r="JX68" s="528"/>
      <c r="JY68" s="736"/>
      <c r="JZ68" s="528"/>
      <c r="KA68" s="736"/>
      <c r="KB68" s="528"/>
      <c r="KC68" s="736"/>
      <c r="KD68" s="528"/>
      <c r="KE68" s="736"/>
      <c r="KF68" s="528"/>
      <c r="KG68" s="736"/>
      <c r="KH68" s="528"/>
      <c r="KI68" s="736"/>
      <c r="KJ68" s="528"/>
      <c r="KK68" s="736"/>
      <c r="KL68" s="528"/>
      <c r="KM68" s="736"/>
      <c r="KN68" s="528"/>
      <c r="KO68" s="736"/>
      <c r="KP68" s="528"/>
      <c r="KQ68" s="736"/>
      <c r="KR68" s="528"/>
      <c r="KS68" s="736"/>
      <c r="KT68" s="528"/>
      <c r="KU68" s="736"/>
      <c r="KV68" s="528"/>
      <c r="KW68" s="736"/>
      <c r="KX68" s="528"/>
      <c r="KY68" s="736"/>
      <c r="KZ68" s="528"/>
      <c r="LA68" s="736"/>
      <c r="LB68" s="528"/>
      <c r="LC68" s="736"/>
      <c r="LD68" s="528"/>
      <c r="LE68" s="736"/>
      <c r="LF68" s="528"/>
      <c r="LG68" s="736"/>
      <c r="LH68" s="528"/>
      <c r="LI68" s="736"/>
      <c r="LJ68" s="528"/>
      <c r="LK68" s="736"/>
      <c r="LL68" s="528"/>
      <c r="LM68" s="736"/>
      <c r="LN68" s="528"/>
      <c r="LO68" s="736"/>
      <c r="LP68" s="528"/>
      <c r="LQ68" s="736"/>
      <c r="LR68" s="528"/>
      <c r="LS68" s="736"/>
      <c r="LT68" s="528"/>
      <c r="LU68" s="736"/>
      <c r="LV68" s="528"/>
      <c r="LW68" s="736"/>
      <c r="LX68" s="528"/>
      <c r="LY68" s="736"/>
      <c r="LZ68" s="528"/>
      <c r="MA68" s="736"/>
      <c r="MB68" s="528"/>
      <c r="MC68" s="736"/>
      <c r="MD68" s="528"/>
      <c r="ME68" s="736"/>
      <c r="MF68" s="528"/>
      <c r="MG68" s="736"/>
      <c r="MH68" s="528"/>
      <c r="MI68" s="736"/>
      <c r="MJ68" s="528"/>
      <c r="MK68" s="736"/>
      <c r="ML68" s="528"/>
      <c r="MM68" s="736"/>
      <c r="MN68" s="528"/>
      <c r="MO68" s="736"/>
      <c r="MP68" s="528"/>
      <c r="MQ68" s="736"/>
      <c r="MR68" s="528"/>
      <c r="MS68" s="736"/>
      <c r="MT68" s="528"/>
      <c r="MU68" s="736"/>
      <c r="MV68" s="528"/>
      <c r="MW68" s="736"/>
      <c r="MX68" s="528"/>
      <c r="MY68" s="736"/>
      <c r="MZ68" s="528"/>
      <c r="NA68" s="736"/>
      <c r="NB68" s="528"/>
      <c r="NC68" s="736"/>
      <c r="ND68" s="528"/>
      <c r="NE68" s="736"/>
      <c r="NF68" s="528"/>
      <c r="NG68" s="736"/>
      <c r="NH68" s="528"/>
      <c r="NI68" s="736"/>
      <c r="NJ68" s="528"/>
      <c r="NK68" s="736"/>
      <c r="NL68" s="528"/>
      <c r="NM68" s="736"/>
      <c r="NN68" s="528"/>
      <c r="NO68" s="736"/>
      <c r="NP68" s="528"/>
      <c r="NQ68" s="736"/>
      <c r="NR68" s="528"/>
      <c r="NS68" s="298"/>
      <c r="OF68" s="767">
        <v>0</v>
      </c>
    </row>
    <row s="1644" customFormat="1" customHeight="1" ht="22.5" hidden="1">
      <c r="A69" s="2401"/>
      <c r="B69" s="520"/>
      <c r="D69" s="752" t="s">
        <v>783</v>
      </c>
      <c r="E69" s="963" t="s">
        <v>1558</v>
      </c>
      <c r="F69" s="730" t="s">
        <v>1031</v>
      </c>
      <c r="G69" s="751"/>
      <c r="H69" s="528"/>
      <c r="I69" s="751"/>
      <c r="J69" s="528"/>
      <c r="K69" s="751"/>
      <c r="L69" s="528"/>
      <c r="M69" s="751"/>
      <c r="N69" s="528"/>
      <c r="O69" s="751"/>
      <c r="P69" s="528"/>
      <c r="Q69" s="751"/>
      <c r="R69" s="528"/>
      <c r="S69" s="751"/>
      <c r="T69" s="528"/>
      <c r="U69" s="751"/>
      <c r="V69" s="528"/>
      <c r="W69" s="751"/>
      <c r="X69" s="528"/>
      <c r="Y69" s="751"/>
      <c r="Z69" s="528"/>
      <c r="AA69" s="751"/>
      <c r="AB69" s="528"/>
      <c r="AC69" s="751"/>
      <c r="AD69" s="528"/>
      <c r="AE69" s="751"/>
      <c r="AF69" s="528"/>
      <c r="AG69" s="751"/>
      <c r="AH69" s="528"/>
      <c r="AI69" s="751"/>
      <c r="AJ69" s="528"/>
      <c r="AK69" s="751"/>
      <c r="AL69" s="528"/>
      <c r="AM69" s="751"/>
      <c r="AN69" s="528"/>
      <c r="AO69" s="751"/>
      <c r="AP69" s="528"/>
      <c r="AQ69" s="751"/>
      <c r="AR69" s="528"/>
      <c r="AS69" s="751"/>
      <c r="AT69" s="528"/>
      <c r="AU69" s="751"/>
      <c r="AV69" s="528"/>
      <c r="AW69" s="751"/>
      <c r="AX69" s="528"/>
      <c r="AY69" s="751"/>
      <c r="AZ69" s="528"/>
      <c r="BA69" s="751"/>
      <c r="BB69" s="528"/>
      <c r="BC69" s="751"/>
      <c r="BD69" s="528"/>
      <c r="BE69" s="751"/>
      <c r="BF69" s="528"/>
      <c r="BG69" s="751"/>
      <c r="BH69" s="528"/>
      <c r="BI69" s="751"/>
      <c r="BJ69" s="528"/>
      <c r="BK69" s="751"/>
      <c r="BL69" s="528"/>
      <c r="BM69" s="751"/>
      <c r="BN69" s="528"/>
      <c r="BO69" s="751"/>
      <c r="BP69" s="528"/>
      <c r="BQ69" s="751"/>
      <c r="BR69" s="528"/>
      <c r="BS69" s="751"/>
      <c r="BT69" s="528"/>
      <c r="BU69" s="751"/>
      <c r="BV69" s="528"/>
      <c r="BW69" s="751"/>
      <c r="BX69" s="528"/>
      <c r="BY69" s="751"/>
      <c r="BZ69" s="528"/>
      <c r="CA69" s="751"/>
      <c r="CB69" s="528"/>
      <c r="CC69" s="751"/>
      <c r="CD69" s="528"/>
      <c r="CE69" s="751"/>
      <c r="CF69" s="528"/>
      <c r="CG69" s="751"/>
      <c r="CH69" s="528"/>
      <c r="CI69" s="751"/>
      <c r="CJ69" s="528"/>
      <c r="CK69" s="751"/>
      <c r="CL69" s="528"/>
      <c r="CM69" s="751"/>
      <c r="CN69" s="528"/>
      <c r="CO69" s="751"/>
      <c r="CP69" s="528"/>
      <c r="CQ69" s="751"/>
      <c r="CR69" s="528"/>
      <c r="CS69" s="751"/>
      <c r="CT69" s="528"/>
      <c r="CU69" s="751"/>
      <c r="CV69" s="528"/>
      <c r="CW69" s="751"/>
      <c r="CX69" s="528"/>
      <c r="CY69" s="751"/>
      <c r="CZ69" s="528"/>
      <c r="DA69" s="751"/>
      <c r="DB69" s="528"/>
      <c r="DC69" s="751"/>
      <c r="DD69" s="528"/>
      <c r="DE69" s="751"/>
      <c r="DF69" s="528"/>
      <c r="DG69" s="751"/>
      <c r="DH69" s="528"/>
      <c r="DI69" s="751"/>
      <c r="DJ69" s="528"/>
      <c r="DK69" s="751"/>
      <c r="DL69" s="528"/>
      <c r="DM69" s="751"/>
      <c r="DN69" s="528"/>
      <c r="DO69" s="751"/>
      <c r="DP69" s="528"/>
      <c r="DQ69" s="751"/>
      <c r="DR69" s="528"/>
      <c r="DS69" s="751"/>
      <c r="DT69" s="528"/>
      <c r="DU69" s="751"/>
      <c r="DV69" s="528"/>
      <c r="DW69" s="751"/>
      <c r="DX69" s="528"/>
      <c r="DY69" s="751"/>
      <c r="DZ69" s="528"/>
      <c r="EA69" s="751"/>
      <c r="EB69" s="528"/>
      <c r="EC69" s="751"/>
      <c r="ED69" s="528"/>
      <c r="EE69" s="751"/>
      <c r="EF69" s="528"/>
      <c r="EG69" s="751"/>
      <c r="EH69" s="528"/>
      <c r="EI69" s="751"/>
      <c r="EJ69" s="528"/>
      <c r="EK69" s="751"/>
      <c r="EL69" s="528"/>
      <c r="EM69" s="751"/>
      <c r="EN69" s="528"/>
      <c r="EO69" s="751"/>
      <c r="EP69" s="528"/>
      <c r="EQ69" s="751"/>
      <c r="ER69" s="528"/>
      <c r="ES69" s="751"/>
      <c r="ET69" s="528"/>
      <c r="EU69" s="751"/>
      <c r="EV69" s="528"/>
      <c r="EW69" s="751"/>
      <c r="EX69" s="528"/>
      <c r="EY69" s="751"/>
      <c r="EZ69" s="528"/>
      <c r="FA69" s="751"/>
      <c r="FB69" s="528"/>
      <c r="FC69" s="751"/>
      <c r="FD69" s="528"/>
      <c r="FE69" s="751"/>
      <c r="FF69" s="528"/>
      <c r="FG69" s="751"/>
      <c r="FH69" s="528"/>
      <c r="FI69" s="751"/>
      <c r="FJ69" s="528"/>
      <c r="FK69" s="751"/>
      <c r="FL69" s="528"/>
      <c r="FM69" s="751"/>
      <c r="FN69" s="528"/>
      <c r="FO69" s="751"/>
      <c r="FP69" s="528"/>
      <c r="FQ69" s="751"/>
      <c r="FR69" s="528"/>
      <c r="FS69" s="751"/>
      <c r="FT69" s="528"/>
      <c r="FU69" s="751"/>
      <c r="FV69" s="528"/>
      <c r="FW69" s="751"/>
      <c r="FX69" s="528"/>
      <c r="FY69" s="751"/>
      <c r="FZ69" s="528"/>
      <c r="GA69" s="751"/>
      <c r="GB69" s="528"/>
      <c r="GC69" s="751"/>
      <c r="GD69" s="528"/>
      <c r="GE69" s="751"/>
      <c r="GF69" s="528"/>
      <c r="GG69" s="751"/>
      <c r="GH69" s="528"/>
      <c r="GI69" s="751"/>
      <c r="GJ69" s="528"/>
      <c r="GK69" s="751"/>
      <c r="GL69" s="528"/>
      <c r="GM69" s="751"/>
      <c r="GN69" s="528"/>
      <c r="GO69" s="751"/>
      <c r="GP69" s="528"/>
      <c r="GQ69" s="751"/>
      <c r="GR69" s="528"/>
      <c r="GS69" s="751"/>
      <c r="GT69" s="528"/>
      <c r="GU69" s="751"/>
      <c r="GV69" s="528"/>
      <c r="GW69" s="751"/>
      <c r="GX69" s="528"/>
      <c r="GY69" s="751"/>
      <c r="GZ69" s="528"/>
      <c r="HA69" s="751"/>
      <c r="HB69" s="528"/>
      <c r="HC69" s="751"/>
      <c r="HD69" s="528"/>
      <c r="HE69" s="751"/>
      <c r="HF69" s="528"/>
      <c r="HG69" s="751"/>
      <c r="HH69" s="528"/>
      <c r="HI69" s="751"/>
      <c r="HJ69" s="528"/>
      <c r="HK69" s="751"/>
      <c r="HL69" s="528"/>
      <c r="HM69" s="751"/>
      <c r="HN69" s="528"/>
      <c r="HO69" s="751"/>
      <c r="HP69" s="528"/>
      <c r="HQ69" s="751"/>
      <c r="HR69" s="528"/>
      <c r="HS69" s="751"/>
      <c r="HT69" s="528"/>
      <c r="HU69" s="751"/>
      <c r="HV69" s="528"/>
      <c r="HW69" s="751"/>
      <c r="HX69" s="528"/>
      <c r="HY69" s="751"/>
      <c r="HZ69" s="528"/>
      <c r="IA69" s="751"/>
      <c r="IB69" s="528"/>
      <c r="IC69" s="751"/>
      <c r="ID69" s="528"/>
      <c r="IE69" s="751"/>
      <c r="IF69" s="528"/>
      <c r="IG69" s="751"/>
      <c r="IH69" s="528"/>
      <c r="II69" s="751"/>
      <c r="IJ69" s="528"/>
      <c r="IK69" s="751"/>
      <c r="IL69" s="528"/>
      <c r="IM69" s="751"/>
      <c r="IN69" s="528"/>
      <c r="IO69" s="751"/>
      <c r="IP69" s="528"/>
      <c r="IQ69" s="751"/>
      <c r="IR69" s="528"/>
      <c r="IS69" s="751"/>
      <c r="IT69" s="528"/>
      <c r="IU69" s="751"/>
      <c r="IV69" s="528"/>
      <c r="IW69" s="751"/>
      <c r="IX69" s="528"/>
      <c r="IY69" s="751"/>
      <c r="IZ69" s="528"/>
      <c r="JA69" s="751"/>
      <c r="JB69" s="528"/>
      <c r="JC69" s="751"/>
      <c r="JD69" s="528"/>
      <c r="JE69" s="751"/>
      <c r="JF69" s="528"/>
      <c r="JG69" s="751"/>
      <c r="JH69" s="528"/>
      <c r="JI69" s="751"/>
      <c r="JJ69" s="528"/>
      <c r="JK69" s="751"/>
      <c r="JL69" s="528"/>
      <c r="JM69" s="751"/>
      <c r="JN69" s="528"/>
      <c r="JO69" s="751"/>
      <c r="JP69" s="528"/>
      <c r="JQ69" s="751"/>
      <c r="JR69" s="528"/>
      <c r="JS69" s="751"/>
      <c r="JT69" s="528"/>
      <c r="JU69" s="751"/>
      <c r="JV69" s="528"/>
      <c r="JW69" s="751"/>
      <c r="JX69" s="528"/>
      <c r="JY69" s="751"/>
      <c r="JZ69" s="528"/>
      <c r="KA69" s="751"/>
      <c r="KB69" s="528"/>
      <c r="KC69" s="751"/>
      <c r="KD69" s="528"/>
      <c r="KE69" s="751"/>
      <c r="KF69" s="528"/>
      <c r="KG69" s="751"/>
      <c r="KH69" s="528"/>
      <c r="KI69" s="751"/>
      <c r="KJ69" s="528"/>
      <c r="KK69" s="751"/>
      <c r="KL69" s="528"/>
      <c r="KM69" s="751"/>
      <c r="KN69" s="528"/>
      <c r="KO69" s="751"/>
      <c r="KP69" s="528"/>
      <c r="KQ69" s="751"/>
      <c r="KR69" s="528"/>
      <c r="KS69" s="751"/>
      <c r="KT69" s="528"/>
      <c r="KU69" s="751"/>
      <c r="KV69" s="528"/>
      <c r="KW69" s="751"/>
      <c r="KX69" s="528"/>
      <c r="KY69" s="751"/>
      <c r="KZ69" s="528"/>
      <c r="LA69" s="751"/>
      <c r="LB69" s="528"/>
      <c r="LC69" s="751"/>
      <c r="LD69" s="528"/>
      <c r="LE69" s="751"/>
      <c r="LF69" s="528"/>
      <c r="LG69" s="751"/>
      <c r="LH69" s="528"/>
      <c r="LI69" s="751"/>
      <c r="LJ69" s="528"/>
      <c r="LK69" s="751"/>
      <c r="LL69" s="528"/>
      <c r="LM69" s="751"/>
      <c r="LN69" s="528"/>
      <c r="LO69" s="751"/>
      <c r="LP69" s="528"/>
      <c r="LQ69" s="751"/>
      <c r="LR69" s="528"/>
      <c r="LS69" s="751"/>
      <c r="LT69" s="528"/>
      <c r="LU69" s="751"/>
      <c r="LV69" s="528"/>
      <c r="LW69" s="751"/>
      <c r="LX69" s="528"/>
      <c r="LY69" s="751"/>
      <c r="LZ69" s="528"/>
      <c r="MA69" s="751"/>
      <c r="MB69" s="528"/>
      <c r="MC69" s="751"/>
      <c r="MD69" s="528"/>
      <c r="ME69" s="751"/>
      <c r="MF69" s="528"/>
      <c r="MG69" s="751"/>
      <c r="MH69" s="528"/>
      <c r="MI69" s="751"/>
      <c r="MJ69" s="528"/>
      <c r="MK69" s="751"/>
      <c r="ML69" s="528"/>
      <c r="MM69" s="751"/>
      <c r="MN69" s="528"/>
      <c r="MO69" s="751"/>
      <c r="MP69" s="528"/>
      <c r="MQ69" s="751"/>
      <c r="MR69" s="528"/>
      <c r="MS69" s="751"/>
      <c r="MT69" s="528"/>
      <c r="MU69" s="751"/>
      <c r="MV69" s="528"/>
      <c r="MW69" s="751"/>
      <c r="MX69" s="528"/>
      <c r="MY69" s="751"/>
      <c r="MZ69" s="528"/>
      <c r="NA69" s="751"/>
      <c r="NB69" s="528"/>
      <c r="NC69" s="751"/>
      <c r="ND69" s="528"/>
      <c r="NE69" s="751"/>
      <c r="NF69" s="528"/>
      <c r="NG69" s="751"/>
      <c r="NH69" s="528"/>
      <c r="NI69" s="751"/>
      <c r="NJ69" s="528"/>
      <c r="NK69" s="751"/>
      <c r="NL69" s="528"/>
      <c r="NM69" s="751"/>
      <c r="NN69" s="528"/>
      <c r="NO69" s="751"/>
      <c r="NP69" s="528"/>
      <c r="NQ69" s="751"/>
      <c r="NR69" s="528"/>
      <c r="NS69" s="298"/>
      <c r="OF69" s="767">
        <v>0</v>
      </c>
    </row>
    <row s="1644" customFormat="1" customHeight="1" ht="22.5" hidden="1">
      <c r="A70" s="2401"/>
      <c r="B70" s="520"/>
      <c r="D70" s="752" t="s">
        <v>1387</v>
      </c>
      <c r="E70" s="963" t="s">
        <v>1559</v>
      </c>
      <c r="F70" s="730" t="s">
        <v>1031</v>
      </c>
      <c r="G70" s="751"/>
      <c r="H70" s="528"/>
      <c r="I70" s="751"/>
      <c r="J70" s="528"/>
      <c r="K70" s="751"/>
      <c r="L70" s="528"/>
      <c r="M70" s="751"/>
      <c r="N70" s="528"/>
      <c r="O70" s="751"/>
      <c r="P70" s="528"/>
      <c r="Q70" s="751"/>
      <c r="R70" s="528"/>
      <c r="S70" s="751"/>
      <c r="T70" s="528"/>
      <c r="U70" s="751"/>
      <c r="V70" s="528"/>
      <c r="W70" s="751"/>
      <c r="X70" s="528"/>
      <c r="Y70" s="751"/>
      <c r="Z70" s="528"/>
      <c r="AA70" s="751"/>
      <c r="AB70" s="528"/>
      <c r="AC70" s="751"/>
      <c r="AD70" s="528"/>
      <c r="AE70" s="751"/>
      <c r="AF70" s="528"/>
      <c r="AG70" s="751"/>
      <c r="AH70" s="528"/>
      <c r="AI70" s="751"/>
      <c r="AJ70" s="528"/>
      <c r="AK70" s="751"/>
      <c r="AL70" s="528"/>
      <c r="AM70" s="751"/>
      <c r="AN70" s="528"/>
      <c r="AO70" s="751"/>
      <c r="AP70" s="528"/>
      <c r="AQ70" s="751"/>
      <c r="AR70" s="528"/>
      <c r="AS70" s="751"/>
      <c r="AT70" s="528"/>
      <c r="AU70" s="751"/>
      <c r="AV70" s="528"/>
      <c r="AW70" s="751"/>
      <c r="AX70" s="528"/>
      <c r="AY70" s="751"/>
      <c r="AZ70" s="528"/>
      <c r="BA70" s="751"/>
      <c r="BB70" s="528"/>
      <c r="BC70" s="751"/>
      <c r="BD70" s="528"/>
      <c r="BE70" s="751"/>
      <c r="BF70" s="528"/>
      <c r="BG70" s="751"/>
      <c r="BH70" s="528"/>
      <c r="BI70" s="751"/>
      <c r="BJ70" s="528"/>
      <c r="BK70" s="751"/>
      <c r="BL70" s="528"/>
      <c r="BM70" s="751"/>
      <c r="BN70" s="528"/>
      <c r="BO70" s="751"/>
      <c r="BP70" s="528"/>
      <c r="BQ70" s="751"/>
      <c r="BR70" s="528"/>
      <c r="BS70" s="751"/>
      <c r="BT70" s="528"/>
      <c r="BU70" s="751"/>
      <c r="BV70" s="528"/>
      <c r="BW70" s="751"/>
      <c r="BX70" s="528"/>
      <c r="BY70" s="751"/>
      <c r="BZ70" s="528"/>
      <c r="CA70" s="751"/>
      <c r="CB70" s="528"/>
      <c r="CC70" s="751"/>
      <c r="CD70" s="528"/>
      <c r="CE70" s="751"/>
      <c r="CF70" s="528"/>
      <c r="CG70" s="751"/>
      <c r="CH70" s="528"/>
      <c r="CI70" s="751"/>
      <c r="CJ70" s="528"/>
      <c r="CK70" s="751"/>
      <c r="CL70" s="528"/>
      <c r="CM70" s="751"/>
      <c r="CN70" s="528"/>
      <c r="CO70" s="751"/>
      <c r="CP70" s="528"/>
      <c r="CQ70" s="751"/>
      <c r="CR70" s="528"/>
      <c r="CS70" s="751"/>
      <c r="CT70" s="528"/>
      <c r="CU70" s="751"/>
      <c r="CV70" s="528"/>
      <c r="CW70" s="751"/>
      <c r="CX70" s="528"/>
      <c r="CY70" s="751"/>
      <c r="CZ70" s="528"/>
      <c r="DA70" s="751"/>
      <c r="DB70" s="528"/>
      <c r="DC70" s="751"/>
      <c r="DD70" s="528"/>
      <c r="DE70" s="751"/>
      <c r="DF70" s="528"/>
      <c r="DG70" s="751"/>
      <c r="DH70" s="528"/>
      <c r="DI70" s="751"/>
      <c r="DJ70" s="528"/>
      <c r="DK70" s="751"/>
      <c r="DL70" s="528"/>
      <c r="DM70" s="751"/>
      <c r="DN70" s="528"/>
      <c r="DO70" s="751"/>
      <c r="DP70" s="528"/>
      <c r="DQ70" s="751"/>
      <c r="DR70" s="528"/>
      <c r="DS70" s="751"/>
      <c r="DT70" s="528"/>
      <c r="DU70" s="751"/>
      <c r="DV70" s="528"/>
      <c r="DW70" s="751"/>
      <c r="DX70" s="528"/>
      <c r="DY70" s="751"/>
      <c r="DZ70" s="528"/>
      <c r="EA70" s="751"/>
      <c r="EB70" s="528"/>
      <c r="EC70" s="751"/>
      <c r="ED70" s="528"/>
      <c r="EE70" s="751"/>
      <c r="EF70" s="528"/>
      <c r="EG70" s="751"/>
      <c r="EH70" s="528"/>
      <c r="EI70" s="751"/>
      <c r="EJ70" s="528"/>
      <c r="EK70" s="751"/>
      <c r="EL70" s="528"/>
      <c r="EM70" s="751"/>
      <c r="EN70" s="528"/>
      <c r="EO70" s="751"/>
      <c r="EP70" s="528"/>
      <c r="EQ70" s="751"/>
      <c r="ER70" s="528"/>
      <c r="ES70" s="751"/>
      <c r="ET70" s="528"/>
      <c r="EU70" s="751"/>
      <c r="EV70" s="528"/>
      <c r="EW70" s="751"/>
      <c r="EX70" s="528"/>
      <c r="EY70" s="751"/>
      <c r="EZ70" s="528"/>
      <c r="FA70" s="751"/>
      <c r="FB70" s="528"/>
      <c r="FC70" s="751"/>
      <c r="FD70" s="528"/>
      <c r="FE70" s="751"/>
      <c r="FF70" s="528"/>
      <c r="FG70" s="751"/>
      <c r="FH70" s="528"/>
      <c r="FI70" s="751"/>
      <c r="FJ70" s="528"/>
      <c r="FK70" s="751"/>
      <c r="FL70" s="528"/>
      <c r="FM70" s="751"/>
      <c r="FN70" s="528"/>
      <c r="FO70" s="751"/>
      <c r="FP70" s="528"/>
      <c r="FQ70" s="751"/>
      <c r="FR70" s="528"/>
      <c r="FS70" s="751"/>
      <c r="FT70" s="528"/>
      <c r="FU70" s="751"/>
      <c r="FV70" s="528"/>
      <c r="FW70" s="751"/>
      <c r="FX70" s="528"/>
      <c r="FY70" s="751"/>
      <c r="FZ70" s="528"/>
      <c r="GA70" s="751"/>
      <c r="GB70" s="528"/>
      <c r="GC70" s="751"/>
      <c r="GD70" s="528"/>
      <c r="GE70" s="751"/>
      <c r="GF70" s="528"/>
      <c r="GG70" s="751"/>
      <c r="GH70" s="528"/>
      <c r="GI70" s="751"/>
      <c r="GJ70" s="528"/>
      <c r="GK70" s="751"/>
      <c r="GL70" s="528"/>
      <c r="GM70" s="751"/>
      <c r="GN70" s="528"/>
      <c r="GO70" s="751"/>
      <c r="GP70" s="528"/>
      <c r="GQ70" s="751"/>
      <c r="GR70" s="528"/>
      <c r="GS70" s="751"/>
      <c r="GT70" s="528"/>
      <c r="GU70" s="751"/>
      <c r="GV70" s="528"/>
      <c r="GW70" s="751"/>
      <c r="GX70" s="528"/>
      <c r="GY70" s="751"/>
      <c r="GZ70" s="528"/>
      <c r="HA70" s="751"/>
      <c r="HB70" s="528"/>
      <c r="HC70" s="751"/>
      <c r="HD70" s="528"/>
      <c r="HE70" s="751"/>
      <c r="HF70" s="528"/>
      <c r="HG70" s="751"/>
      <c r="HH70" s="528"/>
      <c r="HI70" s="751"/>
      <c r="HJ70" s="528"/>
      <c r="HK70" s="751"/>
      <c r="HL70" s="528"/>
      <c r="HM70" s="751"/>
      <c r="HN70" s="528"/>
      <c r="HO70" s="751"/>
      <c r="HP70" s="528"/>
      <c r="HQ70" s="751"/>
      <c r="HR70" s="528"/>
      <c r="HS70" s="751"/>
      <c r="HT70" s="528"/>
      <c r="HU70" s="751"/>
      <c r="HV70" s="528"/>
      <c r="HW70" s="751"/>
      <c r="HX70" s="528"/>
      <c r="HY70" s="751"/>
      <c r="HZ70" s="528"/>
      <c r="IA70" s="751"/>
      <c r="IB70" s="528"/>
      <c r="IC70" s="751"/>
      <c r="ID70" s="528"/>
      <c r="IE70" s="751"/>
      <c r="IF70" s="528"/>
      <c r="IG70" s="751"/>
      <c r="IH70" s="528"/>
      <c r="II70" s="751"/>
      <c r="IJ70" s="528"/>
      <c r="IK70" s="751"/>
      <c r="IL70" s="528"/>
      <c r="IM70" s="751"/>
      <c r="IN70" s="528"/>
      <c r="IO70" s="751"/>
      <c r="IP70" s="528"/>
      <c r="IQ70" s="751"/>
      <c r="IR70" s="528"/>
      <c r="IS70" s="751"/>
      <c r="IT70" s="528"/>
      <c r="IU70" s="751"/>
      <c r="IV70" s="528"/>
      <c r="IW70" s="751"/>
      <c r="IX70" s="528"/>
      <c r="IY70" s="751"/>
      <c r="IZ70" s="528"/>
      <c r="JA70" s="751"/>
      <c r="JB70" s="528"/>
      <c r="JC70" s="751"/>
      <c r="JD70" s="528"/>
      <c r="JE70" s="751"/>
      <c r="JF70" s="528"/>
      <c r="JG70" s="751"/>
      <c r="JH70" s="528"/>
      <c r="JI70" s="751"/>
      <c r="JJ70" s="528"/>
      <c r="JK70" s="751"/>
      <c r="JL70" s="528"/>
      <c r="JM70" s="751"/>
      <c r="JN70" s="528"/>
      <c r="JO70" s="751"/>
      <c r="JP70" s="528"/>
      <c r="JQ70" s="751"/>
      <c r="JR70" s="528"/>
      <c r="JS70" s="751"/>
      <c r="JT70" s="528"/>
      <c r="JU70" s="751"/>
      <c r="JV70" s="528"/>
      <c r="JW70" s="751"/>
      <c r="JX70" s="528"/>
      <c r="JY70" s="751"/>
      <c r="JZ70" s="528"/>
      <c r="KA70" s="751"/>
      <c r="KB70" s="528"/>
      <c r="KC70" s="751"/>
      <c r="KD70" s="528"/>
      <c r="KE70" s="751"/>
      <c r="KF70" s="528"/>
      <c r="KG70" s="751"/>
      <c r="KH70" s="528"/>
      <c r="KI70" s="751"/>
      <c r="KJ70" s="528"/>
      <c r="KK70" s="751"/>
      <c r="KL70" s="528"/>
      <c r="KM70" s="751"/>
      <c r="KN70" s="528"/>
      <c r="KO70" s="751"/>
      <c r="KP70" s="528"/>
      <c r="KQ70" s="751"/>
      <c r="KR70" s="528"/>
      <c r="KS70" s="751"/>
      <c r="KT70" s="528"/>
      <c r="KU70" s="751"/>
      <c r="KV70" s="528"/>
      <c r="KW70" s="751"/>
      <c r="KX70" s="528"/>
      <c r="KY70" s="751"/>
      <c r="KZ70" s="528"/>
      <c r="LA70" s="751"/>
      <c r="LB70" s="528"/>
      <c r="LC70" s="751"/>
      <c r="LD70" s="528"/>
      <c r="LE70" s="751"/>
      <c r="LF70" s="528"/>
      <c r="LG70" s="751"/>
      <c r="LH70" s="528"/>
      <c r="LI70" s="751"/>
      <c r="LJ70" s="528"/>
      <c r="LK70" s="751"/>
      <c r="LL70" s="528"/>
      <c r="LM70" s="751"/>
      <c r="LN70" s="528"/>
      <c r="LO70" s="751"/>
      <c r="LP70" s="528"/>
      <c r="LQ70" s="751"/>
      <c r="LR70" s="528"/>
      <c r="LS70" s="751"/>
      <c r="LT70" s="528"/>
      <c r="LU70" s="751"/>
      <c r="LV70" s="528"/>
      <c r="LW70" s="751"/>
      <c r="LX70" s="528"/>
      <c r="LY70" s="751"/>
      <c r="LZ70" s="528"/>
      <c r="MA70" s="751"/>
      <c r="MB70" s="528"/>
      <c r="MC70" s="751"/>
      <c r="MD70" s="528"/>
      <c r="ME70" s="751"/>
      <c r="MF70" s="528"/>
      <c r="MG70" s="751"/>
      <c r="MH70" s="528"/>
      <c r="MI70" s="751"/>
      <c r="MJ70" s="528"/>
      <c r="MK70" s="751"/>
      <c r="ML70" s="528"/>
      <c r="MM70" s="751"/>
      <c r="MN70" s="528"/>
      <c r="MO70" s="751"/>
      <c r="MP70" s="528"/>
      <c r="MQ70" s="751"/>
      <c r="MR70" s="528"/>
      <c r="MS70" s="751"/>
      <c r="MT70" s="528"/>
      <c r="MU70" s="751"/>
      <c r="MV70" s="528"/>
      <c r="MW70" s="751"/>
      <c r="MX70" s="528"/>
      <c r="MY70" s="751"/>
      <c r="MZ70" s="528"/>
      <c r="NA70" s="751"/>
      <c r="NB70" s="528"/>
      <c r="NC70" s="751"/>
      <c r="ND70" s="528"/>
      <c r="NE70" s="751"/>
      <c r="NF70" s="528"/>
      <c r="NG70" s="751"/>
      <c r="NH70" s="528"/>
      <c r="NI70" s="751"/>
      <c r="NJ70" s="528"/>
      <c r="NK70" s="751"/>
      <c r="NL70" s="528"/>
      <c r="NM70" s="751"/>
      <c r="NN70" s="528"/>
      <c r="NO70" s="751"/>
      <c r="NP70" s="528"/>
      <c r="NQ70" s="751"/>
      <c r="NR70" s="528"/>
      <c r="NS70" s="298"/>
      <c r="OF70" s="767">
        <v>0</v>
      </c>
    </row>
    <row s="1644" customFormat="1" customHeight="1" ht="22.5" hidden="1">
      <c r="A71" s="2401"/>
      <c r="B71" s="520"/>
      <c r="D71" s="674" t="s">
        <v>90</v>
      </c>
      <c r="E71" s="675" t="s">
        <v>1560</v>
      </c>
      <c r="F71" s="669" t="s">
        <v>1520</v>
      </c>
      <c r="G71" s="566"/>
      <c r="H71" s="1039"/>
      <c r="I71" s="566"/>
      <c r="J71" s="1039"/>
      <c r="K71" s="566"/>
      <c r="L71" s="1039"/>
      <c r="M71" s="566"/>
      <c r="N71" s="1039"/>
      <c r="O71" s="566"/>
      <c r="P71" s="1039"/>
      <c r="Q71" s="566"/>
      <c r="R71" s="1039"/>
      <c r="S71" s="566"/>
      <c r="T71" s="1039"/>
      <c r="U71" s="566"/>
      <c r="V71" s="1039"/>
      <c r="W71" s="566"/>
      <c r="X71" s="1039"/>
      <c r="Y71" s="566"/>
      <c r="Z71" s="1039"/>
      <c r="AA71" s="566"/>
      <c r="AB71" s="1039"/>
      <c r="AC71" s="566"/>
      <c r="AD71" s="1039"/>
      <c r="AE71" s="566"/>
      <c r="AF71" s="1039"/>
      <c r="AG71" s="566"/>
      <c r="AH71" s="1039"/>
      <c r="AI71" s="566"/>
      <c r="AJ71" s="1039"/>
      <c r="AK71" s="566"/>
      <c r="AL71" s="1039"/>
      <c r="AM71" s="566"/>
      <c r="AN71" s="1039"/>
      <c r="AO71" s="566"/>
      <c r="AP71" s="1039"/>
      <c r="AQ71" s="566"/>
      <c r="AR71" s="1039"/>
      <c r="AS71" s="566"/>
      <c r="AT71" s="1039"/>
      <c r="AU71" s="566"/>
      <c r="AV71" s="1039"/>
      <c r="AW71" s="566"/>
      <c r="AX71" s="1039"/>
      <c r="AY71" s="566"/>
      <c r="AZ71" s="1039"/>
      <c r="BA71" s="566"/>
      <c r="BB71" s="1039"/>
      <c r="BC71" s="566"/>
      <c r="BD71" s="1039"/>
      <c r="BE71" s="566"/>
      <c r="BF71" s="1039"/>
      <c r="BG71" s="566"/>
      <c r="BH71" s="1039"/>
      <c r="BI71" s="566"/>
      <c r="BJ71" s="1039"/>
      <c r="BK71" s="566"/>
      <c r="BL71" s="1039"/>
      <c r="BM71" s="566"/>
      <c r="BN71" s="1039"/>
      <c r="BO71" s="566"/>
      <c r="BP71" s="1039"/>
      <c r="BQ71" s="566"/>
      <c r="BR71" s="1039"/>
      <c r="BS71" s="566"/>
      <c r="BT71" s="1039"/>
      <c r="BU71" s="566"/>
      <c r="BV71" s="1039"/>
      <c r="BW71" s="566"/>
      <c r="BX71" s="1039"/>
      <c r="BY71" s="566"/>
      <c r="BZ71" s="1039"/>
      <c r="CA71" s="566"/>
      <c r="CB71" s="1039"/>
      <c r="CC71" s="566"/>
      <c r="CD71" s="1039"/>
      <c r="CE71" s="566"/>
      <c r="CF71" s="1039"/>
      <c r="CG71" s="566"/>
      <c r="CH71" s="1039"/>
      <c r="CI71" s="566"/>
      <c r="CJ71" s="1039"/>
      <c r="CK71" s="566"/>
      <c r="CL71" s="1039"/>
      <c r="CM71" s="566"/>
      <c r="CN71" s="1039"/>
      <c r="CO71" s="566"/>
      <c r="CP71" s="1039"/>
      <c r="CQ71" s="566"/>
      <c r="CR71" s="1039"/>
      <c r="CS71" s="566"/>
      <c r="CT71" s="1039"/>
      <c r="CU71" s="566"/>
      <c r="CV71" s="1039"/>
      <c r="CW71" s="566"/>
      <c r="CX71" s="1039"/>
      <c r="CY71" s="566"/>
      <c r="CZ71" s="1039"/>
      <c r="DA71" s="566"/>
      <c r="DB71" s="1039"/>
      <c r="DC71" s="566"/>
      <c r="DD71" s="1039"/>
      <c r="DE71" s="566"/>
      <c r="DF71" s="1039"/>
      <c r="DG71" s="566"/>
      <c r="DH71" s="1039"/>
      <c r="DI71" s="566"/>
      <c r="DJ71" s="1039"/>
      <c r="DK71" s="566"/>
      <c r="DL71" s="1039"/>
      <c r="DM71" s="566"/>
      <c r="DN71" s="1039"/>
      <c r="DO71" s="566"/>
      <c r="DP71" s="1039"/>
      <c r="DQ71" s="566"/>
      <c r="DR71" s="1039"/>
      <c r="DS71" s="566"/>
      <c r="DT71" s="1039"/>
      <c r="DU71" s="566"/>
      <c r="DV71" s="1039"/>
      <c r="DW71" s="566"/>
      <c r="DX71" s="1039"/>
      <c r="DY71" s="566"/>
      <c r="DZ71" s="1039"/>
      <c r="EA71" s="566"/>
      <c r="EB71" s="1039"/>
      <c r="EC71" s="566"/>
      <c r="ED71" s="1039"/>
      <c r="EE71" s="566"/>
      <c r="EF71" s="1039"/>
      <c r="EG71" s="566"/>
      <c r="EH71" s="1039"/>
      <c r="EI71" s="566"/>
      <c r="EJ71" s="1039"/>
      <c r="EK71" s="566"/>
      <c r="EL71" s="1039"/>
      <c r="EM71" s="566"/>
      <c r="EN71" s="1039"/>
      <c r="EO71" s="566"/>
      <c r="EP71" s="1039"/>
      <c r="EQ71" s="566"/>
      <c r="ER71" s="1039"/>
      <c r="ES71" s="566"/>
      <c r="ET71" s="1039"/>
      <c r="EU71" s="566"/>
      <c r="EV71" s="1039"/>
      <c r="EW71" s="566"/>
      <c r="EX71" s="1039"/>
      <c r="EY71" s="566"/>
      <c r="EZ71" s="1039"/>
      <c r="FA71" s="566"/>
      <c r="FB71" s="1039"/>
      <c r="FC71" s="566"/>
      <c r="FD71" s="1039"/>
      <c r="FE71" s="566"/>
      <c r="FF71" s="1039"/>
      <c r="FG71" s="566"/>
      <c r="FH71" s="1039"/>
      <c r="FI71" s="566"/>
      <c r="FJ71" s="1039"/>
      <c r="FK71" s="566"/>
      <c r="FL71" s="1039"/>
      <c r="FM71" s="566"/>
      <c r="FN71" s="1039"/>
      <c r="FO71" s="566"/>
      <c r="FP71" s="1039"/>
      <c r="FQ71" s="566"/>
      <c r="FR71" s="1039"/>
      <c r="FS71" s="566"/>
      <c r="FT71" s="1039"/>
      <c r="FU71" s="566"/>
      <c r="FV71" s="1039"/>
      <c r="FW71" s="566"/>
      <c r="FX71" s="1039"/>
      <c r="FY71" s="566"/>
      <c r="FZ71" s="1039"/>
      <c r="GA71" s="566"/>
      <c r="GB71" s="1039"/>
      <c r="GC71" s="566"/>
      <c r="GD71" s="1039"/>
      <c r="GE71" s="566"/>
      <c r="GF71" s="1039"/>
      <c r="GG71" s="566"/>
      <c r="GH71" s="1039"/>
      <c r="GI71" s="566"/>
      <c r="GJ71" s="1039"/>
      <c r="GK71" s="566"/>
      <c r="GL71" s="1039"/>
      <c r="GM71" s="566"/>
      <c r="GN71" s="1039"/>
      <c r="GO71" s="566"/>
      <c r="GP71" s="1039"/>
      <c r="GQ71" s="566"/>
      <c r="GR71" s="1039"/>
      <c r="GS71" s="566"/>
      <c r="GT71" s="1039"/>
      <c r="GU71" s="566"/>
      <c r="GV71" s="1039"/>
      <c r="GW71" s="566"/>
      <c r="GX71" s="1039"/>
      <c r="GY71" s="566"/>
      <c r="GZ71" s="1039"/>
      <c r="HA71" s="566"/>
      <c r="HB71" s="1039"/>
      <c r="HC71" s="566"/>
      <c r="HD71" s="1039"/>
      <c r="HE71" s="566"/>
      <c r="HF71" s="1039"/>
      <c r="HG71" s="566"/>
      <c r="HH71" s="1039"/>
      <c r="HI71" s="566"/>
      <c r="HJ71" s="1039"/>
      <c r="HK71" s="566"/>
      <c r="HL71" s="1039"/>
      <c r="HM71" s="566"/>
      <c r="HN71" s="1039"/>
      <c r="HO71" s="566"/>
      <c r="HP71" s="1039"/>
      <c r="HQ71" s="566"/>
      <c r="HR71" s="1039"/>
      <c r="HS71" s="566"/>
      <c r="HT71" s="1039"/>
      <c r="HU71" s="566"/>
      <c r="HV71" s="1039"/>
      <c r="HW71" s="566"/>
      <c r="HX71" s="1039"/>
      <c r="HY71" s="566"/>
      <c r="HZ71" s="1039"/>
      <c r="IA71" s="566"/>
      <c r="IB71" s="1039"/>
      <c r="IC71" s="566"/>
      <c r="ID71" s="1039"/>
      <c r="IE71" s="566"/>
      <c r="IF71" s="1039"/>
      <c r="IG71" s="566"/>
      <c r="IH71" s="1039"/>
      <c r="II71" s="566"/>
      <c r="IJ71" s="1039"/>
      <c r="IK71" s="566"/>
      <c r="IL71" s="1039"/>
      <c r="IM71" s="566"/>
      <c r="IN71" s="1039"/>
      <c r="IO71" s="566"/>
      <c r="IP71" s="1039"/>
      <c r="IQ71" s="566"/>
      <c r="IR71" s="1039"/>
      <c r="IS71" s="566"/>
      <c r="IT71" s="1039"/>
      <c r="IU71" s="566"/>
      <c r="IV71" s="1039"/>
      <c r="IW71" s="566"/>
      <c r="IX71" s="1039"/>
      <c r="IY71" s="566"/>
      <c r="IZ71" s="1039"/>
      <c r="JA71" s="566"/>
      <c r="JB71" s="1039"/>
      <c r="JC71" s="566"/>
      <c r="JD71" s="1039"/>
      <c r="JE71" s="566"/>
      <c r="JF71" s="1039"/>
      <c r="JG71" s="566"/>
      <c r="JH71" s="1039"/>
      <c r="JI71" s="566"/>
      <c r="JJ71" s="1039"/>
      <c r="JK71" s="566"/>
      <c r="JL71" s="1039"/>
      <c r="JM71" s="566"/>
      <c r="JN71" s="1039"/>
      <c r="JO71" s="566"/>
      <c r="JP71" s="1039"/>
      <c r="JQ71" s="566"/>
      <c r="JR71" s="1039"/>
      <c r="JS71" s="566"/>
      <c r="JT71" s="1039"/>
      <c r="JU71" s="566"/>
      <c r="JV71" s="1039"/>
      <c r="JW71" s="566"/>
      <c r="JX71" s="1039"/>
      <c r="JY71" s="566"/>
      <c r="JZ71" s="1039"/>
      <c r="KA71" s="566"/>
      <c r="KB71" s="1039"/>
      <c r="KC71" s="566"/>
      <c r="KD71" s="1039"/>
      <c r="KE71" s="566"/>
      <c r="KF71" s="1039"/>
      <c r="KG71" s="566"/>
      <c r="KH71" s="1039"/>
      <c r="KI71" s="566"/>
      <c r="KJ71" s="1039"/>
      <c r="KK71" s="566"/>
      <c r="KL71" s="1039"/>
      <c r="KM71" s="566"/>
      <c r="KN71" s="1039"/>
      <c r="KO71" s="566"/>
      <c r="KP71" s="1039"/>
      <c r="KQ71" s="566"/>
      <c r="KR71" s="1039"/>
      <c r="KS71" s="566"/>
      <c r="KT71" s="1039"/>
      <c r="KU71" s="566"/>
      <c r="KV71" s="1039"/>
      <c r="KW71" s="566"/>
      <c r="KX71" s="1039"/>
      <c r="KY71" s="566"/>
      <c r="KZ71" s="1039"/>
      <c r="LA71" s="566"/>
      <c r="LB71" s="1039"/>
      <c r="LC71" s="566"/>
      <c r="LD71" s="1039"/>
      <c r="LE71" s="566"/>
      <c r="LF71" s="1039"/>
      <c r="LG71" s="566"/>
      <c r="LH71" s="1039"/>
      <c r="LI71" s="566"/>
      <c r="LJ71" s="1039"/>
      <c r="LK71" s="566"/>
      <c r="LL71" s="1039"/>
      <c r="LM71" s="566"/>
      <c r="LN71" s="1039"/>
      <c r="LO71" s="566"/>
      <c r="LP71" s="1039"/>
      <c r="LQ71" s="566"/>
      <c r="LR71" s="1039"/>
      <c r="LS71" s="566"/>
      <c r="LT71" s="1039"/>
      <c r="LU71" s="566"/>
      <c r="LV71" s="1039"/>
      <c r="LW71" s="566"/>
      <c r="LX71" s="1039"/>
      <c r="LY71" s="566"/>
      <c r="LZ71" s="1039"/>
      <c r="MA71" s="566"/>
      <c r="MB71" s="1039"/>
      <c r="MC71" s="566"/>
      <c r="MD71" s="1039"/>
      <c r="ME71" s="566"/>
      <c r="MF71" s="1039"/>
      <c r="MG71" s="566"/>
      <c r="MH71" s="1039"/>
      <c r="MI71" s="566"/>
      <c r="MJ71" s="1039"/>
      <c r="MK71" s="566"/>
      <c r="ML71" s="1039"/>
      <c r="MM71" s="566"/>
      <c r="MN71" s="1039"/>
      <c r="MO71" s="566"/>
      <c r="MP71" s="1039"/>
      <c r="MQ71" s="566"/>
      <c r="MR71" s="1039"/>
      <c r="MS71" s="566"/>
      <c r="MT71" s="1039"/>
      <c r="MU71" s="566"/>
      <c r="MV71" s="1039"/>
      <c r="MW71" s="566"/>
      <c r="MX71" s="1039"/>
      <c r="MY71" s="566"/>
      <c r="MZ71" s="1039"/>
      <c r="NA71" s="566"/>
      <c r="NB71" s="1039"/>
      <c r="NC71" s="566"/>
      <c r="ND71" s="1039"/>
      <c r="NE71" s="566"/>
      <c r="NF71" s="1039"/>
      <c r="NG71" s="566"/>
      <c r="NH71" s="1039"/>
      <c r="NI71" s="566"/>
      <c r="NJ71" s="1039"/>
      <c r="NK71" s="566"/>
      <c r="NL71" s="1039"/>
      <c r="NM71" s="566"/>
      <c r="NN71" s="1039"/>
      <c r="NO71" s="566"/>
      <c r="NP71" s="1039"/>
      <c r="NQ71" s="566"/>
      <c r="NR71" s="1039"/>
      <c r="NS71" s="311"/>
      <c r="OF71" s="767">
        <v>0</v>
      </c>
    </row>
    <row s="1644" customFormat="1" customHeight="1" ht="56.25" hidden="1">
      <c r="A72" s="2401"/>
      <c r="B72" s="520"/>
      <c r="D72" s="674" t="s">
        <v>91</v>
      </c>
      <c r="E72" s="675" t="s">
        <v>1561</v>
      </c>
      <c r="F72" s="730" t="s">
        <v>1031</v>
      </c>
      <c r="G72" s="751"/>
      <c r="H72" s="1032"/>
      <c r="I72" s="751"/>
      <c r="J72" s="1032"/>
      <c r="K72" s="751"/>
      <c r="L72" s="1032"/>
      <c r="M72" s="751"/>
      <c r="N72" s="1032"/>
      <c r="O72" s="751"/>
      <c r="P72" s="1032"/>
      <c r="Q72" s="751"/>
      <c r="R72" s="1032"/>
      <c r="S72" s="751"/>
      <c r="T72" s="1032"/>
      <c r="U72" s="751"/>
      <c r="V72" s="1032"/>
      <c r="W72" s="751"/>
      <c r="X72" s="1032"/>
      <c r="Y72" s="751"/>
      <c r="Z72" s="1032"/>
      <c r="AA72" s="751"/>
      <c r="AB72" s="1032"/>
      <c r="AC72" s="751"/>
      <c r="AD72" s="1032"/>
      <c r="AE72" s="751"/>
      <c r="AF72" s="1032"/>
      <c r="AG72" s="751"/>
      <c r="AH72" s="1032"/>
      <c r="AI72" s="751"/>
      <c r="AJ72" s="1032"/>
      <c r="AK72" s="751"/>
      <c r="AL72" s="1032"/>
      <c r="AM72" s="751"/>
      <c r="AN72" s="1032"/>
      <c r="AO72" s="751"/>
      <c r="AP72" s="1032"/>
      <c r="AQ72" s="751"/>
      <c r="AR72" s="1032"/>
      <c r="AS72" s="751"/>
      <c r="AT72" s="1032"/>
      <c r="AU72" s="751"/>
      <c r="AV72" s="1032"/>
      <c r="AW72" s="751"/>
      <c r="AX72" s="1032"/>
      <c r="AY72" s="751"/>
      <c r="AZ72" s="1032"/>
      <c r="BA72" s="751"/>
      <c r="BB72" s="1032"/>
      <c r="BC72" s="751"/>
      <c r="BD72" s="1032"/>
      <c r="BE72" s="751"/>
      <c r="BF72" s="1032"/>
      <c r="BG72" s="751"/>
      <c r="BH72" s="1032"/>
      <c r="BI72" s="751"/>
      <c r="BJ72" s="1032"/>
      <c r="BK72" s="751"/>
      <c r="BL72" s="1032"/>
      <c r="BM72" s="751"/>
      <c r="BN72" s="1032"/>
      <c r="BO72" s="751"/>
      <c r="BP72" s="1032"/>
      <c r="BQ72" s="751"/>
      <c r="BR72" s="1032"/>
      <c r="BS72" s="751"/>
      <c r="BT72" s="1032"/>
      <c r="BU72" s="751"/>
      <c r="BV72" s="1032"/>
      <c r="BW72" s="751"/>
      <c r="BX72" s="1032"/>
      <c r="BY72" s="751"/>
      <c r="BZ72" s="1032"/>
      <c r="CA72" s="751"/>
      <c r="CB72" s="1032"/>
      <c r="CC72" s="751"/>
      <c r="CD72" s="1032"/>
      <c r="CE72" s="751"/>
      <c r="CF72" s="1032"/>
      <c r="CG72" s="751"/>
      <c r="CH72" s="1032"/>
      <c r="CI72" s="751"/>
      <c r="CJ72" s="1032"/>
      <c r="CK72" s="751"/>
      <c r="CL72" s="1032"/>
      <c r="CM72" s="751"/>
      <c r="CN72" s="1032"/>
      <c r="CO72" s="751"/>
      <c r="CP72" s="1032"/>
      <c r="CQ72" s="751"/>
      <c r="CR72" s="1032"/>
      <c r="CS72" s="751"/>
      <c r="CT72" s="1032"/>
      <c r="CU72" s="751"/>
      <c r="CV72" s="1032"/>
      <c r="CW72" s="751"/>
      <c r="CX72" s="1032"/>
      <c r="CY72" s="751"/>
      <c r="CZ72" s="1032"/>
      <c r="DA72" s="751"/>
      <c r="DB72" s="1032"/>
      <c r="DC72" s="751"/>
      <c r="DD72" s="1032"/>
      <c r="DE72" s="751"/>
      <c r="DF72" s="1032"/>
      <c r="DG72" s="751"/>
      <c r="DH72" s="1032"/>
      <c r="DI72" s="751"/>
      <c r="DJ72" s="1032"/>
      <c r="DK72" s="751"/>
      <c r="DL72" s="1032"/>
      <c r="DM72" s="751"/>
      <c r="DN72" s="1032"/>
      <c r="DO72" s="751"/>
      <c r="DP72" s="1032"/>
      <c r="DQ72" s="751"/>
      <c r="DR72" s="1032"/>
      <c r="DS72" s="751"/>
      <c r="DT72" s="1032"/>
      <c r="DU72" s="751"/>
      <c r="DV72" s="1032"/>
      <c r="DW72" s="751"/>
      <c r="DX72" s="1032"/>
      <c r="DY72" s="751"/>
      <c r="DZ72" s="1032"/>
      <c r="EA72" s="751"/>
      <c r="EB72" s="1032"/>
      <c r="EC72" s="751"/>
      <c r="ED72" s="1032"/>
      <c r="EE72" s="751"/>
      <c r="EF72" s="1032"/>
      <c r="EG72" s="751"/>
      <c r="EH72" s="1032"/>
      <c r="EI72" s="751"/>
      <c r="EJ72" s="1032"/>
      <c r="EK72" s="751"/>
      <c r="EL72" s="1032"/>
      <c r="EM72" s="751"/>
      <c r="EN72" s="1032"/>
      <c r="EO72" s="751"/>
      <c r="EP72" s="1032"/>
      <c r="EQ72" s="751"/>
      <c r="ER72" s="1032"/>
      <c r="ES72" s="751"/>
      <c r="ET72" s="1032"/>
      <c r="EU72" s="751"/>
      <c r="EV72" s="1032"/>
      <c r="EW72" s="751"/>
      <c r="EX72" s="1032"/>
      <c r="EY72" s="751"/>
      <c r="EZ72" s="1032"/>
      <c r="FA72" s="751"/>
      <c r="FB72" s="1032"/>
      <c r="FC72" s="751"/>
      <c r="FD72" s="1032"/>
      <c r="FE72" s="751"/>
      <c r="FF72" s="1032"/>
      <c r="FG72" s="751"/>
      <c r="FH72" s="1032"/>
      <c r="FI72" s="751"/>
      <c r="FJ72" s="1032"/>
      <c r="FK72" s="751"/>
      <c r="FL72" s="1032"/>
      <c r="FM72" s="751"/>
      <c r="FN72" s="1032"/>
      <c r="FO72" s="751"/>
      <c r="FP72" s="1032"/>
      <c r="FQ72" s="751"/>
      <c r="FR72" s="1032"/>
      <c r="FS72" s="751"/>
      <c r="FT72" s="1032"/>
      <c r="FU72" s="751"/>
      <c r="FV72" s="1032"/>
      <c r="FW72" s="751"/>
      <c r="FX72" s="1032"/>
      <c r="FY72" s="751"/>
      <c r="FZ72" s="1032"/>
      <c r="GA72" s="751"/>
      <c r="GB72" s="1032"/>
      <c r="GC72" s="751"/>
      <c r="GD72" s="1032"/>
      <c r="GE72" s="751"/>
      <c r="GF72" s="1032"/>
      <c r="GG72" s="751"/>
      <c r="GH72" s="1032"/>
      <c r="GI72" s="751"/>
      <c r="GJ72" s="1032"/>
      <c r="GK72" s="751"/>
      <c r="GL72" s="1032"/>
      <c r="GM72" s="751"/>
      <c r="GN72" s="1032"/>
      <c r="GO72" s="751"/>
      <c r="GP72" s="1032"/>
      <c r="GQ72" s="751"/>
      <c r="GR72" s="1032"/>
      <c r="GS72" s="751"/>
      <c r="GT72" s="1032"/>
      <c r="GU72" s="751"/>
      <c r="GV72" s="1032"/>
      <c r="GW72" s="751"/>
      <c r="GX72" s="1032"/>
      <c r="GY72" s="751"/>
      <c r="GZ72" s="1032"/>
      <c r="HA72" s="751"/>
      <c r="HB72" s="1032"/>
      <c r="HC72" s="751"/>
      <c r="HD72" s="1032"/>
      <c r="HE72" s="751"/>
      <c r="HF72" s="1032"/>
      <c r="HG72" s="751"/>
      <c r="HH72" s="1032"/>
      <c r="HI72" s="751"/>
      <c r="HJ72" s="1032"/>
      <c r="HK72" s="751"/>
      <c r="HL72" s="1032"/>
      <c r="HM72" s="751"/>
      <c r="HN72" s="1032"/>
      <c r="HO72" s="751"/>
      <c r="HP72" s="1032"/>
      <c r="HQ72" s="751"/>
      <c r="HR72" s="1032"/>
      <c r="HS72" s="751"/>
      <c r="HT72" s="1032"/>
      <c r="HU72" s="751"/>
      <c r="HV72" s="1032"/>
      <c r="HW72" s="751"/>
      <c r="HX72" s="1032"/>
      <c r="HY72" s="751"/>
      <c r="HZ72" s="1032"/>
      <c r="IA72" s="751"/>
      <c r="IB72" s="1032"/>
      <c r="IC72" s="751"/>
      <c r="ID72" s="1032"/>
      <c r="IE72" s="751"/>
      <c r="IF72" s="1032"/>
      <c r="IG72" s="751"/>
      <c r="IH72" s="1032"/>
      <c r="II72" s="751"/>
      <c r="IJ72" s="1032"/>
      <c r="IK72" s="751"/>
      <c r="IL72" s="1032"/>
      <c r="IM72" s="751"/>
      <c r="IN72" s="1032"/>
      <c r="IO72" s="751"/>
      <c r="IP72" s="1032"/>
      <c r="IQ72" s="751"/>
      <c r="IR72" s="1032"/>
      <c r="IS72" s="751"/>
      <c r="IT72" s="1032"/>
      <c r="IU72" s="751"/>
      <c r="IV72" s="1032"/>
      <c r="IW72" s="751"/>
      <c r="IX72" s="1032"/>
      <c r="IY72" s="751"/>
      <c r="IZ72" s="1032"/>
      <c r="JA72" s="751"/>
      <c r="JB72" s="1032"/>
      <c r="JC72" s="751"/>
      <c r="JD72" s="1032"/>
      <c r="JE72" s="751"/>
      <c r="JF72" s="1032"/>
      <c r="JG72" s="751"/>
      <c r="JH72" s="1032"/>
      <c r="JI72" s="751"/>
      <c r="JJ72" s="1032"/>
      <c r="JK72" s="751"/>
      <c r="JL72" s="1032"/>
      <c r="JM72" s="751"/>
      <c r="JN72" s="1032"/>
      <c r="JO72" s="751"/>
      <c r="JP72" s="1032"/>
      <c r="JQ72" s="751"/>
      <c r="JR72" s="1032"/>
      <c r="JS72" s="751"/>
      <c r="JT72" s="1032"/>
      <c r="JU72" s="751"/>
      <c r="JV72" s="1032"/>
      <c r="JW72" s="751"/>
      <c r="JX72" s="1032"/>
      <c r="JY72" s="751"/>
      <c r="JZ72" s="1032"/>
      <c r="KA72" s="751"/>
      <c r="KB72" s="1032"/>
      <c r="KC72" s="751"/>
      <c r="KD72" s="1032"/>
      <c r="KE72" s="751"/>
      <c r="KF72" s="1032"/>
      <c r="KG72" s="751"/>
      <c r="KH72" s="1032"/>
      <c r="KI72" s="751"/>
      <c r="KJ72" s="1032"/>
      <c r="KK72" s="751"/>
      <c r="KL72" s="1032"/>
      <c r="KM72" s="751"/>
      <c r="KN72" s="1032"/>
      <c r="KO72" s="751"/>
      <c r="KP72" s="1032"/>
      <c r="KQ72" s="751"/>
      <c r="KR72" s="1032"/>
      <c r="KS72" s="751"/>
      <c r="KT72" s="1032"/>
      <c r="KU72" s="751"/>
      <c r="KV72" s="1032"/>
      <c r="KW72" s="751"/>
      <c r="KX72" s="1032"/>
      <c r="KY72" s="751"/>
      <c r="KZ72" s="1032"/>
      <c r="LA72" s="751"/>
      <c r="LB72" s="1032"/>
      <c r="LC72" s="751"/>
      <c r="LD72" s="1032"/>
      <c r="LE72" s="751"/>
      <c r="LF72" s="1032"/>
      <c r="LG72" s="751"/>
      <c r="LH72" s="1032"/>
      <c r="LI72" s="751"/>
      <c r="LJ72" s="1032"/>
      <c r="LK72" s="751"/>
      <c r="LL72" s="1032"/>
      <c r="LM72" s="751"/>
      <c r="LN72" s="1032"/>
      <c r="LO72" s="751"/>
      <c r="LP72" s="1032"/>
      <c r="LQ72" s="751"/>
      <c r="LR72" s="1032"/>
      <c r="LS72" s="751"/>
      <c r="LT72" s="1032"/>
      <c r="LU72" s="751"/>
      <c r="LV72" s="1032"/>
      <c r="LW72" s="751"/>
      <c r="LX72" s="1032"/>
      <c r="LY72" s="751"/>
      <c r="LZ72" s="1032"/>
      <c r="MA72" s="751"/>
      <c r="MB72" s="1032"/>
      <c r="MC72" s="751"/>
      <c r="MD72" s="1032"/>
      <c r="ME72" s="751"/>
      <c r="MF72" s="1032"/>
      <c r="MG72" s="751"/>
      <c r="MH72" s="1032"/>
      <c r="MI72" s="751"/>
      <c r="MJ72" s="1032"/>
      <c r="MK72" s="751"/>
      <c r="ML72" s="1032"/>
      <c r="MM72" s="751"/>
      <c r="MN72" s="1032"/>
      <c r="MO72" s="751"/>
      <c r="MP72" s="1032"/>
      <c r="MQ72" s="751"/>
      <c r="MR72" s="1032"/>
      <c r="MS72" s="751"/>
      <c r="MT72" s="1032"/>
      <c r="MU72" s="751"/>
      <c r="MV72" s="1032"/>
      <c r="MW72" s="751"/>
      <c r="MX72" s="1032"/>
      <c r="MY72" s="751"/>
      <c r="MZ72" s="1032"/>
      <c r="NA72" s="751"/>
      <c r="NB72" s="1032"/>
      <c r="NC72" s="751"/>
      <c r="ND72" s="1032"/>
      <c r="NE72" s="751"/>
      <c r="NF72" s="1032"/>
      <c r="NG72" s="751"/>
      <c r="NH72" s="1032"/>
      <c r="NI72" s="751"/>
      <c r="NJ72" s="1032"/>
      <c r="NK72" s="751"/>
      <c r="NL72" s="1032"/>
      <c r="NM72" s="751"/>
      <c r="NN72" s="1032"/>
      <c r="NO72" s="751"/>
      <c r="NP72" s="1032"/>
      <c r="NQ72" s="751"/>
      <c r="NR72" s="1032"/>
      <c r="NS72" s="311"/>
      <c r="OF72" s="767">
        <v>0</v>
      </c>
    </row>
    <row s="1644" customFormat="1" customHeight="1" ht="33.75" hidden="1">
      <c r="A73" s="2401"/>
      <c r="B73" s="520"/>
      <c r="D73" s="674" t="s">
        <v>117</v>
      </c>
      <c r="E73" s="675" t="s">
        <v>1562</v>
      </c>
      <c r="F73" s="735" t="s">
        <v>1478</v>
      </c>
      <c r="G73" s="677"/>
      <c r="H73" s="1032"/>
      <c r="I73" s="677"/>
      <c r="J73" s="1032"/>
      <c r="K73" s="1178"/>
      <c r="L73" s="1032"/>
      <c r="M73" s="1178"/>
      <c r="N73" s="1032"/>
      <c r="O73" s="1178"/>
      <c r="P73" s="1032"/>
      <c r="Q73" s="1178"/>
      <c r="R73" s="1032"/>
      <c r="S73" s="1178"/>
      <c r="T73" s="1032"/>
      <c r="U73" s="1178"/>
      <c r="V73" s="1032"/>
      <c r="W73" s="1178"/>
      <c r="X73" s="1032"/>
      <c r="Y73" s="1178"/>
      <c r="Z73" s="1032"/>
      <c r="AA73" s="1178"/>
      <c r="AB73" s="1032"/>
      <c r="AC73" s="1178"/>
      <c r="AD73" s="1032"/>
      <c r="AE73" s="1178"/>
      <c r="AF73" s="1032"/>
      <c r="AG73" s="1178"/>
      <c r="AH73" s="1032"/>
      <c r="AI73" s="1178"/>
      <c r="AJ73" s="1032"/>
      <c r="AK73" s="1178"/>
      <c r="AL73" s="1032"/>
      <c r="AM73" s="1178"/>
      <c r="AN73" s="1032"/>
      <c r="AO73" s="1178"/>
      <c r="AP73" s="1032"/>
      <c r="AQ73" s="1178"/>
      <c r="AR73" s="1032"/>
      <c r="AS73" s="1178"/>
      <c r="AT73" s="1032"/>
      <c r="AU73" s="1178"/>
      <c r="AV73" s="1032"/>
      <c r="AW73" s="1178"/>
      <c r="AX73" s="1032"/>
      <c r="AY73" s="1178"/>
      <c r="AZ73" s="1032"/>
      <c r="BA73" s="1178"/>
      <c r="BB73" s="1032"/>
      <c r="BC73" s="1178"/>
      <c r="BD73" s="1032"/>
      <c r="BE73" s="1178"/>
      <c r="BF73" s="1032"/>
      <c r="BG73" s="1178"/>
      <c r="BH73" s="1032"/>
      <c r="BI73" s="1178"/>
      <c r="BJ73" s="1032"/>
      <c r="BK73" s="1178"/>
      <c r="BL73" s="1032"/>
      <c r="BM73" s="1178"/>
      <c r="BN73" s="1032"/>
      <c r="BO73" s="1178"/>
      <c r="BP73" s="1032"/>
      <c r="BQ73" s="1178"/>
      <c r="BR73" s="1032"/>
      <c r="BS73" s="1178"/>
      <c r="BT73" s="1032"/>
      <c r="BU73" s="1178"/>
      <c r="BV73" s="1032"/>
      <c r="BW73" s="1178"/>
      <c r="BX73" s="1032"/>
      <c r="BY73" s="1178"/>
      <c r="BZ73" s="1032"/>
      <c r="CA73" s="1178"/>
      <c r="CB73" s="1032"/>
      <c r="CC73" s="1178"/>
      <c r="CD73" s="1032"/>
      <c r="CE73" s="1178"/>
      <c r="CF73" s="1032"/>
      <c r="CG73" s="1178"/>
      <c r="CH73" s="1032"/>
      <c r="CI73" s="1178"/>
      <c r="CJ73" s="1032"/>
      <c r="CK73" s="1178"/>
      <c r="CL73" s="1032"/>
      <c r="CM73" s="1178"/>
      <c r="CN73" s="1032"/>
      <c r="CO73" s="1178"/>
      <c r="CP73" s="1032"/>
      <c r="CQ73" s="1178"/>
      <c r="CR73" s="1032"/>
      <c r="CS73" s="1178"/>
      <c r="CT73" s="1032"/>
      <c r="CU73" s="1178"/>
      <c r="CV73" s="1032"/>
      <c r="CW73" s="1178"/>
      <c r="CX73" s="1032"/>
      <c r="CY73" s="1178"/>
      <c r="CZ73" s="1032"/>
      <c r="DA73" s="1178"/>
      <c r="DB73" s="1032"/>
      <c r="DC73" s="1178"/>
      <c r="DD73" s="1032"/>
      <c r="DE73" s="1178"/>
      <c r="DF73" s="1032"/>
      <c r="DG73" s="1178"/>
      <c r="DH73" s="1032"/>
      <c r="DI73" s="1178"/>
      <c r="DJ73" s="1032"/>
      <c r="DK73" s="1178"/>
      <c r="DL73" s="1032"/>
      <c r="DM73" s="1178"/>
      <c r="DN73" s="1032"/>
      <c r="DO73" s="1178"/>
      <c r="DP73" s="1032"/>
      <c r="DQ73" s="1178"/>
      <c r="DR73" s="1032"/>
      <c r="DS73" s="1178"/>
      <c r="DT73" s="1032"/>
      <c r="DU73" s="1178"/>
      <c r="DV73" s="1032"/>
      <c r="DW73" s="1178"/>
      <c r="DX73" s="1032"/>
      <c r="DY73" s="1178"/>
      <c r="DZ73" s="1032"/>
      <c r="EA73" s="1178"/>
      <c r="EB73" s="1032"/>
      <c r="EC73" s="1178"/>
      <c r="ED73" s="1032"/>
      <c r="EE73" s="1178"/>
      <c r="EF73" s="1032"/>
      <c r="EG73" s="1178"/>
      <c r="EH73" s="1032"/>
      <c r="EI73" s="1178"/>
      <c r="EJ73" s="1032"/>
      <c r="EK73" s="1178"/>
      <c r="EL73" s="1032"/>
      <c r="EM73" s="1178"/>
      <c r="EN73" s="1032"/>
      <c r="EO73" s="1178"/>
      <c r="EP73" s="1032"/>
      <c r="EQ73" s="1178"/>
      <c r="ER73" s="1032"/>
      <c r="ES73" s="1178"/>
      <c r="ET73" s="1032"/>
      <c r="EU73" s="1178"/>
      <c r="EV73" s="1032"/>
      <c r="EW73" s="1178"/>
      <c r="EX73" s="1032"/>
      <c r="EY73" s="1178"/>
      <c r="EZ73" s="1032"/>
      <c r="FA73" s="1178"/>
      <c r="FB73" s="1032"/>
      <c r="FC73" s="1178"/>
      <c r="FD73" s="1032"/>
      <c r="FE73" s="1178"/>
      <c r="FF73" s="1032"/>
      <c r="FG73" s="1178"/>
      <c r="FH73" s="1032"/>
      <c r="FI73" s="1178"/>
      <c r="FJ73" s="1032"/>
      <c r="FK73" s="1178"/>
      <c r="FL73" s="1032"/>
      <c r="FM73" s="1178"/>
      <c r="FN73" s="1032"/>
      <c r="FO73" s="1178"/>
      <c r="FP73" s="1032"/>
      <c r="FQ73" s="1178"/>
      <c r="FR73" s="1032"/>
      <c r="FS73" s="1178"/>
      <c r="FT73" s="1032"/>
      <c r="FU73" s="1178"/>
      <c r="FV73" s="1032"/>
      <c r="FW73" s="1178"/>
      <c r="FX73" s="1032"/>
      <c r="FY73" s="1178"/>
      <c r="FZ73" s="1032"/>
      <c r="GA73" s="1178"/>
      <c r="GB73" s="1032"/>
      <c r="GC73" s="1178"/>
      <c r="GD73" s="1032"/>
      <c r="GE73" s="1178"/>
      <c r="GF73" s="1032"/>
      <c r="GG73" s="1178"/>
      <c r="GH73" s="1032"/>
      <c r="GI73" s="1178"/>
      <c r="GJ73" s="1032"/>
      <c r="GK73" s="1178"/>
      <c r="GL73" s="1032"/>
      <c r="GM73" s="1178"/>
      <c r="GN73" s="1032"/>
      <c r="GO73" s="1178"/>
      <c r="GP73" s="1032"/>
      <c r="GQ73" s="1178"/>
      <c r="GR73" s="1032"/>
      <c r="GS73" s="1178"/>
      <c r="GT73" s="1032"/>
      <c r="GU73" s="1178"/>
      <c r="GV73" s="1032"/>
      <c r="GW73" s="1178"/>
      <c r="GX73" s="1032"/>
      <c r="GY73" s="1178"/>
      <c r="GZ73" s="1032"/>
      <c r="HA73" s="1178"/>
      <c r="HB73" s="1032"/>
      <c r="HC73" s="1178"/>
      <c r="HD73" s="1032"/>
      <c r="HE73" s="1178"/>
      <c r="HF73" s="1032"/>
      <c r="HG73" s="1178"/>
      <c r="HH73" s="1032"/>
      <c r="HI73" s="1178"/>
      <c r="HJ73" s="1032"/>
      <c r="HK73" s="1178"/>
      <c r="HL73" s="1032"/>
      <c r="HM73" s="1178"/>
      <c r="HN73" s="1032"/>
      <c r="HO73" s="1178"/>
      <c r="HP73" s="1032"/>
      <c r="HQ73" s="1178"/>
      <c r="HR73" s="1032"/>
      <c r="HS73" s="1178"/>
      <c r="HT73" s="1032"/>
      <c r="HU73" s="1178"/>
      <c r="HV73" s="1032"/>
      <c r="HW73" s="1178"/>
      <c r="HX73" s="1032"/>
      <c r="HY73" s="1178"/>
      <c r="HZ73" s="1032"/>
      <c r="IA73" s="1178"/>
      <c r="IB73" s="1032"/>
      <c r="IC73" s="1178"/>
      <c r="ID73" s="1032"/>
      <c r="IE73" s="1178"/>
      <c r="IF73" s="1032"/>
      <c r="IG73" s="1178"/>
      <c r="IH73" s="1032"/>
      <c r="II73" s="1178"/>
      <c r="IJ73" s="1032"/>
      <c r="IK73" s="1178"/>
      <c r="IL73" s="1032"/>
      <c r="IM73" s="1178"/>
      <c r="IN73" s="1032"/>
      <c r="IO73" s="1178"/>
      <c r="IP73" s="1032"/>
      <c r="IQ73" s="1178"/>
      <c r="IR73" s="1032"/>
      <c r="IS73" s="1178"/>
      <c r="IT73" s="1032"/>
      <c r="IU73" s="1178"/>
      <c r="IV73" s="1032"/>
      <c r="IW73" s="1178"/>
      <c r="IX73" s="1032"/>
      <c r="IY73" s="1178"/>
      <c r="IZ73" s="1032"/>
      <c r="JA73" s="1178"/>
      <c r="JB73" s="1032"/>
      <c r="JC73" s="1178"/>
      <c r="JD73" s="1032"/>
      <c r="JE73" s="1178"/>
      <c r="JF73" s="1032"/>
      <c r="JG73" s="1178"/>
      <c r="JH73" s="1032"/>
      <c r="JI73" s="1178"/>
      <c r="JJ73" s="1032"/>
      <c r="JK73" s="1178"/>
      <c r="JL73" s="1032"/>
      <c r="JM73" s="1178"/>
      <c r="JN73" s="1032"/>
      <c r="JO73" s="1178"/>
      <c r="JP73" s="1032"/>
      <c r="JQ73" s="1178"/>
      <c r="JR73" s="1032"/>
      <c r="JS73" s="1178"/>
      <c r="JT73" s="1032"/>
      <c r="JU73" s="1178"/>
      <c r="JV73" s="1032"/>
      <c r="JW73" s="1178"/>
      <c r="JX73" s="1032"/>
      <c r="JY73" s="1178"/>
      <c r="JZ73" s="1032"/>
      <c r="KA73" s="1178"/>
      <c r="KB73" s="1032"/>
      <c r="KC73" s="1178"/>
      <c r="KD73" s="1032"/>
      <c r="KE73" s="1178"/>
      <c r="KF73" s="1032"/>
      <c r="KG73" s="1178"/>
      <c r="KH73" s="1032"/>
      <c r="KI73" s="1178"/>
      <c r="KJ73" s="1032"/>
      <c r="KK73" s="1178"/>
      <c r="KL73" s="1032"/>
      <c r="KM73" s="1178"/>
      <c r="KN73" s="1032"/>
      <c r="KO73" s="1178"/>
      <c r="KP73" s="1032"/>
      <c r="KQ73" s="1178"/>
      <c r="KR73" s="1032"/>
      <c r="KS73" s="1178"/>
      <c r="KT73" s="1032"/>
      <c r="KU73" s="1178"/>
      <c r="KV73" s="1032"/>
      <c r="KW73" s="1178"/>
      <c r="KX73" s="1032"/>
      <c r="KY73" s="1178"/>
      <c r="KZ73" s="1032"/>
      <c r="LA73" s="1178"/>
      <c r="LB73" s="1032"/>
      <c r="LC73" s="1178"/>
      <c r="LD73" s="1032"/>
      <c r="LE73" s="1178"/>
      <c r="LF73" s="1032"/>
      <c r="LG73" s="1178"/>
      <c r="LH73" s="1032"/>
      <c r="LI73" s="1178"/>
      <c r="LJ73" s="1032"/>
      <c r="LK73" s="1178"/>
      <c r="LL73" s="1032"/>
      <c r="LM73" s="1178"/>
      <c r="LN73" s="1032"/>
      <c r="LO73" s="1178"/>
      <c r="LP73" s="1032"/>
      <c r="LQ73" s="1178"/>
      <c r="LR73" s="1032"/>
      <c r="LS73" s="1178"/>
      <c r="LT73" s="1032"/>
      <c r="LU73" s="1178"/>
      <c r="LV73" s="1032"/>
      <c r="LW73" s="1178"/>
      <c r="LX73" s="1032"/>
      <c r="LY73" s="1178"/>
      <c r="LZ73" s="1032"/>
      <c r="MA73" s="1178"/>
      <c r="MB73" s="1032"/>
      <c r="MC73" s="1178"/>
      <c r="MD73" s="1032"/>
      <c r="ME73" s="1178"/>
      <c r="MF73" s="1032"/>
      <c r="MG73" s="1178"/>
      <c r="MH73" s="1032"/>
      <c r="MI73" s="1178"/>
      <c r="MJ73" s="1032"/>
      <c r="MK73" s="1178"/>
      <c r="ML73" s="1032"/>
      <c r="MM73" s="1178"/>
      <c r="MN73" s="1032"/>
      <c r="MO73" s="1178"/>
      <c r="MP73" s="1032"/>
      <c r="MQ73" s="1178"/>
      <c r="MR73" s="1032"/>
      <c r="MS73" s="1178"/>
      <c r="MT73" s="1032"/>
      <c r="MU73" s="1178"/>
      <c r="MV73" s="1032"/>
      <c r="MW73" s="1178"/>
      <c r="MX73" s="1032"/>
      <c r="MY73" s="1178"/>
      <c r="MZ73" s="1032"/>
      <c r="NA73" s="1178"/>
      <c r="NB73" s="1032"/>
      <c r="NC73" s="1178"/>
      <c r="ND73" s="1032"/>
      <c r="NE73" s="1178"/>
      <c r="NF73" s="1032"/>
      <c r="NG73" s="1178"/>
      <c r="NH73" s="1032"/>
      <c r="NI73" s="1178"/>
      <c r="NJ73" s="1032"/>
      <c r="NK73" s="1178"/>
      <c r="NL73" s="1032"/>
      <c r="NM73" s="1178"/>
      <c r="NN73" s="1032"/>
      <c r="NO73" s="1178"/>
      <c r="NP73" s="1032"/>
      <c r="NQ73" s="1178"/>
      <c r="NR73" s="1032"/>
      <c r="NS73" s="298"/>
      <c r="OF73" s="767">
        <v>0</v>
      </c>
    </row>
    <row s="1644" customFormat="1" customHeight="1" ht="22.5" hidden="1">
      <c r="A74" s="2401"/>
      <c r="B74" s="520" t="s">
        <v>1061</v>
      </c>
      <c r="D74" s="674" t="s">
        <v>92</v>
      </c>
      <c r="E74" s="675" t="s">
        <v>1563</v>
      </c>
      <c r="F74" s="735" t="s">
        <v>779</v>
      </c>
      <c r="G74" s="391"/>
      <c r="H74" s="1032"/>
      <c r="I74" s="391"/>
      <c r="J74" s="1032"/>
      <c r="K74" s="1173"/>
      <c r="L74" s="1032"/>
      <c r="M74" s="1173"/>
      <c r="N74" s="1032"/>
      <c r="O74" s="1173"/>
      <c r="P74" s="1032"/>
      <c r="Q74" s="1173"/>
      <c r="R74" s="1032"/>
      <c r="S74" s="1173"/>
      <c r="T74" s="1032"/>
      <c r="U74" s="1173"/>
      <c r="V74" s="1032"/>
      <c r="W74" s="1173"/>
      <c r="X74" s="1032"/>
      <c r="Y74" s="1173"/>
      <c r="Z74" s="1032"/>
      <c r="AA74" s="1173"/>
      <c r="AB74" s="1032"/>
      <c r="AC74" s="1173"/>
      <c r="AD74" s="1032"/>
      <c r="AE74" s="1173"/>
      <c r="AF74" s="1032"/>
      <c r="AG74" s="1173"/>
      <c r="AH74" s="1032"/>
      <c r="AI74" s="1173"/>
      <c r="AJ74" s="1032"/>
      <c r="AK74" s="1173"/>
      <c r="AL74" s="1032"/>
      <c r="AM74" s="1173"/>
      <c r="AN74" s="1032"/>
      <c r="AO74" s="1173"/>
      <c r="AP74" s="1032"/>
      <c r="AQ74" s="1173"/>
      <c r="AR74" s="1032"/>
      <c r="AS74" s="1173"/>
      <c r="AT74" s="1032"/>
      <c r="AU74" s="1173"/>
      <c r="AV74" s="1032"/>
      <c r="AW74" s="1173"/>
      <c r="AX74" s="1032"/>
      <c r="AY74" s="1173"/>
      <c r="AZ74" s="1032"/>
      <c r="BA74" s="1173"/>
      <c r="BB74" s="1032"/>
      <c r="BC74" s="1173"/>
      <c r="BD74" s="1032"/>
      <c r="BE74" s="1173"/>
      <c r="BF74" s="1032"/>
      <c r="BG74" s="1173"/>
      <c r="BH74" s="1032"/>
      <c r="BI74" s="1173"/>
      <c r="BJ74" s="1032"/>
      <c r="BK74" s="1173"/>
      <c r="BL74" s="1032"/>
      <c r="BM74" s="1173"/>
      <c r="BN74" s="1032"/>
      <c r="BO74" s="1173"/>
      <c r="BP74" s="1032"/>
      <c r="BQ74" s="1173"/>
      <c r="BR74" s="1032"/>
      <c r="BS74" s="1173"/>
      <c r="BT74" s="1032"/>
      <c r="BU74" s="1173"/>
      <c r="BV74" s="1032"/>
      <c r="BW74" s="1173"/>
      <c r="BX74" s="1032"/>
      <c r="BY74" s="1173"/>
      <c r="BZ74" s="1032"/>
      <c r="CA74" s="1173"/>
      <c r="CB74" s="1032"/>
      <c r="CC74" s="1173"/>
      <c r="CD74" s="1032"/>
      <c r="CE74" s="1173"/>
      <c r="CF74" s="1032"/>
      <c r="CG74" s="1173"/>
      <c r="CH74" s="1032"/>
      <c r="CI74" s="1173"/>
      <c r="CJ74" s="1032"/>
      <c r="CK74" s="1173"/>
      <c r="CL74" s="1032"/>
      <c r="CM74" s="1173"/>
      <c r="CN74" s="1032"/>
      <c r="CO74" s="1173"/>
      <c r="CP74" s="1032"/>
      <c r="CQ74" s="1173"/>
      <c r="CR74" s="1032"/>
      <c r="CS74" s="1173"/>
      <c r="CT74" s="1032"/>
      <c r="CU74" s="1173"/>
      <c r="CV74" s="1032"/>
      <c r="CW74" s="1173"/>
      <c r="CX74" s="1032"/>
      <c r="CY74" s="1173"/>
      <c r="CZ74" s="1032"/>
      <c r="DA74" s="1173"/>
      <c r="DB74" s="1032"/>
      <c r="DC74" s="1173"/>
      <c r="DD74" s="1032"/>
      <c r="DE74" s="1173"/>
      <c r="DF74" s="1032"/>
      <c r="DG74" s="1173"/>
      <c r="DH74" s="1032"/>
      <c r="DI74" s="1173"/>
      <c r="DJ74" s="1032"/>
      <c r="DK74" s="1173"/>
      <c r="DL74" s="1032"/>
      <c r="DM74" s="1173"/>
      <c r="DN74" s="1032"/>
      <c r="DO74" s="1173"/>
      <c r="DP74" s="1032"/>
      <c r="DQ74" s="1173"/>
      <c r="DR74" s="1032"/>
      <c r="DS74" s="1173"/>
      <c r="DT74" s="1032"/>
      <c r="DU74" s="1173"/>
      <c r="DV74" s="1032"/>
      <c r="DW74" s="1173"/>
      <c r="DX74" s="1032"/>
      <c r="DY74" s="1173"/>
      <c r="DZ74" s="1032"/>
      <c r="EA74" s="1173"/>
      <c r="EB74" s="1032"/>
      <c r="EC74" s="1173"/>
      <c r="ED74" s="1032"/>
      <c r="EE74" s="1173"/>
      <c r="EF74" s="1032"/>
      <c r="EG74" s="1173"/>
      <c r="EH74" s="1032"/>
      <c r="EI74" s="1173"/>
      <c r="EJ74" s="1032"/>
      <c r="EK74" s="1173"/>
      <c r="EL74" s="1032"/>
      <c r="EM74" s="1173"/>
      <c r="EN74" s="1032"/>
      <c r="EO74" s="1173"/>
      <c r="EP74" s="1032"/>
      <c r="EQ74" s="1173"/>
      <c r="ER74" s="1032"/>
      <c r="ES74" s="1173"/>
      <c r="ET74" s="1032"/>
      <c r="EU74" s="1173"/>
      <c r="EV74" s="1032"/>
      <c r="EW74" s="1173"/>
      <c r="EX74" s="1032"/>
      <c r="EY74" s="1173"/>
      <c r="EZ74" s="1032"/>
      <c r="FA74" s="1173"/>
      <c r="FB74" s="1032"/>
      <c r="FC74" s="1173"/>
      <c r="FD74" s="1032"/>
      <c r="FE74" s="1173"/>
      <c r="FF74" s="1032"/>
      <c r="FG74" s="1173"/>
      <c r="FH74" s="1032"/>
      <c r="FI74" s="1173"/>
      <c r="FJ74" s="1032"/>
      <c r="FK74" s="1173"/>
      <c r="FL74" s="1032"/>
      <c r="FM74" s="1173"/>
      <c r="FN74" s="1032"/>
      <c r="FO74" s="1173"/>
      <c r="FP74" s="1032"/>
      <c r="FQ74" s="1173"/>
      <c r="FR74" s="1032"/>
      <c r="FS74" s="1173"/>
      <c r="FT74" s="1032"/>
      <c r="FU74" s="1173"/>
      <c r="FV74" s="1032"/>
      <c r="FW74" s="1173"/>
      <c r="FX74" s="1032"/>
      <c r="FY74" s="1173"/>
      <c r="FZ74" s="1032"/>
      <c r="GA74" s="1173"/>
      <c r="GB74" s="1032"/>
      <c r="GC74" s="1173"/>
      <c r="GD74" s="1032"/>
      <c r="GE74" s="1173"/>
      <c r="GF74" s="1032"/>
      <c r="GG74" s="1173"/>
      <c r="GH74" s="1032"/>
      <c r="GI74" s="1173"/>
      <c r="GJ74" s="1032"/>
      <c r="GK74" s="1173"/>
      <c r="GL74" s="1032"/>
      <c r="GM74" s="1173"/>
      <c r="GN74" s="1032"/>
      <c r="GO74" s="1173"/>
      <c r="GP74" s="1032"/>
      <c r="GQ74" s="1173"/>
      <c r="GR74" s="1032"/>
      <c r="GS74" s="1173"/>
      <c r="GT74" s="1032"/>
      <c r="GU74" s="1173"/>
      <c r="GV74" s="1032"/>
      <c r="GW74" s="1173"/>
      <c r="GX74" s="1032"/>
      <c r="GY74" s="1173"/>
      <c r="GZ74" s="1032"/>
      <c r="HA74" s="1173"/>
      <c r="HB74" s="1032"/>
      <c r="HC74" s="1173"/>
      <c r="HD74" s="1032"/>
      <c r="HE74" s="1173"/>
      <c r="HF74" s="1032"/>
      <c r="HG74" s="1173"/>
      <c r="HH74" s="1032"/>
      <c r="HI74" s="1173"/>
      <c r="HJ74" s="1032"/>
      <c r="HK74" s="1173"/>
      <c r="HL74" s="1032"/>
      <c r="HM74" s="1173"/>
      <c r="HN74" s="1032"/>
      <c r="HO74" s="1173"/>
      <c r="HP74" s="1032"/>
      <c r="HQ74" s="1173"/>
      <c r="HR74" s="1032"/>
      <c r="HS74" s="1173"/>
      <c r="HT74" s="1032"/>
      <c r="HU74" s="1173"/>
      <c r="HV74" s="1032"/>
      <c r="HW74" s="1173"/>
      <c r="HX74" s="1032"/>
      <c r="HY74" s="1173"/>
      <c r="HZ74" s="1032"/>
      <c r="IA74" s="1173"/>
      <c r="IB74" s="1032"/>
      <c r="IC74" s="1173"/>
      <c r="ID74" s="1032"/>
      <c r="IE74" s="1173"/>
      <c r="IF74" s="1032"/>
      <c r="IG74" s="1173"/>
      <c r="IH74" s="1032"/>
      <c r="II74" s="1173"/>
      <c r="IJ74" s="1032"/>
      <c r="IK74" s="1173"/>
      <c r="IL74" s="1032"/>
      <c r="IM74" s="1173"/>
      <c r="IN74" s="1032"/>
      <c r="IO74" s="1173"/>
      <c r="IP74" s="1032"/>
      <c r="IQ74" s="1173"/>
      <c r="IR74" s="1032"/>
      <c r="IS74" s="1173"/>
      <c r="IT74" s="1032"/>
      <c r="IU74" s="1173"/>
      <c r="IV74" s="1032"/>
      <c r="IW74" s="1173"/>
      <c r="IX74" s="1032"/>
      <c r="IY74" s="1173"/>
      <c r="IZ74" s="1032"/>
      <c r="JA74" s="1173"/>
      <c r="JB74" s="1032"/>
      <c r="JC74" s="1173"/>
      <c r="JD74" s="1032"/>
      <c r="JE74" s="1173"/>
      <c r="JF74" s="1032"/>
      <c r="JG74" s="1173"/>
      <c r="JH74" s="1032"/>
      <c r="JI74" s="1173"/>
      <c r="JJ74" s="1032"/>
      <c r="JK74" s="1173"/>
      <c r="JL74" s="1032"/>
      <c r="JM74" s="1173"/>
      <c r="JN74" s="1032"/>
      <c r="JO74" s="1173"/>
      <c r="JP74" s="1032"/>
      <c r="JQ74" s="1173"/>
      <c r="JR74" s="1032"/>
      <c r="JS74" s="1173"/>
      <c r="JT74" s="1032"/>
      <c r="JU74" s="1173"/>
      <c r="JV74" s="1032"/>
      <c r="JW74" s="1173"/>
      <c r="JX74" s="1032"/>
      <c r="JY74" s="1173"/>
      <c r="JZ74" s="1032"/>
      <c r="KA74" s="1173"/>
      <c r="KB74" s="1032"/>
      <c r="KC74" s="1173"/>
      <c r="KD74" s="1032"/>
      <c r="KE74" s="1173"/>
      <c r="KF74" s="1032"/>
      <c r="KG74" s="1173"/>
      <c r="KH74" s="1032"/>
      <c r="KI74" s="1173"/>
      <c r="KJ74" s="1032"/>
      <c r="KK74" s="1173"/>
      <c r="KL74" s="1032"/>
      <c r="KM74" s="1173"/>
      <c r="KN74" s="1032"/>
      <c r="KO74" s="1173"/>
      <c r="KP74" s="1032"/>
      <c r="KQ74" s="1173"/>
      <c r="KR74" s="1032"/>
      <c r="KS74" s="1173"/>
      <c r="KT74" s="1032"/>
      <c r="KU74" s="1173"/>
      <c r="KV74" s="1032"/>
      <c r="KW74" s="1173"/>
      <c r="KX74" s="1032"/>
      <c r="KY74" s="1173"/>
      <c r="KZ74" s="1032"/>
      <c r="LA74" s="1173"/>
      <c r="LB74" s="1032"/>
      <c r="LC74" s="1173"/>
      <c r="LD74" s="1032"/>
      <c r="LE74" s="1173"/>
      <c r="LF74" s="1032"/>
      <c r="LG74" s="1173"/>
      <c r="LH74" s="1032"/>
      <c r="LI74" s="1173"/>
      <c r="LJ74" s="1032"/>
      <c r="LK74" s="1173"/>
      <c r="LL74" s="1032"/>
      <c r="LM74" s="1173"/>
      <c r="LN74" s="1032"/>
      <c r="LO74" s="1173"/>
      <c r="LP74" s="1032"/>
      <c r="LQ74" s="1173"/>
      <c r="LR74" s="1032"/>
      <c r="LS74" s="1173"/>
      <c r="LT74" s="1032"/>
      <c r="LU74" s="1173"/>
      <c r="LV74" s="1032"/>
      <c r="LW74" s="1173"/>
      <c r="LX74" s="1032"/>
      <c r="LY74" s="1173"/>
      <c r="LZ74" s="1032"/>
      <c r="MA74" s="1173"/>
      <c r="MB74" s="1032"/>
      <c r="MC74" s="1173"/>
      <c r="MD74" s="1032"/>
      <c r="ME74" s="1173"/>
      <c r="MF74" s="1032"/>
      <c r="MG74" s="1173"/>
      <c r="MH74" s="1032"/>
      <c r="MI74" s="1173"/>
      <c r="MJ74" s="1032"/>
      <c r="MK74" s="1173"/>
      <c r="ML74" s="1032"/>
      <c r="MM74" s="1173"/>
      <c r="MN74" s="1032"/>
      <c r="MO74" s="1173"/>
      <c r="MP74" s="1032"/>
      <c r="MQ74" s="1173"/>
      <c r="MR74" s="1032"/>
      <c r="MS74" s="1173"/>
      <c r="MT74" s="1032"/>
      <c r="MU74" s="1173"/>
      <c r="MV74" s="1032"/>
      <c r="MW74" s="1173"/>
      <c r="MX74" s="1032"/>
      <c r="MY74" s="1173"/>
      <c r="MZ74" s="1032"/>
      <c r="NA74" s="1173"/>
      <c r="NB74" s="1032"/>
      <c r="NC74" s="1173"/>
      <c r="ND74" s="1032"/>
      <c r="NE74" s="1173"/>
      <c r="NF74" s="1032"/>
      <c r="NG74" s="1173"/>
      <c r="NH74" s="1032"/>
      <c r="NI74" s="1173"/>
      <c r="NJ74" s="1032"/>
      <c r="NK74" s="1173"/>
      <c r="NL74" s="1032"/>
      <c r="NM74" s="1173"/>
      <c r="NN74" s="1032"/>
      <c r="NO74" s="1173"/>
      <c r="NP74" s="1032"/>
      <c r="NQ74" s="1173"/>
      <c r="NR74" s="1032"/>
      <c r="NS74" s="298" t="s">
        <v>1290</v>
      </c>
      <c r="OF74" s="767">
        <v>0</v>
      </c>
    </row>
    <row s="1644" customFormat="1" customHeight="1" ht="45" hidden="1">
      <c r="A75" s="2401"/>
      <c r="B75" s="520" t="s">
        <v>1061</v>
      </c>
      <c r="D75" s="674" t="s">
        <v>1311</v>
      </c>
      <c r="E75" s="676" t="s">
        <v>1564</v>
      </c>
      <c r="F75" s="730" t="s">
        <v>779</v>
      </c>
      <c r="G75" s="391"/>
      <c r="H75" s="1032"/>
      <c r="I75" s="391"/>
      <c r="J75" s="1032"/>
      <c r="K75" s="1173"/>
      <c r="L75" s="1032"/>
      <c r="M75" s="1173"/>
      <c r="N75" s="1032"/>
      <c r="O75" s="1173"/>
      <c r="P75" s="1032"/>
      <c r="Q75" s="1173"/>
      <c r="R75" s="1032"/>
      <c r="S75" s="1173"/>
      <c r="T75" s="1032"/>
      <c r="U75" s="1173"/>
      <c r="V75" s="1032"/>
      <c r="W75" s="1173"/>
      <c r="X75" s="1032"/>
      <c r="Y75" s="1173"/>
      <c r="Z75" s="1032"/>
      <c r="AA75" s="1173"/>
      <c r="AB75" s="1032"/>
      <c r="AC75" s="1173"/>
      <c r="AD75" s="1032"/>
      <c r="AE75" s="1173"/>
      <c r="AF75" s="1032"/>
      <c r="AG75" s="1173"/>
      <c r="AH75" s="1032"/>
      <c r="AI75" s="1173"/>
      <c r="AJ75" s="1032"/>
      <c r="AK75" s="1173"/>
      <c r="AL75" s="1032"/>
      <c r="AM75" s="1173"/>
      <c r="AN75" s="1032"/>
      <c r="AO75" s="1173"/>
      <c r="AP75" s="1032"/>
      <c r="AQ75" s="1173"/>
      <c r="AR75" s="1032"/>
      <c r="AS75" s="1173"/>
      <c r="AT75" s="1032"/>
      <c r="AU75" s="1173"/>
      <c r="AV75" s="1032"/>
      <c r="AW75" s="1173"/>
      <c r="AX75" s="1032"/>
      <c r="AY75" s="1173"/>
      <c r="AZ75" s="1032"/>
      <c r="BA75" s="1173"/>
      <c r="BB75" s="1032"/>
      <c r="BC75" s="1173"/>
      <c r="BD75" s="1032"/>
      <c r="BE75" s="1173"/>
      <c r="BF75" s="1032"/>
      <c r="BG75" s="1173"/>
      <c r="BH75" s="1032"/>
      <c r="BI75" s="1173"/>
      <c r="BJ75" s="1032"/>
      <c r="BK75" s="1173"/>
      <c r="BL75" s="1032"/>
      <c r="BM75" s="1173"/>
      <c r="BN75" s="1032"/>
      <c r="BO75" s="1173"/>
      <c r="BP75" s="1032"/>
      <c r="BQ75" s="1173"/>
      <c r="BR75" s="1032"/>
      <c r="BS75" s="1173"/>
      <c r="BT75" s="1032"/>
      <c r="BU75" s="1173"/>
      <c r="BV75" s="1032"/>
      <c r="BW75" s="1173"/>
      <c r="BX75" s="1032"/>
      <c r="BY75" s="1173"/>
      <c r="BZ75" s="1032"/>
      <c r="CA75" s="1173"/>
      <c r="CB75" s="1032"/>
      <c r="CC75" s="1173"/>
      <c r="CD75" s="1032"/>
      <c r="CE75" s="1173"/>
      <c r="CF75" s="1032"/>
      <c r="CG75" s="1173"/>
      <c r="CH75" s="1032"/>
      <c r="CI75" s="1173"/>
      <c r="CJ75" s="1032"/>
      <c r="CK75" s="1173"/>
      <c r="CL75" s="1032"/>
      <c r="CM75" s="1173"/>
      <c r="CN75" s="1032"/>
      <c r="CO75" s="1173"/>
      <c r="CP75" s="1032"/>
      <c r="CQ75" s="1173"/>
      <c r="CR75" s="1032"/>
      <c r="CS75" s="1173"/>
      <c r="CT75" s="1032"/>
      <c r="CU75" s="1173"/>
      <c r="CV75" s="1032"/>
      <c r="CW75" s="1173"/>
      <c r="CX75" s="1032"/>
      <c r="CY75" s="1173"/>
      <c r="CZ75" s="1032"/>
      <c r="DA75" s="1173"/>
      <c r="DB75" s="1032"/>
      <c r="DC75" s="1173"/>
      <c r="DD75" s="1032"/>
      <c r="DE75" s="1173"/>
      <c r="DF75" s="1032"/>
      <c r="DG75" s="1173"/>
      <c r="DH75" s="1032"/>
      <c r="DI75" s="1173"/>
      <c r="DJ75" s="1032"/>
      <c r="DK75" s="1173"/>
      <c r="DL75" s="1032"/>
      <c r="DM75" s="1173"/>
      <c r="DN75" s="1032"/>
      <c r="DO75" s="1173"/>
      <c r="DP75" s="1032"/>
      <c r="DQ75" s="1173"/>
      <c r="DR75" s="1032"/>
      <c r="DS75" s="1173"/>
      <c r="DT75" s="1032"/>
      <c r="DU75" s="1173"/>
      <c r="DV75" s="1032"/>
      <c r="DW75" s="1173"/>
      <c r="DX75" s="1032"/>
      <c r="DY75" s="1173"/>
      <c r="DZ75" s="1032"/>
      <c r="EA75" s="1173"/>
      <c r="EB75" s="1032"/>
      <c r="EC75" s="1173"/>
      <c r="ED75" s="1032"/>
      <c r="EE75" s="1173"/>
      <c r="EF75" s="1032"/>
      <c r="EG75" s="1173"/>
      <c r="EH75" s="1032"/>
      <c r="EI75" s="1173"/>
      <c r="EJ75" s="1032"/>
      <c r="EK75" s="1173"/>
      <c r="EL75" s="1032"/>
      <c r="EM75" s="1173"/>
      <c r="EN75" s="1032"/>
      <c r="EO75" s="1173"/>
      <c r="EP75" s="1032"/>
      <c r="EQ75" s="1173"/>
      <c r="ER75" s="1032"/>
      <c r="ES75" s="1173"/>
      <c r="ET75" s="1032"/>
      <c r="EU75" s="1173"/>
      <c r="EV75" s="1032"/>
      <c r="EW75" s="1173"/>
      <c r="EX75" s="1032"/>
      <c r="EY75" s="1173"/>
      <c r="EZ75" s="1032"/>
      <c r="FA75" s="1173"/>
      <c r="FB75" s="1032"/>
      <c r="FC75" s="1173"/>
      <c r="FD75" s="1032"/>
      <c r="FE75" s="1173"/>
      <c r="FF75" s="1032"/>
      <c r="FG75" s="1173"/>
      <c r="FH75" s="1032"/>
      <c r="FI75" s="1173"/>
      <c r="FJ75" s="1032"/>
      <c r="FK75" s="1173"/>
      <c r="FL75" s="1032"/>
      <c r="FM75" s="1173"/>
      <c r="FN75" s="1032"/>
      <c r="FO75" s="1173"/>
      <c r="FP75" s="1032"/>
      <c r="FQ75" s="1173"/>
      <c r="FR75" s="1032"/>
      <c r="FS75" s="1173"/>
      <c r="FT75" s="1032"/>
      <c r="FU75" s="1173"/>
      <c r="FV75" s="1032"/>
      <c r="FW75" s="1173"/>
      <c r="FX75" s="1032"/>
      <c r="FY75" s="1173"/>
      <c r="FZ75" s="1032"/>
      <c r="GA75" s="1173"/>
      <c r="GB75" s="1032"/>
      <c r="GC75" s="1173"/>
      <c r="GD75" s="1032"/>
      <c r="GE75" s="1173"/>
      <c r="GF75" s="1032"/>
      <c r="GG75" s="1173"/>
      <c r="GH75" s="1032"/>
      <c r="GI75" s="1173"/>
      <c r="GJ75" s="1032"/>
      <c r="GK75" s="1173"/>
      <c r="GL75" s="1032"/>
      <c r="GM75" s="1173"/>
      <c r="GN75" s="1032"/>
      <c r="GO75" s="1173"/>
      <c r="GP75" s="1032"/>
      <c r="GQ75" s="1173"/>
      <c r="GR75" s="1032"/>
      <c r="GS75" s="1173"/>
      <c r="GT75" s="1032"/>
      <c r="GU75" s="1173"/>
      <c r="GV75" s="1032"/>
      <c r="GW75" s="1173"/>
      <c r="GX75" s="1032"/>
      <c r="GY75" s="1173"/>
      <c r="GZ75" s="1032"/>
      <c r="HA75" s="1173"/>
      <c r="HB75" s="1032"/>
      <c r="HC75" s="1173"/>
      <c r="HD75" s="1032"/>
      <c r="HE75" s="1173"/>
      <c r="HF75" s="1032"/>
      <c r="HG75" s="1173"/>
      <c r="HH75" s="1032"/>
      <c r="HI75" s="1173"/>
      <c r="HJ75" s="1032"/>
      <c r="HK75" s="1173"/>
      <c r="HL75" s="1032"/>
      <c r="HM75" s="1173"/>
      <c r="HN75" s="1032"/>
      <c r="HO75" s="1173"/>
      <c r="HP75" s="1032"/>
      <c r="HQ75" s="1173"/>
      <c r="HR75" s="1032"/>
      <c r="HS75" s="1173"/>
      <c r="HT75" s="1032"/>
      <c r="HU75" s="1173"/>
      <c r="HV75" s="1032"/>
      <c r="HW75" s="1173"/>
      <c r="HX75" s="1032"/>
      <c r="HY75" s="1173"/>
      <c r="HZ75" s="1032"/>
      <c r="IA75" s="1173"/>
      <c r="IB75" s="1032"/>
      <c r="IC75" s="1173"/>
      <c r="ID75" s="1032"/>
      <c r="IE75" s="1173"/>
      <c r="IF75" s="1032"/>
      <c r="IG75" s="1173"/>
      <c r="IH75" s="1032"/>
      <c r="II75" s="1173"/>
      <c r="IJ75" s="1032"/>
      <c r="IK75" s="1173"/>
      <c r="IL75" s="1032"/>
      <c r="IM75" s="1173"/>
      <c r="IN75" s="1032"/>
      <c r="IO75" s="1173"/>
      <c r="IP75" s="1032"/>
      <c r="IQ75" s="1173"/>
      <c r="IR75" s="1032"/>
      <c r="IS75" s="1173"/>
      <c r="IT75" s="1032"/>
      <c r="IU75" s="1173"/>
      <c r="IV75" s="1032"/>
      <c r="IW75" s="1173"/>
      <c r="IX75" s="1032"/>
      <c r="IY75" s="1173"/>
      <c r="IZ75" s="1032"/>
      <c r="JA75" s="1173"/>
      <c r="JB75" s="1032"/>
      <c r="JC75" s="1173"/>
      <c r="JD75" s="1032"/>
      <c r="JE75" s="1173"/>
      <c r="JF75" s="1032"/>
      <c r="JG75" s="1173"/>
      <c r="JH75" s="1032"/>
      <c r="JI75" s="1173"/>
      <c r="JJ75" s="1032"/>
      <c r="JK75" s="1173"/>
      <c r="JL75" s="1032"/>
      <c r="JM75" s="1173"/>
      <c r="JN75" s="1032"/>
      <c r="JO75" s="1173"/>
      <c r="JP75" s="1032"/>
      <c r="JQ75" s="1173"/>
      <c r="JR75" s="1032"/>
      <c r="JS75" s="1173"/>
      <c r="JT75" s="1032"/>
      <c r="JU75" s="1173"/>
      <c r="JV75" s="1032"/>
      <c r="JW75" s="1173"/>
      <c r="JX75" s="1032"/>
      <c r="JY75" s="1173"/>
      <c r="JZ75" s="1032"/>
      <c r="KA75" s="1173"/>
      <c r="KB75" s="1032"/>
      <c r="KC75" s="1173"/>
      <c r="KD75" s="1032"/>
      <c r="KE75" s="1173"/>
      <c r="KF75" s="1032"/>
      <c r="KG75" s="1173"/>
      <c r="KH75" s="1032"/>
      <c r="KI75" s="1173"/>
      <c r="KJ75" s="1032"/>
      <c r="KK75" s="1173"/>
      <c r="KL75" s="1032"/>
      <c r="KM75" s="1173"/>
      <c r="KN75" s="1032"/>
      <c r="KO75" s="1173"/>
      <c r="KP75" s="1032"/>
      <c r="KQ75" s="1173"/>
      <c r="KR75" s="1032"/>
      <c r="KS75" s="1173"/>
      <c r="KT75" s="1032"/>
      <c r="KU75" s="1173"/>
      <c r="KV75" s="1032"/>
      <c r="KW75" s="1173"/>
      <c r="KX75" s="1032"/>
      <c r="KY75" s="1173"/>
      <c r="KZ75" s="1032"/>
      <c r="LA75" s="1173"/>
      <c r="LB75" s="1032"/>
      <c r="LC75" s="1173"/>
      <c r="LD75" s="1032"/>
      <c r="LE75" s="1173"/>
      <c r="LF75" s="1032"/>
      <c r="LG75" s="1173"/>
      <c r="LH75" s="1032"/>
      <c r="LI75" s="1173"/>
      <c r="LJ75" s="1032"/>
      <c r="LK75" s="1173"/>
      <c r="LL75" s="1032"/>
      <c r="LM75" s="1173"/>
      <c r="LN75" s="1032"/>
      <c r="LO75" s="1173"/>
      <c r="LP75" s="1032"/>
      <c r="LQ75" s="1173"/>
      <c r="LR75" s="1032"/>
      <c r="LS75" s="1173"/>
      <c r="LT75" s="1032"/>
      <c r="LU75" s="1173"/>
      <c r="LV75" s="1032"/>
      <c r="LW75" s="1173"/>
      <c r="LX75" s="1032"/>
      <c r="LY75" s="1173"/>
      <c r="LZ75" s="1032"/>
      <c r="MA75" s="1173"/>
      <c r="MB75" s="1032"/>
      <c r="MC75" s="1173"/>
      <c r="MD75" s="1032"/>
      <c r="ME75" s="1173"/>
      <c r="MF75" s="1032"/>
      <c r="MG75" s="1173"/>
      <c r="MH75" s="1032"/>
      <c r="MI75" s="1173"/>
      <c r="MJ75" s="1032"/>
      <c r="MK75" s="1173"/>
      <c r="ML75" s="1032"/>
      <c r="MM75" s="1173"/>
      <c r="MN75" s="1032"/>
      <c r="MO75" s="1173"/>
      <c r="MP75" s="1032"/>
      <c r="MQ75" s="1173"/>
      <c r="MR75" s="1032"/>
      <c r="MS75" s="1173"/>
      <c r="MT75" s="1032"/>
      <c r="MU75" s="1173"/>
      <c r="MV75" s="1032"/>
      <c r="MW75" s="1173"/>
      <c r="MX75" s="1032"/>
      <c r="MY75" s="1173"/>
      <c r="MZ75" s="1032"/>
      <c r="NA75" s="1173"/>
      <c r="NB75" s="1032"/>
      <c r="NC75" s="1173"/>
      <c r="ND75" s="1032"/>
      <c r="NE75" s="1173"/>
      <c r="NF75" s="1032"/>
      <c r="NG75" s="1173"/>
      <c r="NH75" s="1032"/>
      <c r="NI75" s="1173"/>
      <c r="NJ75" s="1032"/>
      <c r="NK75" s="1173"/>
      <c r="NL75" s="1032"/>
      <c r="NM75" s="1173"/>
      <c r="NN75" s="1032"/>
      <c r="NO75" s="1173"/>
      <c r="NP75" s="1032"/>
      <c r="NQ75" s="1173"/>
      <c r="NR75" s="1032"/>
      <c r="NS75" s="298" t="s">
        <v>1290</v>
      </c>
      <c r="OF75" s="767">
        <v>0</v>
      </c>
    </row>
    <row s="1644" customFormat="1" customHeight="1" ht="11.549999999999999">
      <c r="A76" s="1042"/>
      <c r="B76" s="527"/>
      <c r="D76" s="1043"/>
      <c r="E76" s="1044"/>
      <c r="K76" s="1644"/>
      <c r="L76" s="1644"/>
      <c r="M76" s="1644"/>
      <c r="N76" s="1644"/>
      <c r="O76" s="1644"/>
      <c r="P76" s="1644"/>
      <c r="Q76" s="1644"/>
      <c r="R76" s="1644"/>
      <c r="S76" s="1644"/>
      <c r="T76" s="1644"/>
      <c r="U76" s="1644"/>
      <c r="V76" s="1644"/>
      <c r="W76" s="1644"/>
      <c r="X76" s="1644"/>
      <c r="Y76" s="1644"/>
      <c r="Z76" s="1644"/>
      <c r="AA76" s="1644"/>
      <c r="AB76" s="1644"/>
      <c r="AC76" s="1644"/>
      <c r="AD76" s="1644"/>
      <c r="AE76" s="1644"/>
      <c r="AF76" s="1644"/>
      <c r="AG76" s="1644"/>
      <c r="AH76" s="1644"/>
      <c r="AI76" s="1644"/>
      <c r="AJ76" s="1644"/>
      <c r="AK76" s="1644"/>
      <c r="AL76" s="1644"/>
      <c r="AM76" s="1644"/>
      <c r="AN76" s="1644"/>
      <c r="AO76" s="1644"/>
      <c r="AP76" s="1644"/>
      <c r="AQ76" s="1644"/>
      <c r="AR76" s="1644"/>
      <c r="AS76" s="1644"/>
      <c r="AT76" s="1644"/>
      <c r="AU76" s="1644"/>
      <c r="AV76" s="1644"/>
      <c r="AW76" s="1644"/>
      <c r="AX76" s="1644"/>
      <c r="AY76" s="1644"/>
      <c r="AZ76" s="1644"/>
      <c r="BA76" s="1644"/>
      <c r="BB76" s="1644"/>
      <c r="BC76" s="1644"/>
      <c r="BD76" s="1644"/>
      <c r="BE76" s="1644"/>
      <c r="BF76" s="1644"/>
      <c r="BG76" s="1644"/>
      <c r="BH76" s="1644"/>
      <c r="BI76" s="1644"/>
      <c r="BJ76" s="1644"/>
      <c r="BK76" s="1644"/>
      <c r="BL76" s="1644"/>
      <c r="BM76" s="1644"/>
      <c r="BN76" s="1644"/>
      <c r="BO76" s="1644"/>
      <c r="BP76" s="1644"/>
      <c r="BQ76" s="1644"/>
      <c r="BR76" s="1644"/>
      <c r="BS76" s="1644"/>
      <c r="BT76" s="1644"/>
      <c r="BU76" s="1644"/>
      <c r="BV76" s="1644"/>
      <c r="BW76" s="1644"/>
      <c r="BX76" s="1644"/>
      <c r="BY76" s="1644"/>
      <c r="BZ76" s="1644"/>
      <c r="CA76" s="1644"/>
      <c r="CB76" s="1644"/>
      <c r="CC76" s="1644"/>
      <c r="CD76" s="1644"/>
      <c r="CE76" s="1644"/>
      <c r="CF76" s="1644"/>
      <c r="CG76" s="1644"/>
      <c r="CH76" s="1644"/>
      <c r="CI76" s="1644"/>
      <c r="CJ76" s="1644"/>
      <c r="CK76" s="1644"/>
      <c r="CL76" s="1644"/>
      <c r="CM76" s="1644"/>
      <c r="CN76" s="1644"/>
      <c r="CO76" s="1644"/>
      <c r="CP76" s="1644"/>
      <c r="CQ76" s="1644"/>
      <c r="CR76" s="1644"/>
      <c r="CS76" s="1644"/>
      <c r="CT76" s="1644"/>
      <c r="CU76" s="1644"/>
      <c r="CV76" s="1644"/>
      <c r="CW76" s="1644"/>
      <c r="CX76" s="1644"/>
      <c r="CY76" s="1644"/>
      <c r="CZ76" s="1644"/>
      <c r="DA76" s="1644"/>
      <c r="DB76" s="1644"/>
      <c r="DC76" s="1644"/>
      <c r="DD76" s="1644"/>
      <c r="DE76" s="1644"/>
      <c r="DF76" s="1644"/>
      <c r="DG76" s="1644"/>
      <c r="DH76" s="1644"/>
      <c r="DI76" s="1644"/>
      <c r="DJ76" s="1644"/>
      <c r="DK76" s="1644"/>
      <c r="DL76" s="1644"/>
      <c r="DM76" s="1644"/>
      <c r="DN76" s="1644"/>
      <c r="DO76" s="1644"/>
      <c r="DP76" s="1644"/>
      <c r="DQ76" s="1644"/>
      <c r="DR76" s="1644"/>
      <c r="DS76" s="1644"/>
      <c r="DT76" s="1644"/>
      <c r="DU76" s="1644"/>
      <c r="DV76" s="1644"/>
      <c r="DW76" s="1644"/>
      <c r="DX76" s="1644"/>
      <c r="DY76" s="1644"/>
      <c r="DZ76" s="1644"/>
      <c r="EA76" s="1644"/>
      <c r="EB76" s="1644"/>
      <c r="EC76" s="1644"/>
      <c r="ED76" s="1644"/>
      <c r="EE76" s="1644"/>
      <c r="EF76" s="1644"/>
      <c r="EG76" s="1644"/>
      <c r="EH76" s="1644"/>
      <c r="EI76" s="1644"/>
      <c r="EJ76" s="1644"/>
      <c r="EK76" s="1644"/>
      <c r="EL76" s="1644"/>
      <c r="EM76" s="1644"/>
      <c r="EN76" s="1644"/>
      <c r="EO76" s="1644"/>
      <c r="EP76" s="1644"/>
      <c r="EQ76" s="1644"/>
      <c r="ER76" s="1644"/>
      <c r="ES76" s="1644"/>
      <c r="ET76" s="1644"/>
      <c r="EU76" s="1644"/>
      <c r="EV76" s="1644"/>
      <c r="EW76" s="1644"/>
      <c r="EX76" s="1644"/>
      <c r="EY76" s="1644"/>
      <c r="EZ76" s="1644"/>
      <c r="FA76" s="1644"/>
      <c r="FB76" s="1644"/>
      <c r="FC76" s="1644"/>
      <c r="FD76" s="1644"/>
      <c r="FE76" s="1644"/>
      <c r="FF76" s="1644"/>
      <c r="FG76" s="1644"/>
      <c r="FH76" s="1644"/>
      <c r="FI76" s="1644"/>
      <c r="FJ76" s="1644"/>
      <c r="FK76" s="1644"/>
      <c r="FL76" s="1644"/>
      <c r="FM76" s="1644"/>
      <c r="FN76" s="1644"/>
      <c r="FO76" s="1644"/>
      <c r="FP76" s="1644"/>
      <c r="FQ76" s="1644"/>
      <c r="FR76" s="1644"/>
      <c r="FS76" s="1644"/>
      <c r="FT76" s="1644"/>
      <c r="FU76" s="1644"/>
      <c r="FV76" s="1644"/>
      <c r="FW76" s="1644"/>
      <c r="FX76" s="1644"/>
      <c r="FY76" s="1644"/>
      <c r="FZ76" s="1644"/>
      <c r="GA76" s="1644"/>
      <c r="GB76" s="1644"/>
      <c r="GC76" s="1644"/>
      <c r="GD76" s="1644"/>
      <c r="GE76" s="1644"/>
      <c r="GF76" s="1644"/>
      <c r="GG76" s="1644"/>
      <c r="GH76" s="1644"/>
      <c r="GI76" s="1644"/>
      <c r="GJ76" s="1644"/>
      <c r="GK76" s="1644"/>
      <c r="GL76" s="1644"/>
      <c r="GM76" s="1644"/>
      <c r="GN76" s="1644"/>
      <c r="GO76" s="1644"/>
      <c r="GP76" s="1644"/>
      <c r="GQ76" s="1644"/>
      <c r="GR76" s="1644"/>
      <c r="GS76" s="1644"/>
      <c r="GT76" s="1644"/>
      <c r="GU76" s="1644"/>
      <c r="GV76" s="1644"/>
      <c r="GW76" s="1644"/>
      <c r="GX76" s="1644"/>
      <c r="GY76" s="1644"/>
      <c r="GZ76" s="1644"/>
      <c r="HA76" s="1644"/>
      <c r="HB76" s="1644"/>
      <c r="HC76" s="1644"/>
      <c r="HD76" s="1644"/>
      <c r="HE76" s="1644"/>
      <c r="HF76" s="1644"/>
      <c r="HG76" s="1644"/>
      <c r="HH76" s="1644"/>
      <c r="HI76" s="1644"/>
      <c r="HJ76" s="1644"/>
      <c r="HK76" s="1644"/>
      <c r="HL76" s="1644"/>
      <c r="HM76" s="1644"/>
      <c r="HN76" s="1644"/>
      <c r="HO76" s="1644"/>
      <c r="HP76" s="1644"/>
      <c r="HQ76" s="1644"/>
      <c r="HR76" s="1644"/>
      <c r="HS76" s="1644"/>
      <c r="HT76" s="1644"/>
      <c r="HU76" s="1644"/>
      <c r="HV76" s="1644"/>
      <c r="HW76" s="1644"/>
      <c r="HX76" s="1644"/>
      <c r="HY76" s="1644"/>
      <c r="HZ76" s="1644"/>
      <c r="IA76" s="1644"/>
      <c r="IB76" s="1644"/>
      <c r="IC76" s="1644"/>
      <c r="ID76" s="1644"/>
      <c r="IE76" s="1644"/>
      <c r="IF76" s="1644"/>
      <c r="IG76" s="1644"/>
      <c r="IH76" s="1644"/>
      <c r="II76" s="1644"/>
      <c r="IJ76" s="1644"/>
      <c r="IK76" s="1644"/>
      <c r="IL76" s="1644"/>
      <c r="IM76" s="1644"/>
      <c r="IN76" s="1644"/>
      <c r="IO76" s="1644"/>
      <c r="IP76" s="1644"/>
      <c r="IQ76" s="1644"/>
      <c r="IR76" s="1644"/>
      <c r="IS76" s="1644"/>
      <c r="IT76" s="1644"/>
      <c r="IU76" s="1644"/>
      <c r="IV76" s="1644"/>
      <c r="IW76" s="1644"/>
      <c r="IX76" s="1644"/>
      <c r="IY76" s="1644"/>
      <c r="IZ76" s="1644"/>
      <c r="JA76" s="1644"/>
      <c r="JB76" s="1644"/>
      <c r="JC76" s="1644"/>
      <c r="JD76" s="1644"/>
      <c r="JE76" s="1644"/>
      <c r="JF76" s="1644"/>
      <c r="JG76" s="1644"/>
      <c r="JH76" s="1644"/>
      <c r="JI76" s="1644"/>
      <c r="JJ76" s="1644"/>
      <c r="JK76" s="1644"/>
      <c r="JL76" s="1644"/>
      <c r="JM76" s="1644"/>
      <c r="JN76" s="1644"/>
      <c r="JO76" s="1644"/>
      <c r="JP76" s="1644"/>
      <c r="JQ76" s="1644"/>
      <c r="JR76" s="1644"/>
      <c r="JS76" s="1644"/>
      <c r="JT76" s="1644"/>
      <c r="JU76" s="1644"/>
      <c r="JV76" s="1644"/>
      <c r="JW76" s="1644"/>
      <c r="JX76" s="1644"/>
      <c r="JY76" s="1644"/>
      <c r="JZ76" s="1644"/>
      <c r="KA76" s="1644"/>
      <c r="KB76" s="1644"/>
      <c r="KC76" s="1644"/>
      <c r="KD76" s="1644"/>
      <c r="KE76" s="1644"/>
      <c r="KF76" s="1644"/>
      <c r="KG76" s="1644"/>
      <c r="KH76" s="1644"/>
      <c r="KI76" s="1644"/>
      <c r="KJ76" s="1644"/>
      <c r="KK76" s="1644"/>
      <c r="KL76" s="1644"/>
      <c r="KM76" s="1644"/>
      <c r="KN76" s="1644"/>
      <c r="KO76" s="1644"/>
      <c r="KP76" s="1644"/>
      <c r="KQ76" s="1644"/>
      <c r="KR76" s="1644"/>
      <c r="KS76" s="1644"/>
      <c r="KT76" s="1644"/>
      <c r="KU76" s="1644"/>
      <c r="KV76" s="1644"/>
      <c r="KW76" s="1644"/>
      <c r="KX76" s="1644"/>
      <c r="KY76" s="1644"/>
      <c r="KZ76" s="1644"/>
      <c r="LA76" s="1644"/>
      <c r="LB76" s="1644"/>
      <c r="LC76" s="1644"/>
      <c r="LD76" s="1644"/>
      <c r="LE76" s="1644"/>
      <c r="LF76" s="1644"/>
      <c r="LG76" s="1644"/>
      <c r="LH76" s="1644"/>
      <c r="LI76" s="1644"/>
      <c r="LJ76" s="1644"/>
      <c r="LK76" s="1644"/>
      <c r="LL76" s="1644"/>
      <c r="LM76" s="1644"/>
      <c r="LN76" s="1644"/>
      <c r="LO76" s="1644"/>
      <c r="LP76" s="1644"/>
      <c r="LQ76" s="1644"/>
      <c r="LR76" s="1644"/>
      <c r="LS76" s="1644"/>
      <c r="LT76" s="1644"/>
      <c r="LU76" s="1644"/>
      <c r="LV76" s="1644"/>
      <c r="LW76" s="1644"/>
      <c r="LX76" s="1644"/>
      <c r="LY76" s="1644"/>
      <c r="LZ76" s="1644"/>
      <c r="MA76" s="1644"/>
      <c r="MB76" s="1644"/>
      <c r="MC76" s="1644"/>
      <c r="MD76" s="1644"/>
      <c r="ME76" s="1644"/>
      <c r="MF76" s="1644"/>
      <c r="MG76" s="1644"/>
      <c r="MH76" s="1644"/>
      <c r="MI76" s="1644"/>
      <c r="MJ76" s="1644"/>
      <c r="MK76" s="1644"/>
      <c r="ML76" s="1644"/>
      <c r="MM76" s="1644"/>
      <c r="MN76" s="1644"/>
      <c r="MO76" s="1644"/>
      <c r="MP76" s="1644"/>
      <c r="MQ76" s="1644"/>
      <c r="MR76" s="1644"/>
      <c r="MS76" s="1644"/>
      <c r="MT76" s="1644"/>
      <c r="MU76" s="1644"/>
      <c r="MV76" s="1644"/>
      <c r="MW76" s="1644"/>
      <c r="MX76" s="1644"/>
      <c r="MY76" s="1644"/>
      <c r="MZ76" s="1644"/>
      <c r="NA76" s="1644"/>
      <c r="NB76" s="1644"/>
      <c r="NC76" s="1644"/>
      <c r="ND76" s="1644"/>
      <c r="NE76" s="1644"/>
      <c r="NF76" s="1644"/>
      <c r="NG76" s="1644"/>
      <c r="NH76" s="1644"/>
      <c r="NI76" s="1644"/>
      <c r="NJ76" s="1644"/>
      <c r="NK76" s="1644"/>
      <c r="NL76" s="1644"/>
      <c r="NM76" s="1644"/>
      <c r="NN76" s="1644"/>
      <c r="NO76" s="1644"/>
      <c r="NP76" s="1644"/>
      <c r="NQ76" s="1644"/>
      <c r="NR76" s="1644"/>
      <c r="OF76" s="518">
        <v>11</v>
      </c>
    </row>
    <row s="1644" customFormat="1" customHeight="1" ht="11.25" hidden="1">
      <c r="A77" s="2401" t="s">
        <v>1565</v>
      </c>
      <c r="B77" s="520"/>
      <c r="D77" s="674">
        <v>1</v>
      </c>
      <c r="E77" s="675" t="s">
        <v>1566</v>
      </c>
      <c r="F77" s="730" t="s">
        <v>1468</v>
      </c>
      <c r="G77" s="733"/>
      <c r="H77" s="1032"/>
      <c r="I77" s="733"/>
      <c r="J77" s="1032"/>
      <c r="K77" s="733"/>
      <c r="L77" s="1032"/>
      <c r="M77" s="733"/>
      <c r="N77" s="1032"/>
      <c r="O77" s="733"/>
      <c r="P77" s="1032"/>
      <c r="Q77" s="733"/>
      <c r="R77" s="1032"/>
      <c r="S77" s="733"/>
      <c r="T77" s="1032"/>
      <c r="U77" s="733"/>
      <c r="V77" s="1032"/>
      <c r="W77" s="733"/>
      <c r="X77" s="1032"/>
      <c r="Y77" s="733"/>
      <c r="Z77" s="1032"/>
      <c r="AA77" s="733"/>
      <c r="AB77" s="1032"/>
      <c r="AC77" s="733"/>
      <c r="AD77" s="1032"/>
      <c r="AE77" s="733"/>
      <c r="AF77" s="1032"/>
      <c r="AG77" s="733"/>
      <c r="AH77" s="1032"/>
      <c r="AI77" s="733"/>
      <c r="AJ77" s="1032"/>
      <c r="AK77" s="733"/>
      <c r="AL77" s="1032"/>
      <c r="AM77" s="733"/>
      <c r="AN77" s="1032"/>
      <c r="AO77" s="733"/>
      <c r="AP77" s="1032"/>
      <c r="AQ77" s="733"/>
      <c r="AR77" s="1032"/>
      <c r="AS77" s="733"/>
      <c r="AT77" s="1032"/>
      <c r="AU77" s="733"/>
      <c r="AV77" s="1032"/>
      <c r="AW77" s="733"/>
      <c r="AX77" s="1032"/>
      <c r="AY77" s="733"/>
      <c r="AZ77" s="1032"/>
      <c r="BA77" s="733"/>
      <c r="BB77" s="1032"/>
      <c r="BC77" s="733"/>
      <c r="BD77" s="1032"/>
      <c r="BE77" s="733"/>
      <c r="BF77" s="1032"/>
      <c r="BG77" s="733"/>
      <c r="BH77" s="1032"/>
      <c r="BI77" s="733"/>
      <c r="BJ77" s="1032"/>
      <c r="BK77" s="733"/>
      <c r="BL77" s="1032"/>
      <c r="BM77" s="733"/>
      <c r="BN77" s="1032"/>
      <c r="BO77" s="733"/>
      <c r="BP77" s="1032"/>
      <c r="BQ77" s="733"/>
      <c r="BR77" s="1032"/>
      <c r="BS77" s="733"/>
      <c r="BT77" s="1032"/>
      <c r="BU77" s="733"/>
      <c r="BV77" s="1032"/>
      <c r="BW77" s="733"/>
      <c r="BX77" s="1032"/>
      <c r="BY77" s="733"/>
      <c r="BZ77" s="1032"/>
      <c r="CA77" s="733"/>
      <c r="CB77" s="1032"/>
      <c r="CC77" s="733"/>
      <c r="CD77" s="1032"/>
      <c r="CE77" s="733"/>
      <c r="CF77" s="1032"/>
      <c r="CG77" s="733"/>
      <c r="CH77" s="1032"/>
      <c r="CI77" s="733"/>
      <c r="CJ77" s="1032"/>
      <c r="CK77" s="733"/>
      <c r="CL77" s="1032"/>
      <c r="CM77" s="733"/>
      <c r="CN77" s="1032"/>
      <c r="CO77" s="733"/>
      <c r="CP77" s="1032"/>
      <c r="CQ77" s="733"/>
      <c r="CR77" s="1032"/>
      <c r="CS77" s="733"/>
      <c r="CT77" s="1032"/>
      <c r="CU77" s="733"/>
      <c r="CV77" s="1032"/>
      <c r="CW77" s="733"/>
      <c r="CX77" s="1032"/>
      <c r="CY77" s="733"/>
      <c r="CZ77" s="1032"/>
      <c r="DA77" s="733"/>
      <c r="DB77" s="1032"/>
      <c r="DC77" s="733"/>
      <c r="DD77" s="1032"/>
      <c r="DE77" s="733"/>
      <c r="DF77" s="1032"/>
      <c r="DG77" s="733"/>
      <c r="DH77" s="1032"/>
      <c r="DI77" s="733"/>
      <c r="DJ77" s="1032"/>
      <c r="DK77" s="733"/>
      <c r="DL77" s="1032"/>
      <c r="DM77" s="733"/>
      <c r="DN77" s="1032"/>
      <c r="DO77" s="733"/>
      <c r="DP77" s="1032"/>
      <c r="DQ77" s="733"/>
      <c r="DR77" s="1032"/>
      <c r="DS77" s="733"/>
      <c r="DT77" s="1032"/>
      <c r="DU77" s="733"/>
      <c r="DV77" s="1032"/>
      <c r="DW77" s="733"/>
      <c r="DX77" s="1032"/>
      <c r="DY77" s="733"/>
      <c r="DZ77" s="1032"/>
      <c r="EA77" s="733"/>
      <c r="EB77" s="1032"/>
      <c r="EC77" s="733"/>
      <c r="ED77" s="1032"/>
      <c r="EE77" s="733"/>
      <c r="EF77" s="1032"/>
      <c r="EG77" s="733"/>
      <c r="EH77" s="1032"/>
      <c r="EI77" s="733"/>
      <c r="EJ77" s="1032"/>
      <c r="EK77" s="733"/>
      <c r="EL77" s="1032"/>
      <c r="EM77" s="733"/>
      <c r="EN77" s="1032"/>
      <c r="EO77" s="733"/>
      <c r="EP77" s="1032"/>
      <c r="EQ77" s="733"/>
      <c r="ER77" s="1032"/>
      <c r="ES77" s="733"/>
      <c r="ET77" s="1032"/>
      <c r="EU77" s="733"/>
      <c r="EV77" s="1032"/>
      <c r="EW77" s="733"/>
      <c r="EX77" s="1032"/>
      <c r="EY77" s="733"/>
      <c r="EZ77" s="1032"/>
      <c r="FA77" s="733"/>
      <c r="FB77" s="1032"/>
      <c r="FC77" s="733"/>
      <c r="FD77" s="1032"/>
      <c r="FE77" s="733"/>
      <c r="FF77" s="1032"/>
      <c r="FG77" s="733"/>
      <c r="FH77" s="1032"/>
      <c r="FI77" s="733"/>
      <c r="FJ77" s="1032"/>
      <c r="FK77" s="733"/>
      <c r="FL77" s="1032"/>
      <c r="FM77" s="733"/>
      <c r="FN77" s="1032"/>
      <c r="FO77" s="733"/>
      <c r="FP77" s="1032"/>
      <c r="FQ77" s="733"/>
      <c r="FR77" s="1032"/>
      <c r="FS77" s="733"/>
      <c r="FT77" s="1032"/>
      <c r="FU77" s="733"/>
      <c r="FV77" s="1032"/>
      <c r="FW77" s="733"/>
      <c r="FX77" s="1032"/>
      <c r="FY77" s="733"/>
      <c r="FZ77" s="1032"/>
      <c r="GA77" s="733"/>
      <c r="GB77" s="1032"/>
      <c r="GC77" s="733"/>
      <c r="GD77" s="1032"/>
      <c r="GE77" s="733"/>
      <c r="GF77" s="1032"/>
      <c r="GG77" s="733"/>
      <c r="GH77" s="1032"/>
      <c r="GI77" s="733"/>
      <c r="GJ77" s="1032"/>
      <c r="GK77" s="733"/>
      <c r="GL77" s="1032"/>
      <c r="GM77" s="733"/>
      <c r="GN77" s="1032"/>
      <c r="GO77" s="733"/>
      <c r="GP77" s="1032"/>
      <c r="GQ77" s="733"/>
      <c r="GR77" s="1032"/>
      <c r="GS77" s="733"/>
      <c r="GT77" s="1032"/>
      <c r="GU77" s="733"/>
      <c r="GV77" s="1032"/>
      <c r="GW77" s="733"/>
      <c r="GX77" s="1032"/>
      <c r="GY77" s="733"/>
      <c r="GZ77" s="1032"/>
      <c r="HA77" s="733"/>
      <c r="HB77" s="1032"/>
      <c r="HC77" s="733"/>
      <c r="HD77" s="1032"/>
      <c r="HE77" s="733"/>
      <c r="HF77" s="1032"/>
      <c r="HG77" s="733"/>
      <c r="HH77" s="1032"/>
      <c r="HI77" s="733"/>
      <c r="HJ77" s="1032"/>
      <c r="HK77" s="733"/>
      <c r="HL77" s="1032"/>
      <c r="HM77" s="733"/>
      <c r="HN77" s="1032"/>
      <c r="HO77" s="733"/>
      <c r="HP77" s="1032"/>
      <c r="HQ77" s="733"/>
      <c r="HR77" s="1032"/>
      <c r="HS77" s="733"/>
      <c r="HT77" s="1032"/>
      <c r="HU77" s="733"/>
      <c r="HV77" s="1032"/>
      <c r="HW77" s="733"/>
      <c r="HX77" s="1032"/>
      <c r="HY77" s="733"/>
      <c r="HZ77" s="1032"/>
      <c r="IA77" s="733"/>
      <c r="IB77" s="1032"/>
      <c r="IC77" s="733"/>
      <c r="ID77" s="1032"/>
      <c r="IE77" s="733"/>
      <c r="IF77" s="1032"/>
      <c r="IG77" s="733"/>
      <c r="IH77" s="1032"/>
      <c r="II77" s="733"/>
      <c r="IJ77" s="1032"/>
      <c r="IK77" s="733"/>
      <c r="IL77" s="1032"/>
      <c r="IM77" s="733"/>
      <c r="IN77" s="1032"/>
      <c r="IO77" s="733"/>
      <c r="IP77" s="1032"/>
      <c r="IQ77" s="733"/>
      <c r="IR77" s="1032"/>
      <c r="IS77" s="733"/>
      <c r="IT77" s="1032"/>
      <c r="IU77" s="733"/>
      <c r="IV77" s="1032"/>
      <c r="IW77" s="733"/>
      <c r="IX77" s="1032"/>
      <c r="IY77" s="733"/>
      <c r="IZ77" s="1032"/>
      <c r="JA77" s="733"/>
      <c r="JB77" s="1032"/>
      <c r="JC77" s="733"/>
      <c r="JD77" s="1032"/>
      <c r="JE77" s="733"/>
      <c r="JF77" s="1032"/>
      <c r="JG77" s="733"/>
      <c r="JH77" s="1032"/>
      <c r="JI77" s="733"/>
      <c r="JJ77" s="1032"/>
      <c r="JK77" s="733"/>
      <c r="JL77" s="1032"/>
      <c r="JM77" s="733"/>
      <c r="JN77" s="1032"/>
      <c r="JO77" s="733"/>
      <c r="JP77" s="1032"/>
      <c r="JQ77" s="733"/>
      <c r="JR77" s="1032"/>
      <c r="JS77" s="733"/>
      <c r="JT77" s="1032"/>
      <c r="JU77" s="733"/>
      <c r="JV77" s="1032"/>
      <c r="JW77" s="733"/>
      <c r="JX77" s="1032"/>
      <c r="JY77" s="733"/>
      <c r="JZ77" s="1032"/>
      <c r="KA77" s="733"/>
      <c r="KB77" s="1032"/>
      <c r="KC77" s="733"/>
      <c r="KD77" s="1032"/>
      <c r="KE77" s="733"/>
      <c r="KF77" s="1032"/>
      <c r="KG77" s="733"/>
      <c r="KH77" s="1032"/>
      <c r="KI77" s="733"/>
      <c r="KJ77" s="1032"/>
      <c r="KK77" s="733"/>
      <c r="KL77" s="1032"/>
      <c r="KM77" s="733"/>
      <c r="KN77" s="1032"/>
      <c r="KO77" s="733"/>
      <c r="KP77" s="1032"/>
      <c r="KQ77" s="733"/>
      <c r="KR77" s="1032"/>
      <c r="KS77" s="733"/>
      <c r="KT77" s="1032"/>
      <c r="KU77" s="733"/>
      <c r="KV77" s="1032"/>
      <c r="KW77" s="733"/>
      <c r="KX77" s="1032"/>
      <c r="KY77" s="733"/>
      <c r="KZ77" s="1032"/>
      <c r="LA77" s="733"/>
      <c r="LB77" s="1032"/>
      <c r="LC77" s="733"/>
      <c r="LD77" s="1032"/>
      <c r="LE77" s="733"/>
      <c r="LF77" s="1032"/>
      <c r="LG77" s="733"/>
      <c r="LH77" s="1032"/>
      <c r="LI77" s="733"/>
      <c r="LJ77" s="1032"/>
      <c r="LK77" s="733"/>
      <c r="LL77" s="1032"/>
      <c r="LM77" s="733"/>
      <c r="LN77" s="1032"/>
      <c r="LO77" s="733"/>
      <c r="LP77" s="1032"/>
      <c r="LQ77" s="733"/>
      <c r="LR77" s="1032"/>
      <c r="LS77" s="733"/>
      <c r="LT77" s="1032"/>
      <c r="LU77" s="733"/>
      <c r="LV77" s="1032"/>
      <c r="LW77" s="733"/>
      <c r="LX77" s="1032"/>
      <c r="LY77" s="733"/>
      <c r="LZ77" s="1032"/>
      <c r="MA77" s="733"/>
      <c r="MB77" s="1032"/>
      <c r="MC77" s="733"/>
      <c r="MD77" s="1032"/>
      <c r="ME77" s="733"/>
      <c r="MF77" s="1032"/>
      <c r="MG77" s="733"/>
      <c r="MH77" s="1032"/>
      <c r="MI77" s="733"/>
      <c r="MJ77" s="1032"/>
      <c r="MK77" s="733"/>
      <c r="ML77" s="1032"/>
      <c r="MM77" s="733"/>
      <c r="MN77" s="1032"/>
      <c r="MO77" s="733"/>
      <c r="MP77" s="1032"/>
      <c r="MQ77" s="733"/>
      <c r="MR77" s="1032"/>
      <c r="MS77" s="733"/>
      <c r="MT77" s="1032"/>
      <c r="MU77" s="733"/>
      <c r="MV77" s="1032"/>
      <c r="MW77" s="733"/>
      <c r="MX77" s="1032"/>
      <c r="MY77" s="733"/>
      <c r="MZ77" s="1032"/>
      <c r="NA77" s="733"/>
      <c r="NB77" s="1032"/>
      <c r="NC77" s="733"/>
      <c r="ND77" s="1032"/>
      <c r="NE77" s="733"/>
      <c r="NF77" s="1032"/>
      <c r="NG77" s="733"/>
      <c r="NH77" s="1032"/>
      <c r="NI77" s="733"/>
      <c r="NJ77" s="1032"/>
      <c r="NK77" s="733"/>
      <c r="NL77" s="1032"/>
      <c r="NM77" s="733"/>
      <c r="NN77" s="1032"/>
      <c r="NO77" s="733"/>
      <c r="NP77" s="1032"/>
      <c r="NQ77" s="733"/>
      <c r="NR77" s="1032"/>
      <c r="NS77" s="298" t="s">
        <v>1567</v>
      </c>
      <c r="OF77" s="767">
        <v>0</v>
      </c>
    </row>
    <row s="1644" customFormat="1" customHeight="1" ht="11.25" hidden="1">
      <c r="A78" s="2401"/>
      <c r="B78" s="520"/>
      <c r="D78" s="674" t="s">
        <v>103</v>
      </c>
      <c r="E78" s="675" t="s">
        <v>1568</v>
      </c>
      <c r="F78" s="730" t="s">
        <v>1468</v>
      </c>
      <c r="G78" s="733"/>
      <c r="H78" s="1032"/>
      <c r="I78" s="733"/>
      <c r="J78" s="1032"/>
      <c r="K78" s="733"/>
      <c r="L78" s="1032"/>
      <c r="M78" s="733"/>
      <c r="N78" s="1032"/>
      <c r="O78" s="733"/>
      <c r="P78" s="1032"/>
      <c r="Q78" s="733"/>
      <c r="R78" s="1032"/>
      <c r="S78" s="733"/>
      <c r="T78" s="1032"/>
      <c r="U78" s="733"/>
      <c r="V78" s="1032"/>
      <c r="W78" s="733"/>
      <c r="X78" s="1032"/>
      <c r="Y78" s="733"/>
      <c r="Z78" s="1032"/>
      <c r="AA78" s="733"/>
      <c r="AB78" s="1032"/>
      <c r="AC78" s="733"/>
      <c r="AD78" s="1032"/>
      <c r="AE78" s="733"/>
      <c r="AF78" s="1032"/>
      <c r="AG78" s="733"/>
      <c r="AH78" s="1032"/>
      <c r="AI78" s="733"/>
      <c r="AJ78" s="1032"/>
      <c r="AK78" s="733"/>
      <c r="AL78" s="1032"/>
      <c r="AM78" s="733"/>
      <c r="AN78" s="1032"/>
      <c r="AO78" s="733"/>
      <c r="AP78" s="1032"/>
      <c r="AQ78" s="733"/>
      <c r="AR78" s="1032"/>
      <c r="AS78" s="733"/>
      <c r="AT78" s="1032"/>
      <c r="AU78" s="733"/>
      <c r="AV78" s="1032"/>
      <c r="AW78" s="733"/>
      <c r="AX78" s="1032"/>
      <c r="AY78" s="733"/>
      <c r="AZ78" s="1032"/>
      <c r="BA78" s="733"/>
      <c r="BB78" s="1032"/>
      <c r="BC78" s="733"/>
      <c r="BD78" s="1032"/>
      <c r="BE78" s="733"/>
      <c r="BF78" s="1032"/>
      <c r="BG78" s="733"/>
      <c r="BH78" s="1032"/>
      <c r="BI78" s="733"/>
      <c r="BJ78" s="1032"/>
      <c r="BK78" s="733"/>
      <c r="BL78" s="1032"/>
      <c r="BM78" s="733"/>
      <c r="BN78" s="1032"/>
      <c r="BO78" s="733"/>
      <c r="BP78" s="1032"/>
      <c r="BQ78" s="733"/>
      <c r="BR78" s="1032"/>
      <c r="BS78" s="733"/>
      <c r="BT78" s="1032"/>
      <c r="BU78" s="733"/>
      <c r="BV78" s="1032"/>
      <c r="BW78" s="733"/>
      <c r="BX78" s="1032"/>
      <c r="BY78" s="733"/>
      <c r="BZ78" s="1032"/>
      <c r="CA78" s="733"/>
      <c r="CB78" s="1032"/>
      <c r="CC78" s="733"/>
      <c r="CD78" s="1032"/>
      <c r="CE78" s="733"/>
      <c r="CF78" s="1032"/>
      <c r="CG78" s="733"/>
      <c r="CH78" s="1032"/>
      <c r="CI78" s="733"/>
      <c r="CJ78" s="1032"/>
      <c r="CK78" s="733"/>
      <c r="CL78" s="1032"/>
      <c r="CM78" s="733"/>
      <c r="CN78" s="1032"/>
      <c r="CO78" s="733"/>
      <c r="CP78" s="1032"/>
      <c r="CQ78" s="733"/>
      <c r="CR78" s="1032"/>
      <c r="CS78" s="733"/>
      <c r="CT78" s="1032"/>
      <c r="CU78" s="733"/>
      <c r="CV78" s="1032"/>
      <c r="CW78" s="733"/>
      <c r="CX78" s="1032"/>
      <c r="CY78" s="733"/>
      <c r="CZ78" s="1032"/>
      <c r="DA78" s="733"/>
      <c r="DB78" s="1032"/>
      <c r="DC78" s="733"/>
      <c r="DD78" s="1032"/>
      <c r="DE78" s="733"/>
      <c r="DF78" s="1032"/>
      <c r="DG78" s="733"/>
      <c r="DH78" s="1032"/>
      <c r="DI78" s="733"/>
      <c r="DJ78" s="1032"/>
      <c r="DK78" s="733"/>
      <c r="DL78" s="1032"/>
      <c r="DM78" s="733"/>
      <c r="DN78" s="1032"/>
      <c r="DO78" s="733"/>
      <c r="DP78" s="1032"/>
      <c r="DQ78" s="733"/>
      <c r="DR78" s="1032"/>
      <c r="DS78" s="733"/>
      <c r="DT78" s="1032"/>
      <c r="DU78" s="733"/>
      <c r="DV78" s="1032"/>
      <c r="DW78" s="733"/>
      <c r="DX78" s="1032"/>
      <c r="DY78" s="733"/>
      <c r="DZ78" s="1032"/>
      <c r="EA78" s="733"/>
      <c r="EB78" s="1032"/>
      <c r="EC78" s="733"/>
      <c r="ED78" s="1032"/>
      <c r="EE78" s="733"/>
      <c r="EF78" s="1032"/>
      <c r="EG78" s="733"/>
      <c r="EH78" s="1032"/>
      <c r="EI78" s="733"/>
      <c r="EJ78" s="1032"/>
      <c r="EK78" s="733"/>
      <c r="EL78" s="1032"/>
      <c r="EM78" s="733"/>
      <c r="EN78" s="1032"/>
      <c r="EO78" s="733"/>
      <c r="EP78" s="1032"/>
      <c r="EQ78" s="733"/>
      <c r="ER78" s="1032"/>
      <c r="ES78" s="733"/>
      <c r="ET78" s="1032"/>
      <c r="EU78" s="733"/>
      <c r="EV78" s="1032"/>
      <c r="EW78" s="733"/>
      <c r="EX78" s="1032"/>
      <c r="EY78" s="733"/>
      <c r="EZ78" s="1032"/>
      <c r="FA78" s="733"/>
      <c r="FB78" s="1032"/>
      <c r="FC78" s="733"/>
      <c r="FD78" s="1032"/>
      <c r="FE78" s="733"/>
      <c r="FF78" s="1032"/>
      <c r="FG78" s="733"/>
      <c r="FH78" s="1032"/>
      <c r="FI78" s="733"/>
      <c r="FJ78" s="1032"/>
      <c r="FK78" s="733"/>
      <c r="FL78" s="1032"/>
      <c r="FM78" s="733"/>
      <c r="FN78" s="1032"/>
      <c r="FO78" s="733"/>
      <c r="FP78" s="1032"/>
      <c r="FQ78" s="733"/>
      <c r="FR78" s="1032"/>
      <c r="FS78" s="733"/>
      <c r="FT78" s="1032"/>
      <c r="FU78" s="733"/>
      <c r="FV78" s="1032"/>
      <c r="FW78" s="733"/>
      <c r="FX78" s="1032"/>
      <c r="FY78" s="733"/>
      <c r="FZ78" s="1032"/>
      <c r="GA78" s="733"/>
      <c r="GB78" s="1032"/>
      <c r="GC78" s="733"/>
      <c r="GD78" s="1032"/>
      <c r="GE78" s="733"/>
      <c r="GF78" s="1032"/>
      <c r="GG78" s="733"/>
      <c r="GH78" s="1032"/>
      <c r="GI78" s="733"/>
      <c r="GJ78" s="1032"/>
      <c r="GK78" s="733"/>
      <c r="GL78" s="1032"/>
      <c r="GM78" s="733"/>
      <c r="GN78" s="1032"/>
      <c r="GO78" s="733"/>
      <c r="GP78" s="1032"/>
      <c r="GQ78" s="733"/>
      <c r="GR78" s="1032"/>
      <c r="GS78" s="733"/>
      <c r="GT78" s="1032"/>
      <c r="GU78" s="733"/>
      <c r="GV78" s="1032"/>
      <c r="GW78" s="733"/>
      <c r="GX78" s="1032"/>
      <c r="GY78" s="733"/>
      <c r="GZ78" s="1032"/>
      <c r="HA78" s="733"/>
      <c r="HB78" s="1032"/>
      <c r="HC78" s="733"/>
      <c r="HD78" s="1032"/>
      <c r="HE78" s="733"/>
      <c r="HF78" s="1032"/>
      <c r="HG78" s="733"/>
      <c r="HH78" s="1032"/>
      <c r="HI78" s="733"/>
      <c r="HJ78" s="1032"/>
      <c r="HK78" s="733"/>
      <c r="HL78" s="1032"/>
      <c r="HM78" s="733"/>
      <c r="HN78" s="1032"/>
      <c r="HO78" s="733"/>
      <c r="HP78" s="1032"/>
      <c r="HQ78" s="733"/>
      <c r="HR78" s="1032"/>
      <c r="HS78" s="733"/>
      <c r="HT78" s="1032"/>
      <c r="HU78" s="733"/>
      <c r="HV78" s="1032"/>
      <c r="HW78" s="733"/>
      <c r="HX78" s="1032"/>
      <c r="HY78" s="733"/>
      <c r="HZ78" s="1032"/>
      <c r="IA78" s="733"/>
      <c r="IB78" s="1032"/>
      <c r="IC78" s="733"/>
      <c r="ID78" s="1032"/>
      <c r="IE78" s="733"/>
      <c r="IF78" s="1032"/>
      <c r="IG78" s="733"/>
      <c r="IH78" s="1032"/>
      <c r="II78" s="733"/>
      <c r="IJ78" s="1032"/>
      <c r="IK78" s="733"/>
      <c r="IL78" s="1032"/>
      <c r="IM78" s="733"/>
      <c r="IN78" s="1032"/>
      <c r="IO78" s="733"/>
      <c r="IP78" s="1032"/>
      <c r="IQ78" s="733"/>
      <c r="IR78" s="1032"/>
      <c r="IS78" s="733"/>
      <c r="IT78" s="1032"/>
      <c r="IU78" s="733"/>
      <c r="IV78" s="1032"/>
      <c r="IW78" s="733"/>
      <c r="IX78" s="1032"/>
      <c r="IY78" s="733"/>
      <c r="IZ78" s="1032"/>
      <c r="JA78" s="733"/>
      <c r="JB78" s="1032"/>
      <c r="JC78" s="733"/>
      <c r="JD78" s="1032"/>
      <c r="JE78" s="733"/>
      <c r="JF78" s="1032"/>
      <c r="JG78" s="733"/>
      <c r="JH78" s="1032"/>
      <c r="JI78" s="733"/>
      <c r="JJ78" s="1032"/>
      <c r="JK78" s="733"/>
      <c r="JL78" s="1032"/>
      <c r="JM78" s="733"/>
      <c r="JN78" s="1032"/>
      <c r="JO78" s="733"/>
      <c r="JP78" s="1032"/>
      <c r="JQ78" s="733"/>
      <c r="JR78" s="1032"/>
      <c r="JS78" s="733"/>
      <c r="JT78" s="1032"/>
      <c r="JU78" s="733"/>
      <c r="JV78" s="1032"/>
      <c r="JW78" s="733"/>
      <c r="JX78" s="1032"/>
      <c r="JY78" s="733"/>
      <c r="JZ78" s="1032"/>
      <c r="KA78" s="733"/>
      <c r="KB78" s="1032"/>
      <c r="KC78" s="733"/>
      <c r="KD78" s="1032"/>
      <c r="KE78" s="733"/>
      <c r="KF78" s="1032"/>
      <c r="KG78" s="733"/>
      <c r="KH78" s="1032"/>
      <c r="KI78" s="733"/>
      <c r="KJ78" s="1032"/>
      <c r="KK78" s="733"/>
      <c r="KL78" s="1032"/>
      <c r="KM78" s="733"/>
      <c r="KN78" s="1032"/>
      <c r="KO78" s="733"/>
      <c r="KP78" s="1032"/>
      <c r="KQ78" s="733"/>
      <c r="KR78" s="1032"/>
      <c r="KS78" s="733"/>
      <c r="KT78" s="1032"/>
      <c r="KU78" s="733"/>
      <c r="KV78" s="1032"/>
      <c r="KW78" s="733"/>
      <c r="KX78" s="1032"/>
      <c r="KY78" s="733"/>
      <c r="KZ78" s="1032"/>
      <c r="LA78" s="733"/>
      <c r="LB78" s="1032"/>
      <c r="LC78" s="733"/>
      <c r="LD78" s="1032"/>
      <c r="LE78" s="733"/>
      <c r="LF78" s="1032"/>
      <c r="LG78" s="733"/>
      <c r="LH78" s="1032"/>
      <c r="LI78" s="733"/>
      <c r="LJ78" s="1032"/>
      <c r="LK78" s="733"/>
      <c r="LL78" s="1032"/>
      <c r="LM78" s="733"/>
      <c r="LN78" s="1032"/>
      <c r="LO78" s="733"/>
      <c r="LP78" s="1032"/>
      <c r="LQ78" s="733"/>
      <c r="LR78" s="1032"/>
      <c r="LS78" s="733"/>
      <c r="LT78" s="1032"/>
      <c r="LU78" s="733"/>
      <c r="LV78" s="1032"/>
      <c r="LW78" s="733"/>
      <c r="LX78" s="1032"/>
      <c r="LY78" s="733"/>
      <c r="LZ78" s="1032"/>
      <c r="MA78" s="733"/>
      <c r="MB78" s="1032"/>
      <c r="MC78" s="733"/>
      <c r="MD78" s="1032"/>
      <c r="ME78" s="733"/>
      <c r="MF78" s="1032"/>
      <c r="MG78" s="733"/>
      <c r="MH78" s="1032"/>
      <c r="MI78" s="733"/>
      <c r="MJ78" s="1032"/>
      <c r="MK78" s="733"/>
      <c r="ML78" s="1032"/>
      <c r="MM78" s="733"/>
      <c r="MN78" s="1032"/>
      <c r="MO78" s="733"/>
      <c r="MP78" s="1032"/>
      <c r="MQ78" s="733"/>
      <c r="MR78" s="1032"/>
      <c r="MS78" s="733"/>
      <c r="MT78" s="1032"/>
      <c r="MU78" s="733"/>
      <c r="MV78" s="1032"/>
      <c r="MW78" s="733"/>
      <c r="MX78" s="1032"/>
      <c r="MY78" s="733"/>
      <c r="MZ78" s="1032"/>
      <c r="NA78" s="733"/>
      <c r="NB78" s="1032"/>
      <c r="NC78" s="733"/>
      <c r="ND78" s="1032"/>
      <c r="NE78" s="733"/>
      <c r="NF78" s="1032"/>
      <c r="NG78" s="733"/>
      <c r="NH78" s="1032"/>
      <c r="NI78" s="733"/>
      <c r="NJ78" s="1032"/>
      <c r="NK78" s="733"/>
      <c r="NL78" s="1032"/>
      <c r="NM78" s="733"/>
      <c r="NN78" s="1032"/>
      <c r="NO78" s="733"/>
      <c r="NP78" s="1032"/>
      <c r="NQ78" s="733"/>
      <c r="NR78" s="1032"/>
      <c r="NS78" s="298" t="s">
        <v>1569</v>
      </c>
      <c r="OF78" s="767">
        <v>0</v>
      </c>
    </row>
    <row s="1644" customFormat="1" customHeight="1" ht="22.5" hidden="1">
      <c r="A79" s="2401"/>
      <c r="B79" s="520"/>
      <c r="D79" s="674" t="s">
        <v>90</v>
      </c>
      <c r="E79" s="731" t="s">
        <v>1570</v>
      </c>
      <c r="F79" s="669" t="s">
        <v>1517</v>
      </c>
      <c r="G79" s="733"/>
      <c r="H79" s="1032"/>
      <c r="I79" s="733"/>
      <c r="J79" s="1032"/>
      <c r="K79" s="733"/>
      <c r="L79" s="1032"/>
      <c r="M79" s="733"/>
      <c r="N79" s="1032"/>
      <c r="O79" s="733"/>
      <c r="P79" s="1032"/>
      <c r="Q79" s="733"/>
      <c r="R79" s="1032"/>
      <c r="S79" s="733"/>
      <c r="T79" s="1032"/>
      <c r="U79" s="733"/>
      <c r="V79" s="1032"/>
      <c r="W79" s="733"/>
      <c r="X79" s="1032"/>
      <c r="Y79" s="733"/>
      <c r="Z79" s="1032"/>
      <c r="AA79" s="733"/>
      <c r="AB79" s="1032"/>
      <c r="AC79" s="733"/>
      <c r="AD79" s="1032"/>
      <c r="AE79" s="733"/>
      <c r="AF79" s="1032"/>
      <c r="AG79" s="733"/>
      <c r="AH79" s="1032"/>
      <c r="AI79" s="733"/>
      <c r="AJ79" s="1032"/>
      <c r="AK79" s="733"/>
      <c r="AL79" s="1032"/>
      <c r="AM79" s="733"/>
      <c r="AN79" s="1032"/>
      <c r="AO79" s="733"/>
      <c r="AP79" s="1032"/>
      <c r="AQ79" s="733"/>
      <c r="AR79" s="1032"/>
      <c r="AS79" s="733"/>
      <c r="AT79" s="1032"/>
      <c r="AU79" s="733"/>
      <c r="AV79" s="1032"/>
      <c r="AW79" s="733"/>
      <c r="AX79" s="1032"/>
      <c r="AY79" s="733"/>
      <c r="AZ79" s="1032"/>
      <c r="BA79" s="733"/>
      <c r="BB79" s="1032"/>
      <c r="BC79" s="733"/>
      <c r="BD79" s="1032"/>
      <c r="BE79" s="733"/>
      <c r="BF79" s="1032"/>
      <c r="BG79" s="733"/>
      <c r="BH79" s="1032"/>
      <c r="BI79" s="733"/>
      <c r="BJ79" s="1032"/>
      <c r="BK79" s="733"/>
      <c r="BL79" s="1032"/>
      <c r="BM79" s="733"/>
      <c r="BN79" s="1032"/>
      <c r="BO79" s="733"/>
      <c r="BP79" s="1032"/>
      <c r="BQ79" s="733"/>
      <c r="BR79" s="1032"/>
      <c r="BS79" s="733"/>
      <c r="BT79" s="1032"/>
      <c r="BU79" s="733"/>
      <c r="BV79" s="1032"/>
      <c r="BW79" s="733"/>
      <c r="BX79" s="1032"/>
      <c r="BY79" s="733"/>
      <c r="BZ79" s="1032"/>
      <c r="CA79" s="733"/>
      <c r="CB79" s="1032"/>
      <c r="CC79" s="733"/>
      <c r="CD79" s="1032"/>
      <c r="CE79" s="733"/>
      <c r="CF79" s="1032"/>
      <c r="CG79" s="733"/>
      <c r="CH79" s="1032"/>
      <c r="CI79" s="733"/>
      <c r="CJ79" s="1032"/>
      <c r="CK79" s="733"/>
      <c r="CL79" s="1032"/>
      <c r="CM79" s="733"/>
      <c r="CN79" s="1032"/>
      <c r="CO79" s="733"/>
      <c r="CP79" s="1032"/>
      <c r="CQ79" s="733"/>
      <c r="CR79" s="1032"/>
      <c r="CS79" s="733"/>
      <c r="CT79" s="1032"/>
      <c r="CU79" s="733"/>
      <c r="CV79" s="1032"/>
      <c r="CW79" s="733"/>
      <c r="CX79" s="1032"/>
      <c r="CY79" s="733"/>
      <c r="CZ79" s="1032"/>
      <c r="DA79" s="733"/>
      <c r="DB79" s="1032"/>
      <c r="DC79" s="733"/>
      <c r="DD79" s="1032"/>
      <c r="DE79" s="733"/>
      <c r="DF79" s="1032"/>
      <c r="DG79" s="733"/>
      <c r="DH79" s="1032"/>
      <c r="DI79" s="733"/>
      <c r="DJ79" s="1032"/>
      <c r="DK79" s="733"/>
      <c r="DL79" s="1032"/>
      <c r="DM79" s="733"/>
      <c r="DN79" s="1032"/>
      <c r="DO79" s="733"/>
      <c r="DP79" s="1032"/>
      <c r="DQ79" s="733"/>
      <c r="DR79" s="1032"/>
      <c r="DS79" s="733"/>
      <c r="DT79" s="1032"/>
      <c r="DU79" s="733"/>
      <c r="DV79" s="1032"/>
      <c r="DW79" s="733"/>
      <c r="DX79" s="1032"/>
      <c r="DY79" s="733"/>
      <c r="DZ79" s="1032"/>
      <c r="EA79" s="733"/>
      <c r="EB79" s="1032"/>
      <c r="EC79" s="733"/>
      <c r="ED79" s="1032"/>
      <c r="EE79" s="733"/>
      <c r="EF79" s="1032"/>
      <c r="EG79" s="733"/>
      <c r="EH79" s="1032"/>
      <c r="EI79" s="733"/>
      <c r="EJ79" s="1032"/>
      <c r="EK79" s="733"/>
      <c r="EL79" s="1032"/>
      <c r="EM79" s="733"/>
      <c r="EN79" s="1032"/>
      <c r="EO79" s="733"/>
      <c r="EP79" s="1032"/>
      <c r="EQ79" s="733"/>
      <c r="ER79" s="1032"/>
      <c r="ES79" s="733"/>
      <c r="ET79" s="1032"/>
      <c r="EU79" s="733"/>
      <c r="EV79" s="1032"/>
      <c r="EW79" s="733"/>
      <c r="EX79" s="1032"/>
      <c r="EY79" s="733"/>
      <c r="EZ79" s="1032"/>
      <c r="FA79" s="733"/>
      <c r="FB79" s="1032"/>
      <c r="FC79" s="733"/>
      <c r="FD79" s="1032"/>
      <c r="FE79" s="733"/>
      <c r="FF79" s="1032"/>
      <c r="FG79" s="733"/>
      <c r="FH79" s="1032"/>
      <c r="FI79" s="733"/>
      <c r="FJ79" s="1032"/>
      <c r="FK79" s="733"/>
      <c r="FL79" s="1032"/>
      <c r="FM79" s="733"/>
      <c r="FN79" s="1032"/>
      <c r="FO79" s="733"/>
      <c r="FP79" s="1032"/>
      <c r="FQ79" s="733"/>
      <c r="FR79" s="1032"/>
      <c r="FS79" s="733"/>
      <c r="FT79" s="1032"/>
      <c r="FU79" s="733"/>
      <c r="FV79" s="1032"/>
      <c r="FW79" s="733"/>
      <c r="FX79" s="1032"/>
      <c r="FY79" s="733"/>
      <c r="FZ79" s="1032"/>
      <c r="GA79" s="733"/>
      <c r="GB79" s="1032"/>
      <c r="GC79" s="733"/>
      <c r="GD79" s="1032"/>
      <c r="GE79" s="733"/>
      <c r="GF79" s="1032"/>
      <c r="GG79" s="733"/>
      <c r="GH79" s="1032"/>
      <c r="GI79" s="733"/>
      <c r="GJ79" s="1032"/>
      <c r="GK79" s="733"/>
      <c r="GL79" s="1032"/>
      <c r="GM79" s="733"/>
      <c r="GN79" s="1032"/>
      <c r="GO79" s="733"/>
      <c r="GP79" s="1032"/>
      <c r="GQ79" s="733"/>
      <c r="GR79" s="1032"/>
      <c r="GS79" s="733"/>
      <c r="GT79" s="1032"/>
      <c r="GU79" s="733"/>
      <c r="GV79" s="1032"/>
      <c r="GW79" s="733"/>
      <c r="GX79" s="1032"/>
      <c r="GY79" s="733"/>
      <c r="GZ79" s="1032"/>
      <c r="HA79" s="733"/>
      <c r="HB79" s="1032"/>
      <c r="HC79" s="733"/>
      <c r="HD79" s="1032"/>
      <c r="HE79" s="733"/>
      <c r="HF79" s="1032"/>
      <c r="HG79" s="733"/>
      <c r="HH79" s="1032"/>
      <c r="HI79" s="733"/>
      <c r="HJ79" s="1032"/>
      <c r="HK79" s="733"/>
      <c r="HL79" s="1032"/>
      <c r="HM79" s="733"/>
      <c r="HN79" s="1032"/>
      <c r="HO79" s="733"/>
      <c r="HP79" s="1032"/>
      <c r="HQ79" s="733"/>
      <c r="HR79" s="1032"/>
      <c r="HS79" s="733"/>
      <c r="HT79" s="1032"/>
      <c r="HU79" s="733"/>
      <c r="HV79" s="1032"/>
      <c r="HW79" s="733"/>
      <c r="HX79" s="1032"/>
      <c r="HY79" s="733"/>
      <c r="HZ79" s="1032"/>
      <c r="IA79" s="733"/>
      <c r="IB79" s="1032"/>
      <c r="IC79" s="733"/>
      <c r="ID79" s="1032"/>
      <c r="IE79" s="733"/>
      <c r="IF79" s="1032"/>
      <c r="IG79" s="733"/>
      <c r="IH79" s="1032"/>
      <c r="II79" s="733"/>
      <c r="IJ79" s="1032"/>
      <c r="IK79" s="733"/>
      <c r="IL79" s="1032"/>
      <c r="IM79" s="733"/>
      <c r="IN79" s="1032"/>
      <c r="IO79" s="733"/>
      <c r="IP79" s="1032"/>
      <c r="IQ79" s="733"/>
      <c r="IR79" s="1032"/>
      <c r="IS79" s="733"/>
      <c r="IT79" s="1032"/>
      <c r="IU79" s="733"/>
      <c r="IV79" s="1032"/>
      <c r="IW79" s="733"/>
      <c r="IX79" s="1032"/>
      <c r="IY79" s="733"/>
      <c r="IZ79" s="1032"/>
      <c r="JA79" s="733"/>
      <c r="JB79" s="1032"/>
      <c r="JC79" s="733"/>
      <c r="JD79" s="1032"/>
      <c r="JE79" s="733"/>
      <c r="JF79" s="1032"/>
      <c r="JG79" s="733"/>
      <c r="JH79" s="1032"/>
      <c r="JI79" s="733"/>
      <c r="JJ79" s="1032"/>
      <c r="JK79" s="733"/>
      <c r="JL79" s="1032"/>
      <c r="JM79" s="733"/>
      <c r="JN79" s="1032"/>
      <c r="JO79" s="733"/>
      <c r="JP79" s="1032"/>
      <c r="JQ79" s="733"/>
      <c r="JR79" s="1032"/>
      <c r="JS79" s="733"/>
      <c r="JT79" s="1032"/>
      <c r="JU79" s="733"/>
      <c r="JV79" s="1032"/>
      <c r="JW79" s="733"/>
      <c r="JX79" s="1032"/>
      <c r="JY79" s="733"/>
      <c r="JZ79" s="1032"/>
      <c r="KA79" s="733"/>
      <c r="KB79" s="1032"/>
      <c r="KC79" s="733"/>
      <c r="KD79" s="1032"/>
      <c r="KE79" s="733"/>
      <c r="KF79" s="1032"/>
      <c r="KG79" s="733"/>
      <c r="KH79" s="1032"/>
      <c r="KI79" s="733"/>
      <c r="KJ79" s="1032"/>
      <c r="KK79" s="733"/>
      <c r="KL79" s="1032"/>
      <c r="KM79" s="733"/>
      <c r="KN79" s="1032"/>
      <c r="KO79" s="733"/>
      <c r="KP79" s="1032"/>
      <c r="KQ79" s="733"/>
      <c r="KR79" s="1032"/>
      <c r="KS79" s="733"/>
      <c r="KT79" s="1032"/>
      <c r="KU79" s="733"/>
      <c r="KV79" s="1032"/>
      <c r="KW79" s="733"/>
      <c r="KX79" s="1032"/>
      <c r="KY79" s="733"/>
      <c r="KZ79" s="1032"/>
      <c r="LA79" s="733"/>
      <c r="LB79" s="1032"/>
      <c r="LC79" s="733"/>
      <c r="LD79" s="1032"/>
      <c r="LE79" s="733"/>
      <c r="LF79" s="1032"/>
      <c r="LG79" s="733"/>
      <c r="LH79" s="1032"/>
      <c r="LI79" s="733"/>
      <c r="LJ79" s="1032"/>
      <c r="LK79" s="733"/>
      <c r="LL79" s="1032"/>
      <c r="LM79" s="733"/>
      <c r="LN79" s="1032"/>
      <c r="LO79" s="733"/>
      <c r="LP79" s="1032"/>
      <c r="LQ79" s="733"/>
      <c r="LR79" s="1032"/>
      <c r="LS79" s="733"/>
      <c r="LT79" s="1032"/>
      <c r="LU79" s="733"/>
      <c r="LV79" s="1032"/>
      <c r="LW79" s="733"/>
      <c r="LX79" s="1032"/>
      <c r="LY79" s="733"/>
      <c r="LZ79" s="1032"/>
      <c r="MA79" s="733"/>
      <c r="MB79" s="1032"/>
      <c r="MC79" s="733"/>
      <c r="MD79" s="1032"/>
      <c r="ME79" s="733"/>
      <c r="MF79" s="1032"/>
      <c r="MG79" s="733"/>
      <c r="MH79" s="1032"/>
      <c r="MI79" s="733"/>
      <c r="MJ79" s="1032"/>
      <c r="MK79" s="733"/>
      <c r="ML79" s="1032"/>
      <c r="MM79" s="733"/>
      <c r="MN79" s="1032"/>
      <c r="MO79" s="733"/>
      <c r="MP79" s="1032"/>
      <c r="MQ79" s="733"/>
      <c r="MR79" s="1032"/>
      <c r="MS79" s="733"/>
      <c r="MT79" s="1032"/>
      <c r="MU79" s="733"/>
      <c r="MV79" s="1032"/>
      <c r="MW79" s="733"/>
      <c r="MX79" s="1032"/>
      <c r="MY79" s="733"/>
      <c r="MZ79" s="1032"/>
      <c r="NA79" s="733"/>
      <c r="NB79" s="1032"/>
      <c r="NC79" s="733"/>
      <c r="ND79" s="1032"/>
      <c r="NE79" s="733"/>
      <c r="NF79" s="1032"/>
      <c r="NG79" s="733"/>
      <c r="NH79" s="1032"/>
      <c r="NI79" s="733"/>
      <c r="NJ79" s="1032"/>
      <c r="NK79" s="733"/>
      <c r="NL79" s="1032"/>
      <c r="NM79" s="733"/>
      <c r="NN79" s="1032"/>
      <c r="NO79" s="733"/>
      <c r="NP79" s="1032"/>
      <c r="NQ79" s="733"/>
      <c r="NR79" s="1032"/>
      <c r="NS79" s="298" t="s">
        <v>1571</v>
      </c>
      <c r="OF79" s="767">
        <v>0</v>
      </c>
    </row>
    <row s="1644" customFormat="1" customHeight="1" ht="11.25" hidden="1">
      <c r="A80" s="2401"/>
      <c r="B80" s="520"/>
      <c r="D80" s="674" t="s">
        <v>797</v>
      </c>
      <c r="E80" s="732" t="s">
        <v>1572</v>
      </c>
      <c r="F80" s="669" t="s">
        <v>1517</v>
      </c>
      <c r="G80" s="733"/>
      <c r="H80" s="1032"/>
      <c r="I80" s="733"/>
      <c r="J80" s="1032"/>
      <c r="K80" s="733"/>
      <c r="L80" s="1032"/>
      <c r="M80" s="733"/>
      <c r="N80" s="1032"/>
      <c r="O80" s="733"/>
      <c r="P80" s="1032"/>
      <c r="Q80" s="733"/>
      <c r="R80" s="1032"/>
      <c r="S80" s="733"/>
      <c r="T80" s="1032"/>
      <c r="U80" s="733"/>
      <c r="V80" s="1032"/>
      <c r="W80" s="733"/>
      <c r="X80" s="1032"/>
      <c r="Y80" s="733"/>
      <c r="Z80" s="1032"/>
      <c r="AA80" s="733"/>
      <c r="AB80" s="1032"/>
      <c r="AC80" s="733"/>
      <c r="AD80" s="1032"/>
      <c r="AE80" s="733"/>
      <c r="AF80" s="1032"/>
      <c r="AG80" s="733"/>
      <c r="AH80" s="1032"/>
      <c r="AI80" s="733"/>
      <c r="AJ80" s="1032"/>
      <c r="AK80" s="733"/>
      <c r="AL80" s="1032"/>
      <c r="AM80" s="733"/>
      <c r="AN80" s="1032"/>
      <c r="AO80" s="733"/>
      <c r="AP80" s="1032"/>
      <c r="AQ80" s="733"/>
      <c r="AR80" s="1032"/>
      <c r="AS80" s="733"/>
      <c r="AT80" s="1032"/>
      <c r="AU80" s="733"/>
      <c r="AV80" s="1032"/>
      <c r="AW80" s="733"/>
      <c r="AX80" s="1032"/>
      <c r="AY80" s="733"/>
      <c r="AZ80" s="1032"/>
      <c r="BA80" s="733"/>
      <c r="BB80" s="1032"/>
      <c r="BC80" s="733"/>
      <c r="BD80" s="1032"/>
      <c r="BE80" s="733"/>
      <c r="BF80" s="1032"/>
      <c r="BG80" s="733"/>
      <c r="BH80" s="1032"/>
      <c r="BI80" s="733"/>
      <c r="BJ80" s="1032"/>
      <c r="BK80" s="733"/>
      <c r="BL80" s="1032"/>
      <c r="BM80" s="733"/>
      <c r="BN80" s="1032"/>
      <c r="BO80" s="733"/>
      <c r="BP80" s="1032"/>
      <c r="BQ80" s="733"/>
      <c r="BR80" s="1032"/>
      <c r="BS80" s="733"/>
      <c r="BT80" s="1032"/>
      <c r="BU80" s="733"/>
      <c r="BV80" s="1032"/>
      <c r="BW80" s="733"/>
      <c r="BX80" s="1032"/>
      <c r="BY80" s="733"/>
      <c r="BZ80" s="1032"/>
      <c r="CA80" s="733"/>
      <c r="CB80" s="1032"/>
      <c r="CC80" s="733"/>
      <c r="CD80" s="1032"/>
      <c r="CE80" s="733"/>
      <c r="CF80" s="1032"/>
      <c r="CG80" s="733"/>
      <c r="CH80" s="1032"/>
      <c r="CI80" s="733"/>
      <c r="CJ80" s="1032"/>
      <c r="CK80" s="733"/>
      <c r="CL80" s="1032"/>
      <c r="CM80" s="733"/>
      <c r="CN80" s="1032"/>
      <c r="CO80" s="733"/>
      <c r="CP80" s="1032"/>
      <c r="CQ80" s="733"/>
      <c r="CR80" s="1032"/>
      <c r="CS80" s="733"/>
      <c r="CT80" s="1032"/>
      <c r="CU80" s="733"/>
      <c r="CV80" s="1032"/>
      <c r="CW80" s="733"/>
      <c r="CX80" s="1032"/>
      <c r="CY80" s="733"/>
      <c r="CZ80" s="1032"/>
      <c r="DA80" s="733"/>
      <c r="DB80" s="1032"/>
      <c r="DC80" s="733"/>
      <c r="DD80" s="1032"/>
      <c r="DE80" s="733"/>
      <c r="DF80" s="1032"/>
      <c r="DG80" s="733"/>
      <c r="DH80" s="1032"/>
      <c r="DI80" s="733"/>
      <c r="DJ80" s="1032"/>
      <c r="DK80" s="733"/>
      <c r="DL80" s="1032"/>
      <c r="DM80" s="733"/>
      <c r="DN80" s="1032"/>
      <c r="DO80" s="733"/>
      <c r="DP80" s="1032"/>
      <c r="DQ80" s="733"/>
      <c r="DR80" s="1032"/>
      <c r="DS80" s="733"/>
      <c r="DT80" s="1032"/>
      <c r="DU80" s="733"/>
      <c r="DV80" s="1032"/>
      <c r="DW80" s="733"/>
      <c r="DX80" s="1032"/>
      <c r="DY80" s="733"/>
      <c r="DZ80" s="1032"/>
      <c r="EA80" s="733"/>
      <c r="EB80" s="1032"/>
      <c r="EC80" s="733"/>
      <c r="ED80" s="1032"/>
      <c r="EE80" s="733"/>
      <c r="EF80" s="1032"/>
      <c r="EG80" s="733"/>
      <c r="EH80" s="1032"/>
      <c r="EI80" s="733"/>
      <c r="EJ80" s="1032"/>
      <c r="EK80" s="733"/>
      <c r="EL80" s="1032"/>
      <c r="EM80" s="733"/>
      <c r="EN80" s="1032"/>
      <c r="EO80" s="733"/>
      <c r="EP80" s="1032"/>
      <c r="EQ80" s="733"/>
      <c r="ER80" s="1032"/>
      <c r="ES80" s="733"/>
      <c r="ET80" s="1032"/>
      <c r="EU80" s="733"/>
      <c r="EV80" s="1032"/>
      <c r="EW80" s="733"/>
      <c r="EX80" s="1032"/>
      <c r="EY80" s="733"/>
      <c r="EZ80" s="1032"/>
      <c r="FA80" s="733"/>
      <c r="FB80" s="1032"/>
      <c r="FC80" s="733"/>
      <c r="FD80" s="1032"/>
      <c r="FE80" s="733"/>
      <c r="FF80" s="1032"/>
      <c r="FG80" s="733"/>
      <c r="FH80" s="1032"/>
      <c r="FI80" s="733"/>
      <c r="FJ80" s="1032"/>
      <c r="FK80" s="733"/>
      <c r="FL80" s="1032"/>
      <c r="FM80" s="733"/>
      <c r="FN80" s="1032"/>
      <c r="FO80" s="733"/>
      <c r="FP80" s="1032"/>
      <c r="FQ80" s="733"/>
      <c r="FR80" s="1032"/>
      <c r="FS80" s="733"/>
      <c r="FT80" s="1032"/>
      <c r="FU80" s="733"/>
      <c r="FV80" s="1032"/>
      <c r="FW80" s="733"/>
      <c r="FX80" s="1032"/>
      <c r="FY80" s="733"/>
      <c r="FZ80" s="1032"/>
      <c r="GA80" s="733"/>
      <c r="GB80" s="1032"/>
      <c r="GC80" s="733"/>
      <c r="GD80" s="1032"/>
      <c r="GE80" s="733"/>
      <c r="GF80" s="1032"/>
      <c r="GG80" s="733"/>
      <c r="GH80" s="1032"/>
      <c r="GI80" s="733"/>
      <c r="GJ80" s="1032"/>
      <c r="GK80" s="733"/>
      <c r="GL80" s="1032"/>
      <c r="GM80" s="733"/>
      <c r="GN80" s="1032"/>
      <c r="GO80" s="733"/>
      <c r="GP80" s="1032"/>
      <c r="GQ80" s="733"/>
      <c r="GR80" s="1032"/>
      <c r="GS80" s="733"/>
      <c r="GT80" s="1032"/>
      <c r="GU80" s="733"/>
      <c r="GV80" s="1032"/>
      <c r="GW80" s="733"/>
      <c r="GX80" s="1032"/>
      <c r="GY80" s="733"/>
      <c r="GZ80" s="1032"/>
      <c r="HA80" s="733"/>
      <c r="HB80" s="1032"/>
      <c r="HC80" s="733"/>
      <c r="HD80" s="1032"/>
      <c r="HE80" s="733"/>
      <c r="HF80" s="1032"/>
      <c r="HG80" s="733"/>
      <c r="HH80" s="1032"/>
      <c r="HI80" s="733"/>
      <c r="HJ80" s="1032"/>
      <c r="HK80" s="733"/>
      <c r="HL80" s="1032"/>
      <c r="HM80" s="733"/>
      <c r="HN80" s="1032"/>
      <c r="HO80" s="733"/>
      <c r="HP80" s="1032"/>
      <c r="HQ80" s="733"/>
      <c r="HR80" s="1032"/>
      <c r="HS80" s="733"/>
      <c r="HT80" s="1032"/>
      <c r="HU80" s="733"/>
      <c r="HV80" s="1032"/>
      <c r="HW80" s="733"/>
      <c r="HX80" s="1032"/>
      <c r="HY80" s="733"/>
      <c r="HZ80" s="1032"/>
      <c r="IA80" s="733"/>
      <c r="IB80" s="1032"/>
      <c r="IC80" s="733"/>
      <c r="ID80" s="1032"/>
      <c r="IE80" s="733"/>
      <c r="IF80" s="1032"/>
      <c r="IG80" s="733"/>
      <c r="IH80" s="1032"/>
      <c r="II80" s="733"/>
      <c r="IJ80" s="1032"/>
      <c r="IK80" s="733"/>
      <c r="IL80" s="1032"/>
      <c r="IM80" s="733"/>
      <c r="IN80" s="1032"/>
      <c r="IO80" s="733"/>
      <c r="IP80" s="1032"/>
      <c r="IQ80" s="733"/>
      <c r="IR80" s="1032"/>
      <c r="IS80" s="733"/>
      <c r="IT80" s="1032"/>
      <c r="IU80" s="733"/>
      <c r="IV80" s="1032"/>
      <c r="IW80" s="733"/>
      <c r="IX80" s="1032"/>
      <c r="IY80" s="733"/>
      <c r="IZ80" s="1032"/>
      <c r="JA80" s="733"/>
      <c r="JB80" s="1032"/>
      <c r="JC80" s="733"/>
      <c r="JD80" s="1032"/>
      <c r="JE80" s="733"/>
      <c r="JF80" s="1032"/>
      <c r="JG80" s="733"/>
      <c r="JH80" s="1032"/>
      <c r="JI80" s="733"/>
      <c r="JJ80" s="1032"/>
      <c r="JK80" s="733"/>
      <c r="JL80" s="1032"/>
      <c r="JM80" s="733"/>
      <c r="JN80" s="1032"/>
      <c r="JO80" s="733"/>
      <c r="JP80" s="1032"/>
      <c r="JQ80" s="733"/>
      <c r="JR80" s="1032"/>
      <c r="JS80" s="733"/>
      <c r="JT80" s="1032"/>
      <c r="JU80" s="733"/>
      <c r="JV80" s="1032"/>
      <c r="JW80" s="733"/>
      <c r="JX80" s="1032"/>
      <c r="JY80" s="733"/>
      <c r="JZ80" s="1032"/>
      <c r="KA80" s="733"/>
      <c r="KB80" s="1032"/>
      <c r="KC80" s="733"/>
      <c r="KD80" s="1032"/>
      <c r="KE80" s="733"/>
      <c r="KF80" s="1032"/>
      <c r="KG80" s="733"/>
      <c r="KH80" s="1032"/>
      <c r="KI80" s="733"/>
      <c r="KJ80" s="1032"/>
      <c r="KK80" s="733"/>
      <c r="KL80" s="1032"/>
      <c r="KM80" s="733"/>
      <c r="KN80" s="1032"/>
      <c r="KO80" s="733"/>
      <c r="KP80" s="1032"/>
      <c r="KQ80" s="733"/>
      <c r="KR80" s="1032"/>
      <c r="KS80" s="733"/>
      <c r="KT80" s="1032"/>
      <c r="KU80" s="733"/>
      <c r="KV80" s="1032"/>
      <c r="KW80" s="733"/>
      <c r="KX80" s="1032"/>
      <c r="KY80" s="733"/>
      <c r="KZ80" s="1032"/>
      <c r="LA80" s="733"/>
      <c r="LB80" s="1032"/>
      <c r="LC80" s="733"/>
      <c r="LD80" s="1032"/>
      <c r="LE80" s="733"/>
      <c r="LF80" s="1032"/>
      <c r="LG80" s="733"/>
      <c r="LH80" s="1032"/>
      <c r="LI80" s="733"/>
      <c r="LJ80" s="1032"/>
      <c r="LK80" s="733"/>
      <c r="LL80" s="1032"/>
      <c r="LM80" s="733"/>
      <c r="LN80" s="1032"/>
      <c r="LO80" s="733"/>
      <c r="LP80" s="1032"/>
      <c r="LQ80" s="733"/>
      <c r="LR80" s="1032"/>
      <c r="LS80" s="733"/>
      <c r="LT80" s="1032"/>
      <c r="LU80" s="733"/>
      <c r="LV80" s="1032"/>
      <c r="LW80" s="733"/>
      <c r="LX80" s="1032"/>
      <c r="LY80" s="733"/>
      <c r="LZ80" s="1032"/>
      <c r="MA80" s="733"/>
      <c r="MB80" s="1032"/>
      <c r="MC80" s="733"/>
      <c r="MD80" s="1032"/>
      <c r="ME80" s="733"/>
      <c r="MF80" s="1032"/>
      <c r="MG80" s="733"/>
      <c r="MH80" s="1032"/>
      <c r="MI80" s="733"/>
      <c r="MJ80" s="1032"/>
      <c r="MK80" s="733"/>
      <c r="ML80" s="1032"/>
      <c r="MM80" s="733"/>
      <c r="MN80" s="1032"/>
      <c r="MO80" s="733"/>
      <c r="MP80" s="1032"/>
      <c r="MQ80" s="733"/>
      <c r="MR80" s="1032"/>
      <c r="MS80" s="733"/>
      <c r="MT80" s="1032"/>
      <c r="MU80" s="733"/>
      <c r="MV80" s="1032"/>
      <c r="MW80" s="733"/>
      <c r="MX80" s="1032"/>
      <c r="MY80" s="733"/>
      <c r="MZ80" s="1032"/>
      <c r="NA80" s="733"/>
      <c r="NB80" s="1032"/>
      <c r="NC80" s="733"/>
      <c r="ND80" s="1032"/>
      <c r="NE80" s="733"/>
      <c r="NF80" s="1032"/>
      <c r="NG80" s="733"/>
      <c r="NH80" s="1032"/>
      <c r="NI80" s="733"/>
      <c r="NJ80" s="1032"/>
      <c r="NK80" s="733"/>
      <c r="NL80" s="1032"/>
      <c r="NM80" s="733"/>
      <c r="NN80" s="1032"/>
      <c r="NO80" s="733"/>
      <c r="NP80" s="1032"/>
      <c r="NQ80" s="733"/>
      <c r="NR80" s="1032"/>
      <c r="NS80" s="298"/>
      <c r="OF80" s="767">
        <v>0</v>
      </c>
    </row>
    <row s="1644" customFormat="1" customHeight="1" ht="11.25" hidden="1">
      <c r="A81" s="2401"/>
      <c r="B81" s="520"/>
      <c r="D81" s="674" t="s">
        <v>805</v>
      </c>
      <c r="E81" s="732" t="s">
        <v>1573</v>
      </c>
      <c r="F81" s="669" t="s">
        <v>1517</v>
      </c>
      <c r="G81" s="733"/>
      <c r="H81" s="1032"/>
      <c r="I81" s="733"/>
      <c r="J81" s="1032"/>
      <c r="K81" s="733"/>
      <c r="L81" s="1032"/>
      <c r="M81" s="733"/>
      <c r="N81" s="1032"/>
      <c r="O81" s="733"/>
      <c r="P81" s="1032"/>
      <c r="Q81" s="733"/>
      <c r="R81" s="1032"/>
      <c r="S81" s="733"/>
      <c r="T81" s="1032"/>
      <c r="U81" s="733"/>
      <c r="V81" s="1032"/>
      <c r="W81" s="733"/>
      <c r="X81" s="1032"/>
      <c r="Y81" s="733"/>
      <c r="Z81" s="1032"/>
      <c r="AA81" s="733"/>
      <c r="AB81" s="1032"/>
      <c r="AC81" s="733"/>
      <c r="AD81" s="1032"/>
      <c r="AE81" s="733"/>
      <c r="AF81" s="1032"/>
      <c r="AG81" s="733"/>
      <c r="AH81" s="1032"/>
      <c r="AI81" s="733"/>
      <c r="AJ81" s="1032"/>
      <c r="AK81" s="733"/>
      <c r="AL81" s="1032"/>
      <c r="AM81" s="733"/>
      <c r="AN81" s="1032"/>
      <c r="AO81" s="733"/>
      <c r="AP81" s="1032"/>
      <c r="AQ81" s="733"/>
      <c r="AR81" s="1032"/>
      <c r="AS81" s="733"/>
      <c r="AT81" s="1032"/>
      <c r="AU81" s="733"/>
      <c r="AV81" s="1032"/>
      <c r="AW81" s="733"/>
      <c r="AX81" s="1032"/>
      <c r="AY81" s="733"/>
      <c r="AZ81" s="1032"/>
      <c r="BA81" s="733"/>
      <c r="BB81" s="1032"/>
      <c r="BC81" s="733"/>
      <c r="BD81" s="1032"/>
      <c r="BE81" s="733"/>
      <c r="BF81" s="1032"/>
      <c r="BG81" s="733"/>
      <c r="BH81" s="1032"/>
      <c r="BI81" s="733"/>
      <c r="BJ81" s="1032"/>
      <c r="BK81" s="733"/>
      <c r="BL81" s="1032"/>
      <c r="BM81" s="733"/>
      <c r="BN81" s="1032"/>
      <c r="BO81" s="733"/>
      <c r="BP81" s="1032"/>
      <c r="BQ81" s="733"/>
      <c r="BR81" s="1032"/>
      <c r="BS81" s="733"/>
      <c r="BT81" s="1032"/>
      <c r="BU81" s="733"/>
      <c r="BV81" s="1032"/>
      <c r="BW81" s="733"/>
      <c r="BX81" s="1032"/>
      <c r="BY81" s="733"/>
      <c r="BZ81" s="1032"/>
      <c r="CA81" s="733"/>
      <c r="CB81" s="1032"/>
      <c r="CC81" s="733"/>
      <c r="CD81" s="1032"/>
      <c r="CE81" s="733"/>
      <c r="CF81" s="1032"/>
      <c r="CG81" s="733"/>
      <c r="CH81" s="1032"/>
      <c r="CI81" s="733"/>
      <c r="CJ81" s="1032"/>
      <c r="CK81" s="733"/>
      <c r="CL81" s="1032"/>
      <c r="CM81" s="733"/>
      <c r="CN81" s="1032"/>
      <c r="CO81" s="733"/>
      <c r="CP81" s="1032"/>
      <c r="CQ81" s="733"/>
      <c r="CR81" s="1032"/>
      <c r="CS81" s="733"/>
      <c r="CT81" s="1032"/>
      <c r="CU81" s="733"/>
      <c r="CV81" s="1032"/>
      <c r="CW81" s="733"/>
      <c r="CX81" s="1032"/>
      <c r="CY81" s="733"/>
      <c r="CZ81" s="1032"/>
      <c r="DA81" s="733"/>
      <c r="DB81" s="1032"/>
      <c r="DC81" s="733"/>
      <c r="DD81" s="1032"/>
      <c r="DE81" s="733"/>
      <c r="DF81" s="1032"/>
      <c r="DG81" s="733"/>
      <c r="DH81" s="1032"/>
      <c r="DI81" s="733"/>
      <c r="DJ81" s="1032"/>
      <c r="DK81" s="733"/>
      <c r="DL81" s="1032"/>
      <c r="DM81" s="733"/>
      <c r="DN81" s="1032"/>
      <c r="DO81" s="733"/>
      <c r="DP81" s="1032"/>
      <c r="DQ81" s="733"/>
      <c r="DR81" s="1032"/>
      <c r="DS81" s="733"/>
      <c r="DT81" s="1032"/>
      <c r="DU81" s="733"/>
      <c r="DV81" s="1032"/>
      <c r="DW81" s="733"/>
      <c r="DX81" s="1032"/>
      <c r="DY81" s="733"/>
      <c r="DZ81" s="1032"/>
      <c r="EA81" s="733"/>
      <c r="EB81" s="1032"/>
      <c r="EC81" s="733"/>
      <c r="ED81" s="1032"/>
      <c r="EE81" s="733"/>
      <c r="EF81" s="1032"/>
      <c r="EG81" s="733"/>
      <c r="EH81" s="1032"/>
      <c r="EI81" s="733"/>
      <c r="EJ81" s="1032"/>
      <c r="EK81" s="733"/>
      <c r="EL81" s="1032"/>
      <c r="EM81" s="733"/>
      <c r="EN81" s="1032"/>
      <c r="EO81" s="733"/>
      <c r="EP81" s="1032"/>
      <c r="EQ81" s="733"/>
      <c r="ER81" s="1032"/>
      <c r="ES81" s="733"/>
      <c r="ET81" s="1032"/>
      <c r="EU81" s="733"/>
      <c r="EV81" s="1032"/>
      <c r="EW81" s="733"/>
      <c r="EX81" s="1032"/>
      <c r="EY81" s="733"/>
      <c r="EZ81" s="1032"/>
      <c r="FA81" s="733"/>
      <c r="FB81" s="1032"/>
      <c r="FC81" s="733"/>
      <c r="FD81" s="1032"/>
      <c r="FE81" s="733"/>
      <c r="FF81" s="1032"/>
      <c r="FG81" s="733"/>
      <c r="FH81" s="1032"/>
      <c r="FI81" s="733"/>
      <c r="FJ81" s="1032"/>
      <c r="FK81" s="733"/>
      <c r="FL81" s="1032"/>
      <c r="FM81" s="733"/>
      <c r="FN81" s="1032"/>
      <c r="FO81" s="733"/>
      <c r="FP81" s="1032"/>
      <c r="FQ81" s="733"/>
      <c r="FR81" s="1032"/>
      <c r="FS81" s="733"/>
      <c r="FT81" s="1032"/>
      <c r="FU81" s="733"/>
      <c r="FV81" s="1032"/>
      <c r="FW81" s="733"/>
      <c r="FX81" s="1032"/>
      <c r="FY81" s="733"/>
      <c r="FZ81" s="1032"/>
      <c r="GA81" s="733"/>
      <c r="GB81" s="1032"/>
      <c r="GC81" s="733"/>
      <c r="GD81" s="1032"/>
      <c r="GE81" s="733"/>
      <c r="GF81" s="1032"/>
      <c r="GG81" s="733"/>
      <c r="GH81" s="1032"/>
      <c r="GI81" s="733"/>
      <c r="GJ81" s="1032"/>
      <c r="GK81" s="733"/>
      <c r="GL81" s="1032"/>
      <c r="GM81" s="733"/>
      <c r="GN81" s="1032"/>
      <c r="GO81" s="733"/>
      <c r="GP81" s="1032"/>
      <c r="GQ81" s="733"/>
      <c r="GR81" s="1032"/>
      <c r="GS81" s="733"/>
      <c r="GT81" s="1032"/>
      <c r="GU81" s="733"/>
      <c r="GV81" s="1032"/>
      <c r="GW81" s="733"/>
      <c r="GX81" s="1032"/>
      <c r="GY81" s="733"/>
      <c r="GZ81" s="1032"/>
      <c r="HA81" s="733"/>
      <c r="HB81" s="1032"/>
      <c r="HC81" s="733"/>
      <c r="HD81" s="1032"/>
      <c r="HE81" s="733"/>
      <c r="HF81" s="1032"/>
      <c r="HG81" s="733"/>
      <c r="HH81" s="1032"/>
      <c r="HI81" s="733"/>
      <c r="HJ81" s="1032"/>
      <c r="HK81" s="733"/>
      <c r="HL81" s="1032"/>
      <c r="HM81" s="733"/>
      <c r="HN81" s="1032"/>
      <c r="HO81" s="733"/>
      <c r="HP81" s="1032"/>
      <c r="HQ81" s="733"/>
      <c r="HR81" s="1032"/>
      <c r="HS81" s="733"/>
      <c r="HT81" s="1032"/>
      <c r="HU81" s="733"/>
      <c r="HV81" s="1032"/>
      <c r="HW81" s="733"/>
      <c r="HX81" s="1032"/>
      <c r="HY81" s="733"/>
      <c r="HZ81" s="1032"/>
      <c r="IA81" s="733"/>
      <c r="IB81" s="1032"/>
      <c r="IC81" s="733"/>
      <c r="ID81" s="1032"/>
      <c r="IE81" s="733"/>
      <c r="IF81" s="1032"/>
      <c r="IG81" s="733"/>
      <c r="IH81" s="1032"/>
      <c r="II81" s="733"/>
      <c r="IJ81" s="1032"/>
      <c r="IK81" s="733"/>
      <c r="IL81" s="1032"/>
      <c r="IM81" s="733"/>
      <c r="IN81" s="1032"/>
      <c r="IO81" s="733"/>
      <c r="IP81" s="1032"/>
      <c r="IQ81" s="733"/>
      <c r="IR81" s="1032"/>
      <c r="IS81" s="733"/>
      <c r="IT81" s="1032"/>
      <c r="IU81" s="733"/>
      <c r="IV81" s="1032"/>
      <c r="IW81" s="733"/>
      <c r="IX81" s="1032"/>
      <c r="IY81" s="733"/>
      <c r="IZ81" s="1032"/>
      <c r="JA81" s="733"/>
      <c r="JB81" s="1032"/>
      <c r="JC81" s="733"/>
      <c r="JD81" s="1032"/>
      <c r="JE81" s="733"/>
      <c r="JF81" s="1032"/>
      <c r="JG81" s="733"/>
      <c r="JH81" s="1032"/>
      <c r="JI81" s="733"/>
      <c r="JJ81" s="1032"/>
      <c r="JK81" s="733"/>
      <c r="JL81" s="1032"/>
      <c r="JM81" s="733"/>
      <c r="JN81" s="1032"/>
      <c r="JO81" s="733"/>
      <c r="JP81" s="1032"/>
      <c r="JQ81" s="733"/>
      <c r="JR81" s="1032"/>
      <c r="JS81" s="733"/>
      <c r="JT81" s="1032"/>
      <c r="JU81" s="733"/>
      <c r="JV81" s="1032"/>
      <c r="JW81" s="733"/>
      <c r="JX81" s="1032"/>
      <c r="JY81" s="733"/>
      <c r="JZ81" s="1032"/>
      <c r="KA81" s="733"/>
      <c r="KB81" s="1032"/>
      <c r="KC81" s="733"/>
      <c r="KD81" s="1032"/>
      <c r="KE81" s="733"/>
      <c r="KF81" s="1032"/>
      <c r="KG81" s="733"/>
      <c r="KH81" s="1032"/>
      <c r="KI81" s="733"/>
      <c r="KJ81" s="1032"/>
      <c r="KK81" s="733"/>
      <c r="KL81" s="1032"/>
      <c r="KM81" s="733"/>
      <c r="KN81" s="1032"/>
      <c r="KO81" s="733"/>
      <c r="KP81" s="1032"/>
      <c r="KQ81" s="733"/>
      <c r="KR81" s="1032"/>
      <c r="KS81" s="733"/>
      <c r="KT81" s="1032"/>
      <c r="KU81" s="733"/>
      <c r="KV81" s="1032"/>
      <c r="KW81" s="733"/>
      <c r="KX81" s="1032"/>
      <c r="KY81" s="733"/>
      <c r="KZ81" s="1032"/>
      <c r="LA81" s="733"/>
      <c r="LB81" s="1032"/>
      <c r="LC81" s="733"/>
      <c r="LD81" s="1032"/>
      <c r="LE81" s="733"/>
      <c r="LF81" s="1032"/>
      <c r="LG81" s="733"/>
      <c r="LH81" s="1032"/>
      <c r="LI81" s="733"/>
      <c r="LJ81" s="1032"/>
      <c r="LK81" s="733"/>
      <c r="LL81" s="1032"/>
      <c r="LM81" s="733"/>
      <c r="LN81" s="1032"/>
      <c r="LO81" s="733"/>
      <c r="LP81" s="1032"/>
      <c r="LQ81" s="733"/>
      <c r="LR81" s="1032"/>
      <c r="LS81" s="733"/>
      <c r="LT81" s="1032"/>
      <c r="LU81" s="733"/>
      <c r="LV81" s="1032"/>
      <c r="LW81" s="733"/>
      <c r="LX81" s="1032"/>
      <c r="LY81" s="733"/>
      <c r="LZ81" s="1032"/>
      <c r="MA81" s="733"/>
      <c r="MB81" s="1032"/>
      <c r="MC81" s="733"/>
      <c r="MD81" s="1032"/>
      <c r="ME81" s="733"/>
      <c r="MF81" s="1032"/>
      <c r="MG81" s="733"/>
      <c r="MH81" s="1032"/>
      <c r="MI81" s="733"/>
      <c r="MJ81" s="1032"/>
      <c r="MK81" s="733"/>
      <c r="ML81" s="1032"/>
      <c r="MM81" s="733"/>
      <c r="MN81" s="1032"/>
      <c r="MO81" s="733"/>
      <c r="MP81" s="1032"/>
      <c r="MQ81" s="733"/>
      <c r="MR81" s="1032"/>
      <c r="MS81" s="733"/>
      <c r="MT81" s="1032"/>
      <c r="MU81" s="733"/>
      <c r="MV81" s="1032"/>
      <c r="MW81" s="733"/>
      <c r="MX81" s="1032"/>
      <c r="MY81" s="733"/>
      <c r="MZ81" s="1032"/>
      <c r="NA81" s="733"/>
      <c r="NB81" s="1032"/>
      <c r="NC81" s="733"/>
      <c r="ND81" s="1032"/>
      <c r="NE81" s="733"/>
      <c r="NF81" s="1032"/>
      <c r="NG81" s="733"/>
      <c r="NH81" s="1032"/>
      <c r="NI81" s="733"/>
      <c r="NJ81" s="1032"/>
      <c r="NK81" s="733"/>
      <c r="NL81" s="1032"/>
      <c r="NM81" s="733"/>
      <c r="NN81" s="1032"/>
      <c r="NO81" s="733"/>
      <c r="NP81" s="1032"/>
      <c r="NQ81" s="733"/>
      <c r="NR81" s="1032"/>
      <c r="NS81" s="298"/>
      <c r="OF81" s="767">
        <v>0</v>
      </c>
    </row>
    <row s="1644" customFormat="1" customHeight="1" ht="11.25" hidden="1">
      <c r="A82" s="2401"/>
      <c r="B82" s="520"/>
      <c r="D82" s="674" t="s">
        <v>807</v>
      </c>
      <c r="E82" s="732" t="s">
        <v>1574</v>
      </c>
      <c r="F82" s="669" t="s">
        <v>1517</v>
      </c>
      <c r="G82" s="733"/>
      <c r="H82" s="1032"/>
      <c r="I82" s="733"/>
      <c r="J82" s="1032"/>
      <c r="K82" s="733"/>
      <c r="L82" s="1032"/>
      <c r="M82" s="733"/>
      <c r="N82" s="1032"/>
      <c r="O82" s="733"/>
      <c r="P82" s="1032"/>
      <c r="Q82" s="733"/>
      <c r="R82" s="1032"/>
      <c r="S82" s="733"/>
      <c r="T82" s="1032"/>
      <c r="U82" s="733"/>
      <c r="V82" s="1032"/>
      <c r="W82" s="733"/>
      <c r="X82" s="1032"/>
      <c r="Y82" s="733"/>
      <c r="Z82" s="1032"/>
      <c r="AA82" s="733"/>
      <c r="AB82" s="1032"/>
      <c r="AC82" s="733"/>
      <c r="AD82" s="1032"/>
      <c r="AE82" s="733"/>
      <c r="AF82" s="1032"/>
      <c r="AG82" s="733"/>
      <c r="AH82" s="1032"/>
      <c r="AI82" s="733"/>
      <c r="AJ82" s="1032"/>
      <c r="AK82" s="733"/>
      <c r="AL82" s="1032"/>
      <c r="AM82" s="733"/>
      <c r="AN82" s="1032"/>
      <c r="AO82" s="733"/>
      <c r="AP82" s="1032"/>
      <c r="AQ82" s="733"/>
      <c r="AR82" s="1032"/>
      <c r="AS82" s="733"/>
      <c r="AT82" s="1032"/>
      <c r="AU82" s="733"/>
      <c r="AV82" s="1032"/>
      <c r="AW82" s="733"/>
      <c r="AX82" s="1032"/>
      <c r="AY82" s="733"/>
      <c r="AZ82" s="1032"/>
      <c r="BA82" s="733"/>
      <c r="BB82" s="1032"/>
      <c r="BC82" s="733"/>
      <c r="BD82" s="1032"/>
      <c r="BE82" s="733"/>
      <c r="BF82" s="1032"/>
      <c r="BG82" s="733"/>
      <c r="BH82" s="1032"/>
      <c r="BI82" s="733"/>
      <c r="BJ82" s="1032"/>
      <c r="BK82" s="733"/>
      <c r="BL82" s="1032"/>
      <c r="BM82" s="733"/>
      <c r="BN82" s="1032"/>
      <c r="BO82" s="733"/>
      <c r="BP82" s="1032"/>
      <c r="BQ82" s="733"/>
      <c r="BR82" s="1032"/>
      <c r="BS82" s="733"/>
      <c r="BT82" s="1032"/>
      <c r="BU82" s="733"/>
      <c r="BV82" s="1032"/>
      <c r="BW82" s="733"/>
      <c r="BX82" s="1032"/>
      <c r="BY82" s="733"/>
      <c r="BZ82" s="1032"/>
      <c r="CA82" s="733"/>
      <c r="CB82" s="1032"/>
      <c r="CC82" s="733"/>
      <c r="CD82" s="1032"/>
      <c r="CE82" s="733"/>
      <c r="CF82" s="1032"/>
      <c r="CG82" s="733"/>
      <c r="CH82" s="1032"/>
      <c r="CI82" s="733"/>
      <c r="CJ82" s="1032"/>
      <c r="CK82" s="733"/>
      <c r="CL82" s="1032"/>
      <c r="CM82" s="733"/>
      <c r="CN82" s="1032"/>
      <c r="CO82" s="733"/>
      <c r="CP82" s="1032"/>
      <c r="CQ82" s="733"/>
      <c r="CR82" s="1032"/>
      <c r="CS82" s="733"/>
      <c r="CT82" s="1032"/>
      <c r="CU82" s="733"/>
      <c r="CV82" s="1032"/>
      <c r="CW82" s="733"/>
      <c r="CX82" s="1032"/>
      <c r="CY82" s="733"/>
      <c r="CZ82" s="1032"/>
      <c r="DA82" s="733"/>
      <c r="DB82" s="1032"/>
      <c r="DC82" s="733"/>
      <c r="DD82" s="1032"/>
      <c r="DE82" s="733"/>
      <c r="DF82" s="1032"/>
      <c r="DG82" s="733"/>
      <c r="DH82" s="1032"/>
      <c r="DI82" s="733"/>
      <c r="DJ82" s="1032"/>
      <c r="DK82" s="733"/>
      <c r="DL82" s="1032"/>
      <c r="DM82" s="733"/>
      <c r="DN82" s="1032"/>
      <c r="DO82" s="733"/>
      <c r="DP82" s="1032"/>
      <c r="DQ82" s="733"/>
      <c r="DR82" s="1032"/>
      <c r="DS82" s="733"/>
      <c r="DT82" s="1032"/>
      <c r="DU82" s="733"/>
      <c r="DV82" s="1032"/>
      <c r="DW82" s="733"/>
      <c r="DX82" s="1032"/>
      <c r="DY82" s="733"/>
      <c r="DZ82" s="1032"/>
      <c r="EA82" s="733"/>
      <c r="EB82" s="1032"/>
      <c r="EC82" s="733"/>
      <c r="ED82" s="1032"/>
      <c r="EE82" s="733"/>
      <c r="EF82" s="1032"/>
      <c r="EG82" s="733"/>
      <c r="EH82" s="1032"/>
      <c r="EI82" s="733"/>
      <c r="EJ82" s="1032"/>
      <c r="EK82" s="733"/>
      <c r="EL82" s="1032"/>
      <c r="EM82" s="733"/>
      <c r="EN82" s="1032"/>
      <c r="EO82" s="733"/>
      <c r="EP82" s="1032"/>
      <c r="EQ82" s="733"/>
      <c r="ER82" s="1032"/>
      <c r="ES82" s="733"/>
      <c r="ET82" s="1032"/>
      <c r="EU82" s="733"/>
      <c r="EV82" s="1032"/>
      <c r="EW82" s="733"/>
      <c r="EX82" s="1032"/>
      <c r="EY82" s="733"/>
      <c r="EZ82" s="1032"/>
      <c r="FA82" s="733"/>
      <c r="FB82" s="1032"/>
      <c r="FC82" s="733"/>
      <c r="FD82" s="1032"/>
      <c r="FE82" s="733"/>
      <c r="FF82" s="1032"/>
      <c r="FG82" s="733"/>
      <c r="FH82" s="1032"/>
      <c r="FI82" s="733"/>
      <c r="FJ82" s="1032"/>
      <c r="FK82" s="733"/>
      <c r="FL82" s="1032"/>
      <c r="FM82" s="733"/>
      <c r="FN82" s="1032"/>
      <c r="FO82" s="733"/>
      <c r="FP82" s="1032"/>
      <c r="FQ82" s="733"/>
      <c r="FR82" s="1032"/>
      <c r="FS82" s="733"/>
      <c r="FT82" s="1032"/>
      <c r="FU82" s="733"/>
      <c r="FV82" s="1032"/>
      <c r="FW82" s="733"/>
      <c r="FX82" s="1032"/>
      <c r="FY82" s="733"/>
      <c r="FZ82" s="1032"/>
      <c r="GA82" s="733"/>
      <c r="GB82" s="1032"/>
      <c r="GC82" s="733"/>
      <c r="GD82" s="1032"/>
      <c r="GE82" s="733"/>
      <c r="GF82" s="1032"/>
      <c r="GG82" s="733"/>
      <c r="GH82" s="1032"/>
      <c r="GI82" s="733"/>
      <c r="GJ82" s="1032"/>
      <c r="GK82" s="733"/>
      <c r="GL82" s="1032"/>
      <c r="GM82" s="733"/>
      <c r="GN82" s="1032"/>
      <c r="GO82" s="733"/>
      <c r="GP82" s="1032"/>
      <c r="GQ82" s="733"/>
      <c r="GR82" s="1032"/>
      <c r="GS82" s="733"/>
      <c r="GT82" s="1032"/>
      <c r="GU82" s="733"/>
      <c r="GV82" s="1032"/>
      <c r="GW82" s="733"/>
      <c r="GX82" s="1032"/>
      <c r="GY82" s="733"/>
      <c r="GZ82" s="1032"/>
      <c r="HA82" s="733"/>
      <c r="HB82" s="1032"/>
      <c r="HC82" s="733"/>
      <c r="HD82" s="1032"/>
      <c r="HE82" s="733"/>
      <c r="HF82" s="1032"/>
      <c r="HG82" s="733"/>
      <c r="HH82" s="1032"/>
      <c r="HI82" s="733"/>
      <c r="HJ82" s="1032"/>
      <c r="HK82" s="733"/>
      <c r="HL82" s="1032"/>
      <c r="HM82" s="733"/>
      <c r="HN82" s="1032"/>
      <c r="HO82" s="733"/>
      <c r="HP82" s="1032"/>
      <c r="HQ82" s="733"/>
      <c r="HR82" s="1032"/>
      <c r="HS82" s="733"/>
      <c r="HT82" s="1032"/>
      <c r="HU82" s="733"/>
      <c r="HV82" s="1032"/>
      <c r="HW82" s="733"/>
      <c r="HX82" s="1032"/>
      <c r="HY82" s="733"/>
      <c r="HZ82" s="1032"/>
      <c r="IA82" s="733"/>
      <c r="IB82" s="1032"/>
      <c r="IC82" s="733"/>
      <c r="ID82" s="1032"/>
      <c r="IE82" s="733"/>
      <c r="IF82" s="1032"/>
      <c r="IG82" s="733"/>
      <c r="IH82" s="1032"/>
      <c r="II82" s="733"/>
      <c r="IJ82" s="1032"/>
      <c r="IK82" s="733"/>
      <c r="IL82" s="1032"/>
      <c r="IM82" s="733"/>
      <c r="IN82" s="1032"/>
      <c r="IO82" s="733"/>
      <c r="IP82" s="1032"/>
      <c r="IQ82" s="733"/>
      <c r="IR82" s="1032"/>
      <c r="IS82" s="733"/>
      <c r="IT82" s="1032"/>
      <c r="IU82" s="733"/>
      <c r="IV82" s="1032"/>
      <c r="IW82" s="733"/>
      <c r="IX82" s="1032"/>
      <c r="IY82" s="733"/>
      <c r="IZ82" s="1032"/>
      <c r="JA82" s="733"/>
      <c r="JB82" s="1032"/>
      <c r="JC82" s="733"/>
      <c r="JD82" s="1032"/>
      <c r="JE82" s="733"/>
      <c r="JF82" s="1032"/>
      <c r="JG82" s="733"/>
      <c r="JH82" s="1032"/>
      <c r="JI82" s="733"/>
      <c r="JJ82" s="1032"/>
      <c r="JK82" s="733"/>
      <c r="JL82" s="1032"/>
      <c r="JM82" s="733"/>
      <c r="JN82" s="1032"/>
      <c r="JO82" s="733"/>
      <c r="JP82" s="1032"/>
      <c r="JQ82" s="733"/>
      <c r="JR82" s="1032"/>
      <c r="JS82" s="733"/>
      <c r="JT82" s="1032"/>
      <c r="JU82" s="733"/>
      <c r="JV82" s="1032"/>
      <c r="JW82" s="733"/>
      <c r="JX82" s="1032"/>
      <c r="JY82" s="733"/>
      <c r="JZ82" s="1032"/>
      <c r="KA82" s="733"/>
      <c r="KB82" s="1032"/>
      <c r="KC82" s="733"/>
      <c r="KD82" s="1032"/>
      <c r="KE82" s="733"/>
      <c r="KF82" s="1032"/>
      <c r="KG82" s="733"/>
      <c r="KH82" s="1032"/>
      <c r="KI82" s="733"/>
      <c r="KJ82" s="1032"/>
      <c r="KK82" s="733"/>
      <c r="KL82" s="1032"/>
      <c r="KM82" s="733"/>
      <c r="KN82" s="1032"/>
      <c r="KO82" s="733"/>
      <c r="KP82" s="1032"/>
      <c r="KQ82" s="733"/>
      <c r="KR82" s="1032"/>
      <c r="KS82" s="733"/>
      <c r="KT82" s="1032"/>
      <c r="KU82" s="733"/>
      <c r="KV82" s="1032"/>
      <c r="KW82" s="733"/>
      <c r="KX82" s="1032"/>
      <c r="KY82" s="733"/>
      <c r="KZ82" s="1032"/>
      <c r="LA82" s="733"/>
      <c r="LB82" s="1032"/>
      <c r="LC82" s="733"/>
      <c r="LD82" s="1032"/>
      <c r="LE82" s="733"/>
      <c r="LF82" s="1032"/>
      <c r="LG82" s="733"/>
      <c r="LH82" s="1032"/>
      <c r="LI82" s="733"/>
      <c r="LJ82" s="1032"/>
      <c r="LK82" s="733"/>
      <c r="LL82" s="1032"/>
      <c r="LM82" s="733"/>
      <c r="LN82" s="1032"/>
      <c r="LO82" s="733"/>
      <c r="LP82" s="1032"/>
      <c r="LQ82" s="733"/>
      <c r="LR82" s="1032"/>
      <c r="LS82" s="733"/>
      <c r="LT82" s="1032"/>
      <c r="LU82" s="733"/>
      <c r="LV82" s="1032"/>
      <c r="LW82" s="733"/>
      <c r="LX82" s="1032"/>
      <c r="LY82" s="733"/>
      <c r="LZ82" s="1032"/>
      <c r="MA82" s="733"/>
      <c r="MB82" s="1032"/>
      <c r="MC82" s="733"/>
      <c r="MD82" s="1032"/>
      <c r="ME82" s="733"/>
      <c r="MF82" s="1032"/>
      <c r="MG82" s="733"/>
      <c r="MH82" s="1032"/>
      <c r="MI82" s="733"/>
      <c r="MJ82" s="1032"/>
      <c r="MK82" s="733"/>
      <c r="ML82" s="1032"/>
      <c r="MM82" s="733"/>
      <c r="MN82" s="1032"/>
      <c r="MO82" s="733"/>
      <c r="MP82" s="1032"/>
      <c r="MQ82" s="733"/>
      <c r="MR82" s="1032"/>
      <c r="MS82" s="733"/>
      <c r="MT82" s="1032"/>
      <c r="MU82" s="733"/>
      <c r="MV82" s="1032"/>
      <c r="MW82" s="733"/>
      <c r="MX82" s="1032"/>
      <c r="MY82" s="733"/>
      <c r="MZ82" s="1032"/>
      <c r="NA82" s="733"/>
      <c r="NB82" s="1032"/>
      <c r="NC82" s="733"/>
      <c r="ND82" s="1032"/>
      <c r="NE82" s="733"/>
      <c r="NF82" s="1032"/>
      <c r="NG82" s="733"/>
      <c r="NH82" s="1032"/>
      <c r="NI82" s="733"/>
      <c r="NJ82" s="1032"/>
      <c r="NK82" s="733"/>
      <c r="NL82" s="1032"/>
      <c r="NM82" s="733"/>
      <c r="NN82" s="1032"/>
      <c r="NO82" s="733"/>
      <c r="NP82" s="1032"/>
      <c r="NQ82" s="733"/>
      <c r="NR82" s="1032"/>
      <c r="NS82" s="298"/>
      <c r="OF82" s="767">
        <v>0</v>
      </c>
    </row>
    <row s="1644" customFormat="1" customHeight="1" ht="11.25" hidden="1">
      <c r="A83" s="2401"/>
      <c r="B83" s="520"/>
      <c r="D83" s="674" t="s">
        <v>809</v>
      </c>
      <c r="E83" s="732" t="s">
        <v>1575</v>
      </c>
      <c r="F83" s="669" t="s">
        <v>1517</v>
      </c>
      <c r="G83" s="733"/>
      <c r="H83" s="1032"/>
      <c r="I83" s="733"/>
      <c r="J83" s="1032"/>
      <c r="K83" s="733"/>
      <c r="L83" s="1032"/>
      <c r="M83" s="733"/>
      <c r="N83" s="1032"/>
      <c r="O83" s="733"/>
      <c r="P83" s="1032"/>
      <c r="Q83" s="733"/>
      <c r="R83" s="1032"/>
      <c r="S83" s="733"/>
      <c r="T83" s="1032"/>
      <c r="U83" s="733"/>
      <c r="V83" s="1032"/>
      <c r="W83" s="733"/>
      <c r="X83" s="1032"/>
      <c r="Y83" s="733"/>
      <c r="Z83" s="1032"/>
      <c r="AA83" s="733"/>
      <c r="AB83" s="1032"/>
      <c r="AC83" s="733"/>
      <c r="AD83" s="1032"/>
      <c r="AE83" s="733"/>
      <c r="AF83" s="1032"/>
      <c r="AG83" s="733"/>
      <c r="AH83" s="1032"/>
      <c r="AI83" s="733"/>
      <c r="AJ83" s="1032"/>
      <c r="AK83" s="733"/>
      <c r="AL83" s="1032"/>
      <c r="AM83" s="733"/>
      <c r="AN83" s="1032"/>
      <c r="AO83" s="733"/>
      <c r="AP83" s="1032"/>
      <c r="AQ83" s="733"/>
      <c r="AR83" s="1032"/>
      <c r="AS83" s="733"/>
      <c r="AT83" s="1032"/>
      <c r="AU83" s="733"/>
      <c r="AV83" s="1032"/>
      <c r="AW83" s="733"/>
      <c r="AX83" s="1032"/>
      <c r="AY83" s="733"/>
      <c r="AZ83" s="1032"/>
      <c r="BA83" s="733"/>
      <c r="BB83" s="1032"/>
      <c r="BC83" s="733"/>
      <c r="BD83" s="1032"/>
      <c r="BE83" s="733"/>
      <c r="BF83" s="1032"/>
      <c r="BG83" s="733"/>
      <c r="BH83" s="1032"/>
      <c r="BI83" s="733"/>
      <c r="BJ83" s="1032"/>
      <c r="BK83" s="733"/>
      <c r="BL83" s="1032"/>
      <c r="BM83" s="733"/>
      <c r="BN83" s="1032"/>
      <c r="BO83" s="733"/>
      <c r="BP83" s="1032"/>
      <c r="BQ83" s="733"/>
      <c r="BR83" s="1032"/>
      <c r="BS83" s="733"/>
      <c r="BT83" s="1032"/>
      <c r="BU83" s="733"/>
      <c r="BV83" s="1032"/>
      <c r="BW83" s="733"/>
      <c r="BX83" s="1032"/>
      <c r="BY83" s="733"/>
      <c r="BZ83" s="1032"/>
      <c r="CA83" s="733"/>
      <c r="CB83" s="1032"/>
      <c r="CC83" s="733"/>
      <c r="CD83" s="1032"/>
      <c r="CE83" s="733"/>
      <c r="CF83" s="1032"/>
      <c r="CG83" s="733"/>
      <c r="CH83" s="1032"/>
      <c r="CI83" s="733"/>
      <c r="CJ83" s="1032"/>
      <c r="CK83" s="733"/>
      <c r="CL83" s="1032"/>
      <c r="CM83" s="733"/>
      <c r="CN83" s="1032"/>
      <c r="CO83" s="733"/>
      <c r="CP83" s="1032"/>
      <c r="CQ83" s="733"/>
      <c r="CR83" s="1032"/>
      <c r="CS83" s="733"/>
      <c r="CT83" s="1032"/>
      <c r="CU83" s="733"/>
      <c r="CV83" s="1032"/>
      <c r="CW83" s="733"/>
      <c r="CX83" s="1032"/>
      <c r="CY83" s="733"/>
      <c r="CZ83" s="1032"/>
      <c r="DA83" s="733"/>
      <c r="DB83" s="1032"/>
      <c r="DC83" s="733"/>
      <c r="DD83" s="1032"/>
      <c r="DE83" s="733"/>
      <c r="DF83" s="1032"/>
      <c r="DG83" s="733"/>
      <c r="DH83" s="1032"/>
      <c r="DI83" s="733"/>
      <c r="DJ83" s="1032"/>
      <c r="DK83" s="733"/>
      <c r="DL83" s="1032"/>
      <c r="DM83" s="733"/>
      <c r="DN83" s="1032"/>
      <c r="DO83" s="733"/>
      <c r="DP83" s="1032"/>
      <c r="DQ83" s="733"/>
      <c r="DR83" s="1032"/>
      <c r="DS83" s="733"/>
      <c r="DT83" s="1032"/>
      <c r="DU83" s="733"/>
      <c r="DV83" s="1032"/>
      <c r="DW83" s="733"/>
      <c r="DX83" s="1032"/>
      <c r="DY83" s="733"/>
      <c r="DZ83" s="1032"/>
      <c r="EA83" s="733"/>
      <c r="EB83" s="1032"/>
      <c r="EC83" s="733"/>
      <c r="ED83" s="1032"/>
      <c r="EE83" s="733"/>
      <c r="EF83" s="1032"/>
      <c r="EG83" s="733"/>
      <c r="EH83" s="1032"/>
      <c r="EI83" s="733"/>
      <c r="EJ83" s="1032"/>
      <c r="EK83" s="733"/>
      <c r="EL83" s="1032"/>
      <c r="EM83" s="733"/>
      <c r="EN83" s="1032"/>
      <c r="EO83" s="733"/>
      <c r="EP83" s="1032"/>
      <c r="EQ83" s="733"/>
      <c r="ER83" s="1032"/>
      <c r="ES83" s="733"/>
      <c r="ET83" s="1032"/>
      <c r="EU83" s="733"/>
      <c r="EV83" s="1032"/>
      <c r="EW83" s="733"/>
      <c r="EX83" s="1032"/>
      <c r="EY83" s="733"/>
      <c r="EZ83" s="1032"/>
      <c r="FA83" s="733"/>
      <c r="FB83" s="1032"/>
      <c r="FC83" s="733"/>
      <c r="FD83" s="1032"/>
      <c r="FE83" s="733"/>
      <c r="FF83" s="1032"/>
      <c r="FG83" s="733"/>
      <c r="FH83" s="1032"/>
      <c r="FI83" s="733"/>
      <c r="FJ83" s="1032"/>
      <c r="FK83" s="733"/>
      <c r="FL83" s="1032"/>
      <c r="FM83" s="733"/>
      <c r="FN83" s="1032"/>
      <c r="FO83" s="733"/>
      <c r="FP83" s="1032"/>
      <c r="FQ83" s="733"/>
      <c r="FR83" s="1032"/>
      <c r="FS83" s="733"/>
      <c r="FT83" s="1032"/>
      <c r="FU83" s="733"/>
      <c r="FV83" s="1032"/>
      <c r="FW83" s="733"/>
      <c r="FX83" s="1032"/>
      <c r="FY83" s="733"/>
      <c r="FZ83" s="1032"/>
      <c r="GA83" s="733"/>
      <c r="GB83" s="1032"/>
      <c r="GC83" s="733"/>
      <c r="GD83" s="1032"/>
      <c r="GE83" s="733"/>
      <c r="GF83" s="1032"/>
      <c r="GG83" s="733"/>
      <c r="GH83" s="1032"/>
      <c r="GI83" s="733"/>
      <c r="GJ83" s="1032"/>
      <c r="GK83" s="733"/>
      <c r="GL83" s="1032"/>
      <c r="GM83" s="733"/>
      <c r="GN83" s="1032"/>
      <c r="GO83" s="733"/>
      <c r="GP83" s="1032"/>
      <c r="GQ83" s="733"/>
      <c r="GR83" s="1032"/>
      <c r="GS83" s="733"/>
      <c r="GT83" s="1032"/>
      <c r="GU83" s="733"/>
      <c r="GV83" s="1032"/>
      <c r="GW83" s="733"/>
      <c r="GX83" s="1032"/>
      <c r="GY83" s="733"/>
      <c r="GZ83" s="1032"/>
      <c r="HA83" s="733"/>
      <c r="HB83" s="1032"/>
      <c r="HC83" s="733"/>
      <c r="HD83" s="1032"/>
      <c r="HE83" s="733"/>
      <c r="HF83" s="1032"/>
      <c r="HG83" s="733"/>
      <c r="HH83" s="1032"/>
      <c r="HI83" s="733"/>
      <c r="HJ83" s="1032"/>
      <c r="HK83" s="733"/>
      <c r="HL83" s="1032"/>
      <c r="HM83" s="733"/>
      <c r="HN83" s="1032"/>
      <c r="HO83" s="733"/>
      <c r="HP83" s="1032"/>
      <c r="HQ83" s="733"/>
      <c r="HR83" s="1032"/>
      <c r="HS83" s="733"/>
      <c r="HT83" s="1032"/>
      <c r="HU83" s="733"/>
      <c r="HV83" s="1032"/>
      <c r="HW83" s="733"/>
      <c r="HX83" s="1032"/>
      <c r="HY83" s="733"/>
      <c r="HZ83" s="1032"/>
      <c r="IA83" s="733"/>
      <c r="IB83" s="1032"/>
      <c r="IC83" s="733"/>
      <c r="ID83" s="1032"/>
      <c r="IE83" s="733"/>
      <c r="IF83" s="1032"/>
      <c r="IG83" s="733"/>
      <c r="IH83" s="1032"/>
      <c r="II83" s="733"/>
      <c r="IJ83" s="1032"/>
      <c r="IK83" s="733"/>
      <c r="IL83" s="1032"/>
      <c r="IM83" s="733"/>
      <c r="IN83" s="1032"/>
      <c r="IO83" s="733"/>
      <c r="IP83" s="1032"/>
      <c r="IQ83" s="733"/>
      <c r="IR83" s="1032"/>
      <c r="IS83" s="733"/>
      <c r="IT83" s="1032"/>
      <c r="IU83" s="733"/>
      <c r="IV83" s="1032"/>
      <c r="IW83" s="733"/>
      <c r="IX83" s="1032"/>
      <c r="IY83" s="733"/>
      <c r="IZ83" s="1032"/>
      <c r="JA83" s="733"/>
      <c r="JB83" s="1032"/>
      <c r="JC83" s="733"/>
      <c r="JD83" s="1032"/>
      <c r="JE83" s="733"/>
      <c r="JF83" s="1032"/>
      <c r="JG83" s="733"/>
      <c r="JH83" s="1032"/>
      <c r="JI83" s="733"/>
      <c r="JJ83" s="1032"/>
      <c r="JK83" s="733"/>
      <c r="JL83" s="1032"/>
      <c r="JM83" s="733"/>
      <c r="JN83" s="1032"/>
      <c r="JO83" s="733"/>
      <c r="JP83" s="1032"/>
      <c r="JQ83" s="733"/>
      <c r="JR83" s="1032"/>
      <c r="JS83" s="733"/>
      <c r="JT83" s="1032"/>
      <c r="JU83" s="733"/>
      <c r="JV83" s="1032"/>
      <c r="JW83" s="733"/>
      <c r="JX83" s="1032"/>
      <c r="JY83" s="733"/>
      <c r="JZ83" s="1032"/>
      <c r="KA83" s="733"/>
      <c r="KB83" s="1032"/>
      <c r="KC83" s="733"/>
      <c r="KD83" s="1032"/>
      <c r="KE83" s="733"/>
      <c r="KF83" s="1032"/>
      <c r="KG83" s="733"/>
      <c r="KH83" s="1032"/>
      <c r="KI83" s="733"/>
      <c r="KJ83" s="1032"/>
      <c r="KK83" s="733"/>
      <c r="KL83" s="1032"/>
      <c r="KM83" s="733"/>
      <c r="KN83" s="1032"/>
      <c r="KO83" s="733"/>
      <c r="KP83" s="1032"/>
      <c r="KQ83" s="733"/>
      <c r="KR83" s="1032"/>
      <c r="KS83" s="733"/>
      <c r="KT83" s="1032"/>
      <c r="KU83" s="733"/>
      <c r="KV83" s="1032"/>
      <c r="KW83" s="733"/>
      <c r="KX83" s="1032"/>
      <c r="KY83" s="733"/>
      <c r="KZ83" s="1032"/>
      <c r="LA83" s="733"/>
      <c r="LB83" s="1032"/>
      <c r="LC83" s="733"/>
      <c r="LD83" s="1032"/>
      <c r="LE83" s="733"/>
      <c r="LF83" s="1032"/>
      <c r="LG83" s="733"/>
      <c r="LH83" s="1032"/>
      <c r="LI83" s="733"/>
      <c r="LJ83" s="1032"/>
      <c r="LK83" s="733"/>
      <c r="LL83" s="1032"/>
      <c r="LM83" s="733"/>
      <c r="LN83" s="1032"/>
      <c r="LO83" s="733"/>
      <c r="LP83" s="1032"/>
      <c r="LQ83" s="733"/>
      <c r="LR83" s="1032"/>
      <c r="LS83" s="733"/>
      <c r="LT83" s="1032"/>
      <c r="LU83" s="733"/>
      <c r="LV83" s="1032"/>
      <c r="LW83" s="733"/>
      <c r="LX83" s="1032"/>
      <c r="LY83" s="733"/>
      <c r="LZ83" s="1032"/>
      <c r="MA83" s="733"/>
      <c r="MB83" s="1032"/>
      <c r="MC83" s="733"/>
      <c r="MD83" s="1032"/>
      <c r="ME83" s="733"/>
      <c r="MF83" s="1032"/>
      <c r="MG83" s="733"/>
      <c r="MH83" s="1032"/>
      <c r="MI83" s="733"/>
      <c r="MJ83" s="1032"/>
      <c r="MK83" s="733"/>
      <c r="ML83" s="1032"/>
      <c r="MM83" s="733"/>
      <c r="MN83" s="1032"/>
      <c r="MO83" s="733"/>
      <c r="MP83" s="1032"/>
      <c r="MQ83" s="733"/>
      <c r="MR83" s="1032"/>
      <c r="MS83" s="733"/>
      <c r="MT83" s="1032"/>
      <c r="MU83" s="733"/>
      <c r="MV83" s="1032"/>
      <c r="MW83" s="733"/>
      <c r="MX83" s="1032"/>
      <c r="MY83" s="733"/>
      <c r="MZ83" s="1032"/>
      <c r="NA83" s="733"/>
      <c r="NB83" s="1032"/>
      <c r="NC83" s="733"/>
      <c r="ND83" s="1032"/>
      <c r="NE83" s="733"/>
      <c r="NF83" s="1032"/>
      <c r="NG83" s="733"/>
      <c r="NH83" s="1032"/>
      <c r="NI83" s="733"/>
      <c r="NJ83" s="1032"/>
      <c r="NK83" s="733"/>
      <c r="NL83" s="1032"/>
      <c r="NM83" s="733"/>
      <c r="NN83" s="1032"/>
      <c r="NO83" s="733"/>
      <c r="NP83" s="1032"/>
      <c r="NQ83" s="733"/>
      <c r="NR83" s="1032"/>
      <c r="NS83" s="298"/>
      <c r="OF83" s="767">
        <v>0</v>
      </c>
    </row>
    <row s="1644" customFormat="1" customHeight="1" ht="11.25" hidden="1">
      <c r="A84" s="2401"/>
      <c r="B84" s="520"/>
      <c r="D84" s="674" t="s">
        <v>1576</v>
      </c>
      <c r="E84" s="732" t="s">
        <v>1577</v>
      </c>
      <c r="F84" s="669" t="s">
        <v>1517</v>
      </c>
      <c r="G84" s="733"/>
      <c r="H84" s="1032"/>
      <c r="I84" s="733"/>
      <c r="J84" s="1032"/>
      <c r="K84" s="733"/>
      <c r="L84" s="1032"/>
      <c r="M84" s="733"/>
      <c r="N84" s="1032"/>
      <c r="O84" s="733"/>
      <c r="P84" s="1032"/>
      <c r="Q84" s="733"/>
      <c r="R84" s="1032"/>
      <c r="S84" s="733"/>
      <c r="T84" s="1032"/>
      <c r="U84" s="733"/>
      <c r="V84" s="1032"/>
      <c r="W84" s="733"/>
      <c r="X84" s="1032"/>
      <c r="Y84" s="733"/>
      <c r="Z84" s="1032"/>
      <c r="AA84" s="733"/>
      <c r="AB84" s="1032"/>
      <c r="AC84" s="733"/>
      <c r="AD84" s="1032"/>
      <c r="AE84" s="733"/>
      <c r="AF84" s="1032"/>
      <c r="AG84" s="733"/>
      <c r="AH84" s="1032"/>
      <c r="AI84" s="733"/>
      <c r="AJ84" s="1032"/>
      <c r="AK84" s="733"/>
      <c r="AL84" s="1032"/>
      <c r="AM84" s="733"/>
      <c r="AN84" s="1032"/>
      <c r="AO84" s="733"/>
      <c r="AP84" s="1032"/>
      <c r="AQ84" s="733"/>
      <c r="AR84" s="1032"/>
      <c r="AS84" s="733"/>
      <c r="AT84" s="1032"/>
      <c r="AU84" s="733"/>
      <c r="AV84" s="1032"/>
      <c r="AW84" s="733"/>
      <c r="AX84" s="1032"/>
      <c r="AY84" s="733"/>
      <c r="AZ84" s="1032"/>
      <c r="BA84" s="733"/>
      <c r="BB84" s="1032"/>
      <c r="BC84" s="733"/>
      <c r="BD84" s="1032"/>
      <c r="BE84" s="733"/>
      <c r="BF84" s="1032"/>
      <c r="BG84" s="733"/>
      <c r="BH84" s="1032"/>
      <c r="BI84" s="733"/>
      <c r="BJ84" s="1032"/>
      <c r="BK84" s="733"/>
      <c r="BL84" s="1032"/>
      <c r="BM84" s="733"/>
      <c r="BN84" s="1032"/>
      <c r="BO84" s="733"/>
      <c r="BP84" s="1032"/>
      <c r="BQ84" s="733"/>
      <c r="BR84" s="1032"/>
      <c r="BS84" s="733"/>
      <c r="BT84" s="1032"/>
      <c r="BU84" s="733"/>
      <c r="BV84" s="1032"/>
      <c r="BW84" s="733"/>
      <c r="BX84" s="1032"/>
      <c r="BY84" s="733"/>
      <c r="BZ84" s="1032"/>
      <c r="CA84" s="733"/>
      <c r="CB84" s="1032"/>
      <c r="CC84" s="733"/>
      <c r="CD84" s="1032"/>
      <c r="CE84" s="733"/>
      <c r="CF84" s="1032"/>
      <c r="CG84" s="733"/>
      <c r="CH84" s="1032"/>
      <c r="CI84" s="733"/>
      <c r="CJ84" s="1032"/>
      <c r="CK84" s="733"/>
      <c r="CL84" s="1032"/>
      <c r="CM84" s="733"/>
      <c r="CN84" s="1032"/>
      <c r="CO84" s="733"/>
      <c r="CP84" s="1032"/>
      <c r="CQ84" s="733"/>
      <c r="CR84" s="1032"/>
      <c r="CS84" s="733"/>
      <c r="CT84" s="1032"/>
      <c r="CU84" s="733"/>
      <c r="CV84" s="1032"/>
      <c r="CW84" s="733"/>
      <c r="CX84" s="1032"/>
      <c r="CY84" s="733"/>
      <c r="CZ84" s="1032"/>
      <c r="DA84" s="733"/>
      <c r="DB84" s="1032"/>
      <c r="DC84" s="733"/>
      <c r="DD84" s="1032"/>
      <c r="DE84" s="733"/>
      <c r="DF84" s="1032"/>
      <c r="DG84" s="733"/>
      <c r="DH84" s="1032"/>
      <c r="DI84" s="733"/>
      <c r="DJ84" s="1032"/>
      <c r="DK84" s="733"/>
      <c r="DL84" s="1032"/>
      <c r="DM84" s="733"/>
      <c r="DN84" s="1032"/>
      <c r="DO84" s="733"/>
      <c r="DP84" s="1032"/>
      <c r="DQ84" s="733"/>
      <c r="DR84" s="1032"/>
      <c r="DS84" s="733"/>
      <c r="DT84" s="1032"/>
      <c r="DU84" s="733"/>
      <c r="DV84" s="1032"/>
      <c r="DW84" s="733"/>
      <c r="DX84" s="1032"/>
      <c r="DY84" s="733"/>
      <c r="DZ84" s="1032"/>
      <c r="EA84" s="733"/>
      <c r="EB84" s="1032"/>
      <c r="EC84" s="733"/>
      <c r="ED84" s="1032"/>
      <c r="EE84" s="733"/>
      <c r="EF84" s="1032"/>
      <c r="EG84" s="733"/>
      <c r="EH84" s="1032"/>
      <c r="EI84" s="733"/>
      <c r="EJ84" s="1032"/>
      <c r="EK84" s="733"/>
      <c r="EL84" s="1032"/>
      <c r="EM84" s="733"/>
      <c r="EN84" s="1032"/>
      <c r="EO84" s="733"/>
      <c r="EP84" s="1032"/>
      <c r="EQ84" s="733"/>
      <c r="ER84" s="1032"/>
      <c r="ES84" s="733"/>
      <c r="ET84" s="1032"/>
      <c r="EU84" s="733"/>
      <c r="EV84" s="1032"/>
      <c r="EW84" s="733"/>
      <c r="EX84" s="1032"/>
      <c r="EY84" s="733"/>
      <c r="EZ84" s="1032"/>
      <c r="FA84" s="733"/>
      <c r="FB84" s="1032"/>
      <c r="FC84" s="733"/>
      <c r="FD84" s="1032"/>
      <c r="FE84" s="733"/>
      <c r="FF84" s="1032"/>
      <c r="FG84" s="733"/>
      <c r="FH84" s="1032"/>
      <c r="FI84" s="733"/>
      <c r="FJ84" s="1032"/>
      <c r="FK84" s="733"/>
      <c r="FL84" s="1032"/>
      <c r="FM84" s="733"/>
      <c r="FN84" s="1032"/>
      <c r="FO84" s="733"/>
      <c r="FP84" s="1032"/>
      <c r="FQ84" s="733"/>
      <c r="FR84" s="1032"/>
      <c r="FS84" s="733"/>
      <c r="FT84" s="1032"/>
      <c r="FU84" s="733"/>
      <c r="FV84" s="1032"/>
      <c r="FW84" s="733"/>
      <c r="FX84" s="1032"/>
      <c r="FY84" s="733"/>
      <c r="FZ84" s="1032"/>
      <c r="GA84" s="733"/>
      <c r="GB84" s="1032"/>
      <c r="GC84" s="733"/>
      <c r="GD84" s="1032"/>
      <c r="GE84" s="733"/>
      <c r="GF84" s="1032"/>
      <c r="GG84" s="733"/>
      <c r="GH84" s="1032"/>
      <c r="GI84" s="733"/>
      <c r="GJ84" s="1032"/>
      <c r="GK84" s="733"/>
      <c r="GL84" s="1032"/>
      <c r="GM84" s="733"/>
      <c r="GN84" s="1032"/>
      <c r="GO84" s="733"/>
      <c r="GP84" s="1032"/>
      <c r="GQ84" s="733"/>
      <c r="GR84" s="1032"/>
      <c r="GS84" s="733"/>
      <c r="GT84" s="1032"/>
      <c r="GU84" s="733"/>
      <c r="GV84" s="1032"/>
      <c r="GW84" s="733"/>
      <c r="GX84" s="1032"/>
      <c r="GY84" s="733"/>
      <c r="GZ84" s="1032"/>
      <c r="HA84" s="733"/>
      <c r="HB84" s="1032"/>
      <c r="HC84" s="733"/>
      <c r="HD84" s="1032"/>
      <c r="HE84" s="733"/>
      <c r="HF84" s="1032"/>
      <c r="HG84" s="733"/>
      <c r="HH84" s="1032"/>
      <c r="HI84" s="733"/>
      <c r="HJ84" s="1032"/>
      <c r="HK84" s="733"/>
      <c r="HL84" s="1032"/>
      <c r="HM84" s="733"/>
      <c r="HN84" s="1032"/>
      <c r="HO84" s="733"/>
      <c r="HP84" s="1032"/>
      <c r="HQ84" s="733"/>
      <c r="HR84" s="1032"/>
      <c r="HS84" s="733"/>
      <c r="HT84" s="1032"/>
      <c r="HU84" s="733"/>
      <c r="HV84" s="1032"/>
      <c r="HW84" s="733"/>
      <c r="HX84" s="1032"/>
      <c r="HY84" s="733"/>
      <c r="HZ84" s="1032"/>
      <c r="IA84" s="733"/>
      <c r="IB84" s="1032"/>
      <c r="IC84" s="733"/>
      <c r="ID84" s="1032"/>
      <c r="IE84" s="733"/>
      <c r="IF84" s="1032"/>
      <c r="IG84" s="733"/>
      <c r="IH84" s="1032"/>
      <c r="II84" s="733"/>
      <c r="IJ84" s="1032"/>
      <c r="IK84" s="733"/>
      <c r="IL84" s="1032"/>
      <c r="IM84" s="733"/>
      <c r="IN84" s="1032"/>
      <c r="IO84" s="733"/>
      <c r="IP84" s="1032"/>
      <c r="IQ84" s="733"/>
      <c r="IR84" s="1032"/>
      <c r="IS84" s="733"/>
      <c r="IT84" s="1032"/>
      <c r="IU84" s="733"/>
      <c r="IV84" s="1032"/>
      <c r="IW84" s="733"/>
      <c r="IX84" s="1032"/>
      <c r="IY84" s="733"/>
      <c r="IZ84" s="1032"/>
      <c r="JA84" s="733"/>
      <c r="JB84" s="1032"/>
      <c r="JC84" s="733"/>
      <c r="JD84" s="1032"/>
      <c r="JE84" s="733"/>
      <c r="JF84" s="1032"/>
      <c r="JG84" s="733"/>
      <c r="JH84" s="1032"/>
      <c r="JI84" s="733"/>
      <c r="JJ84" s="1032"/>
      <c r="JK84" s="733"/>
      <c r="JL84" s="1032"/>
      <c r="JM84" s="733"/>
      <c r="JN84" s="1032"/>
      <c r="JO84" s="733"/>
      <c r="JP84" s="1032"/>
      <c r="JQ84" s="733"/>
      <c r="JR84" s="1032"/>
      <c r="JS84" s="733"/>
      <c r="JT84" s="1032"/>
      <c r="JU84" s="733"/>
      <c r="JV84" s="1032"/>
      <c r="JW84" s="733"/>
      <c r="JX84" s="1032"/>
      <c r="JY84" s="733"/>
      <c r="JZ84" s="1032"/>
      <c r="KA84" s="733"/>
      <c r="KB84" s="1032"/>
      <c r="KC84" s="733"/>
      <c r="KD84" s="1032"/>
      <c r="KE84" s="733"/>
      <c r="KF84" s="1032"/>
      <c r="KG84" s="733"/>
      <c r="KH84" s="1032"/>
      <c r="KI84" s="733"/>
      <c r="KJ84" s="1032"/>
      <c r="KK84" s="733"/>
      <c r="KL84" s="1032"/>
      <c r="KM84" s="733"/>
      <c r="KN84" s="1032"/>
      <c r="KO84" s="733"/>
      <c r="KP84" s="1032"/>
      <c r="KQ84" s="733"/>
      <c r="KR84" s="1032"/>
      <c r="KS84" s="733"/>
      <c r="KT84" s="1032"/>
      <c r="KU84" s="733"/>
      <c r="KV84" s="1032"/>
      <c r="KW84" s="733"/>
      <c r="KX84" s="1032"/>
      <c r="KY84" s="733"/>
      <c r="KZ84" s="1032"/>
      <c r="LA84" s="733"/>
      <c r="LB84" s="1032"/>
      <c r="LC84" s="733"/>
      <c r="LD84" s="1032"/>
      <c r="LE84" s="733"/>
      <c r="LF84" s="1032"/>
      <c r="LG84" s="733"/>
      <c r="LH84" s="1032"/>
      <c r="LI84" s="733"/>
      <c r="LJ84" s="1032"/>
      <c r="LK84" s="733"/>
      <c r="LL84" s="1032"/>
      <c r="LM84" s="733"/>
      <c r="LN84" s="1032"/>
      <c r="LO84" s="733"/>
      <c r="LP84" s="1032"/>
      <c r="LQ84" s="733"/>
      <c r="LR84" s="1032"/>
      <c r="LS84" s="733"/>
      <c r="LT84" s="1032"/>
      <c r="LU84" s="733"/>
      <c r="LV84" s="1032"/>
      <c r="LW84" s="733"/>
      <c r="LX84" s="1032"/>
      <c r="LY84" s="733"/>
      <c r="LZ84" s="1032"/>
      <c r="MA84" s="733"/>
      <c r="MB84" s="1032"/>
      <c r="MC84" s="733"/>
      <c r="MD84" s="1032"/>
      <c r="ME84" s="733"/>
      <c r="MF84" s="1032"/>
      <c r="MG84" s="733"/>
      <c r="MH84" s="1032"/>
      <c r="MI84" s="733"/>
      <c r="MJ84" s="1032"/>
      <c r="MK84" s="733"/>
      <c r="ML84" s="1032"/>
      <c r="MM84" s="733"/>
      <c r="MN84" s="1032"/>
      <c r="MO84" s="733"/>
      <c r="MP84" s="1032"/>
      <c r="MQ84" s="733"/>
      <c r="MR84" s="1032"/>
      <c r="MS84" s="733"/>
      <c r="MT84" s="1032"/>
      <c r="MU84" s="733"/>
      <c r="MV84" s="1032"/>
      <c r="MW84" s="733"/>
      <c r="MX84" s="1032"/>
      <c r="MY84" s="733"/>
      <c r="MZ84" s="1032"/>
      <c r="NA84" s="733"/>
      <c r="NB84" s="1032"/>
      <c r="NC84" s="733"/>
      <c r="ND84" s="1032"/>
      <c r="NE84" s="733"/>
      <c r="NF84" s="1032"/>
      <c r="NG84" s="733"/>
      <c r="NH84" s="1032"/>
      <c r="NI84" s="733"/>
      <c r="NJ84" s="1032"/>
      <c r="NK84" s="733"/>
      <c r="NL84" s="1032"/>
      <c r="NM84" s="733"/>
      <c r="NN84" s="1032"/>
      <c r="NO84" s="733"/>
      <c r="NP84" s="1032"/>
      <c r="NQ84" s="733"/>
      <c r="NR84" s="1032"/>
      <c r="NS84" s="298"/>
      <c r="OF84" s="767">
        <v>0</v>
      </c>
    </row>
    <row s="1644" customFormat="1" customHeight="1" ht="11.25" hidden="1">
      <c r="A85" s="2401"/>
      <c r="B85" s="520"/>
      <c r="D85" s="674" t="s">
        <v>1578</v>
      </c>
      <c r="E85" s="732" t="s">
        <v>1579</v>
      </c>
      <c r="F85" s="669" t="s">
        <v>1517</v>
      </c>
      <c r="G85" s="733"/>
      <c r="H85" s="1032"/>
      <c r="I85" s="733"/>
      <c r="J85" s="1032"/>
      <c r="K85" s="733"/>
      <c r="L85" s="1032"/>
      <c r="M85" s="733"/>
      <c r="N85" s="1032"/>
      <c r="O85" s="733"/>
      <c r="P85" s="1032"/>
      <c r="Q85" s="733"/>
      <c r="R85" s="1032"/>
      <c r="S85" s="733"/>
      <c r="T85" s="1032"/>
      <c r="U85" s="733"/>
      <c r="V85" s="1032"/>
      <c r="W85" s="733"/>
      <c r="X85" s="1032"/>
      <c r="Y85" s="733"/>
      <c r="Z85" s="1032"/>
      <c r="AA85" s="733"/>
      <c r="AB85" s="1032"/>
      <c r="AC85" s="733"/>
      <c r="AD85" s="1032"/>
      <c r="AE85" s="733"/>
      <c r="AF85" s="1032"/>
      <c r="AG85" s="733"/>
      <c r="AH85" s="1032"/>
      <c r="AI85" s="733"/>
      <c r="AJ85" s="1032"/>
      <c r="AK85" s="733"/>
      <c r="AL85" s="1032"/>
      <c r="AM85" s="733"/>
      <c r="AN85" s="1032"/>
      <c r="AO85" s="733"/>
      <c r="AP85" s="1032"/>
      <c r="AQ85" s="733"/>
      <c r="AR85" s="1032"/>
      <c r="AS85" s="733"/>
      <c r="AT85" s="1032"/>
      <c r="AU85" s="733"/>
      <c r="AV85" s="1032"/>
      <c r="AW85" s="733"/>
      <c r="AX85" s="1032"/>
      <c r="AY85" s="733"/>
      <c r="AZ85" s="1032"/>
      <c r="BA85" s="733"/>
      <c r="BB85" s="1032"/>
      <c r="BC85" s="733"/>
      <c r="BD85" s="1032"/>
      <c r="BE85" s="733"/>
      <c r="BF85" s="1032"/>
      <c r="BG85" s="733"/>
      <c r="BH85" s="1032"/>
      <c r="BI85" s="733"/>
      <c r="BJ85" s="1032"/>
      <c r="BK85" s="733"/>
      <c r="BL85" s="1032"/>
      <c r="BM85" s="733"/>
      <c r="BN85" s="1032"/>
      <c r="BO85" s="733"/>
      <c r="BP85" s="1032"/>
      <c r="BQ85" s="733"/>
      <c r="BR85" s="1032"/>
      <c r="BS85" s="733"/>
      <c r="BT85" s="1032"/>
      <c r="BU85" s="733"/>
      <c r="BV85" s="1032"/>
      <c r="BW85" s="733"/>
      <c r="BX85" s="1032"/>
      <c r="BY85" s="733"/>
      <c r="BZ85" s="1032"/>
      <c r="CA85" s="733"/>
      <c r="CB85" s="1032"/>
      <c r="CC85" s="733"/>
      <c r="CD85" s="1032"/>
      <c r="CE85" s="733"/>
      <c r="CF85" s="1032"/>
      <c r="CG85" s="733"/>
      <c r="CH85" s="1032"/>
      <c r="CI85" s="733"/>
      <c r="CJ85" s="1032"/>
      <c r="CK85" s="733"/>
      <c r="CL85" s="1032"/>
      <c r="CM85" s="733"/>
      <c r="CN85" s="1032"/>
      <c r="CO85" s="733"/>
      <c r="CP85" s="1032"/>
      <c r="CQ85" s="733"/>
      <c r="CR85" s="1032"/>
      <c r="CS85" s="733"/>
      <c r="CT85" s="1032"/>
      <c r="CU85" s="733"/>
      <c r="CV85" s="1032"/>
      <c r="CW85" s="733"/>
      <c r="CX85" s="1032"/>
      <c r="CY85" s="733"/>
      <c r="CZ85" s="1032"/>
      <c r="DA85" s="733"/>
      <c r="DB85" s="1032"/>
      <c r="DC85" s="733"/>
      <c r="DD85" s="1032"/>
      <c r="DE85" s="733"/>
      <c r="DF85" s="1032"/>
      <c r="DG85" s="733"/>
      <c r="DH85" s="1032"/>
      <c r="DI85" s="733"/>
      <c r="DJ85" s="1032"/>
      <c r="DK85" s="733"/>
      <c r="DL85" s="1032"/>
      <c r="DM85" s="733"/>
      <c r="DN85" s="1032"/>
      <c r="DO85" s="733"/>
      <c r="DP85" s="1032"/>
      <c r="DQ85" s="733"/>
      <c r="DR85" s="1032"/>
      <c r="DS85" s="733"/>
      <c r="DT85" s="1032"/>
      <c r="DU85" s="733"/>
      <c r="DV85" s="1032"/>
      <c r="DW85" s="733"/>
      <c r="DX85" s="1032"/>
      <c r="DY85" s="733"/>
      <c r="DZ85" s="1032"/>
      <c r="EA85" s="733"/>
      <c r="EB85" s="1032"/>
      <c r="EC85" s="733"/>
      <c r="ED85" s="1032"/>
      <c r="EE85" s="733"/>
      <c r="EF85" s="1032"/>
      <c r="EG85" s="733"/>
      <c r="EH85" s="1032"/>
      <c r="EI85" s="733"/>
      <c r="EJ85" s="1032"/>
      <c r="EK85" s="733"/>
      <c r="EL85" s="1032"/>
      <c r="EM85" s="733"/>
      <c r="EN85" s="1032"/>
      <c r="EO85" s="733"/>
      <c r="EP85" s="1032"/>
      <c r="EQ85" s="733"/>
      <c r="ER85" s="1032"/>
      <c r="ES85" s="733"/>
      <c r="ET85" s="1032"/>
      <c r="EU85" s="733"/>
      <c r="EV85" s="1032"/>
      <c r="EW85" s="733"/>
      <c r="EX85" s="1032"/>
      <c r="EY85" s="733"/>
      <c r="EZ85" s="1032"/>
      <c r="FA85" s="733"/>
      <c r="FB85" s="1032"/>
      <c r="FC85" s="733"/>
      <c r="FD85" s="1032"/>
      <c r="FE85" s="733"/>
      <c r="FF85" s="1032"/>
      <c r="FG85" s="733"/>
      <c r="FH85" s="1032"/>
      <c r="FI85" s="733"/>
      <c r="FJ85" s="1032"/>
      <c r="FK85" s="733"/>
      <c r="FL85" s="1032"/>
      <c r="FM85" s="733"/>
      <c r="FN85" s="1032"/>
      <c r="FO85" s="733"/>
      <c r="FP85" s="1032"/>
      <c r="FQ85" s="733"/>
      <c r="FR85" s="1032"/>
      <c r="FS85" s="733"/>
      <c r="FT85" s="1032"/>
      <c r="FU85" s="733"/>
      <c r="FV85" s="1032"/>
      <c r="FW85" s="733"/>
      <c r="FX85" s="1032"/>
      <c r="FY85" s="733"/>
      <c r="FZ85" s="1032"/>
      <c r="GA85" s="733"/>
      <c r="GB85" s="1032"/>
      <c r="GC85" s="733"/>
      <c r="GD85" s="1032"/>
      <c r="GE85" s="733"/>
      <c r="GF85" s="1032"/>
      <c r="GG85" s="733"/>
      <c r="GH85" s="1032"/>
      <c r="GI85" s="733"/>
      <c r="GJ85" s="1032"/>
      <c r="GK85" s="733"/>
      <c r="GL85" s="1032"/>
      <c r="GM85" s="733"/>
      <c r="GN85" s="1032"/>
      <c r="GO85" s="733"/>
      <c r="GP85" s="1032"/>
      <c r="GQ85" s="733"/>
      <c r="GR85" s="1032"/>
      <c r="GS85" s="733"/>
      <c r="GT85" s="1032"/>
      <c r="GU85" s="733"/>
      <c r="GV85" s="1032"/>
      <c r="GW85" s="733"/>
      <c r="GX85" s="1032"/>
      <c r="GY85" s="733"/>
      <c r="GZ85" s="1032"/>
      <c r="HA85" s="733"/>
      <c r="HB85" s="1032"/>
      <c r="HC85" s="733"/>
      <c r="HD85" s="1032"/>
      <c r="HE85" s="733"/>
      <c r="HF85" s="1032"/>
      <c r="HG85" s="733"/>
      <c r="HH85" s="1032"/>
      <c r="HI85" s="733"/>
      <c r="HJ85" s="1032"/>
      <c r="HK85" s="733"/>
      <c r="HL85" s="1032"/>
      <c r="HM85" s="733"/>
      <c r="HN85" s="1032"/>
      <c r="HO85" s="733"/>
      <c r="HP85" s="1032"/>
      <c r="HQ85" s="733"/>
      <c r="HR85" s="1032"/>
      <c r="HS85" s="733"/>
      <c r="HT85" s="1032"/>
      <c r="HU85" s="733"/>
      <c r="HV85" s="1032"/>
      <c r="HW85" s="733"/>
      <c r="HX85" s="1032"/>
      <c r="HY85" s="733"/>
      <c r="HZ85" s="1032"/>
      <c r="IA85" s="733"/>
      <c r="IB85" s="1032"/>
      <c r="IC85" s="733"/>
      <c r="ID85" s="1032"/>
      <c r="IE85" s="733"/>
      <c r="IF85" s="1032"/>
      <c r="IG85" s="733"/>
      <c r="IH85" s="1032"/>
      <c r="II85" s="733"/>
      <c r="IJ85" s="1032"/>
      <c r="IK85" s="733"/>
      <c r="IL85" s="1032"/>
      <c r="IM85" s="733"/>
      <c r="IN85" s="1032"/>
      <c r="IO85" s="733"/>
      <c r="IP85" s="1032"/>
      <c r="IQ85" s="733"/>
      <c r="IR85" s="1032"/>
      <c r="IS85" s="733"/>
      <c r="IT85" s="1032"/>
      <c r="IU85" s="733"/>
      <c r="IV85" s="1032"/>
      <c r="IW85" s="733"/>
      <c r="IX85" s="1032"/>
      <c r="IY85" s="733"/>
      <c r="IZ85" s="1032"/>
      <c r="JA85" s="733"/>
      <c r="JB85" s="1032"/>
      <c r="JC85" s="733"/>
      <c r="JD85" s="1032"/>
      <c r="JE85" s="733"/>
      <c r="JF85" s="1032"/>
      <c r="JG85" s="733"/>
      <c r="JH85" s="1032"/>
      <c r="JI85" s="733"/>
      <c r="JJ85" s="1032"/>
      <c r="JK85" s="733"/>
      <c r="JL85" s="1032"/>
      <c r="JM85" s="733"/>
      <c r="JN85" s="1032"/>
      <c r="JO85" s="733"/>
      <c r="JP85" s="1032"/>
      <c r="JQ85" s="733"/>
      <c r="JR85" s="1032"/>
      <c r="JS85" s="733"/>
      <c r="JT85" s="1032"/>
      <c r="JU85" s="733"/>
      <c r="JV85" s="1032"/>
      <c r="JW85" s="733"/>
      <c r="JX85" s="1032"/>
      <c r="JY85" s="733"/>
      <c r="JZ85" s="1032"/>
      <c r="KA85" s="733"/>
      <c r="KB85" s="1032"/>
      <c r="KC85" s="733"/>
      <c r="KD85" s="1032"/>
      <c r="KE85" s="733"/>
      <c r="KF85" s="1032"/>
      <c r="KG85" s="733"/>
      <c r="KH85" s="1032"/>
      <c r="KI85" s="733"/>
      <c r="KJ85" s="1032"/>
      <c r="KK85" s="733"/>
      <c r="KL85" s="1032"/>
      <c r="KM85" s="733"/>
      <c r="KN85" s="1032"/>
      <c r="KO85" s="733"/>
      <c r="KP85" s="1032"/>
      <c r="KQ85" s="733"/>
      <c r="KR85" s="1032"/>
      <c r="KS85" s="733"/>
      <c r="KT85" s="1032"/>
      <c r="KU85" s="733"/>
      <c r="KV85" s="1032"/>
      <c r="KW85" s="733"/>
      <c r="KX85" s="1032"/>
      <c r="KY85" s="733"/>
      <c r="KZ85" s="1032"/>
      <c r="LA85" s="733"/>
      <c r="LB85" s="1032"/>
      <c r="LC85" s="733"/>
      <c r="LD85" s="1032"/>
      <c r="LE85" s="733"/>
      <c r="LF85" s="1032"/>
      <c r="LG85" s="733"/>
      <c r="LH85" s="1032"/>
      <c r="LI85" s="733"/>
      <c r="LJ85" s="1032"/>
      <c r="LK85" s="733"/>
      <c r="LL85" s="1032"/>
      <c r="LM85" s="733"/>
      <c r="LN85" s="1032"/>
      <c r="LO85" s="733"/>
      <c r="LP85" s="1032"/>
      <c r="LQ85" s="733"/>
      <c r="LR85" s="1032"/>
      <c r="LS85" s="733"/>
      <c r="LT85" s="1032"/>
      <c r="LU85" s="733"/>
      <c r="LV85" s="1032"/>
      <c r="LW85" s="733"/>
      <c r="LX85" s="1032"/>
      <c r="LY85" s="733"/>
      <c r="LZ85" s="1032"/>
      <c r="MA85" s="733"/>
      <c r="MB85" s="1032"/>
      <c r="MC85" s="733"/>
      <c r="MD85" s="1032"/>
      <c r="ME85" s="733"/>
      <c r="MF85" s="1032"/>
      <c r="MG85" s="733"/>
      <c r="MH85" s="1032"/>
      <c r="MI85" s="733"/>
      <c r="MJ85" s="1032"/>
      <c r="MK85" s="733"/>
      <c r="ML85" s="1032"/>
      <c r="MM85" s="733"/>
      <c r="MN85" s="1032"/>
      <c r="MO85" s="733"/>
      <c r="MP85" s="1032"/>
      <c r="MQ85" s="733"/>
      <c r="MR85" s="1032"/>
      <c r="MS85" s="733"/>
      <c r="MT85" s="1032"/>
      <c r="MU85" s="733"/>
      <c r="MV85" s="1032"/>
      <c r="MW85" s="733"/>
      <c r="MX85" s="1032"/>
      <c r="MY85" s="733"/>
      <c r="MZ85" s="1032"/>
      <c r="NA85" s="733"/>
      <c r="NB85" s="1032"/>
      <c r="NC85" s="733"/>
      <c r="ND85" s="1032"/>
      <c r="NE85" s="733"/>
      <c r="NF85" s="1032"/>
      <c r="NG85" s="733"/>
      <c r="NH85" s="1032"/>
      <c r="NI85" s="733"/>
      <c r="NJ85" s="1032"/>
      <c r="NK85" s="733"/>
      <c r="NL85" s="1032"/>
      <c r="NM85" s="733"/>
      <c r="NN85" s="1032"/>
      <c r="NO85" s="733"/>
      <c r="NP85" s="1032"/>
      <c r="NQ85" s="733"/>
      <c r="NR85" s="1032"/>
      <c r="NS85" s="298"/>
      <c r="OF85" s="767">
        <v>0</v>
      </c>
    </row>
    <row s="1644" customFormat="1" customHeight="1" ht="11.25" hidden="1">
      <c r="A86" s="2401"/>
      <c r="B86" s="520"/>
      <c r="D86" s="674" t="s">
        <v>1580</v>
      </c>
      <c r="E86" s="732" t="s">
        <v>1581</v>
      </c>
      <c r="F86" s="669" t="s">
        <v>1517</v>
      </c>
      <c r="G86" s="733"/>
      <c r="H86" s="1032"/>
      <c r="I86" s="733"/>
      <c r="J86" s="1032"/>
      <c r="K86" s="733"/>
      <c r="L86" s="1032"/>
      <c r="M86" s="733"/>
      <c r="N86" s="1032"/>
      <c r="O86" s="733"/>
      <c r="P86" s="1032"/>
      <c r="Q86" s="733"/>
      <c r="R86" s="1032"/>
      <c r="S86" s="733"/>
      <c r="T86" s="1032"/>
      <c r="U86" s="733"/>
      <c r="V86" s="1032"/>
      <c r="W86" s="733"/>
      <c r="X86" s="1032"/>
      <c r="Y86" s="733"/>
      <c r="Z86" s="1032"/>
      <c r="AA86" s="733"/>
      <c r="AB86" s="1032"/>
      <c r="AC86" s="733"/>
      <c r="AD86" s="1032"/>
      <c r="AE86" s="733"/>
      <c r="AF86" s="1032"/>
      <c r="AG86" s="733"/>
      <c r="AH86" s="1032"/>
      <c r="AI86" s="733"/>
      <c r="AJ86" s="1032"/>
      <c r="AK86" s="733"/>
      <c r="AL86" s="1032"/>
      <c r="AM86" s="733"/>
      <c r="AN86" s="1032"/>
      <c r="AO86" s="733"/>
      <c r="AP86" s="1032"/>
      <c r="AQ86" s="733"/>
      <c r="AR86" s="1032"/>
      <c r="AS86" s="733"/>
      <c r="AT86" s="1032"/>
      <c r="AU86" s="733"/>
      <c r="AV86" s="1032"/>
      <c r="AW86" s="733"/>
      <c r="AX86" s="1032"/>
      <c r="AY86" s="733"/>
      <c r="AZ86" s="1032"/>
      <c r="BA86" s="733"/>
      <c r="BB86" s="1032"/>
      <c r="BC86" s="733"/>
      <c r="BD86" s="1032"/>
      <c r="BE86" s="733"/>
      <c r="BF86" s="1032"/>
      <c r="BG86" s="733"/>
      <c r="BH86" s="1032"/>
      <c r="BI86" s="733"/>
      <c r="BJ86" s="1032"/>
      <c r="BK86" s="733"/>
      <c r="BL86" s="1032"/>
      <c r="BM86" s="733"/>
      <c r="BN86" s="1032"/>
      <c r="BO86" s="733"/>
      <c r="BP86" s="1032"/>
      <c r="BQ86" s="733"/>
      <c r="BR86" s="1032"/>
      <c r="BS86" s="733"/>
      <c r="BT86" s="1032"/>
      <c r="BU86" s="733"/>
      <c r="BV86" s="1032"/>
      <c r="BW86" s="733"/>
      <c r="BX86" s="1032"/>
      <c r="BY86" s="733"/>
      <c r="BZ86" s="1032"/>
      <c r="CA86" s="733"/>
      <c r="CB86" s="1032"/>
      <c r="CC86" s="733"/>
      <c r="CD86" s="1032"/>
      <c r="CE86" s="733"/>
      <c r="CF86" s="1032"/>
      <c r="CG86" s="733"/>
      <c r="CH86" s="1032"/>
      <c r="CI86" s="733"/>
      <c r="CJ86" s="1032"/>
      <c r="CK86" s="733"/>
      <c r="CL86" s="1032"/>
      <c r="CM86" s="733"/>
      <c r="CN86" s="1032"/>
      <c r="CO86" s="733"/>
      <c r="CP86" s="1032"/>
      <c r="CQ86" s="733"/>
      <c r="CR86" s="1032"/>
      <c r="CS86" s="733"/>
      <c r="CT86" s="1032"/>
      <c r="CU86" s="733"/>
      <c r="CV86" s="1032"/>
      <c r="CW86" s="733"/>
      <c r="CX86" s="1032"/>
      <c r="CY86" s="733"/>
      <c r="CZ86" s="1032"/>
      <c r="DA86" s="733"/>
      <c r="DB86" s="1032"/>
      <c r="DC86" s="733"/>
      <c r="DD86" s="1032"/>
      <c r="DE86" s="733"/>
      <c r="DF86" s="1032"/>
      <c r="DG86" s="733"/>
      <c r="DH86" s="1032"/>
      <c r="DI86" s="733"/>
      <c r="DJ86" s="1032"/>
      <c r="DK86" s="733"/>
      <c r="DL86" s="1032"/>
      <c r="DM86" s="733"/>
      <c r="DN86" s="1032"/>
      <c r="DO86" s="733"/>
      <c r="DP86" s="1032"/>
      <c r="DQ86" s="733"/>
      <c r="DR86" s="1032"/>
      <c r="DS86" s="733"/>
      <c r="DT86" s="1032"/>
      <c r="DU86" s="733"/>
      <c r="DV86" s="1032"/>
      <c r="DW86" s="733"/>
      <c r="DX86" s="1032"/>
      <c r="DY86" s="733"/>
      <c r="DZ86" s="1032"/>
      <c r="EA86" s="733"/>
      <c r="EB86" s="1032"/>
      <c r="EC86" s="733"/>
      <c r="ED86" s="1032"/>
      <c r="EE86" s="733"/>
      <c r="EF86" s="1032"/>
      <c r="EG86" s="733"/>
      <c r="EH86" s="1032"/>
      <c r="EI86" s="733"/>
      <c r="EJ86" s="1032"/>
      <c r="EK86" s="733"/>
      <c r="EL86" s="1032"/>
      <c r="EM86" s="733"/>
      <c r="EN86" s="1032"/>
      <c r="EO86" s="733"/>
      <c r="EP86" s="1032"/>
      <c r="EQ86" s="733"/>
      <c r="ER86" s="1032"/>
      <c r="ES86" s="733"/>
      <c r="ET86" s="1032"/>
      <c r="EU86" s="733"/>
      <c r="EV86" s="1032"/>
      <c r="EW86" s="733"/>
      <c r="EX86" s="1032"/>
      <c r="EY86" s="733"/>
      <c r="EZ86" s="1032"/>
      <c r="FA86" s="733"/>
      <c r="FB86" s="1032"/>
      <c r="FC86" s="733"/>
      <c r="FD86" s="1032"/>
      <c r="FE86" s="733"/>
      <c r="FF86" s="1032"/>
      <c r="FG86" s="733"/>
      <c r="FH86" s="1032"/>
      <c r="FI86" s="733"/>
      <c r="FJ86" s="1032"/>
      <c r="FK86" s="733"/>
      <c r="FL86" s="1032"/>
      <c r="FM86" s="733"/>
      <c r="FN86" s="1032"/>
      <c r="FO86" s="733"/>
      <c r="FP86" s="1032"/>
      <c r="FQ86" s="733"/>
      <c r="FR86" s="1032"/>
      <c r="FS86" s="733"/>
      <c r="FT86" s="1032"/>
      <c r="FU86" s="733"/>
      <c r="FV86" s="1032"/>
      <c r="FW86" s="733"/>
      <c r="FX86" s="1032"/>
      <c r="FY86" s="733"/>
      <c r="FZ86" s="1032"/>
      <c r="GA86" s="733"/>
      <c r="GB86" s="1032"/>
      <c r="GC86" s="733"/>
      <c r="GD86" s="1032"/>
      <c r="GE86" s="733"/>
      <c r="GF86" s="1032"/>
      <c r="GG86" s="733"/>
      <c r="GH86" s="1032"/>
      <c r="GI86" s="733"/>
      <c r="GJ86" s="1032"/>
      <c r="GK86" s="733"/>
      <c r="GL86" s="1032"/>
      <c r="GM86" s="733"/>
      <c r="GN86" s="1032"/>
      <c r="GO86" s="733"/>
      <c r="GP86" s="1032"/>
      <c r="GQ86" s="733"/>
      <c r="GR86" s="1032"/>
      <c r="GS86" s="733"/>
      <c r="GT86" s="1032"/>
      <c r="GU86" s="733"/>
      <c r="GV86" s="1032"/>
      <c r="GW86" s="733"/>
      <c r="GX86" s="1032"/>
      <c r="GY86" s="733"/>
      <c r="GZ86" s="1032"/>
      <c r="HA86" s="733"/>
      <c r="HB86" s="1032"/>
      <c r="HC86" s="733"/>
      <c r="HD86" s="1032"/>
      <c r="HE86" s="733"/>
      <c r="HF86" s="1032"/>
      <c r="HG86" s="733"/>
      <c r="HH86" s="1032"/>
      <c r="HI86" s="733"/>
      <c r="HJ86" s="1032"/>
      <c r="HK86" s="733"/>
      <c r="HL86" s="1032"/>
      <c r="HM86" s="733"/>
      <c r="HN86" s="1032"/>
      <c r="HO86" s="733"/>
      <c r="HP86" s="1032"/>
      <c r="HQ86" s="733"/>
      <c r="HR86" s="1032"/>
      <c r="HS86" s="733"/>
      <c r="HT86" s="1032"/>
      <c r="HU86" s="733"/>
      <c r="HV86" s="1032"/>
      <c r="HW86" s="733"/>
      <c r="HX86" s="1032"/>
      <c r="HY86" s="733"/>
      <c r="HZ86" s="1032"/>
      <c r="IA86" s="733"/>
      <c r="IB86" s="1032"/>
      <c r="IC86" s="733"/>
      <c r="ID86" s="1032"/>
      <c r="IE86" s="733"/>
      <c r="IF86" s="1032"/>
      <c r="IG86" s="733"/>
      <c r="IH86" s="1032"/>
      <c r="II86" s="733"/>
      <c r="IJ86" s="1032"/>
      <c r="IK86" s="733"/>
      <c r="IL86" s="1032"/>
      <c r="IM86" s="733"/>
      <c r="IN86" s="1032"/>
      <c r="IO86" s="733"/>
      <c r="IP86" s="1032"/>
      <c r="IQ86" s="733"/>
      <c r="IR86" s="1032"/>
      <c r="IS86" s="733"/>
      <c r="IT86" s="1032"/>
      <c r="IU86" s="733"/>
      <c r="IV86" s="1032"/>
      <c r="IW86" s="733"/>
      <c r="IX86" s="1032"/>
      <c r="IY86" s="733"/>
      <c r="IZ86" s="1032"/>
      <c r="JA86" s="733"/>
      <c r="JB86" s="1032"/>
      <c r="JC86" s="733"/>
      <c r="JD86" s="1032"/>
      <c r="JE86" s="733"/>
      <c r="JF86" s="1032"/>
      <c r="JG86" s="733"/>
      <c r="JH86" s="1032"/>
      <c r="JI86" s="733"/>
      <c r="JJ86" s="1032"/>
      <c r="JK86" s="733"/>
      <c r="JL86" s="1032"/>
      <c r="JM86" s="733"/>
      <c r="JN86" s="1032"/>
      <c r="JO86" s="733"/>
      <c r="JP86" s="1032"/>
      <c r="JQ86" s="733"/>
      <c r="JR86" s="1032"/>
      <c r="JS86" s="733"/>
      <c r="JT86" s="1032"/>
      <c r="JU86" s="733"/>
      <c r="JV86" s="1032"/>
      <c r="JW86" s="733"/>
      <c r="JX86" s="1032"/>
      <c r="JY86" s="733"/>
      <c r="JZ86" s="1032"/>
      <c r="KA86" s="733"/>
      <c r="KB86" s="1032"/>
      <c r="KC86" s="733"/>
      <c r="KD86" s="1032"/>
      <c r="KE86" s="733"/>
      <c r="KF86" s="1032"/>
      <c r="KG86" s="733"/>
      <c r="KH86" s="1032"/>
      <c r="KI86" s="733"/>
      <c r="KJ86" s="1032"/>
      <c r="KK86" s="733"/>
      <c r="KL86" s="1032"/>
      <c r="KM86" s="733"/>
      <c r="KN86" s="1032"/>
      <c r="KO86" s="733"/>
      <c r="KP86" s="1032"/>
      <c r="KQ86" s="733"/>
      <c r="KR86" s="1032"/>
      <c r="KS86" s="733"/>
      <c r="KT86" s="1032"/>
      <c r="KU86" s="733"/>
      <c r="KV86" s="1032"/>
      <c r="KW86" s="733"/>
      <c r="KX86" s="1032"/>
      <c r="KY86" s="733"/>
      <c r="KZ86" s="1032"/>
      <c r="LA86" s="733"/>
      <c r="LB86" s="1032"/>
      <c r="LC86" s="733"/>
      <c r="LD86" s="1032"/>
      <c r="LE86" s="733"/>
      <c r="LF86" s="1032"/>
      <c r="LG86" s="733"/>
      <c r="LH86" s="1032"/>
      <c r="LI86" s="733"/>
      <c r="LJ86" s="1032"/>
      <c r="LK86" s="733"/>
      <c r="LL86" s="1032"/>
      <c r="LM86" s="733"/>
      <c r="LN86" s="1032"/>
      <c r="LO86" s="733"/>
      <c r="LP86" s="1032"/>
      <c r="LQ86" s="733"/>
      <c r="LR86" s="1032"/>
      <c r="LS86" s="733"/>
      <c r="LT86" s="1032"/>
      <c r="LU86" s="733"/>
      <c r="LV86" s="1032"/>
      <c r="LW86" s="733"/>
      <c r="LX86" s="1032"/>
      <c r="LY86" s="733"/>
      <c r="LZ86" s="1032"/>
      <c r="MA86" s="733"/>
      <c r="MB86" s="1032"/>
      <c r="MC86" s="733"/>
      <c r="MD86" s="1032"/>
      <c r="ME86" s="733"/>
      <c r="MF86" s="1032"/>
      <c r="MG86" s="733"/>
      <c r="MH86" s="1032"/>
      <c r="MI86" s="733"/>
      <c r="MJ86" s="1032"/>
      <c r="MK86" s="733"/>
      <c r="ML86" s="1032"/>
      <c r="MM86" s="733"/>
      <c r="MN86" s="1032"/>
      <c r="MO86" s="733"/>
      <c r="MP86" s="1032"/>
      <c r="MQ86" s="733"/>
      <c r="MR86" s="1032"/>
      <c r="MS86" s="733"/>
      <c r="MT86" s="1032"/>
      <c r="MU86" s="733"/>
      <c r="MV86" s="1032"/>
      <c r="MW86" s="733"/>
      <c r="MX86" s="1032"/>
      <c r="MY86" s="733"/>
      <c r="MZ86" s="1032"/>
      <c r="NA86" s="733"/>
      <c r="NB86" s="1032"/>
      <c r="NC86" s="733"/>
      <c r="ND86" s="1032"/>
      <c r="NE86" s="733"/>
      <c r="NF86" s="1032"/>
      <c r="NG86" s="733"/>
      <c r="NH86" s="1032"/>
      <c r="NI86" s="733"/>
      <c r="NJ86" s="1032"/>
      <c r="NK86" s="733"/>
      <c r="NL86" s="1032"/>
      <c r="NM86" s="733"/>
      <c r="NN86" s="1032"/>
      <c r="NO86" s="733"/>
      <c r="NP86" s="1032"/>
      <c r="NQ86" s="733"/>
      <c r="NR86" s="1032"/>
      <c r="NS86" s="298"/>
      <c r="OF86" s="767">
        <v>0</v>
      </c>
    </row>
    <row s="1644" customFormat="1" customHeight="1" ht="45" hidden="1">
      <c r="A87" s="2401"/>
      <c r="B87" s="520"/>
      <c r="D87" s="674" t="s">
        <v>91</v>
      </c>
      <c r="E87" s="675" t="s">
        <v>1582</v>
      </c>
      <c r="F87" s="669" t="s">
        <v>1517</v>
      </c>
      <c r="G87" s="733"/>
      <c r="H87" s="1032"/>
      <c r="I87" s="733"/>
      <c r="J87" s="1032"/>
      <c r="K87" s="733"/>
      <c r="L87" s="1032"/>
      <c r="M87" s="733"/>
      <c r="N87" s="1032"/>
      <c r="O87" s="733"/>
      <c r="P87" s="1032"/>
      <c r="Q87" s="733"/>
      <c r="R87" s="1032"/>
      <c r="S87" s="733"/>
      <c r="T87" s="1032"/>
      <c r="U87" s="733"/>
      <c r="V87" s="1032"/>
      <c r="W87" s="733"/>
      <c r="X87" s="1032"/>
      <c r="Y87" s="733"/>
      <c r="Z87" s="1032"/>
      <c r="AA87" s="733"/>
      <c r="AB87" s="1032"/>
      <c r="AC87" s="733"/>
      <c r="AD87" s="1032"/>
      <c r="AE87" s="733"/>
      <c r="AF87" s="1032"/>
      <c r="AG87" s="733"/>
      <c r="AH87" s="1032"/>
      <c r="AI87" s="733"/>
      <c r="AJ87" s="1032"/>
      <c r="AK87" s="733"/>
      <c r="AL87" s="1032"/>
      <c r="AM87" s="733"/>
      <c r="AN87" s="1032"/>
      <c r="AO87" s="733"/>
      <c r="AP87" s="1032"/>
      <c r="AQ87" s="733"/>
      <c r="AR87" s="1032"/>
      <c r="AS87" s="733"/>
      <c r="AT87" s="1032"/>
      <c r="AU87" s="733"/>
      <c r="AV87" s="1032"/>
      <c r="AW87" s="733"/>
      <c r="AX87" s="1032"/>
      <c r="AY87" s="733"/>
      <c r="AZ87" s="1032"/>
      <c r="BA87" s="733"/>
      <c r="BB87" s="1032"/>
      <c r="BC87" s="733"/>
      <c r="BD87" s="1032"/>
      <c r="BE87" s="733"/>
      <c r="BF87" s="1032"/>
      <c r="BG87" s="733"/>
      <c r="BH87" s="1032"/>
      <c r="BI87" s="733"/>
      <c r="BJ87" s="1032"/>
      <c r="BK87" s="733"/>
      <c r="BL87" s="1032"/>
      <c r="BM87" s="733"/>
      <c r="BN87" s="1032"/>
      <c r="BO87" s="733"/>
      <c r="BP87" s="1032"/>
      <c r="BQ87" s="733"/>
      <c r="BR87" s="1032"/>
      <c r="BS87" s="733"/>
      <c r="BT87" s="1032"/>
      <c r="BU87" s="733"/>
      <c r="BV87" s="1032"/>
      <c r="BW87" s="733"/>
      <c r="BX87" s="1032"/>
      <c r="BY87" s="733"/>
      <c r="BZ87" s="1032"/>
      <c r="CA87" s="733"/>
      <c r="CB87" s="1032"/>
      <c r="CC87" s="733"/>
      <c r="CD87" s="1032"/>
      <c r="CE87" s="733"/>
      <c r="CF87" s="1032"/>
      <c r="CG87" s="733"/>
      <c r="CH87" s="1032"/>
      <c r="CI87" s="733"/>
      <c r="CJ87" s="1032"/>
      <c r="CK87" s="733"/>
      <c r="CL87" s="1032"/>
      <c r="CM87" s="733"/>
      <c r="CN87" s="1032"/>
      <c r="CO87" s="733"/>
      <c r="CP87" s="1032"/>
      <c r="CQ87" s="733"/>
      <c r="CR87" s="1032"/>
      <c r="CS87" s="733"/>
      <c r="CT87" s="1032"/>
      <c r="CU87" s="733"/>
      <c r="CV87" s="1032"/>
      <c r="CW87" s="733"/>
      <c r="CX87" s="1032"/>
      <c r="CY87" s="733"/>
      <c r="CZ87" s="1032"/>
      <c r="DA87" s="733"/>
      <c r="DB87" s="1032"/>
      <c r="DC87" s="733"/>
      <c r="DD87" s="1032"/>
      <c r="DE87" s="733"/>
      <c r="DF87" s="1032"/>
      <c r="DG87" s="733"/>
      <c r="DH87" s="1032"/>
      <c r="DI87" s="733"/>
      <c r="DJ87" s="1032"/>
      <c r="DK87" s="733"/>
      <c r="DL87" s="1032"/>
      <c r="DM87" s="733"/>
      <c r="DN87" s="1032"/>
      <c r="DO87" s="733"/>
      <c r="DP87" s="1032"/>
      <c r="DQ87" s="733"/>
      <c r="DR87" s="1032"/>
      <c r="DS87" s="733"/>
      <c r="DT87" s="1032"/>
      <c r="DU87" s="733"/>
      <c r="DV87" s="1032"/>
      <c r="DW87" s="733"/>
      <c r="DX87" s="1032"/>
      <c r="DY87" s="733"/>
      <c r="DZ87" s="1032"/>
      <c r="EA87" s="733"/>
      <c r="EB87" s="1032"/>
      <c r="EC87" s="733"/>
      <c r="ED87" s="1032"/>
      <c r="EE87" s="733"/>
      <c r="EF87" s="1032"/>
      <c r="EG87" s="733"/>
      <c r="EH87" s="1032"/>
      <c r="EI87" s="733"/>
      <c r="EJ87" s="1032"/>
      <c r="EK87" s="733"/>
      <c r="EL87" s="1032"/>
      <c r="EM87" s="733"/>
      <c r="EN87" s="1032"/>
      <c r="EO87" s="733"/>
      <c r="EP87" s="1032"/>
      <c r="EQ87" s="733"/>
      <c r="ER87" s="1032"/>
      <c r="ES87" s="733"/>
      <c r="ET87" s="1032"/>
      <c r="EU87" s="733"/>
      <c r="EV87" s="1032"/>
      <c r="EW87" s="733"/>
      <c r="EX87" s="1032"/>
      <c r="EY87" s="733"/>
      <c r="EZ87" s="1032"/>
      <c r="FA87" s="733"/>
      <c r="FB87" s="1032"/>
      <c r="FC87" s="733"/>
      <c r="FD87" s="1032"/>
      <c r="FE87" s="733"/>
      <c r="FF87" s="1032"/>
      <c r="FG87" s="733"/>
      <c r="FH87" s="1032"/>
      <c r="FI87" s="733"/>
      <c r="FJ87" s="1032"/>
      <c r="FK87" s="733"/>
      <c r="FL87" s="1032"/>
      <c r="FM87" s="733"/>
      <c r="FN87" s="1032"/>
      <c r="FO87" s="733"/>
      <c r="FP87" s="1032"/>
      <c r="FQ87" s="733"/>
      <c r="FR87" s="1032"/>
      <c r="FS87" s="733"/>
      <c r="FT87" s="1032"/>
      <c r="FU87" s="733"/>
      <c r="FV87" s="1032"/>
      <c r="FW87" s="733"/>
      <c r="FX87" s="1032"/>
      <c r="FY87" s="733"/>
      <c r="FZ87" s="1032"/>
      <c r="GA87" s="733"/>
      <c r="GB87" s="1032"/>
      <c r="GC87" s="733"/>
      <c r="GD87" s="1032"/>
      <c r="GE87" s="733"/>
      <c r="GF87" s="1032"/>
      <c r="GG87" s="733"/>
      <c r="GH87" s="1032"/>
      <c r="GI87" s="733"/>
      <c r="GJ87" s="1032"/>
      <c r="GK87" s="733"/>
      <c r="GL87" s="1032"/>
      <c r="GM87" s="733"/>
      <c r="GN87" s="1032"/>
      <c r="GO87" s="733"/>
      <c r="GP87" s="1032"/>
      <c r="GQ87" s="733"/>
      <c r="GR87" s="1032"/>
      <c r="GS87" s="733"/>
      <c r="GT87" s="1032"/>
      <c r="GU87" s="733"/>
      <c r="GV87" s="1032"/>
      <c r="GW87" s="733"/>
      <c r="GX87" s="1032"/>
      <c r="GY87" s="733"/>
      <c r="GZ87" s="1032"/>
      <c r="HA87" s="733"/>
      <c r="HB87" s="1032"/>
      <c r="HC87" s="733"/>
      <c r="HD87" s="1032"/>
      <c r="HE87" s="733"/>
      <c r="HF87" s="1032"/>
      <c r="HG87" s="733"/>
      <c r="HH87" s="1032"/>
      <c r="HI87" s="733"/>
      <c r="HJ87" s="1032"/>
      <c r="HK87" s="733"/>
      <c r="HL87" s="1032"/>
      <c r="HM87" s="733"/>
      <c r="HN87" s="1032"/>
      <c r="HO87" s="733"/>
      <c r="HP87" s="1032"/>
      <c r="HQ87" s="733"/>
      <c r="HR87" s="1032"/>
      <c r="HS87" s="733"/>
      <c r="HT87" s="1032"/>
      <c r="HU87" s="733"/>
      <c r="HV87" s="1032"/>
      <c r="HW87" s="733"/>
      <c r="HX87" s="1032"/>
      <c r="HY87" s="733"/>
      <c r="HZ87" s="1032"/>
      <c r="IA87" s="733"/>
      <c r="IB87" s="1032"/>
      <c r="IC87" s="733"/>
      <c r="ID87" s="1032"/>
      <c r="IE87" s="733"/>
      <c r="IF87" s="1032"/>
      <c r="IG87" s="733"/>
      <c r="IH87" s="1032"/>
      <c r="II87" s="733"/>
      <c r="IJ87" s="1032"/>
      <c r="IK87" s="733"/>
      <c r="IL87" s="1032"/>
      <c r="IM87" s="733"/>
      <c r="IN87" s="1032"/>
      <c r="IO87" s="733"/>
      <c r="IP87" s="1032"/>
      <c r="IQ87" s="733"/>
      <c r="IR87" s="1032"/>
      <c r="IS87" s="733"/>
      <c r="IT87" s="1032"/>
      <c r="IU87" s="733"/>
      <c r="IV87" s="1032"/>
      <c r="IW87" s="733"/>
      <c r="IX87" s="1032"/>
      <c r="IY87" s="733"/>
      <c r="IZ87" s="1032"/>
      <c r="JA87" s="733"/>
      <c r="JB87" s="1032"/>
      <c r="JC87" s="733"/>
      <c r="JD87" s="1032"/>
      <c r="JE87" s="733"/>
      <c r="JF87" s="1032"/>
      <c r="JG87" s="733"/>
      <c r="JH87" s="1032"/>
      <c r="JI87" s="733"/>
      <c r="JJ87" s="1032"/>
      <c r="JK87" s="733"/>
      <c r="JL87" s="1032"/>
      <c r="JM87" s="733"/>
      <c r="JN87" s="1032"/>
      <c r="JO87" s="733"/>
      <c r="JP87" s="1032"/>
      <c r="JQ87" s="733"/>
      <c r="JR87" s="1032"/>
      <c r="JS87" s="733"/>
      <c r="JT87" s="1032"/>
      <c r="JU87" s="733"/>
      <c r="JV87" s="1032"/>
      <c r="JW87" s="733"/>
      <c r="JX87" s="1032"/>
      <c r="JY87" s="733"/>
      <c r="JZ87" s="1032"/>
      <c r="KA87" s="733"/>
      <c r="KB87" s="1032"/>
      <c r="KC87" s="733"/>
      <c r="KD87" s="1032"/>
      <c r="KE87" s="733"/>
      <c r="KF87" s="1032"/>
      <c r="KG87" s="733"/>
      <c r="KH87" s="1032"/>
      <c r="KI87" s="733"/>
      <c r="KJ87" s="1032"/>
      <c r="KK87" s="733"/>
      <c r="KL87" s="1032"/>
      <c r="KM87" s="733"/>
      <c r="KN87" s="1032"/>
      <c r="KO87" s="733"/>
      <c r="KP87" s="1032"/>
      <c r="KQ87" s="733"/>
      <c r="KR87" s="1032"/>
      <c r="KS87" s="733"/>
      <c r="KT87" s="1032"/>
      <c r="KU87" s="733"/>
      <c r="KV87" s="1032"/>
      <c r="KW87" s="733"/>
      <c r="KX87" s="1032"/>
      <c r="KY87" s="733"/>
      <c r="KZ87" s="1032"/>
      <c r="LA87" s="733"/>
      <c r="LB87" s="1032"/>
      <c r="LC87" s="733"/>
      <c r="LD87" s="1032"/>
      <c r="LE87" s="733"/>
      <c r="LF87" s="1032"/>
      <c r="LG87" s="733"/>
      <c r="LH87" s="1032"/>
      <c r="LI87" s="733"/>
      <c r="LJ87" s="1032"/>
      <c r="LK87" s="733"/>
      <c r="LL87" s="1032"/>
      <c r="LM87" s="733"/>
      <c r="LN87" s="1032"/>
      <c r="LO87" s="733"/>
      <c r="LP87" s="1032"/>
      <c r="LQ87" s="733"/>
      <c r="LR87" s="1032"/>
      <c r="LS87" s="733"/>
      <c r="LT87" s="1032"/>
      <c r="LU87" s="733"/>
      <c r="LV87" s="1032"/>
      <c r="LW87" s="733"/>
      <c r="LX87" s="1032"/>
      <c r="LY87" s="733"/>
      <c r="LZ87" s="1032"/>
      <c r="MA87" s="733"/>
      <c r="MB87" s="1032"/>
      <c r="MC87" s="733"/>
      <c r="MD87" s="1032"/>
      <c r="ME87" s="733"/>
      <c r="MF87" s="1032"/>
      <c r="MG87" s="733"/>
      <c r="MH87" s="1032"/>
      <c r="MI87" s="733"/>
      <c r="MJ87" s="1032"/>
      <c r="MK87" s="733"/>
      <c r="ML87" s="1032"/>
      <c r="MM87" s="733"/>
      <c r="MN87" s="1032"/>
      <c r="MO87" s="733"/>
      <c r="MP87" s="1032"/>
      <c r="MQ87" s="733"/>
      <c r="MR87" s="1032"/>
      <c r="MS87" s="733"/>
      <c r="MT87" s="1032"/>
      <c r="MU87" s="733"/>
      <c r="MV87" s="1032"/>
      <c r="MW87" s="733"/>
      <c r="MX87" s="1032"/>
      <c r="MY87" s="733"/>
      <c r="MZ87" s="1032"/>
      <c r="NA87" s="733"/>
      <c r="NB87" s="1032"/>
      <c r="NC87" s="733"/>
      <c r="ND87" s="1032"/>
      <c r="NE87" s="733"/>
      <c r="NF87" s="1032"/>
      <c r="NG87" s="733"/>
      <c r="NH87" s="1032"/>
      <c r="NI87" s="733"/>
      <c r="NJ87" s="1032"/>
      <c r="NK87" s="733"/>
      <c r="NL87" s="1032"/>
      <c r="NM87" s="733"/>
      <c r="NN87" s="1032"/>
      <c r="NO87" s="733"/>
      <c r="NP87" s="1032"/>
      <c r="NQ87" s="733"/>
      <c r="NR87" s="1032"/>
      <c r="NS87" s="298" t="s">
        <v>1583</v>
      </c>
      <c r="OF87" s="767">
        <v>0</v>
      </c>
    </row>
    <row s="1644" customFormat="1" customHeight="1" ht="11.25" hidden="1">
      <c r="A88" s="2401"/>
      <c r="B88" s="520"/>
      <c r="D88" s="674" t="s">
        <v>1412</v>
      </c>
      <c r="E88" s="732" t="s">
        <v>1572</v>
      </c>
      <c r="F88" s="669" t="s">
        <v>1517</v>
      </c>
      <c r="G88" s="733"/>
      <c r="H88" s="1032"/>
      <c r="I88" s="733"/>
      <c r="J88" s="1032"/>
      <c r="K88" s="733"/>
      <c r="L88" s="1032"/>
      <c r="M88" s="733"/>
      <c r="N88" s="1032"/>
      <c r="O88" s="733"/>
      <c r="P88" s="1032"/>
      <c r="Q88" s="733"/>
      <c r="R88" s="1032"/>
      <c r="S88" s="733"/>
      <c r="T88" s="1032"/>
      <c r="U88" s="733"/>
      <c r="V88" s="1032"/>
      <c r="W88" s="733"/>
      <c r="X88" s="1032"/>
      <c r="Y88" s="733"/>
      <c r="Z88" s="1032"/>
      <c r="AA88" s="733"/>
      <c r="AB88" s="1032"/>
      <c r="AC88" s="733"/>
      <c r="AD88" s="1032"/>
      <c r="AE88" s="733"/>
      <c r="AF88" s="1032"/>
      <c r="AG88" s="733"/>
      <c r="AH88" s="1032"/>
      <c r="AI88" s="733"/>
      <c r="AJ88" s="1032"/>
      <c r="AK88" s="733"/>
      <c r="AL88" s="1032"/>
      <c r="AM88" s="733"/>
      <c r="AN88" s="1032"/>
      <c r="AO88" s="733"/>
      <c r="AP88" s="1032"/>
      <c r="AQ88" s="733"/>
      <c r="AR88" s="1032"/>
      <c r="AS88" s="733"/>
      <c r="AT88" s="1032"/>
      <c r="AU88" s="733"/>
      <c r="AV88" s="1032"/>
      <c r="AW88" s="733"/>
      <c r="AX88" s="1032"/>
      <c r="AY88" s="733"/>
      <c r="AZ88" s="1032"/>
      <c r="BA88" s="733"/>
      <c r="BB88" s="1032"/>
      <c r="BC88" s="733"/>
      <c r="BD88" s="1032"/>
      <c r="BE88" s="733"/>
      <c r="BF88" s="1032"/>
      <c r="BG88" s="733"/>
      <c r="BH88" s="1032"/>
      <c r="BI88" s="733"/>
      <c r="BJ88" s="1032"/>
      <c r="BK88" s="733"/>
      <c r="BL88" s="1032"/>
      <c r="BM88" s="733"/>
      <c r="BN88" s="1032"/>
      <c r="BO88" s="733"/>
      <c r="BP88" s="1032"/>
      <c r="BQ88" s="733"/>
      <c r="BR88" s="1032"/>
      <c r="BS88" s="733"/>
      <c r="BT88" s="1032"/>
      <c r="BU88" s="733"/>
      <c r="BV88" s="1032"/>
      <c r="BW88" s="733"/>
      <c r="BX88" s="1032"/>
      <c r="BY88" s="733"/>
      <c r="BZ88" s="1032"/>
      <c r="CA88" s="733"/>
      <c r="CB88" s="1032"/>
      <c r="CC88" s="733"/>
      <c r="CD88" s="1032"/>
      <c r="CE88" s="733"/>
      <c r="CF88" s="1032"/>
      <c r="CG88" s="733"/>
      <c r="CH88" s="1032"/>
      <c r="CI88" s="733"/>
      <c r="CJ88" s="1032"/>
      <c r="CK88" s="733"/>
      <c r="CL88" s="1032"/>
      <c r="CM88" s="733"/>
      <c r="CN88" s="1032"/>
      <c r="CO88" s="733"/>
      <c r="CP88" s="1032"/>
      <c r="CQ88" s="733"/>
      <c r="CR88" s="1032"/>
      <c r="CS88" s="733"/>
      <c r="CT88" s="1032"/>
      <c r="CU88" s="733"/>
      <c r="CV88" s="1032"/>
      <c r="CW88" s="733"/>
      <c r="CX88" s="1032"/>
      <c r="CY88" s="733"/>
      <c r="CZ88" s="1032"/>
      <c r="DA88" s="733"/>
      <c r="DB88" s="1032"/>
      <c r="DC88" s="733"/>
      <c r="DD88" s="1032"/>
      <c r="DE88" s="733"/>
      <c r="DF88" s="1032"/>
      <c r="DG88" s="733"/>
      <c r="DH88" s="1032"/>
      <c r="DI88" s="733"/>
      <c r="DJ88" s="1032"/>
      <c r="DK88" s="733"/>
      <c r="DL88" s="1032"/>
      <c r="DM88" s="733"/>
      <c r="DN88" s="1032"/>
      <c r="DO88" s="733"/>
      <c r="DP88" s="1032"/>
      <c r="DQ88" s="733"/>
      <c r="DR88" s="1032"/>
      <c r="DS88" s="733"/>
      <c r="DT88" s="1032"/>
      <c r="DU88" s="733"/>
      <c r="DV88" s="1032"/>
      <c r="DW88" s="733"/>
      <c r="DX88" s="1032"/>
      <c r="DY88" s="733"/>
      <c r="DZ88" s="1032"/>
      <c r="EA88" s="733"/>
      <c r="EB88" s="1032"/>
      <c r="EC88" s="733"/>
      <c r="ED88" s="1032"/>
      <c r="EE88" s="733"/>
      <c r="EF88" s="1032"/>
      <c r="EG88" s="733"/>
      <c r="EH88" s="1032"/>
      <c r="EI88" s="733"/>
      <c r="EJ88" s="1032"/>
      <c r="EK88" s="733"/>
      <c r="EL88" s="1032"/>
      <c r="EM88" s="733"/>
      <c r="EN88" s="1032"/>
      <c r="EO88" s="733"/>
      <c r="EP88" s="1032"/>
      <c r="EQ88" s="733"/>
      <c r="ER88" s="1032"/>
      <c r="ES88" s="733"/>
      <c r="ET88" s="1032"/>
      <c r="EU88" s="733"/>
      <c r="EV88" s="1032"/>
      <c r="EW88" s="733"/>
      <c r="EX88" s="1032"/>
      <c r="EY88" s="733"/>
      <c r="EZ88" s="1032"/>
      <c r="FA88" s="733"/>
      <c r="FB88" s="1032"/>
      <c r="FC88" s="733"/>
      <c r="FD88" s="1032"/>
      <c r="FE88" s="733"/>
      <c r="FF88" s="1032"/>
      <c r="FG88" s="733"/>
      <c r="FH88" s="1032"/>
      <c r="FI88" s="733"/>
      <c r="FJ88" s="1032"/>
      <c r="FK88" s="733"/>
      <c r="FL88" s="1032"/>
      <c r="FM88" s="733"/>
      <c r="FN88" s="1032"/>
      <c r="FO88" s="733"/>
      <c r="FP88" s="1032"/>
      <c r="FQ88" s="733"/>
      <c r="FR88" s="1032"/>
      <c r="FS88" s="733"/>
      <c r="FT88" s="1032"/>
      <c r="FU88" s="733"/>
      <c r="FV88" s="1032"/>
      <c r="FW88" s="733"/>
      <c r="FX88" s="1032"/>
      <c r="FY88" s="733"/>
      <c r="FZ88" s="1032"/>
      <c r="GA88" s="733"/>
      <c r="GB88" s="1032"/>
      <c r="GC88" s="733"/>
      <c r="GD88" s="1032"/>
      <c r="GE88" s="733"/>
      <c r="GF88" s="1032"/>
      <c r="GG88" s="733"/>
      <c r="GH88" s="1032"/>
      <c r="GI88" s="733"/>
      <c r="GJ88" s="1032"/>
      <c r="GK88" s="733"/>
      <c r="GL88" s="1032"/>
      <c r="GM88" s="733"/>
      <c r="GN88" s="1032"/>
      <c r="GO88" s="733"/>
      <c r="GP88" s="1032"/>
      <c r="GQ88" s="733"/>
      <c r="GR88" s="1032"/>
      <c r="GS88" s="733"/>
      <c r="GT88" s="1032"/>
      <c r="GU88" s="733"/>
      <c r="GV88" s="1032"/>
      <c r="GW88" s="733"/>
      <c r="GX88" s="1032"/>
      <c r="GY88" s="733"/>
      <c r="GZ88" s="1032"/>
      <c r="HA88" s="733"/>
      <c r="HB88" s="1032"/>
      <c r="HC88" s="733"/>
      <c r="HD88" s="1032"/>
      <c r="HE88" s="733"/>
      <c r="HF88" s="1032"/>
      <c r="HG88" s="733"/>
      <c r="HH88" s="1032"/>
      <c r="HI88" s="733"/>
      <c r="HJ88" s="1032"/>
      <c r="HK88" s="733"/>
      <c r="HL88" s="1032"/>
      <c r="HM88" s="733"/>
      <c r="HN88" s="1032"/>
      <c r="HO88" s="733"/>
      <c r="HP88" s="1032"/>
      <c r="HQ88" s="733"/>
      <c r="HR88" s="1032"/>
      <c r="HS88" s="733"/>
      <c r="HT88" s="1032"/>
      <c r="HU88" s="733"/>
      <c r="HV88" s="1032"/>
      <c r="HW88" s="733"/>
      <c r="HX88" s="1032"/>
      <c r="HY88" s="733"/>
      <c r="HZ88" s="1032"/>
      <c r="IA88" s="733"/>
      <c r="IB88" s="1032"/>
      <c r="IC88" s="733"/>
      <c r="ID88" s="1032"/>
      <c r="IE88" s="733"/>
      <c r="IF88" s="1032"/>
      <c r="IG88" s="733"/>
      <c r="IH88" s="1032"/>
      <c r="II88" s="733"/>
      <c r="IJ88" s="1032"/>
      <c r="IK88" s="733"/>
      <c r="IL88" s="1032"/>
      <c r="IM88" s="733"/>
      <c r="IN88" s="1032"/>
      <c r="IO88" s="733"/>
      <c r="IP88" s="1032"/>
      <c r="IQ88" s="733"/>
      <c r="IR88" s="1032"/>
      <c r="IS88" s="733"/>
      <c r="IT88" s="1032"/>
      <c r="IU88" s="733"/>
      <c r="IV88" s="1032"/>
      <c r="IW88" s="733"/>
      <c r="IX88" s="1032"/>
      <c r="IY88" s="733"/>
      <c r="IZ88" s="1032"/>
      <c r="JA88" s="733"/>
      <c r="JB88" s="1032"/>
      <c r="JC88" s="733"/>
      <c r="JD88" s="1032"/>
      <c r="JE88" s="733"/>
      <c r="JF88" s="1032"/>
      <c r="JG88" s="733"/>
      <c r="JH88" s="1032"/>
      <c r="JI88" s="733"/>
      <c r="JJ88" s="1032"/>
      <c r="JK88" s="733"/>
      <c r="JL88" s="1032"/>
      <c r="JM88" s="733"/>
      <c r="JN88" s="1032"/>
      <c r="JO88" s="733"/>
      <c r="JP88" s="1032"/>
      <c r="JQ88" s="733"/>
      <c r="JR88" s="1032"/>
      <c r="JS88" s="733"/>
      <c r="JT88" s="1032"/>
      <c r="JU88" s="733"/>
      <c r="JV88" s="1032"/>
      <c r="JW88" s="733"/>
      <c r="JX88" s="1032"/>
      <c r="JY88" s="733"/>
      <c r="JZ88" s="1032"/>
      <c r="KA88" s="733"/>
      <c r="KB88" s="1032"/>
      <c r="KC88" s="733"/>
      <c r="KD88" s="1032"/>
      <c r="KE88" s="733"/>
      <c r="KF88" s="1032"/>
      <c r="KG88" s="733"/>
      <c r="KH88" s="1032"/>
      <c r="KI88" s="733"/>
      <c r="KJ88" s="1032"/>
      <c r="KK88" s="733"/>
      <c r="KL88" s="1032"/>
      <c r="KM88" s="733"/>
      <c r="KN88" s="1032"/>
      <c r="KO88" s="733"/>
      <c r="KP88" s="1032"/>
      <c r="KQ88" s="733"/>
      <c r="KR88" s="1032"/>
      <c r="KS88" s="733"/>
      <c r="KT88" s="1032"/>
      <c r="KU88" s="733"/>
      <c r="KV88" s="1032"/>
      <c r="KW88" s="733"/>
      <c r="KX88" s="1032"/>
      <c r="KY88" s="733"/>
      <c r="KZ88" s="1032"/>
      <c r="LA88" s="733"/>
      <c r="LB88" s="1032"/>
      <c r="LC88" s="733"/>
      <c r="LD88" s="1032"/>
      <c r="LE88" s="733"/>
      <c r="LF88" s="1032"/>
      <c r="LG88" s="733"/>
      <c r="LH88" s="1032"/>
      <c r="LI88" s="733"/>
      <c r="LJ88" s="1032"/>
      <c r="LK88" s="733"/>
      <c r="LL88" s="1032"/>
      <c r="LM88" s="733"/>
      <c r="LN88" s="1032"/>
      <c r="LO88" s="733"/>
      <c r="LP88" s="1032"/>
      <c r="LQ88" s="733"/>
      <c r="LR88" s="1032"/>
      <c r="LS88" s="733"/>
      <c r="LT88" s="1032"/>
      <c r="LU88" s="733"/>
      <c r="LV88" s="1032"/>
      <c r="LW88" s="733"/>
      <c r="LX88" s="1032"/>
      <c r="LY88" s="733"/>
      <c r="LZ88" s="1032"/>
      <c r="MA88" s="733"/>
      <c r="MB88" s="1032"/>
      <c r="MC88" s="733"/>
      <c r="MD88" s="1032"/>
      <c r="ME88" s="733"/>
      <c r="MF88" s="1032"/>
      <c r="MG88" s="733"/>
      <c r="MH88" s="1032"/>
      <c r="MI88" s="733"/>
      <c r="MJ88" s="1032"/>
      <c r="MK88" s="733"/>
      <c r="ML88" s="1032"/>
      <c r="MM88" s="733"/>
      <c r="MN88" s="1032"/>
      <c r="MO88" s="733"/>
      <c r="MP88" s="1032"/>
      <c r="MQ88" s="733"/>
      <c r="MR88" s="1032"/>
      <c r="MS88" s="733"/>
      <c r="MT88" s="1032"/>
      <c r="MU88" s="733"/>
      <c r="MV88" s="1032"/>
      <c r="MW88" s="733"/>
      <c r="MX88" s="1032"/>
      <c r="MY88" s="733"/>
      <c r="MZ88" s="1032"/>
      <c r="NA88" s="733"/>
      <c r="NB88" s="1032"/>
      <c r="NC88" s="733"/>
      <c r="ND88" s="1032"/>
      <c r="NE88" s="733"/>
      <c r="NF88" s="1032"/>
      <c r="NG88" s="733"/>
      <c r="NH88" s="1032"/>
      <c r="NI88" s="733"/>
      <c r="NJ88" s="1032"/>
      <c r="NK88" s="733"/>
      <c r="NL88" s="1032"/>
      <c r="NM88" s="733"/>
      <c r="NN88" s="1032"/>
      <c r="NO88" s="733"/>
      <c r="NP88" s="1032"/>
      <c r="NQ88" s="733"/>
      <c r="NR88" s="1032"/>
      <c r="NS88" s="298"/>
      <c r="OF88" s="767">
        <v>0</v>
      </c>
    </row>
    <row s="1644" customFormat="1" customHeight="1" ht="11.25" hidden="1">
      <c r="A89" s="2401"/>
      <c r="B89" s="520"/>
      <c r="D89" s="674" t="s">
        <v>1454</v>
      </c>
      <c r="E89" s="732" t="s">
        <v>1573</v>
      </c>
      <c r="F89" s="669" t="s">
        <v>1517</v>
      </c>
      <c r="G89" s="733"/>
      <c r="H89" s="1032"/>
      <c r="I89" s="733"/>
      <c r="J89" s="1032"/>
      <c r="K89" s="733"/>
      <c r="L89" s="1032"/>
      <c r="M89" s="733"/>
      <c r="N89" s="1032"/>
      <c r="O89" s="733"/>
      <c r="P89" s="1032"/>
      <c r="Q89" s="733"/>
      <c r="R89" s="1032"/>
      <c r="S89" s="733"/>
      <c r="T89" s="1032"/>
      <c r="U89" s="733"/>
      <c r="V89" s="1032"/>
      <c r="W89" s="733"/>
      <c r="X89" s="1032"/>
      <c r="Y89" s="733"/>
      <c r="Z89" s="1032"/>
      <c r="AA89" s="733"/>
      <c r="AB89" s="1032"/>
      <c r="AC89" s="733"/>
      <c r="AD89" s="1032"/>
      <c r="AE89" s="733"/>
      <c r="AF89" s="1032"/>
      <c r="AG89" s="733"/>
      <c r="AH89" s="1032"/>
      <c r="AI89" s="733"/>
      <c r="AJ89" s="1032"/>
      <c r="AK89" s="733"/>
      <c r="AL89" s="1032"/>
      <c r="AM89" s="733"/>
      <c r="AN89" s="1032"/>
      <c r="AO89" s="733"/>
      <c r="AP89" s="1032"/>
      <c r="AQ89" s="733"/>
      <c r="AR89" s="1032"/>
      <c r="AS89" s="733"/>
      <c r="AT89" s="1032"/>
      <c r="AU89" s="733"/>
      <c r="AV89" s="1032"/>
      <c r="AW89" s="733"/>
      <c r="AX89" s="1032"/>
      <c r="AY89" s="733"/>
      <c r="AZ89" s="1032"/>
      <c r="BA89" s="733"/>
      <c r="BB89" s="1032"/>
      <c r="BC89" s="733"/>
      <c r="BD89" s="1032"/>
      <c r="BE89" s="733"/>
      <c r="BF89" s="1032"/>
      <c r="BG89" s="733"/>
      <c r="BH89" s="1032"/>
      <c r="BI89" s="733"/>
      <c r="BJ89" s="1032"/>
      <c r="BK89" s="733"/>
      <c r="BL89" s="1032"/>
      <c r="BM89" s="733"/>
      <c r="BN89" s="1032"/>
      <c r="BO89" s="733"/>
      <c r="BP89" s="1032"/>
      <c r="BQ89" s="733"/>
      <c r="BR89" s="1032"/>
      <c r="BS89" s="733"/>
      <c r="BT89" s="1032"/>
      <c r="BU89" s="733"/>
      <c r="BV89" s="1032"/>
      <c r="BW89" s="733"/>
      <c r="BX89" s="1032"/>
      <c r="BY89" s="733"/>
      <c r="BZ89" s="1032"/>
      <c r="CA89" s="733"/>
      <c r="CB89" s="1032"/>
      <c r="CC89" s="733"/>
      <c r="CD89" s="1032"/>
      <c r="CE89" s="733"/>
      <c r="CF89" s="1032"/>
      <c r="CG89" s="733"/>
      <c r="CH89" s="1032"/>
      <c r="CI89" s="733"/>
      <c r="CJ89" s="1032"/>
      <c r="CK89" s="733"/>
      <c r="CL89" s="1032"/>
      <c r="CM89" s="733"/>
      <c r="CN89" s="1032"/>
      <c r="CO89" s="733"/>
      <c r="CP89" s="1032"/>
      <c r="CQ89" s="733"/>
      <c r="CR89" s="1032"/>
      <c r="CS89" s="733"/>
      <c r="CT89" s="1032"/>
      <c r="CU89" s="733"/>
      <c r="CV89" s="1032"/>
      <c r="CW89" s="733"/>
      <c r="CX89" s="1032"/>
      <c r="CY89" s="733"/>
      <c r="CZ89" s="1032"/>
      <c r="DA89" s="733"/>
      <c r="DB89" s="1032"/>
      <c r="DC89" s="733"/>
      <c r="DD89" s="1032"/>
      <c r="DE89" s="733"/>
      <c r="DF89" s="1032"/>
      <c r="DG89" s="733"/>
      <c r="DH89" s="1032"/>
      <c r="DI89" s="733"/>
      <c r="DJ89" s="1032"/>
      <c r="DK89" s="733"/>
      <c r="DL89" s="1032"/>
      <c r="DM89" s="733"/>
      <c r="DN89" s="1032"/>
      <c r="DO89" s="733"/>
      <c r="DP89" s="1032"/>
      <c r="DQ89" s="733"/>
      <c r="DR89" s="1032"/>
      <c r="DS89" s="733"/>
      <c r="DT89" s="1032"/>
      <c r="DU89" s="733"/>
      <c r="DV89" s="1032"/>
      <c r="DW89" s="733"/>
      <c r="DX89" s="1032"/>
      <c r="DY89" s="733"/>
      <c r="DZ89" s="1032"/>
      <c r="EA89" s="733"/>
      <c r="EB89" s="1032"/>
      <c r="EC89" s="733"/>
      <c r="ED89" s="1032"/>
      <c r="EE89" s="733"/>
      <c r="EF89" s="1032"/>
      <c r="EG89" s="733"/>
      <c r="EH89" s="1032"/>
      <c r="EI89" s="733"/>
      <c r="EJ89" s="1032"/>
      <c r="EK89" s="733"/>
      <c r="EL89" s="1032"/>
      <c r="EM89" s="733"/>
      <c r="EN89" s="1032"/>
      <c r="EO89" s="733"/>
      <c r="EP89" s="1032"/>
      <c r="EQ89" s="733"/>
      <c r="ER89" s="1032"/>
      <c r="ES89" s="733"/>
      <c r="ET89" s="1032"/>
      <c r="EU89" s="733"/>
      <c r="EV89" s="1032"/>
      <c r="EW89" s="733"/>
      <c r="EX89" s="1032"/>
      <c r="EY89" s="733"/>
      <c r="EZ89" s="1032"/>
      <c r="FA89" s="733"/>
      <c r="FB89" s="1032"/>
      <c r="FC89" s="733"/>
      <c r="FD89" s="1032"/>
      <c r="FE89" s="733"/>
      <c r="FF89" s="1032"/>
      <c r="FG89" s="733"/>
      <c r="FH89" s="1032"/>
      <c r="FI89" s="733"/>
      <c r="FJ89" s="1032"/>
      <c r="FK89" s="733"/>
      <c r="FL89" s="1032"/>
      <c r="FM89" s="733"/>
      <c r="FN89" s="1032"/>
      <c r="FO89" s="733"/>
      <c r="FP89" s="1032"/>
      <c r="FQ89" s="733"/>
      <c r="FR89" s="1032"/>
      <c r="FS89" s="733"/>
      <c r="FT89" s="1032"/>
      <c r="FU89" s="733"/>
      <c r="FV89" s="1032"/>
      <c r="FW89" s="733"/>
      <c r="FX89" s="1032"/>
      <c r="FY89" s="733"/>
      <c r="FZ89" s="1032"/>
      <c r="GA89" s="733"/>
      <c r="GB89" s="1032"/>
      <c r="GC89" s="733"/>
      <c r="GD89" s="1032"/>
      <c r="GE89" s="733"/>
      <c r="GF89" s="1032"/>
      <c r="GG89" s="733"/>
      <c r="GH89" s="1032"/>
      <c r="GI89" s="733"/>
      <c r="GJ89" s="1032"/>
      <c r="GK89" s="733"/>
      <c r="GL89" s="1032"/>
      <c r="GM89" s="733"/>
      <c r="GN89" s="1032"/>
      <c r="GO89" s="733"/>
      <c r="GP89" s="1032"/>
      <c r="GQ89" s="733"/>
      <c r="GR89" s="1032"/>
      <c r="GS89" s="733"/>
      <c r="GT89" s="1032"/>
      <c r="GU89" s="733"/>
      <c r="GV89" s="1032"/>
      <c r="GW89" s="733"/>
      <c r="GX89" s="1032"/>
      <c r="GY89" s="733"/>
      <c r="GZ89" s="1032"/>
      <c r="HA89" s="733"/>
      <c r="HB89" s="1032"/>
      <c r="HC89" s="733"/>
      <c r="HD89" s="1032"/>
      <c r="HE89" s="733"/>
      <c r="HF89" s="1032"/>
      <c r="HG89" s="733"/>
      <c r="HH89" s="1032"/>
      <c r="HI89" s="733"/>
      <c r="HJ89" s="1032"/>
      <c r="HK89" s="733"/>
      <c r="HL89" s="1032"/>
      <c r="HM89" s="733"/>
      <c r="HN89" s="1032"/>
      <c r="HO89" s="733"/>
      <c r="HP89" s="1032"/>
      <c r="HQ89" s="733"/>
      <c r="HR89" s="1032"/>
      <c r="HS89" s="733"/>
      <c r="HT89" s="1032"/>
      <c r="HU89" s="733"/>
      <c r="HV89" s="1032"/>
      <c r="HW89" s="733"/>
      <c r="HX89" s="1032"/>
      <c r="HY89" s="733"/>
      <c r="HZ89" s="1032"/>
      <c r="IA89" s="733"/>
      <c r="IB89" s="1032"/>
      <c r="IC89" s="733"/>
      <c r="ID89" s="1032"/>
      <c r="IE89" s="733"/>
      <c r="IF89" s="1032"/>
      <c r="IG89" s="733"/>
      <c r="IH89" s="1032"/>
      <c r="II89" s="733"/>
      <c r="IJ89" s="1032"/>
      <c r="IK89" s="733"/>
      <c r="IL89" s="1032"/>
      <c r="IM89" s="733"/>
      <c r="IN89" s="1032"/>
      <c r="IO89" s="733"/>
      <c r="IP89" s="1032"/>
      <c r="IQ89" s="733"/>
      <c r="IR89" s="1032"/>
      <c r="IS89" s="733"/>
      <c r="IT89" s="1032"/>
      <c r="IU89" s="733"/>
      <c r="IV89" s="1032"/>
      <c r="IW89" s="733"/>
      <c r="IX89" s="1032"/>
      <c r="IY89" s="733"/>
      <c r="IZ89" s="1032"/>
      <c r="JA89" s="733"/>
      <c r="JB89" s="1032"/>
      <c r="JC89" s="733"/>
      <c r="JD89" s="1032"/>
      <c r="JE89" s="733"/>
      <c r="JF89" s="1032"/>
      <c r="JG89" s="733"/>
      <c r="JH89" s="1032"/>
      <c r="JI89" s="733"/>
      <c r="JJ89" s="1032"/>
      <c r="JK89" s="733"/>
      <c r="JL89" s="1032"/>
      <c r="JM89" s="733"/>
      <c r="JN89" s="1032"/>
      <c r="JO89" s="733"/>
      <c r="JP89" s="1032"/>
      <c r="JQ89" s="733"/>
      <c r="JR89" s="1032"/>
      <c r="JS89" s="733"/>
      <c r="JT89" s="1032"/>
      <c r="JU89" s="733"/>
      <c r="JV89" s="1032"/>
      <c r="JW89" s="733"/>
      <c r="JX89" s="1032"/>
      <c r="JY89" s="733"/>
      <c r="JZ89" s="1032"/>
      <c r="KA89" s="733"/>
      <c r="KB89" s="1032"/>
      <c r="KC89" s="733"/>
      <c r="KD89" s="1032"/>
      <c r="KE89" s="733"/>
      <c r="KF89" s="1032"/>
      <c r="KG89" s="733"/>
      <c r="KH89" s="1032"/>
      <c r="KI89" s="733"/>
      <c r="KJ89" s="1032"/>
      <c r="KK89" s="733"/>
      <c r="KL89" s="1032"/>
      <c r="KM89" s="733"/>
      <c r="KN89" s="1032"/>
      <c r="KO89" s="733"/>
      <c r="KP89" s="1032"/>
      <c r="KQ89" s="733"/>
      <c r="KR89" s="1032"/>
      <c r="KS89" s="733"/>
      <c r="KT89" s="1032"/>
      <c r="KU89" s="733"/>
      <c r="KV89" s="1032"/>
      <c r="KW89" s="733"/>
      <c r="KX89" s="1032"/>
      <c r="KY89" s="733"/>
      <c r="KZ89" s="1032"/>
      <c r="LA89" s="733"/>
      <c r="LB89" s="1032"/>
      <c r="LC89" s="733"/>
      <c r="LD89" s="1032"/>
      <c r="LE89" s="733"/>
      <c r="LF89" s="1032"/>
      <c r="LG89" s="733"/>
      <c r="LH89" s="1032"/>
      <c r="LI89" s="733"/>
      <c r="LJ89" s="1032"/>
      <c r="LK89" s="733"/>
      <c r="LL89" s="1032"/>
      <c r="LM89" s="733"/>
      <c r="LN89" s="1032"/>
      <c r="LO89" s="733"/>
      <c r="LP89" s="1032"/>
      <c r="LQ89" s="733"/>
      <c r="LR89" s="1032"/>
      <c r="LS89" s="733"/>
      <c r="LT89" s="1032"/>
      <c r="LU89" s="733"/>
      <c r="LV89" s="1032"/>
      <c r="LW89" s="733"/>
      <c r="LX89" s="1032"/>
      <c r="LY89" s="733"/>
      <c r="LZ89" s="1032"/>
      <c r="MA89" s="733"/>
      <c r="MB89" s="1032"/>
      <c r="MC89" s="733"/>
      <c r="MD89" s="1032"/>
      <c r="ME89" s="733"/>
      <c r="MF89" s="1032"/>
      <c r="MG89" s="733"/>
      <c r="MH89" s="1032"/>
      <c r="MI89" s="733"/>
      <c r="MJ89" s="1032"/>
      <c r="MK89" s="733"/>
      <c r="ML89" s="1032"/>
      <c r="MM89" s="733"/>
      <c r="MN89" s="1032"/>
      <c r="MO89" s="733"/>
      <c r="MP89" s="1032"/>
      <c r="MQ89" s="733"/>
      <c r="MR89" s="1032"/>
      <c r="MS89" s="733"/>
      <c r="MT89" s="1032"/>
      <c r="MU89" s="733"/>
      <c r="MV89" s="1032"/>
      <c r="MW89" s="733"/>
      <c r="MX89" s="1032"/>
      <c r="MY89" s="733"/>
      <c r="MZ89" s="1032"/>
      <c r="NA89" s="733"/>
      <c r="NB89" s="1032"/>
      <c r="NC89" s="733"/>
      <c r="ND89" s="1032"/>
      <c r="NE89" s="733"/>
      <c r="NF89" s="1032"/>
      <c r="NG89" s="733"/>
      <c r="NH89" s="1032"/>
      <c r="NI89" s="733"/>
      <c r="NJ89" s="1032"/>
      <c r="NK89" s="733"/>
      <c r="NL89" s="1032"/>
      <c r="NM89" s="733"/>
      <c r="NN89" s="1032"/>
      <c r="NO89" s="733"/>
      <c r="NP89" s="1032"/>
      <c r="NQ89" s="733"/>
      <c r="NR89" s="1032"/>
      <c r="NS89" s="298"/>
      <c r="OF89" s="767">
        <v>0</v>
      </c>
    </row>
    <row s="1644" customFormat="1" customHeight="1" ht="11.25" hidden="1">
      <c r="A90" s="2401"/>
      <c r="B90" s="520"/>
      <c r="D90" s="674" t="s">
        <v>1457</v>
      </c>
      <c r="E90" s="732" t="s">
        <v>1574</v>
      </c>
      <c r="F90" s="669" t="s">
        <v>1517</v>
      </c>
      <c r="G90" s="733"/>
      <c r="H90" s="1032"/>
      <c r="I90" s="733"/>
      <c r="J90" s="1032"/>
      <c r="K90" s="733"/>
      <c r="L90" s="1032"/>
      <c r="M90" s="733"/>
      <c r="N90" s="1032"/>
      <c r="O90" s="733"/>
      <c r="P90" s="1032"/>
      <c r="Q90" s="733"/>
      <c r="R90" s="1032"/>
      <c r="S90" s="733"/>
      <c r="T90" s="1032"/>
      <c r="U90" s="733"/>
      <c r="V90" s="1032"/>
      <c r="W90" s="733"/>
      <c r="X90" s="1032"/>
      <c r="Y90" s="733"/>
      <c r="Z90" s="1032"/>
      <c r="AA90" s="733"/>
      <c r="AB90" s="1032"/>
      <c r="AC90" s="733"/>
      <c r="AD90" s="1032"/>
      <c r="AE90" s="733"/>
      <c r="AF90" s="1032"/>
      <c r="AG90" s="733"/>
      <c r="AH90" s="1032"/>
      <c r="AI90" s="733"/>
      <c r="AJ90" s="1032"/>
      <c r="AK90" s="733"/>
      <c r="AL90" s="1032"/>
      <c r="AM90" s="733"/>
      <c r="AN90" s="1032"/>
      <c r="AO90" s="733"/>
      <c r="AP90" s="1032"/>
      <c r="AQ90" s="733"/>
      <c r="AR90" s="1032"/>
      <c r="AS90" s="733"/>
      <c r="AT90" s="1032"/>
      <c r="AU90" s="733"/>
      <c r="AV90" s="1032"/>
      <c r="AW90" s="733"/>
      <c r="AX90" s="1032"/>
      <c r="AY90" s="733"/>
      <c r="AZ90" s="1032"/>
      <c r="BA90" s="733"/>
      <c r="BB90" s="1032"/>
      <c r="BC90" s="733"/>
      <c r="BD90" s="1032"/>
      <c r="BE90" s="733"/>
      <c r="BF90" s="1032"/>
      <c r="BG90" s="733"/>
      <c r="BH90" s="1032"/>
      <c r="BI90" s="733"/>
      <c r="BJ90" s="1032"/>
      <c r="BK90" s="733"/>
      <c r="BL90" s="1032"/>
      <c r="BM90" s="733"/>
      <c r="BN90" s="1032"/>
      <c r="BO90" s="733"/>
      <c r="BP90" s="1032"/>
      <c r="BQ90" s="733"/>
      <c r="BR90" s="1032"/>
      <c r="BS90" s="733"/>
      <c r="BT90" s="1032"/>
      <c r="BU90" s="733"/>
      <c r="BV90" s="1032"/>
      <c r="BW90" s="733"/>
      <c r="BX90" s="1032"/>
      <c r="BY90" s="733"/>
      <c r="BZ90" s="1032"/>
      <c r="CA90" s="733"/>
      <c r="CB90" s="1032"/>
      <c r="CC90" s="733"/>
      <c r="CD90" s="1032"/>
      <c r="CE90" s="733"/>
      <c r="CF90" s="1032"/>
      <c r="CG90" s="733"/>
      <c r="CH90" s="1032"/>
      <c r="CI90" s="733"/>
      <c r="CJ90" s="1032"/>
      <c r="CK90" s="733"/>
      <c r="CL90" s="1032"/>
      <c r="CM90" s="733"/>
      <c r="CN90" s="1032"/>
      <c r="CO90" s="733"/>
      <c r="CP90" s="1032"/>
      <c r="CQ90" s="733"/>
      <c r="CR90" s="1032"/>
      <c r="CS90" s="733"/>
      <c r="CT90" s="1032"/>
      <c r="CU90" s="733"/>
      <c r="CV90" s="1032"/>
      <c r="CW90" s="733"/>
      <c r="CX90" s="1032"/>
      <c r="CY90" s="733"/>
      <c r="CZ90" s="1032"/>
      <c r="DA90" s="733"/>
      <c r="DB90" s="1032"/>
      <c r="DC90" s="733"/>
      <c r="DD90" s="1032"/>
      <c r="DE90" s="733"/>
      <c r="DF90" s="1032"/>
      <c r="DG90" s="733"/>
      <c r="DH90" s="1032"/>
      <c r="DI90" s="733"/>
      <c r="DJ90" s="1032"/>
      <c r="DK90" s="733"/>
      <c r="DL90" s="1032"/>
      <c r="DM90" s="733"/>
      <c r="DN90" s="1032"/>
      <c r="DO90" s="733"/>
      <c r="DP90" s="1032"/>
      <c r="DQ90" s="733"/>
      <c r="DR90" s="1032"/>
      <c r="DS90" s="733"/>
      <c r="DT90" s="1032"/>
      <c r="DU90" s="733"/>
      <c r="DV90" s="1032"/>
      <c r="DW90" s="733"/>
      <c r="DX90" s="1032"/>
      <c r="DY90" s="733"/>
      <c r="DZ90" s="1032"/>
      <c r="EA90" s="733"/>
      <c r="EB90" s="1032"/>
      <c r="EC90" s="733"/>
      <c r="ED90" s="1032"/>
      <c r="EE90" s="733"/>
      <c r="EF90" s="1032"/>
      <c r="EG90" s="733"/>
      <c r="EH90" s="1032"/>
      <c r="EI90" s="733"/>
      <c r="EJ90" s="1032"/>
      <c r="EK90" s="733"/>
      <c r="EL90" s="1032"/>
      <c r="EM90" s="733"/>
      <c r="EN90" s="1032"/>
      <c r="EO90" s="733"/>
      <c r="EP90" s="1032"/>
      <c r="EQ90" s="733"/>
      <c r="ER90" s="1032"/>
      <c r="ES90" s="733"/>
      <c r="ET90" s="1032"/>
      <c r="EU90" s="733"/>
      <c r="EV90" s="1032"/>
      <c r="EW90" s="733"/>
      <c r="EX90" s="1032"/>
      <c r="EY90" s="733"/>
      <c r="EZ90" s="1032"/>
      <c r="FA90" s="733"/>
      <c r="FB90" s="1032"/>
      <c r="FC90" s="733"/>
      <c r="FD90" s="1032"/>
      <c r="FE90" s="733"/>
      <c r="FF90" s="1032"/>
      <c r="FG90" s="733"/>
      <c r="FH90" s="1032"/>
      <c r="FI90" s="733"/>
      <c r="FJ90" s="1032"/>
      <c r="FK90" s="733"/>
      <c r="FL90" s="1032"/>
      <c r="FM90" s="733"/>
      <c r="FN90" s="1032"/>
      <c r="FO90" s="733"/>
      <c r="FP90" s="1032"/>
      <c r="FQ90" s="733"/>
      <c r="FR90" s="1032"/>
      <c r="FS90" s="733"/>
      <c r="FT90" s="1032"/>
      <c r="FU90" s="733"/>
      <c r="FV90" s="1032"/>
      <c r="FW90" s="733"/>
      <c r="FX90" s="1032"/>
      <c r="FY90" s="733"/>
      <c r="FZ90" s="1032"/>
      <c r="GA90" s="733"/>
      <c r="GB90" s="1032"/>
      <c r="GC90" s="733"/>
      <c r="GD90" s="1032"/>
      <c r="GE90" s="733"/>
      <c r="GF90" s="1032"/>
      <c r="GG90" s="733"/>
      <c r="GH90" s="1032"/>
      <c r="GI90" s="733"/>
      <c r="GJ90" s="1032"/>
      <c r="GK90" s="733"/>
      <c r="GL90" s="1032"/>
      <c r="GM90" s="733"/>
      <c r="GN90" s="1032"/>
      <c r="GO90" s="733"/>
      <c r="GP90" s="1032"/>
      <c r="GQ90" s="733"/>
      <c r="GR90" s="1032"/>
      <c r="GS90" s="733"/>
      <c r="GT90" s="1032"/>
      <c r="GU90" s="733"/>
      <c r="GV90" s="1032"/>
      <c r="GW90" s="733"/>
      <c r="GX90" s="1032"/>
      <c r="GY90" s="733"/>
      <c r="GZ90" s="1032"/>
      <c r="HA90" s="733"/>
      <c r="HB90" s="1032"/>
      <c r="HC90" s="733"/>
      <c r="HD90" s="1032"/>
      <c r="HE90" s="733"/>
      <c r="HF90" s="1032"/>
      <c r="HG90" s="733"/>
      <c r="HH90" s="1032"/>
      <c r="HI90" s="733"/>
      <c r="HJ90" s="1032"/>
      <c r="HK90" s="733"/>
      <c r="HL90" s="1032"/>
      <c r="HM90" s="733"/>
      <c r="HN90" s="1032"/>
      <c r="HO90" s="733"/>
      <c r="HP90" s="1032"/>
      <c r="HQ90" s="733"/>
      <c r="HR90" s="1032"/>
      <c r="HS90" s="733"/>
      <c r="HT90" s="1032"/>
      <c r="HU90" s="733"/>
      <c r="HV90" s="1032"/>
      <c r="HW90" s="733"/>
      <c r="HX90" s="1032"/>
      <c r="HY90" s="733"/>
      <c r="HZ90" s="1032"/>
      <c r="IA90" s="733"/>
      <c r="IB90" s="1032"/>
      <c r="IC90" s="733"/>
      <c r="ID90" s="1032"/>
      <c r="IE90" s="733"/>
      <c r="IF90" s="1032"/>
      <c r="IG90" s="733"/>
      <c r="IH90" s="1032"/>
      <c r="II90" s="733"/>
      <c r="IJ90" s="1032"/>
      <c r="IK90" s="733"/>
      <c r="IL90" s="1032"/>
      <c r="IM90" s="733"/>
      <c r="IN90" s="1032"/>
      <c r="IO90" s="733"/>
      <c r="IP90" s="1032"/>
      <c r="IQ90" s="733"/>
      <c r="IR90" s="1032"/>
      <c r="IS90" s="733"/>
      <c r="IT90" s="1032"/>
      <c r="IU90" s="733"/>
      <c r="IV90" s="1032"/>
      <c r="IW90" s="733"/>
      <c r="IX90" s="1032"/>
      <c r="IY90" s="733"/>
      <c r="IZ90" s="1032"/>
      <c r="JA90" s="733"/>
      <c r="JB90" s="1032"/>
      <c r="JC90" s="733"/>
      <c r="JD90" s="1032"/>
      <c r="JE90" s="733"/>
      <c r="JF90" s="1032"/>
      <c r="JG90" s="733"/>
      <c r="JH90" s="1032"/>
      <c r="JI90" s="733"/>
      <c r="JJ90" s="1032"/>
      <c r="JK90" s="733"/>
      <c r="JL90" s="1032"/>
      <c r="JM90" s="733"/>
      <c r="JN90" s="1032"/>
      <c r="JO90" s="733"/>
      <c r="JP90" s="1032"/>
      <c r="JQ90" s="733"/>
      <c r="JR90" s="1032"/>
      <c r="JS90" s="733"/>
      <c r="JT90" s="1032"/>
      <c r="JU90" s="733"/>
      <c r="JV90" s="1032"/>
      <c r="JW90" s="733"/>
      <c r="JX90" s="1032"/>
      <c r="JY90" s="733"/>
      <c r="JZ90" s="1032"/>
      <c r="KA90" s="733"/>
      <c r="KB90" s="1032"/>
      <c r="KC90" s="733"/>
      <c r="KD90" s="1032"/>
      <c r="KE90" s="733"/>
      <c r="KF90" s="1032"/>
      <c r="KG90" s="733"/>
      <c r="KH90" s="1032"/>
      <c r="KI90" s="733"/>
      <c r="KJ90" s="1032"/>
      <c r="KK90" s="733"/>
      <c r="KL90" s="1032"/>
      <c r="KM90" s="733"/>
      <c r="KN90" s="1032"/>
      <c r="KO90" s="733"/>
      <c r="KP90" s="1032"/>
      <c r="KQ90" s="733"/>
      <c r="KR90" s="1032"/>
      <c r="KS90" s="733"/>
      <c r="KT90" s="1032"/>
      <c r="KU90" s="733"/>
      <c r="KV90" s="1032"/>
      <c r="KW90" s="733"/>
      <c r="KX90" s="1032"/>
      <c r="KY90" s="733"/>
      <c r="KZ90" s="1032"/>
      <c r="LA90" s="733"/>
      <c r="LB90" s="1032"/>
      <c r="LC90" s="733"/>
      <c r="LD90" s="1032"/>
      <c r="LE90" s="733"/>
      <c r="LF90" s="1032"/>
      <c r="LG90" s="733"/>
      <c r="LH90" s="1032"/>
      <c r="LI90" s="733"/>
      <c r="LJ90" s="1032"/>
      <c r="LK90" s="733"/>
      <c r="LL90" s="1032"/>
      <c r="LM90" s="733"/>
      <c r="LN90" s="1032"/>
      <c r="LO90" s="733"/>
      <c r="LP90" s="1032"/>
      <c r="LQ90" s="733"/>
      <c r="LR90" s="1032"/>
      <c r="LS90" s="733"/>
      <c r="LT90" s="1032"/>
      <c r="LU90" s="733"/>
      <c r="LV90" s="1032"/>
      <c r="LW90" s="733"/>
      <c r="LX90" s="1032"/>
      <c r="LY90" s="733"/>
      <c r="LZ90" s="1032"/>
      <c r="MA90" s="733"/>
      <c r="MB90" s="1032"/>
      <c r="MC90" s="733"/>
      <c r="MD90" s="1032"/>
      <c r="ME90" s="733"/>
      <c r="MF90" s="1032"/>
      <c r="MG90" s="733"/>
      <c r="MH90" s="1032"/>
      <c r="MI90" s="733"/>
      <c r="MJ90" s="1032"/>
      <c r="MK90" s="733"/>
      <c r="ML90" s="1032"/>
      <c r="MM90" s="733"/>
      <c r="MN90" s="1032"/>
      <c r="MO90" s="733"/>
      <c r="MP90" s="1032"/>
      <c r="MQ90" s="733"/>
      <c r="MR90" s="1032"/>
      <c r="MS90" s="733"/>
      <c r="MT90" s="1032"/>
      <c r="MU90" s="733"/>
      <c r="MV90" s="1032"/>
      <c r="MW90" s="733"/>
      <c r="MX90" s="1032"/>
      <c r="MY90" s="733"/>
      <c r="MZ90" s="1032"/>
      <c r="NA90" s="733"/>
      <c r="NB90" s="1032"/>
      <c r="NC90" s="733"/>
      <c r="ND90" s="1032"/>
      <c r="NE90" s="733"/>
      <c r="NF90" s="1032"/>
      <c r="NG90" s="733"/>
      <c r="NH90" s="1032"/>
      <c r="NI90" s="733"/>
      <c r="NJ90" s="1032"/>
      <c r="NK90" s="733"/>
      <c r="NL90" s="1032"/>
      <c r="NM90" s="733"/>
      <c r="NN90" s="1032"/>
      <c r="NO90" s="733"/>
      <c r="NP90" s="1032"/>
      <c r="NQ90" s="733"/>
      <c r="NR90" s="1032"/>
      <c r="NS90" s="298"/>
      <c r="OF90" s="767">
        <v>0</v>
      </c>
    </row>
    <row s="1644" customFormat="1" customHeight="1" ht="11.25" hidden="1">
      <c r="A91" s="2401"/>
      <c r="B91" s="520"/>
      <c r="D91" s="674" t="s">
        <v>1535</v>
      </c>
      <c r="E91" s="732" t="s">
        <v>1575</v>
      </c>
      <c r="F91" s="669" t="s">
        <v>1517</v>
      </c>
      <c r="G91" s="733"/>
      <c r="H91" s="1032"/>
      <c r="I91" s="733"/>
      <c r="J91" s="1032"/>
      <c r="K91" s="733"/>
      <c r="L91" s="1032"/>
      <c r="M91" s="733"/>
      <c r="N91" s="1032"/>
      <c r="O91" s="733"/>
      <c r="P91" s="1032"/>
      <c r="Q91" s="733"/>
      <c r="R91" s="1032"/>
      <c r="S91" s="733"/>
      <c r="T91" s="1032"/>
      <c r="U91" s="733"/>
      <c r="V91" s="1032"/>
      <c r="W91" s="733"/>
      <c r="X91" s="1032"/>
      <c r="Y91" s="733"/>
      <c r="Z91" s="1032"/>
      <c r="AA91" s="733"/>
      <c r="AB91" s="1032"/>
      <c r="AC91" s="733"/>
      <c r="AD91" s="1032"/>
      <c r="AE91" s="733"/>
      <c r="AF91" s="1032"/>
      <c r="AG91" s="733"/>
      <c r="AH91" s="1032"/>
      <c r="AI91" s="733"/>
      <c r="AJ91" s="1032"/>
      <c r="AK91" s="733"/>
      <c r="AL91" s="1032"/>
      <c r="AM91" s="733"/>
      <c r="AN91" s="1032"/>
      <c r="AO91" s="733"/>
      <c r="AP91" s="1032"/>
      <c r="AQ91" s="733"/>
      <c r="AR91" s="1032"/>
      <c r="AS91" s="733"/>
      <c r="AT91" s="1032"/>
      <c r="AU91" s="733"/>
      <c r="AV91" s="1032"/>
      <c r="AW91" s="733"/>
      <c r="AX91" s="1032"/>
      <c r="AY91" s="733"/>
      <c r="AZ91" s="1032"/>
      <c r="BA91" s="733"/>
      <c r="BB91" s="1032"/>
      <c r="BC91" s="733"/>
      <c r="BD91" s="1032"/>
      <c r="BE91" s="733"/>
      <c r="BF91" s="1032"/>
      <c r="BG91" s="733"/>
      <c r="BH91" s="1032"/>
      <c r="BI91" s="733"/>
      <c r="BJ91" s="1032"/>
      <c r="BK91" s="733"/>
      <c r="BL91" s="1032"/>
      <c r="BM91" s="733"/>
      <c r="BN91" s="1032"/>
      <c r="BO91" s="733"/>
      <c r="BP91" s="1032"/>
      <c r="BQ91" s="733"/>
      <c r="BR91" s="1032"/>
      <c r="BS91" s="733"/>
      <c r="BT91" s="1032"/>
      <c r="BU91" s="733"/>
      <c r="BV91" s="1032"/>
      <c r="BW91" s="733"/>
      <c r="BX91" s="1032"/>
      <c r="BY91" s="733"/>
      <c r="BZ91" s="1032"/>
      <c r="CA91" s="733"/>
      <c r="CB91" s="1032"/>
      <c r="CC91" s="733"/>
      <c r="CD91" s="1032"/>
      <c r="CE91" s="733"/>
      <c r="CF91" s="1032"/>
      <c r="CG91" s="733"/>
      <c r="CH91" s="1032"/>
      <c r="CI91" s="733"/>
      <c r="CJ91" s="1032"/>
      <c r="CK91" s="733"/>
      <c r="CL91" s="1032"/>
      <c r="CM91" s="733"/>
      <c r="CN91" s="1032"/>
      <c r="CO91" s="733"/>
      <c r="CP91" s="1032"/>
      <c r="CQ91" s="733"/>
      <c r="CR91" s="1032"/>
      <c r="CS91" s="733"/>
      <c r="CT91" s="1032"/>
      <c r="CU91" s="733"/>
      <c r="CV91" s="1032"/>
      <c r="CW91" s="733"/>
      <c r="CX91" s="1032"/>
      <c r="CY91" s="733"/>
      <c r="CZ91" s="1032"/>
      <c r="DA91" s="733"/>
      <c r="DB91" s="1032"/>
      <c r="DC91" s="733"/>
      <c r="DD91" s="1032"/>
      <c r="DE91" s="733"/>
      <c r="DF91" s="1032"/>
      <c r="DG91" s="733"/>
      <c r="DH91" s="1032"/>
      <c r="DI91" s="733"/>
      <c r="DJ91" s="1032"/>
      <c r="DK91" s="733"/>
      <c r="DL91" s="1032"/>
      <c r="DM91" s="733"/>
      <c r="DN91" s="1032"/>
      <c r="DO91" s="733"/>
      <c r="DP91" s="1032"/>
      <c r="DQ91" s="733"/>
      <c r="DR91" s="1032"/>
      <c r="DS91" s="733"/>
      <c r="DT91" s="1032"/>
      <c r="DU91" s="733"/>
      <c r="DV91" s="1032"/>
      <c r="DW91" s="733"/>
      <c r="DX91" s="1032"/>
      <c r="DY91" s="733"/>
      <c r="DZ91" s="1032"/>
      <c r="EA91" s="733"/>
      <c r="EB91" s="1032"/>
      <c r="EC91" s="733"/>
      <c r="ED91" s="1032"/>
      <c r="EE91" s="733"/>
      <c r="EF91" s="1032"/>
      <c r="EG91" s="733"/>
      <c r="EH91" s="1032"/>
      <c r="EI91" s="733"/>
      <c r="EJ91" s="1032"/>
      <c r="EK91" s="733"/>
      <c r="EL91" s="1032"/>
      <c r="EM91" s="733"/>
      <c r="EN91" s="1032"/>
      <c r="EO91" s="733"/>
      <c r="EP91" s="1032"/>
      <c r="EQ91" s="733"/>
      <c r="ER91" s="1032"/>
      <c r="ES91" s="733"/>
      <c r="ET91" s="1032"/>
      <c r="EU91" s="733"/>
      <c r="EV91" s="1032"/>
      <c r="EW91" s="733"/>
      <c r="EX91" s="1032"/>
      <c r="EY91" s="733"/>
      <c r="EZ91" s="1032"/>
      <c r="FA91" s="733"/>
      <c r="FB91" s="1032"/>
      <c r="FC91" s="733"/>
      <c r="FD91" s="1032"/>
      <c r="FE91" s="733"/>
      <c r="FF91" s="1032"/>
      <c r="FG91" s="733"/>
      <c r="FH91" s="1032"/>
      <c r="FI91" s="733"/>
      <c r="FJ91" s="1032"/>
      <c r="FK91" s="733"/>
      <c r="FL91" s="1032"/>
      <c r="FM91" s="733"/>
      <c r="FN91" s="1032"/>
      <c r="FO91" s="733"/>
      <c r="FP91" s="1032"/>
      <c r="FQ91" s="733"/>
      <c r="FR91" s="1032"/>
      <c r="FS91" s="733"/>
      <c r="FT91" s="1032"/>
      <c r="FU91" s="733"/>
      <c r="FV91" s="1032"/>
      <c r="FW91" s="733"/>
      <c r="FX91" s="1032"/>
      <c r="FY91" s="733"/>
      <c r="FZ91" s="1032"/>
      <c r="GA91" s="733"/>
      <c r="GB91" s="1032"/>
      <c r="GC91" s="733"/>
      <c r="GD91" s="1032"/>
      <c r="GE91" s="733"/>
      <c r="GF91" s="1032"/>
      <c r="GG91" s="733"/>
      <c r="GH91" s="1032"/>
      <c r="GI91" s="733"/>
      <c r="GJ91" s="1032"/>
      <c r="GK91" s="733"/>
      <c r="GL91" s="1032"/>
      <c r="GM91" s="733"/>
      <c r="GN91" s="1032"/>
      <c r="GO91" s="733"/>
      <c r="GP91" s="1032"/>
      <c r="GQ91" s="733"/>
      <c r="GR91" s="1032"/>
      <c r="GS91" s="733"/>
      <c r="GT91" s="1032"/>
      <c r="GU91" s="733"/>
      <c r="GV91" s="1032"/>
      <c r="GW91" s="733"/>
      <c r="GX91" s="1032"/>
      <c r="GY91" s="733"/>
      <c r="GZ91" s="1032"/>
      <c r="HA91" s="733"/>
      <c r="HB91" s="1032"/>
      <c r="HC91" s="733"/>
      <c r="HD91" s="1032"/>
      <c r="HE91" s="733"/>
      <c r="HF91" s="1032"/>
      <c r="HG91" s="733"/>
      <c r="HH91" s="1032"/>
      <c r="HI91" s="733"/>
      <c r="HJ91" s="1032"/>
      <c r="HK91" s="733"/>
      <c r="HL91" s="1032"/>
      <c r="HM91" s="733"/>
      <c r="HN91" s="1032"/>
      <c r="HO91" s="733"/>
      <c r="HP91" s="1032"/>
      <c r="HQ91" s="733"/>
      <c r="HR91" s="1032"/>
      <c r="HS91" s="733"/>
      <c r="HT91" s="1032"/>
      <c r="HU91" s="733"/>
      <c r="HV91" s="1032"/>
      <c r="HW91" s="733"/>
      <c r="HX91" s="1032"/>
      <c r="HY91" s="733"/>
      <c r="HZ91" s="1032"/>
      <c r="IA91" s="733"/>
      <c r="IB91" s="1032"/>
      <c r="IC91" s="733"/>
      <c r="ID91" s="1032"/>
      <c r="IE91" s="733"/>
      <c r="IF91" s="1032"/>
      <c r="IG91" s="733"/>
      <c r="IH91" s="1032"/>
      <c r="II91" s="733"/>
      <c r="IJ91" s="1032"/>
      <c r="IK91" s="733"/>
      <c r="IL91" s="1032"/>
      <c r="IM91" s="733"/>
      <c r="IN91" s="1032"/>
      <c r="IO91" s="733"/>
      <c r="IP91" s="1032"/>
      <c r="IQ91" s="733"/>
      <c r="IR91" s="1032"/>
      <c r="IS91" s="733"/>
      <c r="IT91" s="1032"/>
      <c r="IU91" s="733"/>
      <c r="IV91" s="1032"/>
      <c r="IW91" s="733"/>
      <c r="IX91" s="1032"/>
      <c r="IY91" s="733"/>
      <c r="IZ91" s="1032"/>
      <c r="JA91" s="733"/>
      <c r="JB91" s="1032"/>
      <c r="JC91" s="733"/>
      <c r="JD91" s="1032"/>
      <c r="JE91" s="733"/>
      <c r="JF91" s="1032"/>
      <c r="JG91" s="733"/>
      <c r="JH91" s="1032"/>
      <c r="JI91" s="733"/>
      <c r="JJ91" s="1032"/>
      <c r="JK91" s="733"/>
      <c r="JL91" s="1032"/>
      <c r="JM91" s="733"/>
      <c r="JN91" s="1032"/>
      <c r="JO91" s="733"/>
      <c r="JP91" s="1032"/>
      <c r="JQ91" s="733"/>
      <c r="JR91" s="1032"/>
      <c r="JS91" s="733"/>
      <c r="JT91" s="1032"/>
      <c r="JU91" s="733"/>
      <c r="JV91" s="1032"/>
      <c r="JW91" s="733"/>
      <c r="JX91" s="1032"/>
      <c r="JY91" s="733"/>
      <c r="JZ91" s="1032"/>
      <c r="KA91" s="733"/>
      <c r="KB91" s="1032"/>
      <c r="KC91" s="733"/>
      <c r="KD91" s="1032"/>
      <c r="KE91" s="733"/>
      <c r="KF91" s="1032"/>
      <c r="KG91" s="733"/>
      <c r="KH91" s="1032"/>
      <c r="KI91" s="733"/>
      <c r="KJ91" s="1032"/>
      <c r="KK91" s="733"/>
      <c r="KL91" s="1032"/>
      <c r="KM91" s="733"/>
      <c r="KN91" s="1032"/>
      <c r="KO91" s="733"/>
      <c r="KP91" s="1032"/>
      <c r="KQ91" s="733"/>
      <c r="KR91" s="1032"/>
      <c r="KS91" s="733"/>
      <c r="KT91" s="1032"/>
      <c r="KU91" s="733"/>
      <c r="KV91" s="1032"/>
      <c r="KW91" s="733"/>
      <c r="KX91" s="1032"/>
      <c r="KY91" s="733"/>
      <c r="KZ91" s="1032"/>
      <c r="LA91" s="733"/>
      <c r="LB91" s="1032"/>
      <c r="LC91" s="733"/>
      <c r="LD91" s="1032"/>
      <c r="LE91" s="733"/>
      <c r="LF91" s="1032"/>
      <c r="LG91" s="733"/>
      <c r="LH91" s="1032"/>
      <c r="LI91" s="733"/>
      <c r="LJ91" s="1032"/>
      <c r="LK91" s="733"/>
      <c r="LL91" s="1032"/>
      <c r="LM91" s="733"/>
      <c r="LN91" s="1032"/>
      <c r="LO91" s="733"/>
      <c r="LP91" s="1032"/>
      <c r="LQ91" s="733"/>
      <c r="LR91" s="1032"/>
      <c r="LS91" s="733"/>
      <c r="LT91" s="1032"/>
      <c r="LU91" s="733"/>
      <c r="LV91" s="1032"/>
      <c r="LW91" s="733"/>
      <c r="LX91" s="1032"/>
      <c r="LY91" s="733"/>
      <c r="LZ91" s="1032"/>
      <c r="MA91" s="733"/>
      <c r="MB91" s="1032"/>
      <c r="MC91" s="733"/>
      <c r="MD91" s="1032"/>
      <c r="ME91" s="733"/>
      <c r="MF91" s="1032"/>
      <c r="MG91" s="733"/>
      <c r="MH91" s="1032"/>
      <c r="MI91" s="733"/>
      <c r="MJ91" s="1032"/>
      <c r="MK91" s="733"/>
      <c r="ML91" s="1032"/>
      <c r="MM91" s="733"/>
      <c r="MN91" s="1032"/>
      <c r="MO91" s="733"/>
      <c r="MP91" s="1032"/>
      <c r="MQ91" s="733"/>
      <c r="MR91" s="1032"/>
      <c r="MS91" s="733"/>
      <c r="MT91" s="1032"/>
      <c r="MU91" s="733"/>
      <c r="MV91" s="1032"/>
      <c r="MW91" s="733"/>
      <c r="MX91" s="1032"/>
      <c r="MY91" s="733"/>
      <c r="MZ91" s="1032"/>
      <c r="NA91" s="733"/>
      <c r="NB91" s="1032"/>
      <c r="NC91" s="733"/>
      <c r="ND91" s="1032"/>
      <c r="NE91" s="733"/>
      <c r="NF91" s="1032"/>
      <c r="NG91" s="733"/>
      <c r="NH91" s="1032"/>
      <c r="NI91" s="733"/>
      <c r="NJ91" s="1032"/>
      <c r="NK91" s="733"/>
      <c r="NL91" s="1032"/>
      <c r="NM91" s="733"/>
      <c r="NN91" s="1032"/>
      <c r="NO91" s="733"/>
      <c r="NP91" s="1032"/>
      <c r="NQ91" s="733"/>
      <c r="NR91" s="1032"/>
      <c r="NS91" s="298"/>
      <c r="OF91" s="767">
        <v>0</v>
      </c>
    </row>
    <row s="1644" customFormat="1" customHeight="1" ht="11.25" hidden="1">
      <c r="A92" s="2401"/>
      <c r="B92" s="520"/>
      <c r="D92" s="674" t="s">
        <v>1537</v>
      </c>
      <c r="E92" s="732" t="s">
        <v>1577</v>
      </c>
      <c r="F92" s="669" t="s">
        <v>1517</v>
      </c>
      <c r="G92" s="733"/>
      <c r="H92" s="1032"/>
      <c r="I92" s="733"/>
      <c r="J92" s="1032"/>
      <c r="K92" s="733"/>
      <c r="L92" s="1032"/>
      <c r="M92" s="733"/>
      <c r="N92" s="1032"/>
      <c r="O92" s="733"/>
      <c r="P92" s="1032"/>
      <c r="Q92" s="733"/>
      <c r="R92" s="1032"/>
      <c r="S92" s="733"/>
      <c r="T92" s="1032"/>
      <c r="U92" s="733"/>
      <c r="V92" s="1032"/>
      <c r="W92" s="733"/>
      <c r="X92" s="1032"/>
      <c r="Y92" s="733"/>
      <c r="Z92" s="1032"/>
      <c r="AA92" s="733"/>
      <c r="AB92" s="1032"/>
      <c r="AC92" s="733"/>
      <c r="AD92" s="1032"/>
      <c r="AE92" s="733"/>
      <c r="AF92" s="1032"/>
      <c r="AG92" s="733"/>
      <c r="AH92" s="1032"/>
      <c r="AI92" s="733"/>
      <c r="AJ92" s="1032"/>
      <c r="AK92" s="733"/>
      <c r="AL92" s="1032"/>
      <c r="AM92" s="733"/>
      <c r="AN92" s="1032"/>
      <c r="AO92" s="733"/>
      <c r="AP92" s="1032"/>
      <c r="AQ92" s="733"/>
      <c r="AR92" s="1032"/>
      <c r="AS92" s="733"/>
      <c r="AT92" s="1032"/>
      <c r="AU92" s="733"/>
      <c r="AV92" s="1032"/>
      <c r="AW92" s="733"/>
      <c r="AX92" s="1032"/>
      <c r="AY92" s="733"/>
      <c r="AZ92" s="1032"/>
      <c r="BA92" s="733"/>
      <c r="BB92" s="1032"/>
      <c r="BC92" s="733"/>
      <c r="BD92" s="1032"/>
      <c r="BE92" s="733"/>
      <c r="BF92" s="1032"/>
      <c r="BG92" s="733"/>
      <c r="BH92" s="1032"/>
      <c r="BI92" s="733"/>
      <c r="BJ92" s="1032"/>
      <c r="BK92" s="733"/>
      <c r="BL92" s="1032"/>
      <c r="BM92" s="733"/>
      <c r="BN92" s="1032"/>
      <c r="BO92" s="733"/>
      <c r="BP92" s="1032"/>
      <c r="BQ92" s="733"/>
      <c r="BR92" s="1032"/>
      <c r="BS92" s="733"/>
      <c r="BT92" s="1032"/>
      <c r="BU92" s="733"/>
      <c r="BV92" s="1032"/>
      <c r="BW92" s="733"/>
      <c r="BX92" s="1032"/>
      <c r="BY92" s="733"/>
      <c r="BZ92" s="1032"/>
      <c r="CA92" s="733"/>
      <c r="CB92" s="1032"/>
      <c r="CC92" s="733"/>
      <c r="CD92" s="1032"/>
      <c r="CE92" s="733"/>
      <c r="CF92" s="1032"/>
      <c r="CG92" s="733"/>
      <c r="CH92" s="1032"/>
      <c r="CI92" s="733"/>
      <c r="CJ92" s="1032"/>
      <c r="CK92" s="733"/>
      <c r="CL92" s="1032"/>
      <c r="CM92" s="733"/>
      <c r="CN92" s="1032"/>
      <c r="CO92" s="733"/>
      <c r="CP92" s="1032"/>
      <c r="CQ92" s="733"/>
      <c r="CR92" s="1032"/>
      <c r="CS92" s="733"/>
      <c r="CT92" s="1032"/>
      <c r="CU92" s="733"/>
      <c r="CV92" s="1032"/>
      <c r="CW92" s="733"/>
      <c r="CX92" s="1032"/>
      <c r="CY92" s="733"/>
      <c r="CZ92" s="1032"/>
      <c r="DA92" s="733"/>
      <c r="DB92" s="1032"/>
      <c r="DC92" s="733"/>
      <c r="DD92" s="1032"/>
      <c r="DE92" s="733"/>
      <c r="DF92" s="1032"/>
      <c r="DG92" s="733"/>
      <c r="DH92" s="1032"/>
      <c r="DI92" s="733"/>
      <c r="DJ92" s="1032"/>
      <c r="DK92" s="733"/>
      <c r="DL92" s="1032"/>
      <c r="DM92" s="733"/>
      <c r="DN92" s="1032"/>
      <c r="DO92" s="733"/>
      <c r="DP92" s="1032"/>
      <c r="DQ92" s="733"/>
      <c r="DR92" s="1032"/>
      <c r="DS92" s="733"/>
      <c r="DT92" s="1032"/>
      <c r="DU92" s="733"/>
      <c r="DV92" s="1032"/>
      <c r="DW92" s="733"/>
      <c r="DX92" s="1032"/>
      <c r="DY92" s="733"/>
      <c r="DZ92" s="1032"/>
      <c r="EA92" s="733"/>
      <c r="EB92" s="1032"/>
      <c r="EC92" s="733"/>
      <c r="ED92" s="1032"/>
      <c r="EE92" s="733"/>
      <c r="EF92" s="1032"/>
      <c r="EG92" s="733"/>
      <c r="EH92" s="1032"/>
      <c r="EI92" s="733"/>
      <c r="EJ92" s="1032"/>
      <c r="EK92" s="733"/>
      <c r="EL92" s="1032"/>
      <c r="EM92" s="733"/>
      <c r="EN92" s="1032"/>
      <c r="EO92" s="733"/>
      <c r="EP92" s="1032"/>
      <c r="EQ92" s="733"/>
      <c r="ER92" s="1032"/>
      <c r="ES92" s="733"/>
      <c r="ET92" s="1032"/>
      <c r="EU92" s="733"/>
      <c r="EV92" s="1032"/>
      <c r="EW92" s="733"/>
      <c r="EX92" s="1032"/>
      <c r="EY92" s="733"/>
      <c r="EZ92" s="1032"/>
      <c r="FA92" s="733"/>
      <c r="FB92" s="1032"/>
      <c r="FC92" s="733"/>
      <c r="FD92" s="1032"/>
      <c r="FE92" s="733"/>
      <c r="FF92" s="1032"/>
      <c r="FG92" s="733"/>
      <c r="FH92" s="1032"/>
      <c r="FI92" s="733"/>
      <c r="FJ92" s="1032"/>
      <c r="FK92" s="733"/>
      <c r="FL92" s="1032"/>
      <c r="FM92" s="733"/>
      <c r="FN92" s="1032"/>
      <c r="FO92" s="733"/>
      <c r="FP92" s="1032"/>
      <c r="FQ92" s="733"/>
      <c r="FR92" s="1032"/>
      <c r="FS92" s="733"/>
      <c r="FT92" s="1032"/>
      <c r="FU92" s="733"/>
      <c r="FV92" s="1032"/>
      <c r="FW92" s="733"/>
      <c r="FX92" s="1032"/>
      <c r="FY92" s="733"/>
      <c r="FZ92" s="1032"/>
      <c r="GA92" s="733"/>
      <c r="GB92" s="1032"/>
      <c r="GC92" s="733"/>
      <c r="GD92" s="1032"/>
      <c r="GE92" s="733"/>
      <c r="GF92" s="1032"/>
      <c r="GG92" s="733"/>
      <c r="GH92" s="1032"/>
      <c r="GI92" s="733"/>
      <c r="GJ92" s="1032"/>
      <c r="GK92" s="733"/>
      <c r="GL92" s="1032"/>
      <c r="GM92" s="733"/>
      <c r="GN92" s="1032"/>
      <c r="GO92" s="733"/>
      <c r="GP92" s="1032"/>
      <c r="GQ92" s="733"/>
      <c r="GR92" s="1032"/>
      <c r="GS92" s="733"/>
      <c r="GT92" s="1032"/>
      <c r="GU92" s="733"/>
      <c r="GV92" s="1032"/>
      <c r="GW92" s="733"/>
      <c r="GX92" s="1032"/>
      <c r="GY92" s="733"/>
      <c r="GZ92" s="1032"/>
      <c r="HA92" s="733"/>
      <c r="HB92" s="1032"/>
      <c r="HC92" s="733"/>
      <c r="HD92" s="1032"/>
      <c r="HE92" s="733"/>
      <c r="HF92" s="1032"/>
      <c r="HG92" s="733"/>
      <c r="HH92" s="1032"/>
      <c r="HI92" s="733"/>
      <c r="HJ92" s="1032"/>
      <c r="HK92" s="733"/>
      <c r="HL92" s="1032"/>
      <c r="HM92" s="733"/>
      <c r="HN92" s="1032"/>
      <c r="HO92" s="733"/>
      <c r="HP92" s="1032"/>
      <c r="HQ92" s="733"/>
      <c r="HR92" s="1032"/>
      <c r="HS92" s="733"/>
      <c r="HT92" s="1032"/>
      <c r="HU92" s="733"/>
      <c r="HV92" s="1032"/>
      <c r="HW92" s="733"/>
      <c r="HX92" s="1032"/>
      <c r="HY92" s="733"/>
      <c r="HZ92" s="1032"/>
      <c r="IA92" s="733"/>
      <c r="IB92" s="1032"/>
      <c r="IC92" s="733"/>
      <c r="ID92" s="1032"/>
      <c r="IE92" s="733"/>
      <c r="IF92" s="1032"/>
      <c r="IG92" s="733"/>
      <c r="IH92" s="1032"/>
      <c r="II92" s="733"/>
      <c r="IJ92" s="1032"/>
      <c r="IK92" s="733"/>
      <c r="IL92" s="1032"/>
      <c r="IM92" s="733"/>
      <c r="IN92" s="1032"/>
      <c r="IO92" s="733"/>
      <c r="IP92" s="1032"/>
      <c r="IQ92" s="733"/>
      <c r="IR92" s="1032"/>
      <c r="IS92" s="733"/>
      <c r="IT92" s="1032"/>
      <c r="IU92" s="733"/>
      <c r="IV92" s="1032"/>
      <c r="IW92" s="733"/>
      <c r="IX92" s="1032"/>
      <c r="IY92" s="733"/>
      <c r="IZ92" s="1032"/>
      <c r="JA92" s="733"/>
      <c r="JB92" s="1032"/>
      <c r="JC92" s="733"/>
      <c r="JD92" s="1032"/>
      <c r="JE92" s="733"/>
      <c r="JF92" s="1032"/>
      <c r="JG92" s="733"/>
      <c r="JH92" s="1032"/>
      <c r="JI92" s="733"/>
      <c r="JJ92" s="1032"/>
      <c r="JK92" s="733"/>
      <c r="JL92" s="1032"/>
      <c r="JM92" s="733"/>
      <c r="JN92" s="1032"/>
      <c r="JO92" s="733"/>
      <c r="JP92" s="1032"/>
      <c r="JQ92" s="733"/>
      <c r="JR92" s="1032"/>
      <c r="JS92" s="733"/>
      <c r="JT92" s="1032"/>
      <c r="JU92" s="733"/>
      <c r="JV92" s="1032"/>
      <c r="JW92" s="733"/>
      <c r="JX92" s="1032"/>
      <c r="JY92" s="733"/>
      <c r="JZ92" s="1032"/>
      <c r="KA92" s="733"/>
      <c r="KB92" s="1032"/>
      <c r="KC92" s="733"/>
      <c r="KD92" s="1032"/>
      <c r="KE92" s="733"/>
      <c r="KF92" s="1032"/>
      <c r="KG92" s="733"/>
      <c r="KH92" s="1032"/>
      <c r="KI92" s="733"/>
      <c r="KJ92" s="1032"/>
      <c r="KK92" s="733"/>
      <c r="KL92" s="1032"/>
      <c r="KM92" s="733"/>
      <c r="KN92" s="1032"/>
      <c r="KO92" s="733"/>
      <c r="KP92" s="1032"/>
      <c r="KQ92" s="733"/>
      <c r="KR92" s="1032"/>
      <c r="KS92" s="733"/>
      <c r="KT92" s="1032"/>
      <c r="KU92" s="733"/>
      <c r="KV92" s="1032"/>
      <c r="KW92" s="733"/>
      <c r="KX92" s="1032"/>
      <c r="KY92" s="733"/>
      <c r="KZ92" s="1032"/>
      <c r="LA92" s="733"/>
      <c r="LB92" s="1032"/>
      <c r="LC92" s="733"/>
      <c r="LD92" s="1032"/>
      <c r="LE92" s="733"/>
      <c r="LF92" s="1032"/>
      <c r="LG92" s="733"/>
      <c r="LH92" s="1032"/>
      <c r="LI92" s="733"/>
      <c r="LJ92" s="1032"/>
      <c r="LK92" s="733"/>
      <c r="LL92" s="1032"/>
      <c r="LM92" s="733"/>
      <c r="LN92" s="1032"/>
      <c r="LO92" s="733"/>
      <c r="LP92" s="1032"/>
      <c r="LQ92" s="733"/>
      <c r="LR92" s="1032"/>
      <c r="LS92" s="733"/>
      <c r="LT92" s="1032"/>
      <c r="LU92" s="733"/>
      <c r="LV92" s="1032"/>
      <c r="LW92" s="733"/>
      <c r="LX92" s="1032"/>
      <c r="LY92" s="733"/>
      <c r="LZ92" s="1032"/>
      <c r="MA92" s="733"/>
      <c r="MB92" s="1032"/>
      <c r="MC92" s="733"/>
      <c r="MD92" s="1032"/>
      <c r="ME92" s="733"/>
      <c r="MF92" s="1032"/>
      <c r="MG92" s="733"/>
      <c r="MH92" s="1032"/>
      <c r="MI92" s="733"/>
      <c r="MJ92" s="1032"/>
      <c r="MK92" s="733"/>
      <c r="ML92" s="1032"/>
      <c r="MM92" s="733"/>
      <c r="MN92" s="1032"/>
      <c r="MO92" s="733"/>
      <c r="MP92" s="1032"/>
      <c r="MQ92" s="733"/>
      <c r="MR92" s="1032"/>
      <c r="MS92" s="733"/>
      <c r="MT92" s="1032"/>
      <c r="MU92" s="733"/>
      <c r="MV92" s="1032"/>
      <c r="MW92" s="733"/>
      <c r="MX92" s="1032"/>
      <c r="MY92" s="733"/>
      <c r="MZ92" s="1032"/>
      <c r="NA92" s="733"/>
      <c r="NB92" s="1032"/>
      <c r="NC92" s="733"/>
      <c r="ND92" s="1032"/>
      <c r="NE92" s="733"/>
      <c r="NF92" s="1032"/>
      <c r="NG92" s="733"/>
      <c r="NH92" s="1032"/>
      <c r="NI92" s="733"/>
      <c r="NJ92" s="1032"/>
      <c r="NK92" s="733"/>
      <c r="NL92" s="1032"/>
      <c r="NM92" s="733"/>
      <c r="NN92" s="1032"/>
      <c r="NO92" s="733"/>
      <c r="NP92" s="1032"/>
      <c r="NQ92" s="733"/>
      <c r="NR92" s="1032"/>
      <c r="NS92" s="298"/>
      <c r="OF92" s="767">
        <v>0</v>
      </c>
    </row>
    <row s="1644" customFormat="1" customHeight="1" ht="11.25" hidden="1">
      <c r="A93" s="2401"/>
      <c r="B93" s="520"/>
      <c r="D93" s="674" t="s">
        <v>1584</v>
      </c>
      <c r="E93" s="732" t="s">
        <v>1579</v>
      </c>
      <c r="F93" s="669" t="s">
        <v>1517</v>
      </c>
      <c r="G93" s="733"/>
      <c r="H93" s="1032"/>
      <c r="I93" s="733"/>
      <c r="J93" s="1032"/>
      <c r="K93" s="733"/>
      <c r="L93" s="1032"/>
      <c r="M93" s="733"/>
      <c r="N93" s="1032"/>
      <c r="O93" s="733"/>
      <c r="P93" s="1032"/>
      <c r="Q93" s="733"/>
      <c r="R93" s="1032"/>
      <c r="S93" s="733"/>
      <c r="T93" s="1032"/>
      <c r="U93" s="733"/>
      <c r="V93" s="1032"/>
      <c r="W93" s="733"/>
      <c r="X93" s="1032"/>
      <c r="Y93" s="733"/>
      <c r="Z93" s="1032"/>
      <c r="AA93" s="733"/>
      <c r="AB93" s="1032"/>
      <c r="AC93" s="733"/>
      <c r="AD93" s="1032"/>
      <c r="AE93" s="733"/>
      <c r="AF93" s="1032"/>
      <c r="AG93" s="733"/>
      <c r="AH93" s="1032"/>
      <c r="AI93" s="733"/>
      <c r="AJ93" s="1032"/>
      <c r="AK93" s="733"/>
      <c r="AL93" s="1032"/>
      <c r="AM93" s="733"/>
      <c r="AN93" s="1032"/>
      <c r="AO93" s="733"/>
      <c r="AP93" s="1032"/>
      <c r="AQ93" s="733"/>
      <c r="AR93" s="1032"/>
      <c r="AS93" s="733"/>
      <c r="AT93" s="1032"/>
      <c r="AU93" s="733"/>
      <c r="AV93" s="1032"/>
      <c r="AW93" s="733"/>
      <c r="AX93" s="1032"/>
      <c r="AY93" s="733"/>
      <c r="AZ93" s="1032"/>
      <c r="BA93" s="733"/>
      <c r="BB93" s="1032"/>
      <c r="BC93" s="733"/>
      <c r="BD93" s="1032"/>
      <c r="BE93" s="733"/>
      <c r="BF93" s="1032"/>
      <c r="BG93" s="733"/>
      <c r="BH93" s="1032"/>
      <c r="BI93" s="733"/>
      <c r="BJ93" s="1032"/>
      <c r="BK93" s="733"/>
      <c r="BL93" s="1032"/>
      <c r="BM93" s="733"/>
      <c r="BN93" s="1032"/>
      <c r="BO93" s="733"/>
      <c r="BP93" s="1032"/>
      <c r="BQ93" s="733"/>
      <c r="BR93" s="1032"/>
      <c r="BS93" s="733"/>
      <c r="BT93" s="1032"/>
      <c r="BU93" s="733"/>
      <c r="BV93" s="1032"/>
      <c r="BW93" s="733"/>
      <c r="BX93" s="1032"/>
      <c r="BY93" s="733"/>
      <c r="BZ93" s="1032"/>
      <c r="CA93" s="733"/>
      <c r="CB93" s="1032"/>
      <c r="CC93" s="733"/>
      <c r="CD93" s="1032"/>
      <c r="CE93" s="733"/>
      <c r="CF93" s="1032"/>
      <c r="CG93" s="733"/>
      <c r="CH93" s="1032"/>
      <c r="CI93" s="733"/>
      <c r="CJ93" s="1032"/>
      <c r="CK93" s="733"/>
      <c r="CL93" s="1032"/>
      <c r="CM93" s="733"/>
      <c r="CN93" s="1032"/>
      <c r="CO93" s="733"/>
      <c r="CP93" s="1032"/>
      <c r="CQ93" s="733"/>
      <c r="CR93" s="1032"/>
      <c r="CS93" s="733"/>
      <c r="CT93" s="1032"/>
      <c r="CU93" s="733"/>
      <c r="CV93" s="1032"/>
      <c r="CW93" s="733"/>
      <c r="CX93" s="1032"/>
      <c r="CY93" s="733"/>
      <c r="CZ93" s="1032"/>
      <c r="DA93" s="733"/>
      <c r="DB93" s="1032"/>
      <c r="DC93" s="733"/>
      <c r="DD93" s="1032"/>
      <c r="DE93" s="733"/>
      <c r="DF93" s="1032"/>
      <c r="DG93" s="733"/>
      <c r="DH93" s="1032"/>
      <c r="DI93" s="733"/>
      <c r="DJ93" s="1032"/>
      <c r="DK93" s="733"/>
      <c r="DL93" s="1032"/>
      <c r="DM93" s="733"/>
      <c r="DN93" s="1032"/>
      <c r="DO93" s="733"/>
      <c r="DP93" s="1032"/>
      <c r="DQ93" s="733"/>
      <c r="DR93" s="1032"/>
      <c r="DS93" s="733"/>
      <c r="DT93" s="1032"/>
      <c r="DU93" s="733"/>
      <c r="DV93" s="1032"/>
      <c r="DW93" s="733"/>
      <c r="DX93" s="1032"/>
      <c r="DY93" s="733"/>
      <c r="DZ93" s="1032"/>
      <c r="EA93" s="733"/>
      <c r="EB93" s="1032"/>
      <c r="EC93" s="733"/>
      <c r="ED93" s="1032"/>
      <c r="EE93" s="733"/>
      <c r="EF93" s="1032"/>
      <c r="EG93" s="733"/>
      <c r="EH93" s="1032"/>
      <c r="EI93" s="733"/>
      <c r="EJ93" s="1032"/>
      <c r="EK93" s="733"/>
      <c r="EL93" s="1032"/>
      <c r="EM93" s="733"/>
      <c r="EN93" s="1032"/>
      <c r="EO93" s="733"/>
      <c r="EP93" s="1032"/>
      <c r="EQ93" s="733"/>
      <c r="ER93" s="1032"/>
      <c r="ES93" s="733"/>
      <c r="ET93" s="1032"/>
      <c r="EU93" s="733"/>
      <c r="EV93" s="1032"/>
      <c r="EW93" s="733"/>
      <c r="EX93" s="1032"/>
      <c r="EY93" s="733"/>
      <c r="EZ93" s="1032"/>
      <c r="FA93" s="733"/>
      <c r="FB93" s="1032"/>
      <c r="FC93" s="733"/>
      <c r="FD93" s="1032"/>
      <c r="FE93" s="733"/>
      <c r="FF93" s="1032"/>
      <c r="FG93" s="733"/>
      <c r="FH93" s="1032"/>
      <c r="FI93" s="733"/>
      <c r="FJ93" s="1032"/>
      <c r="FK93" s="733"/>
      <c r="FL93" s="1032"/>
      <c r="FM93" s="733"/>
      <c r="FN93" s="1032"/>
      <c r="FO93" s="733"/>
      <c r="FP93" s="1032"/>
      <c r="FQ93" s="733"/>
      <c r="FR93" s="1032"/>
      <c r="FS93" s="733"/>
      <c r="FT93" s="1032"/>
      <c r="FU93" s="733"/>
      <c r="FV93" s="1032"/>
      <c r="FW93" s="733"/>
      <c r="FX93" s="1032"/>
      <c r="FY93" s="733"/>
      <c r="FZ93" s="1032"/>
      <c r="GA93" s="733"/>
      <c r="GB93" s="1032"/>
      <c r="GC93" s="733"/>
      <c r="GD93" s="1032"/>
      <c r="GE93" s="733"/>
      <c r="GF93" s="1032"/>
      <c r="GG93" s="733"/>
      <c r="GH93" s="1032"/>
      <c r="GI93" s="733"/>
      <c r="GJ93" s="1032"/>
      <c r="GK93" s="733"/>
      <c r="GL93" s="1032"/>
      <c r="GM93" s="733"/>
      <c r="GN93" s="1032"/>
      <c r="GO93" s="733"/>
      <c r="GP93" s="1032"/>
      <c r="GQ93" s="733"/>
      <c r="GR93" s="1032"/>
      <c r="GS93" s="733"/>
      <c r="GT93" s="1032"/>
      <c r="GU93" s="733"/>
      <c r="GV93" s="1032"/>
      <c r="GW93" s="733"/>
      <c r="GX93" s="1032"/>
      <c r="GY93" s="733"/>
      <c r="GZ93" s="1032"/>
      <c r="HA93" s="733"/>
      <c r="HB93" s="1032"/>
      <c r="HC93" s="733"/>
      <c r="HD93" s="1032"/>
      <c r="HE93" s="733"/>
      <c r="HF93" s="1032"/>
      <c r="HG93" s="733"/>
      <c r="HH93" s="1032"/>
      <c r="HI93" s="733"/>
      <c r="HJ93" s="1032"/>
      <c r="HK93" s="733"/>
      <c r="HL93" s="1032"/>
      <c r="HM93" s="733"/>
      <c r="HN93" s="1032"/>
      <c r="HO93" s="733"/>
      <c r="HP93" s="1032"/>
      <c r="HQ93" s="733"/>
      <c r="HR93" s="1032"/>
      <c r="HS93" s="733"/>
      <c r="HT93" s="1032"/>
      <c r="HU93" s="733"/>
      <c r="HV93" s="1032"/>
      <c r="HW93" s="733"/>
      <c r="HX93" s="1032"/>
      <c r="HY93" s="733"/>
      <c r="HZ93" s="1032"/>
      <c r="IA93" s="733"/>
      <c r="IB93" s="1032"/>
      <c r="IC93" s="733"/>
      <c r="ID93" s="1032"/>
      <c r="IE93" s="733"/>
      <c r="IF93" s="1032"/>
      <c r="IG93" s="733"/>
      <c r="IH93" s="1032"/>
      <c r="II93" s="733"/>
      <c r="IJ93" s="1032"/>
      <c r="IK93" s="733"/>
      <c r="IL93" s="1032"/>
      <c r="IM93" s="733"/>
      <c r="IN93" s="1032"/>
      <c r="IO93" s="733"/>
      <c r="IP93" s="1032"/>
      <c r="IQ93" s="733"/>
      <c r="IR93" s="1032"/>
      <c r="IS93" s="733"/>
      <c r="IT93" s="1032"/>
      <c r="IU93" s="733"/>
      <c r="IV93" s="1032"/>
      <c r="IW93" s="733"/>
      <c r="IX93" s="1032"/>
      <c r="IY93" s="733"/>
      <c r="IZ93" s="1032"/>
      <c r="JA93" s="733"/>
      <c r="JB93" s="1032"/>
      <c r="JC93" s="733"/>
      <c r="JD93" s="1032"/>
      <c r="JE93" s="733"/>
      <c r="JF93" s="1032"/>
      <c r="JG93" s="733"/>
      <c r="JH93" s="1032"/>
      <c r="JI93" s="733"/>
      <c r="JJ93" s="1032"/>
      <c r="JK93" s="733"/>
      <c r="JL93" s="1032"/>
      <c r="JM93" s="733"/>
      <c r="JN93" s="1032"/>
      <c r="JO93" s="733"/>
      <c r="JP93" s="1032"/>
      <c r="JQ93" s="733"/>
      <c r="JR93" s="1032"/>
      <c r="JS93" s="733"/>
      <c r="JT93" s="1032"/>
      <c r="JU93" s="733"/>
      <c r="JV93" s="1032"/>
      <c r="JW93" s="733"/>
      <c r="JX93" s="1032"/>
      <c r="JY93" s="733"/>
      <c r="JZ93" s="1032"/>
      <c r="KA93" s="733"/>
      <c r="KB93" s="1032"/>
      <c r="KC93" s="733"/>
      <c r="KD93" s="1032"/>
      <c r="KE93" s="733"/>
      <c r="KF93" s="1032"/>
      <c r="KG93" s="733"/>
      <c r="KH93" s="1032"/>
      <c r="KI93" s="733"/>
      <c r="KJ93" s="1032"/>
      <c r="KK93" s="733"/>
      <c r="KL93" s="1032"/>
      <c r="KM93" s="733"/>
      <c r="KN93" s="1032"/>
      <c r="KO93" s="733"/>
      <c r="KP93" s="1032"/>
      <c r="KQ93" s="733"/>
      <c r="KR93" s="1032"/>
      <c r="KS93" s="733"/>
      <c r="KT93" s="1032"/>
      <c r="KU93" s="733"/>
      <c r="KV93" s="1032"/>
      <c r="KW93" s="733"/>
      <c r="KX93" s="1032"/>
      <c r="KY93" s="733"/>
      <c r="KZ93" s="1032"/>
      <c r="LA93" s="733"/>
      <c r="LB93" s="1032"/>
      <c r="LC93" s="733"/>
      <c r="LD93" s="1032"/>
      <c r="LE93" s="733"/>
      <c r="LF93" s="1032"/>
      <c r="LG93" s="733"/>
      <c r="LH93" s="1032"/>
      <c r="LI93" s="733"/>
      <c r="LJ93" s="1032"/>
      <c r="LK93" s="733"/>
      <c r="LL93" s="1032"/>
      <c r="LM93" s="733"/>
      <c r="LN93" s="1032"/>
      <c r="LO93" s="733"/>
      <c r="LP93" s="1032"/>
      <c r="LQ93" s="733"/>
      <c r="LR93" s="1032"/>
      <c r="LS93" s="733"/>
      <c r="LT93" s="1032"/>
      <c r="LU93" s="733"/>
      <c r="LV93" s="1032"/>
      <c r="LW93" s="733"/>
      <c r="LX93" s="1032"/>
      <c r="LY93" s="733"/>
      <c r="LZ93" s="1032"/>
      <c r="MA93" s="733"/>
      <c r="MB93" s="1032"/>
      <c r="MC93" s="733"/>
      <c r="MD93" s="1032"/>
      <c r="ME93" s="733"/>
      <c r="MF93" s="1032"/>
      <c r="MG93" s="733"/>
      <c r="MH93" s="1032"/>
      <c r="MI93" s="733"/>
      <c r="MJ93" s="1032"/>
      <c r="MK93" s="733"/>
      <c r="ML93" s="1032"/>
      <c r="MM93" s="733"/>
      <c r="MN93" s="1032"/>
      <c r="MO93" s="733"/>
      <c r="MP93" s="1032"/>
      <c r="MQ93" s="733"/>
      <c r="MR93" s="1032"/>
      <c r="MS93" s="733"/>
      <c r="MT93" s="1032"/>
      <c r="MU93" s="733"/>
      <c r="MV93" s="1032"/>
      <c r="MW93" s="733"/>
      <c r="MX93" s="1032"/>
      <c r="MY93" s="733"/>
      <c r="MZ93" s="1032"/>
      <c r="NA93" s="733"/>
      <c r="NB93" s="1032"/>
      <c r="NC93" s="733"/>
      <c r="ND93" s="1032"/>
      <c r="NE93" s="733"/>
      <c r="NF93" s="1032"/>
      <c r="NG93" s="733"/>
      <c r="NH93" s="1032"/>
      <c r="NI93" s="733"/>
      <c r="NJ93" s="1032"/>
      <c r="NK93" s="733"/>
      <c r="NL93" s="1032"/>
      <c r="NM93" s="733"/>
      <c r="NN93" s="1032"/>
      <c r="NO93" s="733"/>
      <c r="NP93" s="1032"/>
      <c r="NQ93" s="733"/>
      <c r="NR93" s="1032"/>
      <c r="NS93" s="298"/>
      <c r="OF93" s="767">
        <v>0</v>
      </c>
    </row>
    <row s="1644" customFormat="1" customHeight="1" ht="11.25" hidden="1">
      <c r="A94" s="2401"/>
      <c r="B94" s="520"/>
      <c r="D94" s="674" t="s">
        <v>1585</v>
      </c>
      <c r="E94" s="732" t="s">
        <v>1581</v>
      </c>
      <c r="F94" s="669" t="s">
        <v>1517</v>
      </c>
      <c r="G94" s="733"/>
      <c r="H94" s="1032"/>
      <c r="I94" s="733"/>
      <c r="J94" s="1032"/>
      <c r="K94" s="733"/>
      <c r="L94" s="1032"/>
      <c r="M94" s="733"/>
      <c r="N94" s="1032"/>
      <c r="O94" s="733"/>
      <c r="P94" s="1032"/>
      <c r="Q94" s="733"/>
      <c r="R94" s="1032"/>
      <c r="S94" s="733"/>
      <c r="T94" s="1032"/>
      <c r="U94" s="733"/>
      <c r="V94" s="1032"/>
      <c r="W94" s="733"/>
      <c r="X94" s="1032"/>
      <c r="Y94" s="733"/>
      <c r="Z94" s="1032"/>
      <c r="AA94" s="733"/>
      <c r="AB94" s="1032"/>
      <c r="AC94" s="733"/>
      <c r="AD94" s="1032"/>
      <c r="AE94" s="733"/>
      <c r="AF94" s="1032"/>
      <c r="AG94" s="733"/>
      <c r="AH94" s="1032"/>
      <c r="AI94" s="733"/>
      <c r="AJ94" s="1032"/>
      <c r="AK94" s="733"/>
      <c r="AL94" s="1032"/>
      <c r="AM94" s="733"/>
      <c r="AN94" s="1032"/>
      <c r="AO94" s="733"/>
      <c r="AP94" s="1032"/>
      <c r="AQ94" s="733"/>
      <c r="AR94" s="1032"/>
      <c r="AS94" s="733"/>
      <c r="AT94" s="1032"/>
      <c r="AU94" s="733"/>
      <c r="AV94" s="1032"/>
      <c r="AW94" s="733"/>
      <c r="AX94" s="1032"/>
      <c r="AY94" s="733"/>
      <c r="AZ94" s="1032"/>
      <c r="BA94" s="733"/>
      <c r="BB94" s="1032"/>
      <c r="BC94" s="733"/>
      <c r="BD94" s="1032"/>
      <c r="BE94" s="733"/>
      <c r="BF94" s="1032"/>
      <c r="BG94" s="733"/>
      <c r="BH94" s="1032"/>
      <c r="BI94" s="733"/>
      <c r="BJ94" s="1032"/>
      <c r="BK94" s="733"/>
      <c r="BL94" s="1032"/>
      <c r="BM94" s="733"/>
      <c r="BN94" s="1032"/>
      <c r="BO94" s="733"/>
      <c r="BP94" s="1032"/>
      <c r="BQ94" s="733"/>
      <c r="BR94" s="1032"/>
      <c r="BS94" s="733"/>
      <c r="BT94" s="1032"/>
      <c r="BU94" s="733"/>
      <c r="BV94" s="1032"/>
      <c r="BW94" s="733"/>
      <c r="BX94" s="1032"/>
      <c r="BY94" s="733"/>
      <c r="BZ94" s="1032"/>
      <c r="CA94" s="733"/>
      <c r="CB94" s="1032"/>
      <c r="CC94" s="733"/>
      <c r="CD94" s="1032"/>
      <c r="CE94" s="733"/>
      <c r="CF94" s="1032"/>
      <c r="CG94" s="733"/>
      <c r="CH94" s="1032"/>
      <c r="CI94" s="733"/>
      <c r="CJ94" s="1032"/>
      <c r="CK94" s="733"/>
      <c r="CL94" s="1032"/>
      <c r="CM94" s="733"/>
      <c r="CN94" s="1032"/>
      <c r="CO94" s="733"/>
      <c r="CP94" s="1032"/>
      <c r="CQ94" s="733"/>
      <c r="CR94" s="1032"/>
      <c r="CS94" s="733"/>
      <c r="CT94" s="1032"/>
      <c r="CU94" s="733"/>
      <c r="CV94" s="1032"/>
      <c r="CW94" s="733"/>
      <c r="CX94" s="1032"/>
      <c r="CY94" s="733"/>
      <c r="CZ94" s="1032"/>
      <c r="DA94" s="733"/>
      <c r="DB94" s="1032"/>
      <c r="DC94" s="733"/>
      <c r="DD94" s="1032"/>
      <c r="DE94" s="733"/>
      <c r="DF94" s="1032"/>
      <c r="DG94" s="733"/>
      <c r="DH94" s="1032"/>
      <c r="DI94" s="733"/>
      <c r="DJ94" s="1032"/>
      <c r="DK94" s="733"/>
      <c r="DL94" s="1032"/>
      <c r="DM94" s="733"/>
      <c r="DN94" s="1032"/>
      <c r="DO94" s="733"/>
      <c r="DP94" s="1032"/>
      <c r="DQ94" s="733"/>
      <c r="DR94" s="1032"/>
      <c r="DS94" s="733"/>
      <c r="DT94" s="1032"/>
      <c r="DU94" s="733"/>
      <c r="DV94" s="1032"/>
      <c r="DW94" s="733"/>
      <c r="DX94" s="1032"/>
      <c r="DY94" s="733"/>
      <c r="DZ94" s="1032"/>
      <c r="EA94" s="733"/>
      <c r="EB94" s="1032"/>
      <c r="EC94" s="733"/>
      <c r="ED94" s="1032"/>
      <c r="EE94" s="733"/>
      <c r="EF94" s="1032"/>
      <c r="EG94" s="733"/>
      <c r="EH94" s="1032"/>
      <c r="EI94" s="733"/>
      <c r="EJ94" s="1032"/>
      <c r="EK94" s="733"/>
      <c r="EL94" s="1032"/>
      <c r="EM94" s="733"/>
      <c r="EN94" s="1032"/>
      <c r="EO94" s="733"/>
      <c r="EP94" s="1032"/>
      <c r="EQ94" s="733"/>
      <c r="ER94" s="1032"/>
      <c r="ES94" s="733"/>
      <c r="ET94" s="1032"/>
      <c r="EU94" s="733"/>
      <c r="EV94" s="1032"/>
      <c r="EW94" s="733"/>
      <c r="EX94" s="1032"/>
      <c r="EY94" s="733"/>
      <c r="EZ94" s="1032"/>
      <c r="FA94" s="733"/>
      <c r="FB94" s="1032"/>
      <c r="FC94" s="733"/>
      <c r="FD94" s="1032"/>
      <c r="FE94" s="733"/>
      <c r="FF94" s="1032"/>
      <c r="FG94" s="733"/>
      <c r="FH94" s="1032"/>
      <c r="FI94" s="733"/>
      <c r="FJ94" s="1032"/>
      <c r="FK94" s="733"/>
      <c r="FL94" s="1032"/>
      <c r="FM94" s="733"/>
      <c r="FN94" s="1032"/>
      <c r="FO94" s="733"/>
      <c r="FP94" s="1032"/>
      <c r="FQ94" s="733"/>
      <c r="FR94" s="1032"/>
      <c r="FS94" s="733"/>
      <c r="FT94" s="1032"/>
      <c r="FU94" s="733"/>
      <c r="FV94" s="1032"/>
      <c r="FW94" s="733"/>
      <c r="FX94" s="1032"/>
      <c r="FY94" s="733"/>
      <c r="FZ94" s="1032"/>
      <c r="GA94" s="733"/>
      <c r="GB94" s="1032"/>
      <c r="GC94" s="733"/>
      <c r="GD94" s="1032"/>
      <c r="GE94" s="733"/>
      <c r="GF94" s="1032"/>
      <c r="GG94" s="733"/>
      <c r="GH94" s="1032"/>
      <c r="GI94" s="733"/>
      <c r="GJ94" s="1032"/>
      <c r="GK94" s="733"/>
      <c r="GL94" s="1032"/>
      <c r="GM94" s="733"/>
      <c r="GN94" s="1032"/>
      <c r="GO94" s="733"/>
      <c r="GP94" s="1032"/>
      <c r="GQ94" s="733"/>
      <c r="GR94" s="1032"/>
      <c r="GS94" s="733"/>
      <c r="GT94" s="1032"/>
      <c r="GU94" s="733"/>
      <c r="GV94" s="1032"/>
      <c r="GW94" s="733"/>
      <c r="GX94" s="1032"/>
      <c r="GY94" s="733"/>
      <c r="GZ94" s="1032"/>
      <c r="HA94" s="733"/>
      <c r="HB94" s="1032"/>
      <c r="HC94" s="733"/>
      <c r="HD94" s="1032"/>
      <c r="HE94" s="733"/>
      <c r="HF94" s="1032"/>
      <c r="HG94" s="733"/>
      <c r="HH94" s="1032"/>
      <c r="HI94" s="733"/>
      <c r="HJ94" s="1032"/>
      <c r="HK94" s="733"/>
      <c r="HL94" s="1032"/>
      <c r="HM94" s="733"/>
      <c r="HN94" s="1032"/>
      <c r="HO94" s="733"/>
      <c r="HP94" s="1032"/>
      <c r="HQ94" s="733"/>
      <c r="HR94" s="1032"/>
      <c r="HS94" s="733"/>
      <c r="HT94" s="1032"/>
      <c r="HU94" s="733"/>
      <c r="HV94" s="1032"/>
      <c r="HW94" s="733"/>
      <c r="HX94" s="1032"/>
      <c r="HY94" s="733"/>
      <c r="HZ94" s="1032"/>
      <c r="IA94" s="733"/>
      <c r="IB94" s="1032"/>
      <c r="IC94" s="733"/>
      <c r="ID94" s="1032"/>
      <c r="IE94" s="733"/>
      <c r="IF94" s="1032"/>
      <c r="IG94" s="733"/>
      <c r="IH94" s="1032"/>
      <c r="II94" s="733"/>
      <c r="IJ94" s="1032"/>
      <c r="IK94" s="733"/>
      <c r="IL94" s="1032"/>
      <c r="IM94" s="733"/>
      <c r="IN94" s="1032"/>
      <c r="IO94" s="733"/>
      <c r="IP94" s="1032"/>
      <c r="IQ94" s="733"/>
      <c r="IR94" s="1032"/>
      <c r="IS94" s="733"/>
      <c r="IT94" s="1032"/>
      <c r="IU94" s="733"/>
      <c r="IV94" s="1032"/>
      <c r="IW94" s="733"/>
      <c r="IX94" s="1032"/>
      <c r="IY94" s="733"/>
      <c r="IZ94" s="1032"/>
      <c r="JA94" s="733"/>
      <c r="JB94" s="1032"/>
      <c r="JC94" s="733"/>
      <c r="JD94" s="1032"/>
      <c r="JE94" s="733"/>
      <c r="JF94" s="1032"/>
      <c r="JG94" s="733"/>
      <c r="JH94" s="1032"/>
      <c r="JI94" s="733"/>
      <c r="JJ94" s="1032"/>
      <c r="JK94" s="733"/>
      <c r="JL94" s="1032"/>
      <c r="JM94" s="733"/>
      <c r="JN94" s="1032"/>
      <c r="JO94" s="733"/>
      <c r="JP94" s="1032"/>
      <c r="JQ94" s="733"/>
      <c r="JR94" s="1032"/>
      <c r="JS94" s="733"/>
      <c r="JT94" s="1032"/>
      <c r="JU94" s="733"/>
      <c r="JV94" s="1032"/>
      <c r="JW94" s="733"/>
      <c r="JX94" s="1032"/>
      <c r="JY94" s="733"/>
      <c r="JZ94" s="1032"/>
      <c r="KA94" s="733"/>
      <c r="KB94" s="1032"/>
      <c r="KC94" s="733"/>
      <c r="KD94" s="1032"/>
      <c r="KE94" s="733"/>
      <c r="KF94" s="1032"/>
      <c r="KG94" s="733"/>
      <c r="KH94" s="1032"/>
      <c r="KI94" s="733"/>
      <c r="KJ94" s="1032"/>
      <c r="KK94" s="733"/>
      <c r="KL94" s="1032"/>
      <c r="KM94" s="733"/>
      <c r="KN94" s="1032"/>
      <c r="KO94" s="733"/>
      <c r="KP94" s="1032"/>
      <c r="KQ94" s="733"/>
      <c r="KR94" s="1032"/>
      <c r="KS94" s="733"/>
      <c r="KT94" s="1032"/>
      <c r="KU94" s="733"/>
      <c r="KV94" s="1032"/>
      <c r="KW94" s="733"/>
      <c r="KX94" s="1032"/>
      <c r="KY94" s="733"/>
      <c r="KZ94" s="1032"/>
      <c r="LA94" s="733"/>
      <c r="LB94" s="1032"/>
      <c r="LC94" s="733"/>
      <c r="LD94" s="1032"/>
      <c r="LE94" s="733"/>
      <c r="LF94" s="1032"/>
      <c r="LG94" s="733"/>
      <c r="LH94" s="1032"/>
      <c r="LI94" s="733"/>
      <c r="LJ94" s="1032"/>
      <c r="LK94" s="733"/>
      <c r="LL94" s="1032"/>
      <c r="LM94" s="733"/>
      <c r="LN94" s="1032"/>
      <c r="LO94" s="733"/>
      <c r="LP94" s="1032"/>
      <c r="LQ94" s="733"/>
      <c r="LR94" s="1032"/>
      <c r="LS94" s="733"/>
      <c r="LT94" s="1032"/>
      <c r="LU94" s="733"/>
      <c r="LV94" s="1032"/>
      <c r="LW94" s="733"/>
      <c r="LX94" s="1032"/>
      <c r="LY94" s="733"/>
      <c r="LZ94" s="1032"/>
      <c r="MA94" s="733"/>
      <c r="MB94" s="1032"/>
      <c r="MC94" s="733"/>
      <c r="MD94" s="1032"/>
      <c r="ME94" s="733"/>
      <c r="MF94" s="1032"/>
      <c r="MG94" s="733"/>
      <c r="MH94" s="1032"/>
      <c r="MI94" s="733"/>
      <c r="MJ94" s="1032"/>
      <c r="MK94" s="733"/>
      <c r="ML94" s="1032"/>
      <c r="MM94" s="733"/>
      <c r="MN94" s="1032"/>
      <c r="MO94" s="733"/>
      <c r="MP94" s="1032"/>
      <c r="MQ94" s="733"/>
      <c r="MR94" s="1032"/>
      <c r="MS94" s="733"/>
      <c r="MT94" s="1032"/>
      <c r="MU94" s="733"/>
      <c r="MV94" s="1032"/>
      <c r="MW94" s="733"/>
      <c r="MX94" s="1032"/>
      <c r="MY94" s="733"/>
      <c r="MZ94" s="1032"/>
      <c r="NA94" s="733"/>
      <c r="NB94" s="1032"/>
      <c r="NC94" s="733"/>
      <c r="ND94" s="1032"/>
      <c r="NE94" s="733"/>
      <c r="NF94" s="1032"/>
      <c r="NG94" s="733"/>
      <c r="NH94" s="1032"/>
      <c r="NI94" s="733"/>
      <c r="NJ94" s="1032"/>
      <c r="NK94" s="733"/>
      <c r="NL94" s="1032"/>
      <c r="NM94" s="733"/>
      <c r="NN94" s="1032"/>
      <c r="NO94" s="733"/>
      <c r="NP94" s="1032"/>
      <c r="NQ94" s="733"/>
      <c r="NR94" s="1032"/>
      <c r="NS94" s="298"/>
      <c r="OF94" s="767">
        <v>0</v>
      </c>
    </row>
    <row s="1644" customFormat="1" customHeight="1" ht="24.75" hidden="1">
      <c r="A95" s="2401"/>
      <c r="B95" s="520"/>
      <c r="D95" s="674" t="s">
        <v>117</v>
      </c>
      <c r="E95" s="675" t="s">
        <v>1586</v>
      </c>
      <c r="F95" s="734" t="s">
        <v>1031</v>
      </c>
      <c r="G95" s="736"/>
      <c r="H95" s="1032"/>
      <c r="I95" s="736"/>
      <c r="J95" s="1032"/>
      <c r="K95" s="736"/>
      <c r="L95" s="1032"/>
      <c r="M95" s="736"/>
      <c r="N95" s="1032"/>
      <c r="O95" s="736"/>
      <c r="P95" s="1032"/>
      <c r="Q95" s="736"/>
      <c r="R95" s="1032"/>
      <c r="S95" s="736"/>
      <c r="T95" s="1032"/>
      <c r="U95" s="736"/>
      <c r="V95" s="1032"/>
      <c r="W95" s="736"/>
      <c r="X95" s="1032"/>
      <c r="Y95" s="736"/>
      <c r="Z95" s="1032"/>
      <c r="AA95" s="736"/>
      <c r="AB95" s="1032"/>
      <c r="AC95" s="736"/>
      <c r="AD95" s="1032"/>
      <c r="AE95" s="736"/>
      <c r="AF95" s="1032"/>
      <c r="AG95" s="736"/>
      <c r="AH95" s="1032"/>
      <c r="AI95" s="736"/>
      <c r="AJ95" s="1032"/>
      <c r="AK95" s="736"/>
      <c r="AL95" s="1032"/>
      <c r="AM95" s="736"/>
      <c r="AN95" s="1032"/>
      <c r="AO95" s="736"/>
      <c r="AP95" s="1032"/>
      <c r="AQ95" s="736"/>
      <c r="AR95" s="1032"/>
      <c r="AS95" s="736"/>
      <c r="AT95" s="1032"/>
      <c r="AU95" s="736"/>
      <c r="AV95" s="1032"/>
      <c r="AW95" s="736"/>
      <c r="AX95" s="1032"/>
      <c r="AY95" s="736"/>
      <c r="AZ95" s="1032"/>
      <c r="BA95" s="736"/>
      <c r="BB95" s="1032"/>
      <c r="BC95" s="736"/>
      <c r="BD95" s="1032"/>
      <c r="BE95" s="736"/>
      <c r="BF95" s="1032"/>
      <c r="BG95" s="736"/>
      <c r="BH95" s="1032"/>
      <c r="BI95" s="736"/>
      <c r="BJ95" s="1032"/>
      <c r="BK95" s="736"/>
      <c r="BL95" s="1032"/>
      <c r="BM95" s="736"/>
      <c r="BN95" s="1032"/>
      <c r="BO95" s="736"/>
      <c r="BP95" s="1032"/>
      <c r="BQ95" s="736"/>
      <c r="BR95" s="1032"/>
      <c r="BS95" s="736"/>
      <c r="BT95" s="1032"/>
      <c r="BU95" s="736"/>
      <c r="BV95" s="1032"/>
      <c r="BW95" s="736"/>
      <c r="BX95" s="1032"/>
      <c r="BY95" s="736"/>
      <c r="BZ95" s="1032"/>
      <c r="CA95" s="736"/>
      <c r="CB95" s="1032"/>
      <c r="CC95" s="736"/>
      <c r="CD95" s="1032"/>
      <c r="CE95" s="736"/>
      <c r="CF95" s="1032"/>
      <c r="CG95" s="736"/>
      <c r="CH95" s="1032"/>
      <c r="CI95" s="736"/>
      <c r="CJ95" s="1032"/>
      <c r="CK95" s="736"/>
      <c r="CL95" s="1032"/>
      <c r="CM95" s="736"/>
      <c r="CN95" s="1032"/>
      <c r="CO95" s="736"/>
      <c r="CP95" s="1032"/>
      <c r="CQ95" s="736"/>
      <c r="CR95" s="1032"/>
      <c r="CS95" s="736"/>
      <c r="CT95" s="1032"/>
      <c r="CU95" s="736"/>
      <c r="CV95" s="1032"/>
      <c r="CW95" s="736"/>
      <c r="CX95" s="1032"/>
      <c r="CY95" s="736"/>
      <c r="CZ95" s="1032"/>
      <c r="DA95" s="736"/>
      <c r="DB95" s="1032"/>
      <c r="DC95" s="736"/>
      <c r="DD95" s="1032"/>
      <c r="DE95" s="736"/>
      <c r="DF95" s="1032"/>
      <c r="DG95" s="736"/>
      <c r="DH95" s="1032"/>
      <c r="DI95" s="736"/>
      <c r="DJ95" s="1032"/>
      <c r="DK95" s="736"/>
      <c r="DL95" s="1032"/>
      <c r="DM95" s="736"/>
      <c r="DN95" s="1032"/>
      <c r="DO95" s="736"/>
      <c r="DP95" s="1032"/>
      <c r="DQ95" s="736"/>
      <c r="DR95" s="1032"/>
      <c r="DS95" s="736"/>
      <c r="DT95" s="1032"/>
      <c r="DU95" s="736"/>
      <c r="DV95" s="1032"/>
      <c r="DW95" s="736"/>
      <c r="DX95" s="1032"/>
      <c r="DY95" s="736"/>
      <c r="DZ95" s="1032"/>
      <c r="EA95" s="736"/>
      <c r="EB95" s="1032"/>
      <c r="EC95" s="736"/>
      <c r="ED95" s="1032"/>
      <c r="EE95" s="736"/>
      <c r="EF95" s="1032"/>
      <c r="EG95" s="736"/>
      <c r="EH95" s="1032"/>
      <c r="EI95" s="736"/>
      <c r="EJ95" s="1032"/>
      <c r="EK95" s="736"/>
      <c r="EL95" s="1032"/>
      <c r="EM95" s="736"/>
      <c r="EN95" s="1032"/>
      <c r="EO95" s="736"/>
      <c r="EP95" s="1032"/>
      <c r="EQ95" s="736"/>
      <c r="ER95" s="1032"/>
      <c r="ES95" s="736"/>
      <c r="ET95" s="1032"/>
      <c r="EU95" s="736"/>
      <c r="EV95" s="1032"/>
      <c r="EW95" s="736"/>
      <c r="EX95" s="1032"/>
      <c r="EY95" s="736"/>
      <c r="EZ95" s="1032"/>
      <c r="FA95" s="736"/>
      <c r="FB95" s="1032"/>
      <c r="FC95" s="736"/>
      <c r="FD95" s="1032"/>
      <c r="FE95" s="736"/>
      <c r="FF95" s="1032"/>
      <c r="FG95" s="736"/>
      <c r="FH95" s="1032"/>
      <c r="FI95" s="736"/>
      <c r="FJ95" s="1032"/>
      <c r="FK95" s="736"/>
      <c r="FL95" s="1032"/>
      <c r="FM95" s="736"/>
      <c r="FN95" s="1032"/>
      <c r="FO95" s="736"/>
      <c r="FP95" s="1032"/>
      <c r="FQ95" s="736"/>
      <c r="FR95" s="1032"/>
      <c r="FS95" s="736"/>
      <c r="FT95" s="1032"/>
      <c r="FU95" s="736"/>
      <c r="FV95" s="1032"/>
      <c r="FW95" s="736"/>
      <c r="FX95" s="1032"/>
      <c r="FY95" s="736"/>
      <c r="FZ95" s="1032"/>
      <c r="GA95" s="736"/>
      <c r="GB95" s="1032"/>
      <c r="GC95" s="736"/>
      <c r="GD95" s="1032"/>
      <c r="GE95" s="736"/>
      <c r="GF95" s="1032"/>
      <c r="GG95" s="736"/>
      <c r="GH95" s="1032"/>
      <c r="GI95" s="736"/>
      <c r="GJ95" s="1032"/>
      <c r="GK95" s="736"/>
      <c r="GL95" s="1032"/>
      <c r="GM95" s="736"/>
      <c r="GN95" s="1032"/>
      <c r="GO95" s="736"/>
      <c r="GP95" s="1032"/>
      <c r="GQ95" s="736"/>
      <c r="GR95" s="1032"/>
      <c r="GS95" s="736"/>
      <c r="GT95" s="1032"/>
      <c r="GU95" s="736"/>
      <c r="GV95" s="1032"/>
      <c r="GW95" s="736"/>
      <c r="GX95" s="1032"/>
      <c r="GY95" s="736"/>
      <c r="GZ95" s="1032"/>
      <c r="HA95" s="736"/>
      <c r="HB95" s="1032"/>
      <c r="HC95" s="736"/>
      <c r="HD95" s="1032"/>
      <c r="HE95" s="736"/>
      <c r="HF95" s="1032"/>
      <c r="HG95" s="736"/>
      <c r="HH95" s="1032"/>
      <c r="HI95" s="736"/>
      <c r="HJ95" s="1032"/>
      <c r="HK95" s="736"/>
      <c r="HL95" s="1032"/>
      <c r="HM95" s="736"/>
      <c r="HN95" s="1032"/>
      <c r="HO95" s="736"/>
      <c r="HP95" s="1032"/>
      <c r="HQ95" s="736"/>
      <c r="HR95" s="1032"/>
      <c r="HS95" s="736"/>
      <c r="HT95" s="1032"/>
      <c r="HU95" s="736"/>
      <c r="HV95" s="1032"/>
      <c r="HW95" s="736"/>
      <c r="HX95" s="1032"/>
      <c r="HY95" s="736"/>
      <c r="HZ95" s="1032"/>
      <c r="IA95" s="736"/>
      <c r="IB95" s="1032"/>
      <c r="IC95" s="736"/>
      <c r="ID95" s="1032"/>
      <c r="IE95" s="736"/>
      <c r="IF95" s="1032"/>
      <c r="IG95" s="736"/>
      <c r="IH95" s="1032"/>
      <c r="II95" s="736"/>
      <c r="IJ95" s="1032"/>
      <c r="IK95" s="736"/>
      <c r="IL95" s="1032"/>
      <c r="IM95" s="736"/>
      <c r="IN95" s="1032"/>
      <c r="IO95" s="736"/>
      <c r="IP95" s="1032"/>
      <c r="IQ95" s="736"/>
      <c r="IR95" s="1032"/>
      <c r="IS95" s="736"/>
      <c r="IT95" s="1032"/>
      <c r="IU95" s="736"/>
      <c r="IV95" s="1032"/>
      <c r="IW95" s="736"/>
      <c r="IX95" s="1032"/>
      <c r="IY95" s="736"/>
      <c r="IZ95" s="1032"/>
      <c r="JA95" s="736"/>
      <c r="JB95" s="1032"/>
      <c r="JC95" s="736"/>
      <c r="JD95" s="1032"/>
      <c r="JE95" s="736"/>
      <c r="JF95" s="1032"/>
      <c r="JG95" s="736"/>
      <c r="JH95" s="1032"/>
      <c r="JI95" s="736"/>
      <c r="JJ95" s="1032"/>
      <c r="JK95" s="736"/>
      <c r="JL95" s="1032"/>
      <c r="JM95" s="736"/>
      <c r="JN95" s="1032"/>
      <c r="JO95" s="736"/>
      <c r="JP95" s="1032"/>
      <c r="JQ95" s="736"/>
      <c r="JR95" s="1032"/>
      <c r="JS95" s="736"/>
      <c r="JT95" s="1032"/>
      <c r="JU95" s="736"/>
      <c r="JV95" s="1032"/>
      <c r="JW95" s="736"/>
      <c r="JX95" s="1032"/>
      <c r="JY95" s="736"/>
      <c r="JZ95" s="1032"/>
      <c r="KA95" s="736"/>
      <c r="KB95" s="1032"/>
      <c r="KC95" s="736"/>
      <c r="KD95" s="1032"/>
      <c r="KE95" s="736"/>
      <c r="KF95" s="1032"/>
      <c r="KG95" s="736"/>
      <c r="KH95" s="1032"/>
      <c r="KI95" s="736"/>
      <c r="KJ95" s="1032"/>
      <c r="KK95" s="736"/>
      <c r="KL95" s="1032"/>
      <c r="KM95" s="736"/>
      <c r="KN95" s="1032"/>
      <c r="KO95" s="736"/>
      <c r="KP95" s="1032"/>
      <c r="KQ95" s="736"/>
      <c r="KR95" s="1032"/>
      <c r="KS95" s="736"/>
      <c r="KT95" s="1032"/>
      <c r="KU95" s="736"/>
      <c r="KV95" s="1032"/>
      <c r="KW95" s="736"/>
      <c r="KX95" s="1032"/>
      <c r="KY95" s="736"/>
      <c r="KZ95" s="1032"/>
      <c r="LA95" s="736"/>
      <c r="LB95" s="1032"/>
      <c r="LC95" s="736"/>
      <c r="LD95" s="1032"/>
      <c r="LE95" s="736"/>
      <c r="LF95" s="1032"/>
      <c r="LG95" s="736"/>
      <c r="LH95" s="1032"/>
      <c r="LI95" s="736"/>
      <c r="LJ95" s="1032"/>
      <c r="LK95" s="736"/>
      <c r="LL95" s="1032"/>
      <c r="LM95" s="736"/>
      <c r="LN95" s="1032"/>
      <c r="LO95" s="736"/>
      <c r="LP95" s="1032"/>
      <c r="LQ95" s="736"/>
      <c r="LR95" s="1032"/>
      <c r="LS95" s="736"/>
      <c r="LT95" s="1032"/>
      <c r="LU95" s="736"/>
      <c r="LV95" s="1032"/>
      <c r="LW95" s="736"/>
      <c r="LX95" s="1032"/>
      <c r="LY95" s="736"/>
      <c r="LZ95" s="1032"/>
      <c r="MA95" s="736"/>
      <c r="MB95" s="1032"/>
      <c r="MC95" s="736"/>
      <c r="MD95" s="1032"/>
      <c r="ME95" s="736"/>
      <c r="MF95" s="1032"/>
      <c r="MG95" s="736"/>
      <c r="MH95" s="1032"/>
      <c r="MI95" s="736"/>
      <c r="MJ95" s="1032"/>
      <c r="MK95" s="736"/>
      <c r="ML95" s="1032"/>
      <c r="MM95" s="736"/>
      <c r="MN95" s="1032"/>
      <c r="MO95" s="736"/>
      <c r="MP95" s="1032"/>
      <c r="MQ95" s="736"/>
      <c r="MR95" s="1032"/>
      <c r="MS95" s="736"/>
      <c r="MT95" s="1032"/>
      <c r="MU95" s="736"/>
      <c r="MV95" s="1032"/>
      <c r="MW95" s="736"/>
      <c r="MX95" s="1032"/>
      <c r="MY95" s="736"/>
      <c r="MZ95" s="1032"/>
      <c r="NA95" s="736"/>
      <c r="NB95" s="1032"/>
      <c r="NC95" s="736"/>
      <c r="ND95" s="1032"/>
      <c r="NE95" s="736"/>
      <c r="NF95" s="1032"/>
      <c r="NG95" s="736"/>
      <c r="NH95" s="1032"/>
      <c r="NI95" s="736"/>
      <c r="NJ95" s="1032"/>
      <c r="NK95" s="736"/>
      <c r="NL95" s="1032"/>
      <c r="NM95" s="736"/>
      <c r="NN95" s="1032"/>
      <c r="NO95" s="736"/>
      <c r="NP95" s="1032"/>
      <c r="NQ95" s="736"/>
      <c r="NR95" s="1032"/>
      <c r="NS95" s="298" t="s">
        <v>1587</v>
      </c>
      <c r="OF95" s="767">
        <v>0</v>
      </c>
    </row>
    <row s="1644" customFormat="1" customHeight="1" ht="33.75" hidden="1">
      <c r="A96" s="2401"/>
      <c r="B96" s="520"/>
      <c r="D96" s="674" t="s">
        <v>92</v>
      </c>
      <c r="E96" s="675" t="s">
        <v>1588</v>
      </c>
      <c r="F96" s="735" t="s">
        <v>1478</v>
      </c>
      <c r="G96" s="737"/>
      <c r="H96" s="1032"/>
      <c r="I96" s="737"/>
      <c r="J96" s="1032"/>
      <c r="K96" s="737"/>
      <c r="L96" s="1032"/>
      <c r="M96" s="737"/>
      <c r="N96" s="1032"/>
      <c r="O96" s="737"/>
      <c r="P96" s="1032"/>
      <c r="Q96" s="737"/>
      <c r="R96" s="1032"/>
      <c r="S96" s="737"/>
      <c r="T96" s="1032"/>
      <c r="U96" s="737"/>
      <c r="V96" s="1032"/>
      <c r="W96" s="737"/>
      <c r="X96" s="1032"/>
      <c r="Y96" s="737"/>
      <c r="Z96" s="1032"/>
      <c r="AA96" s="737"/>
      <c r="AB96" s="1032"/>
      <c r="AC96" s="737"/>
      <c r="AD96" s="1032"/>
      <c r="AE96" s="737"/>
      <c r="AF96" s="1032"/>
      <c r="AG96" s="737"/>
      <c r="AH96" s="1032"/>
      <c r="AI96" s="737"/>
      <c r="AJ96" s="1032"/>
      <c r="AK96" s="737"/>
      <c r="AL96" s="1032"/>
      <c r="AM96" s="737"/>
      <c r="AN96" s="1032"/>
      <c r="AO96" s="737"/>
      <c r="AP96" s="1032"/>
      <c r="AQ96" s="737"/>
      <c r="AR96" s="1032"/>
      <c r="AS96" s="737"/>
      <c r="AT96" s="1032"/>
      <c r="AU96" s="737"/>
      <c r="AV96" s="1032"/>
      <c r="AW96" s="737"/>
      <c r="AX96" s="1032"/>
      <c r="AY96" s="737"/>
      <c r="AZ96" s="1032"/>
      <c r="BA96" s="737"/>
      <c r="BB96" s="1032"/>
      <c r="BC96" s="737"/>
      <c r="BD96" s="1032"/>
      <c r="BE96" s="737"/>
      <c r="BF96" s="1032"/>
      <c r="BG96" s="737"/>
      <c r="BH96" s="1032"/>
      <c r="BI96" s="737"/>
      <c r="BJ96" s="1032"/>
      <c r="BK96" s="737"/>
      <c r="BL96" s="1032"/>
      <c r="BM96" s="737"/>
      <c r="BN96" s="1032"/>
      <c r="BO96" s="737"/>
      <c r="BP96" s="1032"/>
      <c r="BQ96" s="737"/>
      <c r="BR96" s="1032"/>
      <c r="BS96" s="737"/>
      <c r="BT96" s="1032"/>
      <c r="BU96" s="737"/>
      <c r="BV96" s="1032"/>
      <c r="BW96" s="737"/>
      <c r="BX96" s="1032"/>
      <c r="BY96" s="737"/>
      <c r="BZ96" s="1032"/>
      <c r="CA96" s="737"/>
      <c r="CB96" s="1032"/>
      <c r="CC96" s="737"/>
      <c r="CD96" s="1032"/>
      <c r="CE96" s="737"/>
      <c r="CF96" s="1032"/>
      <c r="CG96" s="737"/>
      <c r="CH96" s="1032"/>
      <c r="CI96" s="737"/>
      <c r="CJ96" s="1032"/>
      <c r="CK96" s="737"/>
      <c r="CL96" s="1032"/>
      <c r="CM96" s="737"/>
      <c r="CN96" s="1032"/>
      <c r="CO96" s="737"/>
      <c r="CP96" s="1032"/>
      <c r="CQ96" s="737"/>
      <c r="CR96" s="1032"/>
      <c r="CS96" s="737"/>
      <c r="CT96" s="1032"/>
      <c r="CU96" s="737"/>
      <c r="CV96" s="1032"/>
      <c r="CW96" s="737"/>
      <c r="CX96" s="1032"/>
      <c r="CY96" s="737"/>
      <c r="CZ96" s="1032"/>
      <c r="DA96" s="737"/>
      <c r="DB96" s="1032"/>
      <c r="DC96" s="737"/>
      <c r="DD96" s="1032"/>
      <c r="DE96" s="737"/>
      <c r="DF96" s="1032"/>
      <c r="DG96" s="737"/>
      <c r="DH96" s="1032"/>
      <c r="DI96" s="737"/>
      <c r="DJ96" s="1032"/>
      <c r="DK96" s="737"/>
      <c r="DL96" s="1032"/>
      <c r="DM96" s="737"/>
      <c r="DN96" s="1032"/>
      <c r="DO96" s="737"/>
      <c r="DP96" s="1032"/>
      <c r="DQ96" s="737"/>
      <c r="DR96" s="1032"/>
      <c r="DS96" s="737"/>
      <c r="DT96" s="1032"/>
      <c r="DU96" s="737"/>
      <c r="DV96" s="1032"/>
      <c r="DW96" s="737"/>
      <c r="DX96" s="1032"/>
      <c r="DY96" s="737"/>
      <c r="DZ96" s="1032"/>
      <c r="EA96" s="737"/>
      <c r="EB96" s="1032"/>
      <c r="EC96" s="737"/>
      <c r="ED96" s="1032"/>
      <c r="EE96" s="737"/>
      <c r="EF96" s="1032"/>
      <c r="EG96" s="737"/>
      <c r="EH96" s="1032"/>
      <c r="EI96" s="737"/>
      <c r="EJ96" s="1032"/>
      <c r="EK96" s="737"/>
      <c r="EL96" s="1032"/>
      <c r="EM96" s="737"/>
      <c r="EN96" s="1032"/>
      <c r="EO96" s="737"/>
      <c r="EP96" s="1032"/>
      <c r="EQ96" s="737"/>
      <c r="ER96" s="1032"/>
      <c r="ES96" s="737"/>
      <c r="ET96" s="1032"/>
      <c r="EU96" s="737"/>
      <c r="EV96" s="1032"/>
      <c r="EW96" s="737"/>
      <c r="EX96" s="1032"/>
      <c r="EY96" s="737"/>
      <c r="EZ96" s="1032"/>
      <c r="FA96" s="737"/>
      <c r="FB96" s="1032"/>
      <c r="FC96" s="737"/>
      <c r="FD96" s="1032"/>
      <c r="FE96" s="737"/>
      <c r="FF96" s="1032"/>
      <c r="FG96" s="737"/>
      <c r="FH96" s="1032"/>
      <c r="FI96" s="737"/>
      <c r="FJ96" s="1032"/>
      <c r="FK96" s="737"/>
      <c r="FL96" s="1032"/>
      <c r="FM96" s="737"/>
      <c r="FN96" s="1032"/>
      <c r="FO96" s="737"/>
      <c r="FP96" s="1032"/>
      <c r="FQ96" s="737"/>
      <c r="FR96" s="1032"/>
      <c r="FS96" s="737"/>
      <c r="FT96" s="1032"/>
      <c r="FU96" s="737"/>
      <c r="FV96" s="1032"/>
      <c r="FW96" s="737"/>
      <c r="FX96" s="1032"/>
      <c r="FY96" s="737"/>
      <c r="FZ96" s="1032"/>
      <c r="GA96" s="737"/>
      <c r="GB96" s="1032"/>
      <c r="GC96" s="737"/>
      <c r="GD96" s="1032"/>
      <c r="GE96" s="737"/>
      <c r="GF96" s="1032"/>
      <c r="GG96" s="737"/>
      <c r="GH96" s="1032"/>
      <c r="GI96" s="737"/>
      <c r="GJ96" s="1032"/>
      <c r="GK96" s="737"/>
      <c r="GL96" s="1032"/>
      <c r="GM96" s="737"/>
      <c r="GN96" s="1032"/>
      <c r="GO96" s="737"/>
      <c r="GP96" s="1032"/>
      <c r="GQ96" s="737"/>
      <c r="GR96" s="1032"/>
      <c r="GS96" s="737"/>
      <c r="GT96" s="1032"/>
      <c r="GU96" s="737"/>
      <c r="GV96" s="1032"/>
      <c r="GW96" s="737"/>
      <c r="GX96" s="1032"/>
      <c r="GY96" s="737"/>
      <c r="GZ96" s="1032"/>
      <c r="HA96" s="737"/>
      <c r="HB96" s="1032"/>
      <c r="HC96" s="737"/>
      <c r="HD96" s="1032"/>
      <c r="HE96" s="737"/>
      <c r="HF96" s="1032"/>
      <c r="HG96" s="737"/>
      <c r="HH96" s="1032"/>
      <c r="HI96" s="737"/>
      <c r="HJ96" s="1032"/>
      <c r="HK96" s="737"/>
      <c r="HL96" s="1032"/>
      <c r="HM96" s="737"/>
      <c r="HN96" s="1032"/>
      <c r="HO96" s="737"/>
      <c r="HP96" s="1032"/>
      <c r="HQ96" s="737"/>
      <c r="HR96" s="1032"/>
      <c r="HS96" s="737"/>
      <c r="HT96" s="1032"/>
      <c r="HU96" s="737"/>
      <c r="HV96" s="1032"/>
      <c r="HW96" s="737"/>
      <c r="HX96" s="1032"/>
      <c r="HY96" s="737"/>
      <c r="HZ96" s="1032"/>
      <c r="IA96" s="737"/>
      <c r="IB96" s="1032"/>
      <c r="IC96" s="737"/>
      <c r="ID96" s="1032"/>
      <c r="IE96" s="737"/>
      <c r="IF96" s="1032"/>
      <c r="IG96" s="737"/>
      <c r="IH96" s="1032"/>
      <c r="II96" s="737"/>
      <c r="IJ96" s="1032"/>
      <c r="IK96" s="737"/>
      <c r="IL96" s="1032"/>
      <c r="IM96" s="737"/>
      <c r="IN96" s="1032"/>
      <c r="IO96" s="737"/>
      <c r="IP96" s="1032"/>
      <c r="IQ96" s="737"/>
      <c r="IR96" s="1032"/>
      <c r="IS96" s="737"/>
      <c r="IT96" s="1032"/>
      <c r="IU96" s="737"/>
      <c r="IV96" s="1032"/>
      <c r="IW96" s="737"/>
      <c r="IX96" s="1032"/>
      <c r="IY96" s="737"/>
      <c r="IZ96" s="1032"/>
      <c r="JA96" s="737"/>
      <c r="JB96" s="1032"/>
      <c r="JC96" s="737"/>
      <c r="JD96" s="1032"/>
      <c r="JE96" s="737"/>
      <c r="JF96" s="1032"/>
      <c r="JG96" s="737"/>
      <c r="JH96" s="1032"/>
      <c r="JI96" s="737"/>
      <c r="JJ96" s="1032"/>
      <c r="JK96" s="737"/>
      <c r="JL96" s="1032"/>
      <c r="JM96" s="737"/>
      <c r="JN96" s="1032"/>
      <c r="JO96" s="737"/>
      <c r="JP96" s="1032"/>
      <c r="JQ96" s="737"/>
      <c r="JR96" s="1032"/>
      <c r="JS96" s="737"/>
      <c r="JT96" s="1032"/>
      <c r="JU96" s="737"/>
      <c r="JV96" s="1032"/>
      <c r="JW96" s="737"/>
      <c r="JX96" s="1032"/>
      <c r="JY96" s="737"/>
      <c r="JZ96" s="1032"/>
      <c r="KA96" s="737"/>
      <c r="KB96" s="1032"/>
      <c r="KC96" s="737"/>
      <c r="KD96" s="1032"/>
      <c r="KE96" s="737"/>
      <c r="KF96" s="1032"/>
      <c r="KG96" s="737"/>
      <c r="KH96" s="1032"/>
      <c r="KI96" s="737"/>
      <c r="KJ96" s="1032"/>
      <c r="KK96" s="737"/>
      <c r="KL96" s="1032"/>
      <c r="KM96" s="737"/>
      <c r="KN96" s="1032"/>
      <c r="KO96" s="737"/>
      <c r="KP96" s="1032"/>
      <c r="KQ96" s="737"/>
      <c r="KR96" s="1032"/>
      <c r="KS96" s="737"/>
      <c r="KT96" s="1032"/>
      <c r="KU96" s="737"/>
      <c r="KV96" s="1032"/>
      <c r="KW96" s="737"/>
      <c r="KX96" s="1032"/>
      <c r="KY96" s="737"/>
      <c r="KZ96" s="1032"/>
      <c r="LA96" s="737"/>
      <c r="LB96" s="1032"/>
      <c r="LC96" s="737"/>
      <c r="LD96" s="1032"/>
      <c r="LE96" s="737"/>
      <c r="LF96" s="1032"/>
      <c r="LG96" s="737"/>
      <c r="LH96" s="1032"/>
      <c r="LI96" s="737"/>
      <c r="LJ96" s="1032"/>
      <c r="LK96" s="737"/>
      <c r="LL96" s="1032"/>
      <c r="LM96" s="737"/>
      <c r="LN96" s="1032"/>
      <c r="LO96" s="737"/>
      <c r="LP96" s="1032"/>
      <c r="LQ96" s="737"/>
      <c r="LR96" s="1032"/>
      <c r="LS96" s="737"/>
      <c r="LT96" s="1032"/>
      <c r="LU96" s="737"/>
      <c r="LV96" s="1032"/>
      <c r="LW96" s="737"/>
      <c r="LX96" s="1032"/>
      <c r="LY96" s="737"/>
      <c r="LZ96" s="1032"/>
      <c r="MA96" s="737"/>
      <c r="MB96" s="1032"/>
      <c r="MC96" s="737"/>
      <c r="MD96" s="1032"/>
      <c r="ME96" s="737"/>
      <c r="MF96" s="1032"/>
      <c r="MG96" s="737"/>
      <c r="MH96" s="1032"/>
      <c r="MI96" s="737"/>
      <c r="MJ96" s="1032"/>
      <c r="MK96" s="737"/>
      <c r="ML96" s="1032"/>
      <c r="MM96" s="737"/>
      <c r="MN96" s="1032"/>
      <c r="MO96" s="737"/>
      <c r="MP96" s="1032"/>
      <c r="MQ96" s="737"/>
      <c r="MR96" s="1032"/>
      <c r="MS96" s="737"/>
      <c r="MT96" s="1032"/>
      <c r="MU96" s="737"/>
      <c r="MV96" s="1032"/>
      <c r="MW96" s="737"/>
      <c r="MX96" s="1032"/>
      <c r="MY96" s="737"/>
      <c r="MZ96" s="1032"/>
      <c r="NA96" s="737"/>
      <c r="NB96" s="1032"/>
      <c r="NC96" s="737"/>
      <c r="ND96" s="1032"/>
      <c r="NE96" s="737"/>
      <c r="NF96" s="1032"/>
      <c r="NG96" s="737"/>
      <c r="NH96" s="1032"/>
      <c r="NI96" s="737"/>
      <c r="NJ96" s="1032"/>
      <c r="NK96" s="737"/>
      <c r="NL96" s="1032"/>
      <c r="NM96" s="737"/>
      <c r="NN96" s="1032"/>
      <c r="NO96" s="737"/>
      <c r="NP96" s="1032"/>
      <c r="NQ96" s="737"/>
      <c r="NR96" s="1032"/>
      <c r="NS96" s="298"/>
      <c r="OF96" s="767">
        <v>0</v>
      </c>
    </row>
    <row s="1644" customFormat="1" customHeight="1" ht="22.5" hidden="1">
      <c r="A97" s="2401"/>
      <c r="B97" s="520" t="s">
        <v>1061</v>
      </c>
      <c r="D97" s="674" t="s">
        <v>93</v>
      </c>
      <c r="E97" s="675" t="s">
        <v>1589</v>
      </c>
      <c r="F97" s="735" t="s">
        <v>779</v>
      </c>
      <c r="G97" s="394"/>
      <c r="H97" s="1032"/>
      <c r="I97" s="394"/>
      <c r="J97" s="1032"/>
      <c r="K97" s="394"/>
      <c r="L97" s="1032"/>
      <c r="M97" s="394"/>
      <c r="N97" s="1032"/>
      <c r="O97" s="394"/>
      <c r="P97" s="1032"/>
      <c r="Q97" s="394"/>
      <c r="R97" s="1032"/>
      <c r="S97" s="394"/>
      <c r="T97" s="1032"/>
      <c r="U97" s="394"/>
      <c r="V97" s="1032"/>
      <c r="W97" s="394"/>
      <c r="X97" s="1032"/>
      <c r="Y97" s="394"/>
      <c r="Z97" s="1032"/>
      <c r="AA97" s="394"/>
      <c r="AB97" s="1032"/>
      <c r="AC97" s="394"/>
      <c r="AD97" s="1032"/>
      <c r="AE97" s="394"/>
      <c r="AF97" s="1032"/>
      <c r="AG97" s="394"/>
      <c r="AH97" s="1032"/>
      <c r="AI97" s="394"/>
      <c r="AJ97" s="1032"/>
      <c r="AK97" s="394"/>
      <c r="AL97" s="1032"/>
      <c r="AM97" s="394"/>
      <c r="AN97" s="1032"/>
      <c r="AO97" s="394"/>
      <c r="AP97" s="1032"/>
      <c r="AQ97" s="394"/>
      <c r="AR97" s="1032"/>
      <c r="AS97" s="394"/>
      <c r="AT97" s="1032"/>
      <c r="AU97" s="394"/>
      <c r="AV97" s="1032"/>
      <c r="AW97" s="394"/>
      <c r="AX97" s="1032"/>
      <c r="AY97" s="394"/>
      <c r="AZ97" s="1032"/>
      <c r="BA97" s="394"/>
      <c r="BB97" s="1032"/>
      <c r="BC97" s="394"/>
      <c r="BD97" s="1032"/>
      <c r="BE97" s="394"/>
      <c r="BF97" s="1032"/>
      <c r="BG97" s="394"/>
      <c r="BH97" s="1032"/>
      <c r="BI97" s="394"/>
      <c r="BJ97" s="1032"/>
      <c r="BK97" s="394"/>
      <c r="BL97" s="1032"/>
      <c r="BM97" s="394"/>
      <c r="BN97" s="1032"/>
      <c r="BO97" s="394"/>
      <c r="BP97" s="1032"/>
      <c r="BQ97" s="394"/>
      <c r="BR97" s="1032"/>
      <c r="BS97" s="394"/>
      <c r="BT97" s="1032"/>
      <c r="BU97" s="394"/>
      <c r="BV97" s="1032"/>
      <c r="BW97" s="394"/>
      <c r="BX97" s="1032"/>
      <c r="BY97" s="394"/>
      <c r="BZ97" s="1032"/>
      <c r="CA97" s="394"/>
      <c r="CB97" s="1032"/>
      <c r="CC97" s="394"/>
      <c r="CD97" s="1032"/>
      <c r="CE97" s="394"/>
      <c r="CF97" s="1032"/>
      <c r="CG97" s="394"/>
      <c r="CH97" s="1032"/>
      <c r="CI97" s="394"/>
      <c r="CJ97" s="1032"/>
      <c r="CK97" s="394"/>
      <c r="CL97" s="1032"/>
      <c r="CM97" s="394"/>
      <c r="CN97" s="1032"/>
      <c r="CO97" s="394"/>
      <c r="CP97" s="1032"/>
      <c r="CQ97" s="394"/>
      <c r="CR97" s="1032"/>
      <c r="CS97" s="394"/>
      <c r="CT97" s="1032"/>
      <c r="CU97" s="394"/>
      <c r="CV97" s="1032"/>
      <c r="CW97" s="394"/>
      <c r="CX97" s="1032"/>
      <c r="CY97" s="394"/>
      <c r="CZ97" s="1032"/>
      <c r="DA97" s="394"/>
      <c r="DB97" s="1032"/>
      <c r="DC97" s="394"/>
      <c r="DD97" s="1032"/>
      <c r="DE97" s="394"/>
      <c r="DF97" s="1032"/>
      <c r="DG97" s="394"/>
      <c r="DH97" s="1032"/>
      <c r="DI97" s="394"/>
      <c r="DJ97" s="1032"/>
      <c r="DK97" s="394"/>
      <c r="DL97" s="1032"/>
      <c r="DM97" s="394"/>
      <c r="DN97" s="1032"/>
      <c r="DO97" s="394"/>
      <c r="DP97" s="1032"/>
      <c r="DQ97" s="394"/>
      <c r="DR97" s="1032"/>
      <c r="DS97" s="394"/>
      <c r="DT97" s="1032"/>
      <c r="DU97" s="394"/>
      <c r="DV97" s="1032"/>
      <c r="DW97" s="394"/>
      <c r="DX97" s="1032"/>
      <c r="DY97" s="394"/>
      <c r="DZ97" s="1032"/>
      <c r="EA97" s="394"/>
      <c r="EB97" s="1032"/>
      <c r="EC97" s="394"/>
      <c r="ED97" s="1032"/>
      <c r="EE97" s="394"/>
      <c r="EF97" s="1032"/>
      <c r="EG97" s="394"/>
      <c r="EH97" s="1032"/>
      <c r="EI97" s="394"/>
      <c r="EJ97" s="1032"/>
      <c r="EK97" s="394"/>
      <c r="EL97" s="1032"/>
      <c r="EM97" s="394"/>
      <c r="EN97" s="1032"/>
      <c r="EO97" s="394"/>
      <c r="EP97" s="1032"/>
      <c r="EQ97" s="394"/>
      <c r="ER97" s="1032"/>
      <c r="ES97" s="394"/>
      <c r="ET97" s="1032"/>
      <c r="EU97" s="394"/>
      <c r="EV97" s="1032"/>
      <c r="EW97" s="394"/>
      <c r="EX97" s="1032"/>
      <c r="EY97" s="394"/>
      <c r="EZ97" s="1032"/>
      <c r="FA97" s="394"/>
      <c r="FB97" s="1032"/>
      <c r="FC97" s="394"/>
      <c r="FD97" s="1032"/>
      <c r="FE97" s="394"/>
      <c r="FF97" s="1032"/>
      <c r="FG97" s="394"/>
      <c r="FH97" s="1032"/>
      <c r="FI97" s="394"/>
      <c r="FJ97" s="1032"/>
      <c r="FK97" s="394"/>
      <c r="FL97" s="1032"/>
      <c r="FM97" s="394"/>
      <c r="FN97" s="1032"/>
      <c r="FO97" s="394"/>
      <c r="FP97" s="1032"/>
      <c r="FQ97" s="394"/>
      <c r="FR97" s="1032"/>
      <c r="FS97" s="394"/>
      <c r="FT97" s="1032"/>
      <c r="FU97" s="394"/>
      <c r="FV97" s="1032"/>
      <c r="FW97" s="394"/>
      <c r="FX97" s="1032"/>
      <c r="FY97" s="394"/>
      <c r="FZ97" s="1032"/>
      <c r="GA97" s="394"/>
      <c r="GB97" s="1032"/>
      <c r="GC97" s="394"/>
      <c r="GD97" s="1032"/>
      <c r="GE97" s="394"/>
      <c r="GF97" s="1032"/>
      <c r="GG97" s="394"/>
      <c r="GH97" s="1032"/>
      <c r="GI97" s="394"/>
      <c r="GJ97" s="1032"/>
      <c r="GK97" s="394"/>
      <c r="GL97" s="1032"/>
      <c r="GM97" s="394"/>
      <c r="GN97" s="1032"/>
      <c r="GO97" s="394"/>
      <c r="GP97" s="1032"/>
      <c r="GQ97" s="394"/>
      <c r="GR97" s="1032"/>
      <c r="GS97" s="394"/>
      <c r="GT97" s="1032"/>
      <c r="GU97" s="394"/>
      <c r="GV97" s="1032"/>
      <c r="GW97" s="394"/>
      <c r="GX97" s="1032"/>
      <c r="GY97" s="394"/>
      <c r="GZ97" s="1032"/>
      <c r="HA97" s="394"/>
      <c r="HB97" s="1032"/>
      <c r="HC97" s="394"/>
      <c r="HD97" s="1032"/>
      <c r="HE97" s="394"/>
      <c r="HF97" s="1032"/>
      <c r="HG97" s="394"/>
      <c r="HH97" s="1032"/>
      <c r="HI97" s="394"/>
      <c r="HJ97" s="1032"/>
      <c r="HK97" s="394"/>
      <c r="HL97" s="1032"/>
      <c r="HM97" s="394"/>
      <c r="HN97" s="1032"/>
      <c r="HO97" s="394"/>
      <c r="HP97" s="1032"/>
      <c r="HQ97" s="394"/>
      <c r="HR97" s="1032"/>
      <c r="HS97" s="394"/>
      <c r="HT97" s="1032"/>
      <c r="HU97" s="394"/>
      <c r="HV97" s="1032"/>
      <c r="HW97" s="394"/>
      <c r="HX97" s="1032"/>
      <c r="HY97" s="394"/>
      <c r="HZ97" s="1032"/>
      <c r="IA97" s="394"/>
      <c r="IB97" s="1032"/>
      <c r="IC97" s="394"/>
      <c r="ID97" s="1032"/>
      <c r="IE97" s="394"/>
      <c r="IF97" s="1032"/>
      <c r="IG97" s="394"/>
      <c r="IH97" s="1032"/>
      <c r="II97" s="394"/>
      <c r="IJ97" s="1032"/>
      <c r="IK97" s="394"/>
      <c r="IL97" s="1032"/>
      <c r="IM97" s="394"/>
      <c r="IN97" s="1032"/>
      <c r="IO97" s="394"/>
      <c r="IP97" s="1032"/>
      <c r="IQ97" s="394"/>
      <c r="IR97" s="1032"/>
      <c r="IS97" s="394"/>
      <c r="IT97" s="1032"/>
      <c r="IU97" s="394"/>
      <c r="IV97" s="1032"/>
      <c r="IW97" s="394"/>
      <c r="IX97" s="1032"/>
      <c r="IY97" s="394"/>
      <c r="IZ97" s="1032"/>
      <c r="JA97" s="394"/>
      <c r="JB97" s="1032"/>
      <c r="JC97" s="394"/>
      <c r="JD97" s="1032"/>
      <c r="JE97" s="394"/>
      <c r="JF97" s="1032"/>
      <c r="JG97" s="394"/>
      <c r="JH97" s="1032"/>
      <c r="JI97" s="394"/>
      <c r="JJ97" s="1032"/>
      <c r="JK97" s="394"/>
      <c r="JL97" s="1032"/>
      <c r="JM97" s="394"/>
      <c r="JN97" s="1032"/>
      <c r="JO97" s="394"/>
      <c r="JP97" s="1032"/>
      <c r="JQ97" s="394"/>
      <c r="JR97" s="1032"/>
      <c r="JS97" s="394"/>
      <c r="JT97" s="1032"/>
      <c r="JU97" s="394"/>
      <c r="JV97" s="1032"/>
      <c r="JW97" s="394"/>
      <c r="JX97" s="1032"/>
      <c r="JY97" s="394"/>
      <c r="JZ97" s="1032"/>
      <c r="KA97" s="394"/>
      <c r="KB97" s="1032"/>
      <c r="KC97" s="394"/>
      <c r="KD97" s="1032"/>
      <c r="KE97" s="394"/>
      <c r="KF97" s="1032"/>
      <c r="KG97" s="394"/>
      <c r="KH97" s="1032"/>
      <c r="KI97" s="394"/>
      <c r="KJ97" s="1032"/>
      <c r="KK97" s="394"/>
      <c r="KL97" s="1032"/>
      <c r="KM97" s="394"/>
      <c r="KN97" s="1032"/>
      <c r="KO97" s="394"/>
      <c r="KP97" s="1032"/>
      <c r="KQ97" s="394"/>
      <c r="KR97" s="1032"/>
      <c r="KS97" s="394"/>
      <c r="KT97" s="1032"/>
      <c r="KU97" s="394"/>
      <c r="KV97" s="1032"/>
      <c r="KW97" s="394"/>
      <c r="KX97" s="1032"/>
      <c r="KY97" s="394"/>
      <c r="KZ97" s="1032"/>
      <c r="LA97" s="394"/>
      <c r="LB97" s="1032"/>
      <c r="LC97" s="394"/>
      <c r="LD97" s="1032"/>
      <c r="LE97" s="394"/>
      <c r="LF97" s="1032"/>
      <c r="LG97" s="394"/>
      <c r="LH97" s="1032"/>
      <c r="LI97" s="394"/>
      <c r="LJ97" s="1032"/>
      <c r="LK97" s="394"/>
      <c r="LL97" s="1032"/>
      <c r="LM97" s="394"/>
      <c r="LN97" s="1032"/>
      <c r="LO97" s="394"/>
      <c r="LP97" s="1032"/>
      <c r="LQ97" s="394"/>
      <c r="LR97" s="1032"/>
      <c r="LS97" s="394"/>
      <c r="LT97" s="1032"/>
      <c r="LU97" s="394"/>
      <c r="LV97" s="1032"/>
      <c r="LW97" s="394"/>
      <c r="LX97" s="1032"/>
      <c r="LY97" s="394"/>
      <c r="LZ97" s="1032"/>
      <c r="MA97" s="394"/>
      <c r="MB97" s="1032"/>
      <c r="MC97" s="394"/>
      <c r="MD97" s="1032"/>
      <c r="ME97" s="394"/>
      <c r="MF97" s="1032"/>
      <c r="MG97" s="394"/>
      <c r="MH97" s="1032"/>
      <c r="MI97" s="394"/>
      <c r="MJ97" s="1032"/>
      <c r="MK97" s="394"/>
      <c r="ML97" s="1032"/>
      <c r="MM97" s="394"/>
      <c r="MN97" s="1032"/>
      <c r="MO97" s="394"/>
      <c r="MP97" s="1032"/>
      <c r="MQ97" s="394"/>
      <c r="MR97" s="1032"/>
      <c r="MS97" s="394"/>
      <c r="MT97" s="1032"/>
      <c r="MU97" s="394"/>
      <c r="MV97" s="1032"/>
      <c r="MW97" s="394"/>
      <c r="MX97" s="1032"/>
      <c r="MY97" s="394"/>
      <c r="MZ97" s="1032"/>
      <c r="NA97" s="394"/>
      <c r="NB97" s="1032"/>
      <c r="NC97" s="394"/>
      <c r="ND97" s="1032"/>
      <c r="NE97" s="394"/>
      <c r="NF97" s="1032"/>
      <c r="NG97" s="394"/>
      <c r="NH97" s="1032"/>
      <c r="NI97" s="394"/>
      <c r="NJ97" s="1032"/>
      <c r="NK97" s="394"/>
      <c r="NL97" s="1032"/>
      <c r="NM97" s="394"/>
      <c r="NN97" s="1032"/>
      <c r="NO97" s="394"/>
      <c r="NP97" s="1032"/>
      <c r="NQ97" s="394"/>
      <c r="NR97" s="1032"/>
      <c r="NS97" s="298" t="s">
        <v>1290</v>
      </c>
      <c r="OF97" s="767">
        <v>0</v>
      </c>
    </row>
    <row s="1644" customFormat="1" customHeight="1" ht="45" hidden="1">
      <c r="A98" s="2401"/>
      <c r="B98" s="520" t="s">
        <v>1061</v>
      </c>
      <c r="D98" s="674" t="s">
        <v>1590</v>
      </c>
      <c r="E98" s="676" t="s">
        <v>1591</v>
      </c>
      <c r="F98" s="730" t="s">
        <v>779</v>
      </c>
      <c r="G98" s="394"/>
      <c r="H98" s="1032"/>
      <c r="I98" s="394"/>
      <c r="J98" s="1032"/>
      <c r="K98" s="394"/>
      <c r="L98" s="1032"/>
      <c r="M98" s="394"/>
      <c r="N98" s="1032"/>
      <c r="O98" s="394"/>
      <c r="P98" s="1032"/>
      <c r="Q98" s="394"/>
      <c r="R98" s="1032"/>
      <c r="S98" s="394"/>
      <c r="T98" s="1032"/>
      <c r="U98" s="394"/>
      <c r="V98" s="1032"/>
      <c r="W98" s="394"/>
      <c r="X98" s="1032"/>
      <c r="Y98" s="394"/>
      <c r="Z98" s="1032"/>
      <c r="AA98" s="394"/>
      <c r="AB98" s="1032"/>
      <c r="AC98" s="394"/>
      <c r="AD98" s="1032"/>
      <c r="AE98" s="394"/>
      <c r="AF98" s="1032"/>
      <c r="AG98" s="394"/>
      <c r="AH98" s="1032"/>
      <c r="AI98" s="394"/>
      <c r="AJ98" s="1032"/>
      <c r="AK98" s="394"/>
      <c r="AL98" s="1032"/>
      <c r="AM98" s="394"/>
      <c r="AN98" s="1032"/>
      <c r="AO98" s="394"/>
      <c r="AP98" s="1032"/>
      <c r="AQ98" s="394"/>
      <c r="AR98" s="1032"/>
      <c r="AS98" s="394"/>
      <c r="AT98" s="1032"/>
      <c r="AU98" s="394"/>
      <c r="AV98" s="1032"/>
      <c r="AW98" s="394"/>
      <c r="AX98" s="1032"/>
      <c r="AY98" s="394"/>
      <c r="AZ98" s="1032"/>
      <c r="BA98" s="394"/>
      <c r="BB98" s="1032"/>
      <c r="BC98" s="394"/>
      <c r="BD98" s="1032"/>
      <c r="BE98" s="394"/>
      <c r="BF98" s="1032"/>
      <c r="BG98" s="394"/>
      <c r="BH98" s="1032"/>
      <c r="BI98" s="394"/>
      <c r="BJ98" s="1032"/>
      <c r="BK98" s="394"/>
      <c r="BL98" s="1032"/>
      <c r="BM98" s="394"/>
      <c r="BN98" s="1032"/>
      <c r="BO98" s="394"/>
      <c r="BP98" s="1032"/>
      <c r="BQ98" s="394"/>
      <c r="BR98" s="1032"/>
      <c r="BS98" s="394"/>
      <c r="BT98" s="1032"/>
      <c r="BU98" s="394"/>
      <c r="BV98" s="1032"/>
      <c r="BW98" s="394"/>
      <c r="BX98" s="1032"/>
      <c r="BY98" s="394"/>
      <c r="BZ98" s="1032"/>
      <c r="CA98" s="394"/>
      <c r="CB98" s="1032"/>
      <c r="CC98" s="394"/>
      <c r="CD98" s="1032"/>
      <c r="CE98" s="394"/>
      <c r="CF98" s="1032"/>
      <c r="CG98" s="394"/>
      <c r="CH98" s="1032"/>
      <c r="CI98" s="394"/>
      <c r="CJ98" s="1032"/>
      <c r="CK98" s="394"/>
      <c r="CL98" s="1032"/>
      <c r="CM98" s="394"/>
      <c r="CN98" s="1032"/>
      <c r="CO98" s="394"/>
      <c r="CP98" s="1032"/>
      <c r="CQ98" s="394"/>
      <c r="CR98" s="1032"/>
      <c r="CS98" s="394"/>
      <c r="CT98" s="1032"/>
      <c r="CU98" s="394"/>
      <c r="CV98" s="1032"/>
      <c r="CW98" s="394"/>
      <c r="CX98" s="1032"/>
      <c r="CY98" s="394"/>
      <c r="CZ98" s="1032"/>
      <c r="DA98" s="394"/>
      <c r="DB98" s="1032"/>
      <c r="DC98" s="394"/>
      <c r="DD98" s="1032"/>
      <c r="DE98" s="394"/>
      <c r="DF98" s="1032"/>
      <c r="DG98" s="394"/>
      <c r="DH98" s="1032"/>
      <c r="DI98" s="394"/>
      <c r="DJ98" s="1032"/>
      <c r="DK98" s="394"/>
      <c r="DL98" s="1032"/>
      <c r="DM98" s="394"/>
      <c r="DN98" s="1032"/>
      <c r="DO98" s="394"/>
      <c r="DP98" s="1032"/>
      <c r="DQ98" s="394"/>
      <c r="DR98" s="1032"/>
      <c r="DS98" s="394"/>
      <c r="DT98" s="1032"/>
      <c r="DU98" s="394"/>
      <c r="DV98" s="1032"/>
      <c r="DW98" s="394"/>
      <c r="DX98" s="1032"/>
      <c r="DY98" s="394"/>
      <c r="DZ98" s="1032"/>
      <c r="EA98" s="394"/>
      <c r="EB98" s="1032"/>
      <c r="EC98" s="394"/>
      <c r="ED98" s="1032"/>
      <c r="EE98" s="394"/>
      <c r="EF98" s="1032"/>
      <c r="EG98" s="394"/>
      <c r="EH98" s="1032"/>
      <c r="EI98" s="394"/>
      <c r="EJ98" s="1032"/>
      <c r="EK98" s="394"/>
      <c r="EL98" s="1032"/>
      <c r="EM98" s="394"/>
      <c r="EN98" s="1032"/>
      <c r="EO98" s="394"/>
      <c r="EP98" s="1032"/>
      <c r="EQ98" s="394"/>
      <c r="ER98" s="1032"/>
      <c r="ES98" s="394"/>
      <c r="ET98" s="1032"/>
      <c r="EU98" s="394"/>
      <c r="EV98" s="1032"/>
      <c r="EW98" s="394"/>
      <c r="EX98" s="1032"/>
      <c r="EY98" s="394"/>
      <c r="EZ98" s="1032"/>
      <c r="FA98" s="394"/>
      <c r="FB98" s="1032"/>
      <c r="FC98" s="394"/>
      <c r="FD98" s="1032"/>
      <c r="FE98" s="394"/>
      <c r="FF98" s="1032"/>
      <c r="FG98" s="394"/>
      <c r="FH98" s="1032"/>
      <c r="FI98" s="394"/>
      <c r="FJ98" s="1032"/>
      <c r="FK98" s="394"/>
      <c r="FL98" s="1032"/>
      <c r="FM98" s="394"/>
      <c r="FN98" s="1032"/>
      <c r="FO98" s="394"/>
      <c r="FP98" s="1032"/>
      <c r="FQ98" s="394"/>
      <c r="FR98" s="1032"/>
      <c r="FS98" s="394"/>
      <c r="FT98" s="1032"/>
      <c r="FU98" s="394"/>
      <c r="FV98" s="1032"/>
      <c r="FW98" s="394"/>
      <c r="FX98" s="1032"/>
      <c r="FY98" s="394"/>
      <c r="FZ98" s="1032"/>
      <c r="GA98" s="394"/>
      <c r="GB98" s="1032"/>
      <c r="GC98" s="394"/>
      <c r="GD98" s="1032"/>
      <c r="GE98" s="394"/>
      <c r="GF98" s="1032"/>
      <c r="GG98" s="394"/>
      <c r="GH98" s="1032"/>
      <c r="GI98" s="394"/>
      <c r="GJ98" s="1032"/>
      <c r="GK98" s="394"/>
      <c r="GL98" s="1032"/>
      <c r="GM98" s="394"/>
      <c r="GN98" s="1032"/>
      <c r="GO98" s="394"/>
      <c r="GP98" s="1032"/>
      <c r="GQ98" s="394"/>
      <c r="GR98" s="1032"/>
      <c r="GS98" s="394"/>
      <c r="GT98" s="1032"/>
      <c r="GU98" s="394"/>
      <c r="GV98" s="1032"/>
      <c r="GW98" s="394"/>
      <c r="GX98" s="1032"/>
      <c r="GY98" s="394"/>
      <c r="GZ98" s="1032"/>
      <c r="HA98" s="394"/>
      <c r="HB98" s="1032"/>
      <c r="HC98" s="394"/>
      <c r="HD98" s="1032"/>
      <c r="HE98" s="394"/>
      <c r="HF98" s="1032"/>
      <c r="HG98" s="394"/>
      <c r="HH98" s="1032"/>
      <c r="HI98" s="394"/>
      <c r="HJ98" s="1032"/>
      <c r="HK98" s="394"/>
      <c r="HL98" s="1032"/>
      <c r="HM98" s="394"/>
      <c r="HN98" s="1032"/>
      <c r="HO98" s="394"/>
      <c r="HP98" s="1032"/>
      <c r="HQ98" s="394"/>
      <c r="HR98" s="1032"/>
      <c r="HS98" s="394"/>
      <c r="HT98" s="1032"/>
      <c r="HU98" s="394"/>
      <c r="HV98" s="1032"/>
      <c r="HW98" s="394"/>
      <c r="HX98" s="1032"/>
      <c r="HY98" s="394"/>
      <c r="HZ98" s="1032"/>
      <c r="IA98" s="394"/>
      <c r="IB98" s="1032"/>
      <c r="IC98" s="394"/>
      <c r="ID98" s="1032"/>
      <c r="IE98" s="394"/>
      <c r="IF98" s="1032"/>
      <c r="IG98" s="394"/>
      <c r="IH98" s="1032"/>
      <c r="II98" s="394"/>
      <c r="IJ98" s="1032"/>
      <c r="IK98" s="394"/>
      <c r="IL98" s="1032"/>
      <c r="IM98" s="394"/>
      <c r="IN98" s="1032"/>
      <c r="IO98" s="394"/>
      <c r="IP98" s="1032"/>
      <c r="IQ98" s="394"/>
      <c r="IR98" s="1032"/>
      <c r="IS98" s="394"/>
      <c r="IT98" s="1032"/>
      <c r="IU98" s="394"/>
      <c r="IV98" s="1032"/>
      <c r="IW98" s="394"/>
      <c r="IX98" s="1032"/>
      <c r="IY98" s="394"/>
      <c r="IZ98" s="1032"/>
      <c r="JA98" s="394"/>
      <c r="JB98" s="1032"/>
      <c r="JC98" s="394"/>
      <c r="JD98" s="1032"/>
      <c r="JE98" s="394"/>
      <c r="JF98" s="1032"/>
      <c r="JG98" s="394"/>
      <c r="JH98" s="1032"/>
      <c r="JI98" s="394"/>
      <c r="JJ98" s="1032"/>
      <c r="JK98" s="394"/>
      <c r="JL98" s="1032"/>
      <c r="JM98" s="394"/>
      <c r="JN98" s="1032"/>
      <c r="JO98" s="394"/>
      <c r="JP98" s="1032"/>
      <c r="JQ98" s="394"/>
      <c r="JR98" s="1032"/>
      <c r="JS98" s="394"/>
      <c r="JT98" s="1032"/>
      <c r="JU98" s="394"/>
      <c r="JV98" s="1032"/>
      <c r="JW98" s="394"/>
      <c r="JX98" s="1032"/>
      <c r="JY98" s="394"/>
      <c r="JZ98" s="1032"/>
      <c r="KA98" s="394"/>
      <c r="KB98" s="1032"/>
      <c r="KC98" s="394"/>
      <c r="KD98" s="1032"/>
      <c r="KE98" s="394"/>
      <c r="KF98" s="1032"/>
      <c r="KG98" s="394"/>
      <c r="KH98" s="1032"/>
      <c r="KI98" s="394"/>
      <c r="KJ98" s="1032"/>
      <c r="KK98" s="394"/>
      <c r="KL98" s="1032"/>
      <c r="KM98" s="394"/>
      <c r="KN98" s="1032"/>
      <c r="KO98" s="394"/>
      <c r="KP98" s="1032"/>
      <c r="KQ98" s="394"/>
      <c r="KR98" s="1032"/>
      <c r="KS98" s="394"/>
      <c r="KT98" s="1032"/>
      <c r="KU98" s="394"/>
      <c r="KV98" s="1032"/>
      <c r="KW98" s="394"/>
      <c r="KX98" s="1032"/>
      <c r="KY98" s="394"/>
      <c r="KZ98" s="1032"/>
      <c r="LA98" s="394"/>
      <c r="LB98" s="1032"/>
      <c r="LC98" s="394"/>
      <c r="LD98" s="1032"/>
      <c r="LE98" s="394"/>
      <c r="LF98" s="1032"/>
      <c r="LG98" s="394"/>
      <c r="LH98" s="1032"/>
      <c r="LI98" s="394"/>
      <c r="LJ98" s="1032"/>
      <c r="LK98" s="394"/>
      <c r="LL98" s="1032"/>
      <c r="LM98" s="394"/>
      <c r="LN98" s="1032"/>
      <c r="LO98" s="394"/>
      <c r="LP98" s="1032"/>
      <c r="LQ98" s="394"/>
      <c r="LR98" s="1032"/>
      <c r="LS98" s="394"/>
      <c r="LT98" s="1032"/>
      <c r="LU98" s="394"/>
      <c r="LV98" s="1032"/>
      <c r="LW98" s="394"/>
      <c r="LX98" s="1032"/>
      <c r="LY98" s="394"/>
      <c r="LZ98" s="1032"/>
      <c r="MA98" s="394"/>
      <c r="MB98" s="1032"/>
      <c r="MC98" s="394"/>
      <c r="MD98" s="1032"/>
      <c r="ME98" s="394"/>
      <c r="MF98" s="1032"/>
      <c r="MG98" s="394"/>
      <c r="MH98" s="1032"/>
      <c r="MI98" s="394"/>
      <c r="MJ98" s="1032"/>
      <c r="MK98" s="394"/>
      <c r="ML98" s="1032"/>
      <c r="MM98" s="394"/>
      <c r="MN98" s="1032"/>
      <c r="MO98" s="394"/>
      <c r="MP98" s="1032"/>
      <c r="MQ98" s="394"/>
      <c r="MR98" s="1032"/>
      <c r="MS98" s="394"/>
      <c r="MT98" s="1032"/>
      <c r="MU98" s="394"/>
      <c r="MV98" s="1032"/>
      <c r="MW98" s="394"/>
      <c r="MX98" s="1032"/>
      <c r="MY98" s="394"/>
      <c r="MZ98" s="1032"/>
      <c r="NA98" s="394"/>
      <c r="NB98" s="1032"/>
      <c r="NC98" s="394"/>
      <c r="ND98" s="1032"/>
      <c r="NE98" s="394"/>
      <c r="NF98" s="1032"/>
      <c r="NG98" s="394"/>
      <c r="NH98" s="1032"/>
      <c r="NI98" s="394"/>
      <c r="NJ98" s="1032"/>
      <c r="NK98" s="394"/>
      <c r="NL98" s="1032"/>
      <c r="NM98" s="394"/>
      <c r="NN98" s="1032"/>
      <c r="NO98" s="394"/>
      <c r="NP98" s="1032"/>
      <c r="NQ98" s="394"/>
      <c r="NR98" s="1032"/>
      <c r="NS98" s="298" t="s">
        <v>1290</v>
      </c>
      <c r="OF98" s="767">
        <v>0</v>
      </c>
    </row>
    <row s="1644" customFormat="1" customHeight="1" ht="95.25" hidden="1">
      <c r="A99" s="2401"/>
      <c r="B99" s="520" t="s">
        <v>1061</v>
      </c>
      <c r="D99" s="674" t="s">
        <v>129</v>
      </c>
      <c r="E99" s="675" t="s">
        <v>1592</v>
      </c>
      <c r="F99" s="730" t="s">
        <v>779</v>
      </c>
      <c r="G99" s="394"/>
      <c r="H99" s="1032"/>
      <c r="I99" s="394"/>
      <c r="J99" s="1032"/>
      <c r="K99" s="394"/>
      <c r="L99" s="1032"/>
      <c r="M99" s="394"/>
      <c r="N99" s="1032"/>
      <c r="O99" s="394"/>
      <c r="P99" s="1032"/>
      <c r="Q99" s="394"/>
      <c r="R99" s="1032"/>
      <c r="S99" s="394"/>
      <c r="T99" s="1032"/>
      <c r="U99" s="394"/>
      <c r="V99" s="1032"/>
      <c r="W99" s="394"/>
      <c r="X99" s="1032"/>
      <c r="Y99" s="394"/>
      <c r="Z99" s="1032"/>
      <c r="AA99" s="394"/>
      <c r="AB99" s="1032"/>
      <c r="AC99" s="394"/>
      <c r="AD99" s="1032"/>
      <c r="AE99" s="394"/>
      <c r="AF99" s="1032"/>
      <c r="AG99" s="394"/>
      <c r="AH99" s="1032"/>
      <c r="AI99" s="394"/>
      <c r="AJ99" s="1032"/>
      <c r="AK99" s="394"/>
      <c r="AL99" s="1032"/>
      <c r="AM99" s="394"/>
      <c r="AN99" s="1032"/>
      <c r="AO99" s="394"/>
      <c r="AP99" s="1032"/>
      <c r="AQ99" s="394"/>
      <c r="AR99" s="1032"/>
      <c r="AS99" s="394"/>
      <c r="AT99" s="1032"/>
      <c r="AU99" s="394"/>
      <c r="AV99" s="1032"/>
      <c r="AW99" s="394"/>
      <c r="AX99" s="1032"/>
      <c r="AY99" s="394"/>
      <c r="AZ99" s="1032"/>
      <c r="BA99" s="394"/>
      <c r="BB99" s="1032"/>
      <c r="BC99" s="394"/>
      <c r="BD99" s="1032"/>
      <c r="BE99" s="394"/>
      <c r="BF99" s="1032"/>
      <c r="BG99" s="394"/>
      <c r="BH99" s="1032"/>
      <c r="BI99" s="394"/>
      <c r="BJ99" s="1032"/>
      <c r="BK99" s="394"/>
      <c r="BL99" s="1032"/>
      <c r="BM99" s="394"/>
      <c r="BN99" s="1032"/>
      <c r="BO99" s="394"/>
      <c r="BP99" s="1032"/>
      <c r="BQ99" s="394"/>
      <c r="BR99" s="1032"/>
      <c r="BS99" s="394"/>
      <c r="BT99" s="1032"/>
      <c r="BU99" s="394"/>
      <c r="BV99" s="1032"/>
      <c r="BW99" s="394"/>
      <c r="BX99" s="1032"/>
      <c r="BY99" s="394"/>
      <c r="BZ99" s="1032"/>
      <c r="CA99" s="394"/>
      <c r="CB99" s="1032"/>
      <c r="CC99" s="394"/>
      <c r="CD99" s="1032"/>
      <c r="CE99" s="394"/>
      <c r="CF99" s="1032"/>
      <c r="CG99" s="394"/>
      <c r="CH99" s="1032"/>
      <c r="CI99" s="394"/>
      <c r="CJ99" s="1032"/>
      <c r="CK99" s="394"/>
      <c r="CL99" s="1032"/>
      <c r="CM99" s="394"/>
      <c r="CN99" s="1032"/>
      <c r="CO99" s="394"/>
      <c r="CP99" s="1032"/>
      <c r="CQ99" s="394"/>
      <c r="CR99" s="1032"/>
      <c r="CS99" s="394"/>
      <c r="CT99" s="1032"/>
      <c r="CU99" s="394"/>
      <c r="CV99" s="1032"/>
      <c r="CW99" s="394"/>
      <c r="CX99" s="1032"/>
      <c r="CY99" s="394"/>
      <c r="CZ99" s="1032"/>
      <c r="DA99" s="394"/>
      <c r="DB99" s="1032"/>
      <c r="DC99" s="394"/>
      <c r="DD99" s="1032"/>
      <c r="DE99" s="394"/>
      <c r="DF99" s="1032"/>
      <c r="DG99" s="394"/>
      <c r="DH99" s="1032"/>
      <c r="DI99" s="394"/>
      <c r="DJ99" s="1032"/>
      <c r="DK99" s="394"/>
      <c r="DL99" s="1032"/>
      <c r="DM99" s="394"/>
      <c r="DN99" s="1032"/>
      <c r="DO99" s="394"/>
      <c r="DP99" s="1032"/>
      <c r="DQ99" s="394"/>
      <c r="DR99" s="1032"/>
      <c r="DS99" s="394"/>
      <c r="DT99" s="1032"/>
      <c r="DU99" s="394"/>
      <c r="DV99" s="1032"/>
      <c r="DW99" s="394"/>
      <c r="DX99" s="1032"/>
      <c r="DY99" s="394"/>
      <c r="DZ99" s="1032"/>
      <c r="EA99" s="394"/>
      <c r="EB99" s="1032"/>
      <c r="EC99" s="394"/>
      <c r="ED99" s="1032"/>
      <c r="EE99" s="394"/>
      <c r="EF99" s="1032"/>
      <c r="EG99" s="394"/>
      <c r="EH99" s="1032"/>
      <c r="EI99" s="394"/>
      <c r="EJ99" s="1032"/>
      <c r="EK99" s="394"/>
      <c r="EL99" s="1032"/>
      <c r="EM99" s="394"/>
      <c r="EN99" s="1032"/>
      <c r="EO99" s="394"/>
      <c r="EP99" s="1032"/>
      <c r="EQ99" s="394"/>
      <c r="ER99" s="1032"/>
      <c r="ES99" s="394"/>
      <c r="ET99" s="1032"/>
      <c r="EU99" s="394"/>
      <c r="EV99" s="1032"/>
      <c r="EW99" s="394"/>
      <c r="EX99" s="1032"/>
      <c r="EY99" s="394"/>
      <c r="EZ99" s="1032"/>
      <c r="FA99" s="394"/>
      <c r="FB99" s="1032"/>
      <c r="FC99" s="394"/>
      <c r="FD99" s="1032"/>
      <c r="FE99" s="394"/>
      <c r="FF99" s="1032"/>
      <c r="FG99" s="394"/>
      <c r="FH99" s="1032"/>
      <c r="FI99" s="394"/>
      <c r="FJ99" s="1032"/>
      <c r="FK99" s="394"/>
      <c r="FL99" s="1032"/>
      <c r="FM99" s="394"/>
      <c r="FN99" s="1032"/>
      <c r="FO99" s="394"/>
      <c r="FP99" s="1032"/>
      <c r="FQ99" s="394"/>
      <c r="FR99" s="1032"/>
      <c r="FS99" s="394"/>
      <c r="FT99" s="1032"/>
      <c r="FU99" s="394"/>
      <c r="FV99" s="1032"/>
      <c r="FW99" s="394"/>
      <c r="FX99" s="1032"/>
      <c r="FY99" s="394"/>
      <c r="FZ99" s="1032"/>
      <c r="GA99" s="394"/>
      <c r="GB99" s="1032"/>
      <c r="GC99" s="394"/>
      <c r="GD99" s="1032"/>
      <c r="GE99" s="394"/>
      <c r="GF99" s="1032"/>
      <c r="GG99" s="394"/>
      <c r="GH99" s="1032"/>
      <c r="GI99" s="394"/>
      <c r="GJ99" s="1032"/>
      <c r="GK99" s="394"/>
      <c r="GL99" s="1032"/>
      <c r="GM99" s="394"/>
      <c r="GN99" s="1032"/>
      <c r="GO99" s="394"/>
      <c r="GP99" s="1032"/>
      <c r="GQ99" s="394"/>
      <c r="GR99" s="1032"/>
      <c r="GS99" s="394"/>
      <c r="GT99" s="1032"/>
      <c r="GU99" s="394"/>
      <c r="GV99" s="1032"/>
      <c r="GW99" s="394"/>
      <c r="GX99" s="1032"/>
      <c r="GY99" s="394"/>
      <c r="GZ99" s="1032"/>
      <c r="HA99" s="394"/>
      <c r="HB99" s="1032"/>
      <c r="HC99" s="394"/>
      <c r="HD99" s="1032"/>
      <c r="HE99" s="394"/>
      <c r="HF99" s="1032"/>
      <c r="HG99" s="394"/>
      <c r="HH99" s="1032"/>
      <c r="HI99" s="394"/>
      <c r="HJ99" s="1032"/>
      <c r="HK99" s="394"/>
      <c r="HL99" s="1032"/>
      <c r="HM99" s="394"/>
      <c r="HN99" s="1032"/>
      <c r="HO99" s="394"/>
      <c r="HP99" s="1032"/>
      <c r="HQ99" s="394"/>
      <c r="HR99" s="1032"/>
      <c r="HS99" s="394"/>
      <c r="HT99" s="1032"/>
      <c r="HU99" s="394"/>
      <c r="HV99" s="1032"/>
      <c r="HW99" s="394"/>
      <c r="HX99" s="1032"/>
      <c r="HY99" s="394"/>
      <c r="HZ99" s="1032"/>
      <c r="IA99" s="394"/>
      <c r="IB99" s="1032"/>
      <c r="IC99" s="394"/>
      <c r="ID99" s="1032"/>
      <c r="IE99" s="394"/>
      <c r="IF99" s="1032"/>
      <c r="IG99" s="394"/>
      <c r="IH99" s="1032"/>
      <c r="II99" s="394"/>
      <c r="IJ99" s="1032"/>
      <c r="IK99" s="394"/>
      <c r="IL99" s="1032"/>
      <c r="IM99" s="394"/>
      <c r="IN99" s="1032"/>
      <c r="IO99" s="394"/>
      <c r="IP99" s="1032"/>
      <c r="IQ99" s="394"/>
      <c r="IR99" s="1032"/>
      <c r="IS99" s="394"/>
      <c r="IT99" s="1032"/>
      <c r="IU99" s="394"/>
      <c r="IV99" s="1032"/>
      <c r="IW99" s="394"/>
      <c r="IX99" s="1032"/>
      <c r="IY99" s="394"/>
      <c r="IZ99" s="1032"/>
      <c r="JA99" s="394"/>
      <c r="JB99" s="1032"/>
      <c r="JC99" s="394"/>
      <c r="JD99" s="1032"/>
      <c r="JE99" s="394"/>
      <c r="JF99" s="1032"/>
      <c r="JG99" s="394"/>
      <c r="JH99" s="1032"/>
      <c r="JI99" s="394"/>
      <c r="JJ99" s="1032"/>
      <c r="JK99" s="394"/>
      <c r="JL99" s="1032"/>
      <c r="JM99" s="394"/>
      <c r="JN99" s="1032"/>
      <c r="JO99" s="394"/>
      <c r="JP99" s="1032"/>
      <c r="JQ99" s="394"/>
      <c r="JR99" s="1032"/>
      <c r="JS99" s="394"/>
      <c r="JT99" s="1032"/>
      <c r="JU99" s="394"/>
      <c r="JV99" s="1032"/>
      <c r="JW99" s="394"/>
      <c r="JX99" s="1032"/>
      <c r="JY99" s="394"/>
      <c r="JZ99" s="1032"/>
      <c r="KA99" s="394"/>
      <c r="KB99" s="1032"/>
      <c r="KC99" s="394"/>
      <c r="KD99" s="1032"/>
      <c r="KE99" s="394"/>
      <c r="KF99" s="1032"/>
      <c r="KG99" s="394"/>
      <c r="KH99" s="1032"/>
      <c r="KI99" s="394"/>
      <c r="KJ99" s="1032"/>
      <c r="KK99" s="394"/>
      <c r="KL99" s="1032"/>
      <c r="KM99" s="394"/>
      <c r="KN99" s="1032"/>
      <c r="KO99" s="394"/>
      <c r="KP99" s="1032"/>
      <c r="KQ99" s="394"/>
      <c r="KR99" s="1032"/>
      <c r="KS99" s="394"/>
      <c r="KT99" s="1032"/>
      <c r="KU99" s="394"/>
      <c r="KV99" s="1032"/>
      <c r="KW99" s="394"/>
      <c r="KX99" s="1032"/>
      <c r="KY99" s="394"/>
      <c r="KZ99" s="1032"/>
      <c r="LA99" s="394"/>
      <c r="LB99" s="1032"/>
      <c r="LC99" s="394"/>
      <c r="LD99" s="1032"/>
      <c r="LE99" s="394"/>
      <c r="LF99" s="1032"/>
      <c r="LG99" s="394"/>
      <c r="LH99" s="1032"/>
      <c r="LI99" s="394"/>
      <c r="LJ99" s="1032"/>
      <c r="LK99" s="394"/>
      <c r="LL99" s="1032"/>
      <c r="LM99" s="394"/>
      <c r="LN99" s="1032"/>
      <c r="LO99" s="394"/>
      <c r="LP99" s="1032"/>
      <c r="LQ99" s="394"/>
      <c r="LR99" s="1032"/>
      <c r="LS99" s="394"/>
      <c r="LT99" s="1032"/>
      <c r="LU99" s="394"/>
      <c r="LV99" s="1032"/>
      <c r="LW99" s="394"/>
      <c r="LX99" s="1032"/>
      <c r="LY99" s="394"/>
      <c r="LZ99" s="1032"/>
      <c r="MA99" s="394"/>
      <c r="MB99" s="1032"/>
      <c r="MC99" s="394"/>
      <c r="MD99" s="1032"/>
      <c r="ME99" s="394"/>
      <c r="MF99" s="1032"/>
      <c r="MG99" s="394"/>
      <c r="MH99" s="1032"/>
      <c r="MI99" s="394"/>
      <c r="MJ99" s="1032"/>
      <c r="MK99" s="394"/>
      <c r="ML99" s="1032"/>
      <c r="MM99" s="394"/>
      <c r="MN99" s="1032"/>
      <c r="MO99" s="394"/>
      <c r="MP99" s="1032"/>
      <c r="MQ99" s="394"/>
      <c r="MR99" s="1032"/>
      <c r="MS99" s="394"/>
      <c r="MT99" s="1032"/>
      <c r="MU99" s="394"/>
      <c r="MV99" s="1032"/>
      <c r="MW99" s="394"/>
      <c r="MX99" s="1032"/>
      <c r="MY99" s="394"/>
      <c r="MZ99" s="1032"/>
      <c r="NA99" s="394"/>
      <c r="NB99" s="1032"/>
      <c r="NC99" s="394"/>
      <c r="ND99" s="1032"/>
      <c r="NE99" s="394"/>
      <c r="NF99" s="1032"/>
      <c r="NG99" s="394"/>
      <c r="NH99" s="1032"/>
      <c r="NI99" s="394"/>
      <c r="NJ99" s="1032"/>
      <c r="NK99" s="394"/>
      <c r="NL99" s="1032"/>
      <c r="NM99" s="394"/>
      <c r="NN99" s="1032"/>
      <c r="NO99" s="394"/>
      <c r="NP99" s="1032"/>
      <c r="NQ99" s="394"/>
      <c r="NR99" s="1032"/>
      <c r="NS99" s="298" t="s">
        <v>1290</v>
      </c>
      <c r="OF99" s="767">
        <v>0</v>
      </c>
    </row>
    <row s="1644" customFormat="1" customHeight="1" ht="22.5" hidden="1">
      <c r="A100" s="2401"/>
      <c r="B100" s="520" t="s">
        <v>1061</v>
      </c>
      <c r="D100" s="674" t="s">
        <v>134</v>
      </c>
      <c r="E100" s="675" t="s">
        <v>1593</v>
      </c>
      <c r="F100" s="730" t="s">
        <v>779</v>
      </c>
      <c r="G100" s="394"/>
      <c r="H100" s="1032"/>
      <c r="I100" s="394"/>
      <c r="J100" s="1032"/>
      <c r="K100" s="394"/>
      <c r="L100" s="1032"/>
      <c r="M100" s="394"/>
      <c r="N100" s="1032"/>
      <c r="O100" s="394"/>
      <c r="P100" s="1032"/>
      <c r="Q100" s="394"/>
      <c r="R100" s="1032"/>
      <c r="S100" s="394"/>
      <c r="T100" s="1032"/>
      <c r="U100" s="394"/>
      <c r="V100" s="1032"/>
      <c r="W100" s="394"/>
      <c r="X100" s="1032"/>
      <c r="Y100" s="394"/>
      <c r="Z100" s="1032"/>
      <c r="AA100" s="394"/>
      <c r="AB100" s="1032"/>
      <c r="AC100" s="394"/>
      <c r="AD100" s="1032"/>
      <c r="AE100" s="394"/>
      <c r="AF100" s="1032"/>
      <c r="AG100" s="394"/>
      <c r="AH100" s="1032"/>
      <c r="AI100" s="394"/>
      <c r="AJ100" s="1032"/>
      <c r="AK100" s="394"/>
      <c r="AL100" s="1032"/>
      <c r="AM100" s="394"/>
      <c r="AN100" s="1032"/>
      <c r="AO100" s="394"/>
      <c r="AP100" s="1032"/>
      <c r="AQ100" s="394"/>
      <c r="AR100" s="1032"/>
      <c r="AS100" s="394"/>
      <c r="AT100" s="1032"/>
      <c r="AU100" s="394"/>
      <c r="AV100" s="1032"/>
      <c r="AW100" s="394"/>
      <c r="AX100" s="1032"/>
      <c r="AY100" s="394"/>
      <c r="AZ100" s="1032"/>
      <c r="BA100" s="394"/>
      <c r="BB100" s="1032"/>
      <c r="BC100" s="394"/>
      <c r="BD100" s="1032"/>
      <c r="BE100" s="394"/>
      <c r="BF100" s="1032"/>
      <c r="BG100" s="394"/>
      <c r="BH100" s="1032"/>
      <c r="BI100" s="394"/>
      <c r="BJ100" s="1032"/>
      <c r="BK100" s="394"/>
      <c r="BL100" s="1032"/>
      <c r="BM100" s="394"/>
      <c r="BN100" s="1032"/>
      <c r="BO100" s="394"/>
      <c r="BP100" s="1032"/>
      <c r="BQ100" s="394"/>
      <c r="BR100" s="1032"/>
      <c r="BS100" s="394"/>
      <c r="BT100" s="1032"/>
      <c r="BU100" s="394"/>
      <c r="BV100" s="1032"/>
      <c r="BW100" s="394"/>
      <c r="BX100" s="1032"/>
      <c r="BY100" s="394"/>
      <c r="BZ100" s="1032"/>
      <c r="CA100" s="394"/>
      <c r="CB100" s="1032"/>
      <c r="CC100" s="394"/>
      <c r="CD100" s="1032"/>
      <c r="CE100" s="394"/>
      <c r="CF100" s="1032"/>
      <c r="CG100" s="394"/>
      <c r="CH100" s="1032"/>
      <c r="CI100" s="394"/>
      <c r="CJ100" s="1032"/>
      <c r="CK100" s="394"/>
      <c r="CL100" s="1032"/>
      <c r="CM100" s="394"/>
      <c r="CN100" s="1032"/>
      <c r="CO100" s="394"/>
      <c r="CP100" s="1032"/>
      <c r="CQ100" s="394"/>
      <c r="CR100" s="1032"/>
      <c r="CS100" s="394"/>
      <c r="CT100" s="1032"/>
      <c r="CU100" s="394"/>
      <c r="CV100" s="1032"/>
      <c r="CW100" s="394"/>
      <c r="CX100" s="1032"/>
      <c r="CY100" s="394"/>
      <c r="CZ100" s="1032"/>
      <c r="DA100" s="394"/>
      <c r="DB100" s="1032"/>
      <c r="DC100" s="394"/>
      <c r="DD100" s="1032"/>
      <c r="DE100" s="394"/>
      <c r="DF100" s="1032"/>
      <c r="DG100" s="394"/>
      <c r="DH100" s="1032"/>
      <c r="DI100" s="394"/>
      <c r="DJ100" s="1032"/>
      <c r="DK100" s="394"/>
      <c r="DL100" s="1032"/>
      <c r="DM100" s="394"/>
      <c r="DN100" s="1032"/>
      <c r="DO100" s="394"/>
      <c r="DP100" s="1032"/>
      <c r="DQ100" s="394"/>
      <c r="DR100" s="1032"/>
      <c r="DS100" s="394"/>
      <c r="DT100" s="1032"/>
      <c r="DU100" s="394"/>
      <c r="DV100" s="1032"/>
      <c r="DW100" s="394"/>
      <c r="DX100" s="1032"/>
      <c r="DY100" s="394"/>
      <c r="DZ100" s="1032"/>
      <c r="EA100" s="394"/>
      <c r="EB100" s="1032"/>
      <c r="EC100" s="394"/>
      <c r="ED100" s="1032"/>
      <c r="EE100" s="394"/>
      <c r="EF100" s="1032"/>
      <c r="EG100" s="394"/>
      <c r="EH100" s="1032"/>
      <c r="EI100" s="394"/>
      <c r="EJ100" s="1032"/>
      <c r="EK100" s="394"/>
      <c r="EL100" s="1032"/>
      <c r="EM100" s="394"/>
      <c r="EN100" s="1032"/>
      <c r="EO100" s="394"/>
      <c r="EP100" s="1032"/>
      <c r="EQ100" s="394"/>
      <c r="ER100" s="1032"/>
      <c r="ES100" s="394"/>
      <c r="ET100" s="1032"/>
      <c r="EU100" s="394"/>
      <c r="EV100" s="1032"/>
      <c r="EW100" s="394"/>
      <c r="EX100" s="1032"/>
      <c r="EY100" s="394"/>
      <c r="EZ100" s="1032"/>
      <c r="FA100" s="394"/>
      <c r="FB100" s="1032"/>
      <c r="FC100" s="394"/>
      <c r="FD100" s="1032"/>
      <c r="FE100" s="394"/>
      <c r="FF100" s="1032"/>
      <c r="FG100" s="394"/>
      <c r="FH100" s="1032"/>
      <c r="FI100" s="394"/>
      <c r="FJ100" s="1032"/>
      <c r="FK100" s="394"/>
      <c r="FL100" s="1032"/>
      <c r="FM100" s="394"/>
      <c r="FN100" s="1032"/>
      <c r="FO100" s="394"/>
      <c r="FP100" s="1032"/>
      <c r="FQ100" s="394"/>
      <c r="FR100" s="1032"/>
      <c r="FS100" s="394"/>
      <c r="FT100" s="1032"/>
      <c r="FU100" s="394"/>
      <c r="FV100" s="1032"/>
      <c r="FW100" s="394"/>
      <c r="FX100" s="1032"/>
      <c r="FY100" s="394"/>
      <c r="FZ100" s="1032"/>
      <c r="GA100" s="394"/>
      <c r="GB100" s="1032"/>
      <c r="GC100" s="394"/>
      <c r="GD100" s="1032"/>
      <c r="GE100" s="394"/>
      <c r="GF100" s="1032"/>
      <c r="GG100" s="394"/>
      <c r="GH100" s="1032"/>
      <c r="GI100" s="394"/>
      <c r="GJ100" s="1032"/>
      <c r="GK100" s="394"/>
      <c r="GL100" s="1032"/>
      <c r="GM100" s="394"/>
      <c r="GN100" s="1032"/>
      <c r="GO100" s="394"/>
      <c r="GP100" s="1032"/>
      <c r="GQ100" s="394"/>
      <c r="GR100" s="1032"/>
      <c r="GS100" s="394"/>
      <c r="GT100" s="1032"/>
      <c r="GU100" s="394"/>
      <c r="GV100" s="1032"/>
      <c r="GW100" s="394"/>
      <c r="GX100" s="1032"/>
      <c r="GY100" s="394"/>
      <c r="GZ100" s="1032"/>
      <c r="HA100" s="394"/>
      <c r="HB100" s="1032"/>
      <c r="HC100" s="394"/>
      <c r="HD100" s="1032"/>
      <c r="HE100" s="394"/>
      <c r="HF100" s="1032"/>
      <c r="HG100" s="394"/>
      <c r="HH100" s="1032"/>
      <c r="HI100" s="394"/>
      <c r="HJ100" s="1032"/>
      <c r="HK100" s="394"/>
      <c r="HL100" s="1032"/>
      <c r="HM100" s="394"/>
      <c r="HN100" s="1032"/>
      <c r="HO100" s="394"/>
      <c r="HP100" s="1032"/>
      <c r="HQ100" s="394"/>
      <c r="HR100" s="1032"/>
      <c r="HS100" s="394"/>
      <c r="HT100" s="1032"/>
      <c r="HU100" s="394"/>
      <c r="HV100" s="1032"/>
      <c r="HW100" s="394"/>
      <c r="HX100" s="1032"/>
      <c r="HY100" s="394"/>
      <c r="HZ100" s="1032"/>
      <c r="IA100" s="394"/>
      <c r="IB100" s="1032"/>
      <c r="IC100" s="394"/>
      <c r="ID100" s="1032"/>
      <c r="IE100" s="394"/>
      <c r="IF100" s="1032"/>
      <c r="IG100" s="394"/>
      <c r="IH100" s="1032"/>
      <c r="II100" s="394"/>
      <c r="IJ100" s="1032"/>
      <c r="IK100" s="394"/>
      <c r="IL100" s="1032"/>
      <c r="IM100" s="394"/>
      <c r="IN100" s="1032"/>
      <c r="IO100" s="394"/>
      <c r="IP100" s="1032"/>
      <c r="IQ100" s="394"/>
      <c r="IR100" s="1032"/>
      <c r="IS100" s="394"/>
      <c r="IT100" s="1032"/>
      <c r="IU100" s="394"/>
      <c r="IV100" s="1032"/>
      <c r="IW100" s="394"/>
      <c r="IX100" s="1032"/>
      <c r="IY100" s="394"/>
      <c r="IZ100" s="1032"/>
      <c r="JA100" s="394"/>
      <c r="JB100" s="1032"/>
      <c r="JC100" s="394"/>
      <c r="JD100" s="1032"/>
      <c r="JE100" s="394"/>
      <c r="JF100" s="1032"/>
      <c r="JG100" s="394"/>
      <c r="JH100" s="1032"/>
      <c r="JI100" s="394"/>
      <c r="JJ100" s="1032"/>
      <c r="JK100" s="394"/>
      <c r="JL100" s="1032"/>
      <c r="JM100" s="394"/>
      <c r="JN100" s="1032"/>
      <c r="JO100" s="394"/>
      <c r="JP100" s="1032"/>
      <c r="JQ100" s="394"/>
      <c r="JR100" s="1032"/>
      <c r="JS100" s="394"/>
      <c r="JT100" s="1032"/>
      <c r="JU100" s="394"/>
      <c r="JV100" s="1032"/>
      <c r="JW100" s="394"/>
      <c r="JX100" s="1032"/>
      <c r="JY100" s="394"/>
      <c r="JZ100" s="1032"/>
      <c r="KA100" s="394"/>
      <c r="KB100" s="1032"/>
      <c r="KC100" s="394"/>
      <c r="KD100" s="1032"/>
      <c r="KE100" s="394"/>
      <c r="KF100" s="1032"/>
      <c r="KG100" s="394"/>
      <c r="KH100" s="1032"/>
      <c r="KI100" s="394"/>
      <c r="KJ100" s="1032"/>
      <c r="KK100" s="394"/>
      <c r="KL100" s="1032"/>
      <c r="KM100" s="394"/>
      <c r="KN100" s="1032"/>
      <c r="KO100" s="394"/>
      <c r="KP100" s="1032"/>
      <c r="KQ100" s="394"/>
      <c r="KR100" s="1032"/>
      <c r="KS100" s="394"/>
      <c r="KT100" s="1032"/>
      <c r="KU100" s="394"/>
      <c r="KV100" s="1032"/>
      <c r="KW100" s="394"/>
      <c r="KX100" s="1032"/>
      <c r="KY100" s="394"/>
      <c r="KZ100" s="1032"/>
      <c r="LA100" s="394"/>
      <c r="LB100" s="1032"/>
      <c r="LC100" s="394"/>
      <c r="LD100" s="1032"/>
      <c r="LE100" s="394"/>
      <c r="LF100" s="1032"/>
      <c r="LG100" s="394"/>
      <c r="LH100" s="1032"/>
      <c r="LI100" s="394"/>
      <c r="LJ100" s="1032"/>
      <c r="LK100" s="394"/>
      <c r="LL100" s="1032"/>
      <c r="LM100" s="394"/>
      <c r="LN100" s="1032"/>
      <c r="LO100" s="394"/>
      <c r="LP100" s="1032"/>
      <c r="LQ100" s="394"/>
      <c r="LR100" s="1032"/>
      <c r="LS100" s="394"/>
      <c r="LT100" s="1032"/>
      <c r="LU100" s="394"/>
      <c r="LV100" s="1032"/>
      <c r="LW100" s="394"/>
      <c r="LX100" s="1032"/>
      <c r="LY100" s="394"/>
      <c r="LZ100" s="1032"/>
      <c r="MA100" s="394"/>
      <c r="MB100" s="1032"/>
      <c r="MC100" s="394"/>
      <c r="MD100" s="1032"/>
      <c r="ME100" s="394"/>
      <c r="MF100" s="1032"/>
      <c r="MG100" s="394"/>
      <c r="MH100" s="1032"/>
      <c r="MI100" s="394"/>
      <c r="MJ100" s="1032"/>
      <c r="MK100" s="394"/>
      <c r="ML100" s="1032"/>
      <c r="MM100" s="394"/>
      <c r="MN100" s="1032"/>
      <c r="MO100" s="394"/>
      <c r="MP100" s="1032"/>
      <c r="MQ100" s="394"/>
      <c r="MR100" s="1032"/>
      <c r="MS100" s="394"/>
      <c r="MT100" s="1032"/>
      <c r="MU100" s="394"/>
      <c r="MV100" s="1032"/>
      <c r="MW100" s="394"/>
      <c r="MX100" s="1032"/>
      <c r="MY100" s="394"/>
      <c r="MZ100" s="1032"/>
      <c r="NA100" s="394"/>
      <c r="NB100" s="1032"/>
      <c r="NC100" s="394"/>
      <c r="ND100" s="1032"/>
      <c r="NE100" s="394"/>
      <c r="NF100" s="1032"/>
      <c r="NG100" s="394"/>
      <c r="NH100" s="1032"/>
      <c r="NI100" s="394"/>
      <c r="NJ100" s="1032"/>
      <c r="NK100" s="394"/>
      <c r="NL100" s="1032"/>
      <c r="NM100" s="394"/>
      <c r="NN100" s="1032"/>
      <c r="NO100" s="394"/>
      <c r="NP100" s="1032"/>
      <c r="NQ100" s="394"/>
      <c r="NR100" s="1032"/>
      <c r="NS100" s="298" t="s">
        <v>1290</v>
      </c>
      <c r="OF100" s="767">
        <v>0</v>
      </c>
    </row>
    <row s="1644" customFormat="1" customHeight="1" ht="11.549999999999999">
      <c r="A101" s="1042"/>
      <c r="B101" s="527"/>
      <c r="D101" s="1043"/>
      <c r="E101" s="1044"/>
      <c r="K101" s="1644"/>
      <c r="L101" s="1644"/>
      <c r="M101" s="1644"/>
      <c r="N101" s="1644"/>
      <c r="O101" s="1644"/>
      <c r="P101" s="1644"/>
      <c r="Q101" s="1644"/>
      <c r="R101" s="1644"/>
      <c r="S101" s="1644"/>
      <c r="T101" s="1644"/>
      <c r="U101" s="1644"/>
      <c r="V101" s="1644"/>
      <c r="W101" s="1644"/>
      <c r="X101" s="1644"/>
      <c r="Y101" s="1644"/>
      <c r="Z101" s="1644"/>
      <c r="AA101" s="1644"/>
      <c r="AB101" s="1644"/>
      <c r="AC101" s="1644"/>
      <c r="AD101" s="1644"/>
      <c r="AE101" s="1644"/>
      <c r="AF101" s="1644"/>
      <c r="AG101" s="1644"/>
      <c r="AH101" s="1644"/>
      <c r="AI101" s="1644"/>
      <c r="AJ101" s="1644"/>
      <c r="AK101" s="1644"/>
      <c r="AL101" s="1644"/>
      <c r="AM101" s="1644"/>
      <c r="AN101" s="1644"/>
      <c r="AO101" s="1644"/>
      <c r="AP101" s="1644"/>
      <c r="AQ101" s="1644"/>
      <c r="AR101" s="1644"/>
      <c r="AS101" s="1644"/>
      <c r="AT101" s="1644"/>
      <c r="AU101" s="1644"/>
      <c r="AV101" s="1644"/>
      <c r="AW101" s="1644"/>
      <c r="AX101" s="1644"/>
      <c r="AY101" s="1644"/>
      <c r="AZ101" s="1644"/>
      <c r="BA101" s="1644"/>
      <c r="BB101" s="1644"/>
      <c r="BC101" s="1644"/>
      <c r="BD101" s="1644"/>
      <c r="BE101" s="1644"/>
      <c r="BF101" s="1644"/>
      <c r="BG101" s="1644"/>
      <c r="BH101" s="1644"/>
      <c r="BI101" s="1644"/>
      <c r="BJ101" s="1644"/>
      <c r="BK101" s="1644"/>
      <c r="BL101" s="1644"/>
      <c r="BM101" s="1644"/>
      <c r="BN101" s="1644"/>
      <c r="BO101" s="1644"/>
      <c r="BP101" s="1644"/>
      <c r="BQ101" s="1644"/>
      <c r="BR101" s="1644"/>
      <c r="BS101" s="1644"/>
      <c r="BT101" s="1644"/>
      <c r="BU101" s="1644"/>
      <c r="BV101" s="1644"/>
      <c r="BW101" s="1644"/>
      <c r="BX101" s="1644"/>
      <c r="BY101" s="1644"/>
      <c r="BZ101" s="1644"/>
      <c r="CA101" s="1644"/>
      <c r="CB101" s="1644"/>
      <c r="CC101" s="1644"/>
      <c r="CD101" s="1644"/>
      <c r="CE101" s="1644"/>
      <c r="CF101" s="1644"/>
      <c r="CG101" s="1644"/>
      <c r="CH101" s="1644"/>
      <c r="CI101" s="1644"/>
      <c r="CJ101" s="1644"/>
      <c r="CK101" s="1644"/>
      <c r="CL101" s="1644"/>
      <c r="CM101" s="1644"/>
      <c r="CN101" s="1644"/>
      <c r="CO101" s="1644"/>
      <c r="CP101" s="1644"/>
      <c r="CQ101" s="1644"/>
      <c r="CR101" s="1644"/>
      <c r="CS101" s="1644"/>
      <c r="CT101" s="1644"/>
      <c r="CU101" s="1644"/>
      <c r="CV101" s="1644"/>
      <c r="CW101" s="1644"/>
      <c r="CX101" s="1644"/>
      <c r="CY101" s="1644"/>
      <c r="CZ101" s="1644"/>
      <c r="DA101" s="1644"/>
      <c r="DB101" s="1644"/>
      <c r="DC101" s="1644"/>
      <c r="DD101" s="1644"/>
      <c r="DE101" s="1644"/>
      <c r="DF101" s="1644"/>
      <c r="DG101" s="1644"/>
      <c r="DH101" s="1644"/>
      <c r="DI101" s="1644"/>
      <c r="DJ101" s="1644"/>
      <c r="DK101" s="1644"/>
      <c r="DL101" s="1644"/>
      <c r="DM101" s="1644"/>
      <c r="DN101" s="1644"/>
      <c r="DO101" s="1644"/>
      <c r="DP101" s="1644"/>
      <c r="DQ101" s="1644"/>
      <c r="DR101" s="1644"/>
      <c r="DS101" s="1644"/>
      <c r="DT101" s="1644"/>
      <c r="DU101" s="1644"/>
      <c r="DV101" s="1644"/>
      <c r="DW101" s="1644"/>
      <c r="DX101" s="1644"/>
      <c r="DY101" s="1644"/>
      <c r="DZ101" s="1644"/>
      <c r="EA101" s="1644"/>
      <c r="EB101" s="1644"/>
      <c r="EC101" s="1644"/>
      <c r="ED101" s="1644"/>
      <c r="EE101" s="1644"/>
      <c r="EF101" s="1644"/>
      <c r="EG101" s="1644"/>
      <c r="EH101" s="1644"/>
      <c r="EI101" s="1644"/>
      <c r="EJ101" s="1644"/>
      <c r="EK101" s="1644"/>
      <c r="EL101" s="1644"/>
      <c r="EM101" s="1644"/>
      <c r="EN101" s="1644"/>
      <c r="EO101" s="1644"/>
      <c r="EP101" s="1644"/>
      <c r="EQ101" s="1644"/>
      <c r="ER101" s="1644"/>
      <c r="ES101" s="1644"/>
      <c r="ET101" s="1644"/>
      <c r="EU101" s="1644"/>
      <c r="EV101" s="1644"/>
      <c r="EW101" s="1644"/>
      <c r="EX101" s="1644"/>
      <c r="EY101" s="1644"/>
      <c r="EZ101" s="1644"/>
      <c r="FA101" s="1644"/>
      <c r="FB101" s="1644"/>
      <c r="FC101" s="1644"/>
      <c r="FD101" s="1644"/>
      <c r="FE101" s="1644"/>
      <c r="FF101" s="1644"/>
      <c r="FG101" s="1644"/>
      <c r="FH101" s="1644"/>
      <c r="FI101" s="1644"/>
      <c r="FJ101" s="1644"/>
      <c r="FK101" s="1644"/>
      <c r="FL101" s="1644"/>
      <c r="FM101" s="1644"/>
      <c r="FN101" s="1644"/>
      <c r="FO101" s="1644"/>
      <c r="FP101" s="1644"/>
      <c r="FQ101" s="1644"/>
      <c r="FR101" s="1644"/>
      <c r="FS101" s="1644"/>
      <c r="FT101" s="1644"/>
      <c r="FU101" s="1644"/>
      <c r="FV101" s="1644"/>
      <c r="FW101" s="1644"/>
      <c r="FX101" s="1644"/>
      <c r="FY101" s="1644"/>
      <c r="FZ101" s="1644"/>
      <c r="GA101" s="1644"/>
      <c r="GB101" s="1644"/>
      <c r="GC101" s="1644"/>
      <c r="GD101" s="1644"/>
      <c r="GE101" s="1644"/>
      <c r="GF101" s="1644"/>
      <c r="GG101" s="1644"/>
      <c r="GH101" s="1644"/>
      <c r="GI101" s="1644"/>
      <c r="GJ101" s="1644"/>
      <c r="GK101" s="1644"/>
      <c r="GL101" s="1644"/>
      <c r="GM101" s="1644"/>
      <c r="GN101" s="1644"/>
      <c r="GO101" s="1644"/>
      <c r="GP101" s="1644"/>
      <c r="GQ101" s="1644"/>
      <c r="GR101" s="1644"/>
      <c r="GS101" s="1644"/>
      <c r="GT101" s="1644"/>
      <c r="GU101" s="1644"/>
      <c r="GV101" s="1644"/>
      <c r="GW101" s="1644"/>
      <c r="GX101" s="1644"/>
      <c r="GY101" s="1644"/>
      <c r="GZ101" s="1644"/>
      <c r="HA101" s="1644"/>
      <c r="HB101" s="1644"/>
      <c r="HC101" s="1644"/>
      <c r="HD101" s="1644"/>
      <c r="HE101" s="1644"/>
      <c r="HF101" s="1644"/>
      <c r="HG101" s="1644"/>
      <c r="HH101" s="1644"/>
      <c r="HI101" s="1644"/>
      <c r="HJ101" s="1644"/>
      <c r="HK101" s="1644"/>
      <c r="HL101" s="1644"/>
      <c r="HM101" s="1644"/>
      <c r="HN101" s="1644"/>
      <c r="HO101" s="1644"/>
      <c r="HP101" s="1644"/>
      <c r="HQ101" s="1644"/>
      <c r="HR101" s="1644"/>
      <c r="HS101" s="1644"/>
      <c r="HT101" s="1644"/>
      <c r="HU101" s="1644"/>
      <c r="HV101" s="1644"/>
      <c r="HW101" s="1644"/>
      <c r="HX101" s="1644"/>
      <c r="HY101" s="1644"/>
      <c r="HZ101" s="1644"/>
      <c r="IA101" s="1644"/>
      <c r="IB101" s="1644"/>
      <c r="IC101" s="1644"/>
      <c r="ID101" s="1644"/>
      <c r="IE101" s="1644"/>
      <c r="IF101" s="1644"/>
      <c r="IG101" s="1644"/>
      <c r="IH101" s="1644"/>
      <c r="II101" s="1644"/>
      <c r="IJ101" s="1644"/>
      <c r="IK101" s="1644"/>
      <c r="IL101" s="1644"/>
      <c r="IM101" s="1644"/>
      <c r="IN101" s="1644"/>
      <c r="IO101" s="1644"/>
      <c r="IP101" s="1644"/>
      <c r="IQ101" s="1644"/>
      <c r="IR101" s="1644"/>
      <c r="IS101" s="1644"/>
      <c r="IT101" s="1644"/>
      <c r="IU101" s="1644"/>
      <c r="IV101" s="1644"/>
      <c r="IW101" s="1644"/>
      <c r="IX101" s="1644"/>
      <c r="IY101" s="1644"/>
      <c r="IZ101" s="1644"/>
      <c r="JA101" s="1644"/>
      <c r="JB101" s="1644"/>
      <c r="JC101" s="1644"/>
      <c r="JD101" s="1644"/>
      <c r="JE101" s="1644"/>
      <c r="JF101" s="1644"/>
      <c r="JG101" s="1644"/>
      <c r="JH101" s="1644"/>
      <c r="JI101" s="1644"/>
      <c r="JJ101" s="1644"/>
      <c r="JK101" s="1644"/>
      <c r="JL101" s="1644"/>
      <c r="JM101" s="1644"/>
      <c r="JN101" s="1644"/>
      <c r="JO101" s="1644"/>
      <c r="JP101" s="1644"/>
      <c r="JQ101" s="1644"/>
      <c r="JR101" s="1644"/>
      <c r="JS101" s="1644"/>
      <c r="JT101" s="1644"/>
      <c r="JU101" s="1644"/>
      <c r="JV101" s="1644"/>
      <c r="JW101" s="1644"/>
      <c r="JX101" s="1644"/>
      <c r="JY101" s="1644"/>
      <c r="JZ101" s="1644"/>
      <c r="KA101" s="1644"/>
      <c r="KB101" s="1644"/>
      <c r="KC101" s="1644"/>
      <c r="KD101" s="1644"/>
      <c r="KE101" s="1644"/>
      <c r="KF101" s="1644"/>
      <c r="KG101" s="1644"/>
      <c r="KH101" s="1644"/>
      <c r="KI101" s="1644"/>
      <c r="KJ101" s="1644"/>
      <c r="KK101" s="1644"/>
      <c r="KL101" s="1644"/>
      <c r="KM101" s="1644"/>
      <c r="KN101" s="1644"/>
      <c r="KO101" s="1644"/>
      <c r="KP101" s="1644"/>
      <c r="KQ101" s="1644"/>
      <c r="KR101" s="1644"/>
      <c r="KS101" s="1644"/>
      <c r="KT101" s="1644"/>
      <c r="KU101" s="1644"/>
      <c r="KV101" s="1644"/>
      <c r="KW101" s="1644"/>
      <c r="KX101" s="1644"/>
      <c r="KY101" s="1644"/>
      <c r="KZ101" s="1644"/>
      <c r="LA101" s="1644"/>
      <c r="LB101" s="1644"/>
      <c r="LC101" s="1644"/>
      <c r="LD101" s="1644"/>
      <c r="LE101" s="1644"/>
      <c r="LF101" s="1644"/>
      <c r="LG101" s="1644"/>
      <c r="LH101" s="1644"/>
      <c r="LI101" s="1644"/>
      <c r="LJ101" s="1644"/>
      <c r="LK101" s="1644"/>
      <c r="LL101" s="1644"/>
      <c r="LM101" s="1644"/>
      <c r="LN101" s="1644"/>
      <c r="LO101" s="1644"/>
      <c r="LP101" s="1644"/>
      <c r="LQ101" s="1644"/>
      <c r="LR101" s="1644"/>
      <c r="LS101" s="1644"/>
      <c r="LT101" s="1644"/>
      <c r="LU101" s="1644"/>
      <c r="LV101" s="1644"/>
      <c r="LW101" s="1644"/>
      <c r="LX101" s="1644"/>
      <c r="LY101" s="1644"/>
      <c r="LZ101" s="1644"/>
      <c r="MA101" s="1644"/>
      <c r="MB101" s="1644"/>
      <c r="MC101" s="1644"/>
      <c r="MD101" s="1644"/>
      <c r="ME101" s="1644"/>
      <c r="MF101" s="1644"/>
      <c r="MG101" s="1644"/>
      <c r="MH101" s="1644"/>
      <c r="MI101" s="1644"/>
      <c r="MJ101" s="1644"/>
      <c r="MK101" s="1644"/>
      <c r="ML101" s="1644"/>
      <c r="MM101" s="1644"/>
      <c r="MN101" s="1644"/>
      <c r="MO101" s="1644"/>
      <c r="MP101" s="1644"/>
      <c r="MQ101" s="1644"/>
      <c r="MR101" s="1644"/>
      <c r="MS101" s="1644"/>
      <c r="MT101" s="1644"/>
      <c r="MU101" s="1644"/>
      <c r="MV101" s="1644"/>
      <c r="MW101" s="1644"/>
      <c r="MX101" s="1644"/>
      <c r="MY101" s="1644"/>
      <c r="MZ101" s="1644"/>
      <c r="NA101" s="1644"/>
      <c r="NB101" s="1644"/>
      <c r="NC101" s="1644"/>
      <c r="ND101" s="1644"/>
      <c r="NE101" s="1644"/>
      <c r="NF101" s="1644"/>
      <c r="NG101" s="1644"/>
      <c r="NH101" s="1644"/>
      <c r="NI101" s="1644"/>
      <c r="NJ101" s="1644"/>
      <c r="NK101" s="1644"/>
      <c r="NL101" s="1644"/>
      <c r="NM101" s="1644"/>
      <c r="NN101" s="1644"/>
      <c r="NO101" s="1644"/>
      <c r="NP101" s="1644"/>
      <c r="NQ101" s="1644"/>
      <c r="NR101" s="1644"/>
      <c r="OF101" s="518">
        <v>11</v>
      </c>
    </row>
    <row customHeight="1" ht="22.5" hidden="1">
      <c r="A102" s="545" t="s">
        <v>82</v>
      </c>
      <c r="B102" s="520">
        <v>0</v>
      </c>
      <c r="C102" s="514">
        <v>3</v>
      </c>
      <c r="D102" s="514">
        <v>7</v>
      </c>
      <c r="E102" s="514">
        <v>69</v>
      </c>
      <c r="F102" s="514">
        <v>10</v>
      </c>
      <c r="G102" s="514">
        <v>0</v>
      </c>
      <c r="H102" s="514">
        <v>0</v>
      </c>
      <c r="I102" s="767">
        <v>43</v>
      </c>
      <c r="J102" s="767">
        <v>43</v>
      </c>
      <c r="K102" s="1644">
        <v>0</v>
      </c>
      <c r="L102" s="1644">
        <v>0</v>
      </c>
      <c r="M102" s="1644">
        <v>0</v>
      </c>
      <c r="N102" s="1644">
        <v>0</v>
      </c>
      <c r="O102" s="1644">
        <v>0</v>
      </c>
      <c r="P102" s="1644">
        <v>0</v>
      </c>
      <c r="Q102" s="1644">
        <v>0</v>
      </c>
      <c r="R102" s="1644">
        <v>0</v>
      </c>
      <c r="S102" s="1644">
        <v>0</v>
      </c>
      <c r="T102" s="1644">
        <v>0</v>
      </c>
      <c r="U102" s="1644">
        <v>0</v>
      </c>
      <c r="V102" s="1644">
        <v>0</v>
      </c>
      <c r="W102" s="1644">
        <v>0</v>
      </c>
      <c r="X102" s="1644">
        <v>0</v>
      </c>
      <c r="Y102" s="1644">
        <v>0</v>
      </c>
      <c r="Z102" s="1644">
        <v>0</v>
      </c>
      <c r="AA102" s="1644">
        <v>0</v>
      </c>
      <c r="AB102" s="1644">
        <v>0</v>
      </c>
      <c r="AC102" s="1644">
        <v>0</v>
      </c>
      <c r="AD102" s="1644">
        <v>0</v>
      </c>
      <c r="AE102" s="1644">
        <v>0</v>
      </c>
      <c r="AF102" s="1644">
        <v>0</v>
      </c>
      <c r="AG102" s="1644">
        <v>0</v>
      </c>
      <c r="AH102" s="1644">
        <v>0</v>
      </c>
      <c r="AI102" s="1644">
        <v>0</v>
      </c>
      <c r="AJ102" s="1644">
        <v>0</v>
      </c>
      <c r="AK102" s="1644">
        <v>0</v>
      </c>
      <c r="AL102" s="1644">
        <v>0</v>
      </c>
      <c r="AM102" s="1644">
        <v>0</v>
      </c>
      <c r="AN102" s="1644">
        <v>0</v>
      </c>
      <c r="AO102" s="1644">
        <v>0</v>
      </c>
      <c r="AP102" s="1644">
        <v>0</v>
      </c>
      <c r="AQ102" s="1644">
        <v>0</v>
      </c>
      <c r="AR102" s="1644">
        <v>0</v>
      </c>
      <c r="AS102" s="1644">
        <v>0</v>
      </c>
      <c r="AT102" s="1644">
        <v>0</v>
      </c>
      <c r="AU102" s="1644">
        <v>0</v>
      </c>
      <c r="AV102" s="1644">
        <v>0</v>
      </c>
      <c r="AW102" s="1644">
        <v>0</v>
      </c>
      <c r="AX102" s="1644">
        <v>0</v>
      </c>
      <c r="AY102" s="1644">
        <v>0</v>
      </c>
      <c r="AZ102" s="1644">
        <v>0</v>
      </c>
      <c r="BA102" s="1644">
        <v>0</v>
      </c>
      <c r="BB102" s="1644">
        <v>0</v>
      </c>
      <c r="BC102" s="1644">
        <v>0</v>
      </c>
      <c r="BD102" s="1644">
        <v>0</v>
      </c>
      <c r="BE102" s="1644">
        <v>0</v>
      </c>
      <c r="BF102" s="1644">
        <v>0</v>
      </c>
      <c r="BG102" s="1644">
        <v>0</v>
      </c>
      <c r="BH102" s="1644">
        <v>0</v>
      </c>
      <c r="BI102" s="1644">
        <v>0</v>
      </c>
      <c r="BJ102" s="1644">
        <v>0</v>
      </c>
      <c r="BK102" s="1644">
        <v>0</v>
      </c>
      <c r="BL102" s="1644">
        <v>0</v>
      </c>
      <c r="BM102" s="1644">
        <v>0</v>
      </c>
      <c r="BN102" s="1644">
        <v>0</v>
      </c>
      <c r="BO102" s="1644">
        <v>0</v>
      </c>
      <c r="BP102" s="1644">
        <v>0</v>
      </c>
      <c r="BQ102" s="1644">
        <v>0</v>
      </c>
      <c r="BR102" s="1644">
        <v>0</v>
      </c>
      <c r="BS102" s="1644">
        <v>0</v>
      </c>
      <c r="BT102" s="1644">
        <v>0</v>
      </c>
      <c r="BU102" s="1644">
        <v>0</v>
      </c>
      <c r="BV102" s="1644">
        <v>0</v>
      </c>
      <c r="BW102" s="1644">
        <v>0</v>
      </c>
      <c r="BX102" s="1644">
        <v>0</v>
      </c>
      <c r="BY102" s="1644">
        <v>0</v>
      </c>
      <c r="BZ102" s="1644">
        <v>0</v>
      </c>
      <c r="CA102" s="1644">
        <v>0</v>
      </c>
      <c r="CB102" s="1644">
        <v>0</v>
      </c>
      <c r="CC102" s="1644">
        <v>0</v>
      </c>
      <c r="CD102" s="1644">
        <v>0</v>
      </c>
      <c r="CE102" s="1644">
        <v>0</v>
      </c>
      <c r="CF102" s="1644">
        <v>0</v>
      </c>
      <c r="CG102" s="1644">
        <v>0</v>
      </c>
      <c r="CH102" s="1644">
        <v>0</v>
      </c>
      <c r="CI102" s="1644">
        <v>0</v>
      </c>
      <c r="CJ102" s="1644">
        <v>0</v>
      </c>
      <c r="CK102" s="1644">
        <v>0</v>
      </c>
      <c r="CL102" s="1644">
        <v>0</v>
      </c>
      <c r="CM102" s="1644">
        <v>0</v>
      </c>
      <c r="CN102" s="1644">
        <v>0</v>
      </c>
      <c r="CO102" s="1644">
        <v>0</v>
      </c>
      <c r="CP102" s="1644">
        <v>0</v>
      </c>
      <c r="CQ102" s="1644">
        <v>0</v>
      </c>
      <c r="CR102" s="1644">
        <v>0</v>
      </c>
      <c r="CS102" s="1644">
        <v>0</v>
      </c>
      <c r="CT102" s="1644">
        <v>0</v>
      </c>
      <c r="CU102" s="1644">
        <v>0</v>
      </c>
      <c r="CV102" s="1644">
        <v>0</v>
      </c>
      <c r="CW102" s="1644">
        <v>0</v>
      </c>
      <c r="CX102" s="1644">
        <v>0</v>
      </c>
      <c r="CY102" s="1644">
        <v>0</v>
      </c>
      <c r="CZ102" s="1644">
        <v>0</v>
      </c>
      <c r="DA102" s="1644">
        <v>0</v>
      </c>
      <c r="DB102" s="1644">
        <v>0</v>
      </c>
      <c r="DC102" s="1644">
        <v>0</v>
      </c>
      <c r="DD102" s="1644">
        <v>0</v>
      </c>
      <c r="DE102" s="1644">
        <v>0</v>
      </c>
      <c r="DF102" s="1644">
        <v>0</v>
      </c>
      <c r="DG102" s="1644">
        <v>0</v>
      </c>
      <c r="DH102" s="1644">
        <v>0</v>
      </c>
      <c r="DI102" s="1644">
        <v>0</v>
      </c>
      <c r="DJ102" s="1644">
        <v>0</v>
      </c>
      <c r="DK102" s="1644">
        <v>0</v>
      </c>
      <c r="DL102" s="1644">
        <v>0</v>
      </c>
      <c r="DM102" s="1644">
        <v>0</v>
      </c>
      <c r="DN102" s="1644">
        <v>0</v>
      </c>
      <c r="DO102" s="1644">
        <v>0</v>
      </c>
      <c r="DP102" s="1644">
        <v>0</v>
      </c>
      <c r="DQ102" s="1644">
        <v>0</v>
      </c>
      <c r="DR102" s="1644">
        <v>0</v>
      </c>
      <c r="DS102" s="1644">
        <v>0</v>
      </c>
      <c r="DT102" s="1644">
        <v>0</v>
      </c>
      <c r="DU102" s="1644">
        <v>0</v>
      </c>
      <c r="DV102" s="1644">
        <v>0</v>
      </c>
      <c r="DW102" s="1644">
        <v>0</v>
      </c>
      <c r="DX102" s="1644">
        <v>0</v>
      </c>
      <c r="DY102" s="1644">
        <v>0</v>
      </c>
      <c r="DZ102" s="1644">
        <v>0</v>
      </c>
      <c r="EA102" s="1644">
        <v>0</v>
      </c>
      <c r="EB102" s="1644">
        <v>0</v>
      </c>
      <c r="EC102" s="1644">
        <v>0</v>
      </c>
      <c r="ED102" s="1644">
        <v>0</v>
      </c>
      <c r="EE102" s="1644">
        <v>0</v>
      </c>
      <c r="EF102" s="1644">
        <v>0</v>
      </c>
      <c r="EG102" s="1644">
        <v>0</v>
      </c>
      <c r="EH102" s="1644">
        <v>0</v>
      </c>
      <c r="EI102" s="1644">
        <v>0</v>
      </c>
      <c r="EJ102" s="1644">
        <v>0</v>
      </c>
      <c r="EK102" s="1644">
        <v>0</v>
      </c>
      <c r="EL102" s="1644">
        <v>0</v>
      </c>
      <c r="EM102" s="1644">
        <v>0</v>
      </c>
      <c r="EN102" s="1644">
        <v>0</v>
      </c>
      <c r="EO102" s="1644">
        <v>0</v>
      </c>
      <c r="EP102" s="1644">
        <v>0</v>
      </c>
      <c r="EQ102" s="1644">
        <v>0</v>
      </c>
      <c r="ER102" s="1644">
        <v>0</v>
      </c>
      <c r="ES102" s="1644">
        <v>0</v>
      </c>
      <c r="ET102" s="1644">
        <v>0</v>
      </c>
      <c r="EU102" s="1644">
        <v>0</v>
      </c>
      <c r="EV102" s="1644">
        <v>0</v>
      </c>
      <c r="EW102" s="1644">
        <v>0</v>
      </c>
      <c r="EX102" s="1644">
        <v>0</v>
      </c>
      <c r="EY102" s="1644">
        <v>0</v>
      </c>
      <c r="EZ102" s="1644">
        <v>0</v>
      </c>
      <c r="FA102" s="1644">
        <v>0</v>
      </c>
      <c r="FB102" s="1644">
        <v>0</v>
      </c>
      <c r="FC102" s="1644">
        <v>0</v>
      </c>
      <c r="FD102" s="1644">
        <v>0</v>
      </c>
      <c r="FE102" s="1644">
        <v>0</v>
      </c>
      <c r="FF102" s="1644">
        <v>0</v>
      </c>
      <c r="FG102" s="1644">
        <v>0</v>
      </c>
      <c r="FH102" s="1644">
        <v>0</v>
      </c>
      <c r="FI102" s="1644">
        <v>0</v>
      </c>
      <c r="FJ102" s="1644">
        <v>0</v>
      </c>
      <c r="FK102" s="1644">
        <v>0</v>
      </c>
      <c r="FL102" s="1644">
        <v>0</v>
      </c>
      <c r="FM102" s="1644">
        <v>0</v>
      </c>
      <c r="FN102" s="1644">
        <v>0</v>
      </c>
      <c r="FO102" s="1644">
        <v>0</v>
      </c>
      <c r="FP102" s="1644">
        <v>0</v>
      </c>
      <c r="FQ102" s="1644">
        <v>0</v>
      </c>
      <c r="FR102" s="1644">
        <v>0</v>
      </c>
      <c r="FS102" s="1644">
        <v>0</v>
      </c>
      <c r="FT102" s="1644">
        <v>0</v>
      </c>
      <c r="FU102" s="1644">
        <v>0</v>
      </c>
      <c r="FV102" s="1644">
        <v>0</v>
      </c>
      <c r="FW102" s="1644">
        <v>0</v>
      </c>
      <c r="FX102" s="1644">
        <v>0</v>
      </c>
      <c r="FY102" s="1644">
        <v>0</v>
      </c>
      <c r="FZ102" s="1644">
        <v>0</v>
      </c>
      <c r="GA102" s="1644">
        <v>0</v>
      </c>
      <c r="GB102" s="1644">
        <v>0</v>
      </c>
      <c r="GC102" s="1644">
        <v>0</v>
      </c>
      <c r="GD102" s="1644">
        <v>0</v>
      </c>
      <c r="GE102" s="1644">
        <v>0</v>
      </c>
      <c r="GF102" s="1644">
        <v>0</v>
      </c>
      <c r="GG102" s="1644">
        <v>0</v>
      </c>
      <c r="GH102" s="1644">
        <v>0</v>
      </c>
      <c r="GI102" s="1644">
        <v>0</v>
      </c>
      <c r="GJ102" s="1644">
        <v>0</v>
      </c>
      <c r="GK102" s="1644">
        <v>0</v>
      </c>
      <c r="GL102" s="1644">
        <v>0</v>
      </c>
      <c r="GM102" s="1644">
        <v>0</v>
      </c>
      <c r="GN102" s="1644">
        <v>0</v>
      </c>
      <c r="GO102" s="1644">
        <v>0</v>
      </c>
      <c r="GP102" s="1644">
        <v>0</v>
      </c>
      <c r="GQ102" s="1644">
        <v>0</v>
      </c>
      <c r="GR102" s="1644">
        <v>0</v>
      </c>
      <c r="GS102" s="1644">
        <v>0</v>
      </c>
      <c r="GT102" s="1644">
        <v>0</v>
      </c>
      <c r="GU102" s="1644">
        <v>0</v>
      </c>
      <c r="GV102" s="1644">
        <v>0</v>
      </c>
      <c r="GW102" s="1644">
        <v>0</v>
      </c>
      <c r="GX102" s="1644">
        <v>0</v>
      </c>
      <c r="GY102" s="1644">
        <v>0</v>
      </c>
      <c r="GZ102" s="1644">
        <v>0</v>
      </c>
      <c r="HA102" s="1644">
        <v>0</v>
      </c>
      <c r="HB102" s="1644">
        <v>0</v>
      </c>
      <c r="HC102" s="1644">
        <v>0</v>
      </c>
      <c r="HD102" s="1644">
        <v>0</v>
      </c>
      <c r="HE102" s="1644">
        <v>0</v>
      </c>
      <c r="HF102" s="1644">
        <v>0</v>
      </c>
      <c r="HG102" s="1644">
        <v>0</v>
      </c>
      <c r="HH102" s="1644">
        <v>0</v>
      </c>
      <c r="HI102" s="1644">
        <v>0</v>
      </c>
      <c r="HJ102" s="1644">
        <v>0</v>
      </c>
      <c r="HK102" s="1644">
        <v>0</v>
      </c>
      <c r="HL102" s="1644">
        <v>0</v>
      </c>
      <c r="HM102" s="1644">
        <v>0</v>
      </c>
      <c r="HN102" s="1644">
        <v>0</v>
      </c>
      <c r="HO102" s="1644">
        <v>0</v>
      </c>
      <c r="HP102" s="1644">
        <v>0</v>
      </c>
      <c r="HQ102" s="1644">
        <v>0</v>
      </c>
      <c r="HR102" s="1644">
        <v>0</v>
      </c>
      <c r="HS102" s="1644">
        <v>0</v>
      </c>
      <c r="HT102" s="1644">
        <v>0</v>
      </c>
      <c r="HU102" s="1644">
        <v>0</v>
      </c>
      <c r="HV102" s="1644">
        <v>0</v>
      </c>
      <c r="HW102" s="1644">
        <v>0</v>
      </c>
      <c r="HX102" s="1644">
        <v>0</v>
      </c>
      <c r="HY102" s="1644">
        <v>0</v>
      </c>
      <c r="HZ102" s="1644">
        <v>0</v>
      </c>
      <c r="IA102" s="1644">
        <v>0</v>
      </c>
      <c r="IB102" s="1644">
        <v>0</v>
      </c>
      <c r="IC102" s="1644">
        <v>0</v>
      </c>
      <c r="ID102" s="1644">
        <v>0</v>
      </c>
      <c r="IE102" s="1644">
        <v>0</v>
      </c>
      <c r="IF102" s="1644">
        <v>0</v>
      </c>
      <c r="IG102" s="1644">
        <v>0</v>
      </c>
      <c r="IH102" s="1644">
        <v>0</v>
      </c>
      <c r="II102" s="1644">
        <v>0</v>
      </c>
      <c r="IJ102" s="1644">
        <v>0</v>
      </c>
      <c r="IK102" s="1644">
        <v>0</v>
      </c>
      <c r="IL102" s="1644">
        <v>0</v>
      </c>
      <c r="IM102" s="1644">
        <v>0</v>
      </c>
      <c r="IN102" s="1644">
        <v>0</v>
      </c>
      <c r="IO102" s="1644">
        <v>0</v>
      </c>
      <c r="IP102" s="1644">
        <v>0</v>
      </c>
      <c r="IQ102" s="1644">
        <v>0</v>
      </c>
      <c r="IR102" s="1644">
        <v>0</v>
      </c>
      <c r="IS102" s="1644">
        <v>0</v>
      </c>
      <c r="IT102" s="1644">
        <v>0</v>
      </c>
      <c r="IU102" s="1644">
        <v>0</v>
      </c>
      <c r="IV102" s="1644">
        <v>0</v>
      </c>
      <c r="IW102" s="1644">
        <v>0</v>
      </c>
      <c r="IX102" s="1644">
        <v>0</v>
      </c>
      <c r="IY102" s="1644">
        <v>0</v>
      </c>
      <c r="IZ102" s="1644">
        <v>0</v>
      </c>
      <c r="JA102" s="1644">
        <v>0</v>
      </c>
      <c r="JB102" s="1644">
        <v>0</v>
      </c>
      <c r="JC102" s="1644">
        <v>0</v>
      </c>
      <c r="JD102" s="1644">
        <v>0</v>
      </c>
      <c r="JE102" s="1644">
        <v>0</v>
      </c>
      <c r="JF102" s="1644">
        <v>0</v>
      </c>
      <c r="JG102" s="1644">
        <v>0</v>
      </c>
      <c r="JH102" s="1644">
        <v>0</v>
      </c>
      <c r="JI102" s="1644">
        <v>0</v>
      </c>
      <c r="JJ102" s="1644">
        <v>0</v>
      </c>
      <c r="JK102" s="1644">
        <v>0</v>
      </c>
      <c r="JL102" s="1644">
        <v>0</v>
      </c>
      <c r="JM102" s="1644">
        <v>0</v>
      </c>
      <c r="JN102" s="1644">
        <v>0</v>
      </c>
      <c r="JO102" s="1644">
        <v>0</v>
      </c>
      <c r="JP102" s="1644">
        <v>0</v>
      </c>
      <c r="JQ102" s="1644">
        <v>0</v>
      </c>
      <c r="JR102" s="1644">
        <v>0</v>
      </c>
      <c r="JS102" s="1644">
        <v>0</v>
      </c>
      <c r="JT102" s="1644">
        <v>0</v>
      </c>
      <c r="JU102" s="1644">
        <v>0</v>
      </c>
      <c r="JV102" s="1644">
        <v>0</v>
      </c>
      <c r="JW102" s="1644">
        <v>0</v>
      </c>
      <c r="JX102" s="1644">
        <v>0</v>
      </c>
      <c r="JY102" s="1644">
        <v>0</v>
      </c>
      <c r="JZ102" s="1644">
        <v>0</v>
      </c>
      <c r="KA102" s="1644">
        <v>0</v>
      </c>
      <c r="KB102" s="1644">
        <v>0</v>
      </c>
      <c r="KC102" s="1644">
        <v>0</v>
      </c>
      <c r="KD102" s="1644">
        <v>0</v>
      </c>
      <c r="KE102" s="1644">
        <v>0</v>
      </c>
      <c r="KF102" s="1644">
        <v>0</v>
      </c>
      <c r="KG102" s="1644">
        <v>0</v>
      </c>
      <c r="KH102" s="1644">
        <v>0</v>
      </c>
      <c r="KI102" s="1644">
        <v>0</v>
      </c>
      <c r="KJ102" s="1644">
        <v>0</v>
      </c>
      <c r="KK102" s="1644">
        <v>0</v>
      </c>
      <c r="KL102" s="1644">
        <v>0</v>
      </c>
      <c r="KM102" s="1644">
        <v>0</v>
      </c>
      <c r="KN102" s="1644">
        <v>0</v>
      </c>
      <c r="KO102" s="1644">
        <v>0</v>
      </c>
      <c r="KP102" s="1644">
        <v>0</v>
      </c>
      <c r="KQ102" s="1644">
        <v>0</v>
      </c>
      <c r="KR102" s="1644">
        <v>0</v>
      </c>
      <c r="KS102" s="1644">
        <v>0</v>
      </c>
      <c r="KT102" s="1644">
        <v>0</v>
      </c>
      <c r="KU102" s="1644">
        <v>0</v>
      </c>
      <c r="KV102" s="1644">
        <v>0</v>
      </c>
      <c r="KW102" s="1644">
        <v>0</v>
      </c>
      <c r="KX102" s="1644">
        <v>0</v>
      </c>
      <c r="KY102" s="1644">
        <v>0</v>
      </c>
      <c r="KZ102" s="1644">
        <v>0</v>
      </c>
      <c r="LA102" s="1644">
        <v>0</v>
      </c>
      <c r="LB102" s="1644">
        <v>0</v>
      </c>
      <c r="LC102" s="1644">
        <v>0</v>
      </c>
      <c r="LD102" s="1644">
        <v>0</v>
      </c>
      <c r="LE102" s="1644">
        <v>0</v>
      </c>
      <c r="LF102" s="1644">
        <v>0</v>
      </c>
      <c r="LG102" s="1644">
        <v>0</v>
      </c>
      <c r="LH102" s="1644">
        <v>0</v>
      </c>
      <c r="LI102" s="1644">
        <v>0</v>
      </c>
      <c r="LJ102" s="1644">
        <v>0</v>
      </c>
      <c r="LK102" s="1644">
        <v>0</v>
      </c>
      <c r="LL102" s="1644">
        <v>0</v>
      </c>
      <c r="LM102" s="1644">
        <v>0</v>
      </c>
      <c r="LN102" s="1644">
        <v>0</v>
      </c>
      <c r="LO102" s="1644">
        <v>0</v>
      </c>
      <c r="LP102" s="1644">
        <v>0</v>
      </c>
      <c r="LQ102" s="1644">
        <v>0</v>
      </c>
      <c r="LR102" s="1644">
        <v>0</v>
      </c>
      <c r="LS102" s="1644">
        <v>0</v>
      </c>
      <c r="LT102" s="1644">
        <v>0</v>
      </c>
      <c r="LU102" s="1644">
        <v>0</v>
      </c>
      <c r="LV102" s="1644">
        <v>0</v>
      </c>
      <c r="LW102" s="1644">
        <v>0</v>
      </c>
      <c r="LX102" s="1644">
        <v>0</v>
      </c>
      <c r="LY102" s="1644">
        <v>0</v>
      </c>
      <c r="LZ102" s="1644">
        <v>0</v>
      </c>
      <c r="MA102" s="1644">
        <v>0</v>
      </c>
      <c r="MB102" s="1644">
        <v>0</v>
      </c>
      <c r="MC102" s="1644">
        <v>0</v>
      </c>
      <c r="MD102" s="1644">
        <v>0</v>
      </c>
      <c r="ME102" s="1644">
        <v>0</v>
      </c>
      <c r="MF102" s="1644">
        <v>0</v>
      </c>
      <c r="MG102" s="1644">
        <v>0</v>
      </c>
      <c r="MH102" s="1644">
        <v>0</v>
      </c>
      <c r="MI102" s="1644">
        <v>0</v>
      </c>
      <c r="MJ102" s="1644">
        <v>0</v>
      </c>
      <c r="MK102" s="1644">
        <v>0</v>
      </c>
      <c r="ML102" s="1644">
        <v>0</v>
      </c>
      <c r="MM102" s="1644">
        <v>0</v>
      </c>
      <c r="MN102" s="1644">
        <v>0</v>
      </c>
      <c r="MO102" s="1644">
        <v>0</v>
      </c>
      <c r="MP102" s="1644">
        <v>0</v>
      </c>
      <c r="MQ102" s="1644">
        <v>0</v>
      </c>
      <c r="MR102" s="1644">
        <v>0</v>
      </c>
      <c r="MS102" s="1644">
        <v>0</v>
      </c>
      <c r="MT102" s="1644">
        <v>0</v>
      </c>
      <c r="MU102" s="1644">
        <v>0</v>
      </c>
      <c r="MV102" s="1644">
        <v>0</v>
      </c>
      <c r="MW102" s="1644">
        <v>0</v>
      </c>
      <c r="MX102" s="1644">
        <v>0</v>
      </c>
      <c r="MY102" s="1644">
        <v>0</v>
      </c>
      <c r="MZ102" s="1644">
        <v>0</v>
      </c>
      <c r="NA102" s="1644">
        <v>0</v>
      </c>
      <c r="NB102" s="1644">
        <v>0</v>
      </c>
      <c r="NC102" s="1644">
        <v>0</v>
      </c>
      <c r="ND102" s="1644">
        <v>0</v>
      </c>
      <c r="NE102" s="1644">
        <v>0</v>
      </c>
      <c r="NF102" s="1644">
        <v>0</v>
      </c>
      <c r="NG102" s="1644">
        <v>0</v>
      </c>
      <c r="NH102" s="1644">
        <v>0</v>
      </c>
      <c r="NI102" s="1644">
        <v>0</v>
      </c>
      <c r="NJ102" s="1644">
        <v>0</v>
      </c>
      <c r="NK102" s="1644">
        <v>0</v>
      </c>
      <c r="NL102" s="1644">
        <v>0</v>
      </c>
      <c r="NM102" s="1644">
        <v>0</v>
      </c>
      <c r="NN102" s="1644">
        <v>0</v>
      </c>
      <c r="NO102" s="1644">
        <v>0</v>
      </c>
      <c r="NP102" s="1644">
        <v>0</v>
      </c>
      <c r="NQ102" s="1644">
        <v>0</v>
      </c>
      <c r="NR102" s="1644">
        <v>0</v>
      </c>
      <c r="NS102" s="514">
        <v>73</v>
      </c>
      <c r="NT102" s="514">
        <v>3</v>
      </c>
      <c r="NU102" s="514">
        <v>10</v>
      </c>
      <c r="NV102" s="514">
        <v>10</v>
      </c>
      <c r="NW102" s="514">
        <v>10</v>
      </c>
      <c r="NX102" s="514">
        <v>10</v>
      </c>
      <c r="NY102" s="514">
        <v>10</v>
      </c>
      <c r="NZ102" s="514">
        <v>10</v>
      </c>
      <c r="OA102" s="514">
        <v>10</v>
      </c>
      <c r="OB102" s="514">
        <v>10</v>
      </c>
      <c r="OC102" s="514">
        <v>10</v>
      </c>
      <c r="OD102" s="514">
        <v>10</v>
      </c>
      <c r="OE102" s="514">
        <v>10</v>
      </c>
      <c r="OF102" s="514">
        <v>23</v>
      </c>
    </row>
  </sheetData>
  <sheetProtection formatColumns="0" formatRows="0" autoFilter="0" sort="0" insertRows="0" insertColumns="1" deleteRows="0" deleteColumns="0"/>
  <mergeCells count="576">
    <mergeCell ref="D3:F3"/>
    <mergeCell ref="NS7:NS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 ref="M7:N7"/>
    <mergeCell ref="M8:N8"/>
    <mergeCell ref="M9:N9"/>
    <mergeCell ref="O7:P7"/>
    <mergeCell ref="O8:P8"/>
    <mergeCell ref="O9:P9"/>
    <mergeCell ref="Q7:R7"/>
    <mergeCell ref="Q8:R8"/>
    <mergeCell ref="Q9:R9"/>
    <mergeCell ref="S7:T7"/>
    <mergeCell ref="S8:T8"/>
    <mergeCell ref="S9:T9"/>
    <mergeCell ref="U7:V7"/>
    <mergeCell ref="U8:V8"/>
    <mergeCell ref="U9:V9"/>
    <mergeCell ref="W7:X7"/>
    <mergeCell ref="W8:X8"/>
    <mergeCell ref="W9:X9"/>
    <mergeCell ref="Y7:Z7"/>
    <mergeCell ref="Y8:Z8"/>
    <mergeCell ref="Y9:Z9"/>
    <mergeCell ref="AA7:AB7"/>
    <mergeCell ref="AA8:AB8"/>
    <mergeCell ref="AA9:AB9"/>
    <mergeCell ref="AC7:AD7"/>
    <mergeCell ref="AC8:AD8"/>
    <mergeCell ref="AC9:AD9"/>
    <mergeCell ref="AE7:AF7"/>
    <mergeCell ref="AE8:AF8"/>
    <mergeCell ref="AE9:AF9"/>
    <mergeCell ref="AG7:AH7"/>
    <mergeCell ref="AG8:AH8"/>
    <mergeCell ref="AG9:AH9"/>
    <mergeCell ref="AI7:AJ7"/>
    <mergeCell ref="AI8:AJ8"/>
    <mergeCell ref="AI9:AJ9"/>
    <mergeCell ref="AK7:AL7"/>
    <mergeCell ref="AK8:AL8"/>
    <mergeCell ref="AK9:AL9"/>
    <mergeCell ref="AM7:AN7"/>
    <mergeCell ref="AM8:AN8"/>
    <mergeCell ref="AM9:AN9"/>
    <mergeCell ref="AO7:AP7"/>
    <mergeCell ref="AO8:AP8"/>
    <mergeCell ref="AO9:AP9"/>
    <mergeCell ref="AQ7:AR7"/>
    <mergeCell ref="AQ8:AR8"/>
    <mergeCell ref="AQ9:AR9"/>
    <mergeCell ref="AS7:AT7"/>
    <mergeCell ref="AS8:AT8"/>
    <mergeCell ref="AS9:AT9"/>
    <mergeCell ref="AU7:AV7"/>
    <mergeCell ref="AU8:AV8"/>
    <mergeCell ref="AU9:AV9"/>
    <mergeCell ref="AW7:AX7"/>
    <mergeCell ref="AW8:AX8"/>
    <mergeCell ref="AW9:AX9"/>
    <mergeCell ref="AY7:AZ7"/>
    <mergeCell ref="AY8:AZ8"/>
    <mergeCell ref="AY9:AZ9"/>
    <mergeCell ref="BA7:BB7"/>
    <mergeCell ref="BA8:BB8"/>
    <mergeCell ref="BA9:BB9"/>
    <mergeCell ref="BC7:BD7"/>
    <mergeCell ref="BC8:BD8"/>
    <mergeCell ref="BC9:BD9"/>
    <mergeCell ref="BE7:BF7"/>
    <mergeCell ref="BE8:BF8"/>
    <mergeCell ref="BE9:BF9"/>
    <mergeCell ref="BG7:BH7"/>
    <mergeCell ref="BG8:BH8"/>
    <mergeCell ref="BG9:BH9"/>
    <mergeCell ref="BI7:BJ7"/>
    <mergeCell ref="BI8:BJ8"/>
    <mergeCell ref="BI9:BJ9"/>
    <mergeCell ref="BK7:BL7"/>
    <mergeCell ref="BK8:BL8"/>
    <mergeCell ref="BK9:BL9"/>
    <mergeCell ref="BM7:BN7"/>
    <mergeCell ref="BM8:BN8"/>
    <mergeCell ref="BM9:BN9"/>
    <mergeCell ref="BO7:BP7"/>
    <mergeCell ref="BO8:BP8"/>
    <mergeCell ref="BO9:BP9"/>
    <mergeCell ref="BQ7:BR7"/>
    <mergeCell ref="BQ8:BR8"/>
    <mergeCell ref="BQ9:BR9"/>
    <mergeCell ref="BS7:BT7"/>
    <mergeCell ref="BS8:BT8"/>
    <mergeCell ref="BS9:BT9"/>
    <mergeCell ref="BU7:BV7"/>
    <mergeCell ref="BU8:BV8"/>
    <mergeCell ref="BU9:BV9"/>
    <mergeCell ref="BW7:BX7"/>
    <mergeCell ref="BW8:BX8"/>
    <mergeCell ref="BW9:BX9"/>
    <mergeCell ref="BY7:BZ7"/>
    <mergeCell ref="BY8:BZ8"/>
    <mergeCell ref="BY9:BZ9"/>
    <mergeCell ref="CA7:CB7"/>
    <mergeCell ref="CA8:CB8"/>
    <mergeCell ref="CA9:CB9"/>
    <mergeCell ref="CC7:CD7"/>
    <mergeCell ref="CC8:CD8"/>
    <mergeCell ref="CC9:CD9"/>
    <mergeCell ref="CE7:CF7"/>
    <mergeCell ref="CE8:CF8"/>
    <mergeCell ref="CE9:CF9"/>
    <mergeCell ref="CG7:CH7"/>
    <mergeCell ref="CG8:CH8"/>
    <mergeCell ref="CG9:CH9"/>
    <mergeCell ref="CI7:CJ7"/>
    <mergeCell ref="CI8:CJ8"/>
    <mergeCell ref="CI9:CJ9"/>
    <mergeCell ref="CK7:CL7"/>
    <mergeCell ref="CK8:CL8"/>
    <mergeCell ref="CK9:CL9"/>
    <mergeCell ref="CM7:CN7"/>
    <mergeCell ref="CM8:CN8"/>
    <mergeCell ref="CM9:CN9"/>
    <mergeCell ref="CO7:CP7"/>
    <mergeCell ref="CO8:CP8"/>
    <mergeCell ref="CO9:CP9"/>
    <mergeCell ref="CQ7:CR7"/>
    <mergeCell ref="CQ8:CR8"/>
    <mergeCell ref="CQ9:CR9"/>
    <mergeCell ref="CS7:CT7"/>
    <mergeCell ref="CS8:CT8"/>
    <mergeCell ref="CS9:CT9"/>
    <mergeCell ref="CU7:CV7"/>
    <mergeCell ref="CU8:CV8"/>
    <mergeCell ref="CU9:CV9"/>
    <mergeCell ref="CW7:CX7"/>
    <mergeCell ref="CW8:CX8"/>
    <mergeCell ref="CW9:CX9"/>
    <mergeCell ref="CY7:CZ7"/>
    <mergeCell ref="CY8:CZ8"/>
    <mergeCell ref="CY9:CZ9"/>
    <mergeCell ref="DA7:DB7"/>
    <mergeCell ref="DA8:DB8"/>
    <mergeCell ref="DA9:DB9"/>
    <mergeCell ref="DC7:DD7"/>
    <mergeCell ref="DC8:DD8"/>
    <mergeCell ref="DC9:DD9"/>
    <mergeCell ref="DE7:DF7"/>
    <mergeCell ref="DE8:DF8"/>
    <mergeCell ref="DE9:DF9"/>
    <mergeCell ref="DG7:DH7"/>
    <mergeCell ref="DG8:DH8"/>
    <mergeCell ref="DG9:DH9"/>
    <mergeCell ref="DI7:DJ7"/>
    <mergeCell ref="DI8:DJ8"/>
    <mergeCell ref="DI9:DJ9"/>
    <mergeCell ref="DK7:DL7"/>
    <mergeCell ref="DK8:DL8"/>
    <mergeCell ref="DK9:DL9"/>
    <mergeCell ref="DM7:DN7"/>
    <mergeCell ref="DM8:DN8"/>
    <mergeCell ref="DM9:DN9"/>
    <mergeCell ref="DO7:DP7"/>
    <mergeCell ref="DO8:DP8"/>
    <mergeCell ref="DO9:DP9"/>
    <mergeCell ref="DQ7:DR7"/>
    <mergeCell ref="DQ8:DR8"/>
    <mergeCell ref="DQ9:DR9"/>
    <mergeCell ref="DS7:DT7"/>
    <mergeCell ref="DS8:DT8"/>
    <mergeCell ref="DS9:DT9"/>
    <mergeCell ref="DU7:DV7"/>
    <mergeCell ref="DU8:DV8"/>
    <mergeCell ref="DU9:DV9"/>
    <mergeCell ref="DW7:DX7"/>
    <mergeCell ref="DW8:DX8"/>
    <mergeCell ref="DW9:DX9"/>
    <mergeCell ref="DY7:DZ7"/>
    <mergeCell ref="DY8:DZ8"/>
    <mergeCell ref="DY9:DZ9"/>
    <mergeCell ref="EA7:EB7"/>
    <mergeCell ref="EA8:EB8"/>
    <mergeCell ref="EA9:EB9"/>
    <mergeCell ref="EC7:ED7"/>
    <mergeCell ref="EC8:ED8"/>
    <mergeCell ref="EC9:ED9"/>
    <mergeCell ref="EE7:EF7"/>
    <mergeCell ref="EE8:EF8"/>
    <mergeCell ref="EE9:EF9"/>
    <mergeCell ref="EG7:EH7"/>
    <mergeCell ref="EG8:EH8"/>
    <mergeCell ref="EG9:EH9"/>
    <mergeCell ref="EI7:EJ7"/>
    <mergeCell ref="EI8:EJ8"/>
    <mergeCell ref="EI9:EJ9"/>
    <mergeCell ref="EK7:EL7"/>
    <mergeCell ref="EK8:EL8"/>
    <mergeCell ref="EK9:EL9"/>
    <mergeCell ref="EM7:EN7"/>
    <mergeCell ref="EM8:EN8"/>
    <mergeCell ref="EM9:EN9"/>
    <mergeCell ref="EO7:EP7"/>
    <mergeCell ref="EO8:EP8"/>
    <mergeCell ref="EO9:EP9"/>
    <mergeCell ref="EQ7:ER7"/>
    <mergeCell ref="EQ8:ER8"/>
    <mergeCell ref="EQ9:ER9"/>
    <mergeCell ref="ES7:ET7"/>
    <mergeCell ref="ES8:ET8"/>
    <mergeCell ref="ES9:ET9"/>
    <mergeCell ref="EU7:EV7"/>
    <mergeCell ref="EU8:EV8"/>
    <mergeCell ref="EU9:EV9"/>
    <mergeCell ref="EW7:EX7"/>
    <mergeCell ref="EW8:EX8"/>
    <mergeCell ref="EW9:EX9"/>
    <mergeCell ref="EY7:EZ7"/>
    <mergeCell ref="EY8:EZ8"/>
    <mergeCell ref="EY9:EZ9"/>
    <mergeCell ref="FA7:FB7"/>
    <mergeCell ref="FA8:FB8"/>
    <mergeCell ref="FA9:FB9"/>
    <mergeCell ref="FC7:FD7"/>
    <mergeCell ref="FC8:FD8"/>
    <mergeCell ref="FC9:FD9"/>
    <mergeCell ref="FE7:FF7"/>
    <mergeCell ref="FE8:FF8"/>
    <mergeCell ref="FE9:FF9"/>
    <mergeCell ref="FG7:FH7"/>
    <mergeCell ref="FG8:FH8"/>
    <mergeCell ref="FG9:FH9"/>
    <mergeCell ref="FI7:FJ7"/>
    <mergeCell ref="FI8:FJ8"/>
    <mergeCell ref="FI9:FJ9"/>
    <mergeCell ref="FK7:FL7"/>
    <mergeCell ref="FK8:FL8"/>
    <mergeCell ref="FK9:FL9"/>
    <mergeCell ref="FM7:FN7"/>
    <mergeCell ref="FM8:FN8"/>
    <mergeCell ref="FM9:FN9"/>
    <mergeCell ref="FO7:FP7"/>
    <mergeCell ref="FO8:FP8"/>
    <mergeCell ref="FO9:FP9"/>
    <mergeCell ref="FQ7:FR7"/>
    <mergeCell ref="FQ8:FR8"/>
    <mergeCell ref="FQ9:FR9"/>
    <mergeCell ref="FS7:FT7"/>
    <mergeCell ref="FS8:FT8"/>
    <mergeCell ref="FS9:FT9"/>
    <mergeCell ref="FU7:FV7"/>
    <mergeCell ref="FU8:FV8"/>
    <mergeCell ref="FU9:FV9"/>
    <mergeCell ref="FW7:FX7"/>
    <mergeCell ref="FW8:FX8"/>
    <mergeCell ref="FW9:FX9"/>
    <mergeCell ref="FY7:FZ7"/>
    <mergeCell ref="FY8:FZ8"/>
    <mergeCell ref="FY9:FZ9"/>
    <mergeCell ref="GA7:GB7"/>
    <mergeCell ref="GA8:GB8"/>
    <mergeCell ref="GA9:GB9"/>
    <mergeCell ref="GC7:GD7"/>
    <mergeCell ref="GC8:GD8"/>
    <mergeCell ref="GC9:GD9"/>
    <mergeCell ref="GE7:GF7"/>
    <mergeCell ref="GE8:GF8"/>
    <mergeCell ref="GE9:GF9"/>
    <mergeCell ref="GG7:GH7"/>
    <mergeCell ref="GG8:GH8"/>
    <mergeCell ref="GG9:GH9"/>
    <mergeCell ref="GI7:GJ7"/>
    <mergeCell ref="GI8:GJ8"/>
    <mergeCell ref="GI9:GJ9"/>
    <mergeCell ref="GK7:GL7"/>
    <mergeCell ref="GK8:GL8"/>
    <mergeCell ref="GK9:GL9"/>
    <mergeCell ref="GM7:GN7"/>
    <mergeCell ref="GM8:GN8"/>
    <mergeCell ref="GM9:GN9"/>
    <mergeCell ref="GO7:GP7"/>
    <mergeCell ref="GO8:GP8"/>
    <mergeCell ref="GO9:GP9"/>
    <mergeCell ref="GQ7:GR7"/>
    <mergeCell ref="GQ8:GR8"/>
    <mergeCell ref="GQ9:GR9"/>
    <mergeCell ref="GS7:GT7"/>
    <mergeCell ref="GS8:GT8"/>
    <mergeCell ref="GS9:GT9"/>
    <mergeCell ref="GU7:GV7"/>
    <mergeCell ref="GU8:GV8"/>
    <mergeCell ref="GU9:GV9"/>
    <mergeCell ref="GW7:GX7"/>
    <mergeCell ref="GW8:GX8"/>
    <mergeCell ref="GW9:GX9"/>
    <mergeCell ref="GY7:GZ7"/>
    <mergeCell ref="GY8:GZ8"/>
    <mergeCell ref="GY9:GZ9"/>
    <mergeCell ref="HA7:HB7"/>
    <mergeCell ref="HA8:HB8"/>
    <mergeCell ref="HA9:HB9"/>
    <mergeCell ref="HC7:HD7"/>
    <mergeCell ref="HC8:HD8"/>
    <mergeCell ref="HC9:HD9"/>
    <mergeCell ref="HE7:HF7"/>
    <mergeCell ref="HE8:HF8"/>
    <mergeCell ref="HE9:HF9"/>
    <mergeCell ref="HG7:HH7"/>
    <mergeCell ref="HG8:HH8"/>
    <mergeCell ref="HG9:HH9"/>
    <mergeCell ref="HI7:HJ7"/>
    <mergeCell ref="HI8:HJ8"/>
    <mergeCell ref="HI9:HJ9"/>
    <mergeCell ref="HK7:HL7"/>
    <mergeCell ref="HK8:HL8"/>
    <mergeCell ref="HK9:HL9"/>
    <mergeCell ref="HM7:HN7"/>
    <mergeCell ref="HM8:HN8"/>
    <mergeCell ref="HM9:HN9"/>
    <mergeCell ref="HO7:HP7"/>
    <mergeCell ref="HO8:HP8"/>
    <mergeCell ref="HO9:HP9"/>
    <mergeCell ref="HQ7:HR7"/>
    <mergeCell ref="HQ8:HR8"/>
    <mergeCell ref="HQ9:HR9"/>
    <mergeCell ref="HS7:HT7"/>
    <mergeCell ref="HS8:HT8"/>
    <mergeCell ref="HS9:HT9"/>
    <mergeCell ref="HU7:HV7"/>
    <mergeCell ref="HU8:HV8"/>
    <mergeCell ref="HU9:HV9"/>
    <mergeCell ref="HW7:HX7"/>
    <mergeCell ref="HW8:HX8"/>
    <mergeCell ref="HW9:HX9"/>
    <mergeCell ref="HY7:HZ7"/>
    <mergeCell ref="HY8:HZ8"/>
    <mergeCell ref="HY9:HZ9"/>
    <mergeCell ref="IA7:IB7"/>
    <mergeCell ref="IA8:IB8"/>
    <mergeCell ref="IA9:IB9"/>
    <mergeCell ref="IC7:ID7"/>
    <mergeCell ref="IC8:ID8"/>
    <mergeCell ref="IC9:ID9"/>
    <mergeCell ref="IE7:IF7"/>
    <mergeCell ref="IE8:IF8"/>
    <mergeCell ref="IE9:IF9"/>
    <mergeCell ref="IG7:IH7"/>
    <mergeCell ref="IG8:IH8"/>
    <mergeCell ref="IG9:IH9"/>
    <mergeCell ref="II7:IJ7"/>
    <mergeCell ref="II8:IJ8"/>
    <mergeCell ref="II9:IJ9"/>
    <mergeCell ref="IK7:IL7"/>
    <mergeCell ref="IK8:IL8"/>
    <mergeCell ref="IK9:IL9"/>
    <mergeCell ref="IM7:IN7"/>
    <mergeCell ref="IM8:IN8"/>
    <mergeCell ref="IM9:IN9"/>
    <mergeCell ref="IO7:IP7"/>
    <mergeCell ref="IO8:IP8"/>
    <mergeCell ref="IO9:IP9"/>
    <mergeCell ref="IQ7:IR7"/>
    <mergeCell ref="IQ8:IR8"/>
    <mergeCell ref="IQ9:IR9"/>
    <mergeCell ref="IS7:IT7"/>
    <mergeCell ref="IS8:IT8"/>
    <mergeCell ref="IS9:IT9"/>
    <mergeCell ref="IU7:IV7"/>
    <mergeCell ref="IU8:IV8"/>
    <mergeCell ref="IU9:IV9"/>
    <mergeCell ref="IW7:IX7"/>
    <mergeCell ref="IW8:IX8"/>
    <mergeCell ref="IW9:IX9"/>
    <mergeCell ref="IY7:IZ7"/>
    <mergeCell ref="IY8:IZ8"/>
    <mergeCell ref="IY9:IZ9"/>
    <mergeCell ref="JA7:JB7"/>
    <mergeCell ref="JA8:JB8"/>
    <mergeCell ref="JA9:JB9"/>
    <mergeCell ref="JC7:JD7"/>
    <mergeCell ref="JC8:JD8"/>
    <mergeCell ref="JC9:JD9"/>
    <mergeCell ref="JE7:JF7"/>
    <mergeCell ref="JE8:JF8"/>
    <mergeCell ref="JE9:JF9"/>
    <mergeCell ref="JG7:JH7"/>
    <mergeCell ref="JG8:JH8"/>
    <mergeCell ref="JG9:JH9"/>
    <mergeCell ref="JI7:JJ7"/>
    <mergeCell ref="JI8:JJ8"/>
    <mergeCell ref="JI9:JJ9"/>
    <mergeCell ref="JK7:JL7"/>
    <mergeCell ref="JK8:JL8"/>
    <mergeCell ref="JK9:JL9"/>
    <mergeCell ref="JM7:JN7"/>
    <mergeCell ref="JM8:JN8"/>
    <mergeCell ref="JM9:JN9"/>
    <mergeCell ref="JO7:JP7"/>
    <mergeCell ref="JO8:JP8"/>
    <mergeCell ref="JO9:JP9"/>
    <mergeCell ref="JQ7:JR7"/>
    <mergeCell ref="JQ8:JR8"/>
    <mergeCell ref="JQ9:JR9"/>
    <mergeCell ref="JS7:JT7"/>
    <mergeCell ref="JS8:JT8"/>
    <mergeCell ref="JS9:JT9"/>
    <mergeCell ref="JU7:JV7"/>
    <mergeCell ref="JU8:JV8"/>
    <mergeCell ref="JU9:JV9"/>
    <mergeCell ref="JW7:JX7"/>
    <mergeCell ref="JW8:JX8"/>
    <mergeCell ref="JW9:JX9"/>
    <mergeCell ref="JY7:JZ7"/>
    <mergeCell ref="JY8:JZ8"/>
    <mergeCell ref="JY9:JZ9"/>
    <mergeCell ref="KA7:KB7"/>
    <mergeCell ref="KA8:KB8"/>
    <mergeCell ref="KA9:KB9"/>
    <mergeCell ref="KC7:KD7"/>
    <mergeCell ref="KC8:KD8"/>
    <mergeCell ref="KC9:KD9"/>
    <mergeCell ref="KE7:KF7"/>
    <mergeCell ref="KE8:KF8"/>
    <mergeCell ref="KE9:KF9"/>
    <mergeCell ref="KG7:KH7"/>
    <mergeCell ref="KG8:KH8"/>
    <mergeCell ref="KG9:KH9"/>
    <mergeCell ref="KI7:KJ7"/>
    <mergeCell ref="KI8:KJ8"/>
    <mergeCell ref="KI9:KJ9"/>
    <mergeCell ref="KK7:KL7"/>
    <mergeCell ref="KK8:KL8"/>
    <mergeCell ref="KK9:KL9"/>
    <mergeCell ref="KM7:KN7"/>
    <mergeCell ref="KM8:KN8"/>
    <mergeCell ref="KM9:KN9"/>
    <mergeCell ref="KO7:KP7"/>
    <mergeCell ref="KO8:KP8"/>
    <mergeCell ref="KO9:KP9"/>
    <mergeCell ref="KQ7:KR7"/>
    <mergeCell ref="KQ8:KR8"/>
    <mergeCell ref="KQ9:KR9"/>
    <mergeCell ref="KS7:KT7"/>
    <mergeCell ref="KS8:KT8"/>
    <mergeCell ref="KS9:KT9"/>
    <mergeCell ref="KU7:KV7"/>
    <mergeCell ref="KU8:KV8"/>
    <mergeCell ref="KU9:KV9"/>
    <mergeCell ref="KW7:KX7"/>
    <mergeCell ref="KW8:KX8"/>
    <mergeCell ref="KW9:KX9"/>
    <mergeCell ref="KY7:KZ7"/>
    <mergeCell ref="KY8:KZ8"/>
    <mergeCell ref="KY9:KZ9"/>
    <mergeCell ref="LA7:LB7"/>
    <mergeCell ref="LA8:LB8"/>
    <mergeCell ref="LA9:LB9"/>
    <mergeCell ref="LC7:LD7"/>
    <mergeCell ref="LC8:LD8"/>
    <mergeCell ref="LC9:LD9"/>
    <mergeCell ref="LE7:LF7"/>
    <mergeCell ref="LE8:LF8"/>
    <mergeCell ref="LE9:LF9"/>
    <mergeCell ref="LG7:LH7"/>
    <mergeCell ref="LG8:LH8"/>
    <mergeCell ref="LG9:LH9"/>
    <mergeCell ref="LI7:LJ7"/>
    <mergeCell ref="LI8:LJ8"/>
    <mergeCell ref="LI9:LJ9"/>
    <mergeCell ref="LK7:LL7"/>
    <mergeCell ref="LK8:LL8"/>
    <mergeCell ref="LK9:LL9"/>
    <mergeCell ref="LM7:LN7"/>
    <mergeCell ref="LM8:LN8"/>
    <mergeCell ref="LM9:LN9"/>
    <mergeCell ref="LO7:LP7"/>
    <mergeCell ref="LO8:LP8"/>
    <mergeCell ref="LO9:LP9"/>
    <mergeCell ref="LQ7:LR7"/>
    <mergeCell ref="LQ8:LR8"/>
    <mergeCell ref="LQ9:LR9"/>
    <mergeCell ref="LS7:LT7"/>
    <mergeCell ref="LS8:LT8"/>
    <mergeCell ref="LS9:LT9"/>
    <mergeCell ref="LU7:LV7"/>
    <mergeCell ref="LU8:LV8"/>
    <mergeCell ref="LU9:LV9"/>
    <mergeCell ref="LW7:LX7"/>
    <mergeCell ref="LW8:LX8"/>
    <mergeCell ref="LW9:LX9"/>
    <mergeCell ref="LY7:LZ7"/>
    <mergeCell ref="LY8:LZ8"/>
    <mergeCell ref="LY9:LZ9"/>
    <mergeCell ref="MA7:MB7"/>
    <mergeCell ref="MA8:MB8"/>
    <mergeCell ref="MA9:MB9"/>
    <mergeCell ref="MC7:MD7"/>
    <mergeCell ref="MC8:MD8"/>
    <mergeCell ref="MC9:MD9"/>
    <mergeCell ref="ME7:MF7"/>
    <mergeCell ref="ME8:MF8"/>
    <mergeCell ref="ME9:MF9"/>
    <mergeCell ref="MG7:MH7"/>
    <mergeCell ref="MG8:MH8"/>
    <mergeCell ref="MG9:MH9"/>
    <mergeCell ref="MI7:MJ7"/>
    <mergeCell ref="MI8:MJ8"/>
    <mergeCell ref="MI9:MJ9"/>
    <mergeCell ref="MK7:ML7"/>
    <mergeCell ref="MK8:ML8"/>
    <mergeCell ref="MK9:ML9"/>
    <mergeCell ref="MM7:MN7"/>
    <mergeCell ref="MM8:MN8"/>
    <mergeCell ref="MM9:MN9"/>
    <mergeCell ref="MO7:MP7"/>
    <mergeCell ref="MO8:MP8"/>
    <mergeCell ref="MO9:MP9"/>
    <mergeCell ref="MQ7:MR7"/>
    <mergeCell ref="MQ8:MR8"/>
    <mergeCell ref="MQ9:MR9"/>
    <mergeCell ref="MS7:MT7"/>
    <mergeCell ref="MS8:MT8"/>
    <mergeCell ref="MS9:MT9"/>
    <mergeCell ref="MU7:MV7"/>
    <mergeCell ref="MU8:MV8"/>
    <mergeCell ref="MU9:MV9"/>
    <mergeCell ref="MW7:MX7"/>
    <mergeCell ref="MW8:MX8"/>
    <mergeCell ref="MW9:MX9"/>
    <mergeCell ref="MY7:MZ7"/>
    <mergeCell ref="MY8:MZ8"/>
    <mergeCell ref="MY9:MZ9"/>
    <mergeCell ref="NA7:NB7"/>
    <mergeCell ref="NA8:NB8"/>
    <mergeCell ref="NA9:NB9"/>
    <mergeCell ref="NC7:ND7"/>
    <mergeCell ref="NC8:ND8"/>
    <mergeCell ref="NC9:ND9"/>
    <mergeCell ref="NE7:NF7"/>
    <mergeCell ref="NE8:NF8"/>
    <mergeCell ref="NE9:NF9"/>
    <mergeCell ref="NG7:NH7"/>
    <mergeCell ref="NG8:NH8"/>
    <mergeCell ref="NG9:NH9"/>
    <mergeCell ref="NI7:NJ7"/>
    <mergeCell ref="NI8:NJ8"/>
    <mergeCell ref="NI9:NJ9"/>
    <mergeCell ref="NK7:NL7"/>
    <mergeCell ref="NK8:NL8"/>
    <mergeCell ref="NK9:NL9"/>
    <mergeCell ref="NM7:NN7"/>
    <mergeCell ref="NM8:NN8"/>
    <mergeCell ref="NM9:NN9"/>
    <mergeCell ref="NO7:NP7"/>
    <mergeCell ref="NO8:NP8"/>
    <mergeCell ref="NO9:NP9"/>
    <mergeCell ref="NQ7:NR7"/>
    <mergeCell ref="NQ8:NR8"/>
    <mergeCell ref="NQ9:NR9"/>
  </mergeCells>
  <dataValidations count="6">
    <dataValidation type="textLength" operator="lessThanOrEqual" allowBlank="1" showInputMessage="1" showErrorMessage="1" errorTitle="Ошибка" error="Допускается ввод не более 900 символов!" sqref="H21:H22 H29:H30 H24 H26:H27 H15:H18 J26:J27 L26:L27 N26:N27 P26:P27 R26:R27 T26:T27 V26:V27 X26:X27 Z26:Z27 AB26:AB27 AD26:AD27 AF26:AF27 AH26:AH27 AJ26:AJ27 AL26:AL27 AN26:AN27 AP26:AP27 AR26:AR27 AT26:AT27 AV26:AV27 AX26:AX27 AZ26:AZ27 BB26:BB27 BD26:BD27 BF26:BF27 BH26:BH27 BJ26:BJ27 BL26:BL27 BN26:BN27 BP26:BP27 BR26:BR27 BT26:BT27 BV26:BV27 BX26:BX27 BZ26:BZ27 CB26:CB27 CD26:CD27 CF26:CF27 CH26:CH27 CJ26:CJ27 CL26:CL27 CN26:CN27 CP26:CP27 CR26:CR27 CT26:CT27 CV26:CV27 CX26:CX27 CZ26:CZ27 DB26:DB27 DD26:DD27 DF26:DF27 DH26:DH27 DJ26:DJ27 DL26:DL27 DN26:DN27 DP26:DP27 DR26:DR27 DT26:DT27 DV26:DV27 DX26:DX27 DZ26:DZ27 EB26:EB27 ED26:ED27 EF26:EF27 EH26:EH27 EJ26:EJ27 EL26:EL27 EN26:EN27 EP26:EP27 ER26:ER27 ET26:ET27 EV26:EV27 EX26:EX27 EZ26:EZ27 FB26:FB27 FD26:FD27 FF26:FF27 FH26:FH27 FJ26:FJ27 FL26:FL27 FN26:FN27 FP26:FP27 FR26:FR27 FT26:FT27 FV26:FV27 FX26:FX27 FZ26:FZ27 GB26:GB27 GD26:GD27 GF26:GF27 GH26:GH27 GJ26:GJ27 GL26:GL27 GN26:GN27 GP26:GP27 GR26:GR27 GT26:GT27 GV26:GV27 GX26:GX27 GZ26:GZ27 HB26:HB27 HD26:HD27 HF26:HF27 HH26:HH27 HJ26:HJ27 HL26:HL27 HN26:HN27 HP26:HP27 HR26:HR27 HT26:HT27 HV26:HV27 HX26:HX27 HZ26:HZ27 IB26:IB27 ID26:ID27 IF26:IF27 IH26:IH27 IJ26:IJ27 IL26:IL27 IN26:IN27 IP26:IP27 IR26:IR27 IT26:IT27 IV26:IV27 IX26:IX27 IZ26:IZ27 JB26:JB27 JD26:JD27 JF26:JF27 JH26:JH27 JJ26:JJ27 JL26:JL27 JN26:JN27 JP26:JP27 JR26:JR27 JT26:JT27 JV26:JV27 JX26:JX27 JZ26:JZ27 KB26:KB27 KD26:KD27 KF26:KF27 KH26:KH27 KJ26:KJ27 KL26:KL27 KN26:KN27 KP26:KP27 KR26:KR27 KT26:KT27 KV26:KV27 KX26:KX27 KZ26:KZ27 LB26:LB27 LD26:LD27 LF26:LF27 LH26:LH27 LJ26:LJ27 LL26:LL27 LN26:LN27 LP26:LP27 LR26:LR27 LT26:LT27 LV26:LV27 LX26:LX27 LZ26:LZ27 MB26:MB27 MD26:MD27 MF26:MF27 MH26:MH27 MJ26:MJ27 ML26:ML27 MN26:MN27 MP26:MP27 MR26:MR27 MT26:MT27 MV26:MV27 MX26:MX27 MZ26:MZ27 NB26:NB27 ND26:ND27 NF26:NF27 NH26:NH27 NJ26:NJ27 NL26:NL27 NN26:NN27 NP26:NP27 NR26:NR27 J15:J18 L15:L18 N15:N18 P15:P18 R15:R18 T15:T18 V15:V18 X15:X18 Z15:Z18 AB15:AB18 AD15:AD18 AF15:AF18 AH15:AH18 AJ15:AJ18 AL15:AL18 AN15:AN18 AP15:AP18 AR15:AR18 AT15:AT18 AV15:AV18 AX15:AX18 AZ15:AZ18 BB15:BB18 BD15:BD18 BF15:BF18 BH15:BH18 BJ15:BJ18 BL15:BL18 BN15:BN18 BP15:BP18 BR15:BR18 BT15:BT18 BV15:BV18 BX15:BX18 BZ15:BZ18 CB15:CB18 CD15:CD18 CF15:CF18 CH15:CH18 CJ15:CJ18 CL15:CL18 CN15:CN18 CP15:CP18 CR15:CR18 CT15:CT18 CV15:CV18 CX15:CX18 CZ15:CZ18 DB15:DB18 DD15:DD18 DF15:DF18 DH15:DH18 DJ15:DJ18 DL15:DL18 DN15:DN18 DP15:DP18 DR15:DR18 DT15:DT18 DV15:DV18 DX15:DX18 DZ15:DZ18 EB15:EB18 ED15:ED18 EF15:EF18 EH15:EH18 EJ15:EJ18 EL15:EL18 EN15:EN18 EP15:EP18 ER15:ER18 ET15:ET18 EV15:EV18 EX15:EX18 EZ15:EZ18 FB15:FB18 FD15:FD18 FF15:FF18 FH15:FH18 FJ15:FJ18 FL15:FL18 FN15:FN18 FP15:FP18 FR15:FR18 FT15:FT18 FV15:FV18 FX15:FX18 FZ15:FZ18 GB15:GB18 GD15:GD18 GF15:GF18 GH15:GH18 GJ15:GJ18 GL15:GL18 GN15:GN18 GP15:GP18 GR15:GR18 GT15:GT18 GV15:GV18 GX15:GX18 GZ15:GZ18 HB15:HB18 HD15:HD18 HF15:HF18 HH15:HH18 HJ15:HJ18 HL15:HL18 HN15:HN18 HP15:HP18 HR15:HR18 HT15:HT18 HV15:HV18 HX15:HX18 HZ15:HZ18 IB15:IB18 ID15:ID18 IF15:IF18 IH15:IH18 IJ15:IJ18 IL15:IL18 IN15:IN18 IP15:IP18 IR15:IR18 IT15:IT18 IV15:IV18 IX15:IX18 IZ15:IZ18 JB15:JB18 JD15:JD18 JF15:JF18 JH15:JH18 JJ15:JJ18 JL15:JL18 JN15:JN18 JP15:JP18 JR15:JR18 JT15:JT18 JV15:JV18 JX15:JX18 JZ15:JZ18 KB15:KB18 KD15:KD18 KF15:KF18 KH15:KH18 KJ15:KJ18 KL15:KL18 KN15:KN18 KP15:KP18 KR15:KR18 KT15:KT18 KV15:KV18 KX15:KX18 KZ15:KZ18 LB15:LB18 LD15:LD18 LF15:LF18 LH15:LH18 LJ15:LJ18 LL15:LL18 LN15:LN18 LP15:LP18 LR15:LR18 LT15:LT18 LV15:LV18 LX15:LX18 LZ15:LZ18 MB15:MB18 MD15:MD18 MF15:MF18 MH15:MH18 MJ15:MJ18 ML15:ML18 MN15:MN18 MP15:MP18 MR15:MR18 MT15:MT18 MV15:MV18 MX15:MX18 MZ15:MZ18 NB15:NB18 ND15:ND18 NF15:NF18 NH15:NH18 NJ15:NJ18 NL15:NL18 NN15:NN18 NP15:NP18 NR15:NR18 J21:J22 L21:L22 N21:N22 P21:P22 R21:R22 T21:T22 V21:V22 X21:X22 Z21:Z22 AB21:AB22 AD21:AD22 AF21:AF22 AH21:AH22 AJ21:AJ22 AL21:AL22 AN21:AN22 AP21:AP22 AR21:AR22 AT21:AT22 AV21:AV22 AX21:AX22 AZ21:AZ22 BB21:BB22 BD21:BD22 BF21:BF22 BH21:BH22 BJ21:BJ22 BL21:BL22 BN21:BN22 BP21:BP22 BR21:BR22 BT21:BT22 BV21:BV22 BX21:BX22 BZ21:BZ22 CB21:CB22 CD21:CD22 CF21:CF22 CH21:CH22 CJ21:CJ22 CL21:CL22 CN21:CN22 CP21:CP22 CR21:CR22 CT21:CT22 CV21:CV22 CX21:CX22 CZ21:CZ22 DB21:DB22 DD21:DD22 DF21:DF22 DH21:DH22 DJ21:DJ22 DL21:DL22 DN21:DN22 DP21:DP22 DR21:DR22 DT21:DT22 DV21:DV22 DX21:DX22 DZ21:DZ22 EB21:EB22 ED21:ED22 EF21:EF22 EH21:EH22 EJ21:EJ22 EL21:EL22 EN21:EN22 EP21:EP22 ER21:ER22 ET21:ET22 EV21:EV22 EX21:EX22 EZ21:EZ22 FB21:FB22 FD21:FD22 FF21:FF22 FH21:FH22 FJ21:FJ22 FL21:FL22 FN21:FN22 FP21:FP22 FR21:FR22 FT21:FT22 FV21:FV22 FX21:FX22 FZ21:FZ22 GB21:GB22 GD21:GD22 GF21:GF22 GH21:GH22 GJ21:GJ22 GL21:GL22 GN21:GN22 GP21:GP22 GR21:GR22 GT21:GT22 GV21:GV22 GX21:GX22 GZ21:GZ22 HB21:HB22 HD21:HD22 HF21:HF22 HH21:HH22 HJ21:HJ22 HL21:HL22 HN21:HN22 HP21:HP22 HR21:HR22 HT21:HT22 HV21:HV22 HX21:HX22 HZ21:HZ22 IB21:IB22 ID21:ID22 IF21:IF22 IH21:IH22 IJ21:IJ22 IL21:IL22 IN21:IN22 IP21:IP22 IR21:IR22 IT21:IT22 IV21:IV22 IX21:IX22 IZ21:IZ22 JB21:JB22 JD21:JD22 JF21:JF22 JH21:JH22 JJ21:JJ22 JL21:JL22 JN21:JN22 JP21:JP22 JR21:JR22 JT21:JT22 JV21:JV22 JX21:JX22 JZ21:JZ22 KB21:KB22 KD21:KD22 KF21:KF22 KH21:KH22 KJ21:KJ22 KL21:KL22 KN21:KN22 KP21:KP22 KR21:KR22 KT21:KT22 KV21:KV22 KX21:KX22 KZ21:KZ22 LB21:LB22 LD21:LD22 LF21:LF22 LH21:LH22 LJ21:LJ22 LL21:LL22 LN21:LN22 LP21:LP22 LR21:LR22 LT21:LT22 LV21:LV22 LX21:LX22 LZ21:LZ22 MB21:MB22 MD21:MD22 MF21:MF22 MH21:MH22 MJ21:MJ22 ML21:ML22 MN21:MN22 MP21:MP22 MR21:MR22 MT21:MT22 MV21:MV22 MX21:MX22 MZ21:MZ22 NB21:NB22 ND21:ND22 NF21:NF22 NH21:NH22 NJ21:NJ22 NL21:NL22 NN21:NN22 NP21:NP22 NR21:NR22 J29:J30 L29:L30 N29:N30 P29:P30 R29:R30 T29:T30 V29:V30 X29:X30 Z29:Z30 AB29:AB30 AD29:AD30 AF29:AF30 AH29:AH30 AJ29:AJ30 AL29:AL30 AN29:AN30 AP29:AP30 AR29:AR30 AT29:AT30 AV29:AV30 AX29:AX30 AZ29:AZ30 BB29:BB30 BD29:BD30 BF29:BF30 BH29:BH30 BJ29:BJ30 BL29:BL30 BN29:BN30 BP29:BP30 BR29:BR30 BT29:BT30 BV29:BV30 BX29:BX30 BZ29:BZ30 CB29:CB30 CD29:CD30 CF29:CF30 CH29:CH30 CJ29:CJ30 CL29:CL30 CN29:CN30 CP29:CP30 CR29:CR30 CT29:CT30 CV29:CV30 CX29:CX30 CZ29:CZ30 DB29:DB30 DD29:DD30 DF29:DF30 DH29:DH30 DJ29:DJ30 DL29:DL30 DN29:DN30 DP29:DP30 DR29:DR30 DT29:DT30 DV29:DV30 DX29:DX30 DZ29:DZ30 EB29:EB30 ED29:ED30 EF29:EF30 EH29:EH30 EJ29:EJ30 EL29:EL30 EN29:EN30 EP29:EP30 ER29:ER30 ET29:ET30 EV29:EV30 EX29:EX30 EZ29:EZ30 FB29:FB30 FD29:FD30 FF29:FF30 FH29:FH30 FJ29:FJ30 FL29:FL30 FN29:FN30 FP29:FP30 FR29:FR30 FT29:FT30 FV29:FV30 FX29:FX30 FZ29:FZ30 GB29:GB30 GD29:GD30 GF29:GF30 GH29:GH30 GJ29:GJ30 GL29:GL30 GN29:GN30 GP29:GP30 GR29:GR30 GT29:GT30 GV29:GV30 GX29:GX30 GZ29:GZ30 HB29:HB30 HD29:HD30 HF29:HF30 HH29:HH30 HJ29:HJ30 HL29:HL30 HN29:HN30 HP29:HP30 HR29:HR30 HT29:HT30 HV29:HV30 HX29:HX30 HZ29:HZ30 IB29:IB30 ID29:ID30 IF29:IF30 IH29:IH30 IJ29:IJ30 IL29:IL30 IN29:IN30 IP29:IP30 IR29:IR30 IT29:IT30 IV29:IV30 IX29:IX30 IZ29:IZ30 JB29:JB30 JD29:JD30 JF29:JF30 JH29:JH30 JJ29:JJ30 JL29:JL30 JN29:JN30 JP29:JP30 JR29:JR30 JT29:JT30 JV29:JV30 JX29:JX30 JZ29:JZ30 KB29:KB30 KD29:KD30 KF29:KF30 KH29:KH30 KJ29:KJ30 KL29:KL30 KN29:KN30 KP29:KP30 KR29:KR30 KT29:KT30 KV29:KV30 KX29:KX30 KZ29:KZ30 LB29:LB30 LD29:LD30 LF29:LF30 LH29:LH30 LJ29:LJ30 LL29:LL30 LN29:LN30 LP29:LP30 LR29:LR30 LT29:LT30 LV29:LV30 LX29:LX30 LZ29:LZ30 MB29:MB30 MD29:MD30 MF29:MF30 MH29:MH30 MJ29:MJ30 ML29:ML30 MN29:MN30 MP29:MP30 MR29:MR30 MT29:MT30 MV29:MV30 MX29:MX30 MZ29:MZ30 NB29:NB30 ND29:ND30 NF29:NF30 NH29:NH30 NJ29:NJ30 NL29:NL30 NN29:NN30 NP29:NP30 NR29:NR30 J24 L24 N24 P24 R24 T24 V24 X24 Z24 AB24 AD24 AF24 AH24 AJ24 AL24 AN24 AP24 AR24 AT24 AV24 AX24 AZ24 BB24 BD24 BF24 BH24 BJ24 BL24 BN24 BP24 BR24 BT24 BV24 BX24 BZ24 CB24 CD24 CF24 CH24 CJ24 CL24 CN24 CP24 CR24 CT24 CV24 CX24 CZ24 DB24 DD24 DF24 DH24 DJ24 DL24 DN24 DP24 DR24 DT24 DV24 DX24 DZ24 EB24 ED24 EF24 EH24 EJ24 EL24 EN24 EP24 ER24 ET24 EV24 EX24 EZ24 FB24 FD24 FF24 FH24 FJ24 FL24 FN24 FP24 FR24 FT24 FV24 FX24 FZ24 GB24 GD24 GF24 GH24 GJ24 GL24 GN24 GP24 GR24 GT24 GV24 GX24 GZ24 HB24 HD24 HF24 HH24 HJ24 HL24 HN24 HP24 HR24 HT24 HV24 HX24 HZ24 IB24 ID24 IF24 IH24 IJ24 IL24 IN24 IP24 IR24 IT24 IV24 IX24 IZ24 JB24 JD24 JF24 JH24 JJ24 JL24 JN24 JP24 JR24 JT24 JV24 JX24 JZ24 KB24 KD24 KF24 KH24 KJ24 KL24 KN24 KP24 KR24 KT24 KV24 KX24 KZ24 LB24 LD24 LF24 LH24 LJ24 LL24 LN24 LP24 LR24 LT24 LV24 LX24 LZ24 MB24 MD24 MF24 MH24 MJ24 ML24 MN24 MP24 MR24 MT24 MV24 MX24 MZ24 NB24 ND24 NF24 NH24 NJ24 NL24 NN24 NP24 NR24">
      <formula1>900</formula1>
    </dataValidation>
    <dataValidation type="whole" allowBlank="1" showErrorMessage="1" errorTitle="Ошибка" error="Допускается ввод только неотрицательных целых чисел!" sqref="G16:G17 I16:I17 K16 K17 M16 M17 O16 O17 Q16 Q17 S16 S17 U16 U17 W16 W17 Y16 Y17 AA16 AA17 AC16 AC17 AE16 AE17 AG16 AG17 AI16 AI17 AK16 AK17 AM16 AM17 AO16 AO17 AQ16 AQ17 AS16 AS17 AU16 AU17 AW16 AW17 AY16 AY17 BA16 BA17 BC16 BC17 BE16 BE17 BG16 BG17 BI16 BI17 BK16 BK17 BM16 BM17 BO16 BO17 BQ16 BQ17 BS16 BS17 BU16 BU17 BW16 BW17 BY16 BY17 CA16 CA17 CC16 CC17 CE16 CE17 CG16 CG17 CI16 CI17 CK16 CK17 CM16 CM17 CO16 CO17 CQ16 CQ17 CS16 CS17 CU16 CU17 CW16 CW17 CY16 CY17 DA16 DA17 DC16 DC17 DE16 DE17 DG16 DG17 DI16 DI17 DK16 DK17 DM16 DM17 DO16 DO17 DQ16 DQ17 DS16 DS17 DU16 DU17 DW16 DW17 DY16 DY17 EA16 EA17 EC16 EC17 EE16 EE17 EG16 EG17 EI16 EI17 EK16 EK17 EM16 EM17 EO16 EO17 EQ16 EQ17 ES16 ES17 EU16 EU17 EW16 EW17 EY16 EY17 FA16 FA17 FC16 FC17 FE16 FE17 FG16 FG17 FI16 FI17 FK16 FK17 FM16 FM17 FO16 FO17 FQ16 FQ17 FS16 FS17 FU16 FU17 FW16 FW17 FY16 FY17 GA16 GA17 GC16 GC17 GE16 GE17 GG16 GG17 GI16 GI17 GK16 GK17 GM16 GM17 GO16 GO17 GQ16 GQ17 GS16 GS17 GU16 GU17 GW16 GW17 GY16 GY17 HA16 HA17 HC16 HC17 HE16 HE17 HG16 HG17 HI16 HI17 HK16 HK17 HM16 HM17 HO16 HO17 HQ16 HQ17 HS16 HS17 HU16 HU17 HW16 HW17 HY16 HY17 IA16 IA17 IC16 IC17 IE16 IE17 IG16 IG17 II16 II17 IK16 IK17 IM16 IM17 IO16 IO17 IQ16 IQ17 IS16 IS17 IU16 IU17 IW16 IW17 IY16 IY17 JA16 JA17 JC16 JC17 JE16 JE17 JG16 JG17 JI16 JI17 JK16 JK17 JM16 JM17 JO16 JO17 JQ16 JQ17 JS16 JS17 JU16 JU17 JW16 JW17 JY16 JY17 KA16 KA17 KC16 KC17 KE16 KE17 KG16 KG17 KI16 KI17 KK16 KK17 KM16 KM17 KO16 KO17 KQ16 KQ17 KS16 KS17 KU16 KU17 KW16 KW17 KY16 KY17 LA16 LA17 LC16 LC17 LE16 LE17 LG16 LG17 LI16 LI17 LK16 LK17 LM16 LM17 LO16 LO17 LQ16 LQ17 LS16 LS17 LU16 LU17 LW16 LW17 LY16 LY17 MA16 MA17 MC16 MC17 ME16 ME17 MG16 MG17 MI16 MI17 MK16 MK17 MM16 MM17 MO16 MO17 MQ16 MQ17 MS16 MS17 MU16 MU17 MW16 MW17 MY16 MY17 NA16 NA17 NC16 NC17 NE16 NE17 NG16 NG17 NI16 NI17 NK16 NK17 NM16 NM17 NO16 NO17 NQ16 NQ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M13 M14 M18 M21 M22 M24 M26 M27 M29 M30 M32 M37 M39 M40 M44 M45 M46 M47 M48 M49 M50 M51 M52 M53 M54 M55 M56 M57 M58 M59 M61 M65 M67 M68 M71 M73 M77 M78 M79 M80 M81 M82 M83 M84 M85 M86 M87 M88 M89 M90 M91 M92 M93 M94 M96 O13 O14 O18 O21 O22 O24 O26 O27 O29 O30 O32 O37 O39 O40 O44 O45 O46 O47 O48 O49 O50 O51 O52 O53 O54 O55 O56 O57 O58 O59 O61 O65 O67 O68 O71 O73 O77 O78 O79 O80 O81 O82 O83 O84 O85 O86 O87 O88 O89 O90 O91 O92 O93 O94 O96 Q13 Q14 Q18 Q21 Q22 Q24 Q26 Q27 Q29 Q30 Q32 Q37 Q39 Q40 Q44 Q45 Q46 Q47 Q48 Q49 Q50 Q51 Q52 Q53 Q54 Q55 Q56 Q57 Q58 Q59 Q61 Q65 Q67 Q68 Q71 Q73 Q77 Q78 Q79 Q80 Q81 Q82 Q83 Q84 Q85 Q86 Q87 Q88 Q89 Q90 Q91 Q92 Q93 Q94 Q96 S13 S14 S18 S21 S22 S24 S26 S27 S29 S30 S32 S37 S39 S40 S44 S45 S46 S47 S48 S49 S50 S51 S52 S53 S54 S55 S56 S57 S58 S59 S61 S65 S67 S68 S71 S73 S77 S78 S79 S80 S81 S82 S83 S84 S85 S86 S87 S88 S89 S90 S91 S92 S93 S94 S96 U13 U14 U18 U21 U22 U24 U26 U27 U29 U30 U32 U37 U39 U40 U44 U45 U46 U47 U48 U49 U50 U51 U52 U53 U54 U55 U56 U57 U58 U59 U61 U65 U67 U68 U71 U73 U77 U78 U79 U80 U81 U82 U83 U84 U85 U86 U87 U88 U89 U90 U91 U92 U93 U94 U96 W13 W14 W18 W21 W22 W24 W26 W27 W29 W30 W32 W37 W39 W40 W44 W45 W46 W47 W48 W49 W50 W51 W52 W53 W54 W55 W56 W57 W58 W59 W61 W65 W67 W68 W71 W73 W77 W78 W79 W80 W81 W82 W83 W84 W85 W86 W87 W88 W89 W90 W91 W92 W93 W94 W96 Y13 Y14 Y18 Y21 Y22 Y24 Y26 Y27 Y29 Y30 Y32 Y37 Y39 Y40 Y44 Y45 Y46 Y47 Y48 Y49 Y50 Y51 Y52 Y53 Y54 Y55 Y56 Y57 Y58 Y59 Y61 Y65 Y67 Y68 Y71 Y73 Y77 Y78 Y79 Y80 Y81 Y82 Y83 Y84 Y85 Y86 Y87 Y88 Y89 Y90 Y91 Y92 Y93 Y94 Y96 AA13 AA14 AA18 AA21 AA22 AA24 AA26 AA27 AA29 AA30 AA32 AA37 AA39 AA40 AA44 AA45 AA46 AA47 AA48 AA49 AA50 AA51 AA52 AA53 AA54 AA55 AA56 AA57 AA58 AA59 AA61 AA65 AA67 AA68 AA71 AA73 AA77 AA78 AA79 AA80 AA81 AA82 AA83 AA84 AA85 AA86 AA87 AA88 AA89 AA90 AA91 AA92 AA93 AA94 AA96 AC13 AC14 AC18 AC21 AC22 AC24 AC26 AC27 AC29 AC30 AC32 AC37 AC39 AC40 AC44 AC45 AC46 AC47 AC48 AC49 AC50 AC51 AC52 AC53 AC54 AC55 AC56 AC57 AC58 AC59 AC61 AC65 AC67 AC68 AC71 AC73 AC77 AC78 AC79 AC80 AC81 AC82 AC83 AC84 AC85 AC86 AC87 AC88 AC89 AC90 AC91 AC92 AC93 AC94 AC96 AE13 AE14 AE18 AE21 AE22 AE24 AE26 AE27 AE29 AE30 AE32 AE37 AE39 AE40 AE44 AE45 AE46 AE47 AE48 AE49 AE50 AE51 AE52 AE53 AE54 AE55 AE56 AE57 AE58 AE59 AE61 AE65 AE67 AE68 AE71 AE73 AE77 AE78 AE79 AE80 AE81 AE82 AE83 AE84 AE85 AE86 AE87 AE88 AE89 AE90 AE91 AE92 AE93 AE94 AE96 AG13 AG14 AG18 AG21 AG22 AG24 AG26 AG27 AG29 AG30 AG32 AG37 AG39 AG40 AG44 AG45 AG46 AG47 AG48 AG49 AG50 AG51 AG52 AG53 AG54 AG55 AG56 AG57 AG58 AG59 AG61 AG65 AG67 AG68 AG71 AG73 AG77 AG78 AG79 AG80 AG81 AG82 AG83 AG84 AG85 AG86 AG87 AG88 AG89 AG90 AG91 AG92 AG93 AG94 AG96 AI13 AI14 AI18 AI21 AI22 AI24 AI26 AI27 AI29 AI30 AI32 AI37 AI39 AI40 AI44 AI45 AI46 AI47 AI48 AI49 AI50 AI51 AI52 AI53 AI54 AI55 AI56 AI57 AI58 AI59 AI61 AI65 AI67 AI68 AI71 AI73 AI77 AI78 AI79 AI80 AI81 AI82 AI83 AI84 AI85 AI86 AI87 AI88 AI89 AI90 AI91 AI92 AI93 AI94 AI96 AK13 AK14 AK18 AK21 AK22 AK24 AK26 AK27 AK29 AK30 AK32 AK37 AK39 AK40 AK44 AK45 AK46 AK47 AK48 AK49 AK50 AK51 AK52 AK53 AK54 AK55 AK56 AK57 AK58 AK59 AK61 AK65 AK67 AK68 AK71 AK73 AK77 AK78 AK79 AK80 AK81 AK82 AK83 AK84 AK85 AK86 AK87 AK88 AK89 AK90 AK91 AK92 AK93 AK94 AK96 AM13 AM14 AM18 AM21 AM22 AM24 AM26 AM27 AM29 AM30 AM32 AM37 AM39 AM40 AM44 AM45 AM46 AM47 AM48 AM49 AM50 AM51 AM52 AM53 AM54 AM55 AM56 AM57 AM58 AM59 AM61 AM65 AM67 AM68 AM71 AM73 AM77 AM78 AM79 AM80 AM81 AM82 AM83 AM84 AM85 AM86 AM87 AM88 AM89 AM90 AM91 AM92 AM93 AM94 AM96 AO13 AO14 AO18 AO21 AO22 AO24 AO26 AO27 AO29 AO30 AO32 AO37 AO39 AO40 AO44 AO45 AO46 AO47 AO48 AO49 AO50 AO51 AO52 AO53 AO54 AO55 AO56 AO57 AO58 AO59 AO61 AO65 AO67 AO68 AO71 AO73 AO77 AO78 AO79 AO80 AO81 AO82 AO83 AO84 AO85 AO86 AO87 AO88 AO89 AO90 AO91 AO92 AO93 AO94 AO96 AQ13 AQ14 AQ18 AQ21 AQ22 AQ24 AQ26 AQ27 AQ29 AQ30 AQ32 AQ37 AQ39 AQ40 AQ44 AQ45 AQ46 AQ47 AQ48 AQ49 AQ50 AQ51 AQ52 AQ53 AQ54 AQ55 AQ56 AQ57 AQ58 AQ59 AQ61 AQ65 AQ67 AQ68 AQ71 AQ73 AQ77 AQ78 AQ79 AQ80 AQ81 AQ82 AQ83 AQ84 AQ85 AQ86 AQ87 AQ88 AQ89 AQ90 AQ91 AQ92 AQ93 AQ94 AQ96 AS13 AS14 AS18 AS21 AS22 AS24 AS26 AS27 AS29 AS30 AS32 AS37 AS39 AS40 AS44 AS45 AS46 AS47 AS48 AS49 AS50 AS51 AS52 AS53 AS54 AS55 AS56 AS57 AS58 AS59 AS61 AS65 AS67 AS68 AS71 AS73 AS77 AS78 AS79 AS80 AS81 AS82 AS83 AS84 AS85 AS86 AS87 AS88 AS89 AS90 AS91 AS92 AS93 AS94 AS96 AU13 AU14 AU18 AU21 AU22 AU24 AU26 AU27 AU29 AU30 AU32 AU37 AU39 AU40 AU44 AU45 AU46 AU47 AU48 AU49 AU50 AU51 AU52 AU53 AU54 AU55 AU56 AU57 AU58 AU59 AU61 AU65 AU67 AU68 AU71 AU73 AU77 AU78 AU79 AU80 AU81 AU82 AU83 AU84 AU85 AU86 AU87 AU88 AU89 AU90 AU91 AU92 AU93 AU94 AU96 AW13 AW14 AW18 AW21 AW22 AW24 AW26 AW27 AW29 AW30 AW32 AW37 AW39 AW40 AW44 AW45 AW46 AW47 AW48 AW49 AW50 AW51 AW52 AW53 AW54 AW55 AW56 AW57 AW58 AW59 AW61 AW65 AW67 AW68 AW71 AW73 AW77 AW78 AW79 AW80 AW81 AW82 AW83 AW84 AW85 AW86 AW87 AW88 AW89 AW90 AW91 AW92 AW93 AW94 AW96 AY13 AY14 AY18 AY21 AY22 AY24 AY26 AY27 AY29 AY30 AY32 AY37 AY39 AY40 AY44 AY45 AY46 AY47 AY48 AY49 AY50 AY51 AY52 AY53 AY54 AY55 AY56 AY57 AY58 AY59 AY61 AY65 AY67 AY68 AY71 AY73 AY77 AY78 AY79 AY80 AY81 AY82 AY83 AY84 AY85 AY86 AY87 AY88 AY89 AY90 AY91 AY92 AY93 AY94 AY96 BA13 BA14 BA18 BA21 BA22 BA24 BA26 BA27 BA29 BA30 BA32 BA37 BA39 BA40 BA44 BA45 BA46 BA47 BA48 BA49 BA50 BA51 BA52 BA53 BA54 BA55 BA56 BA57 BA58 BA59 BA61 BA65 BA67 BA68 BA71 BA73 BA77 BA78 BA79 BA80 BA81 BA82 BA83 BA84 BA85 BA86 BA87 BA88 BA89 BA90 BA91 BA92 BA93 BA94 BA96 BC13 BC14 BC18 BC21 BC22 BC24 BC26 BC27 BC29 BC30 BC32 BC37 BC39 BC40 BC44 BC45 BC46 BC47 BC48 BC49 BC50 BC51 BC52 BC53 BC54 BC55 BC56 BC57 BC58 BC59 BC61 BC65 BC67 BC68 BC71 BC73 BC77 BC78 BC79 BC80 BC81 BC82 BC83 BC84 BC85 BC86 BC87 BC88 BC89 BC90 BC91 BC92 BC93 BC94 BC96 BE13 BE14 BE18 BE21 BE22 BE24 BE26 BE27 BE29 BE30 BE32 BE37 BE39 BE40 BE44 BE45 BE46 BE47 BE48 BE49 BE50 BE51 BE52 BE53 BE54 BE55 BE56 BE57 BE58 BE59 BE61 BE65 BE67 BE68 BE71 BE73 BE77 BE78 BE79 BE80 BE81 BE82 BE83 BE84 BE85 BE86 BE87 BE88 BE89 BE90 BE91 BE92 BE93 BE94 BE96 BG13 BG14 BG18 BG21 BG22 BG24 BG26 BG27 BG29 BG30 BG32 BG37 BG39 BG40 BG44 BG45 BG46 BG47 BG48 BG49 BG50 BG51 BG52 BG53 BG54 BG55 BG56 BG57 BG58 BG59 BG61 BG65 BG67 BG68 BG71 BG73 BG77 BG78 BG79 BG80 BG81 BG82 BG83 BG84 BG85 BG86 BG87 BG88 BG89 BG90 BG91 BG92 BG93 BG94 BG96 BI13 BI14 BI18 BI21 BI22 BI24 BI26 BI27 BI29 BI30 BI32 BI37 BI39 BI40 BI44 BI45 BI46 BI47 BI48 BI49 BI50 BI51 BI52 BI53 BI54 BI55 BI56 BI57 BI58 BI59 BI61 BI65 BI67 BI68 BI71 BI73 BI77 BI78 BI79 BI80 BI81 BI82 BI83 BI84 BI85 BI86 BI87 BI88 BI89 BI90 BI91 BI92 BI93 BI94 BI96 BK13 BK14 BK18 BK21 BK22 BK24 BK26 BK27 BK29 BK30 BK32 BK37 BK39 BK40 BK44 BK45 BK46 BK47 BK48 BK49 BK50 BK51 BK52 BK53 BK54 BK55 BK56 BK57 BK58 BK59 BK61 BK65 BK67 BK68 BK71 BK73 BK77 BK78 BK79 BK80 BK81 BK82 BK83 BK84 BK85 BK86 BK87 BK88 BK89 BK90 BK91 BK92 BK93 BK94 BK96 BM13 BM14 BM18 BM21 BM22 BM24 BM26 BM27 BM29 BM30 BM32 BM37 BM39 BM40 BM44 BM45 BM46 BM47 BM48 BM49 BM50 BM51 BM52 BM53 BM54 BM55 BM56 BM57 BM58 BM59 BM61 BM65 BM67 BM68 BM71 BM73 BM77 BM78 BM79 BM80 BM81 BM82 BM83 BM84 BM85 BM86 BM87 BM88 BM89 BM90 BM91 BM92 BM93 BM94 BM96 BO13 BO14 BO18 BO21 BO22 BO24 BO26 BO27 BO29 BO30 BO32 BO37 BO39 BO40 BO44 BO45 BO46 BO47 BO48 BO49 BO50 BO51 BO52 BO53 BO54 BO55 BO56 BO57 BO58 BO59 BO61 BO65 BO67 BO68 BO71 BO73 BO77 BO78 BO79 BO80 BO81 BO82 BO83 BO84 BO85 BO86 BO87 BO88 BO89 BO90 BO91 BO92 BO93 BO94 BO96 BQ13 BQ14 BQ18 BQ21 BQ22 BQ24 BQ26 BQ27 BQ29 BQ30 BQ32 BQ37 BQ39 BQ40 BQ44 BQ45 BQ46 BQ47 BQ48 BQ49 BQ50 BQ51 BQ52 BQ53 BQ54 BQ55 BQ56 BQ57 BQ58 BQ59 BQ61 BQ65 BQ67 BQ68 BQ71 BQ73 BQ77 BQ78 BQ79 BQ80 BQ81 BQ82 BQ83 BQ84 BQ85 BQ86 BQ87 BQ88 BQ89 BQ90 BQ91 BQ92 BQ93 BQ94 BQ96 BS13 BS14 BS18 BS21 BS22 BS24 BS26 BS27 BS29 BS30 BS32 BS37 BS39 BS40 BS44 BS45 BS46 BS47 BS48 BS49 BS50 BS51 BS52 BS53 BS54 BS55 BS56 BS57 BS58 BS59 BS61 BS65 BS67 BS68 BS71 BS73 BS77 BS78 BS79 BS80 BS81 BS82 BS83 BS84 BS85 BS86 BS87 BS88 BS89 BS90 BS91 BS92 BS93 BS94 BS96 BU13 BU14 BU18 BU21 BU22 BU24 BU26 BU27 BU29 BU30 BU32 BU37 BU39 BU40 BU44 BU45 BU46 BU47 BU48 BU49 BU50 BU51 BU52 BU53 BU54 BU55 BU56 BU57 BU58 BU59 BU61 BU65 BU67 BU68 BU71 BU73 BU77 BU78 BU79 BU80 BU81 BU82 BU83 BU84 BU85 BU86 BU87 BU88 BU89 BU90 BU91 BU92 BU93 BU94 BU96 BW13 BW14 BW18 BW21 BW22 BW24 BW26 BW27 BW29 BW30 BW32 BW37 BW39 BW40 BW44 BW45 BW46 BW47 BW48 BW49 BW50 BW51 BW52 BW53 BW54 BW55 BW56 BW57 BW58 BW59 BW61 BW65 BW67 BW68 BW71 BW73 BW77 BW78 BW79 BW80 BW81 BW82 BW83 BW84 BW85 BW86 BW87 BW88 BW89 BW90 BW91 BW92 BW93 BW94 BW96 BY13 BY14 BY18 BY21 BY22 BY24 BY26 BY27 BY29 BY30 BY32 BY37 BY39 BY40 BY44 BY45 BY46 BY47 BY48 BY49 BY50 BY51 BY52 BY53 BY54 BY55 BY56 BY57 BY58 BY59 BY61 BY65 BY67 BY68 BY71 BY73 BY77 BY78 BY79 BY80 BY81 BY82 BY83 BY84 BY85 BY86 BY87 BY88 BY89 BY90 BY91 BY92 BY93 BY94 BY96 CA13 CA14 CA18 CA21 CA22 CA24 CA26 CA27 CA29 CA30 CA32 CA37 CA39 CA40 CA44 CA45 CA46 CA47 CA48 CA49 CA50 CA51 CA52 CA53 CA54 CA55 CA56 CA57 CA58 CA59 CA61 CA65 CA67 CA68 CA71 CA73 CA77 CA78 CA79 CA80 CA81 CA82 CA83 CA84 CA85 CA86 CA87 CA88 CA89 CA90 CA91 CA92 CA93 CA94 CA96 CC13 CC14 CC18 CC21 CC22 CC24 CC26 CC27 CC29 CC30 CC32 CC37 CC39 CC40 CC44 CC45 CC46 CC47 CC48 CC49 CC50 CC51 CC52 CC53 CC54 CC55 CC56 CC57 CC58 CC59 CC61 CC65 CC67 CC68 CC71 CC73 CC77 CC78 CC79 CC80 CC81 CC82 CC83 CC84 CC85 CC86 CC87 CC88 CC89 CC90 CC91 CC92 CC93 CC94 CC96 CE13 CE14 CE18 CE21 CE22 CE24 CE26 CE27 CE29 CE30 CE32 CE37 CE39 CE40 CE44 CE45 CE46 CE47 CE48 CE49 CE50 CE51 CE52 CE53 CE54 CE55 CE56 CE57 CE58 CE59 CE61 CE65 CE67 CE68 CE71 CE73 CE77 CE78 CE79 CE80 CE81 CE82 CE83 CE84 CE85 CE86 CE87 CE88 CE89 CE90 CE91 CE92 CE93 CE94 CE96 CG13 CG14 CG18 CG21 CG22 CG24 CG26 CG27 CG29 CG30 CG32 CG37 CG39 CG40 CG44 CG45 CG46 CG47 CG48 CG49 CG50 CG51 CG52 CG53 CG54 CG55 CG56 CG57 CG58 CG59 CG61 CG65 CG67 CG68 CG71 CG73 CG77 CG78 CG79 CG80 CG81 CG82 CG83 CG84 CG85 CG86 CG87 CG88 CG89 CG90 CG91 CG92 CG93 CG94 CG96 CI13 CI14 CI18 CI21 CI22 CI24 CI26 CI27 CI29 CI30 CI32 CI37 CI39 CI40 CI44 CI45 CI46 CI47 CI48 CI49 CI50 CI51 CI52 CI53 CI54 CI55 CI56 CI57 CI58 CI59 CI61 CI65 CI67 CI68 CI71 CI73 CI77 CI78 CI79 CI80 CI81 CI82 CI83 CI84 CI85 CI86 CI87 CI88 CI89 CI90 CI91 CI92 CI93 CI94 CI96 CK13 CK14 CK18 CK21 CK22 CK24 CK26 CK27 CK29 CK30 CK32 CK37 CK39 CK40 CK44 CK45 CK46 CK47 CK48 CK49 CK50 CK51 CK52 CK53 CK54 CK55 CK56 CK57 CK58 CK59 CK61 CK65 CK67 CK68 CK71 CK73 CK77 CK78 CK79 CK80 CK81 CK82 CK83 CK84 CK85 CK86 CK87 CK88 CK89 CK90 CK91 CK92 CK93 CK94 CK96 CM13 CM14 CM18 CM21 CM22 CM24 CM26 CM27 CM29 CM30 CM32 CM37 CM39 CM40 CM44 CM45 CM46 CM47 CM48 CM49 CM50 CM51 CM52 CM53 CM54 CM55 CM56 CM57 CM58 CM59 CM61 CM65 CM67 CM68 CM71 CM73 CM77 CM78 CM79 CM80 CM81 CM82 CM83 CM84 CM85 CM86 CM87 CM88 CM89 CM90 CM91 CM92 CM93 CM94 CM96 CO13 CO14 CO18 CO21 CO22 CO24 CO26 CO27 CO29 CO30 CO32 CO37 CO39 CO40 CO44 CO45 CO46 CO47 CO48 CO49 CO50 CO51 CO52 CO53 CO54 CO55 CO56 CO57 CO58 CO59 CO61 CO65 CO67 CO68 CO71 CO73 CO77 CO78 CO79 CO80 CO81 CO82 CO83 CO84 CO85 CO86 CO87 CO88 CO89 CO90 CO91 CO92 CO93 CO94 CO96 CQ13 CQ14 CQ18 CQ21 CQ22 CQ24 CQ26 CQ27 CQ29 CQ30 CQ32 CQ37 CQ39 CQ40 CQ44 CQ45 CQ46 CQ47 CQ48 CQ49 CQ50 CQ51 CQ52 CQ53 CQ54 CQ55 CQ56 CQ57 CQ58 CQ59 CQ61 CQ65 CQ67 CQ68 CQ71 CQ73 CQ77 CQ78 CQ79 CQ80 CQ81 CQ82 CQ83 CQ84 CQ85 CQ86 CQ87 CQ88 CQ89 CQ90 CQ91 CQ92 CQ93 CQ94 CQ96 CS13 CS14 CS18 CS21 CS22 CS24 CS26 CS27 CS29 CS30 CS32 CS37 CS39 CS40 CS44 CS45 CS46 CS47 CS48 CS49 CS50 CS51 CS52 CS53 CS54 CS55 CS56 CS57 CS58 CS59 CS61 CS65 CS67 CS68 CS71 CS73 CS77 CS78 CS79 CS80 CS81 CS82 CS83 CS84 CS85 CS86 CS87 CS88 CS89 CS90 CS91 CS92 CS93 CS94 CS96 CU13 CU14 CU18 CU21 CU22 CU24 CU26 CU27 CU29 CU30 CU32 CU37 CU39 CU40 CU44 CU45 CU46 CU47 CU48 CU49 CU50 CU51 CU52 CU53 CU54 CU55 CU56 CU57 CU58 CU59 CU61 CU65 CU67 CU68 CU71 CU73 CU77 CU78 CU79 CU80 CU81 CU82 CU83 CU84 CU85 CU86 CU87 CU88 CU89 CU90 CU91 CU92 CU93 CU94 CU96 CW13 CW14 CW18 CW21 CW22 CW24 CW26 CW27 CW29 CW30 CW32 CW37 CW39 CW40 CW44 CW45 CW46 CW47 CW48 CW49 CW50 CW51 CW52 CW53 CW54 CW55 CW56 CW57 CW58 CW59 CW61 CW65 CW67 CW68 CW71 CW73 CW77 CW78 CW79 CW80 CW81 CW82 CW83 CW84 CW85 CW86 CW87 CW88 CW89 CW90 CW91 CW92 CW93 CW94 CW96 CY13 CY14 CY18 CY21 CY22 CY24 CY26 CY27 CY29 CY30 CY32 CY37 CY39 CY40 CY44 CY45 CY46 CY47 CY48 CY49 CY50 CY51 CY52 CY53 CY54 CY55 CY56 CY57 CY58 CY59 CY61 CY65 CY67 CY68 CY71 CY73 CY77 CY78 CY79 CY80 CY81 CY82 CY83 CY84 CY85 CY86 CY87 CY88 CY89 CY90 CY91 CY92 CY93 CY94 CY96 DA13 DA14 DA18 DA21 DA22 DA24 DA26 DA27 DA29 DA30 DA32 DA37 DA39 DA40 DA44 DA45 DA46 DA47 DA48 DA49 DA50 DA51 DA52 DA53 DA54 DA55 DA56 DA57 DA58 DA59 DA61 DA65 DA67 DA68 DA71 DA73 DA77 DA78 DA79 DA80 DA81 DA82 DA83 DA84 DA85 DA86 DA87 DA88 DA89 DA90 DA91 DA92 DA93 DA94 DA96 DC13 DC14 DC18 DC21 DC22 DC24 DC26 DC27 DC29 DC30 DC32 DC37 DC39 DC40 DC44 DC45 DC46 DC47 DC48 DC49 DC50 DC51 DC52 DC53 DC54 DC55 DC56 DC57 DC58 DC59 DC61 DC65 DC67 DC68 DC71 DC73 DC77 DC78 DC79 DC80 DC81 DC82 DC83 DC84 DC85 DC86 DC87 DC88 DC89 DC90 DC91 DC92 DC93 DC94 DC96 DE13 DE14 DE18 DE21 DE22 DE24 DE26 DE27 DE29 DE30 DE32 DE37 DE39 DE40 DE44 DE45 DE46 DE47 DE48 DE49 DE50 DE51 DE52 DE53 DE54 DE55 DE56 DE57 DE58 DE59 DE61 DE65 DE67 DE68 DE71 DE73 DE77 DE78 DE79 DE80 DE81 DE82 DE83 DE84 DE85 DE86 DE87 DE88 DE89 DE90 DE91 DE92 DE93 DE94 DE96 DG13 DG14 DG18 DG21 DG22 DG24 DG26 DG27 DG29 DG30 DG32 DG37 DG39 DG40 DG44 DG45 DG46 DG47 DG48 DG49 DG50 DG51 DG52 DG53 DG54 DG55 DG56 DG57 DG58 DG59 DG61 DG65 DG67 DG68 DG71 DG73 DG77 DG78 DG79 DG80 DG81 DG82 DG83 DG84 DG85 DG86 DG87 DG88 DG89 DG90 DG91 DG92 DG93 DG94 DG96 DI13 DI14 DI18 DI21 DI22 DI24 DI26 DI27 DI29 DI30 DI32 DI37 DI39 DI40 DI44 DI45 DI46 DI47 DI48 DI49 DI50 DI51 DI52 DI53 DI54 DI55 DI56 DI57 DI58 DI59 DI61 DI65 DI67 DI68 DI71 DI73 DI77 DI78 DI79 DI80 DI81 DI82 DI83 DI84 DI85 DI86 DI87 DI88 DI89 DI90 DI91 DI92 DI93 DI94 DI96 DK13 DK14 DK18 DK21 DK22 DK24 DK26 DK27 DK29 DK30 DK32 DK37 DK39 DK40 DK44 DK45 DK46 DK47 DK48 DK49 DK50 DK51 DK52 DK53 DK54 DK55 DK56 DK57 DK58 DK59 DK61 DK65 DK67 DK68 DK71 DK73 DK77 DK78 DK79 DK80 DK81 DK82 DK83 DK84 DK85 DK86 DK87 DK88 DK89 DK90 DK91 DK92 DK93 DK94 DK96 DM13 DM14 DM18 DM21 DM22 DM24 DM26 DM27 DM29 DM30 DM32 DM37 DM39 DM40 DM44 DM45 DM46 DM47 DM48 DM49 DM50 DM51 DM52 DM53 DM54 DM55 DM56 DM57 DM58 DM59 DM61 DM65 DM67 DM68 DM71 DM73 DM77 DM78 DM79 DM80 DM81 DM82 DM83 DM84 DM85 DM86 DM87 DM88 DM89 DM90 DM91 DM92 DM93 DM94 DM96 DO13 DO14 DO18 DO21 DO22 DO24 DO26 DO27 DO29 DO30 DO32 DO37 DO39 DO40 DO44 DO45 DO46 DO47 DO48 DO49 DO50 DO51 DO52 DO53 DO54 DO55 DO56 DO57 DO58 DO59 DO61 DO65 DO67 DO68 DO71 DO73 DO77 DO78 DO79 DO80 DO81 DO82 DO83 DO84 DO85 DO86 DO87 DO88 DO89 DO90 DO91 DO92 DO93 DO94 DO96 DQ13 DQ14 DQ18 DQ21 DQ22 DQ24 DQ26 DQ27 DQ29 DQ30 DQ32 DQ37 DQ39 DQ40 DQ44 DQ45 DQ46 DQ47 DQ48 DQ49 DQ50 DQ51 DQ52 DQ53 DQ54 DQ55 DQ56 DQ57 DQ58 DQ59 DQ61 DQ65 DQ67 DQ68 DQ71 DQ73 DQ77 DQ78 DQ79 DQ80 DQ81 DQ82 DQ83 DQ84 DQ85 DQ86 DQ87 DQ88 DQ89 DQ90 DQ91 DQ92 DQ93 DQ94 DQ96 DS13 DS14 DS18 DS21 DS22 DS24 DS26 DS27 DS29 DS30 DS32 DS37 DS39 DS40 DS44 DS45 DS46 DS47 DS48 DS49 DS50 DS51 DS52 DS53 DS54 DS55 DS56 DS57 DS58 DS59 DS61 DS65 DS67 DS68 DS71 DS73 DS77 DS78 DS79 DS80 DS81 DS82 DS83 DS84 DS85 DS86 DS87 DS88 DS89 DS90 DS91 DS92 DS93 DS94 DS96 DU13 DU14 DU18 DU21 DU22 DU24 DU26 DU27 DU29 DU30 DU32 DU37 DU39 DU40 DU44 DU45 DU46 DU47 DU48 DU49 DU50 DU51 DU52 DU53 DU54 DU55 DU56 DU57 DU58 DU59 DU61 DU65 DU67 DU68 DU71 DU73 DU77 DU78 DU79 DU80 DU81 DU82 DU83 DU84 DU85 DU86 DU87 DU88 DU89 DU90 DU91 DU92 DU93 DU94 DU96 DW13 DW14 DW18 DW21 DW22 DW24 DW26 DW27 DW29 DW30 DW32 DW37 DW39 DW40 DW44 DW45 DW46 DW47 DW48 DW49 DW50 DW51 DW52 DW53 DW54 DW55 DW56 DW57 DW58 DW59 DW61 DW65 DW67 DW68 DW71 DW73 DW77 DW78 DW79 DW80 DW81 DW82 DW83 DW84 DW85 DW86 DW87 DW88 DW89 DW90 DW91 DW92 DW93 DW94 DW96 DY13 DY14 DY18 DY21 DY22 DY24 DY26 DY27 DY29 DY30 DY32 DY37 DY39 DY40 DY44 DY45 DY46 DY47 DY48 DY49 DY50 DY51 DY52 DY53 DY54 DY55 DY56 DY57 DY58 DY59 DY61 DY65 DY67 DY68 DY71 DY73 DY77 DY78 DY79 DY80 DY81 DY82 DY83 DY84 DY85 DY86 DY87 DY88 DY89 DY90 DY91 DY92 DY93 DY94 DY96 EA13 EA14 EA18 EA21 EA22 EA24 EA26 EA27 EA29 EA30 EA32 EA37 EA39 EA40 EA44 EA45 EA46 EA47 EA48 EA49 EA50 EA51 EA52 EA53 EA54 EA55 EA56 EA57 EA58 EA59 EA61 EA65 EA67 EA68 EA71 EA73 EA77 EA78 EA79 EA80 EA81 EA82 EA83 EA84 EA85 EA86 EA87 EA88 EA89 EA90 EA91 EA92 EA93 EA94 EA96 EC13 EC14 EC18 EC21 EC22 EC24 EC26 EC27 EC29 EC30 EC32 EC37 EC39 EC40 EC44 EC45 EC46 EC47 EC48 EC49 EC50 EC51 EC52 EC53 EC54 EC55 EC56 EC57 EC58 EC59 EC61 EC65 EC67 EC68 EC71 EC73 EC77 EC78 EC79 EC80 EC81 EC82 EC83 EC84 EC85 EC86 EC87 EC88 EC89 EC90 EC91 EC92 EC93 EC94 EC96 EE13 EE14 EE18 EE21 EE22 EE24 EE26 EE27 EE29 EE30 EE32 EE37 EE39 EE40 EE44 EE45 EE46 EE47 EE48 EE49 EE50 EE51 EE52 EE53 EE54 EE55 EE56 EE57 EE58 EE59 EE61 EE65 EE67 EE68 EE71 EE73 EE77 EE78 EE79 EE80 EE81 EE82 EE83 EE84 EE85 EE86 EE87 EE88 EE89 EE90 EE91 EE92 EE93 EE94 EE96 EG13 EG14 EG18 EG21 EG22 EG24 EG26 EG27 EG29 EG30 EG32 EG37 EG39 EG40 EG44 EG45 EG46 EG47 EG48 EG49 EG50 EG51 EG52 EG53 EG54 EG55 EG56 EG57 EG58 EG59 EG61 EG65 EG67 EG68 EG71 EG73 EG77 EG78 EG79 EG80 EG81 EG82 EG83 EG84 EG85 EG86 EG87 EG88 EG89 EG90 EG91 EG92 EG93 EG94 EG96 EI13 EI14 EI18 EI21 EI22 EI24 EI26 EI27 EI29 EI30 EI32 EI37 EI39 EI40 EI44 EI45 EI46 EI47 EI48 EI49 EI50 EI51 EI52 EI53 EI54 EI55 EI56 EI57 EI58 EI59 EI61 EI65 EI67 EI68 EI71 EI73 EI77 EI78 EI79 EI80 EI81 EI82 EI83 EI84 EI85 EI86 EI87 EI88 EI89 EI90 EI91 EI92 EI93 EI94 EI96 EK13 EK14 EK18 EK21 EK22 EK24 EK26 EK27 EK29 EK30 EK32 EK37 EK39 EK40 EK44 EK45 EK46 EK47 EK48 EK49 EK50 EK51 EK52 EK53 EK54 EK55 EK56 EK57 EK58 EK59 EK61 EK65 EK67 EK68 EK71 EK73 EK77 EK78 EK79 EK80 EK81 EK82 EK83 EK84 EK85 EK86 EK87 EK88 EK89 EK90 EK91 EK92 EK93 EK94 EK96 EM13 EM14 EM18 EM21 EM22 EM24 EM26 EM27 EM29 EM30 EM32 EM37 EM39 EM40 EM44 EM45 EM46 EM47 EM48 EM49 EM50 EM51 EM52 EM53 EM54 EM55 EM56 EM57 EM58 EM59 EM61 EM65 EM67 EM68 EM71 EM73 EM77 EM78 EM79 EM80 EM81 EM82 EM83 EM84 EM85 EM86 EM87 EM88 EM89 EM90 EM91 EM92 EM93 EM94 EM96 EO13 EO14 EO18 EO21 EO22 EO24 EO26 EO27 EO29 EO30 EO32 EO37 EO39 EO40 EO44 EO45 EO46 EO47 EO48 EO49 EO50 EO51 EO52 EO53 EO54 EO55 EO56 EO57 EO58 EO59 EO61 EO65 EO67 EO68 EO71 EO73 EO77 EO78 EO79 EO80 EO81 EO82 EO83 EO84 EO85 EO86 EO87 EO88 EO89 EO90 EO91 EO92 EO93 EO94 EO96 EQ13 EQ14 EQ18 EQ21 EQ22 EQ24 EQ26 EQ27 EQ29 EQ30 EQ32 EQ37 EQ39 EQ40 EQ44 EQ45 EQ46 EQ47 EQ48 EQ49 EQ50 EQ51 EQ52 EQ53 EQ54 EQ55 EQ56 EQ57 EQ58 EQ59 EQ61 EQ65 EQ67 EQ68 EQ71 EQ73 EQ77 EQ78 EQ79 EQ80 EQ81 EQ82 EQ83 EQ84 EQ85 EQ86 EQ87 EQ88 EQ89 EQ90 EQ91 EQ92 EQ93 EQ94 EQ96 ES13 ES14 ES18 ES21 ES22 ES24 ES26 ES27 ES29 ES30 ES32 ES37 ES39 ES40 ES44 ES45 ES46 ES47 ES48 ES49 ES50 ES51 ES52 ES53 ES54 ES55 ES56 ES57 ES58 ES59 ES61 ES65 ES67 ES68 ES71 ES73 ES77 ES78 ES79 ES80 ES81 ES82 ES83 ES84 ES85 ES86 ES87 ES88 ES89 ES90 ES91 ES92 ES93 ES94 ES96 EU13 EU14 EU18 EU21 EU22 EU24 EU26 EU27 EU29 EU30 EU32 EU37 EU39 EU40 EU44 EU45 EU46 EU47 EU48 EU49 EU50 EU51 EU52 EU53 EU54 EU55 EU56 EU57 EU58 EU59 EU61 EU65 EU67 EU68 EU71 EU73 EU77 EU78 EU79 EU80 EU81 EU82 EU83 EU84 EU85 EU86 EU87 EU88 EU89 EU90 EU91 EU92 EU93 EU94 EU96 EW13 EW14 EW18 EW21 EW22 EW24 EW26 EW27 EW29 EW30 EW32 EW37 EW39 EW40 EW44 EW45 EW46 EW47 EW48 EW49 EW50 EW51 EW52 EW53 EW54 EW55 EW56 EW57 EW58 EW59 EW61 EW65 EW67 EW68 EW71 EW73 EW77 EW78 EW79 EW80 EW81 EW82 EW83 EW84 EW85 EW86 EW87 EW88 EW89 EW90 EW91 EW92 EW93 EW94 EW96 EY13 EY14 EY18 EY21 EY22 EY24 EY26 EY27 EY29 EY30 EY32 EY37 EY39 EY40 EY44 EY45 EY46 EY47 EY48 EY49 EY50 EY51 EY52 EY53 EY54 EY55 EY56 EY57 EY58 EY59 EY61 EY65 EY67 EY68 EY71 EY73 EY77 EY78 EY79 EY80 EY81 EY82 EY83 EY84 EY85 EY86 EY87 EY88 EY89 EY90 EY91 EY92 EY93 EY94 EY96 FA13 FA14 FA18 FA21 FA22 FA24 FA26 FA27 FA29 FA30 FA32 FA37 FA39 FA40 FA44 FA45 FA46 FA47 FA48 FA49 FA50 FA51 FA52 FA53 FA54 FA55 FA56 FA57 FA58 FA59 FA61 FA65 FA67 FA68 FA71 FA73 FA77 FA78 FA79 FA80 FA81 FA82 FA83 FA84 FA85 FA86 FA87 FA88 FA89 FA90 FA91 FA92 FA93 FA94 FA96 FC13 FC14 FC18 FC21 FC22 FC24 FC26 FC27 FC29 FC30 FC32 FC37 FC39 FC40 FC44 FC45 FC46 FC47 FC48 FC49 FC50 FC51 FC52 FC53 FC54 FC55 FC56 FC57 FC58 FC59 FC61 FC65 FC67 FC68 FC71 FC73 FC77 FC78 FC79 FC80 FC81 FC82 FC83 FC84 FC85 FC86 FC87 FC88 FC89 FC90 FC91 FC92 FC93 FC94 FC96 FE13 FE14 FE18 FE21 FE22 FE24 FE26 FE27 FE29 FE30 FE32 FE37 FE39 FE40 FE44 FE45 FE46 FE47 FE48 FE49 FE50 FE51 FE52 FE53 FE54 FE55 FE56 FE57 FE58 FE59 FE61 FE65 FE67 FE68 FE71 FE73 FE77 FE78 FE79 FE80 FE81 FE82 FE83 FE84 FE85 FE86 FE87 FE88 FE89 FE90 FE91 FE92 FE93 FE94 FE96 FG13 FG14 FG18 FG21 FG22 FG24 FG26 FG27 FG29 FG30 FG32 FG37 FG39 FG40 FG44 FG45 FG46 FG47 FG48 FG49 FG50 FG51 FG52 FG53 FG54 FG55 FG56 FG57 FG58 FG59 FG61 FG65 FG67 FG68 FG71 FG73 FG77 FG78 FG79 FG80 FG81 FG82 FG83 FG84 FG85 FG86 FG87 FG88 FG89 FG90 FG91 FG92 FG93 FG94 FG96 FI13 FI14 FI18 FI21 FI22 FI24 FI26 FI27 FI29 FI30 FI32 FI37 FI39 FI40 FI44 FI45 FI46 FI47 FI48 FI49 FI50 FI51 FI52 FI53 FI54 FI55 FI56 FI57 FI58 FI59 FI61 FI65 FI67 FI68 FI71 FI73 FI77 FI78 FI79 FI80 FI81 FI82 FI83 FI84 FI85 FI86 FI87 FI88 FI89 FI90 FI91 FI92 FI93 FI94 FI96 FK13 FK14 FK18 FK21 FK22 FK24 FK26 FK27 FK29 FK30 FK32 FK37 FK39 FK40 FK44 FK45 FK46 FK47 FK48 FK49 FK50 FK51 FK52 FK53 FK54 FK55 FK56 FK57 FK58 FK59 FK61 FK65 FK67 FK68 FK71 FK73 FK77 FK78 FK79 FK80 FK81 FK82 FK83 FK84 FK85 FK86 FK87 FK88 FK89 FK90 FK91 FK92 FK93 FK94 FK96 FM13 FM14 FM18 FM21 FM22 FM24 FM26 FM27 FM29 FM30 FM32 FM37 FM39 FM40 FM44 FM45 FM46 FM47 FM48 FM49 FM50 FM51 FM52 FM53 FM54 FM55 FM56 FM57 FM58 FM59 FM61 FM65 FM67 FM68 FM71 FM73 FM77 FM78 FM79 FM80 FM81 FM82 FM83 FM84 FM85 FM86 FM87 FM88 FM89 FM90 FM91 FM92 FM93 FM94 FM96 FO13 FO14 FO18 FO21 FO22 FO24 FO26 FO27 FO29 FO30 FO32 FO37 FO39 FO40 FO44 FO45 FO46 FO47 FO48 FO49 FO50 FO51 FO52 FO53 FO54 FO55 FO56 FO57 FO58 FO59 FO61 FO65 FO67 FO68 FO71 FO73 FO77 FO78 FO79 FO80 FO81 FO82 FO83 FO84 FO85 FO86 FO87 FO88 FO89 FO90 FO91 FO92 FO93 FO94 FO96 FQ13 FQ14 FQ18 FQ21 FQ22 FQ24 FQ26 FQ27 FQ29 FQ30 FQ32 FQ37 FQ39 FQ40 FQ44 FQ45 FQ46 FQ47 FQ48 FQ49 FQ50 FQ51 FQ52 FQ53 FQ54 FQ55 FQ56 FQ57 FQ58 FQ59 FQ61 FQ65 FQ67 FQ68 FQ71 FQ73 FQ77 FQ78 FQ79 FQ80 FQ81 FQ82 FQ83 FQ84 FQ85 FQ86 FQ87 FQ88 FQ89 FQ90 FQ91 FQ92 FQ93 FQ94 FQ96 FS13 FS14 FS18 FS21 FS22 FS24 FS26 FS27 FS29 FS30 FS32 FS37 FS39 FS40 FS44 FS45 FS46 FS47 FS48 FS49 FS50 FS51 FS52 FS53 FS54 FS55 FS56 FS57 FS58 FS59 FS61 FS65 FS67 FS68 FS71 FS73 FS77 FS78 FS79 FS80 FS81 FS82 FS83 FS84 FS85 FS86 FS87 FS88 FS89 FS90 FS91 FS92 FS93 FS94 FS96 FU13 FU14 FU18 FU21 FU22 FU24 FU26 FU27 FU29 FU30 FU32 FU37 FU39 FU40 FU44 FU45 FU46 FU47 FU48 FU49 FU50 FU51 FU52 FU53 FU54 FU55 FU56 FU57 FU58 FU59 FU61 FU65 FU67 FU68 FU71 FU73 FU77 FU78 FU79 FU80 FU81 FU82 FU83 FU84 FU85 FU86 FU87 FU88 FU89 FU90 FU91 FU92 FU93 FU94 FU96 FW13 FW14 FW18 FW21 FW22 FW24 FW26 FW27 FW29 FW30 FW32 FW37 FW39 FW40 FW44 FW45 FW46 FW47 FW48 FW49 FW50 FW51 FW52 FW53 FW54 FW55 FW56 FW57 FW58 FW59 FW61 FW65 FW67 FW68 FW71 FW73 FW77 FW78 FW79 FW80 FW81 FW82 FW83 FW84 FW85 FW86 FW87 FW88 FW89 FW90 FW91 FW92 FW93 FW94 FW96 FY13 FY14 FY18 FY21 FY22 FY24 FY26 FY27 FY29 FY30 FY32 FY37 FY39 FY40 FY44 FY45 FY46 FY47 FY48 FY49 FY50 FY51 FY52 FY53 FY54 FY55 FY56 FY57 FY58 FY59 FY61 FY65 FY67 FY68 FY71 FY73 FY77 FY78 FY79 FY80 FY81 FY82 FY83 FY84 FY85 FY86 FY87 FY88 FY89 FY90 FY91 FY92 FY93 FY94 FY96 GA13 GA14 GA18 GA21 GA22 GA24 GA26 GA27 GA29 GA30 GA32 GA37 GA39 GA40 GA44 GA45 GA46 GA47 GA48 GA49 GA50 GA51 GA52 GA53 GA54 GA55 GA56 GA57 GA58 GA59 GA61 GA65 GA67 GA68 GA71 GA73 GA77 GA78 GA79 GA80 GA81 GA82 GA83 GA84 GA85 GA86 GA87 GA88 GA89 GA90 GA91 GA92 GA93 GA94 GA96 GC13 GC14 GC18 GC21 GC22 GC24 GC26 GC27 GC29 GC30 GC32 GC37 GC39 GC40 GC44 GC45 GC46 GC47 GC48 GC49 GC50 GC51 GC52 GC53 GC54 GC55 GC56 GC57 GC58 GC59 GC61 GC65 GC67 GC68 GC71 GC73 GC77 GC78 GC79 GC80 GC81 GC82 GC83 GC84 GC85 GC86 GC87 GC88 GC89 GC90 GC91 GC92 GC93 GC94 GC96 GE13 GE14 GE18 GE21 GE22 GE24 GE26 GE27 GE29 GE30 GE32 GE37 GE39 GE40 GE44 GE45 GE46 GE47 GE48 GE49 GE50 GE51 GE52 GE53 GE54 GE55 GE56 GE57 GE58 GE59 GE61 GE65 GE67 GE68 GE71 GE73 GE77 GE78 GE79 GE80 GE81 GE82 GE83 GE84 GE85 GE86 GE87 GE88 GE89 GE90 GE91 GE92 GE93 GE94 GE96 GG13 GG14 GG18 GG21 GG22 GG24 GG26 GG27 GG29 GG30 GG32 GG37 GG39 GG40 GG44 GG45 GG46 GG47 GG48 GG49 GG50 GG51 GG52 GG53 GG54 GG55 GG56 GG57 GG58 GG59 GG61 GG65 GG67 GG68 GG71 GG73 GG77 GG78 GG79 GG80 GG81 GG82 GG83 GG84 GG85 GG86 GG87 GG88 GG89 GG90 GG91 GG92 GG93 GG94 GG96 GI13 GI14 GI18 GI21 GI22 GI24 GI26 GI27 GI29 GI30 GI32 GI37 GI39 GI40 GI44 GI45 GI46 GI47 GI48 GI49 GI50 GI51 GI52 GI53 GI54 GI55 GI56 GI57 GI58 GI59 GI61 GI65 GI67 GI68 GI71 GI73 GI77 GI78 GI79 GI80 GI81 GI82 GI83 GI84 GI85 GI86 GI87 GI88 GI89 GI90 GI91 GI92 GI93 GI94 GI96 GK13 GK14 GK18 GK21 GK22 GK24 GK26 GK27 GK29 GK30 GK32 GK37 GK39 GK40 GK44 GK45 GK46 GK47 GK48 GK49 GK50 GK51 GK52 GK53 GK54 GK55 GK56 GK57 GK58 GK59 GK61 GK65 GK67 GK68 GK71 GK73 GK77 GK78 GK79 GK80 GK81 GK82 GK83 GK84 GK85 GK86 GK87 GK88 GK89 GK90 GK91 GK92 GK93 GK94 GK96 GM13 GM14 GM18 GM21 GM22 GM24 GM26 GM27 GM29 GM30 GM32 GM37 GM39 GM40 GM44 GM45 GM46 GM47 GM48 GM49 GM50 GM51 GM52 GM53 GM54 GM55 GM56 GM57 GM58 GM59 GM61 GM65 GM67 GM68 GM71 GM73 GM77 GM78 GM79 GM80 GM81 GM82 GM83 GM84 GM85 GM86 GM87 GM88 GM89 GM90 GM91 GM92 GM93 GM94 GM96 GO13 GO14 GO18 GO21 GO22 GO24 GO26 GO27 GO29 GO30 GO32 GO37 GO39 GO40 GO44 GO45 GO46 GO47 GO48 GO49 GO50 GO51 GO52 GO53 GO54 GO55 GO56 GO57 GO58 GO59 GO61 GO65 GO67 GO68 GO71 GO73 GO77 GO78 GO79 GO80 GO81 GO82 GO83 GO84 GO85 GO86 GO87 GO88 GO89 GO90 GO91 GO92 GO93 GO94 GO96 GQ13 GQ14 GQ18 GQ21 GQ22 GQ24 GQ26 GQ27 GQ29 GQ30 GQ32 GQ37 GQ39 GQ40 GQ44 GQ45 GQ46 GQ47 GQ48 GQ49 GQ50 GQ51 GQ52 GQ53 GQ54 GQ55 GQ56 GQ57 GQ58 GQ59 GQ61 GQ65 GQ67 GQ68 GQ71 GQ73 GQ77 GQ78 GQ79 GQ80 GQ81 GQ82 GQ83 GQ84 GQ85 GQ86 GQ87 GQ88 GQ89 GQ90 GQ91 GQ92 GQ93 GQ94 GQ96 GS13 GS14 GS18 GS21 GS22 GS24 GS26 GS27 GS29 GS30 GS32 GS37 GS39 GS40 GS44 GS45 GS46 GS47 GS48 GS49 GS50 GS51 GS52 GS53 GS54 GS55 GS56 GS57 GS58 GS59 GS61 GS65 GS67 GS68 GS71 GS73 GS77 GS78 GS79 GS80 GS81 GS82 GS83 GS84 GS85 GS86 GS87 GS88 GS89 GS90 GS91 GS92 GS93 GS94 GS96 GU13 GU14 GU18 GU21 GU22 GU24 GU26 GU27 GU29 GU30 GU32 GU37 GU39 GU40 GU44 GU45 GU46 GU47 GU48 GU49 GU50 GU51 GU52 GU53 GU54 GU55 GU56 GU57 GU58 GU59 GU61 GU65 GU67 GU68 GU71 GU73 GU77 GU78 GU79 GU80 GU81 GU82 GU83 GU84 GU85 GU86 GU87 GU88 GU89 GU90 GU91 GU92 GU93 GU94 GU96 GW13 GW14 GW18 GW21 GW22 GW24 GW26 GW27 GW29 GW30 GW32 GW37 GW39 GW40 GW44 GW45 GW46 GW47 GW48 GW49 GW50 GW51 GW52 GW53 GW54 GW55 GW56 GW57 GW58 GW59 GW61 GW65 GW67 GW68 GW71 GW73 GW77 GW78 GW79 GW80 GW81 GW82 GW83 GW84 GW85 GW86 GW87 GW88 GW89 GW90 GW91 GW92 GW93 GW94 GW96 GY13 GY14 GY18 GY21 GY22 GY24 GY26 GY27 GY29 GY30 GY32 GY37 GY39 GY40 GY44 GY45 GY46 GY47 GY48 GY49 GY50 GY51 GY52 GY53 GY54 GY55 GY56 GY57 GY58 GY59 GY61 GY65 GY67 GY68 GY71 GY73 GY77 GY78 GY79 GY80 GY81 GY82 GY83 GY84 GY85 GY86 GY87 GY88 GY89 GY90 GY91 GY92 GY93 GY94 GY96 HA13 HA14 HA18 HA21 HA22 HA24 HA26 HA27 HA29 HA30 HA32 HA37 HA39 HA40 HA44 HA45 HA46 HA47 HA48 HA49 HA50 HA51 HA52 HA53 HA54 HA55 HA56 HA57 HA58 HA59 HA61 HA65 HA67 HA68 HA71 HA73 HA77 HA78 HA79 HA80 HA81 HA82 HA83 HA84 HA85 HA86 HA87 HA88 HA89 HA90 HA91 HA92 HA93 HA94 HA96 HC13 HC14 HC18 HC21 HC22 HC24 HC26 HC27 HC29 HC30 HC32 HC37 HC39 HC40 HC44 HC45 HC46 HC47 HC48 HC49 HC50 HC51 HC52 HC53 HC54 HC55 HC56 HC57 HC58 HC59 HC61 HC65 HC67 HC68 HC71 HC73 HC77 HC78 HC79 HC80 HC81 HC82 HC83 HC84 HC85 HC86 HC87 HC88 HC89 HC90 HC91 HC92 HC93 HC94 HC96 HE13 HE14 HE18 HE21 HE22 HE24 HE26 HE27 HE29 HE30 HE32 HE37 HE39 HE40 HE44 HE45 HE46 HE47 HE48 HE49 HE50 HE51 HE52 HE53 HE54 HE55 HE56 HE57 HE58 HE59 HE61 HE65 HE67 HE68 HE71 HE73 HE77 HE78 HE79 HE80 HE81 HE82 HE83 HE84 HE85 HE86 HE87 HE88 HE89 HE90 HE91 HE92 HE93 HE94 HE96 HG13 HG14 HG18 HG21 HG22 HG24 HG26 HG27 HG29 HG30 HG32 HG37 HG39 HG40 HG44 HG45 HG46 HG47 HG48 HG49 HG50 HG51 HG52 HG53 HG54 HG55 HG56 HG57 HG58 HG59 HG61 HG65 HG67 HG68 HG71 HG73 HG77 HG78 HG79 HG80 HG81 HG82 HG83 HG84 HG85 HG86 HG87 HG88 HG89 HG90 HG91 HG92 HG93 HG94 HG96 HI13 HI14 HI18 HI21 HI22 HI24 HI26 HI27 HI29 HI30 HI32 HI37 HI39 HI40 HI44 HI45 HI46 HI47 HI48 HI49 HI50 HI51 HI52 HI53 HI54 HI55 HI56 HI57 HI58 HI59 HI61 HI65 HI67 HI68 HI71 HI73 HI77 HI78 HI79 HI80 HI81 HI82 HI83 HI84 HI85 HI86 HI87 HI88 HI89 HI90 HI91 HI92 HI93 HI94 HI96 HK13 HK14 HK18 HK21 HK22 HK24 HK26 HK27 HK29 HK30 HK32 HK37 HK39 HK40 HK44 HK45 HK46 HK47 HK48 HK49 HK50 HK51 HK52 HK53 HK54 HK55 HK56 HK57 HK58 HK59 HK61 HK65 HK67 HK68 HK71 HK73 HK77 HK78 HK79 HK80 HK81 HK82 HK83 HK84 HK85 HK86 HK87 HK88 HK89 HK90 HK91 HK92 HK93 HK94 HK96 HM13 HM14 HM18 HM21 HM22 HM24 HM26 HM27 HM29 HM30 HM32 HM37 HM39 HM40 HM44 HM45 HM46 HM47 HM48 HM49 HM50 HM51 HM52 HM53 HM54 HM55 HM56 HM57 HM58 HM59 HM61 HM65 HM67 HM68 HM71 HM73 HM77 HM78 HM79 HM80 HM81 HM82 HM83 HM84 HM85 HM86 HM87 HM88 HM89 HM90 HM91 HM92 HM93 HM94 HM96 HO13 HO14 HO18 HO21 HO22 HO24 HO26 HO27 HO29 HO30 HO32 HO37 HO39 HO40 HO44 HO45 HO46 HO47 HO48 HO49 HO50 HO51 HO52 HO53 HO54 HO55 HO56 HO57 HO58 HO59 HO61 HO65 HO67 HO68 HO71 HO73 HO77 HO78 HO79 HO80 HO81 HO82 HO83 HO84 HO85 HO86 HO87 HO88 HO89 HO90 HO91 HO92 HO93 HO94 HO96 HQ13 HQ14 HQ18 HQ21 HQ22 HQ24 HQ26 HQ27 HQ29 HQ30 HQ32 HQ37 HQ39 HQ40 HQ44 HQ45 HQ46 HQ47 HQ48 HQ49 HQ50 HQ51 HQ52 HQ53 HQ54 HQ55 HQ56 HQ57 HQ58 HQ59 HQ61 HQ65 HQ67 HQ68 HQ71 HQ73 HQ77 HQ78 HQ79 HQ80 HQ81 HQ82 HQ83 HQ84 HQ85 HQ86 HQ87 HQ88 HQ89 HQ90 HQ91 HQ92 HQ93 HQ94 HQ96 HS13 HS14 HS18 HS21 HS22 HS24 HS26 HS27 HS29 HS30 HS32 HS37 HS39 HS40 HS44 HS45 HS46 HS47 HS48 HS49 HS50 HS51 HS52 HS53 HS54 HS55 HS56 HS57 HS58 HS59 HS61 HS65 HS67 HS68 HS71 HS73 HS77 HS78 HS79 HS80 HS81 HS82 HS83 HS84 HS85 HS86 HS87 HS88 HS89 HS90 HS91 HS92 HS93 HS94 HS96 HU13 HU14 HU18 HU21 HU22 HU24 HU26 HU27 HU29 HU30 HU32 HU37 HU39 HU40 HU44 HU45 HU46 HU47 HU48 HU49 HU50 HU51 HU52 HU53 HU54 HU55 HU56 HU57 HU58 HU59 HU61 HU65 HU67 HU68 HU71 HU73 HU77 HU78 HU79 HU80 HU81 HU82 HU83 HU84 HU85 HU86 HU87 HU88 HU89 HU90 HU91 HU92 HU93 HU94 HU96 HW13 HW14 HW18 HW21 HW22 HW24 HW26 HW27 HW29 HW30 HW32 HW37 HW39 HW40 HW44 HW45 HW46 HW47 HW48 HW49 HW50 HW51 HW52 HW53 HW54 HW55 HW56 HW57 HW58 HW59 HW61 HW65 HW67 HW68 HW71 HW73 HW77 HW78 HW79 HW80 HW81 HW82 HW83 HW84 HW85 HW86 HW87 HW88 HW89 HW90 HW91 HW92 HW93 HW94 HW96 HY13 HY14 HY18 HY21 HY22 HY24 HY26 HY27 HY29 HY30 HY32 HY37 HY39 HY40 HY44 HY45 HY46 HY47 HY48 HY49 HY50 HY51 HY52 HY53 HY54 HY55 HY56 HY57 HY58 HY59 HY61 HY65 HY67 HY68 HY71 HY73 HY77 HY78 HY79 HY80 HY81 HY82 HY83 HY84 HY85 HY86 HY87 HY88 HY89 HY90 HY91 HY92 HY93 HY94 HY96 IA13 IA14 IA18 IA21 IA22 IA24 IA26 IA27 IA29 IA30 IA32 IA37 IA39 IA40 IA44 IA45 IA46 IA47 IA48 IA49 IA50 IA51 IA52 IA53 IA54 IA55 IA56 IA57 IA58 IA59 IA61 IA65 IA67 IA68 IA71 IA73 IA77 IA78 IA79 IA80 IA81 IA82 IA83 IA84 IA85 IA86 IA87 IA88 IA89 IA90 IA91 IA92 IA93 IA94 IA96 IC13 IC14 IC18 IC21 IC22 IC24 IC26 IC27 IC29 IC30 IC32 IC37 IC39 IC40 IC44 IC45 IC46 IC47 IC48 IC49 IC50 IC51 IC52 IC53 IC54 IC55 IC56 IC57 IC58 IC59 IC61 IC65 IC67 IC68 IC71 IC73 IC77 IC78 IC79 IC80 IC81 IC82 IC83 IC84 IC85 IC86 IC87 IC88 IC89 IC90 IC91 IC92 IC93 IC94 IC96 IE13 IE14 IE18 IE21 IE22 IE24 IE26 IE27 IE29 IE30 IE32 IE37 IE39 IE40 IE44 IE45 IE46 IE47 IE48 IE49 IE50 IE51 IE52 IE53 IE54 IE55 IE56 IE57 IE58 IE59 IE61 IE65 IE67 IE68 IE71 IE73 IE77 IE78 IE79 IE80 IE81 IE82 IE83 IE84 IE85 IE86 IE87 IE88 IE89 IE90 IE91 IE92 IE93 IE94 IE96 IG13 IG14 IG18 IG21 IG22 IG24 IG26 IG27 IG29 IG30 IG32 IG37 IG39 IG40 IG44 IG45 IG46 IG47 IG48 IG49 IG50 IG51 IG52 IG53 IG54 IG55 IG56 IG57 IG58 IG59 IG61 IG65 IG67 IG68 IG71 IG73 IG77 IG78 IG79 IG80 IG81 IG82 IG83 IG84 IG85 IG86 IG87 IG88 IG89 IG90 IG91 IG92 IG93 IG94 IG96 II13 II14 II18 II21 II22 II24 II26 II27 II29 II30 II32 II37 II39 II40 II44 II45 II46 II47 II48 II49 II50 II51 II52 II53 II54 II55 II56 II57 II58 II59 II61 II65 II67 II68 II71 II73 II77 II78 II79 II80 II81 II82 II83 II84 II85 II86 II87 II88 II89 II90 II91 II92 II93 II94 II96 IK13 IK14 IK18 IK21 IK22 IK24 IK26 IK27 IK29 IK30 IK32 IK37 IK39 IK40 IK44 IK45 IK46 IK47 IK48 IK49 IK50 IK51 IK52 IK53 IK54 IK55 IK56 IK57 IK58 IK59 IK61 IK65 IK67 IK68 IK71 IK73 IK77 IK78 IK79 IK80 IK81 IK82 IK83 IK84 IK85 IK86 IK87 IK88 IK89 IK90 IK91 IK92 IK93 IK94 IK96 IM13 IM14 IM18 IM21 IM22 IM24 IM26 IM27 IM29 IM30 IM32 IM37 IM39 IM40 IM44 IM45 IM46 IM47 IM48 IM49 IM50 IM51 IM52 IM53 IM54 IM55 IM56 IM57 IM58 IM59 IM61 IM65 IM67 IM68 IM71 IM73 IM77 IM78 IM79 IM80 IM81 IM82 IM83 IM84 IM85 IM86 IM87 IM88 IM89 IM90 IM91 IM92 IM93 IM94 IM96 IO13 IO14 IO18 IO21 IO22 IO24 IO26 IO27 IO29 IO30 IO32 IO37 IO39 IO40 IO44 IO45 IO46 IO47 IO48 IO49 IO50 IO51 IO52 IO53 IO54 IO55 IO56 IO57 IO58 IO59 IO61 IO65 IO67 IO68 IO71 IO73 IO77 IO78 IO79 IO80 IO81 IO82 IO83 IO84 IO85 IO86 IO87 IO88 IO89 IO90 IO91 IO92 IO93 IO94 IO96 IQ13 IQ14 IQ18 IQ21 IQ22 IQ24 IQ26 IQ27 IQ29 IQ30 IQ32 IQ37 IQ39 IQ40 IQ44 IQ45 IQ46 IQ47 IQ48 IQ49 IQ50 IQ51 IQ52 IQ53 IQ54 IQ55 IQ56 IQ57 IQ58 IQ59 IQ61 IQ65 IQ67 IQ68 IQ71 IQ73 IQ77 IQ78 IQ79 IQ80 IQ81 IQ82 IQ83 IQ84 IQ85 IQ86 IQ87 IQ88 IQ89 IQ90 IQ91 IQ92 IQ93 IQ94 IQ96 IS13 IS14 IS18 IS21 IS22 IS24 IS26 IS27 IS29 IS30 IS32 IS37 IS39 IS40 IS44 IS45 IS46 IS47 IS48 IS49 IS50 IS51 IS52 IS53 IS54 IS55 IS56 IS57 IS58 IS59 IS61 IS65 IS67 IS68 IS71 IS73 IS77 IS78 IS79 IS80 IS81 IS82 IS83 IS84 IS85 IS86 IS87 IS88 IS89 IS90 IS91 IS92 IS93 IS94 IS96 IU13 IU14 IU18 IU21 IU22 IU24 IU26 IU27 IU29 IU30 IU32 IU37 IU39 IU40 IU44 IU45 IU46 IU47 IU48 IU49 IU50 IU51 IU52 IU53 IU54 IU55 IU56 IU57 IU58 IU59 IU61 IU65 IU67 IU68 IU71 IU73 IU77 IU78 IU79 IU80 IU81 IU82 IU83 IU84 IU85 IU86 IU87 IU88 IU89 IU90 IU91 IU92 IU93 IU94 IU96 IW13 IW14 IW18 IW21 IW22 IW24 IW26 IW27 IW29 IW30 IW32 IW37 IW39 IW40 IW44 IW45 IW46 IW47 IW48 IW49 IW50 IW51 IW52 IW53 IW54 IW55 IW56 IW57 IW58 IW59 IW61 IW65 IW67 IW68 IW71 IW73 IW77 IW78 IW79 IW80 IW81 IW82 IW83 IW84 IW85 IW86 IW87 IW88 IW89 IW90 IW91 IW92 IW93 IW94 IW96 IY13 IY14 IY18 IY21 IY22 IY24 IY26 IY27 IY29 IY30 IY32 IY37 IY39 IY40 IY44 IY45 IY46 IY47 IY48 IY49 IY50 IY51 IY52 IY53 IY54 IY55 IY56 IY57 IY58 IY59 IY61 IY65 IY67 IY68 IY71 IY73 IY77 IY78 IY79 IY80 IY81 IY82 IY83 IY84 IY85 IY86 IY87 IY88 IY89 IY90 IY91 IY92 IY93 IY94 IY96 JA13 JA14 JA18 JA21 JA22 JA24 JA26 JA27 JA29 JA30 JA32 JA37 JA39 JA40 JA44 JA45 JA46 JA47 JA48 JA49 JA50 JA51 JA52 JA53 JA54 JA55 JA56 JA57 JA58 JA59 JA61 JA65 JA67 JA68 JA71 JA73 JA77 JA78 JA79 JA80 JA81 JA82 JA83 JA84 JA85 JA86 JA87 JA88 JA89 JA90 JA91 JA92 JA93 JA94 JA96 JC13 JC14 JC18 JC21 JC22 JC24 JC26 JC27 JC29 JC30 JC32 JC37 JC39 JC40 JC44 JC45 JC46 JC47 JC48 JC49 JC50 JC51 JC52 JC53 JC54 JC55 JC56 JC57 JC58 JC59 JC61 JC65 JC67 JC68 JC71 JC73 JC77 JC78 JC79 JC80 JC81 JC82 JC83 JC84 JC85 JC86 JC87 JC88 JC89 JC90 JC91 JC92 JC93 JC94 JC96 JE13 JE14 JE18 JE21 JE22 JE24 JE26 JE27 JE29 JE30 JE32 JE37 JE39 JE40 JE44 JE45 JE46 JE47 JE48 JE49 JE50 JE51 JE52 JE53 JE54 JE55 JE56 JE57 JE58 JE59 JE61 JE65 JE67 JE68 JE71 JE73 JE77 JE78 JE79 JE80 JE81 JE82 JE83 JE84 JE85 JE86 JE87 JE88 JE89 JE90 JE91 JE92 JE93 JE94 JE96 JG13 JG14 JG18 JG21 JG22 JG24 JG26 JG27 JG29 JG30 JG32 JG37 JG39 JG40 JG44 JG45 JG46 JG47 JG48 JG49 JG50 JG51 JG52 JG53 JG54 JG55 JG56 JG57 JG58 JG59 JG61 JG65 JG67 JG68 JG71 JG73 JG77 JG78 JG79 JG80 JG81 JG82 JG83 JG84 JG85 JG86 JG87 JG88 JG89 JG90 JG91 JG92 JG93 JG94 JG96 JI13 JI14 JI18 JI21 JI22 JI24 JI26 JI27 JI29 JI30 JI32 JI37 JI39 JI40 JI44 JI45 JI46 JI47 JI48 JI49 JI50 JI51 JI52 JI53 JI54 JI55 JI56 JI57 JI58 JI59 JI61 JI65 JI67 JI68 JI71 JI73 JI77 JI78 JI79 JI80 JI81 JI82 JI83 JI84 JI85 JI86 JI87 JI88 JI89 JI90 JI91 JI92 JI93 JI94 JI96 JK13 JK14 JK18 JK21 JK22 JK24 JK26 JK27 JK29 JK30 JK32 JK37 JK39 JK40 JK44 JK45 JK46 JK47 JK48 JK49 JK50 JK51 JK52 JK53 JK54 JK55 JK56 JK57 JK58 JK59 JK61 JK65 JK67 JK68 JK71 JK73 JK77 JK78 JK79 JK80 JK81 JK82 JK83 JK84 JK85 JK86 JK87 JK88 JK89 JK90 JK91 JK92 JK93 JK94 JK96 JM13 JM14 JM18 JM21 JM22 JM24 JM26 JM27 JM29 JM30 JM32 JM37 JM39 JM40 JM44 JM45 JM46 JM47 JM48 JM49 JM50 JM51 JM52 JM53 JM54 JM55 JM56 JM57 JM58 JM59 JM61 JM65 JM67 JM68 JM71 JM73 JM77 JM78 JM79 JM80 JM81 JM82 JM83 JM84 JM85 JM86 JM87 JM88 JM89 JM90 JM91 JM92 JM93 JM94 JM96 JO13 JO14 JO18 JO21 JO22 JO24 JO26 JO27 JO29 JO30 JO32 JO37 JO39 JO40 JO44 JO45 JO46 JO47 JO48 JO49 JO50 JO51 JO52 JO53 JO54 JO55 JO56 JO57 JO58 JO59 JO61 JO65 JO67 JO68 JO71 JO73 JO77 JO78 JO79 JO80 JO81 JO82 JO83 JO84 JO85 JO86 JO87 JO88 JO89 JO90 JO91 JO92 JO93 JO94 JO96 JQ13 JQ14 JQ18 JQ21 JQ22 JQ24 JQ26 JQ27 JQ29 JQ30 JQ32 JQ37 JQ39 JQ40 JQ44 JQ45 JQ46 JQ47 JQ48 JQ49 JQ50 JQ51 JQ52 JQ53 JQ54 JQ55 JQ56 JQ57 JQ58 JQ59 JQ61 JQ65 JQ67 JQ68 JQ71 JQ73 JQ77 JQ78 JQ79 JQ80 JQ81 JQ82 JQ83 JQ84 JQ85 JQ86 JQ87 JQ88 JQ89 JQ90 JQ91 JQ92 JQ93 JQ94 JQ96 JS13 JS14 JS18 JS21 JS22 JS24 JS26 JS27 JS29 JS30 JS32 JS37 JS39 JS40 JS44 JS45 JS46 JS47 JS48 JS49 JS50 JS51 JS52 JS53 JS54 JS55 JS56 JS57 JS58 JS59 JS61 JS65 JS67 JS68 JS71 JS73 JS77 JS78 JS79 JS80 JS81 JS82 JS83 JS84 JS85 JS86 JS87 JS88 JS89 JS90 JS91 JS92 JS93 JS94 JS96 JU13 JU14 JU18 JU21 JU22 JU24 JU26 JU27 JU29 JU30 JU32 JU37 JU39 JU40 JU44 JU45 JU46 JU47 JU48 JU49 JU50 JU51 JU52 JU53 JU54 JU55 JU56 JU57 JU58 JU59 JU61 JU65 JU67 JU68 JU71 JU73 JU77 JU78 JU79 JU80 JU81 JU82 JU83 JU84 JU85 JU86 JU87 JU88 JU89 JU90 JU91 JU92 JU93 JU94 JU96 JW13 JW14 JW18 JW21 JW22 JW24 JW26 JW27 JW29 JW30 JW32 JW37 JW39 JW40 JW44 JW45 JW46 JW47 JW48 JW49 JW50 JW51 JW52 JW53 JW54 JW55 JW56 JW57 JW58 JW59 JW61 JW65 JW67 JW68 JW71 JW73 JW77 JW78 JW79 JW80 JW81 JW82 JW83 JW84 JW85 JW86 JW87 JW88 JW89 JW90 JW91 JW92 JW93 JW94 JW96 JY13 JY14 JY18 JY21 JY22 JY24 JY26 JY27 JY29 JY30 JY32 JY37 JY39 JY40 JY44 JY45 JY46 JY47 JY48 JY49 JY50 JY51 JY52 JY53 JY54 JY55 JY56 JY57 JY58 JY59 JY61 JY65 JY67 JY68 JY71 JY73 JY77 JY78 JY79 JY80 JY81 JY82 JY83 JY84 JY85 JY86 JY87 JY88 JY89 JY90 JY91 JY92 JY93 JY94 JY96 KA13 KA14 KA18 KA21 KA22 KA24 KA26 KA27 KA29 KA30 KA32 KA37 KA39 KA40 KA44 KA45 KA46 KA47 KA48 KA49 KA50 KA51 KA52 KA53 KA54 KA55 KA56 KA57 KA58 KA59 KA61 KA65 KA67 KA68 KA71 KA73 KA77 KA78 KA79 KA80 KA81 KA82 KA83 KA84 KA85 KA86 KA87 KA88 KA89 KA90 KA91 KA92 KA93 KA94 KA96 KC13 KC14 KC18 KC21 KC22 KC24 KC26 KC27 KC29 KC30 KC32 KC37 KC39 KC40 KC44 KC45 KC46 KC47 KC48 KC49 KC50 KC51 KC52 KC53 KC54 KC55 KC56 KC57 KC58 KC59 KC61 KC65 KC67 KC68 KC71 KC73 KC77 KC78 KC79 KC80 KC81 KC82 KC83 KC84 KC85 KC86 KC87 KC88 KC89 KC90 KC91 KC92 KC93 KC94 KC96 KE13 KE14 KE18 KE21 KE22 KE24 KE26 KE27 KE29 KE30 KE32 KE37 KE39 KE40 KE44 KE45 KE46 KE47 KE48 KE49 KE50 KE51 KE52 KE53 KE54 KE55 KE56 KE57 KE58 KE59 KE61 KE65 KE67 KE68 KE71 KE73 KE77 KE78 KE79 KE80 KE81 KE82 KE83 KE84 KE85 KE86 KE87 KE88 KE89 KE90 KE91 KE92 KE93 KE94 KE96 KG13 KG14 KG18 KG21 KG22 KG24 KG26 KG27 KG29 KG30 KG32 KG37 KG39 KG40 KG44 KG45 KG46 KG47 KG48 KG49 KG50 KG51 KG52 KG53 KG54 KG55 KG56 KG57 KG58 KG59 KG61 KG65 KG67 KG68 KG71 KG73 KG77 KG78 KG79 KG80 KG81 KG82 KG83 KG84 KG85 KG86 KG87 KG88 KG89 KG90 KG91 KG92 KG93 KG94 KG96 KI13 KI14 KI18 KI21 KI22 KI24 KI26 KI27 KI29 KI30 KI32 KI37 KI39 KI40 KI44 KI45 KI46 KI47 KI48 KI49 KI50 KI51 KI52 KI53 KI54 KI55 KI56 KI57 KI58 KI59 KI61 KI65 KI67 KI68 KI71 KI73 KI77 KI78 KI79 KI80 KI81 KI82 KI83 KI84 KI85 KI86 KI87 KI88 KI89 KI90 KI91 KI92 KI93 KI94 KI96 KK13 KK14 KK18 KK21 KK22 KK24 KK26 KK27 KK29 KK30 KK32 KK37 KK39 KK40 KK44 KK45 KK46 KK47 KK48 KK49 KK50 KK51 KK52 KK53 KK54 KK55 KK56 KK57 KK58 KK59 KK61 KK65 KK67 KK68 KK71 KK73 KK77 KK78 KK79 KK80 KK81 KK82 KK83 KK84 KK85 KK86 KK87 KK88 KK89 KK90 KK91 KK92 KK93 KK94 KK96 KM13 KM14 KM18 KM21 KM22 KM24 KM26 KM27 KM29 KM30 KM32 KM37 KM39 KM40 KM44 KM45 KM46 KM47 KM48 KM49 KM50 KM51 KM52 KM53 KM54 KM55 KM56 KM57 KM58 KM59 KM61 KM65 KM67 KM68 KM71 KM73 KM77 KM78 KM79 KM80 KM81 KM82 KM83 KM84 KM85 KM86 KM87 KM88 KM89 KM90 KM91 KM92 KM93 KM94 KM96 KO13 KO14 KO18 KO21 KO22 KO24 KO26 KO27 KO29 KO30 KO32 KO37 KO39 KO40 KO44 KO45 KO46 KO47 KO48 KO49 KO50 KO51 KO52 KO53 KO54 KO55 KO56 KO57 KO58 KO59 KO61 KO65 KO67 KO68 KO71 KO73 KO77 KO78 KO79 KO80 KO81 KO82 KO83 KO84 KO85 KO86 KO87 KO88 KO89 KO90 KO91 KO92 KO93 KO94 KO96 KQ13 KQ14 KQ18 KQ21 KQ22 KQ24 KQ26 KQ27 KQ29 KQ30 KQ32 KQ37 KQ39 KQ40 KQ44 KQ45 KQ46 KQ47 KQ48 KQ49 KQ50 KQ51 KQ52 KQ53 KQ54 KQ55 KQ56 KQ57 KQ58 KQ59 KQ61 KQ65 KQ67 KQ68 KQ71 KQ73 KQ77 KQ78 KQ79 KQ80 KQ81 KQ82 KQ83 KQ84 KQ85 KQ86 KQ87 KQ88 KQ89 KQ90 KQ91 KQ92 KQ93 KQ94 KQ96 KS13 KS14 KS18 KS21 KS22 KS24 KS26 KS27 KS29 KS30 KS32 KS37 KS39 KS40 KS44 KS45 KS46 KS47 KS48 KS49 KS50 KS51 KS52 KS53 KS54 KS55 KS56 KS57 KS58 KS59 KS61 KS65 KS67 KS68 KS71 KS73 KS77 KS78 KS79 KS80 KS81 KS82 KS83 KS84 KS85 KS86 KS87 KS88 KS89 KS90 KS91 KS92 KS93 KS94 KS96 KU13 KU14 KU18 KU21 KU22 KU24 KU26 KU27 KU29 KU30 KU32 KU37 KU39 KU40 KU44 KU45 KU46 KU47 KU48 KU49 KU50 KU51 KU52 KU53 KU54 KU55 KU56 KU57 KU58 KU59 KU61 KU65 KU67 KU68 KU71 KU73 KU77 KU78 KU79 KU80 KU81 KU82 KU83 KU84 KU85 KU86 KU87 KU88 KU89 KU90 KU91 KU92 KU93 KU94 KU96 KW13 KW14 KW18 KW21 KW22 KW24 KW26 KW27 KW29 KW30 KW32 KW37 KW39 KW40 KW44 KW45 KW46 KW47 KW48 KW49 KW50 KW51 KW52 KW53 KW54 KW55 KW56 KW57 KW58 KW59 KW61 KW65 KW67 KW68 KW71 KW73 KW77 KW78 KW79 KW80 KW81 KW82 KW83 KW84 KW85 KW86 KW87 KW88 KW89 KW90 KW91 KW92 KW93 KW94 KW96 KY13 KY14 KY18 KY21 KY22 KY24 KY26 KY27 KY29 KY30 KY32 KY37 KY39 KY40 KY44 KY45 KY46 KY47 KY48 KY49 KY50 KY51 KY52 KY53 KY54 KY55 KY56 KY57 KY58 KY59 KY61 KY65 KY67 KY68 KY71 KY73 KY77 KY78 KY79 KY80 KY81 KY82 KY83 KY84 KY85 KY86 KY87 KY88 KY89 KY90 KY91 KY92 KY93 KY94 KY96 LA13 LA14 LA18 LA21 LA22 LA24 LA26 LA27 LA29 LA30 LA32 LA37 LA39 LA40 LA44 LA45 LA46 LA47 LA48 LA49 LA50 LA51 LA52 LA53 LA54 LA55 LA56 LA57 LA58 LA59 LA61 LA65 LA67 LA68 LA71 LA73 LA77 LA78 LA79 LA80 LA81 LA82 LA83 LA84 LA85 LA86 LA87 LA88 LA89 LA90 LA91 LA92 LA93 LA94 LA96 LC13 LC14 LC18 LC21 LC22 LC24 LC26 LC27 LC29 LC30 LC32 LC37 LC39 LC40 LC44 LC45 LC46 LC47 LC48 LC49 LC50 LC51 LC52 LC53 LC54 LC55 LC56 LC57 LC58 LC59 LC61 LC65 LC67 LC68 LC71 LC73 LC77 LC78 LC79 LC80 LC81 LC82 LC83 LC84 LC85 LC86 LC87 LC88 LC89 LC90 LC91 LC92 LC93 LC94 LC96 LE13 LE14 LE18 LE21 LE22 LE24 LE26 LE27 LE29 LE30 LE32 LE37 LE39 LE40 LE44 LE45 LE46 LE47 LE48 LE49 LE50 LE51 LE52 LE53 LE54 LE55 LE56 LE57 LE58 LE59 LE61 LE65 LE67 LE68 LE71 LE73 LE77 LE78 LE79 LE80 LE81 LE82 LE83 LE84 LE85 LE86 LE87 LE88 LE89 LE90 LE91 LE92 LE93 LE94 LE96 LG13 LG14 LG18 LG21 LG22 LG24 LG26 LG27 LG29 LG30 LG32 LG37 LG39 LG40 LG44 LG45 LG46 LG47 LG48 LG49 LG50 LG51 LG52 LG53 LG54 LG55 LG56 LG57 LG58 LG59 LG61 LG65 LG67 LG68 LG71 LG73 LG77 LG78 LG79 LG80 LG81 LG82 LG83 LG84 LG85 LG86 LG87 LG88 LG89 LG90 LG91 LG92 LG93 LG94 LG96 LI13 LI14 LI18 LI21 LI22 LI24 LI26 LI27 LI29 LI30 LI32 LI37 LI39 LI40 LI44 LI45 LI46 LI47 LI48 LI49 LI50 LI51 LI52 LI53 LI54 LI55 LI56 LI57 LI58 LI59 LI61 LI65 LI67 LI68 LI71 LI73 LI77 LI78 LI79 LI80 LI81 LI82 LI83 LI84 LI85 LI86 LI87 LI88 LI89 LI90 LI91 LI92 LI93 LI94 LI96 LK13 LK14 LK18 LK21 LK22 LK24 LK26 LK27 LK29 LK30 LK32 LK37 LK39 LK40 LK44 LK45 LK46 LK47 LK48 LK49 LK50 LK51 LK52 LK53 LK54 LK55 LK56 LK57 LK58 LK59 LK61 LK65 LK67 LK68 LK71 LK73 LK77 LK78 LK79 LK80 LK81 LK82 LK83 LK84 LK85 LK86 LK87 LK88 LK89 LK90 LK91 LK92 LK93 LK94 LK96 LM13 LM14 LM18 LM21 LM22 LM24 LM26 LM27 LM29 LM30 LM32 LM37 LM39 LM40 LM44 LM45 LM46 LM47 LM48 LM49 LM50 LM51 LM52 LM53 LM54 LM55 LM56 LM57 LM58 LM59 LM61 LM65 LM67 LM68 LM71 LM73 LM77 LM78 LM79 LM80 LM81 LM82 LM83 LM84 LM85 LM86 LM87 LM88 LM89 LM90 LM91 LM92 LM93 LM94 LM96 LO13 LO14 LO18 LO21 LO22 LO24 LO26 LO27 LO29 LO30 LO32 LO37 LO39 LO40 LO44 LO45 LO46 LO47 LO48 LO49 LO50 LO51 LO52 LO53 LO54 LO55 LO56 LO57 LO58 LO59 LO61 LO65 LO67 LO68 LO71 LO73 LO77 LO78 LO79 LO80 LO81 LO82 LO83 LO84 LO85 LO86 LO87 LO88 LO89 LO90 LO91 LO92 LO93 LO94 LO96 LQ13 LQ14 LQ18 LQ21 LQ22 LQ24 LQ26 LQ27 LQ29 LQ30 LQ32 LQ37 LQ39 LQ40 LQ44 LQ45 LQ46 LQ47 LQ48 LQ49 LQ50 LQ51 LQ52 LQ53 LQ54 LQ55 LQ56 LQ57 LQ58 LQ59 LQ61 LQ65 LQ67 LQ68 LQ71 LQ73 LQ77 LQ78 LQ79 LQ80 LQ81 LQ82 LQ83 LQ84 LQ85 LQ86 LQ87 LQ88 LQ89 LQ90 LQ91 LQ92 LQ93 LQ94 LQ96 LS13 LS14 LS18 LS21 LS22 LS24 LS26 LS27 LS29 LS30 LS32 LS37 LS39 LS40 LS44 LS45 LS46 LS47 LS48 LS49 LS50 LS51 LS52 LS53 LS54 LS55 LS56 LS57 LS58 LS59 LS61 LS65 LS67 LS68 LS71 LS73 LS77 LS78 LS79 LS80 LS81 LS82 LS83 LS84 LS85 LS86 LS87 LS88 LS89 LS90 LS91 LS92 LS93 LS94 LS96 LU13 LU14 LU18 LU21 LU22 LU24 LU26 LU27 LU29 LU30 LU32 LU37 LU39 LU40 LU44 LU45 LU46 LU47 LU48 LU49 LU50 LU51 LU52 LU53 LU54 LU55 LU56 LU57 LU58 LU59 LU61 LU65 LU67 LU68 LU71 LU73 LU77 LU78 LU79 LU80 LU81 LU82 LU83 LU84 LU85 LU86 LU87 LU88 LU89 LU90 LU91 LU92 LU93 LU94 LU96 LW13 LW14 LW18 LW21 LW22 LW24 LW26 LW27 LW29 LW30 LW32 LW37 LW39 LW40 LW44 LW45 LW46 LW47 LW48 LW49 LW50 LW51 LW52 LW53 LW54 LW55 LW56 LW57 LW58 LW59 LW61 LW65 LW67 LW68 LW71 LW73 LW77 LW78 LW79 LW80 LW81 LW82 LW83 LW84 LW85 LW86 LW87 LW88 LW89 LW90 LW91 LW92 LW93 LW94 LW96 LY13 LY14 LY18 LY21 LY22 LY24 LY26 LY27 LY29 LY30 LY32 LY37 LY39 LY40 LY44 LY45 LY46 LY47 LY48 LY49 LY50 LY51 LY52 LY53 LY54 LY55 LY56 LY57 LY58 LY59 LY61 LY65 LY67 LY68 LY71 LY73 LY77 LY78 LY79 LY80 LY81 LY82 LY83 LY84 LY85 LY86 LY87 LY88 LY89 LY90 LY91 LY92 LY93 LY94 LY96 MA13 MA14 MA18 MA21 MA22 MA24 MA26 MA27 MA29 MA30 MA32 MA37 MA39 MA40 MA44 MA45 MA46 MA47 MA48 MA49 MA50 MA51 MA52 MA53 MA54 MA55 MA56 MA57 MA58 MA59 MA61 MA65 MA67 MA68 MA71 MA73 MA77 MA78 MA79 MA80 MA81 MA82 MA83 MA84 MA85 MA86 MA87 MA88 MA89 MA90 MA91 MA92 MA93 MA94 MA96 MC13 MC14 MC18 MC21 MC22 MC24 MC26 MC27 MC29 MC30 MC32 MC37 MC39 MC40 MC44 MC45 MC46 MC47 MC48 MC49 MC50 MC51 MC52 MC53 MC54 MC55 MC56 MC57 MC58 MC59 MC61 MC65 MC67 MC68 MC71 MC73 MC77 MC78 MC79 MC80 MC81 MC82 MC83 MC84 MC85 MC86 MC87 MC88 MC89 MC90 MC91 MC92 MC93 MC94 MC96 ME13 ME14 ME18 ME21 ME22 ME24 ME26 ME27 ME29 ME30 ME32 ME37 ME39 ME40 ME44 ME45 ME46 ME47 ME48 ME49 ME50 ME51 ME52 ME53 ME54 ME55 ME56 ME57 ME58 ME59 ME61 ME65 ME67 ME68 ME71 ME73 ME77 ME78 ME79 ME80 ME81 ME82 ME83 ME84 ME85 ME86 ME87 ME88 ME89 ME90 ME91 ME92 ME93 ME94 ME96 MG13 MG14 MG18 MG21 MG22 MG24 MG26 MG27 MG29 MG30 MG32 MG37 MG39 MG40 MG44 MG45 MG46 MG47 MG48 MG49 MG50 MG51 MG52 MG53 MG54 MG55 MG56 MG57 MG58 MG59 MG61 MG65 MG67 MG68 MG71 MG73 MG77 MG78 MG79 MG80 MG81 MG82 MG83 MG84 MG85 MG86 MG87 MG88 MG89 MG90 MG91 MG92 MG93 MG94 MG96 MI13 MI14 MI18 MI21 MI22 MI24 MI26 MI27 MI29 MI30 MI32 MI37 MI39 MI40 MI44 MI45 MI46 MI47 MI48 MI49 MI50 MI51 MI52 MI53 MI54 MI55 MI56 MI57 MI58 MI59 MI61 MI65 MI67 MI68 MI71 MI73 MI77 MI78 MI79 MI80 MI81 MI82 MI83 MI84 MI85 MI86 MI87 MI88 MI89 MI90 MI91 MI92 MI93 MI94 MI96 MK13 MK14 MK18 MK21 MK22 MK24 MK26 MK27 MK29 MK30 MK32 MK37 MK39 MK40 MK44 MK45 MK46 MK47 MK48 MK49 MK50 MK51 MK52 MK53 MK54 MK55 MK56 MK57 MK58 MK59 MK61 MK65 MK67 MK68 MK71 MK73 MK77 MK78 MK79 MK80 MK81 MK82 MK83 MK84 MK85 MK86 MK87 MK88 MK89 MK90 MK91 MK92 MK93 MK94 MK96 MM13 MM14 MM18 MM21 MM22 MM24 MM26 MM27 MM29 MM30 MM32 MM37 MM39 MM40 MM44 MM45 MM46 MM47 MM48 MM49 MM50 MM51 MM52 MM53 MM54 MM55 MM56 MM57 MM58 MM59 MM61 MM65 MM67 MM68 MM71 MM73 MM77 MM78 MM79 MM80 MM81 MM82 MM83 MM84 MM85 MM86 MM87 MM88 MM89 MM90 MM91 MM92 MM93 MM94 MM96 MO13 MO14 MO18 MO21 MO22 MO24 MO26 MO27 MO29 MO30 MO32 MO37 MO39 MO40 MO44 MO45 MO46 MO47 MO48 MO49 MO50 MO51 MO52 MO53 MO54 MO55 MO56 MO57 MO58 MO59 MO61 MO65 MO67 MO68 MO71 MO73 MO77 MO78 MO79 MO80 MO81 MO82 MO83 MO84 MO85 MO86 MO87 MO88 MO89 MO90 MO91 MO92 MO93 MO94 MO96 MQ13 MQ14 MQ18 MQ21 MQ22 MQ24 MQ26 MQ27 MQ29 MQ30 MQ32 MQ37 MQ39 MQ40 MQ44 MQ45 MQ46 MQ47 MQ48 MQ49 MQ50 MQ51 MQ52 MQ53 MQ54 MQ55 MQ56 MQ57 MQ58 MQ59 MQ61 MQ65 MQ67 MQ68 MQ71 MQ73 MQ77 MQ78 MQ79 MQ80 MQ81 MQ82 MQ83 MQ84 MQ85 MQ86 MQ87 MQ88 MQ89 MQ90 MQ91 MQ92 MQ93 MQ94 MQ96 MS13 MS14 MS18 MS21 MS22 MS24 MS26 MS27 MS29 MS30 MS32 MS37 MS39 MS40 MS44 MS45 MS46 MS47 MS48 MS49 MS50 MS51 MS52 MS53 MS54 MS55 MS56 MS57 MS58 MS59 MS61 MS65 MS67 MS68 MS71 MS73 MS77 MS78 MS79 MS80 MS81 MS82 MS83 MS84 MS85 MS86 MS87 MS88 MS89 MS90 MS91 MS92 MS93 MS94 MS96 MU13 MU14 MU18 MU21 MU22 MU24 MU26 MU27 MU29 MU30 MU32 MU37 MU39 MU40 MU44 MU45 MU46 MU47 MU48 MU49 MU50 MU51 MU52 MU53 MU54 MU55 MU56 MU57 MU58 MU59 MU61 MU65 MU67 MU68 MU71 MU73 MU77 MU78 MU79 MU80 MU81 MU82 MU83 MU84 MU85 MU86 MU87 MU88 MU89 MU90 MU91 MU92 MU93 MU94 MU96 MW13 MW14 MW18 MW21 MW22 MW24 MW26 MW27 MW29 MW30 MW32 MW37 MW39 MW40 MW44 MW45 MW46 MW47 MW48 MW49 MW50 MW51 MW52 MW53 MW54 MW55 MW56 MW57 MW58 MW59 MW61 MW65 MW67 MW68 MW71 MW73 MW77 MW78 MW79 MW80 MW81 MW82 MW83 MW84 MW85 MW86 MW87 MW88 MW89 MW90 MW91 MW92 MW93 MW94 MW96 MY13 MY14 MY18 MY21 MY22 MY24 MY26 MY27 MY29 MY30 MY32 MY37 MY39 MY40 MY44 MY45 MY46 MY47 MY48 MY49 MY50 MY51 MY52 MY53 MY54 MY55 MY56 MY57 MY58 MY59 MY61 MY65 MY67 MY68 MY71 MY73 MY77 MY78 MY79 MY80 MY81 MY82 MY83 MY84 MY85 MY86 MY87 MY88 MY89 MY90 MY91 MY92 MY93 MY94 MY96 NA13 NA14 NA18 NA21 NA22 NA24 NA26 NA27 NA29 NA30 NA32 NA37 NA39 NA40 NA44 NA45 NA46 NA47 NA48 NA49 NA50 NA51 NA52 NA53 NA54 NA55 NA56 NA57 NA58 NA59 NA61 NA65 NA67 NA68 NA71 NA73 NA77 NA78 NA79 NA80 NA81 NA82 NA83 NA84 NA85 NA86 NA87 NA88 NA89 NA90 NA91 NA92 NA93 NA94 NA96 NC13 NC14 NC18 NC21 NC22 NC24 NC26 NC27 NC29 NC30 NC32 NC37 NC39 NC40 NC44 NC45 NC46 NC47 NC48 NC49 NC50 NC51 NC52 NC53 NC54 NC55 NC56 NC57 NC58 NC59 NC61 NC65 NC67 NC68 NC71 NC73 NC77 NC78 NC79 NC80 NC81 NC82 NC83 NC84 NC85 NC86 NC87 NC88 NC89 NC90 NC91 NC92 NC93 NC94 NC96 NE13 NE14 NE18 NE21 NE22 NE24 NE26 NE27 NE29 NE30 NE32 NE37 NE39 NE40 NE44 NE45 NE46 NE47 NE48 NE49 NE50 NE51 NE52 NE53 NE54 NE55 NE56 NE57 NE58 NE59 NE61 NE65 NE67 NE68 NE71 NE73 NE77 NE78 NE79 NE80 NE81 NE82 NE83 NE84 NE85 NE86 NE87 NE88 NE89 NE90 NE91 NE92 NE93 NE94 NE96 NG13 NG14 NG18 NG21 NG22 NG24 NG26 NG27 NG29 NG30 NG32 NG37 NG39 NG40 NG44 NG45 NG46 NG47 NG48 NG49 NG50 NG51 NG52 NG53 NG54 NG55 NG56 NG57 NG58 NG59 NG61 NG65 NG67 NG68 NG71 NG73 NG77 NG78 NG79 NG80 NG81 NG82 NG83 NG84 NG85 NG86 NG87 NG88 NG89 NG90 NG91 NG92 NG93 NG94 NG96 NI13 NI14 NI18 NI21 NI22 NI24 NI26 NI27 NI29 NI30 NI32 NI37 NI39 NI40 NI44 NI45 NI46 NI47 NI48 NI49 NI50 NI51 NI52 NI53 NI54 NI55 NI56 NI57 NI58 NI59 NI61 NI65 NI67 NI68 NI71 NI73 NI77 NI78 NI79 NI80 NI81 NI82 NI83 NI84 NI85 NI86 NI87 NI88 NI89 NI90 NI91 NI92 NI93 NI94 NI96 NK13 NK14 NK18 NK21 NK22 NK24 NK26 NK27 NK29 NK30 NK32 NK37 NK39 NK40 NK44 NK45 NK46 NK47 NK48 NK49 NK50 NK51 NK52 NK53 NK54 NK55 NK56 NK57 NK58 NK59 NK61 NK65 NK67 NK68 NK71 NK73 NK77 NK78 NK79 NK80 NK81 NK82 NK83 NK84 NK85 NK86 NK87 NK88 NK89 NK90 NK91 NK92 NK93 NK94 NK96 NM13 NM14 NM18 NM21 NM22 NM24 NM26 NM27 NM29 NM30 NM32 NM37 NM39 NM40 NM44 NM45 NM46 NM47 NM48 NM49 NM50 NM51 NM52 NM53 NM54 NM55 NM56 NM57 NM58 NM59 NM61 NM65 NM67 NM68 NM71 NM73 NM77 NM78 NM79 NM80 NM81 NM82 NM83 NM84 NM85 NM86 NM87 NM88 NM89 NM90 NM91 NM92 NM93 NM94 NM96 NO13 NO14 NO18 NO21 NO22 NO24 NO26 NO27 NO29 NO30 NO32 NO37 NO39 NO40 NO44 NO45 NO46 NO47 NO48 NO49 NO50 NO51 NO52 NO53 NO54 NO55 NO56 NO57 NO58 NO59 NO61 NO65 NO67 NO68 NO71 NO73 NO77 NO78 NO79 NO80 NO81 NO82 NO83 NO84 NO85 NO86 NO87 NO88 NO89 NO90 NO91 NO92 NO93 NO94 NO96 NQ13 NQ14 NQ18 NQ21 NQ22 NQ24 NQ26 NQ27 NQ29 NQ30 NQ32 NQ37 NQ39 NQ40 NQ44 NQ45 NQ46 NQ47 NQ48 NQ49 NQ50 NQ51 NQ52 NQ53 NQ54 NQ55 NQ56 NQ57 NQ58 NQ59 NQ61 NQ65 NQ67 NQ68 NQ71 NQ73 NQ77 NQ78 NQ79 NQ80 NQ81 NQ82 NQ83 NQ84 NQ85 NQ86 NQ87 NQ88 NQ89 NQ90 NQ91 NQ92 NQ93 NQ94 NQ9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N31:N32 P31:P32 R31:R32 T31:T32 V31:V32 X31:X32 Z31:Z32 AB31:AB32 AD31:AD32 AF31:AF32 AH31:AH32 AJ31:AJ32 AL31:AL32 AN31:AN32 AP31:AP32 AR31:AR32 AT31:AT32 AV31:AV32 AX31:AX32 AZ31:AZ32 BB31:BB32 BD31:BD32 BF31:BF32 BH31:BH32 BJ31:BJ32 BL31:BL32 BN31:BN32 BP31:BP32 BR31:BR32 BT31:BT32 BV31:BV32 BX31:BX32 BZ31:BZ32 CB31:CB32 CD31:CD32 CF31:CF32 CH31:CH32 CJ31:CJ32 CL31:CL32 CN31:CN32 CP31:CP32 CR31:CR32 CT31:CT32 CV31:CV32 CX31:CX32 CZ31:CZ32 DB31:DB32 DD31:DD32 DF31:DF32 DH31:DH32 DJ31:DJ32 DL31:DL32 DN31:DN32 DP31:DP32 DR31:DR32 DT31:DT32 DV31:DV32 DX31:DX32 DZ31:DZ32 EB31:EB32 ED31:ED32 EF31:EF32 EH31:EH32 EJ31:EJ32 EL31:EL32 EN31:EN32 EP31:EP32 ER31:ER32 ET31:ET32 EV31:EV32 EX31:EX32 EZ31:EZ32 FB31:FB32 FD31:FD32 FF31:FF32 FH31:FH32 FJ31:FJ32 FL31:FL32 FN31:FN32 FP31:FP32 FR31:FR32 FT31:FT32 FV31:FV32 FX31:FX32 FZ31:FZ32 GB31:GB32 GD31:GD32 GF31:GF32 GH31:GH32 GJ31:GJ32 GL31:GL32 GN31:GN32 GP31:GP32 GR31:GR32 GT31:GT32 GV31:GV32 GX31:GX32 GZ31:GZ32 HB31:HB32 HD31:HD32 HF31:HF32 HH31:HH32 HJ31:HJ32 HL31:HL32 HN31:HN32 HP31:HP32 HR31:HR32 HT31:HT32 HV31:HV32 HX31:HX32 HZ31:HZ32 IB31:IB32 ID31:ID32 IF31:IF32 IH31:IH32 IJ31:IJ32 IL31:IL32 IN31:IN32 IP31:IP32 IR31:IR32 IT31:IT32 IV31:IV32 IX31:IX32 IZ31:IZ32 JB31:JB32 JD31:JD32 JF31:JF32 JH31:JH32 JJ31:JJ32 JL31:JL32 JN31:JN32 JP31:JP32 JR31:JR32 JT31:JT32 JV31:JV32 JX31:JX32 JZ31:JZ32 KB31:KB32 KD31:KD32 KF31:KF32 KH31:KH32 KJ31:KJ32 KL31:KL32 KN31:KN32 KP31:KP32 KR31:KR32 KT31:KT32 KV31:KV32 KX31:KX32 KZ31:KZ32 LB31:LB32 LD31:LD32 LF31:LF32 LH31:LH32 LJ31:LJ32 LL31:LL32 LN31:LN32 LP31:LP32 LR31:LR32 LT31:LT32 LV31:LV32 LX31:LX32 LZ31:LZ32 MB31:MB32 MD31:MD32 MF31:MF32 MH31:MH32 MJ31:MJ32 ML31:ML32 MN31:MN32 MP31:MP32 MR31:MR32 MT31:MT32 MV31:MV32 MX31:MX32 MZ31:MZ32 NB31:NB32 ND31:ND32 NF31:NF32 NH31:NH32 NJ31:NJ32 NL31:NL32 NN31:NN32 NP31:NP32 NR31:NR32 G62:G63 G74:G75 G97:G100 I62:I63 I74:I75 I97:I100 H13:H14 H19 J19 L19 N19 P19 R19 T19 V19 X19 Z19 AB19 AD19 AF19 AH19 AJ19 AL19 AN19 AP19 AR19 AT19 AV19 AX19 AZ19 BB19 BD19 BF19 BH19 BJ19 BL19 BN19 BP19 BR19 BT19 BV19 BX19 BZ19 CB19 CD19 CF19 CH19 CJ19 CL19 CN19 CP19 CR19 CT19 CV19 CX19 CZ19 DB19 DD19 DF19 DH19 DJ19 DL19 DN19 DP19 DR19 DT19 DV19 DX19 DZ19 EB19 ED19 EF19 EH19 EJ19 EL19 EN19 EP19 ER19 ET19 EV19 EX19 EZ19 FB19 FD19 FF19 FH19 FJ19 FL19 FN19 FP19 FR19 FT19 FV19 FX19 FZ19 GB19 GD19 GF19 GH19 GJ19 GL19 GN19 GP19 GR19 GT19 GV19 GX19 GZ19 HB19 HD19 HF19 HH19 HJ19 HL19 HN19 HP19 HR19 HT19 HV19 HX19 HZ19 IB19 ID19 IF19 IH19 IJ19 IL19 IN19 IP19 IR19 IT19 IV19 IX19 IZ19 JB19 JD19 JF19 JH19 JJ19 JL19 JN19 JP19 JR19 JT19 JV19 JX19 JZ19 KB19 KD19 KF19 KH19 KJ19 KL19 KN19 KP19 KR19 KT19 KV19 KX19 KZ19 LB19 LD19 LF19 LH19 LJ19 LL19 LN19 LP19 LR19 LT19 LV19 LX19 LZ19 MB19 MD19 MF19 MH19 MJ19 ML19 MN19 MP19 MR19 MT19 MV19 MX19 MZ19 NB19 ND19 NF19 NH19 NJ19 NL19 NN19 NP19 NR19 J13:J14 L13:L14 N13:N14 P13:P14 R13:R14 T13:T14 V13:V14 X13:X14 Z13:Z14 AB13:AB14 AD13:AD14 AF13:AF14 AH13:AH14 AJ13:AJ14 AL13:AL14 AN13:AN14 AP13:AP14 AR13:AR14 AT13:AT14 AV13:AV14 AX13:AX14 AZ13:AZ14 BB13:BB14 BD13:BD14 BF13:BF14 BH13:BH14 BJ13:BJ14 BL13:BL14 BN13:BN14 BP13:BP14 BR13:BR14 BT13:BT14 BV13:BV14 BX13:BX14 BZ13:BZ14 CB13:CB14 CD13:CD14 CF13:CF14 CH13:CH14 CJ13:CJ14 CL13:CL14 CN13:CN14 CP13:CP14 CR13:CR14 CT13:CT14 CV13:CV14 CX13:CX14 CZ13:CZ14 DB13:DB14 DD13:DD14 DF13:DF14 DH13:DH14 DJ13:DJ14 DL13:DL14 DN13:DN14 DP13:DP14 DR13:DR14 DT13:DT14 DV13:DV14 DX13:DX14 DZ13:DZ14 EB13:EB14 ED13:ED14 EF13:EF14 EH13:EH14 EJ13:EJ14 EL13:EL14 EN13:EN14 EP13:EP14 ER13:ER14 ET13:ET14 EV13:EV14 EX13:EX14 EZ13:EZ14 FB13:FB14 FD13:FD14 FF13:FF14 FH13:FH14 FJ13:FJ14 FL13:FL14 FN13:FN14 FP13:FP14 FR13:FR14 FT13:FT14 FV13:FV14 FX13:FX14 FZ13:FZ14 GB13:GB14 GD13:GD14 GF13:GF14 GH13:GH14 GJ13:GJ14 GL13:GL14 GN13:GN14 GP13:GP14 GR13:GR14 GT13:GT14 GV13:GV14 GX13:GX14 GZ13:GZ14 HB13:HB14 HD13:HD14 HF13:HF14 HH13:HH14 HJ13:HJ14 HL13:HL14 HN13:HN14 HP13:HP14 HR13:HR14 HT13:HT14 HV13:HV14 HX13:HX14 HZ13:HZ14 IB13:IB14 ID13:ID14 IF13:IF14 IH13:IH14 IJ13:IJ14 IL13:IL14 IN13:IN14 IP13:IP14 IR13:IR14 IT13:IT14 IV13:IV14 IX13:IX14 IZ13:IZ14 JB13:JB14 JD13:JD14 JF13:JF14 JH13:JH14 JJ13:JJ14 JL13:JL14 JN13:JN14 JP13:JP14 JR13:JR14 JT13:JT14 JV13:JV14 JX13:JX14 JZ13:JZ14 KB13:KB14 KD13:KD14 KF13:KF14 KH13:KH14 KJ13:KJ14 KL13:KL14 KN13:KN14 KP13:KP14 KR13:KR14 KT13:KT14 KV13:KV14 KX13:KX14 KZ13:KZ14 LB13:LB14 LD13:LD14 LF13:LF14 LH13:LH14 LJ13:LJ14 LL13:LL14 LN13:LN14 LP13:LP14 LR13:LR14 LT13:LT14 LV13:LV14 LX13:LX14 LZ13:LZ14 MB13:MB14 MD13:MD14 MF13:MF14 MH13:MH14 MJ13:MJ14 ML13:ML14 MN13:MN14 MP13:MP14 MR13:MR14 MT13:MT14 MV13:MV14 MX13:MX14 MZ13:MZ14 NB13:NB14 ND13:ND14 NF13:NF14 NH13:NH14 NJ13:NJ14 NL13:NL14 NN13:NN14 NP13:NP14 NR13:NR14 K62 K63 K74 K75 K97 K98 K99 K100 M62 M63 M74 M75 M97 M98 M99 M100 O62 O63 O74 O75 O97 O98 O99 O100 Q62 Q63 Q74 Q75 Q97 Q98 Q99 Q100 S62 S63 S74 S75 S97 S98 S99 S100 U62 U63 U74 U75 U97 U98 U99 U100 W62 W63 W74 W75 W97 W98 W99 W100 Y62 Y63 Y74 Y75 Y97 Y98 Y99 Y100 AA62 AA63 AA74 AA75 AA97 AA98 AA99 AA100 AC62 AC63 AC74 AC75 AC97 AC98 AC99 AC100 AE62 AE63 AE74 AE75 AE97 AE98 AE99 AE100 AG62 AG63 AG74 AG75 AG97 AG98 AG99 AG100 AI62 AI63 AI74 AI75 AI97 AI98 AI99 AI100 AK62 AK63 AK74 AK75 AK97 AK98 AK99 AK100 AM62 AM63 AM74 AM75 AM97 AM98 AM99 AM100 AO62 AO63 AO74 AO75 AO97 AO98 AO99 AO100 AQ62 AQ63 AQ74 AQ75 AQ97 AQ98 AQ99 AQ100 AS62 AS63 AS74 AS75 AS97 AS98 AS99 AS100 AU62 AU63 AU74 AU75 AU97 AU98 AU99 AU100 AW62 AW63 AW74 AW75 AW97 AW98 AW99 AW100 AY62 AY63 AY74 AY75 AY97 AY98 AY99 AY100 BA62 BA63 BA74 BA75 BA97 BA98 BA99 BA100 BC62 BC63 BC74 BC75 BC97 BC98 BC99 BC100 BE62 BE63 BE74 BE75 BE97 BE98 BE99 BE100 BG62 BG63 BG74 BG75 BG97 BG98 BG99 BG100 BI62 BI63 BI74 BI75 BI97 BI98 BI99 BI100 BK62 BK63 BK74 BK75 BK97 BK98 BK99 BK100 BM62 BM63 BM74 BM75 BM97 BM98 BM99 BM100 BO62 BO63 BO74 BO75 BO97 BO98 BO99 BO100 BQ62 BQ63 BQ74 BQ75 BQ97 BQ98 BQ99 BQ100 BS62 BS63 BS74 BS75 BS97 BS98 BS99 BS100 BU62 BU63 BU74 BU75 BU97 BU98 BU99 BU100 BW62 BW63 BW74 BW75 BW97 BW98 BW99 BW100 BY62 BY63 BY74 BY75 BY97 BY98 BY99 BY100 CA62 CA63 CA74 CA75 CA97 CA98 CA99 CA100 CC62 CC63 CC74 CC75 CC97 CC98 CC99 CC100 CE62 CE63 CE74 CE75 CE97 CE98 CE99 CE100 CG62 CG63 CG74 CG75 CG97 CG98 CG99 CG100 CI62 CI63 CI74 CI75 CI97 CI98 CI99 CI100 CK62 CK63 CK74 CK75 CK97 CK98 CK99 CK100 CM62 CM63 CM74 CM75 CM97 CM98 CM99 CM100 CO62 CO63 CO74 CO75 CO97 CO98 CO99 CO100 CQ62 CQ63 CQ74 CQ75 CQ97 CQ98 CQ99 CQ100 CS62 CS63 CS74 CS75 CS97 CS98 CS99 CS100 CU62 CU63 CU74 CU75 CU97 CU98 CU99 CU100 CW62 CW63 CW74 CW75 CW97 CW98 CW99 CW100 CY62 CY63 CY74 CY75 CY97 CY98 CY99 CY100 DA62 DA63 DA74 DA75 DA97 DA98 DA99 DA100 DC62 DC63 DC74 DC75 DC97 DC98 DC99 DC100 DE62 DE63 DE74 DE75 DE97 DE98 DE99 DE100 DG62 DG63 DG74 DG75 DG97 DG98 DG99 DG100 DI62 DI63 DI74 DI75 DI97 DI98 DI99 DI100 DK62 DK63 DK74 DK75 DK97 DK98 DK99 DK100 DM62 DM63 DM74 DM75 DM97 DM98 DM99 DM100 DO62 DO63 DO74 DO75 DO97 DO98 DO99 DO100 DQ62 DQ63 DQ74 DQ75 DQ97 DQ98 DQ99 DQ100 DS62 DS63 DS74 DS75 DS97 DS98 DS99 DS100 DU62 DU63 DU74 DU75 DU97 DU98 DU99 DU100 DW62 DW63 DW74 DW75 DW97 DW98 DW99 DW100 DY62 DY63 DY74 DY75 DY97 DY98 DY99 DY100 EA62 EA63 EA74 EA75 EA97 EA98 EA99 EA100 EC62 EC63 EC74 EC75 EC97 EC98 EC99 EC100 EE62 EE63 EE74 EE75 EE97 EE98 EE99 EE100 EG62 EG63 EG74 EG75 EG97 EG98 EG99 EG100 EI62 EI63 EI74 EI75 EI97 EI98 EI99 EI100 EK62 EK63 EK74 EK75 EK97 EK98 EK99 EK100 EM62 EM63 EM74 EM75 EM97 EM98 EM99 EM100 EO62 EO63 EO74 EO75 EO97 EO98 EO99 EO100 EQ62 EQ63 EQ74 EQ75 EQ97 EQ98 EQ99 EQ100 ES62 ES63 ES74 ES75 ES97 ES98 ES99 ES100 EU62 EU63 EU74 EU75 EU97 EU98 EU99 EU100 EW62 EW63 EW74 EW75 EW97 EW98 EW99 EW100 EY62 EY63 EY74 EY75 EY97 EY98 EY99 EY100 FA62 FA63 FA74 FA75 FA97 FA98 FA99 FA100 FC62 FC63 FC74 FC75 FC97 FC98 FC99 FC100 FE62 FE63 FE74 FE75 FE97 FE98 FE99 FE100 FG62 FG63 FG74 FG75 FG97 FG98 FG99 FG100 FI62 FI63 FI74 FI75 FI97 FI98 FI99 FI100 FK62 FK63 FK74 FK75 FK97 FK98 FK99 FK100 FM62 FM63 FM74 FM75 FM97 FM98 FM99 FM100 FO62 FO63 FO74 FO75 FO97 FO98 FO99 FO100 FQ62 FQ63 FQ74 FQ75 FQ97 FQ98 FQ99 FQ100 FS62 FS63 FS74 FS75 FS97 FS98 FS99 FS100 FU62 FU63 FU74 FU75 FU97 FU98 FU99 FU100 FW62 FW63 FW74 FW75 FW97 FW98 FW99 FW100 FY62 FY63 FY74 FY75 FY97 FY98 FY99 FY100 GA62 GA63 GA74 GA75 GA97 GA98 GA99 GA100 GC62 GC63 GC74 GC75 GC97 GC98 GC99 GC100 GE62 GE63 GE74 GE75 GE97 GE98 GE99 GE100 GG62 GG63 GG74 GG75 GG97 GG98 GG99 GG100 GI62 GI63 GI74 GI75 GI97 GI98 GI99 GI100 GK62 GK63 GK74 GK75 GK97 GK98 GK99 GK100 GM62 GM63 GM74 GM75 GM97 GM98 GM99 GM100 GO62 GO63 GO74 GO75 GO97 GO98 GO99 GO100 GQ62 GQ63 GQ74 GQ75 GQ97 GQ98 GQ99 GQ100 GS62 GS63 GS74 GS75 GS97 GS98 GS99 GS100 GU62 GU63 GU74 GU75 GU97 GU98 GU99 GU100 GW62 GW63 GW74 GW75 GW97 GW98 GW99 GW100 GY62 GY63 GY74 GY75 GY97 GY98 GY99 GY100 HA62 HA63 HA74 HA75 HA97 HA98 HA99 HA100 HC62 HC63 HC74 HC75 HC97 HC98 HC99 HC100 HE62 HE63 HE74 HE75 HE97 HE98 HE99 HE100 HG62 HG63 HG74 HG75 HG97 HG98 HG99 HG100 HI62 HI63 HI74 HI75 HI97 HI98 HI99 HI100 HK62 HK63 HK74 HK75 HK97 HK98 HK99 HK100 HM62 HM63 HM74 HM75 HM97 HM98 HM99 HM100 HO62 HO63 HO74 HO75 HO97 HO98 HO99 HO100 HQ62 HQ63 HQ74 HQ75 HQ97 HQ98 HQ99 HQ100 HS62 HS63 HS74 HS75 HS97 HS98 HS99 HS100 HU62 HU63 HU74 HU75 HU97 HU98 HU99 HU100 HW62 HW63 HW74 HW75 HW97 HW98 HW99 HW100 HY62 HY63 HY74 HY75 HY97 HY98 HY99 HY100 IA62 IA63 IA74 IA75 IA97 IA98 IA99 IA100 IC62 IC63 IC74 IC75 IC97 IC98 IC99 IC100 IE62 IE63 IE74 IE75 IE97 IE98 IE99 IE100 IG62 IG63 IG74 IG75 IG97 IG98 IG99 IG100 II62 II63 II74 II75 II97 II98 II99 II100 IK62 IK63 IK74 IK75 IK97 IK98 IK99 IK100 IM62 IM63 IM74 IM75 IM97 IM98 IM99 IM100 IO62 IO63 IO74 IO75 IO97 IO98 IO99 IO100 IQ62 IQ63 IQ74 IQ75 IQ97 IQ98 IQ99 IQ100 IS62 IS63 IS74 IS75 IS97 IS98 IS99 IS100 IU62 IU63 IU74 IU75 IU97 IU98 IU99 IU100 IW62 IW63 IW74 IW75 IW97 IW98 IW99 IW100 IY62 IY63 IY74 IY75 IY97 IY98 IY99 IY100 JA62 JA63 JA74 JA75 JA97 JA98 JA99 JA100 JC62 JC63 JC74 JC75 JC97 JC98 JC99 JC100 JE62 JE63 JE74 JE75 JE97 JE98 JE99 JE100 JG62 JG63 JG74 JG75 JG97 JG98 JG99 JG100 JI62 JI63 JI74 JI75 JI97 JI98 JI99 JI100 JK62 JK63 JK74 JK75 JK97 JK98 JK99 JK100 JM62 JM63 JM74 JM75 JM97 JM98 JM99 JM100 JO62 JO63 JO74 JO75 JO97 JO98 JO99 JO100 JQ62 JQ63 JQ74 JQ75 JQ97 JQ98 JQ99 JQ100 JS62 JS63 JS74 JS75 JS97 JS98 JS99 JS100 JU62 JU63 JU74 JU75 JU97 JU98 JU99 JU100 JW62 JW63 JW74 JW75 JW97 JW98 JW99 JW100 JY62 JY63 JY74 JY75 JY97 JY98 JY99 JY100 KA62 KA63 KA74 KA75 KA97 KA98 KA99 KA100 KC62 KC63 KC74 KC75 KC97 KC98 KC99 KC100 KE62 KE63 KE74 KE75 KE97 KE98 KE99 KE100 KG62 KG63 KG74 KG75 KG97 KG98 KG99 KG100 KI62 KI63 KI74 KI75 KI97 KI98 KI99 KI100 KK62 KK63 KK74 KK75 KK97 KK98 KK99 KK100 KM62 KM63 KM74 KM75 KM97 KM98 KM99 KM100 KO62 KO63 KO74 KO75 KO97 KO98 KO99 KO100 KQ62 KQ63 KQ74 KQ75 KQ97 KQ98 KQ99 KQ100 KS62 KS63 KS74 KS75 KS97 KS98 KS99 KS100 KU62 KU63 KU74 KU75 KU97 KU98 KU99 KU100 KW62 KW63 KW74 KW75 KW97 KW98 KW99 KW100 KY62 KY63 KY74 KY75 KY97 KY98 KY99 KY100 LA62 LA63 LA74 LA75 LA97 LA98 LA99 LA100 LC62 LC63 LC74 LC75 LC97 LC98 LC99 LC100 LE62 LE63 LE74 LE75 LE97 LE98 LE99 LE100 LG62 LG63 LG74 LG75 LG97 LG98 LG99 LG100 LI62 LI63 LI74 LI75 LI97 LI98 LI99 LI100 LK62 LK63 LK74 LK75 LK97 LK98 LK99 LK100 LM62 LM63 LM74 LM75 LM97 LM98 LM99 LM100 LO62 LO63 LO74 LO75 LO97 LO98 LO99 LO100 LQ62 LQ63 LQ74 LQ75 LQ97 LQ98 LQ99 LQ100 LS62 LS63 LS74 LS75 LS97 LS98 LS99 LS100 LU62 LU63 LU74 LU75 LU97 LU98 LU99 LU100 LW62 LW63 LW74 LW75 LW97 LW98 LW99 LW100 LY62 LY63 LY74 LY75 LY97 LY98 LY99 LY100 MA62 MA63 MA74 MA75 MA97 MA98 MA99 MA100 MC62 MC63 MC74 MC75 MC97 MC98 MC99 MC100 ME62 ME63 ME74 ME75 ME97 ME98 ME99 ME100 MG62 MG63 MG74 MG75 MG97 MG98 MG99 MG100 MI62 MI63 MI74 MI75 MI97 MI98 MI99 MI100 MK62 MK63 MK74 MK75 MK97 MK98 MK99 MK100 MM62 MM63 MM74 MM75 MM97 MM98 MM99 MM100 MO62 MO63 MO74 MO75 MO97 MO98 MO99 MO100 MQ62 MQ63 MQ74 MQ75 MQ97 MQ98 MQ99 MQ100 MS62 MS63 MS74 MS75 MS97 MS98 MS99 MS100 MU62 MU63 MU74 MU75 MU97 MU98 MU99 MU100 MW62 MW63 MW74 MW75 MW97 MW98 MW99 MW100 MY62 MY63 MY74 MY75 MY97 MY98 MY99 MY100 NA62 NA63 NA74 NA75 NA97 NA98 NA99 NA100 NC62 NC63 NC74 NC75 NC97 NC98 NC99 NC100 NE62 NE63 NE74 NE75 NE97 NE98 NE99 NE100 NG62 NG63 NG74 NG75 NG97 NG98 NG99 NG100 NI62 NI63 NI74 NI75 NI97 NI98 NI99 NI100 NK62 NK63 NK74 NK75 NK97 NK98 NK99 NK100 NM62 NM63 NM74 NM75 NM97 NM98 NM99 NM100 NO62 NO63 NO74 NO75 NO97 NO98 NO99 NO100 NQ62 NQ63 NQ74 NQ75 NQ97 NQ98 NQ99 NQ100">
      <formula1>900</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O31 O42 O43 O60 O69 O70 O72 O95 Q31 Q42 Q43 Q60 Q69 Q70 Q72 Q95 S31 S42 S43 S60 S69 S70 S72 S95 U31 U42 U43 U60 U69 U70 U72 U95 W31 W42 W43 W60 W69 W70 W72 W95 Y31 Y42 Y43 Y60 Y69 Y70 Y72 Y95 AA31 AA42 AA43 AA60 AA69 AA70 AA72 AA95 AC31 AC42 AC43 AC60 AC69 AC70 AC72 AC95 AE31 AE42 AE43 AE60 AE69 AE70 AE72 AE95 AG31 AG42 AG43 AG60 AG69 AG70 AG72 AG95 AI31 AI42 AI43 AI60 AI69 AI70 AI72 AI95 AK31 AK42 AK43 AK60 AK69 AK70 AK72 AK95 AM31 AM42 AM43 AM60 AM69 AM70 AM72 AM95 AO31 AO42 AO43 AO60 AO69 AO70 AO72 AO95 AQ31 AQ42 AQ43 AQ60 AQ69 AQ70 AQ72 AQ95 AS31 AS42 AS43 AS60 AS69 AS70 AS72 AS95 AU31 AU42 AU43 AU60 AU69 AU70 AU72 AU95 AW31 AW42 AW43 AW60 AW69 AW70 AW72 AW95 AY31 AY42 AY43 AY60 AY69 AY70 AY72 AY95 BA31 BA42 BA43 BA60 BA69 BA70 BA72 BA95 BC31 BC42 BC43 BC60 BC69 BC70 BC72 BC95 BE31 BE42 BE43 BE60 BE69 BE70 BE72 BE95 BG31 BG42 BG43 BG60 BG69 BG70 BG72 BG95 BI31 BI42 BI43 BI60 BI69 BI70 BI72 BI95 BK31 BK42 BK43 BK60 BK69 BK70 BK72 BK95 BM31 BM42 BM43 BM60 BM69 BM70 BM72 BM95 BO31 BO42 BO43 BO60 BO69 BO70 BO72 BO95 BQ31 BQ42 BQ43 BQ60 BQ69 BQ70 BQ72 BQ95 BS31 BS42 BS43 BS60 BS69 BS70 BS72 BS95 BU31 BU42 BU43 BU60 BU69 BU70 BU72 BU95 BW31 BW42 BW43 BW60 BW69 BW70 BW72 BW95 BY31 BY42 BY43 BY60 BY69 BY70 BY72 BY95 CA31 CA42 CA43 CA60 CA69 CA70 CA72 CA95 CC31 CC42 CC43 CC60 CC69 CC70 CC72 CC95 CE31 CE42 CE43 CE60 CE69 CE70 CE72 CE95 CG31 CG42 CG43 CG60 CG69 CG70 CG72 CG95 CI31 CI42 CI43 CI60 CI69 CI70 CI72 CI95 CK31 CK42 CK43 CK60 CK69 CK70 CK72 CK95 CM31 CM42 CM43 CM60 CM69 CM70 CM72 CM95 CO31 CO42 CO43 CO60 CO69 CO70 CO72 CO95 CQ31 CQ42 CQ43 CQ60 CQ69 CQ70 CQ72 CQ95 CS31 CS42 CS43 CS60 CS69 CS70 CS72 CS95 CU31 CU42 CU43 CU60 CU69 CU70 CU72 CU95 CW31 CW42 CW43 CW60 CW69 CW70 CW72 CW95 CY31 CY42 CY43 CY60 CY69 CY70 CY72 CY95 DA31 DA42 DA43 DA60 DA69 DA70 DA72 DA95 DC31 DC42 DC43 DC60 DC69 DC70 DC72 DC95 DE31 DE42 DE43 DE60 DE69 DE70 DE72 DE95 DG31 DG42 DG43 DG60 DG69 DG70 DG72 DG95 DI31 DI42 DI43 DI60 DI69 DI70 DI72 DI95 DK31 DK42 DK43 DK60 DK69 DK70 DK72 DK95 DM31 DM42 DM43 DM60 DM69 DM70 DM72 DM95 DO31 DO42 DO43 DO60 DO69 DO70 DO72 DO95 DQ31 DQ42 DQ43 DQ60 DQ69 DQ70 DQ72 DQ95 DS31 DS42 DS43 DS60 DS69 DS70 DS72 DS95 DU31 DU42 DU43 DU60 DU69 DU70 DU72 DU95 DW31 DW42 DW43 DW60 DW69 DW70 DW72 DW95 DY31 DY42 DY43 DY60 DY69 DY70 DY72 DY95 EA31 EA42 EA43 EA60 EA69 EA70 EA72 EA95 EC31 EC42 EC43 EC60 EC69 EC70 EC72 EC95 EE31 EE42 EE43 EE60 EE69 EE70 EE72 EE95 EG31 EG42 EG43 EG60 EG69 EG70 EG72 EG95 EI31 EI42 EI43 EI60 EI69 EI70 EI72 EI95 EK31 EK42 EK43 EK60 EK69 EK70 EK72 EK95 EM31 EM42 EM43 EM60 EM69 EM70 EM72 EM95 EO31 EO42 EO43 EO60 EO69 EO70 EO72 EO95 EQ31 EQ42 EQ43 EQ60 EQ69 EQ70 EQ72 EQ95 ES31 ES42 ES43 ES60 ES69 ES70 ES72 ES95 EU31 EU42 EU43 EU60 EU69 EU70 EU72 EU95 EW31 EW42 EW43 EW60 EW69 EW70 EW72 EW95 EY31 EY42 EY43 EY60 EY69 EY70 EY72 EY95 FA31 FA42 FA43 FA60 FA69 FA70 FA72 FA95 FC31 FC42 FC43 FC60 FC69 FC70 FC72 FC95 FE31 FE42 FE43 FE60 FE69 FE70 FE72 FE95 FG31 FG42 FG43 FG60 FG69 FG70 FG72 FG95 FI31 FI42 FI43 FI60 FI69 FI70 FI72 FI95 FK31 FK42 FK43 FK60 FK69 FK70 FK72 FK95 FM31 FM42 FM43 FM60 FM69 FM70 FM72 FM95 FO31 FO42 FO43 FO60 FO69 FO70 FO72 FO95 FQ31 FQ42 FQ43 FQ60 FQ69 FQ70 FQ72 FQ95 FS31 FS42 FS43 FS60 FS69 FS70 FS72 FS95 FU31 FU42 FU43 FU60 FU69 FU70 FU72 FU95 FW31 FW42 FW43 FW60 FW69 FW70 FW72 FW95 FY31 FY42 FY43 FY60 FY69 FY70 FY72 FY95 GA31 GA42 GA43 GA60 GA69 GA70 GA72 GA95 GC31 GC42 GC43 GC60 GC69 GC70 GC72 GC95 GE31 GE42 GE43 GE60 GE69 GE70 GE72 GE95 GG31 GG42 GG43 GG60 GG69 GG70 GG72 GG95 GI31 GI42 GI43 GI60 GI69 GI70 GI72 GI95 GK31 GK42 GK43 GK60 GK69 GK70 GK72 GK95 GM31 GM42 GM43 GM60 GM69 GM70 GM72 GM95 GO31 GO42 GO43 GO60 GO69 GO70 GO72 GO95 GQ31 GQ42 GQ43 GQ60 GQ69 GQ70 GQ72 GQ95 GS31 GS42 GS43 GS60 GS69 GS70 GS72 GS95 GU31 GU42 GU43 GU60 GU69 GU70 GU72 GU95 GW31 GW42 GW43 GW60 GW69 GW70 GW72 GW95 GY31 GY42 GY43 GY60 GY69 GY70 GY72 GY95 HA31 HA42 HA43 HA60 HA69 HA70 HA72 HA95 HC31 HC42 HC43 HC60 HC69 HC70 HC72 HC95 HE31 HE42 HE43 HE60 HE69 HE70 HE72 HE95 HG31 HG42 HG43 HG60 HG69 HG70 HG72 HG95 HI31 HI42 HI43 HI60 HI69 HI70 HI72 HI95 HK31 HK42 HK43 HK60 HK69 HK70 HK72 HK95 HM31 HM42 HM43 HM60 HM69 HM70 HM72 HM95 HO31 HO42 HO43 HO60 HO69 HO70 HO72 HO95 HQ31 HQ42 HQ43 HQ60 HQ69 HQ70 HQ72 HQ95 HS31 HS42 HS43 HS60 HS69 HS70 HS72 HS95 HU31 HU42 HU43 HU60 HU69 HU70 HU72 HU95 HW31 HW42 HW43 HW60 HW69 HW70 HW72 HW95 HY31 HY42 HY43 HY60 HY69 HY70 HY72 HY95 IA31 IA42 IA43 IA60 IA69 IA70 IA72 IA95 IC31 IC42 IC43 IC60 IC69 IC70 IC72 IC95 IE31 IE42 IE43 IE60 IE69 IE70 IE72 IE95 IG31 IG42 IG43 IG60 IG69 IG70 IG72 IG95 II31 II42 II43 II60 II69 II70 II72 II95 IK31 IK42 IK43 IK60 IK69 IK70 IK72 IK95 IM31 IM42 IM43 IM60 IM69 IM70 IM72 IM95 IO31 IO42 IO43 IO60 IO69 IO70 IO72 IO95 IQ31 IQ42 IQ43 IQ60 IQ69 IQ70 IQ72 IQ95 IS31 IS42 IS43 IS60 IS69 IS70 IS72 IS95 IU31 IU42 IU43 IU60 IU69 IU70 IU72 IU95 IW31 IW42 IW43 IW60 IW69 IW70 IW72 IW95 IY31 IY42 IY43 IY60 IY69 IY70 IY72 IY95 JA31 JA42 JA43 JA60 JA69 JA70 JA72 JA95 JC31 JC42 JC43 JC60 JC69 JC70 JC72 JC95 JE31 JE42 JE43 JE60 JE69 JE70 JE72 JE95 JG31 JG42 JG43 JG60 JG69 JG70 JG72 JG95 JI31 JI42 JI43 JI60 JI69 JI70 JI72 JI95 JK31 JK42 JK43 JK60 JK69 JK70 JK72 JK95 JM31 JM42 JM43 JM60 JM69 JM70 JM72 JM95 JO31 JO42 JO43 JO60 JO69 JO70 JO72 JO95 JQ31 JQ42 JQ43 JQ60 JQ69 JQ70 JQ72 JQ95 JS31 JS42 JS43 JS60 JS69 JS70 JS72 JS95 JU31 JU42 JU43 JU60 JU69 JU70 JU72 JU95 JW31 JW42 JW43 JW60 JW69 JW70 JW72 JW95 JY31 JY42 JY43 JY60 JY69 JY70 JY72 JY95 KA31 KA42 KA43 KA60 KA69 KA70 KA72 KA95 KC31 KC42 KC43 KC60 KC69 KC70 KC72 KC95 KE31 KE42 KE43 KE60 KE69 KE70 KE72 KE95 KG31 KG42 KG43 KG60 KG69 KG70 KG72 KG95 KI31 KI42 KI43 KI60 KI69 KI70 KI72 KI95 KK31 KK42 KK43 KK60 KK69 KK70 KK72 KK95 KM31 KM42 KM43 KM60 KM69 KM70 KM72 KM95 KO31 KO42 KO43 KO60 KO69 KO70 KO72 KO95 KQ31 KQ42 KQ43 KQ60 KQ69 KQ70 KQ72 KQ95 KS31 KS42 KS43 KS60 KS69 KS70 KS72 KS95 KU31 KU42 KU43 KU60 KU69 KU70 KU72 KU95 KW31 KW42 KW43 KW60 KW69 KW70 KW72 KW95 KY31 KY42 KY43 KY60 KY69 KY70 KY72 KY95 LA31 LA42 LA43 LA60 LA69 LA70 LA72 LA95 LC31 LC42 LC43 LC60 LC69 LC70 LC72 LC95 LE31 LE42 LE43 LE60 LE69 LE70 LE72 LE95 LG31 LG42 LG43 LG60 LG69 LG70 LG72 LG95 LI31 LI42 LI43 LI60 LI69 LI70 LI72 LI95 LK31 LK42 LK43 LK60 LK69 LK70 LK72 LK95 LM31 LM42 LM43 LM60 LM69 LM70 LM72 LM95 LO31 LO42 LO43 LO60 LO69 LO70 LO72 LO95 LQ31 LQ42 LQ43 LQ60 LQ69 LQ70 LQ72 LQ95 LS31 LS42 LS43 LS60 LS69 LS70 LS72 LS95 LU31 LU42 LU43 LU60 LU69 LU70 LU72 LU95 LW31 LW42 LW43 LW60 LW69 LW70 LW72 LW95 LY31 LY42 LY43 LY60 LY69 LY70 LY72 LY95 MA31 MA42 MA43 MA60 MA69 MA70 MA72 MA95 MC31 MC42 MC43 MC60 MC69 MC70 MC72 MC95 ME31 ME42 ME43 ME60 ME69 ME70 ME72 ME95 MG31 MG42 MG43 MG60 MG69 MG70 MG72 MG95 MI31 MI42 MI43 MI60 MI69 MI70 MI72 MI95 MK31 MK42 MK43 MK60 MK69 MK70 MK72 MK95 MM31 MM42 MM43 MM60 MM69 MM70 MM72 MM95 MO31 MO42 MO43 MO60 MO69 MO70 MO72 MO95 MQ31 MQ42 MQ43 MQ60 MQ69 MQ70 MQ72 MQ95 MS31 MS42 MS43 MS60 MS69 MS70 MS72 MS95 MU31 MU42 MU43 MU60 MU69 MU70 MU72 MU95 MW31 MW42 MW43 MW60 MW69 MW70 MW72 MW95 MY31 MY42 MY43 MY60 MY69 MY70 MY72 MY95 NA31 NA42 NA43 NA60 NA69 NA70 NA72 NA95 NC31 NC42 NC43 NC60 NC69 NC70 NC72 NC95 NE31 NE42 NE43 NE60 NE69 NE70 NE72 NE95 NG31 NG42 NG43 NG60 NG69 NG70 NG72 NG95 NI31 NI42 NI43 NI60 NI69 NI70 NI72 NI95 NK31 NK42 NK43 NK60 NK69 NK70 NK72 NK95 NM31 NM42 NM43 NM60 NM69 NM70 NM72 NM95 NO31 NO42 NO43 NO60 NO69 NO70 NO72 NO95 NQ31 NQ42 NQ43 NQ60 NQ69 NQ70 NQ72 NQ95">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O19 Q19 S19 U19 W19 Y19 AA19 AC19 AE19 AG19 AI19 AK19 AM19 AO19 AQ19 AS19 AU19 AW19 AY19 BA19 BC19 BE19 BG19 BI19 BK19 BM19 BO19 BQ19 BS19 BU19 BW19 BY19 CA19 CC19 CE19 CG19 CI19 CK19 CM19 CO19 CQ19 CS19 CU19 CW19 CY19 DA19 DC19 DE19 DG19 DI19 DK19 DM19 DO19 DQ19 DS19 DU19 DW19 DY19 EA19 EC19 EE19 EG19 EI19 EK19 EM19 EO19 EQ19 ES19 EU19 EW19 EY19 FA19 FC19 FE19 FG19 FI19 FK19 FM19 FO19 FQ19 FS19 FU19 FW19 FY19 GA19 GC19 GE19 GG19 GI19 GK19 GM19 GO19 GQ19 GS19 GU19 GW19 GY19 HA19 HC19 HE19 HG19 HI19 HK19 HM19 HO19 HQ19 HS19 HU19 HW19 HY19 IA19 IC19 IE19 IG19 II19 IK19 IM19 IO19 IQ19 IS19 IU19 IW19 IY19 JA19 JC19 JE19 JG19 JI19 JK19 JM19 JO19 JQ19 JS19 JU19 JW19 JY19 KA19 KC19 KE19 KG19 KI19 KK19 KM19 KO19 KQ19 KS19 KU19 KW19 KY19 LA19 LC19 LE19 LG19 LI19 LK19 LM19 LO19 LQ19 LS19 LU19 LW19 LY19 MA19 MC19 ME19 MG19 MI19 MK19 MM19 MO19 MQ19 MS19 MU19 MW19 MY19 NA19 NC19 NE19 NG19 NI19 NK19 NM19 NO19 NQ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CA3E68-52F4-CD6F-D784-0.F18CC0AF}" mc:Ignorable="x14ac xr xr2 xr3">
  <sheetPr>
    <tabColor rgb="FFCCCCFF"/>
  </sheetPr>
  <dimension ref="A1:AM222"/>
  <sheetViews>
    <sheetView topLeftCell="A1" showGridLines="0" zoomScale="90" workbookViewId="0">
      <selection activeCell="I31" sqref="I31:I48"/>
    </sheetView>
  </sheetViews>
  <sheetFormatPr defaultColWidth="9.140625" customHeight="1" defaultRowHeight="11.25"/>
  <cols>
    <col min="1" max="1" style="1862" width="6.421875" hidden="1" customWidth="1"/>
    <col min="2" max="2" style="1862" width="2.00390625" hidden="1" customWidth="1"/>
    <col min="3" max="3" style="1862" width="3.00390625" customWidth="1"/>
    <col min="4" max="4" style="1862" width="4.00390625" customWidth="1"/>
    <col min="5" max="5" style="1862" width="44.00390625" customWidth="1"/>
    <col min="6" max="6" style="1862" width="6.421875" customWidth="1"/>
    <col min="7" max="7" style="1862" width="4.00390625" customWidth="1"/>
    <col min="8" max="8" style="1862" width="5.00390625" customWidth="1"/>
    <col min="9" max="9" style="1862" width="52.00390625" customWidth="1"/>
    <col min="10" max="10" style="1862" width="7.00390625" customWidth="1"/>
    <col min="11" max="11" style="1862" width="3.00390625" customWidth="1"/>
    <col min="12" max="12" style="1862" width="6.00390625" customWidth="1"/>
    <col min="13" max="13" style="1862" width="74.00390625" customWidth="1"/>
    <col min="14" max="14" style="1379" width="8.00390625" customWidth="1"/>
    <col min="15" max="20" style="1633" width="9.140625" hidden="1"/>
    <col min="21" max="24" style="1275" width="9.140625" hidden="1"/>
    <col min="25" max="37" style="1379" width="9.140625" hidden="1"/>
    <col min="38" max="38" style="1379" width="8.00390625" customWidth="1"/>
    <col min="39" max="39" style="1862" width="9.140625" hidden="1"/>
  </cols>
  <sheetData>
    <row customHeight="1" ht="11.25" hidden="1">
      <c r="AM1" s="592" t="s">
        <v>14</v>
      </c>
    </row>
    <row customHeight="1" ht="11.25" hidden="1">
      <c r="AM2" s="592">
        <v>0</v>
      </c>
    </row>
    <row customHeight="1" ht="11.549999999999999">
      <c r="AM3" s="592">
        <v>11</v>
      </c>
    </row>
    <row customHeight="1" ht="35.699999999999996">
      <c r="A4" s="594"/>
      <c r="B4" s="594"/>
      <c r="D4" s="2128"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29"/>
      <c r="F4" s="2129"/>
      <c r="G4" s="2129"/>
      <c r="H4" s="2129"/>
      <c r="I4" s="2130"/>
      <c r="J4" s="593"/>
      <c r="K4" s="593"/>
      <c r="L4" s="593"/>
      <c r="M4" s="593"/>
      <c r="AM4" s="592">
        <v>34</v>
      </c>
    </row>
    <row s="598" customFormat="1" customHeight="1" ht="14.699999999999998">
      <c r="A5" s="594"/>
      <c r="B5" s="594"/>
      <c r="C5" s="594"/>
      <c r="D5" s="2131" t="str">
        <f>IF(org=0,"Не определено",org)</f>
        <v>ООО "СамРЭК-Эксплуатация"</v>
      </c>
      <c r="E5" s="2132"/>
      <c r="F5" s="2132"/>
      <c r="G5" s="2132"/>
      <c r="H5" s="2132"/>
      <c r="I5" s="2133"/>
      <c r="J5" s="595"/>
      <c r="K5" s="595"/>
      <c r="L5" s="595"/>
      <c r="M5" s="595"/>
      <c r="N5" s="595"/>
      <c r="O5" s="879"/>
      <c r="P5" s="879"/>
      <c r="Q5" s="879"/>
      <c r="R5" s="879"/>
      <c r="S5" s="879"/>
      <c r="T5" s="879"/>
      <c r="U5" s="1270"/>
      <c r="V5" s="1270"/>
      <c r="W5" s="1270"/>
      <c r="X5" s="1270"/>
      <c r="Y5" s="595"/>
      <c r="Z5" s="595"/>
      <c r="AA5" s="595"/>
      <c r="AB5" s="595"/>
      <c r="AC5" s="595"/>
      <c r="AD5" s="595"/>
      <c r="AE5" s="595"/>
      <c r="AF5" s="595"/>
      <c r="AG5" s="595"/>
      <c r="AH5" s="595"/>
      <c r="AI5" s="595"/>
      <c r="AJ5" s="595"/>
      <c r="AK5" s="595"/>
      <c r="AL5" s="595"/>
      <c r="AM5" s="596">
        <v>14</v>
      </c>
    </row>
    <row s="598" customFormat="1" customHeight="1" ht="6.3">
      <c r="A6" s="2134"/>
      <c r="B6" s="2134"/>
      <c r="C6" s="2134"/>
      <c r="D6" s="2134"/>
      <c r="E6" s="2134"/>
      <c r="F6" s="2134"/>
      <c r="G6" s="597"/>
      <c r="H6" s="597"/>
      <c r="I6" s="597"/>
      <c r="J6" s="597"/>
      <c r="K6" s="597"/>
      <c r="N6" s="599"/>
      <c r="O6" s="1423"/>
      <c r="P6" s="1423"/>
      <c r="Q6" s="1423"/>
      <c r="R6" s="1423"/>
      <c r="S6" s="1423"/>
      <c r="T6" s="1423"/>
      <c r="U6" s="1273"/>
      <c r="V6" s="1273"/>
      <c r="W6" s="1273"/>
      <c r="X6" s="1273"/>
      <c r="Y6" s="599"/>
      <c r="Z6" s="599"/>
      <c r="AA6" s="599"/>
      <c r="AB6" s="599"/>
      <c r="AC6" s="599"/>
      <c r="AD6" s="599"/>
      <c r="AE6" s="599"/>
      <c r="AF6" s="599"/>
      <c r="AG6" s="599"/>
      <c r="AH6" s="599"/>
      <c r="AI6" s="599"/>
      <c r="AJ6" s="599"/>
      <c r="AK6" s="599"/>
      <c r="AL6" s="599"/>
      <c r="AM6" s="598">
        <v>6</v>
      </c>
    </row>
    <row customHeight="1" ht="45.75" hidden="1">
      <c r="E7" s="2139"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40"/>
      <c r="G7" s="2140"/>
      <c r="H7" s="2140"/>
      <c r="I7" s="2140"/>
      <c r="J7" s="2140"/>
      <c r="K7" s="2140"/>
      <c r="L7" s="2140"/>
      <c r="M7" s="2140"/>
      <c r="AM7" s="592">
        <v>0</v>
      </c>
    </row>
    <row s="598" customFormat="1" customHeight="1" ht="6.3">
      <c r="A8" s="600"/>
      <c r="B8" s="600"/>
      <c r="C8" s="600"/>
      <c r="D8" s="600"/>
      <c r="E8" s="600"/>
      <c r="F8" s="600"/>
      <c r="G8" s="600"/>
      <c r="H8" s="600"/>
      <c r="I8" s="600"/>
      <c r="J8" s="600"/>
      <c r="K8" s="600"/>
      <c r="L8" s="600"/>
      <c r="M8" s="598"/>
      <c r="N8" s="595"/>
      <c r="O8" s="879"/>
      <c r="P8" s="879"/>
      <c r="Q8" s="879"/>
      <c r="R8" s="879"/>
      <c r="S8" s="879"/>
      <c r="T8" s="879"/>
      <c r="U8" s="1270"/>
      <c r="V8" s="1270"/>
      <c r="W8" s="1270"/>
      <c r="X8" s="1270"/>
      <c r="Y8" s="595"/>
      <c r="Z8" s="595"/>
      <c r="AA8" s="595"/>
      <c r="AB8" s="595"/>
      <c r="AC8" s="595"/>
      <c r="AD8" s="595"/>
      <c r="AE8" s="595"/>
      <c r="AF8" s="595"/>
      <c r="AG8" s="595"/>
      <c r="AH8" s="595"/>
      <c r="AI8" s="595"/>
      <c r="AJ8" s="595"/>
      <c r="AK8" s="595"/>
      <c r="AL8" s="595"/>
      <c r="AM8" s="596">
        <v>6</v>
      </c>
    </row>
    <row customHeight="1" ht="18.75">
      <c r="A9" s="2135"/>
      <c r="B9" s="332"/>
      <c r="C9" s="332"/>
      <c r="D9" s="2136" t="s">
        <v>196</v>
      </c>
      <c r="E9" s="2136"/>
      <c r="F9" s="2137" t="s">
        <v>197</v>
      </c>
      <c r="G9" s="2138"/>
      <c r="H9" s="2138"/>
      <c r="I9" s="2138"/>
      <c r="J9" s="2141" t="s">
        <v>198</v>
      </c>
      <c r="K9" s="2141"/>
      <c r="L9" s="2141"/>
      <c r="M9" s="2141"/>
      <c r="AM9" s="592">
        <v>18</v>
      </c>
    </row>
    <row customHeight="1" ht="24">
      <c r="A10" s="2135"/>
      <c r="B10" s="601"/>
      <c r="C10" s="534"/>
      <c r="D10" s="532" t="s">
        <v>88</v>
      </c>
      <c r="E10" s="532" t="s">
        <v>89</v>
      </c>
      <c r="F10" s="532" t="s">
        <v>199</v>
      </c>
      <c r="G10" s="2142" t="s">
        <v>88</v>
      </c>
      <c r="H10" s="2143"/>
      <c r="I10" s="532" t="s">
        <v>89</v>
      </c>
      <c r="J10" s="532" t="s">
        <v>199</v>
      </c>
      <c r="K10" s="2142" t="s">
        <v>88</v>
      </c>
      <c r="L10" s="2143"/>
      <c r="M10" s="532" t="s">
        <v>89</v>
      </c>
      <c r="N10" s="1636"/>
      <c r="AM10" s="592">
        <v>23</v>
      </c>
    </row>
    <row s="1862" customFormat="1" customHeight="1" ht="11.25" hidden="1">
      <c r="A11" s="602"/>
      <c r="B11" s="602"/>
      <c r="C11" s="602"/>
      <c r="D11" s="603" t="s">
        <v>200</v>
      </c>
      <c r="E11" s="603" t="s">
        <v>103</v>
      </c>
      <c r="F11" s="603" t="s">
        <v>90</v>
      </c>
      <c r="G11" s="2124" t="s">
        <v>91</v>
      </c>
      <c r="H11" s="2125"/>
      <c r="I11" s="603" t="s">
        <v>117</v>
      </c>
      <c r="J11" s="603" t="s">
        <v>92</v>
      </c>
      <c r="K11" s="2126" t="s">
        <v>93</v>
      </c>
      <c r="L11" s="2127"/>
      <c r="M11" s="603" t="s">
        <v>129</v>
      </c>
      <c r="N11" s="1635"/>
      <c r="O11" s="1422"/>
      <c r="P11" s="1424"/>
      <c r="Q11" s="1424"/>
      <c r="R11" s="1424"/>
      <c r="S11" s="1424"/>
      <c r="T11" s="1424"/>
      <c r="U11" s="1274"/>
      <c r="V11" s="1274"/>
      <c r="W11" s="1274"/>
      <c r="X11" s="1274"/>
      <c r="Y11" s="604"/>
      <c r="Z11" s="604"/>
      <c r="AA11" s="604"/>
      <c r="AB11" s="604"/>
      <c r="AC11" s="604"/>
      <c r="AD11" s="604"/>
      <c r="AE11" s="604"/>
      <c r="AF11" s="604"/>
      <c r="AG11" s="604"/>
      <c r="AH11" s="604"/>
      <c r="AI11" s="604"/>
      <c r="AJ11" s="604"/>
      <c r="AK11" s="604"/>
      <c r="AL11" s="604"/>
      <c r="AM11" s="605">
        <v>0</v>
      </c>
    </row>
    <row customHeight="1" ht="1.05">
      <c r="A12" s="606"/>
      <c r="B12" s="607"/>
      <c r="C12" s="607"/>
      <c r="D12" s="608"/>
      <c r="E12" s="376"/>
      <c r="F12" s="609"/>
      <c r="G12" s="1068"/>
      <c r="H12" s="1068"/>
      <c r="I12" s="609"/>
      <c r="J12" s="609"/>
      <c r="K12" s="183"/>
      <c r="L12" s="376"/>
      <c r="M12" s="610"/>
      <c r="N12" s="1636"/>
      <c r="O12" s="1422" t="s">
        <v>201</v>
      </c>
      <c r="P12" s="1422" t="s">
        <v>202</v>
      </c>
      <c r="Q12" s="1422" t="s">
        <v>203</v>
      </c>
      <c r="R12" s="1422" t="s">
        <v>204</v>
      </c>
      <c r="AM12" s="592">
        <v>1</v>
      </c>
    </row>
    <row s="1862" customFormat="1" customHeight="1" ht="15.75">
      <c r="A13" s="302"/>
      <c r="B13" s="302"/>
      <c r="C13" s="535"/>
      <c r="D13" s="2117" t="s">
        <v>200</v>
      </c>
      <c r="E13" s="2118" t="str">
        <f>INDEX(VD_NAME_LIST,MATCH("4190064",VD_ID_LIST,0))</f>
        <v>Производство тепловой энергии. Некомбинированная выработка</v>
      </c>
      <c r="F13" s="2121" t="s">
        <v>66</v>
      </c>
      <c r="G13" s="2122"/>
      <c r="H13" s="2123">
        <v>1</v>
      </c>
      <c r="I13" s="2114" t="str">
        <f>IF(U13="","",INDEX(TERRITORY_MR_LIST,MATCH(U13,TERRITORY_LIST_ID,0)))</f>
        <v>Территория 1</v>
      </c>
      <c r="J13" s="2116" t="s">
        <v>66</v>
      </c>
      <c r="K13" s="611"/>
      <c r="L13" s="536" t="s">
        <v>200</v>
      </c>
      <c r="M13" s="2638" t="s">
        <v>205</v>
      </c>
      <c r="N13" s="821"/>
      <c r="O13" s="1425" t="s">
        <v>206</v>
      </c>
      <c r="P13" s="1422" t="str">
        <f>$E$13</f>
        <v>Производство тепловой энергии. Некомбинированная выработка</v>
      </c>
      <c r="Q13" s="1422" t="str">
        <f>IF($F$13="нет","без дифференциации",$I$13)</f>
        <v>Территория 1</v>
      </c>
      <c r="R13" s="1422" t="str">
        <f>IF($J$13="нет","без дифференциации",M13)</f>
        <v>с. Никитинка, ул. Никитинская, 8, котельная № 1-20</v>
      </c>
      <c r="S13" s="1425"/>
      <c r="T13" s="1425"/>
      <c r="U13" s="1275" t="s">
        <v>98</v>
      </c>
      <c r="V13" s="1275" t="s">
        <v>207</v>
      </c>
      <c r="W13" s="1275"/>
      <c r="X13" s="1275"/>
      <c r="Y13" s="613" t="s">
        <v>208</v>
      </c>
      <c r="Z13" s="613">
        <v>1705000</v>
      </c>
      <c r="AA13" s="613"/>
      <c r="AB13" s="613"/>
      <c r="AC13" s="613"/>
      <c r="AD13" s="613"/>
      <c r="AE13" s="613"/>
      <c r="AF13" s="613"/>
      <c r="AG13" s="613"/>
      <c r="AH13" s="613"/>
      <c r="AI13" s="613"/>
      <c r="AJ13" s="613"/>
      <c r="AK13" s="613"/>
      <c r="AL13" s="613"/>
      <c r="AM13" s="615">
        <v>15</v>
      </c>
    </row>
    <row customHeight="1" ht="15">
      <c r="A14" s="432"/>
      <c r="B14" s="432"/>
      <c r="C14" s="185"/>
      <c r="D14" s="1830"/>
      <c r="E14" s="1830"/>
      <c r="F14" s="1830"/>
      <c r="G14" s="1830"/>
      <c r="H14" s="1830"/>
      <c r="I14" s="1830"/>
      <c r="J14" s="1830"/>
      <c r="K14" s="1808" t="s">
        <v>104</v>
      </c>
      <c r="L14" s="1738" t="s">
        <v>103</v>
      </c>
      <c r="M14" s="820" t="s">
        <v>209</v>
      </c>
      <c r="N14" s="821"/>
      <c r="O14" s="613" t="s">
        <v>210</v>
      </c>
      <c r="P14" s="613" t="str">
        <f>$E$13</f>
        <v>Производство тепловой энергии. Некомбинированная выработка</v>
      </c>
      <c r="Q14" s="613" t="str">
        <f>IF($F$13="нет","без дифференциации",$I$13)</f>
        <v>Территория 1</v>
      </c>
      <c r="R14" s="613" t="str">
        <f>IF($J$14="нет","без дифференциации",$M$14)</f>
        <v>с. Никитинка, ул. Никитинская, 8, котельная № 1-21</v>
      </c>
      <c r="S14" s="613"/>
      <c r="T14" s="613"/>
      <c r="U14" s="614"/>
      <c r="V14" s="613"/>
      <c r="W14" s="613"/>
      <c r="X14" s="604"/>
      <c r="Y14" s="604" t="s">
        <v>208</v>
      </c>
      <c r="Z14" s="604">
        <v>1705000</v>
      </c>
      <c r="AA14" s="604"/>
      <c r="AB14" s="604"/>
      <c r="AC14" s="604"/>
      <c r="AD14" s="604"/>
      <c r="AE14" s="604"/>
      <c r="AF14" s="604"/>
      <c r="AG14" s="604"/>
      <c r="AH14" s="604"/>
      <c r="AI14" s="604"/>
      <c r="AJ14" s="604"/>
      <c r="AK14" s="604"/>
      <c r="AL14" s="604"/>
      <c r="AM14" s="1862"/>
    </row>
    <row customHeight="1" ht="15">
      <c r="A15" s="432"/>
      <c r="B15" s="432"/>
      <c r="C15" s="185"/>
      <c r="D15" s="1830"/>
      <c r="E15" s="1830"/>
      <c r="F15" s="1830"/>
      <c r="G15" s="1830"/>
      <c r="H15" s="1830"/>
      <c r="I15" s="1830"/>
      <c r="J15" s="1830"/>
      <c r="K15" s="1808" t="s">
        <v>104</v>
      </c>
      <c r="L15" s="1738" t="s">
        <v>90</v>
      </c>
      <c r="M15" s="820" t="s">
        <v>211</v>
      </c>
      <c r="N15" s="821"/>
      <c r="O15" s="613" t="s">
        <v>212</v>
      </c>
      <c r="P15" s="613" t="str">
        <f>$E$13</f>
        <v>Производство тепловой энергии. Некомбинированная выработка</v>
      </c>
      <c r="Q15" s="613" t="str">
        <f>IF($F$13="нет","без дифференциации",$I$13)</f>
        <v>Территория 1</v>
      </c>
      <c r="R15" s="613" t="str">
        <f>IF($J$15="нет","без дифференциации",$M$15)</f>
        <v>с. Елховка, центральная котельная, ул. Матвея Завадского, 39а, котельная № 1-22</v>
      </c>
      <c r="S15" s="613"/>
      <c r="T15" s="613"/>
      <c r="U15" s="614"/>
      <c r="V15" s="613"/>
      <c r="W15" s="613"/>
      <c r="X15" s="604"/>
      <c r="Y15" s="604" t="s">
        <v>208</v>
      </c>
      <c r="Z15" s="604">
        <v>1705000</v>
      </c>
      <c r="AA15" s="604"/>
      <c r="AB15" s="604"/>
      <c r="AC15" s="604"/>
      <c r="AD15" s="604"/>
      <c r="AE15" s="604"/>
      <c r="AF15" s="604"/>
      <c r="AG15" s="604"/>
      <c r="AH15" s="604"/>
      <c r="AI15" s="604"/>
      <c r="AJ15" s="604"/>
      <c r="AK15" s="604"/>
      <c r="AL15" s="604"/>
      <c r="AM15" s="1862"/>
    </row>
    <row customHeight="1" ht="15">
      <c r="A16" s="432"/>
      <c r="B16" s="432"/>
      <c r="C16" s="185"/>
      <c r="D16" s="1830"/>
      <c r="E16" s="1830"/>
      <c r="F16" s="1830"/>
      <c r="G16" s="1830"/>
      <c r="H16" s="1830"/>
      <c r="I16" s="1830"/>
      <c r="J16" s="1830"/>
      <c r="K16" s="1808" t="s">
        <v>104</v>
      </c>
      <c r="L16" s="1738" t="s">
        <v>91</v>
      </c>
      <c r="M16" s="820" t="s">
        <v>213</v>
      </c>
      <c r="N16" s="821"/>
      <c r="O16" s="613" t="s">
        <v>214</v>
      </c>
      <c r="P16" s="613" t="str">
        <f>$E$13</f>
        <v>Производство тепловой энергии. Некомбинированная выработка</v>
      </c>
      <c r="Q16" s="613" t="str">
        <f>IF($F$13="нет","без дифференциации",$I$13)</f>
        <v>Территория 1</v>
      </c>
      <c r="R16" s="613" t="str">
        <f>IF($J$16="нет","без дифференциации",$M$16)</f>
        <v>с. Березовка, квартал 2, д.8, котельная № 1-23</v>
      </c>
      <c r="S16" s="613"/>
      <c r="T16" s="613"/>
      <c r="U16" s="614"/>
      <c r="V16" s="613"/>
      <c r="W16" s="613"/>
      <c r="X16" s="604"/>
      <c r="Y16" s="604" t="s">
        <v>208</v>
      </c>
      <c r="Z16" s="604">
        <v>1705000</v>
      </c>
      <c r="AA16" s="604"/>
      <c r="AB16" s="604"/>
      <c r="AC16" s="604"/>
      <c r="AD16" s="604"/>
      <c r="AE16" s="604"/>
      <c r="AF16" s="604"/>
      <c r="AG16" s="604"/>
      <c r="AH16" s="604"/>
      <c r="AI16" s="604"/>
      <c r="AJ16" s="604"/>
      <c r="AK16" s="604"/>
      <c r="AL16" s="604"/>
      <c r="AM16" s="1862"/>
    </row>
    <row customHeight="1" ht="15">
      <c r="A17" s="432"/>
      <c r="B17" s="432"/>
      <c r="C17" s="185"/>
      <c r="D17" s="1830"/>
      <c r="E17" s="1830"/>
      <c r="F17" s="1830"/>
      <c r="G17" s="1830"/>
      <c r="H17" s="1830"/>
      <c r="I17" s="1830"/>
      <c r="J17" s="1830"/>
      <c r="K17" s="1808" t="s">
        <v>104</v>
      </c>
      <c r="L17" s="1738" t="s">
        <v>117</v>
      </c>
      <c r="M17" s="820" t="s">
        <v>215</v>
      </c>
      <c r="N17" s="821"/>
      <c r="O17" s="613" t="s">
        <v>216</v>
      </c>
      <c r="P17" s="613" t="str">
        <f>$E$13</f>
        <v>Производство тепловой энергии. Некомбинированная выработка</v>
      </c>
      <c r="Q17" s="613" t="str">
        <f>IF($F$13="нет","без дифференциации",$I$13)</f>
        <v>Территория 1</v>
      </c>
      <c r="R17" s="613" t="str">
        <f>IF($J$17="нет","без дифференциации",$M$17)</f>
        <v>с. Березовка, ул. Комсомольская, д. 36Б, котельная № 1-24</v>
      </c>
      <c r="S17" s="613"/>
      <c r="T17" s="613"/>
      <c r="U17" s="614"/>
      <c r="V17" s="613"/>
      <c r="W17" s="613"/>
      <c r="X17" s="604"/>
      <c r="Y17" s="604" t="s">
        <v>208</v>
      </c>
      <c r="Z17" s="604">
        <v>1705000</v>
      </c>
      <c r="AA17" s="604"/>
      <c r="AB17" s="604"/>
      <c r="AC17" s="604"/>
      <c r="AD17" s="604"/>
      <c r="AE17" s="604"/>
      <c r="AF17" s="604"/>
      <c r="AG17" s="604"/>
      <c r="AH17" s="604"/>
      <c r="AI17" s="604"/>
      <c r="AJ17" s="604"/>
      <c r="AK17" s="604"/>
      <c r="AL17" s="604"/>
      <c r="AM17" s="1862"/>
    </row>
    <row customHeight="1" ht="15">
      <c r="A18" s="432"/>
      <c r="B18" s="432"/>
      <c r="C18" s="185"/>
      <c r="D18" s="1830"/>
      <c r="E18" s="1830"/>
      <c r="F18" s="1830"/>
      <c r="G18" s="1830"/>
      <c r="H18" s="1830"/>
      <c r="I18" s="1830"/>
      <c r="J18" s="1830"/>
      <c r="K18" s="1808" t="s">
        <v>104</v>
      </c>
      <c r="L18" s="1738" t="s">
        <v>92</v>
      </c>
      <c r="M18" s="820" t="s">
        <v>217</v>
      </c>
      <c r="N18" s="821"/>
      <c r="O18" s="613" t="s">
        <v>218</v>
      </c>
      <c r="P18" s="613" t="str">
        <f>$E$13</f>
        <v>Производство тепловой энергии. Некомбинированная выработка</v>
      </c>
      <c r="Q18" s="613" t="str">
        <f>IF($F$13="нет","без дифференциации",$I$13)</f>
        <v>Территория 1</v>
      </c>
      <c r="R18" s="613" t="str">
        <f>IF($J$18="нет","без дифференциации",$M$18)</f>
        <v>с. Красные Дома, ул. Почтовая, 30Б, котельная № 1-25</v>
      </c>
      <c r="S18" s="613"/>
      <c r="T18" s="613"/>
      <c r="U18" s="614"/>
      <c r="V18" s="613"/>
      <c r="W18" s="613"/>
      <c r="X18" s="604"/>
      <c r="Y18" s="604" t="s">
        <v>208</v>
      </c>
      <c r="Z18" s="604">
        <v>1705000</v>
      </c>
      <c r="AA18" s="604"/>
      <c r="AB18" s="604"/>
      <c r="AC18" s="604"/>
      <c r="AD18" s="604"/>
      <c r="AE18" s="604"/>
      <c r="AF18" s="604"/>
      <c r="AG18" s="604"/>
      <c r="AH18" s="604"/>
      <c r="AI18" s="604"/>
      <c r="AJ18" s="604"/>
      <c r="AK18" s="604"/>
      <c r="AL18" s="604"/>
      <c r="AM18" s="1862"/>
    </row>
    <row customHeight="1" ht="15">
      <c r="A19" s="432"/>
      <c r="B19" s="432"/>
      <c r="C19" s="185"/>
      <c r="D19" s="1830"/>
      <c r="E19" s="1830"/>
      <c r="F19" s="1830"/>
      <c r="G19" s="1830"/>
      <c r="H19" s="1830"/>
      <c r="I19" s="1830"/>
      <c r="J19" s="1830"/>
      <c r="K19" s="1808" t="s">
        <v>104</v>
      </c>
      <c r="L19" s="1738" t="s">
        <v>93</v>
      </c>
      <c r="M19" s="820" t="s">
        <v>219</v>
      </c>
      <c r="N19" s="821"/>
      <c r="O19" s="613" t="s">
        <v>220</v>
      </c>
      <c r="P19" s="613" t="str">
        <f>$E$13</f>
        <v>Производство тепловой энергии. Некомбинированная выработка</v>
      </c>
      <c r="Q19" s="613" t="str">
        <f>IF($F$13="нет","без дифференциации",$I$13)</f>
        <v>Территория 1</v>
      </c>
      <c r="R19" s="613" t="str">
        <f>IF($J$19="нет","без дифференциации",$M$19)</f>
        <v>с. Красные Дома, ул. Почтовая, 32Б, котельная № 1-26</v>
      </c>
      <c r="S19" s="613"/>
      <c r="T19" s="613"/>
      <c r="U19" s="614"/>
      <c r="V19" s="613"/>
      <c r="W19" s="613"/>
      <c r="X19" s="604"/>
      <c r="Y19" s="604" t="s">
        <v>208</v>
      </c>
      <c r="Z19" s="604">
        <v>1705000</v>
      </c>
      <c r="AA19" s="604"/>
      <c r="AB19" s="604"/>
      <c r="AC19" s="604"/>
      <c r="AD19" s="604"/>
      <c r="AE19" s="604"/>
      <c r="AF19" s="604"/>
      <c r="AG19" s="604"/>
      <c r="AH19" s="604"/>
      <c r="AI19" s="604"/>
      <c r="AJ19" s="604"/>
      <c r="AK19" s="604"/>
      <c r="AL19" s="604"/>
      <c r="AM19" s="1862"/>
    </row>
    <row customHeight="1" ht="15">
      <c r="A20" s="432"/>
      <c r="B20" s="432"/>
      <c r="C20" s="185"/>
      <c r="D20" s="1830"/>
      <c r="E20" s="1830"/>
      <c r="F20" s="1830"/>
      <c r="G20" s="1830"/>
      <c r="H20" s="1830"/>
      <c r="I20" s="1830"/>
      <c r="J20" s="1830"/>
      <c r="K20" s="1808" t="s">
        <v>104</v>
      </c>
      <c r="L20" s="1738" t="s">
        <v>129</v>
      </c>
      <c r="M20" s="820" t="s">
        <v>221</v>
      </c>
      <c r="N20" s="821"/>
      <c r="O20" s="613" t="s">
        <v>222</v>
      </c>
      <c r="P20" s="613" t="str">
        <f>$E$13</f>
        <v>Производство тепловой энергии. Некомбинированная выработка</v>
      </c>
      <c r="Q20" s="613" t="str">
        <f>IF($F$13="нет","без дифференциации",$I$13)</f>
        <v>Территория 1</v>
      </c>
      <c r="R20" s="613" t="str">
        <f>IF($J$20="нет","без дифференциации",$M$20)</f>
        <v>с. Красные Дома, ул. Школьная, 25А, котельная № 1-27</v>
      </c>
      <c r="S20" s="613"/>
      <c r="T20" s="613"/>
      <c r="U20" s="614"/>
      <c r="V20" s="613"/>
      <c r="W20" s="613"/>
      <c r="X20" s="604"/>
      <c r="Y20" s="604" t="s">
        <v>208</v>
      </c>
      <c r="Z20" s="604">
        <v>1705000</v>
      </c>
      <c r="AA20" s="604"/>
      <c r="AB20" s="604"/>
      <c r="AC20" s="604"/>
      <c r="AD20" s="604"/>
      <c r="AE20" s="604"/>
      <c r="AF20" s="604"/>
      <c r="AG20" s="604"/>
      <c r="AH20" s="604"/>
      <c r="AI20" s="604"/>
      <c r="AJ20" s="604"/>
      <c r="AK20" s="604"/>
      <c r="AL20" s="604"/>
      <c r="AM20" s="1862"/>
    </row>
    <row customHeight="1" ht="15">
      <c r="A21" s="432"/>
      <c r="B21" s="432"/>
      <c r="C21" s="185"/>
      <c r="D21" s="1830"/>
      <c r="E21" s="1830"/>
      <c r="F21" s="1830"/>
      <c r="G21" s="1830"/>
      <c r="H21" s="1830"/>
      <c r="I21" s="1830"/>
      <c r="J21" s="1830"/>
      <c r="K21" s="1808" t="s">
        <v>104</v>
      </c>
      <c r="L21" s="1738" t="s">
        <v>134</v>
      </c>
      <c r="M21" s="820" t="s">
        <v>223</v>
      </c>
      <c r="N21" s="821"/>
      <c r="O21" s="613" t="s">
        <v>224</v>
      </c>
      <c r="P21" s="613" t="str">
        <f>$E$13</f>
        <v>Производство тепловой энергии. Некомбинированная выработка</v>
      </c>
      <c r="Q21" s="613" t="str">
        <f>IF($F$13="нет","без дифференциации",$I$13)</f>
        <v>Территория 1</v>
      </c>
      <c r="R21" s="613" t="str">
        <f>IF($J$21="нет","без дифференциации",$M$21)</f>
        <v>с. Красные Дома, ул. Школьная, 27А, котельная № 1-28</v>
      </c>
      <c r="S21" s="613"/>
      <c r="T21" s="613"/>
      <c r="U21" s="614"/>
      <c r="V21" s="613"/>
      <c r="W21" s="613"/>
      <c r="X21" s="604"/>
      <c r="Y21" s="604" t="s">
        <v>208</v>
      </c>
      <c r="Z21" s="604">
        <v>1705000</v>
      </c>
      <c r="AA21" s="604"/>
      <c r="AB21" s="604"/>
      <c r="AC21" s="604"/>
      <c r="AD21" s="604"/>
      <c r="AE21" s="604"/>
      <c r="AF21" s="604"/>
      <c r="AG21" s="604"/>
      <c r="AH21" s="604"/>
      <c r="AI21" s="604"/>
      <c r="AJ21" s="604"/>
      <c r="AK21" s="604"/>
      <c r="AL21" s="604"/>
      <c r="AM21" s="1862"/>
    </row>
    <row customHeight="1" ht="15">
      <c r="A22" s="432"/>
      <c r="B22" s="432"/>
      <c r="C22" s="185"/>
      <c r="D22" s="1830"/>
      <c r="E22" s="1830"/>
      <c r="F22" s="1830"/>
      <c r="G22" s="1830"/>
      <c r="H22" s="1830"/>
      <c r="I22" s="1830"/>
      <c r="J22" s="1830"/>
      <c r="K22" s="1808" t="s">
        <v>104</v>
      </c>
      <c r="L22" s="1738" t="s">
        <v>139</v>
      </c>
      <c r="M22" s="820" t="s">
        <v>225</v>
      </c>
      <c r="N22" s="821"/>
      <c r="O22" s="613" t="s">
        <v>226</v>
      </c>
      <c r="P22" s="613" t="str">
        <f>$E$13</f>
        <v>Производство тепловой энергии. Некомбинированная выработка</v>
      </c>
      <c r="Q22" s="613" t="str">
        <f>IF($F$13="нет","без дифференциации",$I$13)</f>
        <v>Территория 1</v>
      </c>
      <c r="R22" s="613" t="str">
        <f>IF($J$22="нет","без дифференциации",$M$22)</f>
        <v>с. Красные Дома, ул. Школьная, 29А, котельная № 1-29</v>
      </c>
      <c r="S22" s="613"/>
      <c r="T22" s="613"/>
      <c r="U22" s="614"/>
      <c r="V22" s="613"/>
      <c r="W22" s="613"/>
      <c r="X22" s="604"/>
      <c r="Y22" s="604" t="s">
        <v>208</v>
      </c>
      <c r="Z22" s="604">
        <v>1705000</v>
      </c>
      <c r="AA22" s="604"/>
      <c r="AB22" s="604"/>
      <c r="AC22" s="604"/>
      <c r="AD22" s="604"/>
      <c r="AE22" s="604"/>
      <c r="AF22" s="604"/>
      <c r="AG22" s="604"/>
      <c r="AH22" s="604"/>
      <c r="AI22" s="604"/>
      <c r="AJ22" s="604"/>
      <c r="AK22" s="604"/>
      <c r="AL22" s="604"/>
      <c r="AM22" s="1862"/>
    </row>
    <row customHeight="1" ht="15">
      <c r="A23" s="432"/>
      <c r="B23" s="432"/>
      <c r="C23" s="185"/>
      <c r="D23" s="1830"/>
      <c r="E23" s="1830"/>
      <c r="F23" s="1830"/>
      <c r="G23" s="1830"/>
      <c r="H23" s="1830"/>
      <c r="I23" s="1830"/>
      <c r="J23" s="1830"/>
      <c r="K23" s="1808" t="s">
        <v>104</v>
      </c>
      <c r="L23" s="1738" t="s">
        <v>144</v>
      </c>
      <c r="M23" s="820" t="s">
        <v>227</v>
      </c>
      <c r="N23" s="821"/>
      <c r="O23" s="613" t="s">
        <v>228</v>
      </c>
      <c r="P23" s="613" t="str">
        <f>$E$13</f>
        <v>Производство тепловой энергии. Некомбинированная выработка</v>
      </c>
      <c r="Q23" s="613" t="str">
        <f>IF($F$13="нет","без дифференциации",$I$13)</f>
        <v>Территория 1</v>
      </c>
      <c r="R23" s="613" t="str">
        <f>IF($J$23="нет","без дифференциации",$M$23)</f>
        <v>с. Красные Дома, ул. Школьная, 31А, котельная № 1-30</v>
      </c>
      <c r="S23" s="613"/>
      <c r="T23" s="613"/>
      <c r="U23" s="614"/>
      <c r="V23" s="613"/>
      <c r="W23" s="613"/>
      <c r="X23" s="604"/>
      <c r="Y23" s="604" t="s">
        <v>208</v>
      </c>
      <c r="Z23" s="604">
        <v>1705000</v>
      </c>
      <c r="AA23" s="604"/>
      <c r="AB23" s="604"/>
      <c r="AC23" s="604"/>
      <c r="AD23" s="604"/>
      <c r="AE23" s="604"/>
      <c r="AF23" s="604"/>
      <c r="AG23" s="604"/>
      <c r="AH23" s="604"/>
      <c r="AI23" s="604"/>
      <c r="AJ23" s="604"/>
      <c r="AK23" s="604"/>
      <c r="AL23" s="604"/>
      <c r="AM23" s="1862"/>
    </row>
    <row customHeight="1" ht="15">
      <c r="A24" s="432"/>
      <c r="B24" s="432"/>
      <c r="C24" s="185"/>
      <c r="D24" s="1830"/>
      <c r="E24" s="1830"/>
      <c r="F24" s="1830"/>
      <c r="G24" s="1830"/>
      <c r="H24" s="1830"/>
      <c r="I24" s="1830"/>
      <c r="J24" s="1830"/>
      <c r="K24" s="1808" t="s">
        <v>104</v>
      </c>
      <c r="L24" s="1738" t="s">
        <v>149</v>
      </c>
      <c r="M24" s="820" t="s">
        <v>229</v>
      </c>
      <c r="N24" s="821"/>
      <c r="O24" s="613" t="s">
        <v>230</v>
      </c>
      <c r="P24" s="613" t="str">
        <f>$E$13</f>
        <v>Производство тепловой энергии. Некомбинированная выработка</v>
      </c>
      <c r="Q24" s="613" t="str">
        <f>IF($F$13="нет","без дифференциации",$I$13)</f>
        <v>Территория 1</v>
      </c>
      <c r="R24" s="613" t="str">
        <f>IF($J$24="нет","без дифференциации",$M$24)</f>
        <v>с. Красные Дома, ул. Школьная, 33А, котельная № 1-31</v>
      </c>
      <c r="S24" s="613"/>
      <c r="T24" s="613"/>
      <c r="U24" s="614"/>
      <c r="V24" s="613"/>
      <c r="W24" s="613"/>
      <c r="X24" s="604"/>
      <c r="Y24" s="604" t="s">
        <v>208</v>
      </c>
      <c r="Z24" s="604">
        <v>1705000</v>
      </c>
      <c r="AA24" s="604"/>
      <c r="AB24" s="604"/>
      <c r="AC24" s="604"/>
      <c r="AD24" s="604"/>
      <c r="AE24" s="604"/>
      <c r="AF24" s="604"/>
      <c r="AG24" s="604"/>
      <c r="AH24" s="604"/>
      <c r="AI24" s="604"/>
      <c r="AJ24" s="604"/>
      <c r="AK24" s="604"/>
      <c r="AL24" s="604"/>
      <c r="AM24" s="1862"/>
    </row>
    <row customHeight="1" ht="15">
      <c r="A25" s="432"/>
      <c r="B25" s="432"/>
      <c r="C25" s="185"/>
      <c r="D25" s="1830"/>
      <c r="E25" s="1830"/>
      <c r="F25" s="1830"/>
      <c r="G25" s="1830"/>
      <c r="H25" s="1830"/>
      <c r="I25" s="1830"/>
      <c r="J25" s="1830"/>
      <c r="K25" s="1808" t="s">
        <v>104</v>
      </c>
      <c r="L25" s="1738" t="s">
        <v>154</v>
      </c>
      <c r="M25" s="820" t="s">
        <v>231</v>
      </c>
      <c r="N25" s="821"/>
      <c r="O25" s="613" t="s">
        <v>232</v>
      </c>
      <c r="P25" s="613" t="str">
        <f>$E$13</f>
        <v>Производство тепловой энергии. Некомбинированная выработка</v>
      </c>
      <c r="Q25" s="613" t="str">
        <f>IF($F$13="нет","без дифференциации",$I$13)</f>
        <v>Территория 1</v>
      </c>
      <c r="R25" s="613" t="str">
        <f>IF($J$25="нет","без дифференциации",$M$25)</f>
        <v>с. Знаменка, ул. Набережная, 1А, котельная 1-32</v>
      </c>
      <c r="S25" s="613"/>
      <c r="T25" s="613"/>
      <c r="U25" s="614"/>
      <c r="V25" s="613"/>
      <c r="W25" s="613"/>
      <c r="X25" s="604"/>
      <c r="Y25" s="604" t="s">
        <v>208</v>
      </c>
      <c r="Z25" s="604">
        <v>1705000</v>
      </c>
      <c r="AA25" s="604"/>
      <c r="AB25" s="604"/>
      <c r="AC25" s="604"/>
      <c r="AD25" s="604"/>
      <c r="AE25" s="604"/>
      <c r="AF25" s="604"/>
      <c r="AG25" s="604"/>
      <c r="AH25" s="604"/>
      <c r="AI25" s="604"/>
      <c r="AJ25" s="604"/>
      <c r="AK25" s="604"/>
      <c r="AL25" s="604"/>
      <c r="AM25" s="1862"/>
    </row>
    <row customHeight="1" ht="15">
      <c r="A26" s="432"/>
      <c r="B26" s="432"/>
      <c r="C26" s="185"/>
      <c r="D26" s="1830"/>
      <c r="E26" s="1830"/>
      <c r="F26" s="1830"/>
      <c r="G26" s="1830"/>
      <c r="H26" s="1830"/>
      <c r="I26" s="1830"/>
      <c r="J26" s="1830"/>
      <c r="K26" s="1808" t="s">
        <v>104</v>
      </c>
      <c r="L26" s="1738" t="s">
        <v>159</v>
      </c>
      <c r="M26" s="820" t="s">
        <v>233</v>
      </c>
      <c r="N26" s="821"/>
      <c r="O26" s="613" t="s">
        <v>234</v>
      </c>
      <c r="P26" s="613" t="str">
        <f>$E$13</f>
        <v>Производство тепловой энергии. Некомбинированная выработка</v>
      </c>
      <c r="Q26" s="613" t="str">
        <f>IF($F$13="нет","без дифференциации",$I$13)</f>
        <v>Территория 1</v>
      </c>
      <c r="R26" s="613" t="str">
        <f>IF($J$26="нет","без дифференциации",$M$26)</f>
        <v>с. Елховка, ул.Школьная, 8А, котельная 1-33</v>
      </c>
      <c r="S26" s="613"/>
      <c r="T26" s="613"/>
      <c r="U26" s="614"/>
      <c r="V26" s="613"/>
      <c r="W26" s="613"/>
      <c r="X26" s="604"/>
      <c r="Y26" s="604" t="s">
        <v>208</v>
      </c>
      <c r="Z26" s="604">
        <v>1705000</v>
      </c>
      <c r="AA26" s="604"/>
      <c r="AB26" s="604"/>
      <c r="AC26" s="604"/>
      <c r="AD26" s="604"/>
      <c r="AE26" s="604"/>
      <c r="AF26" s="604"/>
      <c r="AG26" s="604"/>
      <c r="AH26" s="604"/>
      <c r="AI26" s="604"/>
      <c r="AJ26" s="604"/>
      <c r="AK26" s="604"/>
      <c r="AL26" s="604"/>
      <c r="AM26" s="1862"/>
    </row>
    <row s="1862" customFormat="1" customHeight="1" ht="15.75">
      <c r="A27" s="302"/>
      <c r="B27" s="302"/>
      <c r="C27" s="185"/>
      <c r="D27" s="2117"/>
      <c r="E27" s="2119"/>
      <c r="F27" s="2116"/>
      <c r="G27" s="2122"/>
      <c r="H27" s="2123"/>
      <c r="I27" s="2115"/>
      <c r="J27" s="2116"/>
      <c r="K27" s="430"/>
      <c r="L27" s="186"/>
      <c r="M27" s="616" t="s">
        <v>235</v>
      </c>
      <c r="N27" s="821"/>
      <c r="O27" s="1425"/>
      <c r="P27" s="1422"/>
      <c r="Q27" s="1422"/>
      <c r="R27" s="1422"/>
      <c r="S27" s="1425"/>
      <c r="T27" s="1425"/>
      <c r="U27" s="1275"/>
      <c r="V27" s="1275"/>
      <c r="W27" s="1275"/>
      <c r="X27" s="1275"/>
      <c r="Y27" s="613"/>
      <c r="Z27" s="613"/>
      <c r="AA27" s="613"/>
      <c r="AB27" s="613"/>
      <c r="AC27" s="613"/>
      <c r="AD27" s="613"/>
      <c r="AE27" s="613"/>
      <c r="AF27" s="613"/>
      <c r="AG27" s="613"/>
      <c r="AH27" s="613"/>
      <c r="AI27" s="613"/>
      <c r="AJ27" s="613"/>
      <c r="AK27" s="613"/>
      <c r="AL27" s="613"/>
      <c r="AM27" s="615">
        <v>15</v>
      </c>
    </row>
    <row customHeight="1" ht="15">
      <c r="A28" s="432"/>
      <c r="B28" s="432"/>
      <c r="C28" s="185"/>
      <c r="D28" s="1830"/>
      <c r="E28" s="1830"/>
      <c r="F28" s="1830"/>
      <c r="G28" s="2570" t="s">
        <v>104</v>
      </c>
      <c r="H28" s="2112" t="s">
        <v>103</v>
      </c>
      <c r="I28" s="2571" t="str">
        <f>IF(U28="","",INDEX(TERRITORY_MR_LIST,MATCH(U28,TERRITORY_LIST_ID,0)))</f>
        <v>Территория 2</v>
      </c>
      <c r="J28" s="2116" t="s">
        <v>66</v>
      </c>
      <c r="K28" s="841"/>
      <c r="L28" s="1791" t="s">
        <v>200</v>
      </c>
      <c r="M28" s="2638" t="s">
        <v>236</v>
      </c>
      <c r="N28" s="613"/>
      <c r="O28" s="613" t="s">
        <v>237</v>
      </c>
      <c r="P28" s="613" t="str">
        <f>$E$13</f>
        <v>Производство тепловой энергии. Некомбинированная выработка</v>
      </c>
      <c r="Q28" s="613" t="str">
        <f>IF($F$28="нет","без дифференциации",$I$28)</f>
        <v>Территория 2</v>
      </c>
      <c r="R28" s="613" t="str">
        <f>IF($J$28="нет","без дифференциации",$M$28)</f>
        <v>п. Исаклы, котельная № 1-1</v>
      </c>
      <c r="S28" s="613"/>
      <c r="T28" s="613"/>
      <c r="U28" s="614" t="s">
        <v>105</v>
      </c>
      <c r="V28" s="613"/>
      <c r="W28" s="613"/>
      <c r="X28" s="604"/>
      <c r="Y28" s="604" t="s">
        <v>208</v>
      </c>
      <c r="Z28" s="604">
        <v>1705000</v>
      </c>
      <c r="AA28" s="604"/>
      <c r="AB28" s="604"/>
      <c r="AC28" s="604"/>
      <c r="AD28" s="604"/>
      <c r="AE28" s="604"/>
      <c r="AF28" s="604"/>
      <c r="AG28" s="604"/>
      <c r="AH28" s="604"/>
      <c r="AI28" s="604"/>
      <c r="AJ28" s="604"/>
      <c r="AK28" s="604"/>
      <c r="AL28" s="604"/>
      <c r="AM28" s="1862"/>
    </row>
    <row customHeight="1" ht="15">
      <c r="A29" s="432"/>
      <c r="B29" s="432"/>
      <c r="C29" s="185"/>
      <c r="D29" s="1830"/>
      <c r="E29" s="1830"/>
      <c r="F29" s="1830"/>
      <c r="G29" s="1830"/>
      <c r="H29" s="1830"/>
      <c r="I29" s="1830"/>
      <c r="J29" s="1830"/>
      <c r="K29" s="1808" t="s">
        <v>104</v>
      </c>
      <c r="L29" s="1738" t="s">
        <v>103</v>
      </c>
      <c r="M29" s="820" t="s">
        <v>238</v>
      </c>
      <c r="N29" s="821"/>
      <c r="O29" s="613" t="s">
        <v>239</v>
      </c>
      <c r="P29" s="613" t="str">
        <f>$E$13</f>
        <v>Производство тепловой энергии. Некомбинированная выработка</v>
      </c>
      <c r="Q29" s="613" t="str">
        <f>IF($F$28="нет","без дифференциации",$I$28)</f>
        <v>Территория 2</v>
      </c>
      <c r="R29" s="613" t="str">
        <f>IF($J$29="нет","без дифференциации",$M$29)</f>
        <v>п. Исаклы, ул Комсомольская, котельная № 1-2</v>
      </c>
      <c r="S29" s="613"/>
      <c r="T29" s="613"/>
      <c r="U29" s="614"/>
      <c r="V29" s="613"/>
      <c r="W29" s="613"/>
      <c r="X29" s="604"/>
      <c r="Y29" s="604" t="s">
        <v>208</v>
      </c>
      <c r="Z29" s="604">
        <v>1705000</v>
      </c>
      <c r="AA29" s="604"/>
      <c r="AB29" s="604"/>
      <c r="AC29" s="604"/>
      <c r="AD29" s="604"/>
      <c r="AE29" s="604"/>
      <c r="AF29" s="604"/>
      <c r="AG29" s="604"/>
      <c r="AH29" s="604"/>
      <c r="AI29" s="604"/>
      <c r="AJ29" s="604"/>
      <c r="AK29" s="604"/>
      <c r="AL29" s="604"/>
      <c r="AM29" s="1862"/>
    </row>
    <row customHeight="1" ht="15">
      <c r="A30" s="432"/>
      <c r="B30" s="432"/>
      <c r="C30" s="185"/>
      <c r="D30" s="1830"/>
      <c r="E30" s="1830"/>
      <c r="F30" s="1830"/>
      <c r="G30" s="2570"/>
      <c r="H30" s="2112"/>
      <c r="I30" s="2571"/>
      <c r="J30" s="2116"/>
      <c r="K30" s="430"/>
      <c r="L30" s="186"/>
      <c r="M30" s="616" t="s">
        <v>235</v>
      </c>
      <c r="N30" s="613"/>
      <c r="O30" s="613"/>
      <c r="P30" s="613"/>
      <c r="Q30" s="613"/>
      <c r="R30" s="613"/>
      <c r="S30" s="613"/>
      <c r="T30" s="613"/>
      <c r="U30" s="614"/>
      <c r="V30" s="613"/>
      <c r="W30" s="613"/>
      <c r="X30" s="604"/>
      <c r="Y30" s="604"/>
      <c r="Z30" s="604"/>
      <c r="AA30" s="604"/>
      <c r="AB30" s="604"/>
      <c r="AC30" s="604"/>
      <c r="AD30" s="604"/>
      <c r="AE30" s="604"/>
      <c r="AF30" s="604"/>
      <c r="AG30" s="604"/>
      <c r="AH30" s="604"/>
      <c r="AI30" s="604"/>
      <c r="AJ30" s="604"/>
      <c r="AK30" s="604"/>
      <c r="AL30" s="604"/>
      <c r="AM30" s="1862"/>
    </row>
    <row customHeight="1" ht="15">
      <c r="A31" s="432"/>
      <c r="B31" s="432"/>
      <c r="C31" s="185"/>
      <c r="D31" s="1830"/>
      <c r="E31" s="1830"/>
      <c r="F31" s="1830"/>
      <c r="G31" s="2570" t="s">
        <v>104</v>
      </c>
      <c r="H31" s="2112" t="s">
        <v>90</v>
      </c>
      <c r="I31" s="2571" t="str">
        <f>IF(U31="","",INDEX(TERRITORY_MR_LIST,MATCH(U31,TERRITORY_LIST_ID,0)))</f>
        <v>Территория 3</v>
      </c>
      <c r="J31" s="2116" t="s">
        <v>66</v>
      </c>
      <c r="K31" s="841"/>
      <c r="L31" s="1791" t="s">
        <v>200</v>
      </c>
      <c r="M31" s="2638" t="s">
        <v>240</v>
      </c>
      <c r="N31" s="613"/>
      <c r="O31" s="613" t="s">
        <v>241</v>
      </c>
      <c r="P31" s="613" t="str">
        <f>$E$13</f>
        <v>Производство тепловой энергии. Некомбинированная выработка</v>
      </c>
      <c r="Q31" s="613" t="str">
        <f>IF($F$31="нет","без дифференциации",$I$31)</f>
        <v>Территория 3</v>
      </c>
      <c r="R31" s="613" t="str">
        <f>IF($J$31="нет","без дифференциации",$M$31)</f>
        <v>с. Б.Константиновка, ул. Центральная, 54А, котельная № 1-3</v>
      </c>
      <c r="S31" s="613"/>
      <c r="T31" s="613"/>
      <c r="U31" s="614" t="s">
        <v>109</v>
      </c>
      <c r="V31" s="613"/>
      <c r="W31" s="613"/>
      <c r="X31" s="604"/>
      <c r="Y31" s="604" t="s">
        <v>208</v>
      </c>
      <c r="Z31" s="604">
        <v>1705000</v>
      </c>
      <c r="AA31" s="604"/>
      <c r="AB31" s="604"/>
      <c r="AC31" s="604"/>
      <c r="AD31" s="604"/>
      <c r="AE31" s="604"/>
      <c r="AF31" s="604"/>
      <c r="AG31" s="604"/>
      <c r="AH31" s="604"/>
      <c r="AI31" s="604"/>
      <c r="AJ31" s="604"/>
      <c r="AK31" s="604"/>
      <c r="AL31" s="604"/>
      <c r="AM31" s="1862"/>
    </row>
    <row customHeight="1" ht="15">
      <c r="A32" s="432"/>
      <c r="B32" s="432"/>
      <c r="C32" s="185"/>
      <c r="D32" s="1830"/>
      <c r="E32" s="1830"/>
      <c r="F32" s="1830"/>
      <c r="G32" s="1830"/>
      <c r="H32" s="1830"/>
      <c r="I32" s="1830"/>
      <c r="J32" s="1830"/>
      <c r="K32" s="1808" t="s">
        <v>104</v>
      </c>
      <c r="L32" s="1738" t="s">
        <v>103</v>
      </c>
      <c r="M32" s="820" t="s">
        <v>242</v>
      </c>
      <c r="N32" s="821"/>
      <c r="O32" s="613" t="s">
        <v>243</v>
      </c>
      <c r="P32" s="613" t="str">
        <f>$E$13</f>
        <v>Производство тепловой энергии. Некомбинированная выработка</v>
      </c>
      <c r="Q32" s="613" t="str">
        <f>IF($F$31="нет","без дифференциации",$I$31)</f>
        <v>Территория 3</v>
      </c>
      <c r="R32" s="613" t="str">
        <f>IF($J$32="нет","без дифференциации",$M$32)</f>
        <v>с. Б.Константиновка, ул. Центральная, 52А(сдк), котельная № 1-4</v>
      </c>
      <c r="S32" s="613"/>
      <c r="T32" s="613"/>
      <c r="U32" s="614"/>
      <c r="V32" s="613"/>
      <c r="W32" s="613"/>
      <c r="X32" s="604"/>
      <c r="Y32" s="604" t="s">
        <v>208</v>
      </c>
      <c r="Z32" s="604">
        <v>1705000</v>
      </c>
      <c r="AA32" s="604"/>
      <c r="AB32" s="604"/>
      <c r="AC32" s="604"/>
      <c r="AD32" s="604"/>
      <c r="AE32" s="604"/>
      <c r="AF32" s="604"/>
      <c r="AG32" s="604"/>
      <c r="AH32" s="604"/>
      <c r="AI32" s="604"/>
      <c r="AJ32" s="604"/>
      <c r="AK32" s="604"/>
      <c r="AL32" s="604"/>
      <c r="AM32" s="1862"/>
    </row>
    <row customHeight="1" ht="15">
      <c r="A33" s="432"/>
      <c r="B33" s="432"/>
      <c r="C33" s="185"/>
      <c r="D33" s="1830"/>
      <c r="E33" s="1830"/>
      <c r="F33" s="1830"/>
      <c r="G33" s="1830"/>
      <c r="H33" s="1830"/>
      <c r="I33" s="1830"/>
      <c r="J33" s="1830"/>
      <c r="K33" s="1808" t="s">
        <v>104</v>
      </c>
      <c r="L33" s="1738" t="s">
        <v>90</v>
      </c>
      <c r="M33" s="820" t="s">
        <v>244</v>
      </c>
      <c r="N33" s="821"/>
      <c r="O33" s="613" t="s">
        <v>245</v>
      </c>
      <c r="P33" s="613" t="str">
        <f>$E$13</f>
        <v>Производство тепловой энергии. Некомбинированная выработка</v>
      </c>
      <c r="Q33" s="613" t="str">
        <f>IF($F$31="нет","без дифференциации",$I$31)</f>
        <v>Территория 3</v>
      </c>
      <c r="R33" s="613" t="str">
        <f>IF($J$33="нет","без дифференциации",$M$33)</f>
        <v>с. Кошки, ул. Первомайская, (д/с), котельная № 1-5</v>
      </c>
      <c r="S33" s="613"/>
      <c r="T33" s="613"/>
      <c r="U33" s="614"/>
      <c r="V33" s="613"/>
      <c r="W33" s="613"/>
      <c r="X33" s="604"/>
      <c r="Y33" s="604" t="s">
        <v>208</v>
      </c>
      <c r="Z33" s="604">
        <v>1705000</v>
      </c>
      <c r="AA33" s="604"/>
      <c r="AB33" s="604"/>
      <c r="AC33" s="604"/>
      <c r="AD33" s="604"/>
      <c r="AE33" s="604"/>
      <c r="AF33" s="604"/>
      <c r="AG33" s="604"/>
      <c r="AH33" s="604"/>
      <c r="AI33" s="604"/>
      <c r="AJ33" s="604"/>
      <c r="AK33" s="604"/>
      <c r="AL33" s="604"/>
      <c r="AM33" s="1862"/>
    </row>
    <row customHeight="1" ht="15">
      <c r="A34" s="432"/>
      <c r="B34" s="432"/>
      <c r="C34" s="185"/>
      <c r="D34" s="1830"/>
      <c r="E34" s="1830"/>
      <c r="F34" s="1830"/>
      <c r="G34" s="1830"/>
      <c r="H34" s="1830"/>
      <c r="I34" s="1830"/>
      <c r="J34" s="1830"/>
      <c r="K34" s="1808" t="s">
        <v>104</v>
      </c>
      <c r="L34" s="1738" t="s">
        <v>91</v>
      </c>
      <c r="M34" s="820" t="s">
        <v>246</v>
      </c>
      <c r="N34" s="821"/>
      <c r="O34" s="613" t="s">
        <v>247</v>
      </c>
      <c r="P34" s="613" t="str">
        <f>$E$13</f>
        <v>Производство тепловой энергии. Некомбинированная выработка</v>
      </c>
      <c r="Q34" s="613" t="str">
        <f>IF($F$31="нет","без дифференциации",$I$31)</f>
        <v>Территория 3</v>
      </c>
      <c r="R34" s="613" t="str">
        <f>IF($J$34="нет","без дифференциации",$M$34)</f>
        <v>с. Мамыково, ул. Центральная, 24, котельная № 1-6</v>
      </c>
      <c r="S34" s="613"/>
      <c r="T34" s="613"/>
      <c r="U34" s="614"/>
      <c r="V34" s="613"/>
      <c r="W34" s="613"/>
      <c r="X34" s="604"/>
      <c r="Y34" s="604" t="s">
        <v>208</v>
      </c>
      <c r="Z34" s="604">
        <v>1705000</v>
      </c>
      <c r="AA34" s="604"/>
      <c r="AB34" s="604"/>
      <c r="AC34" s="604"/>
      <c r="AD34" s="604"/>
      <c r="AE34" s="604"/>
      <c r="AF34" s="604"/>
      <c r="AG34" s="604"/>
      <c r="AH34" s="604"/>
      <c r="AI34" s="604"/>
      <c r="AJ34" s="604"/>
      <c r="AK34" s="604"/>
      <c r="AL34" s="604"/>
      <c r="AM34" s="1862"/>
    </row>
    <row customHeight="1" ht="15">
      <c r="A35" s="432"/>
      <c r="B35" s="432"/>
      <c r="C35" s="185"/>
      <c r="D35" s="1830"/>
      <c r="E35" s="1830"/>
      <c r="F35" s="1830"/>
      <c r="G35" s="1830"/>
      <c r="H35" s="1830"/>
      <c r="I35" s="1830"/>
      <c r="J35" s="1830"/>
      <c r="K35" s="1808" t="s">
        <v>104</v>
      </c>
      <c r="L35" s="1738" t="s">
        <v>117</v>
      </c>
      <c r="M35" s="820" t="s">
        <v>248</v>
      </c>
      <c r="N35" s="821"/>
      <c r="O35" s="613" t="s">
        <v>249</v>
      </c>
      <c r="P35" s="613" t="str">
        <f>$E$13</f>
        <v>Производство тепловой энергии. Некомбинированная выработка</v>
      </c>
      <c r="Q35" s="613" t="str">
        <f>IF($F$31="нет","без дифференциации",$I$31)</f>
        <v>Территория 3</v>
      </c>
      <c r="R35" s="613" t="str">
        <f>IF($J$35="нет","без дифференциации",$M$35)</f>
        <v>с. Новое Фейзулово, ул. Центральная, 45, котельная № 1-7</v>
      </c>
      <c r="S35" s="613"/>
      <c r="T35" s="613"/>
      <c r="U35" s="614"/>
      <c r="V35" s="613"/>
      <c r="W35" s="613"/>
      <c r="X35" s="604"/>
      <c r="Y35" s="604" t="s">
        <v>208</v>
      </c>
      <c r="Z35" s="604">
        <v>1705000</v>
      </c>
      <c r="AA35" s="604"/>
      <c r="AB35" s="604"/>
      <c r="AC35" s="604"/>
      <c r="AD35" s="604"/>
      <c r="AE35" s="604"/>
      <c r="AF35" s="604"/>
      <c r="AG35" s="604"/>
      <c r="AH35" s="604"/>
      <c r="AI35" s="604"/>
      <c r="AJ35" s="604"/>
      <c r="AK35" s="604"/>
      <c r="AL35" s="604"/>
      <c r="AM35" s="1862"/>
    </row>
    <row customHeight="1" ht="15">
      <c r="A36" s="432"/>
      <c r="B36" s="432"/>
      <c r="C36" s="185"/>
      <c r="D36" s="1830"/>
      <c r="E36" s="1830"/>
      <c r="F36" s="1830"/>
      <c r="G36" s="1830"/>
      <c r="H36" s="1830"/>
      <c r="I36" s="1830"/>
      <c r="J36" s="1830"/>
      <c r="K36" s="1808" t="s">
        <v>104</v>
      </c>
      <c r="L36" s="1738" t="s">
        <v>92</v>
      </c>
      <c r="M36" s="820" t="s">
        <v>250</v>
      </c>
      <c r="N36" s="821"/>
      <c r="O36" s="613" t="s">
        <v>251</v>
      </c>
      <c r="P36" s="613" t="str">
        <f>$E$13</f>
        <v>Производство тепловой энергии. Некомбинированная выработка</v>
      </c>
      <c r="Q36" s="613" t="str">
        <f>IF($F$31="нет","без дифференциации",$I$31)</f>
        <v>Территория 3</v>
      </c>
      <c r="R36" s="613" t="str">
        <f>IF($J$36="нет","без дифференциации",$M$36)</f>
        <v>с. Рахмановка, ул. Школьная, 6г, котельная № 1-8</v>
      </c>
      <c r="S36" s="613"/>
      <c r="T36" s="613"/>
      <c r="U36" s="614"/>
      <c r="V36" s="613"/>
      <c r="W36" s="613"/>
      <c r="X36" s="604"/>
      <c r="Y36" s="604" t="s">
        <v>208</v>
      </c>
      <c r="Z36" s="604">
        <v>1705000</v>
      </c>
      <c r="AA36" s="604"/>
      <c r="AB36" s="604"/>
      <c r="AC36" s="604"/>
      <c r="AD36" s="604"/>
      <c r="AE36" s="604"/>
      <c r="AF36" s="604"/>
      <c r="AG36" s="604"/>
      <c r="AH36" s="604"/>
      <c r="AI36" s="604"/>
      <c r="AJ36" s="604"/>
      <c r="AK36" s="604"/>
      <c r="AL36" s="604"/>
      <c r="AM36" s="1862"/>
    </row>
    <row customHeight="1" ht="15">
      <c r="A37" s="432"/>
      <c r="B37" s="432"/>
      <c r="C37" s="185"/>
      <c r="D37" s="1830"/>
      <c r="E37" s="1830"/>
      <c r="F37" s="1830"/>
      <c r="G37" s="1830"/>
      <c r="H37" s="1830"/>
      <c r="I37" s="1830"/>
      <c r="J37" s="1830"/>
      <c r="K37" s="1808" t="s">
        <v>104</v>
      </c>
      <c r="L37" s="1738" t="s">
        <v>93</v>
      </c>
      <c r="M37" s="820" t="s">
        <v>252</v>
      </c>
      <c r="N37" s="821"/>
      <c r="O37" s="613" t="s">
        <v>253</v>
      </c>
      <c r="P37" s="613" t="str">
        <f>$E$13</f>
        <v>Производство тепловой энергии. Некомбинированная выработка</v>
      </c>
      <c r="Q37" s="613" t="str">
        <f>IF($F$31="нет","без дифференциации",$I$31)</f>
        <v>Территория 3</v>
      </c>
      <c r="R37" s="613" t="str">
        <f>IF($J$37="нет","без дифференциации",$M$37)</f>
        <v>с. Русская Васильевка, ул. Луговая, 1 (школа), котельная № 1-9</v>
      </c>
      <c r="S37" s="613"/>
      <c r="T37" s="613"/>
      <c r="U37" s="614"/>
      <c r="V37" s="613"/>
      <c r="W37" s="613"/>
      <c r="X37" s="604"/>
      <c r="Y37" s="604" t="s">
        <v>208</v>
      </c>
      <c r="Z37" s="604">
        <v>1705000</v>
      </c>
      <c r="AA37" s="604"/>
      <c r="AB37" s="604"/>
      <c r="AC37" s="604"/>
      <c r="AD37" s="604"/>
      <c r="AE37" s="604"/>
      <c r="AF37" s="604"/>
      <c r="AG37" s="604"/>
      <c r="AH37" s="604"/>
      <c r="AI37" s="604"/>
      <c r="AJ37" s="604"/>
      <c r="AK37" s="604"/>
      <c r="AL37" s="604"/>
      <c r="AM37" s="1862"/>
    </row>
    <row customHeight="1" ht="15">
      <c r="A38" s="432"/>
      <c r="B38" s="432"/>
      <c r="C38" s="185"/>
      <c r="D38" s="1830"/>
      <c r="E38" s="1830"/>
      <c r="F38" s="1830"/>
      <c r="G38" s="1830"/>
      <c r="H38" s="1830"/>
      <c r="I38" s="1830"/>
      <c r="J38" s="1830"/>
      <c r="K38" s="1808" t="s">
        <v>104</v>
      </c>
      <c r="L38" s="1738" t="s">
        <v>129</v>
      </c>
      <c r="M38" s="820" t="s">
        <v>254</v>
      </c>
      <c r="N38" s="821"/>
      <c r="O38" s="613" t="s">
        <v>255</v>
      </c>
      <c r="P38" s="613" t="str">
        <f>$E$13</f>
        <v>Производство тепловой энергии. Некомбинированная выработка</v>
      </c>
      <c r="Q38" s="613" t="str">
        <f>IF($F$31="нет","без дифференциации",$I$31)</f>
        <v>Территория 3</v>
      </c>
      <c r="R38" s="613" t="str">
        <f>IF($J$38="нет","без дифференциации",$M$38)</f>
        <v>с. Русская Васильевка, ул. Специалистов, 1 (сдк), котельная № 1-10</v>
      </c>
      <c r="S38" s="613"/>
      <c r="T38" s="613"/>
      <c r="U38" s="614"/>
      <c r="V38" s="613"/>
      <c r="W38" s="613"/>
      <c r="X38" s="604"/>
      <c r="Y38" s="604" t="s">
        <v>208</v>
      </c>
      <c r="Z38" s="604">
        <v>1705000</v>
      </c>
      <c r="AA38" s="604"/>
      <c r="AB38" s="604"/>
      <c r="AC38" s="604"/>
      <c r="AD38" s="604"/>
      <c r="AE38" s="604"/>
      <c r="AF38" s="604"/>
      <c r="AG38" s="604"/>
      <c r="AH38" s="604"/>
      <c r="AI38" s="604"/>
      <c r="AJ38" s="604"/>
      <c r="AK38" s="604"/>
      <c r="AL38" s="604"/>
      <c r="AM38" s="1862"/>
    </row>
    <row customHeight="1" ht="15">
      <c r="A39" s="432"/>
      <c r="B39" s="432"/>
      <c r="C39" s="185"/>
      <c r="D39" s="1830"/>
      <c r="E39" s="1830"/>
      <c r="F39" s="1830"/>
      <c r="G39" s="1830"/>
      <c r="H39" s="1830"/>
      <c r="I39" s="1830"/>
      <c r="J39" s="1830"/>
      <c r="K39" s="1808" t="s">
        <v>104</v>
      </c>
      <c r="L39" s="1738" t="s">
        <v>134</v>
      </c>
      <c r="M39" s="820" t="s">
        <v>256</v>
      </c>
      <c r="N39" s="821"/>
      <c r="O39" s="613" t="s">
        <v>257</v>
      </c>
      <c r="P39" s="613" t="str">
        <f>$E$13</f>
        <v>Производство тепловой энергии. Некомбинированная выработка</v>
      </c>
      <c r="Q39" s="613" t="str">
        <f>IF($F$31="нет","без дифференциации",$I$31)</f>
        <v>Территория 3</v>
      </c>
      <c r="R39" s="613" t="str">
        <f>IF($J$39="нет","без дифференциации",$M$39)</f>
        <v>с. Ивановка, ул. Центральная, 4А (сдк), котельная № 1-11</v>
      </c>
      <c r="S39" s="613"/>
      <c r="T39" s="613"/>
      <c r="U39" s="614"/>
      <c r="V39" s="613"/>
      <c r="W39" s="613"/>
      <c r="X39" s="604"/>
      <c r="Y39" s="604" t="s">
        <v>208</v>
      </c>
      <c r="Z39" s="604">
        <v>1705000</v>
      </c>
      <c r="AA39" s="604"/>
      <c r="AB39" s="604"/>
      <c r="AC39" s="604"/>
      <c r="AD39" s="604"/>
      <c r="AE39" s="604"/>
      <c r="AF39" s="604"/>
      <c r="AG39" s="604"/>
      <c r="AH39" s="604"/>
      <c r="AI39" s="604"/>
      <c r="AJ39" s="604"/>
      <c r="AK39" s="604"/>
      <c r="AL39" s="604"/>
      <c r="AM39" s="1862"/>
    </row>
    <row customHeight="1" ht="15">
      <c r="A40" s="432"/>
      <c r="B40" s="432"/>
      <c r="C40" s="185"/>
      <c r="D40" s="1830"/>
      <c r="E40" s="1830"/>
      <c r="F40" s="1830"/>
      <c r="G40" s="1830"/>
      <c r="H40" s="1830"/>
      <c r="I40" s="1830"/>
      <c r="J40" s="1830"/>
      <c r="K40" s="1808" t="s">
        <v>104</v>
      </c>
      <c r="L40" s="1738" t="s">
        <v>139</v>
      </c>
      <c r="M40" s="820" t="s">
        <v>258</v>
      </c>
      <c r="N40" s="821"/>
      <c r="O40" s="613" t="s">
        <v>259</v>
      </c>
      <c r="P40" s="613" t="str">
        <f>$E$13</f>
        <v>Производство тепловой энергии. Некомбинированная выработка</v>
      </c>
      <c r="Q40" s="613" t="str">
        <f>IF($F$31="нет","без дифференциации",$I$31)</f>
        <v>Территория 3</v>
      </c>
      <c r="R40" s="613" t="str">
        <f>IF($J$40="нет","без дифференциации",$M$40)</f>
        <v>с. Ивановка, ул. Центральная, 2А (школак), котельная № 1-12</v>
      </c>
      <c r="S40" s="613"/>
      <c r="T40" s="613"/>
      <c r="U40" s="614"/>
      <c r="V40" s="613"/>
      <c r="W40" s="613"/>
      <c r="X40" s="604"/>
      <c r="Y40" s="604" t="s">
        <v>208</v>
      </c>
      <c r="Z40" s="604">
        <v>1705000</v>
      </c>
      <c r="AA40" s="604"/>
      <c r="AB40" s="604"/>
      <c r="AC40" s="604"/>
      <c r="AD40" s="604"/>
      <c r="AE40" s="604"/>
      <c r="AF40" s="604"/>
      <c r="AG40" s="604"/>
      <c r="AH40" s="604"/>
      <c r="AI40" s="604"/>
      <c r="AJ40" s="604"/>
      <c r="AK40" s="604"/>
      <c r="AL40" s="604"/>
      <c r="AM40" s="1862"/>
    </row>
    <row customHeight="1" ht="15">
      <c r="A41" s="432"/>
      <c r="B41" s="432"/>
      <c r="C41" s="185"/>
      <c r="D41" s="1830"/>
      <c r="E41" s="1830"/>
      <c r="F41" s="1830"/>
      <c r="G41" s="1830"/>
      <c r="H41" s="1830"/>
      <c r="I41" s="1830"/>
      <c r="J41" s="1830"/>
      <c r="K41" s="1808" t="s">
        <v>104</v>
      </c>
      <c r="L41" s="1738" t="s">
        <v>144</v>
      </c>
      <c r="M41" s="820" t="s">
        <v>260</v>
      </c>
      <c r="N41" s="821"/>
      <c r="O41" s="613" t="s">
        <v>261</v>
      </c>
      <c r="P41" s="613" t="str">
        <f>$E$13</f>
        <v>Производство тепловой энергии. Некомбинированная выработка</v>
      </c>
      <c r="Q41" s="613" t="str">
        <f>IF($F$31="нет","без дифференциации",$I$31)</f>
        <v>Территория 3</v>
      </c>
      <c r="R41" s="613" t="str">
        <f>IF($J$41="нет","без дифференциации",$M$41)</f>
        <v>с. Ивановка, ул. Центральная, 3А (домк), котельная № 1-13</v>
      </c>
      <c r="S41" s="613"/>
      <c r="T41" s="613"/>
      <c r="U41" s="614"/>
      <c r="V41" s="613"/>
      <c r="W41" s="613"/>
      <c r="X41" s="604"/>
      <c r="Y41" s="604" t="s">
        <v>208</v>
      </c>
      <c r="Z41" s="604">
        <v>1705000</v>
      </c>
      <c r="AA41" s="604"/>
      <c r="AB41" s="604"/>
      <c r="AC41" s="604"/>
      <c r="AD41" s="604"/>
      <c r="AE41" s="604"/>
      <c r="AF41" s="604"/>
      <c r="AG41" s="604"/>
      <c r="AH41" s="604"/>
      <c r="AI41" s="604"/>
      <c r="AJ41" s="604"/>
      <c r="AK41" s="604"/>
      <c r="AL41" s="604"/>
      <c r="AM41" s="1862"/>
    </row>
    <row customHeight="1" ht="15">
      <c r="A42" s="432"/>
      <c r="B42" s="432"/>
      <c r="C42" s="185"/>
      <c r="D42" s="1830"/>
      <c r="E42" s="1830"/>
      <c r="F42" s="1830"/>
      <c r="G42" s="1830"/>
      <c r="H42" s="1830"/>
      <c r="I42" s="1830"/>
      <c r="J42" s="1830"/>
      <c r="K42" s="1808" t="s">
        <v>104</v>
      </c>
      <c r="L42" s="1738" t="s">
        <v>149</v>
      </c>
      <c r="M42" s="820" t="s">
        <v>262</v>
      </c>
      <c r="N42" s="821"/>
      <c r="O42" s="613" t="s">
        <v>263</v>
      </c>
      <c r="P42" s="613" t="str">
        <f>$E$13</f>
        <v>Производство тепловой энергии. Некомбинированная выработка</v>
      </c>
      <c r="Q42" s="613" t="str">
        <f>IF($F$31="нет","без дифференциации",$I$31)</f>
        <v>Территория 3</v>
      </c>
      <c r="R42" s="613" t="str">
        <f>IF($J$42="нет","без дифференциации",$M$42)</f>
        <v>с. Тенеево. ул. Центральная, 31 (школа), котельная № 1-14</v>
      </c>
      <c r="S42" s="613"/>
      <c r="T42" s="613"/>
      <c r="U42" s="614"/>
      <c r="V42" s="613"/>
      <c r="W42" s="613"/>
      <c r="X42" s="604"/>
      <c r="Y42" s="604" t="s">
        <v>208</v>
      </c>
      <c r="Z42" s="604">
        <v>1705000</v>
      </c>
      <c r="AA42" s="604"/>
      <c r="AB42" s="604"/>
      <c r="AC42" s="604"/>
      <c r="AD42" s="604"/>
      <c r="AE42" s="604"/>
      <c r="AF42" s="604"/>
      <c r="AG42" s="604"/>
      <c r="AH42" s="604"/>
      <c r="AI42" s="604"/>
      <c r="AJ42" s="604"/>
      <c r="AK42" s="604"/>
      <c r="AL42" s="604"/>
      <c r="AM42" s="1862"/>
    </row>
    <row customHeight="1" ht="15">
      <c r="A43" s="432"/>
      <c r="B43" s="432"/>
      <c r="C43" s="185"/>
      <c r="D43" s="1830"/>
      <c r="E43" s="1830"/>
      <c r="F43" s="1830"/>
      <c r="G43" s="1830"/>
      <c r="H43" s="1830"/>
      <c r="I43" s="1830"/>
      <c r="J43" s="1830"/>
      <c r="K43" s="1808" t="s">
        <v>104</v>
      </c>
      <c r="L43" s="1738" t="s">
        <v>154</v>
      </c>
      <c r="M43" s="820" t="s">
        <v>264</v>
      </c>
      <c r="N43" s="821"/>
      <c r="O43" s="613" t="s">
        <v>265</v>
      </c>
      <c r="P43" s="613" t="str">
        <f>$E$13</f>
        <v>Производство тепловой энергии. Некомбинированная выработка</v>
      </c>
      <c r="Q43" s="613" t="str">
        <f>IF($F$31="нет","без дифференциации",$I$31)</f>
        <v>Территория 3</v>
      </c>
      <c r="R43" s="613" t="str">
        <f>IF($J$43="нет","без дифференциации",$M$43)</f>
        <v>с. Тенеево. ул. Центральная, 38 (сдк), котельная № 1-15</v>
      </c>
      <c r="S43" s="613"/>
      <c r="T43" s="613"/>
      <c r="U43" s="614"/>
      <c r="V43" s="613"/>
      <c r="W43" s="613"/>
      <c r="X43" s="604"/>
      <c r="Y43" s="604" t="s">
        <v>208</v>
      </c>
      <c r="Z43" s="604">
        <v>1705000</v>
      </c>
      <c r="AA43" s="604"/>
      <c r="AB43" s="604"/>
      <c r="AC43" s="604"/>
      <c r="AD43" s="604"/>
      <c r="AE43" s="604"/>
      <c r="AF43" s="604"/>
      <c r="AG43" s="604"/>
      <c r="AH43" s="604"/>
      <c r="AI43" s="604"/>
      <c r="AJ43" s="604"/>
      <c r="AK43" s="604"/>
      <c r="AL43" s="604"/>
      <c r="AM43" s="1862"/>
    </row>
    <row customHeight="1" ht="15">
      <c r="A44" s="432"/>
      <c r="B44" s="432"/>
      <c r="C44" s="185"/>
      <c r="D44" s="1830"/>
      <c r="E44" s="1830"/>
      <c r="F44" s="1830"/>
      <c r="G44" s="1830"/>
      <c r="H44" s="1830"/>
      <c r="I44" s="1830"/>
      <c r="J44" s="1830"/>
      <c r="K44" s="1808" t="s">
        <v>104</v>
      </c>
      <c r="L44" s="1738" t="s">
        <v>159</v>
      </c>
      <c r="M44" s="820" t="s">
        <v>266</v>
      </c>
      <c r="N44" s="821"/>
      <c r="O44" s="613" t="s">
        <v>267</v>
      </c>
      <c r="P44" s="613" t="str">
        <f>$E$13</f>
        <v>Производство тепловой энергии. Некомбинированная выработка</v>
      </c>
      <c r="Q44" s="613" t="str">
        <f>IF($F$31="нет","без дифференциации",$I$31)</f>
        <v>Территория 3</v>
      </c>
      <c r="R44" s="613" t="str">
        <f>IF($J$44="нет","без дифференциации",$M$44)</f>
        <v>с. Кошки, д/с Теремок, котельная № 1-16</v>
      </c>
      <c r="S44" s="613"/>
      <c r="T44" s="613"/>
      <c r="U44" s="614"/>
      <c r="V44" s="613"/>
      <c r="W44" s="613"/>
      <c r="X44" s="604"/>
      <c r="Y44" s="604" t="s">
        <v>208</v>
      </c>
      <c r="Z44" s="604">
        <v>1705000</v>
      </c>
      <c r="AA44" s="604"/>
      <c r="AB44" s="604"/>
      <c r="AC44" s="604"/>
      <c r="AD44" s="604"/>
      <c r="AE44" s="604"/>
      <c r="AF44" s="604"/>
      <c r="AG44" s="604"/>
      <c r="AH44" s="604"/>
      <c r="AI44" s="604"/>
      <c r="AJ44" s="604"/>
      <c r="AK44" s="604"/>
      <c r="AL44" s="604"/>
      <c r="AM44" s="1862"/>
    </row>
    <row customHeight="1" ht="15">
      <c r="A45" s="432"/>
      <c r="B45" s="432"/>
      <c r="C45" s="185"/>
      <c r="D45" s="1830"/>
      <c r="E45" s="1830"/>
      <c r="F45" s="1830"/>
      <c r="G45" s="1830"/>
      <c r="H45" s="1830"/>
      <c r="I45" s="1830"/>
      <c r="J45" s="1830"/>
      <c r="K45" s="1808" t="s">
        <v>104</v>
      </c>
      <c r="L45" s="1738" t="s">
        <v>164</v>
      </c>
      <c r="M45" s="820" t="s">
        <v>268</v>
      </c>
      <c r="N45" s="821"/>
      <c r="O45" s="613" t="s">
        <v>269</v>
      </c>
      <c r="P45" s="613" t="str">
        <f>$E$13</f>
        <v>Производство тепловой энергии. Некомбинированная выработка</v>
      </c>
      <c r="Q45" s="613" t="str">
        <f>IF($F$31="нет","без дифференциации",$I$31)</f>
        <v>Территория 3</v>
      </c>
      <c r="R45" s="613" t="str">
        <f>IF($J$45="нет","без дифференциации",$M$45)</f>
        <v>с. Кошки, д/с Радуга, котельная № 1-17</v>
      </c>
      <c r="S45" s="613"/>
      <c r="T45" s="613"/>
      <c r="U45" s="614"/>
      <c r="V45" s="613"/>
      <c r="W45" s="613"/>
      <c r="X45" s="604"/>
      <c r="Y45" s="604" t="s">
        <v>208</v>
      </c>
      <c r="Z45" s="604">
        <v>1705000</v>
      </c>
      <c r="AA45" s="604"/>
      <c r="AB45" s="604"/>
      <c r="AC45" s="604"/>
      <c r="AD45" s="604"/>
      <c r="AE45" s="604"/>
      <c r="AF45" s="604"/>
      <c r="AG45" s="604"/>
      <c r="AH45" s="604"/>
      <c r="AI45" s="604"/>
      <c r="AJ45" s="604"/>
      <c r="AK45" s="604"/>
      <c r="AL45" s="604"/>
      <c r="AM45" s="1862"/>
    </row>
    <row customHeight="1" ht="15">
      <c r="A46" s="432"/>
      <c r="B46" s="432"/>
      <c r="C46" s="185"/>
      <c r="D46" s="1830"/>
      <c r="E46" s="1830"/>
      <c r="F46" s="1830"/>
      <c r="G46" s="1830"/>
      <c r="H46" s="1830"/>
      <c r="I46" s="1830"/>
      <c r="J46" s="1830"/>
      <c r="K46" s="1808" t="s">
        <v>104</v>
      </c>
      <c r="L46" s="1738" t="s">
        <v>169</v>
      </c>
      <c r="M46" s="820" t="s">
        <v>270</v>
      </c>
      <c r="N46" s="821"/>
      <c r="O46" s="613" t="s">
        <v>271</v>
      </c>
      <c r="P46" s="613" t="str">
        <f>$E$13</f>
        <v>Производство тепловой энергии. Некомбинированная выработка</v>
      </c>
      <c r="Q46" s="613" t="str">
        <f>IF($F$31="нет","без дифференциации",$I$31)</f>
        <v>Территория 3</v>
      </c>
      <c r="R46" s="613" t="str">
        <f>IF($J$46="нет","без дифференциации",$M$46)</f>
        <v>с. Кошки, ст. Подгрузная, ул. Пионерская, 3 (школа), котельная № 1-18</v>
      </c>
      <c r="S46" s="613"/>
      <c r="T46" s="613"/>
      <c r="U46" s="614"/>
      <c r="V46" s="613"/>
      <c r="W46" s="613"/>
      <c r="X46" s="604"/>
      <c r="Y46" s="604" t="s">
        <v>208</v>
      </c>
      <c r="Z46" s="604">
        <v>1705000</v>
      </c>
      <c r="AA46" s="604"/>
      <c r="AB46" s="604"/>
      <c r="AC46" s="604"/>
      <c r="AD46" s="604"/>
      <c r="AE46" s="604"/>
      <c r="AF46" s="604"/>
      <c r="AG46" s="604"/>
      <c r="AH46" s="604"/>
      <c r="AI46" s="604"/>
      <c r="AJ46" s="604"/>
      <c r="AK46" s="604"/>
      <c r="AL46" s="604"/>
      <c r="AM46" s="1862"/>
    </row>
    <row customHeight="1" ht="15">
      <c r="A47" s="432"/>
      <c r="B47" s="432"/>
      <c r="C47" s="185"/>
      <c r="D47" s="1830"/>
      <c r="E47" s="1830"/>
      <c r="F47" s="1830"/>
      <c r="G47" s="1830"/>
      <c r="H47" s="1830"/>
      <c r="I47" s="1830"/>
      <c r="J47" s="1830"/>
      <c r="K47" s="1808" t="s">
        <v>104</v>
      </c>
      <c r="L47" s="1738" t="s">
        <v>174</v>
      </c>
      <c r="M47" s="820" t="s">
        <v>272</v>
      </c>
      <c r="N47" s="821"/>
      <c r="O47" s="613" t="s">
        <v>273</v>
      </c>
      <c r="P47" s="613" t="str">
        <f>$E$13</f>
        <v>Производство тепловой энергии. Некомбинированная выработка</v>
      </c>
      <c r="Q47" s="613" t="str">
        <f>IF($F$31="нет","без дифференциации",$I$31)</f>
        <v>Территория 3</v>
      </c>
      <c r="R47" s="613" t="str">
        <f>IF($J$47="нет","без дифференциации",$M$47)</f>
        <v>с. Кошки, ст. Подгрузная, ул. Спортивная, 8А (д/с Родничока), котельная № 1-19</v>
      </c>
      <c r="S47" s="613"/>
      <c r="T47" s="613"/>
      <c r="U47" s="614"/>
      <c r="V47" s="613"/>
      <c r="W47" s="613"/>
      <c r="X47" s="604"/>
      <c r="Y47" s="604" t="s">
        <v>208</v>
      </c>
      <c r="Z47" s="604">
        <v>1705000</v>
      </c>
      <c r="AA47" s="604"/>
      <c r="AB47" s="604"/>
      <c r="AC47" s="604"/>
      <c r="AD47" s="604"/>
      <c r="AE47" s="604"/>
      <c r="AF47" s="604"/>
      <c r="AG47" s="604"/>
      <c r="AH47" s="604"/>
      <c r="AI47" s="604"/>
      <c r="AJ47" s="604"/>
      <c r="AK47" s="604"/>
      <c r="AL47" s="604"/>
      <c r="AM47" s="1862"/>
    </row>
    <row customHeight="1" ht="15">
      <c r="A48" s="432"/>
      <c r="B48" s="432"/>
      <c r="C48" s="185"/>
      <c r="D48" s="1830"/>
      <c r="E48" s="1830"/>
      <c r="F48" s="1830"/>
      <c r="G48" s="2570"/>
      <c r="H48" s="2112"/>
      <c r="I48" s="2571"/>
      <c r="J48" s="2116"/>
      <c r="K48" s="430"/>
      <c r="L48" s="186"/>
      <c r="M48" s="616" t="s">
        <v>235</v>
      </c>
      <c r="N48" s="613"/>
      <c r="O48" s="613"/>
      <c r="P48" s="613"/>
      <c r="Q48" s="613"/>
      <c r="R48" s="613"/>
      <c r="S48" s="613"/>
      <c r="T48" s="613"/>
      <c r="U48" s="614"/>
      <c r="V48" s="613"/>
      <c r="W48" s="613"/>
      <c r="X48" s="604"/>
      <c r="Y48" s="604"/>
      <c r="Z48" s="604"/>
      <c r="AA48" s="604"/>
      <c r="AB48" s="604"/>
      <c r="AC48" s="604"/>
      <c r="AD48" s="604"/>
      <c r="AE48" s="604"/>
      <c r="AF48" s="604"/>
      <c r="AG48" s="604"/>
      <c r="AH48" s="604"/>
      <c r="AI48" s="604"/>
      <c r="AJ48" s="604"/>
      <c r="AK48" s="604"/>
      <c r="AL48" s="604"/>
      <c r="AM48" s="1862"/>
    </row>
    <row customHeight="1" ht="15">
      <c r="A49" s="432"/>
      <c r="B49" s="432"/>
      <c r="C49" s="185"/>
      <c r="D49" s="1830"/>
      <c r="E49" s="1830"/>
      <c r="F49" s="1830"/>
      <c r="G49" s="2570" t="s">
        <v>104</v>
      </c>
      <c r="H49" s="2112" t="s">
        <v>91</v>
      </c>
      <c r="I49" s="2571" t="str">
        <f>IF(U49="","",INDEX(TERRITORY_MR_LIST,MATCH(U49,TERRITORY_LIST_ID,0)))</f>
        <v>Территория 4</v>
      </c>
      <c r="J49" s="2116" t="s">
        <v>66</v>
      </c>
      <c r="K49" s="841"/>
      <c r="L49" s="1791" t="s">
        <v>200</v>
      </c>
      <c r="M49" s="2638" t="s">
        <v>274</v>
      </c>
      <c r="N49" s="613"/>
      <c r="O49" s="613" t="s">
        <v>275</v>
      </c>
      <c r="P49" s="613" t="str">
        <f>$E$13</f>
        <v>Производство тепловой энергии. Некомбинированная выработка</v>
      </c>
      <c r="Q49" s="613" t="str">
        <f>IF($F$49="нет","без дифференциации",$I$49)</f>
        <v>Территория 4</v>
      </c>
      <c r="R49" s="613" t="str">
        <f>IF($J$49="нет","без дифференциации",$M$49)</f>
        <v>с. В.Белозерки, ул. Мира, котельная № 2-1</v>
      </c>
      <c r="S49" s="613"/>
      <c r="T49" s="613"/>
      <c r="U49" s="614" t="s">
        <v>113</v>
      </c>
      <c r="V49" s="613"/>
      <c r="W49" s="613"/>
      <c r="X49" s="604"/>
      <c r="Y49" s="604" t="s">
        <v>208</v>
      </c>
      <c r="Z49" s="604">
        <v>1705000</v>
      </c>
      <c r="AA49" s="604"/>
      <c r="AB49" s="604"/>
      <c r="AC49" s="604"/>
      <c r="AD49" s="604"/>
      <c r="AE49" s="604"/>
      <c r="AF49" s="604"/>
      <c r="AG49" s="604"/>
      <c r="AH49" s="604"/>
      <c r="AI49" s="604"/>
      <c r="AJ49" s="604"/>
      <c r="AK49" s="604"/>
      <c r="AL49" s="604"/>
      <c r="AM49" s="1862"/>
    </row>
    <row customHeight="1" ht="15">
      <c r="A50" s="432"/>
      <c r="B50" s="432"/>
      <c r="C50" s="185"/>
      <c r="D50" s="1830"/>
      <c r="E50" s="1830"/>
      <c r="F50" s="1830"/>
      <c r="G50" s="1830"/>
      <c r="H50" s="1830"/>
      <c r="I50" s="1830"/>
      <c r="J50" s="1830"/>
      <c r="K50" s="1808" t="s">
        <v>104</v>
      </c>
      <c r="L50" s="1738" t="s">
        <v>103</v>
      </c>
      <c r="M50" s="820" t="s">
        <v>276</v>
      </c>
      <c r="N50" s="821"/>
      <c r="O50" s="613" t="s">
        <v>277</v>
      </c>
      <c r="P50" s="613" t="str">
        <f>$E$13</f>
        <v>Производство тепловой энергии. Некомбинированная выработка</v>
      </c>
      <c r="Q50" s="613" t="str">
        <f>IF($F$49="нет","без дифференциации",$I$49)</f>
        <v>Территория 4</v>
      </c>
      <c r="R50" s="613" t="str">
        <f>IF($J$50="нет","без дифференциации",$M$50)</f>
        <v>с. В.Белозерки, ул. Щербакова, котельная № 2-2</v>
      </c>
      <c r="S50" s="613"/>
      <c r="T50" s="613"/>
      <c r="U50" s="614"/>
      <c r="V50" s="613"/>
      <c r="W50" s="613"/>
      <c r="X50" s="604"/>
      <c r="Y50" s="604" t="s">
        <v>208</v>
      </c>
      <c r="Z50" s="604">
        <v>1705000</v>
      </c>
      <c r="AA50" s="604"/>
      <c r="AB50" s="604"/>
      <c r="AC50" s="604"/>
      <c r="AD50" s="604"/>
      <c r="AE50" s="604"/>
      <c r="AF50" s="604"/>
      <c r="AG50" s="604"/>
      <c r="AH50" s="604"/>
      <c r="AI50" s="604"/>
      <c r="AJ50" s="604"/>
      <c r="AK50" s="604"/>
      <c r="AL50" s="604"/>
      <c r="AM50" s="1862"/>
    </row>
    <row customHeight="1" ht="15">
      <c r="A51" s="432"/>
      <c r="B51" s="432"/>
      <c r="C51" s="185"/>
      <c r="D51" s="1830"/>
      <c r="E51" s="1830"/>
      <c r="F51" s="1830"/>
      <c r="G51" s="1830"/>
      <c r="H51" s="1830"/>
      <c r="I51" s="1830"/>
      <c r="J51" s="1830"/>
      <c r="K51" s="1808" t="s">
        <v>104</v>
      </c>
      <c r="L51" s="1738" t="s">
        <v>90</v>
      </c>
      <c r="M51" s="820" t="s">
        <v>278</v>
      </c>
      <c r="N51" s="821"/>
      <c r="O51" s="613" t="s">
        <v>279</v>
      </c>
      <c r="P51" s="613" t="str">
        <f>$E$13</f>
        <v>Производство тепловой энергии. Некомбинированная выработка</v>
      </c>
      <c r="Q51" s="613" t="str">
        <f>IF($F$49="нет","без дифференциации",$I$49)</f>
        <v>Территория 4</v>
      </c>
      <c r="R51" s="613" t="str">
        <f>IF($J$51="нет","без дифференциации",$M$51)</f>
        <v>с. В.Белозерки, пер. Восточный, котельная № 2-3</v>
      </c>
      <c r="S51" s="613"/>
      <c r="T51" s="613"/>
      <c r="U51" s="614"/>
      <c r="V51" s="613"/>
      <c r="W51" s="613"/>
      <c r="X51" s="604"/>
      <c r="Y51" s="604" t="s">
        <v>208</v>
      </c>
      <c r="Z51" s="604">
        <v>1705000</v>
      </c>
      <c r="AA51" s="604"/>
      <c r="AB51" s="604"/>
      <c r="AC51" s="604"/>
      <c r="AD51" s="604"/>
      <c r="AE51" s="604"/>
      <c r="AF51" s="604"/>
      <c r="AG51" s="604"/>
      <c r="AH51" s="604"/>
      <c r="AI51" s="604"/>
      <c r="AJ51" s="604"/>
      <c r="AK51" s="604"/>
      <c r="AL51" s="604"/>
      <c r="AM51" s="1862"/>
    </row>
    <row customHeight="1" ht="15">
      <c r="A52" s="432"/>
      <c r="B52" s="432"/>
      <c r="C52" s="185"/>
      <c r="D52" s="1830"/>
      <c r="E52" s="1830"/>
      <c r="F52" s="1830"/>
      <c r="G52" s="1830"/>
      <c r="H52" s="1830"/>
      <c r="I52" s="1830"/>
      <c r="J52" s="1830"/>
      <c r="K52" s="1808" t="s">
        <v>104</v>
      </c>
      <c r="L52" s="1738" t="s">
        <v>91</v>
      </c>
      <c r="M52" s="820" t="s">
        <v>280</v>
      </c>
      <c r="N52" s="821"/>
      <c r="O52" s="613" t="s">
        <v>281</v>
      </c>
      <c r="P52" s="613" t="str">
        <f>$E$13</f>
        <v>Производство тепловой энергии. Некомбинированная выработка</v>
      </c>
      <c r="Q52" s="613" t="str">
        <f>IF($F$49="нет","без дифференциации",$I$49)</f>
        <v>Территория 4</v>
      </c>
      <c r="R52" s="613" t="str">
        <f>IF($J$52="нет","без дифференциации",$M$52)</f>
        <v>с. В.Белозерки, пер. Западный, котельная № 2-4</v>
      </c>
      <c r="S52" s="613"/>
      <c r="T52" s="613"/>
      <c r="U52" s="614"/>
      <c r="V52" s="613"/>
      <c r="W52" s="613"/>
      <c r="X52" s="604"/>
      <c r="Y52" s="604" t="s">
        <v>208</v>
      </c>
      <c r="Z52" s="604">
        <v>1705000</v>
      </c>
      <c r="AA52" s="604"/>
      <c r="AB52" s="604"/>
      <c r="AC52" s="604"/>
      <c r="AD52" s="604"/>
      <c r="AE52" s="604"/>
      <c r="AF52" s="604"/>
      <c r="AG52" s="604"/>
      <c r="AH52" s="604"/>
      <c r="AI52" s="604"/>
      <c r="AJ52" s="604"/>
      <c r="AK52" s="604"/>
      <c r="AL52" s="604"/>
      <c r="AM52" s="1862"/>
    </row>
    <row customHeight="1" ht="15">
      <c r="A53" s="432"/>
      <c r="B53" s="432"/>
      <c r="C53" s="185"/>
      <c r="D53" s="1830"/>
      <c r="E53" s="1830"/>
      <c r="F53" s="1830"/>
      <c r="G53" s="2570"/>
      <c r="H53" s="2112"/>
      <c r="I53" s="2571"/>
      <c r="J53" s="2116"/>
      <c r="K53" s="430"/>
      <c r="L53" s="186"/>
      <c r="M53" s="616" t="s">
        <v>235</v>
      </c>
      <c r="N53" s="613"/>
      <c r="O53" s="613"/>
      <c r="P53" s="613"/>
      <c r="Q53" s="613"/>
      <c r="R53" s="613"/>
      <c r="S53" s="613"/>
      <c r="T53" s="613"/>
      <c r="U53" s="614"/>
      <c r="V53" s="613"/>
      <c r="W53" s="613"/>
      <c r="X53" s="604"/>
      <c r="Y53" s="604"/>
      <c r="Z53" s="604"/>
      <c r="AA53" s="604"/>
      <c r="AB53" s="604"/>
      <c r="AC53" s="604"/>
      <c r="AD53" s="604"/>
      <c r="AE53" s="604"/>
      <c r="AF53" s="604"/>
      <c r="AG53" s="604"/>
      <c r="AH53" s="604"/>
      <c r="AI53" s="604"/>
      <c r="AJ53" s="604"/>
      <c r="AK53" s="604"/>
      <c r="AL53" s="604"/>
      <c r="AM53" s="1862"/>
    </row>
    <row customHeight="1" ht="15">
      <c r="A54" s="432"/>
      <c r="B54" s="432"/>
      <c r="C54" s="185"/>
      <c r="D54" s="1830"/>
      <c r="E54" s="1830"/>
      <c r="F54" s="1830"/>
      <c r="G54" s="2570" t="s">
        <v>104</v>
      </c>
      <c r="H54" s="2112" t="s">
        <v>117</v>
      </c>
      <c r="I54" s="2571" t="str">
        <f>IF(U54="","",INDEX(TERRITORY_MR_LIST,MATCH(U54,TERRITORY_LIST_ID,0)))</f>
        <v>Территория 5</v>
      </c>
      <c r="J54" s="2116" t="s">
        <v>66</v>
      </c>
      <c r="K54" s="841"/>
      <c r="L54" s="1791" t="s">
        <v>200</v>
      </c>
      <c r="M54" s="2638" t="s">
        <v>282</v>
      </c>
      <c r="N54" s="613"/>
      <c r="O54" s="613" t="s">
        <v>283</v>
      </c>
      <c r="P54" s="613" t="str">
        <f>$E$13</f>
        <v>Производство тепловой энергии. Некомбинированная выработка</v>
      </c>
      <c r="Q54" s="613" t="str">
        <f>IF($F$54="нет","без дифференциации",$I$54)</f>
        <v>Территория 5</v>
      </c>
      <c r="R54" s="613" t="str">
        <f>IF($J$54="нет","без дифференциации",$M$54)</f>
        <v>с. Большая Черниговка, Микрорайон, 24Б, котельная № 3-1</v>
      </c>
      <c r="S54" s="613"/>
      <c r="T54" s="613"/>
      <c r="U54" s="614" t="s">
        <v>118</v>
      </c>
      <c r="V54" s="613"/>
      <c r="W54" s="613"/>
      <c r="X54" s="604"/>
      <c r="Y54" s="604" t="s">
        <v>208</v>
      </c>
      <c r="Z54" s="604">
        <v>1705000</v>
      </c>
      <c r="AA54" s="604"/>
      <c r="AB54" s="604"/>
      <c r="AC54" s="604"/>
      <c r="AD54" s="604"/>
      <c r="AE54" s="604"/>
      <c r="AF54" s="604"/>
      <c r="AG54" s="604"/>
      <c r="AH54" s="604"/>
      <c r="AI54" s="604"/>
      <c r="AJ54" s="604"/>
      <c r="AK54" s="604"/>
      <c r="AL54" s="604"/>
      <c r="AM54" s="1862"/>
    </row>
    <row customHeight="1" ht="15">
      <c r="A55" s="432"/>
      <c r="B55" s="432"/>
      <c r="C55" s="185"/>
      <c r="D55" s="1830"/>
      <c r="E55" s="1830"/>
      <c r="F55" s="1830"/>
      <c r="G55" s="1830"/>
      <c r="H55" s="1830"/>
      <c r="I55" s="1830"/>
      <c r="J55" s="1830"/>
      <c r="K55" s="1808" t="s">
        <v>104</v>
      </c>
      <c r="L55" s="1738" t="s">
        <v>103</v>
      </c>
      <c r="M55" s="820" t="s">
        <v>284</v>
      </c>
      <c r="N55" s="821"/>
      <c r="O55" s="613" t="s">
        <v>285</v>
      </c>
      <c r="P55" s="613" t="str">
        <f>$E$13</f>
        <v>Производство тепловой энергии. Некомбинированная выработка</v>
      </c>
      <c r="Q55" s="613" t="str">
        <f>IF($F$54="нет","без дифференциации",$I$54)</f>
        <v>Территория 5</v>
      </c>
      <c r="R55" s="613" t="str">
        <f>IF($J$55="нет","без дифференциации",$M$55)</f>
        <v>п. Глушицкий, ул. Шоссейная, 11, котельная № 3-2</v>
      </c>
      <c r="S55" s="613"/>
      <c r="T55" s="613"/>
      <c r="U55" s="614"/>
      <c r="V55" s="613"/>
      <c r="W55" s="613"/>
      <c r="X55" s="604"/>
      <c r="Y55" s="604" t="s">
        <v>208</v>
      </c>
      <c r="Z55" s="604">
        <v>1705000</v>
      </c>
      <c r="AA55" s="604"/>
      <c r="AB55" s="604"/>
      <c r="AC55" s="604"/>
      <c r="AD55" s="604"/>
      <c r="AE55" s="604"/>
      <c r="AF55" s="604"/>
      <c r="AG55" s="604"/>
      <c r="AH55" s="604"/>
      <c r="AI55" s="604"/>
      <c r="AJ55" s="604"/>
      <c r="AK55" s="604"/>
      <c r="AL55" s="604"/>
      <c r="AM55" s="1862"/>
    </row>
    <row customHeight="1" ht="15">
      <c r="A56" s="432"/>
      <c r="B56" s="432"/>
      <c r="C56" s="185"/>
      <c r="D56" s="1830"/>
      <c r="E56" s="1830"/>
      <c r="F56" s="1830"/>
      <c r="G56" s="1830"/>
      <c r="H56" s="1830"/>
      <c r="I56" s="1830"/>
      <c r="J56" s="1830"/>
      <c r="K56" s="1808" t="s">
        <v>104</v>
      </c>
      <c r="L56" s="1738" t="s">
        <v>90</v>
      </c>
      <c r="M56" s="820" t="s">
        <v>286</v>
      </c>
      <c r="N56" s="821"/>
      <c r="O56" s="613" t="s">
        <v>287</v>
      </c>
      <c r="P56" s="613" t="str">
        <f>$E$13</f>
        <v>Производство тепловой энергии. Некомбинированная выработка</v>
      </c>
      <c r="Q56" s="613" t="str">
        <f>IF($F$54="нет","без дифференциации",$I$54)</f>
        <v>Территория 5</v>
      </c>
      <c r="R56" s="613" t="str">
        <f>IF($J$56="нет","без дифференциации",$M$56)</f>
        <v>п. Полянский, ул. Центральная, 34Б, котельная 3-3</v>
      </c>
      <c r="S56" s="613"/>
      <c r="T56" s="613"/>
      <c r="U56" s="614"/>
      <c r="V56" s="613"/>
      <c r="W56" s="613"/>
      <c r="X56" s="604"/>
      <c r="Y56" s="604" t="s">
        <v>208</v>
      </c>
      <c r="Z56" s="604">
        <v>1705000</v>
      </c>
      <c r="AA56" s="604"/>
      <c r="AB56" s="604"/>
      <c r="AC56" s="604"/>
      <c r="AD56" s="604"/>
      <c r="AE56" s="604"/>
      <c r="AF56" s="604"/>
      <c r="AG56" s="604"/>
      <c r="AH56" s="604"/>
      <c r="AI56" s="604"/>
      <c r="AJ56" s="604"/>
      <c r="AK56" s="604"/>
      <c r="AL56" s="604"/>
      <c r="AM56" s="1862"/>
    </row>
    <row customHeight="1" ht="15">
      <c r="A57" s="432"/>
      <c r="B57" s="432"/>
      <c r="C57" s="185"/>
      <c r="D57" s="1830"/>
      <c r="E57" s="1830"/>
      <c r="F57" s="1830"/>
      <c r="G57" s="2570"/>
      <c r="H57" s="2112"/>
      <c r="I57" s="2571"/>
      <c r="J57" s="2116"/>
      <c r="K57" s="430"/>
      <c r="L57" s="186"/>
      <c r="M57" s="616" t="s">
        <v>235</v>
      </c>
      <c r="N57" s="613"/>
      <c r="O57" s="613"/>
      <c r="P57" s="613"/>
      <c r="Q57" s="613"/>
      <c r="R57" s="613"/>
      <c r="S57" s="613"/>
      <c r="T57" s="613"/>
      <c r="U57" s="614"/>
      <c r="V57" s="613"/>
      <c r="W57" s="613"/>
      <c r="X57" s="604"/>
      <c r="Y57" s="604"/>
      <c r="Z57" s="604"/>
      <c r="AA57" s="604"/>
      <c r="AB57" s="604"/>
      <c r="AC57" s="604"/>
      <c r="AD57" s="604"/>
      <c r="AE57" s="604"/>
      <c r="AF57" s="604"/>
      <c r="AG57" s="604"/>
      <c r="AH57" s="604"/>
      <c r="AI57" s="604"/>
      <c r="AJ57" s="604"/>
      <c r="AK57" s="604"/>
      <c r="AL57" s="604"/>
      <c r="AM57" s="1862"/>
    </row>
    <row customHeight="1" ht="15">
      <c r="A58" s="432"/>
      <c r="B58" s="432"/>
      <c r="C58" s="185"/>
      <c r="D58" s="1830"/>
      <c r="E58" s="1830"/>
      <c r="F58" s="1830"/>
      <c r="G58" s="2570" t="s">
        <v>104</v>
      </c>
      <c r="H58" s="2112" t="s">
        <v>92</v>
      </c>
      <c r="I58" s="2571" t="str">
        <f>IF(U58="","",INDEX(TERRITORY_MR_LIST,MATCH(U58,TERRITORY_LIST_ID,0)))</f>
        <v>Территория 6</v>
      </c>
      <c r="J58" s="2116" t="s">
        <v>66</v>
      </c>
      <c r="K58" s="841"/>
      <c r="L58" s="1791" t="s">
        <v>200</v>
      </c>
      <c r="M58" s="2638" t="s">
        <v>288</v>
      </c>
      <c r="N58" s="613"/>
      <c r="O58" s="613" t="s">
        <v>289</v>
      </c>
      <c r="P58" s="613" t="str">
        <f>$E$13</f>
        <v>Производство тепловой энергии. Некомбинированная выработка</v>
      </c>
      <c r="Q58" s="613" t="str">
        <f>IF($F$58="нет","без дифференциации",$I$58)</f>
        <v>Территория 6</v>
      </c>
      <c r="R58" s="613" t="str">
        <f>IF($J$58="нет","без дифференциации",$M$58)</f>
        <v>с. Майское, ул. Специалистов, 12А, котельная № 3-4</v>
      </c>
      <c r="S58" s="613"/>
      <c r="T58" s="613"/>
      <c r="U58" s="614" t="s">
        <v>122</v>
      </c>
      <c r="V58" s="613"/>
      <c r="W58" s="613"/>
      <c r="X58" s="604"/>
      <c r="Y58" s="604" t="s">
        <v>208</v>
      </c>
      <c r="Z58" s="604">
        <v>1705000</v>
      </c>
      <c r="AA58" s="604"/>
      <c r="AB58" s="604"/>
      <c r="AC58" s="604"/>
      <c r="AD58" s="604"/>
      <c r="AE58" s="604"/>
      <c r="AF58" s="604"/>
      <c r="AG58" s="604"/>
      <c r="AH58" s="604"/>
      <c r="AI58" s="604"/>
      <c r="AJ58" s="604"/>
      <c r="AK58" s="604"/>
      <c r="AL58" s="604"/>
      <c r="AM58" s="1862"/>
    </row>
    <row customHeight="1" ht="15">
      <c r="A59" s="432"/>
      <c r="B59" s="432"/>
      <c r="C59" s="185"/>
      <c r="D59" s="1830"/>
      <c r="E59" s="1830"/>
      <c r="F59" s="1830"/>
      <c r="G59" s="2570"/>
      <c r="H59" s="2112"/>
      <c r="I59" s="2571"/>
      <c r="J59" s="2116"/>
      <c r="K59" s="430"/>
      <c r="L59" s="186"/>
      <c r="M59" s="616" t="s">
        <v>235</v>
      </c>
      <c r="N59" s="613"/>
      <c r="O59" s="613"/>
      <c r="P59" s="613"/>
      <c r="Q59" s="613"/>
      <c r="R59" s="613"/>
      <c r="S59" s="613"/>
      <c r="T59" s="613"/>
      <c r="U59" s="614"/>
      <c r="V59" s="613"/>
      <c r="W59" s="613"/>
      <c r="X59" s="604"/>
      <c r="Y59" s="604"/>
      <c r="Z59" s="604"/>
      <c r="AA59" s="604"/>
      <c r="AB59" s="604"/>
      <c r="AC59" s="604"/>
      <c r="AD59" s="604"/>
      <c r="AE59" s="604"/>
      <c r="AF59" s="604"/>
      <c r="AG59" s="604"/>
      <c r="AH59" s="604"/>
      <c r="AI59" s="604"/>
      <c r="AJ59" s="604"/>
      <c r="AK59" s="604"/>
      <c r="AL59" s="604"/>
      <c r="AM59" s="1862"/>
    </row>
    <row customHeight="1" ht="15">
      <c r="A60" s="432"/>
      <c r="B60" s="432"/>
      <c r="C60" s="185"/>
      <c r="D60" s="1830"/>
      <c r="E60" s="1830"/>
      <c r="F60" s="1830"/>
      <c r="G60" s="2570" t="s">
        <v>104</v>
      </c>
      <c r="H60" s="2112" t="s">
        <v>93</v>
      </c>
      <c r="I60" s="2571" t="str">
        <f>IF(U60="","",INDEX(TERRITORY_MR_LIST,MATCH(U60,TERRITORY_LIST_ID,0)))</f>
        <v>Территория 7</v>
      </c>
      <c r="J60" s="2116" t="s">
        <v>66</v>
      </c>
      <c r="K60" s="841"/>
      <c r="L60" s="1791" t="s">
        <v>200</v>
      </c>
      <c r="M60" s="2638" t="s">
        <v>290</v>
      </c>
      <c r="N60" s="613"/>
      <c r="O60" s="613" t="s">
        <v>291</v>
      </c>
      <c r="P60" s="613" t="str">
        <f>$E$13</f>
        <v>Производство тепловой энергии. Некомбинированная выработка</v>
      </c>
      <c r="Q60" s="613" t="str">
        <f>IF($F$60="нет","без дифференциации",$I$60)</f>
        <v>Территория 7</v>
      </c>
      <c r="R60" s="613" t="str">
        <f>IF($J$60="нет","без дифференциации",$M$60)</f>
        <v>пгт Безенчук, ул. Центральная, 9А, котельная № 4-1</v>
      </c>
      <c r="S60" s="613"/>
      <c r="T60" s="613"/>
      <c r="U60" s="614" t="s">
        <v>126</v>
      </c>
      <c r="V60" s="613"/>
      <c r="W60" s="613"/>
      <c r="X60" s="604"/>
      <c r="Y60" s="604" t="s">
        <v>208</v>
      </c>
      <c r="Z60" s="604">
        <v>1705000</v>
      </c>
      <c r="AA60" s="604"/>
      <c r="AB60" s="604"/>
      <c r="AC60" s="604"/>
      <c r="AD60" s="604"/>
      <c r="AE60" s="604"/>
      <c r="AF60" s="604"/>
      <c r="AG60" s="604"/>
      <c r="AH60" s="604"/>
      <c r="AI60" s="604"/>
      <c r="AJ60" s="604"/>
      <c r="AK60" s="604"/>
      <c r="AL60" s="604"/>
      <c r="AM60" s="1862"/>
    </row>
    <row customHeight="1" ht="15">
      <c r="A61" s="432"/>
      <c r="B61" s="432"/>
      <c r="C61" s="185"/>
      <c r="D61" s="1830"/>
      <c r="E61" s="1830"/>
      <c r="F61" s="1830"/>
      <c r="G61" s="1830"/>
      <c r="H61" s="1830"/>
      <c r="I61" s="1830"/>
      <c r="J61" s="1830"/>
      <c r="K61" s="1808" t="s">
        <v>104</v>
      </c>
      <c r="L61" s="1738" t="s">
        <v>103</v>
      </c>
      <c r="M61" s="820" t="s">
        <v>292</v>
      </c>
      <c r="N61" s="821"/>
      <c r="O61" s="613" t="s">
        <v>293</v>
      </c>
      <c r="P61" s="613" t="str">
        <f>$E$13</f>
        <v>Производство тепловой энергии. Некомбинированная выработка</v>
      </c>
      <c r="Q61" s="613" t="str">
        <f>IF($F$60="нет","без дифференциации",$I$60)</f>
        <v>Территория 7</v>
      </c>
      <c r="R61" s="613" t="str">
        <f>IF($J$61="нет","без дифференциации",$M$61)</f>
        <v>с. Песочное, ул. Центральная, котельная № 4-2</v>
      </c>
      <c r="S61" s="613"/>
      <c r="T61" s="613"/>
      <c r="U61" s="614"/>
      <c r="V61" s="613"/>
      <c r="W61" s="613"/>
      <c r="X61" s="604"/>
      <c r="Y61" s="604" t="s">
        <v>208</v>
      </c>
      <c r="Z61" s="604">
        <v>1705000</v>
      </c>
      <c r="AA61" s="604"/>
      <c r="AB61" s="604"/>
      <c r="AC61" s="604"/>
      <c r="AD61" s="604"/>
      <c r="AE61" s="604"/>
      <c r="AF61" s="604"/>
      <c r="AG61" s="604"/>
      <c r="AH61" s="604"/>
      <c r="AI61" s="604"/>
      <c r="AJ61" s="604"/>
      <c r="AK61" s="604"/>
      <c r="AL61" s="604"/>
      <c r="AM61" s="1862"/>
    </row>
    <row customHeight="1" ht="15">
      <c r="A62" s="432"/>
      <c r="B62" s="432"/>
      <c r="C62" s="185"/>
      <c r="D62" s="1830"/>
      <c r="E62" s="1830"/>
      <c r="F62" s="1830"/>
      <c r="G62" s="1830"/>
      <c r="H62" s="1830"/>
      <c r="I62" s="1830"/>
      <c r="J62" s="1830"/>
      <c r="K62" s="1808" t="s">
        <v>104</v>
      </c>
      <c r="L62" s="1738" t="s">
        <v>90</v>
      </c>
      <c r="M62" s="820" t="s">
        <v>294</v>
      </c>
      <c r="N62" s="821"/>
      <c r="O62" s="613" t="s">
        <v>295</v>
      </c>
      <c r="P62" s="613" t="str">
        <f>$E$13</f>
        <v>Производство тепловой энергии. Некомбинированная выработка</v>
      </c>
      <c r="Q62" s="613" t="str">
        <f>IF($F$60="нет","без дифференциации",$I$60)</f>
        <v>Территория 7</v>
      </c>
      <c r="R62" s="613" t="str">
        <f>IF($J$62="нет","без дифференциации",$M$62)</f>
        <v>пгт Безенчук, ул. Луговцева, 57, котельная № 4-3</v>
      </c>
      <c r="S62" s="613"/>
      <c r="T62" s="613"/>
      <c r="U62" s="614"/>
      <c r="V62" s="613"/>
      <c r="W62" s="613"/>
      <c r="X62" s="604"/>
      <c r="Y62" s="604" t="s">
        <v>208</v>
      </c>
      <c r="Z62" s="604">
        <v>1705000</v>
      </c>
      <c r="AA62" s="604"/>
      <c r="AB62" s="604"/>
      <c r="AC62" s="604"/>
      <c r="AD62" s="604"/>
      <c r="AE62" s="604"/>
      <c r="AF62" s="604"/>
      <c r="AG62" s="604"/>
      <c r="AH62" s="604"/>
      <c r="AI62" s="604"/>
      <c r="AJ62" s="604"/>
      <c r="AK62" s="604"/>
      <c r="AL62" s="604"/>
      <c r="AM62" s="1862"/>
    </row>
    <row customHeight="1" ht="15">
      <c r="A63" s="432"/>
      <c r="B63" s="432"/>
      <c r="C63" s="185"/>
      <c r="D63" s="1830"/>
      <c r="E63" s="1830"/>
      <c r="F63" s="1830"/>
      <c r="G63" s="1830"/>
      <c r="H63" s="1830"/>
      <c r="I63" s="1830"/>
      <c r="J63" s="1830"/>
      <c r="K63" s="1808" t="s">
        <v>104</v>
      </c>
      <c r="L63" s="1738" t="s">
        <v>91</v>
      </c>
      <c r="M63" s="820" t="s">
        <v>296</v>
      </c>
      <c r="N63" s="821"/>
      <c r="O63" s="613" t="s">
        <v>297</v>
      </c>
      <c r="P63" s="613" t="str">
        <f>$E$13</f>
        <v>Производство тепловой энергии. Некомбинированная выработка</v>
      </c>
      <c r="Q63" s="613" t="str">
        <f>IF($F$60="нет","без дифференциации",$I$60)</f>
        <v>Территория 7</v>
      </c>
      <c r="R63" s="613" t="str">
        <f>IF($J$63="нет","без дифференциации",$M$63)</f>
        <v>пгт Безенчук, ул. Степная, 1, котельная № 4-4</v>
      </c>
      <c r="S63" s="613"/>
      <c r="T63" s="613"/>
      <c r="U63" s="614"/>
      <c r="V63" s="613"/>
      <c r="W63" s="613"/>
      <c r="X63" s="604"/>
      <c r="Y63" s="604" t="s">
        <v>208</v>
      </c>
      <c r="Z63" s="604">
        <v>1705000</v>
      </c>
      <c r="AA63" s="604"/>
      <c r="AB63" s="604"/>
      <c r="AC63" s="604"/>
      <c r="AD63" s="604"/>
      <c r="AE63" s="604"/>
      <c r="AF63" s="604"/>
      <c r="AG63" s="604"/>
      <c r="AH63" s="604"/>
      <c r="AI63" s="604"/>
      <c r="AJ63" s="604"/>
      <c r="AK63" s="604"/>
      <c r="AL63" s="604"/>
      <c r="AM63" s="1862"/>
    </row>
    <row customHeight="1" ht="15">
      <c r="A64" s="432"/>
      <c r="B64" s="432"/>
      <c r="C64" s="185"/>
      <c r="D64" s="1830"/>
      <c r="E64" s="1830"/>
      <c r="F64" s="1830"/>
      <c r="G64" s="1830"/>
      <c r="H64" s="1830"/>
      <c r="I64" s="1830"/>
      <c r="J64" s="1830"/>
      <c r="K64" s="1808" t="s">
        <v>104</v>
      </c>
      <c r="L64" s="1738" t="s">
        <v>117</v>
      </c>
      <c r="M64" s="820" t="s">
        <v>298</v>
      </c>
      <c r="N64" s="821"/>
      <c r="O64" s="613" t="s">
        <v>299</v>
      </c>
      <c r="P64" s="613" t="str">
        <f>$E$13</f>
        <v>Производство тепловой энергии. Некомбинированная выработка</v>
      </c>
      <c r="Q64" s="613" t="str">
        <f>IF($F$60="нет","без дифференциации",$I$60)</f>
        <v>Территория 7</v>
      </c>
      <c r="R64" s="613" t="str">
        <f>IF($J$64="нет","без дифференциации",$M$64)</f>
        <v>пгт Безенчук, ул. Советскаяа, 184, котельная № 4-5</v>
      </c>
      <c r="S64" s="613"/>
      <c r="T64" s="613"/>
      <c r="U64" s="614"/>
      <c r="V64" s="613"/>
      <c r="W64" s="613"/>
      <c r="X64" s="604"/>
      <c r="Y64" s="604" t="s">
        <v>208</v>
      </c>
      <c r="Z64" s="604">
        <v>1705000</v>
      </c>
      <c r="AA64" s="604"/>
      <c r="AB64" s="604"/>
      <c r="AC64" s="604"/>
      <c r="AD64" s="604"/>
      <c r="AE64" s="604"/>
      <c r="AF64" s="604"/>
      <c r="AG64" s="604"/>
      <c r="AH64" s="604"/>
      <c r="AI64" s="604"/>
      <c r="AJ64" s="604"/>
      <c r="AK64" s="604"/>
      <c r="AL64" s="604"/>
      <c r="AM64" s="1862"/>
    </row>
    <row customHeight="1" ht="15">
      <c r="A65" s="432"/>
      <c r="B65" s="432"/>
      <c r="C65" s="185"/>
      <c r="D65" s="1830"/>
      <c r="E65" s="1830"/>
      <c r="F65" s="1830"/>
      <c r="G65" s="1830"/>
      <c r="H65" s="1830"/>
      <c r="I65" s="1830"/>
      <c r="J65" s="1830"/>
      <c r="K65" s="1808" t="s">
        <v>104</v>
      </c>
      <c r="L65" s="1738" t="s">
        <v>92</v>
      </c>
      <c r="M65" s="820" t="s">
        <v>300</v>
      </c>
      <c r="N65" s="821"/>
      <c r="O65" s="613" t="s">
        <v>301</v>
      </c>
      <c r="P65" s="613" t="str">
        <f>$E$13</f>
        <v>Производство тепловой энергии. Некомбинированная выработка</v>
      </c>
      <c r="Q65" s="613" t="str">
        <f>IF($F$60="нет","без дифференциации",$I$60)</f>
        <v>Территория 7</v>
      </c>
      <c r="R65" s="613" t="str">
        <f>IF($J$65="нет","без дифференциации",$M$65)</f>
        <v>пгт Безенчук, ул. Садовая, 1А, котельная № 4-6</v>
      </c>
      <c r="S65" s="613"/>
      <c r="T65" s="613"/>
      <c r="U65" s="614"/>
      <c r="V65" s="613"/>
      <c r="W65" s="613"/>
      <c r="X65" s="604"/>
      <c r="Y65" s="604" t="s">
        <v>208</v>
      </c>
      <c r="Z65" s="604">
        <v>1705000</v>
      </c>
      <c r="AA65" s="604"/>
      <c r="AB65" s="604"/>
      <c r="AC65" s="604"/>
      <c r="AD65" s="604"/>
      <c r="AE65" s="604"/>
      <c r="AF65" s="604"/>
      <c r="AG65" s="604"/>
      <c r="AH65" s="604"/>
      <c r="AI65" s="604"/>
      <c r="AJ65" s="604"/>
      <c r="AK65" s="604"/>
      <c r="AL65" s="604"/>
      <c r="AM65" s="1862"/>
    </row>
    <row customHeight="1" ht="15">
      <c r="A66" s="432"/>
      <c r="B66" s="432"/>
      <c r="C66" s="185"/>
      <c r="D66" s="1830"/>
      <c r="E66" s="1830"/>
      <c r="F66" s="1830"/>
      <c r="G66" s="1830"/>
      <c r="H66" s="1830"/>
      <c r="I66" s="1830"/>
      <c r="J66" s="1830"/>
      <c r="K66" s="1808" t="s">
        <v>104</v>
      </c>
      <c r="L66" s="1738" t="s">
        <v>93</v>
      </c>
      <c r="M66" s="820" t="s">
        <v>302</v>
      </c>
      <c r="N66" s="821"/>
      <c r="O66" s="613" t="s">
        <v>303</v>
      </c>
      <c r="P66" s="613" t="str">
        <f>$E$13</f>
        <v>Производство тепловой энергии. Некомбинированная выработка</v>
      </c>
      <c r="Q66" s="613" t="str">
        <f>IF($F$60="нет","без дифференциации",$I$60)</f>
        <v>Территория 7</v>
      </c>
      <c r="R66" s="613" t="str">
        <f>IF($J$66="нет","без дифференциации",$M$66)</f>
        <v>пгт Безенчук, ул. Солодухина, 167, котельная № 4-7</v>
      </c>
      <c r="S66" s="613"/>
      <c r="T66" s="613"/>
      <c r="U66" s="614"/>
      <c r="V66" s="613"/>
      <c r="W66" s="613"/>
      <c r="X66" s="604"/>
      <c r="Y66" s="604" t="s">
        <v>208</v>
      </c>
      <c r="Z66" s="604">
        <v>1705000</v>
      </c>
      <c r="AA66" s="604"/>
      <c r="AB66" s="604"/>
      <c r="AC66" s="604"/>
      <c r="AD66" s="604"/>
      <c r="AE66" s="604"/>
      <c r="AF66" s="604"/>
      <c r="AG66" s="604"/>
      <c r="AH66" s="604"/>
      <c r="AI66" s="604"/>
      <c r="AJ66" s="604"/>
      <c r="AK66" s="604"/>
      <c r="AL66" s="604"/>
      <c r="AM66" s="1862"/>
    </row>
    <row customHeight="1" ht="15">
      <c r="A67" s="432"/>
      <c r="B67" s="432"/>
      <c r="C67" s="185"/>
      <c r="D67" s="1830"/>
      <c r="E67" s="1830"/>
      <c r="F67" s="1830"/>
      <c r="G67" s="1830"/>
      <c r="H67" s="1830"/>
      <c r="I67" s="1830"/>
      <c r="J67" s="1830"/>
      <c r="K67" s="1808" t="s">
        <v>104</v>
      </c>
      <c r="L67" s="1738" t="s">
        <v>129</v>
      </c>
      <c r="M67" s="820" t="s">
        <v>304</v>
      </c>
      <c r="N67" s="821"/>
      <c r="O67" s="613" t="s">
        <v>305</v>
      </c>
      <c r="P67" s="613" t="str">
        <f>$E$13</f>
        <v>Производство тепловой энергии. Некомбинированная выработка</v>
      </c>
      <c r="Q67" s="613" t="str">
        <f>IF($F$60="нет","без дифференциации",$I$60)</f>
        <v>Территория 7</v>
      </c>
      <c r="R67" s="613" t="str">
        <f>IF($J$67="нет","без дифференциации",$M$67)</f>
        <v>пгт Безенчук, ул. Быковцева, 77в, котельная № 4-8</v>
      </c>
      <c r="S67" s="613"/>
      <c r="T67" s="613"/>
      <c r="U67" s="614"/>
      <c r="V67" s="613"/>
      <c r="W67" s="613"/>
      <c r="X67" s="604"/>
      <c r="Y67" s="604" t="s">
        <v>208</v>
      </c>
      <c r="Z67" s="604">
        <v>1705000</v>
      </c>
      <c r="AA67" s="604"/>
      <c r="AB67" s="604"/>
      <c r="AC67" s="604"/>
      <c r="AD67" s="604"/>
      <c r="AE67" s="604"/>
      <c r="AF67" s="604"/>
      <c r="AG67" s="604"/>
      <c r="AH67" s="604"/>
      <c r="AI67" s="604"/>
      <c r="AJ67" s="604"/>
      <c r="AK67" s="604"/>
      <c r="AL67" s="604"/>
      <c r="AM67" s="1862"/>
    </row>
    <row customHeight="1" ht="15">
      <c r="A68" s="432"/>
      <c r="B68" s="432"/>
      <c r="C68" s="185"/>
      <c r="D68" s="1830"/>
      <c r="E68" s="1830"/>
      <c r="F68" s="1830"/>
      <c r="G68" s="1830"/>
      <c r="H68" s="1830"/>
      <c r="I68" s="1830"/>
      <c r="J68" s="1830"/>
      <c r="K68" s="1808" t="s">
        <v>104</v>
      </c>
      <c r="L68" s="1738" t="s">
        <v>134</v>
      </c>
      <c r="M68" s="820" t="s">
        <v>306</v>
      </c>
      <c r="N68" s="821"/>
      <c r="O68" s="613" t="s">
        <v>307</v>
      </c>
      <c r="P68" s="613" t="str">
        <f>$E$13</f>
        <v>Производство тепловой энергии. Некомбинированная выработка</v>
      </c>
      <c r="Q68" s="613" t="str">
        <f>IF($F$60="нет","без дифференциации",$I$60)</f>
        <v>Территория 7</v>
      </c>
      <c r="R68" s="613" t="str">
        <f>IF($J$68="нет","без дифференциации",$M$68)</f>
        <v>пгт Безенчук, ул. Быковцева, 66, котельная № 4-9</v>
      </c>
      <c r="S68" s="613"/>
      <c r="T68" s="613"/>
      <c r="U68" s="614"/>
      <c r="V68" s="613"/>
      <c r="W68" s="613"/>
      <c r="X68" s="604"/>
      <c r="Y68" s="604" t="s">
        <v>208</v>
      </c>
      <c r="Z68" s="604">
        <v>1705000</v>
      </c>
      <c r="AA68" s="604"/>
      <c r="AB68" s="604"/>
      <c r="AC68" s="604"/>
      <c r="AD68" s="604"/>
      <c r="AE68" s="604"/>
      <c r="AF68" s="604"/>
      <c r="AG68" s="604"/>
      <c r="AH68" s="604"/>
      <c r="AI68" s="604"/>
      <c r="AJ68" s="604"/>
      <c r="AK68" s="604"/>
      <c r="AL68" s="604"/>
      <c r="AM68" s="1862"/>
    </row>
    <row customHeight="1" ht="15">
      <c r="A69" s="432"/>
      <c r="B69" s="432"/>
      <c r="C69" s="185"/>
      <c r="D69" s="1830"/>
      <c r="E69" s="1830"/>
      <c r="F69" s="1830"/>
      <c r="G69" s="1830"/>
      <c r="H69" s="1830"/>
      <c r="I69" s="1830"/>
      <c r="J69" s="1830"/>
      <c r="K69" s="1808" t="s">
        <v>104</v>
      </c>
      <c r="L69" s="1738" t="s">
        <v>139</v>
      </c>
      <c r="M69" s="820" t="s">
        <v>308</v>
      </c>
      <c r="N69" s="821"/>
      <c r="O69" s="613" t="s">
        <v>309</v>
      </c>
      <c r="P69" s="613" t="str">
        <f>$E$13</f>
        <v>Производство тепловой энергии. Некомбинированная выработка</v>
      </c>
      <c r="Q69" s="613" t="str">
        <f>IF($F$60="нет","без дифференциации",$I$60)</f>
        <v>Территория 7</v>
      </c>
      <c r="R69" s="613" t="str">
        <f>IF($J$69="нет","без дифференциации",$M$69)</f>
        <v>с. Осинки, ул. Л.Толстого, котельная № 4-10</v>
      </c>
      <c r="S69" s="613"/>
      <c r="T69" s="613"/>
      <c r="U69" s="614"/>
      <c r="V69" s="613"/>
      <c r="W69" s="613"/>
      <c r="X69" s="604"/>
      <c r="Y69" s="604" t="s">
        <v>208</v>
      </c>
      <c r="Z69" s="604">
        <v>1705000</v>
      </c>
      <c r="AA69" s="604"/>
      <c r="AB69" s="604"/>
      <c r="AC69" s="604"/>
      <c r="AD69" s="604"/>
      <c r="AE69" s="604"/>
      <c r="AF69" s="604"/>
      <c r="AG69" s="604"/>
      <c r="AH69" s="604"/>
      <c r="AI69" s="604"/>
      <c r="AJ69" s="604"/>
      <c r="AK69" s="604"/>
      <c r="AL69" s="604"/>
      <c r="AM69" s="1862"/>
    </row>
    <row customHeight="1" ht="15">
      <c r="A70" s="432"/>
      <c r="B70" s="432"/>
      <c r="C70" s="185"/>
      <c r="D70" s="1830"/>
      <c r="E70" s="1830"/>
      <c r="F70" s="1830"/>
      <c r="G70" s="1830"/>
      <c r="H70" s="1830"/>
      <c r="I70" s="1830"/>
      <c r="J70" s="1830"/>
      <c r="K70" s="1808" t="s">
        <v>104</v>
      </c>
      <c r="L70" s="1738" t="s">
        <v>144</v>
      </c>
      <c r="M70" s="820" t="s">
        <v>310</v>
      </c>
      <c r="N70" s="821"/>
      <c r="O70" s="613" t="s">
        <v>311</v>
      </c>
      <c r="P70" s="613" t="str">
        <f>$E$13</f>
        <v>Производство тепловой энергии. Некомбинированная выработка</v>
      </c>
      <c r="Q70" s="613" t="str">
        <f>IF($F$60="нет","без дифференциации",$I$60)</f>
        <v>Территория 7</v>
      </c>
      <c r="R70" s="613" t="str">
        <f>IF($J$70="нет","без дифференциации",$M$70)</f>
        <v>с. Осинки, ул. Комсомольская, 1, котельная № 4-11</v>
      </c>
      <c r="S70" s="613"/>
      <c r="T70" s="613"/>
      <c r="U70" s="614"/>
      <c r="V70" s="613"/>
      <c r="W70" s="613"/>
      <c r="X70" s="604"/>
      <c r="Y70" s="604" t="s">
        <v>208</v>
      </c>
      <c r="Z70" s="604">
        <v>1705000</v>
      </c>
      <c r="AA70" s="604"/>
      <c r="AB70" s="604"/>
      <c r="AC70" s="604"/>
      <c r="AD70" s="604"/>
      <c r="AE70" s="604"/>
      <c r="AF70" s="604"/>
      <c r="AG70" s="604"/>
      <c r="AH70" s="604"/>
      <c r="AI70" s="604"/>
      <c r="AJ70" s="604"/>
      <c r="AK70" s="604"/>
      <c r="AL70" s="604"/>
      <c r="AM70" s="1862"/>
    </row>
    <row customHeight="1" ht="15">
      <c r="A71" s="432"/>
      <c r="B71" s="432"/>
      <c r="C71" s="185"/>
      <c r="D71" s="1830"/>
      <c r="E71" s="1830"/>
      <c r="F71" s="1830"/>
      <c r="G71" s="1830"/>
      <c r="H71" s="1830"/>
      <c r="I71" s="1830"/>
      <c r="J71" s="1830"/>
      <c r="K71" s="1808" t="s">
        <v>104</v>
      </c>
      <c r="L71" s="1738" t="s">
        <v>149</v>
      </c>
      <c r="M71" s="820" t="s">
        <v>312</v>
      </c>
      <c r="N71" s="821"/>
      <c r="O71" s="613" t="s">
        <v>313</v>
      </c>
      <c r="P71" s="613" t="str">
        <f>$E$13</f>
        <v>Производство тепловой энергии. Некомбинированная выработка</v>
      </c>
      <c r="Q71" s="613" t="str">
        <f>IF($F$60="нет","без дифференциации",$I$60)</f>
        <v>Территория 7</v>
      </c>
      <c r="R71" s="613" t="str">
        <f>IF($J$71="нет","без дифференциации",$M$71)</f>
        <v>с. Осинки, ул. Комсомольская, 2, котельная № 4-12</v>
      </c>
      <c r="S71" s="613"/>
      <c r="T71" s="613"/>
      <c r="U71" s="614"/>
      <c r="V71" s="613"/>
      <c r="W71" s="613"/>
      <c r="X71" s="604"/>
      <c r="Y71" s="604" t="s">
        <v>208</v>
      </c>
      <c r="Z71" s="604">
        <v>1705000</v>
      </c>
      <c r="AA71" s="604"/>
      <c r="AB71" s="604"/>
      <c r="AC71" s="604"/>
      <c r="AD71" s="604"/>
      <c r="AE71" s="604"/>
      <c r="AF71" s="604"/>
      <c r="AG71" s="604"/>
      <c r="AH71" s="604"/>
      <c r="AI71" s="604"/>
      <c r="AJ71" s="604"/>
      <c r="AK71" s="604"/>
      <c r="AL71" s="604"/>
      <c r="AM71" s="1862"/>
    </row>
    <row customHeight="1" ht="15">
      <c r="A72" s="432"/>
      <c r="B72" s="432"/>
      <c r="C72" s="185"/>
      <c r="D72" s="1830"/>
      <c r="E72" s="1830"/>
      <c r="F72" s="1830"/>
      <c r="G72" s="1830"/>
      <c r="H72" s="1830"/>
      <c r="I72" s="1830"/>
      <c r="J72" s="1830"/>
      <c r="K72" s="1808" t="s">
        <v>104</v>
      </c>
      <c r="L72" s="1738" t="s">
        <v>154</v>
      </c>
      <c r="M72" s="820" t="s">
        <v>314</v>
      </c>
      <c r="N72" s="821"/>
      <c r="O72" s="613" t="s">
        <v>315</v>
      </c>
      <c r="P72" s="613" t="str">
        <f>$E$13</f>
        <v>Производство тепловой энергии. Некомбинированная выработка</v>
      </c>
      <c r="Q72" s="613" t="str">
        <f>IF($F$60="нет","без дифференциации",$I$60)</f>
        <v>Территория 7</v>
      </c>
      <c r="R72" s="613" t="str">
        <f>IF($J$72="нет","без дифференциации",$M$72)</f>
        <v>с. Осинки, ул. Комсомольская, 3, котельная № 4-13</v>
      </c>
      <c r="S72" s="613"/>
      <c r="T72" s="613"/>
      <c r="U72" s="614"/>
      <c r="V72" s="613"/>
      <c r="W72" s="613"/>
      <c r="X72" s="604"/>
      <c r="Y72" s="604" t="s">
        <v>208</v>
      </c>
      <c r="Z72" s="604">
        <v>1705000</v>
      </c>
      <c r="AA72" s="604"/>
      <c r="AB72" s="604"/>
      <c r="AC72" s="604"/>
      <c r="AD72" s="604"/>
      <c r="AE72" s="604"/>
      <c r="AF72" s="604"/>
      <c r="AG72" s="604"/>
      <c r="AH72" s="604"/>
      <c r="AI72" s="604"/>
      <c r="AJ72" s="604"/>
      <c r="AK72" s="604"/>
      <c r="AL72" s="604"/>
      <c r="AM72" s="1862"/>
    </row>
    <row customHeight="1" ht="15">
      <c r="A73" s="432"/>
      <c r="B73" s="432"/>
      <c r="C73" s="185"/>
      <c r="D73" s="1830"/>
      <c r="E73" s="1830"/>
      <c r="F73" s="1830"/>
      <c r="G73" s="1830"/>
      <c r="H73" s="1830"/>
      <c r="I73" s="1830"/>
      <c r="J73" s="1830"/>
      <c r="K73" s="1808" t="s">
        <v>104</v>
      </c>
      <c r="L73" s="1738" t="s">
        <v>159</v>
      </c>
      <c r="M73" s="820" t="s">
        <v>316</v>
      </c>
      <c r="N73" s="821"/>
      <c r="O73" s="613" t="s">
        <v>317</v>
      </c>
      <c r="P73" s="613" t="str">
        <f>$E$13</f>
        <v>Производство тепловой энергии. Некомбинированная выработка</v>
      </c>
      <c r="Q73" s="613" t="str">
        <f>IF($F$60="нет","без дифференциации",$I$60)</f>
        <v>Территория 7</v>
      </c>
      <c r="R73" s="613" t="str">
        <f>IF($J$73="нет","без дифференциации",$M$73)</f>
        <v>с. Осинки, ул. Комсомольская, 42, котельная № 4-14</v>
      </c>
      <c r="S73" s="613"/>
      <c r="T73" s="613"/>
      <c r="U73" s="614"/>
      <c r="V73" s="613"/>
      <c r="W73" s="613"/>
      <c r="X73" s="604"/>
      <c r="Y73" s="604" t="s">
        <v>208</v>
      </c>
      <c r="Z73" s="604">
        <v>1705000</v>
      </c>
      <c r="AA73" s="604"/>
      <c r="AB73" s="604"/>
      <c r="AC73" s="604"/>
      <c r="AD73" s="604"/>
      <c r="AE73" s="604"/>
      <c r="AF73" s="604"/>
      <c r="AG73" s="604"/>
      <c r="AH73" s="604"/>
      <c r="AI73" s="604"/>
      <c r="AJ73" s="604"/>
      <c r="AK73" s="604"/>
      <c r="AL73" s="604"/>
      <c r="AM73" s="1862"/>
    </row>
    <row customHeight="1" ht="15">
      <c r="A74" s="432"/>
      <c r="B74" s="432"/>
      <c r="C74" s="185"/>
      <c r="D74" s="1830"/>
      <c r="E74" s="1830"/>
      <c r="F74" s="1830"/>
      <c r="G74" s="1830"/>
      <c r="H74" s="1830"/>
      <c r="I74" s="1830"/>
      <c r="J74" s="1830"/>
      <c r="K74" s="1808" t="s">
        <v>104</v>
      </c>
      <c r="L74" s="1738" t="s">
        <v>164</v>
      </c>
      <c r="M74" s="820" t="s">
        <v>318</v>
      </c>
      <c r="N74" s="821"/>
      <c r="O74" s="613" t="s">
        <v>319</v>
      </c>
      <c r="P74" s="613" t="str">
        <f>$E$13</f>
        <v>Производство тепловой энергии. Некомбинированная выработка</v>
      </c>
      <c r="Q74" s="613" t="str">
        <f>IF($F$60="нет","без дифференциации",$I$60)</f>
        <v>Территория 7</v>
      </c>
      <c r="R74" s="613" t="str">
        <f>IF($J$74="нет","без дифференциации",$M$74)</f>
        <v>с. Ольгино, ул. Северная, 7а, котельная № 4-15</v>
      </c>
      <c r="S74" s="613"/>
      <c r="T74" s="613"/>
      <c r="U74" s="614"/>
      <c r="V74" s="613"/>
      <c r="W74" s="613"/>
      <c r="X74" s="604"/>
      <c r="Y74" s="604" t="s">
        <v>208</v>
      </c>
      <c r="Z74" s="604">
        <v>1705000</v>
      </c>
      <c r="AA74" s="604"/>
      <c r="AB74" s="604"/>
      <c r="AC74" s="604"/>
      <c r="AD74" s="604"/>
      <c r="AE74" s="604"/>
      <c r="AF74" s="604"/>
      <c r="AG74" s="604"/>
      <c r="AH74" s="604"/>
      <c r="AI74" s="604"/>
      <c r="AJ74" s="604"/>
      <c r="AK74" s="604"/>
      <c r="AL74" s="604"/>
      <c r="AM74" s="1862"/>
    </row>
    <row customHeight="1" ht="15">
      <c r="A75" s="432"/>
      <c r="B75" s="432"/>
      <c r="C75" s="185"/>
      <c r="D75" s="1830"/>
      <c r="E75" s="1830"/>
      <c r="F75" s="1830"/>
      <c r="G75" s="1830"/>
      <c r="H75" s="1830"/>
      <c r="I75" s="1830"/>
      <c r="J75" s="1830"/>
      <c r="K75" s="1808" t="s">
        <v>104</v>
      </c>
      <c r="L75" s="1738" t="s">
        <v>169</v>
      </c>
      <c r="M75" s="820" t="s">
        <v>320</v>
      </c>
      <c r="N75" s="821"/>
      <c r="O75" s="613" t="s">
        <v>321</v>
      </c>
      <c r="P75" s="613" t="str">
        <f>$E$13</f>
        <v>Производство тепловой энергии. Некомбинированная выработка</v>
      </c>
      <c r="Q75" s="613" t="str">
        <f>IF($F$60="нет","без дифференциации",$I$60)</f>
        <v>Территория 7</v>
      </c>
      <c r="R75" s="613" t="str">
        <f>IF($J$75="нет","без дифференциации",$M$75)</f>
        <v>с. Прибой, ул. Гаражная, 4, котельная № 4-16</v>
      </c>
      <c r="S75" s="613"/>
      <c r="T75" s="613"/>
      <c r="U75" s="614"/>
      <c r="V75" s="613"/>
      <c r="W75" s="613"/>
      <c r="X75" s="604"/>
      <c r="Y75" s="604" t="s">
        <v>208</v>
      </c>
      <c r="Z75" s="604">
        <v>1705000</v>
      </c>
      <c r="AA75" s="604"/>
      <c r="AB75" s="604"/>
      <c r="AC75" s="604"/>
      <c r="AD75" s="604"/>
      <c r="AE75" s="604"/>
      <c r="AF75" s="604"/>
      <c r="AG75" s="604"/>
      <c r="AH75" s="604"/>
      <c r="AI75" s="604"/>
      <c r="AJ75" s="604"/>
      <c r="AK75" s="604"/>
      <c r="AL75" s="604"/>
      <c r="AM75" s="1862"/>
    </row>
    <row customHeight="1" ht="15">
      <c r="A76" s="432"/>
      <c r="B76" s="432"/>
      <c r="C76" s="185"/>
      <c r="D76" s="1830"/>
      <c r="E76" s="1830"/>
      <c r="F76" s="1830"/>
      <c r="G76" s="1830"/>
      <c r="H76" s="1830"/>
      <c r="I76" s="1830"/>
      <c r="J76" s="1830"/>
      <c r="K76" s="1808" t="s">
        <v>104</v>
      </c>
      <c r="L76" s="1738" t="s">
        <v>174</v>
      </c>
      <c r="M76" s="820" t="s">
        <v>322</v>
      </c>
      <c r="N76" s="821"/>
      <c r="O76" s="613" t="s">
        <v>323</v>
      </c>
      <c r="P76" s="613" t="str">
        <f>$E$13</f>
        <v>Производство тепловой энергии. Некомбинированная выработка</v>
      </c>
      <c r="Q76" s="613" t="str">
        <f>IF($F$60="нет","без дифференциации",$I$60)</f>
        <v>Территория 7</v>
      </c>
      <c r="R76" s="613" t="str">
        <f>IF($J$76="нет","без дифференциации",$M$76)</f>
        <v>с. Прибой, ул. Овражная, 4, котельная № 4-17</v>
      </c>
      <c r="S76" s="613"/>
      <c r="T76" s="613"/>
      <c r="U76" s="614"/>
      <c r="V76" s="613"/>
      <c r="W76" s="613"/>
      <c r="X76" s="604"/>
      <c r="Y76" s="604" t="s">
        <v>208</v>
      </c>
      <c r="Z76" s="604">
        <v>1705000</v>
      </c>
      <c r="AA76" s="604"/>
      <c r="AB76" s="604"/>
      <c r="AC76" s="604"/>
      <c r="AD76" s="604"/>
      <c r="AE76" s="604"/>
      <c r="AF76" s="604"/>
      <c r="AG76" s="604"/>
      <c r="AH76" s="604"/>
      <c r="AI76" s="604"/>
      <c r="AJ76" s="604"/>
      <c r="AK76" s="604"/>
      <c r="AL76" s="604"/>
      <c r="AM76" s="1862"/>
    </row>
    <row customHeight="1" ht="15">
      <c r="A77" s="432"/>
      <c r="B77" s="432"/>
      <c r="C77" s="185"/>
      <c r="D77" s="1830"/>
      <c r="E77" s="1830"/>
      <c r="F77" s="1830"/>
      <c r="G77" s="1830"/>
      <c r="H77" s="1830"/>
      <c r="I77" s="1830"/>
      <c r="J77" s="1830"/>
      <c r="K77" s="1808" t="s">
        <v>104</v>
      </c>
      <c r="L77" s="1738" t="s">
        <v>179</v>
      </c>
      <c r="M77" s="820" t="s">
        <v>324</v>
      </c>
      <c r="N77" s="821"/>
      <c r="O77" s="613" t="s">
        <v>325</v>
      </c>
      <c r="P77" s="613" t="str">
        <f>$E$13</f>
        <v>Производство тепловой энергии. Некомбинированная выработка</v>
      </c>
      <c r="Q77" s="613" t="str">
        <f>IF($F$60="нет","без дифференциации",$I$60)</f>
        <v>Территория 7</v>
      </c>
      <c r="R77" s="613" t="str">
        <f>IF($J$77="нет","без дифференциации",$M$77)</f>
        <v>с. Екатериновка, ул. Фабричная, 25А, котельная № 4-19</v>
      </c>
      <c r="S77" s="613"/>
      <c r="T77" s="613"/>
      <c r="U77" s="614"/>
      <c r="V77" s="613"/>
      <c r="W77" s="613"/>
      <c r="X77" s="604"/>
      <c r="Y77" s="604" t="s">
        <v>208</v>
      </c>
      <c r="Z77" s="604">
        <v>1705000</v>
      </c>
      <c r="AA77" s="604"/>
      <c r="AB77" s="604"/>
      <c r="AC77" s="604"/>
      <c r="AD77" s="604"/>
      <c r="AE77" s="604"/>
      <c r="AF77" s="604"/>
      <c r="AG77" s="604"/>
      <c r="AH77" s="604"/>
      <c r="AI77" s="604"/>
      <c r="AJ77" s="604"/>
      <c r="AK77" s="604"/>
      <c r="AL77" s="604"/>
      <c r="AM77" s="1862"/>
    </row>
    <row customHeight="1" ht="15">
      <c r="A78" s="432"/>
      <c r="B78" s="432"/>
      <c r="C78" s="185"/>
      <c r="D78" s="1830"/>
      <c r="E78" s="1830"/>
      <c r="F78" s="1830"/>
      <c r="G78" s="1830"/>
      <c r="H78" s="1830"/>
      <c r="I78" s="1830"/>
      <c r="J78" s="1830"/>
      <c r="K78" s="1808" t="s">
        <v>104</v>
      </c>
      <c r="L78" s="1738" t="s">
        <v>184</v>
      </c>
      <c r="M78" s="820" t="s">
        <v>326</v>
      </c>
      <c r="N78" s="821"/>
      <c r="O78" s="613" t="s">
        <v>327</v>
      </c>
      <c r="P78" s="613" t="str">
        <f>$E$13</f>
        <v>Производство тепловой энергии. Некомбинированная выработка</v>
      </c>
      <c r="Q78" s="613" t="str">
        <f>IF($F$60="нет","без дифференциации",$I$60)</f>
        <v>Территория 7</v>
      </c>
      <c r="R78" s="613" t="str">
        <f>IF($J$78="нет","без дифференциации",$M$78)</f>
        <v>с. Екатериновка, ул. Фабричная, 40А, котельная № 4-20</v>
      </c>
      <c r="S78" s="613"/>
      <c r="T78" s="613"/>
      <c r="U78" s="614"/>
      <c r="V78" s="613"/>
      <c r="W78" s="613"/>
      <c r="X78" s="604"/>
      <c r="Y78" s="604" t="s">
        <v>208</v>
      </c>
      <c r="Z78" s="604">
        <v>1705000</v>
      </c>
      <c r="AA78" s="604"/>
      <c r="AB78" s="604"/>
      <c r="AC78" s="604"/>
      <c r="AD78" s="604"/>
      <c r="AE78" s="604"/>
      <c r="AF78" s="604"/>
      <c r="AG78" s="604"/>
      <c r="AH78" s="604"/>
      <c r="AI78" s="604"/>
      <c r="AJ78" s="604"/>
      <c r="AK78" s="604"/>
      <c r="AL78" s="604"/>
      <c r="AM78" s="1862"/>
    </row>
    <row customHeight="1" ht="15">
      <c r="A79" s="432"/>
      <c r="B79" s="432"/>
      <c r="C79" s="185"/>
      <c r="D79" s="1830"/>
      <c r="E79" s="1830"/>
      <c r="F79" s="1830"/>
      <c r="G79" s="1830"/>
      <c r="H79" s="1830"/>
      <c r="I79" s="1830"/>
      <c r="J79" s="1830"/>
      <c r="K79" s="1808" t="s">
        <v>104</v>
      </c>
      <c r="L79" s="1738" t="s">
        <v>189</v>
      </c>
      <c r="M79" s="820" t="s">
        <v>328</v>
      </c>
      <c r="N79" s="821"/>
      <c r="O79" s="613" t="s">
        <v>329</v>
      </c>
      <c r="P79" s="613" t="str">
        <f>$E$13</f>
        <v>Производство тепловой энергии. Некомбинированная выработка</v>
      </c>
      <c r="Q79" s="613" t="str">
        <f>IF($F$60="нет","без дифференциации",$I$60)</f>
        <v>Территория 7</v>
      </c>
      <c r="R79" s="613" t="str">
        <f>IF($J$79="нет","без дифференциации",$M$79)</f>
        <v>ст. Звезда, ул. Железнодорожная, 9А, котельная № 4-21</v>
      </c>
      <c r="S79" s="613"/>
      <c r="T79" s="613"/>
      <c r="U79" s="614"/>
      <c r="V79" s="613"/>
      <c r="W79" s="613"/>
      <c r="X79" s="604"/>
      <c r="Y79" s="604" t="s">
        <v>208</v>
      </c>
      <c r="Z79" s="604">
        <v>1705000</v>
      </c>
      <c r="AA79" s="604"/>
      <c r="AB79" s="604"/>
      <c r="AC79" s="604"/>
      <c r="AD79" s="604"/>
      <c r="AE79" s="604"/>
      <c r="AF79" s="604"/>
      <c r="AG79" s="604"/>
      <c r="AH79" s="604"/>
      <c r="AI79" s="604"/>
      <c r="AJ79" s="604"/>
      <c r="AK79" s="604"/>
      <c r="AL79" s="604"/>
      <c r="AM79" s="1862"/>
    </row>
    <row customHeight="1" ht="15">
      <c r="A80" s="432"/>
      <c r="B80" s="432"/>
      <c r="C80" s="185"/>
      <c r="D80" s="1830"/>
      <c r="E80" s="1830"/>
      <c r="F80" s="1830"/>
      <c r="G80" s="1830"/>
      <c r="H80" s="1830"/>
      <c r="I80" s="1830"/>
      <c r="J80" s="1830"/>
      <c r="K80" s="1808" t="s">
        <v>104</v>
      </c>
      <c r="L80" s="1738" t="s">
        <v>330</v>
      </c>
      <c r="M80" s="820" t="s">
        <v>331</v>
      </c>
      <c r="N80" s="821"/>
      <c r="O80" s="613" t="s">
        <v>332</v>
      </c>
      <c r="P80" s="613" t="str">
        <f>$E$13</f>
        <v>Производство тепловой энергии. Некомбинированная выработка</v>
      </c>
      <c r="Q80" s="613" t="str">
        <f>IF($F$60="нет","без дифференциации",$I$60)</f>
        <v>Территория 7</v>
      </c>
      <c r="R80" s="613" t="str">
        <f>IF($J$80="нет","без дифференциации",$M$80)</f>
        <v>с. Натальино, ул. Школьная, 13А, котельная № 4-22</v>
      </c>
      <c r="S80" s="613"/>
      <c r="T80" s="613"/>
      <c r="U80" s="614"/>
      <c r="V80" s="613"/>
      <c r="W80" s="613"/>
      <c r="X80" s="604"/>
      <c r="Y80" s="604" t="s">
        <v>208</v>
      </c>
      <c r="Z80" s="604">
        <v>1705000</v>
      </c>
      <c r="AA80" s="604"/>
      <c r="AB80" s="604"/>
      <c r="AC80" s="604"/>
      <c r="AD80" s="604"/>
      <c r="AE80" s="604"/>
      <c r="AF80" s="604"/>
      <c r="AG80" s="604"/>
      <c r="AH80" s="604"/>
      <c r="AI80" s="604"/>
      <c r="AJ80" s="604"/>
      <c r="AK80" s="604"/>
      <c r="AL80" s="604"/>
      <c r="AM80" s="1862"/>
    </row>
    <row customHeight="1" ht="15">
      <c r="A81" s="432"/>
      <c r="B81" s="432"/>
      <c r="C81" s="185"/>
      <c r="D81" s="1830"/>
      <c r="E81" s="1830"/>
      <c r="F81" s="1830"/>
      <c r="G81" s="1830"/>
      <c r="H81" s="1830"/>
      <c r="I81" s="1830"/>
      <c r="J81" s="1830"/>
      <c r="K81" s="1808" t="s">
        <v>104</v>
      </c>
      <c r="L81" s="1738" t="s">
        <v>333</v>
      </c>
      <c r="M81" s="820" t="s">
        <v>334</v>
      </c>
      <c r="N81" s="821"/>
      <c r="O81" s="613" t="s">
        <v>335</v>
      </c>
      <c r="P81" s="613" t="str">
        <f>$E$13</f>
        <v>Производство тепловой энергии. Некомбинированная выработка</v>
      </c>
      <c r="Q81" s="613" t="str">
        <f>IF($F$60="нет","без дифференциации",$I$60)</f>
        <v>Территория 7</v>
      </c>
      <c r="R81" s="613" t="str">
        <f>IF($J$81="нет","без дифференциации",$M$81)</f>
        <v>с. Сосновка,  котельная № 4-23</v>
      </c>
      <c r="S81" s="613"/>
      <c r="T81" s="613"/>
      <c r="U81" s="614"/>
      <c r="V81" s="613"/>
      <c r="W81" s="613"/>
      <c r="X81" s="604"/>
      <c r="Y81" s="604" t="s">
        <v>208</v>
      </c>
      <c r="Z81" s="604">
        <v>1705000</v>
      </c>
      <c r="AA81" s="604"/>
      <c r="AB81" s="604"/>
      <c r="AC81" s="604"/>
      <c r="AD81" s="604"/>
      <c r="AE81" s="604"/>
      <c r="AF81" s="604"/>
      <c r="AG81" s="604"/>
      <c r="AH81" s="604"/>
      <c r="AI81" s="604"/>
      <c r="AJ81" s="604"/>
      <c r="AK81" s="604"/>
      <c r="AL81" s="604"/>
      <c r="AM81" s="1862"/>
    </row>
    <row customHeight="1" ht="15">
      <c r="A82" s="432"/>
      <c r="B82" s="432"/>
      <c r="C82" s="185"/>
      <c r="D82" s="1830"/>
      <c r="E82" s="1830"/>
      <c r="F82" s="1830"/>
      <c r="G82" s="1830"/>
      <c r="H82" s="1830"/>
      <c r="I82" s="1830"/>
      <c r="J82" s="1830"/>
      <c r="K82" s="1808" t="s">
        <v>104</v>
      </c>
      <c r="L82" s="1738" t="s">
        <v>336</v>
      </c>
      <c r="M82" s="820" t="s">
        <v>337</v>
      </c>
      <c r="N82" s="821"/>
      <c r="O82" s="613" t="s">
        <v>338</v>
      </c>
      <c r="P82" s="613" t="str">
        <f>$E$13</f>
        <v>Производство тепловой энергии. Некомбинированная выработка</v>
      </c>
      <c r="Q82" s="613" t="str">
        <f>IF($F$60="нет","без дифференциации",$I$60)</f>
        <v>Территория 7</v>
      </c>
      <c r="R82" s="613" t="str">
        <f>IF($J$82="нет","без дифференциации",$M$82)</f>
        <v>с. Красноселки, ул. Центральная, 6А, котельная № 4-24</v>
      </c>
      <c r="S82" s="613"/>
      <c r="T82" s="613"/>
      <c r="U82" s="614"/>
      <c r="V82" s="613"/>
      <c r="W82" s="613"/>
      <c r="X82" s="604"/>
      <c r="Y82" s="604" t="s">
        <v>208</v>
      </c>
      <c r="Z82" s="604">
        <v>1705000</v>
      </c>
      <c r="AA82" s="604"/>
      <c r="AB82" s="604"/>
      <c r="AC82" s="604"/>
      <c r="AD82" s="604"/>
      <c r="AE82" s="604"/>
      <c r="AF82" s="604"/>
      <c r="AG82" s="604"/>
      <c r="AH82" s="604"/>
      <c r="AI82" s="604"/>
      <c r="AJ82" s="604"/>
      <c r="AK82" s="604"/>
      <c r="AL82" s="604"/>
      <c r="AM82" s="1862"/>
    </row>
    <row customHeight="1" ht="15">
      <c r="A83" s="432"/>
      <c r="B83" s="432"/>
      <c r="C83" s="185"/>
      <c r="D83" s="1830"/>
      <c r="E83" s="1830"/>
      <c r="F83" s="1830"/>
      <c r="G83" s="1830"/>
      <c r="H83" s="1830"/>
      <c r="I83" s="1830"/>
      <c r="J83" s="1830"/>
      <c r="K83" s="1808" t="s">
        <v>104</v>
      </c>
      <c r="L83" s="1738" t="s">
        <v>339</v>
      </c>
      <c r="M83" s="820" t="s">
        <v>340</v>
      </c>
      <c r="N83" s="821"/>
      <c r="O83" s="613" t="s">
        <v>341</v>
      </c>
      <c r="P83" s="613" t="str">
        <f>$E$13</f>
        <v>Производство тепловой энергии. Некомбинированная выработка</v>
      </c>
      <c r="Q83" s="613" t="str">
        <f>IF($F$60="нет","без дифференциации",$I$60)</f>
        <v>Территория 7</v>
      </c>
      <c r="R83" s="613" t="str">
        <f>IF($J$83="нет","без дифференциации",$M$83)</f>
        <v>с. Переволоки, ул. Центральная, 33, 35, котельная № 4-28</v>
      </c>
      <c r="S83" s="613"/>
      <c r="T83" s="613"/>
      <c r="U83" s="614"/>
      <c r="V83" s="613"/>
      <c r="W83" s="613"/>
      <c r="X83" s="604"/>
      <c r="Y83" s="604" t="s">
        <v>208</v>
      </c>
      <c r="Z83" s="604">
        <v>1705000</v>
      </c>
      <c r="AA83" s="604"/>
      <c r="AB83" s="604"/>
      <c r="AC83" s="604"/>
      <c r="AD83" s="604"/>
      <c r="AE83" s="604"/>
      <c r="AF83" s="604"/>
      <c r="AG83" s="604"/>
      <c r="AH83" s="604"/>
      <c r="AI83" s="604"/>
      <c r="AJ83" s="604"/>
      <c r="AK83" s="604"/>
      <c r="AL83" s="604"/>
      <c r="AM83" s="1862"/>
    </row>
    <row customHeight="1" ht="15">
      <c r="A84" s="432"/>
      <c r="B84" s="432"/>
      <c r="C84" s="185"/>
      <c r="D84" s="1830"/>
      <c r="E84" s="1830"/>
      <c r="F84" s="1830"/>
      <c r="G84" s="1830"/>
      <c r="H84" s="1830"/>
      <c r="I84" s="1830"/>
      <c r="J84" s="1830"/>
      <c r="K84" s="1808" t="s">
        <v>104</v>
      </c>
      <c r="L84" s="1738" t="s">
        <v>342</v>
      </c>
      <c r="M84" s="820" t="s">
        <v>343</v>
      </c>
      <c r="N84" s="821"/>
      <c r="O84" s="613" t="s">
        <v>344</v>
      </c>
      <c r="P84" s="613" t="str">
        <f>$E$13</f>
        <v>Производство тепловой энергии. Некомбинированная выработка</v>
      </c>
      <c r="Q84" s="613" t="str">
        <f>IF($F$60="нет","без дифференциации",$I$60)</f>
        <v>Территория 7</v>
      </c>
      <c r="R84" s="613" t="str">
        <f>IF($J$84="нет","без дифференциации",$M$84)</f>
        <v>с. Переволоки, ул. Центральная, 37, 39, котельная № 4-29</v>
      </c>
      <c r="S84" s="613"/>
      <c r="T84" s="613"/>
      <c r="U84" s="614"/>
      <c r="V84" s="613"/>
      <c r="W84" s="613"/>
      <c r="X84" s="604"/>
      <c r="Y84" s="604" t="s">
        <v>208</v>
      </c>
      <c r="Z84" s="604">
        <v>1705000</v>
      </c>
      <c r="AA84" s="604"/>
      <c r="AB84" s="604"/>
      <c r="AC84" s="604"/>
      <c r="AD84" s="604"/>
      <c r="AE84" s="604"/>
      <c r="AF84" s="604"/>
      <c r="AG84" s="604"/>
      <c r="AH84" s="604"/>
      <c r="AI84" s="604"/>
      <c r="AJ84" s="604"/>
      <c r="AK84" s="604"/>
      <c r="AL84" s="604"/>
      <c r="AM84" s="1862"/>
    </row>
    <row customHeight="1" ht="15">
      <c r="A85" s="432"/>
      <c r="B85" s="432"/>
      <c r="C85" s="185"/>
      <c r="D85" s="1830"/>
      <c r="E85" s="1830"/>
      <c r="F85" s="1830"/>
      <c r="G85" s="1830"/>
      <c r="H85" s="1830"/>
      <c r="I85" s="1830"/>
      <c r="J85" s="1830"/>
      <c r="K85" s="1808" t="s">
        <v>104</v>
      </c>
      <c r="L85" s="1738" t="s">
        <v>345</v>
      </c>
      <c r="M85" s="820" t="s">
        <v>346</v>
      </c>
      <c r="N85" s="821"/>
      <c r="O85" s="613" t="s">
        <v>347</v>
      </c>
      <c r="P85" s="613" t="str">
        <f>$E$13</f>
        <v>Производство тепловой энергии. Некомбинированная выработка</v>
      </c>
      <c r="Q85" s="613" t="str">
        <f>IF($F$60="нет","без дифференциации",$I$60)</f>
        <v>Территория 7</v>
      </c>
      <c r="R85" s="613" t="str">
        <f>IF($J$85="нет","без дифференциации",$M$85)</f>
        <v>с. Переволоки, ул. Центральная, (сдк), котельная № 4-30</v>
      </c>
      <c r="S85" s="613"/>
      <c r="T85" s="613"/>
      <c r="U85" s="614"/>
      <c r="V85" s="613"/>
      <c r="W85" s="613"/>
      <c r="X85" s="604"/>
      <c r="Y85" s="604" t="s">
        <v>208</v>
      </c>
      <c r="Z85" s="604">
        <v>1705000</v>
      </c>
      <c r="AA85" s="604"/>
      <c r="AB85" s="604"/>
      <c r="AC85" s="604"/>
      <c r="AD85" s="604"/>
      <c r="AE85" s="604"/>
      <c r="AF85" s="604"/>
      <c r="AG85" s="604"/>
      <c r="AH85" s="604"/>
      <c r="AI85" s="604"/>
      <c r="AJ85" s="604"/>
      <c r="AK85" s="604"/>
      <c r="AL85" s="604"/>
      <c r="AM85" s="1862"/>
    </row>
    <row customHeight="1" ht="15">
      <c r="A86" s="432"/>
      <c r="B86" s="432"/>
      <c r="C86" s="185"/>
      <c r="D86" s="1830"/>
      <c r="E86" s="1830"/>
      <c r="F86" s="1830"/>
      <c r="G86" s="1830"/>
      <c r="H86" s="1830"/>
      <c r="I86" s="1830"/>
      <c r="J86" s="1830"/>
      <c r="K86" s="1808" t="s">
        <v>104</v>
      </c>
      <c r="L86" s="1738" t="s">
        <v>348</v>
      </c>
      <c r="M86" s="820" t="s">
        <v>349</v>
      </c>
      <c r="N86" s="821"/>
      <c r="O86" s="613" t="s">
        <v>350</v>
      </c>
      <c r="P86" s="613" t="str">
        <f>$E$13</f>
        <v>Производство тепловой энергии. Некомбинированная выработка</v>
      </c>
      <c r="Q86" s="613" t="str">
        <f>IF($F$60="нет","без дифференциации",$I$60)</f>
        <v>Территория 7</v>
      </c>
      <c r="R86" s="613" t="str">
        <f>IF($J$86="нет","без дифференциации",$M$86)</f>
        <v>с. Переволоки, ул. Школьная, (школа, д/с), котельная № 4-31</v>
      </c>
      <c r="S86" s="613"/>
      <c r="T86" s="613"/>
      <c r="U86" s="614"/>
      <c r="V86" s="613"/>
      <c r="W86" s="613"/>
      <c r="X86" s="604"/>
      <c r="Y86" s="604" t="s">
        <v>208</v>
      </c>
      <c r="Z86" s="604">
        <v>1705000</v>
      </c>
      <c r="AA86" s="604"/>
      <c r="AB86" s="604"/>
      <c r="AC86" s="604"/>
      <c r="AD86" s="604"/>
      <c r="AE86" s="604"/>
      <c r="AF86" s="604"/>
      <c r="AG86" s="604"/>
      <c r="AH86" s="604"/>
      <c r="AI86" s="604"/>
      <c r="AJ86" s="604"/>
      <c r="AK86" s="604"/>
      <c r="AL86" s="604"/>
      <c r="AM86" s="1862"/>
    </row>
    <row customHeight="1" ht="15">
      <c r="A87" s="432"/>
      <c r="B87" s="432"/>
      <c r="C87" s="185"/>
      <c r="D87" s="1830"/>
      <c r="E87" s="1830"/>
      <c r="F87" s="1830"/>
      <c r="G87" s="1830"/>
      <c r="H87" s="1830"/>
      <c r="I87" s="1830"/>
      <c r="J87" s="1830"/>
      <c r="K87" s="1808" t="s">
        <v>104</v>
      </c>
      <c r="L87" s="1738" t="s">
        <v>351</v>
      </c>
      <c r="M87" s="820" t="s">
        <v>352</v>
      </c>
      <c r="N87" s="821"/>
      <c r="O87" s="613" t="s">
        <v>353</v>
      </c>
      <c r="P87" s="613" t="str">
        <f>$E$13</f>
        <v>Производство тепловой энергии. Некомбинированная выработка</v>
      </c>
      <c r="Q87" s="613" t="str">
        <f>IF($F$60="нет","без дифференциации",$I$60)</f>
        <v>Территория 7</v>
      </c>
      <c r="R87" s="613" t="str">
        <f>IF($J$87="нет","без дифференциации",$M$87)</f>
        <v>с. С. Залесье, д.3, котельная № 4-32</v>
      </c>
      <c r="S87" s="613"/>
      <c r="T87" s="613"/>
      <c r="U87" s="614"/>
      <c r="V87" s="613"/>
      <c r="W87" s="613"/>
      <c r="X87" s="604"/>
      <c r="Y87" s="604" t="s">
        <v>208</v>
      </c>
      <c r="Z87" s="604">
        <v>1705000</v>
      </c>
      <c r="AA87" s="604"/>
      <c r="AB87" s="604"/>
      <c r="AC87" s="604"/>
      <c r="AD87" s="604"/>
      <c r="AE87" s="604"/>
      <c r="AF87" s="604"/>
      <c r="AG87" s="604"/>
      <c r="AH87" s="604"/>
      <c r="AI87" s="604"/>
      <c r="AJ87" s="604"/>
      <c r="AK87" s="604"/>
      <c r="AL87" s="604"/>
      <c r="AM87" s="1862"/>
    </row>
    <row customHeight="1" ht="15">
      <c r="A88" s="432"/>
      <c r="B88" s="432"/>
      <c r="C88" s="185"/>
      <c r="D88" s="1830"/>
      <c r="E88" s="1830"/>
      <c r="F88" s="1830"/>
      <c r="G88" s="1830"/>
      <c r="H88" s="1830"/>
      <c r="I88" s="1830"/>
      <c r="J88" s="1830"/>
      <c r="K88" s="1808" t="s">
        <v>104</v>
      </c>
      <c r="L88" s="1738" t="s">
        <v>354</v>
      </c>
      <c r="M88" s="820" t="s">
        <v>355</v>
      </c>
      <c r="N88" s="821"/>
      <c r="O88" s="613" t="s">
        <v>356</v>
      </c>
      <c r="P88" s="613" t="str">
        <f>$E$13</f>
        <v>Производство тепловой энергии. Некомбинированная выработка</v>
      </c>
      <c r="Q88" s="613" t="str">
        <f>IF($F$60="нет","без дифференциации",$I$60)</f>
        <v>Территория 7</v>
      </c>
      <c r="R88" s="613" t="str">
        <f>IF($J$88="нет","без дифференциации",$M$88)</f>
        <v>с. Покровка, ул. Центральная, 1А, котельная № 4-33</v>
      </c>
      <c r="S88" s="613"/>
      <c r="T88" s="613"/>
      <c r="U88" s="614"/>
      <c r="V88" s="613"/>
      <c r="W88" s="613"/>
      <c r="X88" s="604"/>
      <c r="Y88" s="604" t="s">
        <v>208</v>
      </c>
      <c r="Z88" s="604">
        <v>1705000</v>
      </c>
      <c r="AA88" s="604"/>
      <c r="AB88" s="604"/>
      <c r="AC88" s="604"/>
      <c r="AD88" s="604"/>
      <c r="AE88" s="604"/>
      <c r="AF88" s="604"/>
      <c r="AG88" s="604"/>
      <c r="AH88" s="604"/>
      <c r="AI88" s="604"/>
      <c r="AJ88" s="604"/>
      <c r="AK88" s="604"/>
      <c r="AL88" s="604"/>
      <c r="AM88" s="1862"/>
    </row>
    <row customHeight="1" ht="15">
      <c r="A89" s="432"/>
      <c r="B89" s="432"/>
      <c r="C89" s="185"/>
      <c r="D89" s="1830"/>
      <c r="E89" s="1830"/>
      <c r="F89" s="1830"/>
      <c r="G89" s="1830"/>
      <c r="H89" s="1830"/>
      <c r="I89" s="1830"/>
      <c r="J89" s="1830"/>
      <c r="K89" s="1808" t="s">
        <v>104</v>
      </c>
      <c r="L89" s="1738" t="s">
        <v>357</v>
      </c>
      <c r="M89" s="820" t="s">
        <v>358</v>
      </c>
      <c r="N89" s="821"/>
      <c r="O89" s="613" t="s">
        <v>359</v>
      </c>
      <c r="P89" s="613" t="str">
        <f>$E$13</f>
        <v>Производство тепловой энергии. Некомбинированная выработка</v>
      </c>
      <c r="Q89" s="613" t="str">
        <f>IF($F$60="нет","без дифференциации",$I$60)</f>
        <v>Территория 7</v>
      </c>
      <c r="R89" s="613" t="str">
        <f>IF($J$89="нет","без дифференциации",$M$89)</f>
        <v>с. Новомихайловка, ул. Центральная, 1, котельная № 4-36</v>
      </c>
      <c r="S89" s="613"/>
      <c r="T89" s="613"/>
      <c r="U89" s="614"/>
      <c r="V89" s="613"/>
      <c r="W89" s="613"/>
      <c r="X89" s="604"/>
      <c r="Y89" s="604" t="s">
        <v>208</v>
      </c>
      <c r="Z89" s="604">
        <v>1705000</v>
      </c>
      <c r="AA89" s="604"/>
      <c r="AB89" s="604"/>
      <c r="AC89" s="604"/>
      <c r="AD89" s="604"/>
      <c r="AE89" s="604"/>
      <c r="AF89" s="604"/>
      <c r="AG89" s="604"/>
      <c r="AH89" s="604"/>
      <c r="AI89" s="604"/>
      <c r="AJ89" s="604"/>
      <c r="AK89" s="604"/>
      <c r="AL89" s="604"/>
      <c r="AM89" s="1862"/>
    </row>
    <row customHeight="1" ht="15">
      <c r="A90" s="432"/>
      <c r="B90" s="432"/>
      <c r="C90" s="185"/>
      <c r="D90" s="1830"/>
      <c r="E90" s="1830"/>
      <c r="F90" s="1830"/>
      <c r="G90" s="1830"/>
      <c r="H90" s="1830"/>
      <c r="I90" s="1830"/>
      <c r="J90" s="1830"/>
      <c r="K90" s="1808" t="s">
        <v>104</v>
      </c>
      <c r="L90" s="1738" t="s">
        <v>360</v>
      </c>
      <c r="M90" s="820" t="s">
        <v>361</v>
      </c>
      <c r="N90" s="821"/>
      <c r="O90" s="613" t="s">
        <v>362</v>
      </c>
      <c r="P90" s="613" t="str">
        <f>$E$13</f>
        <v>Производство тепловой энергии. Некомбинированная выработка</v>
      </c>
      <c r="Q90" s="613" t="str">
        <f>IF($F$60="нет","без дифференциации",$I$60)</f>
        <v>Территория 7</v>
      </c>
      <c r="R90" s="613" t="str">
        <f>IF($J$90="нет","без дифференциации",$M$90)</f>
        <v>с. Новомихайловка, ул. Центральная, 6, котельная № 4-37</v>
      </c>
      <c r="S90" s="613"/>
      <c r="T90" s="613"/>
      <c r="U90" s="614"/>
      <c r="V90" s="613"/>
      <c r="W90" s="613"/>
      <c r="X90" s="604"/>
      <c r="Y90" s="604" t="s">
        <v>208</v>
      </c>
      <c r="Z90" s="604">
        <v>1705000</v>
      </c>
      <c r="AA90" s="604"/>
      <c r="AB90" s="604"/>
      <c r="AC90" s="604"/>
      <c r="AD90" s="604"/>
      <c r="AE90" s="604"/>
      <c r="AF90" s="604"/>
      <c r="AG90" s="604"/>
      <c r="AH90" s="604"/>
      <c r="AI90" s="604"/>
      <c r="AJ90" s="604"/>
      <c r="AK90" s="604"/>
      <c r="AL90" s="604"/>
      <c r="AM90" s="1862"/>
    </row>
    <row customHeight="1" ht="15">
      <c r="A91" s="432"/>
      <c r="B91" s="432"/>
      <c r="C91" s="185"/>
      <c r="D91" s="1830"/>
      <c r="E91" s="1830"/>
      <c r="F91" s="1830"/>
      <c r="G91" s="1830"/>
      <c r="H91" s="1830"/>
      <c r="I91" s="1830"/>
      <c r="J91" s="1830"/>
      <c r="K91" s="1808" t="s">
        <v>104</v>
      </c>
      <c r="L91" s="1738" t="s">
        <v>363</v>
      </c>
      <c r="M91" s="820" t="s">
        <v>364</v>
      </c>
      <c r="N91" s="821"/>
      <c r="O91" s="613" t="s">
        <v>365</v>
      </c>
      <c r="P91" s="613" t="str">
        <f>$E$13</f>
        <v>Производство тепловой энергии. Некомбинированная выработка</v>
      </c>
      <c r="Q91" s="613" t="str">
        <f>IF($F$60="нет","без дифференциации",$I$60)</f>
        <v>Территория 7</v>
      </c>
      <c r="R91" s="613" t="str">
        <f>IF($J$91="нет","без дифференциации",$M$91)</f>
        <v>с. Новомихайловка, ул. Центральная, 14, котельная № 4-38</v>
      </c>
      <c r="S91" s="613"/>
      <c r="T91" s="613"/>
      <c r="U91" s="614"/>
      <c r="V91" s="613"/>
      <c r="W91" s="613"/>
      <c r="X91" s="604"/>
      <c r="Y91" s="604" t="s">
        <v>208</v>
      </c>
      <c r="Z91" s="604">
        <v>1705000</v>
      </c>
      <c r="AA91" s="604"/>
      <c r="AB91" s="604"/>
      <c r="AC91" s="604"/>
      <c r="AD91" s="604"/>
      <c r="AE91" s="604"/>
      <c r="AF91" s="604"/>
      <c r="AG91" s="604"/>
      <c r="AH91" s="604"/>
      <c r="AI91" s="604"/>
      <c r="AJ91" s="604"/>
      <c r="AK91" s="604"/>
      <c r="AL91" s="604"/>
      <c r="AM91" s="1862"/>
    </row>
    <row customHeight="1" ht="15">
      <c r="A92" s="432"/>
      <c r="B92" s="432"/>
      <c r="C92" s="185"/>
      <c r="D92" s="1830"/>
      <c r="E92" s="1830"/>
      <c r="F92" s="1830"/>
      <c r="G92" s="1830"/>
      <c r="H92" s="1830"/>
      <c r="I92" s="1830"/>
      <c r="J92" s="1830"/>
      <c r="K92" s="1808" t="s">
        <v>104</v>
      </c>
      <c r="L92" s="1738" t="s">
        <v>366</v>
      </c>
      <c r="M92" s="820" t="s">
        <v>367</v>
      </c>
      <c r="N92" s="821"/>
      <c r="O92" s="613" t="s">
        <v>368</v>
      </c>
      <c r="P92" s="613" t="str">
        <f>$E$13</f>
        <v>Производство тепловой энергии. Некомбинированная выработка</v>
      </c>
      <c r="Q92" s="613" t="str">
        <f>IF($F$60="нет","без дифференциации",$I$60)</f>
        <v>Территория 7</v>
      </c>
      <c r="R92" s="613" t="str">
        <f>IF($J$92="нет","без дифференциации",$M$92)</f>
        <v>с. Новомихайловка, ул. Фасадная, 3, котельная № 4-39</v>
      </c>
      <c r="S92" s="613"/>
      <c r="T92" s="613"/>
      <c r="U92" s="614"/>
      <c r="V92" s="613"/>
      <c r="W92" s="613"/>
      <c r="X92" s="604"/>
      <c r="Y92" s="604" t="s">
        <v>208</v>
      </c>
      <c r="Z92" s="604">
        <v>1705000</v>
      </c>
      <c r="AA92" s="604"/>
      <c r="AB92" s="604"/>
      <c r="AC92" s="604"/>
      <c r="AD92" s="604"/>
      <c r="AE92" s="604"/>
      <c r="AF92" s="604"/>
      <c r="AG92" s="604"/>
      <c r="AH92" s="604"/>
      <c r="AI92" s="604"/>
      <c r="AJ92" s="604"/>
      <c r="AK92" s="604"/>
      <c r="AL92" s="604"/>
      <c r="AM92" s="1862"/>
    </row>
    <row customHeight="1" ht="15">
      <c r="A93" s="432"/>
      <c r="B93" s="432"/>
      <c r="C93" s="185"/>
      <c r="D93" s="1830"/>
      <c r="E93" s="1830"/>
      <c r="F93" s="1830"/>
      <c r="G93" s="1830"/>
      <c r="H93" s="1830"/>
      <c r="I93" s="1830"/>
      <c r="J93" s="1830"/>
      <c r="K93" s="1808" t="s">
        <v>104</v>
      </c>
      <c r="L93" s="1738" t="s">
        <v>369</v>
      </c>
      <c r="M93" s="820" t="s">
        <v>370</v>
      </c>
      <c r="N93" s="821"/>
      <c r="O93" s="613" t="s">
        <v>371</v>
      </c>
      <c r="P93" s="613" t="str">
        <f>$E$13</f>
        <v>Производство тепловой энергии. Некомбинированная выработка</v>
      </c>
      <c r="Q93" s="613" t="str">
        <f>IF($F$60="нет","без дифференциации",$I$60)</f>
        <v>Территория 7</v>
      </c>
      <c r="R93" s="613" t="str">
        <f>IF($J$93="нет","без дифференциации",$M$93)</f>
        <v>с. Александровка, ул. Центральная, 44 (сдк), котельная № 4-40</v>
      </c>
      <c r="S93" s="613"/>
      <c r="T93" s="613"/>
      <c r="U93" s="614"/>
      <c r="V93" s="613"/>
      <c r="W93" s="613"/>
      <c r="X93" s="604"/>
      <c r="Y93" s="604" t="s">
        <v>208</v>
      </c>
      <c r="Z93" s="604">
        <v>1705000</v>
      </c>
      <c r="AA93" s="604"/>
      <c r="AB93" s="604"/>
      <c r="AC93" s="604"/>
      <c r="AD93" s="604"/>
      <c r="AE93" s="604"/>
      <c r="AF93" s="604"/>
      <c r="AG93" s="604"/>
      <c r="AH93" s="604"/>
      <c r="AI93" s="604"/>
      <c r="AJ93" s="604"/>
      <c r="AK93" s="604"/>
      <c r="AL93" s="604"/>
      <c r="AM93" s="1862"/>
    </row>
    <row customHeight="1" ht="15">
      <c r="A94" s="432"/>
      <c r="B94" s="432"/>
      <c r="C94" s="185"/>
      <c r="D94" s="1830"/>
      <c r="E94" s="1830"/>
      <c r="F94" s="1830"/>
      <c r="G94" s="1830"/>
      <c r="H94" s="1830"/>
      <c r="I94" s="1830"/>
      <c r="J94" s="1830"/>
      <c r="K94" s="1808" t="s">
        <v>104</v>
      </c>
      <c r="L94" s="1738" t="s">
        <v>119</v>
      </c>
      <c r="M94" s="820" t="s">
        <v>372</v>
      </c>
      <c r="N94" s="821"/>
      <c r="O94" s="613" t="s">
        <v>373</v>
      </c>
      <c r="P94" s="613" t="str">
        <f>$E$13</f>
        <v>Производство тепловой энергии. Некомбинированная выработка</v>
      </c>
      <c r="Q94" s="613" t="str">
        <f>IF($F$60="нет","без дифференциации",$I$60)</f>
        <v>Территория 7</v>
      </c>
      <c r="R94" s="613" t="str">
        <f>IF($J$94="нет","без дифференциации",$M$94)</f>
        <v>с. Преображенка, ул. Тополинаяя, 13, котельная № 4-42</v>
      </c>
      <c r="S94" s="613"/>
      <c r="T94" s="613"/>
      <c r="U94" s="614"/>
      <c r="V94" s="613"/>
      <c r="W94" s="613"/>
      <c r="X94" s="604"/>
      <c r="Y94" s="604" t="s">
        <v>208</v>
      </c>
      <c r="Z94" s="604">
        <v>1705000</v>
      </c>
      <c r="AA94" s="604"/>
      <c r="AB94" s="604"/>
      <c r="AC94" s="604"/>
      <c r="AD94" s="604"/>
      <c r="AE94" s="604"/>
      <c r="AF94" s="604"/>
      <c r="AG94" s="604"/>
      <c r="AH94" s="604"/>
      <c r="AI94" s="604"/>
      <c r="AJ94" s="604"/>
      <c r="AK94" s="604"/>
      <c r="AL94" s="604"/>
      <c r="AM94" s="1862"/>
    </row>
    <row customHeight="1" ht="15">
      <c r="A95" s="432"/>
      <c r="B95" s="432"/>
      <c r="C95" s="185"/>
      <c r="D95" s="1830"/>
      <c r="E95" s="1830"/>
      <c r="F95" s="1830"/>
      <c r="G95" s="1830"/>
      <c r="H95" s="1830"/>
      <c r="I95" s="1830"/>
      <c r="J95" s="1830"/>
      <c r="K95" s="1808" t="s">
        <v>104</v>
      </c>
      <c r="L95" s="1738" t="s">
        <v>374</v>
      </c>
      <c r="M95" s="820" t="s">
        <v>375</v>
      </c>
      <c r="N95" s="821"/>
      <c r="O95" s="613" t="s">
        <v>376</v>
      </c>
      <c r="P95" s="613" t="str">
        <f>$E$13</f>
        <v>Производство тепловой энергии. Некомбинированная выработка</v>
      </c>
      <c r="Q95" s="613" t="str">
        <f>IF($F$60="нет","без дифференциации",$I$60)</f>
        <v>Территория 7</v>
      </c>
      <c r="R95" s="613" t="str">
        <f>IF($J$95="нет","без дифференциации",$M$95)</f>
        <v>с. Преображенка, ул. Тополинаяя, 15, котельная № 4-43</v>
      </c>
      <c r="S95" s="613"/>
      <c r="T95" s="613"/>
      <c r="U95" s="614"/>
      <c r="V95" s="613"/>
      <c r="W95" s="613"/>
      <c r="X95" s="604"/>
      <c r="Y95" s="604" t="s">
        <v>208</v>
      </c>
      <c r="Z95" s="604">
        <v>1705000</v>
      </c>
      <c r="AA95" s="604"/>
      <c r="AB95" s="604"/>
      <c r="AC95" s="604"/>
      <c r="AD95" s="604"/>
      <c r="AE95" s="604"/>
      <c r="AF95" s="604"/>
      <c r="AG95" s="604"/>
      <c r="AH95" s="604"/>
      <c r="AI95" s="604"/>
      <c r="AJ95" s="604"/>
      <c r="AK95" s="604"/>
      <c r="AL95" s="604"/>
      <c r="AM95" s="1862"/>
    </row>
    <row customHeight="1" ht="15">
      <c r="A96" s="432"/>
      <c r="B96" s="432"/>
      <c r="C96" s="185"/>
      <c r="D96" s="1830"/>
      <c r="E96" s="1830"/>
      <c r="F96" s="1830"/>
      <c r="G96" s="1830"/>
      <c r="H96" s="1830"/>
      <c r="I96" s="1830"/>
      <c r="J96" s="1830"/>
      <c r="K96" s="1808" t="s">
        <v>104</v>
      </c>
      <c r="L96" s="1738" t="s">
        <v>377</v>
      </c>
      <c r="M96" s="820" t="s">
        <v>378</v>
      </c>
      <c r="N96" s="821"/>
      <c r="O96" s="613" t="s">
        <v>379</v>
      </c>
      <c r="P96" s="613" t="str">
        <f>$E$13</f>
        <v>Производство тепловой энергии. Некомбинированная выработка</v>
      </c>
      <c r="Q96" s="613" t="str">
        <f>IF($F$60="нет","без дифференциации",$I$60)</f>
        <v>Территория 7</v>
      </c>
      <c r="R96" s="613" t="str">
        <f>IF($J$96="нет","без дифференциации",$M$96)</f>
        <v>ст. Звезда, тепловые сети № 4-44</v>
      </c>
      <c r="S96" s="613"/>
      <c r="T96" s="613"/>
      <c r="U96" s="614"/>
      <c r="V96" s="613"/>
      <c r="W96" s="613"/>
      <c r="X96" s="604"/>
      <c r="Y96" s="604" t="s">
        <v>208</v>
      </c>
      <c r="Z96" s="604">
        <v>1705000</v>
      </c>
      <c r="AA96" s="604"/>
      <c r="AB96" s="604"/>
      <c r="AC96" s="604"/>
      <c r="AD96" s="604"/>
      <c r="AE96" s="604"/>
      <c r="AF96" s="604"/>
      <c r="AG96" s="604"/>
      <c r="AH96" s="604"/>
      <c r="AI96" s="604"/>
      <c r="AJ96" s="604"/>
      <c r="AK96" s="604"/>
      <c r="AL96" s="604"/>
      <c r="AM96" s="1862"/>
    </row>
    <row customHeight="1" ht="15">
      <c r="A97" s="432"/>
      <c r="B97" s="432"/>
      <c r="C97" s="185"/>
      <c r="D97" s="1830"/>
      <c r="E97" s="1830"/>
      <c r="F97" s="1830"/>
      <c r="G97" s="1830"/>
      <c r="H97" s="1830"/>
      <c r="I97" s="1830"/>
      <c r="J97" s="1830"/>
      <c r="K97" s="1808" t="s">
        <v>104</v>
      </c>
      <c r="L97" s="1738" t="s">
        <v>380</v>
      </c>
      <c r="M97" s="820" t="s">
        <v>381</v>
      </c>
      <c r="N97" s="821"/>
      <c r="O97" s="613" t="s">
        <v>382</v>
      </c>
      <c r="P97" s="613" t="str">
        <f>$E$13</f>
        <v>Производство тепловой энергии. Некомбинированная выработка</v>
      </c>
      <c r="Q97" s="613" t="str">
        <f>IF($F$60="нет","без дифференциации",$I$60)</f>
        <v>Территория 7</v>
      </c>
      <c r="R97" s="613" t="str">
        <f>IF($J$97="нет","без дифференциации",$M$97)</f>
        <v>п. Разинский, тепловые сети № 4-45</v>
      </c>
      <c r="S97" s="613"/>
      <c r="T97" s="613"/>
      <c r="U97" s="614"/>
      <c r="V97" s="613"/>
      <c r="W97" s="613"/>
      <c r="X97" s="604"/>
      <c r="Y97" s="604" t="s">
        <v>208</v>
      </c>
      <c r="Z97" s="604">
        <v>1705000</v>
      </c>
      <c r="AA97" s="604"/>
      <c r="AB97" s="604"/>
      <c r="AC97" s="604"/>
      <c r="AD97" s="604"/>
      <c r="AE97" s="604"/>
      <c r="AF97" s="604"/>
      <c r="AG97" s="604"/>
      <c r="AH97" s="604"/>
      <c r="AI97" s="604"/>
      <c r="AJ97" s="604"/>
      <c r="AK97" s="604"/>
      <c r="AL97" s="604"/>
      <c r="AM97" s="1862"/>
    </row>
    <row customHeight="1" ht="15">
      <c r="A98" s="432"/>
      <c r="B98" s="432"/>
      <c r="C98" s="185"/>
      <c r="D98" s="1830"/>
      <c r="E98" s="1830"/>
      <c r="F98" s="1830"/>
      <c r="G98" s="1830"/>
      <c r="H98" s="1830"/>
      <c r="I98" s="1830"/>
      <c r="J98" s="1830"/>
      <c r="K98" s="1808" t="s">
        <v>104</v>
      </c>
      <c r="L98" s="1738" t="s">
        <v>383</v>
      </c>
      <c r="M98" s="820" t="s">
        <v>384</v>
      </c>
      <c r="N98" s="821"/>
      <c r="O98" s="613" t="s">
        <v>385</v>
      </c>
      <c r="P98" s="613" t="str">
        <f>$E$13</f>
        <v>Производство тепловой энергии. Некомбинированная выработка</v>
      </c>
      <c r="Q98" s="613" t="str">
        <f>IF($F$60="нет","без дифференциации",$I$60)</f>
        <v>Территория 7</v>
      </c>
      <c r="R98" s="613" t="str">
        <f>IF($J$98="нет","без дифференциации",$M$98)</f>
        <v>п. Привольный, тепловые сети № 4-46</v>
      </c>
      <c r="S98" s="613"/>
      <c r="T98" s="613"/>
      <c r="U98" s="614"/>
      <c r="V98" s="613"/>
      <c r="W98" s="613"/>
      <c r="X98" s="604"/>
      <c r="Y98" s="604" t="s">
        <v>208</v>
      </c>
      <c r="Z98" s="604">
        <v>1705000</v>
      </c>
      <c r="AA98" s="604"/>
      <c r="AB98" s="604"/>
      <c r="AC98" s="604"/>
      <c r="AD98" s="604"/>
      <c r="AE98" s="604"/>
      <c r="AF98" s="604"/>
      <c r="AG98" s="604"/>
      <c r="AH98" s="604"/>
      <c r="AI98" s="604"/>
      <c r="AJ98" s="604"/>
      <c r="AK98" s="604"/>
      <c r="AL98" s="604"/>
      <c r="AM98" s="1862"/>
    </row>
    <row customHeight="1" ht="15">
      <c r="A99" s="432"/>
      <c r="B99" s="432"/>
      <c r="C99" s="185"/>
      <c r="D99" s="1830"/>
      <c r="E99" s="1830"/>
      <c r="F99" s="1830"/>
      <c r="G99" s="1830"/>
      <c r="H99" s="1830"/>
      <c r="I99" s="1830"/>
      <c r="J99" s="1830"/>
      <c r="K99" s="1808" t="s">
        <v>104</v>
      </c>
      <c r="L99" s="1738" t="s">
        <v>386</v>
      </c>
      <c r="M99" s="820" t="s">
        <v>387</v>
      </c>
      <c r="N99" s="821"/>
      <c r="O99" s="613" t="s">
        <v>388</v>
      </c>
      <c r="P99" s="613" t="str">
        <f>$E$13</f>
        <v>Производство тепловой энергии. Некомбинированная выработка</v>
      </c>
      <c r="Q99" s="613" t="str">
        <f>IF($F$60="нет","без дифференциации",$I$60)</f>
        <v>Территория 7</v>
      </c>
      <c r="R99" s="613" t="str">
        <f>IF($J$99="нет","без дифференциации",$M$99)</f>
        <v>п. Дружба, тепловые сети № 4-47</v>
      </c>
      <c r="S99" s="613"/>
      <c r="T99" s="613"/>
      <c r="U99" s="614"/>
      <c r="V99" s="613"/>
      <c r="W99" s="613"/>
      <c r="X99" s="604"/>
      <c r="Y99" s="604" t="s">
        <v>208</v>
      </c>
      <c r="Z99" s="604">
        <v>1705000</v>
      </c>
      <c r="AA99" s="604"/>
      <c r="AB99" s="604"/>
      <c r="AC99" s="604"/>
      <c r="AD99" s="604"/>
      <c r="AE99" s="604"/>
      <c r="AF99" s="604"/>
      <c r="AG99" s="604"/>
      <c r="AH99" s="604"/>
      <c r="AI99" s="604"/>
      <c r="AJ99" s="604"/>
      <c r="AK99" s="604"/>
      <c r="AL99" s="604"/>
      <c r="AM99" s="1862"/>
    </row>
    <row customHeight="1" ht="15">
      <c r="A100" s="432"/>
      <c r="B100" s="432"/>
      <c r="C100" s="185"/>
      <c r="D100" s="1830"/>
      <c r="E100" s="1830"/>
      <c r="F100" s="1830"/>
      <c r="G100" s="2570"/>
      <c r="H100" s="2112"/>
      <c r="I100" s="2571"/>
      <c r="J100" s="2116"/>
      <c r="K100" s="430"/>
      <c r="L100" s="186"/>
      <c r="M100" s="616" t="s">
        <v>235</v>
      </c>
      <c r="N100" s="613"/>
      <c r="O100" s="613"/>
      <c r="P100" s="613"/>
      <c r="Q100" s="613"/>
      <c r="R100" s="613"/>
      <c r="S100" s="613"/>
      <c r="T100" s="613"/>
      <c r="U100" s="614"/>
      <c r="V100" s="613"/>
      <c r="W100" s="613"/>
      <c r="X100" s="604"/>
      <c r="Y100" s="604"/>
      <c r="Z100" s="604"/>
      <c r="AA100" s="604"/>
      <c r="AB100" s="604"/>
      <c r="AC100" s="604"/>
      <c r="AD100" s="604"/>
      <c r="AE100" s="604"/>
      <c r="AF100" s="604"/>
      <c r="AG100" s="604"/>
      <c r="AH100" s="604"/>
      <c r="AI100" s="604"/>
      <c r="AJ100" s="604"/>
      <c r="AK100" s="604"/>
      <c r="AL100" s="604"/>
      <c r="AM100" s="1862"/>
    </row>
    <row customHeight="1" ht="15">
      <c r="A101" s="432"/>
      <c r="B101" s="432"/>
      <c r="C101" s="185"/>
      <c r="D101" s="1830"/>
      <c r="E101" s="1830"/>
      <c r="F101" s="1830"/>
      <c r="G101" s="2570" t="s">
        <v>104</v>
      </c>
      <c r="H101" s="2112" t="s">
        <v>129</v>
      </c>
      <c r="I101" s="2571" t="str">
        <f>IF(U101="","",INDEX(TERRITORY_MR_LIST,MATCH(U101,TERRITORY_LIST_ID,0)))</f>
        <v>Территория 8</v>
      </c>
      <c r="J101" s="2116" t="s">
        <v>66</v>
      </c>
      <c r="K101" s="841"/>
      <c r="L101" s="1791" t="s">
        <v>200</v>
      </c>
      <c r="M101" s="2638" t="s">
        <v>389</v>
      </c>
      <c r="N101" s="613"/>
      <c r="O101" s="613" t="s">
        <v>390</v>
      </c>
      <c r="P101" s="613" t="str">
        <f>$E$13</f>
        <v>Производство тепловой энергии. Некомбинированная выработка</v>
      </c>
      <c r="Q101" s="613" t="str">
        <f>IF($F$101="нет","без дифференциации",$I$101)</f>
        <v>Территория 8</v>
      </c>
      <c r="R101" s="613" t="str">
        <f>IF($J$101="нет","без дифференциации",$M$101)</f>
        <v>с. Владимировка, ул. Солнечная, котельная № 4-34</v>
      </c>
      <c r="S101" s="613"/>
      <c r="T101" s="613"/>
      <c r="U101" s="614" t="s">
        <v>130</v>
      </c>
      <c r="V101" s="613"/>
      <c r="W101" s="613"/>
      <c r="X101" s="604"/>
      <c r="Y101" s="604" t="s">
        <v>208</v>
      </c>
      <c r="Z101" s="604">
        <v>1705000</v>
      </c>
      <c r="AA101" s="604"/>
      <c r="AB101" s="604"/>
      <c r="AC101" s="604"/>
      <c r="AD101" s="604"/>
      <c r="AE101" s="604"/>
      <c r="AF101" s="604"/>
      <c r="AG101" s="604"/>
      <c r="AH101" s="604"/>
      <c r="AI101" s="604"/>
      <c r="AJ101" s="604"/>
      <c r="AK101" s="604"/>
      <c r="AL101" s="604"/>
      <c r="AM101" s="1862"/>
    </row>
    <row customHeight="1" ht="15">
      <c r="A102" s="432"/>
      <c r="B102" s="432"/>
      <c r="C102" s="185"/>
      <c r="D102" s="1830"/>
      <c r="E102" s="1830"/>
      <c r="F102" s="1830"/>
      <c r="G102" s="1830"/>
      <c r="H102" s="1830"/>
      <c r="I102" s="1830"/>
      <c r="J102" s="1830"/>
      <c r="K102" s="1808" t="s">
        <v>104</v>
      </c>
      <c r="L102" s="1738" t="s">
        <v>103</v>
      </c>
      <c r="M102" s="820" t="s">
        <v>391</v>
      </c>
      <c r="N102" s="821"/>
      <c r="O102" s="613" t="s">
        <v>392</v>
      </c>
      <c r="P102" s="613" t="str">
        <f>$E$13</f>
        <v>Производство тепловой энергии. Некомбинированная выработка</v>
      </c>
      <c r="Q102" s="613" t="str">
        <f>IF($F$101="нет","без дифференциации",$I$101)</f>
        <v>Территория 8</v>
      </c>
      <c r="R102" s="613" t="str">
        <f>IF($J$102="нет","без дифференциации",$M$102)</f>
        <v>с. Владимировка, ул. Максима Горького, котельная № 4-35</v>
      </c>
      <c r="S102" s="613"/>
      <c r="T102" s="613"/>
      <c r="U102" s="614"/>
      <c r="V102" s="613"/>
      <c r="W102" s="613"/>
      <c r="X102" s="604"/>
      <c r="Y102" s="604" t="s">
        <v>208</v>
      </c>
      <c r="Z102" s="604">
        <v>1705000</v>
      </c>
      <c r="AA102" s="604"/>
      <c r="AB102" s="604"/>
      <c r="AC102" s="604"/>
      <c r="AD102" s="604"/>
      <c r="AE102" s="604"/>
      <c r="AF102" s="604"/>
      <c r="AG102" s="604"/>
      <c r="AH102" s="604"/>
      <c r="AI102" s="604"/>
      <c r="AJ102" s="604"/>
      <c r="AK102" s="604"/>
      <c r="AL102" s="604"/>
      <c r="AM102" s="1862"/>
    </row>
    <row customHeight="1" ht="15">
      <c r="A103" s="432"/>
      <c r="B103" s="432"/>
      <c r="C103" s="185"/>
      <c r="D103" s="1830"/>
      <c r="E103" s="1830"/>
      <c r="F103" s="1830"/>
      <c r="G103" s="2570"/>
      <c r="H103" s="2112"/>
      <c r="I103" s="2571"/>
      <c r="J103" s="2116"/>
      <c r="K103" s="430"/>
      <c r="L103" s="186"/>
      <c r="M103" s="616" t="s">
        <v>235</v>
      </c>
      <c r="N103" s="613"/>
      <c r="O103" s="613"/>
      <c r="P103" s="613"/>
      <c r="Q103" s="613"/>
      <c r="R103" s="613"/>
      <c r="S103" s="613"/>
      <c r="T103" s="613"/>
      <c r="U103" s="614"/>
      <c r="V103" s="613"/>
      <c r="W103" s="613"/>
      <c r="X103" s="604"/>
      <c r="Y103" s="604"/>
      <c r="Z103" s="604"/>
      <c r="AA103" s="604"/>
      <c r="AB103" s="604"/>
      <c r="AC103" s="604"/>
      <c r="AD103" s="604"/>
      <c r="AE103" s="604"/>
      <c r="AF103" s="604"/>
      <c r="AG103" s="604"/>
      <c r="AH103" s="604"/>
      <c r="AI103" s="604"/>
      <c r="AJ103" s="604"/>
      <c r="AK103" s="604"/>
      <c r="AL103" s="604"/>
      <c r="AM103" s="1862"/>
    </row>
    <row customHeight="1" ht="15">
      <c r="A104" s="432"/>
      <c r="B104" s="432"/>
      <c r="C104" s="185"/>
      <c r="D104" s="1830"/>
      <c r="E104" s="1830"/>
      <c r="F104" s="1830"/>
      <c r="G104" s="2570" t="s">
        <v>104</v>
      </c>
      <c r="H104" s="2112" t="s">
        <v>134</v>
      </c>
      <c r="I104" s="2571" t="str">
        <f>IF(U104="","",INDEX(TERRITORY_MR_LIST,MATCH(U104,TERRITORY_LIST_ID,0)))</f>
        <v>Территория 9</v>
      </c>
      <c r="J104" s="2116" t="s">
        <v>66</v>
      </c>
      <c r="K104" s="841"/>
      <c r="L104" s="1791" t="s">
        <v>200</v>
      </c>
      <c r="M104" s="2638" t="s">
        <v>393</v>
      </c>
      <c r="N104" s="613"/>
      <c r="O104" s="613" t="s">
        <v>394</v>
      </c>
      <c r="P104" s="613" t="str">
        <f>$E$13</f>
        <v>Производство тепловой энергии. Некомбинированная выработка</v>
      </c>
      <c r="Q104" s="613" t="str">
        <f>IF($F$104="нет","без дифференциации",$I$104)</f>
        <v>Территория 9</v>
      </c>
      <c r="R104" s="613" t="str">
        <f>IF($J$104="нет","без дифференциации",$M$104)</f>
        <v>с. Кинель-Черкассы, ул. Революционная, 76, котельная № 6-1</v>
      </c>
      <c r="S104" s="613"/>
      <c r="T104" s="613"/>
      <c r="U104" s="614" t="s">
        <v>135</v>
      </c>
      <c r="V104" s="613"/>
      <c r="W104" s="613"/>
      <c r="X104" s="604"/>
      <c r="Y104" s="604" t="s">
        <v>208</v>
      </c>
      <c r="Z104" s="604">
        <v>1705000</v>
      </c>
      <c r="AA104" s="604"/>
      <c r="AB104" s="604"/>
      <c r="AC104" s="604"/>
      <c r="AD104" s="604"/>
      <c r="AE104" s="604"/>
      <c r="AF104" s="604"/>
      <c r="AG104" s="604"/>
      <c r="AH104" s="604"/>
      <c r="AI104" s="604"/>
      <c r="AJ104" s="604"/>
      <c r="AK104" s="604"/>
      <c r="AL104" s="604"/>
      <c r="AM104" s="1862"/>
    </row>
    <row customHeight="1" ht="15">
      <c r="A105" s="432"/>
      <c r="B105" s="432"/>
      <c r="C105" s="185"/>
      <c r="D105" s="1830"/>
      <c r="E105" s="1830"/>
      <c r="F105" s="1830"/>
      <c r="G105" s="1830"/>
      <c r="H105" s="1830"/>
      <c r="I105" s="1830"/>
      <c r="J105" s="1830"/>
      <c r="K105" s="1808" t="s">
        <v>104</v>
      </c>
      <c r="L105" s="1738" t="s">
        <v>103</v>
      </c>
      <c r="M105" s="820" t="s">
        <v>395</v>
      </c>
      <c r="N105" s="821"/>
      <c r="O105" s="613" t="s">
        <v>396</v>
      </c>
      <c r="P105" s="613" t="str">
        <f>$E$13</f>
        <v>Производство тепловой энергии. Некомбинированная выработка</v>
      </c>
      <c r="Q105" s="613" t="str">
        <f>IF($F$104="нет","без дифференциации",$I$104)</f>
        <v>Территория 9</v>
      </c>
      <c r="R105" s="613" t="str">
        <f>IF($J$105="нет","без дифференциации",$M$105)</f>
        <v>с. Репьевка, ул. Победы, 4, котельная № 6-2</v>
      </c>
      <c r="S105" s="613"/>
      <c r="T105" s="613"/>
      <c r="U105" s="614"/>
      <c r="V105" s="613"/>
      <c r="W105" s="613"/>
      <c r="X105" s="604"/>
      <c r="Y105" s="604" t="s">
        <v>208</v>
      </c>
      <c r="Z105" s="604">
        <v>1705000</v>
      </c>
      <c r="AA105" s="604"/>
      <c r="AB105" s="604"/>
      <c r="AC105" s="604"/>
      <c r="AD105" s="604"/>
      <c r="AE105" s="604"/>
      <c r="AF105" s="604"/>
      <c r="AG105" s="604"/>
      <c r="AH105" s="604"/>
      <c r="AI105" s="604"/>
      <c r="AJ105" s="604"/>
      <c r="AK105" s="604"/>
      <c r="AL105" s="604"/>
      <c r="AM105" s="1862"/>
    </row>
    <row customHeight="1" ht="15">
      <c r="A106" s="432"/>
      <c r="B106" s="432"/>
      <c r="C106" s="185"/>
      <c r="D106" s="1830"/>
      <c r="E106" s="1830"/>
      <c r="F106" s="1830"/>
      <c r="G106" s="1830"/>
      <c r="H106" s="1830"/>
      <c r="I106" s="1830"/>
      <c r="J106" s="1830"/>
      <c r="K106" s="1808" t="s">
        <v>104</v>
      </c>
      <c r="L106" s="1738" t="s">
        <v>90</v>
      </c>
      <c r="M106" s="820" t="s">
        <v>397</v>
      </c>
      <c r="N106" s="821"/>
      <c r="O106" s="613" t="s">
        <v>398</v>
      </c>
      <c r="P106" s="613" t="str">
        <f>$E$13</f>
        <v>Производство тепловой энергии. Некомбинированная выработка</v>
      </c>
      <c r="Q106" s="613" t="str">
        <f>IF($F$104="нет","без дифференциации",$I$104)</f>
        <v>Территория 9</v>
      </c>
      <c r="R106" s="613" t="str">
        <f>IF($J$106="нет","без дифференциации",$M$106)</f>
        <v>с. Садгород, ул. Ленина, 43, котельная № 6-3</v>
      </c>
      <c r="S106" s="613"/>
      <c r="T106" s="613"/>
      <c r="U106" s="614"/>
      <c r="V106" s="613"/>
      <c r="W106" s="613"/>
      <c r="X106" s="604"/>
      <c r="Y106" s="604" t="s">
        <v>208</v>
      </c>
      <c r="Z106" s="604">
        <v>1705000</v>
      </c>
      <c r="AA106" s="604"/>
      <c r="AB106" s="604"/>
      <c r="AC106" s="604"/>
      <c r="AD106" s="604"/>
      <c r="AE106" s="604"/>
      <c r="AF106" s="604"/>
      <c r="AG106" s="604"/>
      <c r="AH106" s="604"/>
      <c r="AI106" s="604"/>
      <c r="AJ106" s="604"/>
      <c r="AK106" s="604"/>
      <c r="AL106" s="604"/>
      <c r="AM106" s="1862"/>
    </row>
    <row customHeight="1" ht="15">
      <c r="A107" s="432"/>
      <c r="B107" s="432"/>
      <c r="C107" s="185"/>
      <c r="D107" s="1830"/>
      <c r="E107" s="1830"/>
      <c r="F107" s="1830"/>
      <c r="G107" s="1830"/>
      <c r="H107" s="1830"/>
      <c r="I107" s="1830"/>
      <c r="J107" s="1830"/>
      <c r="K107" s="1808" t="s">
        <v>104</v>
      </c>
      <c r="L107" s="1738" t="s">
        <v>91</v>
      </c>
      <c r="M107" s="820" t="s">
        <v>399</v>
      </c>
      <c r="N107" s="821"/>
      <c r="O107" s="613" t="s">
        <v>400</v>
      </c>
      <c r="P107" s="613" t="str">
        <f>$E$13</f>
        <v>Производство тепловой энергии. Некомбинированная выработка</v>
      </c>
      <c r="Q107" s="613" t="str">
        <f>IF($F$104="нет","без дифференциации",$I$104)</f>
        <v>Территория 9</v>
      </c>
      <c r="R107" s="613" t="str">
        <f>IF($J$107="нет","без дифференциации",$M$107)</f>
        <v>с. Тимашево, ул. Молодежная, 15д, котельная № 6-4</v>
      </c>
      <c r="S107" s="613"/>
      <c r="T107" s="613"/>
      <c r="U107" s="614"/>
      <c r="V107" s="613"/>
      <c r="W107" s="613"/>
      <c r="X107" s="604"/>
      <c r="Y107" s="604" t="s">
        <v>208</v>
      </c>
      <c r="Z107" s="604">
        <v>1705000</v>
      </c>
      <c r="AA107" s="604"/>
      <c r="AB107" s="604"/>
      <c r="AC107" s="604"/>
      <c r="AD107" s="604"/>
      <c r="AE107" s="604"/>
      <c r="AF107" s="604"/>
      <c r="AG107" s="604"/>
      <c r="AH107" s="604"/>
      <c r="AI107" s="604"/>
      <c r="AJ107" s="604"/>
      <c r="AK107" s="604"/>
      <c r="AL107" s="604"/>
      <c r="AM107" s="1862"/>
    </row>
    <row customHeight="1" ht="15">
      <c r="A108" s="432"/>
      <c r="B108" s="432"/>
      <c r="C108" s="185"/>
      <c r="D108" s="1830"/>
      <c r="E108" s="1830"/>
      <c r="F108" s="1830"/>
      <c r="G108" s="1830"/>
      <c r="H108" s="1830"/>
      <c r="I108" s="1830"/>
      <c r="J108" s="1830"/>
      <c r="K108" s="1808" t="s">
        <v>104</v>
      </c>
      <c r="L108" s="1738" t="s">
        <v>117</v>
      </c>
      <c r="M108" s="820" t="s">
        <v>401</v>
      </c>
      <c r="N108" s="821"/>
      <c r="O108" s="613" t="s">
        <v>402</v>
      </c>
      <c r="P108" s="613" t="str">
        <f>$E$13</f>
        <v>Производство тепловой энергии. Некомбинированная выработка</v>
      </c>
      <c r="Q108" s="613" t="str">
        <f>IF($F$104="нет","без дифференциации",$I$104)</f>
        <v>Территория 9</v>
      </c>
      <c r="R108" s="613" t="str">
        <f>IF($J$108="нет","без дифференциации",$M$108)</f>
        <v>с. Кинель-Черкассы (ГИБДД), ул. Механизаторов, 1, котельная № 6-5</v>
      </c>
      <c r="S108" s="613"/>
      <c r="T108" s="613"/>
      <c r="U108" s="614"/>
      <c r="V108" s="613"/>
      <c r="W108" s="613"/>
      <c r="X108" s="604"/>
      <c r="Y108" s="604" t="s">
        <v>208</v>
      </c>
      <c r="Z108" s="604">
        <v>1705000</v>
      </c>
      <c r="AA108" s="604"/>
      <c r="AB108" s="604"/>
      <c r="AC108" s="604"/>
      <c r="AD108" s="604"/>
      <c r="AE108" s="604"/>
      <c r="AF108" s="604"/>
      <c r="AG108" s="604"/>
      <c r="AH108" s="604"/>
      <c r="AI108" s="604"/>
      <c r="AJ108" s="604"/>
      <c r="AK108" s="604"/>
      <c r="AL108" s="604"/>
      <c r="AM108" s="1862"/>
    </row>
    <row customHeight="1" ht="15">
      <c r="A109" s="432"/>
      <c r="B109" s="432"/>
      <c r="C109" s="185"/>
      <c r="D109" s="1830"/>
      <c r="E109" s="1830"/>
      <c r="F109" s="1830"/>
      <c r="G109" s="1830"/>
      <c r="H109" s="1830"/>
      <c r="I109" s="1830"/>
      <c r="J109" s="1830"/>
      <c r="K109" s="1808" t="s">
        <v>104</v>
      </c>
      <c r="L109" s="1738" t="s">
        <v>92</v>
      </c>
      <c r="M109" s="820" t="s">
        <v>403</v>
      </c>
      <c r="N109" s="821"/>
      <c r="O109" s="613" t="s">
        <v>404</v>
      </c>
      <c r="P109" s="613" t="str">
        <f>$E$13</f>
        <v>Производство тепловой энергии. Некомбинированная выработка</v>
      </c>
      <c r="Q109" s="613" t="str">
        <f>IF($F$104="нет","без дифференциации",$I$104)</f>
        <v>Территория 9</v>
      </c>
      <c r="R109" s="613" t="str">
        <f>IF($J$109="нет","без дифференциации",$M$109)</f>
        <v>с. Кинель-Черкассы (библиотека), ул. Красноармейская, 115а, котельная № 6-6</v>
      </c>
      <c r="S109" s="613"/>
      <c r="T109" s="613"/>
      <c r="U109" s="614"/>
      <c r="V109" s="613"/>
      <c r="W109" s="613"/>
      <c r="X109" s="604"/>
      <c r="Y109" s="604" t="s">
        <v>208</v>
      </c>
      <c r="Z109" s="604">
        <v>1705000</v>
      </c>
      <c r="AA109" s="604"/>
      <c r="AB109" s="604"/>
      <c r="AC109" s="604"/>
      <c r="AD109" s="604"/>
      <c r="AE109" s="604"/>
      <c r="AF109" s="604"/>
      <c r="AG109" s="604"/>
      <c r="AH109" s="604"/>
      <c r="AI109" s="604"/>
      <c r="AJ109" s="604"/>
      <c r="AK109" s="604"/>
      <c r="AL109" s="604"/>
      <c r="AM109" s="1862"/>
    </row>
    <row customHeight="1" ht="15">
      <c r="A110" s="432"/>
      <c r="B110" s="432"/>
      <c r="C110" s="185"/>
      <c r="D110" s="1830"/>
      <c r="E110" s="1830"/>
      <c r="F110" s="1830"/>
      <c r="G110" s="1830"/>
      <c r="H110" s="1830"/>
      <c r="I110" s="1830"/>
      <c r="J110" s="1830"/>
      <c r="K110" s="1808" t="s">
        <v>104</v>
      </c>
      <c r="L110" s="1738" t="s">
        <v>93</v>
      </c>
      <c r="M110" s="820" t="s">
        <v>405</v>
      </c>
      <c r="N110" s="821"/>
      <c r="O110" s="613" t="s">
        <v>406</v>
      </c>
      <c r="P110" s="613" t="str">
        <f>$E$13</f>
        <v>Производство тепловой энергии. Некомбинированная выработка</v>
      </c>
      <c r="Q110" s="613" t="str">
        <f>IF($F$104="нет","без дифференциации",$I$104)</f>
        <v>Территория 9</v>
      </c>
      <c r="R110" s="613" t="str">
        <f>IF($J$110="нет","без дифференциации",$M$110)</f>
        <v>с. Березняки, ул. Первомайская, 11, котельная № 6-7</v>
      </c>
      <c r="S110" s="613"/>
      <c r="T110" s="613"/>
      <c r="U110" s="614"/>
      <c r="V110" s="613"/>
      <c r="W110" s="613"/>
      <c r="X110" s="604"/>
      <c r="Y110" s="604" t="s">
        <v>208</v>
      </c>
      <c r="Z110" s="604">
        <v>1705000</v>
      </c>
      <c r="AA110" s="604"/>
      <c r="AB110" s="604"/>
      <c r="AC110" s="604"/>
      <c r="AD110" s="604"/>
      <c r="AE110" s="604"/>
      <c r="AF110" s="604"/>
      <c r="AG110" s="604"/>
      <c r="AH110" s="604"/>
      <c r="AI110" s="604"/>
      <c r="AJ110" s="604"/>
      <c r="AK110" s="604"/>
      <c r="AL110" s="604"/>
      <c r="AM110" s="1862"/>
    </row>
    <row customHeight="1" ht="15">
      <c r="A111" s="432"/>
      <c r="B111" s="432"/>
      <c r="C111" s="185"/>
      <c r="D111" s="1830"/>
      <c r="E111" s="1830"/>
      <c r="F111" s="1830"/>
      <c r="G111" s="1830"/>
      <c r="H111" s="1830"/>
      <c r="I111" s="1830"/>
      <c r="J111" s="1830"/>
      <c r="K111" s="1808" t="s">
        <v>104</v>
      </c>
      <c r="L111" s="1738" t="s">
        <v>129</v>
      </c>
      <c r="M111" s="820" t="s">
        <v>407</v>
      </c>
      <c r="N111" s="821"/>
      <c r="O111" s="613" t="s">
        <v>408</v>
      </c>
      <c r="P111" s="613" t="str">
        <f>$E$13</f>
        <v>Производство тепловой энергии. Некомбинированная выработка</v>
      </c>
      <c r="Q111" s="613" t="str">
        <f>IF($F$104="нет","без дифференциации",$I$104)</f>
        <v>Территория 9</v>
      </c>
      <c r="R111" s="613" t="str">
        <f>IF($J$111="нет","без дифференциации",$M$111)</f>
        <v>с. Дубовый Колок, ул. Центральная, 8а, котельная № 6-8</v>
      </c>
      <c r="S111" s="613"/>
      <c r="T111" s="613"/>
      <c r="U111" s="614"/>
      <c r="V111" s="613"/>
      <c r="W111" s="613"/>
      <c r="X111" s="604"/>
      <c r="Y111" s="604" t="s">
        <v>208</v>
      </c>
      <c r="Z111" s="604">
        <v>1705000</v>
      </c>
      <c r="AA111" s="604"/>
      <c r="AB111" s="604"/>
      <c r="AC111" s="604"/>
      <c r="AD111" s="604"/>
      <c r="AE111" s="604"/>
      <c r="AF111" s="604"/>
      <c r="AG111" s="604"/>
      <c r="AH111" s="604"/>
      <c r="AI111" s="604"/>
      <c r="AJ111" s="604"/>
      <c r="AK111" s="604"/>
      <c r="AL111" s="604"/>
      <c r="AM111" s="1862"/>
    </row>
    <row customHeight="1" ht="15">
      <c r="A112" s="432"/>
      <c r="B112" s="432"/>
      <c r="C112" s="185"/>
      <c r="D112" s="1830"/>
      <c r="E112" s="1830"/>
      <c r="F112" s="1830"/>
      <c r="G112" s="1830"/>
      <c r="H112" s="1830"/>
      <c r="I112" s="1830"/>
      <c r="J112" s="1830"/>
      <c r="K112" s="1808" t="s">
        <v>104</v>
      </c>
      <c r="L112" s="1738" t="s">
        <v>134</v>
      </c>
      <c r="M112" s="820" t="s">
        <v>409</v>
      </c>
      <c r="N112" s="821"/>
      <c r="O112" s="613" t="s">
        <v>410</v>
      </c>
      <c r="P112" s="613" t="str">
        <f>$E$13</f>
        <v>Производство тепловой энергии. Некомбинированная выработка</v>
      </c>
      <c r="Q112" s="613" t="str">
        <f>IF($F$104="нет","без дифференциации",$I$104)</f>
        <v>Территория 9</v>
      </c>
      <c r="R112" s="613" t="str">
        <f>IF($J$112="нет","без дифференциации",$M$112)</f>
        <v>с. Семеновка, ул. Советская, 2б, котельная № 6-9</v>
      </c>
      <c r="S112" s="613"/>
      <c r="T112" s="613"/>
      <c r="U112" s="614"/>
      <c r="V112" s="613"/>
      <c r="W112" s="613"/>
      <c r="X112" s="604"/>
      <c r="Y112" s="604" t="s">
        <v>208</v>
      </c>
      <c r="Z112" s="604">
        <v>1705000</v>
      </c>
      <c r="AA112" s="604"/>
      <c r="AB112" s="604"/>
      <c r="AC112" s="604"/>
      <c r="AD112" s="604"/>
      <c r="AE112" s="604"/>
      <c r="AF112" s="604"/>
      <c r="AG112" s="604"/>
      <c r="AH112" s="604"/>
      <c r="AI112" s="604"/>
      <c r="AJ112" s="604"/>
      <c r="AK112" s="604"/>
      <c r="AL112" s="604"/>
      <c r="AM112" s="1862"/>
    </row>
    <row customHeight="1" ht="15">
      <c r="A113" s="432"/>
      <c r="B113" s="432"/>
      <c r="C113" s="185"/>
      <c r="D113" s="1830"/>
      <c r="E113" s="1830"/>
      <c r="F113" s="1830"/>
      <c r="G113" s="1830"/>
      <c r="H113" s="1830"/>
      <c r="I113" s="1830"/>
      <c r="J113" s="1830"/>
      <c r="K113" s="1808" t="s">
        <v>104</v>
      </c>
      <c r="L113" s="1738" t="s">
        <v>139</v>
      </c>
      <c r="M113" s="820" t="s">
        <v>411</v>
      </c>
      <c r="N113" s="821"/>
      <c r="O113" s="613" t="s">
        <v>412</v>
      </c>
      <c r="P113" s="613" t="str">
        <f>$E$13</f>
        <v>Производство тепловой энергии. Некомбинированная выработка</v>
      </c>
      <c r="Q113" s="613" t="str">
        <f>IF($F$104="нет","без дифференциации",$I$104)</f>
        <v>Территория 9</v>
      </c>
      <c r="R113" s="613" t="str">
        <f>IF($J$113="нет","без дифференциации",$M$113)</f>
        <v>с. Красная Горка, ул. Чапаевская, 71, котельная № 6-10</v>
      </c>
      <c r="S113" s="613"/>
      <c r="T113" s="613"/>
      <c r="U113" s="614"/>
      <c r="V113" s="613"/>
      <c r="W113" s="613"/>
      <c r="X113" s="604"/>
      <c r="Y113" s="604" t="s">
        <v>208</v>
      </c>
      <c r="Z113" s="604">
        <v>1705000</v>
      </c>
      <c r="AA113" s="604"/>
      <c r="AB113" s="604"/>
      <c r="AC113" s="604"/>
      <c r="AD113" s="604"/>
      <c r="AE113" s="604"/>
      <c r="AF113" s="604"/>
      <c r="AG113" s="604"/>
      <c r="AH113" s="604"/>
      <c r="AI113" s="604"/>
      <c r="AJ113" s="604"/>
      <c r="AK113" s="604"/>
      <c r="AL113" s="604"/>
      <c r="AM113" s="1862"/>
    </row>
    <row customHeight="1" ht="15">
      <c r="A114" s="432"/>
      <c r="B114" s="432"/>
      <c r="C114" s="185"/>
      <c r="D114" s="1830"/>
      <c r="E114" s="1830"/>
      <c r="F114" s="1830"/>
      <c r="G114" s="1830"/>
      <c r="H114" s="1830"/>
      <c r="I114" s="1830"/>
      <c r="J114" s="1830"/>
      <c r="K114" s="1808" t="s">
        <v>104</v>
      </c>
      <c r="L114" s="1738" t="s">
        <v>144</v>
      </c>
      <c r="M114" s="820" t="s">
        <v>413</v>
      </c>
      <c r="N114" s="821"/>
      <c r="O114" s="613" t="s">
        <v>414</v>
      </c>
      <c r="P114" s="613" t="str">
        <f>$E$13</f>
        <v>Производство тепловой энергии. Некомбинированная выработка</v>
      </c>
      <c r="Q114" s="613" t="str">
        <f>IF($F$104="нет","без дифференциации",$I$104)</f>
        <v>Территория 9</v>
      </c>
      <c r="R114" s="613" t="str">
        <f>IF($J$114="нет","без дифференциации",$M$114)</f>
        <v>с. Кинель-Черкассы (УФМС), ул. Красноармейская, 107, котельная № 6-11</v>
      </c>
      <c r="S114" s="613"/>
      <c r="T114" s="613"/>
      <c r="U114" s="614"/>
      <c r="V114" s="613"/>
      <c r="W114" s="613"/>
      <c r="X114" s="604"/>
      <c r="Y114" s="604" t="s">
        <v>208</v>
      </c>
      <c r="Z114" s="604">
        <v>1705000</v>
      </c>
      <c r="AA114" s="604"/>
      <c r="AB114" s="604"/>
      <c r="AC114" s="604"/>
      <c r="AD114" s="604"/>
      <c r="AE114" s="604"/>
      <c r="AF114" s="604"/>
      <c r="AG114" s="604"/>
      <c r="AH114" s="604"/>
      <c r="AI114" s="604"/>
      <c r="AJ114" s="604"/>
      <c r="AK114" s="604"/>
      <c r="AL114" s="604"/>
      <c r="AM114" s="1862"/>
    </row>
    <row customHeight="1" ht="15">
      <c r="A115" s="432"/>
      <c r="B115" s="432"/>
      <c r="C115" s="185"/>
      <c r="D115" s="1830"/>
      <c r="E115" s="1830"/>
      <c r="F115" s="1830"/>
      <c r="G115" s="1830"/>
      <c r="H115" s="1830"/>
      <c r="I115" s="1830"/>
      <c r="J115" s="1830"/>
      <c r="K115" s="1808" t="s">
        <v>104</v>
      </c>
      <c r="L115" s="1738" t="s">
        <v>149</v>
      </c>
      <c r="M115" s="820" t="s">
        <v>415</v>
      </c>
      <c r="N115" s="821"/>
      <c r="O115" s="613" t="s">
        <v>416</v>
      </c>
      <c r="P115" s="613" t="str">
        <f>$E$13</f>
        <v>Производство тепловой энергии. Некомбинированная выработка</v>
      </c>
      <c r="Q115" s="613" t="str">
        <f>IF($F$104="нет","без дифференциации",$I$104)</f>
        <v>Территория 9</v>
      </c>
      <c r="R115" s="613" t="str">
        <f>IF($J$115="нет","без дифференциации",$M$115)</f>
        <v>с. Кинель-Черкассы (д/с Голубь), ул. Нефтяников, 9, котельная № 6-12</v>
      </c>
      <c r="S115" s="613"/>
      <c r="T115" s="613"/>
      <c r="U115" s="614"/>
      <c r="V115" s="613"/>
      <c r="W115" s="613"/>
      <c r="X115" s="604"/>
      <c r="Y115" s="604" t="s">
        <v>208</v>
      </c>
      <c r="Z115" s="604">
        <v>1705000</v>
      </c>
      <c r="AA115" s="604"/>
      <c r="AB115" s="604"/>
      <c r="AC115" s="604"/>
      <c r="AD115" s="604"/>
      <c r="AE115" s="604"/>
      <c r="AF115" s="604"/>
      <c r="AG115" s="604"/>
      <c r="AH115" s="604"/>
      <c r="AI115" s="604"/>
      <c r="AJ115" s="604"/>
      <c r="AK115" s="604"/>
      <c r="AL115" s="604"/>
      <c r="AM115" s="1862"/>
    </row>
    <row customHeight="1" ht="15">
      <c r="A116" s="432"/>
      <c r="B116" s="432"/>
      <c r="C116" s="185"/>
      <c r="D116" s="1830"/>
      <c r="E116" s="1830"/>
      <c r="F116" s="1830"/>
      <c r="G116" s="1830"/>
      <c r="H116" s="1830"/>
      <c r="I116" s="1830"/>
      <c r="J116" s="1830"/>
      <c r="K116" s="1808" t="s">
        <v>104</v>
      </c>
      <c r="L116" s="1738" t="s">
        <v>154</v>
      </c>
      <c r="M116" s="820" t="s">
        <v>417</v>
      </c>
      <c r="N116" s="821"/>
      <c r="O116" s="613" t="s">
        <v>418</v>
      </c>
      <c r="P116" s="613" t="str">
        <f>$E$13</f>
        <v>Производство тепловой энергии. Некомбинированная выработка</v>
      </c>
      <c r="Q116" s="613" t="str">
        <f>IF($F$104="нет","без дифференциации",$I$104)</f>
        <v>Территория 9</v>
      </c>
      <c r="R116" s="613" t="str">
        <f>IF($J$116="нет","без дифференциации",$M$116)</f>
        <v>с. Кинель-Черкассы (д/с Огонек), ул. Авиационная, 7в, котельная № 6-13</v>
      </c>
      <c r="S116" s="613"/>
      <c r="T116" s="613"/>
      <c r="U116" s="614"/>
      <c r="V116" s="613"/>
      <c r="W116" s="613"/>
      <c r="X116" s="604"/>
      <c r="Y116" s="604" t="s">
        <v>208</v>
      </c>
      <c r="Z116" s="604">
        <v>1705000</v>
      </c>
      <c r="AA116" s="604"/>
      <c r="AB116" s="604"/>
      <c r="AC116" s="604"/>
      <c r="AD116" s="604"/>
      <c r="AE116" s="604"/>
      <c r="AF116" s="604"/>
      <c r="AG116" s="604"/>
      <c r="AH116" s="604"/>
      <c r="AI116" s="604"/>
      <c r="AJ116" s="604"/>
      <c r="AK116" s="604"/>
      <c r="AL116" s="604"/>
      <c r="AM116" s="1862"/>
    </row>
    <row customHeight="1" ht="15">
      <c r="A117" s="432"/>
      <c r="B117" s="432"/>
      <c r="C117" s="185"/>
      <c r="D117" s="1830"/>
      <c r="E117" s="1830"/>
      <c r="F117" s="1830"/>
      <c r="G117" s="1830"/>
      <c r="H117" s="1830"/>
      <c r="I117" s="1830"/>
      <c r="J117" s="1830"/>
      <c r="K117" s="1808" t="s">
        <v>104</v>
      </c>
      <c r="L117" s="1738" t="s">
        <v>159</v>
      </c>
      <c r="M117" s="820" t="s">
        <v>419</v>
      </c>
      <c r="N117" s="821"/>
      <c r="O117" s="613" t="s">
        <v>420</v>
      </c>
      <c r="P117" s="613" t="str">
        <f>$E$13</f>
        <v>Производство тепловой энергии. Некомбинированная выработка</v>
      </c>
      <c r="Q117" s="613" t="str">
        <f>IF($F$104="нет","без дифференциации",$I$104)</f>
        <v>Территория 9</v>
      </c>
      <c r="R117" s="613" t="str">
        <f>IF($J$117="нет","без дифференциации",$M$117)</f>
        <v>с. Тимашево (школа), ул. Комсомольская, 31А, котельная № 6-14</v>
      </c>
      <c r="S117" s="613"/>
      <c r="T117" s="613"/>
      <c r="U117" s="614"/>
      <c r="V117" s="613"/>
      <c r="W117" s="613"/>
      <c r="X117" s="604"/>
      <c r="Y117" s="604" t="s">
        <v>208</v>
      </c>
      <c r="Z117" s="604">
        <v>1705000</v>
      </c>
      <c r="AA117" s="604"/>
      <c r="AB117" s="604"/>
      <c r="AC117" s="604"/>
      <c r="AD117" s="604"/>
      <c r="AE117" s="604"/>
      <c r="AF117" s="604"/>
      <c r="AG117" s="604"/>
      <c r="AH117" s="604"/>
      <c r="AI117" s="604"/>
      <c r="AJ117" s="604"/>
      <c r="AK117" s="604"/>
      <c r="AL117" s="604"/>
      <c r="AM117" s="1862"/>
    </row>
    <row customHeight="1" ht="15">
      <c r="A118" s="432"/>
      <c r="B118" s="432"/>
      <c r="C118" s="185"/>
      <c r="D118" s="1830"/>
      <c r="E118" s="1830"/>
      <c r="F118" s="1830"/>
      <c r="G118" s="1830"/>
      <c r="H118" s="1830"/>
      <c r="I118" s="1830"/>
      <c r="J118" s="1830"/>
      <c r="K118" s="1808" t="s">
        <v>104</v>
      </c>
      <c r="L118" s="1738" t="s">
        <v>164</v>
      </c>
      <c r="M118" s="820" t="s">
        <v>421</v>
      </c>
      <c r="N118" s="821"/>
      <c r="O118" s="613" t="s">
        <v>422</v>
      </c>
      <c r="P118" s="613" t="str">
        <f>$E$13</f>
        <v>Производство тепловой энергии. Некомбинированная выработка</v>
      </c>
      <c r="Q118" s="613" t="str">
        <f>IF($F$104="нет","без дифференциации",$I$104)</f>
        <v>Территория 9</v>
      </c>
      <c r="R118" s="613" t="str">
        <f>IF($J$118="нет","без дифференциации",$M$118)</f>
        <v>с. Муханово , ул. Больничная, 25, котельная № 6-15</v>
      </c>
      <c r="S118" s="613"/>
      <c r="T118" s="613"/>
      <c r="U118" s="614"/>
      <c r="V118" s="613"/>
      <c r="W118" s="613"/>
      <c r="X118" s="604"/>
      <c r="Y118" s="604" t="s">
        <v>208</v>
      </c>
      <c r="Z118" s="604">
        <v>1705000</v>
      </c>
      <c r="AA118" s="604"/>
      <c r="AB118" s="604"/>
      <c r="AC118" s="604"/>
      <c r="AD118" s="604"/>
      <c r="AE118" s="604"/>
      <c r="AF118" s="604"/>
      <c r="AG118" s="604"/>
      <c r="AH118" s="604"/>
      <c r="AI118" s="604"/>
      <c r="AJ118" s="604"/>
      <c r="AK118" s="604"/>
      <c r="AL118" s="604"/>
      <c r="AM118" s="1862"/>
    </row>
    <row customHeight="1" ht="15">
      <c r="A119" s="432"/>
      <c r="B119" s="432"/>
      <c r="C119" s="185"/>
      <c r="D119" s="1830"/>
      <c r="E119" s="1830"/>
      <c r="F119" s="1830"/>
      <c r="G119" s="1830"/>
      <c r="H119" s="1830"/>
      <c r="I119" s="1830"/>
      <c r="J119" s="1830"/>
      <c r="K119" s="1808" t="s">
        <v>104</v>
      </c>
      <c r="L119" s="1738" t="s">
        <v>169</v>
      </c>
      <c r="M119" s="820" t="s">
        <v>423</v>
      </c>
      <c r="N119" s="821"/>
      <c r="O119" s="613" t="s">
        <v>424</v>
      </c>
      <c r="P119" s="613" t="str">
        <f>$E$13</f>
        <v>Производство тепловой энергии. Некомбинированная выработка</v>
      </c>
      <c r="Q119" s="613" t="str">
        <f>IF($F$104="нет","без дифференциации",$I$104)</f>
        <v>Территория 9</v>
      </c>
      <c r="R119" s="613" t="str">
        <f>IF($J$119="нет","без дифференциации",$M$119)</f>
        <v>с. Муханово (школа) , ул. Школьная, 1/1, котельная № 6-16</v>
      </c>
      <c r="S119" s="613"/>
      <c r="T119" s="613"/>
      <c r="U119" s="614"/>
      <c r="V119" s="613"/>
      <c r="W119" s="613"/>
      <c r="X119" s="604"/>
      <c r="Y119" s="604" t="s">
        <v>208</v>
      </c>
      <c r="Z119" s="604">
        <v>1705000</v>
      </c>
      <c r="AA119" s="604"/>
      <c r="AB119" s="604"/>
      <c r="AC119" s="604"/>
      <c r="AD119" s="604"/>
      <c r="AE119" s="604"/>
      <c r="AF119" s="604"/>
      <c r="AG119" s="604"/>
      <c r="AH119" s="604"/>
      <c r="AI119" s="604"/>
      <c r="AJ119" s="604"/>
      <c r="AK119" s="604"/>
      <c r="AL119" s="604"/>
      <c r="AM119" s="1862"/>
    </row>
    <row customHeight="1" ht="15">
      <c r="A120" s="432"/>
      <c r="B120" s="432"/>
      <c r="C120" s="185"/>
      <c r="D120" s="1830"/>
      <c r="E120" s="1830"/>
      <c r="F120" s="1830"/>
      <c r="G120" s="1830"/>
      <c r="H120" s="1830"/>
      <c r="I120" s="1830"/>
      <c r="J120" s="1830"/>
      <c r="K120" s="1808" t="s">
        <v>104</v>
      </c>
      <c r="L120" s="1738" t="s">
        <v>174</v>
      </c>
      <c r="M120" s="820" t="s">
        <v>425</v>
      </c>
      <c r="N120" s="821"/>
      <c r="O120" s="613" t="s">
        <v>426</v>
      </c>
      <c r="P120" s="613" t="str">
        <f>$E$13</f>
        <v>Производство тепловой энергии. Некомбинированная выработка</v>
      </c>
      <c r="Q120" s="613" t="str">
        <f>IF($F$104="нет","без дифференциации",$I$104)</f>
        <v>Территория 9</v>
      </c>
      <c r="R120" s="613" t="str">
        <f>IF($J$120="нет","без дифференциации",$M$120)</f>
        <v>с. Муханово (клуб) , ул. Школьная, 1/1А, котельная № 6-17</v>
      </c>
      <c r="S120" s="613"/>
      <c r="T120" s="613"/>
      <c r="U120" s="614"/>
      <c r="V120" s="613"/>
      <c r="W120" s="613"/>
      <c r="X120" s="604"/>
      <c r="Y120" s="604" t="s">
        <v>208</v>
      </c>
      <c r="Z120" s="604">
        <v>1705000</v>
      </c>
      <c r="AA120" s="604"/>
      <c r="AB120" s="604"/>
      <c r="AC120" s="604"/>
      <c r="AD120" s="604"/>
      <c r="AE120" s="604"/>
      <c r="AF120" s="604"/>
      <c r="AG120" s="604"/>
      <c r="AH120" s="604"/>
      <c r="AI120" s="604"/>
      <c r="AJ120" s="604"/>
      <c r="AK120" s="604"/>
      <c r="AL120" s="604"/>
      <c r="AM120" s="1862"/>
    </row>
    <row customHeight="1" ht="15">
      <c r="A121" s="432"/>
      <c r="B121" s="432"/>
      <c r="C121" s="185"/>
      <c r="D121" s="1830"/>
      <c r="E121" s="1830"/>
      <c r="F121" s="1830"/>
      <c r="G121" s="1830"/>
      <c r="H121" s="1830"/>
      <c r="I121" s="1830"/>
      <c r="J121" s="1830"/>
      <c r="K121" s="1808" t="s">
        <v>104</v>
      </c>
      <c r="L121" s="1738" t="s">
        <v>179</v>
      </c>
      <c r="M121" s="820" t="s">
        <v>427</v>
      </c>
      <c r="N121" s="821"/>
      <c r="O121" s="613" t="s">
        <v>428</v>
      </c>
      <c r="P121" s="613" t="str">
        <f>$E$13</f>
        <v>Производство тепловой энергии. Некомбинированная выработка</v>
      </c>
      <c r="Q121" s="613" t="str">
        <f>IF($F$104="нет","без дифференциации",$I$104)</f>
        <v>Территория 9</v>
      </c>
      <c r="R121" s="613" t="str">
        <f>IF($J$121="нет","без дифференциации",$M$121)</f>
        <v>с. Муханово (ж/дом) , ул. Школьная, 1/1Б, котельная № 6-18</v>
      </c>
      <c r="S121" s="613"/>
      <c r="T121" s="613"/>
      <c r="U121" s="614"/>
      <c r="V121" s="613"/>
      <c r="W121" s="613"/>
      <c r="X121" s="604"/>
      <c r="Y121" s="604" t="s">
        <v>208</v>
      </c>
      <c r="Z121" s="604">
        <v>1705000</v>
      </c>
      <c r="AA121" s="604"/>
      <c r="AB121" s="604"/>
      <c r="AC121" s="604"/>
      <c r="AD121" s="604"/>
      <c r="AE121" s="604"/>
      <c r="AF121" s="604"/>
      <c r="AG121" s="604"/>
      <c r="AH121" s="604"/>
      <c r="AI121" s="604"/>
      <c r="AJ121" s="604"/>
      <c r="AK121" s="604"/>
      <c r="AL121" s="604"/>
      <c r="AM121" s="1862"/>
    </row>
    <row customHeight="1" ht="15">
      <c r="A122" s="432"/>
      <c r="B122" s="432"/>
      <c r="C122" s="185"/>
      <c r="D122" s="1830"/>
      <c r="E122" s="1830"/>
      <c r="F122" s="1830"/>
      <c r="G122" s="1830"/>
      <c r="H122" s="1830"/>
      <c r="I122" s="1830"/>
      <c r="J122" s="1830"/>
      <c r="K122" s="1808" t="s">
        <v>104</v>
      </c>
      <c r="L122" s="1738" t="s">
        <v>184</v>
      </c>
      <c r="M122" s="820" t="s">
        <v>429</v>
      </c>
      <c r="N122" s="821"/>
      <c r="O122" s="613" t="s">
        <v>430</v>
      </c>
      <c r="P122" s="613" t="str">
        <f>$E$13</f>
        <v>Производство тепловой энергии. Некомбинированная выработка</v>
      </c>
      <c r="Q122" s="613" t="str">
        <f>IF($F$104="нет","без дифференциации",$I$104)</f>
        <v>Территория 9</v>
      </c>
      <c r="R122" s="613" t="str">
        <f>IF($J$122="нет","без дифференциации",$M$122)</f>
        <v>с. Кротовка (АПС) , ул. Дачная, котельная № 6-19</v>
      </c>
      <c r="S122" s="613"/>
      <c r="T122" s="613"/>
      <c r="U122" s="614"/>
      <c r="V122" s="613"/>
      <c r="W122" s="613"/>
      <c r="X122" s="604"/>
      <c r="Y122" s="604" t="s">
        <v>208</v>
      </c>
      <c r="Z122" s="604">
        <v>1705000</v>
      </c>
      <c r="AA122" s="604"/>
      <c r="AB122" s="604"/>
      <c r="AC122" s="604"/>
      <c r="AD122" s="604"/>
      <c r="AE122" s="604"/>
      <c r="AF122" s="604"/>
      <c r="AG122" s="604"/>
      <c r="AH122" s="604"/>
      <c r="AI122" s="604"/>
      <c r="AJ122" s="604"/>
      <c r="AK122" s="604"/>
      <c r="AL122" s="604"/>
      <c r="AM122" s="1862"/>
    </row>
    <row customHeight="1" ht="15">
      <c r="A123" s="432"/>
      <c r="B123" s="432"/>
      <c r="C123" s="185"/>
      <c r="D123" s="1830"/>
      <c r="E123" s="1830"/>
      <c r="F123" s="1830"/>
      <c r="G123" s="1830"/>
      <c r="H123" s="1830"/>
      <c r="I123" s="1830"/>
      <c r="J123" s="1830"/>
      <c r="K123" s="1808" t="s">
        <v>104</v>
      </c>
      <c r="L123" s="1738" t="s">
        <v>189</v>
      </c>
      <c r="M123" s="820" t="s">
        <v>431</v>
      </c>
      <c r="N123" s="821"/>
      <c r="O123" s="613" t="s">
        <v>432</v>
      </c>
      <c r="P123" s="613" t="str">
        <f>$E$13</f>
        <v>Производство тепловой энергии. Некомбинированная выработка</v>
      </c>
      <c r="Q123" s="613" t="str">
        <f>IF($F$104="нет","без дифференциации",$I$104)</f>
        <v>Территория 9</v>
      </c>
      <c r="R123" s="613" t="str">
        <f>IF($J$123="нет","без дифференциации",$M$123)</f>
        <v>с. Кротовка (ЛДПС) , ул. Нефтяников, 7, котельная № 6-20</v>
      </c>
      <c r="S123" s="613"/>
      <c r="T123" s="613"/>
      <c r="U123" s="614"/>
      <c r="V123" s="613"/>
      <c r="W123" s="613"/>
      <c r="X123" s="604"/>
      <c r="Y123" s="604" t="s">
        <v>208</v>
      </c>
      <c r="Z123" s="604">
        <v>1705000</v>
      </c>
      <c r="AA123" s="604"/>
      <c r="AB123" s="604"/>
      <c r="AC123" s="604"/>
      <c r="AD123" s="604"/>
      <c r="AE123" s="604"/>
      <c r="AF123" s="604"/>
      <c r="AG123" s="604"/>
      <c r="AH123" s="604"/>
      <c r="AI123" s="604"/>
      <c r="AJ123" s="604"/>
      <c r="AK123" s="604"/>
      <c r="AL123" s="604"/>
      <c r="AM123" s="1862"/>
    </row>
    <row customHeight="1" ht="15">
      <c r="A124" s="432"/>
      <c r="B124" s="432"/>
      <c r="C124" s="185"/>
      <c r="D124" s="1830"/>
      <c r="E124" s="1830"/>
      <c r="F124" s="1830"/>
      <c r="G124" s="1830"/>
      <c r="H124" s="1830"/>
      <c r="I124" s="1830"/>
      <c r="J124" s="1830"/>
      <c r="K124" s="1808" t="s">
        <v>104</v>
      </c>
      <c r="L124" s="1738" t="s">
        <v>330</v>
      </c>
      <c r="M124" s="820" t="s">
        <v>433</v>
      </c>
      <c r="N124" s="821"/>
      <c r="O124" s="613" t="s">
        <v>434</v>
      </c>
      <c r="P124" s="613" t="str">
        <f>$E$13</f>
        <v>Производство тепловой энергии. Некомбинированная выработка</v>
      </c>
      <c r="Q124" s="613" t="str">
        <f>IF($F$104="нет","без дифференциации",$I$104)</f>
        <v>Территория 9</v>
      </c>
      <c r="R124" s="613" t="str">
        <f>IF($J$124="нет","без дифференциации",$M$124)</f>
        <v>с. Кротовка (больница) , ул. Мичуринская, 2А, котельная № 6-21</v>
      </c>
      <c r="S124" s="613"/>
      <c r="T124" s="613"/>
      <c r="U124" s="614"/>
      <c r="V124" s="613"/>
      <c r="W124" s="613"/>
      <c r="X124" s="604"/>
      <c r="Y124" s="604" t="s">
        <v>208</v>
      </c>
      <c r="Z124" s="604">
        <v>1705000</v>
      </c>
      <c r="AA124" s="604"/>
      <c r="AB124" s="604"/>
      <c r="AC124" s="604"/>
      <c r="AD124" s="604"/>
      <c r="AE124" s="604"/>
      <c r="AF124" s="604"/>
      <c r="AG124" s="604"/>
      <c r="AH124" s="604"/>
      <c r="AI124" s="604"/>
      <c r="AJ124" s="604"/>
      <c r="AK124" s="604"/>
      <c r="AL124" s="604"/>
      <c r="AM124" s="1862"/>
    </row>
    <row customHeight="1" ht="15">
      <c r="A125" s="432"/>
      <c r="B125" s="432"/>
      <c r="C125" s="185"/>
      <c r="D125" s="1830"/>
      <c r="E125" s="1830"/>
      <c r="F125" s="1830"/>
      <c r="G125" s="1830"/>
      <c r="H125" s="1830"/>
      <c r="I125" s="1830"/>
      <c r="J125" s="1830"/>
      <c r="K125" s="1808" t="s">
        <v>104</v>
      </c>
      <c r="L125" s="1738" t="s">
        <v>333</v>
      </c>
      <c r="M125" s="820" t="s">
        <v>435</v>
      </c>
      <c r="N125" s="821"/>
      <c r="O125" s="613" t="s">
        <v>436</v>
      </c>
      <c r="P125" s="613" t="str">
        <f>$E$13</f>
        <v>Производство тепловой энергии. Некомбинированная выработка</v>
      </c>
      <c r="Q125" s="613" t="str">
        <f>IF($F$104="нет","без дифференциации",$I$104)</f>
        <v>Территория 9</v>
      </c>
      <c r="R125" s="613" t="str">
        <f>IF($J$125="нет","без дифференциации",$M$125)</f>
        <v>с. Александровка, ул. Спортивная, 8, котельная № 6-22</v>
      </c>
      <c r="S125" s="613"/>
      <c r="T125" s="613"/>
      <c r="U125" s="614"/>
      <c r="V125" s="613"/>
      <c r="W125" s="613"/>
      <c r="X125" s="604"/>
      <c r="Y125" s="604" t="s">
        <v>208</v>
      </c>
      <c r="Z125" s="604">
        <v>1705000</v>
      </c>
      <c r="AA125" s="604"/>
      <c r="AB125" s="604"/>
      <c r="AC125" s="604"/>
      <c r="AD125" s="604"/>
      <c r="AE125" s="604"/>
      <c r="AF125" s="604"/>
      <c r="AG125" s="604"/>
      <c r="AH125" s="604"/>
      <c r="AI125" s="604"/>
      <c r="AJ125" s="604"/>
      <c r="AK125" s="604"/>
      <c r="AL125" s="604"/>
      <c r="AM125" s="1862"/>
    </row>
    <row customHeight="1" ht="15">
      <c r="A126" s="432"/>
      <c r="B126" s="432"/>
      <c r="C126" s="185"/>
      <c r="D126" s="1830"/>
      <c r="E126" s="1830"/>
      <c r="F126" s="1830"/>
      <c r="G126" s="1830"/>
      <c r="H126" s="1830"/>
      <c r="I126" s="1830"/>
      <c r="J126" s="1830"/>
      <c r="K126" s="1808" t="s">
        <v>104</v>
      </c>
      <c r="L126" s="1738" t="s">
        <v>336</v>
      </c>
      <c r="M126" s="820" t="s">
        <v>437</v>
      </c>
      <c r="N126" s="821"/>
      <c r="O126" s="613" t="s">
        <v>438</v>
      </c>
      <c r="P126" s="613" t="str">
        <f>$E$13</f>
        <v>Производство тепловой энергии. Некомбинированная выработка</v>
      </c>
      <c r="Q126" s="613" t="str">
        <f>IF($F$104="нет","без дифференциации",$I$104)</f>
        <v>Территория 9</v>
      </c>
      <c r="R126" s="613" t="str">
        <f>IF($J$126="нет","без дифференциации",$M$126)</f>
        <v>с. Б. Сарабай, ул. Черемушки, 2А, котельная № 6-23</v>
      </c>
      <c r="S126" s="613"/>
      <c r="T126" s="613"/>
      <c r="U126" s="614"/>
      <c r="V126" s="613"/>
      <c r="W126" s="613"/>
      <c r="X126" s="604"/>
      <c r="Y126" s="604" t="s">
        <v>208</v>
      </c>
      <c r="Z126" s="604">
        <v>1705000</v>
      </c>
      <c r="AA126" s="604"/>
      <c r="AB126" s="604"/>
      <c r="AC126" s="604"/>
      <c r="AD126" s="604"/>
      <c r="AE126" s="604"/>
      <c r="AF126" s="604"/>
      <c r="AG126" s="604"/>
      <c r="AH126" s="604"/>
      <c r="AI126" s="604"/>
      <c r="AJ126" s="604"/>
      <c r="AK126" s="604"/>
      <c r="AL126" s="604"/>
      <c r="AM126" s="1862"/>
    </row>
    <row customHeight="1" ht="15">
      <c r="A127" s="432"/>
      <c r="B127" s="432"/>
      <c r="C127" s="185"/>
      <c r="D127" s="1830"/>
      <c r="E127" s="1830"/>
      <c r="F127" s="1830"/>
      <c r="G127" s="1830"/>
      <c r="H127" s="1830"/>
      <c r="I127" s="1830"/>
      <c r="J127" s="1830"/>
      <c r="K127" s="1808" t="s">
        <v>104</v>
      </c>
      <c r="L127" s="1738" t="s">
        <v>339</v>
      </c>
      <c r="M127" s="820" t="s">
        <v>439</v>
      </c>
      <c r="N127" s="821"/>
      <c r="O127" s="613" t="s">
        <v>440</v>
      </c>
      <c r="P127" s="613" t="str">
        <f>$E$13</f>
        <v>Производство тепловой энергии. Некомбинированная выработка</v>
      </c>
      <c r="Q127" s="613" t="str">
        <f>IF($F$104="нет","без дифференциации",$I$104)</f>
        <v>Территория 9</v>
      </c>
      <c r="R127" s="613" t="str">
        <f>IF($J$127="нет","без дифференциации",$M$127)</f>
        <v>с. Кабановка, ул. Крыгина, 1ж, котельная № 6-24</v>
      </c>
      <c r="S127" s="613"/>
      <c r="T127" s="613"/>
      <c r="U127" s="614"/>
      <c r="V127" s="613"/>
      <c r="W127" s="613"/>
      <c r="X127" s="604"/>
      <c r="Y127" s="604" t="s">
        <v>208</v>
      </c>
      <c r="Z127" s="604">
        <v>1705000</v>
      </c>
      <c r="AA127" s="604"/>
      <c r="AB127" s="604"/>
      <c r="AC127" s="604"/>
      <c r="AD127" s="604"/>
      <c r="AE127" s="604"/>
      <c r="AF127" s="604"/>
      <c r="AG127" s="604"/>
      <c r="AH127" s="604"/>
      <c r="AI127" s="604"/>
      <c r="AJ127" s="604"/>
      <c r="AK127" s="604"/>
      <c r="AL127" s="604"/>
      <c r="AM127" s="1862"/>
    </row>
    <row customHeight="1" ht="15">
      <c r="A128" s="432"/>
      <c r="B128" s="432"/>
      <c r="C128" s="185"/>
      <c r="D128" s="1830"/>
      <c r="E128" s="1830"/>
      <c r="F128" s="1830"/>
      <c r="G128" s="1830"/>
      <c r="H128" s="1830"/>
      <c r="I128" s="1830"/>
      <c r="J128" s="1830"/>
      <c r="K128" s="1808" t="s">
        <v>104</v>
      </c>
      <c r="L128" s="1738" t="s">
        <v>342</v>
      </c>
      <c r="M128" s="820" t="s">
        <v>441</v>
      </c>
      <c r="N128" s="821"/>
      <c r="O128" s="613" t="s">
        <v>442</v>
      </c>
      <c r="P128" s="613" t="str">
        <f>$E$13</f>
        <v>Производство тепловой энергии. Некомбинированная выработка</v>
      </c>
      <c r="Q128" s="613" t="str">
        <f>IF($F$104="нет","без дифференциации",$I$104)</f>
        <v>Территория 9</v>
      </c>
      <c r="R128" s="613" t="str">
        <f>IF($J$128="нет","без дифференциации",$M$128)</f>
        <v>с. Богородское, ул. Молодежнаяа, 1а, котельная № 6-25</v>
      </c>
      <c r="S128" s="613"/>
      <c r="T128" s="613"/>
      <c r="U128" s="614"/>
      <c r="V128" s="613"/>
      <c r="W128" s="613"/>
      <c r="X128" s="604"/>
      <c r="Y128" s="604" t="s">
        <v>208</v>
      </c>
      <c r="Z128" s="604">
        <v>1705000</v>
      </c>
      <c r="AA128" s="604"/>
      <c r="AB128" s="604"/>
      <c r="AC128" s="604"/>
      <c r="AD128" s="604"/>
      <c r="AE128" s="604"/>
      <c r="AF128" s="604"/>
      <c r="AG128" s="604"/>
      <c r="AH128" s="604"/>
      <c r="AI128" s="604"/>
      <c r="AJ128" s="604"/>
      <c r="AK128" s="604"/>
      <c r="AL128" s="604"/>
      <c r="AM128" s="1862"/>
    </row>
    <row customHeight="1" ht="15">
      <c r="A129" s="432"/>
      <c r="B129" s="432"/>
      <c r="C129" s="185"/>
      <c r="D129" s="1830"/>
      <c r="E129" s="1830"/>
      <c r="F129" s="1830"/>
      <c r="G129" s="1830"/>
      <c r="H129" s="1830"/>
      <c r="I129" s="1830"/>
      <c r="J129" s="1830"/>
      <c r="K129" s="1808" t="s">
        <v>104</v>
      </c>
      <c r="L129" s="1738" t="s">
        <v>345</v>
      </c>
      <c r="M129" s="820" t="s">
        <v>443</v>
      </c>
      <c r="N129" s="821"/>
      <c r="O129" s="613" t="s">
        <v>444</v>
      </c>
      <c r="P129" s="613" t="str">
        <f>$E$13</f>
        <v>Производство тепловой энергии. Некомбинированная выработка</v>
      </c>
      <c r="Q129" s="613" t="str">
        <f>IF($F$104="нет","без дифференциации",$I$104)</f>
        <v>Территория 9</v>
      </c>
      <c r="R129" s="613" t="str">
        <f>IF($J$129="нет","без дифференциации",$M$129)</f>
        <v>с. Богородское, ул. Центральная, 159а, котельная № 6-26</v>
      </c>
      <c r="S129" s="613"/>
      <c r="T129" s="613"/>
      <c r="U129" s="614"/>
      <c r="V129" s="613"/>
      <c r="W129" s="613"/>
      <c r="X129" s="604"/>
      <c r="Y129" s="604" t="s">
        <v>208</v>
      </c>
      <c r="Z129" s="604">
        <v>1705000</v>
      </c>
      <c r="AA129" s="604"/>
      <c r="AB129" s="604"/>
      <c r="AC129" s="604"/>
      <c r="AD129" s="604"/>
      <c r="AE129" s="604"/>
      <c r="AF129" s="604"/>
      <c r="AG129" s="604"/>
      <c r="AH129" s="604"/>
      <c r="AI129" s="604"/>
      <c r="AJ129" s="604"/>
      <c r="AK129" s="604"/>
      <c r="AL129" s="604"/>
      <c r="AM129" s="1862"/>
    </row>
    <row customHeight="1" ht="15">
      <c r="A130" s="432"/>
      <c r="B130" s="432"/>
      <c r="C130" s="185"/>
      <c r="D130" s="1830"/>
      <c r="E130" s="1830"/>
      <c r="F130" s="1830"/>
      <c r="G130" s="1830"/>
      <c r="H130" s="1830"/>
      <c r="I130" s="1830"/>
      <c r="J130" s="1830"/>
      <c r="K130" s="1808" t="s">
        <v>104</v>
      </c>
      <c r="L130" s="1738" t="s">
        <v>348</v>
      </c>
      <c r="M130" s="820" t="s">
        <v>445</v>
      </c>
      <c r="N130" s="821"/>
      <c r="O130" s="613" t="s">
        <v>446</v>
      </c>
      <c r="P130" s="613" t="str">
        <f>$E$13</f>
        <v>Производство тепловой энергии. Некомбинированная выработка</v>
      </c>
      <c r="Q130" s="613" t="str">
        <f>IF($F$104="нет","без дифференциации",$I$104)</f>
        <v>Территория 9</v>
      </c>
      <c r="R130" s="613" t="str">
        <f>IF($J$130="нет","без дифференциации",$M$130)</f>
        <v>с. Лозовка, ул. Центральная, 4а, котельная № 6-27</v>
      </c>
      <c r="S130" s="613"/>
      <c r="T130" s="613"/>
      <c r="U130" s="614"/>
      <c r="V130" s="613"/>
      <c r="W130" s="613"/>
      <c r="X130" s="604"/>
      <c r="Y130" s="604" t="s">
        <v>208</v>
      </c>
      <c r="Z130" s="604">
        <v>1705000</v>
      </c>
      <c r="AA130" s="604"/>
      <c r="AB130" s="604"/>
      <c r="AC130" s="604"/>
      <c r="AD130" s="604"/>
      <c r="AE130" s="604"/>
      <c r="AF130" s="604"/>
      <c r="AG130" s="604"/>
      <c r="AH130" s="604"/>
      <c r="AI130" s="604"/>
      <c r="AJ130" s="604"/>
      <c r="AK130" s="604"/>
      <c r="AL130" s="604"/>
      <c r="AM130" s="1862"/>
    </row>
    <row customHeight="1" ht="15">
      <c r="A131" s="432"/>
      <c r="B131" s="432"/>
      <c r="C131" s="185"/>
      <c r="D131" s="1830"/>
      <c r="E131" s="1830"/>
      <c r="F131" s="1830"/>
      <c r="G131" s="1830"/>
      <c r="H131" s="1830"/>
      <c r="I131" s="1830"/>
      <c r="J131" s="1830"/>
      <c r="K131" s="1808" t="s">
        <v>104</v>
      </c>
      <c r="L131" s="1738" t="s">
        <v>351</v>
      </c>
      <c r="M131" s="820" t="s">
        <v>447</v>
      </c>
      <c r="N131" s="821"/>
      <c r="O131" s="613" t="s">
        <v>448</v>
      </c>
      <c r="P131" s="613" t="str">
        <f>$E$13</f>
        <v>Производство тепловой энергии. Некомбинированная выработка</v>
      </c>
      <c r="Q131" s="613" t="str">
        <f>IF($F$104="нет","без дифференциации",$I$104)</f>
        <v>Территория 9</v>
      </c>
      <c r="R131" s="613" t="str">
        <f>IF($J$131="нет","без дифференциации",$M$131)</f>
        <v>с. Лозовка (клуб), ул. Центральная, 1а, котельная № 6-28</v>
      </c>
      <c r="S131" s="613"/>
      <c r="T131" s="613"/>
      <c r="U131" s="614"/>
      <c r="V131" s="613"/>
      <c r="W131" s="613"/>
      <c r="X131" s="604"/>
      <c r="Y131" s="604" t="s">
        <v>208</v>
      </c>
      <c r="Z131" s="604">
        <v>1705000</v>
      </c>
      <c r="AA131" s="604"/>
      <c r="AB131" s="604"/>
      <c r="AC131" s="604"/>
      <c r="AD131" s="604"/>
      <c r="AE131" s="604"/>
      <c r="AF131" s="604"/>
      <c r="AG131" s="604"/>
      <c r="AH131" s="604"/>
      <c r="AI131" s="604"/>
      <c r="AJ131" s="604"/>
      <c r="AK131" s="604"/>
      <c r="AL131" s="604"/>
      <c r="AM131" s="1862"/>
    </row>
    <row customHeight="1" ht="15">
      <c r="A132" s="432"/>
      <c r="B132" s="432"/>
      <c r="C132" s="185"/>
      <c r="D132" s="1830"/>
      <c r="E132" s="1830"/>
      <c r="F132" s="1830"/>
      <c r="G132" s="1830"/>
      <c r="H132" s="1830"/>
      <c r="I132" s="1830"/>
      <c r="J132" s="1830"/>
      <c r="K132" s="1808" t="s">
        <v>104</v>
      </c>
      <c r="L132" s="1738" t="s">
        <v>354</v>
      </c>
      <c r="M132" s="820" t="s">
        <v>449</v>
      </c>
      <c r="N132" s="821"/>
      <c r="O132" s="613" t="s">
        <v>450</v>
      </c>
      <c r="P132" s="613" t="str">
        <f>$E$13</f>
        <v>Производство тепловой энергии. Некомбинированная выработка</v>
      </c>
      <c r="Q132" s="613" t="str">
        <f>IF($F$104="нет","без дифференциации",$I$104)</f>
        <v>Территория 9</v>
      </c>
      <c r="R132" s="613" t="str">
        <f>IF($J$132="нет","без дифференциации",$M$132)</f>
        <v>с. Новые Ключи(школа), ул. Советская, 38А, котельная № 6-29</v>
      </c>
      <c r="S132" s="613"/>
      <c r="T132" s="613"/>
      <c r="U132" s="614"/>
      <c r="V132" s="613"/>
      <c r="W132" s="613"/>
      <c r="X132" s="604"/>
      <c r="Y132" s="604" t="s">
        <v>208</v>
      </c>
      <c r="Z132" s="604">
        <v>1705000</v>
      </c>
      <c r="AA132" s="604"/>
      <c r="AB132" s="604"/>
      <c r="AC132" s="604"/>
      <c r="AD132" s="604"/>
      <c r="AE132" s="604"/>
      <c r="AF132" s="604"/>
      <c r="AG132" s="604"/>
      <c r="AH132" s="604"/>
      <c r="AI132" s="604"/>
      <c r="AJ132" s="604"/>
      <c r="AK132" s="604"/>
      <c r="AL132" s="604"/>
      <c r="AM132" s="1862"/>
    </row>
    <row customHeight="1" ht="15">
      <c r="A133" s="432"/>
      <c r="B133" s="432"/>
      <c r="C133" s="185"/>
      <c r="D133" s="1830"/>
      <c r="E133" s="1830"/>
      <c r="F133" s="1830"/>
      <c r="G133" s="1830"/>
      <c r="H133" s="1830"/>
      <c r="I133" s="1830"/>
      <c r="J133" s="1830"/>
      <c r="K133" s="1808" t="s">
        <v>104</v>
      </c>
      <c r="L133" s="1738" t="s">
        <v>357</v>
      </c>
      <c r="M133" s="820" t="s">
        <v>451</v>
      </c>
      <c r="N133" s="821"/>
      <c r="O133" s="613" t="s">
        <v>452</v>
      </c>
      <c r="P133" s="613" t="str">
        <f>$E$13</f>
        <v>Производство тепловой энергии. Некомбинированная выработка</v>
      </c>
      <c r="Q133" s="613" t="str">
        <f>IF($F$104="нет","без дифференциации",$I$104)</f>
        <v>Территория 9</v>
      </c>
      <c r="R133" s="613" t="str">
        <f>IF($J$133="нет","без дифференциации",$M$133)</f>
        <v>с. Новые Ключи(клуб), ул. Советская, 38А, котельная № 6-30</v>
      </c>
      <c r="S133" s="613"/>
      <c r="T133" s="613"/>
      <c r="U133" s="614"/>
      <c r="V133" s="613"/>
      <c r="W133" s="613"/>
      <c r="X133" s="604"/>
      <c r="Y133" s="604" t="s">
        <v>208</v>
      </c>
      <c r="Z133" s="604">
        <v>1705000</v>
      </c>
      <c r="AA133" s="604"/>
      <c r="AB133" s="604"/>
      <c r="AC133" s="604"/>
      <c r="AD133" s="604"/>
      <c r="AE133" s="604"/>
      <c r="AF133" s="604"/>
      <c r="AG133" s="604"/>
      <c r="AH133" s="604"/>
      <c r="AI133" s="604"/>
      <c r="AJ133" s="604"/>
      <c r="AK133" s="604"/>
      <c r="AL133" s="604"/>
      <c r="AM133" s="1862"/>
    </row>
    <row customHeight="1" ht="15">
      <c r="A134" s="432"/>
      <c r="B134" s="432"/>
      <c r="C134" s="185"/>
      <c r="D134" s="1830"/>
      <c r="E134" s="1830"/>
      <c r="F134" s="1830"/>
      <c r="G134" s="1830"/>
      <c r="H134" s="1830"/>
      <c r="I134" s="1830"/>
      <c r="J134" s="1830"/>
      <c r="K134" s="1808" t="s">
        <v>104</v>
      </c>
      <c r="L134" s="1738" t="s">
        <v>360</v>
      </c>
      <c r="M134" s="820" t="s">
        <v>453</v>
      </c>
      <c r="N134" s="821"/>
      <c r="O134" s="613" t="s">
        <v>454</v>
      </c>
      <c r="P134" s="613" t="str">
        <f>$E$13</f>
        <v>Производство тепловой энергии. Некомбинированная выработка</v>
      </c>
      <c r="Q134" s="613" t="str">
        <f>IF($F$104="нет","без дифференциации",$I$104)</f>
        <v>Территория 9</v>
      </c>
      <c r="R134" s="613" t="str">
        <f>IF($J$134="нет","без дифференциации",$M$134)</f>
        <v>п. Первомайский, ул. Садовая, 28, котельная № 6-31</v>
      </c>
      <c r="S134" s="613"/>
      <c r="T134" s="613"/>
      <c r="U134" s="614"/>
      <c r="V134" s="613"/>
      <c r="W134" s="613"/>
      <c r="X134" s="604"/>
      <c r="Y134" s="604" t="s">
        <v>208</v>
      </c>
      <c r="Z134" s="604">
        <v>1705000</v>
      </c>
      <c r="AA134" s="604"/>
      <c r="AB134" s="604"/>
      <c r="AC134" s="604"/>
      <c r="AD134" s="604"/>
      <c r="AE134" s="604"/>
      <c r="AF134" s="604"/>
      <c r="AG134" s="604"/>
      <c r="AH134" s="604"/>
      <c r="AI134" s="604"/>
      <c r="AJ134" s="604"/>
      <c r="AK134" s="604"/>
      <c r="AL134" s="604"/>
      <c r="AM134" s="1862"/>
    </row>
    <row customHeight="1" ht="15">
      <c r="A135" s="432"/>
      <c r="B135" s="432"/>
      <c r="C135" s="185"/>
      <c r="D135" s="1830"/>
      <c r="E135" s="1830"/>
      <c r="F135" s="1830"/>
      <c r="G135" s="1830"/>
      <c r="H135" s="1830"/>
      <c r="I135" s="1830"/>
      <c r="J135" s="1830"/>
      <c r="K135" s="1808" t="s">
        <v>104</v>
      </c>
      <c r="L135" s="1738" t="s">
        <v>363</v>
      </c>
      <c r="M135" s="820" t="s">
        <v>455</v>
      </c>
      <c r="N135" s="821"/>
      <c r="O135" s="613" t="s">
        <v>456</v>
      </c>
      <c r="P135" s="613" t="str">
        <f>$E$13</f>
        <v>Производство тепловой энергии. Некомбинированная выработка</v>
      </c>
      <c r="Q135" s="613" t="str">
        <f>IF($F$104="нет","без дифференциации",$I$104)</f>
        <v>Территория 9</v>
      </c>
      <c r="R135" s="613" t="str">
        <f>IF($J$135="нет","без дифференциации",$M$135)</f>
        <v>с. Черновка, ул. Школьная, 33, котельная № 6-32</v>
      </c>
      <c r="S135" s="613"/>
      <c r="T135" s="613"/>
      <c r="U135" s="614"/>
      <c r="V135" s="613"/>
      <c r="W135" s="613"/>
      <c r="X135" s="604"/>
      <c r="Y135" s="604" t="s">
        <v>208</v>
      </c>
      <c r="Z135" s="604">
        <v>1705000</v>
      </c>
      <c r="AA135" s="604"/>
      <c r="AB135" s="604"/>
      <c r="AC135" s="604"/>
      <c r="AD135" s="604"/>
      <c r="AE135" s="604"/>
      <c r="AF135" s="604"/>
      <c r="AG135" s="604"/>
      <c r="AH135" s="604"/>
      <c r="AI135" s="604"/>
      <c r="AJ135" s="604"/>
      <c r="AK135" s="604"/>
      <c r="AL135" s="604"/>
      <c r="AM135" s="1862"/>
    </row>
    <row customHeight="1" ht="15">
      <c r="A136" s="432"/>
      <c r="B136" s="432"/>
      <c r="C136" s="185"/>
      <c r="D136" s="1830"/>
      <c r="E136" s="1830"/>
      <c r="F136" s="1830"/>
      <c r="G136" s="1830"/>
      <c r="H136" s="1830"/>
      <c r="I136" s="1830"/>
      <c r="J136" s="1830"/>
      <c r="K136" s="1808" t="s">
        <v>104</v>
      </c>
      <c r="L136" s="1738" t="s">
        <v>366</v>
      </c>
      <c r="M136" s="820" t="s">
        <v>457</v>
      </c>
      <c r="N136" s="821"/>
      <c r="O136" s="613" t="s">
        <v>458</v>
      </c>
      <c r="P136" s="613" t="str">
        <f>$E$13</f>
        <v>Производство тепловой энергии. Некомбинированная выработка</v>
      </c>
      <c r="Q136" s="613" t="str">
        <f>IF($F$104="нет","без дифференциации",$I$104)</f>
        <v>Территория 9</v>
      </c>
      <c r="R136" s="613" t="str">
        <f>IF($J$136="нет","без дифференциации",$M$136)</f>
        <v>с. Кинель-Черкассы, ул. Механизаторов, 16А, котельная № 6-33</v>
      </c>
      <c r="S136" s="613"/>
      <c r="T136" s="613"/>
      <c r="U136" s="614"/>
      <c r="V136" s="613"/>
      <c r="W136" s="613"/>
      <c r="X136" s="604"/>
      <c r="Y136" s="604" t="s">
        <v>208</v>
      </c>
      <c r="Z136" s="604">
        <v>1705000</v>
      </c>
      <c r="AA136" s="604"/>
      <c r="AB136" s="604"/>
      <c r="AC136" s="604"/>
      <c r="AD136" s="604"/>
      <c r="AE136" s="604"/>
      <c r="AF136" s="604"/>
      <c r="AG136" s="604"/>
      <c r="AH136" s="604"/>
      <c r="AI136" s="604"/>
      <c r="AJ136" s="604"/>
      <c r="AK136" s="604"/>
      <c r="AL136" s="604"/>
      <c r="AM136" s="1862"/>
    </row>
    <row customHeight="1" ht="15">
      <c r="A137" s="432"/>
      <c r="B137" s="432"/>
      <c r="C137" s="185"/>
      <c r="D137" s="1830"/>
      <c r="E137" s="1830"/>
      <c r="F137" s="1830"/>
      <c r="G137" s="1830"/>
      <c r="H137" s="1830"/>
      <c r="I137" s="1830"/>
      <c r="J137" s="1830"/>
      <c r="K137" s="1808" t="s">
        <v>104</v>
      </c>
      <c r="L137" s="1738" t="s">
        <v>369</v>
      </c>
      <c r="M137" s="820" t="s">
        <v>459</v>
      </c>
      <c r="N137" s="821"/>
      <c r="O137" s="613" t="s">
        <v>460</v>
      </c>
      <c r="P137" s="613" t="str">
        <f>$E$13</f>
        <v>Производство тепловой энергии. Некомбинированная выработка</v>
      </c>
      <c r="Q137" s="613" t="str">
        <f>IF($F$104="нет","без дифференциации",$I$104)</f>
        <v>Территория 9</v>
      </c>
      <c r="R137" s="613" t="str">
        <f>IF($J$137="нет","без дифференциации",$M$137)</f>
        <v>с.  Ерзовка, ул. Центральная, 66, котельная № 6-34</v>
      </c>
      <c r="S137" s="613"/>
      <c r="T137" s="613"/>
      <c r="U137" s="614"/>
      <c r="V137" s="613"/>
      <c r="W137" s="613"/>
      <c r="X137" s="604"/>
      <c r="Y137" s="604" t="s">
        <v>208</v>
      </c>
      <c r="Z137" s="604">
        <v>1705000</v>
      </c>
      <c r="AA137" s="604"/>
      <c r="AB137" s="604"/>
      <c r="AC137" s="604"/>
      <c r="AD137" s="604"/>
      <c r="AE137" s="604"/>
      <c r="AF137" s="604"/>
      <c r="AG137" s="604"/>
      <c r="AH137" s="604"/>
      <c r="AI137" s="604"/>
      <c r="AJ137" s="604"/>
      <c r="AK137" s="604"/>
      <c r="AL137" s="604"/>
      <c r="AM137" s="1862"/>
    </row>
    <row customHeight="1" ht="15">
      <c r="A138" s="432"/>
      <c r="B138" s="432"/>
      <c r="C138" s="185"/>
      <c r="D138" s="1830"/>
      <c r="E138" s="1830"/>
      <c r="F138" s="1830"/>
      <c r="G138" s="1830"/>
      <c r="H138" s="1830"/>
      <c r="I138" s="1830"/>
      <c r="J138" s="1830"/>
      <c r="K138" s="1808" t="s">
        <v>104</v>
      </c>
      <c r="L138" s="1738" t="s">
        <v>119</v>
      </c>
      <c r="M138" s="820" t="s">
        <v>461</v>
      </c>
      <c r="N138" s="821"/>
      <c r="O138" s="613" t="s">
        <v>462</v>
      </c>
      <c r="P138" s="613" t="str">
        <f>$E$13</f>
        <v>Производство тепловой энергии. Некомбинированная выработка</v>
      </c>
      <c r="Q138" s="613" t="str">
        <f>IF($F$104="нет","без дифференциации",$I$104)</f>
        <v>Территория 9</v>
      </c>
      <c r="R138" s="613" t="str">
        <f>IF($J$138="нет","без дифференциации",$M$138)</f>
        <v>с.  Коханы (КДЦ), ул. Советская, 32А, котельная № 6-35</v>
      </c>
      <c r="S138" s="613"/>
      <c r="T138" s="613"/>
      <c r="U138" s="614"/>
      <c r="V138" s="613"/>
      <c r="W138" s="613"/>
      <c r="X138" s="604"/>
      <c r="Y138" s="604" t="s">
        <v>208</v>
      </c>
      <c r="Z138" s="604">
        <v>1705000</v>
      </c>
      <c r="AA138" s="604"/>
      <c r="AB138" s="604"/>
      <c r="AC138" s="604"/>
      <c r="AD138" s="604"/>
      <c r="AE138" s="604"/>
      <c r="AF138" s="604"/>
      <c r="AG138" s="604"/>
      <c r="AH138" s="604"/>
      <c r="AI138" s="604"/>
      <c r="AJ138" s="604"/>
      <c r="AK138" s="604"/>
      <c r="AL138" s="604"/>
      <c r="AM138" s="1862"/>
    </row>
    <row customHeight="1" ht="15">
      <c r="A139" s="432"/>
      <c r="B139" s="432"/>
      <c r="C139" s="185"/>
      <c r="D139" s="1830"/>
      <c r="E139" s="1830"/>
      <c r="F139" s="1830"/>
      <c r="G139" s="1830"/>
      <c r="H139" s="1830"/>
      <c r="I139" s="1830"/>
      <c r="J139" s="1830"/>
      <c r="K139" s="1808" t="s">
        <v>104</v>
      </c>
      <c r="L139" s="1738" t="s">
        <v>374</v>
      </c>
      <c r="M139" s="820" t="s">
        <v>463</v>
      </c>
      <c r="N139" s="821"/>
      <c r="O139" s="613" t="s">
        <v>464</v>
      </c>
      <c r="P139" s="613" t="str">
        <f>$E$13</f>
        <v>Производство тепловой энергии. Некомбинированная выработка</v>
      </c>
      <c r="Q139" s="613" t="str">
        <f>IF($F$104="нет","без дифференциации",$I$104)</f>
        <v>Территория 9</v>
      </c>
      <c r="R139" s="613" t="str">
        <f>IF($J$139="нет","без дифференциации",$M$139)</f>
        <v>с.  Полудни (школа), ул. Солнечная, 92А, котельная № 6-36</v>
      </c>
      <c r="S139" s="613"/>
      <c r="T139" s="613"/>
      <c r="U139" s="614"/>
      <c r="V139" s="613"/>
      <c r="W139" s="613"/>
      <c r="X139" s="604"/>
      <c r="Y139" s="604" t="s">
        <v>208</v>
      </c>
      <c r="Z139" s="604">
        <v>1705000</v>
      </c>
      <c r="AA139" s="604"/>
      <c r="AB139" s="604"/>
      <c r="AC139" s="604"/>
      <c r="AD139" s="604"/>
      <c r="AE139" s="604"/>
      <c r="AF139" s="604"/>
      <c r="AG139" s="604"/>
      <c r="AH139" s="604"/>
      <c r="AI139" s="604"/>
      <c r="AJ139" s="604"/>
      <c r="AK139" s="604"/>
      <c r="AL139" s="604"/>
      <c r="AM139" s="1862"/>
    </row>
    <row customHeight="1" ht="15">
      <c r="A140" s="432"/>
      <c r="B140" s="432"/>
      <c r="C140" s="185"/>
      <c r="D140" s="1830"/>
      <c r="E140" s="1830"/>
      <c r="F140" s="1830"/>
      <c r="G140" s="1830"/>
      <c r="H140" s="1830"/>
      <c r="I140" s="1830"/>
      <c r="J140" s="1830"/>
      <c r="K140" s="1808" t="s">
        <v>104</v>
      </c>
      <c r="L140" s="1738" t="s">
        <v>377</v>
      </c>
      <c r="M140" s="820" t="s">
        <v>465</v>
      </c>
      <c r="N140" s="821"/>
      <c r="O140" s="613" t="s">
        <v>466</v>
      </c>
      <c r="P140" s="613" t="str">
        <f>$E$13</f>
        <v>Производство тепловой энергии. Некомбинированная выработка</v>
      </c>
      <c r="Q140" s="613" t="str">
        <f>IF($F$104="нет","без дифференциации",$I$104)</f>
        <v>Территория 9</v>
      </c>
      <c r="R140" s="613" t="str">
        <f>IF($J$140="нет","без дифференциации",$M$140)</f>
        <v>с.  Вязники, ул. Школьная, 9А, котельная № 6-37</v>
      </c>
      <c r="S140" s="613"/>
      <c r="T140" s="613"/>
      <c r="U140" s="614"/>
      <c r="V140" s="613"/>
      <c r="W140" s="613"/>
      <c r="X140" s="604"/>
      <c r="Y140" s="604" t="s">
        <v>208</v>
      </c>
      <c r="Z140" s="604">
        <v>1705000</v>
      </c>
      <c r="AA140" s="604"/>
      <c r="AB140" s="604"/>
      <c r="AC140" s="604"/>
      <c r="AD140" s="604"/>
      <c r="AE140" s="604"/>
      <c r="AF140" s="604"/>
      <c r="AG140" s="604"/>
      <c r="AH140" s="604"/>
      <c r="AI140" s="604"/>
      <c r="AJ140" s="604"/>
      <c r="AK140" s="604"/>
      <c r="AL140" s="604"/>
      <c r="AM140" s="1862"/>
    </row>
    <row customHeight="1" ht="15">
      <c r="A141" s="432"/>
      <c r="B141" s="432"/>
      <c r="C141" s="185"/>
      <c r="D141" s="1830"/>
      <c r="E141" s="1830"/>
      <c r="F141" s="1830"/>
      <c r="G141" s="2570"/>
      <c r="H141" s="2112"/>
      <c r="I141" s="2571"/>
      <c r="J141" s="2116"/>
      <c r="K141" s="430"/>
      <c r="L141" s="186"/>
      <c r="M141" s="616" t="s">
        <v>235</v>
      </c>
      <c r="N141" s="613"/>
      <c r="O141" s="613"/>
      <c r="P141" s="613"/>
      <c r="Q141" s="613"/>
      <c r="R141" s="613"/>
      <c r="S141" s="613"/>
      <c r="T141" s="613"/>
      <c r="U141" s="614"/>
      <c r="V141" s="613"/>
      <c r="W141" s="613"/>
      <c r="X141" s="604"/>
      <c r="Y141" s="604"/>
      <c r="Z141" s="604"/>
      <c r="AA141" s="604"/>
      <c r="AB141" s="604"/>
      <c r="AC141" s="604"/>
      <c r="AD141" s="604"/>
      <c r="AE141" s="604"/>
      <c r="AF141" s="604"/>
      <c r="AG141" s="604"/>
      <c r="AH141" s="604"/>
      <c r="AI141" s="604"/>
      <c r="AJ141" s="604"/>
      <c r="AK141" s="604"/>
      <c r="AL141" s="604"/>
      <c r="AM141" s="1862"/>
    </row>
    <row customHeight="1" ht="15">
      <c r="A142" s="432"/>
      <c r="B142" s="432"/>
      <c r="C142" s="185"/>
      <c r="D142" s="1830"/>
      <c r="E142" s="1830"/>
      <c r="F142" s="1830"/>
      <c r="G142" s="2570" t="s">
        <v>104</v>
      </c>
      <c r="H142" s="2112" t="s">
        <v>139</v>
      </c>
      <c r="I142" s="2571" t="str">
        <f>IF(U142="","",INDEX(TERRITORY_MR_LIST,MATCH(U142,TERRITORY_LIST_ID,0)))</f>
        <v>Территория 10</v>
      </c>
      <c r="J142" s="2116" t="s">
        <v>66</v>
      </c>
      <c r="K142" s="841"/>
      <c r="L142" s="1791" t="s">
        <v>200</v>
      </c>
      <c r="M142" s="2638" t="s">
        <v>467</v>
      </c>
      <c r="N142" s="613"/>
      <c r="O142" s="613" t="s">
        <v>468</v>
      </c>
      <c r="P142" s="613" t="str">
        <f>$E$13</f>
        <v>Производство тепловой энергии. Некомбинированная выработка</v>
      </c>
      <c r="Q142" s="613" t="str">
        <f>IF($F$142="нет","без дифференциации",$I$142)</f>
        <v>Территория 10</v>
      </c>
      <c r="R142" s="613" t="str">
        <f>IF($J$142="нет","без дифференциации",$M$142)</f>
        <v>с. Среднее Аверкино, ул. Школьная, 13А, котельная № 6-38</v>
      </c>
      <c r="S142" s="613"/>
      <c r="T142" s="613"/>
      <c r="U142" s="614" t="s">
        <v>140</v>
      </c>
      <c r="V142" s="613"/>
      <c r="W142" s="613"/>
      <c r="X142" s="604"/>
      <c r="Y142" s="604" t="s">
        <v>208</v>
      </c>
      <c r="Z142" s="604">
        <v>1705000</v>
      </c>
      <c r="AA142" s="604"/>
      <c r="AB142" s="604"/>
      <c r="AC142" s="604"/>
      <c r="AD142" s="604"/>
      <c r="AE142" s="604"/>
      <c r="AF142" s="604"/>
      <c r="AG142" s="604"/>
      <c r="AH142" s="604"/>
      <c r="AI142" s="604"/>
      <c r="AJ142" s="604"/>
      <c r="AK142" s="604"/>
      <c r="AL142" s="604"/>
      <c r="AM142" s="1862"/>
    </row>
    <row customHeight="1" ht="15">
      <c r="A143" s="432"/>
      <c r="B143" s="432"/>
      <c r="C143" s="185"/>
      <c r="D143" s="1830"/>
      <c r="E143" s="1830"/>
      <c r="F143" s="1830"/>
      <c r="G143" s="1830"/>
      <c r="H143" s="1830"/>
      <c r="I143" s="1830"/>
      <c r="J143" s="1830"/>
      <c r="K143" s="1808" t="s">
        <v>104</v>
      </c>
      <c r="L143" s="1738" t="s">
        <v>103</v>
      </c>
      <c r="M143" s="820" t="s">
        <v>469</v>
      </c>
      <c r="N143" s="821"/>
      <c r="O143" s="613" t="s">
        <v>470</v>
      </c>
      <c r="P143" s="613" t="str">
        <f>$E$13</f>
        <v>Производство тепловой энергии. Некомбинированная выработка</v>
      </c>
      <c r="Q143" s="613" t="str">
        <f>IF($F$142="нет","без дифференциации",$I$142)</f>
        <v>Территория 10</v>
      </c>
      <c r="R143" s="613" t="str">
        <f>IF($J$143="нет","без дифференциации",$M$143)</f>
        <v>с. Среднее Аверкино, ул. Школьная, 64Б, котельная № 6-39</v>
      </c>
      <c r="S143" s="613"/>
      <c r="T143" s="613"/>
      <c r="U143" s="614"/>
      <c r="V143" s="613"/>
      <c r="W143" s="613"/>
      <c r="X143" s="604"/>
      <c r="Y143" s="604" t="s">
        <v>208</v>
      </c>
      <c r="Z143" s="604">
        <v>1705000</v>
      </c>
      <c r="AA143" s="604"/>
      <c r="AB143" s="604"/>
      <c r="AC143" s="604"/>
      <c r="AD143" s="604"/>
      <c r="AE143" s="604"/>
      <c r="AF143" s="604"/>
      <c r="AG143" s="604"/>
      <c r="AH143" s="604"/>
      <c r="AI143" s="604"/>
      <c r="AJ143" s="604"/>
      <c r="AK143" s="604"/>
      <c r="AL143" s="604"/>
      <c r="AM143" s="1862"/>
    </row>
    <row customHeight="1" ht="15">
      <c r="A144" s="432"/>
      <c r="B144" s="432"/>
      <c r="C144" s="185"/>
      <c r="D144" s="1830"/>
      <c r="E144" s="1830"/>
      <c r="F144" s="1830"/>
      <c r="G144" s="1830"/>
      <c r="H144" s="1830"/>
      <c r="I144" s="1830"/>
      <c r="J144" s="1830"/>
      <c r="K144" s="1808" t="s">
        <v>104</v>
      </c>
      <c r="L144" s="1738" t="s">
        <v>90</v>
      </c>
      <c r="M144" s="820" t="s">
        <v>471</v>
      </c>
      <c r="N144" s="821"/>
      <c r="O144" s="613" t="s">
        <v>472</v>
      </c>
      <c r="P144" s="613" t="str">
        <f>$E$13</f>
        <v>Производство тепловой энергии. Некомбинированная выработка</v>
      </c>
      <c r="Q144" s="613" t="str">
        <f>IF($F$142="нет","без дифференциации",$I$142)</f>
        <v>Территория 10</v>
      </c>
      <c r="R144" s="613" t="str">
        <f>IF($J$144="нет","без дифференциации",$M$144)</f>
        <v>с. Красные Ключи, ул. Школьная, 14Б, котельная № 6-40</v>
      </c>
      <c r="S144" s="613"/>
      <c r="T144" s="613"/>
      <c r="U144" s="614"/>
      <c r="V144" s="613"/>
      <c r="W144" s="613"/>
      <c r="X144" s="604"/>
      <c r="Y144" s="604" t="s">
        <v>208</v>
      </c>
      <c r="Z144" s="604">
        <v>1705000</v>
      </c>
      <c r="AA144" s="604"/>
      <c r="AB144" s="604"/>
      <c r="AC144" s="604"/>
      <c r="AD144" s="604"/>
      <c r="AE144" s="604"/>
      <c r="AF144" s="604"/>
      <c r="AG144" s="604"/>
      <c r="AH144" s="604"/>
      <c r="AI144" s="604"/>
      <c r="AJ144" s="604"/>
      <c r="AK144" s="604"/>
      <c r="AL144" s="604"/>
      <c r="AM144" s="1862"/>
    </row>
    <row customHeight="1" ht="15">
      <c r="A145" s="432"/>
      <c r="B145" s="432"/>
      <c r="C145" s="185"/>
      <c r="D145" s="1830"/>
      <c r="E145" s="1830"/>
      <c r="F145" s="1830"/>
      <c r="G145" s="1830"/>
      <c r="H145" s="1830"/>
      <c r="I145" s="1830"/>
      <c r="J145" s="1830"/>
      <c r="K145" s="1808" t="s">
        <v>104</v>
      </c>
      <c r="L145" s="1738" t="s">
        <v>91</v>
      </c>
      <c r="M145" s="820" t="s">
        <v>473</v>
      </c>
      <c r="N145" s="821"/>
      <c r="O145" s="613" t="s">
        <v>474</v>
      </c>
      <c r="P145" s="613" t="str">
        <f>$E$13</f>
        <v>Производство тепловой энергии. Некомбинированная выработка</v>
      </c>
      <c r="Q145" s="613" t="str">
        <f>IF($F$142="нет","без дифференциации",$I$142)</f>
        <v>Территория 10</v>
      </c>
      <c r="R145" s="613" t="str">
        <f>IF($J$145="нет","без дифференциации",$M$145)</f>
        <v>с. Кротково, ул. Ленина, 46Б, котельная № 6-41</v>
      </c>
      <c r="S145" s="613"/>
      <c r="T145" s="613"/>
      <c r="U145" s="614"/>
      <c r="V145" s="613"/>
      <c r="W145" s="613"/>
      <c r="X145" s="604"/>
      <c r="Y145" s="604" t="s">
        <v>208</v>
      </c>
      <c r="Z145" s="604">
        <v>1705000</v>
      </c>
      <c r="AA145" s="604"/>
      <c r="AB145" s="604"/>
      <c r="AC145" s="604"/>
      <c r="AD145" s="604"/>
      <c r="AE145" s="604"/>
      <c r="AF145" s="604"/>
      <c r="AG145" s="604"/>
      <c r="AH145" s="604"/>
      <c r="AI145" s="604"/>
      <c r="AJ145" s="604"/>
      <c r="AK145" s="604"/>
      <c r="AL145" s="604"/>
      <c r="AM145" s="1862"/>
    </row>
    <row customHeight="1" ht="15">
      <c r="A146" s="432"/>
      <c r="B146" s="432"/>
      <c r="C146" s="185"/>
      <c r="D146" s="1830"/>
      <c r="E146" s="1830"/>
      <c r="F146" s="1830"/>
      <c r="G146" s="1830"/>
      <c r="H146" s="1830"/>
      <c r="I146" s="1830"/>
      <c r="J146" s="1830"/>
      <c r="K146" s="1808" t="s">
        <v>104</v>
      </c>
      <c r="L146" s="1738" t="s">
        <v>117</v>
      </c>
      <c r="M146" s="820" t="s">
        <v>475</v>
      </c>
      <c r="N146" s="821"/>
      <c r="O146" s="613" t="s">
        <v>476</v>
      </c>
      <c r="P146" s="613" t="str">
        <f>$E$13</f>
        <v>Производство тепловой энергии. Некомбинированная выработка</v>
      </c>
      <c r="Q146" s="613" t="str">
        <f>IF($F$142="нет","без дифференциации",$I$142)</f>
        <v>Территория 10</v>
      </c>
      <c r="R146" s="613" t="str">
        <f>IF($J$146="нет","без дифференциации",$M$146)</f>
        <v>с. Первомайск, ул. Первомайская, 46Б, котельная № 6-42</v>
      </c>
      <c r="S146" s="613"/>
      <c r="T146" s="613"/>
      <c r="U146" s="614"/>
      <c r="V146" s="613"/>
      <c r="W146" s="613"/>
      <c r="X146" s="604"/>
      <c r="Y146" s="604" t="s">
        <v>208</v>
      </c>
      <c r="Z146" s="604">
        <v>1705000</v>
      </c>
      <c r="AA146" s="604"/>
      <c r="AB146" s="604"/>
      <c r="AC146" s="604"/>
      <c r="AD146" s="604"/>
      <c r="AE146" s="604"/>
      <c r="AF146" s="604"/>
      <c r="AG146" s="604"/>
      <c r="AH146" s="604"/>
      <c r="AI146" s="604"/>
      <c r="AJ146" s="604"/>
      <c r="AK146" s="604"/>
      <c r="AL146" s="604"/>
      <c r="AM146" s="1862"/>
    </row>
    <row customHeight="1" ht="15">
      <c r="A147" s="432"/>
      <c r="B147" s="432"/>
      <c r="C147" s="185"/>
      <c r="D147" s="1830"/>
      <c r="E147" s="1830"/>
      <c r="F147" s="1830"/>
      <c r="G147" s="2570"/>
      <c r="H147" s="2112"/>
      <c r="I147" s="2571"/>
      <c r="J147" s="2116"/>
      <c r="K147" s="430"/>
      <c r="L147" s="186"/>
      <c r="M147" s="616" t="s">
        <v>235</v>
      </c>
      <c r="N147" s="613"/>
      <c r="O147" s="613"/>
      <c r="P147" s="613"/>
      <c r="Q147" s="613"/>
      <c r="R147" s="613"/>
      <c r="S147" s="613"/>
      <c r="T147" s="613"/>
      <c r="U147" s="614"/>
      <c r="V147" s="613"/>
      <c r="W147" s="613"/>
      <c r="X147" s="604"/>
      <c r="Y147" s="604"/>
      <c r="Z147" s="604"/>
      <c r="AA147" s="604"/>
      <c r="AB147" s="604"/>
      <c r="AC147" s="604"/>
      <c r="AD147" s="604"/>
      <c r="AE147" s="604"/>
      <c r="AF147" s="604"/>
      <c r="AG147" s="604"/>
      <c r="AH147" s="604"/>
      <c r="AI147" s="604"/>
      <c r="AJ147" s="604"/>
      <c r="AK147" s="604"/>
      <c r="AL147" s="604"/>
      <c r="AM147" s="1862"/>
    </row>
    <row customHeight="1" ht="15">
      <c r="A148" s="432"/>
      <c r="B148" s="432"/>
      <c r="C148" s="185"/>
      <c r="D148" s="1830"/>
      <c r="E148" s="1830"/>
      <c r="F148" s="1830"/>
      <c r="G148" s="2570" t="s">
        <v>104</v>
      </c>
      <c r="H148" s="2112" t="s">
        <v>144</v>
      </c>
      <c r="I148" s="2571" t="str">
        <f>IF(U148="","",INDEX(TERRITORY_MR_LIST,MATCH(U148,TERRITORY_LIST_ID,0)))</f>
        <v>Территория 11</v>
      </c>
      <c r="J148" s="2116" t="s">
        <v>66</v>
      </c>
      <c r="K148" s="841"/>
      <c r="L148" s="1791" t="s">
        <v>200</v>
      </c>
      <c r="M148" s="2638" t="s">
        <v>477</v>
      </c>
      <c r="N148" s="613"/>
      <c r="O148" s="613" t="s">
        <v>478</v>
      </c>
      <c r="P148" s="613" t="str">
        <f>$E$13</f>
        <v>Производство тепловой энергии. Некомбинированная выработка</v>
      </c>
      <c r="Q148" s="613" t="str">
        <f>IF($F$148="нет","без дифференциации",$I$148)</f>
        <v>Территория 11</v>
      </c>
      <c r="R148" s="613" t="str">
        <f>IF($J$148="нет","без дифференциации",$M$148)</f>
        <v>п. Венера, ул. Центральная, 1А, котельная № 6-43</v>
      </c>
      <c r="S148" s="613"/>
      <c r="T148" s="613"/>
      <c r="U148" s="614" t="s">
        <v>145</v>
      </c>
      <c r="V148" s="613"/>
      <c r="W148" s="613"/>
      <c r="X148" s="604"/>
      <c r="Y148" s="604" t="s">
        <v>208</v>
      </c>
      <c r="Z148" s="604">
        <v>1705000</v>
      </c>
      <c r="AA148" s="604"/>
      <c r="AB148" s="604"/>
      <c r="AC148" s="604"/>
      <c r="AD148" s="604"/>
      <c r="AE148" s="604"/>
      <c r="AF148" s="604"/>
      <c r="AG148" s="604"/>
      <c r="AH148" s="604"/>
      <c r="AI148" s="604"/>
      <c r="AJ148" s="604"/>
      <c r="AK148" s="604"/>
      <c r="AL148" s="604"/>
      <c r="AM148" s="1862"/>
    </row>
    <row customHeight="1" ht="15">
      <c r="A149" s="432"/>
      <c r="B149" s="432"/>
      <c r="C149" s="185"/>
      <c r="D149" s="1830"/>
      <c r="E149" s="1830"/>
      <c r="F149" s="1830"/>
      <c r="G149" s="2570"/>
      <c r="H149" s="2112"/>
      <c r="I149" s="2571"/>
      <c r="J149" s="2116"/>
      <c r="K149" s="430"/>
      <c r="L149" s="186"/>
      <c r="M149" s="616" t="s">
        <v>235</v>
      </c>
      <c r="N149" s="613"/>
      <c r="O149" s="613"/>
      <c r="P149" s="613"/>
      <c r="Q149" s="613"/>
      <c r="R149" s="613"/>
      <c r="S149" s="613"/>
      <c r="T149" s="613"/>
      <c r="U149" s="614"/>
      <c r="V149" s="613"/>
      <c r="W149" s="613"/>
      <c r="X149" s="604"/>
      <c r="Y149" s="604"/>
      <c r="Z149" s="604"/>
      <c r="AA149" s="604"/>
      <c r="AB149" s="604"/>
      <c r="AC149" s="604"/>
      <c r="AD149" s="604"/>
      <c r="AE149" s="604"/>
      <c r="AF149" s="604"/>
      <c r="AG149" s="604"/>
      <c r="AH149" s="604"/>
      <c r="AI149" s="604"/>
      <c r="AJ149" s="604"/>
      <c r="AK149" s="604"/>
      <c r="AL149" s="604"/>
      <c r="AM149" s="1862"/>
    </row>
    <row customHeight="1" ht="15">
      <c r="A150" s="432"/>
      <c r="B150" s="432"/>
      <c r="C150" s="185"/>
      <c r="D150" s="1830"/>
      <c r="E150" s="1830"/>
      <c r="F150" s="1830"/>
      <c r="G150" s="2570" t="s">
        <v>104</v>
      </c>
      <c r="H150" s="2112" t="s">
        <v>149</v>
      </c>
      <c r="I150" s="2571" t="str">
        <f>IF(U150="","",INDEX(TERRITORY_MR_LIST,MATCH(U150,TERRITORY_LIST_ID,0)))</f>
        <v>Территория 12</v>
      </c>
      <c r="J150" s="2116" t="s">
        <v>66</v>
      </c>
      <c r="K150" s="841"/>
      <c r="L150" s="1791" t="s">
        <v>200</v>
      </c>
      <c r="M150" s="2638" t="s">
        <v>479</v>
      </c>
      <c r="N150" s="613"/>
      <c r="O150" s="613" t="s">
        <v>480</v>
      </c>
      <c r="P150" s="613" t="str">
        <f>$E$13</f>
        <v>Производство тепловой энергии. Некомбинированная выработка</v>
      </c>
      <c r="Q150" s="613" t="str">
        <f>IF($F$150="нет","без дифференциации",$I$150)</f>
        <v>Территория 12</v>
      </c>
      <c r="R150" s="613" t="str">
        <f>IF($J$150="нет","без дифференциации",$M$150)</f>
        <v>г.о. Отрадный, ЦЗН, ул. Молодогвардейская, 16А, котельная № 6-44</v>
      </c>
      <c r="S150" s="613"/>
      <c r="T150" s="613"/>
      <c r="U150" s="614" t="s">
        <v>150</v>
      </c>
      <c r="V150" s="613"/>
      <c r="W150" s="613"/>
      <c r="X150" s="604"/>
      <c r="Y150" s="604" t="s">
        <v>208</v>
      </c>
      <c r="Z150" s="604">
        <v>1705000</v>
      </c>
      <c r="AA150" s="604"/>
      <c r="AB150" s="604"/>
      <c r="AC150" s="604"/>
      <c r="AD150" s="604"/>
      <c r="AE150" s="604"/>
      <c r="AF150" s="604"/>
      <c r="AG150" s="604"/>
      <c r="AH150" s="604"/>
      <c r="AI150" s="604"/>
      <c r="AJ150" s="604"/>
      <c r="AK150" s="604"/>
      <c r="AL150" s="604"/>
      <c r="AM150" s="1862"/>
    </row>
    <row customHeight="1" ht="15">
      <c r="A151" s="432"/>
      <c r="B151" s="432"/>
      <c r="C151" s="185"/>
      <c r="D151" s="1830"/>
      <c r="E151" s="1830"/>
      <c r="F151" s="1830"/>
      <c r="G151" s="2570"/>
      <c r="H151" s="2112"/>
      <c r="I151" s="2571"/>
      <c r="J151" s="2116"/>
      <c r="K151" s="430"/>
      <c r="L151" s="186"/>
      <c r="M151" s="616" t="s">
        <v>235</v>
      </c>
      <c r="N151" s="613"/>
      <c r="O151" s="613"/>
      <c r="P151" s="613"/>
      <c r="Q151" s="613"/>
      <c r="R151" s="613"/>
      <c r="S151" s="613"/>
      <c r="T151" s="613"/>
      <c r="U151" s="614"/>
      <c r="V151" s="613"/>
      <c r="W151" s="613"/>
      <c r="X151" s="604"/>
      <c r="Y151" s="604"/>
      <c r="Z151" s="604"/>
      <c r="AA151" s="604"/>
      <c r="AB151" s="604"/>
      <c r="AC151" s="604"/>
      <c r="AD151" s="604"/>
      <c r="AE151" s="604"/>
      <c r="AF151" s="604"/>
      <c r="AG151" s="604"/>
      <c r="AH151" s="604"/>
      <c r="AI151" s="604"/>
      <c r="AJ151" s="604"/>
      <c r="AK151" s="604"/>
      <c r="AL151" s="604"/>
      <c r="AM151" s="1862"/>
    </row>
    <row customHeight="1" ht="15">
      <c r="A152" s="432"/>
      <c r="B152" s="432"/>
      <c r="C152" s="185"/>
      <c r="D152" s="1830"/>
      <c r="E152" s="1830"/>
      <c r="F152" s="1830"/>
      <c r="G152" s="2570" t="s">
        <v>104</v>
      </c>
      <c r="H152" s="2112" t="s">
        <v>154</v>
      </c>
      <c r="I152" s="2571" t="str">
        <f>IF(U152="","",INDEX(TERRITORY_MR_LIST,MATCH(U152,TERRITORY_LIST_ID,0)))</f>
        <v>Территория 13</v>
      </c>
      <c r="J152" s="2116" t="s">
        <v>66</v>
      </c>
      <c r="K152" s="841"/>
      <c r="L152" s="1791" t="s">
        <v>200</v>
      </c>
      <c r="M152" s="2638" t="s">
        <v>481</v>
      </c>
      <c r="N152" s="613"/>
      <c r="O152" s="613" t="s">
        <v>482</v>
      </c>
      <c r="P152" s="613" t="str">
        <f>$E$13</f>
        <v>Производство тепловой энергии. Некомбинированная выработка</v>
      </c>
      <c r="Q152" s="613" t="str">
        <f>IF($F$152="нет","без дифференциации",$I$152)</f>
        <v>Территория 13</v>
      </c>
      <c r="R152" s="613" t="str">
        <f>IF($J$152="нет","без дифференциации",$M$152)</f>
        <v>п. Приволжье, ул. Парковая, котельная № 7-1</v>
      </c>
      <c r="S152" s="613"/>
      <c r="T152" s="613"/>
      <c r="U152" s="614" t="s">
        <v>155</v>
      </c>
      <c r="V152" s="613"/>
      <c r="W152" s="613"/>
      <c r="X152" s="604"/>
      <c r="Y152" s="604" t="s">
        <v>208</v>
      </c>
      <c r="Z152" s="604">
        <v>1705000</v>
      </c>
      <c r="AA152" s="604"/>
      <c r="AB152" s="604"/>
      <c r="AC152" s="604"/>
      <c r="AD152" s="604"/>
      <c r="AE152" s="604"/>
      <c r="AF152" s="604"/>
      <c r="AG152" s="604"/>
      <c r="AH152" s="604"/>
      <c r="AI152" s="604"/>
      <c r="AJ152" s="604"/>
      <c r="AK152" s="604"/>
      <c r="AL152" s="604"/>
      <c r="AM152" s="1862"/>
    </row>
    <row customHeight="1" ht="15">
      <c r="A153" s="432"/>
      <c r="B153" s="432"/>
      <c r="C153" s="185"/>
      <c r="D153" s="1830"/>
      <c r="E153" s="1830"/>
      <c r="F153" s="1830"/>
      <c r="G153" s="1830"/>
      <c r="H153" s="1830"/>
      <c r="I153" s="1830"/>
      <c r="J153" s="1830"/>
      <c r="K153" s="1808" t="s">
        <v>104</v>
      </c>
      <c r="L153" s="1738" t="s">
        <v>103</v>
      </c>
      <c r="M153" s="820" t="s">
        <v>483</v>
      </c>
      <c r="N153" s="821"/>
      <c r="O153" s="613" t="s">
        <v>484</v>
      </c>
      <c r="P153" s="613" t="str">
        <f>$E$13</f>
        <v>Производство тепловой энергии. Некомбинированная выработка</v>
      </c>
      <c r="Q153" s="613" t="str">
        <f>IF($F$152="нет","без дифференциации",$I$152)</f>
        <v>Территория 13</v>
      </c>
      <c r="R153" s="613" t="str">
        <f>IF($J$153="нет","без дифференциации",$M$153)</f>
        <v>п. Приволжье, ул.Комарова, котельная № 7-2</v>
      </c>
      <c r="S153" s="613"/>
      <c r="T153" s="613"/>
      <c r="U153" s="614"/>
      <c r="V153" s="613"/>
      <c r="W153" s="613"/>
      <c r="X153" s="604"/>
      <c r="Y153" s="604" t="s">
        <v>208</v>
      </c>
      <c r="Z153" s="604">
        <v>1705000</v>
      </c>
      <c r="AA153" s="604"/>
      <c r="AB153" s="604"/>
      <c r="AC153" s="604"/>
      <c r="AD153" s="604"/>
      <c r="AE153" s="604"/>
      <c r="AF153" s="604"/>
      <c r="AG153" s="604"/>
      <c r="AH153" s="604"/>
      <c r="AI153" s="604"/>
      <c r="AJ153" s="604"/>
      <c r="AK153" s="604"/>
      <c r="AL153" s="604"/>
      <c r="AM153" s="1862"/>
    </row>
    <row customHeight="1" ht="15">
      <c r="A154" s="432"/>
      <c r="B154" s="432"/>
      <c r="C154" s="185"/>
      <c r="D154" s="1830"/>
      <c r="E154" s="1830"/>
      <c r="F154" s="1830"/>
      <c r="G154" s="1830"/>
      <c r="H154" s="1830"/>
      <c r="I154" s="1830"/>
      <c r="J154" s="1830"/>
      <c r="K154" s="1808" t="s">
        <v>104</v>
      </c>
      <c r="L154" s="1738" t="s">
        <v>90</v>
      </c>
      <c r="M154" s="820" t="s">
        <v>485</v>
      </c>
      <c r="N154" s="821"/>
      <c r="O154" s="613" t="s">
        <v>486</v>
      </c>
      <c r="P154" s="613" t="str">
        <f>$E$13</f>
        <v>Производство тепловой энергии. Некомбинированная выработка</v>
      </c>
      <c r="Q154" s="613" t="str">
        <f>IF($F$152="нет","без дифференциации",$I$152)</f>
        <v>Территория 13</v>
      </c>
      <c r="R154" s="613" t="str">
        <f>IF($J$154="нет","без дифференциации",$M$154)</f>
        <v>п. Приволжье, ул. Молодежная, котельная № 7-3</v>
      </c>
      <c r="S154" s="613"/>
      <c r="T154" s="613"/>
      <c r="U154" s="614"/>
      <c r="V154" s="613"/>
      <c r="W154" s="613"/>
      <c r="X154" s="604"/>
      <c r="Y154" s="604" t="s">
        <v>208</v>
      </c>
      <c r="Z154" s="604">
        <v>1705000</v>
      </c>
      <c r="AA154" s="604"/>
      <c r="AB154" s="604"/>
      <c r="AC154" s="604"/>
      <c r="AD154" s="604"/>
      <c r="AE154" s="604"/>
      <c r="AF154" s="604"/>
      <c r="AG154" s="604"/>
      <c r="AH154" s="604"/>
      <c r="AI154" s="604"/>
      <c r="AJ154" s="604"/>
      <c r="AK154" s="604"/>
      <c r="AL154" s="604"/>
      <c r="AM154" s="1862"/>
    </row>
    <row customHeight="1" ht="15">
      <c r="A155" s="432"/>
      <c r="B155" s="432"/>
      <c r="C155" s="185"/>
      <c r="D155" s="1830"/>
      <c r="E155" s="1830"/>
      <c r="F155" s="1830"/>
      <c r="G155" s="1830"/>
      <c r="H155" s="1830"/>
      <c r="I155" s="1830"/>
      <c r="J155" s="1830"/>
      <c r="K155" s="1808" t="s">
        <v>104</v>
      </c>
      <c r="L155" s="1738" t="s">
        <v>91</v>
      </c>
      <c r="M155" s="820" t="s">
        <v>487</v>
      </c>
      <c r="N155" s="821"/>
      <c r="O155" s="613" t="s">
        <v>488</v>
      </c>
      <c r="P155" s="613" t="str">
        <f>$E$13</f>
        <v>Производство тепловой энергии. Некомбинированная выработка</v>
      </c>
      <c r="Q155" s="613" t="str">
        <f>IF($F$152="нет","без дифференциации",$I$152)</f>
        <v>Территория 13</v>
      </c>
      <c r="R155" s="613" t="str">
        <f>IF($J$155="нет","без дифференциации",$M$155)</f>
        <v>п. Приволжье, ул. Советская, котельная № 7-4</v>
      </c>
      <c r="S155" s="613"/>
      <c r="T155" s="613"/>
      <c r="U155" s="614"/>
      <c r="V155" s="613"/>
      <c r="W155" s="613"/>
      <c r="X155" s="604"/>
      <c r="Y155" s="604" t="s">
        <v>208</v>
      </c>
      <c r="Z155" s="604">
        <v>1705000</v>
      </c>
      <c r="AA155" s="604"/>
      <c r="AB155" s="604"/>
      <c r="AC155" s="604"/>
      <c r="AD155" s="604"/>
      <c r="AE155" s="604"/>
      <c r="AF155" s="604"/>
      <c r="AG155" s="604"/>
      <c r="AH155" s="604"/>
      <c r="AI155" s="604"/>
      <c r="AJ155" s="604"/>
      <c r="AK155" s="604"/>
      <c r="AL155" s="604"/>
      <c r="AM155" s="1862"/>
    </row>
    <row customHeight="1" ht="15">
      <c r="A156" s="432"/>
      <c r="B156" s="432"/>
      <c r="C156" s="185"/>
      <c r="D156" s="1830"/>
      <c r="E156" s="1830"/>
      <c r="F156" s="1830"/>
      <c r="G156" s="1830"/>
      <c r="H156" s="1830"/>
      <c r="I156" s="1830"/>
      <c r="J156" s="1830"/>
      <c r="K156" s="1808" t="s">
        <v>104</v>
      </c>
      <c r="L156" s="1738" t="s">
        <v>117</v>
      </c>
      <c r="M156" s="820" t="s">
        <v>489</v>
      </c>
      <c r="N156" s="821"/>
      <c r="O156" s="613" t="s">
        <v>490</v>
      </c>
      <c r="P156" s="613" t="str">
        <f>$E$13</f>
        <v>Производство тепловой энергии. Некомбинированная выработка</v>
      </c>
      <c r="Q156" s="613" t="str">
        <f>IF($F$152="нет","без дифференциации",$I$152)</f>
        <v>Территория 13</v>
      </c>
      <c r="R156" s="613" t="str">
        <f>IF($J$156="нет","без дифференциации",$M$156)</f>
        <v>п. Ильмень, ул. Молодежная, котельная № 7-5</v>
      </c>
      <c r="S156" s="613"/>
      <c r="T156" s="613"/>
      <c r="U156" s="614"/>
      <c r="V156" s="613"/>
      <c r="W156" s="613"/>
      <c r="X156" s="604"/>
      <c r="Y156" s="604" t="s">
        <v>208</v>
      </c>
      <c r="Z156" s="604">
        <v>1705000</v>
      </c>
      <c r="AA156" s="604"/>
      <c r="AB156" s="604"/>
      <c r="AC156" s="604"/>
      <c r="AD156" s="604"/>
      <c r="AE156" s="604"/>
      <c r="AF156" s="604"/>
      <c r="AG156" s="604"/>
      <c r="AH156" s="604"/>
      <c r="AI156" s="604"/>
      <c r="AJ156" s="604"/>
      <c r="AK156" s="604"/>
      <c r="AL156" s="604"/>
      <c r="AM156" s="1862"/>
    </row>
    <row customHeight="1" ht="15">
      <c r="A157" s="432"/>
      <c r="B157" s="432"/>
      <c r="C157" s="185"/>
      <c r="D157" s="1830"/>
      <c r="E157" s="1830"/>
      <c r="F157" s="1830"/>
      <c r="G157" s="1830"/>
      <c r="H157" s="1830"/>
      <c r="I157" s="1830"/>
      <c r="J157" s="1830"/>
      <c r="K157" s="1808" t="s">
        <v>104</v>
      </c>
      <c r="L157" s="1738" t="s">
        <v>92</v>
      </c>
      <c r="M157" s="820" t="s">
        <v>491</v>
      </c>
      <c r="N157" s="821"/>
      <c r="O157" s="613" t="s">
        <v>492</v>
      </c>
      <c r="P157" s="613" t="str">
        <f>$E$13</f>
        <v>Производство тепловой энергии. Некомбинированная выработка</v>
      </c>
      <c r="Q157" s="613" t="str">
        <f>IF($F$152="нет","без дифференциации",$I$152)</f>
        <v>Территория 13</v>
      </c>
      <c r="R157" s="613" t="str">
        <f>IF($J$157="нет","без дифференциации",$M$157)</f>
        <v>п. Ильмень, ул. Почтовая, котельная № 7-6</v>
      </c>
      <c r="S157" s="613"/>
      <c r="T157" s="613"/>
      <c r="U157" s="614"/>
      <c r="V157" s="613"/>
      <c r="W157" s="613"/>
      <c r="X157" s="604"/>
      <c r="Y157" s="604" t="s">
        <v>208</v>
      </c>
      <c r="Z157" s="604">
        <v>1705000</v>
      </c>
      <c r="AA157" s="604"/>
      <c r="AB157" s="604"/>
      <c r="AC157" s="604"/>
      <c r="AD157" s="604"/>
      <c r="AE157" s="604"/>
      <c r="AF157" s="604"/>
      <c r="AG157" s="604"/>
      <c r="AH157" s="604"/>
      <c r="AI157" s="604"/>
      <c r="AJ157" s="604"/>
      <c r="AK157" s="604"/>
      <c r="AL157" s="604"/>
      <c r="AM157" s="1862"/>
    </row>
    <row customHeight="1" ht="15">
      <c r="A158" s="432"/>
      <c r="B158" s="432"/>
      <c r="C158" s="185"/>
      <c r="D158" s="1830"/>
      <c r="E158" s="1830"/>
      <c r="F158" s="1830"/>
      <c r="G158" s="1830"/>
      <c r="H158" s="1830"/>
      <c r="I158" s="1830"/>
      <c r="J158" s="1830"/>
      <c r="K158" s="1808" t="s">
        <v>104</v>
      </c>
      <c r="L158" s="1738" t="s">
        <v>93</v>
      </c>
      <c r="M158" s="820" t="s">
        <v>493</v>
      </c>
      <c r="N158" s="821"/>
      <c r="O158" s="613" t="s">
        <v>494</v>
      </c>
      <c r="P158" s="613" t="str">
        <f>$E$13</f>
        <v>Производство тепловой энергии. Некомбинированная выработка</v>
      </c>
      <c r="Q158" s="613" t="str">
        <f>IF($F$152="нет","без дифференциации",$I$152)</f>
        <v>Территория 13</v>
      </c>
      <c r="R158" s="613" t="str">
        <f>IF($J$158="нет","без дифференциации",$M$158)</f>
        <v>п. Ильмень, ул. Школьная, котельная № 7-7</v>
      </c>
      <c r="S158" s="613"/>
      <c r="T158" s="613"/>
      <c r="U158" s="614"/>
      <c r="V158" s="613"/>
      <c r="W158" s="613"/>
      <c r="X158" s="604"/>
      <c r="Y158" s="604" t="s">
        <v>208</v>
      </c>
      <c r="Z158" s="604">
        <v>1705000</v>
      </c>
      <c r="AA158" s="604"/>
      <c r="AB158" s="604"/>
      <c r="AC158" s="604"/>
      <c r="AD158" s="604"/>
      <c r="AE158" s="604"/>
      <c r="AF158" s="604"/>
      <c r="AG158" s="604"/>
      <c r="AH158" s="604"/>
      <c r="AI158" s="604"/>
      <c r="AJ158" s="604"/>
      <c r="AK158" s="604"/>
      <c r="AL158" s="604"/>
      <c r="AM158" s="1862"/>
    </row>
    <row customHeight="1" ht="15">
      <c r="A159" s="432"/>
      <c r="B159" s="432"/>
      <c r="C159" s="185"/>
      <c r="D159" s="1830"/>
      <c r="E159" s="1830"/>
      <c r="F159" s="1830"/>
      <c r="G159" s="1830"/>
      <c r="H159" s="1830"/>
      <c r="I159" s="1830"/>
      <c r="J159" s="1830"/>
      <c r="K159" s="1808" t="s">
        <v>104</v>
      </c>
      <c r="L159" s="1738" t="s">
        <v>129</v>
      </c>
      <c r="M159" s="820" t="s">
        <v>495</v>
      </c>
      <c r="N159" s="821"/>
      <c r="O159" s="613" t="s">
        <v>496</v>
      </c>
      <c r="P159" s="613" t="str">
        <f>$E$13</f>
        <v>Производство тепловой энергии. Некомбинированная выработка</v>
      </c>
      <c r="Q159" s="613" t="str">
        <f>IF($F$152="нет","без дифференциации",$I$152)</f>
        <v>Территория 13</v>
      </c>
      <c r="R159" s="613" t="str">
        <f>IF($J$159="нет","без дифференциации",$M$159)</f>
        <v>п. Новоспасский, ул. Мира, котельная № 7-8</v>
      </c>
      <c r="S159" s="613"/>
      <c r="T159" s="613"/>
      <c r="U159" s="614"/>
      <c r="V159" s="613"/>
      <c r="W159" s="613"/>
      <c r="X159" s="604"/>
      <c r="Y159" s="604" t="s">
        <v>208</v>
      </c>
      <c r="Z159" s="604">
        <v>1705000</v>
      </c>
      <c r="AA159" s="604"/>
      <c r="AB159" s="604"/>
      <c r="AC159" s="604"/>
      <c r="AD159" s="604"/>
      <c r="AE159" s="604"/>
      <c r="AF159" s="604"/>
      <c r="AG159" s="604"/>
      <c r="AH159" s="604"/>
      <c r="AI159" s="604"/>
      <c r="AJ159" s="604"/>
      <c r="AK159" s="604"/>
      <c r="AL159" s="604"/>
      <c r="AM159" s="1862"/>
    </row>
    <row customHeight="1" ht="15">
      <c r="A160" s="432"/>
      <c r="B160" s="432"/>
      <c r="C160" s="185"/>
      <c r="D160" s="1830"/>
      <c r="E160" s="1830"/>
      <c r="F160" s="1830"/>
      <c r="G160" s="1830"/>
      <c r="H160" s="1830"/>
      <c r="I160" s="1830"/>
      <c r="J160" s="1830"/>
      <c r="K160" s="1808" t="s">
        <v>104</v>
      </c>
      <c r="L160" s="1738" t="s">
        <v>134</v>
      </c>
      <c r="M160" s="820" t="s">
        <v>497</v>
      </c>
      <c r="N160" s="821"/>
      <c r="O160" s="613" t="s">
        <v>498</v>
      </c>
      <c r="P160" s="613" t="str">
        <f>$E$13</f>
        <v>Производство тепловой энергии. Некомбинированная выработка</v>
      </c>
      <c r="Q160" s="613" t="str">
        <f>IF($F$152="нет","без дифференциации",$I$152)</f>
        <v>Территория 13</v>
      </c>
      <c r="R160" s="613" t="str">
        <f>IF($J$160="нет","без дифференциации",$M$160)</f>
        <v>п. Новоспасский, ул. Магистральная, котельная № 7-9</v>
      </c>
      <c r="S160" s="613"/>
      <c r="T160" s="613"/>
      <c r="U160" s="614"/>
      <c r="V160" s="613"/>
      <c r="W160" s="613"/>
      <c r="X160" s="604"/>
      <c r="Y160" s="604" t="s">
        <v>208</v>
      </c>
      <c r="Z160" s="604">
        <v>1705000</v>
      </c>
      <c r="AA160" s="604"/>
      <c r="AB160" s="604"/>
      <c r="AC160" s="604"/>
      <c r="AD160" s="604"/>
      <c r="AE160" s="604"/>
      <c r="AF160" s="604"/>
      <c r="AG160" s="604"/>
      <c r="AH160" s="604"/>
      <c r="AI160" s="604"/>
      <c r="AJ160" s="604"/>
      <c r="AK160" s="604"/>
      <c r="AL160" s="604"/>
      <c r="AM160" s="1862"/>
    </row>
    <row customHeight="1" ht="15">
      <c r="A161" s="432"/>
      <c r="B161" s="432"/>
      <c r="C161" s="185"/>
      <c r="D161" s="1830"/>
      <c r="E161" s="1830"/>
      <c r="F161" s="1830"/>
      <c r="G161" s="1830"/>
      <c r="H161" s="1830"/>
      <c r="I161" s="1830"/>
      <c r="J161" s="1830"/>
      <c r="K161" s="1808" t="s">
        <v>104</v>
      </c>
      <c r="L161" s="1738" t="s">
        <v>139</v>
      </c>
      <c r="M161" s="820" t="s">
        <v>499</v>
      </c>
      <c r="N161" s="821"/>
      <c r="O161" s="613" t="s">
        <v>500</v>
      </c>
      <c r="P161" s="613" t="str">
        <f>$E$13</f>
        <v>Производство тепловой энергии. Некомбинированная выработка</v>
      </c>
      <c r="Q161" s="613" t="str">
        <f>IF($F$152="нет","без дифференциации",$I$152)</f>
        <v>Территория 13</v>
      </c>
      <c r="R161" s="613" t="str">
        <f>IF($J$161="нет","без дифференциации",$M$161)</f>
        <v>п. Новоспасский, пер. Пугачева, котельная № 7-10</v>
      </c>
      <c r="S161" s="613"/>
      <c r="T161" s="613"/>
      <c r="U161" s="614"/>
      <c r="V161" s="613"/>
      <c r="W161" s="613"/>
      <c r="X161" s="604"/>
      <c r="Y161" s="604" t="s">
        <v>208</v>
      </c>
      <c r="Z161" s="604">
        <v>1705000</v>
      </c>
      <c r="AA161" s="604"/>
      <c r="AB161" s="604"/>
      <c r="AC161" s="604"/>
      <c r="AD161" s="604"/>
      <c r="AE161" s="604"/>
      <c r="AF161" s="604"/>
      <c r="AG161" s="604"/>
      <c r="AH161" s="604"/>
      <c r="AI161" s="604"/>
      <c r="AJ161" s="604"/>
      <c r="AK161" s="604"/>
      <c r="AL161" s="604"/>
      <c r="AM161" s="1862"/>
    </row>
    <row customHeight="1" ht="15">
      <c r="A162" s="432"/>
      <c r="B162" s="432"/>
      <c r="C162" s="185"/>
      <c r="D162" s="1830"/>
      <c r="E162" s="1830"/>
      <c r="F162" s="1830"/>
      <c r="G162" s="1830"/>
      <c r="H162" s="1830"/>
      <c r="I162" s="1830"/>
      <c r="J162" s="1830"/>
      <c r="K162" s="1808" t="s">
        <v>104</v>
      </c>
      <c r="L162" s="1738" t="s">
        <v>144</v>
      </c>
      <c r="M162" s="820" t="s">
        <v>501</v>
      </c>
      <c r="N162" s="821"/>
      <c r="O162" s="613" t="s">
        <v>502</v>
      </c>
      <c r="P162" s="613" t="str">
        <f>$E$13</f>
        <v>Производство тепловой энергии. Некомбинированная выработка</v>
      </c>
      <c r="Q162" s="613" t="str">
        <f>IF($F$152="нет","без дифференциации",$I$152)</f>
        <v>Территория 13</v>
      </c>
      <c r="R162" s="613" t="str">
        <f>IF($J$162="нет","без дифференциации",$M$162)</f>
        <v>п. Новоспасский, ул. Школьная, котельная № 7-11</v>
      </c>
      <c r="S162" s="613"/>
      <c r="T162" s="613"/>
      <c r="U162" s="614"/>
      <c r="V162" s="613"/>
      <c r="W162" s="613"/>
      <c r="X162" s="604"/>
      <c r="Y162" s="604" t="s">
        <v>208</v>
      </c>
      <c r="Z162" s="604">
        <v>1705000</v>
      </c>
      <c r="AA162" s="604"/>
      <c r="AB162" s="604"/>
      <c r="AC162" s="604"/>
      <c r="AD162" s="604"/>
      <c r="AE162" s="604"/>
      <c r="AF162" s="604"/>
      <c r="AG162" s="604"/>
      <c r="AH162" s="604"/>
      <c r="AI162" s="604"/>
      <c r="AJ162" s="604"/>
      <c r="AK162" s="604"/>
      <c r="AL162" s="604"/>
      <c r="AM162" s="1862"/>
    </row>
    <row customHeight="1" ht="15">
      <c r="A163" s="432"/>
      <c r="B163" s="432"/>
      <c r="C163" s="185"/>
      <c r="D163" s="1830"/>
      <c r="E163" s="1830"/>
      <c r="F163" s="1830"/>
      <c r="G163" s="1830"/>
      <c r="H163" s="1830"/>
      <c r="I163" s="1830"/>
      <c r="J163" s="1830"/>
      <c r="K163" s="1808" t="s">
        <v>104</v>
      </c>
      <c r="L163" s="1738" t="s">
        <v>149</v>
      </c>
      <c r="M163" s="820" t="s">
        <v>503</v>
      </c>
      <c r="N163" s="821"/>
      <c r="O163" s="613" t="s">
        <v>504</v>
      </c>
      <c r="P163" s="613" t="str">
        <f>$E$13</f>
        <v>Производство тепловой энергии. Некомбинированная выработка</v>
      </c>
      <c r="Q163" s="613" t="str">
        <f>IF($F$152="нет","без дифференциации",$I$152)</f>
        <v>Территория 13</v>
      </c>
      <c r="R163" s="613" t="str">
        <f>IF($J$163="нет","без дифференциации",$M$163)</f>
        <v>п. Новоспасский, ул. Ленина, котельная № 7-12</v>
      </c>
      <c r="S163" s="613"/>
      <c r="T163" s="613"/>
      <c r="U163" s="614"/>
      <c r="V163" s="613"/>
      <c r="W163" s="613"/>
      <c r="X163" s="604"/>
      <c r="Y163" s="604" t="s">
        <v>208</v>
      </c>
      <c r="Z163" s="604">
        <v>1705000</v>
      </c>
      <c r="AA163" s="604"/>
      <c r="AB163" s="604"/>
      <c r="AC163" s="604"/>
      <c r="AD163" s="604"/>
      <c r="AE163" s="604"/>
      <c r="AF163" s="604"/>
      <c r="AG163" s="604"/>
      <c r="AH163" s="604"/>
      <c r="AI163" s="604"/>
      <c r="AJ163" s="604"/>
      <c r="AK163" s="604"/>
      <c r="AL163" s="604"/>
      <c r="AM163" s="1862"/>
    </row>
    <row customHeight="1" ht="15">
      <c r="A164" s="432"/>
      <c r="B164" s="432"/>
      <c r="C164" s="185"/>
      <c r="D164" s="1830"/>
      <c r="E164" s="1830"/>
      <c r="F164" s="1830"/>
      <c r="G164" s="1830"/>
      <c r="H164" s="1830"/>
      <c r="I164" s="1830"/>
      <c r="J164" s="1830"/>
      <c r="K164" s="1808" t="s">
        <v>104</v>
      </c>
      <c r="L164" s="1738" t="s">
        <v>154</v>
      </c>
      <c r="M164" s="820" t="s">
        <v>505</v>
      </c>
      <c r="N164" s="821"/>
      <c r="O164" s="613" t="s">
        <v>506</v>
      </c>
      <c r="P164" s="613" t="str">
        <f>$E$13</f>
        <v>Производство тепловой энергии. Некомбинированная выработка</v>
      </c>
      <c r="Q164" s="613" t="str">
        <f>IF($F$152="нет","без дифференциации",$I$152)</f>
        <v>Территория 13</v>
      </c>
      <c r="R164" s="613" t="str">
        <f>IF($J$164="нет","без дифференциации",$M$164)</f>
        <v>п. Обшаровка, ул. Лычева, котельная № 7-13</v>
      </c>
      <c r="S164" s="613"/>
      <c r="T164" s="613"/>
      <c r="U164" s="614"/>
      <c r="V164" s="613"/>
      <c r="W164" s="613"/>
      <c r="X164" s="604"/>
      <c r="Y164" s="604" t="s">
        <v>208</v>
      </c>
      <c r="Z164" s="604">
        <v>1705000</v>
      </c>
      <c r="AA164" s="604"/>
      <c r="AB164" s="604"/>
      <c r="AC164" s="604"/>
      <c r="AD164" s="604"/>
      <c r="AE164" s="604"/>
      <c r="AF164" s="604"/>
      <c r="AG164" s="604"/>
      <c r="AH164" s="604"/>
      <c r="AI164" s="604"/>
      <c r="AJ164" s="604"/>
      <c r="AK164" s="604"/>
      <c r="AL164" s="604"/>
      <c r="AM164" s="1862"/>
    </row>
    <row customHeight="1" ht="15">
      <c r="A165" s="432"/>
      <c r="B165" s="432"/>
      <c r="C165" s="185"/>
      <c r="D165" s="1830"/>
      <c r="E165" s="1830"/>
      <c r="F165" s="1830"/>
      <c r="G165" s="1830"/>
      <c r="H165" s="1830"/>
      <c r="I165" s="1830"/>
      <c r="J165" s="1830"/>
      <c r="K165" s="1808" t="s">
        <v>104</v>
      </c>
      <c r="L165" s="1738" t="s">
        <v>159</v>
      </c>
      <c r="M165" s="820" t="s">
        <v>507</v>
      </c>
      <c r="N165" s="821"/>
      <c r="O165" s="613" t="s">
        <v>508</v>
      </c>
      <c r="P165" s="613" t="str">
        <f>$E$13</f>
        <v>Производство тепловой энергии. Некомбинированная выработка</v>
      </c>
      <c r="Q165" s="613" t="str">
        <f>IF($F$152="нет","без дифференциации",$I$152)</f>
        <v>Территория 13</v>
      </c>
      <c r="R165" s="613" t="str">
        <f>IF($J$165="нет","без дифференциации",$M$165)</f>
        <v>п. Обшаровка, ул. Терешковой, котельная № 7-14</v>
      </c>
      <c r="S165" s="613"/>
      <c r="T165" s="613"/>
      <c r="U165" s="614"/>
      <c r="V165" s="613"/>
      <c r="W165" s="613"/>
      <c r="X165" s="604"/>
      <c r="Y165" s="604" t="s">
        <v>208</v>
      </c>
      <c r="Z165" s="604">
        <v>1705000</v>
      </c>
      <c r="AA165" s="604"/>
      <c r="AB165" s="604"/>
      <c r="AC165" s="604"/>
      <c r="AD165" s="604"/>
      <c r="AE165" s="604"/>
      <c r="AF165" s="604"/>
      <c r="AG165" s="604"/>
      <c r="AH165" s="604"/>
      <c r="AI165" s="604"/>
      <c r="AJ165" s="604"/>
      <c r="AK165" s="604"/>
      <c r="AL165" s="604"/>
      <c r="AM165" s="1862"/>
    </row>
    <row customHeight="1" ht="15">
      <c r="A166" s="432"/>
      <c r="B166" s="432"/>
      <c r="C166" s="185"/>
      <c r="D166" s="1830"/>
      <c r="E166" s="1830"/>
      <c r="F166" s="1830"/>
      <c r="G166" s="1830"/>
      <c r="H166" s="1830"/>
      <c r="I166" s="1830"/>
      <c r="J166" s="1830"/>
      <c r="K166" s="1808" t="s">
        <v>104</v>
      </c>
      <c r="L166" s="1738" t="s">
        <v>164</v>
      </c>
      <c r="M166" s="820" t="s">
        <v>509</v>
      </c>
      <c r="N166" s="821"/>
      <c r="O166" s="613" t="s">
        <v>510</v>
      </c>
      <c r="P166" s="613" t="str">
        <f>$E$13</f>
        <v>Производство тепловой энергии. Некомбинированная выработка</v>
      </c>
      <c r="Q166" s="613" t="str">
        <f>IF($F$152="нет","без дифференциации",$I$152)</f>
        <v>Территория 13</v>
      </c>
      <c r="R166" s="613" t="str">
        <f>IF($J$166="нет","без дифференциации",$M$166)</f>
        <v>п. Обшаровка, ул. Спортивная, котельная № 7-15</v>
      </c>
      <c r="S166" s="613"/>
      <c r="T166" s="613"/>
      <c r="U166" s="614"/>
      <c r="V166" s="613"/>
      <c r="W166" s="613"/>
      <c r="X166" s="604"/>
      <c r="Y166" s="604" t="s">
        <v>208</v>
      </c>
      <c r="Z166" s="604">
        <v>1705000</v>
      </c>
      <c r="AA166" s="604"/>
      <c r="AB166" s="604"/>
      <c r="AC166" s="604"/>
      <c r="AD166" s="604"/>
      <c r="AE166" s="604"/>
      <c r="AF166" s="604"/>
      <c r="AG166" s="604"/>
      <c r="AH166" s="604"/>
      <c r="AI166" s="604"/>
      <c r="AJ166" s="604"/>
      <c r="AK166" s="604"/>
      <c r="AL166" s="604"/>
      <c r="AM166" s="1862"/>
    </row>
    <row customHeight="1" ht="15">
      <c r="A167" s="432"/>
      <c r="B167" s="432"/>
      <c r="C167" s="185"/>
      <c r="D167" s="1830"/>
      <c r="E167" s="1830"/>
      <c r="F167" s="1830"/>
      <c r="G167" s="1830"/>
      <c r="H167" s="1830"/>
      <c r="I167" s="1830"/>
      <c r="J167" s="1830"/>
      <c r="K167" s="1808" t="s">
        <v>104</v>
      </c>
      <c r="L167" s="1738" t="s">
        <v>169</v>
      </c>
      <c r="M167" s="820" t="s">
        <v>511</v>
      </c>
      <c r="N167" s="821"/>
      <c r="O167" s="613" t="s">
        <v>512</v>
      </c>
      <c r="P167" s="613" t="str">
        <f>$E$13</f>
        <v>Производство тепловой энергии. Некомбинированная выработка</v>
      </c>
      <c r="Q167" s="613" t="str">
        <f>IF($F$152="нет","без дифференциации",$I$152)</f>
        <v>Территория 13</v>
      </c>
      <c r="R167" s="613" t="str">
        <f>IF($J$167="нет","без дифференциации",$M$167)</f>
        <v>п. Обшаровка, ул. Строителей, котельная № 7-16</v>
      </c>
      <c r="S167" s="613"/>
      <c r="T167" s="613"/>
      <c r="U167" s="614"/>
      <c r="V167" s="613"/>
      <c r="W167" s="613"/>
      <c r="X167" s="604"/>
      <c r="Y167" s="604" t="s">
        <v>208</v>
      </c>
      <c r="Z167" s="604">
        <v>1705000</v>
      </c>
      <c r="AA167" s="604"/>
      <c r="AB167" s="604"/>
      <c r="AC167" s="604"/>
      <c r="AD167" s="604"/>
      <c r="AE167" s="604"/>
      <c r="AF167" s="604"/>
      <c r="AG167" s="604"/>
      <c r="AH167" s="604"/>
      <c r="AI167" s="604"/>
      <c r="AJ167" s="604"/>
      <c r="AK167" s="604"/>
      <c r="AL167" s="604"/>
      <c r="AM167" s="1862"/>
    </row>
    <row customHeight="1" ht="15">
      <c r="A168" s="432"/>
      <c r="B168" s="432"/>
      <c r="C168" s="185"/>
      <c r="D168" s="1830"/>
      <c r="E168" s="1830"/>
      <c r="F168" s="1830"/>
      <c r="G168" s="1830"/>
      <c r="H168" s="1830"/>
      <c r="I168" s="1830"/>
      <c r="J168" s="1830"/>
      <c r="K168" s="1808" t="s">
        <v>104</v>
      </c>
      <c r="L168" s="1738" t="s">
        <v>174</v>
      </c>
      <c r="M168" s="820" t="s">
        <v>513</v>
      </c>
      <c r="N168" s="821"/>
      <c r="O168" s="613" t="s">
        <v>514</v>
      </c>
      <c r="P168" s="613" t="str">
        <f>$E$13</f>
        <v>Производство тепловой энергии. Некомбинированная выработка</v>
      </c>
      <c r="Q168" s="613" t="str">
        <f>IF($F$152="нет","без дифференциации",$I$152)</f>
        <v>Территория 13</v>
      </c>
      <c r="R168" s="613" t="str">
        <f>IF($J$168="нет","без дифференциации",$M$168)</f>
        <v>п. Обшаровка, ул. Советская, котельная № 7-17</v>
      </c>
      <c r="S168" s="613"/>
      <c r="T168" s="613"/>
      <c r="U168" s="614"/>
      <c r="V168" s="613"/>
      <c r="W168" s="613"/>
      <c r="X168" s="604"/>
      <c r="Y168" s="604" t="s">
        <v>208</v>
      </c>
      <c r="Z168" s="604">
        <v>1705000</v>
      </c>
      <c r="AA168" s="604"/>
      <c r="AB168" s="604"/>
      <c r="AC168" s="604"/>
      <c r="AD168" s="604"/>
      <c r="AE168" s="604"/>
      <c r="AF168" s="604"/>
      <c r="AG168" s="604"/>
      <c r="AH168" s="604"/>
      <c r="AI168" s="604"/>
      <c r="AJ168" s="604"/>
      <c r="AK168" s="604"/>
      <c r="AL168" s="604"/>
      <c r="AM168" s="1862"/>
    </row>
    <row customHeight="1" ht="15">
      <c r="A169" s="432"/>
      <c r="B169" s="432"/>
      <c r="C169" s="185"/>
      <c r="D169" s="1830"/>
      <c r="E169" s="1830"/>
      <c r="F169" s="1830"/>
      <c r="G169" s="1830"/>
      <c r="H169" s="1830"/>
      <c r="I169" s="1830"/>
      <c r="J169" s="1830"/>
      <c r="K169" s="1808" t="s">
        <v>104</v>
      </c>
      <c r="L169" s="1738" t="s">
        <v>179</v>
      </c>
      <c r="M169" s="820" t="s">
        <v>515</v>
      </c>
      <c r="N169" s="821"/>
      <c r="O169" s="613" t="s">
        <v>516</v>
      </c>
      <c r="P169" s="613" t="str">
        <f>$E$13</f>
        <v>Производство тепловой энергии. Некомбинированная выработка</v>
      </c>
      <c r="Q169" s="613" t="str">
        <f>IF($F$152="нет","без дифференциации",$I$152)</f>
        <v>Территория 13</v>
      </c>
      <c r="R169" s="613" t="str">
        <f>IF($J$169="нет","без дифференциации",$M$169)</f>
        <v>п. Обшаровка, ул. Щорса, котельная № 7-18</v>
      </c>
      <c r="S169" s="613"/>
      <c r="T169" s="613"/>
      <c r="U169" s="614"/>
      <c r="V169" s="613"/>
      <c r="W169" s="613"/>
      <c r="X169" s="604"/>
      <c r="Y169" s="604" t="s">
        <v>208</v>
      </c>
      <c r="Z169" s="604">
        <v>1705000</v>
      </c>
      <c r="AA169" s="604"/>
      <c r="AB169" s="604"/>
      <c r="AC169" s="604"/>
      <c r="AD169" s="604"/>
      <c r="AE169" s="604"/>
      <c r="AF169" s="604"/>
      <c r="AG169" s="604"/>
      <c r="AH169" s="604"/>
      <c r="AI169" s="604"/>
      <c r="AJ169" s="604"/>
      <c r="AK169" s="604"/>
      <c r="AL169" s="604"/>
      <c r="AM169" s="1862"/>
    </row>
    <row customHeight="1" ht="15">
      <c r="A170" s="432"/>
      <c r="B170" s="432"/>
      <c r="C170" s="185"/>
      <c r="D170" s="1830"/>
      <c r="E170" s="1830"/>
      <c r="F170" s="1830"/>
      <c r="G170" s="2570"/>
      <c r="H170" s="2112"/>
      <c r="I170" s="2571"/>
      <c r="J170" s="2116"/>
      <c r="K170" s="430"/>
      <c r="L170" s="186"/>
      <c r="M170" s="616" t="s">
        <v>235</v>
      </c>
      <c r="N170" s="613"/>
      <c r="O170" s="613"/>
      <c r="P170" s="613"/>
      <c r="Q170" s="613"/>
      <c r="R170" s="613"/>
      <c r="S170" s="613"/>
      <c r="T170" s="613"/>
      <c r="U170" s="614"/>
      <c r="V170" s="613"/>
      <c r="W170" s="613"/>
      <c r="X170" s="604"/>
      <c r="Y170" s="604"/>
      <c r="Z170" s="604"/>
      <c r="AA170" s="604"/>
      <c r="AB170" s="604"/>
      <c r="AC170" s="604"/>
      <c r="AD170" s="604"/>
      <c r="AE170" s="604"/>
      <c r="AF170" s="604"/>
      <c r="AG170" s="604"/>
      <c r="AH170" s="604"/>
      <c r="AI170" s="604"/>
      <c r="AJ170" s="604"/>
      <c r="AK170" s="604"/>
      <c r="AL170" s="604"/>
      <c r="AM170" s="1862"/>
    </row>
    <row customHeight="1" ht="15">
      <c r="A171" s="432"/>
      <c r="B171" s="432"/>
      <c r="C171" s="185"/>
      <c r="D171" s="1830"/>
      <c r="E171" s="1830"/>
      <c r="F171" s="1830"/>
      <c r="G171" s="2570" t="s">
        <v>104</v>
      </c>
      <c r="H171" s="2112" t="s">
        <v>159</v>
      </c>
      <c r="I171" s="2571" t="str">
        <f>IF(U171="","",INDEX(TERRITORY_MR_LIST,MATCH(U171,TERRITORY_LIST_ID,0)))</f>
        <v>Территория 14</v>
      </c>
      <c r="J171" s="2116" t="s">
        <v>66</v>
      </c>
      <c r="K171" s="841"/>
      <c r="L171" s="1791" t="s">
        <v>200</v>
      </c>
      <c r="M171" s="2638" t="s">
        <v>517</v>
      </c>
      <c r="N171" s="613"/>
      <c r="O171" s="613" t="s">
        <v>518</v>
      </c>
      <c r="P171" s="613" t="str">
        <f>$E$13</f>
        <v>Производство тепловой энергии. Некомбинированная выработка</v>
      </c>
      <c r="Q171" s="613" t="str">
        <f>IF($F$171="нет","без дифференциации",$I$171)</f>
        <v>Территория 14</v>
      </c>
      <c r="R171" s="613" t="str">
        <f>IF($J$171="нет","без дифференциации",$M$171)</f>
        <v>г. Чапаевск, ул. С.Лазо, котельная № 8-1</v>
      </c>
      <c r="S171" s="613"/>
      <c r="T171" s="613"/>
      <c r="U171" s="614" t="s">
        <v>160</v>
      </c>
      <c r="V171" s="613"/>
      <c r="W171" s="613"/>
      <c r="X171" s="604"/>
      <c r="Y171" s="604" t="s">
        <v>208</v>
      </c>
      <c r="Z171" s="604">
        <v>1705000</v>
      </c>
      <c r="AA171" s="604"/>
      <c r="AB171" s="604"/>
      <c r="AC171" s="604"/>
      <c r="AD171" s="604"/>
      <c r="AE171" s="604"/>
      <c r="AF171" s="604"/>
      <c r="AG171" s="604"/>
      <c r="AH171" s="604"/>
      <c r="AI171" s="604"/>
      <c r="AJ171" s="604"/>
      <c r="AK171" s="604"/>
      <c r="AL171" s="604"/>
      <c r="AM171" s="1862"/>
    </row>
    <row customHeight="1" ht="15">
      <c r="A172" s="432"/>
      <c r="B172" s="432"/>
      <c r="C172" s="185"/>
      <c r="D172" s="1830"/>
      <c r="E172" s="1830"/>
      <c r="F172" s="1830"/>
      <c r="G172" s="2570"/>
      <c r="H172" s="2112"/>
      <c r="I172" s="2571"/>
      <c r="J172" s="2116"/>
      <c r="K172" s="430"/>
      <c r="L172" s="186"/>
      <c r="M172" s="616" t="s">
        <v>235</v>
      </c>
      <c r="N172" s="613"/>
      <c r="O172" s="613"/>
      <c r="P172" s="613"/>
      <c r="Q172" s="613"/>
      <c r="R172" s="613"/>
      <c r="S172" s="613"/>
      <c r="T172" s="613"/>
      <c r="U172" s="614"/>
      <c r="V172" s="613"/>
      <c r="W172" s="613"/>
      <c r="X172" s="604"/>
      <c r="Y172" s="604"/>
      <c r="Z172" s="604"/>
      <c r="AA172" s="604"/>
      <c r="AB172" s="604"/>
      <c r="AC172" s="604"/>
      <c r="AD172" s="604"/>
      <c r="AE172" s="604"/>
      <c r="AF172" s="604"/>
      <c r="AG172" s="604"/>
      <c r="AH172" s="604"/>
      <c r="AI172" s="604"/>
      <c r="AJ172" s="604"/>
      <c r="AK172" s="604"/>
      <c r="AL172" s="604"/>
      <c r="AM172" s="1862"/>
    </row>
    <row customHeight="1" ht="15">
      <c r="A173" s="432"/>
      <c r="B173" s="432"/>
      <c r="C173" s="185"/>
      <c r="D173" s="1830"/>
      <c r="E173" s="1830"/>
      <c r="F173" s="1830"/>
      <c r="G173" s="2570" t="s">
        <v>104</v>
      </c>
      <c r="H173" s="2112" t="s">
        <v>164</v>
      </c>
      <c r="I173" s="2571" t="str">
        <f>IF(U173="","",INDEX(TERRITORY_MR_LIST,MATCH(U173,TERRITORY_LIST_ID,0)))</f>
        <v>Территория 15</v>
      </c>
      <c r="J173" s="2116" t="s">
        <v>66</v>
      </c>
      <c r="K173" s="841"/>
      <c r="L173" s="1791" t="s">
        <v>200</v>
      </c>
      <c r="M173" s="2638" t="s">
        <v>519</v>
      </c>
      <c r="N173" s="613"/>
      <c r="O173" s="613" t="s">
        <v>520</v>
      </c>
      <c r="P173" s="613" t="str">
        <f>$E$13</f>
        <v>Производство тепловой энергии. Некомбинированная выработка</v>
      </c>
      <c r="Q173" s="613" t="str">
        <f>IF($F$173="нет","без дифференциации",$I$173)</f>
        <v>Территория 15</v>
      </c>
      <c r="R173" s="613" t="str">
        <f>IF($J$173="нет","без дифференциации",$M$173)</f>
        <v>пос. Маяк, ул. Дорожная,1а, котельная № 8-2</v>
      </c>
      <c r="S173" s="613"/>
      <c r="T173" s="613"/>
      <c r="U173" s="614" t="s">
        <v>165</v>
      </c>
      <c r="V173" s="613"/>
      <c r="W173" s="613"/>
      <c r="X173" s="604"/>
      <c r="Y173" s="604" t="s">
        <v>208</v>
      </c>
      <c r="Z173" s="604">
        <v>1705000</v>
      </c>
      <c r="AA173" s="604"/>
      <c r="AB173" s="604"/>
      <c r="AC173" s="604"/>
      <c r="AD173" s="604"/>
      <c r="AE173" s="604"/>
      <c r="AF173" s="604"/>
      <c r="AG173" s="604"/>
      <c r="AH173" s="604"/>
      <c r="AI173" s="604"/>
      <c r="AJ173" s="604"/>
      <c r="AK173" s="604"/>
      <c r="AL173" s="604"/>
      <c r="AM173" s="1862"/>
    </row>
    <row customHeight="1" ht="15">
      <c r="A174" s="432"/>
      <c r="B174" s="432"/>
      <c r="C174" s="185"/>
      <c r="D174" s="1830"/>
      <c r="E174" s="1830"/>
      <c r="F174" s="1830"/>
      <c r="G174" s="1830"/>
      <c r="H174" s="1830"/>
      <c r="I174" s="1830"/>
      <c r="J174" s="1830"/>
      <c r="K174" s="1808" t="s">
        <v>104</v>
      </c>
      <c r="L174" s="1738" t="s">
        <v>103</v>
      </c>
      <c r="M174" s="820" t="s">
        <v>521</v>
      </c>
      <c r="N174" s="821"/>
      <c r="O174" s="613" t="s">
        <v>522</v>
      </c>
      <c r="P174" s="613" t="str">
        <f>$E$13</f>
        <v>Производство тепловой энергии. Некомбинированная выработка</v>
      </c>
      <c r="Q174" s="613" t="str">
        <f>IF($F$173="нет","без дифференциации",$I$173)</f>
        <v>Территория 15</v>
      </c>
      <c r="R174" s="613" t="str">
        <f>IF($J$174="нет","без дифференциации",$M$174)</f>
        <v>пос. Шмидта, ул. Школьная, 4Б, котельная № 8-3</v>
      </c>
      <c r="S174" s="613"/>
      <c r="T174" s="613"/>
      <c r="U174" s="614"/>
      <c r="V174" s="613"/>
      <c r="W174" s="613"/>
      <c r="X174" s="604"/>
      <c r="Y174" s="604" t="s">
        <v>208</v>
      </c>
      <c r="Z174" s="604">
        <v>1705000</v>
      </c>
      <c r="AA174" s="604"/>
      <c r="AB174" s="604"/>
      <c r="AC174" s="604"/>
      <c r="AD174" s="604"/>
      <c r="AE174" s="604"/>
      <c r="AF174" s="604"/>
      <c r="AG174" s="604"/>
      <c r="AH174" s="604"/>
      <c r="AI174" s="604"/>
      <c r="AJ174" s="604"/>
      <c r="AK174" s="604"/>
      <c r="AL174" s="604"/>
      <c r="AM174" s="1862"/>
    </row>
    <row customHeight="1" ht="15">
      <c r="A175" s="432"/>
      <c r="B175" s="432"/>
      <c r="C175" s="185"/>
      <c r="D175" s="1830"/>
      <c r="E175" s="1830"/>
      <c r="F175" s="1830"/>
      <c r="G175" s="1830"/>
      <c r="H175" s="1830"/>
      <c r="I175" s="1830"/>
      <c r="J175" s="1830"/>
      <c r="K175" s="1808" t="s">
        <v>104</v>
      </c>
      <c r="L175" s="1738" t="s">
        <v>90</v>
      </c>
      <c r="M175" s="820" t="s">
        <v>523</v>
      </c>
      <c r="N175" s="821"/>
      <c r="O175" s="613" t="s">
        <v>524</v>
      </c>
      <c r="P175" s="613" t="str">
        <f>$E$13</f>
        <v>Производство тепловой энергии. Некомбинированная выработка</v>
      </c>
      <c r="Q175" s="613" t="str">
        <f>IF($F$173="нет","без дифференциации",$I$173)</f>
        <v>Территория 15</v>
      </c>
      <c r="R175" s="613" t="str">
        <f>IF($J$175="нет","без дифференциации",$M$175)</f>
        <v>пос. Гранный, котельная № 8-4</v>
      </c>
      <c r="S175" s="613"/>
      <c r="T175" s="613"/>
      <c r="U175" s="614"/>
      <c r="V175" s="613"/>
      <c r="W175" s="613"/>
      <c r="X175" s="604"/>
      <c r="Y175" s="604" t="s">
        <v>208</v>
      </c>
      <c r="Z175" s="604">
        <v>1705000</v>
      </c>
      <c r="AA175" s="604"/>
      <c r="AB175" s="604"/>
      <c r="AC175" s="604"/>
      <c r="AD175" s="604"/>
      <c r="AE175" s="604"/>
      <c r="AF175" s="604"/>
      <c r="AG175" s="604"/>
      <c r="AH175" s="604"/>
      <c r="AI175" s="604"/>
      <c r="AJ175" s="604"/>
      <c r="AK175" s="604"/>
      <c r="AL175" s="604"/>
      <c r="AM175" s="1862"/>
    </row>
    <row customHeight="1" ht="15">
      <c r="A176" s="432"/>
      <c r="B176" s="432"/>
      <c r="C176" s="185"/>
      <c r="D176" s="1830"/>
      <c r="E176" s="1830"/>
      <c r="F176" s="1830"/>
      <c r="G176" s="2570"/>
      <c r="H176" s="2112"/>
      <c r="I176" s="2571"/>
      <c r="J176" s="2116"/>
      <c r="K176" s="430"/>
      <c r="L176" s="186"/>
      <c r="M176" s="616" t="s">
        <v>235</v>
      </c>
      <c r="N176" s="613"/>
      <c r="O176" s="613"/>
      <c r="P176" s="613"/>
      <c r="Q176" s="613"/>
      <c r="R176" s="613"/>
      <c r="S176" s="613"/>
      <c r="T176" s="613"/>
      <c r="U176" s="614"/>
      <c r="V176" s="613"/>
      <c r="W176" s="613"/>
      <c r="X176" s="604"/>
      <c r="Y176" s="604"/>
      <c r="Z176" s="604"/>
      <c r="AA176" s="604"/>
      <c r="AB176" s="604"/>
      <c r="AC176" s="604"/>
      <c r="AD176" s="604"/>
      <c r="AE176" s="604"/>
      <c r="AF176" s="604"/>
      <c r="AG176" s="604"/>
      <c r="AH176" s="604"/>
      <c r="AI176" s="604"/>
      <c r="AJ176" s="604"/>
      <c r="AK176" s="604"/>
      <c r="AL176" s="604"/>
      <c r="AM176" s="1862"/>
    </row>
    <row customHeight="1" ht="15">
      <c r="A177" s="432"/>
      <c r="B177" s="432"/>
      <c r="C177" s="185"/>
      <c r="D177" s="1830"/>
      <c r="E177" s="1830"/>
      <c r="F177" s="1830"/>
      <c r="G177" s="2570" t="s">
        <v>104</v>
      </c>
      <c r="H177" s="2112" t="s">
        <v>169</v>
      </c>
      <c r="I177" s="2571" t="str">
        <f>IF(U177="","",INDEX(TERRITORY_MR_LIST,MATCH(U177,TERRITORY_LIST_ID,0)))</f>
        <v>Территория 16</v>
      </c>
      <c r="J177" s="2116" t="s">
        <v>66</v>
      </c>
      <c r="K177" s="841"/>
      <c r="L177" s="1791" t="s">
        <v>200</v>
      </c>
      <c r="M177" s="2638" t="s">
        <v>525</v>
      </c>
      <c r="N177" s="613"/>
      <c r="O177" s="613" t="s">
        <v>526</v>
      </c>
      <c r="P177" s="613" t="str">
        <f>$E$13</f>
        <v>Производство тепловой энергии. Некомбинированная выработка</v>
      </c>
      <c r="Q177" s="613" t="str">
        <f>IF($F$177="нет","без дифференциации",$I$177)</f>
        <v>Территория 16</v>
      </c>
      <c r="R177" s="613" t="str">
        <f>IF($J$177="нет","без дифференциации",$M$177)</f>
        <v>п. Журавли, ул. Школьная,/Молодежная, котельная № 5-1</v>
      </c>
      <c r="S177" s="613"/>
      <c r="T177" s="613"/>
      <c r="U177" s="614" t="s">
        <v>170</v>
      </c>
      <c r="V177" s="613"/>
      <c r="W177" s="613"/>
      <c r="X177" s="604"/>
      <c r="Y177" s="604" t="s">
        <v>208</v>
      </c>
      <c r="Z177" s="604">
        <v>1705000</v>
      </c>
      <c r="AA177" s="604"/>
      <c r="AB177" s="604"/>
      <c r="AC177" s="604"/>
      <c r="AD177" s="604"/>
      <c r="AE177" s="604"/>
      <c r="AF177" s="604"/>
      <c r="AG177" s="604"/>
      <c r="AH177" s="604"/>
      <c r="AI177" s="604"/>
      <c r="AJ177" s="604"/>
      <c r="AK177" s="604"/>
      <c r="AL177" s="604"/>
      <c r="AM177" s="1862"/>
    </row>
    <row customHeight="1" ht="15">
      <c r="A178" s="432"/>
      <c r="B178" s="432"/>
      <c r="C178" s="185"/>
      <c r="D178" s="1830"/>
      <c r="E178" s="1830"/>
      <c r="F178" s="1830"/>
      <c r="G178" s="1830"/>
      <c r="H178" s="1830"/>
      <c r="I178" s="1830"/>
      <c r="J178" s="1830"/>
      <c r="K178" s="1808" t="s">
        <v>104</v>
      </c>
      <c r="L178" s="1738" t="s">
        <v>103</v>
      </c>
      <c r="M178" s="820" t="s">
        <v>527</v>
      </c>
      <c r="N178" s="821"/>
      <c r="O178" s="613" t="s">
        <v>528</v>
      </c>
      <c r="P178" s="613" t="str">
        <f>$E$13</f>
        <v>Производство тепловой энергии. Некомбинированная выработка</v>
      </c>
      <c r="Q178" s="613" t="str">
        <f>IF($F$177="нет","без дифференциации",$I$177)</f>
        <v>Территория 16</v>
      </c>
      <c r="R178" s="613" t="str">
        <f>IF($J$178="нет","без дифференциации",$M$178)</f>
        <v>п. Калинка, ул. Советская, котельная № 5-2</v>
      </c>
      <c r="S178" s="613"/>
      <c r="T178" s="613"/>
      <c r="U178" s="614"/>
      <c r="V178" s="613"/>
      <c r="W178" s="613"/>
      <c r="X178" s="604"/>
      <c r="Y178" s="604" t="s">
        <v>208</v>
      </c>
      <c r="Z178" s="604">
        <v>1705000</v>
      </c>
      <c r="AA178" s="604"/>
      <c r="AB178" s="604"/>
      <c r="AC178" s="604"/>
      <c r="AD178" s="604"/>
      <c r="AE178" s="604"/>
      <c r="AF178" s="604"/>
      <c r="AG178" s="604"/>
      <c r="AH178" s="604"/>
      <c r="AI178" s="604"/>
      <c r="AJ178" s="604"/>
      <c r="AK178" s="604"/>
      <c r="AL178" s="604"/>
      <c r="AM178" s="1862"/>
    </row>
    <row customHeight="1" ht="15">
      <c r="A179" s="432"/>
      <c r="B179" s="432"/>
      <c r="C179" s="185"/>
      <c r="D179" s="1830"/>
      <c r="E179" s="1830"/>
      <c r="F179" s="1830"/>
      <c r="G179" s="1830"/>
      <c r="H179" s="1830"/>
      <c r="I179" s="1830"/>
      <c r="J179" s="1830"/>
      <c r="K179" s="1808" t="s">
        <v>104</v>
      </c>
      <c r="L179" s="1738" t="s">
        <v>90</v>
      </c>
      <c r="M179" s="820" t="s">
        <v>529</v>
      </c>
      <c r="N179" s="821"/>
      <c r="O179" s="613" t="s">
        <v>530</v>
      </c>
      <c r="P179" s="613" t="str">
        <f>$E$13</f>
        <v>Производство тепловой энергии. Некомбинированная выработка</v>
      </c>
      <c r="Q179" s="613" t="str">
        <f>IF($F$177="нет","без дифференциации",$I$177)</f>
        <v>Территория 16</v>
      </c>
      <c r="R179" s="613" t="str">
        <f>IF($J$179="нет","без дифференциации",$M$179)</f>
        <v>с. Лопатино, ул. Школьная, котельная № 5-3</v>
      </c>
      <c r="S179" s="613"/>
      <c r="T179" s="613"/>
      <c r="U179" s="614"/>
      <c r="V179" s="613"/>
      <c r="W179" s="613"/>
      <c r="X179" s="604"/>
      <c r="Y179" s="604" t="s">
        <v>208</v>
      </c>
      <c r="Z179" s="604">
        <v>1705000</v>
      </c>
      <c r="AA179" s="604"/>
      <c r="AB179" s="604"/>
      <c r="AC179" s="604"/>
      <c r="AD179" s="604"/>
      <c r="AE179" s="604"/>
      <c r="AF179" s="604"/>
      <c r="AG179" s="604"/>
      <c r="AH179" s="604"/>
      <c r="AI179" s="604"/>
      <c r="AJ179" s="604"/>
      <c r="AK179" s="604"/>
      <c r="AL179" s="604"/>
      <c r="AM179" s="1862"/>
    </row>
    <row customHeight="1" ht="15">
      <c r="A180" s="432"/>
      <c r="B180" s="432"/>
      <c r="C180" s="185"/>
      <c r="D180" s="1830"/>
      <c r="E180" s="1830"/>
      <c r="F180" s="1830"/>
      <c r="G180" s="1830"/>
      <c r="H180" s="1830"/>
      <c r="I180" s="1830"/>
      <c r="J180" s="1830"/>
      <c r="K180" s="1808" t="s">
        <v>104</v>
      </c>
      <c r="L180" s="1738" t="s">
        <v>91</v>
      </c>
      <c r="M180" s="820" t="s">
        <v>531</v>
      </c>
      <c r="N180" s="821"/>
      <c r="O180" s="613" t="s">
        <v>532</v>
      </c>
      <c r="P180" s="613" t="str">
        <f>$E$13</f>
        <v>Производство тепловой энергии. Некомбинированная выработка</v>
      </c>
      <c r="Q180" s="613" t="str">
        <f>IF($F$177="нет","без дифференциации",$I$177)</f>
        <v>Территория 16</v>
      </c>
      <c r="R180" s="613" t="str">
        <f>IF($J$180="нет","без дифференциации",$M$180)</f>
        <v>с. Сухая Вязовка, ул. Школьная, котельная № 5-4</v>
      </c>
      <c r="S180" s="613"/>
      <c r="T180" s="613"/>
      <c r="U180" s="614"/>
      <c r="V180" s="613"/>
      <c r="W180" s="613"/>
      <c r="X180" s="604"/>
      <c r="Y180" s="604" t="s">
        <v>208</v>
      </c>
      <c r="Z180" s="604">
        <v>1705000</v>
      </c>
      <c r="AA180" s="604"/>
      <c r="AB180" s="604"/>
      <c r="AC180" s="604"/>
      <c r="AD180" s="604"/>
      <c r="AE180" s="604"/>
      <c r="AF180" s="604"/>
      <c r="AG180" s="604"/>
      <c r="AH180" s="604"/>
      <c r="AI180" s="604"/>
      <c r="AJ180" s="604"/>
      <c r="AK180" s="604"/>
      <c r="AL180" s="604"/>
      <c r="AM180" s="1862"/>
    </row>
    <row customHeight="1" ht="15">
      <c r="A181" s="432"/>
      <c r="B181" s="432"/>
      <c r="C181" s="185"/>
      <c r="D181" s="1830"/>
      <c r="E181" s="1830"/>
      <c r="F181" s="1830"/>
      <c r="G181" s="1830"/>
      <c r="H181" s="1830"/>
      <c r="I181" s="1830"/>
      <c r="J181" s="1830"/>
      <c r="K181" s="1808" t="s">
        <v>104</v>
      </c>
      <c r="L181" s="1738" t="s">
        <v>117</v>
      </c>
      <c r="M181" s="820" t="s">
        <v>533</v>
      </c>
      <c r="N181" s="821"/>
      <c r="O181" s="613" t="s">
        <v>534</v>
      </c>
      <c r="P181" s="613" t="str">
        <f>$E$13</f>
        <v>Производство тепловой энергии. Некомбинированная выработка</v>
      </c>
      <c r="Q181" s="613" t="str">
        <f>IF($F$177="нет","без дифференциации",$I$177)</f>
        <v>Территория 16</v>
      </c>
      <c r="R181" s="613" t="str">
        <f>IF($J$181="нет","без дифференциации",$M$181)</f>
        <v>с. Сухая Вязовка, ул. Молодежная, котельная № 5-5</v>
      </c>
      <c r="S181" s="613"/>
      <c r="T181" s="613"/>
      <c r="U181" s="614"/>
      <c r="V181" s="613"/>
      <c r="W181" s="613"/>
      <c r="X181" s="604"/>
      <c r="Y181" s="604" t="s">
        <v>208</v>
      </c>
      <c r="Z181" s="604">
        <v>1705000</v>
      </c>
      <c r="AA181" s="604"/>
      <c r="AB181" s="604"/>
      <c r="AC181" s="604"/>
      <c r="AD181" s="604"/>
      <c r="AE181" s="604"/>
      <c r="AF181" s="604"/>
      <c r="AG181" s="604"/>
      <c r="AH181" s="604"/>
      <c r="AI181" s="604"/>
      <c r="AJ181" s="604"/>
      <c r="AK181" s="604"/>
      <c r="AL181" s="604"/>
      <c r="AM181" s="1862"/>
    </row>
    <row customHeight="1" ht="15">
      <c r="A182" s="432"/>
      <c r="B182" s="432"/>
      <c r="C182" s="185"/>
      <c r="D182" s="1830"/>
      <c r="E182" s="1830"/>
      <c r="F182" s="1830"/>
      <c r="G182" s="1830"/>
      <c r="H182" s="1830"/>
      <c r="I182" s="1830"/>
      <c r="J182" s="1830"/>
      <c r="K182" s="1808" t="s">
        <v>104</v>
      </c>
      <c r="L182" s="1738" t="s">
        <v>92</v>
      </c>
      <c r="M182" s="820" t="s">
        <v>535</v>
      </c>
      <c r="N182" s="821"/>
      <c r="O182" s="613" t="s">
        <v>536</v>
      </c>
      <c r="P182" s="613" t="str">
        <f>$E$13</f>
        <v>Производство тепловой энергии. Некомбинированная выработка</v>
      </c>
      <c r="Q182" s="613" t="str">
        <f>IF($F$177="нет","без дифференциации",$I$177)</f>
        <v>Территория 16</v>
      </c>
      <c r="R182" s="613" t="str">
        <f>IF($J$182="нет","без дифференциации",$M$182)</f>
        <v>с. Черноречье, ул. Мира, котельная № 5-6</v>
      </c>
      <c r="S182" s="613"/>
      <c r="T182" s="613"/>
      <c r="U182" s="614"/>
      <c r="V182" s="613"/>
      <c r="W182" s="613"/>
      <c r="X182" s="604"/>
      <c r="Y182" s="604" t="s">
        <v>208</v>
      </c>
      <c r="Z182" s="604">
        <v>1705000</v>
      </c>
      <c r="AA182" s="604"/>
      <c r="AB182" s="604"/>
      <c r="AC182" s="604"/>
      <c r="AD182" s="604"/>
      <c r="AE182" s="604"/>
      <c r="AF182" s="604"/>
      <c r="AG182" s="604"/>
      <c r="AH182" s="604"/>
      <c r="AI182" s="604"/>
      <c r="AJ182" s="604"/>
      <c r="AK182" s="604"/>
      <c r="AL182" s="604"/>
      <c r="AM182" s="1862"/>
    </row>
    <row customHeight="1" ht="15">
      <c r="A183" s="432"/>
      <c r="B183" s="432"/>
      <c r="C183" s="185"/>
      <c r="D183" s="1830"/>
      <c r="E183" s="1830"/>
      <c r="F183" s="1830"/>
      <c r="G183" s="1830"/>
      <c r="H183" s="1830"/>
      <c r="I183" s="1830"/>
      <c r="J183" s="1830"/>
      <c r="K183" s="1808" t="s">
        <v>104</v>
      </c>
      <c r="L183" s="1738" t="s">
        <v>93</v>
      </c>
      <c r="M183" s="820" t="s">
        <v>537</v>
      </c>
      <c r="N183" s="821"/>
      <c r="O183" s="613" t="s">
        <v>538</v>
      </c>
      <c r="P183" s="613" t="str">
        <f>$E$13</f>
        <v>Производство тепловой энергии. Некомбинированная выработка</v>
      </c>
      <c r="Q183" s="613" t="str">
        <f>IF($F$177="нет","без дифференциации",$I$177)</f>
        <v>Территория 16</v>
      </c>
      <c r="R183" s="613" t="str">
        <f>IF($J$183="нет","без дифференциации",$M$183)</f>
        <v>с. Черноречье, ул. Кустарная, котельная № 5-7</v>
      </c>
      <c r="S183" s="613"/>
      <c r="T183" s="613"/>
      <c r="U183" s="614"/>
      <c r="V183" s="613"/>
      <c r="W183" s="613"/>
      <c r="X183" s="604"/>
      <c r="Y183" s="604" t="s">
        <v>208</v>
      </c>
      <c r="Z183" s="604">
        <v>1705000</v>
      </c>
      <c r="AA183" s="604"/>
      <c r="AB183" s="604"/>
      <c r="AC183" s="604"/>
      <c r="AD183" s="604"/>
      <c r="AE183" s="604"/>
      <c r="AF183" s="604"/>
      <c r="AG183" s="604"/>
      <c r="AH183" s="604"/>
      <c r="AI183" s="604"/>
      <c r="AJ183" s="604"/>
      <c r="AK183" s="604"/>
      <c r="AL183" s="604"/>
      <c r="AM183" s="1862"/>
    </row>
    <row customHeight="1" ht="15">
      <c r="A184" s="432"/>
      <c r="B184" s="432"/>
      <c r="C184" s="185"/>
      <c r="D184" s="1830"/>
      <c r="E184" s="1830"/>
      <c r="F184" s="1830"/>
      <c r="G184" s="1830"/>
      <c r="H184" s="1830"/>
      <c r="I184" s="1830"/>
      <c r="J184" s="1830"/>
      <c r="K184" s="1808" t="s">
        <v>104</v>
      </c>
      <c r="L184" s="1738" t="s">
        <v>129</v>
      </c>
      <c r="M184" s="820" t="s">
        <v>539</v>
      </c>
      <c r="N184" s="821"/>
      <c r="O184" s="613" t="s">
        <v>540</v>
      </c>
      <c r="P184" s="613" t="str">
        <f>$E$13</f>
        <v>Производство тепловой энергии. Некомбинированная выработка</v>
      </c>
      <c r="Q184" s="613" t="str">
        <f>IF($F$177="нет","без дифференциации",$I$177)</f>
        <v>Территория 16</v>
      </c>
      <c r="R184" s="613" t="str">
        <f>IF($J$184="нет","без дифференциации",$M$184)</f>
        <v>с. Яицкое, ул. Яицкая, котельная № 5-8</v>
      </c>
      <c r="S184" s="613"/>
      <c r="T184" s="613"/>
      <c r="U184" s="614"/>
      <c r="V184" s="613"/>
      <c r="W184" s="613"/>
      <c r="X184" s="604"/>
      <c r="Y184" s="604" t="s">
        <v>208</v>
      </c>
      <c r="Z184" s="604">
        <v>1705000</v>
      </c>
      <c r="AA184" s="604"/>
      <c r="AB184" s="604"/>
      <c r="AC184" s="604"/>
      <c r="AD184" s="604"/>
      <c r="AE184" s="604"/>
      <c r="AF184" s="604"/>
      <c r="AG184" s="604"/>
      <c r="AH184" s="604"/>
      <c r="AI184" s="604"/>
      <c r="AJ184" s="604"/>
      <c r="AK184" s="604"/>
      <c r="AL184" s="604"/>
      <c r="AM184" s="1862"/>
    </row>
    <row customHeight="1" ht="15">
      <c r="A185" s="432"/>
      <c r="B185" s="432"/>
      <c r="C185" s="185"/>
      <c r="D185" s="1830"/>
      <c r="E185" s="1830"/>
      <c r="F185" s="1830"/>
      <c r="G185" s="2570"/>
      <c r="H185" s="2112"/>
      <c r="I185" s="2571"/>
      <c r="J185" s="2116"/>
      <c r="K185" s="430"/>
      <c r="L185" s="186"/>
      <c r="M185" s="616" t="s">
        <v>235</v>
      </c>
      <c r="N185" s="613"/>
      <c r="O185" s="613"/>
      <c r="P185" s="613"/>
      <c r="Q185" s="613"/>
      <c r="R185" s="613"/>
      <c r="S185" s="613"/>
      <c r="T185" s="613"/>
      <c r="U185" s="614"/>
      <c r="V185" s="613"/>
      <c r="W185" s="613"/>
      <c r="X185" s="604"/>
      <c r="Y185" s="604"/>
      <c r="Z185" s="604"/>
      <c r="AA185" s="604"/>
      <c r="AB185" s="604"/>
      <c r="AC185" s="604"/>
      <c r="AD185" s="604"/>
      <c r="AE185" s="604"/>
      <c r="AF185" s="604"/>
      <c r="AG185" s="604"/>
      <c r="AH185" s="604"/>
      <c r="AI185" s="604"/>
      <c r="AJ185" s="604"/>
      <c r="AK185" s="604"/>
      <c r="AL185" s="604"/>
      <c r="AM185" s="1862"/>
    </row>
    <row customHeight="1" ht="15">
      <c r="A186" s="432"/>
      <c r="B186" s="432"/>
      <c r="C186" s="185"/>
      <c r="D186" s="1830"/>
      <c r="E186" s="1830"/>
      <c r="F186" s="1830"/>
      <c r="G186" s="2570" t="s">
        <v>104</v>
      </c>
      <c r="H186" s="2112" t="s">
        <v>174</v>
      </c>
      <c r="I186" s="2571" t="str">
        <f>IF(U186="","",INDEX(TERRITORY_MR_LIST,MATCH(U186,TERRITORY_LIST_ID,0)))</f>
        <v>Территория 17</v>
      </c>
      <c r="J186" s="2116" t="s">
        <v>66</v>
      </c>
      <c r="K186" s="841"/>
      <c r="L186" s="1791" t="s">
        <v>200</v>
      </c>
      <c r="M186" s="2638" t="s">
        <v>541</v>
      </c>
      <c r="N186" s="613"/>
      <c r="O186" s="613" t="s">
        <v>542</v>
      </c>
      <c r="P186" s="613" t="str">
        <f>$E$13</f>
        <v>Производство тепловой энергии. Некомбинированная выработка</v>
      </c>
      <c r="Q186" s="613" t="str">
        <f>IF($F$186="нет","без дифференциации",$I$186)</f>
        <v>Территория 17</v>
      </c>
      <c r="R186" s="613" t="str">
        <f>IF($J$186="нет","без дифференциации",$M$186)</f>
        <v>г.о. Октябрьск, пос. Спортивый, котельная № 11-1</v>
      </c>
      <c r="S186" s="613"/>
      <c r="T186" s="613"/>
      <c r="U186" s="614" t="s">
        <v>175</v>
      </c>
      <c r="V186" s="613"/>
      <c r="W186" s="613"/>
      <c r="X186" s="604"/>
      <c r="Y186" s="604" t="s">
        <v>208</v>
      </c>
      <c r="Z186" s="604">
        <v>1705000</v>
      </c>
      <c r="AA186" s="604"/>
      <c r="AB186" s="604"/>
      <c r="AC186" s="604"/>
      <c r="AD186" s="604"/>
      <c r="AE186" s="604"/>
      <c r="AF186" s="604"/>
      <c r="AG186" s="604"/>
      <c r="AH186" s="604"/>
      <c r="AI186" s="604"/>
      <c r="AJ186" s="604"/>
      <c r="AK186" s="604"/>
      <c r="AL186" s="604"/>
      <c r="AM186" s="1862"/>
    </row>
    <row customHeight="1" ht="15">
      <c r="A187" s="432"/>
      <c r="B187" s="432"/>
      <c r="C187" s="185"/>
      <c r="D187" s="1830"/>
      <c r="E187" s="1830"/>
      <c r="F187" s="1830"/>
      <c r="G187" s="1830"/>
      <c r="H187" s="1830"/>
      <c r="I187" s="1830"/>
      <c r="J187" s="1830"/>
      <c r="K187" s="1808" t="s">
        <v>104</v>
      </c>
      <c r="L187" s="1738" t="s">
        <v>103</v>
      </c>
      <c r="M187" s="820" t="s">
        <v>543</v>
      </c>
      <c r="N187" s="821"/>
      <c r="O187" s="613" t="s">
        <v>544</v>
      </c>
      <c r="P187" s="613" t="str">
        <f>$E$13</f>
        <v>Производство тепловой энергии. Некомбинированная выработка</v>
      </c>
      <c r="Q187" s="613" t="str">
        <f>IF($F$186="нет","без дифференциации",$I$186)</f>
        <v>Территория 17</v>
      </c>
      <c r="R187" s="613" t="str">
        <f>IF($J$187="нет","без дифференциации",$M$187)</f>
        <v>г.о. Октябрьск, ул. Пионерская (совхоз), котельная № 11-2</v>
      </c>
      <c r="S187" s="613"/>
      <c r="T187" s="613"/>
      <c r="U187" s="614"/>
      <c r="V187" s="613"/>
      <c r="W187" s="613"/>
      <c r="X187" s="604"/>
      <c r="Y187" s="604" t="s">
        <v>208</v>
      </c>
      <c r="Z187" s="604">
        <v>1705000</v>
      </c>
      <c r="AA187" s="604"/>
      <c r="AB187" s="604"/>
      <c r="AC187" s="604"/>
      <c r="AD187" s="604"/>
      <c r="AE187" s="604"/>
      <c r="AF187" s="604"/>
      <c r="AG187" s="604"/>
      <c r="AH187" s="604"/>
      <c r="AI187" s="604"/>
      <c r="AJ187" s="604"/>
      <c r="AK187" s="604"/>
      <c r="AL187" s="604"/>
      <c r="AM187" s="1862"/>
    </row>
    <row customHeight="1" ht="15">
      <c r="A188" s="432"/>
      <c r="B188" s="432"/>
      <c r="C188" s="185"/>
      <c r="D188" s="1830"/>
      <c r="E188" s="1830"/>
      <c r="F188" s="1830"/>
      <c r="G188" s="1830"/>
      <c r="H188" s="1830"/>
      <c r="I188" s="1830"/>
      <c r="J188" s="1830"/>
      <c r="K188" s="1808" t="s">
        <v>104</v>
      </c>
      <c r="L188" s="1738" t="s">
        <v>90</v>
      </c>
      <c r="M188" s="820" t="s">
        <v>545</v>
      </c>
      <c r="N188" s="821"/>
      <c r="O188" s="613" t="s">
        <v>546</v>
      </c>
      <c r="P188" s="613" t="str">
        <f>$E$13</f>
        <v>Производство тепловой энергии. Некомбинированная выработка</v>
      </c>
      <c r="Q188" s="613" t="str">
        <f>IF($F$186="нет","без дифференциации",$I$186)</f>
        <v>Территория 17</v>
      </c>
      <c r="R188" s="613" t="str">
        <f>IF($J$188="нет","без дифференциации",$M$188)</f>
        <v>г.о. Октябрьск, ул. Куйбышева, 21А, котельная № 11-3</v>
      </c>
      <c r="S188" s="613"/>
      <c r="T188" s="613"/>
      <c r="U188" s="614"/>
      <c r="V188" s="613"/>
      <c r="W188" s="613"/>
      <c r="X188" s="604"/>
      <c r="Y188" s="604" t="s">
        <v>208</v>
      </c>
      <c r="Z188" s="604">
        <v>1705000</v>
      </c>
      <c r="AA188" s="604"/>
      <c r="AB188" s="604"/>
      <c r="AC188" s="604"/>
      <c r="AD188" s="604"/>
      <c r="AE188" s="604"/>
      <c r="AF188" s="604"/>
      <c r="AG188" s="604"/>
      <c r="AH188" s="604"/>
      <c r="AI188" s="604"/>
      <c r="AJ188" s="604"/>
      <c r="AK188" s="604"/>
      <c r="AL188" s="604"/>
      <c r="AM188" s="1862"/>
    </row>
    <row customHeight="1" ht="15">
      <c r="A189" s="432"/>
      <c r="B189" s="432"/>
      <c r="C189" s="185"/>
      <c r="D189" s="1830"/>
      <c r="E189" s="1830"/>
      <c r="F189" s="1830"/>
      <c r="G189" s="1830"/>
      <c r="H189" s="1830"/>
      <c r="I189" s="1830"/>
      <c r="J189" s="1830"/>
      <c r="K189" s="1808" t="s">
        <v>104</v>
      </c>
      <c r="L189" s="1738" t="s">
        <v>91</v>
      </c>
      <c r="M189" s="820" t="s">
        <v>547</v>
      </c>
      <c r="N189" s="821"/>
      <c r="O189" s="613" t="s">
        <v>548</v>
      </c>
      <c r="P189" s="613" t="str">
        <f>$E$13</f>
        <v>Производство тепловой энергии. Некомбинированная выработка</v>
      </c>
      <c r="Q189" s="613" t="str">
        <f>IF($F$186="нет","без дифференциации",$I$186)</f>
        <v>Территория 17</v>
      </c>
      <c r="R189" s="613" t="str">
        <f>IF($J$189="нет","без дифференциации",$M$189)</f>
        <v>г.о. Октябрьск, ул. Волго-Донская, 9, котельная № 11-4</v>
      </c>
      <c r="S189" s="613"/>
      <c r="T189" s="613"/>
      <c r="U189" s="614"/>
      <c r="V189" s="613"/>
      <c r="W189" s="613"/>
      <c r="X189" s="604"/>
      <c r="Y189" s="604" t="s">
        <v>208</v>
      </c>
      <c r="Z189" s="604">
        <v>1705000</v>
      </c>
      <c r="AA189" s="604"/>
      <c r="AB189" s="604"/>
      <c r="AC189" s="604"/>
      <c r="AD189" s="604"/>
      <c r="AE189" s="604"/>
      <c r="AF189" s="604"/>
      <c r="AG189" s="604"/>
      <c r="AH189" s="604"/>
      <c r="AI189" s="604"/>
      <c r="AJ189" s="604"/>
      <c r="AK189" s="604"/>
      <c r="AL189" s="604"/>
      <c r="AM189" s="1862"/>
    </row>
    <row customHeight="1" ht="15">
      <c r="A190" s="432"/>
      <c r="B190" s="432"/>
      <c r="C190" s="185"/>
      <c r="D190" s="1830"/>
      <c r="E190" s="1830"/>
      <c r="F190" s="1830"/>
      <c r="G190" s="1830"/>
      <c r="H190" s="1830"/>
      <c r="I190" s="1830"/>
      <c r="J190" s="1830"/>
      <c r="K190" s="1808" t="s">
        <v>104</v>
      </c>
      <c r="L190" s="1738" t="s">
        <v>117</v>
      </c>
      <c r="M190" s="820" t="s">
        <v>549</v>
      </c>
      <c r="N190" s="821"/>
      <c r="O190" s="613" t="s">
        <v>550</v>
      </c>
      <c r="P190" s="613" t="str">
        <f>$E$13</f>
        <v>Производство тепловой энергии. Некомбинированная выработка</v>
      </c>
      <c r="Q190" s="613" t="str">
        <f>IF($F$186="нет","без дифференциации",$I$186)</f>
        <v>Территория 17</v>
      </c>
      <c r="R190" s="613" t="str">
        <f>IF($J$190="нет","без дифференциации",$M$190)</f>
        <v>г.о. Октябрьск, п.Первомайский, ул. Вологина, котельная № 11-5</v>
      </c>
      <c r="S190" s="613"/>
      <c r="T190" s="613"/>
      <c r="U190" s="614"/>
      <c r="V190" s="613"/>
      <c r="W190" s="613"/>
      <c r="X190" s="604"/>
      <c r="Y190" s="604" t="s">
        <v>208</v>
      </c>
      <c r="Z190" s="604">
        <v>1705000</v>
      </c>
      <c r="AA190" s="604"/>
      <c r="AB190" s="604"/>
      <c r="AC190" s="604"/>
      <c r="AD190" s="604"/>
      <c r="AE190" s="604"/>
      <c r="AF190" s="604"/>
      <c r="AG190" s="604"/>
      <c r="AH190" s="604"/>
      <c r="AI190" s="604"/>
      <c r="AJ190" s="604"/>
      <c r="AK190" s="604"/>
      <c r="AL190" s="604"/>
      <c r="AM190" s="1862"/>
    </row>
    <row customHeight="1" ht="15">
      <c r="A191" s="432"/>
      <c r="B191" s="432"/>
      <c r="C191" s="185"/>
      <c r="D191" s="1830"/>
      <c r="E191" s="1830"/>
      <c r="F191" s="1830"/>
      <c r="G191" s="1830"/>
      <c r="H191" s="1830"/>
      <c r="I191" s="1830"/>
      <c r="J191" s="1830"/>
      <c r="K191" s="1808" t="s">
        <v>104</v>
      </c>
      <c r="L191" s="1738" t="s">
        <v>92</v>
      </c>
      <c r="M191" s="820" t="s">
        <v>551</v>
      </c>
      <c r="N191" s="821"/>
      <c r="O191" s="613" t="s">
        <v>552</v>
      </c>
      <c r="P191" s="613" t="str">
        <f>$E$13</f>
        <v>Производство тепловой энергии. Некомбинированная выработка</v>
      </c>
      <c r="Q191" s="613" t="str">
        <f>IF($F$186="нет","без дифференциации",$I$186)</f>
        <v>Территория 17</v>
      </c>
      <c r="R191" s="613" t="str">
        <f>IF($J$191="нет","без дифференциации",$M$191)</f>
        <v>г.о. Октябрьск, ул. Кирова, 12, котельная № 11-6</v>
      </c>
      <c r="S191" s="613"/>
      <c r="T191" s="613"/>
      <c r="U191" s="614"/>
      <c r="V191" s="613"/>
      <c r="W191" s="613"/>
      <c r="X191" s="604"/>
      <c r="Y191" s="604" t="s">
        <v>208</v>
      </c>
      <c r="Z191" s="604">
        <v>1705000</v>
      </c>
      <c r="AA191" s="604"/>
      <c r="AB191" s="604"/>
      <c r="AC191" s="604"/>
      <c r="AD191" s="604"/>
      <c r="AE191" s="604"/>
      <c r="AF191" s="604"/>
      <c r="AG191" s="604"/>
      <c r="AH191" s="604"/>
      <c r="AI191" s="604"/>
      <c r="AJ191" s="604"/>
      <c r="AK191" s="604"/>
      <c r="AL191" s="604"/>
      <c r="AM191" s="1862"/>
    </row>
    <row customHeight="1" ht="15">
      <c r="A192" s="432"/>
      <c r="B192" s="432"/>
      <c r="C192" s="185"/>
      <c r="D192" s="1830"/>
      <c r="E192" s="1830"/>
      <c r="F192" s="1830"/>
      <c r="G192" s="1830"/>
      <c r="H192" s="1830"/>
      <c r="I192" s="1830"/>
      <c r="J192" s="1830"/>
      <c r="K192" s="1808" t="s">
        <v>104</v>
      </c>
      <c r="L192" s="1738" t="s">
        <v>93</v>
      </c>
      <c r="M192" s="820" t="s">
        <v>553</v>
      </c>
      <c r="N192" s="821"/>
      <c r="O192" s="613" t="s">
        <v>554</v>
      </c>
      <c r="P192" s="613" t="str">
        <f>$E$13</f>
        <v>Производство тепловой энергии. Некомбинированная выработка</v>
      </c>
      <c r="Q192" s="613" t="str">
        <f>IF($F$186="нет","без дифференциации",$I$186)</f>
        <v>Территория 17</v>
      </c>
      <c r="R192" s="613" t="str">
        <f>IF($J$192="нет","без дифференциации",$M$192)</f>
        <v>г.о. Октябрьск, ул. Пролетарская, котельная № 11-7</v>
      </c>
      <c r="S192" s="613"/>
      <c r="T192" s="613"/>
      <c r="U192" s="614"/>
      <c r="V192" s="613"/>
      <c r="W192" s="613"/>
      <c r="X192" s="604"/>
      <c r="Y192" s="604" t="s">
        <v>208</v>
      </c>
      <c r="Z192" s="604">
        <v>1705000</v>
      </c>
      <c r="AA192" s="604"/>
      <c r="AB192" s="604"/>
      <c r="AC192" s="604"/>
      <c r="AD192" s="604"/>
      <c r="AE192" s="604"/>
      <c r="AF192" s="604"/>
      <c r="AG192" s="604"/>
      <c r="AH192" s="604"/>
      <c r="AI192" s="604"/>
      <c r="AJ192" s="604"/>
      <c r="AK192" s="604"/>
      <c r="AL192" s="604"/>
      <c r="AM192" s="1862"/>
    </row>
    <row customHeight="1" ht="15">
      <c r="A193" s="432"/>
      <c r="B193" s="432"/>
      <c r="C193" s="185"/>
      <c r="D193" s="1830"/>
      <c r="E193" s="1830"/>
      <c r="F193" s="1830"/>
      <c r="G193" s="1830"/>
      <c r="H193" s="1830"/>
      <c r="I193" s="1830"/>
      <c r="J193" s="1830"/>
      <c r="K193" s="1808" t="s">
        <v>104</v>
      </c>
      <c r="L193" s="1738" t="s">
        <v>129</v>
      </c>
      <c r="M193" s="820" t="s">
        <v>555</v>
      </c>
      <c r="N193" s="821"/>
      <c r="O193" s="613" t="s">
        <v>556</v>
      </c>
      <c r="P193" s="613" t="str">
        <f>$E$13</f>
        <v>Производство тепловой энергии. Некомбинированная выработка</v>
      </c>
      <c r="Q193" s="613" t="str">
        <f>IF($F$186="нет","без дифференциации",$I$186)</f>
        <v>Территория 17</v>
      </c>
      <c r="R193" s="613" t="str">
        <f>IF($J$193="нет","без дифференциации",$M$193)</f>
        <v>г.о. Октябрьск, ул. Красногорская, котельная № 11-8</v>
      </c>
      <c r="S193" s="613"/>
      <c r="T193" s="613"/>
      <c r="U193" s="614"/>
      <c r="V193" s="613"/>
      <c r="W193" s="613"/>
      <c r="X193" s="604"/>
      <c r="Y193" s="604" t="s">
        <v>208</v>
      </c>
      <c r="Z193" s="604">
        <v>1705000</v>
      </c>
      <c r="AA193" s="604"/>
      <c r="AB193" s="604"/>
      <c r="AC193" s="604"/>
      <c r="AD193" s="604"/>
      <c r="AE193" s="604"/>
      <c r="AF193" s="604"/>
      <c r="AG193" s="604"/>
      <c r="AH193" s="604"/>
      <c r="AI193" s="604"/>
      <c r="AJ193" s="604"/>
      <c r="AK193" s="604"/>
      <c r="AL193" s="604"/>
      <c r="AM193" s="1862"/>
    </row>
    <row customHeight="1" ht="15">
      <c r="A194" s="432"/>
      <c r="B194" s="432"/>
      <c r="C194" s="185"/>
      <c r="D194" s="1830"/>
      <c r="E194" s="1830"/>
      <c r="F194" s="1830"/>
      <c r="G194" s="1830"/>
      <c r="H194" s="1830"/>
      <c r="I194" s="1830"/>
      <c r="J194" s="1830"/>
      <c r="K194" s="1808" t="s">
        <v>104</v>
      </c>
      <c r="L194" s="1738" t="s">
        <v>134</v>
      </c>
      <c r="M194" s="820" t="s">
        <v>557</v>
      </c>
      <c r="N194" s="821"/>
      <c r="O194" s="613" t="s">
        <v>558</v>
      </c>
      <c r="P194" s="613" t="str">
        <f>$E$13</f>
        <v>Производство тепловой энергии. Некомбинированная выработка</v>
      </c>
      <c r="Q194" s="613" t="str">
        <f>IF($F$186="нет","без дифференциации",$I$186)</f>
        <v>Территория 17</v>
      </c>
      <c r="R194" s="613" t="str">
        <f>IF($J$194="нет","без дифференциации",$M$194)</f>
        <v>г.о. Октябрьск, ул. Третьего Октября, правая Волга, котельная № 11-9</v>
      </c>
      <c r="S194" s="613"/>
      <c r="T194" s="613"/>
      <c r="U194" s="614"/>
      <c r="V194" s="613"/>
      <c r="W194" s="613"/>
      <c r="X194" s="604"/>
      <c r="Y194" s="604" t="s">
        <v>208</v>
      </c>
      <c r="Z194" s="604">
        <v>1705000</v>
      </c>
      <c r="AA194" s="604"/>
      <c r="AB194" s="604"/>
      <c r="AC194" s="604"/>
      <c r="AD194" s="604"/>
      <c r="AE194" s="604"/>
      <c r="AF194" s="604"/>
      <c r="AG194" s="604"/>
      <c r="AH194" s="604"/>
      <c r="AI194" s="604"/>
      <c r="AJ194" s="604"/>
      <c r="AK194" s="604"/>
      <c r="AL194" s="604"/>
      <c r="AM194" s="1862"/>
    </row>
    <row customHeight="1" ht="15">
      <c r="A195" s="432"/>
      <c r="B195" s="432"/>
      <c r="C195" s="185"/>
      <c r="D195" s="1830"/>
      <c r="E195" s="1830"/>
      <c r="F195" s="1830"/>
      <c r="G195" s="2570"/>
      <c r="H195" s="2112"/>
      <c r="I195" s="2571"/>
      <c r="J195" s="2116"/>
      <c r="K195" s="430"/>
      <c r="L195" s="186"/>
      <c r="M195" s="616" t="s">
        <v>235</v>
      </c>
      <c r="N195" s="613"/>
      <c r="O195" s="613"/>
      <c r="P195" s="613"/>
      <c r="Q195" s="613"/>
      <c r="R195" s="613"/>
      <c r="S195" s="613"/>
      <c r="T195" s="613"/>
      <c r="U195" s="614"/>
      <c r="V195" s="613"/>
      <c r="W195" s="613"/>
      <c r="X195" s="604"/>
      <c r="Y195" s="604"/>
      <c r="Z195" s="604"/>
      <c r="AA195" s="604"/>
      <c r="AB195" s="604"/>
      <c r="AC195" s="604"/>
      <c r="AD195" s="604"/>
      <c r="AE195" s="604"/>
      <c r="AF195" s="604"/>
      <c r="AG195" s="604"/>
      <c r="AH195" s="604"/>
      <c r="AI195" s="604"/>
      <c r="AJ195" s="604"/>
      <c r="AK195" s="604"/>
      <c r="AL195" s="604"/>
      <c r="AM195" s="1862"/>
    </row>
    <row customHeight="1" ht="15">
      <c r="A196" s="432"/>
      <c r="B196" s="432"/>
      <c r="C196" s="185"/>
      <c r="D196" s="1830"/>
      <c r="E196" s="1830"/>
      <c r="F196" s="1830"/>
      <c r="G196" s="2570" t="s">
        <v>104</v>
      </c>
      <c r="H196" s="2112" t="s">
        <v>179</v>
      </c>
      <c r="I196" s="2571" t="str">
        <f>IF(U196="","",INDEX(TERRITORY_MR_LIST,MATCH(U196,TERRITORY_LIST_ID,0)))</f>
        <v>Территория 18</v>
      </c>
      <c r="J196" s="2116" t="s">
        <v>66</v>
      </c>
      <c r="K196" s="841"/>
      <c r="L196" s="1791" t="s">
        <v>200</v>
      </c>
      <c r="M196" s="2638" t="s">
        <v>559</v>
      </c>
      <c r="N196" s="613"/>
      <c r="O196" s="613" t="s">
        <v>560</v>
      </c>
      <c r="P196" s="613" t="str">
        <f>$E$13</f>
        <v>Производство тепловой энергии. Некомбинированная выработка</v>
      </c>
      <c r="Q196" s="613" t="str">
        <f>IF($F$196="нет","без дифференциации",$I$196)</f>
        <v>Территория 18</v>
      </c>
      <c r="R196" s="613" t="str">
        <f>IF($J$196="нет","без дифференциации",$M$196)</f>
        <v>с. Маза, ул. Калинина, 46А, котельная № 11-11</v>
      </c>
      <c r="S196" s="613"/>
      <c r="T196" s="613"/>
      <c r="U196" s="614" t="s">
        <v>180</v>
      </c>
      <c r="V196" s="613"/>
      <c r="W196" s="613"/>
      <c r="X196" s="604"/>
      <c r="Y196" s="604" t="s">
        <v>208</v>
      </c>
      <c r="Z196" s="604">
        <v>1705000</v>
      </c>
      <c r="AA196" s="604"/>
      <c r="AB196" s="604"/>
      <c r="AC196" s="604"/>
      <c r="AD196" s="604"/>
      <c r="AE196" s="604"/>
      <c r="AF196" s="604"/>
      <c r="AG196" s="604"/>
      <c r="AH196" s="604"/>
      <c r="AI196" s="604"/>
      <c r="AJ196" s="604"/>
      <c r="AK196" s="604"/>
      <c r="AL196" s="604"/>
      <c r="AM196" s="1862"/>
    </row>
    <row customHeight="1" ht="15">
      <c r="A197" s="432"/>
      <c r="B197" s="432"/>
      <c r="C197" s="185"/>
      <c r="D197" s="1830"/>
      <c r="E197" s="1830"/>
      <c r="F197" s="1830"/>
      <c r="G197" s="1830"/>
      <c r="H197" s="1830"/>
      <c r="I197" s="1830"/>
      <c r="J197" s="1830"/>
      <c r="K197" s="1808" t="s">
        <v>104</v>
      </c>
      <c r="L197" s="1738" t="s">
        <v>103</v>
      </c>
      <c r="M197" s="820" t="s">
        <v>561</v>
      </c>
      <c r="N197" s="821"/>
      <c r="O197" s="613" t="s">
        <v>562</v>
      </c>
      <c r="P197" s="613" t="str">
        <f>$E$13</f>
        <v>Производство тепловой энергии. Некомбинированная выработка</v>
      </c>
      <c r="Q197" s="613" t="str">
        <f>IF($F$196="нет","без дифференциации",$I$196)</f>
        <v>Территория 18</v>
      </c>
      <c r="R197" s="613" t="str">
        <f>IF($J$197="нет","без дифференциации",$M$197)</f>
        <v>пос. Пионерский, ул. Советская, 20Г, котельная № 11-12</v>
      </c>
      <c r="S197" s="613"/>
      <c r="T197" s="613"/>
      <c r="U197" s="614"/>
      <c r="V197" s="613"/>
      <c r="W197" s="613"/>
      <c r="X197" s="604"/>
      <c r="Y197" s="604" t="s">
        <v>208</v>
      </c>
      <c r="Z197" s="604">
        <v>1705000</v>
      </c>
      <c r="AA197" s="604"/>
      <c r="AB197" s="604"/>
      <c r="AC197" s="604"/>
      <c r="AD197" s="604"/>
      <c r="AE197" s="604"/>
      <c r="AF197" s="604"/>
      <c r="AG197" s="604"/>
      <c r="AH197" s="604"/>
      <c r="AI197" s="604"/>
      <c r="AJ197" s="604"/>
      <c r="AK197" s="604"/>
      <c r="AL197" s="604"/>
      <c r="AM197" s="1862"/>
    </row>
    <row customHeight="1" ht="15">
      <c r="A198" s="432"/>
      <c r="B198" s="432"/>
      <c r="C198" s="185"/>
      <c r="D198" s="1830"/>
      <c r="E198" s="1830"/>
      <c r="F198" s="1830"/>
      <c r="G198" s="1830"/>
      <c r="H198" s="1830"/>
      <c r="I198" s="1830"/>
      <c r="J198" s="1830"/>
      <c r="K198" s="1808" t="s">
        <v>104</v>
      </c>
      <c r="L198" s="1738" t="s">
        <v>90</v>
      </c>
      <c r="M198" s="820" t="s">
        <v>563</v>
      </c>
      <c r="N198" s="821"/>
      <c r="O198" s="613" t="s">
        <v>564</v>
      </c>
      <c r="P198" s="613" t="str">
        <f>$E$13</f>
        <v>Производство тепловой энергии. Некомбинированная выработка</v>
      </c>
      <c r="Q198" s="613" t="str">
        <f>IF($F$196="нет","без дифференциации",$I$196)</f>
        <v>Территория 18</v>
      </c>
      <c r="R198" s="613" t="str">
        <f>IF($J$198="нет","без дифференциации",$M$198)</f>
        <v>пос. Пионерский, ул. Гагарина, 10Г, котельная № 11-13</v>
      </c>
      <c r="S198" s="613"/>
      <c r="T198" s="613"/>
      <c r="U198" s="614"/>
      <c r="V198" s="613"/>
      <c r="W198" s="613"/>
      <c r="X198" s="604"/>
      <c r="Y198" s="604" t="s">
        <v>208</v>
      </c>
      <c r="Z198" s="604">
        <v>1705000</v>
      </c>
      <c r="AA198" s="604"/>
      <c r="AB198" s="604"/>
      <c r="AC198" s="604"/>
      <c r="AD198" s="604"/>
      <c r="AE198" s="604"/>
      <c r="AF198" s="604"/>
      <c r="AG198" s="604"/>
      <c r="AH198" s="604"/>
      <c r="AI198" s="604"/>
      <c r="AJ198" s="604"/>
      <c r="AK198" s="604"/>
      <c r="AL198" s="604"/>
      <c r="AM198" s="1862"/>
    </row>
    <row customHeight="1" ht="15">
      <c r="A199" s="432"/>
      <c r="B199" s="432"/>
      <c r="C199" s="185"/>
      <c r="D199" s="1830"/>
      <c r="E199" s="1830"/>
      <c r="F199" s="1830"/>
      <c r="G199" s="1830"/>
      <c r="H199" s="1830"/>
      <c r="I199" s="1830"/>
      <c r="J199" s="1830"/>
      <c r="K199" s="1808" t="s">
        <v>104</v>
      </c>
      <c r="L199" s="1738" t="s">
        <v>91</v>
      </c>
      <c r="M199" s="820" t="s">
        <v>565</v>
      </c>
      <c r="N199" s="821"/>
      <c r="O199" s="613" t="s">
        <v>566</v>
      </c>
      <c r="P199" s="613" t="str">
        <f>$E$13</f>
        <v>Производство тепловой энергии. Некомбинированная выработка</v>
      </c>
      <c r="Q199" s="613" t="str">
        <f>IF($F$196="нет","без дифференциации",$I$196)</f>
        <v>Территория 18</v>
      </c>
      <c r="R199" s="613" t="str">
        <f>IF($J$199="нет","без дифференциации",$M$199)</f>
        <v>пос. Пионерский, ул. Советская, 23В, котельная № 11-14</v>
      </c>
      <c r="S199" s="613"/>
      <c r="T199" s="613"/>
      <c r="U199" s="614"/>
      <c r="V199" s="613"/>
      <c r="W199" s="613"/>
      <c r="X199" s="604"/>
      <c r="Y199" s="604" t="s">
        <v>208</v>
      </c>
      <c r="Z199" s="604">
        <v>1705000</v>
      </c>
      <c r="AA199" s="604"/>
      <c r="AB199" s="604"/>
      <c r="AC199" s="604"/>
      <c r="AD199" s="604"/>
      <c r="AE199" s="604"/>
      <c r="AF199" s="604"/>
      <c r="AG199" s="604"/>
      <c r="AH199" s="604"/>
      <c r="AI199" s="604"/>
      <c r="AJ199" s="604"/>
      <c r="AK199" s="604"/>
      <c r="AL199" s="604"/>
      <c r="AM199" s="1862"/>
    </row>
    <row customHeight="1" ht="15">
      <c r="A200" s="432"/>
      <c r="B200" s="432"/>
      <c r="C200" s="185"/>
      <c r="D200" s="1830"/>
      <c r="E200" s="1830"/>
      <c r="F200" s="1830"/>
      <c r="G200" s="1830"/>
      <c r="H200" s="1830"/>
      <c r="I200" s="1830"/>
      <c r="J200" s="1830"/>
      <c r="K200" s="1808" t="s">
        <v>104</v>
      </c>
      <c r="L200" s="1738" t="s">
        <v>117</v>
      </c>
      <c r="M200" s="820" t="s">
        <v>567</v>
      </c>
      <c r="N200" s="821"/>
      <c r="O200" s="613" t="s">
        <v>568</v>
      </c>
      <c r="P200" s="613" t="str">
        <f>$E$13</f>
        <v>Производство тепловой энергии. Некомбинированная выработка</v>
      </c>
      <c r="Q200" s="613" t="str">
        <f>IF($F$196="нет","без дифференциации",$I$196)</f>
        <v>Территория 18</v>
      </c>
      <c r="R200" s="613" t="str">
        <f>IF($J$200="нет","без дифференциации",$M$200)</f>
        <v>пос. Пионерский, ул. Гагарина, 15Г, котельная № 11-15</v>
      </c>
      <c r="S200" s="613"/>
      <c r="T200" s="613"/>
      <c r="U200" s="614"/>
      <c r="V200" s="613"/>
      <c r="W200" s="613"/>
      <c r="X200" s="604"/>
      <c r="Y200" s="604" t="s">
        <v>208</v>
      </c>
      <c r="Z200" s="604">
        <v>1705000</v>
      </c>
      <c r="AA200" s="604"/>
      <c r="AB200" s="604"/>
      <c r="AC200" s="604"/>
      <c r="AD200" s="604"/>
      <c r="AE200" s="604"/>
      <c r="AF200" s="604"/>
      <c r="AG200" s="604"/>
      <c r="AH200" s="604"/>
      <c r="AI200" s="604"/>
      <c r="AJ200" s="604"/>
      <c r="AK200" s="604"/>
      <c r="AL200" s="604"/>
      <c r="AM200" s="1862"/>
    </row>
    <row customHeight="1" ht="15">
      <c r="A201" s="432"/>
      <c r="B201" s="432"/>
      <c r="C201" s="185"/>
      <c r="D201" s="1830"/>
      <c r="E201" s="1830"/>
      <c r="F201" s="1830"/>
      <c r="G201" s="1830"/>
      <c r="H201" s="1830"/>
      <c r="I201" s="1830"/>
      <c r="J201" s="1830"/>
      <c r="K201" s="1808" t="s">
        <v>104</v>
      </c>
      <c r="L201" s="1738" t="s">
        <v>92</v>
      </c>
      <c r="M201" s="820" t="s">
        <v>569</v>
      </c>
      <c r="N201" s="821"/>
      <c r="O201" s="613" t="s">
        <v>570</v>
      </c>
      <c r="P201" s="613" t="str">
        <f>$E$13</f>
        <v>Производство тепловой энергии. Некомбинированная выработка</v>
      </c>
      <c r="Q201" s="613" t="str">
        <f>IF($F$196="нет","без дифференциации",$I$196)</f>
        <v>Территория 18</v>
      </c>
      <c r="R201" s="613" t="str">
        <f>IF($J$201="нет","без дифференциации",$M$201)</f>
        <v>пос. Пионерский, ул. Советская, 4Д, котельная № 11-16</v>
      </c>
      <c r="S201" s="613"/>
      <c r="T201" s="613"/>
      <c r="U201" s="614"/>
      <c r="V201" s="613"/>
      <c r="W201" s="613"/>
      <c r="X201" s="604"/>
      <c r="Y201" s="604" t="s">
        <v>208</v>
      </c>
      <c r="Z201" s="604">
        <v>1705000</v>
      </c>
      <c r="AA201" s="604"/>
      <c r="AB201" s="604"/>
      <c r="AC201" s="604"/>
      <c r="AD201" s="604"/>
      <c r="AE201" s="604"/>
      <c r="AF201" s="604"/>
      <c r="AG201" s="604"/>
      <c r="AH201" s="604"/>
      <c r="AI201" s="604"/>
      <c r="AJ201" s="604"/>
      <c r="AK201" s="604"/>
      <c r="AL201" s="604"/>
      <c r="AM201" s="1862"/>
    </row>
    <row customHeight="1" ht="15">
      <c r="A202" s="432"/>
      <c r="B202" s="432"/>
      <c r="C202" s="185"/>
      <c r="D202" s="1830"/>
      <c r="E202" s="1830"/>
      <c r="F202" s="1830"/>
      <c r="G202" s="1830"/>
      <c r="H202" s="1830"/>
      <c r="I202" s="1830"/>
      <c r="J202" s="1830"/>
      <c r="K202" s="1808" t="s">
        <v>104</v>
      </c>
      <c r="L202" s="1738" t="s">
        <v>93</v>
      </c>
      <c r="M202" s="820" t="s">
        <v>571</v>
      </c>
      <c r="N202" s="821"/>
      <c r="O202" s="613" t="s">
        <v>572</v>
      </c>
      <c r="P202" s="613" t="str">
        <f>$E$13</f>
        <v>Производство тепловой энергии. Некомбинированная выработка</v>
      </c>
      <c r="Q202" s="613" t="str">
        <f>IF($F$196="нет","без дифференциации",$I$196)</f>
        <v>Территория 18</v>
      </c>
      <c r="R202" s="613" t="str">
        <f>IF($J$202="нет","без дифференциации",$M$202)</f>
        <v>пос. Пионерский, ул. Гагарина, 14В, котельная № 11-17</v>
      </c>
      <c r="S202" s="613"/>
      <c r="T202" s="613"/>
      <c r="U202" s="614"/>
      <c r="V202" s="613"/>
      <c r="W202" s="613"/>
      <c r="X202" s="604"/>
      <c r="Y202" s="604" t="s">
        <v>208</v>
      </c>
      <c r="Z202" s="604">
        <v>1705000</v>
      </c>
      <c r="AA202" s="604"/>
      <c r="AB202" s="604"/>
      <c r="AC202" s="604"/>
      <c r="AD202" s="604"/>
      <c r="AE202" s="604"/>
      <c r="AF202" s="604"/>
      <c r="AG202" s="604"/>
      <c r="AH202" s="604"/>
      <c r="AI202" s="604"/>
      <c r="AJ202" s="604"/>
      <c r="AK202" s="604"/>
      <c r="AL202" s="604"/>
      <c r="AM202" s="1862"/>
    </row>
    <row customHeight="1" ht="15">
      <c r="A203" s="432"/>
      <c r="B203" s="432"/>
      <c r="C203" s="185"/>
      <c r="D203" s="1830"/>
      <c r="E203" s="1830"/>
      <c r="F203" s="1830"/>
      <c r="G203" s="1830"/>
      <c r="H203" s="1830"/>
      <c r="I203" s="1830"/>
      <c r="J203" s="1830"/>
      <c r="K203" s="1808" t="s">
        <v>104</v>
      </c>
      <c r="L203" s="1738" t="s">
        <v>129</v>
      </c>
      <c r="M203" s="820" t="s">
        <v>573</v>
      </c>
      <c r="N203" s="821"/>
      <c r="O203" s="613" t="s">
        <v>574</v>
      </c>
      <c r="P203" s="613" t="str">
        <f>$E$13</f>
        <v>Производство тепловой энергии. Некомбинированная выработка</v>
      </c>
      <c r="Q203" s="613" t="str">
        <f>IF($F$196="нет","без дифференциации",$I$196)</f>
        <v>Территория 18</v>
      </c>
      <c r="R203" s="613" t="str">
        <f>IF($J$203="нет","без дифференциации",$M$203)</f>
        <v>пос. Пионерский, ул. Кооперативная, 9В, котельная № 11-18</v>
      </c>
      <c r="S203" s="613"/>
      <c r="T203" s="613"/>
      <c r="U203" s="614"/>
      <c r="V203" s="613"/>
      <c r="W203" s="613"/>
      <c r="X203" s="604"/>
      <c r="Y203" s="604" t="s">
        <v>208</v>
      </c>
      <c r="Z203" s="604">
        <v>1705000</v>
      </c>
      <c r="AA203" s="604"/>
      <c r="AB203" s="604"/>
      <c r="AC203" s="604"/>
      <c r="AD203" s="604"/>
      <c r="AE203" s="604"/>
      <c r="AF203" s="604"/>
      <c r="AG203" s="604"/>
      <c r="AH203" s="604"/>
      <c r="AI203" s="604"/>
      <c r="AJ203" s="604"/>
      <c r="AK203" s="604"/>
      <c r="AL203" s="604"/>
      <c r="AM203" s="1862"/>
    </row>
    <row customHeight="1" ht="15">
      <c r="A204" s="432"/>
      <c r="B204" s="432"/>
      <c r="C204" s="185"/>
      <c r="D204" s="1830"/>
      <c r="E204" s="1830"/>
      <c r="F204" s="1830"/>
      <c r="G204" s="1830"/>
      <c r="H204" s="1830"/>
      <c r="I204" s="1830"/>
      <c r="J204" s="1830"/>
      <c r="K204" s="1808" t="s">
        <v>104</v>
      </c>
      <c r="L204" s="1738" t="s">
        <v>134</v>
      </c>
      <c r="M204" s="820" t="s">
        <v>575</v>
      </c>
      <c r="N204" s="821"/>
      <c r="O204" s="613" t="s">
        <v>576</v>
      </c>
      <c r="P204" s="613" t="str">
        <f>$E$13</f>
        <v>Производство тепловой энергии. Некомбинированная выработка</v>
      </c>
      <c r="Q204" s="613" t="str">
        <f>IF($F$196="нет","без дифференциации",$I$196)</f>
        <v>Территория 18</v>
      </c>
      <c r="R204" s="613" t="str">
        <f>IF($J$204="нет","без дифференциации",$M$204)</f>
        <v>пос. Пионерский, ул. Кооперативная, 18В, котельная № 11-19</v>
      </c>
      <c r="S204" s="613"/>
      <c r="T204" s="613"/>
      <c r="U204" s="614"/>
      <c r="V204" s="613"/>
      <c r="W204" s="613"/>
      <c r="X204" s="604"/>
      <c r="Y204" s="604" t="s">
        <v>208</v>
      </c>
      <c r="Z204" s="604">
        <v>1705000</v>
      </c>
      <c r="AA204" s="604"/>
      <c r="AB204" s="604"/>
      <c r="AC204" s="604"/>
      <c r="AD204" s="604"/>
      <c r="AE204" s="604"/>
      <c r="AF204" s="604"/>
      <c r="AG204" s="604"/>
      <c r="AH204" s="604"/>
      <c r="AI204" s="604"/>
      <c r="AJ204" s="604"/>
      <c r="AK204" s="604"/>
      <c r="AL204" s="604"/>
      <c r="AM204" s="1862"/>
    </row>
    <row customHeight="1" ht="15">
      <c r="A205" s="432"/>
      <c r="B205" s="432"/>
      <c r="C205" s="185"/>
      <c r="D205" s="1830"/>
      <c r="E205" s="1830"/>
      <c r="F205" s="1830"/>
      <c r="G205" s="1830"/>
      <c r="H205" s="1830"/>
      <c r="I205" s="1830"/>
      <c r="J205" s="1830"/>
      <c r="K205" s="1808" t="s">
        <v>104</v>
      </c>
      <c r="L205" s="1738" t="s">
        <v>139</v>
      </c>
      <c r="M205" s="820" t="s">
        <v>577</v>
      </c>
      <c r="N205" s="821"/>
      <c r="O205" s="613" t="s">
        <v>578</v>
      </c>
      <c r="P205" s="613" t="str">
        <f>$E$13</f>
        <v>Производство тепловой энергии. Некомбинированная выработка</v>
      </c>
      <c r="Q205" s="613" t="str">
        <f>IF($F$196="нет","без дифференциации",$I$196)</f>
        <v>Территория 18</v>
      </c>
      <c r="R205" s="613" t="str">
        <f>IF($J$205="нет","без дифференциации",$M$205)</f>
        <v>пос. Береговой, ул. Школьная, 3В, котельная № 11-21</v>
      </c>
      <c r="S205" s="613"/>
      <c r="T205" s="613"/>
      <c r="U205" s="614"/>
      <c r="V205" s="613"/>
      <c r="W205" s="613"/>
      <c r="X205" s="604"/>
      <c r="Y205" s="604" t="s">
        <v>208</v>
      </c>
      <c r="Z205" s="604">
        <v>1705000</v>
      </c>
      <c r="AA205" s="604"/>
      <c r="AB205" s="604"/>
      <c r="AC205" s="604"/>
      <c r="AD205" s="604"/>
      <c r="AE205" s="604"/>
      <c r="AF205" s="604"/>
      <c r="AG205" s="604"/>
      <c r="AH205" s="604"/>
      <c r="AI205" s="604"/>
      <c r="AJ205" s="604"/>
      <c r="AK205" s="604"/>
      <c r="AL205" s="604"/>
      <c r="AM205" s="1862"/>
    </row>
    <row customHeight="1" ht="15">
      <c r="A206" s="432"/>
      <c r="B206" s="432"/>
      <c r="C206" s="185"/>
      <c r="D206" s="1830"/>
      <c r="E206" s="1830"/>
      <c r="F206" s="1830"/>
      <c r="G206" s="1830"/>
      <c r="H206" s="1830"/>
      <c r="I206" s="1830"/>
      <c r="J206" s="1830"/>
      <c r="K206" s="1808" t="s">
        <v>104</v>
      </c>
      <c r="L206" s="1738" t="s">
        <v>144</v>
      </c>
      <c r="M206" s="820" t="s">
        <v>579</v>
      </c>
      <c r="N206" s="821"/>
      <c r="O206" s="613" t="s">
        <v>580</v>
      </c>
      <c r="P206" s="613" t="str">
        <f>$E$13</f>
        <v>Производство тепловой энергии. Некомбинированная выработка</v>
      </c>
      <c r="Q206" s="613" t="str">
        <f>IF($F$196="нет","без дифференциации",$I$196)</f>
        <v>Территория 18</v>
      </c>
      <c r="R206" s="613" t="str">
        <f>IF($J$206="нет","без дифференциации",$M$206)</f>
        <v>пос. Береговой, ул. Школьная, 2ГВ, котельная № 11-22</v>
      </c>
      <c r="S206" s="613"/>
      <c r="T206" s="613"/>
      <c r="U206" s="614"/>
      <c r="V206" s="613"/>
      <c r="W206" s="613"/>
      <c r="X206" s="604"/>
      <c r="Y206" s="604" t="s">
        <v>208</v>
      </c>
      <c r="Z206" s="604">
        <v>1705000</v>
      </c>
      <c r="AA206" s="604"/>
      <c r="AB206" s="604"/>
      <c r="AC206" s="604"/>
      <c r="AD206" s="604"/>
      <c r="AE206" s="604"/>
      <c r="AF206" s="604"/>
      <c r="AG206" s="604"/>
      <c r="AH206" s="604"/>
      <c r="AI206" s="604"/>
      <c r="AJ206" s="604"/>
      <c r="AK206" s="604"/>
      <c r="AL206" s="604"/>
      <c r="AM206" s="1862"/>
    </row>
    <row customHeight="1" ht="15">
      <c r="A207" s="432"/>
      <c r="B207" s="432"/>
      <c r="C207" s="185"/>
      <c r="D207" s="1830"/>
      <c r="E207" s="1830"/>
      <c r="F207" s="1830"/>
      <c r="G207" s="1830"/>
      <c r="H207" s="1830"/>
      <c r="I207" s="1830"/>
      <c r="J207" s="1830"/>
      <c r="K207" s="1808" t="s">
        <v>104</v>
      </c>
      <c r="L207" s="1738" t="s">
        <v>149</v>
      </c>
      <c r="M207" s="820" t="s">
        <v>581</v>
      </c>
      <c r="N207" s="821"/>
      <c r="O207" s="613" t="s">
        <v>582</v>
      </c>
      <c r="P207" s="613" t="str">
        <f>$E$13</f>
        <v>Производство тепловой энергии. Некомбинированная выработка</v>
      </c>
      <c r="Q207" s="613" t="str">
        <f>IF($F$196="нет","без дифференциации",$I$196)</f>
        <v>Территория 18</v>
      </c>
      <c r="R207" s="613" t="str">
        <f>IF($J$207="нет","без дифференциации",$M$207)</f>
        <v>пос. Береговой, ул. Торговая, 6В, котельная № 11-23</v>
      </c>
      <c r="S207" s="613"/>
      <c r="T207" s="613"/>
      <c r="U207" s="614"/>
      <c r="V207" s="613"/>
      <c r="W207" s="613"/>
      <c r="X207" s="604"/>
      <c r="Y207" s="604" t="s">
        <v>208</v>
      </c>
      <c r="Z207" s="604">
        <v>1705000</v>
      </c>
      <c r="AA207" s="604"/>
      <c r="AB207" s="604"/>
      <c r="AC207" s="604"/>
      <c r="AD207" s="604"/>
      <c r="AE207" s="604"/>
      <c r="AF207" s="604"/>
      <c r="AG207" s="604"/>
      <c r="AH207" s="604"/>
      <c r="AI207" s="604"/>
      <c r="AJ207" s="604"/>
      <c r="AK207" s="604"/>
      <c r="AL207" s="604"/>
      <c r="AM207" s="1862"/>
    </row>
    <row customHeight="1" ht="15">
      <c r="A208" s="432"/>
      <c r="B208" s="432"/>
      <c r="C208" s="185"/>
      <c r="D208" s="1830"/>
      <c r="E208" s="1830"/>
      <c r="F208" s="1830"/>
      <c r="G208" s="1830"/>
      <c r="H208" s="1830"/>
      <c r="I208" s="1830"/>
      <c r="J208" s="1830"/>
      <c r="K208" s="1808" t="s">
        <v>104</v>
      </c>
      <c r="L208" s="1738" t="s">
        <v>154</v>
      </c>
      <c r="M208" s="820" t="s">
        <v>583</v>
      </c>
      <c r="N208" s="821"/>
      <c r="O208" s="613" t="s">
        <v>584</v>
      </c>
      <c r="P208" s="613" t="str">
        <f>$E$13</f>
        <v>Производство тепловой энергии. Некомбинированная выработка</v>
      </c>
      <c r="Q208" s="613" t="str">
        <f>IF($F$196="нет","без дифференциации",$I$196)</f>
        <v>Территория 18</v>
      </c>
      <c r="R208" s="613" t="str">
        <f>IF($J$208="нет","без дифференциации",$M$208)</f>
        <v>пос. Береговой, ул. Торговая, 9Б, котельная № 11-24</v>
      </c>
      <c r="S208" s="613"/>
      <c r="T208" s="613"/>
      <c r="U208" s="614"/>
      <c r="V208" s="613"/>
      <c r="W208" s="613"/>
      <c r="X208" s="604"/>
      <c r="Y208" s="604" t="s">
        <v>208</v>
      </c>
      <c r="Z208" s="604">
        <v>1705000</v>
      </c>
      <c r="AA208" s="604"/>
      <c r="AB208" s="604"/>
      <c r="AC208" s="604"/>
      <c r="AD208" s="604"/>
      <c r="AE208" s="604"/>
      <c r="AF208" s="604"/>
      <c r="AG208" s="604"/>
      <c r="AH208" s="604"/>
      <c r="AI208" s="604"/>
      <c r="AJ208" s="604"/>
      <c r="AK208" s="604"/>
      <c r="AL208" s="604"/>
      <c r="AM208" s="1862"/>
    </row>
    <row customHeight="1" ht="15">
      <c r="A209" s="432"/>
      <c r="B209" s="432"/>
      <c r="C209" s="185"/>
      <c r="D209" s="1830"/>
      <c r="E209" s="1830"/>
      <c r="F209" s="1830"/>
      <c r="G209" s="1830"/>
      <c r="H209" s="1830"/>
      <c r="I209" s="1830"/>
      <c r="J209" s="1830"/>
      <c r="K209" s="1808" t="s">
        <v>104</v>
      </c>
      <c r="L209" s="1738" t="s">
        <v>159</v>
      </c>
      <c r="M209" s="820" t="s">
        <v>585</v>
      </c>
      <c r="N209" s="821"/>
      <c r="O209" s="613" t="s">
        <v>586</v>
      </c>
      <c r="P209" s="613" t="str">
        <f>$E$13</f>
        <v>Производство тепловой энергии. Некомбинированная выработка</v>
      </c>
      <c r="Q209" s="613" t="str">
        <f>IF($F$196="нет","без дифференциации",$I$196)</f>
        <v>Территория 18</v>
      </c>
      <c r="R209" s="613" t="str">
        <f>IF($J$209="нет","без дифференциации",$M$209)</f>
        <v>с. Суринск, ул. Нагорная, 35Б, котельная № 11-25</v>
      </c>
      <c r="S209" s="613"/>
      <c r="T209" s="613"/>
      <c r="U209" s="614"/>
      <c r="V209" s="613"/>
      <c r="W209" s="613"/>
      <c r="X209" s="604"/>
      <c r="Y209" s="604" t="s">
        <v>208</v>
      </c>
      <c r="Z209" s="604">
        <v>1705000</v>
      </c>
      <c r="AA209" s="604"/>
      <c r="AB209" s="604"/>
      <c r="AC209" s="604"/>
      <c r="AD209" s="604"/>
      <c r="AE209" s="604"/>
      <c r="AF209" s="604"/>
      <c r="AG209" s="604"/>
      <c r="AH209" s="604"/>
      <c r="AI209" s="604"/>
      <c r="AJ209" s="604"/>
      <c r="AK209" s="604"/>
      <c r="AL209" s="604"/>
      <c r="AM209" s="1862"/>
    </row>
    <row customHeight="1" ht="15">
      <c r="A210" s="432"/>
      <c r="B210" s="432"/>
      <c r="C210" s="185"/>
      <c r="D210" s="1830"/>
      <c r="E210" s="1830"/>
      <c r="F210" s="1830"/>
      <c r="G210" s="1830"/>
      <c r="H210" s="1830"/>
      <c r="I210" s="1830"/>
      <c r="J210" s="1830"/>
      <c r="K210" s="1808" t="s">
        <v>104</v>
      </c>
      <c r="L210" s="1738" t="s">
        <v>164</v>
      </c>
      <c r="M210" s="820" t="s">
        <v>587</v>
      </c>
      <c r="N210" s="821"/>
      <c r="O210" s="613" t="s">
        <v>588</v>
      </c>
      <c r="P210" s="613" t="str">
        <f>$E$13</f>
        <v>Производство тепловой энергии. Некомбинированная выработка</v>
      </c>
      <c r="Q210" s="613" t="str">
        <f>IF($F$196="нет","без дифференциации",$I$196)</f>
        <v>Территория 18</v>
      </c>
      <c r="R210" s="613" t="str">
        <f>IF($J$210="нет","без дифференциации",$M$210)</f>
        <v>с. Суринск, ул. Нагорная, 37Б, котельная № 11-26</v>
      </c>
      <c r="S210" s="613"/>
      <c r="T210" s="613"/>
      <c r="U210" s="614"/>
      <c r="V210" s="613"/>
      <c r="W210" s="613"/>
      <c r="X210" s="604"/>
      <c r="Y210" s="604" t="s">
        <v>208</v>
      </c>
      <c r="Z210" s="604">
        <v>1705000</v>
      </c>
      <c r="AA210" s="604"/>
      <c r="AB210" s="604"/>
      <c r="AC210" s="604"/>
      <c r="AD210" s="604"/>
      <c r="AE210" s="604"/>
      <c r="AF210" s="604"/>
      <c r="AG210" s="604"/>
      <c r="AH210" s="604"/>
      <c r="AI210" s="604"/>
      <c r="AJ210" s="604"/>
      <c r="AK210" s="604"/>
      <c r="AL210" s="604"/>
      <c r="AM210" s="1862"/>
    </row>
    <row customHeight="1" ht="15">
      <c r="A211" s="432"/>
      <c r="B211" s="432"/>
      <c r="C211" s="185"/>
      <c r="D211" s="1830"/>
      <c r="E211" s="1830"/>
      <c r="F211" s="1830"/>
      <c r="G211" s="1830"/>
      <c r="H211" s="1830"/>
      <c r="I211" s="1830"/>
      <c r="J211" s="1830"/>
      <c r="K211" s="1808" t="s">
        <v>104</v>
      </c>
      <c r="L211" s="1738" t="s">
        <v>169</v>
      </c>
      <c r="M211" s="820" t="s">
        <v>589</v>
      </c>
      <c r="N211" s="821"/>
      <c r="O211" s="613" t="s">
        <v>590</v>
      </c>
      <c r="P211" s="613" t="str">
        <f>$E$13</f>
        <v>Производство тепловой энергии. Некомбинированная выработка</v>
      </c>
      <c r="Q211" s="613" t="str">
        <f>IF($F$196="нет","без дифференциации",$I$196)</f>
        <v>Территория 18</v>
      </c>
      <c r="R211" s="613" t="str">
        <f>IF($J$211="нет","без дифференциации",$M$211)</f>
        <v>с. Суринск, ул. Мельничная, 47Б, котельная № 11-27</v>
      </c>
      <c r="S211" s="613"/>
      <c r="T211" s="613"/>
      <c r="U211" s="614"/>
      <c r="V211" s="613"/>
      <c r="W211" s="613"/>
      <c r="X211" s="604"/>
      <c r="Y211" s="604" t="s">
        <v>208</v>
      </c>
      <c r="Z211" s="604">
        <v>1705000</v>
      </c>
      <c r="AA211" s="604"/>
      <c r="AB211" s="604"/>
      <c r="AC211" s="604"/>
      <c r="AD211" s="604"/>
      <c r="AE211" s="604"/>
      <c r="AF211" s="604"/>
      <c r="AG211" s="604"/>
      <c r="AH211" s="604"/>
      <c r="AI211" s="604"/>
      <c r="AJ211" s="604"/>
      <c r="AK211" s="604"/>
      <c r="AL211" s="604"/>
      <c r="AM211" s="1862"/>
    </row>
    <row customHeight="1" ht="15">
      <c r="A212" s="432"/>
      <c r="B212" s="432"/>
      <c r="C212" s="185"/>
      <c r="D212" s="1830"/>
      <c r="E212" s="1830"/>
      <c r="F212" s="1830"/>
      <c r="G212" s="1830"/>
      <c r="H212" s="1830"/>
      <c r="I212" s="1830"/>
      <c r="J212" s="1830"/>
      <c r="K212" s="1808" t="s">
        <v>104</v>
      </c>
      <c r="L212" s="1738" t="s">
        <v>174</v>
      </c>
      <c r="M212" s="820" t="s">
        <v>591</v>
      </c>
      <c r="N212" s="821"/>
      <c r="O212" s="613" t="s">
        <v>592</v>
      </c>
      <c r="P212" s="613" t="str">
        <f>$E$13</f>
        <v>Производство тепловой энергии. Некомбинированная выработка</v>
      </c>
      <c r="Q212" s="613" t="str">
        <f>IF($F$196="нет","без дифференциации",$I$196)</f>
        <v>Территория 18</v>
      </c>
      <c r="R212" s="613" t="str">
        <f>IF($J$212="нет","без дифференциации",$M$212)</f>
        <v>с. Суринск, ул. Мельничная, 48Б, котельная № 11-28</v>
      </c>
      <c r="S212" s="613"/>
      <c r="T212" s="613"/>
      <c r="U212" s="614"/>
      <c r="V212" s="613"/>
      <c r="W212" s="613"/>
      <c r="X212" s="604"/>
      <c r="Y212" s="604" t="s">
        <v>208</v>
      </c>
      <c r="Z212" s="604">
        <v>1705000</v>
      </c>
      <c r="AA212" s="604"/>
      <c r="AB212" s="604"/>
      <c r="AC212" s="604"/>
      <c r="AD212" s="604"/>
      <c r="AE212" s="604"/>
      <c r="AF212" s="604"/>
      <c r="AG212" s="604"/>
      <c r="AH212" s="604"/>
      <c r="AI212" s="604"/>
      <c r="AJ212" s="604"/>
      <c r="AK212" s="604"/>
      <c r="AL212" s="604"/>
      <c r="AM212" s="1862"/>
    </row>
    <row customHeight="1" ht="15">
      <c r="A213" s="432"/>
      <c r="B213" s="432"/>
      <c r="C213" s="185"/>
      <c r="D213" s="1830"/>
      <c r="E213" s="1830"/>
      <c r="F213" s="1830"/>
      <c r="G213" s="1830"/>
      <c r="H213" s="1830"/>
      <c r="I213" s="1830"/>
      <c r="J213" s="1830"/>
      <c r="K213" s="1808" t="s">
        <v>104</v>
      </c>
      <c r="L213" s="1738" t="s">
        <v>179</v>
      </c>
      <c r="M213" s="820" t="s">
        <v>593</v>
      </c>
      <c r="N213" s="821"/>
      <c r="O213" s="613" t="s">
        <v>594</v>
      </c>
      <c r="P213" s="613" t="str">
        <f>$E$13</f>
        <v>Производство тепловой энергии. Некомбинированная выработка</v>
      </c>
      <c r="Q213" s="613" t="str">
        <f>IF($F$196="нет","без дифференциации",$I$196)</f>
        <v>Территория 18</v>
      </c>
      <c r="R213" s="613" t="str">
        <f>IF($J$213="нет","без дифференциации",$M$213)</f>
        <v>с. Байядерково, ул. Центральная, 112Б, котельная № 11-29</v>
      </c>
      <c r="S213" s="613"/>
      <c r="T213" s="613"/>
      <c r="U213" s="614"/>
      <c r="V213" s="613"/>
      <c r="W213" s="613"/>
      <c r="X213" s="604"/>
      <c r="Y213" s="604" t="s">
        <v>208</v>
      </c>
      <c r="Z213" s="604">
        <v>1705000</v>
      </c>
      <c r="AA213" s="604"/>
      <c r="AB213" s="604"/>
      <c r="AC213" s="604"/>
      <c r="AD213" s="604"/>
      <c r="AE213" s="604"/>
      <c r="AF213" s="604"/>
      <c r="AG213" s="604"/>
      <c r="AH213" s="604"/>
      <c r="AI213" s="604"/>
      <c r="AJ213" s="604"/>
      <c r="AK213" s="604"/>
      <c r="AL213" s="604"/>
      <c r="AM213" s="1862"/>
    </row>
    <row customHeight="1" ht="15">
      <c r="A214" s="432"/>
      <c r="B214" s="432"/>
      <c r="C214" s="185"/>
      <c r="D214" s="1830"/>
      <c r="E214" s="1830"/>
      <c r="F214" s="1830"/>
      <c r="G214" s="2570"/>
      <c r="H214" s="2112"/>
      <c r="I214" s="2571"/>
      <c r="J214" s="2116"/>
      <c r="K214" s="430"/>
      <c r="L214" s="186"/>
      <c r="M214" s="616" t="s">
        <v>235</v>
      </c>
      <c r="N214" s="613"/>
      <c r="O214" s="613"/>
      <c r="P214" s="613"/>
      <c r="Q214" s="613"/>
      <c r="R214" s="613"/>
      <c r="S214" s="613"/>
      <c r="T214" s="613"/>
      <c r="U214" s="614"/>
      <c r="V214" s="613"/>
      <c r="W214" s="613"/>
      <c r="X214" s="604"/>
      <c r="Y214" s="604"/>
      <c r="Z214" s="604"/>
      <c r="AA214" s="604"/>
      <c r="AB214" s="604"/>
      <c r="AC214" s="604"/>
      <c r="AD214" s="604"/>
      <c r="AE214" s="604"/>
      <c r="AF214" s="604"/>
      <c r="AG214" s="604"/>
      <c r="AH214" s="604"/>
      <c r="AI214" s="604"/>
      <c r="AJ214" s="604"/>
      <c r="AK214" s="604"/>
      <c r="AL214" s="604"/>
      <c r="AM214" s="1862"/>
    </row>
    <row customHeight="1" ht="15">
      <c r="A215" s="432"/>
      <c r="B215" s="432"/>
      <c r="C215" s="185"/>
      <c r="D215" s="1830"/>
      <c r="E215" s="1830"/>
      <c r="F215" s="1830"/>
      <c r="G215" s="2570" t="s">
        <v>104</v>
      </c>
      <c r="H215" s="2112" t="s">
        <v>184</v>
      </c>
      <c r="I215" s="2571" t="str">
        <f>IF(U215="","",INDEX(TERRITORY_MR_LIST,MATCH(U215,TERRITORY_LIST_ID,0)))</f>
        <v>Территория 19</v>
      </c>
      <c r="J215" s="2116" t="s">
        <v>66</v>
      </c>
      <c r="K215" s="841"/>
      <c r="L215" s="1791" t="s">
        <v>200</v>
      </c>
      <c r="M215" s="2638" t="s">
        <v>595</v>
      </c>
      <c r="N215" s="613"/>
      <c r="O215" s="613" t="s">
        <v>596</v>
      </c>
      <c r="P215" s="613" t="str">
        <f>$E$13</f>
        <v>Производство тепловой энергии. Некомбинированная выработка</v>
      </c>
      <c r="Q215" s="613" t="str">
        <f>IF($F$215="нет","без дифференциации",$I$215)</f>
        <v>Территория 19</v>
      </c>
      <c r="R215" s="613" t="str">
        <f>IF($J$215="нет","без дифференциации",$M$215)</f>
        <v>с. Малая Малышевка, ул. Молодежная, 26, котельная № 5-9</v>
      </c>
      <c r="S215" s="613"/>
      <c r="T215" s="613"/>
      <c r="U215" s="614" t="s">
        <v>185</v>
      </c>
      <c r="V215" s="613"/>
      <c r="W215" s="613"/>
      <c r="X215" s="604"/>
      <c r="Y215" s="604" t="s">
        <v>208</v>
      </c>
      <c r="Z215" s="604">
        <v>1705000</v>
      </c>
      <c r="AA215" s="604"/>
      <c r="AB215" s="604"/>
      <c r="AC215" s="604"/>
      <c r="AD215" s="604"/>
      <c r="AE215" s="604"/>
      <c r="AF215" s="604"/>
      <c r="AG215" s="604"/>
      <c r="AH215" s="604"/>
      <c r="AI215" s="604"/>
      <c r="AJ215" s="604"/>
      <c r="AK215" s="604"/>
      <c r="AL215" s="604"/>
      <c r="AM215" s="1862"/>
    </row>
    <row customHeight="1" ht="15">
      <c r="A216" s="432"/>
      <c r="B216" s="432"/>
      <c r="C216" s="185"/>
      <c r="D216" s="1830"/>
      <c r="E216" s="1830"/>
      <c r="F216" s="1830"/>
      <c r="G216" s="2570"/>
      <c r="H216" s="2112"/>
      <c r="I216" s="2571"/>
      <c r="J216" s="2116"/>
      <c r="K216" s="430"/>
      <c r="L216" s="186"/>
      <c r="M216" s="616" t="s">
        <v>235</v>
      </c>
      <c r="N216" s="613"/>
      <c r="O216" s="613"/>
      <c r="P216" s="613"/>
      <c r="Q216" s="613"/>
      <c r="R216" s="613"/>
      <c r="S216" s="613"/>
      <c r="T216" s="613"/>
      <c r="U216" s="614"/>
      <c r="V216" s="613"/>
      <c r="W216" s="613"/>
      <c r="X216" s="604"/>
      <c r="Y216" s="604"/>
      <c r="Z216" s="604"/>
      <c r="AA216" s="604"/>
      <c r="AB216" s="604"/>
      <c r="AC216" s="604"/>
      <c r="AD216" s="604"/>
      <c r="AE216" s="604"/>
      <c r="AF216" s="604"/>
      <c r="AG216" s="604"/>
      <c r="AH216" s="604"/>
      <c r="AI216" s="604"/>
      <c r="AJ216" s="604"/>
      <c r="AK216" s="604"/>
      <c r="AL216" s="604"/>
      <c r="AM216" s="1862"/>
    </row>
    <row customHeight="1" ht="15">
      <c r="A217" s="432"/>
      <c r="B217" s="432"/>
      <c r="C217" s="185"/>
      <c r="D217" s="1830"/>
      <c r="E217" s="1830"/>
      <c r="F217" s="1830"/>
      <c r="G217" s="2570" t="s">
        <v>104</v>
      </c>
      <c r="H217" s="2112" t="s">
        <v>189</v>
      </c>
      <c r="I217" s="2571" t="str">
        <f>IF(U217="","",INDEX(TERRITORY_MR_LIST,MATCH(U217,TERRITORY_LIST_ID,0)))</f>
        <v>Территория 20</v>
      </c>
      <c r="J217" s="2116" t="s">
        <v>66</v>
      </c>
      <c r="K217" s="841"/>
      <c r="L217" s="1791" t="s">
        <v>200</v>
      </c>
      <c r="M217" s="2638" t="s">
        <v>597</v>
      </c>
      <c r="N217" s="613"/>
      <c r="O217" s="613" t="s">
        <v>598</v>
      </c>
      <c r="P217" s="613" t="str">
        <f>$E$13</f>
        <v>Производство тепловой энергии. Некомбинированная выработка</v>
      </c>
      <c r="Q217" s="613" t="str">
        <f>IF($F$217="нет","без дифференциации",$I$217)</f>
        <v>Территория 20</v>
      </c>
      <c r="R217" s="613" t="str">
        <f>IF($J$217="нет","без дифференциации",$M$217)</f>
        <v>п. Дмитриевка, котельная № 5-10</v>
      </c>
      <c r="S217" s="613"/>
      <c r="T217" s="613"/>
      <c r="U217" s="614" t="s">
        <v>190</v>
      </c>
      <c r="V217" s="613"/>
      <c r="W217" s="613"/>
      <c r="X217" s="604"/>
      <c r="Y217" s="604" t="s">
        <v>208</v>
      </c>
      <c r="Z217" s="604">
        <v>1705000</v>
      </c>
      <c r="AA217" s="604"/>
      <c r="AB217" s="604"/>
      <c r="AC217" s="604"/>
      <c r="AD217" s="604"/>
      <c r="AE217" s="604"/>
      <c r="AF217" s="604"/>
      <c r="AG217" s="604"/>
      <c r="AH217" s="604"/>
      <c r="AI217" s="604"/>
      <c r="AJ217" s="604"/>
      <c r="AK217" s="604"/>
      <c r="AL217" s="604"/>
      <c r="AM217" s="1862"/>
    </row>
    <row customHeight="1" ht="15">
      <c r="A218" s="432"/>
      <c r="B218" s="432"/>
      <c r="C218" s="185"/>
      <c r="D218" s="1830"/>
      <c r="E218" s="1830"/>
      <c r="F218" s="1830"/>
      <c r="G218" s="1830"/>
      <c r="H218" s="1830"/>
      <c r="I218" s="1830"/>
      <c r="J218" s="1830"/>
      <c r="K218" s="1808" t="s">
        <v>104</v>
      </c>
      <c r="L218" s="1738" t="s">
        <v>103</v>
      </c>
      <c r="M218" s="820" t="s">
        <v>599</v>
      </c>
      <c r="N218" s="821"/>
      <c r="O218" s="613" t="s">
        <v>600</v>
      </c>
      <c r="P218" s="613" t="str">
        <f>$E$13</f>
        <v>Производство тепловой энергии. Некомбинированная выработка</v>
      </c>
      <c r="Q218" s="613" t="str">
        <f>IF($F$217="нет","без дифференциации",$I$217)</f>
        <v>Территория 20</v>
      </c>
      <c r="R218" s="613" t="str">
        <f>IF($J$218="нет","без дифференциации",$M$218)</f>
        <v>п. Дмитриевка, котельная № 5-11</v>
      </c>
      <c r="S218" s="613"/>
      <c r="T218" s="613"/>
      <c r="U218" s="614"/>
      <c r="V218" s="613"/>
      <c r="W218" s="613"/>
      <c r="X218" s="604"/>
      <c r="Y218" s="604" t="s">
        <v>208</v>
      </c>
      <c r="Z218" s="604">
        <v>1705000</v>
      </c>
      <c r="AA218" s="604"/>
      <c r="AB218" s="604"/>
      <c r="AC218" s="604"/>
      <c r="AD218" s="604"/>
      <c r="AE218" s="604"/>
      <c r="AF218" s="604"/>
      <c r="AG218" s="604"/>
      <c r="AH218" s="604"/>
      <c r="AI218" s="604"/>
      <c r="AJ218" s="604"/>
      <c r="AK218" s="604"/>
      <c r="AL218" s="604"/>
      <c r="AM218" s="1862"/>
    </row>
    <row customHeight="1" ht="15">
      <c r="A219" s="432"/>
      <c r="B219" s="432"/>
      <c r="C219" s="185"/>
      <c r="D219" s="1830"/>
      <c r="E219" s="1830"/>
      <c r="F219" s="1830"/>
      <c r="G219" s="2570"/>
      <c r="H219" s="2112"/>
      <c r="I219" s="2571"/>
      <c r="J219" s="2116"/>
      <c r="K219" s="430"/>
      <c r="L219" s="186"/>
      <c r="M219" s="616" t="s">
        <v>235</v>
      </c>
      <c r="N219" s="613"/>
      <c r="O219" s="613"/>
      <c r="P219" s="613"/>
      <c r="Q219" s="613"/>
      <c r="R219" s="613"/>
      <c r="S219" s="613"/>
      <c r="T219" s="613"/>
      <c r="U219" s="614"/>
      <c r="V219" s="613"/>
      <c r="W219" s="613"/>
      <c r="X219" s="604"/>
      <c r="Y219" s="604"/>
      <c r="Z219" s="604"/>
      <c r="AA219" s="604"/>
      <c r="AB219" s="604"/>
      <c r="AC219" s="604"/>
      <c r="AD219" s="604"/>
      <c r="AE219" s="604"/>
      <c r="AF219" s="604"/>
      <c r="AG219" s="604"/>
      <c r="AH219" s="604"/>
      <c r="AI219" s="604"/>
      <c r="AJ219" s="604"/>
      <c r="AK219" s="604"/>
      <c r="AL219" s="604"/>
      <c r="AM219" s="1862"/>
    </row>
    <row s="1862" customFormat="1" customHeight="1" ht="15.75">
      <c r="A220" s="302"/>
      <c r="B220" s="302"/>
      <c r="C220" s="185"/>
      <c r="D220" s="2117"/>
      <c r="E220" s="2120"/>
      <c r="F220" s="2116"/>
      <c r="G220" s="1069"/>
      <c r="H220" s="1070"/>
      <c r="I220" s="589" t="s">
        <v>601</v>
      </c>
      <c r="J220" s="186"/>
      <c r="K220" s="186"/>
      <c r="L220" s="186"/>
      <c r="M220" s="617"/>
      <c r="N220" s="821"/>
      <c r="O220" s="1425"/>
      <c r="P220" s="1422"/>
      <c r="Q220" s="1422"/>
      <c r="R220" s="1422"/>
      <c r="S220" s="1425"/>
      <c r="T220" s="1425"/>
      <c r="U220" s="1275"/>
      <c r="V220" s="1275"/>
      <c r="W220" s="1275"/>
      <c r="X220" s="1275"/>
      <c r="Y220" s="613"/>
      <c r="Z220" s="613"/>
      <c r="AA220" s="613"/>
      <c r="AB220" s="613"/>
      <c r="AC220" s="613"/>
      <c r="AD220" s="613"/>
      <c r="AE220" s="613"/>
      <c r="AF220" s="613"/>
      <c r="AG220" s="613"/>
      <c r="AH220" s="613"/>
      <c r="AI220" s="613"/>
      <c r="AJ220" s="613"/>
      <c r="AK220" s="613"/>
      <c r="AL220" s="613"/>
      <c r="AM220" s="615">
        <v>15</v>
      </c>
    </row>
    <row customHeight="1" ht="15.75">
      <c r="A221" s="618"/>
      <c r="B221" s="144"/>
      <c r="C221" s="815"/>
      <c r="D221" s="430"/>
      <c r="E221" s="580" t="s">
        <v>602</v>
      </c>
      <c r="F221" s="186"/>
      <c r="G221" s="186"/>
      <c r="H221" s="186"/>
      <c r="I221" s="186"/>
      <c r="J221" s="186"/>
      <c r="K221" s="186" t="s">
        <v>22</v>
      </c>
      <c r="L221" s="186"/>
      <c r="M221" s="617"/>
      <c r="N221" s="1636"/>
      <c r="AM221" s="592">
        <v>15</v>
      </c>
    </row>
    <row customHeight="1" ht="11.25" hidden="1">
      <c r="A222" s="592" t="s">
        <v>82</v>
      </c>
      <c r="B222" s="592">
        <v>0</v>
      </c>
      <c r="C222" s="592">
        <v>3</v>
      </c>
      <c r="D222" s="592">
        <v>4</v>
      </c>
      <c r="E222" s="592">
        <v>44</v>
      </c>
      <c r="F222" s="592">
        <v>6</v>
      </c>
      <c r="G222" s="592">
        <v>4</v>
      </c>
      <c r="H222" s="592"/>
      <c r="I222" s="592">
        <v>52</v>
      </c>
      <c r="J222" s="592">
        <v>6</v>
      </c>
      <c r="K222" s="592">
        <v>3</v>
      </c>
      <c r="L222" s="592">
        <v>6</v>
      </c>
      <c r="M222" s="592">
        <v>56</v>
      </c>
      <c r="N222" s="593">
        <v>8</v>
      </c>
      <c r="O222" s="1422">
        <v>0</v>
      </c>
      <c r="P222" s="1422">
        <v>0</v>
      </c>
      <c r="Q222" s="1422">
        <v>0</v>
      </c>
      <c r="R222" s="1422">
        <v>0</v>
      </c>
      <c r="S222" s="1422">
        <v>0</v>
      </c>
      <c r="T222" s="1422">
        <v>0</v>
      </c>
      <c r="U222" s="1272">
        <v>0</v>
      </c>
      <c r="V222" s="1272">
        <v>0</v>
      </c>
      <c r="W222" s="1272">
        <v>0</v>
      </c>
      <c r="X222" s="1272">
        <v>0</v>
      </c>
      <c r="Y222" s="593">
        <v>0</v>
      </c>
      <c r="Z222" s="593">
        <v>0</v>
      </c>
      <c r="AA222" s="593">
        <v>0</v>
      </c>
      <c r="AB222" s="593">
        <v>0</v>
      </c>
      <c r="AC222" s="593">
        <v>0</v>
      </c>
      <c r="AD222" s="593">
        <v>0</v>
      </c>
      <c r="AE222" s="593">
        <v>0</v>
      </c>
      <c r="AF222" s="593">
        <v>0</v>
      </c>
      <c r="AG222" s="593">
        <v>0</v>
      </c>
      <c r="AH222" s="593">
        <v>0</v>
      </c>
      <c r="AI222" s="593">
        <v>0</v>
      </c>
      <c r="AJ222" s="593">
        <v>0</v>
      </c>
      <c r="AK222" s="593">
        <v>0</v>
      </c>
      <c r="AL222" s="593">
        <v>8</v>
      </c>
      <c r="AM222" s="592">
        <v>11</v>
      </c>
    </row>
  </sheetData>
  <sheetProtection formatColumns="0" formatRows="0" autoFilter="0" sort="0" insertRows="0" insertColumns="1" deleteRows="0" deleteColumns="0"/>
  <mergeCells count="95">
    <mergeCell ref="G11:H11"/>
    <mergeCell ref="K11:L11"/>
    <mergeCell ref="D4:I4"/>
    <mergeCell ref="D5:I5"/>
    <mergeCell ref="A6:F6"/>
    <mergeCell ref="A9:A10"/>
    <mergeCell ref="D9:E9"/>
    <mergeCell ref="F9:I9"/>
    <mergeCell ref="E7:M7"/>
    <mergeCell ref="J9:M9"/>
    <mergeCell ref="G10:H10"/>
    <mergeCell ref="K10:L10"/>
    <mergeCell ref="I13:I27"/>
    <mergeCell ref="J13:J27"/>
    <mergeCell ref="D13:D220"/>
    <mergeCell ref="E13:E220"/>
    <mergeCell ref="F13:F220"/>
    <mergeCell ref="G13:G27"/>
    <mergeCell ref="H13:H27"/>
    <mergeCell ref="G28:G30"/>
    <mergeCell ref="H28:H30"/>
    <mergeCell ref="I28:I30"/>
    <mergeCell ref="J28:J30"/>
    <mergeCell ref="G31:G48"/>
    <mergeCell ref="H31:H48"/>
    <mergeCell ref="I31:I48"/>
    <mergeCell ref="J31:J48"/>
    <mergeCell ref="G49:G53"/>
    <mergeCell ref="H49:H53"/>
    <mergeCell ref="I49:I53"/>
    <mergeCell ref="J49:J53"/>
    <mergeCell ref="G54:G57"/>
    <mergeCell ref="H54:H57"/>
    <mergeCell ref="I54:I57"/>
    <mergeCell ref="J54:J57"/>
    <mergeCell ref="G58:G59"/>
    <mergeCell ref="H58:H59"/>
    <mergeCell ref="I58:I59"/>
    <mergeCell ref="J58:J59"/>
    <mergeCell ref="G60:G100"/>
    <mergeCell ref="H60:H100"/>
    <mergeCell ref="I60:I100"/>
    <mergeCell ref="J60:J100"/>
    <mergeCell ref="G101:G103"/>
    <mergeCell ref="H101:H103"/>
    <mergeCell ref="I101:I103"/>
    <mergeCell ref="J101:J103"/>
    <mergeCell ref="G104:G141"/>
    <mergeCell ref="H104:H141"/>
    <mergeCell ref="I104:I141"/>
    <mergeCell ref="J104:J141"/>
    <mergeCell ref="G142:G147"/>
    <mergeCell ref="H142:H147"/>
    <mergeCell ref="I142:I147"/>
    <mergeCell ref="J142:J147"/>
    <mergeCell ref="G148:G149"/>
    <mergeCell ref="H148:H149"/>
    <mergeCell ref="I148:I149"/>
    <mergeCell ref="J148:J149"/>
    <mergeCell ref="G150:G151"/>
    <mergeCell ref="H150:H151"/>
    <mergeCell ref="I150:I151"/>
    <mergeCell ref="J150:J151"/>
    <mergeCell ref="G152:G170"/>
    <mergeCell ref="H152:H170"/>
    <mergeCell ref="I152:I170"/>
    <mergeCell ref="J152:J170"/>
    <mergeCell ref="G171:G172"/>
    <mergeCell ref="H171:H172"/>
    <mergeCell ref="I171:I172"/>
    <mergeCell ref="J171:J172"/>
    <mergeCell ref="G173:G176"/>
    <mergeCell ref="H173:H176"/>
    <mergeCell ref="I173:I176"/>
    <mergeCell ref="J173:J176"/>
    <mergeCell ref="G177:G185"/>
    <mergeCell ref="H177:H185"/>
    <mergeCell ref="I177:I185"/>
    <mergeCell ref="J177:J185"/>
    <mergeCell ref="G186:G195"/>
    <mergeCell ref="H186:H195"/>
    <mergeCell ref="I186:I195"/>
    <mergeCell ref="J186:J195"/>
    <mergeCell ref="G196:G214"/>
    <mergeCell ref="H196:H214"/>
    <mergeCell ref="I196:I214"/>
    <mergeCell ref="J196:J214"/>
    <mergeCell ref="G215:G216"/>
    <mergeCell ref="H215:H216"/>
    <mergeCell ref="I215:I216"/>
    <mergeCell ref="J215:J216"/>
    <mergeCell ref="G217:G219"/>
    <mergeCell ref="H217:H219"/>
    <mergeCell ref="I217:I219"/>
    <mergeCell ref="J217:J219"/>
  </mergeCells>
  <dataValidations count="354">
    <dataValidation type="textLength" operator="lessThanOrEqual" allowBlank="1" showInputMessage="1" showErrorMessage="1" errorTitle="Ошибка" error="Допускается ввод не более 900 символов!" sqref="M218">
      <formula1>900</formula1>
    </dataValidation>
    <dataValidation type="list" allowBlank="1" showInputMessage="1" showErrorMessage="1" sqref="I218">
      <formula1>DESCRIPTION_TERRITORY</formula1>
    </dataValidation>
    <dataValidation type="textLength" operator="lessThan" allowBlank="1" showInputMessage="1" showErrorMessage="1" error="Допускается ввод не более 900 символов!" sqref="M217">
      <formula1>900</formula1>
    </dataValidation>
    <dataValidation type="textLength" operator="lessThan" allowBlank="1" showInputMessage="1" showErrorMessage="1" error="Допускается ввод не более 900 символов!" sqref="M215">
      <formula1>900</formula1>
    </dataValidation>
    <dataValidation type="textLength" operator="lessThanOrEqual" allowBlank="1" showInputMessage="1" showErrorMessage="1" errorTitle="Ошибка" error="Допускается ввод не более 900 символов!" sqref="M213">
      <formula1>900</formula1>
    </dataValidation>
    <dataValidation type="list" allowBlank="1" showInputMessage="1" showErrorMessage="1" sqref="I213">
      <formula1>DESCRIPTION_TERRITORY</formula1>
    </dataValidation>
    <dataValidation type="textLength" operator="lessThanOrEqual" allowBlank="1" showInputMessage="1" showErrorMessage="1" errorTitle="Ошибка" error="Допускается ввод не более 900 символов!" sqref="M212">
      <formula1>900</formula1>
    </dataValidation>
    <dataValidation type="list" allowBlank="1" showInputMessage="1" showErrorMessage="1" sqref="I212">
      <formula1>DESCRIPTION_TERRITORY</formula1>
    </dataValidation>
    <dataValidation type="textLength" operator="lessThanOrEqual" allowBlank="1" showInputMessage="1" showErrorMessage="1" errorTitle="Ошибка" error="Допускается ввод не более 900 символов!" sqref="M211">
      <formula1>900</formula1>
    </dataValidation>
    <dataValidation type="list" allowBlank="1" showInputMessage="1" showErrorMessage="1" sqref="I211">
      <formula1>DESCRIPTION_TERRITORY</formula1>
    </dataValidation>
    <dataValidation type="textLength" operator="lessThanOrEqual" allowBlank="1" showInputMessage="1" showErrorMessage="1" errorTitle="Ошибка" error="Допускается ввод не более 900 символов!" sqref="M210">
      <formula1>900</formula1>
    </dataValidation>
    <dataValidation type="list" allowBlank="1" showInputMessage="1" showErrorMessage="1" sqref="I210">
      <formula1>DESCRIPTION_TERRITORY</formula1>
    </dataValidation>
    <dataValidation type="textLength" operator="lessThanOrEqual" allowBlank="1" showInputMessage="1" showErrorMessage="1" errorTitle="Ошибка" error="Допускается ввод не более 900 символов!" sqref="M209">
      <formula1>900</formula1>
    </dataValidation>
    <dataValidation type="list" allowBlank="1" showInputMessage="1" showErrorMessage="1" sqref="I209">
      <formula1>DESCRIPTION_TERRITORY</formula1>
    </dataValidation>
    <dataValidation type="textLength" operator="lessThanOrEqual" allowBlank="1" showInputMessage="1" showErrorMessage="1" errorTitle="Ошибка" error="Допускается ввод не более 900 символов!" sqref="M208">
      <formula1>900</formula1>
    </dataValidation>
    <dataValidation type="list" allowBlank="1" showInputMessage="1" showErrorMessage="1" sqref="I208">
      <formula1>DESCRIPTION_TERRITORY</formula1>
    </dataValidation>
    <dataValidation type="textLength" operator="lessThanOrEqual" allowBlank="1" showInputMessage="1" showErrorMessage="1" errorTitle="Ошибка" error="Допускается ввод не более 900 символов!" sqref="M207">
      <formula1>900</formula1>
    </dataValidation>
    <dataValidation type="list" allowBlank="1" showInputMessage="1" showErrorMessage="1" sqref="I207">
      <formula1>DESCRIPTION_TERRITORY</formula1>
    </dataValidation>
    <dataValidation type="textLength" operator="lessThanOrEqual" allowBlank="1" showInputMessage="1" showErrorMessage="1" errorTitle="Ошибка" error="Допускается ввод не более 900 символов!" sqref="M206">
      <formula1>900</formula1>
    </dataValidation>
    <dataValidation type="list" allowBlank="1" showInputMessage="1" showErrorMessage="1" sqref="I206">
      <formula1>DESCRIPTION_TERRITORY</formula1>
    </dataValidation>
    <dataValidation type="textLength" operator="lessThanOrEqual" allowBlank="1" showInputMessage="1" showErrorMessage="1" errorTitle="Ошибка" error="Допускается ввод не более 900 символов!" sqref="M205">
      <formula1>900</formula1>
    </dataValidation>
    <dataValidation type="list" allowBlank="1" showInputMessage="1" showErrorMessage="1" sqref="I205">
      <formula1>DESCRIPTION_TERRITORY</formula1>
    </dataValidation>
    <dataValidation type="textLength" operator="lessThanOrEqual" allowBlank="1" showInputMessage="1" showErrorMessage="1" errorTitle="Ошибка" error="Допускается ввод не более 900 символов!" sqref="M204">
      <formula1>900</formula1>
    </dataValidation>
    <dataValidation type="list" allowBlank="1" showInputMessage="1" showErrorMessage="1" sqref="I204">
      <formula1>DESCRIPTION_TERRITORY</formula1>
    </dataValidation>
    <dataValidation type="textLength" operator="lessThanOrEqual" allowBlank="1" showInputMessage="1" showErrorMessage="1" errorTitle="Ошибка" error="Допускается ввод не более 900 символов!" sqref="M203">
      <formula1>900</formula1>
    </dataValidation>
    <dataValidation type="list" allowBlank="1" showInputMessage="1" showErrorMessage="1" sqref="I203">
      <formula1>DESCRIPTION_TERRITORY</formula1>
    </dataValidation>
    <dataValidation type="textLength" operator="lessThanOrEqual" allowBlank="1" showInputMessage="1" showErrorMessage="1" errorTitle="Ошибка" error="Допускается ввод не более 900 символов!" sqref="M202">
      <formula1>900</formula1>
    </dataValidation>
    <dataValidation type="list" allowBlank="1" showInputMessage="1" showErrorMessage="1" sqref="I202">
      <formula1>DESCRIPTION_TERRITORY</formula1>
    </dataValidation>
    <dataValidation type="textLength" operator="lessThanOrEqual" allowBlank="1" showInputMessage="1" showErrorMessage="1" errorTitle="Ошибка" error="Допускается ввод не более 900 символов!" sqref="M201">
      <formula1>900</formula1>
    </dataValidation>
    <dataValidation type="list" allowBlank="1" showInputMessage="1" showErrorMessage="1" sqref="I201">
      <formula1>DESCRIPTION_TERRITORY</formula1>
    </dataValidation>
    <dataValidation type="textLength" operator="lessThanOrEqual" allowBlank="1" showInputMessage="1" showErrorMessage="1" errorTitle="Ошибка" error="Допускается ввод не более 900 символов!" sqref="M200">
      <formula1>900</formula1>
    </dataValidation>
    <dataValidation type="list" allowBlank="1" showInputMessage="1" showErrorMessage="1" sqref="I200">
      <formula1>DESCRIPTION_TERRITORY</formula1>
    </dataValidation>
    <dataValidation type="textLength" operator="lessThanOrEqual" allowBlank="1" showInputMessage="1" showErrorMessage="1" errorTitle="Ошибка" error="Допускается ввод не более 900 символов!" sqref="M199">
      <formula1>900</formula1>
    </dataValidation>
    <dataValidation type="list" allowBlank="1" showInputMessage="1" showErrorMessage="1" sqref="I199">
      <formula1>DESCRIPTION_TERRITORY</formula1>
    </dataValidation>
    <dataValidation type="textLength" operator="lessThanOrEqual" allowBlank="1" showInputMessage="1" showErrorMessage="1" errorTitle="Ошибка" error="Допускается ввод не более 900 символов!" sqref="M198">
      <formula1>900</formula1>
    </dataValidation>
    <dataValidation type="list" allowBlank="1" showInputMessage="1" showErrorMessage="1" sqref="I198">
      <formula1>DESCRIPTION_TERRITORY</formula1>
    </dataValidation>
    <dataValidation type="textLength" operator="lessThanOrEqual" allowBlank="1" showInputMessage="1" showErrorMessage="1" errorTitle="Ошибка" error="Допускается ввод не более 900 символов!" sqref="M197">
      <formula1>900</formula1>
    </dataValidation>
    <dataValidation type="list" allowBlank="1" showInputMessage="1" showErrorMessage="1" sqref="I197">
      <formula1>DESCRIPTION_TERRITORY</formula1>
    </dataValidation>
    <dataValidation type="textLength" operator="lessThan" allowBlank="1" showInputMessage="1" showErrorMessage="1" error="Допускается ввод не более 900 символов!" sqref="M196">
      <formula1>900</formula1>
    </dataValidation>
    <dataValidation type="textLength" operator="lessThanOrEqual" allowBlank="1" showInputMessage="1" showErrorMessage="1" errorTitle="Ошибка" error="Допускается ввод не более 900 символов!" sqref="M194">
      <formula1>900</formula1>
    </dataValidation>
    <dataValidation type="list" allowBlank="1" showInputMessage="1" showErrorMessage="1" sqref="I194">
      <formula1>DESCRIPTION_TERRITORY</formula1>
    </dataValidation>
    <dataValidation type="textLength" operator="lessThanOrEqual" allowBlank="1" showInputMessage="1" showErrorMessage="1" errorTitle="Ошибка" error="Допускается ввод не более 900 символов!" sqref="M193">
      <formula1>900</formula1>
    </dataValidation>
    <dataValidation type="list" allowBlank="1" showInputMessage="1" showErrorMessage="1" sqref="I193">
      <formula1>DESCRIPTION_TERRITORY</formula1>
    </dataValidation>
    <dataValidation type="textLength" operator="lessThanOrEqual" allowBlank="1" showInputMessage="1" showErrorMessage="1" errorTitle="Ошибка" error="Допускается ввод не более 900 символов!" sqref="M192">
      <formula1>900</formula1>
    </dataValidation>
    <dataValidation type="list" allowBlank="1" showInputMessage="1" showErrorMessage="1" sqref="I192">
      <formula1>DESCRIPTION_TERRITORY</formula1>
    </dataValidation>
    <dataValidation type="textLength" operator="lessThanOrEqual" allowBlank="1" showInputMessage="1" showErrorMessage="1" errorTitle="Ошибка" error="Допускается ввод не более 900 символов!" sqref="M191">
      <formula1>900</formula1>
    </dataValidation>
    <dataValidation type="list" allowBlank="1" showInputMessage="1" showErrorMessage="1" sqref="I191">
      <formula1>DESCRIPTION_TERRITORY</formula1>
    </dataValidation>
    <dataValidation type="textLength" operator="lessThanOrEqual" allowBlank="1" showInputMessage="1" showErrorMessage="1" errorTitle="Ошибка" error="Допускается ввод не более 900 символов!" sqref="M190">
      <formula1>900</formula1>
    </dataValidation>
    <dataValidation type="list" allowBlank="1" showInputMessage="1" showErrorMessage="1" sqref="I190">
      <formula1>DESCRIPTION_TERRITORY</formula1>
    </dataValidation>
    <dataValidation type="textLength" operator="lessThanOrEqual" allowBlank="1" showInputMessage="1" showErrorMessage="1" errorTitle="Ошибка" error="Допускается ввод не более 900 символов!" sqref="M189">
      <formula1>900</formula1>
    </dataValidation>
    <dataValidation type="list" allowBlank="1" showInputMessage="1" showErrorMessage="1" sqref="I189">
      <formula1>DESCRIPTION_TERRITORY</formula1>
    </dataValidation>
    <dataValidation type="textLength" operator="lessThanOrEqual" allowBlank="1" showInputMessage="1" showErrorMessage="1" errorTitle="Ошибка" error="Допускается ввод не более 900 символов!" sqref="M188">
      <formula1>900</formula1>
    </dataValidation>
    <dataValidation type="list" allowBlank="1" showInputMessage="1" showErrorMessage="1" sqref="I188">
      <formula1>DESCRIPTION_TERRITORY</formula1>
    </dataValidation>
    <dataValidation type="textLength" operator="lessThanOrEqual" allowBlank="1" showInputMessage="1" showErrorMessage="1" errorTitle="Ошибка" error="Допускается ввод не более 900 символов!" sqref="M187">
      <formula1>900</formula1>
    </dataValidation>
    <dataValidation type="list" allowBlank="1" showInputMessage="1" showErrorMessage="1" sqref="I187">
      <formula1>DESCRIPTION_TERRITORY</formula1>
    </dataValidation>
    <dataValidation type="textLength" operator="lessThan" allowBlank="1" showInputMessage="1" showErrorMessage="1" error="Допускается ввод не более 900 символов!" sqref="M186">
      <formula1>900</formula1>
    </dataValidation>
    <dataValidation type="textLength" operator="lessThanOrEqual" allowBlank="1" showInputMessage="1" showErrorMessage="1" errorTitle="Ошибка" error="Допускается ввод не более 900 символов!" sqref="M184">
      <formula1>900</formula1>
    </dataValidation>
    <dataValidation type="list" allowBlank="1" showInputMessage="1" showErrorMessage="1" sqref="I184">
      <formula1>DESCRIPTION_TERRITORY</formula1>
    </dataValidation>
    <dataValidation type="textLength" operator="lessThanOrEqual" allowBlank="1" showInputMessage="1" showErrorMessage="1" errorTitle="Ошибка" error="Допускается ввод не более 900 символов!" sqref="M183">
      <formula1>900</formula1>
    </dataValidation>
    <dataValidation type="list" allowBlank="1" showInputMessage="1" showErrorMessage="1" sqref="I183">
      <formula1>DESCRIPTION_TERRITORY</formula1>
    </dataValidation>
    <dataValidation type="textLength" operator="lessThanOrEqual" allowBlank="1" showInputMessage="1" showErrorMessage="1" errorTitle="Ошибка" error="Допускается ввод не более 900 символов!" sqref="M182">
      <formula1>900</formula1>
    </dataValidation>
    <dataValidation type="list" allowBlank="1" showInputMessage="1" showErrorMessage="1" sqref="I182">
      <formula1>DESCRIPTION_TERRITORY</formula1>
    </dataValidation>
    <dataValidation type="textLength" operator="lessThanOrEqual" allowBlank="1" showInputMessage="1" showErrorMessage="1" errorTitle="Ошибка" error="Допускается ввод не более 900 символов!" sqref="M181">
      <formula1>900</formula1>
    </dataValidation>
    <dataValidation type="list" allowBlank="1" showInputMessage="1" showErrorMessage="1" sqref="I181">
      <formula1>DESCRIPTION_TERRITORY</formula1>
    </dataValidation>
    <dataValidation type="textLength" operator="lessThanOrEqual" allowBlank="1" showInputMessage="1" showErrorMessage="1" errorTitle="Ошибка" error="Допускается ввод не более 900 символов!" sqref="M180">
      <formula1>900</formula1>
    </dataValidation>
    <dataValidation type="list" allowBlank="1" showInputMessage="1" showErrorMessage="1" sqref="I180">
      <formula1>DESCRIPTION_TERRITORY</formula1>
    </dataValidation>
    <dataValidation type="textLength" operator="lessThanOrEqual" allowBlank="1" showInputMessage="1" showErrorMessage="1" errorTitle="Ошибка" error="Допускается ввод не более 900 символов!" sqref="M179">
      <formula1>900</formula1>
    </dataValidation>
    <dataValidation type="list" allowBlank="1" showInputMessage="1" showErrorMessage="1" sqref="I179">
      <formula1>DESCRIPTION_TERRITORY</formula1>
    </dataValidation>
    <dataValidation type="textLength" operator="lessThanOrEqual" allowBlank="1" showInputMessage="1" showErrorMessage="1" errorTitle="Ошибка" error="Допускается ввод не более 900 символов!" sqref="M178">
      <formula1>900</formula1>
    </dataValidation>
    <dataValidation type="list" allowBlank="1" showInputMessage="1" showErrorMessage="1" sqref="I178">
      <formula1>DESCRIPTION_TERRITORY</formula1>
    </dataValidation>
    <dataValidation type="textLength" operator="lessThan" allowBlank="1" showInputMessage="1" showErrorMessage="1" error="Допускается ввод не более 900 символов!" sqref="M177">
      <formula1>900</formula1>
    </dataValidation>
    <dataValidation type="textLength" operator="lessThanOrEqual" allowBlank="1" showInputMessage="1" showErrorMessage="1" errorTitle="Ошибка" error="Допускается ввод не более 900 символов!" sqref="M175">
      <formula1>900</formula1>
    </dataValidation>
    <dataValidation type="list" allowBlank="1" showInputMessage="1" showErrorMessage="1" sqref="I175">
      <formula1>DESCRIPTION_TERRITORY</formula1>
    </dataValidation>
    <dataValidation type="textLength" operator="lessThanOrEqual" allowBlank="1" showInputMessage="1" showErrorMessage="1" errorTitle="Ошибка" error="Допускается ввод не более 900 символов!" sqref="M174">
      <formula1>900</formula1>
    </dataValidation>
    <dataValidation type="list" allowBlank="1" showInputMessage="1" showErrorMessage="1" sqref="I174">
      <formula1>DESCRIPTION_TERRITORY</formula1>
    </dataValidation>
    <dataValidation type="textLength" operator="lessThan" allowBlank="1" showInputMessage="1" showErrorMessage="1" error="Допускается ввод не более 900 символов!" sqref="M173">
      <formula1>900</formula1>
    </dataValidation>
    <dataValidation type="textLength" operator="lessThan" allowBlank="1" showInputMessage="1" showErrorMessage="1" error="Допускается ввод не более 900 символов!" sqref="M171">
      <formula1>900</formula1>
    </dataValidation>
    <dataValidation type="textLength" operator="lessThanOrEqual" allowBlank="1" showInputMessage="1" showErrorMessage="1" errorTitle="Ошибка" error="Допускается ввод не более 900 символов!" sqref="M169">
      <formula1>900</formula1>
    </dataValidation>
    <dataValidation type="list" allowBlank="1" showInputMessage="1" showErrorMessage="1" sqref="I169">
      <formula1>DESCRIPTION_TERRITORY</formula1>
    </dataValidation>
    <dataValidation type="textLength" operator="lessThanOrEqual" allowBlank="1" showInputMessage="1" showErrorMessage="1" errorTitle="Ошибка" error="Допускается ввод не более 900 символов!" sqref="M168">
      <formula1>900</formula1>
    </dataValidation>
    <dataValidation type="list" allowBlank="1" showInputMessage="1" showErrorMessage="1" sqref="I168">
      <formula1>DESCRIPTION_TERRITORY</formula1>
    </dataValidation>
    <dataValidation type="textLength" operator="lessThanOrEqual" allowBlank="1" showInputMessage="1" showErrorMessage="1" errorTitle="Ошибка" error="Допускается ввод не более 900 символов!" sqref="M167">
      <formula1>900</formula1>
    </dataValidation>
    <dataValidation type="list" allowBlank="1" showInputMessage="1" showErrorMessage="1" sqref="I167">
      <formula1>DESCRIPTION_TERRITORY</formula1>
    </dataValidation>
    <dataValidation type="textLength" operator="lessThanOrEqual" allowBlank="1" showInputMessage="1" showErrorMessage="1" errorTitle="Ошибка" error="Допускается ввод не более 900 символов!" sqref="M166">
      <formula1>900</formula1>
    </dataValidation>
    <dataValidation type="list" allowBlank="1" showInputMessage="1" showErrorMessage="1" sqref="I166">
      <formula1>DESCRIPTION_TERRITORY</formula1>
    </dataValidation>
    <dataValidation type="textLength" operator="lessThanOrEqual" allowBlank="1" showInputMessage="1" showErrorMessage="1" errorTitle="Ошибка" error="Допускается ввод не более 900 символов!" sqref="M165">
      <formula1>900</formula1>
    </dataValidation>
    <dataValidation type="list" allowBlank="1" showInputMessage="1" showErrorMessage="1" sqref="I165">
      <formula1>DESCRIPTION_TERRITORY</formula1>
    </dataValidation>
    <dataValidation type="textLength" operator="lessThanOrEqual" allowBlank="1" showInputMessage="1" showErrorMessage="1" errorTitle="Ошибка" error="Допускается ввод не более 900 символов!" sqref="M164">
      <formula1>900</formula1>
    </dataValidation>
    <dataValidation type="list" allowBlank="1" showInputMessage="1" showErrorMessage="1" sqref="I164">
      <formula1>DESCRIPTION_TERRITORY</formula1>
    </dataValidation>
    <dataValidation type="textLength" operator="lessThanOrEqual" allowBlank="1" showInputMessage="1" showErrorMessage="1" errorTitle="Ошибка" error="Допускается ввод не более 900 символов!" sqref="M163">
      <formula1>900</formula1>
    </dataValidation>
    <dataValidation type="list" allowBlank="1" showInputMessage="1" showErrorMessage="1" sqref="I163">
      <formula1>DESCRIPTION_TERRITORY</formula1>
    </dataValidation>
    <dataValidation type="textLength" operator="lessThanOrEqual" allowBlank="1" showInputMessage="1" showErrorMessage="1" errorTitle="Ошибка" error="Допускается ввод не более 900 символов!" sqref="M162">
      <formula1>900</formula1>
    </dataValidation>
    <dataValidation type="list" allowBlank="1" showInputMessage="1" showErrorMessage="1" sqref="I162">
      <formula1>DESCRIPTION_TERRITORY</formula1>
    </dataValidation>
    <dataValidation type="textLength" operator="lessThanOrEqual" allowBlank="1" showInputMessage="1" showErrorMessage="1" errorTitle="Ошибка" error="Допускается ввод не более 900 символов!" sqref="M161">
      <formula1>900</formula1>
    </dataValidation>
    <dataValidation type="list" allowBlank="1" showInputMessage="1" showErrorMessage="1" sqref="I161">
      <formula1>DESCRIPTION_TERRITORY</formula1>
    </dataValidation>
    <dataValidation type="textLength" operator="lessThanOrEqual" allowBlank="1" showInputMessage="1" showErrorMessage="1" errorTitle="Ошибка" error="Допускается ввод не более 900 символов!" sqref="M160">
      <formula1>900</formula1>
    </dataValidation>
    <dataValidation type="list" allowBlank="1" showInputMessage="1" showErrorMessage="1" sqref="I160">
      <formula1>DESCRIPTION_TERRITORY</formula1>
    </dataValidation>
    <dataValidation type="textLength" operator="lessThanOrEqual" allowBlank="1" showInputMessage="1" showErrorMessage="1" errorTitle="Ошибка" error="Допускается ввод не более 900 символов!" sqref="M159">
      <formula1>900</formula1>
    </dataValidation>
    <dataValidation type="list" allowBlank="1" showInputMessage="1" showErrorMessage="1" sqref="I159">
      <formula1>DESCRIPTION_TERRITORY</formula1>
    </dataValidation>
    <dataValidation type="textLength" operator="lessThanOrEqual" allowBlank="1" showInputMessage="1" showErrorMessage="1" errorTitle="Ошибка" error="Допускается ввод не более 900 символов!" sqref="M158">
      <formula1>900</formula1>
    </dataValidation>
    <dataValidation type="list" allowBlank="1" showInputMessage="1" showErrorMessage="1" sqref="I158">
      <formula1>DESCRIPTION_TERRITORY</formula1>
    </dataValidation>
    <dataValidation type="textLength" operator="lessThanOrEqual" allowBlank="1" showInputMessage="1" showErrorMessage="1" errorTitle="Ошибка" error="Допускается ввод не более 900 символов!" sqref="M157">
      <formula1>900</formula1>
    </dataValidation>
    <dataValidation type="list" allowBlank="1" showInputMessage="1" showErrorMessage="1" sqref="I157">
      <formula1>DESCRIPTION_TERRITORY</formula1>
    </dataValidation>
    <dataValidation type="textLength" operator="lessThanOrEqual" allowBlank="1" showInputMessage="1" showErrorMessage="1" errorTitle="Ошибка" error="Допускается ввод не более 900 символов!" sqref="M156">
      <formula1>900</formula1>
    </dataValidation>
    <dataValidation type="list" allowBlank="1" showInputMessage="1" showErrorMessage="1" sqref="I156">
      <formula1>DESCRIPTION_TERRITORY</formula1>
    </dataValidation>
    <dataValidation type="textLength" operator="lessThanOrEqual" allowBlank="1" showInputMessage="1" showErrorMessage="1" errorTitle="Ошибка" error="Допускается ввод не более 900 символов!" sqref="M155">
      <formula1>900</formula1>
    </dataValidation>
    <dataValidation type="list" allowBlank="1" showInputMessage="1" showErrorMessage="1" sqref="I155">
      <formula1>DESCRIPTION_TERRITORY</formula1>
    </dataValidation>
    <dataValidation type="textLength" operator="lessThanOrEqual" allowBlank="1" showInputMessage="1" showErrorMessage="1" errorTitle="Ошибка" error="Допускается ввод не более 900 символов!" sqref="M154">
      <formula1>900</formula1>
    </dataValidation>
    <dataValidation type="list" allowBlank="1" showInputMessage="1" showErrorMessage="1" sqref="I154">
      <formula1>DESCRIPTION_TERRITORY</formula1>
    </dataValidation>
    <dataValidation type="textLength" operator="lessThanOrEqual" allowBlank="1" showInputMessage="1" showErrorMessage="1" errorTitle="Ошибка" error="Допускается ввод не более 900 символов!" sqref="M153">
      <formula1>900</formula1>
    </dataValidation>
    <dataValidation type="list" allowBlank="1" showInputMessage="1" showErrorMessage="1" sqref="I153">
      <formula1>DESCRIPTION_TERRITORY</formula1>
    </dataValidation>
    <dataValidation type="textLength" operator="lessThan" allowBlank="1" showInputMessage="1" showErrorMessage="1" error="Допускается ввод не более 900 символов!" sqref="M152">
      <formula1>900</formula1>
    </dataValidation>
    <dataValidation type="textLength" operator="lessThan" allowBlank="1" showInputMessage="1" showErrorMessage="1" error="Допускается ввод не более 900 символов!" sqref="M150">
      <formula1>900</formula1>
    </dataValidation>
    <dataValidation type="textLength" operator="lessThan" allowBlank="1" showInputMessage="1" showErrorMessage="1" error="Допускается ввод не более 900 символов!" sqref="M148">
      <formula1>900</formula1>
    </dataValidation>
    <dataValidation type="textLength" operator="lessThanOrEqual" allowBlank="1" showInputMessage="1" showErrorMessage="1" errorTitle="Ошибка" error="Допускается ввод не более 900 символов!" sqref="M146">
      <formula1>900</formula1>
    </dataValidation>
    <dataValidation type="list" allowBlank="1" showInputMessage="1" showErrorMessage="1" sqref="I146">
      <formula1>DESCRIPTION_TERRITORY</formula1>
    </dataValidation>
    <dataValidation type="textLength" operator="lessThanOrEqual" allowBlank="1" showInputMessage="1" showErrorMessage="1" errorTitle="Ошибка" error="Допускается ввод не более 900 символов!" sqref="M145">
      <formula1>900</formula1>
    </dataValidation>
    <dataValidation type="list" allowBlank="1" showInputMessage="1" showErrorMessage="1" sqref="I145">
      <formula1>DESCRIPTION_TERRITORY</formula1>
    </dataValidation>
    <dataValidation type="textLength" operator="lessThanOrEqual" allowBlank="1" showInputMessage="1" showErrorMessage="1" errorTitle="Ошибка" error="Допускается ввод не более 900 символов!" sqref="M144">
      <formula1>900</formula1>
    </dataValidation>
    <dataValidation type="list" allowBlank="1" showInputMessage="1" showErrorMessage="1" sqref="I144">
      <formula1>DESCRIPTION_TERRITORY</formula1>
    </dataValidation>
    <dataValidation type="textLength" operator="lessThanOrEqual" allowBlank="1" showInputMessage="1" showErrorMessage="1" errorTitle="Ошибка" error="Допускается ввод не более 900 символов!" sqref="M143">
      <formula1>900</formula1>
    </dataValidation>
    <dataValidation type="list" allowBlank="1" showInputMessage="1" showErrorMessage="1" sqref="I143">
      <formula1>DESCRIPTION_TERRITORY</formula1>
    </dataValidation>
    <dataValidation type="textLength" operator="lessThan" allowBlank="1" showInputMessage="1" showErrorMessage="1" error="Допускается ввод не более 900 символов!" sqref="M142">
      <formula1>900</formula1>
    </dataValidation>
    <dataValidation type="textLength" operator="lessThanOrEqual" allowBlank="1" showInputMessage="1" showErrorMessage="1" errorTitle="Ошибка" error="Допускается ввод не более 900 символов!" sqref="M140">
      <formula1>900</formula1>
    </dataValidation>
    <dataValidation type="list" allowBlank="1" showInputMessage="1" showErrorMessage="1" sqref="I140">
      <formula1>DESCRIPTION_TERRITORY</formula1>
    </dataValidation>
    <dataValidation type="textLength" operator="lessThanOrEqual" allowBlank="1" showInputMessage="1" showErrorMessage="1" errorTitle="Ошибка" error="Допускается ввод не более 900 символов!" sqref="M139">
      <formula1>900</formula1>
    </dataValidation>
    <dataValidation type="list" allowBlank="1" showInputMessage="1" showErrorMessage="1" sqref="I139">
      <formula1>DESCRIPTION_TERRITORY</formula1>
    </dataValidation>
    <dataValidation type="textLength" operator="lessThanOrEqual" allowBlank="1" showInputMessage="1" showErrorMessage="1" errorTitle="Ошибка" error="Допускается ввод не более 900 символов!" sqref="M138">
      <formula1>900</formula1>
    </dataValidation>
    <dataValidation type="list" allowBlank="1" showInputMessage="1" showErrorMessage="1" sqref="I138">
      <formula1>DESCRIPTION_TERRITORY</formula1>
    </dataValidation>
    <dataValidation type="textLength" operator="lessThanOrEqual" allowBlank="1" showInputMessage="1" showErrorMessage="1" errorTitle="Ошибка" error="Допускается ввод не более 900 символов!" sqref="M137">
      <formula1>900</formula1>
    </dataValidation>
    <dataValidation type="list" allowBlank="1" showInputMessage="1" showErrorMessage="1" sqref="I137">
      <formula1>DESCRIPTION_TERRITORY</formula1>
    </dataValidation>
    <dataValidation type="textLength" operator="lessThanOrEqual" allowBlank="1" showInputMessage="1" showErrorMessage="1" errorTitle="Ошибка" error="Допускается ввод не более 900 символов!" sqref="M136">
      <formula1>900</formula1>
    </dataValidation>
    <dataValidation type="list" allowBlank="1" showInputMessage="1" showErrorMessage="1" sqref="I136">
      <formula1>DESCRIPTION_TERRITORY</formula1>
    </dataValidation>
    <dataValidation type="textLength" operator="lessThanOrEqual" allowBlank="1" showInputMessage="1" showErrorMessage="1" errorTitle="Ошибка" error="Допускается ввод не более 900 символов!" sqref="M135">
      <formula1>900</formula1>
    </dataValidation>
    <dataValidation type="list" allowBlank="1" showInputMessage="1" showErrorMessage="1" sqref="I135">
      <formula1>DESCRIPTION_TERRITORY</formula1>
    </dataValidation>
    <dataValidation type="textLength" operator="lessThanOrEqual" allowBlank="1" showInputMessage="1" showErrorMessage="1" errorTitle="Ошибка" error="Допускается ввод не более 900 символов!" sqref="M134">
      <formula1>900</formula1>
    </dataValidation>
    <dataValidation type="list" allowBlank="1" showInputMessage="1" showErrorMessage="1" sqref="I134">
      <formula1>DESCRIPTION_TERRITORY</formula1>
    </dataValidation>
    <dataValidation type="textLength" operator="lessThanOrEqual" allowBlank="1" showInputMessage="1" showErrorMessage="1" errorTitle="Ошибка" error="Допускается ввод не более 900 символов!" sqref="M133">
      <formula1>900</formula1>
    </dataValidation>
    <dataValidation type="list" allowBlank="1" showInputMessage="1" showErrorMessage="1" sqref="I133">
      <formula1>DESCRIPTION_TERRITORY</formula1>
    </dataValidation>
    <dataValidation type="textLength" operator="lessThanOrEqual" allowBlank="1" showInputMessage="1" showErrorMessage="1" errorTitle="Ошибка" error="Допускается ввод не более 900 символов!" sqref="M132">
      <formula1>900</formula1>
    </dataValidation>
    <dataValidation type="list" allowBlank="1" showInputMessage="1" showErrorMessage="1" sqref="I132">
      <formula1>DESCRIPTION_TERRITORY</formula1>
    </dataValidation>
    <dataValidation type="textLength" operator="lessThanOrEqual" allowBlank="1" showInputMessage="1" showErrorMessage="1" errorTitle="Ошибка" error="Допускается ввод не более 900 символов!" sqref="M131">
      <formula1>900</formula1>
    </dataValidation>
    <dataValidation type="list" allowBlank="1" showInputMessage="1" showErrorMessage="1" sqref="I131">
      <formula1>DESCRIPTION_TERRITORY</formula1>
    </dataValidation>
    <dataValidation type="textLength" operator="lessThanOrEqual" allowBlank="1" showInputMessage="1" showErrorMessage="1" errorTitle="Ошибка" error="Допускается ввод не более 900 символов!" sqref="M130">
      <formula1>900</formula1>
    </dataValidation>
    <dataValidation type="list" allowBlank="1" showInputMessage="1" showErrorMessage="1" sqref="I130">
      <formula1>DESCRIPTION_TERRITORY</formula1>
    </dataValidation>
    <dataValidation type="textLength" operator="lessThanOrEqual" allowBlank="1" showInputMessage="1" showErrorMessage="1" errorTitle="Ошибка" error="Допускается ввод не более 900 символов!" sqref="M129">
      <formula1>900</formula1>
    </dataValidation>
    <dataValidation type="list" allowBlank="1" showInputMessage="1" showErrorMessage="1" sqref="I129">
      <formula1>DESCRIPTION_TERRITORY</formula1>
    </dataValidation>
    <dataValidation type="textLength" operator="lessThanOrEqual" allowBlank="1" showInputMessage="1" showErrorMessage="1" errorTitle="Ошибка" error="Допускается ввод не более 900 символов!" sqref="M128">
      <formula1>900</formula1>
    </dataValidation>
    <dataValidation type="list" allowBlank="1" showInputMessage="1" showErrorMessage="1" sqref="I128">
      <formula1>DESCRIPTION_TERRITORY</formula1>
    </dataValidation>
    <dataValidation type="textLength" operator="lessThanOrEqual" allowBlank="1" showInputMessage="1" showErrorMessage="1" errorTitle="Ошибка" error="Допускается ввод не более 900 символов!" sqref="M127">
      <formula1>900</formula1>
    </dataValidation>
    <dataValidation type="list" allowBlank="1" showInputMessage="1" showErrorMessage="1" sqref="I127">
      <formula1>DESCRIPTION_TERRITORY</formula1>
    </dataValidation>
    <dataValidation type="textLength" operator="lessThanOrEqual" allowBlank="1" showInputMessage="1" showErrorMessage="1" errorTitle="Ошибка" error="Допускается ввод не более 900 символов!" sqref="M126">
      <formula1>900</formula1>
    </dataValidation>
    <dataValidation type="list" allowBlank="1" showInputMessage="1" showErrorMessage="1" sqref="I126">
      <formula1>DESCRIPTION_TERRITORY</formula1>
    </dataValidation>
    <dataValidation type="textLength" operator="lessThanOrEqual" allowBlank="1" showInputMessage="1" showErrorMessage="1" errorTitle="Ошибка" error="Допускается ввод не более 900 символов!" sqref="M125">
      <formula1>900</formula1>
    </dataValidation>
    <dataValidation type="list" allowBlank="1" showInputMessage="1" showErrorMessage="1" sqref="I125">
      <formula1>DESCRIPTION_TERRITORY</formula1>
    </dataValidation>
    <dataValidation type="textLength" operator="lessThanOrEqual" allowBlank="1" showInputMessage="1" showErrorMessage="1" errorTitle="Ошибка" error="Допускается ввод не более 900 символов!" sqref="M124">
      <formula1>900</formula1>
    </dataValidation>
    <dataValidation type="list" allowBlank="1" showInputMessage="1" showErrorMessage="1" sqref="I124">
      <formula1>DESCRIPTION_TERRITORY</formula1>
    </dataValidation>
    <dataValidation type="textLength" operator="lessThanOrEqual" allowBlank="1" showInputMessage="1" showErrorMessage="1" errorTitle="Ошибка" error="Допускается ввод не более 900 символов!" sqref="M123">
      <formula1>900</formula1>
    </dataValidation>
    <dataValidation type="list" allowBlank="1" showInputMessage="1" showErrorMessage="1" sqref="I123">
      <formula1>DESCRIPTION_TERRITORY</formula1>
    </dataValidation>
    <dataValidation type="textLength" operator="lessThanOrEqual" allowBlank="1" showInputMessage="1" showErrorMessage="1" errorTitle="Ошибка" error="Допускается ввод не более 900 символов!" sqref="M122">
      <formula1>900</formula1>
    </dataValidation>
    <dataValidation type="list" allowBlank="1" showInputMessage="1" showErrorMessage="1" sqref="I122">
      <formula1>DESCRIPTION_TERRITORY</formula1>
    </dataValidation>
    <dataValidation type="textLength" operator="lessThanOrEqual" allowBlank="1" showInputMessage="1" showErrorMessage="1" errorTitle="Ошибка" error="Допускается ввод не более 900 символов!" sqref="M121">
      <formula1>900</formula1>
    </dataValidation>
    <dataValidation type="list" allowBlank="1" showInputMessage="1" showErrorMessage="1" sqref="I121">
      <formula1>DESCRIPTION_TERRITORY</formula1>
    </dataValidation>
    <dataValidation type="textLength" operator="lessThanOrEqual" allowBlank="1" showInputMessage="1" showErrorMessage="1" errorTitle="Ошибка" error="Допускается ввод не более 900 символов!" sqref="M120">
      <formula1>900</formula1>
    </dataValidation>
    <dataValidation type="list" allowBlank="1" showInputMessage="1" showErrorMessage="1" sqref="I120">
      <formula1>DESCRIPTION_TERRITORY</formula1>
    </dataValidation>
    <dataValidation type="textLength" operator="lessThanOrEqual" allowBlank="1" showInputMessage="1" showErrorMessage="1" errorTitle="Ошибка" error="Допускается ввод не более 900 символов!" sqref="M119">
      <formula1>900</formula1>
    </dataValidation>
    <dataValidation type="list" allowBlank="1" showInputMessage="1" showErrorMessage="1" sqref="I119">
      <formula1>DESCRIPTION_TERRITORY</formula1>
    </dataValidation>
    <dataValidation type="textLength" operator="lessThanOrEqual" allowBlank="1" showInputMessage="1" showErrorMessage="1" errorTitle="Ошибка" error="Допускается ввод не более 900 символов!" sqref="M118">
      <formula1>900</formula1>
    </dataValidation>
    <dataValidation type="list" allowBlank="1" showInputMessage="1" showErrorMessage="1" sqref="I118">
      <formula1>DESCRIPTION_TERRITORY</formula1>
    </dataValidation>
    <dataValidation type="textLength" operator="lessThanOrEqual" allowBlank="1" showInputMessage="1" showErrorMessage="1" errorTitle="Ошибка" error="Допускается ввод не более 900 символов!" sqref="M117">
      <formula1>900</formula1>
    </dataValidation>
    <dataValidation type="list" allowBlank="1" showInputMessage="1" showErrorMessage="1" sqref="I117">
      <formula1>DESCRIPTION_TERRITORY</formula1>
    </dataValidation>
    <dataValidation type="textLength" operator="lessThanOrEqual" allowBlank="1" showInputMessage="1" showErrorMessage="1" errorTitle="Ошибка" error="Допускается ввод не более 900 символов!" sqref="M116">
      <formula1>900</formula1>
    </dataValidation>
    <dataValidation type="list" allowBlank="1" showInputMessage="1" showErrorMessage="1" sqref="I116">
      <formula1>DESCRIPTION_TERRITORY</formula1>
    </dataValidation>
    <dataValidation type="textLength" operator="lessThanOrEqual" allowBlank="1" showInputMessage="1" showErrorMessage="1" errorTitle="Ошибка" error="Допускается ввод не более 900 символов!" sqref="M115">
      <formula1>900</formula1>
    </dataValidation>
    <dataValidation type="list" allowBlank="1" showInputMessage="1" showErrorMessage="1" sqref="I115">
      <formula1>DESCRIPTION_TERRITORY</formula1>
    </dataValidation>
    <dataValidation type="textLength" operator="lessThanOrEqual" allowBlank="1" showInputMessage="1" showErrorMessage="1" errorTitle="Ошибка" error="Допускается ввод не более 900 символов!" sqref="M114">
      <formula1>900</formula1>
    </dataValidation>
    <dataValidation type="list" allowBlank="1" showInputMessage="1" showErrorMessage="1" sqref="I114">
      <formula1>DESCRIPTION_TERRITORY</formula1>
    </dataValidation>
    <dataValidation type="textLength" operator="lessThanOrEqual" allowBlank="1" showInputMessage="1" showErrorMessage="1" errorTitle="Ошибка" error="Допускается ввод не более 900 символов!" sqref="M113">
      <formula1>900</formula1>
    </dataValidation>
    <dataValidation type="list" allowBlank="1" showInputMessage="1" showErrorMessage="1" sqref="I113">
      <formula1>DESCRIPTION_TERRITORY</formula1>
    </dataValidation>
    <dataValidation type="textLength" operator="lessThanOrEqual" allowBlank="1" showInputMessage="1" showErrorMessage="1" errorTitle="Ошибка" error="Допускается ввод не более 900 символов!" sqref="M112">
      <formula1>900</formula1>
    </dataValidation>
    <dataValidation type="list" allowBlank="1" showInputMessage="1" showErrorMessage="1" sqref="I112">
      <formula1>DESCRIPTION_TERRITORY</formula1>
    </dataValidation>
    <dataValidation type="textLength" operator="lessThanOrEqual" allowBlank="1" showInputMessage="1" showErrorMessage="1" errorTitle="Ошибка" error="Допускается ввод не более 900 символов!" sqref="M111">
      <formula1>900</formula1>
    </dataValidation>
    <dataValidation type="list" allowBlank="1" showInputMessage="1" showErrorMessage="1" sqref="I111">
      <formula1>DESCRIPTION_TERRITORY</formula1>
    </dataValidation>
    <dataValidation type="textLength" operator="lessThanOrEqual" allowBlank="1" showInputMessage="1" showErrorMessage="1" errorTitle="Ошибка" error="Допускается ввод не более 900 символов!" sqref="M110">
      <formula1>900</formula1>
    </dataValidation>
    <dataValidation type="list" allowBlank="1" showInputMessage="1" showErrorMessage="1" sqref="I110">
      <formula1>DESCRIPTION_TERRITORY</formula1>
    </dataValidation>
    <dataValidation type="textLength" operator="lessThanOrEqual" allowBlank="1" showInputMessage="1" showErrorMessage="1" errorTitle="Ошибка" error="Допускается ввод не более 900 символов!" sqref="M109">
      <formula1>900</formula1>
    </dataValidation>
    <dataValidation type="list" allowBlank="1" showInputMessage="1" showErrorMessage="1" sqref="I109">
      <formula1>DESCRIPTION_TERRITORY</formula1>
    </dataValidation>
    <dataValidation type="textLength" operator="lessThanOrEqual" allowBlank="1" showInputMessage="1" showErrorMessage="1" errorTitle="Ошибка" error="Допускается ввод не более 900 символов!" sqref="M108">
      <formula1>900</formula1>
    </dataValidation>
    <dataValidation type="list" allowBlank="1" showInputMessage="1" showErrorMessage="1" sqref="I108">
      <formula1>DESCRIPTION_TERRITORY</formula1>
    </dataValidation>
    <dataValidation type="textLength" operator="lessThanOrEqual" allowBlank="1" showInputMessage="1" showErrorMessage="1" errorTitle="Ошибка" error="Допускается ввод не более 900 символов!" sqref="M107">
      <formula1>900</formula1>
    </dataValidation>
    <dataValidation type="list" allowBlank="1" showInputMessage="1" showErrorMessage="1" sqref="I107">
      <formula1>DESCRIPTION_TERRITORY</formula1>
    </dataValidation>
    <dataValidation type="textLength" operator="lessThanOrEqual" allowBlank="1" showInputMessage="1" showErrorMessage="1" errorTitle="Ошибка" error="Допускается ввод не более 900 символов!" sqref="M106">
      <formula1>900</formula1>
    </dataValidation>
    <dataValidation type="list" allowBlank="1" showInputMessage="1" showErrorMessage="1" sqref="I106">
      <formula1>DESCRIPTION_TERRITORY</formula1>
    </dataValidation>
    <dataValidation type="textLength" operator="lessThanOrEqual" allowBlank="1" showInputMessage="1" showErrorMessage="1" errorTitle="Ошибка" error="Допускается ввод не более 900 символов!" sqref="M105">
      <formula1>900</formula1>
    </dataValidation>
    <dataValidation type="list" allowBlank="1" showInputMessage="1" showErrorMessage="1" sqref="I105">
      <formula1>DESCRIPTION_TERRITORY</formula1>
    </dataValidation>
    <dataValidation type="textLength" operator="lessThan" allowBlank="1" showInputMessage="1" showErrorMessage="1" error="Допускается ввод не более 900 символов!" sqref="M104">
      <formula1>900</formula1>
    </dataValidation>
    <dataValidation type="textLength" operator="lessThanOrEqual" allowBlank="1" showInputMessage="1" showErrorMessage="1" errorTitle="Ошибка" error="Допускается ввод не более 900 символов!" sqref="M102">
      <formula1>900</formula1>
    </dataValidation>
    <dataValidation type="list" allowBlank="1" showInputMessage="1" showErrorMessage="1" sqref="I102">
      <formula1>DESCRIPTION_TERRITORY</formula1>
    </dataValidation>
    <dataValidation type="textLength" operator="lessThanOrEqual" allowBlank="1" showInputMessage="1" showErrorMessage="1" errorTitle="Ошибка" error="Допускается ввод не более 900 символов!" sqref="M99">
      <formula1>900</formula1>
    </dataValidation>
    <dataValidation type="list" allowBlank="1" showInputMessage="1" showErrorMessage="1" sqref="I99">
      <formula1>DESCRIPTION_TERRITORY</formula1>
    </dataValidation>
    <dataValidation type="textLength" operator="lessThanOrEqual" allowBlank="1" showInputMessage="1" showErrorMessage="1" errorTitle="Ошибка" error="Допускается ввод не более 900 символов!" sqref="M98">
      <formula1>900</formula1>
    </dataValidation>
    <dataValidation type="list" allowBlank="1" showInputMessage="1" showErrorMessage="1" sqref="I98">
      <formula1>DESCRIPTION_TERRITORY</formula1>
    </dataValidation>
    <dataValidation type="textLength" operator="lessThanOrEqual" allowBlank="1" showInputMessage="1" showErrorMessage="1" errorTitle="Ошибка" error="Допускается ввод не более 900 символов!" sqref="M97">
      <formula1>900</formula1>
    </dataValidation>
    <dataValidation type="list" allowBlank="1" showInputMessage="1" showErrorMessage="1" sqref="I97">
      <formula1>DESCRIPTION_TERRITORY</formula1>
    </dataValidation>
    <dataValidation type="textLength" operator="lessThanOrEqual" allowBlank="1" showInputMessage="1" showErrorMessage="1" errorTitle="Ошибка" error="Допускается ввод не более 900 символов!" sqref="M96">
      <formula1>900</formula1>
    </dataValidation>
    <dataValidation type="list" allowBlank="1" showInputMessage="1" showErrorMessage="1" sqref="I96">
      <formula1>DESCRIPTION_TERRITORY</formula1>
    </dataValidation>
    <dataValidation type="textLength" operator="lessThanOrEqual" allowBlank="1" showInputMessage="1" showErrorMessage="1" errorTitle="Ошибка" error="Допускается ввод не более 900 символов!" sqref="M95">
      <formula1>900</formula1>
    </dataValidation>
    <dataValidation type="list" allowBlank="1" showInputMessage="1" showErrorMessage="1" sqref="I95">
      <formula1>DESCRIPTION_TERRITORY</formula1>
    </dataValidation>
    <dataValidation type="textLength" operator="lessThanOrEqual" allowBlank="1" showInputMessage="1" showErrorMessage="1" errorTitle="Ошибка" error="Допускается ввод не более 900 символов!" sqref="M94">
      <formula1>900</formula1>
    </dataValidation>
    <dataValidation type="list" allowBlank="1" showInputMessage="1" showErrorMessage="1" sqref="I94">
      <formula1>DESCRIPTION_TERRITORY</formula1>
    </dataValidation>
    <dataValidation type="textLength" operator="lessThanOrEqual" allowBlank="1" showInputMessage="1" showErrorMessage="1" errorTitle="Ошибка" error="Допускается ввод не более 900 символов!" sqref="M93">
      <formula1>900</formula1>
    </dataValidation>
    <dataValidation type="list" allowBlank="1" showInputMessage="1" showErrorMessage="1" sqref="I93">
      <formula1>DESCRIPTION_TERRITORY</formula1>
    </dataValidation>
    <dataValidation type="textLength" operator="lessThanOrEqual" allowBlank="1" showInputMessage="1" showErrorMessage="1" errorTitle="Ошибка" error="Допускается ввод не более 900 символов!" sqref="M92">
      <formula1>900</formula1>
    </dataValidation>
    <dataValidation type="list" allowBlank="1" showInputMessage="1" showErrorMessage="1" sqref="I92">
      <formula1>DESCRIPTION_TERRITORY</formula1>
    </dataValidation>
    <dataValidation type="textLength" operator="lessThanOrEqual" allowBlank="1" showInputMessage="1" showErrorMessage="1" errorTitle="Ошибка" error="Допускается ввод не более 900 символов!" sqref="M91">
      <formula1>900</formula1>
    </dataValidation>
    <dataValidation type="list" allowBlank="1" showInputMessage="1" showErrorMessage="1" sqref="I91">
      <formula1>DESCRIPTION_TERRITORY</formula1>
    </dataValidation>
    <dataValidation type="textLength" operator="lessThanOrEqual" allowBlank="1" showInputMessage="1" showErrorMessage="1" errorTitle="Ошибка" error="Допускается ввод не более 900 символов!" sqref="M90">
      <formula1>900</formula1>
    </dataValidation>
    <dataValidation type="list" allowBlank="1" showInputMessage="1" showErrorMessage="1" sqref="I90">
      <formula1>DESCRIPTION_TERRITORY</formula1>
    </dataValidation>
    <dataValidation type="textLength" operator="lessThanOrEqual" allowBlank="1" showInputMessage="1" showErrorMessage="1" errorTitle="Ошибка" error="Допускается ввод не более 900 символов!" sqref="M89">
      <formula1>900</formula1>
    </dataValidation>
    <dataValidation type="list" allowBlank="1" showInputMessage="1" showErrorMessage="1" sqref="I89">
      <formula1>DESCRIPTION_TERRITORY</formula1>
    </dataValidation>
    <dataValidation type="textLength" operator="lessThanOrEqual" allowBlank="1" showInputMessage="1" showErrorMessage="1" errorTitle="Ошибка" error="Допускается ввод не более 900 символов!" sqref="M88">
      <formula1>900</formula1>
    </dataValidation>
    <dataValidation type="list" allowBlank="1" showInputMessage="1" showErrorMessage="1" sqref="I88">
      <formula1>DESCRIPTION_TERRITORY</formula1>
    </dataValidation>
    <dataValidation type="textLength" operator="lessThanOrEqual" allowBlank="1" showInputMessage="1" showErrorMessage="1" errorTitle="Ошибка" error="Допускается ввод не более 900 символов!" sqref="M87">
      <formula1>900</formula1>
    </dataValidation>
    <dataValidation type="list" allowBlank="1" showInputMessage="1" showErrorMessage="1" sqref="I87">
      <formula1>DESCRIPTION_TERRITORY</formula1>
    </dataValidation>
    <dataValidation type="textLength" operator="lessThanOrEqual" allowBlank="1" showInputMessage="1" showErrorMessage="1" errorTitle="Ошибка" error="Допускается ввод не более 900 символов!" sqref="M86">
      <formula1>900</formula1>
    </dataValidation>
    <dataValidation type="list" allowBlank="1" showInputMessage="1" showErrorMessage="1" sqref="I86">
      <formula1>DESCRIPTION_TERRITORY</formula1>
    </dataValidation>
    <dataValidation type="textLength" operator="lessThanOrEqual" allowBlank="1" showInputMessage="1" showErrorMessage="1" errorTitle="Ошибка" error="Допускается ввод не более 900 символов!" sqref="M85">
      <formula1>900</formula1>
    </dataValidation>
    <dataValidation type="list" allowBlank="1" showInputMessage="1" showErrorMessage="1" sqref="I85">
      <formula1>DESCRIPTION_TERRITORY</formula1>
    </dataValidation>
    <dataValidation type="textLength" operator="lessThanOrEqual" allowBlank="1" showInputMessage="1" showErrorMessage="1" errorTitle="Ошибка" error="Допускается ввод не более 900 символов!" sqref="M84">
      <formula1>900</formula1>
    </dataValidation>
    <dataValidation type="list" allowBlank="1" showInputMessage="1" showErrorMessage="1" sqref="I84">
      <formula1>DESCRIPTION_TERRITORY</formula1>
    </dataValidation>
    <dataValidation type="textLength" operator="lessThanOrEqual" allowBlank="1" showInputMessage="1" showErrorMessage="1" errorTitle="Ошибка" error="Допускается ввод не более 900 символов!" sqref="M83">
      <formula1>900</formula1>
    </dataValidation>
    <dataValidation type="list" allowBlank="1" showInputMessage="1" showErrorMessage="1" sqref="I83">
      <formula1>DESCRIPTION_TERRITORY</formula1>
    </dataValidation>
    <dataValidation type="textLength" operator="lessThanOrEqual" allowBlank="1" showInputMessage="1" showErrorMessage="1" errorTitle="Ошибка" error="Допускается ввод не более 900 символов!" sqref="M82">
      <formula1>900</formula1>
    </dataValidation>
    <dataValidation type="list" allowBlank="1" showInputMessage="1" showErrorMessage="1" sqref="I82">
      <formula1>DESCRIPTION_TERRITORY</formula1>
    </dataValidation>
    <dataValidation type="textLength" operator="lessThanOrEqual" allowBlank="1" showInputMessage="1" showErrorMessage="1" errorTitle="Ошибка" error="Допускается ввод не более 900 символов!" sqref="M81">
      <formula1>900</formula1>
    </dataValidation>
    <dataValidation type="list" allowBlank="1" showInputMessage="1" showErrorMessage="1" sqref="I81">
      <formula1>DESCRIPTION_TERRITORY</formula1>
    </dataValidation>
    <dataValidation type="textLength" operator="lessThanOrEqual" allowBlank="1" showInputMessage="1" showErrorMessage="1" errorTitle="Ошибка" error="Допускается ввод не более 900 символов!" sqref="M80">
      <formula1>900</formula1>
    </dataValidation>
    <dataValidation type="list" allowBlank="1" showInputMessage="1" showErrorMessage="1" sqref="I80">
      <formula1>DESCRIPTION_TERRITORY</formula1>
    </dataValidation>
    <dataValidation type="textLength" operator="lessThanOrEqual" allowBlank="1" showInputMessage="1" showErrorMessage="1" errorTitle="Ошибка" error="Допускается ввод не более 900 символов!" sqref="M79">
      <formula1>900</formula1>
    </dataValidation>
    <dataValidation type="list" allowBlank="1" showInputMessage="1" showErrorMessage="1" sqref="I79">
      <formula1>DESCRIPTION_TERRITORY</formula1>
    </dataValidation>
    <dataValidation type="textLength" operator="lessThanOrEqual" allowBlank="1" showInputMessage="1" showErrorMessage="1" errorTitle="Ошибка" error="Допускается ввод не более 900 символов!" sqref="M78">
      <formula1>900</formula1>
    </dataValidation>
    <dataValidation type="list" allowBlank="1" showInputMessage="1" showErrorMessage="1" sqref="I78">
      <formula1>DESCRIPTION_TERRITORY</formula1>
    </dataValidation>
    <dataValidation type="textLength" operator="lessThanOrEqual" allowBlank="1" showInputMessage="1" showErrorMessage="1" errorTitle="Ошибка" error="Допускается ввод не более 900 символов!" sqref="M77">
      <formula1>900</formula1>
    </dataValidation>
    <dataValidation type="list" allowBlank="1" showInputMessage="1" showErrorMessage="1" sqref="I77">
      <formula1>DESCRIPTION_TERRITORY</formula1>
    </dataValidation>
    <dataValidation type="textLength" operator="lessThanOrEqual" allowBlank="1" showInputMessage="1" showErrorMessage="1" errorTitle="Ошибка" error="Допускается ввод не более 900 символов!" sqref="M76">
      <formula1>900</formula1>
    </dataValidation>
    <dataValidation type="list" allowBlank="1" showInputMessage="1" showErrorMessage="1" sqref="I76">
      <formula1>DESCRIPTION_TERRITORY</formula1>
    </dataValidation>
    <dataValidation type="textLength" operator="lessThanOrEqual" allowBlank="1" showInputMessage="1" showErrorMessage="1" errorTitle="Ошибка" error="Допускается ввод не более 900 символов!" sqref="M75">
      <formula1>900</formula1>
    </dataValidation>
    <dataValidation type="list" allowBlank="1" showInputMessage="1" showErrorMessage="1" sqref="I75">
      <formula1>DESCRIPTION_TERRITORY</formula1>
    </dataValidation>
    <dataValidation type="textLength" operator="lessThanOrEqual" allowBlank="1" showInputMessage="1" showErrorMessage="1" errorTitle="Ошибка" error="Допускается ввод не более 900 символов!" sqref="M74">
      <formula1>900</formula1>
    </dataValidation>
    <dataValidation type="list" allowBlank="1" showInputMessage="1" showErrorMessage="1" sqref="I74">
      <formula1>DESCRIPTION_TERRITORY</formula1>
    </dataValidation>
    <dataValidation type="textLength" operator="lessThanOrEqual" allowBlank="1" showInputMessage="1" showErrorMessage="1" errorTitle="Ошибка" error="Допускается ввод не более 900 символов!" sqref="M73">
      <formula1>900</formula1>
    </dataValidation>
    <dataValidation type="list" allowBlank="1" showInputMessage="1" showErrorMessage="1" sqref="I73">
      <formula1>DESCRIPTION_TERRITORY</formula1>
    </dataValidation>
    <dataValidation type="textLength" operator="lessThanOrEqual" allowBlank="1" showInputMessage="1" showErrorMessage="1" errorTitle="Ошибка" error="Допускается ввод не более 900 символов!" sqref="M72">
      <formula1>900</formula1>
    </dataValidation>
    <dataValidation type="list" allowBlank="1" showInputMessage="1" showErrorMessage="1" sqref="I72">
      <formula1>DESCRIPTION_TERRITORY</formula1>
    </dataValidation>
    <dataValidation type="textLength" operator="lessThanOrEqual" allowBlank="1" showInputMessage="1" showErrorMessage="1" errorTitle="Ошибка" error="Допускается ввод не более 900 символов!" sqref="M71">
      <formula1>900</formula1>
    </dataValidation>
    <dataValidation type="list" allowBlank="1" showInputMessage="1" showErrorMessage="1" sqref="I71">
      <formula1>DESCRIPTION_TERRITORY</formula1>
    </dataValidation>
    <dataValidation type="textLength" operator="lessThanOrEqual" allowBlank="1" showInputMessage="1" showErrorMessage="1" errorTitle="Ошибка" error="Допускается ввод не более 900 символов!" sqref="M70">
      <formula1>900</formula1>
    </dataValidation>
    <dataValidation type="list" allowBlank="1" showInputMessage="1" showErrorMessage="1" sqref="I70">
      <formula1>DESCRIPTION_TERRITORY</formula1>
    </dataValidation>
    <dataValidation type="textLength" operator="lessThanOrEqual" allowBlank="1" showInputMessage="1" showErrorMessage="1" errorTitle="Ошибка" error="Допускается ввод не более 900 символов!" sqref="M69">
      <formula1>900</formula1>
    </dataValidation>
    <dataValidation type="list" allowBlank="1" showInputMessage="1" showErrorMessage="1" sqref="I69">
      <formula1>DESCRIPTION_TERRITORY</formula1>
    </dataValidation>
    <dataValidation type="textLength" operator="lessThanOrEqual" allowBlank="1" showInputMessage="1" showErrorMessage="1" errorTitle="Ошибка" error="Допускается ввод не более 900 символов!" sqref="M68">
      <formula1>900</formula1>
    </dataValidation>
    <dataValidation type="list" allowBlank="1" showInputMessage="1" showErrorMessage="1" sqref="I68">
      <formula1>DESCRIPTION_TERRITORY</formula1>
    </dataValidation>
    <dataValidation type="textLength" operator="lessThanOrEqual" allowBlank="1" showInputMessage="1" showErrorMessage="1" errorTitle="Ошибка" error="Допускается ввод не более 900 символов!" sqref="M67">
      <formula1>900</formula1>
    </dataValidation>
    <dataValidation type="list" allowBlank="1" showInputMessage="1" showErrorMessage="1" sqref="I67">
      <formula1>DESCRIPTION_TERRITORY</formula1>
    </dataValidation>
    <dataValidation type="textLength" operator="lessThanOrEqual" allowBlank="1" showInputMessage="1" showErrorMessage="1" errorTitle="Ошибка" error="Допускается ввод не более 900 символов!" sqref="M66">
      <formula1>900</formula1>
    </dataValidation>
    <dataValidation type="list" allowBlank="1" showInputMessage="1" showErrorMessage="1" sqref="I66">
      <formula1>DESCRIPTION_TERRITORY</formula1>
    </dataValidation>
    <dataValidation type="textLength" operator="lessThanOrEqual" allowBlank="1" showInputMessage="1" showErrorMessage="1" errorTitle="Ошибка" error="Допускается ввод не более 900 символов!" sqref="M65">
      <formula1>900</formula1>
    </dataValidation>
    <dataValidation type="list" allowBlank="1" showInputMessage="1" showErrorMessage="1" sqref="I65">
      <formula1>DESCRIPTION_TERRITORY</formula1>
    </dataValidation>
    <dataValidation type="textLength" operator="lessThanOrEqual" allowBlank="1" showInputMessage="1" showErrorMessage="1" errorTitle="Ошибка" error="Допускается ввод не более 900 символов!" sqref="M64">
      <formula1>900</formula1>
    </dataValidation>
    <dataValidation type="list" allowBlank="1" showInputMessage="1" showErrorMessage="1" sqref="I64">
      <formula1>DESCRIPTION_TERRITORY</formula1>
    </dataValidation>
    <dataValidation type="textLength" operator="lessThanOrEqual" allowBlank="1" showInputMessage="1" showErrorMessage="1" errorTitle="Ошибка" error="Допускается ввод не более 900 символов!" sqref="M63">
      <formula1>900</formula1>
    </dataValidation>
    <dataValidation type="list" allowBlank="1" showInputMessage="1" showErrorMessage="1" sqref="I63">
      <formula1>DESCRIPTION_TERRITORY</formula1>
    </dataValidation>
    <dataValidation type="textLength" operator="lessThanOrEqual" allowBlank="1" showInputMessage="1" showErrorMessage="1" errorTitle="Ошибка" error="Допускается ввод не более 900 символов!" sqref="M62">
      <formula1>900</formula1>
    </dataValidation>
    <dataValidation type="list" allowBlank="1" showInputMessage="1" showErrorMessage="1" sqref="I62">
      <formula1>DESCRIPTION_TERRITORY</formula1>
    </dataValidation>
    <dataValidation type="textLength" operator="lessThanOrEqual" allowBlank="1" showInputMessage="1" showErrorMessage="1" errorTitle="Ошибка" error="Допускается ввод не более 900 символов!" sqref="M61">
      <formula1>900</formula1>
    </dataValidation>
    <dataValidation type="list" allowBlank="1" showInputMessage="1" showErrorMessage="1" sqref="I61">
      <formula1>DESCRIPTION_TERRITORY</formula1>
    </dataValidation>
    <dataValidation type="textLength" operator="lessThan" allowBlank="1" showInputMessage="1" showErrorMessage="1" error="Допускается ввод не более 900 символов!" sqref="M101">
      <formula1>900</formula1>
    </dataValidation>
    <dataValidation type="textLength" operator="lessThan" allowBlank="1" showInputMessage="1" showErrorMessage="1" error="Допускается ввод не более 900 символов!" sqref="M60">
      <formula1>900</formula1>
    </dataValidation>
    <dataValidation type="textLength" operator="lessThan" allowBlank="1" showInputMessage="1" showErrorMessage="1" error="Допускается ввод не более 900 символов!" sqref="M58">
      <formula1>900</formula1>
    </dataValidation>
    <dataValidation type="textLength" operator="lessThanOrEqual" allowBlank="1" showInputMessage="1" showErrorMessage="1" errorTitle="Ошибка" error="Допускается ввод не более 900 символов!" sqref="M56">
      <formula1>900</formula1>
    </dataValidation>
    <dataValidation type="list" allowBlank="1" showInputMessage="1" showErrorMessage="1" sqref="I56">
      <formula1>DESCRIPTION_TERRITORY</formula1>
    </dataValidation>
    <dataValidation type="textLength" operator="lessThanOrEqual" allowBlank="1" showInputMessage="1" showErrorMessage="1" errorTitle="Ошибка" error="Допускается ввод не более 900 символов!" sqref="M55">
      <formula1>900</formula1>
    </dataValidation>
    <dataValidation type="list" allowBlank="1" showInputMessage="1" showErrorMessage="1" sqref="I55">
      <formula1>DESCRIPTION_TERRITORY</formula1>
    </dataValidation>
    <dataValidation type="textLength" operator="lessThan" allowBlank="1" showInputMessage="1" showErrorMessage="1" error="Допускается ввод не более 900 символов!" sqref="M54">
      <formula1>900</formula1>
    </dataValidation>
    <dataValidation type="textLength" operator="lessThanOrEqual" allowBlank="1" showInputMessage="1" showErrorMessage="1" errorTitle="Ошибка" error="Допускается ввод не более 900 символов!" sqref="M52">
      <formula1>900</formula1>
    </dataValidation>
    <dataValidation type="list" allowBlank="1" showInputMessage="1" showErrorMessage="1" sqref="I52">
      <formula1>DESCRIPTION_TERRITORY</formula1>
    </dataValidation>
    <dataValidation type="textLength" operator="lessThanOrEqual" allowBlank="1" showInputMessage="1" showErrorMessage="1" errorTitle="Ошибка" error="Допускается ввод не более 900 символов!" sqref="M51">
      <formula1>900</formula1>
    </dataValidation>
    <dataValidation type="list" allowBlank="1" showInputMessage="1" showErrorMessage="1" sqref="I51">
      <formula1>DESCRIPTION_TERRITORY</formula1>
    </dataValidation>
    <dataValidation type="textLength" operator="lessThanOrEqual" allowBlank="1" showInputMessage="1" showErrorMessage="1" errorTitle="Ошибка" error="Допускается ввод не более 900 символов!" sqref="M50">
      <formula1>900</formula1>
    </dataValidation>
    <dataValidation type="list" allowBlank="1" showInputMessage="1" showErrorMessage="1" sqref="I50">
      <formula1>DESCRIPTION_TERRITORY</formula1>
    </dataValidation>
    <dataValidation type="textLength" operator="lessThan" allowBlank="1" showInputMessage="1" showErrorMessage="1" error="Допускается ввод не более 900 символов!" sqref="M49">
      <formula1>900</formula1>
    </dataValidation>
    <dataValidation type="textLength" operator="lessThanOrEqual" allowBlank="1" showInputMessage="1" showErrorMessage="1" errorTitle="Ошибка" error="Допускается ввод не более 900 символов!" sqref="M47">
      <formula1>900</formula1>
    </dataValidation>
    <dataValidation type="list" allowBlank="1" showInputMessage="1" showErrorMessage="1" sqref="I47">
      <formula1>DESCRIPTION_TERRITORY</formula1>
    </dataValidation>
    <dataValidation type="textLength" operator="lessThanOrEqual" allowBlank="1" showInputMessage="1" showErrorMessage="1" errorTitle="Ошибка" error="Допускается ввод не более 900 символов!" sqref="M46">
      <formula1>900</formula1>
    </dataValidation>
    <dataValidation type="list" allowBlank="1" showInputMessage="1" showErrorMessage="1" sqref="I46">
      <formula1>DESCRIPTION_TERRITORY</formula1>
    </dataValidation>
    <dataValidation type="textLength" operator="lessThanOrEqual" allowBlank="1" showInputMessage="1" showErrorMessage="1" errorTitle="Ошибка" error="Допускается ввод не более 900 символов!" sqref="M45">
      <formula1>900</formula1>
    </dataValidation>
    <dataValidation type="list" allowBlank="1" showInputMessage="1" showErrorMessage="1" sqref="I45">
      <formula1>DESCRIPTION_TERRITORY</formula1>
    </dataValidation>
    <dataValidation type="textLength" operator="lessThanOrEqual" allowBlank="1" showInputMessage="1" showErrorMessage="1" errorTitle="Ошибка" error="Допускается ввод не более 900 символов!" sqref="M44">
      <formula1>900</formula1>
    </dataValidation>
    <dataValidation type="list" allowBlank="1" showInputMessage="1" showErrorMessage="1" sqref="I44">
      <formula1>DESCRIPTION_TERRITORY</formula1>
    </dataValidation>
    <dataValidation type="textLength" operator="lessThanOrEqual" allowBlank="1" showInputMessage="1" showErrorMessage="1" errorTitle="Ошибка" error="Допускается ввод не более 900 символов!" sqref="M43">
      <formula1>900</formula1>
    </dataValidation>
    <dataValidation type="list" allowBlank="1" showInputMessage="1" showErrorMessage="1" sqref="I43">
      <formula1>DESCRIPTION_TERRITORY</formula1>
    </dataValidation>
    <dataValidation type="textLength" operator="lessThanOrEqual" allowBlank="1" showInputMessage="1" showErrorMessage="1" errorTitle="Ошибка" error="Допускается ввод не более 900 символов!" sqref="M42">
      <formula1>900</formula1>
    </dataValidation>
    <dataValidation type="list" allowBlank="1" showInputMessage="1" showErrorMessage="1" sqref="I42">
      <formula1>DESCRIPTION_TERRITORY</formula1>
    </dataValidation>
    <dataValidation type="textLength" operator="lessThanOrEqual" allowBlank="1" showInputMessage="1" showErrorMessage="1" errorTitle="Ошибка" error="Допускается ввод не более 900 символов!" sqref="M41">
      <formula1>900</formula1>
    </dataValidation>
    <dataValidation type="list" allowBlank="1" showInputMessage="1" showErrorMessage="1" sqref="I41">
      <formula1>DESCRIPTION_TERRITORY</formula1>
    </dataValidation>
    <dataValidation type="textLength" operator="lessThanOrEqual" allowBlank="1" showInputMessage="1" showErrorMessage="1" errorTitle="Ошибка" error="Допускается ввод не более 900 символов!" sqref="M40">
      <formula1>900</formula1>
    </dataValidation>
    <dataValidation type="list" allowBlank="1" showInputMessage="1" showErrorMessage="1" sqref="I40">
      <formula1>DESCRIPTION_TERRITORY</formula1>
    </dataValidation>
    <dataValidation type="textLength" operator="lessThanOrEqual" allowBlank="1" showInputMessage="1" showErrorMessage="1" errorTitle="Ошибка" error="Допускается ввод не более 900 символов!" sqref="M39">
      <formula1>900</formula1>
    </dataValidation>
    <dataValidation type="list" allowBlank="1" showInputMessage="1" showErrorMessage="1" sqref="I39">
      <formula1>DESCRIPTION_TERRITORY</formula1>
    </dataValidation>
    <dataValidation type="textLength" operator="lessThanOrEqual" allowBlank="1" showInputMessage="1" showErrorMessage="1" errorTitle="Ошибка" error="Допускается ввод не более 900 символов!" sqref="M38">
      <formula1>900</formula1>
    </dataValidation>
    <dataValidation type="list" allowBlank="1" showInputMessage="1" showErrorMessage="1" sqref="I38">
      <formula1>DESCRIPTION_TERRITORY</formula1>
    </dataValidation>
    <dataValidation type="textLength" operator="lessThanOrEqual" allowBlank="1" showInputMessage="1" showErrorMessage="1" errorTitle="Ошибка" error="Допускается ввод не более 900 символов!" sqref="M37">
      <formula1>900</formula1>
    </dataValidation>
    <dataValidation type="list" allowBlank="1" showInputMessage="1" showErrorMessage="1" sqref="I37">
      <formula1>DESCRIPTION_TERRITORY</formula1>
    </dataValidation>
    <dataValidation type="textLength" operator="lessThanOrEqual" allowBlank="1" showInputMessage="1" showErrorMessage="1" errorTitle="Ошибка" error="Допускается ввод не более 900 символов!" sqref="M36">
      <formula1>900</formula1>
    </dataValidation>
    <dataValidation type="list" allowBlank="1" showInputMessage="1" showErrorMessage="1" sqref="I36">
      <formula1>DESCRIPTION_TERRITORY</formula1>
    </dataValidation>
    <dataValidation type="textLength" operator="lessThanOrEqual" allowBlank="1" showInputMessage="1" showErrorMessage="1" errorTitle="Ошибка" error="Допускается ввод не более 900 символов!" sqref="M35">
      <formula1>900</formula1>
    </dataValidation>
    <dataValidation type="list" allowBlank="1" showInputMessage="1" showErrorMessage="1" sqref="I35">
      <formula1>DESCRIPTION_TERRITORY</formula1>
    </dataValidation>
    <dataValidation type="textLength" operator="lessThanOrEqual" allowBlank="1" showInputMessage="1" showErrorMessage="1" errorTitle="Ошибка" error="Допускается ввод не более 900 символов!" sqref="M34">
      <formula1>900</formula1>
    </dataValidation>
    <dataValidation type="list" allowBlank="1" showInputMessage="1" showErrorMessage="1" sqref="I34">
      <formula1>DESCRIPTION_TERRITORY</formula1>
    </dataValidation>
    <dataValidation type="textLength" operator="lessThanOrEqual" allowBlank="1" showInputMessage="1" showErrorMessage="1" errorTitle="Ошибка" error="Допускается ввод не более 900 символов!" sqref="M33">
      <formula1>900</formula1>
    </dataValidation>
    <dataValidation type="list" allowBlank="1" showInputMessage="1" showErrorMessage="1" sqref="I33">
      <formula1>DESCRIPTION_TERRITORY</formula1>
    </dataValidation>
    <dataValidation type="textLength" operator="lessThanOrEqual" allowBlank="1" showInputMessage="1" showErrorMessage="1" errorTitle="Ошибка" error="Допускается ввод не более 900 символов!" sqref="M32">
      <formula1>900</formula1>
    </dataValidation>
    <dataValidation type="list" allowBlank="1" showInputMessage="1" showErrorMessage="1" sqref="I32">
      <formula1>DESCRIPTION_TERRITORY</formula1>
    </dataValidation>
    <dataValidation type="textLength" operator="lessThan" allowBlank="1" showInputMessage="1" showErrorMessage="1" error="Допускается ввод не более 900 символов!" sqref="M31">
      <formula1>900</formula1>
    </dataValidation>
    <dataValidation type="textLength" operator="lessThanOrEqual" allowBlank="1" showInputMessage="1" showErrorMessage="1" errorTitle="Ошибка" error="Допускается ввод не более 900 символов!" sqref="M29">
      <formula1>900</formula1>
    </dataValidation>
    <dataValidation type="list" allowBlank="1" showInputMessage="1" showErrorMessage="1" sqref="I29">
      <formula1>DESCRIPTION_TERRITORY</formula1>
    </dataValidation>
    <dataValidation type="textLength" operator="lessThan" allowBlank="1" showInputMessage="1" showErrorMessage="1" error="Допускается ввод не более 900 символов!" sqref="M28">
      <formula1>900</formula1>
    </dataValidation>
    <dataValidation type="textLength" operator="lessThanOrEqual" allowBlank="1" showInputMessage="1" showErrorMessage="1" errorTitle="Ошибка" error="Допускается ввод не более 900 символов!" sqref="M26">
      <formula1>900</formula1>
    </dataValidation>
    <dataValidation type="list" allowBlank="1" showInputMessage="1" showErrorMessage="1" sqref="I26">
      <formula1>DESCRIPTION_TERRITORY</formula1>
    </dataValidation>
    <dataValidation type="textLength" operator="lessThanOrEqual" allowBlank="1" showInputMessage="1" showErrorMessage="1" errorTitle="Ошибка" error="Допускается ввод не более 900 символов!" sqref="M25">
      <formula1>900</formula1>
    </dataValidation>
    <dataValidation type="list" allowBlank="1" showInputMessage="1" showErrorMessage="1" sqref="I25">
      <formula1>DESCRIPTION_TERRITORY</formula1>
    </dataValidation>
    <dataValidation type="textLength" operator="lessThanOrEqual" allowBlank="1" showInputMessage="1" showErrorMessage="1" errorTitle="Ошибка" error="Допускается ввод не более 900 символов!" sqref="M24">
      <formula1>900</formula1>
    </dataValidation>
    <dataValidation type="list" allowBlank="1" showInputMessage="1" showErrorMessage="1" sqref="I24">
      <formula1>DESCRIPTION_TERRITORY</formula1>
    </dataValidation>
    <dataValidation type="textLength" operator="lessThanOrEqual" allowBlank="1" showInputMessage="1" showErrorMessage="1" errorTitle="Ошибка" error="Допускается ввод не более 900 символов!" sqref="M23">
      <formula1>900</formula1>
    </dataValidation>
    <dataValidation type="list" allowBlank="1" showInputMessage="1" showErrorMessage="1" sqref="I23">
      <formula1>DESCRIPTION_TERRITORY</formula1>
    </dataValidation>
    <dataValidation type="textLength" operator="lessThanOrEqual" allowBlank="1" showInputMessage="1" showErrorMessage="1" errorTitle="Ошибка" error="Допускается ввод не более 900 символов!" sqref="M22">
      <formula1>900</formula1>
    </dataValidation>
    <dataValidation type="list" allowBlank="1" showInputMessage="1" showErrorMessage="1" sqref="I22">
      <formula1>DESCRIPTION_TERRITORY</formula1>
    </dataValidation>
    <dataValidation type="textLength" operator="lessThanOrEqual" allowBlank="1" showInputMessage="1" showErrorMessage="1" errorTitle="Ошибка" error="Допускается ввод не более 900 символов!" sqref="M21">
      <formula1>900</formula1>
    </dataValidation>
    <dataValidation type="list" allowBlank="1" showInputMessage="1" showErrorMessage="1" sqref="I21">
      <formula1>DESCRIPTION_TERRITORY</formula1>
    </dataValidation>
    <dataValidation type="textLength" operator="lessThanOrEqual" allowBlank="1" showInputMessage="1" showErrorMessage="1" errorTitle="Ошибка" error="Допускается ввод не более 900 символов!" sqref="M20">
      <formula1>900</formula1>
    </dataValidation>
    <dataValidation type="list" allowBlank="1" showInputMessage="1" showErrorMessage="1" sqref="I20">
      <formula1>DESCRIPTION_TERRITORY</formula1>
    </dataValidation>
    <dataValidation type="textLength" operator="lessThanOrEqual" allowBlank="1" showInputMessage="1" showErrorMessage="1" errorTitle="Ошибка" error="Допускается ввод не более 900 символов!" sqref="M19">
      <formula1>900</formula1>
    </dataValidation>
    <dataValidation type="list" allowBlank="1" showInputMessage="1" showErrorMessage="1" sqref="I19">
      <formula1>DESCRIPTION_TERRITORY</formula1>
    </dataValidation>
    <dataValidation type="textLength" operator="lessThanOrEqual" allowBlank="1" showInputMessage="1" showErrorMessage="1" errorTitle="Ошибка" error="Допускается ввод не более 900 символов!" sqref="M18">
      <formula1>900</formula1>
    </dataValidation>
    <dataValidation type="list" allowBlank="1" showInputMessage="1" showErrorMessage="1" sqref="I18">
      <formula1>DESCRIPTION_TERRITORY</formula1>
    </dataValidation>
    <dataValidation type="textLength" operator="lessThanOrEqual" allowBlank="1" showInputMessage="1" showErrorMessage="1" errorTitle="Ошибка" error="Допускается ввод не более 900 символов!" sqref="M17">
      <formula1>900</formula1>
    </dataValidation>
    <dataValidation type="list" allowBlank="1" showInputMessage="1" showErrorMessage="1" sqref="I17">
      <formula1>DESCRIPTION_TERRITORY</formula1>
    </dataValidation>
    <dataValidation type="textLength" operator="lessThanOrEqual" allowBlank="1" showInputMessage="1" showErrorMessage="1" errorTitle="Ошибка" error="Допускается ввод не более 900 символов!" sqref="M16">
      <formula1>900</formula1>
    </dataValidation>
    <dataValidation type="list" allowBlank="1" showInputMessage="1" showErrorMessage="1" sqref="I16">
      <formula1>DESCRIPTION_TERRITORY</formula1>
    </dataValidation>
    <dataValidation type="textLength" operator="lessThanOrEqual" allowBlank="1" showInputMessage="1" showErrorMessage="1" errorTitle="Ошибка" error="Допускается ввод не более 900 символов!" sqref="M15">
      <formula1>900</formula1>
    </dataValidation>
    <dataValidation type="list" allowBlank="1" showInputMessage="1" showErrorMessage="1" sqref="I15">
      <formula1>DESCRIPTION_TERRITORY</formula1>
    </dataValidation>
    <dataValidation type="textLength" operator="lessThanOrEqual" allowBlank="1" showInputMessage="1" showErrorMessage="1" errorTitle="Ошибка" error="Допускается ввод не более 900 символов!" sqref="M14">
      <formula1>900</formula1>
    </dataValidation>
    <dataValidation type="list" allowBlank="1" showInputMessage="1" showErrorMessage="1" sqref="I14">
      <formula1>DESCRIPTION_TERRITORY</formula1>
    </dataValidation>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347A2B-79B2-5DC2-8233-0.2C04C868}" mc:Ignorable="x14ac xr xr2 xr3">
  <sheetPr>
    <tabColor rgb="FFE26B0A"/>
  </sheetPr>
  <dimension ref="A1:OD40"/>
  <sheetViews>
    <sheetView topLeftCell="A1" showGridLines="0" zoomScale="90" workbookViewId="0">
      <selection activeCell="NQ25" sqref="NQ25"/>
    </sheetView>
  </sheetViews>
  <sheetFormatPr defaultColWidth="10.57421875" customHeight="1" defaultRowHeight="15"/>
  <cols>
    <col min="1" max="1" style="1641" width="9.140625" hidden="1" customWidth="1"/>
    <col min="2" max="2" style="1644" width="9.140625" hidden="1" customWidth="1"/>
    <col min="3" max="3" style="692" width="4.00390625" customWidth="1"/>
    <col min="4" max="4" style="1644" width="6.00390625" customWidth="1"/>
    <col min="5" max="5" style="1644" width="36.00390625" customWidth="1"/>
    <col min="6" max="6" style="1644" width="9.00390625" customWidth="1"/>
    <col min="7" max="7" style="1644" width="25.7109375" hidden="1" customWidth="1"/>
    <col min="8" max="8" style="1644" width="33.7109375" hidden="1" customWidth="1"/>
    <col min="9" max="9" style="1644" width="25.7109375" customWidth="1"/>
    <col min="10" max="10" style="1644" width="33.00390625" customWidth="1"/>
    <col min="11" max="11" style="1644" width="25.7109375" customWidth="1"/>
    <col min="12" max="12" style="1644" width="33.7109375" customWidth="1"/>
    <col min="13" max="13" style="1644" width="25.7109375" customWidth="1"/>
    <col min="14" max="14" style="1644" width="33.7109375" customWidth="1"/>
    <col min="15" max="15" style="1644" width="25.7109375" customWidth="1"/>
    <col min="16" max="16" style="1644" width="33.7109375" customWidth="1"/>
    <col min="17" max="17" style="1644" width="25.7109375" customWidth="1"/>
    <col min="18" max="18" style="1644" width="33.7109375" customWidth="1"/>
    <col min="19" max="19" style="1644" width="25.7109375" customWidth="1"/>
    <col min="20" max="20" style="1644" width="33.7109375" customWidth="1"/>
    <col min="21" max="21" style="1644" width="25.7109375" customWidth="1"/>
    <col min="22" max="22" style="1644" width="33.7109375" customWidth="1"/>
    <col min="23" max="23" style="1644" width="25.7109375" customWidth="1"/>
    <col min="24" max="24" style="1644" width="33.7109375" customWidth="1"/>
    <col min="25" max="25" style="1644" width="25.7109375" customWidth="1"/>
    <col min="26" max="26" style="1644" width="33.7109375" customWidth="1"/>
    <col min="27" max="27" style="1644" width="25.7109375" customWidth="1"/>
    <col min="28" max="28" style="1644" width="33.7109375" customWidth="1"/>
    <col min="29" max="29" style="1644" width="25.7109375" customWidth="1"/>
    <col min="30" max="30" style="1644" width="33.7109375" customWidth="1"/>
    <col min="31" max="31" style="1644" width="25.7109375" customWidth="1"/>
    <col min="32" max="32" style="1644" width="33.7109375" customWidth="1"/>
    <col min="33" max="33" style="1644" width="25.7109375" customWidth="1"/>
    <col min="34" max="34" style="1644" width="33.7109375" customWidth="1"/>
    <col min="35" max="35" style="1644" width="25.7109375" customWidth="1"/>
    <col min="36" max="36" style="1644" width="33.7109375" customWidth="1"/>
    <col min="37" max="37" style="1644" width="25.7109375" customWidth="1"/>
    <col min="38" max="38" style="1644" width="33.7109375" customWidth="1"/>
    <col min="39" max="39" style="1644" width="25.7109375" customWidth="1"/>
    <col min="40" max="40" style="1644" width="33.7109375" customWidth="1"/>
    <col min="41" max="41" style="1644" width="25.7109375" customWidth="1"/>
    <col min="42" max="42" style="1644" width="33.7109375" customWidth="1"/>
    <col min="43" max="43" style="1644" width="25.7109375" customWidth="1"/>
    <col min="44" max="44" style="1644" width="33.7109375" customWidth="1"/>
    <col min="45" max="45" style="1644" width="25.7109375" customWidth="1"/>
    <col min="46" max="46" style="1644" width="33.7109375" customWidth="1"/>
    <col min="47" max="47" style="1644" width="25.7109375" customWidth="1"/>
    <col min="48" max="48" style="1644" width="33.7109375" customWidth="1"/>
    <col min="49" max="49" style="1644" width="25.7109375" customWidth="1"/>
    <col min="50" max="50" style="1644" width="33.7109375" customWidth="1"/>
    <col min="51" max="51" style="1644" width="25.7109375" customWidth="1"/>
    <col min="52" max="52" style="1644" width="33.7109375" customWidth="1"/>
    <col min="53" max="53" style="1644" width="25.7109375" customWidth="1"/>
    <col min="54" max="54" style="1644" width="33.7109375" customWidth="1"/>
    <col min="55" max="55" style="1644" width="25.7109375" customWidth="1"/>
    <col min="56" max="56" style="1644" width="33.7109375" customWidth="1"/>
    <col min="57" max="57" style="1644" width="25.7109375" customWidth="1"/>
    <col min="58" max="58" style="1644" width="33.7109375" customWidth="1"/>
    <col min="59" max="59" style="1644" width="25.7109375" customWidth="1"/>
    <col min="60" max="60" style="1644" width="33.7109375" customWidth="1"/>
    <col min="61" max="61" style="1644" width="25.7109375" customWidth="1"/>
    <col min="62" max="62" style="1644" width="33.7109375" customWidth="1"/>
    <col min="63" max="63" style="1644" width="25.7109375" customWidth="1"/>
    <col min="64" max="64" style="1644" width="33.7109375" customWidth="1"/>
    <col min="65" max="65" style="1644" width="25.7109375" customWidth="1"/>
    <col min="66" max="66" style="1644" width="33.7109375" customWidth="1"/>
    <col min="67" max="67" style="1644" width="25.7109375" customWidth="1"/>
    <col min="68" max="68" style="1644" width="33.7109375" customWidth="1"/>
    <col min="69" max="69" style="1644" width="25.7109375" customWidth="1"/>
    <col min="70" max="70" style="1644" width="33.7109375" customWidth="1"/>
    <col min="71" max="71" style="1644" width="25.7109375" customWidth="1"/>
    <col min="72" max="72" style="1644" width="33.7109375" customWidth="1"/>
    <col min="73" max="73" style="1644" width="25.7109375" customWidth="1"/>
    <col min="74" max="74" style="1644" width="33.7109375" customWidth="1"/>
    <col min="75" max="75" style="1644" width="25.7109375" customWidth="1"/>
    <col min="76" max="76" style="1644" width="33.7109375" customWidth="1"/>
    <col min="77" max="77" style="1644" width="25.7109375" customWidth="1"/>
    <col min="78" max="78" style="1644" width="33.7109375" customWidth="1"/>
    <col min="79" max="79" style="1644" width="25.7109375" customWidth="1"/>
    <col min="80" max="80" style="1644" width="33.7109375" customWidth="1"/>
    <col min="81" max="81" style="1644" width="25.7109375" customWidth="1"/>
    <col min="82" max="82" style="1644" width="33.7109375" customWidth="1"/>
    <col min="83" max="83" style="1644" width="25.7109375" customWidth="1"/>
    <col min="84" max="84" style="1644" width="33.7109375" customWidth="1"/>
    <col min="85" max="85" style="1644" width="25.7109375" customWidth="1"/>
    <col min="86" max="86" style="1644" width="33.7109375" customWidth="1"/>
    <col min="87" max="87" style="1644" width="25.7109375" customWidth="1"/>
    <col min="88" max="88" style="1644" width="33.7109375" customWidth="1"/>
    <col min="89" max="89" style="1644" width="25.7109375" customWidth="1"/>
    <col min="90" max="90" style="1644" width="33.7109375" customWidth="1"/>
    <col min="91" max="91" style="1644" width="25.7109375" customWidth="1"/>
    <col min="92" max="92" style="1644" width="33.7109375" customWidth="1"/>
    <col min="93" max="93" style="1644" width="25.7109375" customWidth="1"/>
    <col min="94" max="94" style="1644" width="33.7109375" customWidth="1"/>
    <col min="95" max="95" style="1644" width="25.7109375" customWidth="1"/>
    <col min="96" max="96" style="1644" width="33.7109375" customWidth="1"/>
    <col min="97" max="97" style="1644" width="25.7109375" customWidth="1"/>
    <col min="98" max="98" style="1644" width="33.7109375" customWidth="1"/>
    <col min="99" max="99" style="1644" width="25.7109375" customWidth="1"/>
    <col min="100" max="100" style="1644" width="33.7109375" customWidth="1"/>
    <col min="101" max="101" style="1644" width="25.7109375" customWidth="1"/>
    <col min="102" max="102" style="1644" width="33.7109375" customWidth="1"/>
    <col min="103" max="103" style="1644" width="25.7109375" customWidth="1"/>
    <col min="104" max="104" style="1644" width="33.7109375" customWidth="1"/>
    <col min="105" max="105" style="1644" width="25.7109375" customWidth="1"/>
    <col min="106" max="106" style="1644" width="33.7109375" customWidth="1"/>
    <col min="107" max="107" style="1644" width="25.7109375" customWidth="1"/>
    <col min="108" max="108" style="1644" width="33.7109375" customWidth="1"/>
    <col min="109" max="109" style="1644" width="25.7109375" customWidth="1"/>
    <col min="110" max="110" style="1644" width="33.7109375" customWidth="1"/>
    <col min="111" max="111" style="1644" width="25.7109375" customWidth="1"/>
    <col min="112" max="112" style="1644" width="33.7109375" customWidth="1"/>
    <col min="113" max="113" style="1644" width="25.7109375" customWidth="1"/>
    <col min="114" max="114" style="1644" width="33.7109375" customWidth="1"/>
    <col min="115" max="115" style="1644" width="25.7109375" customWidth="1"/>
    <col min="116" max="116" style="1644" width="33.7109375" customWidth="1"/>
    <col min="117" max="117" style="1644" width="25.7109375" customWidth="1"/>
    <col min="118" max="118" style="1644" width="33.7109375" customWidth="1"/>
    <col min="119" max="119" style="1644" width="25.7109375" customWidth="1"/>
    <col min="120" max="120" style="1644" width="33.7109375" customWidth="1"/>
    <col min="121" max="121" style="1644" width="25.7109375" customWidth="1"/>
    <col min="122" max="122" style="1644" width="33.7109375" customWidth="1"/>
    <col min="123" max="123" style="1644" width="25.7109375" customWidth="1"/>
    <col min="124" max="124" style="1644" width="33.7109375" customWidth="1"/>
    <col min="125" max="125" style="1644" width="25.7109375" customWidth="1"/>
    <col min="126" max="126" style="1644" width="33.7109375" customWidth="1"/>
    <col min="127" max="127" style="1644" width="25.7109375" customWidth="1"/>
    <col min="128" max="128" style="1644" width="33.7109375" customWidth="1"/>
    <col min="129" max="129" style="1644" width="25.7109375" customWidth="1"/>
    <col min="130" max="130" style="1644" width="33.7109375" customWidth="1"/>
    <col min="131" max="131" style="1644" width="25.7109375" customWidth="1"/>
    <col min="132" max="132" style="1644" width="33.7109375" customWidth="1"/>
    <col min="133" max="133" style="1644" width="25.7109375" customWidth="1"/>
    <col min="134" max="134" style="1644" width="33.7109375" customWidth="1"/>
    <col min="135" max="135" style="1644" width="25.7109375" customWidth="1"/>
    <col min="136" max="136" style="1644" width="33.7109375" customWidth="1"/>
    <col min="137" max="137" style="1644" width="25.7109375" customWidth="1"/>
    <col min="138" max="138" style="1644" width="33.7109375" customWidth="1"/>
    <col min="139" max="139" style="1644" width="25.7109375" customWidth="1"/>
    <col min="140" max="140" style="1644" width="33.7109375" customWidth="1"/>
    <col min="141" max="141" style="1644" width="25.7109375" customWidth="1"/>
    <col min="142" max="142" style="1644" width="33.7109375" customWidth="1"/>
    <col min="143" max="143" style="1644" width="25.7109375" customWidth="1"/>
    <col min="144" max="144" style="1644" width="33.7109375" customWidth="1"/>
    <col min="145" max="145" style="1644" width="25.7109375" customWidth="1"/>
    <col min="146" max="146" style="1644" width="33.7109375" customWidth="1"/>
    <col min="147" max="147" style="1644" width="25.7109375" customWidth="1"/>
    <col min="148" max="148" style="1644" width="33.7109375" customWidth="1"/>
    <col min="149" max="149" style="1644" width="25.7109375" customWidth="1"/>
    <col min="150" max="150" style="1644" width="33.7109375" customWidth="1"/>
    <col min="151" max="151" style="1644" width="25.7109375" customWidth="1"/>
    <col min="152" max="152" style="1644" width="33.7109375" customWidth="1"/>
    <col min="153" max="153" style="1644" width="25.7109375" customWidth="1"/>
    <col min="154" max="154" style="1644" width="33.7109375" customWidth="1"/>
    <col min="155" max="155" style="1644" width="25.7109375" customWidth="1"/>
    <col min="156" max="156" style="1644" width="33.7109375" customWidth="1"/>
    <col min="157" max="157" style="1644" width="25.7109375" customWidth="1"/>
    <col min="158" max="158" style="1644" width="33.7109375" customWidth="1"/>
    <col min="159" max="159" style="1644" width="25.7109375" customWidth="1"/>
    <col min="160" max="160" style="1644" width="33.7109375" customWidth="1"/>
    <col min="161" max="161" style="1644" width="25.7109375" customWidth="1"/>
    <col min="162" max="162" style="1644" width="33.7109375" customWidth="1"/>
    <col min="163" max="163" style="1644" width="25.7109375" customWidth="1"/>
    <col min="164" max="164" style="1644" width="33.7109375" customWidth="1"/>
    <col min="165" max="165" style="1644" width="25.7109375" customWidth="1"/>
    <col min="166" max="166" style="1644" width="33.7109375" customWidth="1"/>
    <col min="167" max="167" style="1644" width="25.7109375" customWidth="1"/>
    <col min="168" max="168" style="1644" width="33.7109375" customWidth="1"/>
    <col min="169" max="169" style="1644" width="25.7109375" customWidth="1"/>
    <col min="170" max="170" style="1644" width="33.7109375" customWidth="1"/>
    <col min="171" max="171" style="1644" width="25.7109375" customWidth="1"/>
    <col min="172" max="172" style="1644" width="33.7109375" customWidth="1"/>
    <col min="173" max="173" style="1644" width="25.7109375" customWidth="1"/>
    <col min="174" max="174" style="1644" width="33.7109375" customWidth="1"/>
    <col min="175" max="175" style="1644" width="25.7109375" customWidth="1"/>
    <col min="176" max="176" style="1644" width="33.7109375" customWidth="1"/>
    <col min="177" max="177" style="1644" width="25.7109375" customWidth="1"/>
    <col min="178" max="178" style="1644" width="33.7109375" customWidth="1"/>
    <col min="179" max="179" style="1644" width="25.7109375" customWidth="1"/>
    <col min="180" max="180" style="1644" width="33.7109375" customWidth="1"/>
    <col min="181" max="181" style="1644" width="25.7109375" customWidth="1"/>
    <col min="182" max="182" style="1644" width="33.7109375" customWidth="1"/>
    <col min="183" max="183" style="1644" width="25.7109375" customWidth="1"/>
    <col min="184" max="184" style="1644" width="33.7109375" customWidth="1"/>
    <col min="185" max="185" style="1644" width="25.7109375" customWidth="1"/>
    <col min="186" max="186" style="1644" width="33.7109375" customWidth="1"/>
    <col min="187" max="187" style="1644" width="25.7109375" customWidth="1"/>
    <col min="188" max="188" style="1644" width="33.7109375" customWidth="1"/>
    <col min="189" max="189" style="1644" width="25.7109375" customWidth="1"/>
    <col min="190" max="190" style="1644" width="33.7109375" customWidth="1"/>
    <col min="191" max="191" style="1644" width="25.7109375" customWidth="1"/>
    <col min="192" max="192" style="1644" width="33.7109375" customWidth="1"/>
    <col min="193" max="193" style="1644" width="25.7109375" customWidth="1"/>
    <col min="194" max="194" style="1644" width="33.7109375" customWidth="1"/>
    <col min="195" max="195" style="1644" width="25.7109375" customWidth="1"/>
    <col min="196" max="196" style="1644" width="33.7109375" customWidth="1"/>
    <col min="197" max="197" style="1644" width="25.7109375" customWidth="1"/>
    <col min="198" max="198" style="1644" width="33.7109375" customWidth="1"/>
    <col min="199" max="199" style="1644" width="25.7109375" customWidth="1"/>
    <col min="200" max="200" style="1644" width="33.7109375" customWidth="1"/>
    <col min="201" max="201" style="1644" width="25.7109375" customWidth="1"/>
    <col min="202" max="202" style="1644" width="33.7109375" customWidth="1"/>
    <col min="203" max="203" style="1644" width="25.7109375" customWidth="1"/>
    <col min="204" max="204" style="1644" width="33.7109375" customWidth="1"/>
    <col min="205" max="205" style="1644" width="25.7109375" customWidth="1"/>
    <col min="206" max="206" style="1644" width="33.7109375" customWidth="1"/>
    <col min="207" max="207" style="1644" width="25.7109375" customWidth="1"/>
    <col min="208" max="208" style="1644" width="33.7109375" customWidth="1"/>
    <col min="209" max="209" style="1644" width="25.7109375" customWidth="1"/>
    <col min="210" max="210" style="1644" width="33.7109375" customWidth="1"/>
    <col min="211" max="211" style="1644" width="25.7109375" customWidth="1"/>
    <col min="212" max="212" style="1644" width="33.7109375" customWidth="1"/>
    <col min="213" max="213" style="1644" width="25.7109375" customWidth="1"/>
    <col min="214" max="214" style="1644" width="33.7109375" customWidth="1"/>
    <col min="215" max="215" style="1644" width="25.7109375" customWidth="1"/>
    <col min="216" max="216" style="1644" width="33.7109375" customWidth="1"/>
    <col min="217" max="217" style="1644" width="25.7109375" customWidth="1"/>
    <col min="218" max="218" style="1644" width="33.7109375" customWidth="1"/>
    <col min="219" max="219" style="1644" width="25.7109375" customWidth="1"/>
    <col min="220" max="220" style="1644" width="33.7109375" customWidth="1"/>
    <col min="221" max="221" style="1644" width="25.7109375" customWidth="1"/>
    <col min="222" max="222" style="1644" width="33.7109375" customWidth="1"/>
    <col min="223" max="223" style="1644" width="25.7109375" customWidth="1"/>
    <col min="224" max="224" style="1644" width="33.7109375" customWidth="1"/>
    <col min="225" max="225" style="1644" width="25.7109375" customWidth="1"/>
    <col min="226" max="226" style="1644" width="33.7109375" customWidth="1"/>
    <col min="227" max="227" style="1644" width="25.7109375" customWidth="1"/>
    <col min="228" max="228" style="1644" width="33.7109375" customWidth="1"/>
    <col min="229" max="229" style="1644" width="25.7109375" customWidth="1"/>
    <col min="230" max="230" style="1644" width="33.7109375" customWidth="1"/>
    <col min="231" max="231" style="1644" width="25.7109375" customWidth="1"/>
    <col min="232" max="232" style="1644" width="33.7109375" customWidth="1"/>
    <col min="233" max="233" style="1644" width="25.7109375" customWidth="1"/>
    <col min="234" max="234" style="1644" width="33.7109375" customWidth="1"/>
    <col min="235" max="235" style="1644" width="25.7109375" customWidth="1"/>
    <col min="236" max="236" style="1644" width="33.7109375" customWidth="1"/>
    <col min="237" max="237" style="1644" width="25.7109375" customWidth="1"/>
    <col min="238" max="238" style="1644" width="33.7109375" customWidth="1"/>
    <col min="239" max="239" style="1644" width="25.7109375" customWidth="1"/>
    <col min="240" max="240" style="1644" width="33.7109375" customWidth="1"/>
    <col min="241" max="241" style="1644" width="25.7109375" customWidth="1"/>
    <col min="242" max="242" style="1644" width="33.7109375" customWidth="1"/>
    <col min="243" max="243" style="1644" width="25.7109375" customWidth="1"/>
    <col min="244" max="244" style="1644" width="33.7109375" customWidth="1"/>
    <col min="245" max="245" style="1644" width="25.7109375" customWidth="1"/>
    <col min="246" max="246" style="1644" width="33.7109375" customWidth="1"/>
    <col min="247" max="247" style="1644" width="25.7109375" customWidth="1"/>
    <col min="248" max="248" style="1644" width="33.7109375" customWidth="1"/>
    <col min="249" max="249" style="1644" width="25.7109375" customWidth="1"/>
    <col min="250" max="250" style="1644" width="33.7109375" customWidth="1"/>
    <col min="251" max="251" style="1644" width="25.7109375" customWidth="1"/>
    <col min="252" max="252" style="1644" width="33.7109375" customWidth="1"/>
    <col min="253" max="253" style="1644" width="25.7109375" customWidth="1"/>
    <col min="254" max="254" style="1644" width="33.7109375" customWidth="1"/>
    <col min="255" max="255" style="1644" width="25.7109375" customWidth="1"/>
    <col min="256" max="256" style="1644" width="33.7109375" customWidth="1"/>
    <col min="257" max="257" style="1644" width="25.7109375" customWidth="1"/>
    <col min="258" max="258" style="1644" width="33.7109375" customWidth="1"/>
    <col min="259" max="259" style="1644" width="25.7109375" customWidth="1"/>
    <col min="260" max="260" style="1644" width="33.7109375" customWidth="1"/>
    <col min="261" max="261" style="1644" width="25.7109375" customWidth="1"/>
    <col min="262" max="262" style="1644" width="33.7109375" customWidth="1"/>
    <col min="263" max="263" style="1644" width="25.7109375" customWidth="1"/>
    <col min="264" max="264" style="1644" width="33.7109375" customWidth="1"/>
    <col min="265" max="265" style="1644" width="25.7109375" customWidth="1"/>
    <col min="266" max="266" style="1644" width="33.7109375" customWidth="1"/>
    <col min="267" max="267" style="1644" width="25.7109375" customWidth="1"/>
    <col min="268" max="268" style="1644" width="33.7109375" customWidth="1"/>
    <col min="269" max="269" style="1644" width="25.7109375" customWidth="1"/>
    <col min="270" max="270" style="1644" width="33.7109375" customWidth="1"/>
    <col min="271" max="271" style="1644" width="25.7109375" customWidth="1"/>
    <col min="272" max="272" style="1644" width="33.7109375" customWidth="1"/>
    <col min="273" max="273" style="1644" width="25.7109375" customWidth="1"/>
    <col min="274" max="274" style="1644" width="33.7109375" customWidth="1"/>
    <col min="275" max="275" style="1644" width="25.7109375" customWidth="1"/>
    <col min="276" max="276" style="1644" width="33.7109375" customWidth="1"/>
    <col min="277" max="277" style="1644" width="25.7109375" customWidth="1"/>
    <col min="278" max="278" style="1644" width="33.7109375" customWidth="1"/>
    <col min="279" max="279" style="1644" width="25.7109375" customWidth="1"/>
    <col min="280" max="280" style="1644" width="33.7109375" customWidth="1"/>
    <col min="281" max="281" style="1644" width="25.7109375" customWidth="1"/>
    <col min="282" max="282" style="1644" width="33.7109375" customWidth="1"/>
    <col min="283" max="283" style="1644" width="25.7109375" customWidth="1"/>
    <col min="284" max="284" style="1644" width="33.7109375" customWidth="1"/>
    <col min="285" max="285" style="1644" width="25.7109375" customWidth="1"/>
    <col min="286" max="286" style="1644" width="33.7109375" customWidth="1"/>
    <col min="287" max="287" style="1644" width="25.7109375" customWidth="1"/>
    <col min="288" max="288" style="1644" width="33.7109375" customWidth="1"/>
    <col min="289" max="289" style="1644" width="25.7109375" customWidth="1"/>
    <col min="290" max="290" style="1644" width="33.7109375" customWidth="1"/>
    <col min="291" max="291" style="1644" width="25.7109375" customWidth="1"/>
    <col min="292" max="292" style="1644" width="33.7109375" customWidth="1"/>
    <col min="293" max="293" style="1644" width="25.7109375" customWidth="1"/>
    <col min="294" max="294" style="1644" width="33.7109375" customWidth="1"/>
    <col min="295" max="295" style="1644" width="25.7109375" customWidth="1"/>
    <col min="296" max="296" style="1644" width="33.7109375" customWidth="1"/>
    <col min="297" max="297" style="1644" width="25.7109375" customWidth="1"/>
    <col min="298" max="298" style="1644" width="33.7109375" customWidth="1"/>
    <col min="299" max="299" style="1644" width="25.7109375" customWidth="1"/>
    <col min="300" max="300" style="1644" width="33.7109375" customWidth="1"/>
    <col min="301" max="301" style="1644" width="25.7109375" customWidth="1"/>
    <col min="302" max="302" style="1644" width="33.7109375" customWidth="1"/>
    <col min="303" max="303" style="1644" width="25.7109375" customWidth="1"/>
    <col min="304" max="304" style="1644" width="33.7109375" customWidth="1"/>
    <col min="305" max="305" style="1644" width="25.7109375" customWidth="1"/>
    <col min="306" max="306" style="1644" width="33.7109375" customWidth="1"/>
    <col min="307" max="307" style="1644" width="25.7109375" customWidth="1"/>
    <col min="308" max="308" style="1644" width="33.7109375" customWidth="1"/>
    <col min="309" max="309" style="1644" width="25.7109375" customWidth="1"/>
    <col min="310" max="310" style="1644" width="33.7109375" customWidth="1"/>
    <col min="311" max="311" style="1644" width="25.7109375" customWidth="1"/>
    <col min="312" max="312" style="1644" width="33.7109375" customWidth="1"/>
    <col min="313" max="313" style="1644" width="25.7109375" customWidth="1"/>
    <col min="314" max="314" style="1644" width="33.7109375" customWidth="1"/>
    <col min="315" max="315" style="1644" width="25.7109375" customWidth="1"/>
    <col min="316" max="316" style="1644" width="33.7109375" customWidth="1"/>
    <col min="317" max="317" style="1644" width="25.7109375" customWidth="1"/>
    <col min="318" max="318" style="1644" width="33.7109375" customWidth="1"/>
    <col min="319" max="319" style="1644" width="25.7109375" customWidth="1"/>
    <col min="320" max="320" style="1644" width="33.7109375" customWidth="1"/>
    <col min="321" max="321" style="1644" width="25.7109375" customWidth="1"/>
    <col min="322" max="322" style="1644" width="33.7109375" customWidth="1"/>
    <col min="323" max="323" style="1644" width="25.7109375" customWidth="1"/>
    <col min="324" max="324" style="1644" width="33.7109375" customWidth="1"/>
    <col min="325" max="325" style="1644" width="25.7109375" customWidth="1"/>
    <col min="326" max="326" style="1644" width="33.7109375" customWidth="1"/>
    <col min="327" max="327" style="1644" width="25.7109375" customWidth="1"/>
    <col min="328" max="328" style="1644" width="33.7109375" customWidth="1"/>
    <col min="329" max="329" style="1644" width="25.7109375" customWidth="1"/>
    <col min="330" max="330" style="1644" width="33.7109375" customWidth="1"/>
    <col min="331" max="331" style="1644" width="25.7109375" customWidth="1"/>
    <col min="332" max="332" style="1644" width="33.7109375" customWidth="1"/>
    <col min="333" max="333" style="1644" width="25.7109375" customWidth="1"/>
    <col min="334" max="334" style="1644" width="33.7109375" customWidth="1"/>
    <col min="335" max="335" style="1644" width="25.7109375" customWidth="1"/>
    <col min="336" max="336" style="1644" width="33.7109375" customWidth="1"/>
    <col min="337" max="337" style="1644" width="25.7109375" customWidth="1"/>
    <col min="338" max="338" style="1644" width="33.7109375" customWidth="1"/>
    <col min="339" max="339" style="1644" width="25.7109375" customWidth="1"/>
    <col min="340" max="340" style="1644" width="33.7109375" customWidth="1"/>
    <col min="341" max="341" style="1644" width="25.7109375" customWidth="1"/>
    <col min="342" max="342" style="1644" width="33.7109375" customWidth="1"/>
    <col min="343" max="343" style="1644" width="25.7109375" customWidth="1"/>
    <col min="344" max="344" style="1644" width="33.7109375" customWidth="1"/>
    <col min="345" max="345" style="1644" width="25.7109375" customWidth="1"/>
    <col min="346" max="346" style="1644" width="33.7109375" customWidth="1"/>
    <col min="347" max="347" style="1644" width="25.7109375" customWidth="1"/>
    <col min="348" max="348" style="1644" width="33.7109375" customWidth="1"/>
    <col min="349" max="349" style="1644" width="25.7109375" customWidth="1"/>
    <col min="350" max="350" style="1644" width="33.7109375" customWidth="1"/>
    <col min="351" max="351" style="1644" width="25.7109375" customWidth="1"/>
    <col min="352" max="352" style="1644" width="33.7109375" customWidth="1"/>
    <col min="353" max="353" style="1644" width="25.7109375" customWidth="1"/>
    <col min="354" max="354" style="1644" width="33.7109375" customWidth="1"/>
    <col min="355" max="355" style="1644" width="25.7109375" customWidth="1"/>
    <col min="356" max="356" style="1644" width="33.7109375" customWidth="1"/>
    <col min="357" max="357" style="1644" width="25.7109375" customWidth="1"/>
    <col min="358" max="358" style="1644" width="33.7109375" customWidth="1"/>
    <col min="359" max="359" style="1644" width="25.7109375" customWidth="1"/>
    <col min="360" max="360" style="1644" width="33.7109375" customWidth="1"/>
    <col min="361" max="361" style="1644" width="25.7109375" customWidth="1"/>
    <col min="362" max="362" style="1644" width="33.7109375" customWidth="1"/>
    <col min="363" max="363" style="1644" width="25.7109375" customWidth="1"/>
    <col min="364" max="364" style="1644" width="33.7109375" customWidth="1"/>
    <col min="365" max="365" style="1644" width="25.7109375" customWidth="1"/>
    <col min="366" max="366" style="1644" width="33.7109375" customWidth="1"/>
    <col min="367" max="367" style="1644" width="25.7109375" customWidth="1"/>
    <col min="368" max="368" style="1644" width="33.7109375" customWidth="1"/>
    <col min="369" max="369" style="1644" width="25.7109375" customWidth="1"/>
    <col min="370" max="370" style="1644" width="33.7109375" customWidth="1"/>
    <col min="371" max="371" style="1644" width="25.7109375" customWidth="1"/>
    <col min="372" max="372" style="1644" width="33.7109375" customWidth="1"/>
    <col min="373" max="373" style="1644" width="25.7109375" customWidth="1"/>
    <col min="374" max="374" style="1644" width="33.7109375" customWidth="1"/>
    <col min="375" max="375" style="1644" width="25.7109375" customWidth="1"/>
    <col min="376" max="376" style="1644" width="33.7109375" customWidth="1"/>
    <col min="377" max="377" style="1644" width="25.7109375" customWidth="1"/>
    <col min="378" max="378" style="1644" width="33.7109375" customWidth="1"/>
    <col min="379" max="379" style="1644" width="25.7109375" customWidth="1"/>
    <col min="380" max="380" style="1644" width="33.7109375" customWidth="1"/>
    <col min="381" max="381" style="1644" width="25.7109375" customWidth="1"/>
    <col min="382" max="382" style="1644" width="33.7109375" customWidth="1"/>
    <col min="383" max="383" style="1375" width="93.00390625" customWidth="1"/>
    <col min="384" max="392" style="1644" width="10.00390625" customWidth="1"/>
    <col min="393" max="393" style="684" width="10.00390625" customWidth="1"/>
    <col min="394" max="394" style="1644" width="10.57421875" hidden="1"/>
  </cols>
  <sheetData>
    <row s="1375" customFormat="1" customHeight="1" ht="22.5" hidden="1">
      <c r="C1" s="681"/>
      <c r="G1" s="426">
        <v>4</v>
      </c>
      <c r="I1" s="426">
        <v>4</v>
      </c>
      <c r="K1" s="1375">
        <v>4</v>
      </c>
      <c r="L1" s="1375"/>
      <c r="M1" s="1375">
        <v>4</v>
      </c>
      <c r="N1" s="1375"/>
      <c r="O1" s="1375">
        <v>4</v>
      </c>
      <c r="P1" s="1375"/>
      <c r="Q1" s="1375">
        <v>4</v>
      </c>
      <c r="R1" s="1375"/>
      <c r="S1" s="1375">
        <v>4</v>
      </c>
      <c r="T1" s="1375"/>
      <c r="U1" s="1375">
        <v>4</v>
      </c>
      <c r="V1" s="1375"/>
      <c r="W1" s="1375">
        <v>4</v>
      </c>
      <c r="X1" s="1375"/>
      <c r="Y1" s="1375">
        <v>4</v>
      </c>
      <c r="Z1" s="1375"/>
      <c r="AA1" s="1375">
        <v>4</v>
      </c>
      <c r="AB1" s="1375"/>
      <c r="AC1" s="1375">
        <v>4</v>
      </c>
      <c r="AD1" s="1375"/>
      <c r="AE1" s="1375">
        <v>4</v>
      </c>
      <c r="AF1" s="1375"/>
      <c r="AG1" s="1375">
        <v>4</v>
      </c>
      <c r="AH1" s="1375"/>
      <c r="AI1" s="1375">
        <v>4</v>
      </c>
      <c r="AJ1" s="1375"/>
      <c r="AK1" s="1375">
        <v>4</v>
      </c>
      <c r="AL1" s="1375"/>
      <c r="AM1" s="1375">
        <v>4</v>
      </c>
      <c r="AN1" s="1375"/>
      <c r="AO1" s="1375">
        <v>4</v>
      </c>
      <c r="AP1" s="1375"/>
      <c r="AQ1" s="1375">
        <v>4</v>
      </c>
      <c r="AR1" s="1375"/>
      <c r="AS1" s="1375">
        <v>4</v>
      </c>
      <c r="AT1" s="1375"/>
      <c r="AU1" s="1375">
        <v>4</v>
      </c>
      <c r="AV1" s="1375"/>
      <c r="AW1" s="1375">
        <v>4</v>
      </c>
      <c r="AX1" s="1375"/>
      <c r="AY1" s="1375">
        <v>4</v>
      </c>
      <c r="AZ1" s="1375"/>
      <c r="BA1" s="1375">
        <v>4</v>
      </c>
      <c r="BB1" s="1375"/>
      <c r="BC1" s="1375">
        <v>4</v>
      </c>
      <c r="BD1" s="1375"/>
      <c r="BE1" s="1375">
        <v>4</v>
      </c>
      <c r="BF1" s="1375"/>
      <c r="BG1" s="1375">
        <v>4</v>
      </c>
      <c r="BH1" s="1375"/>
      <c r="BI1" s="1375">
        <v>4</v>
      </c>
      <c r="BJ1" s="1375"/>
      <c r="BK1" s="1375">
        <v>4</v>
      </c>
      <c r="BL1" s="1375"/>
      <c r="BM1" s="1375">
        <v>4</v>
      </c>
      <c r="BN1" s="1375"/>
      <c r="BO1" s="1375">
        <v>4</v>
      </c>
      <c r="BP1" s="1375"/>
      <c r="BQ1" s="1375">
        <v>4</v>
      </c>
      <c r="BR1" s="1375"/>
      <c r="BS1" s="1375">
        <v>4</v>
      </c>
      <c r="BT1" s="1375"/>
      <c r="BU1" s="1375">
        <v>4</v>
      </c>
      <c r="BV1" s="1375"/>
      <c r="BW1" s="1375">
        <v>4</v>
      </c>
      <c r="BX1" s="1375"/>
      <c r="BY1" s="1375">
        <v>4</v>
      </c>
      <c r="BZ1" s="1375"/>
      <c r="CA1" s="1375">
        <v>4</v>
      </c>
      <c r="CB1" s="1375"/>
      <c r="CC1" s="1375">
        <v>4</v>
      </c>
      <c r="CD1" s="1375"/>
      <c r="CE1" s="1375">
        <v>4</v>
      </c>
      <c r="CF1" s="1375"/>
      <c r="CG1" s="1375">
        <v>4</v>
      </c>
      <c r="CH1" s="1375"/>
      <c r="CI1" s="1375">
        <v>4</v>
      </c>
      <c r="CJ1" s="1375"/>
      <c r="CK1" s="1375">
        <v>4</v>
      </c>
      <c r="CL1" s="1375"/>
      <c r="CM1" s="1375">
        <v>4</v>
      </c>
      <c r="CN1" s="1375"/>
      <c r="CO1" s="1375">
        <v>4</v>
      </c>
      <c r="CP1" s="1375"/>
      <c r="CQ1" s="1375">
        <v>4</v>
      </c>
      <c r="CR1" s="1375"/>
      <c r="CS1" s="1375">
        <v>4</v>
      </c>
      <c r="CT1" s="1375"/>
      <c r="CU1" s="1375">
        <v>4</v>
      </c>
      <c r="CV1" s="1375"/>
      <c r="CW1" s="1375">
        <v>4</v>
      </c>
      <c r="CX1" s="1375"/>
      <c r="CY1" s="1375">
        <v>4</v>
      </c>
      <c r="CZ1" s="1375"/>
      <c r="DA1" s="1375">
        <v>4</v>
      </c>
      <c r="DB1" s="1375"/>
      <c r="DC1" s="1375">
        <v>4</v>
      </c>
      <c r="DD1" s="1375"/>
      <c r="DE1" s="1375">
        <v>4</v>
      </c>
      <c r="DF1" s="1375"/>
      <c r="DG1" s="1375">
        <v>4</v>
      </c>
      <c r="DH1" s="1375"/>
      <c r="DI1" s="1375">
        <v>4</v>
      </c>
      <c r="DJ1" s="1375"/>
      <c r="DK1" s="1375">
        <v>4</v>
      </c>
      <c r="DL1" s="1375"/>
      <c r="DM1" s="1375">
        <v>4</v>
      </c>
      <c r="DN1" s="1375"/>
      <c r="DO1" s="1375">
        <v>4</v>
      </c>
      <c r="DP1" s="1375"/>
      <c r="DQ1" s="1375">
        <v>4</v>
      </c>
      <c r="DR1" s="1375"/>
      <c r="DS1" s="1375">
        <v>4</v>
      </c>
      <c r="DT1" s="1375"/>
      <c r="DU1" s="1375">
        <v>4</v>
      </c>
      <c r="DV1" s="1375"/>
      <c r="DW1" s="1375">
        <v>4</v>
      </c>
      <c r="DX1" s="1375"/>
      <c r="DY1" s="1375">
        <v>4</v>
      </c>
      <c r="DZ1" s="1375"/>
      <c r="EA1" s="1375">
        <v>4</v>
      </c>
      <c r="EB1" s="1375"/>
      <c r="EC1" s="1375">
        <v>4</v>
      </c>
      <c r="ED1" s="1375"/>
      <c r="EE1" s="1375">
        <v>4</v>
      </c>
      <c r="EF1" s="1375"/>
      <c r="EG1" s="1375">
        <v>4</v>
      </c>
      <c r="EH1" s="1375"/>
      <c r="EI1" s="1375">
        <v>4</v>
      </c>
      <c r="EJ1" s="1375"/>
      <c r="EK1" s="1375">
        <v>4</v>
      </c>
      <c r="EL1" s="1375"/>
      <c r="EM1" s="1375">
        <v>4</v>
      </c>
      <c r="EN1" s="1375"/>
      <c r="EO1" s="1375">
        <v>4</v>
      </c>
      <c r="EP1" s="1375"/>
      <c r="EQ1" s="1375">
        <v>4</v>
      </c>
      <c r="ER1" s="1375"/>
      <c r="ES1" s="1375">
        <v>4</v>
      </c>
      <c r="ET1" s="1375"/>
      <c r="EU1" s="1375">
        <v>4</v>
      </c>
      <c r="EV1" s="1375"/>
      <c r="EW1" s="1375">
        <v>4</v>
      </c>
      <c r="EX1" s="1375"/>
      <c r="EY1" s="1375">
        <v>4</v>
      </c>
      <c r="EZ1" s="1375"/>
      <c r="FA1" s="1375">
        <v>4</v>
      </c>
      <c r="FB1" s="1375"/>
      <c r="FC1" s="1375">
        <v>4</v>
      </c>
      <c r="FD1" s="1375"/>
      <c r="FE1" s="1375">
        <v>4</v>
      </c>
      <c r="FF1" s="1375"/>
      <c r="FG1" s="1375">
        <v>4</v>
      </c>
      <c r="FH1" s="1375"/>
      <c r="FI1" s="1375">
        <v>4</v>
      </c>
      <c r="FJ1" s="1375"/>
      <c r="FK1" s="1375">
        <v>4</v>
      </c>
      <c r="FL1" s="1375"/>
      <c r="FM1" s="1375">
        <v>4</v>
      </c>
      <c r="FN1" s="1375"/>
      <c r="FO1" s="1375">
        <v>4</v>
      </c>
      <c r="FP1" s="1375"/>
      <c r="FQ1" s="1375">
        <v>4</v>
      </c>
      <c r="FR1" s="1375"/>
      <c r="FS1" s="1375">
        <v>4</v>
      </c>
      <c r="FT1" s="1375"/>
      <c r="FU1" s="1375">
        <v>4</v>
      </c>
      <c r="FV1" s="1375"/>
      <c r="FW1" s="1375">
        <v>4</v>
      </c>
      <c r="FX1" s="1375"/>
      <c r="FY1" s="1375">
        <v>4</v>
      </c>
      <c r="FZ1" s="1375"/>
      <c r="GA1" s="1375">
        <v>4</v>
      </c>
      <c r="GB1" s="1375"/>
      <c r="GC1" s="1375">
        <v>4</v>
      </c>
      <c r="GD1" s="1375"/>
      <c r="GE1" s="1375">
        <v>4</v>
      </c>
      <c r="GF1" s="1375"/>
      <c r="GG1" s="1375">
        <v>4</v>
      </c>
      <c r="GH1" s="1375"/>
      <c r="GI1" s="1375">
        <v>4</v>
      </c>
      <c r="GJ1" s="1375"/>
      <c r="GK1" s="1375">
        <v>4</v>
      </c>
      <c r="GL1" s="1375"/>
      <c r="GM1" s="1375">
        <v>4</v>
      </c>
      <c r="GN1" s="1375"/>
      <c r="GO1" s="1375">
        <v>4</v>
      </c>
      <c r="GP1" s="1375"/>
      <c r="GQ1" s="1375">
        <v>4</v>
      </c>
      <c r="GR1" s="1375"/>
      <c r="GS1" s="1375">
        <v>4</v>
      </c>
      <c r="GT1" s="1375"/>
      <c r="GU1" s="1375">
        <v>4</v>
      </c>
      <c r="GV1" s="1375"/>
      <c r="GW1" s="1375">
        <v>4</v>
      </c>
      <c r="GX1" s="1375"/>
      <c r="GY1" s="1375">
        <v>4</v>
      </c>
      <c r="GZ1" s="1375"/>
      <c r="HA1" s="1375">
        <v>4</v>
      </c>
      <c r="HB1" s="1375"/>
      <c r="HC1" s="1375">
        <v>4</v>
      </c>
      <c r="HD1" s="1375"/>
      <c r="HE1" s="1375">
        <v>4</v>
      </c>
      <c r="HF1" s="1375"/>
      <c r="HG1" s="1375">
        <v>4</v>
      </c>
      <c r="HH1" s="1375"/>
      <c r="HI1" s="1375">
        <v>4</v>
      </c>
      <c r="HJ1" s="1375"/>
      <c r="HK1" s="1375">
        <v>4</v>
      </c>
      <c r="HL1" s="1375"/>
      <c r="HM1" s="1375">
        <v>4</v>
      </c>
      <c r="HN1" s="1375"/>
      <c r="HO1" s="1375">
        <v>4</v>
      </c>
      <c r="HP1" s="1375"/>
      <c r="HQ1" s="1375">
        <v>4</v>
      </c>
      <c r="HR1" s="1375"/>
      <c r="HS1" s="1375">
        <v>4</v>
      </c>
      <c r="HT1" s="1375"/>
      <c r="HU1" s="1375">
        <v>4</v>
      </c>
      <c r="HV1" s="1375"/>
      <c r="HW1" s="1375">
        <v>4</v>
      </c>
      <c r="HX1" s="1375"/>
      <c r="HY1" s="1375">
        <v>4</v>
      </c>
      <c r="HZ1" s="1375"/>
      <c r="IA1" s="1375">
        <v>4</v>
      </c>
      <c r="IB1" s="1375"/>
      <c r="IC1" s="1375">
        <v>4</v>
      </c>
      <c r="ID1" s="1375"/>
      <c r="IE1" s="1375">
        <v>4</v>
      </c>
      <c r="IF1" s="1375"/>
      <c r="IG1" s="1375">
        <v>4</v>
      </c>
      <c r="IH1" s="1375"/>
      <c r="II1" s="1375">
        <v>4</v>
      </c>
      <c r="IJ1" s="1375"/>
      <c r="IK1" s="1375">
        <v>4</v>
      </c>
      <c r="IL1" s="1375"/>
      <c r="IM1" s="1375">
        <v>4</v>
      </c>
      <c r="IN1" s="1375"/>
      <c r="IO1" s="1375">
        <v>4</v>
      </c>
      <c r="IP1" s="1375"/>
      <c r="IQ1" s="1375">
        <v>4</v>
      </c>
      <c r="IR1" s="1375"/>
      <c r="IS1" s="1375">
        <v>4</v>
      </c>
      <c r="IT1" s="1375"/>
      <c r="IU1" s="1375">
        <v>4</v>
      </c>
      <c r="IV1" s="1375"/>
      <c r="IW1" s="1375">
        <v>4</v>
      </c>
      <c r="IX1" s="1375"/>
      <c r="IY1" s="1375">
        <v>4</v>
      </c>
      <c r="IZ1" s="1375"/>
      <c r="JA1" s="1375">
        <v>4</v>
      </c>
      <c r="JB1" s="1375"/>
      <c r="JC1" s="1375">
        <v>4</v>
      </c>
      <c r="JD1" s="1375"/>
      <c r="JE1" s="1375">
        <v>4</v>
      </c>
      <c r="JF1" s="1375"/>
      <c r="JG1" s="1375">
        <v>4</v>
      </c>
      <c r="JH1" s="1375"/>
      <c r="JI1" s="1375">
        <v>4</v>
      </c>
      <c r="JJ1" s="1375"/>
      <c r="JK1" s="1375">
        <v>4</v>
      </c>
      <c r="JL1" s="1375"/>
      <c r="JM1" s="1375">
        <v>4</v>
      </c>
      <c r="JN1" s="1375"/>
      <c r="JO1" s="1375">
        <v>4</v>
      </c>
      <c r="JP1" s="1375"/>
      <c r="JQ1" s="1375">
        <v>4</v>
      </c>
      <c r="JR1" s="1375"/>
      <c r="JS1" s="1375">
        <v>4</v>
      </c>
      <c r="JT1" s="1375"/>
      <c r="JU1" s="1375">
        <v>4</v>
      </c>
      <c r="JV1" s="1375"/>
      <c r="JW1" s="1375">
        <v>4</v>
      </c>
      <c r="JX1" s="1375"/>
      <c r="JY1" s="1375">
        <v>4</v>
      </c>
      <c r="JZ1" s="1375"/>
      <c r="KA1" s="1375">
        <v>4</v>
      </c>
      <c r="KB1" s="1375"/>
      <c r="KC1" s="1375">
        <v>4</v>
      </c>
      <c r="KD1" s="1375"/>
      <c r="KE1" s="1375">
        <v>4</v>
      </c>
      <c r="KF1" s="1375"/>
      <c r="KG1" s="1375">
        <v>4</v>
      </c>
      <c r="KH1" s="1375"/>
      <c r="KI1" s="1375">
        <v>4</v>
      </c>
      <c r="KJ1" s="1375"/>
      <c r="KK1" s="1375">
        <v>4</v>
      </c>
      <c r="KL1" s="1375"/>
      <c r="KM1" s="1375">
        <v>4</v>
      </c>
      <c r="KN1" s="1375"/>
      <c r="KO1" s="1375">
        <v>4</v>
      </c>
      <c r="KP1" s="1375"/>
      <c r="KQ1" s="1375">
        <v>4</v>
      </c>
      <c r="KR1" s="1375"/>
      <c r="KS1" s="1375">
        <v>4</v>
      </c>
      <c r="KT1" s="1375"/>
      <c r="KU1" s="1375">
        <v>4</v>
      </c>
      <c r="KV1" s="1375"/>
      <c r="KW1" s="1375">
        <v>4</v>
      </c>
      <c r="KX1" s="1375"/>
      <c r="KY1" s="1375">
        <v>4</v>
      </c>
      <c r="KZ1" s="1375"/>
      <c r="LA1" s="1375">
        <v>4</v>
      </c>
      <c r="LB1" s="1375"/>
      <c r="LC1" s="1375">
        <v>4</v>
      </c>
      <c r="LD1" s="1375"/>
      <c r="LE1" s="1375">
        <v>4</v>
      </c>
      <c r="LF1" s="1375"/>
      <c r="LG1" s="1375">
        <v>4</v>
      </c>
      <c r="LH1" s="1375"/>
      <c r="LI1" s="1375">
        <v>4</v>
      </c>
      <c r="LJ1" s="1375"/>
      <c r="LK1" s="1375">
        <v>4</v>
      </c>
      <c r="LL1" s="1375"/>
      <c r="LM1" s="1375">
        <v>4</v>
      </c>
      <c r="LN1" s="1375"/>
      <c r="LO1" s="1375">
        <v>4</v>
      </c>
      <c r="LP1" s="1375"/>
      <c r="LQ1" s="1375">
        <v>4</v>
      </c>
      <c r="LR1" s="1375"/>
      <c r="LS1" s="1375">
        <v>4</v>
      </c>
      <c r="LT1" s="1375"/>
      <c r="LU1" s="1375">
        <v>4</v>
      </c>
      <c r="LV1" s="1375"/>
      <c r="LW1" s="1375">
        <v>4</v>
      </c>
      <c r="LX1" s="1375"/>
      <c r="LY1" s="1375">
        <v>4</v>
      </c>
      <c r="LZ1" s="1375"/>
      <c r="MA1" s="1375">
        <v>4</v>
      </c>
      <c r="MB1" s="1375"/>
      <c r="MC1" s="1375">
        <v>4</v>
      </c>
      <c r="MD1" s="1375"/>
      <c r="ME1" s="1375">
        <v>4</v>
      </c>
      <c r="MF1" s="1375"/>
      <c r="MG1" s="1375">
        <v>4</v>
      </c>
      <c r="MH1" s="1375"/>
      <c r="MI1" s="1375">
        <v>4</v>
      </c>
      <c r="MJ1" s="1375"/>
      <c r="MK1" s="1375">
        <v>4</v>
      </c>
      <c r="ML1" s="1375"/>
      <c r="MM1" s="1375">
        <v>4</v>
      </c>
      <c r="MN1" s="1375"/>
      <c r="MO1" s="1375">
        <v>4</v>
      </c>
      <c r="MP1" s="1375"/>
      <c r="MQ1" s="1375">
        <v>4</v>
      </c>
      <c r="MR1" s="1375"/>
      <c r="MS1" s="1375">
        <v>4</v>
      </c>
      <c r="MT1" s="1375"/>
      <c r="MU1" s="1375">
        <v>4</v>
      </c>
      <c r="MV1" s="1375"/>
      <c r="MW1" s="1375">
        <v>4</v>
      </c>
      <c r="MX1" s="1375"/>
      <c r="MY1" s="1375">
        <v>4</v>
      </c>
      <c r="MZ1" s="1375"/>
      <c r="NA1" s="1375">
        <v>4</v>
      </c>
      <c r="NB1" s="1375"/>
      <c r="NC1" s="1375">
        <v>4</v>
      </c>
      <c r="ND1" s="1375"/>
      <c r="NE1" s="1375">
        <v>4</v>
      </c>
      <c r="NF1" s="1375"/>
      <c r="NG1" s="1375">
        <v>4</v>
      </c>
      <c r="NH1" s="1375"/>
      <c r="NI1" s="1375">
        <v>4</v>
      </c>
      <c r="NJ1" s="1375"/>
      <c r="NK1" s="1375">
        <v>4</v>
      </c>
      <c r="NL1" s="1375"/>
      <c r="NM1" s="1375">
        <v>4</v>
      </c>
      <c r="NN1" s="1375"/>
      <c r="NO1" s="1375">
        <v>4</v>
      </c>
      <c r="NP1" s="1375"/>
      <c r="NQ1" s="1375">
        <v>4</v>
      </c>
      <c r="NR1" s="1375"/>
      <c r="OC1" s="429"/>
      <c r="OD1" s="426" t="s">
        <v>14</v>
      </c>
    </row>
    <row s="1375" customFormat="1" customHeight="1" ht="15" hidden="1">
      <c r="C2" s="681"/>
      <c r="K2" s="1375"/>
      <c r="L2" s="1375"/>
      <c r="M2" s="1375"/>
      <c r="N2" s="1375"/>
      <c r="O2" s="1375"/>
      <c r="P2" s="1375"/>
      <c r="Q2" s="1375"/>
      <c r="R2" s="1375"/>
      <c r="S2" s="1375"/>
      <c r="T2" s="1375"/>
      <c r="U2" s="1375"/>
      <c r="V2" s="1375"/>
      <c r="W2" s="1375"/>
      <c r="X2" s="1375"/>
      <c r="Y2" s="1375"/>
      <c r="Z2" s="1375"/>
      <c r="AA2" s="1375"/>
      <c r="AB2" s="1375"/>
      <c r="AC2" s="1375"/>
      <c r="AD2" s="1375"/>
      <c r="AE2" s="1375"/>
      <c r="AF2" s="1375"/>
      <c r="AG2" s="1375"/>
      <c r="AH2" s="1375"/>
      <c r="AI2" s="1375"/>
      <c r="AJ2" s="1375"/>
      <c r="AK2" s="1375"/>
      <c r="AL2" s="1375"/>
      <c r="AM2" s="1375"/>
      <c r="AN2" s="1375"/>
      <c r="AO2" s="1375"/>
      <c r="AP2" s="1375"/>
      <c r="AQ2" s="1375"/>
      <c r="AR2" s="1375"/>
      <c r="AS2" s="1375"/>
      <c r="AT2" s="1375"/>
      <c r="AU2" s="1375"/>
      <c r="AV2" s="1375"/>
      <c r="AW2" s="1375"/>
      <c r="AX2" s="1375"/>
      <c r="AY2" s="1375"/>
      <c r="AZ2" s="1375"/>
      <c r="BA2" s="1375"/>
      <c r="BB2" s="1375"/>
      <c r="BC2" s="1375"/>
      <c r="BD2" s="1375"/>
      <c r="BE2" s="1375"/>
      <c r="BF2" s="1375"/>
      <c r="BG2" s="1375"/>
      <c r="BH2" s="1375"/>
      <c r="BI2" s="1375"/>
      <c r="BJ2" s="1375"/>
      <c r="BK2" s="1375"/>
      <c r="BL2" s="1375"/>
      <c r="BM2" s="1375"/>
      <c r="BN2" s="1375"/>
      <c r="BO2" s="1375"/>
      <c r="BP2" s="1375"/>
      <c r="BQ2" s="1375"/>
      <c r="BR2" s="1375"/>
      <c r="BS2" s="1375"/>
      <c r="BT2" s="1375"/>
      <c r="BU2" s="1375"/>
      <c r="BV2" s="1375"/>
      <c r="BW2" s="1375"/>
      <c r="BX2" s="1375"/>
      <c r="BY2" s="1375"/>
      <c r="BZ2" s="1375"/>
      <c r="CA2" s="1375"/>
      <c r="CB2" s="1375"/>
      <c r="CC2" s="1375"/>
      <c r="CD2" s="1375"/>
      <c r="CE2" s="1375"/>
      <c r="CF2" s="1375"/>
      <c r="CG2" s="1375"/>
      <c r="CH2" s="1375"/>
      <c r="CI2" s="1375"/>
      <c r="CJ2" s="1375"/>
      <c r="CK2" s="1375"/>
      <c r="CL2" s="1375"/>
      <c r="CM2" s="1375"/>
      <c r="CN2" s="1375"/>
      <c r="CO2" s="1375"/>
      <c r="CP2" s="1375"/>
      <c r="CQ2" s="1375"/>
      <c r="CR2" s="1375"/>
      <c r="CS2" s="1375"/>
      <c r="CT2" s="1375"/>
      <c r="CU2" s="1375"/>
      <c r="CV2" s="1375"/>
      <c r="CW2" s="1375"/>
      <c r="CX2" s="1375"/>
      <c r="CY2" s="1375"/>
      <c r="CZ2" s="1375"/>
      <c r="DA2" s="1375"/>
      <c r="DB2" s="1375"/>
      <c r="DC2" s="1375"/>
      <c r="DD2" s="1375"/>
      <c r="DE2" s="1375"/>
      <c r="DF2" s="1375"/>
      <c r="DG2" s="1375"/>
      <c r="DH2" s="1375"/>
      <c r="DI2" s="1375"/>
      <c r="DJ2" s="1375"/>
      <c r="DK2" s="1375"/>
      <c r="DL2" s="1375"/>
      <c r="DM2" s="1375"/>
      <c r="DN2" s="1375"/>
      <c r="DO2" s="1375"/>
      <c r="DP2" s="1375"/>
      <c r="DQ2" s="1375"/>
      <c r="DR2" s="1375"/>
      <c r="DS2" s="1375"/>
      <c r="DT2" s="1375"/>
      <c r="DU2" s="1375"/>
      <c r="DV2" s="1375"/>
      <c r="DW2" s="1375"/>
      <c r="DX2" s="1375"/>
      <c r="DY2" s="1375"/>
      <c r="DZ2" s="1375"/>
      <c r="EA2" s="1375"/>
      <c r="EB2" s="1375"/>
      <c r="EC2" s="1375"/>
      <c r="ED2" s="1375"/>
      <c r="EE2" s="1375"/>
      <c r="EF2" s="1375"/>
      <c r="EG2" s="1375"/>
      <c r="EH2" s="1375"/>
      <c r="EI2" s="1375"/>
      <c r="EJ2" s="1375"/>
      <c r="EK2" s="1375"/>
      <c r="EL2" s="1375"/>
      <c r="EM2" s="1375"/>
      <c r="EN2" s="1375"/>
      <c r="EO2" s="1375"/>
      <c r="EP2" s="1375"/>
      <c r="EQ2" s="1375"/>
      <c r="ER2" s="1375"/>
      <c r="ES2" s="1375"/>
      <c r="ET2" s="1375"/>
      <c r="EU2" s="1375"/>
      <c r="EV2" s="1375"/>
      <c r="EW2" s="1375"/>
      <c r="EX2" s="1375"/>
      <c r="EY2" s="1375"/>
      <c r="EZ2" s="1375"/>
      <c r="FA2" s="1375"/>
      <c r="FB2" s="1375"/>
      <c r="FC2" s="1375"/>
      <c r="FD2" s="1375"/>
      <c r="FE2" s="1375"/>
      <c r="FF2" s="1375"/>
      <c r="FG2" s="1375"/>
      <c r="FH2" s="1375"/>
      <c r="FI2" s="1375"/>
      <c r="FJ2" s="1375"/>
      <c r="FK2" s="1375"/>
      <c r="FL2" s="1375"/>
      <c r="FM2" s="1375"/>
      <c r="FN2" s="1375"/>
      <c r="FO2" s="1375"/>
      <c r="FP2" s="1375"/>
      <c r="FQ2" s="1375"/>
      <c r="FR2" s="1375"/>
      <c r="FS2" s="1375"/>
      <c r="FT2" s="1375"/>
      <c r="FU2" s="1375"/>
      <c r="FV2" s="1375"/>
      <c r="FW2" s="1375"/>
      <c r="FX2" s="1375"/>
      <c r="FY2" s="1375"/>
      <c r="FZ2" s="1375"/>
      <c r="GA2" s="1375"/>
      <c r="GB2" s="1375"/>
      <c r="GC2" s="1375"/>
      <c r="GD2" s="1375"/>
      <c r="GE2" s="1375"/>
      <c r="GF2" s="1375"/>
      <c r="GG2" s="1375"/>
      <c r="GH2" s="1375"/>
      <c r="GI2" s="1375"/>
      <c r="GJ2" s="1375"/>
      <c r="GK2" s="1375"/>
      <c r="GL2" s="1375"/>
      <c r="GM2" s="1375"/>
      <c r="GN2" s="1375"/>
      <c r="GO2" s="1375"/>
      <c r="GP2" s="1375"/>
      <c r="GQ2" s="1375"/>
      <c r="GR2" s="1375"/>
      <c r="GS2" s="1375"/>
      <c r="GT2" s="1375"/>
      <c r="GU2" s="1375"/>
      <c r="GV2" s="1375"/>
      <c r="GW2" s="1375"/>
      <c r="GX2" s="1375"/>
      <c r="GY2" s="1375"/>
      <c r="GZ2" s="1375"/>
      <c r="HA2" s="1375"/>
      <c r="HB2" s="1375"/>
      <c r="HC2" s="1375"/>
      <c r="HD2" s="1375"/>
      <c r="HE2" s="1375"/>
      <c r="HF2" s="1375"/>
      <c r="HG2" s="1375"/>
      <c r="HH2" s="1375"/>
      <c r="HI2" s="1375"/>
      <c r="HJ2" s="1375"/>
      <c r="HK2" s="1375"/>
      <c r="HL2" s="1375"/>
      <c r="HM2" s="1375"/>
      <c r="HN2" s="1375"/>
      <c r="HO2" s="1375"/>
      <c r="HP2" s="1375"/>
      <c r="HQ2" s="1375"/>
      <c r="HR2" s="1375"/>
      <c r="HS2" s="1375"/>
      <c r="HT2" s="1375"/>
      <c r="HU2" s="1375"/>
      <c r="HV2" s="1375"/>
      <c r="HW2" s="1375"/>
      <c r="HX2" s="1375"/>
      <c r="HY2" s="1375"/>
      <c r="HZ2" s="1375"/>
      <c r="IA2" s="1375"/>
      <c r="IB2" s="1375"/>
      <c r="IC2" s="1375"/>
      <c r="ID2" s="1375"/>
      <c r="IE2" s="1375"/>
      <c r="IF2" s="1375"/>
      <c r="IG2" s="1375"/>
      <c r="IH2" s="1375"/>
      <c r="II2" s="1375"/>
      <c r="IJ2" s="1375"/>
      <c r="IK2" s="1375"/>
      <c r="IL2" s="1375"/>
      <c r="IM2" s="1375"/>
      <c r="IN2" s="1375"/>
      <c r="IO2" s="1375"/>
      <c r="IP2" s="1375"/>
      <c r="IQ2" s="1375"/>
      <c r="IR2" s="1375"/>
      <c r="IS2" s="1375"/>
      <c r="IT2" s="1375"/>
      <c r="IU2" s="1375"/>
      <c r="IV2" s="1375"/>
      <c r="IW2" s="1375"/>
      <c r="IX2" s="1375"/>
      <c r="IY2" s="1375"/>
      <c r="IZ2" s="1375"/>
      <c r="JA2" s="1375"/>
      <c r="JB2" s="1375"/>
      <c r="JC2" s="1375"/>
      <c r="JD2" s="1375"/>
      <c r="JE2" s="1375"/>
      <c r="JF2" s="1375"/>
      <c r="JG2" s="1375"/>
      <c r="JH2" s="1375"/>
      <c r="JI2" s="1375"/>
      <c r="JJ2" s="1375"/>
      <c r="JK2" s="1375"/>
      <c r="JL2" s="1375"/>
      <c r="JM2" s="1375"/>
      <c r="JN2" s="1375"/>
      <c r="JO2" s="1375"/>
      <c r="JP2" s="1375"/>
      <c r="JQ2" s="1375"/>
      <c r="JR2" s="1375"/>
      <c r="JS2" s="1375"/>
      <c r="JT2" s="1375"/>
      <c r="JU2" s="1375"/>
      <c r="JV2" s="1375"/>
      <c r="JW2" s="1375"/>
      <c r="JX2" s="1375"/>
      <c r="JY2" s="1375"/>
      <c r="JZ2" s="1375"/>
      <c r="KA2" s="1375"/>
      <c r="KB2" s="1375"/>
      <c r="KC2" s="1375"/>
      <c r="KD2" s="1375"/>
      <c r="KE2" s="1375"/>
      <c r="KF2" s="1375"/>
      <c r="KG2" s="1375"/>
      <c r="KH2" s="1375"/>
      <c r="KI2" s="1375"/>
      <c r="KJ2" s="1375"/>
      <c r="KK2" s="1375"/>
      <c r="KL2" s="1375"/>
      <c r="KM2" s="1375"/>
      <c r="KN2" s="1375"/>
      <c r="KO2" s="1375"/>
      <c r="KP2" s="1375"/>
      <c r="KQ2" s="1375"/>
      <c r="KR2" s="1375"/>
      <c r="KS2" s="1375"/>
      <c r="KT2" s="1375"/>
      <c r="KU2" s="1375"/>
      <c r="KV2" s="1375"/>
      <c r="KW2" s="1375"/>
      <c r="KX2" s="1375"/>
      <c r="KY2" s="1375"/>
      <c r="KZ2" s="1375"/>
      <c r="LA2" s="1375"/>
      <c r="LB2" s="1375"/>
      <c r="LC2" s="1375"/>
      <c r="LD2" s="1375"/>
      <c r="LE2" s="1375"/>
      <c r="LF2" s="1375"/>
      <c r="LG2" s="1375"/>
      <c r="LH2" s="1375"/>
      <c r="LI2" s="1375"/>
      <c r="LJ2" s="1375"/>
      <c r="LK2" s="1375"/>
      <c r="LL2" s="1375"/>
      <c r="LM2" s="1375"/>
      <c r="LN2" s="1375"/>
      <c r="LO2" s="1375"/>
      <c r="LP2" s="1375"/>
      <c r="LQ2" s="1375"/>
      <c r="LR2" s="1375"/>
      <c r="LS2" s="1375"/>
      <c r="LT2" s="1375"/>
      <c r="LU2" s="1375"/>
      <c r="LV2" s="1375"/>
      <c r="LW2" s="1375"/>
      <c r="LX2" s="1375"/>
      <c r="LY2" s="1375"/>
      <c r="LZ2" s="1375"/>
      <c r="MA2" s="1375"/>
      <c r="MB2" s="1375"/>
      <c r="MC2" s="1375"/>
      <c r="MD2" s="1375"/>
      <c r="ME2" s="1375"/>
      <c r="MF2" s="1375"/>
      <c r="MG2" s="1375"/>
      <c r="MH2" s="1375"/>
      <c r="MI2" s="1375"/>
      <c r="MJ2" s="1375"/>
      <c r="MK2" s="1375"/>
      <c r="ML2" s="1375"/>
      <c r="MM2" s="1375"/>
      <c r="MN2" s="1375"/>
      <c r="MO2" s="1375"/>
      <c r="MP2" s="1375"/>
      <c r="MQ2" s="1375"/>
      <c r="MR2" s="1375"/>
      <c r="MS2" s="1375"/>
      <c r="MT2" s="1375"/>
      <c r="MU2" s="1375"/>
      <c r="MV2" s="1375"/>
      <c r="MW2" s="1375"/>
      <c r="MX2" s="1375"/>
      <c r="MY2" s="1375"/>
      <c r="MZ2" s="1375"/>
      <c r="NA2" s="1375"/>
      <c r="NB2" s="1375"/>
      <c r="NC2" s="1375"/>
      <c r="ND2" s="1375"/>
      <c r="NE2" s="1375"/>
      <c r="NF2" s="1375"/>
      <c r="NG2" s="1375"/>
      <c r="NH2" s="1375"/>
      <c r="NI2" s="1375"/>
      <c r="NJ2" s="1375"/>
      <c r="NK2" s="1375"/>
      <c r="NL2" s="1375"/>
      <c r="NM2" s="1375"/>
      <c r="NN2" s="1375"/>
      <c r="NO2" s="1375"/>
      <c r="NP2" s="1375"/>
      <c r="NQ2" s="1375"/>
      <c r="NR2" s="1375"/>
      <c r="OC2" s="429"/>
      <c r="OD2" s="426">
        <v>0</v>
      </c>
    </row>
    <row customHeight="1" ht="22.5" hidden="1">
      <c r="A3" s="514"/>
      <c r="B3" s="2406"/>
      <c r="C3" s="2407" t="s">
        <v>104</v>
      </c>
      <c r="D3" s="698" t="str">
        <f>B3&amp;".1"</f>
        <v>.1</v>
      </c>
      <c r="E3" s="699" t="s">
        <v>1594</v>
      </c>
      <c r="F3" s="700" t="s">
        <v>779</v>
      </c>
      <c r="G3" s="695"/>
      <c r="H3" s="410"/>
      <c r="I3" s="695"/>
      <c r="J3" s="410"/>
      <c r="K3" s="2362"/>
      <c r="L3" s="827"/>
      <c r="M3" s="2362"/>
      <c r="N3" s="827"/>
      <c r="O3" s="2362"/>
      <c r="P3" s="827"/>
      <c r="Q3" s="2362"/>
      <c r="R3" s="827"/>
      <c r="S3" s="2362"/>
      <c r="T3" s="827"/>
      <c r="U3" s="2362"/>
      <c r="V3" s="827"/>
      <c r="W3" s="2362"/>
      <c r="X3" s="827"/>
      <c r="Y3" s="2362"/>
      <c r="Z3" s="827"/>
      <c r="AA3" s="2362"/>
      <c r="AB3" s="827"/>
      <c r="AC3" s="2362"/>
      <c r="AD3" s="827"/>
      <c r="AE3" s="2362"/>
      <c r="AF3" s="827"/>
      <c r="AG3" s="2362"/>
      <c r="AH3" s="827"/>
      <c r="AI3" s="2362"/>
      <c r="AJ3" s="827"/>
      <c r="AK3" s="2362"/>
      <c r="AL3" s="827"/>
      <c r="AM3" s="2362"/>
      <c r="AN3" s="827"/>
      <c r="AO3" s="2362"/>
      <c r="AP3" s="827"/>
      <c r="AQ3" s="2362"/>
      <c r="AR3" s="827"/>
      <c r="AS3" s="2362"/>
      <c r="AT3" s="827"/>
      <c r="AU3" s="2362"/>
      <c r="AV3" s="827"/>
      <c r="AW3" s="2362"/>
      <c r="AX3" s="827"/>
      <c r="AY3" s="2362"/>
      <c r="AZ3" s="827"/>
      <c r="BA3" s="2362"/>
      <c r="BB3" s="827"/>
      <c r="BC3" s="2362"/>
      <c r="BD3" s="827"/>
      <c r="BE3" s="2362"/>
      <c r="BF3" s="827"/>
      <c r="BG3" s="2362"/>
      <c r="BH3" s="827"/>
      <c r="BI3" s="2362"/>
      <c r="BJ3" s="827"/>
      <c r="BK3" s="2362"/>
      <c r="BL3" s="827"/>
      <c r="BM3" s="2362"/>
      <c r="BN3" s="827"/>
      <c r="BO3" s="2362"/>
      <c r="BP3" s="827"/>
      <c r="BQ3" s="2362"/>
      <c r="BR3" s="827"/>
      <c r="BS3" s="2362"/>
      <c r="BT3" s="827"/>
      <c r="BU3" s="2362"/>
      <c r="BV3" s="827"/>
      <c r="BW3" s="2362"/>
      <c r="BX3" s="827"/>
      <c r="BY3" s="2362"/>
      <c r="BZ3" s="827"/>
      <c r="CA3" s="2362"/>
      <c r="CB3" s="827"/>
      <c r="CC3" s="2362"/>
      <c r="CD3" s="827"/>
      <c r="CE3" s="2362"/>
      <c r="CF3" s="827"/>
      <c r="CG3" s="2362"/>
      <c r="CH3" s="827"/>
      <c r="CI3" s="2362"/>
      <c r="CJ3" s="827"/>
      <c r="CK3" s="2362"/>
      <c r="CL3" s="827"/>
      <c r="CM3" s="2362"/>
      <c r="CN3" s="827"/>
      <c r="CO3" s="2362"/>
      <c r="CP3" s="827"/>
      <c r="CQ3" s="2362"/>
      <c r="CR3" s="827"/>
      <c r="CS3" s="2362"/>
      <c r="CT3" s="827"/>
      <c r="CU3" s="2362"/>
      <c r="CV3" s="827"/>
      <c r="CW3" s="2362"/>
      <c r="CX3" s="827"/>
      <c r="CY3" s="2362"/>
      <c r="CZ3" s="827"/>
      <c r="DA3" s="2362"/>
      <c r="DB3" s="827"/>
      <c r="DC3" s="2362"/>
      <c r="DD3" s="827"/>
      <c r="DE3" s="2362"/>
      <c r="DF3" s="827"/>
      <c r="DG3" s="2362"/>
      <c r="DH3" s="827"/>
      <c r="DI3" s="2362"/>
      <c r="DJ3" s="827"/>
      <c r="DK3" s="2362"/>
      <c r="DL3" s="827"/>
      <c r="DM3" s="2362"/>
      <c r="DN3" s="827"/>
      <c r="DO3" s="2362"/>
      <c r="DP3" s="827"/>
      <c r="DQ3" s="2362"/>
      <c r="DR3" s="827"/>
      <c r="DS3" s="2362"/>
      <c r="DT3" s="827"/>
      <c r="DU3" s="2362"/>
      <c r="DV3" s="827"/>
      <c r="DW3" s="2362"/>
      <c r="DX3" s="827"/>
      <c r="DY3" s="2362"/>
      <c r="DZ3" s="827"/>
      <c r="EA3" s="2362"/>
      <c r="EB3" s="827"/>
      <c r="EC3" s="2362"/>
      <c r="ED3" s="827"/>
      <c r="EE3" s="2362"/>
      <c r="EF3" s="827"/>
      <c r="EG3" s="2362"/>
      <c r="EH3" s="827"/>
      <c r="EI3" s="2362"/>
      <c r="EJ3" s="827"/>
      <c r="EK3" s="2362"/>
      <c r="EL3" s="827"/>
      <c r="EM3" s="2362"/>
      <c r="EN3" s="827"/>
      <c r="EO3" s="2362"/>
      <c r="EP3" s="827"/>
      <c r="EQ3" s="2362"/>
      <c r="ER3" s="827"/>
      <c r="ES3" s="2362"/>
      <c r="ET3" s="827"/>
      <c r="EU3" s="2362"/>
      <c r="EV3" s="827"/>
      <c r="EW3" s="2362"/>
      <c r="EX3" s="827"/>
      <c r="EY3" s="2362"/>
      <c r="EZ3" s="827"/>
      <c r="FA3" s="2362"/>
      <c r="FB3" s="827"/>
      <c r="FC3" s="2362"/>
      <c r="FD3" s="827"/>
      <c r="FE3" s="2362"/>
      <c r="FF3" s="827"/>
      <c r="FG3" s="2362"/>
      <c r="FH3" s="827"/>
      <c r="FI3" s="2362"/>
      <c r="FJ3" s="827"/>
      <c r="FK3" s="2362"/>
      <c r="FL3" s="827"/>
      <c r="FM3" s="2362"/>
      <c r="FN3" s="827"/>
      <c r="FO3" s="2362"/>
      <c r="FP3" s="827"/>
      <c r="FQ3" s="2362"/>
      <c r="FR3" s="827"/>
      <c r="FS3" s="2362"/>
      <c r="FT3" s="827"/>
      <c r="FU3" s="2362"/>
      <c r="FV3" s="827"/>
      <c r="FW3" s="2362"/>
      <c r="FX3" s="827"/>
      <c r="FY3" s="2362"/>
      <c r="FZ3" s="827"/>
      <c r="GA3" s="2362"/>
      <c r="GB3" s="827"/>
      <c r="GC3" s="2362"/>
      <c r="GD3" s="827"/>
      <c r="GE3" s="2362"/>
      <c r="GF3" s="827"/>
      <c r="GG3" s="2362"/>
      <c r="GH3" s="827"/>
      <c r="GI3" s="2362"/>
      <c r="GJ3" s="827"/>
      <c r="GK3" s="2362"/>
      <c r="GL3" s="827"/>
      <c r="GM3" s="2362"/>
      <c r="GN3" s="827"/>
      <c r="GO3" s="2362"/>
      <c r="GP3" s="827"/>
      <c r="GQ3" s="2362"/>
      <c r="GR3" s="827"/>
      <c r="GS3" s="2362"/>
      <c r="GT3" s="827"/>
      <c r="GU3" s="2362"/>
      <c r="GV3" s="827"/>
      <c r="GW3" s="2362"/>
      <c r="GX3" s="827"/>
      <c r="GY3" s="2362"/>
      <c r="GZ3" s="827"/>
      <c r="HA3" s="2362"/>
      <c r="HB3" s="827"/>
      <c r="HC3" s="2362"/>
      <c r="HD3" s="827"/>
      <c r="HE3" s="2362"/>
      <c r="HF3" s="827"/>
      <c r="HG3" s="2362"/>
      <c r="HH3" s="827"/>
      <c r="HI3" s="2362"/>
      <c r="HJ3" s="827"/>
      <c r="HK3" s="2362"/>
      <c r="HL3" s="827"/>
      <c r="HM3" s="2362"/>
      <c r="HN3" s="827"/>
      <c r="HO3" s="2362"/>
      <c r="HP3" s="827"/>
      <c r="HQ3" s="2362"/>
      <c r="HR3" s="827"/>
      <c r="HS3" s="2362"/>
      <c r="HT3" s="827"/>
      <c r="HU3" s="2362"/>
      <c r="HV3" s="827"/>
      <c r="HW3" s="2362"/>
      <c r="HX3" s="827"/>
      <c r="HY3" s="2362"/>
      <c r="HZ3" s="827"/>
      <c r="IA3" s="2362"/>
      <c r="IB3" s="827"/>
      <c r="IC3" s="2362"/>
      <c r="ID3" s="827"/>
      <c r="IE3" s="2362"/>
      <c r="IF3" s="827"/>
      <c r="IG3" s="2362"/>
      <c r="IH3" s="827"/>
      <c r="II3" s="2362"/>
      <c r="IJ3" s="827"/>
      <c r="IK3" s="2362"/>
      <c r="IL3" s="827"/>
      <c r="IM3" s="2362"/>
      <c r="IN3" s="827"/>
      <c r="IO3" s="2362"/>
      <c r="IP3" s="827"/>
      <c r="IQ3" s="2362"/>
      <c r="IR3" s="827"/>
      <c r="IS3" s="2362"/>
      <c r="IT3" s="827"/>
      <c r="IU3" s="2362"/>
      <c r="IV3" s="827"/>
      <c r="IW3" s="2362"/>
      <c r="IX3" s="827"/>
      <c r="IY3" s="2362"/>
      <c r="IZ3" s="827"/>
      <c r="JA3" s="2362"/>
      <c r="JB3" s="827"/>
      <c r="JC3" s="2362"/>
      <c r="JD3" s="827"/>
      <c r="JE3" s="2362"/>
      <c r="JF3" s="827"/>
      <c r="JG3" s="2362"/>
      <c r="JH3" s="827"/>
      <c r="JI3" s="2362"/>
      <c r="JJ3" s="827"/>
      <c r="JK3" s="2362"/>
      <c r="JL3" s="827"/>
      <c r="JM3" s="2362"/>
      <c r="JN3" s="827"/>
      <c r="JO3" s="2362"/>
      <c r="JP3" s="827"/>
      <c r="JQ3" s="2362"/>
      <c r="JR3" s="827"/>
      <c r="JS3" s="2362"/>
      <c r="JT3" s="827"/>
      <c r="JU3" s="2362"/>
      <c r="JV3" s="827"/>
      <c r="JW3" s="2362"/>
      <c r="JX3" s="827"/>
      <c r="JY3" s="2362"/>
      <c r="JZ3" s="827"/>
      <c r="KA3" s="2362"/>
      <c r="KB3" s="827"/>
      <c r="KC3" s="2362"/>
      <c r="KD3" s="827"/>
      <c r="KE3" s="2362"/>
      <c r="KF3" s="827"/>
      <c r="KG3" s="2362"/>
      <c r="KH3" s="827"/>
      <c r="KI3" s="2362"/>
      <c r="KJ3" s="827"/>
      <c r="KK3" s="2362"/>
      <c r="KL3" s="827"/>
      <c r="KM3" s="2362"/>
      <c r="KN3" s="827"/>
      <c r="KO3" s="2362"/>
      <c r="KP3" s="827"/>
      <c r="KQ3" s="2362"/>
      <c r="KR3" s="827"/>
      <c r="KS3" s="2362"/>
      <c r="KT3" s="827"/>
      <c r="KU3" s="2362"/>
      <c r="KV3" s="827"/>
      <c r="KW3" s="2362"/>
      <c r="KX3" s="827"/>
      <c r="KY3" s="2362"/>
      <c r="KZ3" s="827"/>
      <c r="LA3" s="2362"/>
      <c r="LB3" s="827"/>
      <c r="LC3" s="2362"/>
      <c r="LD3" s="827"/>
      <c r="LE3" s="2362"/>
      <c r="LF3" s="827"/>
      <c r="LG3" s="2362"/>
      <c r="LH3" s="827"/>
      <c r="LI3" s="2362"/>
      <c r="LJ3" s="827"/>
      <c r="LK3" s="2362"/>
      <c r="LL3" s="827"/>
      <c r="LM3" s="2362"/>
      <c r="LN3" s="827"/>
      <c r="LO3" s="2362"/>
      <c r="LP3" s="827"/>
      <c r="LQ3" s="2362"/>
      <c r="LR3" s="827"/>
      <c r="LS3" s="2362"/>
      <c r="LT3" s="827"/>
      <c r="LU3" s="2362"/>
      <c r="LV3" s="827"/>
      <c r="LW3" s="2362"/>
      <c r="LX3" s="827"/>
      <c r="LY3" s="2362"/>
      <c r="LZ3" s="827"/>
      <c r="MA3" s="2362"/>
      <c r="MB3" s="827"/>
      <c r="MC3" s="2362"/>
      <c r="MD3" s="827"/>
      <c r="ME3" s="2362"/>
      <c r="MF3" s="827"/>
      <c r="MG3" s="2362"/>
      <c r="MH3" s="827"/>
      <c r="MI3" s="2362"/>
      <c r="MJ3" s="827"/>
      <c r="MK3" s="2362"/>
      <c r="ML3" s="827"/>
      <c r="MM3" s="2362"/>
      <c r="MN3" s="827"/>
      <c r="MO3" s="2362"/>
      <c r="MP3" s="827"/>
      <c r="MQ3" s="2362"/>
      <c r="MR3" s="827"/>
      <c r="MS3" s="2362"/>
      <c r="MT3" s="827"/>
      <c r="MU3" s="2362"/>
      <c r="MV3" s="827"/>
      <c r="MW3" s="2362"/>
      <c r="MX3" s="827"/>
      <c r="MY3" s="2362"/>
      <c r="MZ3" s="827"/>
      <c r="NA3" s="2362"/>
      <c r="NB3" s="827"/>
      <c r="NC3" s="2362"/>
      <c r="ND3" s="827"/>
      <c r="NE3" s="2362"/>
      <c r="NF3" s="827"/>
      <c r="NG3" s="2362"/>
      <c r="NH3" s="827"/>
      <c r="NI3" s="2362"/>
      <c r="NJ3" s="827"/>
      <c r="NK3" s="2362"/>
      <c r="NL3" s="827"/>
      <c r="NM3" s="2362"/>
      <c r="NN3" s="827"/>
      <c r="NO3" s="2362"/>
      <c r="NP3" s="827"/>
      <c r="NQ3" s="2362"/>
      <c r="NR3" s="827"/>
      <c r="NS3" s="298" t="s">
        <v>1595</v>
      </c>
      <c r="OD3" s="514">
        <v>0</v>
      </c>
    </row>
    <row customHeight="1" ht="15" hidden="1">
      <c r="A4" s="514"/>
      <c r="B4" s="2406"/>
      <c r="C4" s="2407"/>
      <c r="D4" s="698" t="str">
        <f>B3&amp;".2"</f>
        <v>.2</v>
      </c>
      <c r="E4" s="699" t="s">
        <v>1596</v>
      </c>
      <c r="F4" s="700" t="s">
        <v>779</v>
      </c>
      <c r="G4" s="1747" t="s">
        <v>22</v>
      </c>
      <c r="H4" s="410"/>
      <c r="I4" s="1747" t="s">
        <v>22</v>
      </c>
      <c r="J4" s="410"/>
      <c r="K4" s="1747" t="s">
        <v>22</v>
      </c>
      <c r="L4" s="827"/>
      <c r="M4" s="1747" t="s">
        <v>22</v>
      </c>
      <c r="N4" s="827"/>
      <c r="O4" s="1747" t="s">
        <v>22</v>
      </c>
      <c r="P4" s="827"/>
      <c r="Q4" s="1747" t="s">
        <v>22</v>
      </c>
      <c r="R4" s="827"/>
      <c r="S4" s="1747" t="s">
        <v>22</v>
      </c>
      <c r="T4" s="827"/>
      <c r="U4" s="1747" t="s">
        <v>22</v>
      </c>
      <c r="V4" s="827"/>
      <c r="W4" s="1747" t="s">
        <v>22</v>
      </c>
      <c r="X4" s="827"/>
      <c r="Y4" s="1747" t="s">
        <v>22</v>
      </c>
      <c r="Z4" s="827"/>
      <c r="AA4" s="1747" t="s">
        <v>22</v>
      </c>
      <c r="AB4" s="827"/>
      <c r="AC4" s="1747" t="s">
        <v>22</v>
      </c>
      <c r="AD4" s="827"/>
      <c r="AE4" s="1747" t="s">
        <v>22</v>
      </c>
      <c r="AF4" s="827"/>
      <c r="AG4" s="1747" t="s">
        <v>22</v>
      </c>
      <c r="AH4" s="827"/>
      <c r="AI4" s="1747" t="s">
        <v>22</v>
      </c>
      <c r="AJ4" s="827"/>
      <c r="AK4" s="1747" t="s">
        <v>22</v>
      </c>
      <c r="AL4" s="827"/>
      <c r="AM4" s="1747" t="s">
        <v>22</v>
      </c>
      <c r="AN4" s="827"/>
      <c r="AO4" s="1747" t="s">
        <v>22</v>
      </c>
      <c r="AP4" s="827"/>
      <c r="AQ4" s="1747" t="s">
        <v>22</v>
      </c>
      <c r="AR4" s="827"/>
      <c r="AS4" s="1747" t="s">
        <v>22</v>
      </c>
      <c r="AT4" s="827"/>
      <c r="AU4" s="1747" t="s">
        <v>22</v>
      </c>
      <c r="AV4" s="827"/>
      <c r="AW4" s="1747" t="s">
        <v>22</v>
      </c>
      <c r="AX4" s="827"/>
      <c r="AY4" s="1747" t="s">
        <v>22</v>
      </c>
      <c r="AZ4" s="827"/>
      <c r="BA4" s="1747" t="s">
        <v>22</v>
      </c>
      <c r="BB4" s="827"/>
      <c r="BC4" s="1747" t="s">
        <v>22</v>
      </c>
      <c r="BD4" s="827"/>
      <c r="BE4" s="1747" t="s">
        <v>22</v>
      </c>
      <c r="BF4" s="827"/>
      <c r="BG4" s="1747" t="s">
        <v>22</v>
      </c>
      <c r="BH4" s="827"/>
      <c r="BI4" s="1747" t="s">
        <v>22</v>
      </c>
      <c r="BJ4" s="827"/>
      <c r="BK4" s="1747" t="s">
        <v>22</v>
      </c>
      <c r="BL4" s="827"/>
      <c r="BM4" s="1747" t="s">
        <v>22</v>
      </c>
      <c r="BN4" s="827"/>
      <c r="BO4" s="1747" t="s">
        <v>22</v>
      </c>
      <c r="BP4" s="827"/>
      <c r="BQ4" s="1747" t="s">
        <v>22</v>
      </c>
      <c r="BR4" s="827"/>
      <c r="BS4" s="1747" t="s">
        <v>22</v>
      </c>
      <c r="BT4" s="827"/>
      <c r="BU4" s="1747" t="s">
        <v>22</v>
      </c>
      <c r="BV4" s="827"/>
      <c r="BW4" s="1747" t="s">
        <v>22</v>
      </c>
      <c r="BX4" s="827"/>
      <c r="BY4" s="1747" t="s">
        <v>22</v>
      </c>
      <c r="BZ4" s="827"/>
      <c r="CA4" s="1747" t="s">
        <v>22</v>
      </c>
      <c r="CB4" s="827"/>
      <c r="CC4" s="1747" t="s">
        <v>22</v>
      </c>
      <c r="CD4" s="827"/>
      <c r="CE4" s="1747" t="s">
        <v>22</v>
      </c>
      <c r="CF4" s="827"/>
      <c r="CG4" s="1747" t="s">
        <v>22</v>
      </c>
      <c r="CH4" s="827"/>
      <c r="CI4" s="1747" t="s">
        <v>22</v>
      </c>
      <c r="CJ4" s="827"/>
      <c r="CK4" s="1747" t="s">
        <v>22</v>
      </c>
      <c r="CL4" s="827"/>
      <c r="CM4" s="1747" t="s">
        <v>22</v>
      </c>
      <c r="CN4" s="827"/>
      <c r="CO4" s="1747" t="s">
        <v>22</v>
      </c>
      <c r="CP4" s="827"/>
      <c r="CQ4" s="1747" t="s">
        <v>22</v>
      </c>
      <c r="CR4" s="827"/>
      <c r="CS4" s="1747" t="s">
        <v>22</v>
      </c>
      <c r="CT4" s="827"/>
      <c r="CU4" s="1747" t="s">
        <v>22</v>
      </c>
      <c r="CV4" s="827"/>
      <c r="CW4" s="1747" t="s">
        <v>22</v>
      </c>
      <c r="CX4" s="827"/>
      <c r="CY4" s="1747" t="s">
        <v>22</v>
      </c>
      <c r="CZ4" s="827"/>
      <c r="DA4" s="1747" t="s">
        <v>22</v>
      </c>
      <c r="DB4" s="827"/>
      <c r="DC4" s="1747" t="s">
        <v>22</v>
      </c>
      <c r="DD4" s="827"/>
      <c r="DE4" s="1747" t="s">
        <v>22</v>
      </c>
      <c r="DF4" s="827"/>
      <c r="DG4" s="1747" t="s">
        <v>22</v>
      </c>
      <c r="DH4" s="827"/>
      <c r="DI4" s="1747" t="s">
        <v>22</v>
      </c>
      <c r="DJ4" s="827"/>
      <c r="DK4" s="1747" t="s">
        <v>22</v>
      </c>
      <c r="DL4" s="827"/>
      <c r="DM4" s="1747" t="s">
        <v>22</v>
      </c>
      <c r="DN4" s="827"/>
      <c r="DO4" s="1747" t="s">
        <v>22</v>
      </c>
      <c r="DP4" s="827"/>
      <c r="DQ4" s="1747" t="s">
        <v>22</v>
      </c>
      <c r="DR4" s="827"/>
      <c r="DS4" s="1747" t="s">
        <v>22</v>
      </c>
      <c r="DT4" s="827"/>
      <c r="DU4" s="1747" t="s">
        <v>22</v>
      </c>
      <c r="DV4" s="827"/>
      <c r="DW4" s="1747" t="s">
        <v>22</v>
      </c>
      <c r="DX4" s="827"/>
      <c r="DY4" s="1747" t="s">
        <v>22</v>
      </c>
      <c r="DZ4" s="827"/>
      <c r="EA4" s="1747" t="s">
        <v>22</v>
      </c>
      <c r="EB4" s="827"/>
      <c r="EC4" s="1747" t="s">
        <v>22</v>
      </c>
      <c r="ED4" s="827"/>
      <c r="EE4" s="1747" t="s">
        <v>22</v>
      </c>
      <c r="EF4" s="827"/>
      <c r="EG4" s="1747" t="s">
        <v>22</v>
      </c>
      <c r="EH4" s="827"/>
      <c r="EI4" s="1747" t="s">
        <v>22</v>
      </c>
      <c r="EJ4" s="827"/>
      <c r="EK4" s="1747" t="s">
        <v>22</v>
      </c>
      <c r="EL4" s="827"/>
      <c r="EM4" s="1747" t="s">
        <v>22</v>
      </c>
      <c r="EN4" s="827"/>
      <c r="EO4" s="1747" t="s">
        <v>22</v>
      </c>
      <c r="EP4" s="827"/>
      <c r="EQ4" s="1747" t="s">
        <v>22</v>
      </c>
      <c r="ER4" s="827"/>
      <c r="ES4" s="1747" t="s">
        <v>22</v>
      </c>
      <c r="ET4" s="827"/>
      <c r="EU4" s="1747" t="s">
        <v>22</v>
      </c>
      <c r="EV4" s="827"/>
      <c r="EW4" s="1747" t="s">
        <v>22</v>
      </c>
      <c r="EX4" s="827"/>
      <c r="EY4" s="1747" t="s">
        <v>22</v>
      </c>
      <c r="EZ4" s="827"/>
      <c r="FA4" s="1747" t="s">
        <v>22</v>
      </c>
      <c r="FB4" s="827"/>
      <c r="FC4" s="1747" t="s">
        <v>22</v>
      </c>
      <c r="FD4" s="827"/>
      <c r="FE4" s="1747" t="s">
        <v>22</v>
      </c>
      <c r="FF4" s="827"/>
      <c r="FG4" s="1747" t="s">
        <v>22</v>
      </c>
      <c r="FH4" s="827"/>
      <c r="FI4" s="1747" t="s">
        <v>22</v>
      </c>
      <c r="FJ4" s="827"/>
      <c r="FK4" s="1747" t="s">
        <v>22</v>
      </c>
      <c r="FL4" s="827"/>
      <c r="FM4" s="1747" t="s">
        <v>22</v>
      </c>
      <c r="FN4" s="827"/>
      <c r="FO4" s="1747" t="s">
        <v>22</v>
      </c>
      <c r="FP4" s="827"/>
      <c r="FQ4" s="1747" t="s">
        <v>22</v>
      </c>
      <c r="FR4" s="827"/>
      <c r="FS4" s="1747" t="s">
        <v>22</v>
      </c>
      <c r="FT4" s="827"/>
      <c r="FU4" s="1747" t="s">
        <v>22</v>
      </c>
      <c r="FV4" s="827"/>
      <c r="FW4" s="1747" t="s">
        <v>22</v>
      </c>
      <c r="FX4" s="827"/>
      <c r="FY4" s="1747" t="s">
        <v>22</v>
      </c>
      <c r="FZ4" s="827"/>
      <c r="GA4" s="1747" t="s">
        <v>22</v>
      </c>
      <c r="GB4" s="827"/>
      <c r="GC4" s="1747" t="s">
        <v>22</v>
      </c>
      <c r="GD4" s="827"/>
      <c r="GE4" s="1747" t="s">
        <v>22</v>
      </c>
      <c r="GF4" s="827"/>
      <c r="GG4" s="1747" t="s">
        <v>22</v>
      </c>
      <c r="GH4" s="827"/>
      <c r="GI4" s="1747" t="s">
        <v>22</v>
      </c>
      <c r="GJ4" s="827"/>
      <c r="GK4" s="1747" t="s">
        <v>22</v>
      </c>
      <c r="GL4" s="827"/>
      <c r="GM4" s="1747" t="s">
        <v>22</v>
      </c>
      <c r="GN4" s="827"/>
      <c r="GO4" s="1747" t="s">
        <v>22</v>
      </c>
      <c r="GP4" s="827"/>
      <c r="GQ4" s="1747" t="s">
        <v>22</v>
      </c>
      <c r="GR4" s="827"/>
      <c r="GS4" s="1747" t="s">
        <v>22</v>
      </c>
      <c r="GT4" s="827"/>
      <c r="GU4" s="1747" t="s">
        <v>22</v>
      </c>
      <c r="GV4" s="827"/>
      <c r="GW4" s="1747" t="s">
        <v>22</v>
      </c>
      <c r="GX4" s="827"/>
      <c r="GY4" s="1747" t="s">
        <v>22</v>
      </c>
      <c r="GZ4" s="827"/>
      <c r="HA4" s="1747" t="s">
        <v>22</v>
      </c>
      <c r="HB4" s="827"/>
      <c r="HC4" s="1747" t="s">
        <v>22</v>
      </c>
      <c r="HD4" s="827"/>
      <c r="HE4" s="1747" t="s">
        <v>22</v>
      </c>
      <c r="HF4" s="827"/>
      <c r="HG4" s="1747" t="s">
        <v>22</v>
      </c>
      <c r="HH4" s="827"/>
      <c r="HI4" s="1747" t="s">
        <v>22</v>
      </c>
      <c r="HJ4" s="827"/>
      <c r="HK4" s="1747" t="s">
        <v>22</v>
      </c>
      <c r="HL4" s="827"/>
      <c r="HM4" s="1747" t="s">
        <v>22</v>
      </c>
      <c r="HN4" s="827"/>
      <c r="HO4" s="1747" t="s">
        <v>22</v>
      </c>
      <c r="HP4" s="827"/>
      <c r="HQ4" s="1747" t="s">
        <v>22</v>
      </c>
      <c r="HR4" s="827"/>
      <c r="HS4" s="1747" t="s">
        <v>22</v>
      </c>
      <c r="HT4" s="827"/>
      <c r="HU4" s="1747" t="s">
        <v>22</v>
      </c>
      <c r="HV4" s="827"/>
      <c r="HW4" s="1747" t="s">
        <v>22</v>
      </c>
      <c r="HX4" s="827"/>
      <c r="HY4" s="1747" t="s">
        <v>22</v>
      </c>
      <c r="HZ4" s="827"/>
      <c r="IA4" s="1747" t="s">
        <v>22</v>
      </c>
      <c r="IB4" s="827"/>
      <c r="IC4" s="1747" t="s">
        <v>22</v>
      </c>
      <c r="ID4" s="827"/>
      <c r="IE4" s="1747" t="s">
        <v>22</v>
      </c>
      <c r="IF4" s="827"/>
      <c r="IG4" s="1747" t="s">
        <v>22</v>
      </c>
      <c r="IH4" s="827"/>
      <c r="II4" s="1747" t="s">
        <v>22</v>
      </c>
      <c r="IJ4" s="827"/>
      <c r="IK4" s="1747" t="s">
        <v>22</v>
      </c>
      <c r="IL4" s="827"/>
      <c r="IM4" s="1747" t="s">
        <v>22</v>
      </c>
      <c r="IN4" s="827"/>
      <c r="IO4" s="1747" t="s">
        <v>22</v>
      </c>
      <c r="IP4" s="827"/>
      <c r="IQ4" s="1747" t="s">
        <v>22</v>
      </c>
      <c r="IR4" s="827"/>
      <c r="IS4" s="1747" t="s">
        <v>22</v>
      </c>
      <c r="IT4" s="827"/>
      <c r="IU4" s="1747" t="s">
        <v>22</v>
      </c>
      <c r="IV4" s="827"/>
      <c r="IW4" s="1747" t="s">
        <v>22</v>
      </c>
      <c r="IX4" s="827"/>
      <c r="IY4" s="1747" t="s">
        <v>22</v>
      </c>
      <c r="IZ4" s="827"/>
      <c r="JA4" s="1747" t="s">
        <v>22</v>
      </c>
      <c r="JB4" s="827"/>
      <c r="JC4" s="1747" t="s">
        <v>22</v>
      </c>
      <c r="JD4" s="827"/>
      <c r="JE4" s="1747" t="s">
        <v>22</v>
      </c>
      <c r="JF4" s="827"/>
      <c r="JG4" s="1747" t="s">
        <v>22</v>
      </c>
      <c r="JH4" s="827"/>
      <c r="JI4" s="1747" t="s">
        <v>22</v>
      </c>
      <c r="JJ4" s="827"/>
      <c r="JK4" s="1747" t="s">
        <v>22</v>
      </c>
      <c r="JL4" s="827"/>
      <c r="JM4" s="1747" t="s">
        <v>22</v>
      </c>
      <c r="JN4" s="827"/>
      <c r="JO4" s="1747" t="s">
        <v>22</v>
      </c>
      <c r="JP4" s="827"/>
      <c r="JQ4" s="1747" t="s">
        <v>22</v>
      </c>
      <c r="JR4" s="827"/>
      <c r="JS4" s="1747" t="s">
        <v>22</v>
      </c>
      <c r="JT4" s="827"/>
      <c r="JU4" s="1747" t="s">
        <v>22</v>
      </c>
      <c r="JV4" s="827"/>
      <c r="JW4" s="1747" t="s">
        <v>22</v>
      </c>
      <c r="JX4" s="827"/>
      <c r="JY4" s="1747" t="s">
        <v>22</v>
      </c>
      <c r="JZ4" s="827"/>
      <c r="KA4" s="1747" t="s">
        <v>22</v>
      </c>
      <c r="KB4" s="827"/>
      <c r="KC4" s="1747" t="s">
        <v>22</v>
      </c>
      <c r="KD4" s="827"/>
      <c r="KE4" s="1747" t="s">
        <v>22</v>
      </c>
      <c r="KF4" s="827"/>
      <c r="KG4" s="1747" t="s">
        <v>22</v>
      </c>
      <c r="KH4" s="827"/>
      <c r="KI4" s="1747" t="s">
        <v>22</v>
      </c>
      <c r="KJ4" s="827"/>
      <c r="KK4" s="1747" t="s">
        <v>22</v>
      </c>
      <c r="KL4" s="827"/>
      <c r="KM4" s="1747" t="s">
        <v>22</v>
      </c>
      <c r="KN4" s="827"/>
      <c r="KO4" s="1747" t="s">
        <v>22</v>
      </c>
      <c r="KP4" s="827"/>
      <c r="KQ4" s="1747" t="s">
        <v>22</v>
      </c>
      <c r="KR4" s="827"/>
      <c r="KS4" s="1747" t="s">
        <v>22</v>
      </c>
      <c r="KT4" s="827"/>
      <c r="KU4" s="1747" t="s">
        <v>22</v>
      </c>
      <c r="KV4" s="827"/>
      <c r="KW4" s="1747" t="s">
        <v>22</v>
      </c>
      <c r="KX4" s="827"/>
      <c r="KY4" s="1747" t="s">
        <v>22</v>
      </c>
      <c r="KZ4" s="827"/>
      <c r="LA4" s="1747" t="s">
        <v>22</v>
      </c>
      <c r="LB4" s="827"/>
      <c r="LC4" s="1747" t="s">
        <v>22</v>
      </c>
      <c r="LD4" s="827"/>
      <c r="LE4" s="1747" t="s">
        <v>22</v>
      </c>
      <c r="LF4" s="827"/>
      <c r="LG4" s="1747" t="s">
        <v>22</v>
      </c>
      <c r="LH4" s="827"/>
      <c r="LI4" s="1747" t="s">
        <v>22</v>
      </c>
      <c r="LJ4" s="827"/>
      <c r="LK4" s="1747" t="s">
        <v>22</v>
      </c>
      <c r="LL4" s="827"/>
      <c r="LM4" s="1747" t="s">
        <v>22</v>
      </c>
      <c r="LN4" s="827"/>
      <c r="LO4" s="1747" t="s">
        <v>22</v>
      </c>
      <c r="LP4" s="827"/>
      <c r="LQ4" s="1747" t="s">
        <v>22</v>
      </c>
      <c r="LR4" s="827"/>
      <c r="LS4" s="1747" t="s">
        <v>22</v>
      </c>
      <c r="LT4" s="827"/>
      <c r="LU4" s="1747" t="s">
        <v>22</v>
      </c>
      <c r="LV4" s="827"/>
      <c r="LW4" s="1747" t="s">
        <v>22</v>
      </c>
      <c r="LX4" s="827"/>
      <c r="LY4" s="1747" t="s">
        <v>22</v>
      </c>
      <c r="LZ4" s="827"/>
      <c r="MA4" s="1747" t="s">
        <v>22</v>
      </c>
      <c r="MB4" s="827"/>
      <c r="MC4" s="1747" t="s">
        <v>22</v>
      </c>
      <c r="MD4" s="827"/>
      <c r="ME4" s="1747" t="s">
        <v>22</v>
      </c>
      <c r="MF4" s="827"/>
      <c r="MG4" s="1747" t="s">
        <v>22</v>
      </c>
      <c r="MH4" s="827"/>
      <c r="MI4" s="1747" t="s">
        <v>22</v>
      </c>
      <c r="MJ4" s="827"/>
      <c r="MK4" s="1747" t="s">
        <v>22</v>
      </c>
      <c r="ML4" s="827"/>
      <c r="MM4" s="1747" t="s">
        <v>22</v>
      </c>
      <c r="MN4" s="827"/>
      <c r="MO4" s="1747" t="s">
        <v>22</v>
      </c>
      <c r="MP4" s="827"/>
      <c r="MQ4" s="1747" t="s">
        <v>22</v>
      </c>
      <c r="MR4" s="827"/>
      <c r="MS4" s="1747" t="s">
        <v>22</v>
      </c>
      <c r="MT4" s="827"/>
      <c r="MU4" s="1747" t="s">
        <v>22</v>
      </c>
      <c r="MV4" s="827"/>
      <c r="MW4" s="1747" t="s">
        <v>22</v>
      </c>
      <c r="MX4" s="827"/>
      <c r="MY4" s="1747" t="s">
        <v>22</v>
      </c>
      <c r="MZ4" s="827"/>
      <c r="NA4" s="1747" t="s">
        <v>22</v>
      </c>
      <c r="NB4" s="827"/>
      <c r="NC4" s="1747" t="s">
        <v>22</v>
      </c>
      <c r="ND4" s="827"/>
      <c r="NE4" s="1747" t="s">
        <v>22</v>
      </c>
      <c r="NF4" s="827"/>
      <c r="NG4" s="1747" t="s">
        <v>22</v>
      </c>
      <c r="NH4" s="827"/>
      <c r="NI4" s="1747" t="s">
        <v>22</v>
      </c>
      <c r="NJ4" s="827"/>
      <c r="NK4" s="1747" t="s">
        <v>22</v>
      </c>
      <c r="NL4" s="827"/>
      <c r="NM4" s="1747" t="s">
        <v>22</v>
      </c>
      <c r="NN4" s="827"/>
      <c r="NO4" s="1747" t="s">
        <v>22</v>
      </c>
      <c r="NP4" s="827"/>
      <c r="NQ4" s="1747" t="s">
        <v>22</v>
      </c>
      <c r="NR4" s="827"/>
      <c r="NS4" s="298" t="s">
        <v>1597</v>
      </c>
      <c r="OD4" s="514">
        <v>0</v>
      </c>
    </row>
    <row s="1375" customFormat="1" customHeight="1" ht="15" hidden="1">
      <c r="C5" s="681"/>
      <c r="K5" s="1375"/>
      <c r="L5" s="1375"/>
      <c r="M5" s="1375"/>
      <c r="N5" s="1375"/>
      <c r="O5" s="1375"/>
      <c r="P5" s="1375"/>
      <c r="Q5" s="1375"/>
      <c r="R5" s="1375"/>
      <c r="S5" s="1375"/>
      <c r="T5" s="1375"/>
      <c r="U5" s="1375"/>
      <c r="V5" s="1375"/>
      <c r="W5" s="1375"/>
      <c r="X5" s="1375"/>
      <c r="Y5" s="1375"/>
      <c r="Z5" s="1375"/>
      <c r="AA5" s="1375"/>
      <c r="AB5" s="1375"/>
      <c r="AC5" s="1375"/>
      <c r="AD5" s="1375"/>
      <c r="AE5" s="1375"/>
      <c r="AF5" s="1375"/>
      <c r="AG5" s="1375"/>
      <c r="AH5" s="1375"/>
      <c r="AI5" s="1375"/>
      <c r="AJ5" s="1375"/>
      <c r="AK5" s="1375"/>
      <c r="AL5" s="1375"/>
      <c r="AM5" s="1375"/>
      <c r="AN5" s="1375"/>
      <c r="AO5" s="1375"/>
      <c r="AP5" s="1375"/>
      <c r="AQ5" s="1375"/>
      <c r="AR5" s="1375"/>
      <c r="AS5" s="1375"/>
      <c r="AT5" s="1375"/>
      <c r="AU5" s="1375"/>
      <c r="AV5" s="1375"/>
      <c r="AW5" s="1375"/>
      <c r="AX5" s="1375"/>
      <c r="AY5" s="1375"/>
      <c r="AZ5" s="1375"/>
      <c r="BA5" s="1375"/>
      <c r="BB5" s="1375"/>
      <c r="BC5" s="1375"/>
      <c r="BD5" s="1375"/>
      <c r="BE5" s="1375"/>
      <c r="BF5" s="1375"/>
      <c r="BG5" s="1375"/>
      <c r="BH5" s="1375"/>
      <c r="BI5" s="1375"/>
      <c r="BJ5" s="1375"/>
      <c r="BK5" s="1375"/>
      <c r="BL5" s="1375"/>
      <c r="BM5" s="1375"/>
      <c r="BN5" s="1375"/>
      <c r="BO5" s="1375"/>
      <c r="BP5" s="1375"/>
      <c r="BQ5" s="1375"/>
      <c r="BR5" s="1375"/>
      <c r="BS5" s="1375"/>
      <c r="BT5" s="1375"/>
      <c r="BU5" s="1375"/>
      <c r="BV5" s="1375"/>
      <c r="BW5" s="1375"/>
      <c r="BX5" s="1375"/>
      <c r="BY5" s="1375"/>
      <c r="BZ5" s="1375"/>
      <c r="CA5" s="1375"/>
      <c r="CB5" s="1375"/>
      <c r="CC5" s="1375"/>
      <c r="CD5" s="1375"/>
      <c r="CE5" s="1375"/>
      <c r="CF5" s="1375"/>
      <c r="CG5" s="1375"/>
      <c r="CH5" s="1375"/>
      <c r="CI5" s="1375"/>
      <c r="CJ5" s="1375"/>
      <c r="CK5" s="1375"/>
      <c r="CL5" s="1375"/>
      <c r="CM5" s="1375"/>
      <c r="CN5" s="1375"/>
      <c r="CO5" s="1375"/>
      <c r="CP5" s="1375"/>
      <c r="CQ5" s="1375"/>
      <c r="CR5" s="1375"/>
      <c r="CS5" s="1375"/>
      <c r="CT5" s="1375"/>
      <c r="CU5" s="1375"/>
      <c r="CV5" s="1375"/>
      <c r="CW5" s="1375"/>
      <c r="CX5" s="1375"/>
      <c r="CY5" s="1375"/>
      <c r="CZ5" s="1375"/>
      <c r="DA5" s="1375"/>
      <c r="DB5" s="1375"/>
      <c r="DC5" s="1375"/>
      <c r="DD5" s="1375"/>
      <c r="DE5" s="1375"/>
      <c r="DF5" s="1375"/>
      <c r="DG5" s="1375"/>
      <c r="DH5" s="1375"/>
      <c r="DI5" s="1375"/>
      <c r="DJ5" s="1375"/>
      <c r="DK5" s="1375"/>
      <c r="DL5" s="1375"/>
      <c r="DM5" s="1375"/>
      <c r="DN5" s="1375"/>
      <c r="DO5" s="1375"/>
      <c r="DP5" s="1375"/>
      <c r="DQ5" s="1375"/>
      <c r="DR5" s="1375"/>
      <c r="DS5" s="1375"/>
      <c r="DT5" s="1375"/>
      <c r="DU5" s="1375"/>
      <c r="DV5" s="1375"/>
      <c r="DW5" s="1375"/>
      <c r="DX5" s="1375"/>
      <c r="DY5" s="1375"/>
      <c r="DZ5" s="1375"/>
      <c r="EA5" s="1375"/>
      <c r="EB5" s="1375"/>
      <c r="EC5" s="1375"/>
      <c r="ED5" s="1375"/>
      <c r="EE5" s="1375"/>
      <c r="EF5" s="1375"/>
      <c r="EG5" s="1375"/>
      <c r="EH5" s="1375"/>
      <c r="EI5" s="1375"/>
      <c r="EJ5" s="1375"/>
      <c r="EK5" s="1375"/>
      <c r="EL5" s="1375"/>
      <c r="EM5" s="1375"/>
      <c r="EN5" s="1375"/>
      <c r="EO5" s="1375"/>
      <c r="EP5" s="1375"/>
      <c r="EQ5" s="1375"/>
      <c r="ER5" s="1375"/>
      <c r="ES5" s="1375"/>
      <c r="ET5" s="1375"/>
      <c r="EU5" s="1375"/>
      <c r="EV5" s="1375"/>
      <c r="EW5" s="1375"/>
      <c r="EX5" s="1375"/>
      <c r="EY5" s="1375"/>
      <c r="EZ5" s="1375"/>
      <c r="FA5" s="1375"/>
      <c r="FB5" s="1375"/>
      <c r="FC5" s="1375"/>
      <c r="FD5" s="1375"/>
      <c r="FE5" s="1375"/>
      <c r="FF5" s="1375"/>
      <c r="FG5" s="1375"/>
      <c r="FH5" s="1375"/>
      <c r="FI5" s="1375"/>
      <c r="FJ5" s="1375"/>
      <c r="FK5" s="1375"/>
      <c r="FL5" s="1375"/>
      <c r="FM5" s="1375"/>
      <c r="FN5" s="1375"/>
      <c r="FO5" s="1375"/>
      <c r="FP5" s="1375"/>
      <c r="FQ5" s="1375"/>
      <c r="FR5" s="1375"/>
      <c r="FS5" s="1375"/>
      <c r="FT5" s="1375"/>
      <c r="FU5" s="1375"/>
      <c r="FV5" s="1375"/>
      <c r="FW5" s="1375"/>
      <c r="FX5" s="1375"/>
      <c r="FY5" s="1375"/>
      <c r="FZ5" s="1375"/>
      <c r="GA5" s="1375"/>
      <c r="GB5" s="1375"/>
      <c r="GC5" s="1375"/>
      <c r="GD5" s="1375"/>
      <c r="GE5" s="1375"/>
      <c r="GF5" s="1375"/>
      <c r="GG5" s="1375"/>
      <c r="GH5" s="1375"/>
      <c r="GI5" s="1375"/>
      <c r="GJ5" s="1375"/>
      <c r="GK5" s="1375"/>
      <c r="GL5" s="1375"/>
      <c r="GM5" s="1375"/>
      <c r="GN5" s="1375"/>
      <c r="GO5" s="1375"/>
      <c r="GP5" s="1375"/>
      <c r="GQ5" s="1375"/>
      <c r="GR5" s="1375"/>
      <c r="GS5" s="1375"/>
      <c r="GT5" s="1375"/>
      <c r="GU5" s="1375"/>
      <c r="GV5" s="1375"/>
      <c r="GW5" s="1375"/>
      <c r="GX5" s="1375"/>
      <c r="GY5" s="1375"/>
      <c r="GZ5" s="1375"/>
      <c r="HA5" s="1375"/>
      <c r="HB5" s="1375"/>
      <c r="HC5" s="1375"/>
      <c r="HD5" s="1375"/>
      <c r="HE5" s="1375"/>
      <c r="HF5" s="1375"/>
      <c r="HG5" s="1375"/>
      <c r="HH5" s="1375"/>
      <c r="HI5" s="1375"/>
      <c r="HJ5" s="1375"/>
      <c r="HK5" s="1375"/>
      <c r="HL5" s="1375"/>
      <c r="HM5" s="1375"/>
      <c r="HN5" s="1375"/>
      <c r="HO5" s="1375"/>
      <c r="HP5" s="1375"/>
      <c r="HQ5" s="1375"/>
      <c r="HR5" s="1375"/>
      <c r="HS5" s="1375"/>
      <c r="HT5" s="1375"/>
      <c r="HU5" s="1375"/>
      <c r="HV5" s="1375"/>
      <c r="HW5" s="1375"/>
      <c r="HX5" s="1375"/>
      <c r="HY5" s="1375"/>
      <c r="HZ5" s="1375"/>
      <c r="IA5" s="1375"/>
      <c r="IB5" s="1375"/>
      <c r="IC5" s="1375"/>
      <c r="ID5" s="1375"/>
      <c r="IE5" s="1375"/>
      <c r="IF5" s="1375"/>
      <c r="IG5" s="1375"/>
      <c r="IH5" s="1375"/>
      <c r="II5" s="1375"/>
      <c r="IJ5" s="1375"/>
      <c r="IK5" s="1375"/>
      <c r="IL5" s="1375"/>
      <c r="IM5" s="1375"/>
      <c r="IN5" s="1375"/>
      <c r="IO5" s="1375"/>
      <c r="IP5" s="1375"/>
      <c r="IQ5" s="1375"/>
      <c r="IR5" s="1375"/>
      <c r="IS5" s="1375"/>
      <c r="IT5" s="1375"/>
      <c r="IU5" s="1375"/>
      <c r="IV5" s="1375"/>
      <c r="IW5" s="1375"/>
      <c r="IX5" s="1375"/>
      <c r="IY5" s="1375"/>
      <c r="IZ5" s="1375"/>
      <c r="JA5" s="1375"/>
      <c r="JB5" s="1375"/>
      <c r="JC5" s="1375"/>
      <c r="JD5" s="1375"/>
      <c r="JE5" s="1375"/>
      <c r="JF5" s="1375"/>
      <c r="JG5" s="1375"/>
      <c r="JH5" s="1375"/>
      <c r="JI5" s="1375"/>
      <c r="JJ5" s="1375"/>
      <c r="JK5" s="1375"/>
      <c r="JL5" s="1375"/>
      <c r="JM5" s="1375"/>
      <c r="JN5" s="1375"/>
      <c r="JO5" s="1375"/>
      <c r="JP5" s="1375"/>
      <c r="JQ5" s="1375"/>
      <c r="JR5" s="1375"/>
      <c r="JS5" s="1375"/>
      <c r="JT5" s="1375"/>
      <c r="JU5" s="1375"/>
      <c r="JV5" s="1375"/>
      <c r="JW5" s="1375"/>
      <c r="JX5" s="1375"/>
      <c r="JY5" s="1375"/>
      <c r="JZ5" s="1375"/>
      <c r="KA5" s="1375"/>
      <c r="KB5" s="1375"/>
      <c r="KC5" s="1375"/>
      <c r="KD5" s="1375"/>
      <c r="KE5" s="1375"/>
      <c r="KF5" s="1375"/>
      <c r="KG5" s="1375"/>
      <c r="KH5" s="1375"/>
      <c r="KI5" s="1375"/>
      <c r="KJ5" s="1375"/>
      <c r="KK5" s="1375"/>
      <c r="KL5" s="1375"/>
      <c r="KM5" s="1375"/>
      <c r="KN5" s="1375"/>
      <c r="KO5" s="1375"/>
      <c r="KP5" s="1375"/>
      <c r="KQ5" s="1375"/>
      <c r="KR5" s="1375"/>
      <c r="KS5" s="1375"/>
      <c r="KT5" s="1375"/>
      <c r="KU5" s="1375"/>
      <c r="KV5" s="1375"/>
      <c r="KW5" s="1375"/>
      <c r="KX5" s="1375"/>
      <c r="KY5" s="1375"/>
      <c r="KZ5" s="1375"/>
      <c r="LA5" s="1375"/>
      <c r="LB5" s="1375"/>
      <c r="LC5" s="1375"/>
      <c r="LD5" s="1375"/>
      <c r="LE5" s="1375"/>
      <c r="LF5" s="1375"/>
      <c r="LG5" s="1375"/>
      <c r="LH5" s="1375"/>
      <c r="LI5" s="1375"/>
      <c r="LJ5" s="1375"/>
      <c r="LK5" s="1375"/>
      <c r="LL5" s="1375"/>
      <c r="LM5" s="1375"/>
      <c r="LN5" s="1375"/>
      <c r="LO5" s="1375"/>
      <c r="LP5" s="1375"/>
      <c r="LQ5" s="1375"/>
      <c r="LR5" s="1375"/>
      <c r="LS5" s="1375"/>
      <c r="LT5" s="1375"/>
      <c r="LU5" s="1375"/>
      <c r="LV5" s="1375"/>
      <c r="LW5" s="1375"/>
      <c r="LX5" s="1375"/>
      <c r="LY5" s="1375"/>
      <c r="LZ5" s="1375"/>
      <c r="MA5" s="1375"/>
      <c r="MB5" s="1375"/>
      <c r="MC5" s="1375"/>
      <c r="MD5" s="1375"/>
      <c r="ME5" s="1375"/>
      <c r="MF5" s="1375"/>
      <c r="MG5" s="1375"/>
      <c r="MH5" s="1375"/>
      <c r="MI5" s="1375"/>
      <c r="MJ5" s="1375"/>
      <c r="MK5" s="1375"/>
      <c r="ML5" s="1375"/>
      <c r="MM5" s="1375"/>
      <c r="MN5" s="1375"/>
      <c r="MO5" s="1375"/>
      <c r="MP5" s="1375"/>
      <c r="MQ5" s="1375"/>
      <c r="MR5" s="1375"/>
      <c r="MS5" s="1375"/>
      <c r="MT5" s="1375"/>
      <c r="MU5" s="1375"/>
      <c r="MV5" s="1375"/>
      <c r="MW5" s="1375"/>
      <c r="MX5" s="1375"/>
      <c r="MY5" s="1375"/>
      <c r="MZ5" s="1375"/>
      <c r="NA5" s="1375"/>
      <c r="NB5" s="1375"/>
      <c r="NC5" s="1375"/>
      <c r="ND5" s="1375"/>
      <c r="NE5" s="1375"/>
      <c r="NF5" s="1375"/>
      <c r="NG5" s="1375"/>
      <c r="NH5" s="1375"/>
      <c r="NI5" s="1375"/>
      <c r="NJ5" s="1375"/>
      <c r="NK5" s="1375"/>
      <c r="NL5" s="1375"/>
      <c r="NM5" s="1375"/>
      <c r="NN5" s="1375"/>
      <c r="NO5" s="1375"/>
      <c r="NP5" s="1375"/>
      <c r="NQ5" s="1375"/>
      <c r="NR5" s="1375"/>
      <c r="OC5" s="429"/>
      <c r="OD5" s="426">
        <v>0</v>
      </c>
    </row>
    <row customHeight="1" ht="22.5" hidden="1">
      <c r="A6" s="514"/>
      <c r="B6" s="2406"/>
      <c r="C6" s="2407" t="s">
        <v>104</v>
      </c>
      <c r="D6" s="698" t="str">
        <f>B6&amp;".1"</f>
        <v>.1</v>
      </c>
      <c r="E6" s="699" t="s">
        <v>1598</v>
      </c>
      <c r="F6" s="700" t="s">
        <v>779</v>
      </c>
      <c r="G6" s="695"/>
      <c r="H6" s="410"/>
      <c r="I6" s="695"/>
      <c r="J6" s="410"/>
      <c r="K6" s="2362"/>
      <c r="L6" s="827"/>
      <c r="M6" s="2362"/>
      <c r="N6" s="827"/>
      <c r="O6" s="2362"/>
      <c r="P6" s="827"/>
      <c r="Q6" s="2362"/>
      <c r="R6" s="827"/>
      <c r="S6" s="2362"/>
      <c r="T6" s="827"/>
      <c r="U6" s="2362"/>
      <c r="V6" s="827"/>
      <c r="W6" s="2362"/>
      <c r="X6" s="827"/>
      <c r="Y6" s="2362"/>
      <c r="Z6" s="827"/>
      <c r="AA6" s="2362"/>
      <c r="AB6" s="827"/>
      <c r="AC6" s="2362"/>
      <c r="AD6" s="827"/>
      <c r="AE6" s="2362"/>
      <c r="AF6" s="827"/>
      <c r="AG6" s="2362"/>
      <c r="AH6" s="827"/>
      <c r="AI6" s="2362"/>
      <c r="AJ6" s="827"/>
      <c r="AK6" s="2362"/>
      <c r="AL6" s="827"/>
      <c r="AM6" s="2362"/>
      <c r="AN6" s="827"/>
      <c r="AO6" s="2362"/>
      <c r="AP6" s="827"/>
      <c r="AQ6" s="2362"/>
      <c r="AR6" s="827"/>
      <c r="AS6" s="2362"/>
      <c r="AT6" s="827"/>
      <c r="AU6" s="2362"/>
      <c r="AV6" s="827"/>
      <c r="AW6" s="2362"/>
      <c r="AX6" s="827"/>
      <c r="AY6" s="2362"/>
      <c r="AZ6" s="827"/>
      <c r="BA6" s="2362"/>
      <c r="BB6" s="827"/>
      <c r="BC6" s="2362"/>
      <c r="BD6" s="827"/>
      <c r="BE6" s="2362"/>
      <c r="BF6" s="827"/>
      <c r="BG6" s="2362"/>
      <c r="BH6" s="827"/>
      <c r="BI6" s="2362"/>
      <c r="BJ6" s="827"/>
      <c r="BK6" s="2362"/>
      <c r="BL6" s="827"/>
      <c r="BM6" s="2362"/>
      <c r="BN6" s="827"/>
      <c r="BO6" s="2362"/>
      <c r="BP6" s="827"/>
      <c r="BQ6" s="2362"/>
      <c r="BR6" s="827"/>
      <c r="BS6" s="2362"/>
      <c r="BT6" s="827"/>
      <c r="BU6" s="2362"/>
      <c r="BV6" s="827"/>
      <c r="BW6" s="2362"/>
      <c r="BX6" s="827"/>
      <c r="BY6" s="2362"/>
      <c r="BZ6" s="827"/>
      <c r="CA6" s="2362"/>
      <c r="CB6" s="827"/>
      <c r="CC6" s="2362"/>
      <c r="CD6" s="827"/>
      <c r="CE6" s="2362"/>
      <c r="CF6" s="827"/>
      <c r="CG6" s="2362"/>
      <c r="CH6" s="827"/>
      <c r="CI6" s="2362"/>
      <c r="CJ6" s="827"/>
      <c r="CK6" s="2362"/>
      <c r="CL6" s="827"/>
      <c r="CM6" s="2362"/>
      <c r="CN6" s="827"/>
      <c r="CO6" s="2362"/>
      <c r="CP6" s="827"/>
      <c r="CQ6" s="2362"/>
      <c r="CR6" s="827"/>
      <c r="CS6" s="2362"/>
      <c r="CT6" s="827"/>
      <c r="CU6" s="2362"/>
      <c r="CV6" s="827"/>
      <c r="CW6" s="2362"/>
      <c r="CX6" s="827"/>
      <c r="CY6" s="2362"/>
      <c r="CZ6" s="827"/>
      <c r="DA6" s="2362"/>
      <c r="DB6" s="827"/>
      <c r="DC6" s="2362"/>
      <c r="DD6" s="827"/>
      <c r="DE6" s="2362"/>
      <c r="DF6" s="827"/>
      <c r="DG6" s="2362"/>
      <c r="DH6" s="827"/>
      <c r="DI6" s="2362"/>
      <c r="DJ6" s="827"/>
      <c r="DK6" s="2362"/>
      <c r="DL6" s="827"/>
      <c r="DM6" s="2362"/>
      <c r="DN6" s="827"/>
      <c r="DO6" s="2362"/>
      <c r="DP6" s="827"/>
      <c r="DQ6" s="2362"/>
      <c r="DR6" s="827"/>
      <c r="DS6" s="2362"/>
      <c r="DT6" s="827"/>
      <c r="DU6" s="2362"/>
      <c r="DV6" s="827"/>
      <c r="DW6" s="2362"/>
      <c r="DX6" s="827"/>
      <c r="DY6" s="2362"/>
      <c r="DZ6" s="827"/>
      <c r="EA6" s="2362"/>
      <c r="EB6" s="827"/>
      <c r="EC6" s="2362"/>
      <c r="ED6" s="827"/>
      <c r="EE6" s="2362"/>
      <c r="EF6" s="827"/>
      <c r="EG6" s="2362"/>
      <c r="EH6" s="827"/>
      <c r="EI6" s="2362"/>
      <c r="EJ6" s="827"/>
      <c r="EK6" s="2362"/>
      <c r="EL6" s="827"/>
      <c r="EM6" s="2362"/>
      <c r="EN6" s="827"/>
      <c r="EO6" s="2362"/>
      <c r="EP6" s="827"/>
      <c r="EQ6" s="2362"/>
      <c r="ER6" s="827"/>
      <c r="ES6" s="2362"/>
      <c r="ET6" s="827"/>
      <c r="EU6" s="2362"/>
      <c r="EV6" s="827"/>
      <c r="EW6" s="2362"/>
      <c r="EX6" s="827"/>
      <c r="EY6" s="2362"/>
      <c r="EZ6" s="827"/>
      <c r="FA6" s="2362"/>
      <c r="FB6" s="827"/>
      <c r="FC6" s="2362"/>
      <c r="FD6" s="827"/>
      <c r="FE6" s="2362"/>
      <c r="FF6" s="827"/>
      <c r="FG6" s="2362"/>
      <c r="FH6" s="827"/>
      <c r="FI6" s="2362"/>
      <c r="FJ6" s="827"/>
      <c r="FK6" s="2362"/>
      <c r="FL6" s="827"/>
      <c r="FM6" s="2362"/>
      <c r="FN6" s="827"/>
      <c r="FO6" s="2362"/>
      <c r="FP6" s="827"/>
      <c r="FQ6" s="2362"/>
      <c r="FR6" s="827"/>
      <c r="FS6" s="2362"/>
      <c r="FT6" s="827"/>
      <c r="FU6" s="2362"/>
      <c r="FV6" s="827"/>
      <c r="FW6" s="2362"/>
      <c r="FX6" s="827"/>
      <c r="FY6" s="2362"/>
      <c r="FZ6" s="827"/>
      <c r="GA6" s="2362"/>
      <c r="GB6" s="827"/>
      <c r="GC6" s="2362"/>
      <c r="GD6" s="827"/>
      <c r="GE6" s="2362"/>
      <c r="GF6" s="827"/>
      <c r="GG6" s="2362"/>
      <c r="GH6" s="827"/>
      <c r="GI6" s="2362"/>
      <c r="GJ6" s="827"/>
      <c r="GK6" s="2362"/>
      <c r="GL6" s="827"/>
      <c r="GM6" s="2362"/>
      <c r="GN6" s="827"/>
      <c r="GO6" s="2362"/>
      <c r="GP6" s="827"/>
      <c r="GQ6" s="2362"/>
      <c r="GR6" s="827"/>
      <c r="GS6" s="2362"/>
      <c r="GT6" s="827"/>
      <c r="GU6" s="2362"/>
      <c r="GV6" s="827"/>
      <c r="GW6" s="2362"/>
      <c r="GX6" s="827"/>
      <c r="GY6" s="2362"/>
      <c r="GZ6" s="827"/>
      <c r="HA6" s="2362"/>
      <c r="HB6" s="827"/>
      <c r="HC6" s="2362"/>
      <c r="HD6" s="827"/>
      <c r="HE6" s="2362"/>
      <c r="HF6" s="827"/>
      <c r="HG6" s="2362"/>
      <c r="HH6" s="827"/>
      <c r="HI6" s="2362"/>
      <c r="HJ6" s="827"/>
      <c r="HK6" s="2362"/>
      <c r="HL6" s="827"/>
      <c r="HM6" s="2362"/>
      <c r="HN6" s="827"/>
      <c r="HO6" s="2362"/>
      <c r="HP6" s="827"/>
      <c r="HQ6" s="2362"/>
      <c r="HR6" s="827"/>
      <c r="HS6" s="2362"/>
      <c r="HT6" s="827"/>
      <c r="HU6" s="2362"/>
      <c r="HV6" s="827"/>
      <c r="HW6" s="2362"/>
      <c r="HX6" s="827"/>
      <c r="HY6" s="2362"/>
      <c r="HZ6" s="827"/>
      <c r="IA6" s="2362"/>
      <c r="IB6" s="827"/>
      <c r="IC6" s="2362"/>
      <c r="ID6" s="827"/>
      <c r="IE6" s="2362"/>
      <c r="IF6" s="827"/>
      <c r="IG6" s="2362"/>
      <c r="IH6" s="827"/>
      <c r="II6" s="2362"/>
      <c r="IJ6" s="827"/>
      <c r="IK6" s="2362"/>
      <c r="IL6" s="827"/>
      <c r="IM6" s="2362"/>
      <c r="IN6" s="827"/>
      <c r="IO6" s="2362"/>
      <c r="IP6" s="827"/>
      <c r="IQ6" s="2362"/>
      <c r="IR6" s="827"/>
      <c r="IS6" s="2362"/>
      <c r="IT6" s="827"/>
      <c r="IU6" s="2362"/>
      <c r="IV6" s="827"/>
      <c r="IW6" s="2362"/>
      <c r="IX6" s="827"/>
      <c r="IY6" s="2362"/>
      <c r="IZ6" s="827"/>
      <c r="JA6" s="2362"/>
      <c r="JB6" s="827"/>
      <c r="JC6" s="2362"/>
      <c r="JD6" s="827"/>
      <c r="JE6" s="2362"/>
      <c r="JF6" s="827"/>
      <c r="JG6" s="2362"/>
      <c r="JH6" s="827"/>
      <c r="JI6" s="2362"/>
      <c r="JJ6" s="827"/>
      <c r="JK6" s="2362"/>
      <c r="JL6" s="827"/>
      <c r="JM6" s="2362"/>
      <c r="JN6" s="827"/>
      <c r="JO6" s="2362"/>
      <c r="JP6" s="827"/>
      <c r="JQ6" s="2362"/>
      <c r="JR6" s="827"/>
      <c r="JS6" s="2362"/>
      <c r="JT6" s="827"/>
      <c r="JU6" s="2362"/>
      <c r="JV6" s="827"/>
      <c r="JW6" s="2362"/>
      <c r="JX6" s="827"/>
      <c r="JY6" s="2362"/>
      <c r="JZ6" s="827"/>
      <c r="KA6" s="2362"/>
      <c r="KB6" s="827"/>
      <c r="KC6" s="2362"/>
      <c r="KD6" s="827"/>
      <c r="KE6" s="2362"/>
      <c r="KF6" s="827"/>
      <c r="KG6" s="2362"/>
      <c r="KH6" s="827"/>
      <c r="KI6" s="2362"/>
      <c r="KJ6" s="827"/>
      <c r="KK6" s="2362"/>
      <c r="KL6" s="827"/>
      <c r="KM6" s="2362"/>
      <c r="KN6" s="827"/>
      <c r="KO6" s="2362"/>
      <c r="KP6" s="827"/>
      <c r="KQ6" s="2362"/>
      <c r="KR6" s="827"/>
      <c r="KS6" s="2362"/>
      <c r="KT6" s="827"/>
      <c r="KU6" s="2362"/>
      <c r="KV6" s="827"/>
      <c r="KW6" s="2362"/>
      <c r="KX6" s="827"/>
      <c r="KY6" s="2362"/>
      <c r="KZ6" s="827"/>
      <c r="LA6" s="2362"/>
      <c r="LB6" s="827"/>
      <c r="LC6" s="2362"/>
      <c r="LD6" s="827"/>
      <c r="LE6" s="2362"/>
      <c r="LF6" s="827"/>
      <c r="LG6" s="2362"/>
      <c r="LH6" s="827"/>
      <c r="LI6" s="2362"/>
      <c r="LJ6" s="827"/>
      <c r="LK6" s="2362"/>
      <c r="LL6" s="827"/>
      <c r="LM6" s="2362"/>
      <c r="LN6" s="827"/>
      <c r="LO6" s="2362"/>
      <c r="LP6" s="827"/>
      <c r="LQ6" s="2362"/>
      <c r="LR6" s="827"/>
      <c r="LS6" s="2362"/>
      <c r="LT6" s="827"/>
      <c r="LU6" s="2362"/>
      <c r="LV6" s="827"/>
      <c r="LW6" s="2362"/>
      <c r="LX6" s="827"/>
      <c r="LY6" s="2362"/>
      <c r="LZ6" s="827"/>
      <c r="MA6" s="2362"/>
      <c r="MB6" s="827"/>
      <c r="MC6" s="2362"/>
      <c r="MD6" s="827"/>
      <c r="ME6" s="2362"/>
      <c r="MF6" s="827"/>
      <c r="MG6" s="2362"/>
      <c r="MH6" s="827"/>
      <c r="MI6" s="2362"/>
      <c r="MJ6" s="827"/>
      <c r="MK6" s="2362"/>
      <c r="ML6" s="827"/>
      <c r="MM6" s="2362"/>
      <c r="MN6" s="827"/>
      <c r="MO6" s="2362"/>
      <c r="MP6" s="827"/>
      <c r="MQ6" s="2362"/>
      <c r="MR6" s="827"/>
      <c r="MS6" s="2362"/>
      <c r="MT6" s="827"/>
      <c r="MU6" s="2362"/>
      <c r="MV6" s="827"/>
      <c r="MW6" s="2362"/>
      <c r="MX6" s="827"/>
      <c r="MY6" s="2362"/>
      <c r="MZ6" s="827"/>
      <c r="NA6" s="2362"/>
      <c r="NB6" s="827"/>
      <c r="NC6" s="2362"/>
      <c r="ND6" s="827"/>
      <c r="NE6" s="2362"/>
      <c r="NF6" s="827"/>
      <c r="NG6" s="2362"/>
      <c r="NH6" s="827"/>
      <c r="NI6" s="2362"/>
      <c r="NJ6" s="827"/>
      <c r="NK6" s="2362"/>
      <c r="NL6" s="827"/>
      <c r="NM6" s="2362"/>
      <c r="NN6" s="827"/>
      <c r="NO6" s="2362"/>
      <c r="NP6" s="827"/>
      <c r="NQ6" s="2362"/>
      <c r="NR6" s="827"/>
      <c r="NS6" s="298" t="s">
        <v>1599</v>
      </c>
      <c r="OD6" s="514">
        <v>0</v>
      </c>
    </row>
    <row customHeight="1" ht="15" hidden="1">
      <c r="A7" s="514"/>
      <c r="B7" s="2406"/>
      <c r="C7" s="2407"/>
      <c r="D7" s="698" t="str">
        <f>B6&amp;".2"</f>
        <v>.2</v>
      </c>
      <c r="E7" s="699" t="s">
        <v>1596</v>
      </c>
      <c r="F7" s="700" t="s">
        <v>779</v>
      </c>
      <c r="G7" s="1747" t="s">
        <v>22</v>
      </c>
      <c r="H7" s="410"/>
      <c r="I7" s="1747" t="s">
        <v>22</v>
      </c>
      <c r="J7" s="410"/>
      <c r="K7" s="1747" t="s">
        <v>22</v>
      </c>
      <c r="L7" s="827"/>
      <c r="M7" s="1747" t="s">
        <v>22</v>
      </c>
      <c r="N7" s="827"/>
      <c r="O7" s="1747" t="s">
        <v>22</v>
      </c>
      <c r="P7" s="827"/>
      <c r="Q7" s="1747" t="s">
        <v>22</v>
      </c>
      <c r="R7" s="827"/>
      <c r="S7" s="1747" t="s">
        <v>22</v>
      </c>
      <c r="T7" s="827"/>
      <c r="U7" s="1747" t="s">
        <v>22</v>
      </c>
      <c r="V7" s="827"/>
      <c r="W7" s="1747" t="s">
        <v>22</v>
      </c>
      <c r="X7" s="827"/>
      <c r="Y7" s="1747" t="s">
        <v>22</v>
      </c>
      <c r="Z7" s="827"/>
      <c r="AA7" s="1747" t="s">
        <v>22</v>
      </c>
      <c r="AB7" s="827"/>
      <c r="AC7" s="1747" t="s">
        <v>22</v>
      </c>
      <c r="AD7" s="827"/>
      <c r="AE7" s="1747" t="s">
        <v>22</v>
      </c>
      <c r="AF7" s="827"/>
      <c r="AG7" s="1747" t="s">
        <v>22</v>
      </c>
      <c r="AH7" s="827"/>
      <c r="AI7" s="1747" t="s">
        <v>22</v>
      </c>
      <c r="AJ7" s="827"/>
      <c r="AK7" s="1747" t="s">
        <v>22</v>
      </c>
      <c r="AL7" s="827"/>
      <c r="AM7" s="1747" t="s">
        <v>22</v>
      </c>
      <c r="AN7" s="827"/>
      <c r="AO7" s="1747" t="s">
        <v>22</v>
      </c>
      <c r="AP7" s="827"/>
      <c r="AQ7" s="1747" t="s">
        <v>22</v>
      </c>
      <c r="AR7" s="827"/>
      <c r="AS7" s="1747" t="s">
        <v>22</v>
      </c>
      <c r="AT7" s="827"/>
      <c r="AU7" s="1747" t="s">
        <v>22</v>
      </c>
      <c r="AV7" s="827"/>
      <c r="AW7" s="1747" t="s">
        <v>22</v>
      </c>
      <c r="AX7" s="827"/>
      <c r="AY7" s="1747" t="s">
        <v>22</v>
      </c>
      <c r="AZ7" s="827"/>
      <c r="BA7" s="1747" t="s">
        <v>22</v>
      </c>
      <c r="BB7" s="827"/>
      <c r="BC7" s="1747" t="s">
        <v>22</v>
      </c>
      <c r="BD7" s="827"/>
      <c r="BE7" s="1747" t="s">
        <v>22</v>
      </c>
      <c r="BF7" s="827"/>
      <c r="BG7" s="1747" t="s">
        <v>22</v>
      </c>
      <c r="BH7" s="827"/>
      <c r="BI7" s="1747" t="s">
        <v>22</v>
      </c>
      <c r="BJ7" s="827"/>
      <c r="BK7" s="1747" t="s">
        <v>22</v>
      </c>
      <c r="BL7" s="827"/>
      <c r="BM7" s="1747" t="s">
        <v>22</v>
      </c>
      <c r="BN7" s="827"/>
      <c r="BO7" s="1747" t="s">
        <v>22</v>
      </c>
      <c r="BP7" s="827"/>
      <c r="BQ7" s="1747" t="s">
        <v>22</v>
      </c>
      <c r="BR7" s="827"/>
      <c r="BS7" s="1747" t="s">
        <v>22</v>
      </c>
      <c r="BT7" s="827"/>
      <c r="BU7" s="1747" t="s">
        <v>22</v>
      </c>
      <c r="BV7" s="827"/>
      <c r="BW7" s="1747" t="s">
        <v>22</v>
      </c>
      <c r="BX7" s="827"/>
      <c r="BY7" s="1747" t="s">
        <v>22</v>
      </c>
      <c r="BZ7" s="827"/>
      <c r="CA7" s="1747" t="s">
        <v>22</v>
      </c>
      <c r="CB7" s="827"/>
      <c r="CC7" s="1747" t="s">
        <v>22</v>
      </c>
      <c r="CD7" s="827"/>
      <c r="CE7" s="1747" t="s">
        <v>22</v>
      </c>
      <c r="CF7" s="827"/>
      <c r="CG7" s="1747" t="s">
        <v>22</v>
      </c>
      <c r="CH7" s="827"/>
      <c r="CI7" s="1747" t="s">
        <v>22</v>
      </c>
      <c r="CJ7" s="827"/>
      <c r="CK7" s="1747" t="s">
        <v>22</v>
      </c>
      <c r="CL7" s="827"/>
      <c r="CM7" s="1747" t="s">
        <v>22</v>
      </c>
      <c r="CN7" s="827"/>
      <c r="CO7" s="1747" t="s">
        <v>22</v>
      </c>
      <c r="CP7" s="827"/>
      <c r="CQ7" s="1747" t="s">
        <v>22</v>
      </c>
      <c r="CR7" s="827"/>
      <c r="CS7" s="1747" t="s">
        <v>22</v>
      </c>
      <c r="CT7" s="827"/>
      <c r="CU7" s="1747" t="s">
        <v>22</v>
      </c>
      <c r="CV7" s="827"/>
      <c r="CW7" s="1747" t="s">
        <v>22</v>
      </c>
      <c r="CX7" s="827"/>
      <c r="CY7" s="1747" t="s">
        <v>22</v>
      </c>
      <c r="CZ7" s="827"/>
      <c r="DA7" s="1747" t="s">
        <v>22</v>
      </c>
      <c r="DB7" s="827"/>
      <c r="DC7" s="1747" t="s">
        <v>22</v>
      </c>
      <c r="DD7" s="827"/>
      <c r="DE7" s="1747" t="s">
        <v>22</v>
      </c>
      <c r="DF7" s="827"/>
      <c r="DG7" s="1747" t="s">
        <v>22</v>
      </c>
      <c r="DH7" s="827"/>
      <c r="DI7" s="1747" t="s">
        <v>22</v>
      </c>
      <c r="DJ7" s="827"/>
      <c r="DK7" s="1747" t="s">
        <v>22</v>
      </c>
      <c r="DL7" s="827"/>
      <c r="DM7" s="1747" t="s">
        <v>22</v>
      </c>
      <c r="DN7" s="827"/>
      <c r="DO7" s="1747" t="s">
        <v>22</v>
      </c>
      <c r="DP7" s="827"/>
      <c r="DQ7" s="1747" t="s">
        <v>22</v>
      </c>
      <c r="DR7" s="827"/>
      <c r="DS7" s="1747" t="s">
        <v>22</v>
      </c>
      <c r="DT7" s="827"/>
      <c r="DU7" s="1747" t="s">
        <v>22</v>
      </c>
      <c r="DV7" s="827"/>
      <c r="DW7" s="1747" t="s">
        <v>22</v>
      </c>
      <c r="DX7" s="827"/>
      <c r="DY7" s="1747" t="s">
        <v>22</v>
      </c>
      <c r="DZ7" s="827"/>
      <c r="EA7" s="1747" t="s">
        <v>22</v>
      </c>
      <c r="EB7" s="827"/>
      <c r="EC7" s="1747" t="s">
        <v>22</v>
      </c>
      <c r="ED7" s="827"/>
      <c r="EE7" s="1747" t="s">
        <v>22</v>
      </c>
      <c r="EF7" s="827"/>
      <c r="EG7" s="1747" t="s">
        <v>22</v>
      </c>
      <c r="EH7" s="827"/>
      <c r="EI7" s="1747" t="s">
        <v>22</v>
      </c>
      <c r="EJ7" s="827"/>
      <c r="EK7" s="1747" t="s">
        <v>22</v>
      </c>
      <c r="EL7" s="827"/>
      <c r="EM7" s="1747" t="s">
        <v>22</v>
      </c>
      <c r="EN7" s="827"/>
      <c r="EO7" s="1747" t="s">
        <v>22</v>
      </c>
      <c r="EP7" s="827"/>
      <c r="EQ7" s="1747" t="s">
        <v>22</v>
      </c>
      <c r="ER7" s="827"/>
      <c r="ES7" s="1747" t="s">
        <v>22</v>
      </c>
      <c r="ET7" s="827"/>
      <c r="EU7" s="1747" t="s">
        <v>22</v>
      </c>
      <c r="EV7" s="827"/>
      <c r="EW7" s="1747" t="s">
        <v>22</v>
      </c>
      <c r="EX7" s="827"/>
      <c r="EY7" s="1747" t="s">
        <v>22</v>
      </c>
      <c r="EZ7" s="827"/>
      <c r="FA7" s="1747" t="s">
        <v>22</v>
      </c>
      <c r="FB7" s="827"/>
      <c r="FC7" s="1747" t="s">
        <v>22</v>
      </c>
      <c r="FD7" s="827"/>
      <c r="FE7" s="1747" t="s">
        <v>22</v>
      </c>
      <c r="FF7" s="827"/>
      <c r="FG7" s="1747" t="s">
        <v>22</v>
      </c>
      <c r="FH7" s="827"/>
      <c r="FI7" s="1747" t="s">
        <v>22</v>
      </c>
      <c r="FJ7" s="827"/>
      <c r="FK7" s="1747" t="s">
        <v>22</v>
      </c>
      <c r="FL7" s="827"/>
      <c r="FM7" s="1747" t="s">
        <v>22</v>
      </c>
      <c r="FN7" s="827"/>
      <c r="FO7" s="1747" t="s">
        <v>22</v>
      </c>
      <c r="FP7" s="827"/>
      <c r="FQ7" s="1747" t="s">
        <v>22</v>
      </c>
      <c r="FR7" s="827"/>
      <c r="FS7" s="1747" t="s">
        <v>22</v>
      </c>
      <c r="FT7" s="827"/>
      <c r="FU7" s="1747" t="s">
        <v>22</v>
      </c>
      <c r="FV7" s="827"/>
      <c r="FW7" s="1747" t="s">
        <v>22</v>
      </c>
      <c r="FX7" s="827"/>
      <c r="FY7" s="1747" t="s">
        <v>22</v>
      </c>
      <c r="FZ7" s="827"/>
      <c r="GA7" s="1747" t="s">
        <v>22</v>
      </c>
      <c r="GB7" s="827"/>
      <c r="GC7" s="1747" t="s">
        <v>22</v>
      </c>
      <c r="GD7" s="827"/>
      <c r="GE7" s="1747" t="s">
        <v>22</v>
      </c>
      <c r="GF7" s="827"/>
      <c r="GG7" s="1747" t="s">
        <v>22</v>
      </c>
      <c r="GH7" s="827"/>
      <c r="GI7" s="1747" t="s">
        <v>22</v>
      </c>
      <c r="GJ7" s="827"/>
      <c r="GK7" s="1747" t="s">
        <v>22</v>
      </c>
      <c r="GL7" s="827"/>
      <c r="GM7" s="1747" t="s">
        <v>22</v>
      </c>
      <c r="GN7" s="827"/>
      <c r="GO7" s="1747" t="s">
        <v>22</v>
      </c>
      <c r="GP7" s="827"/>
      <c r="GQ7" s="1747" t="s">
        <v>22</v>
      </c>
      <c r="GR7" s="827"/>
      <c r="GS7" s="1747" t="s">
        <v>22</v>
      </c>
      <c r="GT7" s="827"/>
      <c r="GU7" s="1747" t="s">
        <v>22</v>
      </c>
      <c r="GV7" s="827"/>
      <c r="GW7" s="1747" t="s">
        <v>22</v>
      </c>
      <c r="GX7" s="827"/>
      <c r="GY7" s="1747" t="s">
        <v>22</v>
      </c>
      <c r="GZ7" s="827"/>
      <c r="HA7" s="1747" t="s">
        <v>22</v>
      </c>
      <c r="HB7" s="827"/>
      <c r="HC7" s="1747" t="s">
        <v>22</v>
      </c>
      <c r="HD7" s="827"/>
      <c r="HE7" s="1747" t="s">
        <v>22</v>
      </c>
      <c r="HF7" s="827"/>
      <c r="HG7" s="1747" t="s">
        <v>22</v>
      </c>
      <c r="HH7" s="827"/>
      <c r="HI7" s="1747" t="s">
        <v>22</v>
      </c>
      <c r="HJ7" s="827"/>
      <c r="HK7" s="1747" t="s">
        <v>22</v>
      </c>
      <c r="HL7" s="827"/>
      <c r="HM7" s="1747" t="s">
        <v>22</v>
      </c>
      <c r="HN7" s="827"/>
      <c r="HO7" s="1747" t="s">
        <v>22</v>
      </c>
      <c r="HP7" s="827"/>
      <c r="HQ7" s="1747" t="s">
        <v>22</v>
      </c>
      <c r="HR7" s="827"/>
      <c r="HS7" s="1747" t="s">
        <v>22</v>
      </c>
      <c r="HT7" s="827"/>
      <c r="HU7" s="1747" t="s">
        <v>22</v>
      </c>
      <c r="HV7" s="827"/>
      <c r="HW7" s="1747" t="s">
        <v>22</v>
      </c>
      <c r="HX7" s="827"/>
      <c r="HY7" s="1747" t="s">
        <v>22</v>
      </c>
      <c r="HZ7" s="827"/>
      <c r="IA7" s="1747" t="s">
        <v>22</v>
      </c>
      <c r="IB7" s="827"/>
      <c r="IC7" s="1747" t="s">
        <v>22</v>
      </c>
      <c r="ID7" s="827"/>
      <c r="IE7" s="1747" t="s">
        <v>22</v>
      </c>
      <c r="IF7" s="827"/>
      <c r="IG7" s="1747" t="s">
        <v>22</v>
      </c>
      <c r="IH7" s="827"/>
      <c r="II7" s="1747" t="s">
        <v>22</v>
      </c>
      <c r="IJ7" s="827"/>
      <c r="IK7" s="1747" t="s">
        <v>22</v>
      </c>
      <c r="IL7" s="827"/>
      <c r="IM7" s="1747" t="s">
        <v>22</v>
      </c>
      <c r="IN7" s="827"/>
      <c r="IO7" s="1747" t="s">
        <v>22</v>
      </c>
      <c r="IP7" s="827"/>
      <c r="IQ7" s="1747" t="s">
        <v>22</v>
      </c>
      <c r="IR7" s="827"/>
      <c r="IS7" s="1747" t="s">
        <v>22</v>
      </c>
      <c r="IT7" s="827"/>
      <c r="IU7" s="1747" t="s">
        <v>22</v>
      </c>
      <c r="IV7" s="827"/>
      <c r="IW7" s="1747" t="s">
        <v>22</v>
      </c>
      <c r="IX7" s="827"/>
      <c r="IY7" s="1747" t="s">
        <v>22</v>
      </c>
      <c r="IZ7" s="827"/>
      <c r="JA7" s="1747" t="s">
        <v>22</v>
      </c>
      <c r="JB7" s="827"/>
      <c r="JC7" s="1747" t="s">
        <v>22</v>
      </c>
      <c r="JD7" s="827"/>
      <c r="JE7" s="1747" t="s">
        <v>22</v>
      </c>
      <c r="JF7" s="827"/>
      <c r="JG7" s="1747" t="s">
        <v>22</v>
      </c>
      <c r="JH7" s="827"/>
      <c r="JI7" s="1747" t="s">
        <v>22</v>
      </c>
      <c r="JJ7" s="827"/>
      <c r="JK7" s="1747" t="s">
        <v>22</v>
      </c>
      <c r="JL7" s="827"/>
      <c r="JM7" s="1747" t="s">
        <v>22</v>
      </c>
      <c r="JN7" s="827"/>
      <c r="JO7" s="1747" t="s">
        <v>22</v>
      </c>
      <c r="JP7" s="827"/>
      <c r="JQ7" s="1747" t="s">
        <v>22</v>
      </c>
      <c r="JR7" s="827"/>
      <c r="JS7" s="1747" t="s">
        <v>22</v>
      </c>
      <c r="JT7" s="827"/>
      <c r="JU7" s="1747" t="s">
        <v>22</v>
      </c>
      <c r="JV7" s="827"/>
      <c r="JW7" s="1747" t="s">
        <v>22</v>
      </c>
      <c r="JX7" s="827"/>
      <c r="JY7" s="1747" t="s">
        <v>22</v>
      </c>
      <c r="JZ7" s="827"/>
      <c r="KA7" s="1747" t="s">
        <v>22</v>
      </c>
      <c r="KB7" s="827"/>
      <c r="KC7" s="1747" t="s">
        <v>22</v>
      </c>
      <c r="KD7" s="827"/>
      <c r="KE7" s="1747" t="s">
        <v>22</v>
      </c>
      <c r="KF7" s="827"/>
      <c r="KG7" s="1747" t="s">
        <v>22</v>
      </c>
      <c r="KH7" s="827"/>
      <c r="KI7" s="1747" t="s">
        <v>22</v>
      </c>
      <c r="KJ7" s="827"/>
      <c r="KK7" s="1747" t="s">
        <v>22</v>
      </c>
      <c r="KL7" s="827"/>
      <c r="KM7" s="1747" t="s">
        <v>22</v>
      </c>
      <c r="KN7" s="827"/>
      <c r="KO7" s="1747" t="s">
        <v>22</v>
      </c>
      <c r="KP7" s="827"/>
      <c r="KQ7" s="1747" t="s">
        <v>22</v>
      </c>
      <c r="KR7" s="827"/>
      <c r="KS7" s="1747" t="s">
        <v>22</v>
      </c>
      <c r="KT7" s="827"/>
      <c r="KU7" s="1747" t="s">
        <v>22</v>
      </c>
      <c r="KV7" s="827"/>
      <c r="KW7" s="1747" t="s">
        <v>22</v>
      </c>
      <c r="KX7" s="827"/>
      <c r="KY7" s="1747" t="s">
        <v>22</v>
      </c>
      <c r="KZ7" s="827"/>
      <c r="LA7" s="1747" t="s">
        <v>22</v>
      </c>
      <c r="LB7" s="827"/>
      <c r="LC7" s="1747" t="s">
        <v>22</v>
      </c>
      <c r="LD7" s="827"/>
      <c r="LE7" s="1747" t="s">
        <v>22</v>
      </c>
      <c r="LF7" s="827"/>
      <c r="LG7" s="1747" t="s">
        <v>22</v>
      </c>
      <c r="LH7" s="827"/>
      <c r="LI7" s="1747" t="s">
        <v>22</v>
      </c>
      <c r="LJ7" s="827"/>
      <c r="LK7" s="1747" t="s">
        <v>22</v>
      </c>
      <c r="LL7" s="827"/>
      <c r="LM7" s="1747" t="s">
        <v>22</v>
      </c>
      <c r="LN7" s="827"/>
      <c r="LO7" s="1747" t="s">
        <v>22</v>
      </c>
      <c r="LP7" s="827"/>
      <c r="LQ7" s="1747" t="s">
        <v>22</v>
      </c>
      <c r="LR7" s="827"/>
      <c r="LS7" s="1747" t="s">
        <v>22</v>
      </c>
      <c r="LT7" s="827"/>
      <c r="LU7" s="1747" t="s">
        <v>22</v>
      </c>
      <c r="LV7" s="827"/>
      <c r="LW7" s="1747" t="s">
        <v>22</v>
      </c>
      <c r="LX7" s="827"/>
      <c r="LY7" s="1747" t="s">
        <v>22</v>
      </c>
      <c r="LZ7" s="827"/>
      <c r="MA7" s="1747" t="s">
        <v>22</v>
      </c>
      <c r="MB7" s="827"/>
      <c r="MC7" s="1747" t="s">
        <v>22</v>
      </c>
      <c r="MD7" s="827"/>
      <c r="ME7" s="1747" t="s">
        <v>22</v>
      </c>
      <c r="MF7" s="827"/>
      <c r="MG7" s="1747" t="s">
        <v>22</v>
      </c>
      <c r="MH7" s="827"/>
      <c r="MI7" s="1747" t="s">
        <v>22</v>
      </c>
      <c r="MJ7" s="827"/>
      <c r="MK7" s="1747" t="s">
        <v>22</v>
      </c>
      <c r="ML7" s="827"/>
      <c r="MM7" s="1747" t="s">
        <v>22</v>
      </c>
      <c r="MN7" s="827"/>
      <c r="MO7" s="1747" t="s">
        <v>22</v>
      </c>
      <c r="MP7" s="827"/>
      <c r="MQ7" s="1747" t="s">
        <v>22</v>
      </c>
      <c r="MR7" s="827"/>
      <c r="MS7" s="1747" t="s">
        <v>22</v>
      </c>
      <c r="MT7" s="827"/>
      <c r="MU7" s="1747" t="s">
        <v>22</v>
      </c>
      <c r="MV7" s="827"/>
      <c r="MW7" s="1747" t="s">
        <v>22</v>
      </c>
      <c r="MX7" s="827"/>
      <c r="MY7" s="1747" t="s">
        <v>22</v>
      </c>
      <c r="MZ7" s="827"/>
      <c r="NA7" s="1747" t="s">
        <v>22</v>
      </c>
      <c r="NB7" s="827"/>
      <c r="NC7" s="1747" t="s">
        <v>22</v>
      </c>
      <c r="ND7" s="827"/>
      <c r="NE7" s="1747" t="s">
        <v>22</v>
      </c>
      <c r="NF7" s="827"/>
      <c r="NG7" s="1747" t="s">
        <v>22</v>
      </c>
      <c r="NH7" s="827"/>
      <c r="NI7" s="1747" t="s">
        <v>22</v>
      </c>
      <c r="NJ7" s="827"/>
      <c r="NK7" s="1747" t="s">
        <v>22</v>
      </c>
      <c r="NL7" s="827"/>
      <c r="NM7" s="1747" t="s">
        <v>22</v>
      </c>
      <c r="NN7" s="827"/>
      <c r="NO7" s="1747" t="s">
        <v>22</v>
      </c>
      <c r="NP7" s="827"/>
      <c r="NQ7" s="1747" t="s">
        <v>22</v>
      </c>
      <c r="NR7" s="827"/>
      <c r="NS7" s="298" t="s">
        <v>1597</v>
      </c>
      <c r="OD7" s="514">
        <v>0</v>
      </c>
    </row>
    <row s="1375" customFormat="1" customHeight="1" ht="15" hidden="1">
      <c r="C8" s="681"/>
      <c r="K8" s="1375"/>
      <c r="L8" s="1375"/>
      <c r="M8" s="1375"/>
      <c r="N8" s="1375"/>
      <c r="O8" s="1375"/>
      <c r="P8" s="1375"/>
      <c r="Q8" s="1375"/>
      <c r="R8" s="1375"/>
      <c r="S8" s="1375"/>
      <c r="T8" s="1375"/>
      <c r="U8" s="1375"/>
      <c r="V8" s="1375"/>
      <c r="W8" s="1375"/>
      <c r="X8" s="1375"/>
      <c r="Y8" s="1375"/>
      <c r="Z8" s="1375"/>
      <c r="AA8" s="1375"/>
      <c r="AB8" s="1375"/>
      <c r="AC8" s="1375"/>
      <c r="AD8" s="1375"/>
      <c r="AE8" s="1375"/>
      <c r="AF8" s="1375"/>
      <c r="AG8" s="1375"/>
      <c r="AH8" s="1375"/>
      <c r="AI8" s="1375"/>
      <c r="AJ8" s="1375"/>
      <c r="AK8" s="1375"/>
      <c r="AL8" s="1375"/>
      <c r="AM8" s="1375"/>
      <c r="AN8" s="1375"/>
      <c r="AO8" s="1375"/>
      <c r="AP8" s="1375"/>
      <c r="AQ8" s="1375"/>
      <c r="AR8" s="1375"/>
      <c r="AS8" s="1375"/>
      <c r="AT8" s="1375"/>
      <c r="AU8" s="1375"/>
      <c r="AV8" s="1375"/>
      <c r="AW8" s="1375"/>
      <c r="AX8" s="1375"/>
      <c r="AY8" s="1375"/>
      <c r="AZ8" s="1375"/>
      <c r="BA8" s="1375"/>
      <c r="BB8" s="1375"/>
      <c r="BC8" s="1375"/>
      <c r="BD8" s="1375"/>
      <c r="BE8" s="1375"/>
      <c r="BF8" s="1375"/>
      <c r="BG8" s="1375"/>
      <c r="BH8" s="1375"/>
      <c r="BI8" s="1375"/>
      <c r="BJ8" s="1375"/>
      <c r="BK8" s="1375"/>
      <c r="BL8" s="1375"/>
      <c r="BM8" s="1375"/>
      <c r="BN8" s="1375"/>
      <c r="BO8" s="1375"/>
      <c r="BP8" s="1375"/>
      <c r="BQ8" s="1375"/>
      <c r="BR8" s="1375"/>
      <c r="BS8" s="1375"/>
      <c r="BT8" s="1375"/>
      <c r="BU8" s="1375"/>
      <c r="BV8" s="1375"/>
      <c r="BW8" s="1375"/>
      <c r="BX8" s="1375"/>
      <c r="BY8" s="1375"/>
      <c r="BZ8" s="1375"/>
      <c r="CA8" s="1375"/>
      <c r="CB8" s="1375"/>
      <c r="CC8" s="1375"/>
      <c r="CD8" s="1375"/>
      <c r="CE8" s="1375"/>
      <c r="CF8" s="1375"/>
      <c r="CG8" s="1375"/>
      <c r="CH8" s="1375"/>
      <c r="CI8" s="1375"/>
      <c r="CJ8" s="1375"/>
      <c r="CK8" s="1375"/>
      <c r="CL8" s="1375"/>
      <c r="CM8" s="1375"/>
      <c r="CN8" s="1375"/>
      <c r="CO8" s="1375"/>
      <c r="CP8" s="1375"/>
      <c r="CQ8" s="1375"/>
      <c r="CR8" s="1375"/>
      <c r="CS8" s="1375"/>
      <c r="CT8" s="1375"/>
      <c r="CU8" s="1375"/>
      <c r="CV8" s="1375"/>
      <c r="CW8" s="1375"/>
      <c r="CX8" s="1375"/>
      <c r="CY8" s="1375"/>
      <c r="CZ8" s="1375"/>
      <c r="DA8" s="1375"/>
      <c r="DB8" s="1375"/>
      <c r="DC8" s="1375"/>
      <c r="DD8" s="1375"/>
      <c r="DE8" s="1375"/>
      <c r="DF8" s="1375"/>
      <c r="DG8" s="1375"/>
      <c r="DH8" s="1375"/>
      <c r="DI8" s="1375"/>
      <c r="DJ8" s="1375"/>
      <c r="DK8" s="1375"/>
      <c r="DL8" s="1375"/>
      <c r="DM8" s="1375"/>
      <c r="DN8" s="1375"/>
      <c r="DO8" s="1375"/>
      <c r="DP8" s="1375"/>
      <c r="DQ8" s="1375"/>
      <c r="DR8" s="1375"/>
      <c r="DS8" s="1375"/>
      <c r="DT8" s="1375"/>
      <c r="DU8" s="1375"/>
      <c r="DV8" s="1375"/>
      <c r="DW8" s="1375"/>
      <c r="DX8" s="1375"/>
      <c r="DY8" s="1375"/>
      <c r="DZ8" s="1375"/>
      <c r="EA8" s="1375"/>
      <c r="EB8" s="1375"/>
      <c r="EC8" s="1375"/>
      <c r="ED8" s="1375"/>
      <c r="EE8" s="1375"/>
      <c r="EF8" s="1375"/>
      <c r="EG8" s="1375"/>
      <c r="EH8" s="1375"/>
      <c r="EI8" s="1375"/>
      <c r="EJ8" s="1375"/>
      <c r="EK8" s="1375"/>
      <c r="EL8" s="1375"/>
      <c r="EM8" s="1375"/>
      <c r="EN8" s="1375"/>
      <c r="EO8" s="1375"/>
      <c r="EP8" s="1375"/>
      <c r="EQ8" s="1375"/>
      <c r="ER8" s="1375"/>
      <c r="ES8" s="1375"/>
      <c r="ET8" s="1375"/>
      <c r="EU8" s="1375"/>
      <c r="EV8" s="1375"/>
      <c r="EW8" s="1375"/>
      <c r="EX8" s="1375"/>
      <c r="EY8" s="1375"/>
      <c r="EZ8" s="1375"/>
      <c r="FA8" s="1375"/>
      <c r="FB8" s="1375"/>
      <c r="FC8" s="1375"/>
      <c r="FD8" s="1375"/>
      <c r="FE8" s="1375"/>
      <c r="FF8" s="1375"/>
      <c r="FG8" s="1375"/>
      <c r="FH8" s="1375"/>
      <c r="FI8" s="1375"/>
      <c r="FJ8" s="1375"/>
      <c r="FK8" s="1375"/>
      <c r="FL8" s="1375"/>
      <c r="FM8" s="1375"/>
      <c r="FN8" s="1375"/>
      <c r="FO8" s="1375"/>
      <c r="FP8" s="1375"/>
      <c r="FQ8" s="1375"/>
      <c r="FR8" s="1375"/>
      <c r="FS8" s="1375"/>
      <c r="FT8" s="1375"/>
      <c r="FU8" s="1375"/>
      <c r="FV8" s="1375"/>
      <c r="FW8" s="1375"/>
      <c r="FX8" s="1375"/>
      <c r="FY8" s="1375"/>
      <c r="FZ8" s="1375"/>
      <c r="GA8" s="1375"/>
      <c r="GB8" s="1375"/>
      <c r="GC8" s="1375"/>
      <c r="GD8" s="1375"/>
      <c r="GE8" s="1375"/>
      <c r="GF8" s="1375"/>
      <c r="GG8" s="1375"/>
      <c r="GH8" s="1375"/>
      <c r="GI8" s="1375"/>
      <c r="GJ8" s="1375"/>
      <c r="GK8" s="1375"/>
      <c r="GL8" s="1375"/>
      <c r="GM8" s="1375"/>
      <c r="GN8" s="1375"/>
      <c r="GO8" s="1375"/>
      <c r="GP8" s="1375"/>
      <c r="GQ8" s="1375"/>
      <c r="GR8" s="1375"/>
      <c r="GS8" s="1375"/>
      <c r="GT8" s="1375"/>
      <c r="GU8" s="1375"/>
      <c r="GV8" s="1375"/>
      <c r="GW8" s="1375"/>
      <c r="GX8" s="1375"/>
      <c r="GY8" s="1375"/>
      <c r="GZ8" s="1375"/>
      <c r="HA8" s="1375"/>
      <c r="HB8" s="1375"/>
      <c r="HC8" s="1375"/>
      <c r="HD8" s="1375"/>
      <c r="HE8" s="1375"/>
      <c r="HF8" s="1375"/>
      <c r="HG8" s="1375"/>
      <c r="HH8" s="1375"/>
      <c r="HI8" s="1375"/>
      <c r="HJ8" s="1375"/>
      <c r="HK8" s="1375"/>
      <c r="HL8" s="1375"/>
      <c r="HM8" s="1375"/>
      <c r="HN8" s="1375"/>
      <c r="HO8" s="1375"/>
      <c r="HP8" s="1375"/>
      <c r="HQ8" s="1375"/>
      <c r="HR8" s="1375"/>
      <c r="HS8" s="1375"/>
      <c r="HT8" s="1375"/>
      <c r="HU8" s="1375"/>
      <c r="HV8" s="1375"/>
      <c r="HW8" s="1375"/>
      <c r="HX8" s="1375"/>
      <c r="HY8" s="1375"/>
      <c r="HZ8" s="1375"/>
      <c r="IA8" s="1375"/>
      <c r="IB8" s="1375"/>
      <c r="IC8" s="1375"/>
      <c r="ID8" s="1375"/>
      <c r="IE8" s="1375"/>
      <c r="IF8" s="1375"/>
      <c r="IG8" s="1375"/>
      <c r="IH8" s="1375"/>
      <c r="II8" s="1375"/>
      <c r="IJ8" s="1375"/>
      <c r="IK8" s="1375"/>
      <c r="IL8" s="1375"/>
      <c r="IM8" s="1375"/>
      <c r="IN8" s="1375"/>
      <c r="IO8" s="1375"/>
      <c r="IP8" s="1375"/>
      <c r="IQ8" s="1375"/>
      <c r="IR8" s="1375"/>
      <c r="IS8" s="1375"/>
      <c r="IT8" s="1375"/>
      <c r="IU8" s="1375"/>
      <c r="IV8" s="1375"/>
      <c r="IW8" s="1375"/>
      <c r="IX8" s="1375"/>
      <c r="IY8" s="1375"/>
      <c r="IZ8" s="1375"/>
      <c r="JA8" s="1375"/>
      <c r="JB8" s="1375"/>
      <c r="JC8" s="1375"/>
      <c r="JD8" s="1375"/>
      <c r="JE8" s="1375"/>
      <c r="JF8" s="1375"/>
      <c r="JG8" s="1375"/>
      <c r="JH8" s="1375"/>
      <c r="JI8" s="1375"/>
      <c r="JJ8" s="1375"/>
      <c r="JK8" s="1375"/>
      <c r="JL8" s="1375"/>
      <c r="JM8" s="1375"/>
      <c r="JN8" s="1375"/>
      <c r="JO8" s="1375"/>
      <c r="JP8" s="1375"/>
      <c r="JQ8" s="1375"/>
      <c r="JR8" s="1375"/>
      <c r="JS8" s="1375"/>
      <c r="JT8" s="1375"/>
      <c r="JU8" s="1375"/>
      <c r="JV8" s="1375"/>
      <c r="JW8" s="1375"/>
      <c r="JX8" s="1375"/>
      <c r="JY8" s="1375"/>
      <c r="JZ8" s="1375"/>
      <c r="KA8" s="1375"/>
      <c r="KB8" s="1375"/>
      <c r="KC8" s="1375"/>
      <c r="KD8" s="1375"/>
      <c r="KE8" s="1375"/>
      <c r="KF8" s="1375"/>
      <c r="KG8" s="1375"/>
      <c r="KH8" s="1375"/>
      <c r="KI8" s="1375"/>
      <c r="KJ8" s="1375"/>
      <c r="KK8" s="1375"/>
      <c r="KL8" s="1375"/>
      <c r="KM8" s="1375"/>
      <c r="KN8" s="1375"/>
      <c r="KO8" s="1375"/>
      <c r="KP8" s="1375"/>
      <c r="KQ8" s="1375"/>
      <c r="KR8" s="1375"/>
      <c r="KS8" s="1375"/>
      <c r="KT8" s="1375"/>
      <c r="KU8" s="1375"/>
      <c r="KV8" s="1375"/>
      <c r="KW8" s="1375"/>
      <c r="KX8" s="1375"/>
      <c r="KY8" s="1375"/>
      <c r="KZ8" s="1375"/>
      <c r="LA8" s="1375"/>
      <c r="LB8" s="1375"/>
      <c r="LC8" s="1375"/>
      <c r="LD8" s="1375"/>
      <c r="LE8" s="1375"/>
      <c r="LF8" s="1375"/>
      <c r="LG8" s="1375"/>
      <c r="LH8" s="1375"/>
      <c r="LI8" s="1375"/>
      <c r="LJ8" s="1375"/>
      <c r="LK8" s="1375"/>
      <c r="LL8" s="1375"/>
      <c r="LM8" s="1375"/>
      <c r="LN8" s="1375"/>
      <c r="LO8" s="1375"/>
      <c r="LP8" s="1375"/>
      <c r="LQ8" s="1375"/>
      <c r="LR8" s="1375"/>
      <c r="LS8" s="1375"/>
      <c r="LT8" s="1375"/>
      <c r="LU8" s="1375"/>
      <c r="LV8" s="1375"/>
      <c r="LW8" s="1375"/>
      <c r="LX8" s="1375"/>
      <c r="LY8" s="1375"/>
      <c r="LZ8" s="1375"/>
      <c r="MA8" s="1375"/>
      <c r="MB8" s="1375"/>
      <c r="MC8" s="1375"/>
      <c r="MD8" s="1375"/>
      <c r="ME8" s="1375"/>
      <c r="MF8" s="1375"/>
      <c r="MG8" s="1375"/>
      <c r="MH8" s="1375"/>
      <c r="MI8" s="1375"/>
      <c r="MJ8" s="1375"/>
      <c r="MK8" s="1375"/>
      <c r="ML8" s="1375"/>
      <c r="MM8" s="1375"/>
      <c r="MN8" s="1375"/>
      <c r="MO8" s="1375"/>
      <c r="MP8" s="1375"/>
      <c r="MQ8" s="1375"/>
      <c r="MR8" s="1375"/>
      <c r="MS8" s="1375"/>
      <c r="MT8" s="1375"/>
      <c r="MU8" s="1375"/>
      <c r="MV8" s="1375"/>
      <c r="MW8" s="1375"/>
      <c r="MX8" s="1375"/>
      <c r="MY8" s="1375"/>
      <c r="MZ8" s="1375"/>
      <c r="NA8" s="1375"/>
      <c r="NB8" s="1375"/>
      <c r="NC8" s="1375"/>
      <c r="ND8" s="1375"/>
      <c r="NE8" s="1375"/>
      <c r="NF8" s="1375"/>
      <c r="NG8" s="1375"/>
      <c r="NH8" s="1375"/>
      <c r="NI8" s="1375"/>
      <c r="NJ8" s="1375"/>
      <c r="NK8" s="1375"/>
      <c r="NL8" s="1375"/>
      <c r="NM8" s="1375"/>
      <c r="NN8" s="1375"/>
      <c r="NO8" s="1375"/>
      <c r="NP8" s="1375"/>
      <c r="NQ8" s="1375"/>
      <c r="NR8" s="1375"/>
      <c r="OC8" s="429"/>
      <c r="OD8" s="426">
        <v>0</v>
      </c>
    </row>
    <row customHeight="1" ht="22.5" hidden="1">
      <c r="A9" s="514"/>
      <c r="B9" s="2406"/>
      <c r="C9" s="2407" t="s">
        <v>104</v>
      </c>
      <c r="D9" s="698" t="str">
        <f>B9&amp;".1"</f>
        <v>.1</v>
      </c>
      <c r="E9" s="699" t="s">
        <v>1600</v>
      </c>
      <c r="F9" s="700" t="s">
        <v>779</v>
      </c>
      <c r="G9" s="706" t="s">
        <v>22</v>
      </c>
      <c r="H9" s="410" t="s">
        <v>22</v>
      </c>
      <c r="I9" s="706" t="s">
        <v>22</v>
      </c>
      <c r="J9" s="410" t="s">
        <v>22</v>
      </c>
      <c r="K9" s="870" t="s">
        <v>22</v>
      </c>
      <c r="L9" s="827" t="s">
        <v>22</v>
      </c>
      <c r="M9" s="870" t="s">
        <v>22</v>
      </c>
      <c r="N9" s="827" t="s">
        <v>22</v>
      </c>
      <c r="O9" s="870" t="s">
        <v>22</v>
      </c>
      <c r="P9" s="827" t="s">
        <v>22</v>
      </c>
      <c r="Q9" s="870" t="s">
        <v>22</v>
      </c>
      <c r="R9" s="827" t="s">
        <v>22</v>
      </c>
      <c r="S9" s="870" t="s">
        <v>22</v>
      </c>
      <c r="T9" s="827" t="s">
        <v>22</v>
      </c>
      <c r="U9" s="870" t="s">
        <v>22</v>
      </c>
      <c r="V9" s="827" t="s">
        <v>22</v>
      </c>
      <c r="W9" s="870" t="s">
        <v>22</v>
      </c>
      <c r="X9" s="827" t="s">
        <v>22</v>
      </c>
      <c r="Y9" s="870" t="s">
        <v>22</v>
      </c>
      <c r="Z9" s="827" t="s">
        <v>22</v>
      </c>
      <c r="AA9" s="870" t="s">
        <v>22</v>
      </c>
      <c r="AB9" s="827" t="s">
        <v>22</v>
      </c>
      <c r="AC9" s="870" t="s">
        <v>22</v>
      </c>
      <c r="AD9" s="827" t="s">
        <v>22</v>
      </c>
      <c r="AE9" s="870" t="s">
        <v>22</v>
      </c>
      <c r="AF9" s="827" t="s">
        <v>22</v>
      </c>
      <c r="AG9" s="870" t="s">
        <v>22</v>
      </c>
      <c r="AH9" s="827" t="s">
        <v>22</v>
      </c>
      <c r="AI9" s="870" t="s">
        <v>22</v>
      </c>
      <c r="AJ9" s="827" t="s">
        <v>22</v>
      </c>
      <c r="AK9" s="870" t="s">
        <v>22</v>
      </c>
      <c r="AL9" s="827" t="s">
        <v>22</v>
      </c>
      <c r="AM9" s="870" t="s">
        <v>22</v>
      </c>
      <c r="AN9" s="827" t="s">
        <v>22</v>
      </c>
      <c r="AO9" s="870" t="s">
        <v>22</v>
      </c>
      <c r="AP9" s="827" t="s">
        <v>22</v>
      </c>
      <c r="AQ9" s="870" t="s">
        <v>22</v>
      </c>
      <c r="AR9" s="827" t="s">
        <v>22</v>
      </c>
      <c r="AS9" s="870" t="s">
        <v>22</v>
      </c>
      <c r="AT9" s="827" t="s">
        <v>22</v>
      </c>
      <c r="AU9" s="870" t="s">
        <v>22</v>
      </c>
      <c r="AV9" s="827" t="s">
        <v>22</v>
      </c>
      <c r="AW9" s="870" t="s">
        <v>22</v>
      </c>
      <c r="AX9" s="827" t="s">
        <v>22</v>
      </c>
      <c r="AY9" s="870" t="s">
        <v>22</v>
      </c>
      <c r="AZ9" s="827" t="s">
        <v>22</v>
      </c>
      <c r="BA9" s="870" t="s">
        <v>22</v>
      </c>
      <c r="BB9" s="827" t="s">
        <v>22</v>
      </c>
      <c r="BC9" s="870" t="s">
        <v>22</v>
      </c>
      <c r="BD9" s="827" t="s">
        <v>22</v>
      </c>
      <c r="BE9" s="870" t="s">
        <v>22</v>
      </c>
      <c r="BF9" s="827" t="s">
        <v>22</v>
      </c>
      <c r="BG9" s="870" t="s">
        <v>22</v>
      </c>
      <c r="BH9" s="827" t="s">
        <v>22</v>
      </c>
      <c r="BI9" s="870" t="s">
        <v>22</v>
      </c>
      <c r="BJ9" s="827" t="s">
        <v>22</v>
      </c>
      <c r="BK9" s="870" t="s">
        <v>22</v>
      </c>
      <c r="BL9" s="827" t="s">
        <v>22</v>
      </c>
      <c r="BM9" s="870" t="s">
        <v>22</v>
      </c>
      <c r="BN9" s="827" t="s">
        <v>22</v>
      </c>
      <c r="BO9" s="870" t="s">
        <v>22</v>
      </c>
      <c r="BP9" s="827" t="s">
        <v>22</v>
      </c>
      <c r="BQ9" s="870" t="s">
        <v>22</v>
      </c>
      <c r="BR9" s="827" t="s">
        <v>22</v>
      </c>
      <c r="BS9" s="870" t="s">
        <v>22</v>
      </c>
      <c r="BT9" s="827" t="s">
        <v>22</v>
      </c>
      <c r="BU9" s="870" t="s">
        <v>22</v>
      </c>
      <c r="BV9" s="827" t="s">
        <v>22</v>
      </c>
      <c r="BW9" s="870" t="s">
        <v>22</v>
      </c>
      <c r="BX9" s="827" t="s">
        <v>22</v>
      </c>
      <c r="BY9" s="870" t="s">
        <v>22</v>
      </c>
      <c r="BZ9" s="827" t="s">
        <v>22</v>
      </c>
      <c r="CA9" s="870" t="s">
        <v>22</v>
      </c>
      <c r="CB9" s="827" t="s">
        <v>22</v>
      </c>
      <c r="CC9" s="870" t="s">
        <v>22</v>
      </c>
      <c r="CD9" s="827" t="s">
        <v>22</v>
      </c>
      <c r="CE9" s="870" t="s">
        <v>22</v>
      </c>
      <c r="CF9" s="827" t="s">
        <v>22</v>
      </c>
      <c r="CG9" s="870" t="s">
        <v>22</v>
      </c>
      <c r="CH9" s="827" t="s">
        <v>22</v>
      </c>
      <c r="CI9" s="870" t="s">
        <v>22</v>
      </c>
      <c r="CJ9" s="827" t="s">
        <v>22</v>
      </c>
      <c r="CK9" s="870" t="s">
        <v>22</v>
      </c>
      <c r="CL9" s="827" t="s">
        <v>22</v>
      </c>
      <c r="CM9" s="870" t="s">
        <v>22</v>
      </c>
      <c r="CN9" s="827" t="s">
        <v>22</v>
      </c>
      <c r="CO9" s="870" t="s">
        <v>22</v>
      </c>
      <c r="CP9" s="827" t="s">
        <v>22</v>
      </c>
      <c r="CQ9" s="870" t="s">
        <v>22</v>
      </c>
      <c r="CR9" s="827" t="s">
        <v>22</v>
      </c>
      <c r="CS9" s="870" t="s">
        <v>22</v>
      </c>
      <c r="CT9" s="827" t="s">
        <v>22</v>
      </c>
      <c r="CU9" s="870" t="s">
        <v>22</v>
      </c>
      <c r="CV9" s="827" t="s">
        <v>22</v>
      </c>
      <c r="CW9" s="870" t="s">
        <v>22</v>
      </c>
      <c r="CX9" s="827" t="s">
        <v>22</v>
      </c>
      <c r="CY9" s="870" t="s">
        <v>22</v>
      </c>
      <c r="CZ9" s="827" t="s">
        <v>22</v>
      </c>
      <c r="DA9" s="870" t="s">
        <v>22</v>
      </c>
      <c r="DB9" s="827" t="s">
        <v>22</v>
      </c>
      <c r="DC9" s="870" t="s">
        <v>22</v>
      </c>
      <c r="DD9" s="827" t="s">
        <v>22</v>
      </c>
      <c r="DE9" s="870" t="s">
        <v>22</v>
      </c>
      <c r="DF9" s="827" t="s">
        <v>22</v>
      </c>
      <c r="DG9" s="870" t="s">
        <v>22</v>
      </c>
      <c r="DH9" s="827" t="s">
        <v>22</v>
      </c>
      <c r="DI9" s="870" t="s">
        <v>22</v>
      </c>
      <c r="DJ9" s="827" t="s">
        <v>22</v>
      </c>
      <c r="DK9" s="870" t="s">
        <v>22</v>
      </c>
      <c r="DL9" s="827" t="s">
        <v>22</v>
      </c>
      <c r="DM9" s="870" t="s">
        <v>22</v>
      </c>
      <c r="DN9" s="827" t="s">
        <v>22</v>
      </c>
      <c r="DO9" s="870" t="s">
        <v>22</v>
      </c>
      <c r="DP9" s="827" t="s">
        <v>22</v>
      </c>
      <c r="DQ9" s="870" t="s">
        <v>22</v>
      </c>
      <c r="DR9" s="827" t="s">
        <v>22</v>
      </c>
      <c r="DS9" s="870" t="s">
        <v>22</v>
      </c>
      <c r="DT9" s="827" t="s">
        <v>22</v>
      </c>
      <c r="DU9" s="870" t="s">
        <v>22</v>
      </c>
      <c r="DV9" s="827" t="s">
        <v>22</v>
      </c>
      <c r="DW9" s="870" t="s">
        <v>22</v>
      </c>
      <c r="DX9" s="827" t="s">
        <v>22</v>
      </c>
      <c r="DY9" s="870" t="s">
        <v>22</v>
      </c>
      <c r="DZ9" s="827" t="s">
        <v>22</v>
      </c>
      <c r="EA9" s="870" t="s">
        <v>22</v>
      </c>
      <c r="EB9" s="827" t="s">
        <v>22</v>
      </c>
      <c r="EC9" s="870" t="s">
        <v>22</v>
      </c>
      <c r="ED9" s="827" t="s">
        <v>22</v>
      </c>
      <c r="EE9" s="870" t="s">
        <v>22</v>
      </c>
      <c r="EF9" s="827" t="s">
        <v>22</v>
      </c>
      <c r="EG9" s="870" t="s">
        <v>22</v>
      </c>
      <c r="EH9" s="827" t="s">
        <v>22</v>
      </c>
      <c r="EI9" s="870" t="s">
        <v>22</v>
      </c>
      <c r="EJ9" s="827" t="s">
        <v>22</v>
      </c>
      <c r="EK9" s="870" t="s">
        <v>22</v>
      </c>
      <c r="EL9" s="827" t="s">
        <v>22</v>
      </c>
      <c r="EM9" s="870" t="s">
        <v>22</v>
      </c>
      <c r="EN9" s="827" t="s">
        <v>22</v>
      </c>
      <c r="EO9" s="870" t="s">
        <v>22</v>
      </c>
      <c r="EP9" s="827" t="s">
        <v>22</v>
      </c>
      <c r="EQ9" s="870" t="s">
        <v>22</v>
      </c>
      <c r="ER9" s="827" t="s">
        <v>22</v>
      </c>
      <c r="ES9" s="870" t="s">
        <v>22</v>
      </c>
      <c r="ET9" s="827" t="s">
        <v>22</v>
      </c>
      <c r="EU9" s="870" t="s">
        <v>22</v>
      </c>
      <c r="EV9" s="827" t="s">
        <v>22</v>
      </c>
      <c r="EW9" s="870" t="s">
        <v>22</v>
      </c>
      <c r="EX9" s="827" t="s">
        <v>22</v>
      </c>
      <c r="EY9" s="870" t="s">
        <v>22</v>
      </c>
      <c r="EZ9" s="827" t="s">
        <v>22</v>
      </c>
      <c r="FA9" s="870" t="s">
        <v>22</v>
      </c>
      <c r="FB9" s="827" t="s">
        <v>22</v>
      </c>
      <c r="FC9" s="870" t="s">
        <v>22</v>
      </c>
      <c r="FD9" s="827" t="s">
        <v>22</v>
      </c>
      <c r="FE9" s="870" t="s">
        <v>22</v>
      </c>
      <c r="FF9" s="827" t="s">
        <v>22</v>
      </c>
      <c r="FG9" s="870" t="s">
        <v>22</v>
      </c>
      <c r="FH9" s="827" t="s">
        <v>22</v>
      </c>
      <c r="FI9" s="870" t="s">
        <v>22</v>
      </c>
      <c r="FJ9" s="827" t="s">
        <v>22</v>
      </c>
      <c r="FK9" s="870" t="s">
        <v>22</v>
      </c>
      <c r="FL9" s="827" t="s">
        <v>22</v>
      </c>
      <c r="FM9" s="870" t="s">
        <v>22</v>
      </c>
      <c r="FN9" s="827" t="s">
        <v>22</v>
      </c>
      <c r="FO9" s="870" t="s">
        <v>22</v>
      </c>
      <c r="FP9" s="827" t="s">
        <v>22</v>
      </c>
      <c r="FQ9" s="870" t="s">
        <v>22</v>
      </c>
      <c r="FR9" s="827" t="s">
        <v>22</v>
      </c>
      <c r="FS9" s="870" t="s">
        <v>22</v>
      </c>
      <c r="FT9" s="827" t="s">
        <v>22</v>
      </c>
      <c r="FU9" s="870" t="s">
        <v>22</v>
      </c>
      <c r="FV9" s="827" t="s">
        <v>22</v>
      </c>
      <c r="FW9" s="870" t="s">
        <v>22</v>
      </c>
      <c r="FX9" s="827" t="s">
        <v>22</v>
      </c>
      <c r="FY9" s="870" t="s">
        <v>22</v>
      </c>
      <c r="FZ9" s="827" t="s">
        <v>22</v>
      </c>
      <c r="GA9" s="870" t="s">
        <v>22</v>
      </c>
      <c r="GB9" s="827" t="s">
        <v>22</v>
      </c>
      <c r="GC9" s="870" t="s">
        <v>22</v>
      </c>
      <c r="GD9" s="827" t="s">
        <v>22</v>
      </c>
      <c r="GE9" s="870" t="s">
        <v>22</v>
      </c>
      <c r="GF9" s="827" t="s">
        <v>22</v>
      </c>
      <c r="GG9" s="870" t="s">
        <v>22</v>
      </c>
      <c r="GH9" s="827" t="s">
        <v>22</v>
      </c>
      <c r="GI9" s="870" t="s">
        <v>22</v>
      </c>
      <c r="GJ9" s="827" t="s">
        <v>22</v>
      </c>
      <c r="GK9" s="870" t="s">
        <v>22</v>
      </c>
      <c r="GL9" s="827" t="s">
        <v>22</v>
      </c>
      <c r="GM9" s="870" t="s">
        <v>22</v>
      </c>
      <c r="GN9" s="827" t="s">
        <v>22</v>
      </c>
      <c r="GO9" s="870" t="s">
        <v>22</v>
      </c>
      <c r="GP9" s="827" t="s">
        <v>22</v>
      </c>
      <c r="GQ9" s="870" t="s">
        <v>22</v>
      </c>
      <c r="GR9" s="827" t="s">
        <v>22</v>
      </c>
      <c r="GS9" s="870" t="s">
        <v>22</v>
      </c>
      <c r="GT9" s="827" t="s">
        <v>22</v>
      </c>
      <c r="GU9" s="870" t="s">
        <v>22</v>
      </c>
      <c r="GV9" s="827" t="s">
        <v>22</v>
      </c>
      <c r="GW9" s="870" t="s">
        <v>22</v>
      </c>
      <c r="GX9" s="827" t="s">
        <v>22</v>
      </c>
      <c r="GY9" s="870" t="s">
        <v>22</v>
      </c>
      <c r="GZ9" s="827" t="s">
        <v>22</v>
      </c>
      <c r="HA9" s="870" t="s">
        <v>22</v>
      </c>
      <c r="HB9" s="827" t="s">
        <v>22</v>
      </c>
      <c r="HC9" s="870" t="s">
        <v>22</v>
      </c>
      <c r="HD9" s="827" t="s">
        <v>22</v>
      </c>
      <c r="HE9" s="870" t="s">
        <v>22</v>
      </c>
      <c r="HF9" s="827" t="s">
        <v>22</v>
      </c>
      <c r="HG9" s="870" t="s">
        <v>22</v>
      </c>
      <c r="HH9" s="827" t="s">
        <v>22</v>
      </c>
      <c r="HI9" s="870" t="s">
        <v>22</v>
      </c>
      <c r="HJ9" s="827" t="s">
        <v>22</v>
      </c>
      <c r="HK9" s="870" t="s">
        <v>22</v>
      </c>
      <c r="HL9" s="827" t="s">
        <v>22</v>
      </c>
      <c r="HM9" s="870" t="s">
        <v>22</v>
      </c>
      <c r="HN9" s="827" t="s">
        <v>22</v>
      </c>
      <c r="HO9" s="870" t="s">
        <v>22</v>
      </c>
      <c r="HP9" s="827" t="s">
        <v>22</v>
      </c>
      <c r="HQ9" s="870" t="s">
        <v>22</v>
      </c>
      <c r="HR9" s="827" t="s">
        <v>22</v>
      </c>
      <c r="HS9" s="870" t="s">
        <v>22</v>
      </c>
      <c r="HT9" s="827" t="s">
        <v>22</v>
      </c>
      <c r="HU9" s="870" t="s">
        <v>22</v>
      </c>
      <c r="HV9" s="827" t="s">
        <v>22</v>
      </c>
      <c r="HW9" s="870" t="s">
        <v>22</v>
      </c>
      <c r="HX9" s="827" t="s">
        <v>22</v>
      </c>
      <c r="HY9" s="870" t="s">
        <v>22</v>
      </c>
      <c r="HZ9" s="827" t="s">
        <v>22</v>
      </c>
      <c r="IA9" s="870" t="s">
        <v>22</v>
      </c>
      <c r="IB9" s="827" t="s">
        <v>22</v>
      </c>
      <c r="IC9" s="870" t="s">
        <v>22</v>
      </c>
      <c r="ID9" s="827" t="s">
        <v>22</v>
      </c>
      <c r="IE9" s="870" t="s">
        <v>22</v>
      </c>
      <c r="IF9" s="827" t="s">
        <v>22</v>
      </c>
      <c r="IG9" s="870" t="s">
        <v>22</v>
      </c>
      <c r="IH9" s="827" t="s">
        <v>22</v>
      </c>
      <c r="II9" s="870" t="s">
        <v>22</v>
      </c>
      <c r="IJ9" s="827" t="s">
        <v>22</v>
      </c>
      <c r="IK9" s="870" t="s">
        <v>22</v>
      </c>
      <c r="IL9" s="827" t="s">
        <v>22</v>
      </c>
      <c r="IM9" s="870" t="s">
        <v>22</v>
      </c>
      <c r="IN9" s="827" t="s">
        <v>22</v>
      </c>
      <c r="IO9" s="870" t="s">
        <v>22</v>
      </c>
      <c r="IP9" s="827" t="s">
        <v>22</v>
      </c>
      <c r="IQ9" s="870" t="s">
        <v>22</v>
      </c>
      <c r="IR9" s="827" t="s">
        <v>22</v>
      </c>
      <c r="IS9" s="870" t="s">
        <v>22</v>
      </c>
      <c r="IT9" s="827" t="s">
        <v>22</v>
      </c>
      <c r="IU9" s="870" t="s">
        <v>22</v>
      </c>
      <c r="IV9" s="827" t="s">
        <v>22</v>
      </c>
      <c r="IW9" s="870" t="s">
        <v>22</v>
      </c>
      <c r="IX9" s="827" t="s">
        <v>22</v>
      </c>
      <c r="IY9" s="870" t="s">
        <v>22</v>
      </c>
      <c r="IZ9" s="827" t="s">
        <v>22</v>
      </c>
      <c r="JA9" s="870" t="s">
        <v>22</v>
      </c>
      <c r="JB9" s="827" t="s">
        <v>22</v>
      </c>
      <c r="JC9" s="870" t="s">
        <v>22</v>
      </c>
      <c r="JD9" s="827" t="s">
        <v>22</v>
      </c>
      <c r="JE9" s="870" t="s">
        <v>22</v>
      </c>
      <c r="JF9" s="827" t="s">
        <v>22</v>
      </c>
      <c r="JG9" s="870" t="s">
        <v>22</v>
      </c>
      <c r="JH9" s="827" t="s">
        <v>22</v>
      </c>
      <c r="JI9" s="870" t="s">
        <v>22</v>
      </c>
      <c r="JJ9" s="827" t="s">
        <v>22</v>
      </c>
      <c r="JK9" s="870" t="s">
        <v>22</v>
      </c>
      <c r="JL9" s="827" t="s">
        <v>22</v>
      </c>
      <c r="JM9" s="870" t="s">
        <v>22</v>
      </c>
      <c r="JN9" s="827" t="s">
        <v>22</v>
      </c>
      <c r="JO9" s="870" t="s">
        <v>22</v>
      </c>
      <c r="JP9" s="827" t="s">
        <v>22</v>
      </c>
      <c r="JQ9" s="870" t="s">
        <v>22</v>
      </c>
      <c r="JR9" s="827" t="s">
        <v>22</v>
      </c>
      <c r="JS9" s="870" t="s">
        <v>22</v>
      </c>
      <c r="JT9" s="827" t="s">
        <v>22</v>
      </c>
      <c r="JU9" s="870" t="s">
        <v>22</v>
      </c>
      <c r="JV9" s="827" t="s">
        <v>22</v>
      </c>
      <c r="JW9" s="870" t="s">
        <v>22</v>
      </c>
      <c r="JX9" s="827" t="s">
        <v>22</v>
      </c>
      <c r="JY9" s="870" t="s">
        <v>22</v>
      </c>
      <c r="JZ9" s="827" t="s">
        <v>22</v>
      </c>
      <c r="KA9" s="870" t="s">
        <v>22</v>
      </c>
      <c r="KB9" s="827" t="s">
        <v>22</v>
      </c>
      <c r="KC9" s="870" t="s">
        <v>22</v>
      </c>
      <c r="KD9" s="827" t="s">
        <v>22</v>
      </c>
      <c r="KE9" s="870" t="s">
        <v>22</v>
      </c>
      <c r="KF9" s="827" t="s">
        <v>22</v>
      </c>
      <c r="KG9" s="870" t="s">
        <v>22</v>
      </c>
      <c r="KH9" s="827" t="s">
        <v>22</v>
      </c>
      <c r="KI9" s="870" t="s">
        <v>22</v>
      </c>
      <c r="KJ9" s="827" t="s">
        <v>22</v>
      </c>
      <c r="KK9" s="870" t="s">
        <v>22</v>
      </c>
      <c r="KL9" s="827" t="s">
        <v>22</v>
      </c>
      <c r="KM9" s="870" t="s">
        <v>22</v>
      </c>
      <c r="KN9" s="827" t="s">
        <v>22</v>
      </c>
      <c r="KO9" s="870" t="s">
        <v>22</v>
      </c>
      <c r="KP9" s="827" t="s">
        <v>22</v>
      </c>
      <c r="KQ9" s="870" t="s">
        <v>22</v>
      </c>
      <c r="KR9" s="827" t="s">
        <v>22</v>
      </c>
      <c r="KS9" s="870" t="s">
        <v>22</v>
      </c>
      <c r="KT9" s="827" t="s">
        <v>22</v>
      </c>
      <c r="KU9" s="870" t="s">
        <v>22</v>
      </c>
      <c r="KV9" s="827" t="s">
        <v>22</v>
      </c>
      <c r="KW9" s="870" t="s">
        <v>22</v>
      </c>
      <c r="KX9" s="827" t="s">
        <v>22</v>
      </c>
      <c r="KY9" s="870" t="s">
        <v>22</v>
      </c>
      <c r="KZ9" s="827" t="s">
        <v>22</v>
      </c>
      <c r="LA9" s="870" t="s">
        <v>22</v>
      </c>
      <c r="LB9" s="827" t="s">
        <v>22</v>
      </c>
      <c r="LC9" s="870" t="s">
        <v>22</v>
      </c>
      <c r="LD9" s="827" t="s">
        <v>22</v>
      </c>
      <c r="LE9" s="870" t="s">
        <v>22</v>
      </c>
      <c r="LF9" s="827" t="s">
        <v>22</v>
      </c>
      <c r="LG9" s="870" t="s">
        <v>22</v>
      </c>
      <c r="LH9" s="827" t="s">
        <v>22</v>
      </c>
      <c r="LI9" s="870" t="s">
        <v>22</v>
      </c>
      <c r="LJ9" s="827" t="s">
        <v>22</v>
      </c>
      <c r="LK9" s="870" t="s">
        <v>22</v>
      </c>
      <c r="LL9" s="827" t="s">
        <v>22</v>
      </c>
      <c r="LM9" s="870" t="s">
        <v>22</v>
      </c>
      <c r="LN9" s="827" t="s">
        <v>22</v>
      </c>
      <c r="LO9" s="870" t="s">
        <v>22</v>
      </c>
      <c r="LP9" s="827" t="s">
        <v>22</v>
      </c>
      <c r="LQ9" s="870" t="s">
        <v>22</v>
      </c>
      <c r="LR9" s="827" t="s">
        <v>22</v>
      </c>
      <c r="LS9" s="870" t="s">
        <v>22</v>
      </c>
      <c r="LT9" s="827" t="s">
        <v>22</v>
      </c>
      <c r="LU9" s="870" t="s">
        <v>22</v>
      </c>
      <c r="LV9" s="827" t="s">
        <v>22</v>
      </c>
      <c r="LW9" s="870" t="s">
        <v>22</v>
      </c>
      <c r="LX9" s="827" t="s">
        <v>22</v>
      </c>
      <c r="LY9" s="870" t="s">
        <v>22</v>
      </c>
      <c r="LZ9" s="827" t="s">
        <v>22</v>
      </c>
      <c r="MA9" s="870" t="s">
        <v>22</v>
      </c>
      <c r="MB9" s="827" t="s">
        <v>22</v>
      </c>
      <c r="MC9" s="870" t="s">
        <v>22</v>
      </c>
      <c r="MD9" s="827" t="s">
        <v>22</v>
      </c>
      <c r="ME9" s="870" t="s">
        <v>22</v>
      </c>
      <c r="MF9" s="827" t="s">
        <v>22</v>
      </c>
      <c r="MG9" s="870" t="s">
        <v>22</v>
      </c>
      <c r="MH9" s="827" t="s">
        <v>22</v>
      </c>
      <c r="MI9" s="870" t="s">
        <v>22</v>
      </c>
      <c r="MJ9" s="827" t="s">
        <v>22</v>
      </c>
      <c r="MK9" s="870" t="s">
        <v>22</v>
      </c>
      <c r="ML9" s="827" t="s">
        <v>22</v>
      </c>
      <c r="MM9" s="870" t="s">
        <v>22</v>
      </c>
      <c r="MN9" s="827" t="s">
        <v>22</v>
      </c>
      <c r="MO9" s="870" t="s">
        <v>22</v>
      </c>
      <c r="MP9" s="827" t="s">
        <v>22</v>
      </c>
      <c r="MQ9" s="870" t="s">
        <v>22</v>
      </c>
      <c r="MR9" s="827" t="s">
        <v>22</v>
      </c>
      <c r="MS9" s="870" t="s">
        <v>22</v>
      </c>
      <c r="MT9" s="827" t="s">
        <v>22</v>
      </c>
      <c r="MU9" s="870" t="s">
        <v>22</v>
      </c>
      <c r="MV9" s="827" t="s">
        <v>22</v>
      </c>
      <c r="MW9" s="870" t="s">
        <v>22</v>
      </c>
      <c r="MX9" s="827" t="s">
        <v>22</v>
      </c>
      <c r="MY9" s="870" t="s">
        <v>22</v>
      </c>
      <c r="MZ9" s="827" t="s">
        <v>22</v>
      </c>
      <c r="NA9" s="870" t="s">
        <v>22</v>
      </c>
      <c r="NB9" s="827" t="s">
        <v>22</v>
      </c>
      <c r="NC9" s="870" t="s">
        <v>22</v>
      </c>
      <c r="ND9" s="827" t="s">
        <v>22</v>
      </c>
      <c r="NE9" s="870" t="s">
        <v>22</v>
      </c>
      <c r="NF9" s="827" t="s">
        <v>22</v>
      </c>
      <c r="NG9" s="870" t="s">
        <v>22</v>
      </c>
      <c r="NH9" s="827" t="s">
        <v>22</v>
      </c>
      <c r="NI9" s="870" t="s">
        <v>22</v>
      </c>
      <c r="NJ9" s="827" t="s">
        <v>22</v>
      </c>
      <c r="NK9" s="870" t="s">
        <v>22</v>
      </c>
      <c r="NL9" s="827" t="s">
        <v>22</v>
      </c>
      <c r="NM9" s="870" t="s">
        <v>22</v>
      </c>
      <c r="NN9" s="827" t="s">
        <v>22</v>
      </c>
      <c r="NO9" s="870" t="s">
        <v>22</v>
      </c>
      <c r="NP9" s="827" t="s">
        <v>22</v>
      </c>
      <c r="NQ9" s="870" t="s">
        <v>22</v>
      </c>
      <c r="NR9" s="827" t="s">
        <v>22</v>
      </c>
      <c r="NS9" s="298"/>
      <c r="OD9" s="514">
        <v>0</v>
      </c>
    </row>
    <row customHeight="1" ht="15" hidden="1">
      <c r="A10" s="514"/>
      <c r="B10" s="2406"/>
      <c r="C10" s="2407"/>
      <c r="D10" s="698" t="str">
        <f>B9&amp;".2"</f>
        <v>.2</v>
      </c>
      <c r="E10" s="699" t="s">
        <v>1601</v>
      </c>
      <c r="F10" s="700" t="s">
        <v>779</v>
      </c>
      <c r="G10" s="1741" t="s">
        <v>22</v>
      </c>
      <c r="H10" s="410" t="s">
        <v>22</v>
      </c>
      <c r="I10" s="1741" t="s">
        <v>22</v>
      </c>
      <c r="J10" s="410" t="s">
        <v>22</v>
      </c>
      <c r="K10" s="1741" t="s">
        <v>22</v>
      </c>
      <c r="L10" s="827" t="s">
        <v>22</v>
      </c>
      <c r="M10" s="1741" t="s">
        <v>22</v>
      </c>
      <c r="N10" s="827" t="s">
        <v>22</v>
      </c>
      <c r="O10" s="1741" t="s">
        <v>22</v>
      </c>
      <c r="P10" s="827" t="s">
        <v>22</v>
      </c>
      <c r="Q10" s="1741" t="s">
        <v>22</v>
      </c>
      <c r="R10" s="827" t="s">
        <v>22</v>
      </c>
      <c r="S10" s="1741" t="s">
        <v>22</v>
      </c>
      <c r="T10" s="827" t="s">
        <v>22</v>
      </c>
      <c r="U10" s="1741" t="s">
        <v>22</v>
      </c>
      <c r="V10" s="827" t="s">
        <v>22</v>
      </c>
      <c r="W10" s="1741" t="s">
        <v>22</v>
      </c>
      <c r="X10" s="827" t="s">
        <v>22</v>
      </c>
      <c r="Y10" s="1741" t="s">
        <v>22</v>
      </c>
      <c r="Z10" s="827" t="s">
        <v>22</v>
      </c>
      <c r="AA10" s="1741" t="s">
        <v>22</v>
      </c>
      <c r="AB10" s="827" t="s">
        <v>22</v>
      </c>
      <c r="AC10" s="1741" t="s">
        <v>22</v>
      </c>
      <c r="AD10" s="827" t="s">
        <v>22</v>
      </c>
      <c r="AE10" s="1741" t="s">
        <v>22</v>
      </c>
      <c r="AF10" s="827" t="s">
        <v>22</v>
      </c>
      <c r="AG10" s="1741" t="s">
        <v>22</v>
      </c>
      <c r="AH10" s="827" t="s">
        <v>22</v>
      </c>
      <c r="AI10" s="1741" t="s">
        <v>22</v>
      </c>
      <c r="AJ10" s="827" t="s">
        <v>22</v>
      </c>
      <c r="AK10" s="1741" t="s">
        <v>22</v>
      </c>
      <c r="AL10" s="827" t="s">
        <v>22</v>
      </c>
      <c r="AM10" s="1741" t="s">
        <v>22</v>
      </c>
      <c r="AN10" s="827" t="s">
        <v>22</v>
      </c>
      <c r="AO10" s="1741" t="s">
        <v>22</v>
      </c>
      <c r="AP10" s="827" t="s">
        <v>22</v>
      </c>
      <c r="AQ10" s="1741" t="s">
        <v>22</v>
      </c>
      <c r="AR10" s="827" t="s">
        <v>22</v>
      </c>
      <c r="AS10" s="1741" t="s">
        <v>22</v>
      </c>
      <c r="AT10" s="827" t="s">
        <v>22</v>
      </c>
      <c r="AU10" s="1741" t="s">
        <v>22</v>
      </c>
      <c r="AV10" s="827" t="s">
        <v>22</v>
      </c>
      <c r="AW10" s="1741" t="s">
        <v>22</v>
      </c>
      <c r="AX10" s="827" t="s">
        <v>22</v>
      </c>
      <c r="AY10" s="1741" t="s">
        <v>22</v>
      </c>
      <c r="AZ10" s="827" t="s">
        <v>22</v>
      </c>
      <c r="BA10" s="1741" t="s">
        <v>22</v>
      </c>
      <c r="BB10" s="827" t="s">
        <v>22</v>
      </c>
      <c r="BC10" s="1741" t="s">
        <v>22</v>
      </c>
      <c r="BD10" s="827" t="s">
        <v>22</v>
      </c>
      <c r="BE10" s="1741" t="s">
        <v>22</v>
      </c>
      <c r="BF10" s="827" t="s">
        <v>22</v>
      </c>
      <c r="BG10" s="1741" t="s">
        <v>22</v>
      </c>
      <c r="BH10" s="827" t="s">
        <v>22</v>
      </c>
      <c r="BI10" s="1741" t="s">
        <v>22</v>
      </c>
      <c r="BJ10" s="827" t="s">
        <v>22</v>
      </c>
      <c r="BK10" s="1741" t="s">
        <v>22</v>
      </c>
      <c r="BL10" s="827" t="s">
        <v>22</v>
      </c>
      <c r="BM10" s="1741" t="s">
        <v>22</v>
      </c>
      <c r="BN10" s="827" t="s">
        <v>22</v>
      </c>
      <c r="BO10" s="1741" t="s">
        <v>22</v>
      </c>
      <c r="BP10" s="827" t="s">
        <v>22</v>
      </c>
      <c r="BQ10" s="1741" t="s">
        <v>22</v>
      </c>
      <c r="BR10" s="827" t="s">
        <v>22</v>
      </c>
      <c r="BS10" s="1741" t="s">
        <v>22</v>
      </c>
      <c r="BT10" s="827" t="s">
        <v>22</v>
      </c>
      <c r="BU10" s="1741" t="s">
        <v>22</v>
      </c>
      <c r="BV10" s="827" t="s">
        <v>22</v>
      </c>
      <c r="BW10" s="1741" t="s">
        <v>22</v>
      </c>
      <c r="BX10" s="827" t="s">
        <v>22</v>
      </c>
      <c r="BY10" s="1741" t="s">
        <v>22</v>
      </c>
      <c r="BZ10" s="827" t="s">
        <v>22</v>
      </c>
      <c r="CA10" s="1741" t="s">
        <v>22</v>
      </c>
      <c r="CB10" s="827" t="s">
        <v>22</v>
      </c>
      <c r="CC10" s="1741" t="s">
        <v>22</v>
      </c>
      <c r="CD10" s="827" t="s">
        <v>22</v>
      </c>
      <c r="CE10" s="1741" t="s">
        <v>22</v>
      </c>
      <c r="CF10" s="827" t="s">
        <v>22</v>
      </c>
      <c r="CG10" s="1741" t="s">
        <v>22</v>
      </c>
      <c r="CH10" s="827" t="s">
        <v>22</v>
      </c>
      <c r="CI10" s="1741" t="s">
        <v>22</v>
      </c>
      <c r="CJ10" s="827" t="s">
        <v>22</v>
      </c>
      <c r="CK10" s="1741" t="s">
        <v>22</v>
      </c>
      <c r="CL10" s="827" t="s">
        <v>22</v>
      </c>
      <c r="CM10" s="1741" t="s">
        <v>22</v>
      </c>
      <c r="CN10" s="827" t="s">
        <v>22</v>
      </c>
      <c r="CO10" s="1741" t="s">
        <v>22</v>
      </c>
      <c r="CP10" s="827" t="s">
        <v>22</v>
      </c>
      <c r="CQ10" s="1741" t="s">
        <v>22</v>
      </c>
      <c r="CR10" s="827" t="s">
        <v>22</v>
      </c>
      <c r="CS10" s="1741" t="s">
        <v>22</v>
      </c>
      <c r="CT10" s="827" t="s">
        <v>22</v>
      </c>
      <c r="CU10" s="1741" t="s">
        <v>22</v>
      </c>
      <c r="CV10" s="827" t="s">
        <v>22</v>
      </c>
      <c r="CW10" s="1741" t="s">
        <v>22</v>
      </c>
      <c r="CX10" s="827" t="s">
        <v>22</v>
      </c>
      <c r="CY10" s="1741" t="s">
        <v>22</v>
      </c>
      <c r="CZ10" s="827" t="s">
        <v>22</v>
      </c>
      <c r="DA10" s="1741" t="s">
        <v>22</v>
      </c>
      <c r="DB10" s="827" t="s">
        <v>22</v>
      </c>
      <c r="DC10" s="1741" t="s">
        <v>22</v>
      </c>
      <c r="DD10" s="827" t="s">
        <v>22</v>
      </c>
      <c r="DE10" s="1741" t="s">
        <v>22</v>
      </c>
      <c r="DF10" s="827" t="s">
        <v>22</v>
      </c>
      <c r="DG10" s="1741" t="s">
        <v>22</v>
      </c>
      <c r="DH10" s="827" t="s">
        <v>22</v>
      </c>
      <c r="DI10" s="1741" t="s">
        <v>22</v>
      </c>
      <c r="DJ10" s="827" t="s">
        <v>22</v>
      </c>
      <c r="DK10" s="1741" t="s">
        <v>22</v>
      </c>
      <c r="DL10" s="827" t="s">
        <v>22</v>
      </c>
      <c r="DM10" s="1741" t="s">
        <v>22</v>
      </c>
      <c r="DN10" s="827" t="s">
        <v>22</v>
      </c>
      <c r="DO10" s="1741" t="s">
        <v>22</v>
      </c>
      <c r="DP10" s="827" t="s">
        <v>22</v>
      </c>
      <c r="DQ10" s="1741" t="s">
        <v>22</v>
      </c>
      <c r="DR10" s="827" t="s">
        <v>22</v>
      </c>
      <c r="DS10" s="1741" t="s">
        <v>22</v>
      </c>
      <c r="DT10" s="827" t="s">
        <v>22</v>
      </c>
      <c r="DU10" s="1741" t="s">
        <v>22</v>
      </c>
      <c r="DV10" s="827" t="s">
        <v>22</v>
      </c>
      <c r="DW10" s="1741" t="s">
        <v>22</v>
      </c>
      <c r="DX10" s="827" t="s">
        <v>22</v>
      </c>
      <c r="DY10" s="1741" t="s">
        <v>22</v>
      </c>
      <c r="DZ10" s="827" t="s">
        <v>22</v>
      </c>
      <c r="EA10" s="1741" t="s">
        <v>22</v>
      </c>
      <c r="EB10" s="827" t="s">
        <v>22</v>
      </c>
      <c r="EC10" s="1741" t="s">
        <v>22</v>
      </c>
      <c r="ED10" s="827" t="s">
        <v>22</v>
      </c>
      <c r="EE10" s="1741" t="s">
        <v>22</v>
      </c>
      <c r="EF10" s="827" t="s">
        <v>22</v>
      </c>
      <c r="EG10" s="1741" t="s">
        <v>22</v>
      </c>
      <c r="EH10" s="827" t="s">
        <v>22</v>
      </c>
      <c r="EI10" s="1741" t="s">
        <v>22</v>
      </c>
      <c r="EJ10" s="827" t="s">
        <v>22</v>
      </c>
      <c r="EK10" s="1741" t="s">
        <v>22</v>
      </c>
      <c r="EL10" s="827" t="s">
        <v>22</v>
      </c>
      <c r="EM10" s="1741" t="s">
        <v>22</v>
      </c>
      <c r="EN10" s="827" t="s">
        <v>22</v>
      </c>
      <c r="EO10" s="1741" t="s">
        <v>22</v>
      </c>
      <c r="EP10" s="827" t="s">
        <v>22</v>
      </c>
      <c r="EQ10" s="1741" t="s">
        <v>22</v>
      </c>
      <c r="ER10" s="827" t="s">
        <v>22</v>
      </c>
      <c r="ES10" s="1741" t="s">
        <v>22</v>
      </c>
      <c r="ET10" s="827" t="s">
        <v>22</v>
      </c>
      <c r="EU10" s="1741" t="s">
        <v>22</v>
      </c>
      <c r="EV10" s="827" t="s">
        <v>22</v>
      </c>
      <c r="EW10" s="1741" t="s">
        <v>22</v>
      </c>
      <c r="EX10" s="827" t="s">
        <v>22</v>
      </c>
      <c r="EY10" s="1741" t="s">
        <v>22</v>
      </c>
      <c r="EZ10" s="827" t="s">
        <v>22</v>
      </c>
      <c r="FA10" s="1741" t="s">
        <v>22</v>
      </c>
      <c r="FB10" s="827" t="s">
        <v>22</v>
      </c>
      <c r="FC10" s="1741" t="s">
        <v>22</v>
      </c>
      <c r="FD10" s="827" t="s">
        <v>22</v>
      </c>
      <c r="FE10" s="1741" t="s">
        <v>22</v>
      </c>
      <c r="FF10" s="827" t="s">
        <v>22</v>
      </c>
      <c r="FG10" s="1741" t="s">
        <v>22</v>
      </c>
      <c r="FH10" s="827" t="s">
        <v>22</v>
      </c>
      <c r="FI10" s="1741" t="s">
        <v>22</v>
      </c>
      <c r="FJ10" s="827" t="s">
        <v>22</v>
      </c>
      <c r="FK10" s="1741" t="s">
        <v>22</v>
      </c>
      <c r="FL10" s="827" t="s">
        <v>22</v>
      </c>
      <c r="FM10" s="1741" t="s">
        <v>22</v>
      </c>
      <c r="FN10" s="827" t="s">
        <v>22</v>
      </c>
      <c r="FO10" s="1741" t="s">
        <v>22</v>
      </c>
      <c r="FP10" s="827" t="s">
        <v>22</v>
      </c>
      <c r="FQ10" s="1741" t="s">
        <v>22</v>
      </c>
      <c r="FR10" s="827" t="s">
        <v>22</v>
      </c>
      <c r="FS10" s="1741" t="s">
        <v>22</v>
      </c>
      <c r="FT10" s="827" t="s">
        <v>22</v>
      </c>
      <c r="FU10" s="1741" t="s">
        <v>22</v>
      </c>
      <c r="FV10" s="827" t="s">
        <v>22</v>
      </c>
      <c r="FW10" s="1741" t="s">
        <v>22</v>
      </c>
      <c r="FX10" s="827" t="s">
        <v>22</v>
      </c>
      <c r="FY10" s="1741" t="s">
        <v>22</v>
      </c>
      <c r="FZ10" s="827" t="s">
        <v>22</v>
      </c>
      <c r="GA10" s="1741" t="s">
        <v>22</v>
      </c>
      <c r="GB10" s="827" t="s">
        <v>22</v>
      </c>
      <c r="GC10" s="1741" t="s">
        <v>22</v>
      </c>
      <c r="GD10" s="827" t="s">
        <v>22</v>
      </c>
      <c r="GE10" s="1741" t="s">
        <v>22</v>
      </c>
      <c r="GF10" s="827" t="s">
        <v>22</v>
      </c>
      <c r="GG10" s="1741" t="s">
        <v>22</v>
      </c>
      <c r="GH10" s="827" t="s">
        <v>22</v>
      </c>
      <c r="GI10" s="1741" t="s">
        <v>22</v>
      </c>
      <c r="GJ10" s="827" t="s">
        <v>22</v>
      </c>
      <c r="GK10" s="1741" t="s">
        <v>22</v>
      </c>
      <c r="GL10" s="827" t="s">
        <v>22</v>
      </c>
      <c r="GM10" s="1741" t="s">
        <v>22</v>
      </c>
      <c r="GN10" s="827" t="s">
        <v>22</v>
      </c>
      <c r="GO10" s="1741" t="s">
        <v>22</v>
      </c>
      <c r="GP10" s="827" t="s">
        <v>22</v>
      </c>
      <c r="GQ10" s="1741" t="s">
        <v>22</v>
      </c>
      <c r="GR10" s="827" t="s">
        <v>22</v>
      </c>
      <c r="GS10" s="1741" t="s">
        <v>22</v>
      </c>
      <c r="GT10" s="827" t="s">
        <v>22</v>
      </c>
      <c r="GU10" s="1741" t="s">
        <v>22</v>
      </c>
      <c r="GV10" s="827" t="s">
        <v>22</v>
      </c>
      <c r="GW10" s="1741" t="s">
        <v>22</v>
      </c>
      <c r="GX10" s="827" t="s">
        <v>22</v>
      </c>
      <c r="GY10" s="1741" t="s">
        <v>22</v>
      </c>
      <c r="GZ10" s="827" t="s">
        <v>22</v>
      </c>
      <c r="HA10" s="1741" t="s">
        <v>22</v>
      </c>
      <c r="HB10" s="827" t="s">
        <v>22</v>
      </c>
      <c r="HC10" s="1741" t="s">
        <v>22</v>
      </c>
      <c r="HD10" s="827" t="s">
        <v>22</v>
      </c>
      <c r="HE10" s="1741" t="s">
        <v>22</v>
      </c>
      <c r="HF10" s="827" t="s">
        <v>22</v>
      </c>
      <c r="HG10" s="1741" t="s">
        <v>22</v>
      </c>
      <c r="HH10" s="827" t="s">
        <v>22</v>
      </c>
      <c r="HI10" s="1741" t="s">
        <v>22</v>
      </c>
      <c r="HJ10" s="827" t="s">
        <v>22</v>
      </c>
      <c r="HK10" s="1741" t="s">
        <v>22</v>
      </c>
      <c r="HL10" s="827" t="s">
        <v>22</v>
      </c>
      <c r="HM10" s="1741" t="s">
        <v>22</v>
      </c>
      <c r="HN10" s="827" t="s">
        <v>22</v>
      </c>
      <c r="HO10" s="1741" t="s">
        <v>22</v>
      </c>
      <c r="HP10" s="827" t="s">
        <v>22</v>
      </c>
      <c r="HQ10" s="1741" t="s">
        <v>22</v>
      </c>
      <c r="HR10" s="827" t="s">
        <v>22</v>
      </c>
      <c r="HS10" s="1741" t="s">
        <v>22</v>
      </c>
      <c r="HT10" s="827" t="s">
        <v>22</v>
      </c>
      <c r="HU10" s="1741" t="s">
        <v>22</v>
      </c>
      <c r="HV10" s="827" t="s">
        <v>22</v>
      </c>
      <c r="HW10" s="1741" t="s">
        <v>22</v>
      </c>
      <c r="HX10" s="827" t="s">
        <v>22</v>
      </c>
      <c r="HY10" s="1741" t="s">
        <v>22</v>
      </c>
      <c r="HZ10" s="827" t="s">
        <v>22</v>
      </c>
      <c r="IA10" s="1741" t="s">
        <v>22</v>
      </c>
      <c r="IB10" s="827" t="s">
        <v>22</v>
      </c>
      <c r="IC10" s="1741" t="s">
        <v>22</v>
      </c>
      <c r="ID10" s="827" t="s">
        <v>22</v>
      </c>
      <c r="IE10" s="1741" t="s">
        <v>22</v>
      </c>
      <c r="IF10" s="827" t="s">
        <v>22</v>
      </c>
      <c r="IG10" s="1741" t="s">
        <v>22</v>
      </c>
      <c r="IH10" s="827" t="s">
        <v>22</v>
      </c>
      <c r="II10" s="1741" t="s">
        <v>22</v>
      </c>
      <c r="IJ10" s="827" t="s">
        <v>22</v>
      </c>
      <c r="IK10" s="1741" t="s">
        <v>22</v>
      </c>
      <c r="IL10" s="827" t="s">
        <v>22</v>
      </c>
      <c r="IM10" s="1741" t="s">
        <v>22</v>
      </c>
      <c r="IN10" s="827" t="s">
        <v>22</v>
      </c>
      <c r="IO10" s="1741" t="s">
        <v>22</v>
      </c>
      <c r="IP10" s="827" t="s">
        <v>22</v>
      </c>
      <c r="IQ10" s="1741" t="s">
        <v>22</v>
      </c>
      <c r="IR10" s="827" t="s">
        <v>22</v>
      </c>
      <c r="IS10" s="1741" t="s">
        <v>22</v>
      </c>
      <c r="IT10" s="827" t="s">
        <v>22</v>
      </c>
      <c r="IU10" s="1741" t="s">
        <v>22</v>
      </c>
      <c r="IV10" s="827" t="s">
        <v>22</v>
      </c>
      <c r="IW10" s="1741" t="s">
        <v>22</v>
      </c>
      <c r="IX10" s="827" t="s">
        <v>22</v>
      </c>
      <c r="IY10" s="1741" t="s">
        <v>22</v>
      </c>
      <c r="IZ10" s="827" t="s">
        <v>22</v>
      </c>
      <c r="JA10" s="1741" t="s">
        <v>22</v>
      </c>
      <c r="JB10" s="827" t="s">
        <v>22</v>
      </c>
      <c r="JC10" s="1741" t="s">
        <v>22</v>
      </c>
      <c r="JD10" s="827" t="s">
        <v>22</v>
      </c>
      <c r="JE10" s="1741" t="s">
        <v>22</v>
      </c>
      <c r="JF10" s="827" t="s">
        <v>22</v>
      </c>
      <c r="JG10" s="1741" t="s">
        <v>22</v>
      </c>
      <c r="JH10" s="827" t="s">
        <v>22</v>
      </c>
      <c r="JI10" s="1741" t="s">
        <v>22</v>
      </c>
      <c r="JJ10" s="827" t="s">
        <v>22</v>
      </c>
      <c r="JK10" s="1741" t="s">
        <v>22</v>
      </c>
      <c r="JL10" s="827" t="s">
        <v>22</v>
      </c>
      <c r="JM10" s="1741" t="s">
        <v>22</v>
      </c>
      <c r="JN10" s="827" t="s">
        <v>22</v>
      </c>
      <c r="JO10" s="1741" t="s">
        <v>22</v>
      </c>
      <c r="JP10" s="827" t="s">
        <v>22</v>
      </c>
      <c r="JQ10" s="1741" t="s">
        <v>22</v>
      </c>
      <c r="JR10" s="827" t="s">
        <v>22</v>
      </c>
      <c r="JS10" s="1741" t="s">
        <v>22</v>
      </c>
      <c r="JT10" s="827" t="s">
        <v>22</v>
      </c>
      <c r="JU10" s="1741" t="s">
        <v>22</v>
      </c>
      <c r="JV10" s="827" t="s">
        <v>22</v>
      </c>
      <c r="JW10" s="1741" t="s">
        <v>22</v>
      </c>
      <c r="JX10" s="827" t="s">
        <v>22</v>
      </c>
      <c r="JY10" s="1741" t="s">
        <v>22</v>
      </c>
      <c r="JZ10" s="827" t="s">
        <v>22</v>
      </c>
      <c r="KA10" s="1741" t="s">
        <v>22</v>
      </c>
      <c r="KB10" s="827" t="s">
        <v>22</v>
      </c>
      <c r="KC10" s="1741" t="s">
        <v>22</v>
      </c>
      <c r="KD10" s="827" t="s">
        <v>22</v>
      </c>
      <c r="KE10" s="1741" t="s">
        <v>22</v>
      </c>
      <c r="KF10" s="827" t="s">
        <v>22</v>
      </c>
      <c r="KG10" s="1741" t="s">
        <v>22</v>
      </c>
      <c r="KH10" s="827" t="s">
        <v>22</v>
      </c>
      <c r="KI10" s="1741" t="s">
        <v>22</v>
      </c>
      <c r="KJ10" s="827" t="s">
        <v>22</v>
      </c>
      <c r="KK10" s="1741" t="s">
        <v>22</v>
      </c>
      <c r="KL10" s="827" t="s">
        <v>22</v>
      </c>
      <c r="KM10" s="1741" t="s">
        <v>22</v>
      </c>
      <c r="KN10" s="827" t="s">
        <v>22</v>
      </c>
      <c r="KO10" s="1741" t="s">
        <v>22</v>
      </c>
      <c r="KP10" s="827" t="s">
        <v>22</v>
      </c>
      <c r="KQ10" s="1741" t="s">
        <v>22</v>
      </c>
      <c r="KR10" s="827" t="s">
        <v>22</v>
      </c>
      <c r="KS10" s="1741" t="s">
        <v>22</v>
      </c>
      <c r="KT10" s="827" t="s">
        <v>22</v>
      </c>
      <c r="KU10" s="1741" t="s">
        <v>22</v>
      </c>
      <c r="KV10" s="827" t="s">
        <v>22</v>
      </c>
      <c r="KW10" s="1741" t="s">
        <v>22</v>
      </c>
      <c r="KX10" s="827" t="s">
        <v>22</v>
      </c>
      <c r="KY10" s="1741" t="s">
        <v>22</v>
      </c>
      <c r="KZ10" s="827" t="s">
        <v>22</v>
      </c>
      <c r="LA10" s="1741" t="s">
        <v>22</v>
      </c>
      <c r="LB10" s="827" t="s">
        <v>22</v>
      </c>
      <c r="LC10" s="1741" t="s">
        <v>22</v>
      </c>
      <c r="LD10" s="827" t="s">
        <v>22</v>
      </c>
      <c r="LE10" s="1741" t="s">
        <v>22</v>
      </c>
      <c r="LF10" s="827" t="s">
        <v>22</v>
      </c>
      <c r="LG10" s="1741" t="s">
        <v>22</v>
      </c>
      <c r="LH10" s="827" t="s">
        <v>22</v>
      </c>
      <c r="LI10" s="1741" t="s">
        <v>22</v>
      </c>
      <c r="LJ10" s="827" t="s">
        <v>22</v>
      </c>
      <c r="LK10" s="1741" t="s">
        <v>22</v>
      </c>
      <c r="LL10" s="827" t="s">
        <v>22</v>
      </c>
      <c r="LM10" s="1741" t="s">
        <v>22</v>
      </c>
      <c r="LN10" s="827" t="s">
        <v>22</v>
      </c>
      <c r="LO10" s="1741" t="s">
        <v>22</v>
      </c>
      <c r="LP10" s="827" t="s">
        <v>22</v>
      </c>
      <c r="LQ10" s="1741" t="s">
        <v>22</v>
      </c>
      <c r="LR10" s="827" t="s">
        <v>22</v>
      </c>
      <c r="LS10" s="1741" t="s">
        <v>22</v>
      </c>
      <c r="LT10" s="827" t="s">
        <v>22</v>
      </c>
      <c r="LU10" s="1741" t="s">
        <v>22</v>
      </c>
      <c r="LV10" s="827" t="s">
        <v>22</v>
      </c>
      <c r="LW10" s="1741" t="s">
        <v>22</v>
      </c>
      <c r="LX10" s="827" t="s">
        <v>22</v>
      </c>
      <c r="LY10" s="1741" t="s">
        <v>22</v>
      </c>
      <c r="LZ10" s="827" t="s">
        <v>22</v>
      </c>
      <c r="MA10" s="1741" t="s">
        <v>22</v>
      </c>
      <c r="MB10" s="827" t="s">
        <v>22</v>
      </c>
      <c r="MC10" s="1741" t="s">
        <v>22</v>
      </c>
      <c r="MD10" s="827" t="s">
        <v>22</v>
      </c>
      <c r="ME10" s="1741" t="s">
        <v>22</v>
      </c>
      <c r="MF10" s="827" t="s">
        <v>22</v>
      </c>
      <c r="MG10" s="1741" t="s">
        <v>22</v>
      </c>
      <c r="MH10" s="827" t="s">
        <v>22</v>
      </c>
      <c r="MI10" s="1741" t="s">
        <v>22</v>
      </c>
      <c r="MJ10" s="827" t="s">
        <v>22</v>
      </c>
      <c r="MK10" s="1741" t="s">
        <v>22</v>
      </c>
      <c r="ML10" s="827" t="s">
        <v>22</v>
      </c>
      <c r="MM10" s="1741" t="s">
        <v>22</v>
      </c>
      <c r="MN10" s="827" t="s">
        <v>22</v>
      </c>
      <c r="MO10" s="1741" t="s">
        <v>22</v>
      </c>
      <c r="MP10" s="827" t="s">
        <v>22</v>
      </c>
      <c r="MQ10" s="1741" t="s">
        <v>22</v>
      </c>
      <c r="MR10" s="827" t="s">
        <v>22</v>
      </c>
      <c r="MS10" s="1741" t="s">
        <v>22</v>
      </c>
      <c r="MT10" s="827" t="s">
        <v>22</v>
      </c>
      <c r="MU10" s="1741" t="s">
        <v>22</v>
      </c>
      <c r="MV10" s="827" t="s">
        <v>22</v>
      </c>
      <c r="MW10" s="1741" t="s">
        <v>22</v>
      </c>
      <c r="MX10" s="827" t="s">
        <v>22</v>
      </c>
      <c r="MY10" s="1741" t="s">
        <v>22</v>
      </c>
      <c r="MZ10" s="827" t="s">
        <v>22</v>
      </c>
      <c r="NA10" s="1741" t="s">
        <v>22</v>
      </c>
      <c r="NB10" s="827" t="s">
        <v>22</v>
      </c>
      <c r="NC10" s="1741" t="s">
        <v>22</v>
      </c>
      <c r="ND10" s="827" t="s">
        <v>22</v>
      </c>
      <c r="NE10" s="1741" t="s">
        <v>22</v>
      </c>
      <c r="NF10" s="827" t="s">
        <v>22</v>
      </c>
      <c r="NG10" s="1741" t="s">
        <v>22</v>
      </c>
      <c r="NH10" s="827" t="s">
        <v>22</v>
      </c>
      <c r="NI10" s="1741" t="s">
        <v>22</v>
      </c>
      <c r="NJ10" s="827" t="s">
        <v>22</v>
      </c>
      <c r="NK10" s="1741" t="s">
        <v>22</v>
      </c>
      <c r="NL10" s="827" t="s">
        <v>22</v>
      </c>
      <c r="NM10" s="1741" t="s">
        <v>22</v>
      </c>
      <c r="NN10" s="827" t="s">
        <v>22</v>
      </c>
      <c r="NO10" s="1741" t="s">
        <v>22</v>
      </c>
      <c r="NP10" s="827" t="s">
        <v>22</v>
      </c>
      <c r="NQ10" s="1741" t="s">
        <v>22</v>
      </c>
      <c r="NR10" s="827" t="s">
        <v>22</v>
      </c>
      <c r="NS10" s="298" t="s">
        <v>1602</v>
      </c>
      <c r="OD10" s="514">
        <v>0</v>
      </c>
    </row>
    <row customHeight="1" ht="15" hidden="1">
      <c r="A11" s="514"/>
      <c r="B11" s="2406"/>
      <c r="C11" s="2407"/>
      <c r="D11" s="698" t="str">
        <f>B9&amp;".3"</f>
        <v>.3</v>
      </c>
      <c r="E11" s="699" t="s">
        <v>1603</v>
      </c>
      <c r="F11" s="700" t="s">
        <v>779</v>
      </c>
      <c r="G11" s="1741" t="s">
        <v>22</v>
      </c>
      <c r="H11" s="410" t="s">
        <v>22</v>
      </c>
      <c r="I11" s="1741" t="s">
        <v>22</v>
      </c>
      <c r="J11" s="410" t="s">
        <v>22</v>
      </c>
      <c r="K11" s="1741" t="s">
        <v>22</v>
      </c>
      <c r="L11" s="827" t="s">
        <v>22</v>
      </c>
      <c r="M11" s="1741" t="s">
        <v>22</v>
      </c>
      <c r="N11" s="827" t="s">
        <v>22</v>
      </c>
      <c r="O11" s="1741" t="s">
        <v>22</v>
      </c>
      <c r="P11" s="827" t="s">
        <v>22</v>
      </c>
      <c r="Q11" s="1741" t="s">
        <v>22</v>
      </c>
      <c r="R11" s="827" t="s">
        <v>22</v>
      </c>
      <c r="S11" s="1741" t="s">
        <v>22</v>
      </c>
      <c r="T11" s="827" t="s">
        <v>22</v>
      </c>
      <c r="U11" s="1741" t="s">
        <v>22</v>
      </c>
      <c r="V11" s="827" t="s">
        <v>22</v>
      </c>
      <c r="W11" s="1741" t="s">
        <v>22</v>
      </c>
      <c r="X11" s="827" t="s">
        <v>22</v>
      </c>
      <c r="Y11" s="1741" t="s">
        <v>22</v>
      </c>
      <c r="Z11" s="827" t="s">
        <v>22</v>
      </c>
      <c r="AA11" s="1741" t="s">
        <v>22</v>
      </c>
      <c r="AB11" s="827" t="s">
        <v>22</v>
      </c>
      <c r="AC11" s="1741" t="s">
        <v>22</v>
      </c>
      <c r="AD11" s="827" t="s">
        <v>22</v>
      </c>
      <c r="AE11" s="1741" t="s">
        <v>22</v>
      </c>
      <c r="AF11" s="827" t="s">
        <v>22</v>
      </c>
      <c r="AG11" s="1741" t="s">
        <v>22</v>
      </c>
      <c r="AH11" s="827" t="s">
        <v>22</v>
      </c>
      <c r="AI11" s="1741" t="s">
        <v>22</v>
      </c>
      <c r="AJ11" s="827" t="s">
        <v>22</v>
      </c>
      <c r="AK11" s="1741" t="s">
        <v>22</v>
      </c>
      <c r="AL11" s="827" t="s">
        <v>22</v>
      </c>
      <c r="AM11" s="1741" t="s">
        <v>22</v>
      </c>
      <c r="AN11" s="827" t="s">
        <v>22</v>
      </c>
      <c r="AO11" s="1741" t="s">
        <v>22</v>
      </c>
      <c r="AP11" s="827" t="s">
        <v>22</v>
      </c>
      <c r="AQ11" s="1741" t="s">
        <v>22</v>
      </c>
      <c r="AR11" s="827" t="s">
        <v>22</v>
      </c>
      <c r="AS11" s="1741" t="s">
        <v>22</v>
      </c>
      <c r="AT11" s="827" t="s">
        <v>22</v>
      </c>
      <c r="AU11" s="1741" t="s">
        <v>22</v>
      </c>
      <c r="AV11" s="827" t="s">
        <v>22</v>
      </c>
      <c r="AW11" s="1741" t="s">
        <v>22</v>
      </c>
      <c r="AX11" s="827" t="s">
        <v>22</v>
      </c>
      <c r="AY11" s="1741" t="s">
        <v>22</v>
      </c>
      <c r="AZ11" s="827" t="s">
        <v>22</v>
      </c>
      <c r="BA11" s="1741" t="s">
        <v>22</v>
      </c>
      <c r="BB11" s="827" t="s">
        <v>22</v>
      </c>
      <c r="BC11" s="1741" t="s">
        <v>22</v>
      </c>
      <c r="BD11" s="827" t="s">
        <v>22</v>
      </c>
      <c r="BE11" s="1741" t="s">
        <v>22</v>
      </c>
      <c r="BF11" s="827" t="s">
        <v>22</v>
      </c>
      <c r="BG11" s="1741" t="s">
        <v>22</v>
      </c>
      <c r="BH11" s="827" t="s">
        <v>22</v>
      </c>
      <c r="BI11" s="1741" t="s">
        <v>22</v>
      </c>
      <c r="BJ11" s="827" t="s">
        <v>22</v>
      </c>
      <c r="BK11" s="1741" t="s">
        <v>22</v>
      </c>
      <c r="BL11" s="827" t="s">
        <v>22</v>
      </c>
      <c r="BM11" s="1741" t="s">
        <v>22</v>
      </c>
      <c r="BN11" s="827" t="s">
        <v>22</v>
      </c>
      <c r="BO11" s="1741" t="s">
        <v>22</v>
      </c>
      <c r="BP11" s="827" t="s">
        <v>22</v>
      </c>
      <c r="BQ11" s="1741" t="s">
        <v>22</v>
      </c>
      <c r="BR11" s="827" t="s">
        <v>22</v>
      </c>
      <c r="BS11" s="1741" t="s">
        <v>22</v>
      </c>
      <c r="BT11" s="827" t="s">
        <v>22</v>
      </c>
      <c r="BU11" s="1741" t="s">
        <v>22</v>
      </c>
      <c r="BV11" s="827" t="s">
        <v>22</v>
      </c>
      <c r="BW11" s="1741" t="s">
        <v>22</v>
      </c>
      <c r="BX11" s="827" t="s">
        <v>22</v>
      </c>
      <c r="BY11" s="1741" t="s">
        <v>22</v>
      </c>
      <c r="BZ11" s="827" t="s">
        <v>22</v>
      </c>
      <c r="CA11" s="1741" t="s">
        <v>22</v>
      </c>
      <c r="CB11" s="827" t="s">
        <v>22</v>
      </c>
      <c r="CC11" s="1741" t="s">
        <v>22</v>
      </c>
      <c r="CD11" s="827" t="s">
        <v>22</v>
      </c>
      <c r="CE11" s="1741" t="s">
        <v>22</v>
      </c>
      <c r="CF11" s="827" t="s">
        <v>22</v>
      </c>
      <c r="CG11" s="1741" t="s">
        <v>22</v>
      </c>
      <c r="CH11" s="827" t="s">
        <v>22</v>
      </c>
      <c r="CI11" s="1741" t="s">
        <v>22</v>
      </c>
      <c r="CJ11" s="827" t="s">
        <v>22</v>
      </c>
      <c r="CK11" s="1741" t="s">
        <v>22</v>
      </c>
      <c r="CL11" s="827" t="s">
        <v>22</v>
      </c>
      <c r="CM11" s="1741" t="s">
        <v>22</v>
      </c>
      <c r="CN11" s="827" t="s">
        <v>22</v>
      </c>
      <c r="CO11" s="1741" t="s">
        <v>22</v>
      </c>
      <c r="CP11" s="827" t="s">
        <v>22</v>
      </c>
      <c r="CQ11" s="1741" t="s">
        <v>22</v>
      </c>
      <c r="CR11" s="827" t="s">
        <v>22</v>
      </c>
      <c r="CS11" s="1741" t="s">
        <v>22</v>
      </c>
      <c r="CT11" s="827" t="s">
        <v>22</v>
      </c>
      <c r="CU11" s="1741" t="s">
        <v>22</v>
      </c>
      <c r="CV11" s="827" t="s">
        <v>22</v>
      </c>
      <c r="CW11" s="1741" t="s">
        <v>22</v>
      </c>
      <c r="CX11" s="827" t="s">
        <v>22</v>
      </c>
      <c r="CY11" s="1741" t="s">
        <v>22</v>
      </c>
      <c r="CZ11" s="827" t="s">
        <v>22</v>
      </c>
      <c r="DA11" s="1741" t="s">
        <v>22</v>
      </c>
      <c r="DB11" s="827" t="s">
        <v>22</v>
      </c>
      <c r="DC11" s="1741" t="s">
        <v>22</v>
      </c>
      <c r="DD11" s="827" t="s">
        <v>22</v>
      </c>
      <c r="DE11" s="1741" t="s">
        <v>22</v>
      </c>
      <c r="DF11" s="827" t="s">
        <v>22</v>
      </c>
      <c r="DG11" s="1741" t="s">
        <v>22</v>
      </c>
      <c r="DH11" s="827" t="s">
        <v>22</v>
      </c>
      <c r="DI11" s="1741" t="s">
        <v>22</v>
      </c>
      <c r="DJ11" s="827" t="s">
        <v>22</v>
      </c>
      <c r="DK11" s="1741" t="s">
        <v>22</v>
      </c>
      <c r="DL11" s="827" t="s">
        <v>22</v>
      </c>
      <c r="DM11" s="1741" t="s">
        <v>22</v>
      </c>
      <c r="DN11" s="827" t="s">
        <v>22</v>
      </c>
      <c r="DO11" s="1741" t="s">
        <v>22</v>
      </c>
      <c r="DP11" s="827" t="s">
        <v>22</v>
      </c>
      <c r="DQ11" s="1741" t="s">
        <v>22</v>
      </c>
      <c r="DR11" s="827" t="s">
        <v>22</v>
      </c>
      <c r="DS11" s="1741" t="s">
        <v>22</v>
      </c>
      <c r="DT11" s="827" t="s">
        <v>22</v>
      </c>
      <c r="DU11" s="1741" t="s">
        <v>22</v>
      </c>
      <c r="DV11" s="827" t="s">
        <v>22</v>
      </c>
      <c r="DW11" s="1741" t="s">
        <v>22</v>
      </c>
      <c r="DX11" s="827" t="s">
        <v>22</v>
      </c>
      <c r="DY11" s="1741" t="s">
        <v>22</v>
      </c>
      <c r="DZ11" s="827" t="s">
        <v>22</v>
      </c>
      <c r="EA11" s="1741" t="s">
        <v>22</v>
      </c>
      <c r="EB11" s="827" t="s">
        <v>22</v>
      </c>
      <c r="EC11" s="1741" t="s">
        <v>22</v>
      </c>
      <c r="ED11" s="827" t="s">
        <v>22</v>
      </c>
      <c r="EE11" s="1741" t="s">
        <v>22</v>
      </c>
      <c r="EF11" s="827" t="s">
        <v>22</v>
      </c>
      <c r="EG11" s="1741" t="s">
        <v>22</v>
      </c>
      <c r="EH11" s="827" t="s">
        <v>22</v>
      </c>
      <c r="EI11" s="1741" t="s">
        <v>22</v>
      </c>
      <c r="EJ11" s="827" t="s">
        <v>22</v>
      </c>
      <c r="EK11" s="1741" t="s">
        <v>22</v>
      </c>
      <c r="EL11" s="827" t="s">
        <v>22</v>
      </c>
      <c r="EM11" s="1741" t="s">
        <v>22</v>
      </c>
      <c r="EN11" s="827" t="s">
        <v>22</v>
      </c>
      <c r="EO11" s="1741" t="s">
        <v>22</v>
      </c>
      <c r="EP11" s="827" t="s">
        <v>22</v>
      </c>
      <c r="EQ11" s="1741" t="s">
        <v>22</v>
      </c>
      <c r="ER11" s="827" t="s">
        <v>22</v>
      </c>
      <c r="ES11" s="1741" t="s">
        <v>22</v>
      </c>
      <c r="ET11" s="827" t="s">
        <v>22</v>
      </c>
      <c r="EU11" s="1741" t="s">
        <v>22</v>
      </c>
      <c r="EV11" s="827" t="s">
        <v>22</v>
      </c>
      <c r="EW11" s="1741" t="s">
        <v>22</v>
      </c>
      <c r="EX11" s="827" t="s">
        <v>22</v>
      </c>
      <c r="EY11" s="1741" t="s">
        <v>22</v>
      </c>
      <c r="EZ11" s="827" t="s">
        <v>22</v>
      </c>
      <c r="FA11" s="1741" t="s">
        <v>22</v>
      </c>
      <c r="FB11" s="827" t="s">
        <v>22</v>
      </c>
      <c r="FC11" s="1741" t="s">
        <v>22</v>
      </c>
      <c r="FD11" s="827" t="s">
        <v>22</v>
      </c>
      <c r="FE11" s="1741" t="s">
        <v>22</v>
      </c>
      <c r="FF11" s="827" t="s">
        <v>22</v>
      </c>
      <c r="FG11" s="1741" t="s">
        <v>22</v>
      </c>
      <c r="FH11" s="827" t="s">
        <v>22</v>
      </c>
      <c r="FI11" s="1741" t="s">
        <v>22</v>
      </c>
      <c r="FJ11" s="827" t="s">
        <v>22</v>
      </c>
      <c r="FK11" s="1741" t="s">
        <v>22</v>
      </c>
      <c r="FL11" s="827" t="s">
        <v>22</v>
      </c>
      <c r="FM11" s="1741" t="s">
        <v>22</v>
      </c>
      <c r="FN11" s="827" t="s">
        <v>22</v>
      </c>
      <c r="FO11" s="1741" t="s">
        <v>22</v>
      </c>
      <c r="FP11" s="827" t="s">
        <v>22</v>
      </c>
      <c r="FQ11" s="1741" t="s">
        <v>22</v>
      </c>
      <c r="FR11" s="827" t="s">
        <v>22</v>
      </c>
      <c r="FS11" s="1741" t="s">
        <v>22</v>
      </c>
      <c r="FT11" s="827" t="s">
        <v>22</v>
      </c>
      <c r="FU11" s="1741" t="s">
        <v>22</v>
      </c>
      <c r="FV11" s="827" t="s">
        <v>22</v>
      </c>
      <c r="FW11" s="1741" t="s">
        <v>22</v>
      </c>
      <c r="FX11" s="827" t="s">
        <v>22</v>
      </c>
      <c r="FY11" s="1741" t="s">
        <v>22</v>
      </c>
      <c r="FZ11" s="827" t="s">
        <v>22</v>
      </c>
      <c r="GA11" s="1741" t="s">
        <v>22</v>
      </c>
      <c r="GB11" s="827" t="s">
        <v>22</v>
      </c>
      <c r="GC11" s="1741" t="s">
        <v>22</v>
      </c>
      <c r="GD11" s="827" t="s">
        <v>22</v>
      </c>
      <c r="GE11" s="1741" t="s">
        <v>22</v>
      </c>
      <c r="GF11" s="827" t="s">
        <v>22</v>
      </c>
      <c r="GG11" s="1741" t="s">
        <v>22</v>
      </c>
      <c r="GH11" s="827" t="s">
        <v>22</v>
      </c>
      <c r="GI11" s="1741" t="s">
        <v>22</v>
      </c>
      <c r="GJ11" s="827" t="s">
        <v>22</v>
      </c>
      <c r="GK11" s="1741" t="s">
        <v>22</v>
      </c>
      <c r="GL11" s="827" t="s">
        <v>22</v>
      </c>
      <c r="GM11" s="1741" t="s">
        <v>22</v>
      </c>
      <c r="GN11" s="827" t="s">
        <v>22</v>
      </c>
      <c r="GO11" s="1741" t="s">
        <v>22</v>
      </c>
      <c r="GP11" s="827" t="s">
        <v>22</v>
      </c>
      <c r="GQ11" s="1741" t="s">
        <v>22</v>
      </c>
      <c r="GR11" s="827" t="s">
        <v>22</v>
      </c>
      <c r="GS11" s="1741" t="s">
        <v>22</v>
      </c>
      <c r="GT11" s="827" t="s">
        <v>22</v>
      </c>
      <c r="GU11" s="1741" t="s">
        <v>22</v>
      </c>
      <c r="GV11" s="827" t="s">
        <v>22</v>
      </c>
      <c r="GW11" s="1741" t="s">
        <v>22</v>
      </c>
      <c r="GX11" s="827" t="s">
        <v>22</v>
      </c>
      <c r="GY11" s="1741" t="s">
        <v>22</v>
      </c>
      <c r="GZ11" s="827" t="s">
        <v>22</v>
      </c>
      <c r="HA11" s="1741" t="s">
        <v>22</v>
      </c>
      <c r="HB11" s="827" t="s">
        <v>22</v>
      </c>
      <c r="HC11" s="1741" t="s">
        <v>22</v>
      </c>
      <c r="HD11" s="827" t="s">
        <v>22</v>
      </c>
      <c r="HE11" s="1741" t="s">
        <v>22</v>
      </c>
      <c r="HF11" s="827" t="s">
        <v>22</v>
      </c>
      <c r="HG11" s="1741" t="s">
        <v>22</v>
      </c>
      <c r="HH11" s="827" t="s">
        <v>22</v>
      </c>
      <c r="HI11" s="1741" t="s">
        <v>22</v>
      </c>
      <c r="HJ11" s="827" t="s">
        <v>22</v>
      </c>
      <c r="HK11" s="1741" t="s">
        <v>22</v>
      </c>
      <c r="HL11" s="827" t="s">
        <v>22</v>
      </c>
      <c r="HM11" s="1741" t="s">
        <v>22</v>
      </c>
      <c r="HN11" s="827" t="s">
        <v>22</v>
      </c>
      <c r="HO11" s="1741" t="s">
        <v>22</v>
      </c>
      <c r="HP11" s="827" t="s">
        <v>22</v>
      </c>
      <c r="HQ11" s="1741" t="s">
        <v>22</v>
      </c>
      <c r="HR11" s="827" t="s">
        <v>22</v>
      </c>
      <c r="HS11" s="1741" t="s">
        <v>22</v>
      </c>
      <c r="HT11" s="827" t="s">
        <v>22</v>
      </c>
      <c r="HU11" s="1741" t="s">
        <v>22</v>
      </c>
      <c r="HV11" s="827" t="s">
        <v>22</v>
      </c>
      <c r="HW11" s="1741" t="s">
        <v>22</v>
      </c>
      <c r="HX11" s="827" t="s">
        <v>22</v>
      </c>
      <c r="HY11" s="1741" t="s">
        <v>22</v>
      </c>
      <c r="HZ11" s="827" t="s">
        <v>22</v>
      </c>
      <c r="IA11" s="1741" t="s">
        <v>22</v>
      </c>
      <c r="IB11" s="827" t="s">
        <v>22</v>
      </c>
      <c r="IC11" s="1741" t="s">
        <v>22</v>
      </c>
      <c r="ID11" s="827" t="s">
        <v>22</v>
      </c>
      <c r="IE11" s="1741" t="s">
        <v>22</v>
      </c>
      <c r="IF11" s="827" t="s">
        <v>22</v>
      </c>
      <c r="IG11" s="1741" t="s">
        <v>22</v>
      </c>
      <c r="IH11" s="827" t="s">
        <v>22</v>
      </c>
      <c r="II11" s="1741" t="s">
        <v>22</v>
      </c>
      <c r="IJ11" s="827" t="s">
        <v>22</v>
      </c>
      <c r="IK11" s="1741" t="s">
        <v>22</v>
      </c>
      <c r="IL11" s="827" t="s">
        <v>22</v>
      </c>
      <c r="IM11" s="1741" t="s">
        <v>22</v>
      </c>
      <c r="IN11" s="827" t="s">
        <v>22</v>
      </c>
      <c r="IO11" s="1741" t="s">
        <v>22</v>
      </c>
      <c r="IP11" s="827" t="s">
        <v>22</v>
      </c>
      <c r="IQ11" s="1741" t="s">
        <v>22</v>
      </c>
      <c r="IR11" s="827" t="s">
        <v>22</v>
      </c>
      <c r="IS11" s="1741" t="s">
        <v>22</v>
      </c>
      <c r="IT11" s="827" t="s">
        <v>22</v>
      </c>
      <c r="IU11" s="1741" t="s">
        <v>22</v>
      </c>
      <c r="IV11" s="827" t="s">
        <v>22</v>
      </c>
      <c r="IW11" s="1741" t="s">
        <v>22</v>
      </c>
      <c r="IX11" s="827" t="s">
        <v>22</v>
      </c>
      <c r="IY11" s="1741" t="s">
        <v>22</v>
      </c>
      <c r="IZ11" s="827" t="s">
        <v>22</v>
      </c>
      <c r="JA11" s="1741" t="s">
        <v>22</v>
      </c>
      <c r="JB11" s="827" t="s">
        <v>22</v>
      </c>
      <c r="JC11" s="1741" t="s">
        <v>22</v>
      </c>
      <c r="JD11" s="827" t="s">
        <v>22</v>
      </c>
      <c r="JE11" s="1741" t="s">
        <v>22</v>
      </c>
      <c r="JF11" s="827" t="s">
        <v>22</v>
      </c>
      <c r="JG11" s="1741" t="s">
        <v>22</v>
      </c>
      <c r="JH11" s="827" t="s">
        <v>22</v>
      </c>
      <c r="JI11" s="1741" t="s">
        <v>22</v>
      </c>
      <c r="JJ11" s="827" t="s">
        <v>22</v>
      </c>
      <c r="JK11" s="1741" t="s">
        <v>22</v>
      </c>
      <c r="JL11" s="827" t="s">
        <v>22</v>
      </c>
      <c r="JM11" s="1741" t="s">
        <v>22</v>
      </c>
      <c r="JN11" s="827" t="s">
        <v>22</v>
      </c>
      <c r="JO11" s="1741" t="s">
        <v>22</v>
      </c>
      <c r="JP11" s="827" t="s">
        <v>22</v>
      </c>
      <c r="JQ11" s="1741" t="s">
        <v>22</v>
      </c>
      <c r="JR11" s="827" t="s">
        <v>22</v>
      </c>
      <c r="JS11" s="1741" t="s">
        <v>22</v>
      </c>
      <c r="JT11" s="827" t="s">
        <v>22</v>
      </c>
      <c r="JU11" s="1741" t="s">
        <v>22</v>
      </c>
      <c r="JV11" s="827" t="s">
        <v>22</v>
      </c>
      <c r="JW11" s="1741" t="s">
        <v>22</v>
      </c>
      <c r="JX11" s="827" t="s">
        <v>22</v>
      </c>
      <c r="JY11" s="1741" t="s">
        <v>22</v>
      </c>
      <c r="JZ11" s="827" t="s">
        <v>22</v>
      </c>
      <c r="KA11" s="1741" t="s">
        <v>22</v>
      </c>
      <c r="KB11" s="827" t="s">
        <v>22</v>
      </c>
      <c r="KC11" s="1741" t="s">
        <v>22</v>
      </c>
      <c r="KD11" s="827" t="s">
        <v>22</v>
      </c>
      <c r="KE11" s="1741" t="s">
        <v>22</v>
      </c>
      <c r="KF11" s="827" t="s">
        <v>22</v>
      </c>
      <c r="KG11" s="1741" t="s">
        <v>22</v>
      </c>
      <c r="KH11" s="827" t="s">
        <v>22</v>
      </c>
      <c r="KI11" s="1741" t="s">
        <v>22</v>
      </c>
      <c r="KJ11" s="827" t="s">
        <v>22</v>
      </c>
      <c r="KK11" s="1741" t="s">
        <v>22</v>
      </c>
      <c r="KL11" s="827" t="s">
        <v>22</v>
      </c>
      <c r="KM11" s="1741" t="s">
        <v>22</v>
      </c>
      <c r="KN11" s="827" t="s">
        <v>22</v>
      </c>
      <c r="KO11" s="1741" t="s">
        <v>22</v>
      </c>
      <c r="KP11" s="827" t="s">
        <v>22</v>
      </c>
      <c r="KQ11" s="1741" t="s">
        <v>22</v>
      </c>
      <c r="KR11" s="827" t="s">
        <v>22</v>
      </c>
      <c r="KS11" s="1741" t="s">
        <v>22</v>
      </c>
      <c r="KT11" s="827" t="s">
        <v>22</v>
      </c>
      <c r="KU11" s="1741" t="s">
        <v>22</v>
      </c>
      <c r="KV11" s="827" t="s">
        <v>22</v>
      </c>
      <c r="KW11" s="1741" t="s">
        <v>22</v>
      </c>
      <c r="KX11" s="827" t="s">
        <v>22</v>
      </c>
      <c r="KY11" s="1741" t="s">
        <v>22</v>
      </c>
      <c r="KZ11" s="827" t="s">
        <v>22</v>
      </c>
      <c r="LA11" s="1741" t="s">
        <v>22</v>
      </c>
      <c r="LB11" s="827" t="s">
        <v>22</v>
      </c>
      <c r="LC11" s="1741" t="s">
        <v>22</v>
      </c>
      <c r="LD11" s="827" t="s">
        <v>22</v>
      </c>
      <c r="LE11" s="1741" t="s">
        <v>22</v>
      </c>
      <c r="LF11" s="827" t="s">
        <v>22</v>
      </c>
      <c r="LG11" s="1741" t="s">
        <v>22</v>
      </c>
      <c r="LH11" s="827" t="s">
        <v>22</v>
      </c>
      <c r="LI11" s="1741" t="s">
        <v>22</v>
      </c>
      <c r="LJ11" s="827" t="s">
        <v>22</v>
      </c>
      <c r="LK11" s="1741" t="s">
        <v>22</v>
      </c>
      <c r="LL11" s="827" t="s">
        <v>22</v>
      </c>
      <c r="LM11" s="1741" t="s">
        <v>22</v>
      </c>
      <c r="LN11" s="827" t="s">
        <v>22</v>
      </c>
      <c r="LO11" s="1741" t="s">
        <v>22</v>
      </c>
      <c r="LP11" s="827" t="s">
        <v>22</v>
      </c>
      <c r="LQ11" s="1741" t="s">
        <v>22</v>
      </c>
      <c r="LR11" s="827" t="s">
        <v>22</v>
      </c>
      <c r="LS11" s="1741" t="s">
        <v>22</v>
      </c>
      <c r="LT11" s="827" t="s">
        <v>22</v>
      </c>
      <c r="LU11" s="1741" t="s">
        <v>22</v>
      </c>
      <c r="LV11" s="827" t="s">
        <v>22</v>
      </c>
      <c r="LW11" s="1741" t="s">
        <v>22</v>
      </c>
      <c r="LX11" s="827" t="s">
        <v>22</v>
      </c>
      <c r="LY11" s="1741" t="s">
        <v>22</v>
      </c>
      <c r="LZ11" s="827" t="s">
        <v>22</v>
      </c>
      <c r="MA11" s="1741" t="s">
        <v>22</v>
      </c>
      <c r="MB11" s="827" t="s">
        <v>22</v>
      </c>
      <c r="MC11" s="1741" t="s">
        <v>22</v>
      </c>
      <c r="MD11" s="827" t="s">
        <v>22</v>
      </c>
      <c r="ME11" s="1741" t="s">
        <v>22</v>
      </c>
      <c r="MF11" s="827" t="s">
        <v>22</v>
      </c>
      <c r="MG11" s="1741" t="s">
        <v>22</v>
      </c>
      <c r="MH11" s="827" t="s">
        <v>22</v>
      </c>
      <c r="MI11" s="1741" t="s">
        <v>22</v>
      </c>
      <c r="MJ11" s="827" t="s">
        <v>22</v>
      </c>
      <c r="MK11" s="1741" t="s">
        <v>22</v>
      </c>
      <c r="ML11" s="827" t="s">
        <v>22</v>
      </c>
      <c r="MM11" s="1741" t="s">
        <v>22</v>
      </c>
      <c r="MN11" s="827" t="s">
        <v>22</v>
      </c>
      <c r="MO11" s="1741" t="s">
        <v>22</v>
      </c>
      <c r="MP11" s="827" t="s">
        <v>22</v>
      </c>
      <c r="MQ11" s="1741" t="s">
        <v>22</v>
      </c>
      <c r="MR11" s="827" t="s">
        <v>22</v>
      </c>
      <c r="MS11" s="1741" t="s">
        <v>22</v>
      </c>
      <c r="MT11" s="827" t="s">
        <v>22</v>
      </c>
      <c r="MU11" s="1741" t="s">
        <v>22</v>
      </c>
      <c r="MV11" s="827" t="s">
        <v>22</v>
      </c>
      <c r="MW11" s="1741" t="s">
        <v>22</v>
      </c>
      <c r="MX11" s="827" t="s">
        <v>22</v>
      </c>
      <c r="MY11" s="1741" t="s">
        <v>22</v>
      </c>
      <c r="MZ11" s="827" t="s">
        <v>22</v>
      </c>
      <c r="NA11" s="1741" t="s">
        <v>22</v>
      </c>
      <c r="NB11" s="827" t="s">
        <v>22</v>
      </c>
      <c r="NC11" s="1741" t="s">
        <v>22</v>
      </c>
      <c r="ND11" s="827" t="s">
        <v>22</v>
      </c>
      <c r="NE11" s="1741" t="s">
        <v>22</v>
      </c>
      <c r="NF11" s="827" t="s">
        <v>22</v>
      </c>
      <c r="NG11" s="1741" t="s">
        <v>22</v>
      </c>
      <c r="NH11" s="827" t="s">
        <v>22</v>
      </c>
      <c r="NI11" s="1741" t="s">
        <v>22</v>
      </c>
      <c r="NJ11" s="827" t="s">
        <v>22</v>
      </c>
      <c r="NK11" s="1741" t="s">
        <v>22</v>
      </c>
      <c r="NL11" s="827" t="s">
        <v>22</v>
      </c>
      <c r="NM11" s="1741" t="s">
        <v>22</v>
      </c>
      <c r="NN11" s="827" t="s">
        <v>22</v>
      </c>
      <c r="NO11" s="1741" t="s">
        <v>22</v>
      </c>
      <c r="NP11" s="827" t="s">
        <v>22</v>
      </c>
      <c r="NQ11" s="1741" t="s">
        <v>22</v>
      </c>
      <c r="NR11" s="827" t="s">
        <v>22</v>
      </c>
      <c r="NS11" s="298" t="s">
        <v>1604</v>
      </c>
      <c r="OD11" s="514">
        <v>0</v>
      </c>
    </row>
    <row s="1375" customFormat="1" customHeight="1" ht="15" hidden="1">
      <c r="C12" s="681"/>
      <c r="K12" s="1375"/>
      <c r="L12" s="1375"/>
      <c r="M12" s="1375"/>
      <c r="N12" s="1375"/>
      <c r="O12" s="1375"/>
      <c r="P12" s="1375"/>
      <c r="Q12" s="1375"/>
      <c r="R12" s="1375"/>
      <c r="S12" s="1375"/>
      <c r="T12" s="1375"/>
      <c r="U12" s="1375"/>
      <c r="V12" s="1375"/>
      <c r="W12" s="1375"/>
      <c r="X12" s="1375"/>
      <c r="Y12" s="1375"/>
      <c r="Z12" s="1375"/>
      <c r="AA12" s="1375"/>
      <c r="AB12" s="1375"/>
      <c r="AC12" s="1375"/>
      <c r="AD12" s="1375"/>
      <c r="AE12" s="1375"/>
      <c r="AF12" s="1375"/>
      <c r="AG12" s="1375"/>
      <c r="AH12" s="1375"/>
      <c r="AI12" s="1375"/>
      <c r="AJ12" s="1375"/>
      <c r="AK12" s="1375"/>
      <c r="AL12" s="1375"/>
      <c r="AM12" s="1375"/>
      <c r="AN12" s="1375"/>
      <c r="AO12" s="1375"/>
      <c r="AP12" s="1375"/>
      <c r="AQ12" s="1375"/>
      <c r="AR12" s="1375"/>
      <c r="AS12" s="1375"/>
      <c r="AT12" s="1375"/>
      <c r="AU12" s="1375"/>
      <c r="AV12" s="1375"/>
      <c r="AW12" s="1375"/>
      <c r="AX12" s="1375"/>
      <c r="AY12" s="1375"/>
      <c r="AZ12" s="1375"/>
      <c r="BA12" s="1375"/>
      <c r="BB12" s="1375"/>
      <c r="BC12" s="1375"/>
      <c r="BD12" s="1375"/>
      <c r="BE12" s="1375"/>
      <c r="BF12" s="1375"/>
      <c r="BG12" s="1375"/>
      <c r="BH12" s="1375"/>
      <c r="BI12" s="1375"/>
      <c r="BJ12" s="1375"/>
      <c r="BK12" s="1375"/>
      <c r="BL12" s="1375"/>
      <c r="BM12" s="1375"/>
      <c r="BN12" s="1375"/>
      <c r="BO12" s="1375"/>
      <c r="BP12" s="1375"/>
      <c r="BQ12" s="1375"/>
      <c r="BR12" s="1375"/>
      <c r="BS12" s="1375"/>
      <c r="BT12" s="1375"/>
      <c r="BU12" s="1375"/>
      <c r="BV12" s="1375"/>
      <c r="BW12" s="1375"/>
      <c r="BX12" s="1375"/>
      <c r="BY12" s="1375"/>
      <c r="BZ12" s="1375"/>
      <c r="CA12" s="1375"/>
      <c r="CB12" s="1375"/>
      <c r="CC12" s="1375"/>
      <c r="CD12" s="1375"/>
      <c r="CE12" s="1375"/>
      <c r="CF12" s="1375"/>
      <c r="CG12" s="1375"/>
      <c r="CH12" s="1375"/>
      <c r="CI12" s="1375"/>
      <c r="CJ12" s="1375"/>
      <c r="CK12" s="1375"/>
      <c r="CL12" s="1375"/>
      <c r="CM12" s="1375"/>
      <c r="CN12" s="1375"/>
      <c r="CO12" s="1375"/>
      <c r="CP12" s="1375"/>
      <c r="CQ12" s="1375"/>
      <c r="CR12" s="1375"/>
      <c r="CS12" s="1375"/>
      <c r="CT12" s="1375"/>
      <c r="CU12" s="1375"/>
      <c r="CV12" s="1375"/>
      <c r="CW12" s="1375"/>
      <c r="CX12" s="1375"/>
      <c r="CY12" s="1375"/>
      <c r="CZ12" s="1375"/>
      <c r="DA12" s="1375"/>
      <c r="DB12" s="1375"/>
      <c r="DC12" s="1375"/>
      <c r="DD12" s="1375"/>
      <c r="DE12" s="1375"/>
      <c r="DF12" s="1375"/>
      <c r="DG12" s="1375"/>
      <c r="DH12" s="1375"/>
      <c r="DI12" s="1375"/>
      <c r="DJ12" s="1375"/>
      <c r="DK12" s="1375"/>
      <c r="DL12" s="1375"/>
      <c r="DM12" s="1375"/>
      <c r="DN12" s="1375"/>
      <c r="DO12" s="1375"/>
      <c r="DP12" s="1375"/>
      <c r="DQ12" s="1375"/>
      <c r="DR12" s="1375"/>
      <c r="DS12" s="1375"/>
      <c r="DT12" s="1375"/>
      <c r="DU12" s="1375"/>
      <c r="DV12" s="1375"/>
      <c r="DW12" s="1375"/>
      <c r="DX12" s="1375"/>
      <c r="DY12" s="1375"/>
      <c r="DZ12" s="1375"/>
      <c r="EA12" s="1375"/>
      <c r="EB12" s="1375"/>
      <c r="EC12" s="1375"/>
      <c r="ED12" s="1375"/>
      <c r="EE12" s="1375"/>
      <c r="EF12" s="1375"/>
      <c r="EG12" s="1375"/>
      <c r="EH12" s="1375"/>
      <c r="EI12" s="1375"/>
      <c r="EJ12" s="1375"/>
      <c r="EK12" s="1375"/>
      <c r="EL12" s="1375"/>
      <c r="EM12" s="1375"/>
      <c r="EN12" s="1375"/>
      <c r="EO12" s="1375"/>
      <c r="EP12" s="1375"/>
      <c r="EQ12" s="1375"/>
      <c r="ER12" s="1375"/>
      <c r="ES12" s="1375"/>
      <c r="ET12" s="1375"/>
      <c r="EU12" s="1375"/>
      <c r="EV12" s="1375"/>
      <c r="EW12" s="1375"/>
      <c r="EX12" s="1375"/>
      <c r="EY12" s="1375"/>
      <c r="EZ12" s="1375"/>
      <c r="FA12" s="1375"/>
      <c r="FB12" s="1375"/>
      <c r="FC12" s="1375"/>
      <c r="FD12" s="1375"/>
      <c r="FE12" s="1375"/>
      <c r="FF12" s="1375"/>
      <c r="FG12" s="1375"/>
      <c r="FH12" s="1375"/>
      <c r="FI12" s="1375"/>
      <c r="FJ12" s="1375"/>
      <c r="FK12" s="1375"/>
      <c r="FL12" s="1375"/>
      <c r="FM12" s="1375"/>
      <c r="FN12" s="1375"/>
      <c r="FO12" s="1375"/>
      <c r="FP12" s="1375"/>
      <c r="FQ12" s="1375"/>
      <c r="FR12" s="1375"/>
      <c r="FS12" s="1375"/>
      <c r="FT12" s="1375"/>
      <c r="FU12" s="1375"/>
      <c r="FV12" s="1375"/>
      <c r="FW12" s="1375"/>
      <c r="FX12" s="1375"/>
      <c r="FY12" s="1375"/>
      <c r="FZ12" s="1375"/>
      <c r="GA12" s="1375"/>
      <c r="GB12" s="1375"/>
      <c r="GC12" s="1375"/>
      <c r="GD12" s="1375"/>
      <c r="GE12" s="1375"/>
      <c r="GF12" s="1375"/>
      <c r="GG12" s="1375"/>
      <c r="GH12" s="1375"/>
      <c r="GI12" s="1375"/>
      <c r="GJ12" s="1375"/>
      <c r="GK12" s="1375"/>
      <c r="GL12" s="1375"/>
      <c r="GM12" s="1375"/>
      <c r="GN12" s="1375"/>
      <c r="GO12" s="1375"/>
      <c r="GP12" s="1375"/>
      <c r="GQ12" s="1375"/>
      <c r="GR12" s="1375"/>
      <c r="GS12" s="1375"/>
      <c r="GT12" s="1375"/>
      <c r="GU12" s="1375"/>
      <c r="GV12" s="1375"/>
      <c r="GW12" s="1375"/>
      <c r="GX12" s="1375"/>
      <c r="GY12" s="1375"/>
      <c r="GZ12" s="1375"/>
      <c r="HA12" s="1375"/>
      <c r="HB12" s="1375"/>
      <c r="HC12" s="1375"/>
      <c r="HD12" s="1375"/>
      <c r="HE12" s="1375"/>
      <c r="HF12" s="1375"/>
      <c r="HG12" s="1375"/>
      <c r="HH12" s="1375"/>
      <c r="HI12" s="1375"/>
      <c r="HJ12" s="1375"/>
      <c r="HK12" s="1375"/>
      <c r="HL12" s="1375"/>
      <c r="HM12" s="1375"/>
      <c r="HN12" s="1375"/>
      <c r="HO12" s="1375"/>
      <c r="HP12" s="1375"/>
      <c r="HQ12" s="1375"/>
      <c r="HR12" s="1375"/>
      <c r="HS12" s="1375"/>
      <c r="HT12" s="1375"/>
      <c r="HU12" s="1375"/>
      <c r="HV12" s="1375"/>
      <c r="HW12" s="1375"/>
      <c r="HX12" s="1375"/>
      <c r="HY12" s="1375"/>
      <c r="HZ12" s="1375"/>
      <c r="IA12" s="1375"/>
      <c r="IB12" s="1375"/>
      <c r="IC12" s="1375"/>
      <c r="ID12" s="1375"/>
      <c r="IE12" s="1375"/>
      <c r="IF12" s="1375"/>
      <c r="IG12" s="1375"/>
      <c r="IH12" s="1375"/>
      <c r="II12" s="1375"/>
      <c r="IJ12" s="1375"/>
      <c r="IK12" s="1375"/>
      <c r="IL12" s="1375"/>
      <c r="IM12" s="1375"/>
      <c r="IN12" s="1375"/>
      <c r="IO12" s="1375"/>
      <c r="IP12" s="1375"/>
      <c r="IQ12" s="1375"/>
      <c r="IR12" s="1375"/>
      <c r="IS12" s="1375"/>
      <c r="IT12" s="1375"/>
      <c r="IU12" s="1375"/>
      <c r="IV12" s="1375"/>
      <c r="IW12" s="1375"/>
      <c r="IX12" s="1375"/>
      <c r="IY12" s="1375"/>
      <c r="IZ12" s="1375"/>
      <c r="JA12" s="1375"/>
      <c r="JB12" s="1375"/>
      <c r="JC12" s="1375"/>
      <c r="JD12" s="1375"/>
      <c r="JE12" s="1375"/>
      <c r="JF12" s="1375"/>
      <c r="JG12" s="1375"/>
      <c r="JH12" s="1375"/>
      <c r="JI12" s="1375"/>
      <c r="JJ12" s="1375"/>
      <c r="JK12" s="1375"/>
      <c r="JL12" s="1375"/>
      <c r="JM12" s="1375"/>
      <c r="JN12" s="1375"/>
      <c r="JO12" s="1375"/>
      <c r="JP12" s="1375"/>
      <c r="JQ12" s="1375"/>
      <c r="JR12" s="1375"/>
      <c r="JS12" s="1375"/>
      <c r="JT12" s="1375"/>
      <c r="JU12" s="1375"/>
      <c r="JV12" s="1375"/>
      <c r="JW12" s="1375"/>
      <c r="JX12" s="1375"/>
      <c r="JY12" s="1375"/>
      <c r="JZ12" s="1375"/>
      <c r="KA12" s="1375"/>
      <c r="KB12" s="1375"/>
      <c r="KC12" s="1375"/>
      <c r="KD12" s="1375"/>
      <c r="KE12" s="1375"/>
      <c r="KF12" s="1375"/>
      <c r="KG12" s="1375"/>
      <c r="KH12" s="1375"/>
      <c r="KI12" s="1375"/>
      <c r="KJ12" s="1375"/>
      <c r="KK12" s="1375"/>
      <c r="KL12" s="1375"/>
      <c r="KM12" s="1375"/>
      <c r="KN12" s="1375"/>
      <c r="KO12" s="1375"/>
      <c r="KP12" s="1375"/>
      <c r="KQ12" s="1375"/>
      <c r="KR12" s="1375"/>
      <c r="KS12" s="1375"/>
      <c r="KT12" s="1375"/>
      <c r="KU12" s="1375"/>
      <c r="KV12" s="1375"/>
      <c r="KW12" s="1375"/>
      <c r="KX12" s="1375"/>
      <c r="KY12" s="1375"/>
      <c r="KZ12" s="1375"/>
      <c r="LA12" s="1375"/>
      <c r="LB12" s="1375"/>
      <c r="LC12" s="1375"/>
      <c r="LD12" s="1375"/>
      <c r="LE12" s="1375"/>
      <c r="LF12" s="1375"/>
      <c r="LG12" s="1375"/>
      <c r="LH12" s="1375"/>
      <c r="LI12" s="1375"/>
      <c r="LJ12" s="1375"/>
      <c r="LK12" s="1375"/>
      <c r="LL12" s="1375"/>
      <c r="LM12" s="1375"/>
      <c r="LN12" s="1375"/>
      <c r="LO12" s="1375"/>
      <c r="LP12" s="1375"/>
      <c r="LQ12" s="1375"/>
      <c r="LR12" s="1375"/>
      <c r="LS12" s="1375"/>
      <c r="LT12" s="1375"/>
      <c r="LU12" s="1375"/>
      <c r="LV12" s="1375"/>
      <c r="LW12" s="1375"/>
      <c r="LX12" s="1375"/>
      <c r="LY12" s="1375"/>
      <c r="LZ12" s="1375"/>
      <c r="MA12" s="1375"/>
      <c r="MB12" s="1375"/>
      <c r="MC12" s="1375"/>
      <c r="MD12" s="1375"/>
      <c r="ME12" s="1375"/>
      <c r="MF12" s="1375"/>
      <c r="MG12" s="1375"/>
      <c r="MH12" s="1375"/>
      <c r="MI12" s="1375"/>
      <c r="MJ12" s="1375"/>
      <c r="MK12" s="1375"/>
      <c r="ML12" s="1375"/>
      <c r="MM12" s="1375"/>
      <c r="MN12" s="1375"/>
      <c r="MO12" s="1375"/>
      <c r="MP12" s="1375"/>
      <c r="MQ12" s="1375"/>
      <c r="MR12" s="1375"/>
      <c r="MS12" s="1375"/>
      <c r="MT12" s="1375"/>
      <c r="MU12" s="1375"/>
      <c r="MV12" s="1375"/>
      <c r="MW12" s="1375"/>
      <c r="MX12" s="1375"/>
      <c r="MY12" s="1375"/>
      <c r="MZ12" s="1375"/>
      <c r="NA12" s="1375"/>
      <c r="NB12" s="1375"/>
      <c r="NC12" s="1375"/>
      <c r="ND12" s="1375"/>
      <c r="NE12" s="1375"/>
      <c r="NF12" s="1375"/>
      <c r="NG12" s="1375"/>
      <c r="NH12" s="1375"/>
      <c r="NI12" s="1375"/>
      <c r="NJ12" s="1375"/>
      <c r="NK12" s="1375"/>
      <c r="NL12" s="1375"/>
      <c r="NM12" s="1375"/>
      <c r="NN12" s="1375"/>
      <c r="NO12" s="1375"/>
      <c r="NP12" s="1375"/>
      <c r="NQ12" s="1375"/>
      <c r="NR12" s="1375"/>
      <c r="OC12" s="429"/>
      <c r="OD12" s="426">
        <v>0</v>
      </c>
    </row>
    <row customHeight="1" ht="33.75" hidden="1">
      <c r="A13" s="514"/>
      <c r="B13" s="2406"/>
      <c r="C13" s="2407" t="s">
        <v>104</v>
      </c>
      <c r="D13" s="698" t="str">
        <f>B13&amp;".1"</f>
        <v>.1</v>
      </c>
      <c r="E13" s="699" t="s">
        <v>1605</v>
      </c>
      <c r="F13" s="700" t="s">
        <v>779</v>
      </c>
      <c r="G13" s="706" t="s">
        <v>22</v>
      </c>
      <c r="H13" s="410" t="s">
        <v>22</v>
      </c>
      <c r="I13" s="706" t="s">
        <v>22</v>
      </c>
      <c r="J13" s="410" t="s">
        <v>22</v>
      </c>
      <c r="K13" s="870" t="s">
        <v>22</v>
      </c>
      <c r="L13" s="827" t="s">
        <v>22</v>
      </c>
      <c r="M13" s="870" t="s">
        <v>22</v>
      </c>
      <c r="N13" s="827" t="s">
        <v>22</v>
      </c>
      <c r="O13" s="870" t="s">
        <v>22</v>
      </c>
      <c r="P13" s="827" t="s">
        <v>22</v>
      </c>
      <c r="Q13" s="870" t="s">
        <v>22</v>
      </c>
      <c r="R13" s="827" t="s">
        <v>22</v>
      </c>
      <c r="S13" s="870" t="s">
        <v>22</v>
      </c>
      <c r="T13" s="827" t="s">
        <v>22</v>
      </c>
      <c r="U13" s="870" t="s">
        <v>22</v>
      </c>
      <c r="V13" s="827" t="s">
        <v>22</v>
      </c>
      <c r="W13" s="870" t="s">
        <v>22</v>
      </c>
      <c r="X13" s="827" t="s">
        <v>22</v>
      </c>
      <c r="Y13" s="870" t="s">
        <v>22</v>
      </c>
      <c r="Z13" s="827" t="s">
        <v>22</v>
      </c>
      <c r="AA13" s="870" t="s">
        <v>22</v>
      </c>
      <c r="AB13" s="827" t="s">
        <v>22</v>
      </c>
      <c r="AC13" s="870" t="s">
        <v>22</v>
      </c>
      <c r="AD13" s="827" t="s">
        <v>22</v>
      </c>
      <c r="AE13" s="870" t="s">
        <v>22</v>
      </c>
      <c r="AF13" s="827" t="s">
        <v>22</v>
      </c>
      <c r="AG13" s="870" t="s">
        <v>22</v>
      </c>
      <c r="AH13" s="827" t="s">
        <v>22</v>
      </c>
      <c r="AI13" s="870" t="s">
        <v>22</v>
      </c>
      <c r="AJ13" s="827" t="s">
        <v>22</v>
      </c>
      <c r="AK13" s="870" t="s">
        <v>22</v>
      </c>
      <c r="AL13" s="827" t="s">
        <v>22</v>
      </c>
      <c r="AM13" s="870" t="s">
        <v>22</v>
      </c>
      <c r="AN13" s="827" t="s">
        <v>22</v>
      </c>
      <c r="AO13" s="870" t="s">
        <v>22</v>
      </c>
      <c r="AP13" s="827" t="s">
        <v>22</v>
      </c>
      <c r="AQ13" s="870" t="s">
        <v>22</v>
      </c>
      <c r="AR13" s="827" t="s">
        <v>22</v>
      </c>
      <c r="AS13" s="870" t="s">
        <v>22</v>
      </c>
      <c r="AT13" s="827" t="s">
        <v>22</v>
      </c>
      <c r="AU13" s="870" t="s">
        <v>22</v>
      </c>
      <c r="AV13" s="827" t="s">
        <v>22</v>
      </c>
      <c r="AW13" s="870" t="s">
        <v>22</v>
      </c>
      <c r="AX13" s="827" t="s">
        <v>22</v>
      </c>
      <c r="AY13" s="870" t="s">
        <v>22</v>
      </c>
      <c r="AZ13" s="827" t="s">
        <v>22</v>
      </c>
      <c r="BA13" s="870" t="s">
        <v>22</v>
      </c>
      <c r="BB13" s="827" t="s">
        <v>22</v>
      </c>
      <c r="BC13" s="870" t="s">
        <v>22</v>
      </c>
      <c r="BD13" s="827" t="s">
        <v>22</v>
      </c>
      <c r="BE13" s="870" t="s">
        <v>22</v>
      </c>
      <c r="BF13" s="827" t="s">
        <v>22</v>
      </c>
      <c r="BG13" s="870" t="s">
        <v>22</v>
      </c>
      <c r="BH13" s="827" t="s">
        <v>22</v>
      </c>
      <c r="BI13" s="870" t="s">
        <v>22</v>
      </c>
      <c r="BJ13" s="827" t="s">
        <v>22</v>
      </c>
      <c r="BK13" s="870" t="s">
        <v>22</v>
      </c>
      <c r="BL13" s="827" t="s">
        <v>22</v>
      </c>
      <c r="BM13" s="870" t="s">
        <v>22</v>
      </c>
      <c r="BN13" s="827" t="s">
        <v>22</v>
      </c>
      <c r="BO13" s="870" t="s">
        <v>22</v>
      </c>
      <c r="BP13" s="827" t="s">
        <v>22</v>
      </c>
      <c r="BQ13" s="870" t="s">
        <v>22</v>
      </c>
      <c r="BR13" s="827" t="s">
        <v>22</v>
      </c>
      <c r="BS13" s="870" t="s">
        <v>22</v>
      </c>
      <c r="BT13" s="827" t="s">
        <v>22</v>
      </c>
      <c r="BU13" s="870" t="s">
        <v>22</v>
      </c>
      <c r="BV13" s="827" t="s">
        <v>22</v>
      </c>
      <c r="BW13" s="870" t="s">
        <v>22</v>
      </c>
      <c r="BX13" s="827" t="s">
        <v>22</v>
      </c>
      <c r="BY13" s="870" t="s">
        <v>22</v>
      </c>
      <c r="BZ13" s="827" t="s">
        <v>22</v>
      </c>
      <c r="CA13" s="870" t="s">
        <v>22</v>
      </c>
      <c r="CB13" s="827" t="s">
        <v>22</v>
      </c>
      <c r="CC13" s="870" t="s">
        <v>22</v>
      </c>
      <c r="CD13" s="827" t="s">
        <v>22</v>
      </c>
      <c r="CE13" s="870" t="s">
        <v>22</v>
      </c>
      <c r="CF13" s="827" t="s">
        <v>22</v>
      </c>
      <c r="CG13" s="870" t="s">
        <v>22</v>
      </c>
      <c r="CH13" s="827" t="s">
        <v>22</v>
      </c>
      <c r="CI13" s="870" t="s">
        <v>22</v>
      </c>
      <c r="CJ13" s="827" t="s">
        <v>22</v>
      </c>
      <c r="CK13" s="870" t="s">
        <v>22</v>
      </c>
      <c r="CL13" s="827" t="s">
        <v>22</v>
      </c>
      <c r="CM13" s="870" t="s">
        <v>22</v>
      </c>
      <c r="CN13" s="827" t="s">
        <v>22</v>
      </c>
      <c r="CO13" s="870" t="s">
        <v>22</v>
      </c>
      <c r="CP13" s="827" t="s">
        <v>22</v>
      </c>
      <c r="CQ13" s="870" t="s">
        <v>22</v>
      </c>
      <c r="CR13" s="827" t="s">
        <v>22</v>
      </c>
      <c r="CS13" s="870" t="s">
        <v>22</v>
      </c>
      <c r="CT13" s="827" t="s">
        <v>22</v>
      </c>
      <c r="CU13" s="870" t="s">
        <v>22</v>
      </c>
      <c r="CV13" s="827" t="s">
        <v>22</v>
      </c>
      <c r="CW13" s="870" t="s">
        <v>22</v>
      </c>
      <c r="CX13" s="827" t="s">
        <v>22</v>
      </c>
      <c r="CY13" s="870" t="s">
        <v>22</v>
      </c>
      <c r="CZ13" s="827" t="s">
        <v>22</v>
      </c>
      <c r="DA13" s="870" t="s">
        <v>22</v>
      </c>
      <c r="DB13" s="827" t="s">
        <v>22</v>
      </c>
      <c r="DC13" s="870" t="s">
        <v>22</v>
      </c>
      <c r="DD13" s="827" t="s">
        <v>22</v>
      </c>
      <c r="DE13" s="870" t="s">
        <v>22</v>
      </c>
      <c r="DF13" s="827" t="s">
        <v>22</v>
      </c>
      <c r="DG13" s="870" t="s">
        <v>22</v>
      </c>
      <c r="DH13" s="827" t="s">
        <v>22</v>
      </c>
      <c r="DI13" s="870" t="s">
        <v>22</v>
      </c>
      <c r="DJ13" s="827" t="s">
        <v>22</v>
      </c>
      <c r="DK13" s="870" t="s">
        <v>22</v>
      </c>
      <c r="DL13" s="827" t="s">
        <v>22</v>
      </c>
      <c r="DM13" s="870" t="s">
        <v>22</v>
      </c>
      <c r="DN13" s="827" t="s">
        <v>22</v>
      </c>
      <c r="DO13" s="870" t="s">
        <v>22</v>
      </c>
      <c r="DP13" s="827" t="s">
        <v>22</v>
      </c>
      <c r="DQ13" s="870" t="s">
        <v>22</v>
      </c>
      <c r="DR13" s="827" t="s">
        <v>22</v>
      </c>
      <c r="DS13" s="870" t="s">
        <v>22</v>
      </c>
      <c r="DT13" s="827" t="s">
        <v>22</v>
      </c>
      <c r="DU13" s="870" t="s">
        <v>22</v>
      </c>
      <c r="DV13" s="827" t="s">
        <v>22</v>
      </c>
      <c r="DW13" s="870" t="s">
        <v>22</v>
      </c>
      <c r="DX13" s="827" t="s">
        <v>22</v>
      </c>
      <c r="DY13" s="870" t="s">
        <v>22</v>
      </c>
      <c r="DZ13" s="827" t="s">
        <v>22</v>
      </c>
      <c r="EA13" s="870" t="s">
        <v>22</v>
      </c>
      <c r="EB13" s="827" t="s">
        <v>22</v>
      </c>
      <c r="EC13" s="870" t="s">
        <v>22</v>
      </c>
      <c r="ED13" s="827" t="s">
        <v>22</v>
      </c>
      <c r="EE13" s="870" t="s">
        <v>22</v>
      </c>
      <c r="EF13" s="827" t="s">
        <v>22</v>
      </c>
      <c r="EG13" s="870" t="s">
        <v>22</v>
      </c>
      <c r="EH13" s="827" t="s">
        <v>22</v>
      </c>
      <c r="EI13" s="870" t="s">
        <v>22</v>
      </c>
      <c r="EJ13" s="827" t="s">
        <v>22</v>
      </c>
      <c r="EK13" s="870" t="s">
        <v>22</v>
      </c>
      <c r="EL13" s="827" t="s">
        <v>22</v>
      </c>
      <c r="EM13" s="870" t="s">
        <v>22</v>
      </c>
      <c r="EN13" s="827" t="s">
        <v>22</v>
      </c>
      <c r="EO13" s="870" t="s">
        <v>22</v>
      </c>
      <c r="EP13" s="827" t="s">
        <v>22</v>
      </c>
      <c r="EQ13" s="870" t="s">
        <v>22</v>
      </c>
      <c r="ER13" s="827" t="s">
        <v>22</v>
      </c>
      <c r="ES13" s="870" t="s">
        <v>22</v>
      </c>
      <c r="ET13" s="827" t="s">
        <v>22</v>
      </c>
      <c r="EU13" s="870" t="s">
        <v>22</v>
      </c>
      <c r="EV13" s="827" t="s">
        <v>22</v>
      </c>
      <c r="EW13" s="870" t="s">
        <v>22</v>
      </c>
      <c r="EX13" s="827" t="s">
        <v>22</v>
      </c>
      <c r="EY13" s="870" t="s">
        <v>22</v>
      </c>
      <c r="EZ13" s="827" t="s">
        <v>22</v>
      </c>
      <c r="FA13" s="870" t="s">
        <v>22</v>
      </c>
      <c r="FB13" s="827" t="s">
        <v>22</v>
      </c>
      <c r="FC13" s="870" t="s">
        <v>22</v>
      </c>
      <c r="FD13" s="827" t="s">
        <v>22</v>
      </c>
      <c r="FE13" s="870" t="s">
        <v>22</v>
      </c>
      <c r="FF13" s="827" t="s">
        <v>22</v>
      </c>
      <c r="FG13" s="870" t="s">
        <v>22</v>
      </c>
      <c r="FH13" s="827" t="s">
        <v>22</v>
      </c>
      <c r="FI13" s="870" t="s">
        <v>22</v>
      </c>
      <c r="FJ13" s="827" t="s">
        <v>22</v>
      </c>
      <c r="FK13" s="870" t="s">
        <v>22</v>
      </c>
      <c r="FL13" s="827" t="s">
        <v>22</v>
      </c>
      <c r="FM13" s="870" t="s">
        <v>22</v>
      </c>
      <c r="FN13" s="827" t="s">
        <v>22</v>
      </c>
      <c r="FO13" s="870" t="s">
        <v>22</v>
      </c>
      <c r="FP13" s="827" t="s">
        <v>22</v>
      </c>
      <c r="FQ13" s="870" t="s">
        <v>22</v>
      </c>
      <c r="FR13" s="827" t="s">
        <v>22</v>
      </c>
      <c r="FS13" s="870" t="s">
        <v>22</v>
      </c>
      <c r="FT13" s="827" t="s">
        <v>22</v>
      </c>
      <c r="FU13" s="870" t="s">
        <v>22</v>
      </c>
      <c r="FV13" s="827" t="s">
        <v>22</v>
      </c>
      <c r="FW13" s="870" t="s">
        <v>22</v>
      </c>
      <c r="FX13" s="827" t="s">
        <v>22</v>
      </c>
      <c r="FY13" s="870" t="s">
        <v>22</v>
      </c>
      <c r="FZ13" s="827" t="s">
        <v>22</v>
      </c>
      <c r="GA13" s="870" t="s">
        <v>22</v>
      </c>
      <c r="GB13" s="827" t="s">
        <v>22</v>
      </c>
      <c r="GC13" s="870" t="s">
        <v>22</v>
      </c>
      <c r="GD13" s="827" t="s">
        <v>22</v>
      </c>
      <c r="GE13" s="870" t="s">
        <v>22</v>
      </c>
      <c r="GF13" s="827" t="s">
        <v>22</v>
      </c>
      <c r="GG13" s="870" t="s">
        <v>22</v>
      </c>
      <c r="GH13" s="827" t="s">
        <v>22</v>
      </c>
      <c r="GI13" s="870" t="s">
        <v>22</v>
      </c>
      <c r="GJ13" s="827" t="s">
        <v>22</v>
      </c>
      <c r="GK13" s="870" t="s">
        <v>22</v>
      </c>
      <c r="GL13" s="827" t="s">
        <v>22</v>
      </c>
      <c r="GM13" s="870" t="s">
        <v>22</v>
      </c>
      <c r="GN13" s="827" t="s">
        <v>22</v>
      </c>
      <c r="GO13" s="870" t="s">
        <v>22</v>
      </c>
      <c r="GP13" s="827" t="s">
        <v>22</v>
      </c>
      <c r="GQ13" s="870" t="s">
        <v>22</v>
      </c>
      <c r="GR13" s="827" t="s">
        <v>22</v>
      </c>
      <c r="GS13" s="870" t="s">
        <v>22</v>
      </c>
      <c r="GT13" s="827" t="s">
        <v>22</v>
      </c>
      <c r="GU13" s="870" t="s">
        <v>22</v>
      </c>
      <c r="GV13" s="827" t="s">
        <v>22</v>
      </c>
      <c r="GW13" s="870" t="s">
        <v>22</v>
      </c>
      <c r="GX13" s="827" t="s">
        <v>22</v>
      </c>
      <c r="GY13" s="870" t="s">
        <v>22</v>
      </c>
      <c r="GZ13" s="827" t="s">
        <v>22</v>
      </c>
      <c r="HA13" s="870" t="s">
        <v>22</v>
      </c>
      <c r="HB13" s="827" t="s">
        <v>22</v>
      </c>
      <c r="HC13" s="870" t="s">
        <v>22</v>
      </c>
      <c r="HD13" s="827" t="s">
        <v>22</v>
      </c>
      <c r="HE13" s="870" t="s">
        <v>22</v>
      </c>
      <c r="HF13" s="827" t="s">
        <v>22</v>
      </c>
      <c r="HG13" s="870" t="s">
        <v>22</v>
      </c>
      <c r="HH13" s="827" t="s">
        <v>22</v>
      </c>
      <c r="HI13" s="870" t="s">
        <v>22</v>
      </c>
      <c r="HJ13" s="827" t="s">
        <v>22</v>
      </c>
      <c r="HK13" s="870" t="s">
        <v>22</v>
      </c>
      <c r="HL13" s="827" t="s">
        <v>22</v>
      </c>
      <c r="HM13" s="870" t="s">
        <v>22</v>
      </c>
      <c r="HN13" s="827" t="s">
        <v>22</v>
      </c>
      <c r="HO13" s="870" t="s">
        <v>22</v>
      </c>
      <c r="HP13" s="827" t="s">
        <v>22</v>
      </c>
      <c r="HQ13" s="870" t="s">
        <v>22</v>
      </c>
      <c r="HR13" s="827" t="s">
        <v>22</v>
      </c>
      <c r="HS13" s="870" t="s">
        <v>22</v>
      </c>
      <c r="HT13" s="827" t="s">
        <v>22</v>
      </c>
      <c r="HU13" s="870" t="s">
        <v>22</v>
      </c>
      <c r="HV13" s="827" t="s">
        <v>22</v>
      </c>
      <c r="HW13" s="870" t="s">
        <v>22</v>
      </c>
      <c r="HX13" s="827" t="s">
        <v>22</v>
      </c>
      <c r="HY13" s="870" t="s">
        <v>22</v>
      </c>
      <c r="HZ13" s="827" t="s">
        <v>22</v>
      </c>
      <c r="IA13" s="870" t="s">
        <v>22</v>
      </c>
      <c r="IB13" s="827" t="s">
        <v>22</v>
      </c>
      <c r="IC13" s="870" t="s">
        <v>22</v>
      </c>
      <c r="ID13" s="827" t="s">
        <v>22</v>
      </c>
      <c r="IE13" s="870" t="s">
        <v>22</v>
      </c>
      <c r="IF13" s="827" t="s">
        <v>22</v>
      </c>
      <c r="IG13" s="870" t="s">
        <v>22</v>
      </c>
      <c r="IH13" s="827" t="s">
        <v>22</v>
      </c>
      <c r="II13" s="870" t="s">
        <v>22</v>
      </c>
      <c r="IJ13" s="827" t="s">
        <v>22</v>
      </c>
      <c r="IK13" s="870" t="s">
        <v>22</v>
      </c>
      <c r="IL13" s="827" t="s">
        <v>22</v>
      </c>
      <c r="IM13" s="870" t="s">
        <v>22</v>
      </c>
      <c r="IN13" s="827" t="s">
        <v>22</v>
      </c>
      <c r="IO13" s="870" t="s">
        <v>22</v>
      </c>
      <c r="IP13" s="827" t="s">
        <v>22</v>
      </c>
      <c r="IQ13" s="870" t="s">
        <v>22</v>
      </c>
      <c r="IR13" s="827" t="s">
        <v>22</v>
      </c>
      <c r="IS13" s="870" t="s">
        <v>22</v>
      </c>
      <c r="IT13" s="827" t="s">
        <v>22</v>
      </c>
      <c r="IU13" s="870" t="s">
        <v>22</v>
      </c>
      <c r="IV13" s="827" t="s">
        <v>22</v>
      </c>
      <c r="IW13" s="870" t="s">
        <v>22</v>
      </c>
      <c r="IX13" s="827" t="s">
        <v>22</v>
      </c>
      <c r="IY13" s="870" t="s">
        <v>22</v>
      </c>
      <c r="IZ13" s="827" t="s">
        <v>22</v>
      </c>
      <c r="JA13" s="870" t="s">
        <v>22</v>
      </c>
      <c r="JB13" s="827" t="s">
        <v>22</v>
      </c>
      <c r="JC13" s="870" t="s">
        <v>22</v>
      </c>
      <c r="JD13" s="827" t="s">
        <v>22</v>
      </c>
      <c r="JE13" s="870" t="s">
        <v>22</v>
      </c>
      <c r="JF13" s="827" t="s">
        <v>22</v>
      </c>
      <c r="JG13" s="870" t="s">
        <v>22</v>
      </c>
      <c r="JH13" s="827" t="s">
        <v>22</v>
      </c>
      <c r="JI13" s="870" t="s">
        <v>22</v>
      </c>
      <c r="JJ13" s="827" t="s">
        <v>22</v>
      </c>
      <c r="JK13" s="870" t="s">
        <v>22</v>
      </c>
      <c r="JL13" s="827" t="s">
        <v>22</v>
      </c>
      <c r="JM13" s="870" t="s">
        <v>22</v>
      </c>
      <c r="JN13" s="827" t="s">
        <v>22</v>
      </c>
      <c r="JO13" s="870" t="s">
        <v>22</v>
      </c>
      <c r="JP13" s="827" t="s">
        <v>22</v>
      </c>
      <c r="JQ13" s="870" t="s">
        <v>22</v>
      </c>
      <c r="JR13" s="827" t="s">
        <v>22</v>
      </c>
      <c r="JS13" s="870" t="s">
        <v>22</v>
      </c>
      <c r="JT13" s="827" t="s">
        <v>22</v>
      </c>
      <c r="JU13" s="870" t="s">
        <v>22</v>
      </c>
      <c r="JV13" s="827" t="s">
        <v>22</v>
      </c>
      <c r="JW13" s="870" t="s">
        <v>22</v>
      </c>
      <c r="JX13" s="827" t="s">
        <v>22</v>
      </c>
      <c r="JY13" s="870" t="s">
        <v>22</v>
      </c>
      <c r="JZ13" s="827" t="s">
        <v>22</v>
      </c>
      <c r="KA13" s="870" t="s">
        <v>22</v>
      </c>
      <c r="KB13" s="827" t="s">
        <v>22</v>
      </c>
      <c r="KC13" s="870" t="s">
        <v>22</v>
      </c>
      <c r="KD13" s="827" t="s">
        <v>22</v>
      </c>
      <c r="KE13" s="870" t="s">
        <v>22</v>
      </c>
      <c r="KF13" s="827" t="s">
        <v>22</v>
      </c>
      <c r="KG13" s="870" t="s">
        <v>22</v>
      </c>
      <c r="KH13" s="827" t="s">
        <v>22</v>
      </c>
      <c r="KI13" s="870" t="s">
        <v>22</v>
      </c>
      <c r="KJ13" s="827" t="s">
        <v>22</v>
      </c>
      <c r="KK13" s="870" t="s">
        <v>22</v>
      </c>
      <c r="KL13" s="827" t="s">
        <v>22</v>
      </c>
      <c r="KM13" s="870" t="s">
        <v>22</v>
      </c>
      <c r="KN13" s="827" t="s">
        <v>22</v>
      </c>
      <c r="KO13" s="870" t="s">
        <v>22</v>
      </c>
      <c r="KP13" s="827" t="s">
        <v>22</v>
      </c>
      <c r="KQ13" s="870" t="s">
        <v>22</v>
      </c>
      <c r="KR13" s="827" t="s">
        <v>22</v>
      </c>
      <c r="KS13" s="870" t="s">
        <v>22</v>
      </c>
      <c r="KT13" s="827" t="s">
        <v>22</v>
      </c>
      <c r="KU13" s="870" t="s">
        <v>22</v>
      </c>
      <c r="KV13" s="827" t="s">
        <v>22</v>
      </c>
      <c r="KW13" s="870" t="s">
        <v>22</v>
      </c>
      <c r="KX13" s="827" t="s">
        <v>22</v>
      </c>
      <c r="KY13" s="870" t="s">
        <v>22</v>
      </c>
      <c r="KZ13" s="827" t="s">
        <v>22</v>
      </c>
      <c r="LA13" s="870" t="s">
        <v>22</v>
      </c>
      <c r="LB13" s="827" t="s">
        <v>22</v>
      </c>
      <c r="LC13" s="870" t="s">
        <v>22</v>
      </c>
      <c r="LD13" s="827" t="s">
        <v>22</v>
      </c>
      <c r="LE13" s="870" t="s">
        <v>22</v>
      </c>
      <c r="LF13" s="827" t="s">
        <v>22</v>
      </c>
      <c r="LG13" s="870" t="s">
        <v>22</v>
      </c>
      <c r="LH13" s="827" t="s">
        <v>22</v>
      </c>
      <c r="LI13" s="870" t="s">
        <v>22</v>
      </c>
      <c r="LJ13" s="827" t="s">
        <v>22</v>
      </c>
      <c r="LK13" s="870" t="s">
        <v>22</v>
      </c>
      <c r="LL13" s="827" t="s">
        <v>22</v>
      </c>
      <c r="LM13" s="870" t="s">
        <v>22</v>
      </c>
      <c r="LN13" s="827" t="s">
        <v>22</v>
      </c>
      <c r="LO13" s="870" t="s">
        <v>22</v>
      </c>
      <c r="LP13" s="827" t="s">
        <v>22</v>
      </c>
      <c r="LQ13" s="870" t="s">
        <v>22</v>
      </c>
      <c r="LR13" s="827" t="s">
        <v>22</v>
      </c>
      <c r="LS13" s="870" t="s">
        <v>22</v>
      </c>
      <c r="LT13" s="827" t="s">
        <v>22</v>
      </c>
      <c r="LU13" s="870" t="s">
        <v>22</v>
      </c>
      <c r="LV13" s="827" t="s">
        <v>22</v>
      </c>
      <c r="LW13" s="870" t="s">
        <v>22</v>
      </c>
      <c r="LX13" s="827" t="s">
        <v>22</v>
      </c>
      <c r="LY13" s="870" t="s">
        <v>22</v>
      </c>
      <c r="LZ13" s="827" t="s">
        <v>22</v>
      </c>
      <c r="MA13" s="870" t="s">
        <v>22</v>
      </c>
      <c r="MB13" s="827" t="s">
        <v>22</v>
      </c>
      <c r="MC13" s="870" t="s">
        <v>22</v>
      </c>
      <c r="MD13" s="827" t="s">
        <v>22</v>
      </c>
      <c r="ME13" s="870" t="s">
        <v>22</v>
      </c>
      <c r="MF13" s="827" t="s">
        <v>22</v>
      </c>
      <c r="MG13" s="870" t="s">
        <v>22</v>
      </c>
      <c r="MH13" s="827" t="s">
        <v>22</v>
      </c>
      <c r="MI13" s="870" t="s">
        <v>22</v>
      </c>
      <c r="MJ13" s="827" t="s">
        <v>22</v>
      </c>
      <c r="MK13" s="870" t="s">
        <v>22</v>
      </c>
      <c r="ML13" s="827" t="s">
        <v>22</v>
      </c>
      <c r="MM13" s="870" t="s">
        <v>22</v>
      </c>
      <c r="MN13" s="827" t="s">
        <v>22</v>
      </c>
      <c r="MO13" s="870" t="s">
        <v>22</v>
      </c>
      <c r="MP13" s="827" t="s">
        <v>22</v>
      </c>
      <c r="MQ13" s="870" t="s">
        <v>22</v>
      </c>
      <c r="MR13" s="827" t="s">
        <v>22</v>
      </c>
      <c r="MS13" s="870" t="s">
        <v>22</v>
      </c>
      <c r="MT13" s="827" t="s">
        <v>22</v>
      </c>
      <c r="MU13" s="870" t="s">
        <v>22</v>
      </c>
      <c r="MV13" s="827" t="s">
        <v>22</v>
      </c>
      <c r="MW13" s="870" t="s">
        <v>22</v>
      </c>
      <c r="MX13" s="827" t="s">
        <v>22</v>
      </c>
      <c r="MY13" s="870" t="s">
        <v>22</v>
      </c>
      <c r="MZ13" s="827" t="s">
        <v>22</v>
      </c>
      <c r="NA13" s="870" t="s">
        <v>22</v>
      </c>
      <c r="NB13" s="827" t="s">
        <v>22</v>
      </c>
      <c r="NC13" s="870" t="s">
        <v>22</v>
      </c>
      <c r="ND13" s="827" t="s">
        <v>22</v>
      </c>
      <c r="NE13" s="870" t="s">
        <v>22</v>
      </c>
      <c r="NF13" s="827" t="s">
        <v>22</v>
      </c>
      <c r="NG13" s="870" t="s">
        <v>22</v>
      </c>
      <c r="NH13" s="827" t="s">
        <v>22</v>
      </c>
      <c r="NI13" s="870" t="s">
        <v>22</v>
      </c>
      <c r="NJ13" s="827" t="s">
        <v>22</v>
      </c>
      <c r="NK13" s="870" t="s">
        <v>22</v>
      </c>
      <c r="NL13" s="827" t="s">
        <v>22</v>
      </c>
      <c r="NM13" s="870" t="s">
        <v>22</v>
      </c>
      <c r="NN13" s="827" t="s">
        <v>22</v>
      </c>
      <c r="NO13" s="870" t="s">
        <v>22</v>
      </c>
      <c r="NP13" s="827" t="s">
        <v>22</v>
      </c>
      <c r="NQ13" s="870" t="s">
        <v>22</v>
      </c>
      <c r="NR13" s="827" t="s">
        <v>22</v>
      </c>
      <c r="NS13" s="298" t="s">
        <v>1606</v>
      </c>
      <c r="OD13" s="514">
        <v>0</v>
      </c>
    </row>
    <row customHeight="1" ht="15" hidden="1">
      <c r="B14" s="2406"/>
      <c r="C14" s="2407"/>
      <c r="D14" s="698" t="str">
        <f>B13&amp;".2"</f>
        <v>.2</v>
      </c>
      <c r="E14" s="699" t="s">
        <v>1607</v>
      </c>
      <c r="F14" s="700" t="s">
        <v>779</v>
      </c>
      <c r="G14" s="1741" t="s">
        <v>22</v>
      </c>
      <c r="H14" s="410" t="s">
        <v>22</v>
      </c>
      <c r="I14" s="1741" t="s">
        <v>22</v>
      </c>
      <c r="J14" s="410" t="s">
        <v>22</v>
      </c>
      <c r="K14" s="1741" t="s">
        <v>22</v>
      </c>
      <c r="L14" s="827" t="s">
        <v>22</v>
      </c>
      <c r="M14" s="1741" t="s">
        <v>22</v>
      </c>
      <c r="N14" s="827" t="s">
        <v>22</v>
      </c>
      <c r="O14" s="1741" t="s">
        <v>22</v>
      </c>
      <c r="P14" s="827" t="s">
        <v>22</v>
      </c>
      <c r="Q14" s="1741" t="s">
        <v>22</v>
      </c>
      <c r="R14" s="827" t="s">
        <v>22</v>
      </c>
      <c r="S14" s="1741" t="s">
        <v>22</v>
      </c>
      <c r="T14" s="827" t="s">
        <v>22</v>
      </c>
      <c r="U14" s="1741" t="s">
        <v>22</v>
      </c>
      <c r="V14" s="827" t="s">
        <v>22</v>
      </c>
      <c r="W14" s="1741" t="s">
        <v>22</v>
      </c>
      <c r="X14" s="827" t="s">
        <v>22</v>
      </c>
      <c r="Y14" s="1741" t="s">
        <v>22</v>
      </c>
      <c r="Z14" s="827" t="s">
        <v>22</v>
      </c>
      <c r="AA14" s="1741" t="s">
        <v>22</v>
      </c>
      <c r="AB14" s="827" t="s">
        <v>22</v>
      </c>
      <c r="AC14" s="1741" t="s">
        <v>22</v>
      </c>
      <c r="AD14" s="827" t="s">
        <v>22</v>
      </c>
      <c r="AE14" s="1741" t="s">
        <v>22</v>
      </c>
      <c r="AF14" s="827" t="s">
        <v>22</v>
      </c>
      <c r="AG14" s="1741" t="s">
        <v>22</v>
      </c>
      <c r="AH14" s="827" t="s">
        <v>22</v>
      </c>
      <c r="AI14" s="1741" t="s">
        <v>22</v>
      </c>
      <c r="AJ14" s="827" t="s">
        <v>22</v>
      </c>
      <c r="AK14" s="1741" t="s">
        <v>22</v>
      </c>
      <c r="AL14" s="827" t="s">
        <v>22</v>
      </c>
      <c r="AM14" s="1741" t="s">
        <v>22</v>
      </c>
      <c r="AN14" s="827" t="s">
        <v>22</v>
      </c>
      <c r="AO14" s="1741" t="s">
        <v>22</v>
      </c>
      <c r="AP14" s="827" t="s">
        <v>22</v>
      </c>
      <c r="AQ14" s="1741" t="s">
        <v>22</v>
      </c>
      <c r="AR14" s="827" t="s">
        <v>22</v>
      </c>
      <c r="AS14" s="1741" t="s">
        <v>22</v>
      </c>
      <c r="AT14" s="827" t="s">
        <v>22</v>
      </c>
      <c r="AU14" s="1741" t="s">
        <v>22</v>
      </c>
      <c r="AV14" s="827" t="s">
        <v>22</v>
      </c>
      <c r="AW14" s="1741" t="s">
        <v>22</v>
      </c>
      <c r="AX14" s="827" t="s">
        <v>22</v>
      </c>
      <c r="AY14" s="1741" t="s">
        <v>22</v>
      </c>
      <c r="AZ14" s="827" t="s">
        <v>22</v>
      </c>
      <c r="BA14" s="1741" t="s">
        <v>22</v>
      </c>
      <c r="BB14" s="827" t="s">
        <v>22</v>
      </c>
      <c r="BC14" s="1741" t="s">
        <v>22</v>
      </c>
      <c r="BD14" s="827" t="s">
        <v>22</v>
      </c>
      <c r="BE14" s="1741" t="s">
        <v>22</v>
      </c>
      <c r="BF14" s="827" t="s">
        <v>22</v>
      </c>
      <c r="BG14" s="1741" t="s">
        <v>22</v>
      </c>
      <c r="BH14" s="827" t="s">
        <v>22</v>
      </c>
      <c r="BI14" s="1741" t="s">
        <v>22</v>
      </c>
      <c r="BJ14" s="827" t="s">
        <v>22</v>
      </c>
      <c r="BK14" s="1741" t="s">
        <v>22</v>
      </c>
      <c r="BL14" s="827" t="s">
        <v>22</v>
      </c>
      <c r="BM14" s="1741" t="s">
        <v>22</v>
      </c>
      <c r="BN14" s="827" t="s">
        <v>22</v>
      </c>
      <c r="BO14" s="1741" t="s">
        <v>22</v>
      </c>
      <c r="BP14" s="827" t="s">
        <v>22</v>
      </c>
      <c r="BQ14" s="1741" t="s">
        <v>22</v>
      </c>
      <c r="BR14" s="827" t="s">
        <v>22</v>
      </c>
      <c r="BS14" s="1741" t="s">
        <v>22</v>
      </c>
      <c r="BT14" s="827" t="s">
        <v>22</v>
      </c>
      <c r="BU14" s="1741" t="s">
        <v>22</v>
      </c>
      <c r="BV14" s="827" t="s">
        <v>22</v>
      </c>
      <c r="BW14" s="1741" t="s">
        <v>22</v>
      </c>
      <c r="BX14" s="827" t="s">
        <v>22</v>
      </c>
      <c r="BY14" s="1741" t="s">
        <v>22</v>
      </c>
      <c r="BZ14" s="827" t="s">
        <v>22</v>
      </c>
      <c r="CA14" s="1741" t="s">
        <v>22</v>
      </c>
      <c r="CB14" s="827" t="s">
        <v>22</v>
      </c>
      <c r="CC14" s="1741" t="s">
        <v>22</v>
      </c>
      <c r="CD14" s="827" t="s">
        <v>22</v>
      </c>
      <c r="CE14" s="1741" t="s">
        <v>22</v>
      </c>
      <c r="CF14" s="827" t="s">
        <v>22</v>
      </c>
      <c r="CG14" s="1741" t="s">
        <v>22</v>
      </c>
      <c r="CH14" s="827" t="s">
        <v>22</v>
      </c>
      <c r="CI14" s="1741" t="s">
        <v>22</v>
      </c>
      <c r="CJ14" s="827" t="s">
        <v>22</v>
      </c>
      <c r="CK14" s="1741" t="s">
        <v>22</v>
      </c>
      <c r="CL14" s="827" t="s">
        <v>22</v>
      </c>
      <c r="CM14" s="1741" t="s">
        <v>22</v>
      </c>
      <c r="CN14" s="827" t="s">
        <v>22</v>
      </c>
      <c r="CO14" s="1741" t="s">
        <v>22</v>
      </c>
      <c r="CP14" s="827" t="s">
        <v>22</v>
      </c>
      <c r="CQ14" s="1741" t="s">
        <v>22</v>
      </c>
      <c r="CR14" s="827" t="s">
        <v>22</v>
      </c>
      <c r="CS14" s="1741" t="s">
        <v>22</v>
      </c>
      <c r="CT14" s="827" t="s">
        <v>22</v>
      </c>
      <c r="CU14" s="1741" t="s">
        <v>22</v>
      </c>
      <c r="CV14" s="827" t="s">
        <v>22</v>
      </c>
      <c r="CW14" s="1741" t="s">
        <v>22</v>
      </c>
      <c r="CX14" s="827" t="s">
        <v>22</v>
      </c>
      <c r="CY14" s="1741" t="s">
        <v>22</v>
      </c>
      <c r="CZ14" s="827" t="s">
        <v>22</v>
      </c>
      <c r="DA14" s="1741" t="s">
        <v>22</v>
      </c>
      <c r="DB14" s="827" t="s">
        <v>22</v>
      </c>
      <c r="DC14" s="1741" t="s">
        <v>22</v>
      </c>
      <c r="DD14" s="827" t="s">
        <v>22</v>
      </c>
      <c r="DE14" s="1741" t="s">
        <v>22</v>
      </c>
      <c r="DF14" s="827" t="s">
        <v>22</v>
      </c>
      <c r="DG14" s="1741" t="s">
        <v>22</v>
      </c>
      <c r="DH14" s="827" t="s">
        <v>22</v>
      </c>
      <c r="DI14" s="1741" t="s">
        <v>22</v>
      </c>
      <c r="DJ14" s="827" t="s">
        <v>22</v>
      </c>
      <c r="DK14" s="1741" t="s">
        <v>22</v>
      </c>
      <c r="DL14" s="827" t="s">
        <v>22</v>
      </c>
      <c r="DM14" s="1741" t="s">
        <v>22</v>
      </c>
      <c r="DN14" s="827" t="s">
        <v>22</v>
      </c>
      <c r="DO14" s="1741" t="s">
        <v>22</v>
      </c>
      <c r="DP14" s="827" t="s">
        <v>22</v>
      </c>
      <c r="DQ14" s="1741" t="s">
        <v>22</v>
      </c>
      <c r="DR14" s="827" t="s">
        <v>22</v>
      </c>
      <c r="DS14" s="1741" t="s">
        <v>22</v>
      </c>
      <c r="DT14" s="827" t="s">
        <v>22</v>
      </c>
      <c r="DU14" s="1741" t="s">
        <v>22</v>
      </c>
      <c r="DV14" s="827" t="s">
        <v>22</v>
      </c>
      <c r="DW14" s="1741" t="s">
        <v>22</v>
      </c>
      <c r="DX14" s="827" t="s">
        <v>22</v>
      </c>
      <c r="DY14" s="1741" t="s">
        <v>22</v>
      </c>
      <c r="DZ14" s="827" t="s">
        <v>22</v>
      </c>
      <c r="EA14" s="1741" t="s">
        <v>22</v>
      </c>
      <c r="EB14" s="827" t="s">
        <v>22</v>
      </c>
      <c r="EC14" s="1741" t="s">
        <v>22</v>
      </c>
      <c r="ED14" s="827" t="s">
        <v>22</v>
      </c>
      <c r="EE14" s="1741" t="s">
        <v>22</v>
      </c>
      <c r="EF14" s="827" t="s">
        <v>22</v>
      </c>
      <c r="EG14" s="1741" t="s">
        <v>22</v>
      </c>
      <c r="EH14" s="827" t="s">
        <v>22</v>
      </c>
      <c r="EI14" s="1741" t="s">
        <v>22</v>
      </c>
      <c r="EJ14" s="827" t="s">
        <v>22</v>
      </c>
      <c r="EK14" s="1741" t="s">
        <v>22</v>
      </c>
      <c r="EL14" s="827" t="s">
        <v>22</v>
      </c>
      <c r="EM14" s="1741" t="s">
        <v>22</v>
      </c>
      <c r="EN14" s="827" t="s">
        <v>22</v>
      </c>
      <c r="EO14" s="1741" t="s">
        <v>22</v>
      </c>
      <c r="EP14" s="827" t="s">
        <v>22</v>
      </c>
      <c r="EQ14" s="1741" t="s">
        <v>22</v>
      </c>
      <c r="ER14" s="827" t="s">
        <v>22</v>
      </c>
      <c r="ES14" s="1741" t="s">
        <v>22</v>
      </c>
      <c r="ET14" s="827" t="s">
        <v>22</v>
      </c>
      <c r="EU14" s="1741" t="s">
        <v>22</v>
      </c>
      <c r="EV14" s="827" t="s">
        <v>22</v>
      </c>
      <c r="EW14" s="1741" t="s">
        <v>22</v>
      </c>
      <c r="EX14" s="827" t="s">
        <v>22</v>
      </c>
      <c r="EY14" s="1741" t="s">
        <v>22</v>
      </c>
      <c r="EZ14" s="827" t="s">
        <v>22</v>
      </c>
      <c r="FA14" s="1741" t="s">
        <v>22</v>
      </c>
      <c r="FB14" s="827" t="s">
        <v>22</v>
      </c>
      <c r="FC14" s="1741" t="s">
        <v>22</v>
      </c>
      <c r="FD14" s="827" t="s">
        <v>22</v>
      </c>
      <c r="FE14" s="1741" t="s">
        <v>22</v>
      </c>
      <c r="FF14" s="827" t="s">
        <v>22</v>
      </c>
      <c r="FG14" s="1741" t="s">
        <v>22</v>
      </c>
      <c r="FH14" s="827" t="s">
        <v>22</v>
      </c>
      <c r="FI14" s="1741" t="s">
        <v>22</v>
      </c>
      <c r="FJ14" s="827" t="s">
        <v>22</v>
      </c>
      <c r="FK14" s="1741" t="s">
        <v>22</v>
      </c>
      <c r="FL14" s="827" t="s">
        <v>22</v>
      </c>
      <c r="FM14" s="1741" t="s">
        <v>22</v>
      </c>
      <c r="FN14" s="827" t="s">
        <v>22</v>
      </c>
      <c r="FO14" s="1741" t="s">
        <v>22</v>
      </c>
      <c r="FP14" s="827" t="s">
        <v>22</v>
      </c>
      <c r="FQ14" s="1741" t="s">
        <v>22</v>
      </c>
      <c r="FR14" s="827" t="s">
        <v>22</v>
      </c>
      <c r="FS14" s="1741" t="s">
        <v>22</v>
      </c>
      <c r="FT14" s="827" t="s">
        <v>22</v>
      </c>
      <c r="FU14" s="1741" t="s">
        <v>22</v>
      </c>
      <c r="FV14" s="827" t="s">
        <v>22</v>
      </c>
      <c r="FW14" s="1741" t="s">
        <v>22</v>
      </c>
      <c r="FX14" s="827" t="s">
        <v>22</v>
      </c>
      <c r="FY14" s="1741" t="s">
        <v>22</v>
      </c>
      <c r="FZ14" s="827" t="s">
        <v>22</v>
      </c>
      <c r="GA14" s="1741" t="s">
        <v>22</v>
      </c>
      <c r="GB14" s="827" t="s">
        <v>22</v>
      </c>
      <c r="GC14" s="1741" t="s">
        <v>22</v>
      </c>
      <c r="GD14" s="827" t="s">
        <v>22</v>
      </c>
      <c r="GE14" s="1741" t="s">
        <v>22</v>
      </c>
      <c r="GF14" s="827" t="s">
        <v>22</v>
      </c>
      <c r="GG14" s="1741" t="s">
        <v>22</v>
      </c>
      <c r="GH14" s="827" t="s">
        <v>22</v>
      </c>
      <c r="GI14" s="1741" t="s">
        <v>22</v>
      </c>
      <c r="GJ14" s="827" t="s">
        <v>22</v>
      </c>
      <c r="GK14" s="1741" t="s">
        <v>22</v>
      </c>
      <c r="GL14" s="827" t="s">
        <v>22</v>
      </c>
      <c r="GM14" s="1741" t="s">
        <v>22</v>
      </c>
      <c r="GN14" s="827" t="s">
        <v>22</v>
      </c>
      <c r="GO14" s="1741" t="s">
        <v>22</v>
      </c>
      <c r="GP14" s="827" t="s">
        <v>22</v>
      </c>
      <c r="GQ14" s="1741" t="s">
        <v>22</v>
      </c>
      <c r="GR14" s="827" t="s">
        <v>22</v>
      </c>
      <c r="GS14" s="1741" t="s">
        <v>22</v>
      </c>
      <c r="GT14" s="827" t="s">
        <v>22</v>
      </c>
      <c r="GU14" s="1741" t="s">
        <v>22</v>
      </c>
      <c r="GV14" s="827" t="s">
        <v>22</v>
      </c>
      <c r="GW14" s="1741" t="s">
        <v>22</v>
      </c>
      <c r="GX14" s="827" t="s">
        <v>22</v>
      </c>
      <c r="GY14" s="1741" t="s">
        <v>22</v>
      </c>
      <c r="GZ14" s="827" t="s">
        <v>22</v>
      </c>
      <c r="HA14" s="1741" t="s">
        <v>22</v>
      </c>
      <c r="HB14" s="827" t="s">
        <v>22</v>
      </c>
      <c r="HC14" s="1741" t="s">
        <v>22</v>
      </c>
      <c r="HD14" s="827" t="s">
        <v>22</v>
      </c>
      <c r="HE14" s="1741" t="s">
        <v>22</v>
      </c>
      <c r="HF14" s="827" t="s">
        <v>22</v>
      </c>
      <c r="HG14" s="1741" t="s">
        <v>22</v>
      </c>
      <c r="HH14" s="827" t="s">
        <v>22</v>
      </c>
      <c r="HI14" s="1741" t="s">
        <v>22</v>
      </c>
      <c r="HJ14" s="827" t="s">
        <v>22</v>
      </c>
      <c r="HK14" s="1741" t="s">
        <v>22</v>
      </c>
      <c r="HL14" s="827" t="s">
        <v>22</v>
      </c>
      <c r="HM14" s="1741" t="s">
        <v>22</v>
      </c>
      <c r="HN14" s="827" t="s">
        <v>22</v>
      </c>
      <c r="HO14" s="1741" t="s">
        <v>22</v>
      </c>
      <c r="HP14" s="827" t="s">
        <v>22</v>
      </c>
      <c r="HQ14" s="1741" t="s">
        <v>22</v>
      </c>
      <c r="HR14" s="827" t="s">
        <v>22</v>
      </c>
      <c r="HS14" s="1741" t="s">
        <v>22</v>
      </c>
      <c r="HT14" s="827" t="s">
        <v>22</v>
      </c>
      <c r="HU14" s="1741" t="s">
        <v>22</v>
      </c>
      <c r="HV14" s="827" t="s">
        <v>22</v>
      </c>
      <c r="HW14" s="1741" t="s">
        <v>22</v>
      </c>
      <c r="HX14" s="827" t="s">
        <v>22</v>
      </c>
      <c r="HY14" s="1741" t="s">
        <v>22</v>
      </c>
      <c r="HZ14" s="827" t="s">
        <v>22</v>
      </c>
      <c r="IA14" s="1741" t="s">
        <v>22</v>
      </c>
      <c r="IB14" s="827" t="s">
        <v>22</v>
      </c>
      <c r="IC14" s="1741" t="s">
        <v>22</v>
      </c>
      <c r="ID14" s="827" t="s">
        <v>22</v>
      </c>
      <c r="IE14" s="1741" t="s">
        <v>22</v>
      </c>
      <c r="IF14" s="827" t="s">
        <v>22</v>
      </c>
      <c r="IG14" s="1741" t="s">
        <v>22</v>
      </c>
      <c r="IH14" s="827" t="s">
        <v>22</v>
      </c>
      <c r="II14" s="1741" t="s">
        <v>22</v>
      </c>
      <c r="IJ14" s="827" t="s">
        <v>22</v>
      </c>
      <c r="IK14" s="1741" t="s">
        <v>22</v>
      </c>
      <c r="IL14" s="827" t="s">
        <v>22</v>
      </c>
      <c r="IM14" s="1741" t="s">
        <v>22</v>
      </c>
      <c r="IN14" s="827" t="s">
        <v>22</v>
      </c>
      <c r="IO14" s="1741" t="s">
        <v>22</v>
      </c>
      <c r="IP14" s="827" t="s">
        <v>22</v>
      </c>
      <c r="IQ14" s="1741" t="s">
        <v>22</v>
      </c>
      <c r="IR14" s="827" t="s">
        <v>22</v>
      </c>
      <c r="IS14" s="1741" t="s">
        <v>22</v>
      </c>
      <c r="IT14" s="827" t="s">
        <v>22</v>
      </c>
      <c r="IU14" s="1741" t="s">
        <v>22</v>
      </c>
      <c r="IV14" s="827" t="s">
        <v>22</v>
      </c>
      <c r="IW14" s="1741" t="s">
        <v>22</v>
      </c>
      <c r="IX14" s="827" t="s">
        <v>22</v>
      </c>
      <c r="IY14" s="1741" t="s">
        <v>22</v>
      </c>
      <c r="IZ14" s="827" t="s">
        <v>22</v>
      </c>
      <c r="JA14" s="1741" t="s">
        <v>22</v>
      </c>
      <c r="JB14" s="827" t="s">
        <v>22</v>
      </c>
      <c r="JC14" s="1741" t="s">
        <v>22</v>
      </c>
      <c r="JD14" s="827" t="s">
        <v>22</v>
      </c>
      <c r="JE14" s="1741" t="s">
        <v>22</v>
      </c>
      <c r="JF14" s="827" t="s">
        <v>22</v>
      </c>
      <c r="JG14" s="1741" t="s">
        <v>22</v>
      </c>
      <c r="JH14" s="827" t="s">
        <v>22</v>
      </c>
      <c r="JI14" s="1741" t="s">
        <v>22</v>
      </c>
      <c r="JJ14" s="827" t="s">
        <v>22</v>
      </c>
      <c r="JK14" s="1741" t="s">
        <v>22</v>
      </c>
      <c r="JL14" s="827" t="s">
        <v>22</v>
      </c>
      <c r="JM14" s="1741" t="s">
        <v>22</v>
      </c>
      <c r="JN14" s="827" t="s">
        <v>22</v>
      </c>
      <c r="JO14" s="1741" t="s">
        <v>22</v>
      </c>
      <c r="JP14" s="827" t="s">
        <v>22</v>
      </c>
      <c r="JQ14" s="1741" t="s">
        <v>22</v>
      </c>
      <c r="JR14" s="827" t="s">
        <v>22</v>
      </c>
      <c r="JS14" s="1741" t="s">
        <v>22</v>
      </c>
      <c r="JT14" s="827" t="s">
        <v>22</v>
      </c>
      <c r="JU14" s="1741" t="s">
        <v>22</v>
      </c>
      <c r="JV14" s="827" t="s">
        <v>22</v>
      </c>
      <c r="JW14" s="1741" t="s">
        <v>22</v>
      </c>
      <c r="JX14" s="827" t="s">
        <v>22</v>
      </c>
      <c r="JY14" s="1741" t="s">
        <v>22</v>
      </c>
      <c r="JZ14" s="827" t="s">
        <v>22</v>
      </c>
      <c r="KA14" s="1741" t="s">
        <v>22</v>
      </c>
      <c r="KB14" s="827" t="s">
        <v>22</v>
      </c>
      <c r="KC14" s="1741" t="s">
        <v>22</v>
      </c>
      <c r="KD14" s="827" t="s">
        <v>22</v>
      </c>
      <c r="KE14" s="1741" t="s">
        <v>22</v>
      </c>
      <c r="KF14" s="827" t="s">
        <v>22</v>
      </c>
      <c r="KG14" s="1741" t="s">
        <v>22</v>
      </c>
      <c r="KH14" s="827" t="s">
        <v>22</v>
      </c>
      <c r="KI14" s="1741" t="s">
        <v>22</v>
      </c>
      <c r="KJ14" s="827" t="s">
        <v>22</v>
      </c>
      <c r="KK14" s="1741" t="s">
        <v>22</v>
      </c>
      <c r="KL14" s="827" t="s">
        <v>22</v>
      </c>
      <c r="KM14" s="1741" t="s">
        <v>22</v>
      </c>
      <c r="KN14" s="827" t="s">
        <v>22</v>
      </c>
      <c r="KO14" s="1741" t="s">
        <v>22</v>
      </c>
      <c r="KP14" s="827" t="s">
        <v>22</v>
      </c>
      <c r="KQ14" s="1741" t="s">
        <v>22</v>
      </c>
      <c r="KR14" s="827" t="s">
        <v>22</v>
      </c>
      <c r="KS14" s="1741" t="s">
        <v>22</v>
      </c>
      <c r="KT14" s="827" t="s">
        <v>22</v>
      </c>
      <c r="KU14" s="1741" t="s">
        <v>22</v>
      </c>
      <c r="KV14" s="827" t="s">
        <v>22</v>
      </c>
      <c r="KW14" s="1741" t="s">
        <v>22</v>
      </c>
      <c r="KX14" s="827" t="s">
        <v>22</v>
      </c>
      <c r="KY14" s="1741" t="s">
        <v>22</v>
      </c>
      <c r="KZ14" s="827" t="s">
        <v>22</v>
      </c>
      <c r="LA14" s="1741" t="s">
        <v>22</v>
      </c>
      <c r="LB14" s="827" t="s">
        <v>22</v>
      </c>
      <c r="LC14" s="1741" t="s">
        <v>22</v>
      </c>
      <c r="LD14" s="827" t="s">
        <v>22</v>
      </c>
      <c r="LE14" s="1741" t="s">
        <v>22</v>
      </c>
      <c r="LF14" s="827" t="s">
        <v>22</v>
      </c>
      <c r="LG14" s="1741" t="s">
        <v>22</v>
      </c>
      <c r="LH14" s="827" t="s">
        <v>22</v>
      </c>
      <c r="LI14" s="1741" t="s">
        <v>22</v>
      </c>
      <c r="LJ14" s="827" t="s">
        <v>22</v>
      </c>
      <c r="LK14" s="1741" t="s">
        <v>22</v>
      </c>
      <c r="LL14" s="827" t="s">
        <v>22</v>
      </c>
      <c r="LM14" s="1741" t="s">
        <v>22</v>
      </c>
      <c r="LN14" s="827" t="s">
        <v>22</v>
      </c>
      <c r="LO14" s="1741" t="s">
        <v>22</v>
      </c>
      <c r="LP14" s="827" t="s">
        <v>22</v>
      </c>
      <c r="LQ14" s="1741" t="s">
        <v>22</v>
      </c>
      <c r="LR14" s="827" t="s">
        <v>22</v>
      </c>
      <c r="LS14" s="1741" t="s">
        <v>22</v>
      </c>
      <c r="LT14" s="827" t="s">
        <v>22</v>
      </c>
      <c r="LU14" s="1741" t="s">
        <v>22</v>
      </c>
      <c r="LV14" s="827" t="s">
        <v>22</v>
      </c>
      <c r="LW14" s="1741" t="s">
        <v>22</v>
      </c>
      <c r="LX14" s="827" t="s">
        <v>22</v>
      </c>
      <c r="LY14" s="1741" t="s">
        <v>22</v>
      </c>
      <c r="LZ14" s="827" t="s">
        <v>22</v>
      </c>
      <c r="MA14" s="1741" t="s">
        <v>22</v>
      </c>
      <c r="MB14" s="827" t="s">
        <v>22</v>
      </c>
      <c r="MC14" s="1741" t="s">
        <v>22</v>
      </c>
      <c r="MD14" s="827" t="s">
        <v>22</v>
      </c>
      <c r="ME14" s="1741" t="s">
        <v>22</v>
      </c>
      <c r="MF14" s="827" t="s">
        <v>22</v>
      </c>
      <c r="MG14" s="1741" t="s">
        <v>22</v>
      </c>
      <c r="MH14" s="827" t="s">
        <v>22</v>
      </c>
      <c r="MI14" s="1741" t="s">
        <v>22</v>
      </c>
      <c r="MJ14" s="827" t="s">
        <v>22</v>
      </c>
      <c r="MK14" s="1741" t="s">
        <v>22</v>
      </c>
      <c r="ML14" s="827" t="s">
        <v>22</v>
      </c>
      <c r="MM14" s="1741" t="s">
        <v>22</v>
      </c>
      <c r="MN14" s="827" t="s">
        <v>22</v>
      </c>
      <c r="MO14" s="1741" t="s">
        <v>22</v>
      </c>
      <c r="MP14" s="827" t="s">
        <v>22</v>
      </c>
      <c r="MQ14" s="1741" t="s">
        <v>22</v>
      </c>
      <c r="MR14" s="827" t="s">
        <v>22</v>
      </c>
      <c r="MS14" s="1741" t="s">
        <v>22</v>
      </c>
      <c r="MT14" s="827" t="s">
        <v>22</v>
      </c>
      <c r="MU14" s="1741" t="s">
        <v>22</v>
      </c>
      <c r="MV14" s="827" t="s">
        <v>22</v>
      </c>
      <c r="MW14" s="1741" t="s">
        <v>22</v>
      </c>
      <c r="MX14" s="827" t="s">
        <v>22</v>
      </c>
      <c r="MY14" s="1741" t="s">
        <v>22</v>
      </c>
      <c r="MZ14" s="827" t="s">
        <v>22</v>
      </c>
      <c r="NA14" s="1741" t="s">
        <v>22</v>
      </c>
      <c r="NB14" s="827" t="s">
        <v>22</v>
      </c>
      <c r="NC14" s="1741" t="s">
        <v>22</v>
      </c>
      <c r="ND14" s="827" t="s">
        <v>22</v>
      </c>
      <c r="NE14" s="1741" t="s">
        <v>22</v>
      </c>
      <c r="NF14" s="827" t="s">
        <v>22</v>
      </c>
      <c r="NG14" s="1741" t="s">
        <v>22</v>
      </c>
      <c r="NH14" s="827" t="s">
        <v>22</v>
      </c>
      <c r="NI14" s="1741" t="s">
        <v>22</v>
      </c>
      <c r="NJ14" s="827" t="s">
        <v>22</v>
      </c>
      <c r="NK14" s="1741" t="s">
        <v>22</v>
      </c>
      <c r="NL14" s="827" t="s">
        <v>22</v>
      </c>
      <c r="NM14" s="1741" t="s">
        <v>22</v>
      </c>
      <c r="NN14" s="827" t="s">
        <v>22</v>
      </c>
      <c r="NO14" s="1741" t="s">
        <v>22</v>
      </c>
      <c r="NP14" s="827" t="s">
        <v>22</v>
      </c>
      <c r="NQ14" s="1741" t="s">
        <v>22</v>
      </c>
      <c r="NR14" s="827" t="s">
        <v>22</v>
      </c>
      <c r="NS14" s="298" t="s">
        <v>1608</v>
      </c>
      <c r="OD14" s="514">
        <v>0</v>
      </c>
    </row>
    <row s="1375" customFormat="1" customHeight="1" ht="15" hidden="1">
      <c r="C15" s="681"/>
      <c r="K15" s="1375"/>
      <c r="L15" s="1375"/>
      <c r="M15" s="1375"/>
      <c r="N15" s="1375"/>
      <c r="O15" s="1375"/>
      <c r="P15" s="1375"/>
      <c r="Q15" s="1375"/>
      <c r="R15" s="1375"/>
      <c r="S15" s="1375"/>
      <c r="T15" s="1375"/>
      <c r="U15" s="1375"/>
      <c r="V15" s="1375"/>
      <c r="W15" s="1375"/>
      <c r="X15" s="1375"/>
      <c r="Y15" s="1375"/>
      <c r="Z15" s="1375"/>
      <c r="AA15" s="1375"/>
      <c r="AB15" s="1375"/>
      <c r="AC15" s="1375"/>
      <c r="AD15" s="1375"/>
      <c r="AE15" s="1375"/>
      <c r="AF15" s="1375"/>
      <c r="AG15" s="1375"/>
      <c r="AH15" s="1375"/>
      <c r="AI15" s="1375"/>
      <c r="AJ15" s="1375"/>
      <c r="AK15" s="1375"/>
      <c r="AL15" s="1375"/>
      <c r="AM15" s="1375"/>
      <c r="AN15" s="1375"/>
      <c r="AO15" s="1375"/>
      <c r="AP15" s="1375"/>
      <c r="AQ15" s="1375"/>
      <c r="AR15" s="1375"/>
      <c r="AS15" s="1375"/>
      <c r="AT15" s="1375"/>
      <c r="AU15" s="1375"/>
      <c r="AV15" s="1375"/>
      <c r="AW15" s="1375"/>
      <c r="AX15" s="1375"/>
      <c r="AY15" s="1375"/>
      <c r="AZ15" s="1375"/>
      <c r="BA15" s="1375"/>
      <c r="BB15" s="1375"/>
      <c r="BC15" s="1375"/>
      <c r="BD15" s="1375"/>
      <c r="BE15" s="1375"/>
      <c r="BF15" s="1375"/>
      <c r="BG15" s="1375"/>
      <c r="BH15" s="1375"/>
      <c r="BI15" s="1375"/>
      <c r="BJ15" s="1375"/>
      <c r="BK15" s="1375"/>
      <c r="BL15" s="1375"/>
      <c r="BM15" s="1375"/>
      <c r="BN15" s="1375"/>
      <c r="BO15" s="1375"/>
      <c r="BP15" s="1375"/>
      <c r="BQ15" s="1375"/>
      <c r="BR15" s="1375"/>
      <c r="BS15" s="1375"/>
      <c r="BT15" s="1375"/>
      <c r="BU15" s="1375"/>
      <c r="BV15" s="1375"/>
      <c r="BW15" s="1375"/>
      <c r="BX15" s="1375"/>
      <c r="BY15" s="1375"/>
      <c r="BZ15" s="1375"/>
      <c r="CA15" s="1375"/>
      <c r="CB15" s="1375"/>
      <c r="CC15" s="1375"/>
      <c r="CD15" s="1375"/>
      <c r="CE15" s="1375"/>
      <c r="CF15" s="1375"/>
      <c r="CG15" s="1375"/>
      <c r="CH15" s="1375"/>
      <c r="CI15" s="1375"/>
      <c r="CJ15" s="1375"/>
      <c r="CK15" s="1375"/>
      <c r="CL15" s="1375"/>
      <c r="CM15" s="1375"/>
      <c r="CN15" s="1375"/>
      <c r="CO15" s="1375"/>
      <c r="CP15" s="1375"/>
      <c r="CQ15" s="1375"/>
      <c r="CR15" s="1375"/>
      <c r="CS15" s="1375"/>
      <c r="CT15" s="1375"/>
      <c r="CU15" s="1375"/>
      <c r="CV15" s="1375"/>
      <c r="CW15" s="1375"/>
      <c r="CX15" s="1375"/>
      <c r="CY15" s="1375"/>
      <c r="CZ15" s="1375"/>
      <c r="DA15" s="1375"/>
      <c r="DB15" s="1375"/>
      <c r="DC15" s="1375"/>
      <c r="DD15" s="1375"/>
      <c r="DE15" s="1375"/>
      <c r="DF15" s="1375"/>
      <c r="DG15" s="1375"/>
      <c r="DH15" s="1375"/>
      <c r="DI15" s="1375"/>
      <c r="DJ15" s="1375"/>
      <c r="DK15" s="1375"/>
      <c r="DL15" s="1375"/>
      <c r="DM15" s="1375"/>
      <c r="DN15" s="1375"/>
      <c r="DO15" s="1375"/>
      <c r="DP15" s="1375"/>
      <c r="DQ15" s="1375"/>
      <c r="DR15" s="1375"/>
      <c r="DS15" s="1375"/>
      <c r="DT15" s="1375"/>
      <c r="DU15" s="1375"/>
      <c r="DV15" s="1375"/>
      <c r="DW15" s="1375"/>
      <c r="DX15" s="1375"/>
      <c r="DY15" s="1375"/>
      <c r="DZ15" s="1375"/>
      <c r="EA15" s="1375"/>
      <c r="EB15" s="1375"/>
      <c r="EC15" s="1375"/>
      <c r="ED15" s="1375"/>
      <c r="EE15" s="1375"/>
      <c r="EF15" s="1375"/>
      <c r="EG15" s="1375"/>
      <c r="EH15" s="1375"/>
      <c r="EI15" s="1375"/>
      <c r="EJ15" s="1375"/>
      <c r="EK15" s="1375"/>
      <c r="EL15" s="1375"/>
      <c r="EM15" s="1375"/>
      <c r="EN15" s="1375"/>
      <c r="EO15" s="1375"/>
      <c r="EP15" s="1375"/>
      <c r="EQ15" s="1375"/>
      <c r="ER15" s="1375"/>
      <c r="ES15" s="1375"/>
      <c r="ET15" s="1375"/>
      <c r="EU15" s="1375"/>
      <c r="EV15" s="1375"/>
      <c r="EW15" s="1375"/>
      <c r="EX15" s="1375"/>
      <c r="EY15" s="1375"/>
      <c r="EZ15" s="1375"/>
      <c r="FA15" s="1375"/>
      <c r="FB15" s="1375"/>
      <c r="FC15" s="1375"/>
      <c r="FD15" s="1375"/>
      <c r="FE15" s="1375"/>
      <c r="FF15" s="1375"/>
      <c r="FG15" s="1375"/>
      <c r="FH15" s="1375"/>
      <c r="FI15" s="1375"/>
      <c r="FJ15" s="1375"/>
      <c r="FK15" s="1375"/>
      <c r="FL15" s="1375"/>
      <c r="FM15" s="1375"/>
      <c r="FN15" s="1375"/>
      <c r="FO15" s="1375"/>
      <c r="FP15" s="1375"/>
      <c r="FQ15" s="1375"/>
      <c r="FR15" s="1375"/>
      <c r="FS15" s="1375"/>
      <c r="FT15" s="1375"/>
      <c r="FU15" s="1375"/>
      <c r="FV15" s="1375"/>
      <c r="FW15" s="1375"/>
      <c r="FX15" s="1375"/>
      <c r="FY15" s="1375"/>
      <c r="FZ15" s="1375"/>
      <c r="GA15" s="1375"/>
      <c r="GB15" s="1375"/>
      <c r="GC15" s="1375"/>
      <c r="GD15" s="1375"/>
      <c r="GE15" s="1375"/>
      <c r="GF15" s="1375"/>
      <c r="GG15" s="1375"/>
      <c r="GH15" s="1375"/>
      <c r="GI15" s="1375"/>
      <c r="GJ15" s="1375"/>
      <c r="GK15" s="1375"/>
      <c r="GL15" s="1375"/>
      <c r="GM15" s="1375"/>
      <c r="GN15" s="1375"/>
      <c r="GO15" s="1375"/>
      <c r="GP15" s="1375"/>
      <c r="GQ15" s="1375"/>
      <c r="GR15" s="1375"/>
      <c r="GS15" s="1375"/>
      <c r="GT15" s="1375"/>
      <c r="GU15" s="1375"/>
      <c r="GV15" s="1375"/>
      <c r="GW15" s="1375"/>
      <c r="GX15" s="1375"/>
      <c r="GY15" s="1375"/>
      <c r="GZ15" s="1375"/>
      <c r="HA15" s="1375"/>
      <c r="HB15" s="1375"/>
      <c r="HC15" s="1375"/>
      <c r="HD15" s="1375"/>
      <c r="HE15" s="1375"/>
      <c r="HF15" s="1375"/>
      <c r="HG15" s="1375"/>
      <c r="HH15" s="1375"/>
      <c r="HI15" s="1375"/>
      <c r="HJ15" s="1375"/>
      <c r="HK15" s="1375"/>
      <c r="HL15" s="1375"/>
      <c r="HM15" s="1375"/>
      <c r="HN15" s="1375"/>
      <c r="HO15" s="1375"/>
      <c r="HP15" s="1375"/>
      <c r="HQ15" s="1375"/>
      <c r="HR15" s="1375"/>
      <c r="HS15" s="1375"/>
      <c r="HT15" s="1375"/>
      <c r="HU15" s="1375"/>
      <c r="HV15" s="1375"/>
      <c r="HW15" s="1375"/>
      <c r="HX15" s="1375"/>
      <c r="HY15" s="1375"/>
      <c r="HZ15" s="1375"/>
      <c r="IA15" s="1375"/>
      <c r="IB15" s="1375"/>
      <c r="IC15" s="1375"/>
      <c r="ID15" s="1375"/>
      <c r="IE15" s="1375"/>
      <c r="IF15" s="1375"/>
      <c r="IG15" s="1375"/>
      <c r="IH15" s="1375"/>
      <c r="II15" s="1375"/>
      <c r="IJ15" s="1375"/>
      <c r="IK15" s="1375"/>
      <c r="IL15" s="1375"/>
      <c r="IM15" s="1375"/>
      <c r="IN15" s="1375"/>
      <c r="IO15" s="1375"/>
      <c r="IP15" s="1375"/>
      <c r="IQ15" s="1375"/>
      <c r="IR15" s="1375"/>
      <c r="IS15" s="1375"/>
      <c r="IT15" s="1375"/>
      <c r="IU15" s="1375"/>
      <c r="IV15" s="1375"/>
      <c r="IW15" s="1375"/>
      <c r="IX15" s="1375"/>
      <c r="IY15" s="1375"/>
      <c r="IZ15" s="1375"/>
      <c r="JA15" s="1375"/>
      <c r="JB15" s="1375"/>
      <c r="JC15" s="1375"/>
      <c r="JD15" s="1375"/>
      <c r="JE15" s="1375"/>
      <c r="JF15" s="1375"/>
      <c r="JG15" s="1375"/>
      <c r="JH15" s="1375"/>
      <c r="JI15" s="1375"/>
      <c r="JJ15" s="1375"/>
      <c r="JK15" s="1375"/>
      <c r="JL15" s="1375"/>
      <c r="JM15" s="1375"/>
      <c r="JN15" s="1375"/>
      <c r="JO15" s="1375"/>
      <c r="JP15" s="1375"/>
      <c r="JQ15" s="1375"/>
      <c r="JR15" s="1375"/>
      <c r="JS15" s="1375"/>
      <c r="JT15" s="1375"/>
      <c r="JU15" s="1375"/>
      <c r="JV15" s="1375"/>
      <c r="JW15" s="1375"/>
      <c r="JX15" s="1375"/>
      <c r="JY15" s="1375"/>
      <c r="JZ15" s="1375"/>
      <c r="KA15" s="1375"/>
      <c r="KB15" s="1375"/>
      <c r="KC15" s="1375"/>
      <c r="KD15" s="1375"/>
      <c r="KE15" s="1375"/>
      <c r="KF15" s="1375"/>
      <c r="KG15" s="1375"/>
      <c r="KH15" s="1375"/>
      <c r="KI15" s="1375"/>
      <c r="KJ15" s="1375"/>
      <c r="KK15" s="1375"/>
      <c r="KL15" s="1375"/>
      <c r="KM15" s="1375"/>
      <c r="KN15" s="1375"/>
      <c r="KO15" s="1375"/>
      <c r="KP15" s="1375"/>
      <c r="KQ15" s="1375"/>
      <c r="KR15" s="1375"/>
      <c r="KS15" s="1375"/>
      <c r="KT15" s="1375"/>
      <c r="KU15" s="1375"/>
      <c r="KV15" s="1375"/>
      <c r="KW15" s="1375"/>
      <c r="KX15" s="1375"/>
      <c r="KY15" s="1375"/>
      <c r="KZ15" s="1375"/>
      <c r="LA15" s="1375"/>
      <c r="LB15" s="1375"/>
      <c r="LC15" s="1375"/>
      <c r="LD15" s="1375"/>
      <c r="LE15" s="1375"/>
      <c r="LF15" s="1375"/>
      <c r="LG15" s="1375"/>
      <c r="LH15" s="1375"/>
      <c r="LI15" s="1375"/>
      <c r="LJ15" s="1375"/>
      <c r="LK15" s="1375"/>
      <c r="LL15" s="1375"/>
      <c r="LM15" s="1375"/>
      <c r="LN15" s="1375"/>
      <c r="LO15" s="1375"/>
      <c r="LP15" s="1375"/>
      <c r="LQ15" s="1375"/>
      <c r="LR15" s="1375"/>
      <c r="LS15" s="1375"/>
      <c r="LT15" s="1375"/>
      <c r="LU15" s="1375"/>
      <c r="LV15" s="1375"/>
      <c r="LW15" s="1375"/>
      <c r="LX15" s="1375"/>
      <c r="LY15" s="1375"/>
      <c r="LZ15" s="1375"/>
      <c r="MA15" s="1375"/>
      <c r="MB15" s="1375"/>
      <c r="MC15" s="1375"/>
      <c r="MD15" s="1375"/>
      <c r="ME15" s="1375"/>
      <c r="MF15" s="1375"/>
      <c r="MG15" s="1375"/>
      <c r="MH15" s="1375"/>
      <c r="MI15" s="1375"/>
      <c r="MJ15" s="1375"/>
      <c r="MK15" s="1375"/>
      <c r="ML15" s="1375"/>
      <c r="MM15" s="1375"/>
      <c r="MN15" s="1375"/>
      <c r="MO15" s="1375"/>
      <c r="MP15" s="1375"/>
      <c r="MQ15" s="1375"/>
      <c r="MR15" s="1375"/>
      <c r="MS15" s="1375"/>
      <c r="MT15" s="1375"/>
      <c r="MU15" s="1375"/>
      <c r="MV15" s="1375"/>
      <c r="MW15" s="1375"/>
      <c r="MX15" s="1375"/>
      <c r="MY15" s="1375"/>
      <c r="MZ15" s="1375"/>
      <c r="NA15" s="1375"/>
      <c r="NB15" s="1375"/>
      <c r="NC15" s="1375"/>
      <c r="ND15" s="1375"/>
      <c r="NE15" s="1375"/>
      <c r="NF15" s="1375"/>
      <c r="NG15" s="1375"/>
      <c r="NH15" s="1375"/>
      <c r="NI15" s="1375"/>
      <c r="NJ15" s="1375"/>
      <c r="NK15" s="1375"/>
      <c r="NL15" s="1375"/>
      <c r="NM15" s="1375"/>
      <c r="NN15" s="1375"/>
      <c r="NO15" s="1375"/>
      <c r="NP15" s="1375"/>
      <c r="NQ15" s="1375"/>
      <c r="NR15" s="1375"/>
      <c r="OC15" s="429"/>
      <c r="OD15" s="426">
        <v>0</v>
      </c>
    </row>
    <row s="1375" customFormat="1" customHeight="1" ht="15" hidden="1">
      <c r="C16" s="681"/>
      <c r="K16" s="1375"/>
      <c r="L16" s="1375"/>
      <c r="M16" s="1375"/>
      <c r="N16" s="1375"/>
      <c r="O16" s="1375"/>
      <c r="P16" s="1375"/>
      <c r="Q16" s="1375"/>
      <c r="R16" s="1375"/>
      <c r="S16" s="1375"/>
      <c r="T16" s="1375"/>
      <c r="U16" s="1375"/>
      <c r="V16" s="1375"/>
      <c r="W16" s="1375"/>
      <c r="X16" s="1375"/>
      <c r="Y16" s="1375"/>
      <c r="Z16" s="1375"/>
      <c r="AA16" s="1375"/>
      <c r="AB16" s="1375"/>
      <c r="AC16" s="1375"/>
      <c r="AD16" s="1375"/>
      <c r="AE16" s="1375"/>
      <c r="AF16" s="1375"/>
      <c r="AG16" s="1375"/>
      <c r="AH16" s="1375"/>
      <c r="AI16" s="1375"/>
      <c r="AJ16" s="1375"/>
      <c r="AK16" s="1375"/>
      <c r="AL16" s="1375"/>
      <c r="AM16" s="1375"/>
      <c r="AN16" s="1375"/>
      <c r="AO16" s="1375"/>
      <c r="AP16" s="1375"/>
      <c r="AQ16" s="1375"/>
      <c r="AR16" s="1375"/>
      <c r="AS16" s="1375"/>
      <c r="AT16" s="1375"/>
      <c r="AU16" s="1375"/>
      <c r="AV16" s="1375"/>
      <c r="AW16" s="1375"/>
      <c r="AX16" s="1375"/>
      <c r="AY16" s="1375"/>
      <c r="AZ16" s="1375"/>
      <c r="BA16" s="1375"/>
      <c r="BB16" s="1375"/>
      <c r="BC16" s="1375"/>
      <c r="BD16" s="1375"/>
      <c r="BE16" s="1375"/>
      <c r="BF16" s="1375"/>
      <c r="BG16" s="1375"/>
      <c r="BH16" s="1375"/>
      <c r="BI16" s="1375"/>
      <c r="BJ16" s="1375"/>
      <c r="BK16" s="1375"/>
      <c r="BL16" s="1375"/>
      <c r="BM16" s="1375"/>
      <c r="BN16" s="1375"/>
      <c r="BO16" s="1375"/>
      <c r="BP16" s="1375"/>
      <c r="BQ16" s="1375"/>
      <c r="BR16" s="1375"/>
      <c r="BS16" s="1375"/>
      <c r="BT16" s="1375"/>
      <c r="BU16" s="1375"/>
      <c r="BV16" s="1375"/>
      <c r="BW16" s="1375"/>
      <c r="BX16" s="1375"/>
      <c r="BY16" s="1375"/>
      <c r="BZ16" s="1375"/>
      <c r="CA16" s="1375"/>
      <c r="CB16" s="1375"/>
      <c r="CC16" s="1375"/>
      <c r="CD16" s="1375"/>
      <c r="CE16" s="1375"/>
      <c r="CF16" s="1375"/>
      <c r="CG16" s="1375"/>
      <c r="CH16" s="1375"/>
      <c r="CI16" s="1375"/>
      <c r="CJ16" s="1375"/>
      <c r="CK16" s="1375"/>
      <c r="CL16" s="1375"/>
      <c r="CM16" s="1375"/>
      <c r="CN16" s="1375"/>
      <c r="CO16" s="1375"/>
      <c r="CP16" s="1375"/>
      <c r="CQ16" s="1375"/>
      <c r="CR16" s="1375"/>
      <c r="CS16" s="1375"/>
      <c r="CT16" s="1375"/>
      <c r="CU16" s="1375"/>
      <c r="CV16" s="1375"/>
      <c r="CW16" s="1375"/>
      <c r="CX16" s="1375"/>
      <c r="CY16" s="1375"/>
      <c r="CZ16" s="1375"/>
      <c r="DA16" s="1375"/>
      <c r="DB16" s="1375"/>
      <c r="DC16" s="1375"/>
      <c r="DD16" s="1375"/>
      <c r="DE16" s="1375"/>
      <c r="DF16" s="1375"/>
      <c r="DG16" s="1375"/>
      <c r="DH16" s="1375"/>
      <c r="DI16" s="1375"/>
      <c r="DJ16" s="1375"/>
      <c r="DK16" s="1375"/>
      <c r="DL16" s="1375"/>
      <c r="DM16" s="1375"/>
      <c r="DN16" s="1375"/>
      <c r="DO16" s="1375"/>
      <c r="DP16" s="1375"/>
      <c r="DQ16" s="1375"/>
      <c r="DR16" s="1375"/>
      <c r="DS16" s="1375"/>
      <c r="DT16" s="1375"/>
      <c r="DU16" s="1375"/>
      <c r="DV16" s="1375"/>
      <c r="DW16" s="1375"/>
      <c r="DX16" s="1375"/>
      <c r="DY16" s="1375"/>
      <c r="DZ16" s="1375"/>
      <c r="EA16" s="1375"/>
      <c r="EB16" s="1375"/>
      <c r="EC16" s="1375"/>
      <c r="ED16" s="1375"/>
      <c r="EE16" s="1375"/>
      <c r="EF16" s="1375"/>
      <c r="EG16" s="1375"/>
      <c r="EH16" s="1375"/>
      <c r="EI16" s="1375"/>
      <c r="EJ16" s="1375"/>
      <c r="EK16" s="1375"/>
      <c r="EL16" s="1375"/>
      <c r="EM16" s="1375"/>
      <c r="EN16" s="1375"/>
      <c r="EO16" s="1375"/>
      <c r="EP16" s="1375"/>
      <c r="EQ16" s="1375"/>
      <c r="ER16" s="1375"/>
      <c r="ES16" s="1375"/>
      <c r="ET16" s="1375"/>
      <c r="EU16" s="1375"/>
      <c r="EV16" s="1375"/>
      <c r="EW16" s="1375"/>
      <c r="EX16" s="1375"/>
      <c r="EY16" s="1375"/>
      <c r="EZ16" s="1375"/>
      <c r="FA16" s="1375"/>
      <c r="FB16" s="1375"/>
      <c r="FC16" s="1375"/>
      <c r="FD16" s="1375"/>
      <c r="FE16" s="1375"/>
      <c r="FF16" s="1375"/>
      <c r="FG16" s="1375"/>
      <c r="FH16" s="1375"/>
      <c r="FI16" s="1375"/>
      <c r="FJ16" s="1375"/>
      <c r="FK16" s="1375"/>
      <c r="FL16" s="1375"/>
      <c r="FM16" s="1375"/>
      <c r="FN16" s="1375"/>
      <c r="FO16" s="1375"/>
      <c r="FP16" s="1375"/>
      <c r="FQ16" s="1375"/>
      <c r="FR16" s="1375"/>
      <c r="FS16" s="1375"/>
      <c r="FT16" s="1375"/>
      <c r="FU16" s="1375"/>
      <c r="FV16" s="1375"/>
      <c r="FW16" s="1375"/>
      <c r="FX16" s="1375"/>
      <c r="FY16" s="1375"/>
      <c r="FZ16" s="1375"/>
      <c r="GA16" s="1375"/>
      <c r="GB16" s="1375"/>
      <c r="GC16" s="1375"/>
      <c r="GD16" s="1375"/>
      <c r="GE16" s="1375"/>
      <c r="GF16" s="1375"/>
      <c r="GG16" s="1375"/>
      <c r="GH16" s="1375"/>
      <c r="GI16" s="1375"/>
      <c r="GJ16" s="1375"/>
      <c r="GK16" s="1375"/>
      <c r="GL16" s="1375"/>
      <c r="GM16" s="1375"/>
      <c r="GN16" s="1375"/>
      <c r="GO16" s="1375"/>
      <c r="GP16" s="1375"/>
      <c r="GQ16" s="1375"/>
      <c r="GR16" s="1375"/>
      <c r="GS16" s="1375"/>
      <c r="GT16" s="1375"/>
      <c r="GU16" s="1375"/>
      <c r="GV16" s="1375"/>
      <c r="GW16" s="1375"/>
      <c r="GX16" s="1375"/>
      <c r="GY16" s="1375"/>
      <c r="GZ16" s="1375"/>
      <c r="HA16" s="1375"/>
      <c r="HB16" s="1375"/>
      <c r="HC16" s="1375"/>
      <c r="HD16" s="1375"/>
      <c r="HE16" s="1375"/>
      <c r="HF16" s="1375"/>
      <c r="HG16" s="1375"/>
      <c r="HH16" s="1375"/>
      <c r="HI16" s="1375"/>
      <c r="HJ16" s="1375"/>
      <c r="HK16" s="1375"/>
      <c r="HL16" s="1375"/>
      <c r="HM16" s="1375"/>
      <c r="HN16" s="1375"/>
      <c r="HO16" s="1375"/>
      <c r="HP16" s="1375"/>
      <c r="HQ16" s="1375"/>
      <c r="HR16" s="1375"/>
      <c r="HS16" s="1375"/>
      <c r="HT16" s="1375"/>
      <c r="HU16" s="1375"/>
      <c r="HV16" s="1375"/>
      <c r="HW16" s="1375"/>
      <c r="HX16" s="1375"/>
      <c r="HY16" s="1375"/>
      <c r="HZ16" s="1375"/>
      <c r="IA16" s="1375"/>
      <c r="IB16" s="1375"/>
      <c r="IC16" s="1375"/>
      <c r="ID16" s="1375"/>
      <c r="IE16" s="1375"/>
      <c r="IF16" s="1375"/>
      <c r="IG16" s="1375"/>
      <c r="IH16" s="1375"/>
      <c r="II16" s="1375"/>
      <c r="IJ16" s="1375"/>
      <c r="IK16" s="1375"/>
      <c r="IL16" s="1375"/>
      <c r="IM16" s="1375"/>
      <c r="IN16" s="1375"/>
      <c r="IO16" s="1375"/>
      <c r="IP16" s="1375"/>
      <c r="IQ16" s="1375"/>
      <c r="IR16" s="1375"/>
      <c r="IS16" s="1375"/>
      <c r="IT16" s="1375"/>
      <c r="IU16" s="1375"/>
      <c r="IV16" s="1375"/>
      <c r="IW16" s="1375"/>
      <c r="IX16" s="1375"/>
      <c r="IY16" s="1375"/>
      <c r="IZ16" s="1375"/>
      <c r="JA16" s="1375"/>
      <c r="JB16" s="1375"/>
      <c r="JC16" s="1375"/>
      <c r="JD16" s="1375"/>
      <c r="JE16" s="1375"/>
      <c r="JF16" s="1375"/>
      <c r="JG16" s="1375"/>
      <c r="JH16" s="1375"/>
      <c r="JI16" s="1375"/>
      <c r="JJ16" s="1375"/>
      <c r="JK16" s="1375"/>
      <c r="JL16" s="1375"/>
      <c r="JM16" s="1375"/>
      <c r="JN16" s="1375"/>
      <c r="JO16" s="1375"/>
      <c r="JP16" s="1375"/>
      <c r="JQ16" s="1375"/>
      <c r="JR16" s="1375"/>
      <c r="JS16" s="1375"/>
      <c r="JT16" s="1375"/>
      <c r="JU16" s="1375"/>
      <c r="JV16" s="1375"/>
      <c r="JW16" s="1375"/>
      <c r="JX16" s="1375"/>
      <c r="JY16" s="1375"/>
      <c r="JZ16" s="1375"/>
      <c r="KA16" s="1375"/>
      <c r="KB16" s="1375"/>
      <c r="KC16" s="1375"/>
      <c r="KD16" s="1375"/>
      <c r="KE16" s="1375"/>
      <c r="KF16" s="1375"/>
      <c r="KG16" s="1375"/>
      <c r="KH16" s="1375"/>
      <c r="KI16" s="1375"/>
      <c r="KJ16" s="1375"/>
      <c r="KK16" s="1375"/>
      <c r="KL16" s="1375"/>
      <c r="KM16" s="1375"/>
      <c r="KN16" s="1375"/>
      <c r="KO16" s="1375"/>
      <c r="KP16" s="1375"/>
      <c r="KQ16" s="1375"/>
      <c r="KR16" s="1375"/>
      <c r="KS16" s="1375"/>
      <c r="KT16" s="1375"/>
      <c r="KU16" s="1375"/>
      <c r="KV16" s="1375"/>
      <c r="KW16" s="1375"/>
      <c r="KX16" s="1375"/>
      <c r="KY16" s="1375"/>
      <c r="KZ16" s="1375"/>
      <c r="LA16" s="1375"/>
      <c r="LB16" s="1375"/>
      <c r="LC16" s="1375"/>
      <c r="LD16" s="1375"/>
      <c r="LE16" s="1375"/>
      <c r="LF16" s="1375"/>
      <c r="LG16" s="1375"/>
      <c r="LH16" s="1375"/>
      <c r="LI16" s="1375"/>
      <c r="LJ16" s="1375"/>
      <c r="LK16" s="1375"/>
      <c r="LL16" s="1375"/>
      <c r="LM16" s="1375"/>
      <c r="LN16" s="1375"/>
      <c r="LO16" s="1375"/>
      <c r="LP16" s="1375"/>
      <c r="LQ16" s="1375"/>
      <c r="LR16" s="1375"/>
      <c r="LS16" s="1375"/>
      <c r="LT16" s="1375"/>
      <c r="LU16" s="1375"/>
      <c r="LV16" s="1375"/>
      <c r="LW16" s="1375"/>
      <c r="LX16" s="1375"/>
      <c r="LY16" s="1375"/>
      <c r="LZ16" s="1375"/>
      <c r="MA16" s="1375"/>
      <c r="MB16" s="1375"/>
      <c r="MC16" s="1375"/>
      <c r="MD16" s="1375"/>
      <c r="ME16" s="1375"/>
      <c r="MF16" s="1375"/>
      <c r="MG16" s="1375"/>
      <c r="MH16" s="1375"/>
      <c r="MI16" s="1375"/>
      <c r="MJ16" s="1375"/>
      <c r="MK16" s="1375"/>
      <c r="ML16" s="1375"/>
      <c r="MM16" s="1375"/>
      <c r="MN16" s="1375"/>
      <c r="MO16" s="1375"/>
      <c r="MP16" s="1375"/>
      <c r="MQ16" s="1375"/>
      <c r="MR16" s="1375"/>
      <c r="MS16" s="1375"/>
      <c r="MT16" s="1375"/>
      <c r="MU16" s="1375"/>
      <c r="MV16" s="1375"/>
      <c r="MW16" s="1375"/>
      <c r="MX16" s="1375"/>
      <c r="MY16" s="1375"/>
      <c r="MZ16" s="1375"/>
      <c r="NA16" s="1375"/>
      <c r="NB16" s="1375"/>
      <c r="NC16" s="1375"/>
      <c r="ND16" s="1375"/>
      <c r="NE16" s="1375"/>
      <c r="NF16" s="1375"/>
      <c r="NG16" s="1375"/>
      <c r="NH16" s="1375"/>
      <c r="NI16" s="1375"/>
      <c r="NJ16" s="1375"/>
      <c r="NK16" s="1375"/>
      <c r="NL16" s="1375"/>
      <c r="NM16" s="1375"/>
      <c r="NN16" s="1375"/>
      <c r="NO16" s="1375"/>
      <c r="NP16" s="1375"/>
      <c r="NQ16" s="1375"/>
      <c r="NR16" s="1375"/>
      <c r="OC16" s="429"/>
      <c r="OD16" s="426">
        <v>0</v>
      </c>
    </row>
    <row s="1375" customFormat="1" customHeight="1" ht="15" hidden="1">
      <c r="C17" s="681"/>
      <c r="K17" s="1375"/>
      <c r="L17" s="1375"/>
      <c r="M17" s="1375"/>
      <c r="N17" s="1375"/>
      <c r="O17" s="1375"/>
      <c r="P17" s="1375"/>
      <c r="Q17" s="1375"/>
      <c r="R17" s="1375"/>
      <c r="S17" s="1375"/>
      <c r="T17" s="1375"/>
      <c r="U17" s="1375"/>
      <c r="V17" s="1375"/>
      <c r="W17" s="1375"/>
      <c r="X17" s="1375"/>
      <c r="Y17" s="1375"/>
      <c r="Z17" s="1375"/>
      <c r="AA17" s="1375"/>
      <c r="AB17" s="1375"/>
      <c r="AC17" s="1375"/>
      <c r="AD17" s="1375"/>
      <c r="AE17" s="1375"/>
      <c r="AF17" s="1375"/>
      <c r="AG17" s="1375"/>
      <c r="AH17" s="1375"/>
      <c r="AI17" s="1375"/>
      <c r="AJ17" s="1375"/>
      <c r="AK17" s="1375"/>
      <c r="AL17" s="1375"/>
      <c r="AM17" s="1375"/>
      <c r="AN17" s="1375"/>
      <c r="AO17" s="1375"/>
      <c r="AP17" s="1375"/>
      <c r="AQ17" s="1375"/>
      <c r="AR17" s="1375"/>
      <c r="AS17" s="1375"/>
      <c r="AT17" s="1375"/>
      <c r="AU17" s="1375"/>
      <c r="AV17" s="1375"/>
      <c r="AW17" s="1375"/>
      <c r="AX17" s="1375"/>
      <c r="AY17" s="1375"/>
      <c r="AZ17" s="1375"/>
      <c r="BA17" s="1375"/>
      <c r="BB17" s="1375"/>
      <c r="BC17" s="1375"/>
      <c r="BD17" s="1375"/>
      <c r="BE17" s="1375"/>
      <c r="BF17" s="1375"/>
      <c r="BG17" s="1375"/>
      <c r="BH17" s="1375"/>
      <c r="BI17" s="1375"/>
      <c r="BJ17" s="1375"/>
      <c r="BK17" s="1375"/>
      <c r="BL17" s="1375"/>
      <c r="BM17" s="1375"/>
      <c r="BN17" s="1375"/>
      <c r="BO17" s="1375"/>
      <c r="BP17" s="1375"/>
      <c r="BQ17" s="1375"/>
      <c r="BR17" s="1375"/>
      <c r="BS17" s="1375"/>
      <c r="BT17" s="1375"/>
      <c r="BU17" s="1375"/>
      <c r="BV17" s="1375"/>
      <c r="BW17" s="1375"/>
      <c r="BX17" s="1375"/>
      <c r="BY17" s="1375"/>
      <c r="BZ17" s="1375"/>
      <c r="CA17" s="1375"/>
      <c r="CB17" s="1375"/>
      <c r="CC17" s="1375"/>
      <c r="CD17" s="1375"/>
      <c r="CE17" s="1375"/>
      <c r="CF17" s="1375"/>
      <c r="CG17" s="1375"/>
      <c r="CH17" s="1375"/>
      <c r="CI17" s="1375"/>
      <c r="CJ17" s="1375"/>
      <c r="CK17" s="1375"/>
      <c r="CL17" s="1375"/>
      <c r="CM17" s="1375"/>
      <c r="CN17" s="1375"/>
      <c r="CO17" s="1375"/>
      <c r="CP17" s="1375"/>
      <c r="CQ17" s="1375"/>
      <c r="CR17" s="1375"/>
      <c r="CS17" s="1375"/>
      <c r="CT17" s="1375"/>
      <c r="CU17" s="1375"/>
      <c r="CV17" s="1375"/>
      <c r="CW17" s="1375"/>
      <c r="CX17" s="1375"/>
      <c r="CY17" s="1375"/>
      <c r="CZ17" s="1375"/>
      <c r="DA17" s="1375"/>
      <c r="DB17" s="1375"/>
      <c r="DC17" s="1375"/>
      <c r="DD17" s="1375"/>
      <c r="DE17" s="1375"/>
      <c r="DF17" s="1375"/>
      <c r="DG17" s="1375"/>
      <c r="DH17" s="1375"/>
      <c r="DI17" s="1375"/>
      <c r="DJ17" s="1375"/>
      <c r="DK17" s="1375"/>
      <c r="DL17" s="1375"/>
      <c r="DM17" s="1375"/>
      <c r="DN17" s="1375"/>
      <c r="DO17" s="1375"/>
      <c r="DP17" s="1375"/>
      <c r="DQ17" s="1375"/>
      <c r="DR17" s="1375"/>
      <c r="DS17" s="1375"/>
      <c r="DT17" s="1375"/>
      <c r="DU17" s="1375"/>
      <c r="DV17" s="1375"/>
      <c r="DW17" s="1375"/>
      <c r="DX17" s="1375"/>
      <c r="DY17" s="1375"/>
      <c r="DZ17" s="1375"/>
      <c r="EA17" s="1375"/>
      <c r="EB17" s="1375"/>
      <c r="EC17" s="1375"/>
      <c r="ED17" s="1375"/>
      <c r="EE17" s="1375"/>
      <c r="EF17" s="1375"/>
      <c r="EG17" s="1375"/>
      <c r="EH17" s="1375"/>
      <c r="EI17" s="1375"/>
      <c r="EJ17" s="1375"/>
      <c r="EK17" s="1375"/>
      <c r="EL17" s="1375"/>
      <c r="EM17" s="1375"/>
      <c r="EN17" s="1375"/>
      <c r="EO17" s="1375"/>
      <c r="EP17" s="1375"/>
      <c r="EQ17" s="1375"/>
      <c r="ER17" s="1375"/>
      <c r="ES17" s="1375"/>
      <c r="ET17" s="1375"/>
      <c r="EU17" s="1375"/>
      <c r="EV17" s="1375"/>
      <c r="EW17" s="1375"/>
      <c r="EX17" s="1375"/>
      <c r="EY17" s="1375"/>
      <c r="EZ17" s="1375"/>
      <c r="FA17" s="1375"/>
      <c r="FB17" s="1375"/>
      <c r="FC17" s="1375"/>
      <c r="FD17" s="1375"/>
      <c r="FE17" s="1375"/>
      <c r="FF17" s="1375"/>
      <c r="FG17" s="1375"/>
      <c r="FH17" s="1375"/>
      <c r="FI17" s="1375"/>
      <c r="FJ17" s="1375"/>
      <c r="FK17" s="1375"/>
      <c r="FL17" s="1375"/>
      <c r="FM17" s="1375"/>
      <c r="FN17" s="1375"/>
      <c r="FO17" s="1375"/>
      <c r="FP17" s="1375"/>
      <c r="FQ17" s="1375"/>
      <c r="FR17" s="1375"/>
      <c r="FS17" s="1375"/>
      <c r="FT17" s="1375"/>
      <c r="FU17" s="1375"/>
      <c r="FV17" s="1375"/>
      <c r="FW17" s="1375"/>
      <c r="FX17" s="1375"/>
      <c r="FY17" s="1375"/>
      <c r="FZ17" s="1375"/>
      <c r="GA17" s="1375"/>
      <c r="GB17" s="1375"/>
      <c r="GC17" s="1375"/>
      <c r="GD17" s="1375"/>
      <c r="GE17" s="1375"/>
      <c r="GF17" s="1375"/>
      <c r="GG17" s="1375"/>
      <c r="GH17" s="1375"/>
      <c r="GI17" s="1375"/>
      <c r="GJ17" s="1375"/>
      <c r="GK17" s="1375"/>
      <c r="GL17" s="1375"/>
      <c r="GM17" s="1375"/>
      <c r="GN17" s="1375"/>
      <c r="GO17" s="1375"/>
      <c r="GP17" s="1375"/>
      <c r="GQ17" s="1375"/>
      <c r="GR17" s="1375"/>
      <c r="GS17" s="1375"/>
      <c r="GT17" s="1375"/>
      <c r="GU17" s="1375"/>
      <c r="GV17" s="1375"/>
      <c r="GW17" s="1375"/>
      <c r="GX17" s="1375"/>
      <c r="GY17" s="1375"/>
      <c r="GZ17" s="1375"/>
      <c r="HA17" s="1375"/>
      <c r="HB17" s="1375"/>
      <c r="HC17" s="1375"/>
      <c r="HD17" s="1375"/>
      <c r="HE17" s="1375"/>
      <c r="HF17" s="1375"/>
      <c r="HG17" s="1375"/>
      <c r="HH17" s="1375"/>
      <c r="HI17" s="1375"/>
      <c r="HJ17" s="1375"/>
      <c r="HK17" s="1375"/>
      <c r="HL17" s="1375"/>
      <c r="HM17" s="1375"/>
      <c r="HN17" s="1375"/>
      <c r="HO17" s="1375"/>
      <c r="HP17" s="1375"/>
      <c r="HQ17" s="1375"/>
      <c r="HR17" s="1375"/>
      <c r="HS17" s="1375"/>
      <c r="HT17" s="1375"/>
      <c r="HU17" s="1375"/>
      <c r="HV17" s="1375"/>
      <c r="HW17" s="1375"/>
      <c r="HX17" s="1375"/>
      <c r="HY17" s="1375"/>
      <c r="HZ17" s="1375"/>
      <c r="IA17" s="1375"/>
      <c r="IB17" s="1375"/>
      <c r="IC17" s="1375"/>
      <c r="ID17" s="1375"/>
      <c r="IE17" s="1375"/>
      <c r="IF17" s="1375"/>
      <c r="IG17" s="1375"/>
      <c r="IH17" s="1375"/>
      <c r="II17" s="1375"/>
      <c r="IJ17" s="1375"/>
      <c r="IK17" s="1375"/>
      <c r="IL17" s="1375"/>
      <c r="IM17" s="1375"/>
      <c r="IN17" s="1375"/>
      <c r="IO17" s="1375"/>
      <c r="IP17" s="1375"/>
      <c r="IQ17" s="1375"/>
      <c r="IR17" s="1375"/>
      <c r="IS17" s="1375"/>
      <c r="IT17" s="1375"/>
      <c r="IU17" s="1375"/>
      <c r="IV17" s="1375"/>
      <c r="IW17" s="1375"/>
      <c r="IX17" s="1375"/>
      <c r="IY17" s="1375"/>
      <c r="IZ17" s="1375"/>
      <c r="JA17" s="1375"/>
      <c r="JB17" s="1375"/>
      <c r="JC17" s="1375"/>
      <c r="JD17" s="1375"/>
      <c r="JE17" s="1375"/>
      <c r="JF17" s="1375"/>
      <c r="JG17" s="1375"/>
      <c r="JH17" s="1375"/>
      <c r="JI17" s="1375"/>
      <c r="JJ17" s="1375"/>
      <c r="JK17" s="1375"/>
      <c r="JL17" s="1375"/>
      <c r="JM17" s="1375"/>
      <c r="JN17" s="1375"/>
      <c r="JO17" s="1375"/>
      <c r="JP17" s="1375"/>
      <c r="JQ17" s="1375"/>
      <c r="JR17" s="1375"/>
      <c r="JS17" s="1375"/>
      <c r="JT17" s="1375"/>
      <c r="JU17" s="1375"/>
      <c r="JV17" s="1375"/>
      <c r="JW17" s="1375"/>
      <c r="JX17" s="1375"/>
      <c r="JY17" s="1375"/>
      <c r="JZ17" s="1375"/>
      <c r="KA17" s="1375"/>
      <c r="KB17" s="1375"/>
      <c r="KC17" s="1375"/>
      <c r="KD17" s="1375"/>
      <c r="KE17" s="1375"/>
      <c r="KF17" s="1375"/>
      <c r="KG17" s="1375"/>
      <c r="KH17" s="1375"/>
      <c r="KI17" s="1375"/>
      <c r="KJ17" s="1375"/>
      <c r="KK17" s="1375"/>
      <c r="KL17" s="1375"/>
      <c r="KM17" s="1375"/>
      <c r="KN17" s="1375"/>
      <c r="KO17" s="1375"/>
      <c r="KP17" s="1375"/>
      <c r="KQ17" s="1375"/>
      <c r="KR17" s="1375"/>
      <c r="KS17" s="1375"/>
      <c r="KT17" s="1375"/>
      <c r="KU17" s="1375"/>
      <c r="KV17" s="1375"/>
      <c r="KW17" s="1375"/>
      <c r="KX17" s="1375"/>
      <c r="KY17" s="1375"/>
      <c r="KZ17" s="1375"/>
      <c r="LA17" s="1375"/>
      <c r="LB17" s="1375"/>
      <c r="LC17" s="1375"/>
      <c r="LD17" s="1375"/>
      <c r="LE17" s="1375"/>
      <c r="LF17" s="1375"/>
      <c r="LG17" s="1375"/>
      <c r="LH17" s="1375"/>
      <c r="LI17" s="1375"/>
      <c r="LJ17" s="1375"/>
      <c r="LK17" s="1375"/>
      <c r="LL17" s="1375"/>
      <c r="LM17" s="1375"/>
      <c r="LN17" s="1375"/>
      <c r="LO17" s="1375"/>
      <c r="LP17" s="1375"/>
      <c r="LQ17" s="1375"/>
      <c r="LR17" s="1375"/>
      <c r="LS17" s="1375"/>
      <c r="LT17" s="1375"/>
      <c r="LU17" s="1375"/>
      <c r="LV17" s="1375"/>
      <c r="LW17" s="1375"/>
      <c r="LX17" s="1375"/>
      <c r="LY17" s="1375"/>
      <c r="LZ17" s="1375"/>
      <c r="MA17" s="1375"/>
      <c r="MB17" s="1375"/>
      <c r="MC17" s="1375"/>
      <c r="MD17" s="1375"/>
      <c r="ME17" s="1375"/>
      <c r="MF17" s="1375"/>
      <c r="MG17" s="1375"/>
      <c r="MH17" s="1375"/>
      <c r="MI17" s="1375"/>
      <c r="MJ17" s="1375"/>
      <c r="MK17" s="1375"/>
      <c r="ML17" s="1375"/>
      <c r="MM17" s="1375"/>
      <c r="MN17" s="1375"/>
      <c r="MO17" s="1375"/>
      <c r="MP17" s="1375"/>
      <c r="MQ17" s="1375"/>
      <c r="MR17" s="1375"/>
      <c r="MS17" s="1375"/>
      <c r="MT17" s="1375"/>
      <c r="MU17" s="1375"/>
      <c r="MV17" s="1375"/>
      <c r="MW17" s="1375"/>
      <c r="MX17" s="1375"/>
      <c r="MY17" s="1375"/>
      <c r="MZ17" s="1375"/>
      <c r="NA17" s="1375"/>
      <c r="NB17" s="1375"/>
      <c r="NC17" s="1375"/>
      <c r="ND17" s="1375"/>
      <c r="NE17" s="1375"/>
      <c r="NF17" s="1375"/>
      <c r="NG17" s="1375"/>
      <c r="NH17" s="1375"/>
      <c r="NI17" s="1375"/>
      <c r="NJ17" s="1375"/>
      <c r="NK17" s="1375"/>
      <c r="NL17" s="1375"/>
      <c r="NM17" s="1375"/>
      <c r="NN17" s="1375"/>
      <c r="NO17" s="1375"/>
      <c r="NP17" s="1375"/>
      <c r="NQ17" s="1375"/>
      <c r="NR17" s="1375"/>
      <c r="OC17" s="429"/>
      <c r="OD17" s="426">
        <v>0</v>
      </c>
    </row>
    <row s="1375" customFormat="1" customHeight="1" ht="15" hidden="1">
      <c r="C18" s="681"/>
      <c r="K18" s="1375"/>
      <c r="L18" s="1375"/>
      <c r="M18" s="1375"/>
      <c r="N18" s="1375"/>
      <c r="O18" s="1375"/>
      <c r="P18" s="1375"/>
      <c r="Q18" s="1375"/>
      <c r="R18" s="1375"/>
      <c r="S18" s="1375"/>
      <c r="T18" s="1375"/>
      <c r="U18" s="1375"/>
      <c r="V18" s="1375"/>
      <c r="W18" s="1375"/>
      <c r="X18" s="1375"/>
      <c r="Y18" s="1375"/>
      <c r="Z18" s="1375"/>
      <c r="AA18" s="1375"/>
      <c r="AB18" s="1375"/>
      <c r="AC18" s="1375"/>
      <c r="AD18" s="1375"/>
      <c r="AE18" s="1375"/>
      <c r="AF18" s="1375"/>
      <c r="AG18" s="1375"/>
      <c r="AH18" s="1375"/>
      <c r="AI18" s="1375"/>
      <c r="AJ18" s="1375"/>
      <c r="AK18" s="1375"/>
      <c r="AL18" s="1375"/>
      <c r="AM18" s="1375"/>
      <c r="AN18" s="1375"/>
      <c r="AO18" s="1375"/>
      <c r="AP18" s="1375"/>
      <c r="AQ18" s="1375"/>
      <c r="AR18" s="1375"/>
      <c r="AS18" s="1375"/>
      <c r="AT18" s="1375"/>
      <c r="AU18" s="1375"/>
      <c r="AV18" s="1375"/>
      <c r="AW18" s="1375"/>
      <c r="AX18" s="1375"/>
      <c r="AY18" s="1375"/>
      <c r="AZ18" s="1375"/>
      <c r="BA18" s="1375"/>
      <c r="BB18" s="1375"/>
      <c r="BC18" s="1375"/>
      <c r="BD18" s="1375"/>
      <c r="BE18" s="1375"/>
      <c r="BF18" s="1375"/>
      <c r="BG18" s="1375"/>
      <c r="BH18" s="1375"/>
      <c r="BI18" s="1375"/>
      <c r="BJ18" s="1375"/>
      <c r="BK18" s="1375"/>
      <c r="BL18" s="1375"/>
      <c r="BM18" s="1375"/>
      <c r="BN18" s="1375"/>
      <c r="BO18" s="1375"/>
      <c r="BP18" s="1375"/>
      <c r="BQ18" s="1375"/>
      <c r="BR18" s="1375"/>
      <c r="BS18" s="1375"/>
      <c r="BT18" s="1375"/>
      <c r="BU18" s="1375"/>
      <c r="BV18" s="1375"/>
      <c r="BW18" s="1375"/>
      <c r="BX18" s="1375"/>
      <c r="BY18" s="1375"/>
      <c r="BZ18" s="1375"/>
      <c r="CA18" s="1375"/>
      <c r="CB18" s="1375"/>
      <c r="CC18" s="1375"/>
      <c r="CD18" s="1375"/>
      <c r="CE18" s="1375"/>
      <c r="CF18" s="1375"/>
      <c r="CG18" s="1375"/>
      <c r="CH18" s="1375"/>
      <c r="CI18" s="1375"/>
      <c r="CJ18" s="1375"/>
      <c r="CK18" s="1375"/>
      <c r="CL18" s="1375"/>
      <c r="CM18" s="1375"/>
      <c r="CN18" s="1375"/>
      <c r="CO18" s="1375"/>
      <c r="CP18" s="1375"/>
      <c r="CQ18" s="1375"/>
      <c r="CR18" s="1375"/>
      <c r="CS18" s="1375"/>
      <c r="CT18" s="1375"/>
      <c r="CU18" s="1375"/>
      <c r="CV18" s="1375"/>
      <c r="CW18" s="1375"/>
      <c r="CX18" s="1375"/>
      <c r="CY18" s="1375"/>
      <c r="CZ18" s="1375"/>
      <c r="DA18" s="1375"/>
      <c r="DB18" s="1375"/>
      <c r="DC18" s="1375"/>
      <c r="DD18" s="1375"/>
      <c r="DE18" s="1375"/>
      <c r="DF18" s="1375"/>
      <c r="DG18" s="1375"/>
      <c r="DH18" s="1375"/>
      <c r="DI18" s="1375"/>
      <c r="DJ18" s="1375"/>
      <c r="DK18" s="1375"/>
      <c r="DL18" s="1375"/>
      <c r="DM18" s="1375"/>
      <c r="DN18" s="1375"/>
      <c r="DO18" s="1375"/>
      <c r="DP18" s="1375"/>
      <c r="DQ18" s="1375"/>
      <c r="DR18" s="1375"/>
      <c r="DS18" s="1375"/>
      <c r="DT18" s="1375"/>
      <c r="DU18" s="1375"/>
      <c r="DV18" s="1375"/>
      <c r="DW18" s="1375"/>
      <c r="DX18" s="1375"/>
      <c r="DY18" s="1375"/>
      <c r="DZ18" s="1375"/>
      <c r="EA18" s="1375"/>
      <c r="EB18" s="1375"/>
      <c r="EC18" s="1375"/>
      <c r="ED18" s="1375"/>
      <c r="EE18" s="1375"/>
      <c r="EF18" s="1375"/>
      <c r="EG18" s="1375"/>
      <c r="EH18" s="1375"/>
      <c r="EI18" s="1375"/>
      <c r="EJ18" s="1375"/>
      <c r="EK18" s="1375"/>
      <c r="EL18" s="1375"/>
      <c r="EM18" s="1375"/>
      <c r="EN18" s="1375"/>
      <c r="EO18" s="1375"/>
      <c r="EP18" s="1375"/>
      <c r="EQ18" s="1375"/>
      <c r="ER18" s="1375"/>
      <c r="ES18" s="1375"/>
      <c r="ET18" s="1375"/>
      <c r="EU18" s="1375"/>
      <c r="EV18" s="1375"/>
      <c r="EW18" s="1375"/>
      <c r="EX18" s="1375"/>
      <c r="EY18" s="1375"/>
      <c r="EZ18" s="1375"/>
      <c r="FA18" s="1375"/>
      <c r="FB18" s="1375"/>
      <c r="FC18" s="1375"/>
      <c r="FD18" s="1375"/>
      <c r="FE18" s="1375"/>
      <c r="FF18" s="1375"/>
      <c r="FG18" s="1375"/>
      <c r="FH18" s="1375"/>
      <c r="FI18" s="1375"/>
      <c r="FJ18" s="1375"/>
      <c r="FK18" s="1375"/>
      <c r="FL18" s="1375"/>
      <c r="FM18" s="1375"/>
      <c r="FN18" s="1375"/>
      <c r="FO18" s="1375"/>
      <c r="FP18" s="1375"/>
      <c r="FQ18" s="1375"/>
      <c r="FR18" s="1375"/>
      <c r="FS18" s="1375"/>
      <c r="FT18" s="1375"/>
      <c r="FU18" s="1375"/>
      <c r="FV18" s="1375"/>
      <c r="FW18" s="1375"/>
      <c r="FX18" s="1375"/>
      <c r="FY18" s="1375"/>
      <c r="FZ18" s="1375"/>
      <c r="GA18" s="1375"/>
      <c r="GB18" s="1375"/>
      <c r="GC18" s="1375"/>
      <c r="GD18" s="1375"/>
      <c r="GE18" s="1375"/>
      <c r="GF18" s="1375"/>
      <c r="GG18" s="1375"/>
      <c r="GH18" s="1375"/>
      <c r="GI18" s="1375"/>
      <c r="GJ18" s="1375"/>
      <c r="GK18" s="1375"/>
      <c r="GL18" s="1375"/>
      <c r="GM18" s="1375"/>
      <c r="GN18" s="1375"/>
      <c r="GO18" s="1375"/>
      <c r="GP18" s="1375"/>
      <c r="GQ18" s="1375"/>
      <c r="GR18" s="1375"/>
      <c r="GS18" s="1375"/>
      <c r="GT18" s="1375"/>
      <c r="GU18" s="1375"/>
      <c r="GV18" s="1375"/>
      <c r="GW18" s="1375"/>
      <c r="GX18" s="1375"/>
      <c r="GY18" s="1375"/>
      <c r="GZ18" s="1375"/>
      <c r="HA18" s="1375"/>
      <c r="HB18" s="1375"/>
      <c r="HC18" s="1375"/>
      <c r="HD18" s="1375"/>
      <c r="HE18" s="1375"/>
      <c r="HF18" s="1375"/>
      <c r="HG18" s="1375"/>
      <c r="HH18" s="1375"/>
      <c r="HI18" s="1375"/>
      <c r="HJ18" s="1375"/>
      <c r="HK18" s="1375"/>
      <c r="HL18" s="1375"/>
      <c r="HM18" s="1375"/>
      <c r="HN18" s="1375"/>
      <c r="HO18" s="1375"/>
      <c r="HP18" s="1375"/>
      <c r="HQ18" s="1375"/>
      <c r="HR18" s="1375"/>
      <c r="HS18" s="1375"/>
      <c r="HT18" s="1375"/>
      <c r="HU18" s="1375"/>
      <c r="HV18" s="1375"/>
      <c r="HW18" s="1375"/>
      <c r="HX18" s="1375"/>
      <c r="HY18" s="1375"/>
      <c r="HZ18" s="1375"/>
      <c r="IA18" s="1375"/>
      <c r="IB18" s="1375"/>
      <c r="IC18" s="1375"/>
      <c r="ID18" s="1375"/>
      <c r="IE18" s="1375"/>
      <c r="IF18" s="1375"/>
      <c r="IG18" s="1375"/>
      <c r="IH18" s="1375"/>
      <c r="II18" s="1375"/>
      <c r="IJ18" s="1375"/>
      <c r="IK18" s="1375"/>
      <c r="IL18" s="1375"/>
      <c r="IM18" s="1375"/>
      <c r="IN18" s="1375"/>
      <c r="IO18" s="1375"/>
      <c r="IP18" s="1375"/>
      <c r="IQ18" s="1375"/>
      <c r="IR18" s="1375"/>
      <c r="IS18" s="1375"/>
      <c r="IT18" s="1375"/>
      <c r="IU18" s="1375"/>
      <c r="IV18" s="1375"/>
      <c r="IW18" s="1375"/>
      <c r="IX18" s="1375"/>
      <c r="IY18" s="1375"/>
      <c r="IZ18" s="1375"/>
      <c r="JA18" s="1375"/>
      <c r="JB18" s="1375"/>
      <c r="JC18" s="1375"/>
      <c r="JD18" s="1375"/>
      <c r="JE18" s="1375"/>
      <c r="JF18" s="1375"/>
      <c r="JG18" s="1375"/>
      <c r="JH18" s="1375"/>
      <c r="JI18" s="1375"/>
      <c r="JJ18" s="1375"/>
      <c r="JK18" s="1375"/>
      <c r="JL18" s="1375"/>
      <c r="JM18" s="1375"/>
      <c r="JN18" s="1375"/>
      <c r="JO18" s="1375"/>
      <c r="JP18" s="1375"/>
      <c r="JQ18" s="1375"/>
      <c r="JR18" s="1375"/>
      <c r="JS18" s="1375"/>
      <c r="JT18" s="1375"/>
      <c r="JU18" s="1375"/>
      <c r="JV18" s="1375"/>
      <c r="JW18" s="1375"/>
      <c r="JX18" s="1375"/>
      <c r="JY18" s="1375"/>
      <c r="JZ18" s="1375"/>
      <c r="KA18" s="1375"/>
      <c r="KB18" s="1375"/>
      <c r="KC18" s="1375"/>
      <c r="KD18" s="1375"/>
      <c r="KE18" s="1375"/>
      <c r="KF18" s="1375"/>
      <c r="KG18" s="1375"/>
      <c r="KH18" s="1375"/>
      <c r="KI18" s="1375"/>
      <c r="KJ18" s="1375"/>
      <c r="KK18" s="1375"/>
      <c r="KL18" s="1375"/>
      <c r="KM18" s="1375"/>
      <c r="KN18" s="1375"/>
      <c r="KO18" s="1375"/>
      <c r="KP18" s="1375"/>
      <c r="KQ18" s="1375"/>
      <c r="KR18" s="1375"/>
      <c r="KS18" s="1375"/>
      <c r="KT18" s="1375"/>
      <c r="KU18" s="1375"/>
      <c r="KV18" s="1375"/>
      <c r="KW18" s="1375"/>
      <c r="KX18" s="1375"/>
      <c r="KY18" s="1375"/>
      <c r="KZ18" s="1375"/>
      <c r="LA18" s="1375"/>
      <c r="LB18" s="1375"/>
      <c r="LC18" s="1375"/>
      <c r="LD18" s="1375"/>
      <c r="LE18" s="1375"/>
      <c r="LF18" s="1375"/>
      <c r="LG18" s="1375"/>
      <c r="LH18" s="1375"/>
      <c r="LI18" s="1375"/>
      <c r="LJ18" s="1375"/>
      <c r="LK18" s="1375"/>
      <c r="LL18" s="1375"/>
      <c r="LM18" s="1375"/>
      <c r="LN18" s="1375"/>
      <c r="LO18" s="1375"/>
      <c r="LP18" s="1375"/>
      <c r="LQ18" s="1375"/>
      <c r="LR18" s="1375"/>
      <c r="LS18" s="1375"/>
      <c r="LT18" s="1375"/>
      <c r="LU18" s="1375"/>
      <c r="LV18" s="1375"/>
      <c r="LW18" s="1375"/>
      <c r="LX18" s="1375"/>
      <c r="LY18" s="1375"/>
      <c r="LZ18" s="1375"/>
      <c r="MA18" s="1375"/>
      <c r="MB18" s="1375"/>
      <c r="MC18" s="1375"/>
      <c r="MD18" s="1375"/>
      <c r="ME18" s="1375"/>
      <c r="MF18" s="1375"/>
      <c r="MG18" s="1375"/>
      <c r="MH18" s="1375"/>
      <c r="MI18" s="1375"/>
      <c r="MJ18" s="1375"/>
      <c r="MK18" s="1375"/>
      <c r="ML18" s="1375"/>
      <c r="MM18" s="1375"/>
      <c r="MN18" s="1375"/>
      <c r="MO18" s="1375"/>
      <c r="MP18" s="1375"/>
      <c r="MQ18" s="1375"/>
      <c r="MR18" s="1375"/>
      <c r="MS18" s="1375"/>
      <c r="MT18" s="1375"/>
      <c r="MU18" s="1375"/>
      <c r="MV18" s="1375"/>
      <c r="MW18" s="1375"/>
      <c r="MX18" s="1375"/>
      <c r="MY18" s="1375"/>
      <c r="MZ18" s="1375"/>
      <c r="NA18" s="1375"/>
      <c r="NB18" s="1375"/>
      <c r="NC18" s="1375"/>
      <c r="ND18" s="1375"/>
      <c r="NE18" s="1375"/>
      <c r="NF18" s="1375"/>
      <c r="NG18" s="1375"/>
      <c r="NH18" s="1375"/>
      <c r="NI18" s="1375"/>
      <c r="NJ18" s="1375"/>
      <c r="NK18" s="1375"/>
      <c r="NL18" s="1375"/>
      <c r="NM18" s="1375"/>
      <c r="NN18" s="1375"/>
      <c r="NO18" s="1375"/>
      <c r="NP18" s="1375"/>
      <c r="NQ18" s="1375"/>
      <c r="NR18" s="1375"/>
      <c r="OC18" s="429"/>
      <c r="OD18" s="426">
        <v>0</v>
      </c>
    </row>
    <row s="1375" customFormat="1" customHeight="1" ht="15" hidden="1">
      <c r="C19" s="681"/>
      <c r="K19" s="1375"/>
      <c r="L19" s="1375"/>
      <c r="M19" s="1375"/>
      <c r="N19" s="1375"/>
      <c r="O19" s="1375"/>
      <c r="P19" s="1375"/>
      <c r="Q19" s="1375"/>
      <c r="R19" s="1375"/>
      <c r="S19" s="1375"/>
      <c r="T19" s="1375"/>
      <c r="U19" s="1375"/>
      <c r="V19" s="1375"/>
      <c r="W19" s="1375"/>
      <c r="X19" s="1375"/>
      <c r="Y19" s="1375"/>
      <c r="Z19" s="1375"/>
      <c r="AA19" s="1375"/>
      <c r="AB19" s="1375"/>
      <c r="AC19" s="1375"/>
      <c r="AD19" s="1375"/>
      <c r="AE19" s="1375"/>
      <c r="AF19" s="1375"/>
      <c r="AG19" s="1375"/>
      <c r="AH19" s="1375"/>
      <c r="AI19" s="1375"/>
      <c r="AJ19" s="1375"/>
      <c r="AK19" s="1375"/>
      <c r="AL19" s="1375"/>
      <c r="AM19" s="1375"/>
      <c r="AN19" s="1375"/>
      <c r="AO19" s="1375"/>
      <c r="AP19" s="1375"/>
      <c r="AQ19" s="1375"/>
      <c r="AR19" s="1375"/>
      <c r="AS19" s="1375"/>
      <c r="AT19" s="1375"/>
      <c r="AU19" s="1375"/>
      <c r="AV19" s="1375"/>
      <c r="AW19" s="1375"/>
      <c r="AX19" s="1375"/>
      <c r="AY19" s="1375"/>
      <c r="AZ19" s="1375"/>
      <c r="BA19" s="1375"/>
      <c r="BB19" s="1375"/>
      <c r="BC19" s="1375"/>
      <c r="BD19" s="1375"/>
      <c r="BE19" s="1375"/>
      <c r="BF19" s="1375"/>
      <c r="BG19" s="1375"/>
      <c r="BH19" s="1375"/>
      <c r="BI19" s="1375"/>
      <c r="BJ19" s="1375"/>
      <c r="BK19" s="1375"/>
      <c r="BL19" s="1375"/>
      <c r="BM19" s="1375"/>
      <c r="BN19" s="1375"/>
      <c r="BO19" s="1375"/>
      <c r="BP19" s="1375"/>
      <c r="BQ19" s="1375"/>
      <c r="BR19" s="1375"/>
      <c r="BS19" s="1375"/>
      <c r="BT19" s="1375"/>
      <c r="BU19" s="1375"/>
      <c r="BV19" s="1375"/>
      <c r="BW19" s="1375"/>
      <c r="BX19" s="1375"/>
      <c r="BY19" s="1375"/>
      <c r="BZ19" s="1375"/>
      <c r="CA19" s="1375"/>
      <c r="CB19" s="1375"/>
      <c r="CC19" s="1375"/>
      <c r="CD19" s="1375"/>
      <c r="CE19" s="1375"/>
      <c r="CF19" s="1375"/>
      <c r="CG19" s="1375"/>
      <c r="CH19" s="1375"/>
      <c r="CI19" s="1375"/>
      <c r="CJ19" s="1375"/>
      <c r="CK19" s="1375"/>
      <c r="CL19" s="1375"/>
      <c r="CM19" s="1375"/>
      <c r="CN19" s="1375"/>
      <c r="CO19" s="1375"/>
      <c r="CP19" s="1375"/>
      <c r="CQ19" s="1375"/>
      <c r="CR19" s="1375"/>
      <c r="CS19" s="1375"/>
      <c r="CT19" s="1375"/>
      <c r="CU19" s="1375"/>
      <c r="CV19" s="1375"/>
      <c r="CW19" s="1375"/>
      <c r="CX19" s="1375"/>
      <c r="CY19" s="1375"/>
      <c r="CZ19" s="1375"/>
      <c r="DA19" s="1375"/>
      <c r="DB19" s="1375"/>
      <c r="DC19" s="1375"/>
      <c r="DD19" s="1375"/>
      <c r="DE19" s="1375"/>
      <c r="DF19" s="1375"/>
      <c r="DG19" s="1375"/>
      <c r="DH19" s="1375"/>
      <c r="DI19" s="1375"/>
      <c r="DJ19" s="1375"/>
      <c r="DK19" s="1375"/>
      <c r="DL19" s="1375"/>
      <c r="DM19" s="1375"/>
      <c r="DN19" s="1375"/>
      <c r="DO19" s="1375"/>
      <c r="DP19" s="1375"/>
      <c r="DQ19" s="1375"/>
      <c r="DR19" s="1375"/>
      <c r="DS19" s="1375"/>
      <c r="DT19" s="1375"/>
      <c r="DU19" s="1375"/>
      <c r="DV19" s="1375"/>
      <c r="DW19" s="1375"/>
      <c r="DX19" s="1375"/>
      <c r="DY19" s="1375"/>
      <c r="DZ19" s="1375"/>
      <c r="EA19" s="1375"/>
      <c r="EB19" s="1375"/>
      <c r="EC19" s="1375"/>
      <c r="ED19" s="1375"/>
      <c r="EE19" s="1375"/>
      <c r="EF19" s="1375"/>
      <c r="EG19" s="1375"/>
      <c r="EH19" s="1375"/>
      <c r="EI19" s="1375"/>
      <c r="EJ19" s="1375"/>
      <c r="EK19" s="1375"/>
      <c r="EL19" s="1375"/>
      <c r="EM19" s="1375"/>
      <c r="EN19" s="1375"/>
      <c r="EO19" s="1375"/>
      <c r="EP19" s="1375"/>
      <c r="EQ19" s="1375"/>
      <c r="ER19" s="1375"/>
      <c r="ES19" s="1375"/>
      <c r="ET19" s="1375"/>
      <c r="EU19" s="1375"/>
      <c r="EV19" s="1375"/>
      <c r="EW19" s="1375"/>
      <c r="EX19" s="1375"/>
      <c r="EY19" s="1375"/>
      <c r="EZ19" s="1375"/>
      <c r="FA19" s="1375"/>
      <c r="FB19" s="1375"/>
      <c r="FC19" s="1375"/>
      <c r="FD19" s="1375"/>
      <c r="FE19" s="1375"/>
      <c r="FF19" s="1375"/>
      <c r="FG19" s="1375"/>
      <c r="FH19" s="1375"/>
      <c r="FI19" s="1375"/>
      <c r="FJ19" s="1375"/>
      <c r="FK19" s="1375"/>
      <c r="FL19" s="1375"/>
      <c r="FM19" s="1375"/>
      <c r="FN19" s="1375"/>
      <c r="FO19" s="1375"/>
      <c r="FP19" s="1375"/>
      <c r="FQ19" s="1375"/>
      <c r="FR19" s="1375"/>
      <c r="FS19" s="1375"/>
      <c r="FT19" s="1375"/>
      <c r="FU19" s="1375"/>
      <c r="FV19" s="1375"/>
      <c r="FW19" s="1375"/>
      <c r="FX19" s="1375"/>
      <c r="FY19" s="1375"/>
      <c r="FZ19" s="1375"/>
      <c r="GA19" s="1375"/>
      <c r="GB19" s="1375"/>
      <c r="GC19" s="1375"/>
      <c r="GD19" s="1375"/>
      <c r="GE19" s="1375"/>
      <c r="GF19" s="1375"/>
      <c r="GG19" s="1375"/>
      <c r="GH19" s="1375"/>
      <c r="GI19" s="1375"/>
      <c r="GJ19" s="1375"/>
      <c r="GK19" s="1375"/>
      <c r="GL19" s="1375"/>
      <c r="GM19" s="1375"/>
      <c r="GN19" s="1375"/>
      <c r="GO19" s="1375"/>
      <c r="GP19" s="1375"/>
      <c r="GQ19" s="1375"/>
      <c r="GR19" s="1375"/>
      <c r="GS19" s="1375"/>
      <c r="GT19" s="1375"/>
      <c r="GU19" s="1375"/>
      <c r="GV19" s="1375"/>
      <c r="GW19" s="1375"/>
      <c r="GX19" s="1375"/>
      <c r="GY19" s="1375"/>
      <c r="GZ19" s="1375"/>
      <c r="HA19" s="1375"/>
      <c r="HB19" s="1375"/>
      <c r="HC19" s="1375"/>
      <c r="HD19" s="1375"/>
      <c r="HE19" s="1375"/>
      <c r="HF19" s="1375"/>
      <c r="HG19" s="1375"/>
      <c r="HH19" s="1375"/>
      <c r="HI19" s="1375"/>
      <c r="HJ19" s="1375"/>
      <c r="HK19" s="1375"/>
      <c r="HL19" s="1375"/>
      <c r="HM19" s="1375"/>
      <c r="HN19" s="1375"/>
      <c r="HO19" s="1375"/>
      <c r="HP19" s="1375"/>
      <c r="HQ19" s="1375"/>
      <c r="HR19" s="1375"/>
      <c r="HS19" s="1375"/>
      <c r="HT19" s="1375"/>
      <c r="HU19" s="1375"/>
      <c r="HV19" s="1375"/>
      <c r="HW19" s="1375"/>
      <c r="HX19" s="1375"/>
      <c r="HY19" s="1375"/>
      <c r="HZ19" s="1375"/>
      <c r="IA19" s="1375"/>
      <c r="IB19" s="1375"/>
      <c r="IC19" s="1375"/>
      <c r="ID19" s="1375"/>
      <c r="IE19" s="1375"/>
      <c r="IF19" s="1375"/>
      <c r="IG19" s="1375"/>
      <c r="IH19" s="1375"/>
      <c r="II19" s="1375"/>
      <c r="IJ19" s="1375"/>
      <c r="IK19" s="1375"/>
      <c r="IL19" s="1375"/>
      <c r="IM19" s="1375"/>
      <c r="IN19" s="1375"/>
      <c r="IO19" s="1375"/>
      <c r="IP19" s="1375"/>
      <c r="IQ19" s="1375"/>
      <c r="IR19" s="1375"/>
      <c r="IS19" s="1375"/>
      <c r="IT19" s="1375"/>
      <c r="IU19" s="1375"/>
      <c r="IV19" s="1375"/>
      <c r="IW19" s="1375"/>
      <c r="IX19" s="1375"/>
      <c r="IY19" s="1375"/>
      <c r="IZ19" s="1375"/>
      <c r="JA19" s="1375"/>
      <c r="JB19" s="1375"/>
      <c r="JC19" s="1375"/>
      <c r="JD19" s="1375"/>
      <c r="JE19" s="1375"/>
      <c r="JF19" s="1375"/>
      <c r="JG19" s="1375"/>
      <c r="JH19" s="1375"/>
      <c r="JI19" s="1375"/>
      <c r="JJ19" s="1375"/>
      <c r="JK19" s="1375"/>
      <c r="JL19" s="1375"/>
      <c r="JM19" s="1375"/>
      <c r="JN19" s="1375"/>
      <c r="JO19" s="1375"/>
      <c r="JP19" s="1375"/>
      <c r="JQ19" s="1375"/>
      <c r="JR19" s="1375"/>
      <c r="JS19" s="1375"/>
      <c r="JT19" s="1375"/>
      <c r="JU19" s="1375"/>
      <c r="JV19" s="1375"/>
      <c r="JW19" s="1375"/>
      <c r="JX19" s="1375"/>
      <c r="JY19" s="1375"/>
      <c r="JZ19" s="1375"/>
      <c r="KA19" s="1375"/>
      <c r="KB19" s="1375"/>
      <c r="KC19" s="1375"/>
      <c r="KD19" s="1375"/>
      <c r="KE19" s="1375"/>
      <c r="KF19" s="1375"/>
      <c r="KG19" s="1375"/>
      <c r="KH19" s="1375"/>
      <c r="KI19" s="1375"/>
      <c r="KJ19" s="1375"/>
      <c r="KK19" s="1375"/>
      <c r="KL19" s="1375"/>
      <c r="KM19" s="1375"/>
      <c r="KN19" s="1375"/>
      <c r="KO19" s="1375"/>
      <c r="KP19" s="1375"/>
      <c r="KQ19" s="1375"/>
      <c r="KR19" s="1375"/>
      <c r="KS19" s="1375"/>
      <c r="KT19" s="1375"/>
      <c r="KU19" s="1375"/>
      <c r="KV19" s="1375"/>
      <c r="KW19" s="1375"/>
      <c r="KX19" s="1375"/>
      <c r="KY19" s="1375"/>
      <c r="KZ19" s="1375"/>
      <c r="LA19" s="1375"/>
      <c r="LB19" s="1375"/>
      <c r="LC19" s="1375"/>
      <c r="LD19" s="1375"/>
      <c r="LE19" s="1375"/>
      <c r="LF19" s="1375"/>
      <c r="LG19" s="1375"/>
      <c r="LH19" s="1375"/>
      <c r="LI19" s="1375"/>
      <c r="LJ19" s="1375"/>
      <c r="LK19" s="1375"/>
      <c r="LL19" s="1375"/>
      <c r="LM19" s="1375"/>
      <c r="LN19" s="1375"/>
      <c r="LO19" s="1375"/>
      <c r="LP19" s="1375"/>
      <c r="LQ19" s="1375"/>
      <c r="LR19" s="1375"/>
      <c r="LS19" s="1375"/>
      <c r="LT19" s="1375"/>
      <c r="LU19" s="1375"/>
      <c r="LV19" s="1375"/>
      <c r="LW19" s="1375"/>
      <c r="LX19" s="1375"/>
      <c r="LY19" s="1375"/>
      <c r="LZ19" s="1375"/>
      <c r="MA19" s="1375"/>
      <c r="MB19" s="1375"/>
      <c r="MC19" s="1375"/>
      <c r="MD19" s="1375"/>
      <c r="ME19" s="1375"/>
      <c r="MF19" s="1375"/>
      <c r="MG19" s="1375"/>
      <c r="MH19" s="1375"/>
      <c r="MI19" s="1375"/>
      <c r="MJ19" s="1375"/>
      <c r="MK19" s="1375"/>
      <c r="ML19" s="1375"/>
      <c r="MM19" s="1375"/>
      <c r="MN19" s="1375"/>
      <c r="MO19" s="1375"/>
      <c r="MP19" s="1375"/>
      <c r="MQ19" s="1375"/>
      <c r="MR19" s="1375"/>
      <c r="MS19" s="1375"/>
      <c r="MT19" s="1375"/>
      <c r="MU19" s="1375"/>
      <c r="MV19" s="1375"/>
      <c r="MW19" s="1375"/>
      <c r="MX19" s="1375"/>
      <c r="MY19" s="1375"/>
      <c r="MZ19" s="1375"/>
      <c r="NA19" s="1375"/>
      <c r="NB19" s="1375"/>
      <c r="NC19" s="1375"/>
      <c r="ND19" s="1375"/>
      <c r="NE19" s="1375"/>
      <c r="NF19" s="1375"/>
      <c r="NG19" s="1375"/>
      <c r="NH19" s="1375"/>
      <c r="NI19" s="1375"/>
      <c r="NJ19" s="1375"/>
      <c r="NK19" s="1375"/>
      <c r="NL19" s="1375"/>
      <c r="NM19" s="1375"/>
      <c r="NN19" s="1375"/>
      <c r="NO19" s="1375"/>
      <c r="NP19" s="1375"/>
      <c r="NQ19" s="1375"/>
      <c r="NR19" s="1375"/>
      <c r="OC19" s="429"/>
      <c r="OD19" s="426">
        <v>0</v>
      </c>
    </row>
    <row s="1375" customFormat="1" customHeight="1" ht="15" hidden="1">
      <c r="C20" s="681"/>
      <c r="K20" s="1375"/>
      <c r="L20" s="1375"/>
      <c r="M20" s="1375"/>
      <c r="N20" s="1375"/>
      <c r="O20" s="1375"/>
      <c r="P20" s="1375"/>
      <c r="Q20" s="1375"/>
      <c r="R20" s="1375"/>
      <c r="S20" s="1375"/>
      <c r="T20" s="1375"/>
      <c r="U20" s="1375"/>
      <c r="V20" s="1375"/>
      <c r="W20" s="1375"/>
      <c r="X20" s="1375"/>
      <c r="Y20" s="1375"/>
      <c r="Z20" s="1375"/>
      <c r="AA20" s="1375"/>
      <c r="AB20" s="1375"/>
      <c r="AC20" s="1375"/>
      <c r="AD20" s="1375"/>
      <c r="AE20" s="1375"/>
      <c r="AF20" s="1375"/>
      <c r="AG20" s="1375"/>
      <c r="AH20" s="1375"/>
      <c r="AI20" s="1375"/>
      <c r="AJ20" s="1375"/>
      <c r="AK20" s="1375"/>
      <c r="AL20" s="1375"/>
      <c r="AM20" s="1375"/>
      <c r="AN20" s="1375"/>
      <c r="AO20" s="1375"/>
      <c r="AP20" s="1375"/>
      <c r="AQ20" s="1375"/>
      <c r="AR20" s="1375"/>
      <c r="AS20" s="1375"/>
      <c r="AT20" s="1375"/>
      <c r="AU20" s="1375"/>
      <c r="AV20" s="1375"/>
      <c r="AW20" s="1375"/>
      <c r="AX20" s="1375"/>
      <c r="AY20" s="1375"/>
      <c r="AZ20" s="1375"/>
      <c r="BA20" s="1375"/>
      <c r="BB20" s="1375"/>
      <c r="BC20" s="1375"/>
      <c r="BD20" s="1375"/>
      <c r="BE20" s="1375"/>
      <c r="BF20" s="1375"/>
      <c r="BG20" s="1375"/>
      <c r="BH20" s="1375"/>
      <c r="BI20" s="1375"/>
      <c r="BJ20" s="1375"/>
      <c r="BK20" s="1375"/>
      <c r="BL20" s="1375"/>
      <c r="BM20" s="1375"/>
      <c r="BN20" s="1375"/>
      <c r="BO20" s="1375"/>
      <c r="BP20" s="1375"/>
      <c r="BQ20" s="1375"/>
      <c r="BR20" s="1375"/>
      <c r="BS20" s="1375"/>
      <c r="BT20" s="1375"/>
      <c r="BU20" s="1375"/>
      <c r="BV20" s="1375"/>
      <c r="BW20" s="1375"/>
      <c r="BX20" s="1375"/>
      <c r="BY20" s="1375"/>
      <c r="BZ20" s="1375"/>
      <c r="CA20" s="1375"/>
      <c r="CB20" s="1375"/>
      <c r="CC20" s="1375"/>
      <c r="CD20" s="1375"/>
      <c r="CE20" s="1375"/>
      <c r="CF20" s="1375"/>
      <c r="CG20" s="1375"/>
      <c r="CH20" s="1375"/>
      <c r="CI20" s="1375"/>
      <c r="CJ20" s="1375"/>
      <c r="CK20" s="1375"/>
      <c r="CL20" s="1375"/>
      <c r="CM20" s="1375"/>
      <c r="CN20" s="1375"/>
      <c r="CO20" s="1375"/>
      <c r="CP20" s="1375"/>
      <c r="CQ20" s="1375"/>
      <c r="CR20" s="1375"/>
      <c r="CS20" s="1375"/>
      <c r="CT20" s="1375"/>
      <c r="CU20" s="1375"/>
      <c r="CV20" s="1375"/>
      <c r="CW20" s="1375"/>
      <c r="CX20" s="1375"/>
      <c r="CY20" s="1375"/>
      <c r="CZ20" s="1375"/>
      <c r="DA20" s="1375"/>
      <c r="DB20" s="1375"/>
      <c r="DC20" s="1375"/>
      <c r="DD20" s="1375"/>
      <c r="DE20" s="1375"/>
      <c r="DF20" s="1375"/>
      <c r="DG20" s="1375"/>
      <c r="DH20" s="1375"/>
      <c r="DI20" s="1375"/>
      <c r="DJ20" s="1375"/>
      <c r="DK20" s="1375"/>
      <c r="DL20" s="1375"/>
      <c r="DM20" s="1375"/>
      <c r="DN20" s="1375"/>
      <c r="DO20" s="1375"/>
      <c r="DP20" s="1375"/>
      <c r="DQ20" s="1375"/>
      <c r="DR20" s="1375"/>
      <c r="DS20" s="1375"/>
      <c r="DT20" s="1375"/>
      <c r="DU20" s="1375"/>
      <c r="DV20" s="1375"/>
      <c r="DW20" s="1375"/>
      <c r="DX20" s="1375"/>
      <c r="DY20" s="1375"/>
      <c r="DZ20" s="1375"/>
      <c r="EA20" s="1375"/>
      <c r="EB20" s="1375"/>
      <c r="EC20" s="1375"/>
      <c r="ED20" s="1375"/>
      <c r="EE20" s="1375"/>
      <c r="EF20" s="1375"/>
      <c r="EG20" s="1375"/>
      <c r="EH20" s="1375"/>
      <c r="EI20" s="1375"/>
      <c r="EJ20" s="1375"/>
      <c r="EK20" s="1375"/>
      <c r="EL20" s="1375"/>
      <c r="EM20" s="1375"/>
      <c r="EN20" s="1375"/>
      <c r="EO20" s="1375"/>
      <c r="EP20" s="1375"/>
      <c r="EQ20" s="1375"/>
      <c r="ER20" s="1375"/>
      <c r="ES20" s="1375"/>
      <c r="ET20" s="1375"/>
      <c r="EU20" s="1375"/>
      <c r="EV20" s="1375"/>
      <c r="EW20" s="1375"/>
      <c r="EX20" s="1375"/>
      <c r="EY20" s="1375"/>
      <c r="EZ20" s="1375"/>
      <c r="FA20" s="1375"/>
      <c r="FB20" s="1375"/>
      <c r="FC20" s="1375"/>
      <c r="FD20" s="1375"/>
      <c r="FE20" s="1375"/>
      <c r="FF20" s="1375"/>
      <c r="FG20" s="1375"/>
      <c r="FH20" s="1375"/>
      <c r="FI20" s="1375"/>
      <c r="FJ20" s="1375"/>
      <c r="FK20" s="1375"/>
      <c r="FL20" s="1375"/>
      <c r="FM20" s="1375"/>
      <c r="FN20" s="1375"/>
      <c r="FO20" s="1375"/>
      <c r="FP20" s="1375"/>
      <c r="FQ20" s="1375"/>
      <c r="FR20" s="1375"/>
      <c r="FS20" s="1375"/>
      <c r="FT20" s="1375"/>
      <c r="FU20" s="1375"/>
      <c r="FV20" s="1375"/>
      <c r="FW20" s="1375"/>
      <c r="FX20" s="1375"/>
      <c r="FY20" s="1375"/>
      <c r="FZ20" s="1375"/>
      <c r="GA20" s="1375"/>
      <c r="GB20" s="1375"/>
      <c r="GC20" s="1375"/>
      <c r="GD20" s="1375"/>
      <c r="GE20" s="1375"/>
      <c r="GF20" s="1375"/>
      <c r="GG20" s="1375"/>
      <c r="GH20" s="1375"/>
      <c r="GI20" s="1375"/>
      <c r="GJ20" s="1375"/>
      <c r="GK20" s="1375"/>
      <c r="GL20" s="1375"/>
      <c r="GM20" s="1375"/>
      <c r="GN20" s="1375"/>
      <c r="GO20" s="1375"/>
      <c r="GP20" s="1375"/>
      <c r="GQ20" s="1375"/>
      <c r="GR20" s="1375"/>
      <c r="GS20" s="1375"/>
      <c r="GT20" s="1375"/>
      <c r="GU20" s="1375"/>
      <c r="GV20" s="1375"/>
      <c r="GW20" s="1375"/>
      <c r="GX20" s="1375"/>
      <c r="GY20" s="1375"/>
      <c r="GZ20" s="1375"/>
      <c r="HA20" s="1375"/>
      <c r="HB20" s="1375"/>
      <c r="HC20" s="1375"/>
      <c r="HD20" s="1375"/>
      <c r="HE20" s="1375"/>
      <c r="HF20" s="1375"/>
      <c r="HG20" s="1375"/>
      <c r="HH20" s="1375"/>
      <c r="HI20" s="1375"/>
      <c r="HJ20" s="1375"/>
      <c r="HK20" s="1375"/>
      <c r="HL20" s="1375"/>
      <c r="HM20" s="1375"/>
      <c r="HN20" s="1375"/>
      <c r="HO20" s="1375"/>
      <c r="HP20" s="1375"/>
      <c r="HQ20" s="1375"/>
      <c r="HR20" s="1375"/>
      <c r="HS20" s="1375"/>
      <c r="HT20" s="1375"/>
      <c r="HU20" s="1375"/>
      <c r="HV20" s="1375"/>
      <c r="HW20" s="1375"/>
      <c r="HX20" s="1375"/>
      <c r="HY20" s="1375"/>
      <c r="HZ20" s="1375"/>
      <c r="IA20" s="1375"/>
      <c r="IB20" s="1375"/>
      <c r="IC20" s="1375"/>
      <c r="ID20" s="1375"/>
      <c r="IE20" s="1375"/>
      <c r="IF20" s="1375"/>
      <c r="IG20" s="1375"/>
      <c r="IH20" s="1375"/>
      <c r="II20" s="1375"/>
      <c r="IJ20" s="1375"/>
      <c r="IK20" s="1375"/>
      <c r="IL20" s="1375"/>
      <c r="IM20" s="1375"/>
      <c r="IN20" s="1375"/>
      <c r="IO20" s="1375"/>
      <c r="IP20" s="1375"/>
      <c r="IQ20" s="1375"/>
      <c r="IR20" s="1375"/>
      <c r="IS20" s="1375"/>
      <c r="IT20" s="1375"/>
      <c r="IU20" s="1375"/>
      <c r="IV20" s="1375"/>
      <c r="IW20" s="1375"/>
      <c r="IX20" s="1375"/>
      <c r="IY20" s="1375"/>
      <c r="IZ20" s="1375"/>
      <c r="JA20" s="1375"/>
      <c r="JB20" s="1375"/>
      <c r="JC20" s="1375"/>
      <c r="JD20" s="1375"/>
      <c r="JE20" s="1375"/>
      <c r="JF20" s="1375"/>
      <c r="JG20" s="1375"/>
      <c r="JH20" s="1375"/>
      <c r="JI20" s="1375"/>
      <c r="JJ20" s="1375"/>
      <c r="JK20" s="1375"/>
      <c r="JL20" s="1375"/>
      <c r="JM20" s="1375"/>
      <c r="JN20" s="1375"/>
      <c r="JO20" s="1375"/>
      <c r="JP20" s="1375"/>
      <c r="JQ20" s="1375"/>
      <c r="JR20" s="1375"/>
      <c r="JS20" s="1375"/>
      <c r="JT20" s="1375"/>
      <c r="JU20" s="1375"/>
      <c r="JV20" s="1375"/>
      <c r="JW20" s="1375"/>
      <c r="JX20" s="1375"/>
      <c r="JY20" s="1375"/>
      <c r="JZ20" s="1375"/>
      <c r="KA20" s="1375"/>
      <c r="KB20" s="1375"/>
      <c r="KC20" s="1375"/>
      <c r="KD20" s="1375"/>
      <c r="KE20" s="1375"/>
      <c r="KF20" s="1375"/>
      <c r="KG20" s="1375"/>
      <c r="KH20" s="1375"/>
      <c r="KI20" s="1375"/>
      <c r="KJ20" s="1375"/>
      <c r="KK20" s="1375"/>
      <c r="KL20" s="1375"/>
      <c r="KM20" s="1375"/>
      <c r="KN20" s="1375"/>
      <c r="KO20" s="1375"/>
      <c r="KP20" s="1375"/>
      <c r="KQ20" s="1375"/>
      <c r="KR20" s="1375"/>
      <c r="KS20" s="1375"/>
      <c r="KT20" s="1375"/>
      <c r="KU20" s="1375"/>
      <c r="KV20" s="1375"/>
      <c r="KW20" s="1375"/>
      <c r="KX20" s="1375"/>
      <c r="KY20" s="1375"/>
      <c r="KZ20" s="1375"/>
      <c r="LA20" s="1375"/>
      <c r="LB20" s="1375"/>
      <c r="LC20" s="1375"/>
      <c r="LD20" s="1375"/>
      <c r="LE20" s="1375"/>
      <c r="LF20" s="1375"/>
      <c r="LG20" s="1375"/>
      <c r="LH20" s="1375"/>
      <c r="LI20" s="1375"/>
      <c r="LJ20" s="1375"/>
      <c r="LK20" s="1375"/>
      <c r="LL20" s="1375"/>
      <c r="LM20" s="1375"/>
      <c r="LN20" s="1375"/>
      <c r="LO20" s="1375"/>
      <c r="LP20" s="1375"/>
      <c r="LQ20" s="1375"/>
      <c r="LR20" s="1375"/>
      <c r="LS20" s="1375"/>
      <c r="LT20" s="1375"/>
      <c r="LU20" s="1375"/>
      <c r="LV20" s="1375"/>
      <c r="LW20" s="1375"/>
      <c r="LX20" s="1375"/>
      <c r="LY20" s="1375"/>
      <c r="LZ20" s="1375"/>
      <c r="MA20" s="1375"/>
      <c r="MB20" s="1375"/>
      <c r="MC20" s="1375"/>
      <c r="MD20" s="1375"/>
      <c r="ME20" s="1375"/>
      <c r="MF20" s="1375"/>
      <c r="MG20" s="1375"/>
      <c r="MH20" s="1375"/>
      <c r="MI20" s="1375"/>
      <c r="MJ20" s="1375"/>
      <c r="MK20" s="1375"/>
      <c r="ML20" s="1375"/>
      <c r="MM20" s="1375"/>
      <c r="MN20" s="1375"/>
      <c r="MO20" s="1375"/>
      <c r="MP20" s="1375"/>
      <c r="MQ20" s="1375"/>
      <c r="MR20" s="1375"/>
      <c r="MS20" s="1375"/>
      <c r="MT20" s="1375"/>
      <c r="MU20" s="1375"/>
      <c r="MV20" s="1375"/>
      <c r="MW20" s="1375"/>
      <c r="MX20" s="1375"/>
      <c r="MY20" s="1375"/>
      <c r="MZ20" s="1375"/>
      <c r="NA20" s="1375"/>
      <c r="NB20" s="1375"/>
      <c r="NC20" s="1375"/>
      <c r="ND20" s="1375"/>
      <c r="NE20" s="1375"/>
      <c r="NF20" s="1375"/>
      <c r="NG20" s="1375"/>
      <c r="NH20" s="1375"/>
      <c r="NI20" s="1375"/>
      <c r="NJ20" s="1375"/>
      <c r="NK20" s="1375"/>
      <c r="NL20" s="1375"/>
      <c r="NM20" s="1375"/>
      <c r="NN20" s="1375"/>
      <c r="NO20" s="1375"/>
      <c r="NP20" s="1375"/>
      <c r="NQ20" s="1375"/>
      <c r="NR20" s="1375"/>
      <c r="OC20" s="429"/>
      <c r="OD20" s="426">
        <v>0</v>
      </c>
    </row>
    <row customHeight="1" ht="15.75">
      <c r="C21" s="185"/>
      <c r="D21" s="518"/>
      <c r="E21" s="518"/>
      <c r="F21" s="518"/>
      <c r="G21" s="518"/>
      <c r="H21" s="518"/>
      <c r="I21" s="518"/>
      <c r="J21" s="518"/>
      <c r="K21" s="1644"/>
      <c r="L21" s="1644"/>
      <c r="M21" s="1644"/>
      <c r="N21" s="1644"/>
      <c r="O21" s="1644"/>
      <c r="P21" s="1644"/>
      <c r="Q21" s="1644"/>
      <c r="R21" s="1644"/>
      <c r="S21" s="1644"/>
      <c r="T21" s="1644"/>
      <c r="U21" s="1644"/>
      <c r="V21" s="1644"/>
      <c r="W21" s="1644"/>
      <c r="X21" s="1644"/>
      <c r="Y21" s="1644"/>
      <c r="Z21" s="1644"/>
      <c r="AA21" s="1644"/>
      <c r="AB21" s="1644"/>
      <c r="AC21" s="1644"/>
      <c r="AD21" s="1644"/>
      <c r="AE21" s="1644"/>
      <c r="AF21" s="1644"/>
      <c r="AG21" s="1644"/>
      <c r="AH21" s="1644"/>
      <c r="AI21" s="1644"/>
      <c r="AJ21" s="1644"/>
      <c r="AK21" s="1644"/>
      <c r="AL21" s="1644"/>
      <c r="AM21" s="1644"/>
      <c r="AN21" s="1644"/>
      <c r="AO21" s="1644"/>
      <c r="AP21" s="1644"/>
      <c r="AQ21" s="1644"/>
      <c r="AR21" s="1644"/>
      <c r="AS21" s="1644"/>
      <c r="AT21" s="1644"/>
      <c r="AU21" s="1644"/>
      <c r="AV21" s="1644"/>
      <c r="AW21" s="1644"/>
      <c r="AX21" s="1644"/>
      <c r="AY21" s="1644"/>
      <c r="AZ21" s="1644"/>
      <c r="BA21" s="1644"/>
      <c r="BB21" s="1644"/>
      <c r="BC21" s="1644"/>
      <c r="BD21" s="1644"/>
      <c r="BE21" s="1644"/>
      <c r="BF21" s="1644"/>
      <c r="BG21" s="1644"/>
      <c r="BH21" s="1644"/>
      <c r="BI21" s="1644"/>
      <c r="BJ21" s="1644"/>
      <c r="BK21" s="1644"/>
      <c r="BL21" s="1644"/>
      <c r="BM21" s="1644"/>
      <c r="BN21" s="1644"/>
      <c r="BO21" s="1644"/>
      <c r="BP21" s="1644"/>
      <c r="BQ21" s="1644"/>
      <c r="BR21" s="1644"/>
      <c r="BS21" s="1644"/>
      <c r="BT21" s="1644"/>
      <c r="BU21" s="1644"/>
      <c r="BV21" s="1644"/>
      <c r="BW21" s="1644"/>
      <c r="BX21" s="1644"/>
      <c r="BY21" s="1644"/>
      <c r="BZ21" s="1644"/>
      <c r="CA21" s="1644"/>
      <c r="CB21" s="1644"/>
      <c r="CC21" s="1644"/>
      <c r="CD21" s="1644"/>
      <c r="CE21" s="1644"/>
      <c r="CF21" s="1644"/>
      <c r="CG21" s="1644"/>
      <c r="CH21" s="1644"/>
      <c r="CI21" s="1644"/>
      <c r="CJ21" s="1644"/>
      <c r="CK21" s="1644"/>
      <c r="CL21" s="1644"/>
      <c r="CM21" s="1644"/>
      <c r="CN21" s="1644"/>
      <c r="CO21" s="1644"/>
      <c r="CP21" s="1644"/>
      <c r="CQ21" s="1644"/>
      <c r="CR21" s="1644"/>
      <c r="CS21" s="1644"/>
      <c r="CT21" s="1644"/>
      <c r="CU21" s="1644"/>
      <c r="CV21" s="1644"/>
      <c r="CW21" s="1644"/>
      <c r="CX21" s="1644"/>
      <c r="CY21" s="1644"/>
      <c r="CZ21" s="1644"/>
      <c r="DA21" s="1644"/>
      <c r="DB21" s="1644"/>
      <c r="DC21" s="1644"/>
      <c r="DD21" s="1644"/>
      <c r="DE21" s="1644"/>
      <c r="DF21" s="1644"/>
      <c r="DG21" s="1644"/>
      <c r="DH21" s="1644"/>
      <c r="DI21" s="1644"/>
      <c r="DJ21" s="1644"/>
      <c r="DK21" s="1644"/>
      <c r="DL21" s="1644"/>
      <c r="DM21" s="1644"/>
      <c r="DN21" s="1644"/>
      <c r="DO21" s="1644"/>
      <c r="DP21" s="1644"/>
      <c r="DQ21" s="1644"/>
      <c r="DR21" s="1644"/>
      <c r="DS21" s="1644"/>
      <c r="DT21" s="1644"/>
      <c r="DU21" s="1644"/>
      <c r="DV21" s="1644"/>
      <c r="DW21" s="1644"/>
      <c r="DX21" s="1644"/>
      <c r="DY21" s="1644"/>
      <c r="DZ21" s="1644"/>
      <c r="EA21" s="1644"/>
      <c r="EB21" s="1644"/>
      <c r="EC21" s="1644"/>
      <c r="ED21" s="1644"/>
      <c r="EE21" s="1644"/>
      <c r="EF21" s="1644"/>
      <c r="EG21" s="1644"/>
      <c r="EH21" s="1644"/>
      <c r="EI21" s="1644"/>
      <c r="EJ21" s="1644"/>
      <c r="EK21" s="1644"/>
      <c r="EL21" s="1644"/>
      <c r="EM21" s="1644"/>
      <c r="EN21" s="1644"/>
      <c r="EO21" s="1644"/>
      <c r="EP21" s="1644"/>
      <c r="EQ21" s="1644"/>
      <c r="ER21" s="1644"/>
      <c r="ES21" s="1644"/>
      <c r="ET21" s="1644"/>
      <c r="EU21" s="1644"/>
      <c r="EV21" s="1644"/>
      <c r="EW21" s="1644"/>
      <c r="EX21" s="1644"/>
      <c r="EY21" s="1644"/>
      <c r="EZ21" s="1644"/>
      <c r="FA21" s="1644"/>
      <c r="FB21" s="1644"/>
      <c r="FC21" s="1644"/>
      <c r="FD21" s="1644"/>
      <c r="FE21" s="1644"/>
      <c r="FF21" s="1644"/>
      <c r="FG21" s="1644"/>
      <c r="FH21" s="1644"/>
      <c r="FI21" s="1644"/>
      <c r="FJ21" s="1644"/>
      <c r="FK21" s="1644"/>
      <c r="FL21" s="1644"/>
      <c r="FM21" s="1644"/>
      <c r="FN21" s="1644"/>
      <c r="FO21" s="1644"/>
      <c r="FP21" s="1644"/>
      <c r="FQ21" s="1644"/>
      <c r="FR21" s="1644"/>
      <c r="FS21" s="1644"/>
      <c r="FT21" s="1644"/>
      <c r="FU21" s="1644"/>
      <c r="FV21" s="1644"/>
      <c r="FW21" s="1644"/>
      <c r="FX21" s="1644"/>
      <c r="FY21" s="1644"/>
      <c r="FZ21" s="1644"/>
      <c r="GA21" s="1644"/>
      <c r="GB21" s="1644"/>
      <c r="GC21" s="1644"/>
      <c r="GD21" s="1644"/>
      <c r="GE21" s="1644"/>
      <c r="GF21" s="1644"/>
      <c r="GG21" s="1644"/>
      <c r="GH21" s="1644"/>
      <c r="GI21" s="1644"/>
      <c r="GJ21" s="1644"/>
      <c r="GK21" s="1644"/>
      <c r="GL21" s="1644"/>
      <c r="GM21" s="1644"/>
      <c r="GN21" s="1644"/>
      <c r="GO21" s="1644"/>
      <c r="GP21" s="1644"/>
      <c r="GQ21" s="1644"/>
      <c r="GR21" s="1644"/>
      <c r="GS21" s="1644"/>
      <c r="GT21" s="1644"/>
      <c r="GU21" s="1644"/>
      <c r="GV21" s="1644"/>
      <c r="GW21" s="1644"/>
      <c r="GX21" s="1644"/>
      <c r="GY21" s="1644"/>
      <c r="GZ21" s="1644"/>
      <c r="HA21" s="1644"/>
      <c r="HB21" s="1644"/>
      <c r="HC21" s="1644"/>
      <c r="HD21" s="1644"/>
      <c r="HE21" s="1644"/>
      <c r="HF21" s="1644"/>
      <c r="HG21" s="1644"/>
      <c r="HH21" s="1644"/>
      <c r="HI21" s="1644"/>
      <c r="HJ21" s="1644"/>
      <c r="HK21" s="1644"/>
      <c r="HL21" s="1644"/>
      <c r="HM21" s="1644"/>
      <c r="HN21" s="1644"/>
      <c r="HO21" s="1644"/>
      <c r="HP21" s="1644"/>
      <c r="HQ21" s="1644"/>
      <c r="HR21" s="1644"/>
      <c r="HS21" s="1644"/>
      <c r="HT21" s="1644"/>
      <c r="HU21" s="1644"/>
      <c r="HV21" s="1644"/>
      <c r="HW21" s="1644"/>
      <c r="HX21" s="1644"/>
      <c r="HY21" s="1644"/>
      <c r="HZ21" s="1644"/>
      <c r="IA21" s="1644"/>
      <c r="IB21" s="1644"/>
      <c r="IC21" s="1644"/>
      <c r="ID21" s="1644"/>
      <c r="IE21" s="1644"/>
      <c r="IF21" s="1644"/>
      <c r="IG21" s="1644"/>
      <c r="IH21" s="1644"/>
      <c r="II21" s="1644"/>
      <c r="IJ21" s="1644"/>
      <c r="IK21" s="1644"/>
      <c r="IL21" s="1644"/>
      <c r="IM21" s="1644"/>
      <c r="IN21" s="1644"/>
      <c r="IO21" s="1644"/>
      <c r="IP21" s="1644"/>
      <c r="IQ21" s="1644"/>
      <c r="IR21" s="1644"/>
      <c r="IS21" s="1644"/>
      <c r="IT21" s="1644"/>
      <c r="IU21" s="1644"/>
      <c r="IV21" s="1644"/>
      <c r="IW21" s="1644"/>
      <c r="IX21" s="1644"/>
      <c r="IY21" s="1644"/>
      <c r="IZ21" s="1644"/>
      <c r="JA21" s="1644"/>
      <c r="JB21" s="1644"/>
      <c r="JC21" s="1644"/>
      <c r="JD21" s="1644"/>
      <c r="JE21" s="1644"/>
      <c r="JF21" s="1644"/>
      <c r="JG21" s="1644"/>
      <c r="JH21" s="1644"/>
      <c r="JI21" s="1644"/>
      <c r="JJ21" s="1644"/>
      <c r="JK21" s="1644"/>
      <c r="JL21" s="1644"/>
      <c r="JM21" s="1644"/>
      <c r="JN21" s="1644"/>
      <c r="JO21" s="1644"/>
      <c r="JP21" s="1644"/>
      <c r="JQ21" s="1644"/>
      <c r="JR21" s="1644"/>
      <c r="JS21" s="1644"/>
      <c r="JT21" s="1644"/>
      <c r="JU21" s="1644"/>
      <c r="JV21" s="1644"/>
      <c r="JW21" s="1644"/>
      <c r="JX21" s="1644"/>
      <c r="JY21" s="1644"/>
      <c r="JZ21" s="1644"/>
      <c r="KA21" s="1644"/>
      <c r="KB21" s="1644"/>
      <c r="KC21" s="1644"/>
      <c r="KD21" s="1644"/>
      <c r="KE21" s="1644"/>
      <c r="KF21" s="1644"/>
      <c r="KG21" s="1644"/>
      <c r="KH21" s="1644"/>
      <c r="KI21" s="1644"/>
      <c r="KJ21" s="1644"/>
      <c r="KK21" s="1644"/>
      <c r="KL21" s="1644"/>
      <c r="KM21" s="1644"/>
      <c r="KN21" s="1644"/>
      <c r="KO21" s="1644"/>
      <c r="KP21" s="1644"/>
      <c r="KQ21" s="1644"/>
      <c r="KR21" s="1644"/>
      <c r="KS21" s="1644"/>
      <c r="KT21" s="1644"/>
      <c r="KU21" s="1644"/>
      <c r="KV21" s="1644"/>
      <c r="KW21" s="1644"/>
      <c r="KX21" s="1644"/>
      <c r="KY21" s="1644"/>
      <c r="KZ21" s="1644"/>
      <c r="LA21" s="1644"/>
      <c r="LB21" s="1644"/>
      <c r="LC21" s="1644"/>
      <c r="LD21" s="1644"/>
      <c r="LE21" s="1644"/>
      <c r="LF21" s="1644"/>
      <c r="LG21" s="1644"/>
      <c r="LH21" s="1644"/>
      <c r="LI21" s="1644"/>
      <c r="LJ21" s="1644"/>
      <c r="LK21" s="1644"/>
      <c r="LL21" s="1644"/>
      <c r="LM21" s="1644"/>
      <c r="LN21" s="1644"/>
      <c r="LO21" s="1644"/>
      <c r="LP21" s="1644"/>
      <c r="LQ21" s="1644"/>
      <c r="LR21" s="1644"/>
      <c r="LS21" s="1644"/>
      <c r="LT21" s="1644"/>
      <c r="LU21" s="1644"/>
      <c r="LV21" s="1644"/>
      <c r="LW21" s="1644"/>
      <c r="LX21" s="1644"/>
      <c r="LY21" s="1644"/>
      <c r="LZ21" s="1644"/>
      <c r="MA21" s="1644"/>
      <c r="MB21" s="1644"/>
      <c r="MC21" s="1644"/>
      <c r="MD21" s="1644"/>
      <c r="ME21" s="1644"/>
      <c r="MF21" s="1644"/>
      <c r="MG21" s="1644"/>
      <c r="MH21" s="1644"/>
      <c r="MI21" s="1644"/>
      <c r="MJ21" s="1644"/>
      <c r="MK21" s="1644"/>
      <c r="ML21" s="1644"/>
      <c r="MM21" s="1644"/>
      <c r="MN21" s="1644"/>
      <c r="MO21" s="1644"/>
      <c r="MP21" s="1644"/>
      <c r="MQ21" s="1644"/>
      <c r="MR21" s="1644"/>
      <c r="MS21" s="1644"/>
      <c r="MT21" s="1644"/>
      <c r="MU21" s="1644"/>
      <c r="MV21" s="1644"/>
      <c r="MW21" s="1644"/>
      <c r="MX21" s="1644"/>
      <c r="MY21" s="1644"/>
      <c r="MZ21" s="1644"/>
      <c r="NA21" s="1644"/>
      <c r="NB21" s="1644"/>
      <c r="NC21" s="1644"/>
      <c r="ND21" s="1644"/>
      <c r="NE21" s="1644"/>
      <c r="NF21" s="1644"/>
      <c r="NG21" s="1644"/>
      <c r="NH21" s="1644"/>
      <c r="NI21" s="1644"/>
      <c r="NJ21" s="1644"/>
      <c r="NK21" s="1644"/>
      <c r="NL21" s="1644"/>
      <c r="NM21" s="1644"/>
      <c r="NN21" s="1644"/>
      <c r="NO21" s="1644"/>
      <c r="NP21" s="1644"/>
      <c r="NQ21" s="1644"/>
      <c r="NR21" s="1644"/>
      <c r="OD21" s="514">
        <v>15</v>
      </c>
    </row>
    <row customHeight="1" ht="23.25">
      <c r="C22" s="185"/>
      <c r="D22" s="2246"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46"/>
      <c r="F22" s="2246"/>
      <c r="G22" s="2246"/>
      <c r="H22" s="2246"/>
      <c r="I22" s="2246"/>
      <c r="J22" s="685"/>
      <c r="K22" s="2257"/>
      <c r="L22" s="2257"/>
      <c r="M22" s="2257"/>
      <c r="N22" s="2257"/>
      <c r="O22" s="2257"/>
      <c r="P22" s="2257"/>
      <c r="Q22" s="2257"/>
      <c r="R22" s="2257"/>
      <c r="S22" s="2257"/>
      <c r="T22" s="2257"/>
      <c r="U22" s="2257"/>
      <c r="V22" s="2257"/>
      <c r="W22" s="2257"/>
      <c r="X22" s="2257"/>
      <c r="Y22" s="2257"/>
      <c r="Z22" s="2257"/>
      <c r="AA22" s="2257"/>
      <c r="AB22" s="2257"/>
      <c r="AC22" s="2257"/>
      <c r="AD22" s="2257"/>
      <c r="AE22" s="2257"/>
      <c r="AF22" s="2257"/>
      <c r="AG22" s="2257"/>
      <c r="AH22" s="2257"/>
      <c r="AI22" s="2257"/>
      <c r="AJ22" s="2257"/>
      <c r="AK22" s="2257"/>
      <c r="AL22" s="2257"/>
      <c r="AM22" s="2257"/>
      <c r="AN22" s="2257"/>
      <c r="AO22" s="2257"/>
      <c r="AP22" s="2257"/>
      <c r="AQ22" s="2257"/>
      <c r="AR22" s="2257"/>
      <c r="AS22" s="2257"/>
      <c r="AT22" s="2257"/>
      <c r="AU22" s="2257"/>
      <c r="AV22" s="2257"/>
      <c r="AW22" s="2257"/>
      <c r="AX22" s="2257"/>
      <c r="AY22" s="2257"/>
      <c r="AZ22" s="2257"/>
      <c r="BA22" s="2257"/>
      <c r="BB22" s="2257"/>
      <c r="BC22" s="2257"/>
      <c r="BD22" s="2257"/>
      <c r="BE22" s="2257"/>
      <c r="BF22" s="2257"/>
      <c r="BG22" s="2257"/>
      <c r="BH22" s="2257"/>
      <c r="BI22" s="2257"/>
      <c r="BJ22" s="2257"/>
      <c r="BK22" s="2257"/>
      <c r="BL22" s="2257"/>
      <c r="BM22" s="2257"/>
      <c r="BN22" s="2257"/>
      <c r="BO22" s="2257"/>
      <c r="BP22" s="2257"/>
      <c r="BQ22" s="2257"/>
      <c r="BR22" s="2257"/>
      <c r="BS22" s="2257"/>
      <c r="BT22" s="2257"/>
      <c r="BU22" s="2257"/>
      <c r="BV22" s="2257"/>
      <c r="BW22" s="2257"/>
      <c r="BX22" s="2257"/>
      <c r="BY22" s="2257"/>
      <c r="BZ22" s="2257"/>
      <c r="CA22" s="2257"/>
      <c r="CB22" s="2257"/>
      <c r="CC22" s="2257"/>
      <c r="CD22" s="2257"/>
      <c r="CE22" s="2257"/>
      <c r="CF22" s="2257"/>
      <c r="CG22" s="2257"/>
      <c r="CH22" s="2257"/>
      <c r="CI22" s="2257"/>
      <c r="CJ22" s="2257"/>
      <c r="CK22" s="2257"/>
      <c r="CL22" s="2257"/>
      <c r="CM22" s="2257"/>
      <c r="CN22" s="2257"/>
      <c r="CO22" s="2257"/>
      <c r="CP22" s="2257"/>
      <c r="CQ22" s="2257"/>
      <c r="CR22" s="2257"/>
      <c r="CS22" s="2257"/>
      <c r="CT22" s="2257"/>
      <c r="CU22" s="2257"/>
      <c r="CV22" s="2257"/>
      <c r="CW22" s="2257"/>
      <c r="CX22" s="2257"/>
      <c r="CY22" s="2257"/>
      <c r="CZ22" s="2257"/>
      <c r="DA22" s="2257"/>
      <c r="DB22" s="2257"/>
      <c r="DC22" s="2257"/>
      <c r="DD22" s="2257"/>
      <c r="DE22" s="2257"/>
      <c r="DF22" s="2257"/>
      <c r="DG22" s="2257"/>
      <c r="DH22" s="2257"/>
      <c r="DI22" s="2257"/>
      <c r="DJ22" s="2257"/>
      <c r="DK22" s="2257"/>
      <c r="DL22" s="2257"/>
      <c r="DM22" s="2257"/>
      <c r="DN22" s="2257"/>
      <c r="DO22" s="2257"/>
      <c r="DP22" s="2257"/>
      <c r="DQ22" s="2257"/>
      <c r="DR22" s="2257"/>
      <c r="DS22" s="2257"/>
      <c r="DT22" s="2257"/>
      <c r="DU22" s="2257"/>
      <c r="DV22" s="2257"/>
      <c r="DW22" s="2257"/>
      <c r="DX22" s="2257"/>
      <c r="DY22" s="2257"/>
      <c r="DZ22" s="2257"/>
      <c r="EA22" s="2257"/>
      <c r="EB22" s="2257"/>
      <c r="EC22" s="2257"/>
      <c r="ED22" s="2257"/>
      <c r="EE22" s="2257"/>
      <c r="EF22" s="2257"/>
      <c r="EG22" s="2257"/>
      <c r="EH22" s="2257"/>
      <c r="EI22" s="2257"/>
      <c r="EJ22" s="2257"/>
      <c r="EK22" s="2257"/>
      <c r="EL22" s="2257"/>
      <c r="EM22" s="2257"/>
      <c r="EN22" s="2257"/>
      <c r="EO22" s="2257"/>
      <c r="EP22" s="2257"/>
      <c r="EQ22" s="2257"/>
      <c r="ER22" s="2257"/>
      <c r="ES22" s="2257"/>
      <c r="ET22" s="2257"/>
      <c r="EU22" s="2257"/>
      <c r="EV22" s="2257"/>
      <c r="EW22" s="2257"/>
      <c r="EX22" s="2257"/>
      <c r="EY22" s="2257"/>
      <c r="EZ22" s="2257"/>
      <c r="FA22" s="2257"/>
      <c r="FB22" s="2257"/>
      <c r="FC22" s="2257"/>
      <c r="FD22" s="2257"/>
      <c r="FE22" s="2257"/>
      <c r="FF22" s="2257"/>
      <c r="FG22" s="2257"/>
      <c r="FH22" s="2257"/>
      <c r="FI22" s="2257"/>
      <c r="FJ22" s="2257"/>
      <c r="FK22" s="2257"/>
      <c r="FL22" s="2257"/>
      <c r="FM22" s="2257"/>
      <c r="FN22" s="2257"/>
      <c r="FO22" s="2257"/>
      <c r="FP22" s="2257"/>
      <c r="FQ22" s="2257"/>
      <c r="FR22" s="2257"/>
      <c r="FS22" s="2257"/>
      <c r="FT22" s="2257"/>
      <c r="FU22" s="2257"/>
      <c r="FV22" s="2257"/>
      <c r="FW22" s="2257"/>
      <c r="FX22" s="2257"/>
      <c r="FY22" s="2257"/>
      <c r="FZ22" s="2257"/>
      <c r="GA22" s="2257"/>
      <c r="GB22" s="2257"/>
      <c r="GC22" s="2257"/>
      <c r="GD22" s="2257"/>
      <c r="GE22" s="2257"/>
      <c r="GF22" s="2257"/>
      <c r="GG22" s="2257"/>
      <c r="GH22" s="2257"/>
      <c r="GI22" s="2257"/>
      <c r="GJ22" s="2257"/>
      <c r="GK22" s="2257"/>
      <c r="GL22" s="2257"/>
      <c r="GM22" s="2257"/>
      <c r="GN22" s="2257"/>
      <c r="GO22" s="2257"/>
      <c r="GP22" s="2257"/>
      <c r="GQ22" s="2257"/>
      <c r="GR22" s="2257"/>
      <c r="GS22" s="2257"/>
      <c r="GT22" s="2257"/>
      <c r="GU22" s="2257"/>
      <c r="GV22" s="2257"/>
      <c r="GW22" s="2257"/>
      <c r="GX22" s="2257"/>
      <c r="GY22" s="2257"/>
      <c r="GZ22" s="2257"/>
      <c r="HA22" s="2257"/>
      <c r="HB22" s="2257"/>
      <c r="HC22" s="2257"/>
      <c r="HD22" s="2257"/>
      <c r="HE22" s="2257"/>
      <c r="HF22" s="2257"/>
      <c r="HG22" s="2257"/>
      <c r="HH22" s="2257"/>
      <c r="HI22" s="2257"/>
      <c r="HJ22" s="2257"/>
      <c r="HK22" s="2257"/>
      <c r="HL22" s="2257"/>
      <c r="HM22" s="2257"/>
      <c r="HN22" s="2257"/>
      <c r="HO22" s="2257"/>
      <c r="HP22" s="2257"/>
      <c r="HQ22" s="2257"/>
      <c r="HR22" s="2257"/>
      <c r="HS22" s="2257"/>
      <c r="HT22" s="2257"/>
      <c r="HU22" s="2257"/>
      <c r="HV22" s="2257"/>
      <c r="HW22" s="2257"/>
      <c r="HX22" s="2257"/>
      <c r="HY22" s="2257"/>
      <c r="HZ22" s="2257"/>
      <c r="IA22" s="2257"/>
      <c r="IB22" s="2257"/>
      <c r="IC22" s="2257"/>
      <c r="ID22" s="2257"/>
      <c r="IE22" s="2257"/>
      <c r="IF22" s="2257"/>
      <c r="IG22" s="2257"/>
      <c r="IH22" s="2257"/>
      <c r="II22" s="2257"/>
      <c r="IJ22" s="2257"/>
      <c r="IK22" s="2257"/>
      <c r="IL22" s="2257"/>
      <c r="IM22" s="2257"/>
      <c r="IN22" s="2257"/>
      <c r="IO22" s="2257"/>
      <c r="IP22" s="2257"/>
      <c r="IQ22" s="2257"/>
      <c r="IR22" s="2257"/>
      <c r="IS22" s="2257"/>
      <c r="IT22" s="2257"/>
      <c r="IU22" s="2257"/>
      <c r="IV22" s="2257"/>
      <c r="IW22" s="2257"/>
      <c r="IX22" s="2257"/>
      <c r="IY22" s="2257"/>
      <c r="IZ22" s="2257"/>
      <c r="JA22" s="2257"/>
      <c r="JB22" s="2257"/>
      <c r="JC22" s="2257"/>
      <c r="JD22" s="2257"/>
      <c r="JE22" s="2257"/>
      <c r="JF22" s="2257"/>
      <c r="JG22" s="2257"/>
      <c r="JH22" s="2257"/>
      <c r="JI22" s="2257"/>
      <c r="JJ22" s="2257"/>
      <c r="JK22" s="2257"/>
      <c r="JL22" s="2257"/>
      <c r="JM22" s="2257"/>
      <c r="JN22" s="2257"/>
      <c r="JO22" s="2257"/>
      <c r="JP22" s="2257"/>
      <c r="JQ22" s="2257"/>
      <c r="JR22" s="2257"/>
      <c r="JS22" s="2257"/>
      <c r="JT22" s="2257"/>
      <c r="JU22" s="2257"/>
      <c r="JV22" s="2257"/>
      <c r="JW22" s="2257"/>
      <c r="JX22" s="2257"/>
      <c r="JY22" s="2257"/>
      <c r="JZ22" s="2257"/>
      <c r="KA22" s="2257"/>
      <c r="KB22" s="2257"/>
      <c r="KC22" s="2257"/>
      <c r="KD22" s="2257"/>
      <c r="KE22" s="2257"/>
      <c r="KF22" s="2257"/>
      <c r="KG22" s="2257"/>
      <c r="KH22" s="2257"/>
      <c r="KI22" s="2257"/>
      <c r="KJ22" s="2257"/>
      <c r="KK22" s="2257"/>
      <c r="KL22" s="2257"/>
      <c r="KM22" s="2257"/>
      <c r="KN22" s="2257"/>
      <c r="KO22" s="2257"/>
      <c r="KP22" s="2257"/>
      <c r="KQ22" s="2257"/>
      <c r="KR22" s="2257"/>
      <c r="KS22" s="2257"/>
      <c r="KT22" s="2257"/>
      <c r="KU22" s="2257"/>
      <c r="KV22" s="2257"/>
      <c r="KW22" s="2257"/>
      <c r="KX22" s="2257"/>
      <c r="KY22" s="2257"/>
      <c r="KZ22" s="2257"/>
      <c r="LA22" s="2257"/>
      <c r="LB22" s="2257"/>
      <c r="LC22" s="2257"/>
      <c r="LD22" s="2257"/>
      <c r="LE22" s="2257"/>
      <c r="LF22" s="2257"/>
      <c r="LG22" s="2257"/>
      <c r="LH22" s="2257"/>
      <c r="LI22" s="2257"/>
      <c r="LJ22" s="2257"/>
      <c r="LK22" s="2257"/>
      <c r="LL22" s="2257"/>
      <c r="LM22" s="2257"/>
      <c r="LN22" s="2257"/>
      <c r="LO22" s="2257"/>
      <c r="LP22" s="2257"/>
      <c r="LQ22" s="2257"/>
      <c r="LR22" s="2257"/>
      <c r="LS22" s="2257"/>
      <c r="LT22" s="2257"/>
      <c r="LU22" s="2257"/>
      <c r="LV22" s="2257"/>
      <c r="LW22" s="2257"/>
      <c r="LX22" s="2257"/>
      <c r="LY22" s="2257"/>
      <c r="LZ22" s="2257"/>
      <c r="MA22" s="2257"/>
      <c r="MB22" s="2257"/>
      <c r="MC22" s="2257"/>
      <c r="MD22" s="2257"/>
      <c r="ME22" s="2257"/>
      <c r="MF22" s="2257"/>
      <c r="MG22" s="2257"/>
      <c r="MH22" s="2257"/>
      <c r="MI22" s="2257"/>
      <c r="MJ22" s="2257"/>
      <c r="MK22" s="2257"/>
      <c r="ML22" s="2257"/>
      <c r="MM22" s="2257"/>
      <c r="MN22" s="2257"/>
      <c r="MO22" s="2257"/>
      <c r="MP22" s="2257"/>
      <c r="MQ22" s="2257"/>
      <c r="MR22" s="2257"/>
      <c r="MS22" s="2257"/>
      <c r="MT22" s="2257"/>
      <c r="MU22" s="2257"/>
      <c r="MV22" s="2257"/>
      <c r="MW22" s="2257"/>
      <c r="MX22" s="2257"/>
      <c r="MY22" s="2257"/>
      <c r="MZ22" s="2257"/>
      <c r="NA22" s="2257"/>
      <c r="NB22" s="2257"/>
      <c r="NC22" s="2257"/>
      <c r="ND22" s="2257"/>
      <c r="NE22" s="2257"/>
      <c r="NF22" s="2257"/>
      <c r="NG22" s="2257"/>
      <c r="NH22" s="2257"/>
      <c r="NI22" s="2257"/>
      <c r="NJ22" s="2257"/>
      <c r="NK22" s="2257"/>
      <c r="NL22" s="2257"/>
      <c r="NM22" s="2257"/>
      <c r="NN22" s="2257"/>
      <c r="NO22" s="2257"/>
      <c r="NP22" s="2257"/>
      <c r="NQ22" s="2257"/>
      <c r="NR22" s="2257"/>
      <c r="NS22" s="546"/>
      <c r="OD22" s="514">
        <v>22</v>
      </c>
    </row>
    <row customHeight="1" ht="15.75">
      <c r="C23" s="185"/>
      <c r="D23" s="2185" t="str">
        <f>IF(org=0,"Не определено",org)</f>
        <v>ООО "СамРЭК-Эксплуатация"</v>
      </c>
      <c r="E23" s="2185"/>
      <c r="F23" s="2185"/>
      <c r="G23" s="2185"/>
      <c r="H23" s="2185"/>
      <c r="I23" s="2185"/>
      <c r="J23" s="685"/>
      <c r="K23" s="2258"/>
      <c r="L23" s="2258"/>
      <c r="M23" s="2258"/>
      <c r="N23" s="2258"/>
      <c r="O23" s="2258"/>
      <c r="P23" s="2258"/>
      <c r="Q23" s="2258"/>
      <c r="R23" s="2258"/>
      <c r="S23" s="2258"/>
      <c r="T23" s="2258"/>
      <c r="U23" s="2258"/>
      <c r="V23" s="2258"/>
      <c r="W23" s="2258"/>
      <c r="X23" s="2258"/>
      <c r="Y23" s="2258"/>
      <c r="Z23" s="2258"/>
      <c r="AA23" s="2258"/>
      <c r="AB23" s="2258"/>
      <c r="AC23" s="2258"/>
      <c r="AD23" s="2258"/>
      <c r="AE23" s="2258"/>
      <c r="AF23" s="2258"/>
      <c r="AG23" s="2258"/>
      <c r="AH23" s="2258"/>
      <c r="AI23" s="2258"/>
      <c r="AJ23" s="2258"/>
      <c r="AK23" s="2258"/>
      <c r="AL23" s="2258"/>
      <c r="AM23" s="2258"/>
      <c r="AN23" s="2258"/>
      <c r="AO23" s="2258"/>
      <c r="AP23" s="2258"/>
      <c r="AQ23" s="2258"/>
      <c r="AR23" s="2258"/>
      <c r="AS23" s="2258"/>
      <c r="AT23" s="2258"/>
      <c r="AU23" s="2258"/>
      <c r="AV23" s="2258"/>
      <c r="AW23" s="2258"/>
      <c r="AX23" s="2258"/>
      <c r="AY23" s="2258"/>
      <c r="AZ23" s="2258"/>
      <c r="BA23" s="2258"/>
      <c r="BB23" s="2258"/>
      <c r="BC23" s="2258"/>
      <c r="BD23" s="2258"/>
      <c r="BE23" s="2258"/>
      <c r="BF23" s="2258"/>
      <c r="BG23" s="2258"/>
      <c r="BH23" s="2258"/>
      <c r="BI23" s="2258"/>
      <c r="BJ23" s="2258"/>
      <c r="BK23" s="2258"/>
      <c r="BL23" s="2258"/>
      <c r="BM23" s="2258"/>
      <c r="BN23" s="2258"/>
      <c r="BO23" s="2258"/>
      <c r="BP23" s="2258"/>
      <c r="BQ23" s="2258"/>
      <c r="BR23" s="2258"/>
      <c r="BS23" s="2258"/>
      <c r="BT23" s="2258"/>
      <c r="BU23" s="2258"/>
      <c r="BV23" s="2258"/>
      <c r="BW23" s="2258"/>
      <c r="BX23" s="2258"/>
      <c r="BY23" s="2258"/>
      <c r="BZ23" s="2258"/>
      <c r="CA23" s="2258"/>
      <c r="CB23" s="2258"/>
      <c r="CC23" s="2258"/>
      <c r="CD23" s="2258"/>
      <c r="CE23" s="2258"/>
      <c r="CF23" s="2258"/>
      <c r="CG23" s="2258"/>
      <c r="CH23" s="2258"/>
      <c r="CI23" s="2258"/>
      <c r="CJ23" s="2258"/>
      <c r="CK23" s="2258"/>
      <c r="CL23" s="2258"/>
      <c r="CM23" s="2258"/>
      <c r="CN23" s="2258"/>
      <c r="CO23" s="2258"/>
      <c r="CP23" s="2258"/>
      <c r="CQ23" s="2258"/>
      <c r="CR23" s="2258"/>
      <c r="CS23" s="2258"/>
      <c r="CT23" s="2258"/>
      <c r="CU23" s="2258"/>
      <c r="CV23" s="2258"/>
      <c r="CW23" s="2258"/>
      <c r="CX23" s="2258"/>
      <c r="CY23" s="2258"/>
      <c r="CZ23" s="2258"/>
      <c r="DA23" s="2258"/>
      <c r="DB23" s="2258"/>
      <c r="DC23" s="2258"/>
      <c r="DD23" s="2258"/>
      <c r="DE23" s="2258"/>
      <c r="DF23" s="2258"/>
      <c r="DG23" s="2258"/>
      <c r="DH23" s="2258"/>
      <c r="DI23" s="2258"/>
      <c r="DJ23" s="2258"/>
      <c r="DK23" s="2258"/>
      <c r="DL23" s="2258"/>
      <c r="DM23" s="2258"/>
      <c r="DN23" s="2258"/>
      <c r="DO23" s="2258"/>
      <c r="DP23" s="2258"/>
      <c r="DQ23" s="2258"/>
      <c r="DR23" s="2258"/>
      <c r="DS23" s="2258"/>
      <c r="DT23" s="2258"/>
      <c r="DU23" s="2258"/>
      <c r="DV23" s="2258"/>
      <c r="DW23" s="2258"/>
      <c r="DX23" s="2258"/>
      <c r="DY23" s="2258"/>
      <c r="DZ23" s="2258"/>
      <c r="EA23" s="2258"/>
      <c r="EB23" s="2258"/>
      <c r="EC23" s="2258"/>
      <c r="ED23" s="2258"/>
      <c r="EE23" s="2258"/>
      <c r="EF23" s="2258"/>
      <c r="EG23" s="2258"/>
      <c r="EH23" s="2258"/>
      <c r="EI23" s="2258"/>
      <c r="EJ23" s="2258"/>
      <c r="EK23" s="2258"/>
      <c r="EL23" s="2258"/>
      <c r="EM23" s="2258"/>
      <c r="EN23" s="2258"/>
      <c r="EO23" s="2258"/>
      <c r="EP23" s="2258"/>
      <c r="EQ23" s="2258"/>
      <c r="ER23" s="2258"/>
      <c r="ES23" s="2258"/>
      <c r="ET23" s="2258"/>
      <c r="EU23" s="2258"/>
      <c r="EV23" s="2258"/>
      <c r="EW23" s="2258"/>
      <c r="EX23" s="2258"/>
      <c r="EY23" s="2258"/>
      <c r="EZ23" s="2258"/>
      <c r="FA23" s="2258"/>
      <c r="FB23" s="2258"/>
      <c r="FC23" s="2258"/>
      <c r="FD23" s="2258"/>
      <c r="FE23" s="2258"/>
      <c r="FF23" s="2258"/>
      <c r="FG23" s="2258"/>
      <c r="FH23" s="2258"/>
      <c r="FI23" s="2258"/>
      <c r="FJ23" s="2258"/>
      <c r="FK23" s="2258"/>
      <c r="FL23" s="2258"/>
      <c r="FM23" s="2258"/>
      <c r="FN23" s="2258"/>
      <c r="FO23" s="2258"/>
      <c r="FP23" s="2258"/>
      <c r="FQ23" s="2258"/>
      <c r="FR23" s="2258"/>
      <c r="FS23" s="2258"/>
      <c r="FT23" s="2258"/>
      <c r="FU23" s="2258"/>
      <c r="FV23" s="2258"/>
      <c r="FW23" s="2258"/>
      <c r="FX23" s="2258"/>
      <c r="FY23" s="2258"/>
      <c r="FZ23" s="2258"/>
      <c r="GA23" s="2258"/>
      <c r="GB23" s="2258"/>
      <c r="GC23" s="2258"/>
      <c r="GD23" s="2258"/>
      <c r="GE23" s="2258"/>
      <c r="GF23" s="2258"/>
      <c r="GG23" s="2258"/>
      <c r="GH23" s="2258"/>
      <c r="GI23" s="2258"/>
      <c r="GJ23" s="2258"/>
      <c r="GK23" s="2258"/>
      <c r="GL23" s="2258"/>
      <c r="GM23" s="2258"/>
      <c r="GN23" s="2258"/>
      <c r="GO23" s="2258"/>
      <c r="GP23" s="2258"/>
      <c r="GQ23" s="2258"/>
      <c r="GR23" s="2258"/>
      <c r="GS23" s="2258"/>
      <c r="GT23" s="2258"/>
      <c r="GU23" s="2258"/>
      <c r="GV23" s="2258"/>
      <c r="GW23" s="2258"/>
      <c r="GX23" s="2258"/>
      <c r="GY23" s="2258"/>
      <c r="GZ23" s="2258"/>
      <c r="HA23" s="2258"/>
      <c r="HB23" s="2258"/>
      <c r="HC23" s="2258"/>
      <c r="HD23" s="2258"/>
      <c r="HE23" s="2258"/>
      <c r="HF23" s="2258"/>
      <c r="HG23" s="2258"/>
      <c r="HH23" s="2258"/>
      <c r="HI23" s="2258"/>
      <c r="HJ23" s="2258"/>
      <c r="HK23" s="2258"/>
      <c r="HL23" s="2258"/>
      <c r="HM23" s="2258"/>
      <c r="HN23" s="2258"/>
      <c r="HO23" s="2258"/>
      <c r="HP23" s="2258"/>
      <c r="HQ23" s="2258"/>
      <c r="HR23" s="2258"/>
      <c r="HS23" s="2258"/>
      <c r="HT23" s="2258"/>
      <c r="HU23" s="2258"/>
      <c r="HV23" s="2258"/>
      <c r="HW23" s="2258"/>
      <c r="HX23" s="2258"/>
      <c r="HY23" s="2258"/>
      <c r="HZ23" s="2258"/>
      <c r="IA23" s="2258"/>
      <c r="IB23" s="2258"/>
      <c r="IC23" s="2258"/>
      <c r="ID23" s="2258"/>
      <c r="IE23" s="2258"/>
      <c r="IF23" s="2258"/>
      <c r="IG23" s="2258"/>
      <c r="IH23" s="2258"/>
      <c r="II23" s="2258"/>
      <c r="IJ23" s="2258"/>
      <c r="IK23" s="2258"/>
      <c r="IL23" s="2258"/>
      <c r="IM23" s="2258"/>
      <c r="IN23" s="2258"/>
      <c r="IO23" s="2258"/>
      <c r="IP23" s="2258"/>
      <c r="IQ23" s="2258"/>
      <c r="IR23" s="2258"/>
      <c r="IS23" s="2258"/>
      <c r="IT23" s="2258"/>
      <c r="IU23" s="2258"/>
      <c r="IV23" s="2258"/>
      <c r="IW23" s="2258"/>
      <c r="IX23" s="2258"/>
      <c r="IY23" s="2258"/>
      <c r="IZ23" s="2258"/>
      <c r="JA23" s="2258"/>
      <c r="JB23" s="2258"/>
      <c r="JC23" s="2258"/>
      <c r="JD23" s="2258"/>
      <c r="JE23" s="2258"/>
      <c r="JF23" s="2258"/>
      <c r="JG23" s="2258"/>
      <c r="JH23" s="2258"/>
      <c r="JI23" s="2258"/>
      <c r="JJ23" s="2258"/>
      <c r="JK23" s="2258"/>
      <c r="JL23" s="2258"/>
      <c r="JM23" s="2258"/>
      <c r="JN23" s="2258"/>
      <c r="JO23" s="2258"/>
      <c r="JP23" s="2258"/>
      <c r="JQ23" s="2258"/>
      <c r="JR23" s="2258"/>
      <c r="JS23" s="2258"/>
      <c r="JT23" s="2258"/>
      <c r="JU23" s="2258"/>
      <c r="JV23" s="2258"/>
      <c r="JW23" s="2258"/>
      <c r="JX23" s="2258"/>
      <c r="JY23" s="2258"/>
      <c r="JZ23" s="2258"/>
      <c r="KA23" s="2258"/>
      <c r="KB23" s="2258"/>
      <c r="KC23" s="2258"/>
      <c r="KD23" s="2258"/>
      <c r="KE23" s="2258"/>
      <c r="KF23" s="2258"/>
      <c r="KG23" s="2258"/>
      <c r="KH23" s="2258"/>
      <c r="KI23" s="2258"/>
      <c r="KJ23" s="2258"/>
      <c r="KK23" s="2258"/>
      <c r="KL23" s="2258"/>
      <c r="KM23" s="2258"/>
      <c r="KN23" s="2258"/>
      <c r="KO23" s="2258"/>
      <c r="KP23" s="2258"/>
      <c r="KQ23" s="2258"/>
      <c r="KR23" s="2258"/>
      <c r="KS23" s="2258"/>
      <c r="KT23" s="2258"/>
      <c r="KU23" s="2258"/>
      <c r="KV23" s="2258"/>
      <c r="KW23" s="2258"/>
      <c r="KX23" s="2258"/>
      <c r="KY23" s="2258"/>
      <c r="KZ23" s="2258"/>
      <c r="LA23" s="2258"/>
      <c r="LB23" s="2258"/>
      <c r="LC23" s="2258"/>
      <c r="LD23" s="2258"/>
      <c r="LE23" s="2258"/>
      <c r="LF23" s="2258"/>
      <c r="LG23" s="2258"/>
      <c r="LH23" s="2258"/>
      <c r="LI23" s="2258"/>
      <c r="LJ23" s="2258"/>
      <c r="LK23" s="2258"/>
      <c r="LL23" s="2258"/>
      <c r="LM23" s="2258"/>
      <c r="LN23" s="2258"/>
      <c r="LO23" s="2258"/>
      <c r="LP23" s="2258"/>
      <c r="LQ23" s="2258"/>
      <c r="LR23" s="2258"/>
      <c r="LS23" s="2258"/>
      <c r="LT23" s="2258"/>
      <c r="LU23" s="2258"/>
      <c r="LV23" s="2258"/>
      <c r="LW23" s="2258"/>
      <c r="LX23" s="2258"/>
      <c r="LY23" s="2258"/>
      <c r="LZ23" s="2258"/>
      <c r="MA23" s="2258"/>
      <c r="MB23" s="2258"/>
      <c r="MC23" s="2258"/>
      <c r="MD23" s="2258"/>
      <c r="ME23" s="2258"/>
      <c r="MF23" s="2258"/>
      <c r="MG23" s="2258"/>
      <c r="MH23" s="2258"/>
      <c r="MI23" s="2258"/>
      <c r="MJ23" s="2258"/>
      <c r="MK23" s="2258"/>
      <c r="ML23" s="2258"/>
      <c r="MM23" s="2258"/>
      <c r="MN23" s="2258"/>
      <c r="MO23" s="2258"/>
      <c r="MP23" s="2258"/>
      <c r="MQ23" s="2258"/>
      <c r="MR23" s="2258"/>
      <c r="MS23" s="2258"/>
      <c r="MT23" s="2258"/>
      <c r="MU23" s="2258"/>
      <c r="MV23" s="2258"/>
      <c r="MW23" s="2258"/>
      <c r="MX23" s="2258"/>
      <c r="MY23" s="2258"/>
      <c r="MZ23" s="2258"/>
      <c r="NA23" s="2258"/>
      <c r="NB23" s="2258"/>
      <c r="NC23" s="2258"/>
      <c r="ND23" s="2258"/>
      <c r="NE23" s="2258"/>
      <c r="NF23" s="2258"/>
      <c r="NG23" s="2258"/>
      <c r="NH23" s="2258"/>
      <c r="NI23" s="2258"/>
      <c r="NJ23" s="2258"/>
      <c r="NK23" s="2258"/>
      <c r="NL23" s="2258"/>
      <c r="NM23" s="2258"/>
      <c r="NN23" s="2258"/>
      <c r="NO23" s="2258"/>
      <c r="NP23" s="2258"/>
      <c r="NQ23" s="2258"/>
      <c r="NR23" s="2258"/>
      <c r="NS23" s="546"/>
      <c r="OD23" s="514">
        <v>15</v>
      </c>
    </row>
    <row customHeight="1" ht="15.75">
      <c r="C24" s="185"/>
      <c r="D24" s="518"/>
      <c r="E24" s="518"/>
      <c r="F24" s="518"/>
      <c r="G24" s="546">
        <v>22</v>
      </c>
      <c r="H24" s="761"/>
      <c r="I24" s="546">
        <v>22</v>
      </c>
      <c r="J24" s="761"/>
      <c r="K24" s="1375" t="s">
        <v>22</v>
      </c>
      <c r="L24" s="761"/>
      <c r="M24" s="1375" t="s">
        <v>22</v>
      </c>
      <c r="N24" s="761"/>
      <c r="O24" s="1375" t="s">
        <v>22</v>
      </c>
      <c r="P24" s="761"/>
      <c r="Q24" s="1375" t="s">
        <v>22</v>
      </c>
      <c r="R24" s="761"/>
      <c r="S24" s="1375" t="s">
        <v>22</v>
      </c>
      <c r="T24" s="761"/>
      <c r="U24" s="1375" t="s">
        <v>22</v>
      </c>
      <c r="V24" s="761"/>
      <c r="W24" s="1375" t="s">
        <v>22</v>
      </c>
      <c r="X24" s="761"/>
      <c r="Y24" s="1375" t="s">
        <v>22</v>
      </c>
      <c r="Z24" s="761"/>
      <c r="AA24" s="1375" t="s">
        <v>22</v>
      </c>
      <c r="AB24" s="761"/>
      <c r="AC24" s="1375" t="s">
        <v>22</v>
      </c>
      <c r="AD24" s="761"/>
      <c r="AE24" s="1375" t="s">
        <v>22</v>
      </c>
      <c r="AF24" s="761"/>
      <c r="AG24" s="1375" t="s">
        <v>22</v>
      </c>
      <c r="AH24" s="761"/>
      <c r="AI24" s="1375" t="s">
        <v>22</v>
      </c>
      <c r="AJ24" s="761"/>
      <c r="AK24" s="1375" t="s">
        <v>22</v>
      </c>
      <c r="AL24" s="761"/>
      <c r="AM24" s="1375" t="s">
        <v>22</v>
      </c>
      <c r="AN24" s="761"/>
      <c r="AO24" s="1375" t="s">
        <v>22</v>
      </c>
      <c r="AP24" s="761"/>
      <c r="AQ24" s="1375" t="s">
        <v>22</v>
      </c>
      <c r="AR24" s="761"/>
      <c r="AS24" s="1375" t="s">
        <v>22</v>
      </c>
      <c r="AT24" s="761"/>
      <c r="AU24" s="1375" t="s">
        <v>22</v>
      </c>
      <c r="AV24" s="761"/>
      <c r="AW24" s="1375" t="s">
        <v>22</v>
      </c>
      <c r="AX24" s="761"/>
      <c r="AY24" s="1375" t="s">
        <v>22</v>
      </c>
      <c r="AZ24" s="761"/>
      <c r="BA24" s="1375" t="s">
        <v>22</v>
      </c>
      <c r="BB24" s="761"/>
      <c r="BC24" s="1375" t="s">
        <v>22</v>
      </c>
      <c r="BD24" s="761"/>
      <c r="BE24" s="1375" t="s">
        <v>22</v>
      </c>
      <c r="BF24" s="761"/>
      <c r="BG24" s="1375" t="s">
        <v>22</v>
      </c>
      <c r="BH24" s="761"/>
      <c r="BI24" s="1375" t="s">
        <v>22</v>
      </c>
      <c r="BJ24" s="761"/>
      <c r="BK24" s="1375" t="s">
        <v>22</v>
      </c>
      <c r="BL24" s="761"/>
      <c r="BM24" s="1375" t="s">
        <v>22</v>
      </c>
      <c r="BN24" s="761"/>
      <c r="BO24" s="1375" t="s">
        <v>22</v>
      </c>
      <c r="BP24" s="761"/>
      <c r="BQ24" s="1375" t="s">
        <v>22</v>
      </c>
      <c r="BR24" s="761"/>
      <c r="BS24" s="1375" t="s">
        <v>22</v>
      </c>
      <c r="BT24" s="761"/>
      <c r="BU24" s="1375" t="s">
        <v>22</v>
      </c>
      <c r="BV24" s="761"/>
      <c r="BW24" s="1375" t="s">
        <v>22</v>
      </c>
      <c r="BX24" s="761"/>
      <c r="BY24" s="1375" t="s">
        <v>22</v>
      </c>
      <c r="BZ24" s="761"/>
      <c r="CA24" s="1375" t="s">
        <v>22</v>
      </c>
      <c r="CB24" s="761"/>
      <c r="CC24" s="1375" t="s">
        <v>22</v>
      </c>
      <c r="CD24" s="761"/>
      <c r="CE24" s="1375" t="s">
        <v>22</v>
      </c>
      <c r="CF24" s="761"/>
      <c r="CG24" s="1375" t="s">
        <v>22</v>
      </c>
      <c r="CH24" s="761"/>
      <c r="CI24" s="1375" t="s">
        <v>22</v>
      </c>
      <c r="CJ24" s="761"/>
      <c r="CK24" s="1375" t="s">
        <v>22</v>
      </c>
      <c r="CL24" s="761"/>
      <c r="CM24" s="1375" t="s">
        <v>22</v>
      </c>
      <c r="CN24" s="761"/>
      <c r="CO24" s="1375" t="s">
        <v>22</v>
      </c>
      <c r="CP24" s="761"/>
      <c r="CQ24" s="1375" t="s">
        <v>22</v>
      </c>
      <c r="CR24" s="761"/>
      <c r="CS24" s="1375" t="s">
        <v>22</v>
      </c>
      <c r="CT24" s="761"/>
      <c r="CU24" s="1375" t="s">
        <v>22</v>
      </c>
      <c r="CV24" s="761"/>
      <c r="CW24" s="1375" t="s">
        <v>22</v>
      </c>
      <c r="CX24" s="761"/>
      <c r="CY24" s="1375" t="s">
        <v>22</v>
      </c>
      <c r="CZ24" s="761"/>
      <c r="DA24" s="1375" t="s">
        <v>22</v>
      </c>
      <c r="DB24" s="761"/>
      <c r="DC24" s="1375" t="s">
        <v>22</v>
      </c>
      <c r="DD24" s="761"/>
      <c r="DE24" s="1375" t="s">
        <v>22</v>
      </c>
      <c r="DF24" s="761"/>
      <c r="DG24" s="1375" t="s">
        <v>22</v>
      </c>
      <c r="DH24" s="761"/>
      <c r="DI24" s="1375" t="s">
        <v>22</v>
      </c>
      <c r="DJ24" s="761"/>
      <c r="DK24" s="1375" t="s">
        <v>22</v>
      </c>
      <c r="DL24" s="761"/>
      <c r="DM24" s="1375" t="s">
        <v>22</v>
      </c>
      <c r="DN24" s="761"/>
      <c r="DO24" s="1375" t="s">
        <v>22</v>
      </c>
      <c r="DP24" s="761"/>
      <c r="DQ24" s="1375" t="s">
        <v>22</v>
      </c>
      <c r="DR24" s="761"/>
      <c r="DS24" s="1375" t="s">
        <v>22</v>
      </c>
      <c r="DT24" s="761"/>
      <c r="DU24" s="1375" t="s">
        <v>22</v>
      </c>
      <c r="DV24" s="761"/>
      <c r="DW24" s="1375" t="s">
        <v>22</v>
      </c>
      <c r="DX24" s="761"/>
      <c r="DY24" s="1375" t="s">
        <v>22</v>
      </c>
      <c r="DZ24" s="761"/>
      <c r="EA24" s="1375" t="s">
        <v>22</v>
      </c>
      <c r="EB24" s="761"/>
      <c r="EC24" s="1375" t="s">
        <v>22</v>
      </c>
      <c r="ED24" s="761"/>
      <c r="EE24" s="1375" t="s">
        <v>22</v>
      </c>
      <c r="EF24" s="761"/>
      <c r="EG24" s="1375" t="s">
        <v>22</v>
      </c>
      <c r="EH24" s="761"/>
      <c r="EI24" s="1375" t="s">
        <v>22</v>
      </c>
      <c r="EJ24" s="761"/>
      <c r="EK24" s="1375" t="s">
        <v>22</v>
      </c>
      <c r="EL24" s="761"/>
      <c r="EM24" s="1375" t="s">
        <v>22</v>
      </c>
      <c r="EN24" s="761"/>
      <c r="EO24" s="1375" t="s">
        <v>22</v>
      </c>
      <c r="EP24" s="761"/>
      <c r="EQ24" s="1375" t="s">
        <v>22</v>
      </c>
      <c r="ER24" s="761"/>
      <c r="ES24" s="1375" t="s">
        <v>22</v>
      </c>
      <c r="ET24" s="761"/>
      <c r="EU24" s="1375" t="s">
        <v>22</v>
      </c>
      <c r="EV24" s="761"/>
      <c r="EW24" s="1375" t="s">
        <v>22</v>
      </c>
      <c r="EX24" s="761"/>
      <c r="EY24" s="1375" t="s">
        <v>22</v>
      </c>
      <c r="EZ24" s="761"/>
      <c r="FA24" s="1375" t="s">
        <v>22</v>
      </c>
      <c r="FB24" s="761"/>
      <c r="FC24" s="1375" t="s">
        <v>22</v>
      </c>
      <c r="FD24" s="761"/>
      <c r="FE24" s="1375" t="s">
        <v>22</v>
      </c>
      <c r="FF24" s="761"/>
      <c r="FG24" s="1375" t="s">
        <v>22</v>
      </c>
      <c r="FH24" s="761"/>
      <c r="FI24" s="1375" t="s">
        <v>22</v>
      </c>
      <c r="FJ24" s="761"/>
      <c r="FK24" s="1375" t="s">
        <v>22</v>
      </c>
      <c r="FL24" s="761"/>
      <c r="FM24" s="1375" t="s">
        <v>22</v>
      </c>
      <c r="FN24" s="761"/>
      <c r="FO24" s="1375" t="s">
        <v>22</v>
      </c>
      <c r="FP24" s="761"/>
      <c r="FQ24" s="1375" t="s">
        <v>22</v>
      </c>
      <c r="FR24" s="761"/>
      <c r="FS24" s="1375" t="s">
        <v>22</v>
      </c>
      <c r="FT24" s="761"/>
      <c r="FU24" s="1375" t="s">
        <v>22</v>
      </c>
      <c r="FV24" s="761"/>
      <c r="FW24" s="1375" t="s">
        <v>22</v>
      </c>
      <c r="FX24" s="761"/>
      <c r="FY24" s="1375" t="s">
        <v>22</v>
      </c>
      <c r="FZ24" s="761"/>
      <c r="GA24" s="1375" t="s">
        <v>22</v>
      </c>
      <c r="GB24" s="761"/>
      <c r="GC24" s="1375" t="s">
        <v>22</v>
      </c>
      <c r="GD24" s="761"/>
      <c r="GE24" s="1375" t="s">
        <v>22</v>
      </c>
      <c r="GF24" s="761"/>
      <c r="GG24" s="1375" t="s">
        <v>22</v>
      </c>
      <c r="GH24" s="761"/>
      <c r="GI24" s="1375" t="s">
        <v>22</v>
      </c>
      <c r="GJ24" s="761"/>
      <c r="GK24" s="1375" t="s">
        <v>22</v>
      </c>
      <c r="GL24" s="761"/>
      <c r="GM24" s="1375" t="s">
        <v>22</v>
      </c>
      <c r="GN24" s="761"/>
      <c r="GO24" s="1375" t="s">
        <v>22</v>
      </c>
      <c r="GP24" s="761"/>
      <c r="GQ24" s="1375" t="s">
        <v>22</v>
      </c>
      <c r="GR24" s="761"/>
      <c r="GS24" s="1375" t="s">
        <v>22</v>
      </c>
      <c r="GT24" s="761"/>
      <c r="GU24" s="1375" t="s">
        <v>22</v>
      </c>
      <c r="GV24" s="761"/>
      <c r="GW24" s="1375" t="s">
        <v>22</v>
      </c>
      <c r="GX24" s="761"/>
      <c r="GY24" s="1375" t="s">
        <v>22</v>
      </c>
      <c r="GZ24" s="761"/>
      <c r="HA24" s="1375" t="s">
        <v>22</v>
      </c>
      <c r="HB24" s="761"/>
      <c r="HC24" s="1375" t="s">
        <v>22</v>
      </c>
      <c r="HD24" s="761"/>
      <c r="HE24" s="1375" t="s">
        <v>22</v>
      </c>
      <c r="HF24" s="761"/>
      <c r="HG24" s="1375" t="s">
        <v>22</v>
      </c>
      <c r="HH24" s="761"/>
      <c r="HI24" s="1375" t="s">
        <v>22</v>
      </c>
      <c r="HJ24" s="761"/>
      <c r="HK24" s="1375" t="s">
        <v>22</v>
      </c>
      <c r="HL24" s="761"/>
      <c r="HM24" s="1375" t="s">
        <v>22</v>
      </c>
      <c r="HN24" s="761"/>
      <c r="HO24" s="1375" t="s">
        <v>22</v>
      </c>
      <c r="HP24" s="761"/>
      <c r="HQ24" s="1375" t="s">
        <v>22</v>
      </c>
      <c r="HR24" s="761"/>
      <c r="HS24" s="1375" t="s">
        <v>22</v>
      </c>
      <c r="HT24" s="761"/>
      <c r="HU24" s="1375" t="s">
        <v>22</v>
      </c>
      <c r="HV24" s="761"/>
      <c r="HW24" s="1375" t="s">
        <v>22</v>
      </c>
      <c r="HX24" s="761"/>
      <c r="HY24" s="1375" t="s">
        <v>22</v>
      </c>
      <c r="HZ24" s="761"/>
      <c r="IA24" s="1375" t="s">
        <v>22</v>
      </c>
      <c r="IB24" s="761"/>
      <c r="IC24" s="1375" t="s">
        <v>22</v>
      </c>
      <c r="ID24" s="761"/>
      <c r="IE24" s="1375" t="s">
        <v>22</v>
      </c>
      <c r="IF24" s="761"/>
      <c r="IG24" s="1375" t="s">
        <v>22</v>
      </c>
      <c r="IH24" s="761"/>
      <c r="II24" s="1375" t="s">
        <v>22</v>
      </c>
      <c r="IJ24" s="761"/>
      <c r="IK24" s="1375" t="s">
        <v>22</v>
      </c>
      <c r="IL24" s="761"/>
      <c r="IM24" s="1375" t="s">
        <v>22</v>
      </c>
      <c r="IN24" s="761"/>
      <c r="IO24" s="1375" t="s">
        <v>22</v>
      </c>
      <c r="IP24" s="761"/>
      <c r="IQ24" s="1375" t="s">
        <v>22</v>
      </c>
      <c r="IR24" s="761"/>
      <c r="IS24" s="1375" t="s">
        <v>22</v>
      </c>
      <c r="IT24" s="761"/>
      <c r="IU24" s="1375" t="s">
        <v>22</v>
      </c>
      <c r="IV24" s="761"/>
      <c r="IW24" s="1375" t="s">
        <v>22</v>
      </c>
      <c r="IX24" s="761"/>
      <c r="IY24" s="1375" t="s">
        <v>22</v>
      </c>
      <c r="IZ24" s="761"/>
      <c r="JA24" s="1375" t="s">
        <v>22</v>
      </c>
      <c r="JB24" s="761"/>
      <c r="JC24" s="1375" t="s">
        <v>22</v>
      </c>
      <c r="JD24" s="761"/>
      <c r="JE24" s="1375" t="s">
        <v>22</v>
      </c>
      <c r="JF24" s="761"/>
      <c r="JG24" s="1375" t="s">
        <v>22</v>
      </c>
      <c r="JH24" s="761"/>
      <c r="JI24" s="1375" t="s">
        <v>22</v>
      </c>
      <c r="JJ24" s="761"/>
      <c r="JK24" s="1375" t="s">
        <v>22</v>
      </c>
      <c r="JL24" s="761"/>
      <c r="JM24" s="1375" t="s">
        <v>22</v>
      </c>
      <c r="JN24" s="761"/>
      <c r="JO24" s="1375" t="s">
        <v>22</v>
      </c>
      <c r="JP24" s="761"/>
      <c r="JQ24" s="1375" t="s">
        <v>22</v>
      </c>
      <c r="JR24" s="761"/>
      <c r="JS24" s="1375" t="s">
        <v>22</v>
      </c>
      <c r="JT24" s="761"/>
      <c r="JU24" s="1375" t="s">
        <v>22</v>
      </c>
      <c r="JV24" s="761"/>
      <c r="JW24" s="1375" t="s">
        <v>22</v>
      </c>
      <c r="JX24" s="761"/>
      <c r="JY24" s="1375" t="s">
        <v>22</v>
      </c>
      <c r="JZ24" s="761"/>
      <c r="KA24" s="1375" t="s">
        <v>22</v>
      </c>
      <c r="KB24" s="761"/>
      <c r="KC24" s="1375" t="s">
        <v>22</v>
      </c>
      <c r="KD24" s="761"/>
      <c r="KE24" s="1375" t="s">
        <v>22</v>
      </c>
      <c r="KF24" s="761"/>
      <c r="KG24" s="1375" t="s">
        <v>22</v>
      </c>
      <c r="KH24" s="761"/>
      <c r="KI24" s="1375" t="s">
        <v>22</v>
      </c>
      <c r="KJ24" s="761"/>
      <c r="KK24" s="1375" t="s">
        <v>22</v>
      </c>
      <c r="KL24" s="761"/>
      <c r="KM24" s="1375" t="s">
        <v>22</v>
      </c>
      <c r="KN24" s="761"/>
      <c r="KO24" s="1375" t="s">
        <v>22</v>
      </c>
      <c r="KP24" s="761"/>
      <c r="KQ24" s="1375" t="s">
        <v>22</v>
      </c>
      <c r="KR24" s="761"/>
      <c r="KS24" s="1375" t="s">
        <v>22</v>
      </c>
      <c r="KT24" s="761"/>
      <c r="KU24" s="1375" t="s">
        <v>22</v>
      </c>
      <c r="KV24" s="761"/>
      <c r="KW24" s="1375" t="s">
        <v>22</v>
      </c>
      <c r="KX24" s="761"/>
      <c r="KY24" s="1375" t="s">
        <v>22</v>
      </c>
      <c r="KZ24" s="761"/>
      <c r="LA24" s="1375" t="s">
        <v>22</v>
      </c>
      <c r="LB24" s="761"/>
      <c r="LC24" s="1375" t="s">
        <v>22</v>
      </c>
      <c r="LD24" s="761"/>
      <c r="LE24" s="1375" t="s">
        <v>22</v>
      </c>
      <c r="LF24" s="761"/>
      <c r="LG24" s="1375" t="s">
        <v>22</v>
      </c>
      <c r="LH24" s="761"/>
      <c r="LI24" s="1375" t="s">
        <v>22</v>
      </c>
      <c r="LJ24" s="761"/>
      <c r="LK24" s="1375" t="s">
        <v>22</v>
      </c>
      <c r="LL24" s="761"/>
      <c r="LM24" s="1375" t="s">
        <v>22</v>
      </c>
      <c r="LN24" s="761"/>
      <c r="LO24" s="1375" t="s">
        <v>22</v>
      </c>
      <c r="LP24" s="761"/>
      <c r="LQ24" s="1375" t="s">
        <v>22</v>
      </c>
      <c r="LR24" s="761"/>
      <c r="LS24" s="1375" t="s">
        <v>22</v>
      </c>
      <c r="LT24" s="761"/>
      <c r="LU24" s="1375" t="s">
        <v>22</v>
      </c>
      <c r="LV24" s="761"/>
      <c r="LW24" s="1375" t="s">
        <v>22</v>
      </c>
      <c r="LX24" s="761"/>
      <c r="LY24" s="1375" t="s">
        <v>22</v>
      </c>
      <c r="LZ24" s="761"/>
      <c r="MA24" s="1375" t="s">
        <v>22</v>
      </c>
      <c r="MB24" s="761"/>
      <c r="MC24" s="1375" t="s">
        <v>22</v>
      </c>
      <c r="MD24" s="761"/>
      <c r="ME24" s="1375" t="s">
        <v>22</v>
      </c>
      <c r="MF24" s="761"/>
      <c r="MG24" s="1375" t="s">
        <v>22</v>
      </c>
      <c r="MH24" s="761"/>
      <c r="MI24" s="1375" t="s">
        <v>22</v>
      </c>
      <c r="MJ24" s="761"/>
      <c r="MK24" s="1375" t="s">
        <v>22</v>
      </c>
      <c r="ML24" s="761"/>
      <c r="MM24" s="1375" t="s">
        <v>22</v>
      </c>
      <c r="MN24" s="761"/>
      <c r="MO24" s="1375" t="s">
        <v>22</v>
      </c>
      <c r="MP24" s="761"/>
      <c r="MQ24" s="1375" t="s">
        <v>22</v>
      </c>
      <c r="MR24" s="761"/>
      <c r="MS24" s="1375" t="s">
        <v>22</v>
      </c>
      <c r="MT24" s="761"/>
      <c r="MU24" s="1375" t="s">
        <v>22</v>
      </c>
      <c r="MV24" s="761"/>
      <c r="MW24" s="1375" t="s">
        <v>22</v>
      </c>
      <c r="MX24" s="761"/>
      <c r="MY24" s="1375" t="s">
        <v>22</v>
      </c>
      <c r="MZ24" s="761"/>
      <c r="NA24" s="1375" t="s">
        <v>22</v>
      </c>
      <c r="NB24" s="761"/>
      <c r="NC24" s="1375" t="s">
        <v>22</v>
      </c>
      <c r="ND24" s="761"/>
      <c r="NE24" s="1375" t="s">
        <v>22</v>
      </c>
      <c r="NF24" s="761"/>
      <c r="NG24" s="1375" t="s">
        <v>22</v>
      </c>
      <c r="NH24" s="761"/>
      <c r="NI24" s="1375" t="s">
        <v>22</v>
      </c>
      <c r="NJ24" s="761"/>
      <c r="NK24" s="1375" t="s">
        <v>22</v>
      </c>
      <c r="NL24" s="761"/>
      <c r="NM24" s="1375" t="s">
        <v>22</v>
      </c>
      <c r="NN24" s="761"/>
      <c r="NO24" s="1375" t="s">
        <v>22</v>
      </c>
      <c r="NP24" s="761"/>
      <c r="NQ24" s="1375" t="s">
        <v>22</v>
      </c>
      <c r="NR24" s="761"/>
      <c r="OD24" s="514">
        <v>15</v>
      </c>
    </row>
    <row s="1644" customFormat="1" customHeight="1" ht="1.05">
      <c r="A25" s="768"/>
      <c r="C25" s="185"/>
      <c r="D25" s="518"/>
      <c r="E25" s="518"/>
      <c r="F25" s="518"/>
      <c r="G25" s="546"/>
      <c r="H25" s="761"/>
      <c r="I25" s="546" t="s">
        <v>206</v>
      </c>
      <c r="J25" s="761"/>
      <c r="K25" s="1375" t="s">
        <v>210</v>
      </c>
      <c r="L25" s="761"/>
      <c r="M25" s="1375" t="s">
        <v>212</v>
      </c>
      <c r="N25" s="761"/>
      <c r="O25" s="1375" t="s">
        <v>214</v>
      </c>
      <c r="P25" s="761"/>
      <c r="Q25" s="1375" t="s">
        <v>216</v>
      </c>
      <c r="R25" s="761"/>
      <c r="S25" s="1375" t="s">
        <v>218</v>
      </c>
      <c r="T25" s="761"/>
      <c r="U25" s="1375" t="s">
        <v>220</v>
      </c>
      <c r="V25" s="761"/>
      <c r="W25" s="1375" t="s">
        <v>222</v>
      </c>
      <c r="X25" s="761"/>
      <c r="Y25" s="1375" t="s">
        <v>224</v>
      </c>
      <c r="Z25" s="761"/>
      <c r="AA25" s="1375" t="s">
        <v>226</v>
      </c>
      <c r="AB25" s="761"/>
      <c r="AC25" s="1375" t="s">
        <v>228</v>
      </c>
      <c r="AD25" s="761"/>
      <c r="AE25" s="1375" t="s">
        <v>230</v>
      </c>
      <c r="AF25" s="761"/>
      <c r="AG25" s="1375" t="s">
        <v>232</v>
      </c>
      <c r="AH25" s="761"/>
      <c r="AI25" s="1375" t="s">
        <v>234</v>
      </c>
      <c r="AJ25" s="761"/>
      <c r="AK25" s="1375" t="s">
        <v>237</v>
      </c>
      <c r="AL25" s="761"/>
      <c r="AM25" s="1375" t="s">
        <v>239</v>
      </c>
      <c r="AN25" s="761"/>
      <c r="AO25" s="1375" t="s">
        <v>241</v>
      </c>
      <c r="AP25" s="761"/>
      <c r="AQ25" s="1375" t="s">
        <v>243</v>
      </c>
      <c r="AR25" s="761"/>
      <c r="AS25" s="1375" t="s">
        <v>245</v>
      </c>
      <c r="AT25" s="761"/>
      <c r="AU25" s="1375" t="s">
        <v>247</v>
      </c>
      <c r="AV25" s="761"/>
      <c r="AW25" s="1375" t="s">
        <v>249</v>
      </c>
      <c r="AX25" s="761"/>
      <c r="AY25" s="1375" t="s">
        <v>251</v>
      </c>
      <c r="AZ25" s="761"/>
      <c r="BA25" s="1375" t="s">
        <v>253</v>
      </c>
      <c r="BB25" s="761"/>
      <c r="BC25" s="1375" t="s">
        <v>255</v>
      </c>
      <c r="BD25" s="761"/>
      <c r="BE25" s="1375" t="s">
        <v>257</v>
      </c>
      <c r="BF25" s="761"/>
      <c r="BG25" s="1375" t="s">
        <v>259</v>
      </c>
      <c r="BH25" s="761"/>
      <c r="BI25" s="1375" t="s">
        <v>261</v>
      </c>
      <c r="BJ25" s="761"/>
      <c r="BK25" s="1375" t="s">
        <v>263</v>
      </c>
      <c r="BL25" s="761"/>
      <c r="BM25" s="1375" t="s">
        <v>265</v>
      </c>
      <c r="BN25" s="761"/>
      <c r="BO25" s="1375" t="s">
        <v>267</v>
      </c>
      <c r="BP25" s="761"/>
      <c r="BQ25" s="1375" t="s">
        <v>269</v>
      </c>
      <c r="BR25" s="761"/>
      <c r="BS25" s="1375" t="s">
        <v>271</v>
      </c>
      <c r="BT25" s="761"/>
      <c r="BU25" s="1375" t="s">
        <v>273</v>
      </c>
      <c r="BV25" s="761"/>
      <c r="BW25" s="1375" t="s">
        <v>275</v>
      </c>
      <c r="BX25" s="761"/>
      <c r="BY25" s="1375" t="s">
        <v>277</v>
      </c>
      <c r="BZ25" s="761"/>
      <c r="CA25" s="1375" t="s">
        <v>279</v>
      </c>
      <c r="CB25" s="761"/>
      <c r="CC25" s="1375" t="s">
        <v>281</v>
      </c>
      <c r="CD25" s="761"/>
      <c r="CE25" s="1375" t="s">
        <v>283</v>
      </c>
      <c r="CF25" s="761"/>
      <c r="CG25" s="1375" t="s">
        <v>285</v>
      </c>
      <c r="CH25" s="761"/>
      <c r="CI25" s="1375" t="s">
        <v>287</v>
      </c>
      <c r="CJ25" s="761"/>
      <c r="CK25" s="1375" t="s">
        <v>289</v>
      </c>
      <c r="CL25" s="761"/>
      <c r="CM25" s="1375" t="s">
        <v>291</v>
      </c>
      <c r="CN25" s="761"/>
      <c r="CO25" s="1375" t="s">
        <v>390</v>
      </c>
      <c r="CP25" s="761"/>
      <c r="CQ25" s="1375" t="s">
        <v>293</v>
      </c>
      <c r="CR25" s="761"/>
      <c r="CS25" s="1375" t="s">
        <v>295</v>
      </c>
      <c r="CT25" s="761"/>
      <c r="CU25" s="1375" t="s">
        <v>297</v>
      </c>
      <c r="CV25" s="761"/>
      <c r="CW25" s="1375" t="s">
        <v>299</v>
      </c>
      <c r="CX25" s="761"/>
      <c r="CY25" s="1375" t="s">
        <v>301</v>
      </c>
      <c r="CZ25" s="761"/>
      <c r="DA25" s="1375" t="s">
        <v>303</v>
      </c>
      <c r="DB25" s="761"/>
      <c r="DC25" s="1375" t="s">
        <v>305</v>
      </c>
      <c r="DD25" s="761"/>
      <c r="DE25" s="1375" t="s">
        <v>307</v>
      </c>
      <c r="DF25" s="761"/>
      <c r="DG25" s="1375" t="s">
        <v>309</v>
      </c>
      <c r="DH25" s="761"/>
      <c r="DI25" s="1375" t="s">
        <v>311</v>
      </c>
      <c r="DJ25" s="761"/>
      <c r="DK25" s="1375" t="s">
        <v>313</v>
      </c>
      <c r="DL25" s="761"/>
      <c r="DM25" s="1375" t="s">
        <v>315</v>
      </c>
      <c r="DN25" s="761"/>
      <c r="DO25" s="1375" t="s">
        <v>317</v>
      </c>
      <c r="DP25" s="761"/>
      <c r="DQ25" s="1375" t="s">
        <v>319</v>
      </c>
      <c r="DR25" s="761"/>
      <c r="DS25" s="1375" t="s">
        <v>321</v>
      </c>
      <c r="DT25" s="761"/>
      <c r="DU25" s="1375" t="s">
        <v>323</v>
      </c>
      <c r="DV25" s="761"/>
      <c r="DW25" s="1375" t="s">
        <v>325</v>
      </c>
      <c r="DX25" s="761"/>
      <c r="DY25" s="1375" t="s">
        <v>327</v>
      </c>
      <c r="DZ25" s="761"/>
      <c r="EA25" s="1375" t="s">
        <v>329</v>
      </c>
      <c r="EB25" s="761"/>
      <c r="EC25" s="1375" t="s">
        <v>332</v>
      </c>
      <c r="ED25" s="761"/>
      <c r="EE25" s="1375" t="s">
        <v>335</v>
      </c>
      <c r="EF25" s="761"/>
      <c r="EG25" s="1375" t="s">
        <v>338</v>
      </c>
      <c r="EH25" s="761"/>
      <c r="EI25" s="1375" t="s">
        <v>341</v>
      </c>
      <c r="EJ25" s="761"/>
      <c r="EK25" s="1375" t="s">
        <v>344</v>
      </c>
      <c r="EL25" s="761"/>
      <c r="EM25" s="1375" t="s">
        <v>347</v>
      </c>
      <c r="EN25" s="761"/>
      <c r="EO25" s="1375" t="s">
        <v>350</v>
      </c>
      <c r="EP25" s="761"/>
      <c r="EQ25" s="1375" t="s">
        <v>353</v>
      </c>
      <c r="ER25" s="761"/>
      <c r="ES25" s="1375" t="s">
        <v>356</v>
      </c>
      <c r="ET25" s="761"/>
      <c r="EU25" s="1375" t="s">
        <v>359</v>
      </c>
      <c r="EV25" s="761"/>
      <c r="EW25" s="1375" t="s">
        <v>362</v>
      </c>
      <c r="EX25" s="761"/>
      <c r="EY25" s="1375" t="s">
        <v>365</v>
      </c>
      <c r="EZ25" s="761"/>
      <c r="FA25" s="1375" t="s">
        <v>368</v>
      </c>
      <c r="FB25" s="761"/>
      <c r="FC25" s="1375" t="s">
        <v>371</v>
      </c>
      <c r="FD25" s="761"/>
      <c r="FE25" s="1375" t="s">
        <v>373</v>
      </c>
      <c r="FF25" s="761"/>
      <c r="FG25" s="1375" t="s">
        <v>376</v>
      </c>
      <c r="FH25" s="761"/>
      <c r="FI25" s="1375" t="s">
        <v>379</v>
      </c>
      <c r="FJ25" s="761"/>
      <c r="FK25" s="1375" t="s">
        <v>382</v>
      </c>
      <c r="FL25" s="761"/>
      <c r="FM25" s="1375" t="s">
        <v>385</v>
      </c>
      <c r="FN25" s="761"/>
      <c r="FO25" s="1375" t="s">
        <v>388</v>
      </c>
      <c r="FP25" s="761"/>
      <c r="FQ25" s="1375" t="s">
        <v>392</v>
      </c>
      <c r="FR25" s="761"/>
      <c r="FS25" s="1375" t="s">
        <v>394</v>
      </c>
      <c r="FT25" s="761"/>
      <c r="FU25" s="1375" t="s">
        <v>396</v>
      </c>
      <c r="FV25" s="761"/>
      <c r="FW25" s="1375" t="s">
        <v>398</v>
      </c>
      <c r="FX25" s="761"/>
      <c r="FY25" s="1375" t="s">
        <v>400</v>
      </c>
      <c r="FZ25" s="761"/>
      <c r="GA25" s="1375" t="s">
        <v>402</v>
      </c>
      <c r="GB25" s="761"/>
      <c r="GC25" s="1375" t="s">
        <v>404</v>
      </c>
      <c r="GD25" s="761"/>
      <c r="GE25" s="1375" t="s">
        <v>406</v>
      </c>
      <c r="GF25" s="761"/>
      <c r="GG25" s="1375" t="s">
        <v>408</v>
      </c>
      <c r="GH25" s="761"/>
      <c r="GI25" s="1375" t="s">
        <v>410</v>
      </c>
      <c r="GJ25" s="761"/>
      <c r="GK25" s="1375" t="s">
        <v>412</v>
      </c>
      <c r="GL25" s="761"/>
      <c r="GM25" s="1375" t="s">
        <v>414</v>
      </c>
      <c r="GN25" s="761"/>
      <c r="GO25" s="1375" t="s">
        <v>416</v>
      </c>
      <c r="GP25" s="761"/>
      <c r="GQ25" s="1375" t="s">
        <v>418</v>
      </c>
      <c r="GR25" s="761"/>
      <c r="GS25" s="1375" t="s">
        <v>420</v>
      </c>
      <c r="GT25" s="761"/>
      <c r="GU25" s="1375" t="s">
        <v>422</v>
      </c>
      <c r="GV25" s="761"/>
      <c r="GW25" s="1375" t="s">
        <v>424</v>
      </c>
      <c r="GX25" s="761"/>
      <c r="GY25" s="1375" t="s">
        <v>426</v>
      </c>
      <c r="GZ25" s="761"/>
      <c r="HA25" s="1375" t="s">
        <v>428</v>
      </c>
      <c r="HB25" s="761"/>
      <c r="HC25" s="1375" t="s">
        <v>430</v>
      </c>
      <c r="HD25" s="761"/>
      <c r="HE25" s="1375" t="s">
        <v>432</v>
      </c>
      <c r="HF25" s="761"/>
      <c r="HG25" s="1375" t="s">
        <v>434</v>
      </c>
      <c r="HH25" s="761"/>
      <c r="HI25" s="1375" t="s">
        <v>436</v>
      </c>
      <c r="HJ25" s="761"/>
      <c r="HK25" s="1375" t="s">
        <v>438</v>
      </c>
      <c r="HL25" s="761"/>
      <c r="HM25" s="1375" t="s">
        <v>440</v>
      </c>
      <c r="HN25" s="761"/>
      <c r="HO25" s="1375" t="s">
        <v>442</v>
      </c>
      <c r="HP25" s="761"/>
      <c r="HQ25" s="1375" t="s">
        <v>444</v>
      </c>
      <c r="HR25" s="761"/>
      <c r="HS25" s="1375" t="s">
        <v>446</v>
      </c>
      <c r="HT25" s="761"/>
      <c r="HU25" s="1375" t="s">
        <v>448</v>
      </c>
      <c r="HV25" s="761"/>
      <c r="HW25" s="1375" t="s">
        <v>450</v>
      </c>
      <c r="HX25" s="761"/>
      <c r="HY25" s="1375" t="s">
        <v>452</v>
      </c>
      <c r="HZ25" s="761"/>
      <c r="IA25" s="1375" t="s">
        <v>454</v>
      </c>
      <c r="IB25" s="761"/>
      <c r="IC25" s="1375" t="s">
        <v>456</v>
      </c>
      <c r="ID25" s="761"/>
      <c r="IE25" s="1375" t="s">
        <v>458</v>
      </c>
      <c r="IF25" s="761"/>
      <c r="IG25" s="1375" t="s">
        <v>460</v>
      </c>
      <c r="IH25" s="761"/>
      <c r="II25" s="1375" t="s">
        <v>462</v>
      </c>
      <c r="IJ25" s="761"/>
      <c r="IK25" s="1375" t="s">
        <v>464</v>
      </c>
      <c r="IL25" s="761"/>
      <c r="IM25" s="1375" t="s">
        <v>466</v>
      </c>
      <c r="IN25" s="761"/>
      <c r="IO25" s="1375" t="s">
        <v>468</v>
      </c>
      <c r="IP25" s="761"/>
      <c r="IQ25" s="1375" t="s">
        <v>470</v>
      </c>
      <c r="IR25" s="761"/>
      <c r="IS25" s="1375" t="s">
        <v>472</v>
      </c>
      <c r="IT25" s="761"/>
      <c r="IU25" s="1375" t="s">
        <v>474</v>
      </c>
      <c r="IV25" s="761"/>
      <c r="IW25" s="1375" t="s">
        <v>476</v>
      </c>
      <c r="IX25" s="761"/>
      <c r="IY25" s="1375" t="s">
        <v>478</v>
      </c>
      <c r="IZ25" s="761"/>
      <c r="JA25" s="1375" t="s">
        <v>480</v>
      </c>
      <c r="JB25" s="761"/>
      <c r="JC25" s="1375" t="s">
        <v>482</v>
      </c>
      <c r="JD25" s="761"/>
      <c r="JE25" s="1375" t="s">
        <v>484</v>
      </c>
      <c r="JF25" s="761"/>
      <c r="JG25" s="1375" t="s">
        <v>486</v>
      </c>
      <c r="JH25" s="761"/>
      <c r="JI25" s="1375" t="s">
        <v>488</v>
      </c>
      <c r="JJ25" s="761"/>
      <c r="JK25" s="1375" t="s">
        <v>490</v>
      </c>
      <c r="JL25" s="761"/>
      <c r="JM25" s="1375" t="s">
        <v>492</v>
      </c>
      <c r="JN25" s="761"/>
      <c r="JO25" s="1375" t="s">
        <v>494</v>
      </c>
      <c r="JP25" s="761"/>
      <c r="JQ25" s="1375" t="s">
        <v>496</v>
      </c>
      <c r="JR25" s="761"/>
      <c r="JS25" s="1375" t="s">
        <v>498</v>
      </c>
      <c r="JT25" s="761"/>
      <c r="JU25" s="1375" t="s">
        <v>500</v>
      </c>
      <c r="JV25" s="761"/>
      <c r="JW25" s="1375" t="s">
        <v>502</v>
      </c>
      <c r="JX25" s="761"/>
      <c r="JY25" s="1375" t="s">
        <v>504</v>
      </c>
      <c r="JZ25" s="761"/>
      <c r="KA25" s="1375" t="s">
        <v>506</v>
      </c>
      <c r="KB25" s="761"/>
      <c r="KC25" s="1375" t="s">
        <v>508</v>
      </c>
      <c r="KD25" s="761"/>
      <c r="KE25" s="1375" t="s">
        <v>510</v>
      </c>
      <c r="KF25" s="761"/>
      <c r="KG25" s="1375" t="s">
        <v>512</v>
      </c>
      <c r="KH25" s="761"/>
      <c r="KI25" s="1375" t="s">
        <v>514</v>
      </c>
      <c r="KJ25" s="761"/>
      <c r="KK25" s="1375" t="s">
        <v>516</v>
      </c>
      <c r="KL25" s="761"/>
      <c r="KM25" s="1375" t="s">
        <v>518</v>
      </c>
      <c r="KN25" s="761"/>
      <c r="KO25" s="1375" t="s">
        <v>520</v>
      </c>
      <c r="KP25" s="761"/>
      <c r="KQ25" s="1375" t="s">
        <v>522</v>
      </c>
      <c r="KR25" s="761"/>
      <c r="KS25" s="1375" t="s">
        <v>524</v>
      </c>
      <c r="KT25" s="761"/>
      <c r="KU25" s="1375" t="s">
        <v>526</v>
      </c>
      <c r="KV25" s="761"/>
      <c r="KW25" s="1375" t="s">
        <v>528</v>
      </c>
      <c r="KX25" s="761"/>
      <c r="KY25" s="1375" t="s">
        <v>530</v>
      </c>
      <c r="KZ25" s="761"/>
      <c r="LA25" s="1375" t="s">
        <v>532</v>
      </c>
      <c r="LB25" s="761"/>
      <c r="LC25" s="1375" t="s">
        <v>534</v>
      </c>
      <c r="LD25" s="761"/>
      <c r="LE25" s="1375" t="s">
        <v>536</v>
      </c>
      <c r="LF25" s="761"/>
      <c r="LG25" s="1375" t="s">
        <v>538</v>
      </c>
      <c r="LH25" s="761"/>
      <c r="LI25" s="1375" t="s">
        <v>540</v>
      </c>
      <c r="LJ25" s="761"/>
      <c r="LK25" s="1375" t="s">
        <v>542</v>
      </c>
      <c r="LL25" s="761"/>
      <c r="LM25" s="1375" t="s">
        <v>544</v>
      </c>
      <c r="LN25" s="761"/>
      <c r="LO25" s="1375" t="s">
        <v>546</v>
      </c>
      <c r="LP25" s="761"/>
      <c r="LQ25" s="1375" t="s">
        <v>548</v>
      </c>
      <c r="LR25" s="761"/>
      <c r="LS25" s="1375" t="s">
        <v>550</v>
      </c>
      <c r="LT25" s="761"/>
      <c r="LU25" s="1375" t="s">
        <v>552</v>
      </c>
      <c r="LV25" s="761"/>
      <c r="LW25" s="1375" t="s">
        <v>554</v>
      </c>
      <c r="LX25" s="761"/>
      <c r="LY25" s="1375" t="s">
        <v>556</v>
      </c>
      <c r="LZ25" s="761"/>
      <c r="MA25" s="1375" t="s">
        <v>558</v>
      </c>
      <c r="MB25" s="761"/>
      <c r="MC25" s="1375" t="s">
        <v>560</v>
      </c>
      <c r="MD25" s="761"/>
      <c r="ME25" s="1375" t="s">
        <v>562</v>
      </c>
      <c r="MF25" s="761"/>
      <c r="MG25" s="1375" t="s">
        <v>564</v>
      </c>
      <c r="MH25" s="761"/>
      <c r="MI25" s="1375" t="s">
        <v>566</v>
      </c>
      <c r="MJ25" s="761"/>
      <c r="MK25" s="1375" t="s">
        <v>568</v>
      </c>
      <c r="ML25" s="761"/>
      <c r="MM25" s="1375" t="s">
        <v>570</v>
      </c>
      <c r="MN25" s="761"/>
      <c r="MO25" s="1375" t="s">
        <v>572</v>
      </c>
      <c r="MP25" s="761"/>
      <c r="MQ25" s="1375" t="s">
        <v>574</v>
      </c>
      <c r="MR25" s="761"/>
      <c r="MS25" s="1375" t="s">
        <v>576</v>
      </c>
      <c r="MT25" s="761"/>
      <c r="MU25" s="1375" t="s">
        <v>578</v>
      </c>
      <c r="MV25" s="761"/>
      <c r="MW25" s="1375" t="s">
        <v>580</v>
      </c>
      <c r="MX25" s="761"/>
      <c r="MY25" s="1375" t="s">
        <v>582</v>
      </c>
      <c r="MZ25" s="761"/>
      <c r="NA25" s="1375" t="s">
        <v>584</v>
      </c>
      <c r="NB25" s="761"/>
      <c r="NC25" s="1375" t="s">
        <v>586</v>
      </c>
      <c r="ND25" s="761"/>
      <c r="NE25" s="1375" t="s">
        <v>588</v>
      </c>
      <c r="NF25" s="761"/>
      <c r="NG25" s="1375" t="s">
        <v>590</v>
      </c>
      <c r="NH25" s="761"/>
      <c r="NI25" s="1375" t="s">
        <v>592</v>
      </c>
      <c r="NJ25" s="761"/>
      <c r="NK25" s="1375" t="s">
        <v>594</v>
      </c>
      <c r="NL25" s="761"/>
      <c r="NM25" s="1375" t="s">
        <v>596</v>
      </c>
      <c r="NN25" s="761"/>
      <c r="NO25" s="1375" t="s">
        <v>598</v>
      </c>
      <c r="NP25" s="761"/>
      <c r="NQ25" s="1375" t="s">
        <v>600</v>
      </c>
      <c r="NR25" s="761"/>
      <c r="NS25" s="426"/>
      <c r="OC25" s="684"/>
      <c r="OD25" s="767">
        <v>1</v>
      </c>
    </row>
    <row customHeight="1" ht="15.75">
      <c r="C26" s="185"/>
      <c r="D26" s="720"/>
      <c r="E26" s="2376" t="s">
        <v>196</v>
      </c>
      <c r="F26" s="2377"/>
      <c r="G26" s="2404" t="str">
        <f>IF(G25="","",INDEX(DIFFERENTIATION_UNMERGE_VD,MATCH(G25,DIFFERENTIATION_ID_DIFF,0)))</f>
        <v/>
      </c>
      <c r="H26" s="2405"/>
      <c r="I26" s="2404" t="str">
        <f>IF(I25="","",INDEX(DIFFERENTIATION_UNMERGE_VD,MATCH(I25,DIFFERENTIATION_ID_DIFF,0)))</f>
        <v>Производство тепловой энергии. Некомбинированная выработка</v>
      </c>
      <c r="J26" s="2405"/>
      <c r="K26" s="2404" t="str">
        <f>IF(K25="","",INDEX(DIFFERENTIATION_UNMERGE_VD,MATCH(K25,DIFFERENTIATION_ID_DIFF,0)))</f>
        <v>Производство тепловой энергии. Некомбинированная выработка</v>
      </c>
      <c r="L26" s="2405"/>
      <c r="M26" s="2404" t="str">
        <f>IF(M25="","",INDEX(DIFFERENTIATION_UNMERGE_VD,MATCH(M25,DIFFERENTIATION_ID_DIFF,0)))</f>
        <v>Производство тепловой энергии. Некомбинированная выработка</v>
      </c>
      <c r="N26" s="2405"/>
      <c r="O26" s="2404" t="str">
        <f>IF(O25="","",INDEX(DIFFERENTIATION_UNMERGE_VD,MATCH(O25,DIFFERENTIATION_ID_DIFF,0)))</f>
        <v>Производство тепловой энергии. Некомбинированная выработка</v>
      </c>
      <c r="P26" s="2405"/>
      <c r="Q26" s="2404" t="str">
        <f>IF(Q25="","",INDEX(DIFFERENTIATION_UNMERGE_VD,MATCH(Q25,DIFFERENTIATION_ID_DIFF,0)))</f>
        <v>Производство тепловой энергии. Некомбинированная выработка</v>
      </c>
      <c r="R26" s="2405"/>
      <c r="S26" s="2404" t="str">
        <f>IF(S25="","",INDEX(DIFFERENTIATION_UNMERGE_VD,MATCH(S25,DIFFERENTIATION_ID_DIFF,0)))</f>
        <v>Производство тепловой энергии. Некомбинированная выработка</v>
      </c>
      <c r="T26" s="2405"/>
      <c r="U26" s="2404" t="str">
        <f>IF(U25="","",INDEX(DIFFERENTIATION_UNMERGE_VD,MATCH(U25,DIFFERENTIATION_ID_DIFF,0)))</f>
        <v>Производство тепловой энергии. Некомбинированная выработка</v>
      </c>
      <c r="V26" s="2405"/>
      <c r="W26" s="2404" t="str">
        <f>IF(W25="","",INDEX(DIFFERENTIATION_UNMERGE_VD,MATCH(W25,DIFFERENTIATION_ID_DIFF,0)))</f>
        <v>Производство тепловой энергии. Некомбинированная выработка</v>
      </c>
      <c r="X26" s="2405"/>
      <c r="Y26" s="2404" t="str">
        <f>IF(Y25="","",INDEX(DIFFERENTIATION_UNMERGE_VD,MATCH(Y25,DIFFERENTIATION_ID_DIFF,0)))</f>
        <v>Производство тепловой энергии. Некомбинированная выработка</v>
      </c>
      <c r="Z26" s="2405"/>
      <c r="AA26" s="2404" t="str">
        <f>IF(AA25="","",INDEX(DIFFERENTIATION_UNMERGE_VD,MATCH(AA25,DIFFERENTIATION_ID_DIFF,0)))</f>
        <v>Производство тепловой энергии. Некомбинированная выработка</v>
      </c>
      <c r="AB26" s="2405"/>
      <c r="AC26" s="2404" t="str">
        <f>IF(AC25="","",INDEX(DIFFERENTIATION_UNMERGE_VD,MATCH(AC25,DIFFERENTIATION_ID_DIFF,0)))</f>
        <v>Производство тепловой энергии. Некомбинированная выработка</v>
      </c>
      <c r="AD26" s="2405"/>
      <c r="AE26" s="2404" t="str">
        <f>IF(AE25="","",INDEX(DIFFERENTIATION_UNMERGE_VD,MATCH(AE25,DIFFERENTIATION_ID_DIFF,0)))</f>
        <v>Производство тепловой энергии. Некомбинированная выработка</v>
      </c>
      <c r="AF26" s="2405"/>
      <c r="AG26" s="2404" t="str">
        <f>IF(AG25="","",INDEX(DIFFERENTIATION_UNMERGE_VD,MATCH(AG25,DIFFERENTIATION_ID_DIFF,0)))</f>
        <v>Производство тепловой энергии. Некомбинированная выработка</v>
      </c>
      <c r="AH26" s="2405"/>
      <c r="AI26" s="2404" t="str">
        <f>IF(AI25="","",INDEX(DIFFERENTIATION_UNMERGE_VD,MATCH(AI25,DIFFERENTIATION_ID_DIFF,0)))</f>
        <v>Производство тепловой энергии. Некомбинированная выработка</v>
      </c>
      <c r="AJ26" s="2405"/>
      <c r="AK26" s="2404" t="str">
        <f>IF(AK25="","",INDEX(DIFFERENTIATION_UNMERGE_VD,MATCH(AK25,DIFFERENTIATION_ID_DIFF,0)))</f>
        <v>Производство тепловой энергии. Некомбинированная выработка</v>
      </c>
      <c r="AL26" s="2405"/>
      <c r="AM26" s="2404" t="str">
        <f>IF(AM25="","",INDEX(DIFFERENTIATION_UNMERGE_VD,MATCH(AM25,DIFFERENTIATION_ID_DIFF,0)))</f>
        <v>Производство тепловой энергии. Некомбинированная выработка</v>
      </c>
      <c r="AN26" s="2405"/>
      <c r="AO26" s="2404" t="str">
        <f>IF(AO25="","",INDEX(DIFFERENTIATION_UNMERGE_VD,MATCH(AO25,DIFFERENTIATION_ID_DIFF,0)))</f>
        <v>Производство тепловой энергии. Некомбинированная выработка</v>
      </c>
      <c r="AP26" s="2405"/>
      <c r="AQ26" s="2404" t="str">
        <f>IF(AQ25="","",INDEX(DIFFERENTIATION_UNMERGE_VD,MATCH(AQ25,DIFFERENTIATION_ID_DIFF,0)))</f>
        <v>Производство тепловой энергии. Некомбинированная выработка</v>
      </c>
      <c r="AR26" s="2405"/>
      <c r="AS26" s="2404" t="str">
        <f>IF(AS25="","",INDEX(DIFFERENTIATION_UNMERGE_VD,MATCH(AS25,DIFFERENTIATION_ID_DIFF,0)))</f>
        <v>Производство тепловой энергии. Некомбинированная выработка</v>
      </c>
      <c r="AT26" s="2405"/>
      <c r="AU26" s="2404" t="str">
        <f>IF(AU25="","",INDEX(DIFFERENTIATION_UNMERGE_VD,MATCH(AU25,DIFFERENTIATION_ID_DIFF,0)))</f>
        <v>Производство тепловой энергии. Некомбинированная выработка</v>
      </c>
      <c r="AV26" s="2405"/>
      <c r="AW26" s="2404" t="str">
        <f>IF(AW25="","",INDEX(DIFFERENTIATION_UNMERGE_VD,MATCH(AW25,DIFFERENTIATION_ID_DIFF,0)))</f>
        <v>Производство тепловой энергии. Некомбинированная выработка</v>
      </c>
      <c r="AX26" s="2405"/>
      <c r="AY26" s="2404" t="str">
        <f>IF(AY25="","",INDEX(DIFFERENTIATION_UNMERGE_VD,MATCH(AY25,DIFFERENTIATION_ID_DIFF,0)))</f>
        <v>Производство тепловой энергии. Некомбинированная выработка</v>
      </c>
      <c r="AZ26" s="2405"/>
      <c r="BA26" s="2404" t="str">
        <f>IF(BA25="","",INDEX(DIFFERENTIATION_UNMERGE_VD,MATCH(BA25,DIFFERENTIATION_ID_DIFF,0)))</f>
        <v>Производство тепловой энергии. Некомбинированная выработка</v>
      </c>
      <c r="BB26" s="2405"/>
      <c r="BC26" s="2404" t="str">
        <f>IF(BC25="","",INDEX(DIFFERENTIATION_UNMERGE_VD,MATCH(BC25,DIFFERENTIATION_ID_DIFF,0)))</f>
        <v>Производство тепловой энергии. Некомбинированная выработка</v>
      </c>
      <c r="BD26" s="2405"/>
      <c r="BE26" s="2404" t="str">
        <f>IF(BE25="","",INDEX(DIFFERENTIATION_UNMERGE_VD,MATCH(BE25,DIFFERENTIATION_ID_DIFF,0)))</f>
        <v>Производство тепловой энергии. Некомбинированная выработка</v>
      </c>
      <c r="BF26" s="2405"/>
      <c r="BG26" s="2404" t="str">
        <f>IF(BG25="","",INDEX(DIFFERENTIATION_UNMERGE_VD,MATCH(BG25,DIFFERENTIATION_ID_DIFF,0)))</f>
        <v>Производство тепловой энергии. Некомбинированная выработка</v>
      </c>
      <c r="BH26" s="2405"/>
      <c r="BI26" s="2404" t="str">
        <f>IF(BI25="","",INDEX(DIFFERENTIATION_UNMERGE_VD,MATCH(BI25,DIFFERENTIATION_ID_DIFF,0)))</f>
        <v>Производство тепловой энергии. Некомбинированная выработка</v>
      </c>
      <c r="BJ26" s="2405"/>
      <c r="BK26" s="2404" t="str">
        <f>IF(BK25="","",INDEX(DIFFERENTIATION_UNMERGE_VD,MATCH(BK25,DIFFERENTIATION_ID_DIFF,0)))</f>
        <v>Производство тепловой энергии. Некомбинированная выработка</v>
      </c>
      <c r="BL26" s="2405"/>
      <c r="BM26" s="2404" t="str">
        <f>IF(BM25="","",INDEX(DIFFERENTIATION_UNMERGE_VD,MATCH(BM25,DIFFERENTIATION_ID_DIFF,0)))</f>
        <v>Производство тепловой энергии. Некомбинированная выработка</v>
      </c>
      <c r="BN26" s="2405"/>
      <c r="BO26" s="2404" t="str">
        <f>IF(BO25="","",INDEX(DIFFERENTIATION_UNMERGE_VD,MATCH(BO25,DIFFERENTIATION_ID_DIFF,0)))</f>
        <v>Производство тепловой энергии. Некомбинированная выработка</v>
      </c>
      <c r="BP26" s="2405"/>
      <c r="BQ26" s="2404" t="str">
        <f>IF(BQ25="","",INDEX(DIFFERENTIATION_UNMERGE_VD,MATCH(BQ25,DIFFERENTIATION_ID_DIFF,0)))</f>
        <v>Производство тепловой энергии. Некомбинированная выработка</v>
      </c>
      <c r="BR26" s="2405"/>
      <c r="BS26" s="2404" t="str">
        <f>IF(BS25="","",INDEX(DIFFERENTIATION_UNMERGE_VD,MATCH(BS25,DIFFERENTIATION_ID_DIFF,0)))</f>
        <v>Производство тепловой энергии. Некомбинированная выработка</v>
      </c>
      <c r="BT26" s="2405"/>
      <c r="BU26" s="2404" t="str">
        <f>IF(BU25="","",INDEX(DIFFERENTIATION_UNMERGE_VD,MATCH(BU25,DIFFERENTIATION_ID_DIFF,0)))</f>
        <v>Производство тепловой энергии. Некомбинированная выработка</v>
      </c>
      <c r="BV26" s="2405"/>
      <c r="BW26" s="2404" t="str">
        <f>IF(BW25="","",INDEX(DIFFERENTIATION_UNMERGE_VD,MATCH(BW25,DIFFERENTIATION_ID_DIFF,0)))</f>
        <v>Производство тепловой энергии. Некомбинированная выработка</v>
      </c>
      <c r="BX26" s="2405"/>
      <c r="BY26" s="2404" t="str">
        <f>IF(BY25="","",INDEX(DIFFERENTIATION_UNMERGE_VD,MATCH(BY25,DIFFERENTIATION_ID_DIFF,0)))</f>
        <v>Производство тепловой энергии. Некомбинированная выработка</v>
      </c>
      <c r="BZ26" s="2405"/>
      <c r="CA26" s="2404" t="str">
        <f>IF(CA25="","",INDEX(DIFFERENTIATION_UNMERGE_VD,MATCH(CA25,DIFFERENTIATION_ID_DIFF,0)))</f>
        <v>Производство тепловой энергии. Некомбинированная выработка</v>
      </c>
      <c r="CB26" s="2405"/>
      <c r="CC26" s="2404" t="str">
        <f>IF(CC25="","",INDEX(DIFFERENTIATION_UNMERGE_VD,MATCH(CC25,DIFFERENTIATION_ID_DIFF,0)))</f>
        <v>Производство тепловой энергии. Некомбинированная выработка</v>
      </c>
      <c r="CD26" s="2405"/>
      <c r="CE26" s="2404" t="str">
        <f>IF(CE25="","",INDEX(DIFFERENTIATION_UNMERGE_VD,MATCH(CE25,DIFFERENTIATION_ID_DIFF,0)))</f>
        <v>Производство тепловой энергии. Некомбинированная выработка</v>
      </c>
      <c r="CF26" s="2405"/>
      <c r="CG26" s="2404" t="str">
        <f>IF(CG25="","",INDEX(DIFFERENTIATION_UNMERGE_VD,MATCH(CG25,DIFFERENTIATION_ID_DIFF,0)))</f>
        <v>Производство тепловой энергии. Некомбинированная выработка</v>
      </c>
      <c r="CH26" s="2405"/>
      <c r="CI26" s="2404" t="str">
        <f>IF(CI25="","",INDEX(DIFFERENTIATION_UNMERGE_VD,MATCH(CI25,DIFFERENTIATION_ID_DIFF,0)))</f>
        <v>Производство тепловой энергии. Некомбинированная выработка</v>
      </c>
      <c r="CJ26" s="2405"/>
      <c r="CK26" s="2404" t="str">
        <f>IF(CK25="","",INDEX(DIFFERENTIATION_UNMERGE_VD,MATCH(CK25,DIFFERENTIATION_ID_DIFF,0)))</f>
        <v>Производство тепловой энергии. Некомбинированная выработка</v>
      </c>
      <c r="CL26" s="2405"/>
      <c r="CM26" s="2404" t="str">
        <f>IF(CM25="","",INDEX(DIFFERENTIATION_UNMERGE_VD,MATCH(CM25,DIFFERENTIATION_ID_DIFF,0)))</f>
        <v>Производство тепловой энергии. Некомбинированная выработка</v>
      </c>
      <c r="CN26" s="2405"/>
      <c r="CO26" s="2404" t="str">
        <f>IF(CO25="","",INDEX(DIFFERENTIATION_UNMERGE_VD,MATCH(CO25,DIFFERENTIATION_ID_DIFF,0)))</f>
        <v>Производство тепловой энергии. Некомбинированная выработка</v>
      </c>
      <c r="CP26" s="2405"/>
      <c r="CQ26" s="2404" t="str">
        <f>IF(CQ25="","",INDEX(DIFFERENTIATION_UNMERGE_VD,MATCH(CQ25,DIFFERENTIATION_ID_DIFF,0)))</f>
        <v>Производство тепловой энергии. Некомбинированная выработка</v>
      </c>
      <c r="CR26" s="2405"/>
      <c r="CS26" s="2404" t="str">
        <f>IF(CS25="","",INDEX(DIFFERENTIATION_UNMERGE_VD,MATCH(CS25,DIFFERENTIATION_ID_DIFF,0)))</f>
        <v>Производство тепловой энергии. Некомбинированная выработка</v>
      </c>
      <c r="CT26" s="2405"/>
      <c r="CU26" s="2404" t="str">
        <f>IF(CU25="","",INDEX(DIFFERENTIATION_UNMERGE_VD,MATCH(CU25,DIFFERENTIATION_ID_DIFF,0)))</f>
        <v>Производство тепловой энергии. Некомбинированная выработка</v>
      </c>
      <c r="CV26" s="2405"/>
      <c r="CW26" s="2404" t="str">
        <f>IF(CW25="","",INDEX(DIFFERENTIATION_UNMERGE_VD,MATCH(CW25,DIFFERENTIATION_ID_DIFF,0)))</f>
        <v>Производство тепловой энергии. Некомбинированная выработка</v>
      </c>
      <c r="CX26" s="2405"/>
      <c r="CY26" s="2404" t="str">
        <f>IF(CY25="","",INDEX(DIFFERENTIATION_UNMERGE_VD,MATCH(CY25,DIFFERENTIATION_ID_DIFF,0)))</f>
        <v>Производство тепловой энергии. Некомбинированная выработка</v>
      </c>
      <c r="CZ26" s="2405"/>
      <c r="DA26" s="2404" t="str">
        <f>IF(DA25="","",INDEX(DIFFERENTIATION_UNMERGE_VD,MATCH(DA25,DIFFERENTIATION_ID_DIFF,0)))</f>
        <v>Производство тепловой энергии. Некомбинированная выработка</v>
      </c>
      <c r="DB26" s="2405"/>
      <c r="DC26" s="2404" t="str">
        <f>IF(DC25="","",INDEX(DIFFERENTIATION_UNMERGE_VD,MATCH(DC25,DIFFERENTIATION_ID_DIFF,0)))</f>
        <v>Производство тепловой энергии. Некомбинированная выработка</v>
      </c>
      <c r="DD26" s="2405"/>
      <c r="DE26" s="2404" t="str">
        <f>IF(DE25="","",INDEX(DIFFERENTIATION_UNMERGE_VD,MATCH(DE25,DIFFERENTIATION_ID_DIFF,0)))</f>
        <v>Производство тепловой энергии. Некомбинированная выработка</v>
      </c>
      <c r="DF26" s="2405"/>
      <c r="DG26" s="2404" t="str">
        <f>IF(DG25="","",INDEX(DIFFERENTIATION_UNMERGE_VD,MATCH(DG25,DIFFERENTIATION_ID_DIFF,0)))</f>
        <v>Производство тепловой энергии. Некомбинированная выработка</v>
      </c>
      <c r="DH26" s="2405"/>
      <c r="DI26" s="2404" t="str">
        <f>IF(DI25="","",INDEX(DIFFERENTIATION_UNMERGE_VD,MATCH(DI25,DIFFERENTIATION_ID_DIFF,0)))</f>
        <v>Производство тепловой энергии. Некомбинированная выработка</v>
      </c>
      <c r="DJ26" s="2405"/>
      <c r="DK26" s="2404" t="str">
        <f>IF(DK25="","",INDEX(DIFFERENTIATION_UNMERGE_VD,MATCH(DK25,DIFFERENTIATION_ID_DIFF,0)))</f>
        <v>Производство тепловой энергии. Некомбинированная выработка</v>
      </c>
      <c r="DL26" s="2405"/>
      <c r="DM26" s="2404" t="str">
        <f>IF(DM25="","",INDEX(DIFFERENTIATION_UNMERGE_VD,MATCH(DM25,DIFFERENTIATION_ID_DIFF,0)))</f>
        <v>Производство тепловой энергии. Некомбинированная выработка</v>
      </c>
      <c r="DN26" s="2405"/>
      <c r="DO26" s="2404" t="str">
        <f>IF(DO25="","",INDEX(DIFFERENTIATION_UNMERGE_VD,MATCH(DO25,DIFFERENTIATION_ID_DIFF,0)))</f>
        <v>Производство тепловой энергии. Некомбинированная выработка</v>
      </c>
      <c r="DP26" s="2405"/>
      <c r="DQ26" s="2404" t="str">
        <f>IF(DQ25="","",INDEX(DIFFERENTIATION_UNMERGE_VD,MATCH(DQ25,DIFFERENTIATION_ID_DIFF,0)))</f>
        <v>Производство тепловой энергии. Некомбинированная выработка</v>
      </c>
      <c r="DR26" s="2405"/>
      <c r="DS26" s="2404" t="str">
        <f>IF(DS25="","",INDEX(DIFFERENTIATION_UNMERGE_VD,MATCH(DS25,DIFFERENTIATION_ID_DIFF,0)))</f>
        <v>Производство тепловой энергии. Некомбинированная выработка</v>
      </c>
      <c r="DT26" s="2405"/>
      <c r="DU26" s="2404" t="str">
        <f>IF(DU25="","",INDEX(DIFFERENTIATION_UNMERGE_VD,MATCH(DU25,DIFFERENTIATION_ID_DIFF,0)))</f>
        <v>Производство тепловой энергии. Некомбинированная выработка</v>
      </c>
      <c r="DV26" s="2405"/>
      <c r="DW26" s="2404" t="str">
        <f>IF(DW25="","",INDEX(DIFFERENTIATION_UNMERGE_VD,MATCH(DW25,DIFFERENTIATION_ID_DIFF,0)))</f>
        <v>Производство тепловой энергии. Некомбинированная выработка</v>
      </c>
      <c r="DX26" s="2405"/>
      <c r="DY26" s="2404" t="str">
        <f>IF(DY25="","",INDEX(DIFFERENTIATION_UNMERGE_VD,MATCH(DY25,DIFFERENTIATION_ID_DIFF,0)))</f>
        <v>Производство тепловой энергии. Некомбинированная выработка</v>
      </c>
      <c r="DZ26" s="2405"/>
      <c r="EA26" s="2404" t="str">
        <f>IF(EA25="","",INDEX(DIFFERENTIATION_UNMERGE_VD,MATCH(EA25,DIFFERENTIATION_ID_DIFF,0)))</f>
        <v>Производство тепловой энергии. Некомбинированная выработка</v>
      </c>
      <c r="EB26" s="2405"/>
      <c r="EC26" s="2404" t="str">
        <f>IF(EC25="","",INDEX(DIFFERENTIATION_UNMERGE_VD,MATCH(EC25,DIFFERENTIATION_ID_DIFF,0)))</f>
        <v>Производство тепловой энергии. Некомбинированная выработка</v>
      </c>
      <c r="ED26" s="2405"/>
      <c r="EE26" s="2404" t="str">
        <f>IF(EE25="","",INDEX(DIFFERENTIATION_UNMERGE_VD,MATCH(EE25,DIFFERENTIATION_ID_DIFF,0)))</f>
        <v>Производство тепловой энергии. Некомбинированная выработка</v>
      </c>
      <c r="EF26" s="2405"/>
      <c r="EG26" s="2404" t="str">
        <f>IF(EG25="","",INDEX(DIFFERENTIATION_UNMERGE_VD,MATCH(EG25,DIFFERENTIATION_ID_DIFF,0)))</f>
        <v>Производство тепловой энергии. Некомбинированная выработка</v>
      </c>
      <c r="EH26" s="2405"/>
      <c r="EI26" s="2404" t="str">
        <f>IF(EI25="","",INDEX(DIFFERENTIATION_UNMERGE_VD,MATCH(EI25,DIFFERENTIATION_ID_DIFF,0)))</f>
        <v>Производство тепловой энергии. Некомбинированная выработка</v>
      </c>
      <c r="EJ26" s="2405"/>
      <c r="EK26" s="2404" t="str">
        <f>IF(EK25="","",INDEX(DIFFERENTIATION_UNMERGE_VD,MATCH(EK25,DIFFERENTIATION_ID_DIFF,0)))</f>
        <v>Производство тепловой энергии. Некомбинированная выработка</v>
      </c>
      <c r="EL26" s="2405"/>
      <c r="EM26" s="2404" t="str">
        <f>IF(EM25="","",INDEX(DIFFERENTIATION_UNMERGE_VD,MATCH(EM25,DIFFERENTIATION_ID_DIFF,0)))</f>
        <v>Производство тепловой энергии. Некомбинированная выработка</v>
      </c>
      <c r="EN26" s="2405"/>
      <c r="EO26" s="2404" t="str">
        <f>IF(EO25="","",INDEX(DIFFERENTIATION_UNMERGE_VD,MATCH(EO25,DIFFERENTIATION_ID_DIFF,0)))</f>
        <v>Производство тепловой энергии. Некомбинированная выработка</v>
      </c>
      <c r="EP26" s="2405"/>
      <c r="EQ26" s="2404" t="str">
        <f>IF(EQ25="","",INDEX(DIFFERENTIATION_UNMERGE_VD,MATCH(EQ25,DIFFERENTIATION_ID_DIFF,0)))</f>
        <v>Производство тепловой энергии. Некомбинированная выработка</v>
      </c>
      <c r="ER26" s="2405"/>
      <c r="ES26" s="2404" t="str">
        <f>IF(ES25="","",INDEX(DIFFERENTIATION_UNMERGE_VD,MATCH(ES25,DIFFERENTIATION_ID_DIFF,0)))</f>
        <v>Производство тепловой энергии. Некомбинированная выработка</v>
      </c>
      <c r="ET26" s="2405"/>
      <c r="EU26" s="2404" t="str">
        <f>IF(EU25="","",INDEX(DIFFERENTIATION_UNMERGE_VD,MATCH(EU25,DIFFERENTIATION_ID_DIFF,0)))</f>
        <v>Производство тепловой энергии. Некомбинированная выработка</v>
      </c>
      <c r="EV26" s="2405"/>
      <c r="EW26" s="2404" t="str">
        <f>IF(EW25="","",INDEX(DIFFERENTIATION_UNMERGE_VD,MATCH(EW25,DIFFERENTIATION_ID_DIFF,0)))</f>
        <v>Производство тепловой энергии. Некомбинированная выработка</v>
      </c>
      <c r="EX26" s="2405"/>
      <c r="EY26" s="2404" t="str">
        <f>IF(EY25="","",INDEX(DIFFERENTIATION_UNMERGE_VD,MATCH(EY25,DIFFERENTIATION_ID_DIFF,0)))</f>
        <v>Производство тепловой энергии. Некомбинированная выработка</v>
      </c>
      <c r="EZ26" s="2405"/>
      <c r="FA26" s="2404" t="str">
        <f>IF(FA25="","",INDEX(DIFFERENTIATION_UNMERGE_VD,MATCH(FA25,DIFFERENTIATION_ID_DIFF,0)))</f>
        <v>Производство тепловой энергии. Некомбинированная выработка</v>
      </c>
      <c r="FB26" s="2405"/>
      <c r="FC26" s="2404" t="str">
        <f>IF(FC25="","",INDEX(DIFFERENTIATION_UNMERGE_VD,MATCH(FC25,DIFFERENTIATION_ID_DIFF,0)))</f>
        <v>Производство тепловой энергии. Некомбинированная выработка</v>
      </c>
      <c r="FD26" s="2405"/>
      <c r="FE26" s="2404" t="str">
        <f>IF(FE25="","",INDEX(DIFFERENTIATION_UNMERGE_VD,MATCH(FE25,DIFFERENTIATION_ID_DIFF,0)))</f>
        <v>Производство тепловой энергии. Некомбинированная выработка</v>
      </c>
      <c r="FF26" s="2405"/>
      <c r="FG26" s="2404" t="str">
        <f>IF(FG25="","",INDEX(DIFFERENTIATION_UNMERGE_VD,MATCH(FG25,DIFFERENTIATION_ID_DIFF,0)))</f>
        <v>Производство тепловой энергии. Некомбинированная выработка</v>
      </c>
      <c r="FH26" s="2405"/>
      <c r="FI26" s="2404" t="str">
        <f>IF(FI25="","",INDEX(DIFFERENTIATION_UNMERGE_VD,MATCH(FI25,DIFFERENTIATION_ID_DIFF,0)))</f>
        <v>Производство тепловой энергии. Некомбинированная выработка</v>
      </c>
      <c r="FJ26" s="2405"/>
      <c r="FK26" s="2404" t="str">
        <f>IF(FK25="","",INDEX(DIFFERENTIATION_UNMERGE_VD,MATCH(FK25,DIFFERENTIATION_ID_DIFF,0)))</f>
        <v>Производство тепловой энергии. Некомбинированная выработка</v>
      </c>
      <c r="FL26" s="2405"/>
      <c r="FM26" s="2404" t="str">
        <f>IF(FM25="","",INDEX(DIFFERENTIATION_UNMERGE_VD,MATCH(FM25,DIFFERENTIATION_ID_DIFF,0)))</f>
        <v>Производство тепловой энергии. Некомбинированная выработка</v>
      </c>
      <c r="FN26" s="2405"/>
      <c r="FO26" s="2404" t="str">
        <f>IF(FO25="","",INDEX(DIFFERENTIATION_UNMERGE_VD,MATCH(FO25,DIFFERENTIATION_ID_DIFF,0)))</f>
        <v>Производство тепловой энергии. Некомбинированная выработка</v>
      </c>
      <c r="FP26" s="2405"/>
      <c r="FQ26" s="2404" t="str">
        <f>IF(FQ25="","",INDEX(DIFFERENTIATION_UNMERGE_VD,MATCH(FQ25,DIFFERENTIATION_ID_DIFF,0)))</f>
        <v>Производство тепловой энергии. Некомбинированная выработка</v>
      </c>
      <c r="FR26" s="2405"/>
      <c r="FS26" s="2404" t="str">
        <f>IF(FS25="","",INDEX(DIFFERENTIATION_UNMERGE_VD,MATCH(FS25,DIFFERENTIATION_ID_DIFF,0)))</f>
        <v>Производство тепловой энергии. Некомбинированная выработка</v>
      </c>
      <c r="FT26" s="2405"/>
      <c r="FU26" s="2404" t="str">
        <f>IF(FU25="","",INDEX(DIFFERENTIATION_UNMERGE_VD,MATCH(FU25,DIFFERENTIATION_ID_DIFF,0)))</f>
        <v>Производство тепловой энергии. Некомбинированная выработка</v>
      </c>
      <c r="FV26" s="2405"/>
      <c r="FW26" s="2404" t="str">
        <f>IF(FW25="","",INDEX(DIFFERENTIATION_UNMERGE_VD,MATCH(FW25,DIFFERENTIATION_ID_DIFF,0)))</f>
        <v>Производство тепловой энергии. Некомбинированная выработка</v>
      </c>
      <c r="FX26" s="2405"/>
      <c r="FY26" s="2404" t="str">
        <f>IF(FY25="","",INDEX(DIFFERENTIATION_UNMERGE_VD,MATCH(FY25,DIFFERENTIATION_ID_DIFF,0)))</f>
        <v>Производство тепловой энергии. Некомбинированная выработка</v>
      </c>
      <c r="FZ26" s="2405"/>
      <c r="GA26" s="2404" t="str">
        <f>IF(GA25="","",INDEX(DIFFERENTIATION_UNMERGE_VD,MATCH(GA25,DIFFERENTIATION_ID_DIFF,0)))</f>
        <v>Производство тепловой энергии. Некомбинированная выработка</v>
      </c>
      <c r="GB26" s="2405"/>
      <c r="GC26" s="2404" t="str">
        <f>IF(GC25="","",INDEX(DIFFERENTIATION_UNMERGE_VD,MATCH(GC25,DIFFERENTIATION_ID_DIFF,0)))</f>
        <v>Производство тепловой энергии. Некомбинированная выработка</v>
      </c>
      <c r="GD26" s="2405"/>
      <c r="GE26" s="2404" t="str">
        <f>IF(GE25="","",INDEX(DIFFERENTIATION_UNMERGE_VD,MATCH(GE25,DIFFERENTIATION_ID_DIFF,0)))</f>
        <v>Производство тепловой энергии. Некомбинированная выработка</v>
      </c>
      <c r="GF26" s="2405"/>
      <c r="GG26" s="2404" t="str">
        <f>IF(GG25="","",INDEX(DIFFERENTIATION_UNMERGE_VD,MATCH(GG25,DIFFERENTIATION_ID_DIFF,0)))</f>
        <v>Производство тепловой энергии. Некомбинированная выработка</v>
      </c>
      <c r="GH26" s="2405"/>
      <c r="GI26" s="2404" t="str">
        <f>IF(GI25="","",INDEX(DIFFERENTIATION_UNMERGE_VD,MATCH(GI25,DIFFERENTIATION_ID_DIFF,0)))</f>
        <v>Производство тепловой энергии. Некомбинированная выработка</v>
      </c>
      <c r="GJ26" s="2405"/>
      <c r="GK26" s="2404" t="str">
        <f>IF(GK25="","",INDEX(DIFFERENTIATION_UNMERGE_VD,MATCH(GK25,DIFFERENTIATION_ID_DIFF,0)))</f>
        <v>Производство тепловой энергии. Некомбинированная выработка</v>
      </c>
      <c r="GL26" s="2405"/>
      <c r="GM26" s="2404" t="str">
        <f>IF(GM25="","",INDEX(DIFFERENTIATION_UNMERGE_VD,MATCH(GM25,DIFFERENTIATION_ID_DIFF,0)))</f>
        <v>Производство тепловой энергии. Некомбинированная выработка</v>
      </c>
      <c r="GN26" s="2405"/>
      <c r="GO26" s="2404" t="str">
        <f>IF(GO25="","",INDEX(DIFFERENTIATION_UNMERGE_VD,MATCH(GO25,DIFFERENTIATION_ID_DIFF,0)))</f>
        <v>Производство тепловой энергии. Некомбинированная выработка</v>
      </c>
      <c r="GP26" s="2405"/>
      <c r="GQ26" s="2404" t="str">
        <f>IF(GQ25="","",INDEX(DIFFERENTIATION_UNMERGE_VD,MATCH(GQ25,DIFFERENTIATION_ID_DIFF,0)))</f>
        <v>Производство тепловой энергии. Некомбинированная выработка</v>
      </c>
      <c r="GR26" s="2405"/>
      <c r="GS26" s="2404" t="str">
        <f>IF(GS25="","",INDEX(DIFFERENTIATION_UNMERGE_VD,MATCH(GS25,DIFFERENTIATION_ID_DIFF,0)))</f>
        <v>Производство тепловой энергии. Некомбинированная выработка</v>
      </c>
      <c r="GT26" s="2405"/>
      <c r="GU26" s="2404" t="str">
        <f>IF(GU25="","",INDEX(DIFFERENTIATION_UNMERGE_VD,MATCH(GU25,DIFFERENTIATION_ID_DIFF,0)))</f>
        <v>Производство тепловой энергии. Некомбинированная выработка</v>
      </c>
      <c r="GV26" s="2405"/>
      <c r="GW26" s="2404" t="str">
        <f>IF(GW25="","",INDEX(DIFFERENTIATION_UNMERGE_VD,MATCH(GW25,DIFFERENTIATION_ID_DIFF,0)))</f>
        <v>Производство тепловой энергии. Некомбинированная выработка</v>
      </c>
      <c r="GX26" s="2405"/>
      <c r="GY26" s="2404" t="str">
        <f>IF(GY25="","",INDEX(DIFFERENTIATION_UNMERGE_VD,MATCH(GY25,DIFFERENTIATION_ID_DIFF,0)))</f>
        <v>Производство тепловой энергии. Некомбинированная выработка</v>
      </c>
      <c r="GZ26" s="2405"/>
      <c r="HA26" s="2404" t="str">
        <f>IF(HA25="","",INDEX(DIFFERENTIATION_UNMERGE_VD,MATCH(HA25,DIFFERENTIATION_ID_DIFF,0)))</f>
        <v>Производство тепловой энергии. Некомбинированная выработка</v>
      </c>
      <c r="HB26" s="2405"/>
      <c r="HC26" s="2404" t="str">
        <f>IF(HC25="","",INDEX(DIFFERENTIATION_UNMERGE_VD,MATCH(HC25,DIFFERENTIATION_ID_DIFF,0)))</f>
        <v>Производство тепловой энергии. Некомбинированная выработка</v>
      </c>
      <c r="HD26" s="2405"/>
      <c r="HE26" s="2404" t="str">
        <f>IF(HE25="","",INDEX(DIFFERENTIATION_UNMERGE_VD,MATCH(HE25,DIFFERENTIATION_ID_DIFF,0)))</f>
        <v>Производство тепловой энергии. Некомбинированная выработка</v>
      </c>
      <c r="HF26" s="2405"/>
      <c r="HG26" s="2404" t="str">
        <f>IF(HG25="","",INDEX(DIFFERENTIATION_UNMERGE_VD,MATCH(HG25,DIFFERENTIATION_ID_DIFF,0)))</f>
        <v>Производство тепловой энергии. Некомбинированная выработка</v>
      </c>
      <c r="HH26" s="2405"/>
      <c r="HI26" s="2404" t="str">
        <f>IF(HI25="","",INDEX(DIFFERENTIATION_UNMERGE_VD,MATCH(HI25,DIFFERENTIATION_ID_DIFF,0)))</f>
        <v>Производство тепловой энергии. Некомбинированная выработка</v>
      </c>
      <c r="HJ26" s="2405"/>
      <c r="HK26" s="2404" t="str">
        <f>IF(HK25="","",INDEX(DIFFERENTIATION_UNMERGE_VD,MATCH(HK25,DIFFERENTIATION_ID_DIFF,0)))</f>
        <v>Производство тепловой энергии. Некомбинированная выработка</v>
      </c>
      <c r="HL26" s="2405"/>
      <c r="HM26" s="2404" t="str">
        <f>IF(HM25="","",INDEX(DIFFERENTIATION_UNMERGE_VD,MATCH(HM25,DIFFERENTIATION_ID_DIFF,0)))</f>
        <v>Производство тепловой энергии. Некомбинированная выработка</v>
      </c>
      <c r="HN26" s="2405"/>
      <c r="HO26" s="2404" t="str">
        <f>IF(HO25="","",INDEX(DIFFERENTIATION_UNMERGE_VD,MATCH(HO25,DIFFERENTIATION_ID_DIFF,0)))</f>
        <v>Производство тепловой энергии. Некомбинированная выработка</v>
      </c>
      <c r="HP26" s="2405"/>
      <c r="HQ26" s="2404" t="str">
        <f>IF(HQ25="","",INDEX(DIFFERENTIATION_UNMERGE_VD,MATCH(HQ25,DIFFERENTIATION_ID_DIFF,0)))</f>
        <v>Производство тепловой энергии. Некомбинированная выработка</v>
      </c>
      <c r="HR26" s="2405"/>
      <c r="HS26" s="2404" t="str">
        <f>IF(HS25="","",INDEX(DIFFERENTIATION_UNMERGE_VD,MATCH(HS25,DIFFERENTIATION_ID_DIFF,0)))</f>
        <v>Производство тепловой энергии. Некомбинированная выработка</v>
      </c>
      <c r="HT26" s="2405"/>
      <c r="HU26" s="2404" t="str">
        <f>IF(HU25="","",INDEX(DIFFERENTIATION_UNMERGE_VD,MATCH(HU25,DIFFERENTIATION_ID_DIFF,0)))</f>
        <v>Производство тепловой энергии. Некомбинированная выработка</v>
      </c>
      <c r="HV26" s="2405"/>
      <c r="HW26" s="2404" t="str">
        <f>IF(HW25="","",INDEX(DIFFERENTIATION_UNMERGE_VD,MATCH(HW25,DIFFERENTIATION_ID_DIFF,0)))</f>
        <v>Производство тепловой энергии. Некомбинированная выработка</v>
      </c>
      <c r="HX26" s="2405"/>
      <c r="HY26" s="2404" t="str">
        <f>IF(HY25="","",INDEX(DIFFERENTIATION_UNMERGE_VD,MATCH(HY25,DIFFERENTIATION_ID_DIFF,0)))</f>
        <v>Производство тепловой энергии. Некомбинированная выработка</v>
      </c>
      <c r="HZ26" s="2405"/>
      <c r="IA26" s="2404" t="str">
        <f>IF(IA25="","",INDEX(DIFFERENTIATION_UNMERGE_VD,MATCH(IA25,DIFFERENTIATION_ID_DIFF,0)))</f>
        <v>Производство тепловой энергии. Некомбинированная выработка</v>
      </c>
      <c r="IB26" s="2405"/>
      <c r="IC26" s="2404" t="str">
        <f>IF(IC25="","",INDEX(DIFFERENTIATION_UNMERGE_VD,MATCH(IC25,DIFFERENTIATION_ID_DIFF,0)))</f>
        <v>Производство тепловой энергии. Некомбинированная выработка</v>
      </c>
      <c r="ID26" s="2405"/>
      <c r="IE26" s="2404" t="str">
        <f>IF(IE25="","",INDEX(DIFFERENTIATION_UNMERGE_VD,MATCH(IE25,DIFFERENTIATION_ID_DIFF,0)))</f>
        <v>Производство тепловой энергии. Некомбинированная выработка</v>
      </c>
      <c r="IF26" s="2405"/>
      <c r="IG26" s="2404" t="str">
        <f>IF(IG25="","",INDEX(DIFFERENTIATION_UNMERGE_VD,MATCH(IG25,DIFFERENTIATION_ID_DIFF,0)))</f>
        <v>Производство тепловой энергии. Некомбинированная выработка</v>
      </c>
      <c r="IH26" s="2405"/>
      <c r="II26" s="2404" t="str">
        <f>IF(II25="","",INDEX(DIFFERENTIATION_UNMERGE_VD,MATCH(II25,DIFFERENTIATION_ID_DIFF,0)))</f>
        <v>Производство тепловой энергии. Некомбинированная выработка</v>
      </c>
      <c r="IJ26" s="2405"/>
      <c r="IK26" s="2404" t="str">
        <f>IF(IK25="","",INDEX(DIFFERENTIATION_UNMERGE_VD,MATCH(IK25,DIFFERENTIATION_ID_DIFF,0)))</f>
        <v>Производство тепловой энергии. Некомбинированная выработка</v>
      </c>
      <c r="IL26" s="2405"/>
      <c r="IM26" s="2404" t="str">
        <f>IF(IM25="","",INDEX(DIFFERENTIATION_UNMERGE_VD,MATCH(IM25,DIFFERENTIATION_ID_DIFF,0)))</f>
        <v>Производство тепловой энергии. Некомбинированная выработка</v>
      </c>
      <c r="IN26" s="2405"/>
      <c r="IO26" s="2404" t="str">
        <f>IF(IO25="","",INDEX(DIFFERENTIATION_UNMERGE_VD,MATCH(IO25,DIFFERENTIATION_ID_DIFF,0)))</f>
        <v>Производство тепловой энергии. Некомбинированная выработка</v>
      </c>
      <c r="IP26" s="2405"/>
      <c r="IQ26" s="2404" t="str">
        <f>IF(IQ25="","",INDEX(DIFFERENTIATION_UNMERGE_VD,MATCH(IQ25,DIFFERENTIATION_ID_DIFF,0)))</f>
        <v>Производство тепловой энергии. Некомбинированная выработка</v>
      </c>
      <c r="IR26" s="2405"/>
      <c r="IS26" s="2404" t="str">
        <f>IF(IS25="","",INDEX(DIFFERENTIATION_UNMERGE_VD,MATCH(IS25,DIFFERENTIATION_ID_DIFF,0)))</f>
        <v>Производство тепловой энергии. Некомбинированная выработка</v>
      </c>
      <c r="IT26" s="2405"/>
      <c r="IU26" s="2404" t="str">
        <f>IF(IU25="","",INDEX(DIFFERENTIATION_UNMERGE_VD,MATCH(IU25,DIFFERENTIATION_ID_DIFF,0)))</f>
        <v>Производство тепловой энергии. Некомбинированная выработка</v>
      </c>
      <c r="IV26" s="2405"/>
      <c r="IW26" s="2404" t="str">
        <f>IF(IW25="","",INDEX(DIFFERENTIATION_UNMERGE_VD,MATCH(IW25,DIFFERENTIATION_ID_DIFF,0)))</f>
        <v>Производство тепловой энергии. Некомбинированная выработка</v>
      </c>
      <c r="IX26" s="2405"/>
      <c r="IY26" s="2404" t="str">
        <f>IF(IY25="","",INDEX(DIFFERENTIATION_UNMERGE_VD,MATCH(IY25,DIFFERENTIATION_ID_DIFF,0)))</f>
        <v>Производство тепловой энергии. Некомбинированная выработка</v>
      </c>
      <c r="IZ26" s="2405"/>
      <c r="JA26" s="2404" t="str">
        <f>IF(JA25="","",INDEX(DIFFERENTIATION_UNMERGE_VD,MATCH(JA25,DIFFERENTIATION_ID_DIFF,0)))</f>
        <v>Производство тепловой энергии. Некомбинированная выработка</v>
      </c>
      <c r="JB26" s="2405"/>
      <c r="JC26" s="2404" t="str">
        <f>IF(JC25="","",INDEX(DIFFERENTIATION_UNMERGE_VD,MATCH(JC25,DIFFERENTIATION_ID_DIFF,0)))</f>
        <v>Производство тепловой энергии. Некомбинированная выработка</v>
      </c>
      <c r="JD26" s="2405"/>
      <c r="JE26" s="2404" t="str">
        <f>IF(JE25="","",INDEX(DIFFERENTIATION_UNMERGE_VD,MATCH(JE25,DIFFERENTIATION_ID_DIFF,0)))</f>
        <v>Производство тепловой энергии. Некомбинированная выработка</v>
      </c>
      <c r="JF26" s="2405"/>
      <c r="JG26" s="2404" t="str">
        <f>IF(JG25="","",INDEX(DIFFERENTIATION_UNMERGE_VD,MATCH(JG25,DIFFERENTIATION_ID_DIFF,0)))</f>
        <v>Производство тепловой энергии. Некомбинированная выработка</v>
      </c>
      <c r="JH26" s="2405"/>
      <c r="JI26" s="2404" t="str">
        <f>IF(JI25="","",INDEX(DIFFERENTIATION_UNMERGE_VD,MATCH(JI25,DIFFERENTIATION_ID_DIFF,0)))</f>
        <v>Производство тепловой энергии. Некомбинированная выработка</v>
      </c>
      <c r="JJ26" s="2405"/>
      <c r="JK26" s="2404" t="str">
        <f>IF(JK25="","",INDEX(DIFFERENTIATION_UNMERGE_VD,MATCH(JK25,DIFFERENTIATION_ID_DIFF,0)))</f>
        <v>Производство тепловой энергии. Некомбинированная выработка</v>
      </c>
      <c r="JL26" s="2405"/>
      <c r="JM26" s="2404" t="str">
        <f>IF(JM25="","",INDEX(DIFFERENTIATION_UNMERGE_VD,MATCH(JM25,DIFFERENTIATION_ID_DIFF,0)))</f>
        <v>Производство тепловой энергии. Некомбинированная выработка</v>
      </c>
      <c r="JN26" s="2405"/>
      <c r="JO26" s="2404" t="str">
        <f>IF(JO25="","",INDEX(DIFFERENTIATION_UNMERGE_VD,MATCH(JO25,DIFFERENTIATION_ID_DIFF,0)))</f>
        <v>Производство тепловой энергии. Некомбинированная выработка</v>
      </c>
      <c r="JP26" s="2405"/>
      <c r="JQ26" s="2404" t="str">
        <f>IF(JQ25="","",INDEX(DIFFERENTIATION_UNMERGE_VD,MATCH(JQ25,DIFFERENTIATION_ID_DIFF,0)))</f>
        <v>Производство тепловой энергии. Некомбинированная выработка</v>
      </c>
      <c r="JR26" s="2405"/>
      <c r="JS26" s="2404" t="str">
        <f>IF(JS25="","",INDEX(DIFFERENTIATION_UNMERGE_VD,MATCH(JS25,DIFFERENTIATION_ID_DIFF,0)))</f>
        <v>Производство тепловой энергии. Некомбинированная выработка</v>
      </c>
      <c r="JT26" s="2405"/>
      <c r="JU26" s="2404" t="str">
        <f>IF(JU25="","",INDEX(DIFFERENTIATION_UNMERGE_VD,MATCH(JU25,DIFFERENTIATION_ID_DIFF,0)))</f>
        <v>Производство тепловой энергии. Некомбинированная выработка</v>
      </c>
      <c r="JV26" s="2405"/>
      <c r="JW26" s="2404" t="str">
        <f>IF(JW25="","",INDEX(DIFFERENTIATION_UNMERGE_VD,MATCH(JW25,DIFFERENTIATION_ID_DIFF,0)))</f>
        <v>Производство тепловой энергии. Некомбинированная выработка</v>
      </c>
      <c r="JX26" s="2405"/>
      <c r="JY26" s="2404" t="str">
        <f>IF(JY25="","",INDEX(DIFFERENTIATION_UNMERGE_VD,MATCH(JY25,DIFFERENTIATION_ID_DIFF,0)))</f>
        <v>Производство тепловой энергии. Некомбинированная выработка</v>
      </c>
      <c r="JZ26" s="2405"/>
      <c r="KA26" s="2404" t="str">
        <f>IF(KA25="","",INDEX(DIFFERENTIATION_UNMERGE_VD,MATCH(KA25,DIFFERENTIATION_ID_DIFF,0)))</f>
        <v>Производство тепловой энергии. Некомбинированная выработка</v>
      </c>
      <c r="KB26" s="2405"/>
      <c r="KC26" s="2404" t="str">
        <f>IF(KC25="","",INDEX(DIFFERENTIATION_UNMERGE_VD,MATCH(KC25,DIFFERENTIATION_ID_DIFF,0)))</f>
        <v>Производство тепловой энергии. Некомбинированная выработка</v>
      </c>
      <c r="KD26" s="2405"/>
      <c r="KE26" s="2404" t="str">
        <f>IF(KE25="","",INDEX(DIFFERENTIATION_UNMERGE_VD,MATCH(KE25,DIFFERENTIATION_ID_DIFF,0)))</f>
        <v>Производство тепловой энергии. Некомбинированная выработка</v>
      </c>
      <c r="KF26" s="2405"/>
      <c r="KG26" s="2404" t="str">
        <f>IF(KG25="","",INDEX(DIFFERENTIATION_UNMERGE_VD,MATCH(KG25,DIFFERENTIATION_ID_DIFF,0)))</f>
        <v>Производство тепловой энергии. Некомбинированная выработка</v>
      </c>
      <c r="KH26" s="2405"/>
      <c r="KI26" s="2404" t="str">
        <f>IF(KI25="","",INDEX(DIFFERENTIATION_UNMERGE_VD,MATCH(KI25,DIFFERENTIATION_ID_DIFF,0)))</f>
        <v>Производство тепловой энергии. Некомбинированная выработка</v>
      </c>
      <c r="KJ26" s="2405"/>
      <c r="KK26" s="2404" t="str">
        <f>IF(KK25="","",INDEX(DIFFERENTIATION_UNMERGE_VD,MATCH(KK25,DIFFERENTIATION_ID_DIFF,0)))</f>
        <v>Производство тепловой энергии. Некомбинированная выработка</v>
      </c>
      <c r="KL26" s="2405"/>
      <c r="KM26" s="2404" t="str">
        <f>IF(KM25="","",INDEX(DIFFERENTIATION_UNMERGE_VD,MATCH(KM25,DIFFERENTIATION_ID_DIFF,0)))</f>
        <v>Производство тепловой энергии. Некомбинированная выработка</v>
      </c>
      <c r="KN26" s="2405"/>
      <c r="KO26" s="2404" t="str">
        <f>IF(KO25="","",INDEX(DIFFERENTIATION_UNMERGE_VD,MATCH(KO25,DIFFERENTIATION_ID_DIFF,0)))</f>
        <v>Производство тепловой энергии. Некомбинированная выработка</v>
      </c>
      <c r="KP26" s="2405"/>
      <c r="KQ26" s="2404" t="str">
        <f>IF(KQ25="","",INDEX(DIFFERENTIATION_UNMERGE_VD,MATCH(KQ25,DIFFERENTIATION_ID_DIFF,0)))</f>
        <v>Производство тепловой энергии. Некомбинированная выработка</v>
      </c>
      <c r="KR26" s="2405"/>
      <c r="KS26" s="2404" t="str">
        <f>IF(KS25="","",INDEX(DIFFERENTIATION_UNMERGE_VD,MATCH(KS25,DIFFERENTIATION_ID_DIFF,0)))</f>
        <v>Производство тепловой энергии. Некомбинированная выработка</v>
      </c>
      <c r="KT26" s="2405"/>
      <c r="KU26" s="2404" t="str">
        <f>IF(KU25="","",INDEX(DIFFERENTIATION_UNMERGE_VD,MATCH(KU25,DIFFERENTIATION_ID_DIFF,0)))</f>
        <v>Производство тепловой энергии. Некомбинированная выработка</v>
      </c>
      <c r="KV26" s="2405"/>
      <c r="KW26" s="2404" t="str">
        <f>IF(KW25="","",INDEX(DIFFERENTIATION_UNMERGE_VD,MATCH(KW25,DIFFERENTIATION_ID_DIFF,0)))</f>
        <v>Производство тепловой энергии. Некомбинированная выработка</v>
      </c>
      <c r="KX26" s="2405"/>
      <c r="KY26" s="2404" t="str">
        <f>IF(KY25="","",INDEX(DIFFERENTIATION_UNMERGE_VD,MATCH(KY25,DIFFERENTIATION_ID_DIFF,0)))</f>
        <v>Производство тепловой энергии. Некомбинированная выработка</v>
      </c>
      <c r="KZ26" s="2405"/>
      <c r="LA26" s="2404" t="str">
        <f>IF(LA25="","",INDEX(DIFFERENTIATION_UNMERGE_VD,MATCH(LA25,DIFFERENTIATION_ID_DIFF,0)))</f>
        <v>Производство тепловой энергии. Некомбинированная выработка</v>
      </c>
      <c r="LB26" s="2405"/>
      <c r="LC26" s="2404" t="str">
        <f>IF(LC25="","",INDEX(DIFFERENTIATION_UNMERGE_VD,MATCH(LC25,DIFFERENTIATION_ID_DIFF,0)))</f>
        <v>Производство тепловой энергии. Некомбинированная выработка</v>
      </c>
      <c r="LD26" s="2405"/>
      <c r="LE26" s="2404" t="str">
        <f>IF(LE25="","",INDEX(DIFFERENTIATION_UNMERGE_VD,MATCH(LE25,DIFFERENTIATION_ID_DIFF,0)))</f>
        <v>Производство тепловой энергии. Некомбинированная выработка</v>
      </c>
      <c r="LF26" s="2405"/>
      <c r="LG26" s="2404" t="str">
        <f>IF(LG25="","",INDEX(DIFFERENTIATION_UNMERGE_VD,MATCH(LG25,DIFFERENTIATION_ID_DIFF,0)))</f>
        <v>Производство тепловой энергии. Некомбинированная выработка</v>
      </c>
      <c r="LH26" s="2405"/>
      <c r="LI26" s="2404" t="str">
        <f>IF(LI25="","",INDEX(DIFFERENTIATION_UNMERGE_VD,MATCH(LI25,DIFFERENTIATION_ID_DIFF,0)))</f>
        <v>Производство тепловой энергии. Некомбинированная выработка</v>
      </c>
      <c r="LJ26" s="2405"/>
      <c r="LK26" s="2404" t="str">
        <f>IF(LK25="","",INDEX(DIFFERENTIATION_UNMERGE_VD,MATCH(LK25,DIFFERENTIATION_ID_DIFF,0)))</f>
        <v>Производство тепловой энергии. Некомбинированная выработка</v>
      </c>
      <c r="LL26" s="2405"/>
      <c r="LM26" s="2404" t="str">
        <f>IF(LM25="","",INDEX(DIFFERENTIATION_UNMERGE_VD,MATCH(LM25,DIFFERENTIATION_ID_DIFF,0)))</f>
        <v>Производство тепловой энергии. Некомбинированная выработка</v>
      </c>
      <c r="LN26" s="2405"/>
      <c r="LO26" s="2404" t="str">
        <f>IF(LO25="","",INDEX(DIFFERENTIATION_UNMERGE_VD,MATCH(LO25,DIFFERENTIATION_ID_DIFF,0)))</f>
        <v>Производство тепловой энергии. Некомбинированная выработка</v>
      </c>
      <c r="LP26" s="2405"/>
      <c r="LQ26" s="2404" t="str">
        <f>IF(LQ25="","",INDEX(DIFFERENTIATION_UNMERGE_VD,MATCH(LQ25,DIFFERENTIATION_ID_DIFF,0)))</f>
        <v>Производство тепловой энергии. Некомбинированная выработка</v>
      </c>
      <c r="LR26" s="2405"/>
      <c r="LS26" s="2404" t="str">
        <f>IF(LS25="","",INDEX(DIFFERENTIATION_UNMERGE_VD,MATCH(LS25,DIFFERENTIATION_ID_DIFF,0)))</f>
        <v>Производство тепловой энергии. Некомбинированная выработка</v>
      </c>
      <c r="LT26" s="2405"/>
      <c r="LU26" s="2404" t="str">
        <f>IF(LU25="","",INDEX(DIFFERENTIATION_UNMERGE_VD,MATCH(LU25,DIFFERENTIATION_ID_DIFF,0)))</f>
        <v>Производство тепловой энергии. Некомбинированная выработка</v>
      </c>
      <c r="LV26" s="2405"/>
      <c r="LW26" s="2404" t="str">
        <f>IF(LW25="","",INDEX(DIFFERENTIATION_UNMERGE_VD,MATCH(LW25,DIFFERENTIATION_ID_DIFF,0)))</f>
        <v>Производство тепловой энергии. Некомбинированная выработка</v>
      </c>
      <c r="LX26" s="2405"/>
      <c r="LY26" s="2404" t="str">
        <f>IF(LY25="","",INDEX(DIFFERENTIATION_UNMERGE_VD,MATCH(LY25,DIFFERENTIATION_ID_DIFF,0)))</f>
        <v>Производство тепловой энергии. Некомбинированная выработка</v>
      </c>
      <c r="LZ26" s="2405"/>
      <c r="MA26" s="2404" t="str">
        <f>IF(MA25="","",INDEX(DIFFERENTIATION_UNMERGE_VD,MATCH(MA25,DIFFERENTIATION_ID_DIFF,0)))</f>
        <v>Производство тепловой энергии. Некомбинированная выработка</v>
      </c>
      <c r="MB26" s="2405"/>
      <c r="MC26" s="2404" t="str">
        <f>IF(MC25="","",INDEX(DIFFERENTIATION_UNMERGE_VD,MATCH(MC25,DIFFERENTIATION_ID_DIFF,0)))</f>
        <v>Производство тепловой энергии. Некомбинированная выработка</v>
      </c>
      <c r="MD26" s="2405"/>
      <c r="ME26" s="2404" t="str">
        <f>IF(ME25="","",INDEX(DIFFERENTIATION_UNMERGE_VD,MATCH(ME25,DIFFERENTIATION_ID_DIFF,0)))</f>
        <v>Производство тепловой энергии. Некомбинированная выработка</v>
      </c>
      <c r="MF26" s="2405"/>
      <c r="MG26" s="2404" t="str">
        <f>IF(MG25="","",INDEX(DIFFERENTIATION_UNMERGE_VD,MATCH(MG25,DIFFERENTIATION_ID_DIFF,0)))</f>
        <v>Производство тепловой энергии. Некомбинированная выработка</v>
      </c>
      <c r="MH26" s="2405"/>
      <c r="MI26" s="2404" t="str">
        <f>IF(MI25="","",INDEX(DIFFERENTIATION_UNMERGE_VD,MATCH(MI25,DIFFERENTIATION_ID_DIFF,0)))</f>
        <v>Производство тепловой энергии. Некомбинированная выработка</v>
      </c>
      <c r="MJ26" s="2405"/>
      <c r="MK26" s="2404" t="str">
        <f>IF(MK25="","",INDEX(DIFFERENTIATION_UNMERGE_VD,MATCH(MK25,DIFFERENTIATION_ID_DIFF,0)))</f>
        <v>Производство тепловой энергии. Некомбинированная выработка</v>
      </c>
      <c r="ML26" s="2405"/>
      <c r="MM26" s="2404" t="str">
        <f>IF(MM25="","",INDEX(DIFFERENTIATION_UNMERGE_VD,MATCH(MM25,DIFFERENTIATION_ID_DIFF,0)))</f>
        <v>Производство тепловой энергии. Некомбинированная выработка</v>
      </c>
      <c r="MN26" s="2405"/>
      <c r="MO26" s="2404" t="str">
        <f>IF(MO25="","",INDEX(DIFFERENTIATION_UNMERGE_VD,MATCH(MO25,DIFFERENTIATION_ID_DIFF,0)))</f>
        <v>Производство тепловой энергии. Некомбинированная выработка</v>
      </c>
      <c r="MP26" s="2405"/>
      <c r="MQ26" s="2404" t="str">
        <f>IF(MQ25="","",INDEX(DIFFERENTIATION_UNMERGE_VD,MATCH(MQ25,DIFFERENTIATION_ID_DIFF,0)))</f>
        <v>Производство тепловой энергии. Некомбинированная выработка</v>
      </c>
      <c r="MR26" s="2405"/>
      <c r="MS26" s="2404" t="str">
        <f>IF(MS25="","",INDEX(DIFFERENTIATION_UNMERGE_VD,MATCH(MS25,DIFFERENTIATION_ID_DIFF,0)))</f>
        <v>Производство тепловой энергии. Некомбинированная выработка</v>
      </c>
      <c r="MT26" s="2405"/>
      <c r="MU26" s="2404" t="str">
        <f>IF(MU25="","",INDEX(DIFFERENTIATION_UNMERGE_VD,MATCH(MU25,DIFFERENTIATION_ID_DIFF,0)))</f>
        <v>Производство тепловой энергии. Некомбинированная выработка</v>
      </c>
      <c r="MV26" s="2405"/>
      <c r="MW26" s="2404" t="str">
        <f>IF(MW25="","",INDEX(DIFFERENTIATION_UNMERGE_VD,MATCH(MW25,DIFFERENTIATION_ID_DIFF,0)))</f>
        <v>Производство тепловой энергии. Некомбинированная выработка</v>
      </c>
      <c r="MX26" s="2405"/>
      <c r="MY26" s="2404" t="str">
        <f>IF(MY25="","",INDEX(DIFFERENTIATION_UNMERGE_VD,MATCH(MY25,DIFFERENTIATION_ID_DIFF,0)))</f>
        <v>Производство тепловой энергии. Некомбинированная выработка</v>
      </c>
      <c r="MZ26" s="2405"/>
      <c r="NA26" s="2404" t="str">
        <f>IF(NA25="","",INDEX(DIFFERENTIATION_UNMERGE_VD,MATCH(NA25,DIFFERENTIATION_ID_DIFF,0)))</f>
        <v>Производство тепловой энергии. Некомбинированная выработка</v>
      </c>
      <c r="NB26" s="2405"/>
      <c r="NC26" s="2404" t="str">
        <f>IF(NC25="","",INDEX(DIFFERENTIATION_UNMERGE_VD,MATCH(NC25,DIFFERENTIATION_ID_DIFF,0)))</f>
        <v>Производство тепловой энергии. Некомбинированная выработка</v>
      </c>
      <c r="ND26" s="2405"/>
      <c r="NE26" s="2404" t="str">
        <f>IF(NE25="","",INDEX(DIFFERENTIATION_UNMERGE_VD,MATCH(NE25,DIFFERENTIATION_ID_DIFF,0)))</f>
        <v>Производство тепловой энергии. Некомбинированная выработка</v>
      </c>
      <c r="NF26" s="2405"/>
      <c r="NG26" s="2404" t="str">
        <f>IF(NG25="","",INDEX(DIFFERENTIATION_UNMERGE_VD,MATCH(NG25,DIFFERENTIATION_ID_DIFF,0)))</f>
        <v>Производство тепловой энергии. Некомбинированная выработка</v>
      </c>
      <c r="NH26" s="2405"/>
      <c r="NI26" s="2404" t="str">
        <f>IF(NI25="","",INDEX(DIFFERENTIATION_UNMERGE_VD,MATCH(NI25,DIFFERENTIATION_ID_DIFF,0)))</f>
        <v>Производство тепловой энергии. Некомбинированная выработка</v>
      </c>
      <c r="NJ26" s="2405"/>
      <c r="NK26" s="2404" t="str">
        <f>IF(NK25="","",INDEX(DIFFERENTIATION_UNMERGE_VD,MATCH(NK25,DIFFERENTIATION_ID_DIFF,0)))</f>
        <v>Производство тепловой энергии. Некомбинированная выработка</v>
      </c>
      <c r="NL26" s="2405"/>
      <c r="NM26" s="2404" t="str">
        <f>IF(NM25="","",INDEX(DIFFERENTIATION_UNMERGE_VD,MATCH(NM25,DIFFERENTIATION_ID_DIFF,0)))</f>
        <v>Производство тепловой энергии. Некомбинированная выработка</v>
      </c>
      <c r="NN26" s="2405"/>
      <c r="NO26" s="2404" t="str">
        <f>IF(NO25="","",INDEX(DIFFERENTIATION_UNMERGE_VD,MATCH(NO25,DIFFERENTIATION_ID_DIFF,0)))</f>
        <v>Производство тепловой энергии. Некомбинированная выработка</v>
      </c>
      <c r="NP26" s="2405"/>
      <c r="NQ26" s="2404" t="str">
        <f>IF(NQ25="","",INDEX(DIFFERENTIATION_UNMERGE_VD,MATCH(NQ25,DIFFERENTIATION_ID_DIFF,0)))</f>
        <v>Производство тепловой энергии. Некомбинированная выработка</v>
      </c>
      <c r="NR26" s="2405"/>
      <c r="NS26" s="2184" t="s">
        <v>774</v>
      </c>
      <c r="OD26" s="514">
        <v>15</v>
      </c>
    </row>
    <row s="1644" customFormat="1" customHeight="1" ht="15.75">
      <c r="A27" s="768"/>
      <c r="C27" s="185"/>
      <c r="D27" s="720"/>
      <c r="E27" s="2376" t="s">
        <v>1037</v>
      </c>
      <c r="F27" s="2377"/>
      <c r="G27" s="2404" t="str">
        <f>IF(G25="","",INDEX(DIFFERENTIATION_UNMERGE_AREA,MATCH(G25,DIFFERENTIATION_ID_DIFF,0)))</f>
        <v/>
      </c>
      <c r="H27" s="2405"/>
      <c r="I27" s="2404" t="str">
        <f>IF(I25="","",INDEX(DIFFERENTIATION_UNMERGE_AREA,MATCH(I25,DIFFERENTIATION_ID_DIFF,0)))</f>
        <v>Территория 1</v>
      </c>
      <c r="J27" s="2405"/>
      <c r="K27" s="2404" t="str">
        <f>IF(K25="","",INDEX(DIFFERENTIATION_UNMERGE_AREA,MATCH(K25,DIFFERENTIATION_ID_DIFF,0)))</f>
        <v>Территория 1</v>
      </c>
      <c r="L27" s="2405"/>
      <c r="M27" s="2404" t="str">
        <f>IF(M25="","",INDEX(DIFFERENTIATION_UNMERGE_AREA,MATCH(M25,DIFFERENTIATION_ID_DIFF,0)))</f>
        <v>Территория 1</v>
      </c>
      <c r="N27" s="2405"/>
      <c r="O27" s="2404" t="str">
        <f>IF(O25="","",INDEX(DIFFERENTIATION_UNMERGE_AREA,MATCH(O25,DIFFERENTIATION_ID_DIFF,0)))</f>
        <v>Территория 1</v>
      </c>
      <c r="P27" s="2405"/>
      <c r="Q27" s="2404" t="str">
        <f>IF(Q25="","",INDEX(DIFFERENTIATION_UNMERGE_AREA,MATCH(Q25,DIFFERENTIATION_ID_DIFF,0)))</f>
        <v>Территория 1</v>
      </c>
      <c r="R27" s="2405"/>
      <c r="S27" s="2404" t="str">
        <f>IF(S25="","",INDEX(DIFFERENTIATION_UNMERGE_AREA,MATCH(S25,DIFFERENTIATION_ID_DIFF,0)))</f>
        <v>Территория 1</v>
      </c>
      <c r="T27" s="2405"/>
      <c r="U27" s="2404" t="str">
        <f>IF(U25="","",INDEX(DIFFERENTIATION_UNMERGE_AREA,MATCH(U25,DIFFERENTIATION_ID_DIFF,0)))</f>
        <v>Территория 1</v>
      </c>
      <c r="V27" s="2405"/>
      <c r="W27" s="2404" t="str">
        <f>IF(W25="","",INDEX(DIFFERENTIATION_UNMERGE_AREA,MATCH(W25,DIFFERENTIATION_ID_DIFF,0)))</f>
        <v>Территория 1</v>
      </c>
      <c r="X27" s="2405"/>
      <c r="Y27" s="2404" t="str">
        <f>IF(Y25="","",INDEX(DIFFERENTIATION_UNMERGE_AREA,MATCH(Y25,DIFFERENTIATION_ID_DIFF,0)))</f>
        <v>Территория 1</v>
      </c>
      <c r="Z27" s="2405"/>
      <c r="AA27" s="2404" t="str">
        <f>IF(AA25="","",INDEX(DIFFERENTIATION_UNMERGE_AREA,MATCH(AA25,DIFFERENTIATION_ID_DIFF,0)))</f>
        <v>Территория 1</v>
      </c>
      <c r="AB27" s="2405"/>
      <c r="AC27" s="2404" t="str">
        <f>IF(AC25="","",INDEX(DIFFERENTIATION_UNMERGE_AREA,MATCH(AC25,DIFFERENTIATION_ID_DIFF,0)))</f>
        <v>Территория 1</v>
      </c>
      <c r="AD27" s="2405"/>
      <c r="AE27" s="2404" t="str">
        <f>IF(AE25="","",INDEX(DIFFERENTIATION_UNMERGE_AREA,MATCH(AE25,DIFFERENTIATION_ID_DIFF,0)))</f>
        <v>Территория 1</v>
      </c>
      <c r="AF27" s="2405"/>
      <c r="AG27" s="2404" t="str">
        <f>IF(AG25="","",INDEX(DIFFERENTIATION_UNMERGE_AREA,MATCH(AG25,DIFFERENTIATION_ID_DIFF,0)))</f>
        <v>Территория 1</v>
      </c>
      <c r="AH27" s="2405"/>
      <c r="AI27" s="2404" t="str">
        <f>IF(AI25="","",INDEX(DIFFERENTIATION_UNMERGE_AREA,MATCH(AI25,DIFFERENTIATION_ID_DIFF,0)))</f>
        <v>Территория 1</v>
      </c>
      <c r="AJ27" s="2405"/>
      <c r="AK27" s="2404" t="str">
        <f>IF(AK25="","",INDEX(DIFFERENTIATION_UNMERGE_AREA,MATCH(AK25,DIFFERENTIATION_ID_DIFF,0)))</f>
        <v>Территория 2</v>
      </c>
      <c r="AL27" s="2405"/>
      <c r="AM27" s="2404" t="str">
        <f>IF(AM25="","",INDEX(DIFFERENTIATION_UNMERGE_AREA,MATCH(AM25,DIFFERENTIATION_ID_DIFF,0)))</f>
        <v>Территория 2</v>
      </c>
      <c r="AN27" s="2405"/>
      <c r="AO27" s="2404" t="str">
        <f>IF(AO25="","",INDEX(DIFFERENTIATION_UNMERGE_AREA,MATCH(AO25,DIFFERENTIATION_ID_DIFF,0)))</f>
        <v>Территория 3</v>
      </c>
      <c r="AP27" s="2405"/>
      <c r="AQ27" s="2404" t="str">
        <f>IF(AQ25="","",INDEX(DIFFERENTIATION_UNMERGE_AREA,MATCH(AQ25,DIFFERENTIATION_ID_DIFF,0)))</f>
        <v>Территория 3</v>
      </c>
      <c r="AR27" s="2405"/>
      <c r="AS27" s="2404" t="str">
        <f>IF(AS25="","",INDEX(DIFFERENTIATION_UNMERGE_AREA,MATCH(AS25,DIFFERENTIATION_ID_DIFF,0)))</f>
        <v>Территория 3</v>
      </c>
      <c r="AT27" s="2405"/>
      <c r="AU27" s="2404" t="str">
        <f>IF(AU25="","",INDEX(DIFFERENTIATION_UNMERGE_AREA,MATCH(AU25,DIFFERENTIATION_ID_DIFF,0)))</f>
        <v>Территория 3</v>
      </c>
      <c r="AV27" s="2405"/>
      <c r="AW27" s="2404" t="str">
        <f>IF(AW25="","",INDEX(DIFFERENTIATION_UNMERGE_AREA,MATCH(AW25,DIFFERENTIATION_ID_DIFF,0)))</f>
        <v>Территория 3</v>
      </c>
      <c r="AX27" s="2405"/>
      <c r="AY27" s="2404" t="str">
        <f>IF(AY25="","",INDEX(DIFFERENTIATION_UNMERGE_AREA,MATCH(AY25,DIFFERENTIATION_ID_DIFF,0)))</f>
        <v>Территория 3</v>
      </c>
      <c r="AZ27" s="2405"/>
      <c r="BA27" s="2404" t="str">
        <f>IF(BA25="","",INDEX(DIFFERENTIATION_UNMERGE_AREA,MATCH(BA25,DIFFERENTIATION_ID_DIFF,0)))</f>
        <v>Территория 3</v>
      </c>
      <c r="BB27" s="2405"/>
      <c r="BC27" s="2404" t="str">
        <f>IF(BC25="","",INDEX(DIFFERENTIATION_UNMERGE_AREA,MATCH(BC25,DIFFERENTIATION_ID_DIFF,0)))</f>
        <v>Территория 3</v>
      </c>
      <c r="BD27" s="2405"/>
      <c r="BE27" s="2404" t="str">
        <f>IF(BE25="","",INDEX(DIFFERENTIATION_UNMERGE_AREA,MATCH(BE25,DIFFERENTIATION_ID_DIFF,0)))</f>
        <v>Территория 3</v>
      </c>
      <c r="BF27" s="2405"/>
      <c r="BG27" s="2404" t="str">
        <f>IF(BG25="","",INDEX(DIFFERENTIATION_UNMERGE_AREA,MATCH(BG25,DIFFERENTIATION_ID_DIFF,0)))</f>
        <v>Территория 3</v>
      </c>
      <c r="BH27" s="2405"/>
      <c r="BI27" s="2404" t="str">
        <f>IF(BI25="","",INDEX(DIFFERENTIATION_UNMERGE_AREA,MATCH(BI25,DIFFERENTIATION_ID_DIFF,0)))</f>
        <v>Территория 3</v>
      </c>
      <c r="BJ27" s="2405"/>
      <c r="BK27" s="2404" t="str">
        <f>IF(BK25="","",INDEX(DIFFERENTIATION_UNMERGE_AREA,MATCH(BK25,DIFFERENTIATION_ID_DIFF,0)))</f>
        <v>Территория 3</v>
      </c>
      <c r="BL27" s="2405"/>
      <c r="BM27" s="2404" t="str">
        <f>IF(BM25="","",INDEX(DIFFERENTIATION_UNMERGE_AREA,MATCH(BM25,DIFFERENTIATION_ID_DIFF,0)))</f>
        <v>Территория 3</v>
      </c>
      <c r="BN27" s="2405"/>
      <c r="BO27" s="2404" t="str">
        <f>IF(BO25="","",INDEX(DIFFERENTIATION_UNMERGE_AREA,MATCH(BO25,DIFFERENTIATION_ID_DIFF,0)))</f>
        <v>Территория 3</v>
      </c>
      <c r="BP27" s="2405"/>
      <c r="BQ27" s="2404" t="str">
        <f>IF(BQ25="","",INDEX(DIFFERENTIATION_UNMERGE_AREA,MATCH(BQ25,DIFFERENTIATION_ID_DIFF,0)))</f>
        <v>Территория 3</v>
      </c>
      <c r="BR27" s="2405"/>
      <c r="BS27" s="2404" t="str">
        <f>IF(BS25="","",INDEX(DIFFERENTIATION_UNMERGE_AREA,MATCH(BS25,DIFFERENTIATION_ID_DIFF,0)))</f>
        <v>Территория 3</v>
      </c>
      <c r="BT27" s="2405"/>
      <c r="BU27" s="2404" t="str">
        <f>IF(BU25="","",INDEX(DIFFERENTIATION_UNMERGE_AREA,MATCH(BU25,DIFFERENTIATION_ID_DIFF,0)))</f>
        <v>Территория 3</v>
      </c>
      <c r="BV27" s="2405"/>
      <c r="BW27" s="2404" t="str">
        <f>IF(BW25="","",INDEX(DIFFERENTIATION_UNMERGE_AREA,MATCH(BW25,DIFFERENTIATION_ID_DIFF,0)))</f>
        <v>Территория 4</v>
      </c>
      <c r="BX27" s="2405"/>
      <c r="BY27" s="2404" t="str">
        <f>IF(BY25="","",INDEX(DIFFERENTIATION_UNMERGE_AREA,MATCH(BY25,DIFFERENTIATION_ID_DIFF,0)))</f>
        <v>Территория 4</v>
      </c>
      <c r="BZ27" s="2405"/>
      <c r="CA27" s="2404" t="str">
        <f>IF(CA25="","",INDEX(DIFFERENTIATION_UNMERGE_AREA,MATCH(CA25,DIFFERENTIATION_ID_DIFF,0)))</f>
        <v>Территория 4</v>
      </c>
      <c r="CB27" s="2405"/>
      <c r="CC27" s="2404" t="str">
        <f>IF(CC25="","",INDEX(DIFFERENTIATION_UNMERGE_AREA,MATCH(CC25,DIFFERENTIATION_ID_DIFF,0)))</f>
        <v>Территория 4</v>
      </c>
      <c r="CD27" s="2405"/>
      <c r="CE27" s="2404" t="str">
        <f>IF(CE25="","",INDEX(DIFFERENTIATION_UNMERGE_AREA,MATCH(CE25,DIFFERENTIATION_ID_DIFF,0)))</f>
        <v>Территория 5</v>
      </c>
      <c r="CF27" s="2405"/>
      <c r="CG27" s="2404" t="str">
        <f>IF(CG25="","",INDEX(DIFFERENTIATION_UNMERGE_AREA,MATCH(CG25,DIFFERENTIATION_ID_DIFF,0)))</f>
        <v>Территория 5</v>
      </c>
      <c r="CH27" s="2405"/>
      <c r="CI27" s="2404" t="str">
        <f>IF(CI25="","",INDEX(DIFFERENTIATION_UNMERGE_AREA,MATCH(CI25,DIFFERENTIATION_ID_DIFF,0)))</f>
        <v>Территория 5</v>
      </c>
      <c r="CJ27" s="2405"/>
      <c r="CK27" s="2404" t="str">
        <f>IF(CK25="","",INDEX(DIFFERENTIATION_UNMERGE_AREA,MATCH(CK25,DIFFERENTIATION_ID_DIFF,0)))</f>
        <v>Территория 6</v>
      </c>
      <c r="CL27" s="2405"/>
      <c r="CM27" s="2404" t="str">
        <f>IF(CM25="","",INDEX(DIFFERENTIATION_UNMERGE_AREA,MATCH(CM25,DIFFERENTIATION_ID_DIFF,0)))</f>
        <v>Территория 7</v>
      </c>
      <c r="CN27" s="2405"/>
      <c r="CO27" s="2404" t="str">
        <f>IF(CO25="","",INDEX(DIFFERENTIATION_UNMERGE_AREA,MATCH(CO25,DIFFERENTIATION_ID_DIFF,0)))</f>
        <v>Территория 8</v>
      </c>
      <c r="CP27" s="2405"/>
      <c r="CQ27" s="2404" t="str">
        <f>IF(CQ25="","",INDEX(DIFFERENTIATION_UNMERGE_AREA,MATCH(CQ25,DIFFERENTIATION_ID_DIFF,0)))</f>
        <v>Территория 7</v>
      </c>
      <c r="CR27" s="2405"/>
      <c r="CS27" s="2404" t="str">
        <f>IF(CS25="","",INDEX(DIFFERENTIATION_UNMERGE_AREA,MATCH(CS25,DIFFERENTIATION_ID_DIFF,0)))</f>
        <v>Территория 7</v>
      </c>
      <c r="CT27" s="2405"/>
      <c r="CU27" s="2404" t="str">
        <f>IF(CU25="","",INDEX(DIFFERENTIATION_UNMERGE_AREA,MATCH(CU25,DIFFERENTIATION_ID_DIFF,0)))</f>
        <v>Территория 7</v>
      </c>
      <c r="CV27" s="2405"/>
      <c r="CW27" s="2404" t="str">
        <f>IF(CW25="","",INDEX(DIFFERENTIATION_UNMERGE_AREA,MATCH(CW25,DIFFERENTIATION_ID_DIFF,0)))</f>
        <v>Территория 7</v>
      </c>
      <c r="CX27" s="2405"/>
      <c r="CY27" s="2404" t="str">
        <f>IF(CY25="","",INDEX(DIFFERENTIATION_UNMERGE_AREA,MATCH(CY25,DIFFERENTIATION_ID_DIFF,0)))</f>
        <v>Территория 7</v>
      </c>
      <c r="CZ27" s="2405"/>
      <c r="DA27" s="2404" t="str">
        <f>IF(DA25="","",INDEX(DIFFERENTIATION_UNMERGE_AREA,MATCH(DA25,DIFFERENTIATION_ID_DIFF,0)))</f>
        <v>Территория 7</v>
      </c>
      <c r="DB27" s="2405"/>
      <c r="DC27" s="2404" t="str">
        <f>IF(DC25="","",INDEX(DIFFERENTIATION_UNMERGE_AREA,MATCH(DC25,DIFFERENTIATION_ID_DIFF,0)))</f>
        <v>Территория 7</v>
      </c>
      <c r="DD27" s="2405"/>
      <c r="DE27" s="2404" t="str">
        <f>IF(DE25="","",INDEX(DIFFERENTIATION_UNMERGE_AREA,MATCH(DE25,DIFFERENTIATION_ID_DIFF,0)))</f>
        <v>Территория 7</v>
      </c>
      <c r="DF27" s="2405"/>
      <c r="DG27" s="2404" t="str">
        <f>IF(DG25="","",INDEX(DIFFERENTIATION_UNMERGE_AREA,MATCH(DG25,DIFFERENTIATION_ID_DIFF,0)))</f>
        <v>Территория 7</v>
      </c>
      <c r="DH27" s="2405"/>
      <c r="DI27" s="2404" t="str">
        <f>IF(DI25="","",INDEX(DIFFERENTIATION_UNMERGE_AREA,MATCH(DI25,DIFFERENTIATION_ID_DIFF,0)))</f>
        <v>Территория 7</v>
      </c>
      <c r="DJ27" s="2405"/>
      <c r="DK27" s="2404" t="str">
        <f>IF(DK25="","",INDEX(DIFFERENTIATION_UNMERGE_AREA,MATCH(DK25,DIFFERENTIATION_ID_DIFF,0)))</f>
        <v>Территория 7</v>
      </c>
      <c r="DL27" s="2405"/>
      <c r="DM27" s="2404" t="str">
        <f>IF(DM25="","",INDEX(DIFFERENTIATION_UNMERGE_AREA,MATCH(DM25,DIFFERENTIATION_ID_DIFF,0)))</f>
        <v>Территория 7</v>
      </c>
      <c r="DN27" s="2405"/>
      <c r="DO27" s="2404" t="str">
        <f>IF(DO25="","",INDEX(DIFFERENTIATION_UNMERGE_AREA,MATCH(DO25,DIFFERENTIATION_ID_DIFF,0)))</f>
        <v>Территория 7</v>
      </c>
      <c r="DP27" s="2405"/>
      <c r="DQ27" s="2404" t="str">
        <f>IF(DQ25="","",INDEX(DIFFERENTIATION_UNMERGE_AREA,MATCH(DQ25,DIFFERENTIATION_ID_DIFF,0)))</f>
        <v>Территория 7</v>
      </c>
      <c r="DR27" s="2405"/>
      <c r="DS27" s="2404" t="str">
        <f>IF(DS25="","",INDEX(DIFFERENTIATION_UNMERGE_AREA,MATCH(DS25,DIFFERENTIATION_ID_DIFF,0)))</f>
        <v>Территория 7</v>
      </c>
      <c r="DT27" s="2405"/>
      <c r="DU27" s="2404" t="str">
        <f>IF(DU25="","",INDEX(DIFFERENTIATION_UNMERGE_AREA,MATCH(DU25,DIFFERENTIATION_ID_DIFF,0)))</f>
        <v>Территория 7</v>
      </c>
      <c r="DV27" s="2405"/>
      <c r="DW27" s="2404" t="str">
        <f>IF(DW25="","",INDEX(DIFFERENTIATION_UNMERGE_AREA,MATCH(DW25,DIFFERENTIATION_ID_DIFF,0)))</f>
        <v>Территория 7</v>
      </c>
      <c r="DX27" s="2405"/>
      <c r="DY27" s="2404" t="str">
        <f>IF(DY25="","",INDEX(DIFFERENTIATION_UNMERGE_AREA,MATCH(DY25,DIFFERENTIATION_ID_DIFF,0)))</f>
        <v>Территория 7</v>
      </c>
      <c r="DZ27" s="2405"/>
      <c r="EA27" s="2404" t="str">
        <f>IF(EA25="","",INDEX(DIFFERENTIATION_UNMERGE_AREA,MATCH(EA25,DIFFERENTIATION_ID_DIFF,0)))</f>
        <v>Территория 7</v>
      </c>
      <c r="EB27" s="2405"/>
      <c r="EC27" s="2404" t="str">
        <f>IF(EC25="","",INDEX(DIFFERENTIATION_UNMERGE_AREA,MATCH(EC25,DIFFERENTIATION_ID_DIFF,0)))</f>
        <v>Территория 7</v>
      </c>
      <c r="ED27" s="2405"/>
      <c r="EE27" s="2404" t="str">
        <f>IF(EE25="","",INDEX(DIFFERENTIATION_UNMERGE_AREA,MATCH(EE25,DIFFERENTIATION_ID_DIFF,0)))</f>
        <v>Территория 7</v>
      </c>
      <c r="EF27" s="2405"/>
      <c r="EG27" s="2404" t="str">
        <f>IF(EG25="","",INDEX(DIFFERENTIATION_UNMERGE_AREA,MATCH(EG25,DIFFERENTIATION_ID_DIFF,0)))</f>
        <v>Территория 7</v>
      </c>
      <c r="EH27" s="2405"/>
      <c r="EI27" s="2404" t="str">
        <f>IF(EI25="","",INDEX(DIFFERENTIATION_UNMERGE_AREA,MATCH(EI25,DIFFERENTIATION_ID_DIFF,0)))</f>
        <v>Территория 7</v>
      </c>
      <c r="EJ27" s="2405"/>
      <c r="EK27" s="2404" t="str">
        <f>IF(EK25="","",INDEX(DIFFERENTIATION_UNMERGE_AREA,MATCH(EK25,DIFFERENTIATION_ID_DIFF,0)))</f>
        <v>Территория 7</v>
      </c>
      <c r="EL27" s="2405"/>
      <c r="EM27" s="2404" t="str">
        <f>IF(EM25="","",INDEX(DIFFERENTIATION_UNMERGE_AREA,MATCH(EM25,DIFFERENTIATION_ID_DIFF,0)))</f>
        <v>Территория 7</v>
      </c>
      <c r="EN27" s="2405"/>
      <c r="EO27" s="2404" t="str">
        <f>IF(EO25="","",INDEX(DIFFERENTIATION_UNMERGE_AREA,MATCH(EO25,DIFFERENTIATION_ID_DIFF,0)))</f>
        <v>Территория 7</v>
      </c>
      <c r="EP27" s="2405"/>
      <c r="EQ27" s="2404" t="str">
        <f>IF(EQ25="","",INDEX(DIFFERENTIATION_UNMERGE_AREA,MATCH(EQ25,DIFFERENTIATION_ID_DIFF,0)))</f>
        <v>Территория 7</v>
      </c>
      <c r="ER27" s="2405"/>
      <c r="ES27" s="2404" t="str">
        <f>IF(ES25="","",INDEX(DIFFERENTIATION_UNMERGE_AREA,MATCH(ES25,DIFFERENTIATION_ID_DIFF,0)))</f>
        <v>Территория 7</v>
      </c>
      <c r="ET27" s="2405"/>
      <c r="EU27" s="2404" t="str">
        <f>IF(EU25="","",INDEX(DIFFERENTIATION_UNMERGE_AREA,MATCH(EU25,DIFFERENTIATION_ID_DIFF,0)))</f>
        <v>Территория 7</v>
      </c>
      <c r="EV27" s="2405"/>
      <c r="EW27" s="2404" t="str">
        <f>IF(EW25="","",INDEX(DIFFERENTIATION_UNMERGE_AREA,MATCH(EW25,DIFFERENTIATION_ID_DIFF,0)))</f>
        <v>Территория 7</v>
      </c>
      <c r="EX27" s="2405"/>
      <c r="EY27" s="2404" t="str">
        <f>IF(EY25="","",INDEX(DIFFERENTIATION_UNMERGE_AREA,MATCH(EY25,DIFFERENTIATION_ID_DIFF,0)))</f>
        <v>Территория 7</v>
      </c>
      <c r="EZ27" s="2405"/>
      <c r="FA27" s="2404" t="str">
        <f>IF(FA25="","",INDEX(DIFFERENTIATION_UNMERGE_AREA,MATCH(FA25,DIFFERENTIATION_ID_DIFF,0)))</f>
        <v>Территория 7</v>
      </c>
      <c r="FB27" s="2405"/>
      <c r="FC27" s="2404" t="str">
        <f>IF(FC25="","",INDEX(DIFFERENTIATION_UNMERGE_AREA,MATCH(FC25,DIFFERENTIATION_ID_DIFF,0)))</f>
        <v>Территория 7</v>
      </c>
      <c r="FD27" s="2405"/>
      <c r="FE27" s="2404" t="str">
        <f>IF(FE25="","",INDEX(DIFFERENTIATION_UNMERGE_AREA,MATCH(FE25,DIFFERENTIATION_ID_DIFF,0)))</f>
        <v>Территория 7</v>
      </c>
      <c r="FF27" s="2405"/>
      <c r="FG27" s="2404" t="str">
        <f>IF(FG25="","",INDEX(DIFFERENTIATION_UNMERGE_AREA,MATCH(FG25,DIFFERENTIATION_ID_DIFF,0)))</f>
        <v>Территория 7</v>
      </c>
      <c r="FH27" s="2405"/>
      <c r="FI27" s="2404" t="str">
        <f>IF(FI25="","",INDEX(DIFFERENTIATION_UNMERGE_AREA,MATCH(FI25,DIFFERENTIATION_ID_DIFF,0)))</f>
        <v>Территория 7</v>
      </c>
      <c r="FJ27" s="2405"/>
      <c r="FK27" s="2404" t="str">
        <f>IF(FK25="","",INDEX(DIFFERENTIATION_UNMERGE_AREA,MATCH(FK25,DIFFERENTIATION_ID_DIFF,0)))</f>
        <v>Территория 7</v>
      </c>
      <c r="FL27" s="2405"/>
      <c r="FM27" s="2404" t="str">
        <f>IF(FM25="","",INDEX(DIFFERENTIATION_UNMERGE_AREA,MATCH(FM25,DIFFERENTIATION_ID_DIFF,0)))</f>
        <v>Территория 7</v>
      </c>
      <c r="FN27" s="2405"/>
      <c r="FO27" s="2404" t="str">
        <f>IF(FO25="","",INDEX(DIFFERENTIATION_UNMERGE_AREA,MATCH(FO25,DIFFERENTIATION_ID_DIFF,0)))</f>
        <v>Территория 7</v>
      </c>
      <c r="FP27" s="2405"/>
      <c r="FQ27" s="2404" t="str">
        <f>IF(FQ25="","",INDEX(DIFFERENTIATION_UNMERGE_AREA,MATCH(FQ25,DIFFERENTIATION_ID_DIFF,0)))</f>
        <v>Территория 8</v>
      </c>
      <c r="FR27" s="2405"/>
      <c r="FS27" s="2404" t="str">
        <f>IF(FS25="","",INDEX(DIFFERENTIATION_UNMERGE_AREA,MATCH(FS25,DIFFERENTIATION_ID_DIFF,0)))</f>
        <v>Территория 9</v>
      </c>
      <c r="FT27" s="2405"/>
      <c r="FU27" s="2404" t="str">
        <f>IF(FU25="","",INDEX(DIFFERENTIATION_UNMERGE_AREA,MATCH(FU25,DIFFERENTIATION_ID_DIFF,0)))</f>
        <v>Территория 9</v>
      </c>
      <c r="FV27" s="2405"/>
      <c r="FW27" s="2404" t="str">
        <f>IF(FW25="","",INDEX(DIFFERENTIATION_UNMERGE_AREA,MATCH(FW25,DIFFERENTIATION_ID_DIFF,0)))</f>
        <v>Территория 9</v>
      </c>
      <c r="FX27" s="2405"/>
      <c r="FY27" s="2404" t="str">
        <f>IF(FY25="","",INDEX(DIFFERENTIATION_UNMERGE_AREA,MATCH(FY25,DIFFERENTIATION_ID_DIFF,0)))</f>
        <v>Территория 9</v>
      </c>
      <c r="FZ27" s="2405"/>
      <c r="GA27" s="2404" t="str">
        <f>IF(GA25="","",INDEX(DIFFERENTIATION_UNMERGE_AREA,MATCH(GA25,DIFFERENTIATION_ID_DIFF,0)))</f>
        <v>Территория 9</v>
      </c>
      <c r="GB27" s="2405"/>
      <c r="GC27" s="2404" t="str">
        <f>IF(GC25="","",INDEX(DIFFERENTIATION_UNMERGE_AREA,MATCH(GC25,DIFFERENTIATION_ID_DIFF,0)))</f>
        <v>Территория 9</v>
      </c>
      <c r="GD27" s="2405"/>
      <c r="GE27" s="2404" t="str">
        <f>IF(GE25="","",INDEX(DIFFERENTIATION_UNMERGE_AREA,MATCH(GE25,DIFFERENTIATION_ID_DIFF,0)))</f>
        <v>Территория 9</v>
      </c>
      <c r="GF27" s="2405"/>
      <c r="GG27" s="2404" t="str">
        <f>IF(GG25="","",INDEX(DIFFERENTIATION_UNMERGE_AREA,MATCH(GG25,DIFFERENTIATION_ID_DIFF,0)))</f>
        <v>Территория 9</v>
      </c>
      <c r="GH27" s="2405"/>
      <c r="GI27" s="2404" t="str">
        <f>IF(GI25="","",INDEX(DIFFERENTIATION_UNMERGE_AREA,MATCH(GI25,DIFFERENTIATION_ID_DIFF,0)))</f>
        <v>Территория 9</v>
      </c>
      <c r="GJ27" s="2405"/>
      <c r="GK27" s="2404" t="str">
        <f>IF(GK25="","",INDEX(DIFFERENTIATION_UNMERGE_AREA,MATCH(GK25,DIFFERENTIATION_ID_DIFF,0)))</f>
        <v>Территория 9</v>
      </c>
      <c r="GL27" s="2405"/>
      <c r="GM27" s="2404" t="str">
        <f>IF(GM25="","",INDEX(DIFFERENTIATION_UNMERGE_AREA,MATCH(GM25,DIFFERENTIATION_ID_DIFF,0)))</f>
        <v>Территория 9</v>
      </c>
      <c r="GN27" s="2405"/>
      <c r="GO27" s="2404" t="str">
        <f>IF(GO25="","",INDEX(DIFFERENTIATION_UNMERGE_AREA,MATCH(GO25,DIFFERENTIATION_ID_DIFF,0)))</f>
        <v>Территория 9</v>
      </c>
      <c r="GP27" s="2405"/>
      <c r="GQ27" s="2404" t="str">
        <f>IF(GQ25="","",INDEX(DIFFERENTIATION_UNMERGE_AREA,MATCH(GQ25,DIFFERENTIATION_ID_DIFF,0)))</f>
        <v>Территория 9</v>
      </c>
      <c r="GR27" s="2405"/>
      <c r="GS27" s="2404" t="str">
        <f>IF(GS25="","",INDEX(DIFFERENTIATION_UNMERGE_AREA,MATCH(GS25,DIFFERENTIATION_ID_DIFF,0)))</f>
        <v>Территория 9</v>
      </c>
      <c r="GT27" s="2405"/>
      <c r="GU27" s="2404" t="str">
        <f>IF(GU25="","",INDEX(DIFFERENTIATION_UNMERGE_AREA,MATCH(GU25,DIFFERENTIATION_ID_DIFF,0)))</f>
        <v>Территория 9</v>
      </c>
      <c r="GV27" s="2405"/>
      <c r="GW27" s="2404" t="str">
        <f>IF(GW25="","",INDEX(DIFFERENTIATION_UNMERGE_AREA,MATCH(GW25,DIFFERENTIATION_ID_DIFF,0)))</f>
        <v>Территория 9</v>
      </c>
      <c r="GX27" s="2405"/>
      <c r="GY27" s="2404" t="str">
        <f>IF(GY25="","",INDEX(DIFFERENTIATION_UNMERGE_AREA,MATCH(GY25,DIFFERENTIATION_ID_DIFF,0)))</f>
        <v>Территория 9</v>
      </c>
      <c r="GZ27" s="2405"/>
      <c r="HA27" s="2404" t="str">
        <f>IF(HA25="","",INDEX(DIFFERENTIATION_UNMERGE_AREA,MATCH(HA25,DIFFERENTIATION_ID_DIFF,0)))</f>
        <v>Территория 9</v>
      </c>
      <c r="HB27" s="2405"/>
      <c r="HC27" s="2404" t="str">
        <f>IF(HC25="","",INDEX(DIFFERENTIATION_UNMERGE_AREA,MATCH(HC25,DIFFERENTIATION_ID_DIFF,0)))</f>
        <v>Территория 9</v>
      </c>
      <c r="HD27" s="2405"/>
      <c r="HE27" s="2404" t="str">
        <f>IF(HE25="","",INDEX(DIFFERENTIATION_UNMERGE_AREA,MATCH(HE25,DIFFERENTIATION_ID_DIFF,0)))</f>
        <v>Территория 9</v>
      </c>
      <c r="HF27" s="2405"/>
      <c r="HG27" s="2404" t="str">
        <f>IF(HG25="","",INDEX(DIFFERENTIATION_UNMERGE_AREA,MATCH(HG25,DIFFERENTIATION_ID_DIFF,0)))</f>
        <v>Территория 9</v>
      </c>
      <c r="HH27" s="2405"/>
      <c r="HI27" s="2404" t="str">
        <f>IF(HI25="","",INDEX(DIFFERENTIATION_UNMERGE_AREA,MATCH(HI25,DIFFERENTIATION_ID_DIFF,0)))</f>
        <v>Территория 9</v>
      </c>
      <c r="HJ27" s="2405"/>
      <c r="HK27" s="2404" t="str">
        <f>IF(HK25="","",INDEX(DIFFERENTIATION_UNMERGE_AREA,MATCH(HK25,DIFFERENTIATION_ID_DIFF,0)))</f>
        <v>Территория 9</v>
      </c>
      <c r="HL27" s="2405"/>
      <c r="HM27" s="2404" t="str">
        <f>IF(HM25="","",INDEX(DIFFERENTIATION_UNMERGE_AREA,MATCH(HM25,DIFFERENTIATION_ID_DIFF,0)))</f>
        <v>Территория 9</v>
      </c>
      <c r="HN27" s="2405"/>
      <c r="HO27" s="2404" t="str">
        <f>IF(HO25="","",INDEX(DIFFERENTIATION_UNMERGE_AREA,MATCH(HO25,DIFFERENTIATION_ID_DIFF,0)))</f>
        <v>Территория 9</v>
      </c>
      <c r="HP27" s="2405"/>
      <c r="HQ27" s="2404" t="str">
        <f>IF(HQ25="","",INDEX(DIFFERENTIATION_UNMERGE_AREA,MATCH(HQ25,DIFFERENTIATION_ID_DIFF,0)))</f>
        <v>Территория 9</v>
      </c>
      <c r="HR27" s="2405"/>
      <c r="HS27" s="2404" t="str">
        <f>IF(HS25="","",INDEX(DIFFERENTIATION_UNMERGE_AREA,MATCH(HS25,DIFFERENTIATION_ID_DIFF,0)))</f>
        <v>Территория 9</v>
      </c>
      <c r="HT27" s="2405"/>
      <c r="HU27" s="2404" t="str">
        <f>IF(HU25="","",INDEX(DIFFERENTIATION_UNMERGE_AREA,MATCH(HU25,DIFFERENTIATION_ID_DIFF,0)))</f>
        <v>Территория 9</v>
      </c>
      <c r="HV27" s="2405"/>
      <c r="HW27" s="2404" t="str">
        <f>IF(HW25="","",INDEX(DIFFERENTIATION_UNMERGE_AREA,MATCH(HW25,DIFFERENTIATION_ID_DIFF,0)))</f>
        <v>Территория 9</v>
      </c>
      <c r="HX27" s="2405"/>
      <c r="HY27" s="2404" t="str">
        <f>IF(HY25="","",INDEX(DIFFERENTIATION_UNMERGE_AREA,MATCH(HY25,DIFFERENTIATION_ID_DIFF,0)))</f>
        <v>Территория 9</v>
      </c>
      <c r="HZ27" s="2405"/>
      <c r="IA27" s="2404" t="str">
        <f>IF(IA25="","",INDEX(DIFFERENTIATION_UNMERGE_AREA,MATCH(IA25,DIFFERENTIATION_ID_DIFF,0)))</f>
        <v>Территория 9</v>
      </c>
      <c r="IB27" s="2405"/>
      <c r="IC27" s="2404" t="str">
        <f>IF(IC25="","",INDEX(DIFFERENTIATION_UNMERGE_AREA,MATCH(IC25,DIFFERENTIATION_ID_DIFF,0)))</f>
        <v>Территория 9</v>
      </c>
      <c r="ID27" s="2405"/>
      <c r="IE27" s="2404" t="str">
        <f>IF(IE25="","",INDEX(DIFFERENTIATION_UNMERGE_AREA,MATCH(IE25,DIFFERENTIATION_ID_DIFF,0)))</f>
        <v>Территория 9</v>
      </c>
      <c r="IF27" s="2405"/>
      <c r="IG27" s="2404" t="str">
        <f>IF(IG25="","",INDEX(DIFFERENTIATION_UNMERGE_AREA,MATCH(IG25,DIFFERENTIATION_ID_DIFF,0)))</f>
        <v>Территория 9</v>
      </c>
      <c r="IH27" s="2405"/>
      <c r="II27" s="2404" t="str">
        <f>IF(II25="","",INDEX(DIFFERENTIATION_UNMERGE_AREA,MATCH(II25,DIFFERENTIATION_ID_DIFF,0)))</f>
        <v>Территория 9</v>
      </c>
      <c r="IJ27" s="2405"/>
      <c r="IK27" s="2404" t="str">
        <f>IF(IK25="","",INDEX(DIFFERENTIATION_UNMERGE_AREA,MATCH(IK25,DIFFERENTIATION_ID_DIFF,0)))</f>
        <v>Территория 9</v>
      </c>
      <c r="IL27" s="2405"/>
      <c r="IM27" s="2404" t="str">
        <f>IF(IM25="","",INDEX(DIFFERENTIATION_UNMERGE_AREA,MATCH(IM25,DIFFERENTIATION_ID_DIFF,0)))</f>
        <v>Территория 9</v>
      </c>
      <c r="IN27" s="2405"/>
      <c r="IO27" s="2404" t="str">
        <f>IF(IO25="","",INDEX(DIFFERENTIATION_UNMERGE_AREA,MATCH(IO25,DIFFERENTIATION_ID_DIFF,0)))</f>
        <v>Территория 10</v>
      </c>
      <c r="IP27" s="2405"/>
      <c r="IQ27" s="2404" t="str">
        <f>IF(IQ25="","",INDEX(DIFFERENTIATION_UNMERGE_AREA,MATCH(IQ25,DIFFERENTIATION_ID_DIFF,0)))</f>
        <v>Территория 10</v>
      </c>
      <c r="IR27" s="2405"/>
      <c r="IS27" s="2404" t="str">
        <f>IF(IS25="","",INDEX(DIFFERENTIATION_UNMERGE_AREA,MATCH(IS25,DIFFERENTIATION_ID_DIFF,0)))</f>
        <v>Территория 10</v>
      </c>
      <c r="IT27" s="2405"/>
      <c r="IU27" s="2404" t="str">
        <f>IF(IU25="","",INDEX(DIFFERENTIATION_UNMERGE_AREA,MATCH(IU25,DIFFERENTIATION_ID_DIFF,0)))</f>
        <v>Территория 10</v>
      </c>
      <c r="IV27" s="2405"/>
      <c r="IW27" s="2404" t="str">
        <f>IF(IW25="","",INDEX(DIFFERENTIATION_UNMERGE_AREA,MATCH(IW25,DIFFERENTIATION_ID_DIFF,0)))</f>
        <v>Территория 10</v>
      </c>
      <c r="IX27" s="2405"/>
      <c r="IY27" s="2404" t="str">
        <f>IF(IY25="","",INDEX(DIFFERENTIATION_UNMERGE_AREA,MATCH(IY25,DIFFERENTIATION_ID_DIFF,0)))</f>
        <v>Территория 11</v>
      </c>
      <c r="IZ27" s="2405"/>
      <c r="JA27" s="2404" t="str">
        <f>IF(JA25="","",INDEX(DIFFERENTIATION_UNMERGE_AREA,MATCH(JA25,DIFFERENTIATION_ID_DIFF,0)))</f>
        <v>Территория 12</v>
      </c>
      <c r="JB27" s="2405"/>
      <c r="JC27" s="2404" t="str">
        <f>IF(JC25="","",INDEX(DIFFERENTIATION_UNMERGE_AREA,MATCH(JC25,DIFFERENTIATION_ID_DIFF,0)))</f>
        <v>Территория 13</v>
      </c>
      <c r="JD27" s="2405"/>
      <c r="JE27" s="2404" t="str">
        <f>IF(JE25="","",INDEX(DIFFERENTIATION_UNMERGE_AREA,MATCH(JE25,DIFFERENTIATION_ID_DIFF,0)))</f>
        <v>Территория 13</v>
      </c>
      <c r="JF27" s="2405"/>
      <c r="JG27" s="2404" t="str">
        <f>IF(JG25="","",INDEX(DIFFERENTIATION_UNMERGE_AREA,MATCH(JG25,DIFFERENTIATION_ID_DIFF,0)))</f>
        <v>Территория 13</v>
      </c>
      <c r="JH27" s="2405"/>
      <c r="JI27" s="2404" t="str">
        <f>IF(JI25="","",INDEX(DIFFERENTIATION_UNMERGE_AREA,MATCH(JI25,DIFFERENTIATION_ID_DIFF,0)))</f>
        <v>Территория 13</v>
      </c>
      <c r="JJ27" s="2405"/>
      <c r="JK27" s="2404" t="str">
        <f>IF(JK25="","",INDEX(DIFFERENTIATION_UNMERGE_AREA,MATCH(JK25,DIFFERENTIATION_ID_DIFF,0)))</f>
        <v>Территория 13</v>
      </c>
      <c r="JL27" s="2405"/>
      <c r="JM27" s="2404" t="str">
        <f>IF(JM25="","",INDEX(DIFFERENTIATION_UNMERGE_AREA,MATCH(JM25,DIFFERENTIATION_ID_DIFF,0)))</f>
        <v>Территория 13</v>
      </c>
      <c r="JN27" s="2405"/>
      <c r="JO27" s="2404" t="str">
        <f>IF(JO25="","",INDEX(DIFFERENTIATION_UNMERGE_AREA,MATCH(JO25,DIFFERENTIATION_ID_DIFF,0)))</f>
        <v>Территория 13</v>
      </c>
      <c r="JP27" s="2405"/>
      <c r="JQ27" s="2404" t="str">
        <f>IF(JQ25="","",INDEX(DIFFERENTIATION_UNMERGE_AREA,MATCH(JQ25,DIFFERENTIATION_ID_DIFF,0)))</f>
        <v>Территория 13</v>
      </c>
      <c r="JR27" s="2405"/>
      <c r="JS27" s="2404" t="str">
        <f>IF(JS25="","",INDEX(DIFFERENTIATION_UNMERGE_AREA,MATCH(JS25,DIFFERENTIATION_ID_DIFF,0)))</f>
        <v>Территория 13</v>
      </c>
      <c r="JT27" s="2405"/>
      <c r="JU27" s="2404" t="str">
        <f>IF(JU25="","",INDEX(DIFFERENTIATION_UNMERGE_AREA,MATCH(JU25,DIFFERENTIATION_ID_DIFF,0)))</f>
        <v>Территория 13</v>
      </c>
      <c r="JV27" s="2405"/>
      <c r="JW27" s="2404" t="str">
        <f>IF(JW25="","",INDEX(DIFFERENTIATION_UNMERGE_AREA,MATCH(JW25,DIFFERENTIATION_ID_DIFF,0)))</f>
        <v>Территория 13</v>
      </c>
      <c r="JX27" s="2405"/>
      <c r="JY27" s="2404" t="str">
        <f>IF(JY25="","",INDEX(DIFFERENTIATION_UNMERGE_AREA,MATCH(JY25,DIFFERENTIATION_ID_DIFF,0)))</f>
        <v>Территория 13</v>
      </c>
      <c r="JZ27" s="2405"/>
      <c r="KA27" s="2404" t="str">
        <f>IF(KA25="","",INDEX(DIFFERENTIATION_UNMERGE_AREA,MATCH(KA25,DIFFERENTIATION_ID_DIFF,0)))</f>
        <v>Территория 13</v>
      </c>
      <c r="KB27" s="2405"/>
      <c r="KC27" s="2404" t="str">
        <f>IF(KC25="","",INDEX(DIFFERENTIATION_UNMERGE_AREA,MATCH(KC25,DIFFERENTIATION_ID_DIFF,0)))</f>
        <v>Территория 13</v>
      </c>
      <c r="KD27" s="2405"/>
      <c r="KE27" s="2404" t="str">
        <f>IF(KE25="","",INDEX(DIFFERENTIATION_UNMERGE_AREA,MATCH(KE25,DIFFERENTIATION_ID_DIFF,0)))</f>
        <v>Территория 13</v>
      </c>
      <c r="KF27" s="2405"/>
      <c r="KG27" s="2404" t="str">
        <f>IF(KG25="","",INDEX(DIFFERENTIATION_UNMERGE_AREA,MATCH(KG25,DIFFERENTIATION_ID_DIFF,0)))</f>
        <v>Территория 13</v>
      </c>
      <c r="KH27" s="2405"/>
      <c r="KI27" s="2404" t="str">
        <f>IF(KI25="","",INDEX(DIFFERENTIATION_UNMERGE_AREA,MATCH(KI25,DIFFERENTIATION_ID_DIFF,0)))</f>
        <v>Территория 13</v>
      </c>
      <c r="KJ27" s="2405"/>
      <c r="KK27" s="2404" t="str">
        <f>IF(KK25="","",INDEX(DIFFERENTIATION_UNMERGE_AREA,MATCH(KK25,DIFFERENTIATION_ID_DIFF,0)))</f>
        <v>Территория 13</v>
      </c>
      <c r="KL27" s="2405"/>
      <c r="KM27" s="2404" t="str">
        <f>IF(KM25="","",INDEX(DIFFERENTIATION_UNMERGE_AREA,MATCH(KM25,DIFFERENTIATION_ID_DIFF,0)))</f>
        <v>Территория 14</v>
      </c>
      <c r="KN27" s="2405"/>
      <c r="KO27" s="2404" t="str">
        <f>IF(KO25="","",INDEX(DIFFERENTIATION_UNMERGE_AREA,MATCH(KO25,DIFFERENTIATION_ID_DIFF,0)))</f>
        <v>Территория 15</v>
      </c>
      <c r="KP27" s="2405"/>
      <c r="KQ27" s="2404" t="str">
        <f>IF(KQ25="","",INDEX(DIFFERENTIATION_UNMERGE_AREA,MATCH(KQ25,DIFFERENTIATION_ID_DIFF,0)))</f>
        <v>Территория 15</v>
      </c>
      <c r="KR27" s="2405"/>
      <c r="KS27" s="2404" t="str">
        <f>IF(KS25="","",INDEX(DIFFERENTIATION_UNMERGE_AREA,MATCH(KS25,DIFFERENTIATION_ID_DIFF,0)))</f>
        <v>Территория 15</v>
      </c>
      <c r="KT27" s="2405"/>
      <c r="KU27" s="2404" t="str">
        <f>IF(KU25="","",INDEX(DIFFERENTIATION_UNMERGE_AREA,MATCH(KU25,DIFFERENTIATION_ID_DIFF,0)))</f>
        <v>Территория 16</v>
      </c>
      <c r="KV27" s="2405"/>
      <c r="KW27" s="2404" t="str">
        <f>IF(KW25="","",INDEX(DIFFERENTIATION_UNMERGE_AREA,MATCH(KW25,DIFFERENTIATION_ID_DIFF,0)))</f>
        <v>Территория 16</v>
      </c>
      <c r="KX27" s="2405"/>
      <c r="KY27" s="2404" t="str">
        <f>IF(KY25="","",INDEX(DIFFERENTIATION_UNMERGE_AREA,MATCH(KY25,DIFFERENTIATION_ID_DIFF,0)))</f>
        <v>Территория 16</v>
      </c>
      <c r="KZ27" s="2405"/>
      <c r="LA27" s="2404" t="str">
        <f>IF(LA25="","",INDEX(DIFFERENTIATION_UNMERGE_AREA,MATCH(LA25,DIFFERENTIATION_ID_DIFF,0)))</f>
        <v>Территория 16</v>
      </c>
      <c r="LB27" s="2405"/>
      <c r="LC27" s="2404" t="str">
        <f>IF(LC25="","",INDEX(DIFFERENTIATION_UNMERGE_AREA,MATCH(LC25,DIFFERENTIATION_ID_DIFF,0)))</f>
        <v>Территория 16</v>
      </c>
      <c r="LD27" s="2405"/>
      <c r="LE27" s="2404" t="str">
        <f>IF(LE25="","",INDEX(DIFFERENTIATION_UNMERGE_AREA,MATCH(LE25,DIFFERENTIATION_ID_DIFF,0)))</f>
        <v>Территория 16</v>
      </c>
      <c r="LF27" s="2405"/>
      <c r="LG27" s="2404" t="str">
        <f>IF(LG25="","",INDEX(DIFFERENTIATION_UNMERGE_AREA,MATCH(LG25,DIFFERENTIATION_ID_DIFF,0)))</f>
        <v>Территория 16</v>
      </c>
      <c r="LH27" s="2405"/>
      <c r="LI27" s="2404" t="str">
        <f>IF(LI25="","",INDEX(DIFFERENTIATION_UNMERGE_AREA,MATCH(LI25,DIFFERENTIATION_ID_DIFF,0)))</f>
        <v>Территория 16</v>
      </c>
      <c r="LJ27" s="2405"/>
      <c r="LK27" s="2404" t="str">
        <f>IF(LK25="","",INDEX(DIFFERENTIATION_UNMERGE_AREA,MATCH(LK25,DIFFERENTIATION_ID_DIFF,0)))</f>
        <v>Территория 17</v>
      </c>
      <c r="LL27" s="2405"/>
      <c r="LM27" s="2404" t="str">
        <f>IF(LM25="","",INDEX(DIFFERENTIATION_UNMERGE_AREA,MATCH(LM25,DIFFERENTIATION_ID_DIFF,0)))</f>
        <v>Территория 17</v>
      </c>
      <c r="LN27" s="2405"/>
      <c r="LO27" s="2404" t="str">
        <f>IF(LO25="","",INDEX(DIFFERENTIATION_UNMERGE_AREA,MATCH(LO25,DIFFERENTIATION_ID_DIFF,0)))</f>
        <v>Территория 17</v>
      </c>
      <c r="LP27" s="2405"/>
      <c r="LQ27" s="2404" t="str">
        <f>IF(LQ25="","",INDEX(DIFFERENTIATION_UNMERGE_AREA,MATCH(LQ25,DIFFERENTIATION_ID_DIFF,0)))</f>
        <v>Территория 17</v>
      </c>
      <c r="LR27" s="2405"/>
      <c r="LS27" s="2404" t="str">
        <f>IF(LS25="","",INDEX(DIFFERENTIATION_UNMERGE_AREA,MATCH(LS25,DIFFERENTIATION_ID_DIFF,0)))</f>
        <v>Территория 17</v>
      </c>
      <c r="LT27" s="2405"/>
      <c r="LU27" s="2404" t="str">
        <f>IF(LU25="","",INDEX(DIFFERENTIATION_UNMERGE_AREA,MATCH(LU25,DIFFERENTIATION_ID_DIFF,0)))</f>
        <v>Территория 17</v>
      </c>
      <c r="LV27" s="2405"/>
      <c r="LW27" s="2404" t="str">
        <f>IF(LW25="","",INDEX(DIFFERENTIATION_UNMERGE_AREA,MATCH(LW25,DIFFERENTIATION_ID_DIFF,0)))</f>
        <v>Территория 17</v>
      </c>
      <c r="LX27" s="2405"/>
      <c r="LY27" s="2404" t="str">
        <f>IF(LY25="","",INDEX(DIFFERENTIATION_UNMERGE_AREA,MATCH(LY25,DIFFERENTIATION_ID_DIFF,0)))</f>
        <v>Территория 17</v>
      </c>
      <c r="LZ27" s="2405"/>
      <c r="MA27" s="2404" t="str">
        <f>IF(MA25="","",INDEX(DIFFERENTIATION_UNMERGE_AREA,MATCH(MA25,DIFFERENTIATION_ID_DIFF,0)))</f>
        <v>Территория 17</v>
      </c>
      <c r="MB27" s="2405"/>
      <c r="MC27" s="2404" t="str">
        <f>IF(MC25="","",INDEX(DIFFERENTIATION_UNMERGE_AREA,MATCH(MC25,DIFFERENTIATION_ID_DIFF,0)))</f>
        <v>Территория 18</v>
      </c>
      <c r="MD27" s="2405"/>
      <c r="ME27" s="2404" t="str">
        <f>IF(ME25="","",INDEX(DIFFERENTIATION_UNMERGE_AREA,MATCH(ME25,DIFFERENTIATION_ID_DIFF,0)))</f>
        <v>Территория 18</v>
      </c>
      <c r="MF27" s="2405"/>
      <c r="MG27" s="2404" t="str">
        <f>IF(MG25="","",INDEX(DIFFERENTIATION_UNMERGE_AREA,MATCH(MG25,DIFFERENTIATION_ID_DIFF,0)))</f>
        <v>Территория 18</v>
      </c>
      <c r="MH27" s="2405"/>
      <c r="MI27" s="2404" t="str">
        <f>IF(MI25="","",INDEX(DIFFERENTIATION_UNMERGE_AREA,MATCH(MI25,DIFFERENTIATION_ID_DIFF,0)))</f>
        <v>Территория 18</v>
      </c>
      <c r="MJ27" s="2405"/>
      <c r="MK27" s="2404" t="str">
        <f>IF(MK25="","",INDEX(DIFFERENTIATION_UNMERGE_AREA,MATCH(MK25,DIFFERENTIATION_ID_DIFF,0)))</f>
        <v>Территория 18</v>
      </c>
      <c r="ML27" s="2405"/>
      <c r="MM27" s="2404" t="str">
        <f>IF(MM25="","",INDEX(DIFFERENTIATION_UNMERGE_AREA,MATCH(MM25,DIFFERENTIATION_ID_DIFF,0)))</f>
        <v>Территория 18</v>
      </c>
      <c r="MN27" s="2405"/>
      <c r="MO27" s="2404" t="str">
        <f>IF(MO25="","",INDEX(DIFFERENTIATION_UNMERGE_AREA,MATCH(MO25,DIFFERENTIATION_ID_DIFF,0)))</f>
        <v>Территория 18</v>
      </c>
      <c r="MP27" s="2405"/>
      <c r="MQ27" s="2404" t="str">
        <f>IF(MQ25="","",INDEX(DIFFERENTIATION_UNMERGE_AREA,MATCH(MQ25,DIFFERENTIATION_ID_DIFF,0)))</f>
        <v>Территория 18</v>
      </c>
      <c r="MR27" s="2405"/>
      <c r="MS27" s="2404" t="str">
        <f>IF(MS25="","",INDEX(DIFFERENTIATION_UNMERGE_AREA,MATCH(MS25,DIFFERENTIATION_ID_DIFF,0)))</f>
        <v>Территория 18</v>
      </c>
      <c r="MT27" s="2405"/>
      <c r="MU27" s="2404" t="str">
        <f>IF(MU25="","",INDEX(DIFFERENTIATION_UNMERGE_AREA,MATCH(MU25,DIFFERENTIATION_ID_DIFF,0)))</f>
        <v>Территория 18</v>
      </c>
      <c r="MV27" s="2405"/>
      <c r="MW27" s="2404" t="str">
        <f>IF(MW25="","",INDEX(DIFFERENTIATION_UNMERGE_AREA,MATCH(MW25,DIFFERENTIATION_ID_DIFF,0)))</f>
        <v>Территория 18</v>
      </c>
      <c r="MX27" s="2405"/>
      <c r="MY27" s="2404" t="str">
        <f>IF(MY25="","",INDEX(DIFFERENTIATION_UNMERGE_AREA,MATCH(MY25,DIFFERENTIATION_ID_DIFF,0)))</f>
        <v>Территория 18</v>
      </c>
      <c r="MZ27" s="2405"/>
      <c r="NA27" s="2404" t="str">
        <f>IF(NA25="","",INDEX(DIFFERENTIATION_UNMERGE_AREA,MATCH(NA25,DIFFERENTIATION_ID_DIFF,0)))</f>
        <v>Территория 18</v>
      </c>
      <c r="NB27" s="2405"/>
      <c r="NC27" s="2404" t="str">
        <f>IF(NC25="","",INDEX(DIFFERENTIATION_UNMERGE_AREA,MATCH(NC25,DIFFERENTIATION_ID_DIFF,0)))</f>
        <v>Территория 18</v>
      </c>
      <c r="ND27" s="2405"/>
      <c r="NE27" s="2404" t="str">
        <f>IF(NE25="","",INDEX(DIFFERENTIATION_UNMERGE_AREA,MATCH(NE25,DIFFERENTIATION_ID_DIFF,0)))</f>
        <v>Территория 18</v>
      </c>
      <c r="NF27" s="2405"/>
      <c r="NG27" s="2404" t="str">
        <f>IF(NG25="","",INDEX(DIFFERENTIATION_UNMERGE_AREA,MATCH(NG25,DIFFERENTIATION_ID_DIFF,0)))</f>
        <v>Территория 18</v>
      </c>
      <c r="NH27" s="2405"/>
      <c r="NI27" s="2404" t="str">
        <f>IF(NI25="","",INDEX(DIFFERENTIATION_UNMERGE_AREA,MATCH(NI25,DIFFERENTIATION_ID_DIFF,0)))</f>
        <v>Территория 18</v>
      </c>
      <c r="NJ27" s="2405"/>
      <c r="NK27" s="2404" t="str">
        <f>IF(NK25="","",INDEX(DIFFERENTIATION_UNMERGE_AREA,MATCH(NK25,DIFFERENTIATION_ID_DIFF,0)))</f>
        <v>Территория 18</v>
      </c>
      <c r="NL27" s="2405"/>
      <c r="NM27" s="2404" t="str">
        <f>IF(NM25="","",INDEX(DIFFERENTIATION_UNMERGE_AREA,MATCH(NM25,DIFFERENTIATION_ID_DIFF,0)))</f>
        <v>Территория 19</v>
      </c>
      <c r="NN27" s="2405"/>
      <c r="NO27" s="2404" t="str">
        <f>IF(NO25="","",INDEX(DIFFERENTIATION_UNMERGE_AREA,MATCH(NO25,DIFFERENTIATION_ID_DIFF,0)))</f>
        <v>Территория 20</v>
      </c>
      <c r="NP27" s="2405"/>
      <c r="NQ27" s="2404" t="str">
        <f>IF(NQ25="","",INDEX(DIFFERENTIATION_UNMERGE_AREA,MATCH(NQ25,DIFFERENTIATION_ID_DIFF,0)))</f>
        <v>Территория 20</v>
      </c>
      <c r="NR27" s="2405"/>
      <c r="NS27" s="2204"/>
      <c r="OC27" s="684"/>
      <c r="OD27" s="767">
        <v>15</v>
      </c>
    </row>
    <row s="1644" customFormat="1" customHeight="1" ht="15.75">
      <c r="A28" s="768"/>
      <c r="C28" s="185"/>
      <c r="D28" s="720"/>
      <c r="E28" s="2376" t="s">
        <v>1038</v>
      </c>
      <c r="F28" s="2377"/>
      <c r="G28" s="2404" t="str">
        <f>IF(G25="","",INDEX(DIFFERENTIATION_UNMERGE_SYSTEM,MATCH(G25,DIFFERENTIATION_ID_DIFF,0)))</f>
        <v/>
      </c>
      <c r="H28" s="2405"/>
      <c r="I28" s="2404" t="str">
        <f>IF(I25="","",INDEX(DIFFERENTIATION_UNMERGE_SYSTEM,MATCH(I25,DIFFERENTIATION_ID_DIFF,0)))</f>
        <v>с. Никитинка, ул. Никитинская, 8, котельная № 1-20</v>
      </c>
      <c r="J28" s="2405"/>
      <c r="K28" s="2404" t="str">
        <f>IF(K25="","",INDEX(DIFFERENTIATION_UNMERGE_SYSTEM,MATCH(K25,DIFFERENTIATION_ID_DIFF,0)))</f>
        <v>с. Никитинка, ул. Никитинская, 8, котельная № 1-21</v>
      </c>
      <c r="L28" s="2405"/>
      <c r="M28" s="2404" t="str">
        <f>IF(M25="","",INDEX(DIFFERENTIATION_UNMERGE_SYSTEM,MATCH(M25,DIFFERENTIATION_ID_DIFF,0)))</f>
        <v>с. Елховка, центральная котельная, ул. Матвея Завадского, 39а, котельная № 1-22</v>
      </c>
      <c r="N28" s="2405"/>
      <c r="O28" s="2404" t="str">
        <f>IF(O25="","",INDEX(DIFFERENTIATION_UNMERGE_SYSTEM,MATCH(O25,DIFFERENTIATION_ID_DIFF,0)))</f>
        <v>с. Березовка, квартал 2, д.8, котельная № 1-23</v>
      </c>
      <c r="P28" s="2405"/>
      <c r="Q28" s="2404" t="str">
        <f>IF(Q25="","",INDEX(DIFFERENTIATION_UNMERGE_SYSTEM,MATCH(Q25,DIFFERENTIATION_ID_DIFF,0)))</f>
        <v>с. Березовка, ул. Комсомольская, д. 36Б, котельная № 1-24</v>
      </c>
      <c r="R28" s="2405"/>
      <c r="S28" s="2404" t="str">
        <f>IF(S25="","",INDEX(DIFFERENTIATION_UNMERGE_SYSTEM,MATCH(S25,DIFFERENTIATION_ID_DIFF,0)))</f>
        <v>с. Красные Дома, ул. Почтовая, 30Б, котельная № 1-25</v>
      </c>
      <c r="T28" s="2405"/>
      <c r="U28" s="2404" t="str">
        <f>IF(U25="","",INDEX(DIFFERENTIATION_UNMERGE_SYSTEM,MATCH(U25,DIFFERENTIATION_ID_DIFF,0)))</f>
        <v>с. Красные Дома, ул. Почтовая, 32Б, котельная № 1-26</v>
      </c>
      <c r="V28" s="2405"/>
      <c r="W28" s="2404" t="str">
        <f>IF(W25="","",INDEX(DIFFERENTIATION_UNMERGE_SYSTEM,MATCH(W25,DIFFERENTIATION_ID_DIFF,0)))</f>
        <v>с. Красные Дома, ул. Школьная, 25А, котельная № 1-27</v>
      </c>
      <c r="X28" s="2405"/>
      <c r="Y28" s="2404" t="str">
        <f>IF(Y25="","",INDEX(DIFFERENTIATION_UNMERGE_SYSTEM,MATCH(Y25,DIFFERENTIATION_ID_DIFF,0)))</f>
        <v>с. Красные Дома, ул. Школьная, 27А, котельная № 1-28</v>
      </c>
      <c r="Z28" s="2405"/>
      <c r="AA28" s="2404" t="str">
        <f>IF(AA25="","",INDEX(DIFFERENTIATION_UNMERGE_SYSTEM,MATCH(AA25,DIFFERENTIATION_ID_DIFF,0)))</f>
        <v>с. Красные Дома, ул. Школьная, 29А, котельная № 1-29</v>
      </c>
      <c r="AB28" s="2405"/>
      <c r="AC28" s="2404" t="str">
        <f>IF(AC25="","",INDEX(DIFFERENTIATION_UNMERGE_SYSTEM,MATCH(AC25,DIFFERENTIATION_ID_DIFF,0)))</f>
        <v>с. Красные Дома, ул. Школьная, 31А, котельная № 1-30</v>
      </c>
      <c r="AD28" s="2405"/>
      <c r="AE28" s="2404" t="str">
        <f>IF(AE25="","",INDEX(DIFFERENTIATION_UNMERGE_SYSTEM,MATCH(AE25,DIFFERENTIATION_ID_DIFF,0)))</f>
        <v>с. Красные Дома, ул. Школьная, 33А, котельная № 1-31</v>
      </c>
      <c r="AF28" s="2405"/>
      <c r="AG28" s="2404" t="str">
        <f>IF(AG25="","",INDEX(DIFFERENTIATION_UNMERGE_SYSTEM,MATCH(AG25,DIFFERENTIATION_ID_DIFF,0)))</f>
        <v>с. Знаменка, ул. Набережная, 1А, котельная 1-32</v>
      </c>
      <c r="AH28" s="2405"/>
      <c r="AI28" s="2404" t="str">
        <f>IF(AI25="","",INDEX(DIFFERENTIATION_UNMERGE_SYSTEM,MATCH(AI25,DIFFERENTIATION_ID_DIFF,0)))</f>
        <v>с. Елховка, ул.Школьная, 8А, котельная 1-33</v>
      </c>
      <c r="AJ28" s="2405"/>
      <c r="AK28" s="2404" t="str">
        <f>IF(AK25="","",INDEX(DIFFERENTIATION_UNMERGE_SYSTEM,MATCH(AK25,DIFFERENTIATION_ID_DIFF,0)))</f>
        <v>п. Исаклы, котельная № 1-1</v>
      </c>
      <c r="AL28" s="2405"/>
      <c r="AM28" s="2404" t="str">
        <f>IF(AM25="","",INDEX(DIFFERENTIATION_UNMERGE_SYSTEM,MATCH(AM25,DIFFERENTIATION_ID_DIFF,0)))</f>
        <v>п. Исаклы, ул Комсомольская, котельная № 1-2</v>
      </c>
      <c r="AN28" s="2405"/>
      <c r="AO28" s="2404" t="str">
        <f>IF(AO25="","",INDEX(DIFFERENTIATION_UNMERGE_SYSTEM,MATCH(AO25,DIFFERENTIATION_ID_DIFF,0)))</f>
        <v>с. Б.Константиновка, ул. Центральная, 54А, котельная № 1-3</v>
      </c>
      <c r="AP28" s="2405"/>
      <c r="AQ28" s="2404" t="str">
        <f>IF(AQ25="","",INDEX(DIFFERENTIATION_UNMERGE_SYSTEM,MATCH(AQ25,DIFFERENTIATION_ID_DIFF,0)))</f>
        <v>с. Б.Константиновка, ул. Центральная, 52А(сдк), котельная № 1-4</v>
      </c>
      <c r="AR28" s="2405"/>
      <c r="AS28" s="2404" t="str">
        <f>IF(AS25="","",INDEX(DIFFERENTIATION_UNMERGE_SYSTEM,MATCH(AS25,DIFFERENTIATION_ID_DIFF,0)))</f>
        <v>с. Кошки, ул. Первомайская, (д/с), котельная № 1-5</v>
      </c>
      <c r="AT28" s="2405"/>
      <c r="AU28" s="2404" t="str">
        <f>IF(AU25="","",INDEX(DIFFERENTIATION_UNMERGE_SYSTEM,MATCH(AU25,DIFFERENTIATION_ID_DIFF,0)))</f>
        <v>с. Мамыково, ул. Центральная, 24, котельная № 1-6</v>
      </c>
      <c r="AV28" s="2405"/>
      <c r="AW28" s="2404" t="str">
        <f>IF(AW25="","",INDEX(DIFFERENTIATION_UNMERGE_SYSTEM,MATCH(AW25,DIFFERENTIATION_ID_DIFF,0)))</f>
        <v>с. Новое Фейзулово, ул. Центральная, 45, котельная № 1-7</v>
      </c>
      <c r="AX28" s="2405"/>
      <c r="AY28" s="2404" t="str">
        <f>IF(AY25="","",INDEX(DIFFERENTIATION_UNMERGE_SYSTEM,MATCH(AY25,DIFFERENTIATION_ID_DIFF,0)))</f>
        <v>с. Рахмановка, ул. Школьная, 6г, котельная № 1-8</v>
      </c>
      <c r="AZ28" s="2405"/>
      <c r="BA28" s="2404" t="str">
        <f>IF(BA25="","",INDEX(DIFFERENTIATION_UNMERGE_SYSTEM,MATCH(BA25,DIFFERENTIATION_ID_DIFF,0)))</f>
        <v>с. Русская Васильевка, ул. Луговая, 1 (школа), котельная № 1-9</v>
      </c>
      <c r="BB28" s="2405"/>
      <c r="BC28" s="2404" t="str">
        <f>IF(BC25="","",INDEX(DIFFERENTIATION_UNMERGE_SYSTEM,MATCH(BC25,DIFFERENTIATION_ID_DIFF,0)))</f>
        <v>с. Русская Васильевка, ул. Специалистов, 1 (сдк), котельная № 1-10</v>
      </c>
      <c r="BD28" s="2405"/>
      <c r="BE28" s="2404" t="str">
        <f>IF(BE25="","",INDEX(DIFFERENTIATION_UNMERGE_SYSTEM,MATCH(BE25,DIFFERENTIATION_ID_DIFF,0)))</f>
        <v>с. Ивановка, ул. Центральная, 4А (сдк), котельная № 1-11</v>
      </c>
      <c r="BF28" s="2405"/>
      <c r="BG28" s="2404" t="str">
        <f>IF(BG25="","",INDEX(DIFFERENTIATION_UNMERGE_SYSTEM,MATCH(BG25,DIFFERENTIATION_ID_DIFF,0)))</f>
        <v>с. Ивановка, ул. Центральная, 2А (школак), котельная № 1-12</v>
      </c>
      <c r="BH28" s="2405"/>
      <c r="BI28" s="2404" t="str">
        <f>IF(BI25="","",INDEX(DIFFERENTIATION_UNMERGE_SYSTEM,MATCH(BI25,DIFFERENTIATION_ID_DIFF,0)))</f>
        <v>с. Ивановка, ул. Центральная, 3А (домк), котельная № 1-13</v>
      </c>
      <c r="BJ28" s="2405"/>
      <c r="BK28" s="2404" t="str">
        <f>IF(BK25="","",INDEX(DIFFERENTIATION_UNMERGE_SYSTEM,MATCH(BK25,DIFFERENTIATION_ID_DIFF,0)))</f>
        <v>с. Тенеево. ул. Центральная, 31 (школа), котельная № 1-14</v>
      </c>
      <c r="BL28" s="2405"/>
      <c r="BM28" s="2404" t="str">
        <f>IF(BM25="","",INDEX(DIFFERENTIATION_UNMERGE_SYSTEM,MATCH(BM25,DIFFERENTIATION_ID_DIFF,0)))</f>
        <v>с. Тенеево. ул. Центральная, 38 (сдк), котельная № 1-15</v>
      </c>
      <c r="BN28" s="2405"/>
      <c r="BO28" s="2404" t="str">
        <f>IF(BO25="","",INDEX(DIFFERENTIATION_UNMERGE_SYSTEM,MATCH(BO25,DIFFERENTIATION_ID_DIFF,0)))</f>
        <v>с. Кошки, д/с Теремок, котельная № 1-16</v>
      </c>
      <c r="BP28" s="2405"/>
      <c r="BQ28" s="2404" t="str">
        <f>IF(BQ25="","",INDEX(DIFFERENTIATION_UNMERGE_SYSTEM,MATCH(BQ25,DIFFERENTIATION_ID_DIFF,0)))</f>
        <v>с. Кошки, д/с Радуга, котельная № 1-17</v>
      </c>
      <c r="BR28" s="2405"/>
      <c r="BS28" s="2404" t="str">
        <f>IF(BS25="","",INDEX(DIFFERENTIATION_UNMERGE_SYSTEM,MATCH(BS25,DIFFERENTIATION_ID_DIFF,0)))</f>
        <v>с. Кошки, ст. Подгрузная, ул. Пионерская, 3 (школа), котельная № 1-18</v>
      </c>
      <c r="BT28" s="2405"/>
      <c r="BU28" s="2404" t="str">
        <f>IF(BU25="","",INDEX(DIFFERENTIATION_UNMERGE_SYSTEM,MATCH(BU25,DIFFERENTIATION_ID_DIFF,0)))</f>
        <v>с. Кошки, ст. Подгрузная, ул. Спортивная, 8А (д/с Родничока), котельная № 1-19</v>
      </c>
      <c r="BV28" s="2405"/>
      <c r="BW28" s="2404" t="str">
        <f>IF(BW25="","",INDEX(DIFFERENTIATION_UNMERGE_SYSTEM,MATCH(BW25,DIFFERENTIATION_ID_DIFF,0)))</f>
        <v>с. В.Белозерки, ул. Мира, котельная № 2-1</v>
      </c>
      <c r="BX28" s="2405"/>
      <c r="BY28" s="2404" t="str">
        <f>IF(BY25="","",INDEX(DIFFERENTIATION_UNMERGE_SYSTEM,MATCH(BY25,DIFFERENTIATION_ID_DIFF,0)))</f>
        <v>с. В.Белозерки, ул. Щербакова, котельная № 2-2</v>
      </c>
      <c r="BZ28" s="2405"/>
      <c r="CA28" s="2404" t="str">
        <f>IF(CA25="","",INDEX(DIFFERENTIATION_UNMERGE_SYSTEM,MATCH(CA25,DIFFERENTIATION_ID_DIFF,0)))</f>
        <v>с. В.Белозерки, пер. Восточный, котельная № 2-3</v>
      </c>
      <c r="CB28" s="2405"/>
      <c r="CC28" s="2404" t="str">
        <f>IF(CC25="","",INDEX(DIFFERENTIATION_UNMERGE_SYSTEM,MATCH(CC25,DIFFERENTIATION_ID_DIFF,0)))</f>
        <v>с. В.Белозерки, пер. Западный, котельная № 2-4</v>
      </c>
      <c r="CD28" s="2405"/>
      <c r="CE28" s="2404" t="str">
        <f>IF(CE25="","",INDEX(DIFFERENTIATION_UNMERGE_SYSTEM,MATCH(CE25,DIFFERENTIATION_ID_DIFF,0)))</f>
        <v>с. Большая Черниговка, Микрорайон, 24Б, котельная № 3-1</v>
      </c>
      <c r="CF28" s="2405"/>
      <c r="CG28" s="2404" t="str">
        <f>IF(CG25="","",INDEX(DIFFERENTIATION_UNMERGE_SYSTEM,MATCH(CG25,DIFFERENTIATION_ID_DIFF,0)))</f>
        <v>п. Глушицкий, ул. Шоссейная, 11, котельная № 3-2</v>
      </c>
      <c r="CH28" s="2405"/>
      <c r="CI28" s="2404" t="str">
        <f>IF(CI25="","",INDEX(DIFFERENTIATION_UNMERGE_SYSTEM,MATCH(CI25,DIFFERENTIATION_ID_DIFF,0)))</f>
        <v>п. Полянский, ул. Центральная, 34Б, котельная 3-3</v>
      </c>
      <c r="CJ28" s="2405"/>
      <c r="CK28" s="2404" t="str">
        <f>IF(CK25="","",INDEX(DIFFERENTIATION_UNMERGE_SYSTEM,MATCH(CK25,DIFFERENTIATION_ID_DIFF,0)))</f>
        <v>с. Майское, ул. Специалистов, 12А, котельная № 3-4</v>
      </c>
      <c r="CL28" s="2405"/>
      <c r="CM28" s="2404" t="str">
        <f>IF(CM25="","",INDEX(DIFFERENTIATION_UNMERGE_SYSTEM,MATCH(CM25,DIFFERENTIATION_ID_DIFF,0)))</f>
        <v>пгт Безенчук, ул. Центральная, 9А, котельная № 4-1</v>
      </c>
      <c r="CN28" s="2405"/>
      <c r="CO28" s="2404" t="str">
        <f>IF(CO25="","",INDEX(DIFFERENTIATION_UNMERGE_SYSTEM,MATCH(CO25,DIFFERENTIATION_ID_DIFF,0)))</f>
        <v>с. Владимировка, ул. Солнечная, котельная № 4-34</v>
      </c>
      <c r="CP28" s="2405"/>
      <c r="CQ28" s="2404" t="str">
        <f>IF(CQ25="","",INDEX(DIFFERENTIATION_UNMERGE_SYSTEM,MATCH(CQ25,DIFFERENTIATION_ID_DIFF,0)))</f>
        <v>с. Песочное, ул. Центральная, котельная № 4-2</v>
      </c>
      <c r="CR28" s="2405"/>
      <c r="CS28" s="2404" t="str">
        <f>IF(CS25="","",INDEX(DIFFERENTIATION_UNMERGE_SYSTEM,MATCH(CS25,DIFFERENTIATION_ID_DIFF,0)))</f>
        <v>пгт Безенчук, ул. Луговцева, 57, котельная № 4-3</v>
      </c>
      <c r="CT28" s="2405"/>
      <c r="CU28" s="2404" t="str">
        <f>IF(CU25="","",INDEX(DIFFERENTIATION_UNMERGE_SYSTEM,MATCH(CU25,DIFFERENTIATION_ID_DIFF,0)))</f>
        <v>пгт Безенчук, ул. Степная, 1, котельная № 4-4</v>
      </c>
      <c r="CV28" s="2405"/>
      <c r="CW28" s="2404" t="str">
        <f>IF(CW25="","",INDEX(DIFFERENTIATION_UNMERGE_SYSTEM,MATCH(CW25,DIFFERENTIATION_ID_DIFF,0)))</f>
        <v>пгт Безенчук, ул. Советскаяа, 184, котельная № 4-5</v>
      </c>
      <c r="CX28" s="2405"/>
      <c r="CY28" s="2404" t="str">
        <f>IF(CY25="","",INDEX(DIFFERENTIATION_UNMERGE_SYSTEM,MATCH(CY25,DIFFERENTIATION_ID_DIFF,0)))</f>
        <v>пгт Безенчук, ул. Садовая, 1А, котельная № 4-6</v>
      </c>
      <c r="CZ28" s="2405"/>
      <c r="DA28" s="2404" t="str">
        <f>IF(DA25="","",INDEX(DIFFERENTIATION_UNMERGE_SYSTEM,MATCH(DA25,DIFFERENTIATION_ID_DIFF,0)))</f>
        <v>пгт Безенчук, ул. Солодухина, 167, котельная № 4-7</v>
      </c>
      <c r="DB28" s="2405"/>
      <c r="DC28" s="2404" t="str">
        <f>IF(DC25="","",INDEX(DIFFERENTIATION_UNMERGE_SYSTEM,MATCH(DC25,DIFFERENTIATION_ID_DIFF,0)))</f>
        <v>пгт Безенчук, ул. Быковцева, 77в, котельная № 4-8</v>
      </c>
      <c r="DD28" s="2405"/>
      <c r="DE28" s="2404" t="str">
        <f>IF(DE25="","",INDEX(DIFFERENTIATION_UNMERGE_SYSTEM,MATCH(DE25,DIFFERENTIATION_ID_DIFF,0)))</f>
        <v>пгт Безенчук, ул. Быковцева, 66, котельная № 4-9</v>
      </c>
      <c r="DF28" s="2405"/>
      <c r="DG28" s="2404" t="str">
        <f>IF(DG25="","",INDEX(DIFFERENTIATION_UNMERGE_SYSTEM,MATCH(DG25,DIFFERENTIATION_ID_DIFF,0)))</f>
        <v>с. Осинки, ул. Л.Толстого, котельная № 4-10</v>
      </c>
      <c r="DH28" s="2405"/>
      <c r="DI28" s="2404" t="str">
        <f>IF(DI25="","",INDEX(DIFFERENTIATION_UNMERGE_SYSTEM,MATCH(DI25,DIFFERENTIATION_ID_DIFF,0)))</f>
        <v>с. Осинки, ул. Комсомольская, 1, котельная № 4-11</v>
      </c>
      <c r="DJ28" s="2405"/>
      <c r="DK28" s="2404" t="str">
        <f>IF(DK25="","",INDEX(DIFFERENTIATION_UNMERGE_SYSTEM,MATCH(DK25,DIFFERENTIATION_ID_DIFF,0)))</f>
        <v>с. Осинки, ул. Комсомольская, 2, котельная № 4-12</v>
      </c>
      <c r="DL28" s="2405"/>
      <c r="DM28" s="2404" t="str">
        <f>IF(DM25="","",INDEX(DIFFERENTIATION_UNMERGE_SYSTEM,MATCH(DM25,DIFFERENTIATION_ID_DIFF,0)))</f>
        <v>с. Осинки, ул. Комсомольская, 3, котельная № 4-13</v>
      </c>
      <c r="DN28" s="2405"/>
      <c r="DO28" s="2404" t="str">
        <f>IF(DO25="","",INDEX(DIFFERENTIATION_UNMERGE_SYSTEM,MATCH(DO25,DIFFERENTIATION_ID_DIFF,0)))</f>
        <v>с. Осинки, ул. Комсомольская, 42, котельная № 4-14</v>
      </c>
      <c r="DP28" s="2405"/>
      <c r="DQ28" s="2404" t="str">
        <f>IF(DQ25="","",INDEX(DIFFERENTIATION_UNMERGE_SYSTEM,MATCH(DQ25,DIFFERENTIATION_ID_DIFF,0)))</f>
        <v>с. Ольгино, ул. Северная, 7а, котельная № 4-15</v>
      </c>
      <c r="DR28" s="2405"/>
      <c r="DS28" s="2404" t="str">
        <f>IF(DS25="","",INDEX(DIFFERENTIATION_UNMERGE_SYSTEM,MATCH(DS25,DIFFERENTIATION_ID_DIFF,0)))</f>
        <v>с. Прибой, ул. Гаражная, 4, котельная № 4-16</v>
      </c>
      <c r="DT28" s="2405"/>
      <c r="DU28" s="2404" t="str">
        <f>IF(DU25="","",INDEX(DIFFERENTIATION_UNMERGE_SYSTEM,MATCH(DU25,DIFFERENTIATION_ID_DIFF,0)))</f>
        <v>с. Прибой, ул. Овражная, 4, котельная № 4-17</v>
      </c>
      <c r="DV28" s="2405"/>
      <c r="DW28" s="2404" t="str">
        <f>IF(DW25="","",INDEX(DIFFERENTIATION_UNMERGE_SYSTEM,MATCH(DW25,DIFFERENTIATION_ID_DIFF,0)))</f>
        <v>с. Екатериновка, ул. Фабричная, 25А, котельная № 4-19</v>
      </c>
      <c r="DX28" s="2405"/>
      <c r="DY28" s="2404" t="str">
        <f>IF(DY25="","",INDEX(DIFFERENTIATION_UNMERGE_SYSTEM,MATCH(DY25,DIFFERENTIATION_ID_DIFF,0)))</f>
        <v>с. Екатериновка, ул. Фабричная, 40А, котельная № 4-20</v>
      </c>
      <c r="DZ28" s="2405"/>
      <c r="EA28" s="2404" t="str">
        <f>IF(EA25="","",INDEX(DIFFERENTIATION_UNMERGE_SYSTEM,MATCH(EA25,DIFFERENTIATION_ID_DIFF,0)))</f>
        <v>ст. Звезда, ул. Железнодорожная, 9А, котельная № 4-21</v>
      </c>
      <c r="EB28" s="2405"/>
      <c r="EC28" s="2404" t="str">
        <f>IF(EC25="","",INDEX(DIFFERENTIATION_UNMERGE_SYSTEM,MATCH(EC25,DIFFERENTIATION_ID_DIFF,0)))</f>
        <v>с. Натальино, ул. Школьная, 13А, котельная № 4-22</v>
      </c>
      <c r="ED28" s="2405"/>
      <c r="EE28" s="2404" t="str">
        <f>IF(EE25="","",INDEX(DIFFERENTIATION_UNMERGE_SYSTEM,MATCH(EE25,DIFFERENTIATION_ID_DIFF,0)))</f>
        <v>с. Сосновка,  котельная № 4-23</v>
      </c>
      <c r="EF28" s="2405"/>
      <c r="EG28" s="2404" t="str">
        <f>IF(EG25="","",INDEX(DIFFERENTIATION_UNMERGE_SYSTEM,MATCH(EG25,DIFFERENTIATION_ID_DIFF,0)))</f>
        <v>с. Красноселки, ул. Центральная, 6А, котельная № 4-24</v>
      </c>
      <c r="EH28" s="2405"/>
      <c r="EI28" s="2404" t="str">
        <f>IF(EI25="","",INDEX(DIFFERENTIATION_UNMERGE_SYSTEM,MATCH(EI25,DIFFERENTIATION_ID_DIFF,0)))</f>
        <v>с. Переволоки, ул. Центральная, 33, 35, котельная № 4-28</v>
      </c>
      <c r="EJ28" s="2405"/>
      <c r="EK28" s="2404" t="str">
        <f>IF(EK25="","",INDEX(DIFFERENTIATION_UNMERGE_SYSTEM,MATCH(EK25,DIFFERENTIATION_ID_DIFF,0)))</f>
        <v>с. Переволоки, ул. Центральная, 37, 39, котельная № 4-29</v>
      </c>
      <c r="EL28" s="2405"/>
      <c r="EM28" s="2404" t="str">
        <f>IF(EM25="","",INDEX(DIFFERENTIATION_UNMERGE_SYSTEM,MATCH(EM25,DIFFERENTIATION_ID_DIFF,0)))</f>
        <v>с. Переволоки, ул. Центральная, (сдк), котельная № 4-30</v>
      </c>
      <c r="EN28" s="2405"/>
      <c r="EO28" s="2404" t="str">
        <f>IF(EO25="","",INDEX(DIFFERENTIATION_UNMERGE_SYSTEM,MATCH(EO25,DIFFERENTIATION_ID_DIFF,0)))</f>
        <v>с. Переволоки, ул. Школьная, (школа, д/с), котельная № 4-31</v>
      </c>
      <c r="EP28" s="2405"/>
      <c r="EQ28" s="2404" t="str">
        <f>IF(EQ25="","",INDEX(DIFFERENTIATION_UNMERGE_SYSTEM,MATCH(EQ25,DIFFERENTIATION_ID_DIFF,0)))</f>
        <v>с. С. Залесье, д.3, котельная № 4-32</v>
      </c>
      <c r="ER28" s="2405"/>
      <c r="ES28" s="2404" t="str">
        <f>IF(ES25="","",INDEX(DIFFERENTIATION_UNMERGE_SYSTEM,MATCH(ES25,DIFFERENTIATION_ID_DIFF,0)))</f>
        <v>с. Покровка, ул. Центральная, 1А, котельная № 4-33</v>
      </c>
      <c r="ET28" s="2405"/>
      <c r="EU28" s="2404" t="str">
        <f>IF(EU25="","",INDEX(DIFFERENTIATION_UNMERGE_SYSTEM,MATCH(EU25,DIFFERENTIATION_ID_DIFF,0)))</f>
        <v>с. Новомихайловка, ул. Центральная, 1, котельная № 4-36</v>
      </c>
      <c r="EV28" s="2405"/>
      <c r="EW28" s="2404" t="str">
        <f>IF(EW25="","",INDEX(DIFFERENTIATION_UNMERGE_SYSTEM,MATCH(EW25,DIFFERENTIATION_ID_DIFF,0)))</f>
        <v>с. Новомихайловка, ул. Центральная, 6, котельная № 4-37</v>
      </c>
      <c r="EX28" s="2405"/>
      <c r="EY28" s="2404" t="str">
        <f>IF(EY25="","",INDEX(DIFFERENTIATION_UNMERGE_SYSTEM,MATCH(EY25,DIFFERENTIATION_ID_DIFF,0)))</f>
        <v>с. Новомихайловка, ул. Центральная, 14, котельная № 4-38</v>
      </c>
      <c r="EZ28" s="2405"/>
      <c r="FA28" s="2404" t="str">
        <f>IF(FA25="","",INDEX(DIFFERENTIATION_UNMERGE_SYSTEM,MATCH(FA25,DIFFERENTIATION_ID_DIFF,0)))</f>
        <v>с. Новомихайловка, ул. Фасадная, 3, котельная № 4-39</v>
      </c>
      <c r="FB28" s="2405"/>
      <c r="FC28" s="2404" t="str">
        <f>IF(FC25="","",INDEX(DIFFERENTIATION_UNMERGE_SYSTEM,MATCH(FC25,DIFFERENTIATION_ID_DIFF,0)))</f>
        <v>с. Александровка, ул. Центральная, 44 (сдк), котельная № 4-40</v>
      </c>
      <c r="FD28" s="2405"/>
      <c r="FE28" s="2404" t="str">
        <f>IF(FE25="","",INDEX(DIFFERENTIATION_UNMERGE_SYSTEM,MATCH(FE25,DIFFERENTIATION_ID_DIFF,0)))</f>
        <v>с. Преображенка, ул. Тополинаяя, 13, котельная № 4-42</v>
      </c>
      <c r="FF28" s="2405"/>
      <c r="FG28" s="2404" t="str">
        <f>IF(FG25="","",INDEX(DIFFERENTIATION_UNMERGE_SYSTEM,MATCH(FG25,DIFFERENTIATION_ID_DIFF,0)))</f>
        <v>с. Преображенка, ул. Тополинаяя, 15, котельная № 4-43</v>
      </c>
      <c r="FH28" s="2405"/>
      <c r="FI28" s="2404" t="str">
        <f>IF(FI25="","",INDEX(DIFFERENTIATION_UNMERGE_SYSTEM,MATCH(FI25,DIFFERENTIATION_ID_DIFF,0)))</f>
        <v>ст. Звезда, тепловые сети № 4-44</v>
      </c>
      <c r="FJ28" s="2405"/>
      <c r="FK28" s="2404" t="str">
        <f>IF(FK25="","",INDEX(DIFFERENTIATION_UNMERGE_SYSTEM,MATCH(FK25,DIFFERENTIATION_ID_DIFF,0)))</f>
        <v>п. Разинский, тепловые сети № 4-45</v>
      </c>
      <c r="FL28" s="2405"/>
      <c r="FM28" s="2404" t="str">
        <f>IF(FM25="","",INDEX(DIFFERENTIATION_UNMERGE_SYSTEM,MATCH(FM25,DIFFERENTIATION_ID_DIFF,0)))</f>
        <v>п. Привольный, тепловые сети № 4-46</v>
      </c>
      <c r="FN28" s="2405"/>
      <c r="FO28" s="2404" t="str">
        <f>IF(FO25="","",INDEX(DIFFERENTIATION_UNMERGE_SYSTEM,MATCH(FO25,DIFFERENTIATION_ID_DIFF,0)))</f>
        <v>п. Дружба, тепловые сети № 4-47</v>
      </c>
      <c r="FP28" s="2405"/>
      <c r="FQ28" s="2404" t="str">
        <f>IF(FQ25="","",INDEX(DIFFERENTIATION_UNMERGE_SYSTEM,MATCH(FQ25,DIFFERENTIATION_ID_DIFF,0)))</f>
        <v>с. Владимировка, ул. Максима Горького, котельная № 4-35</v>
      </c>
      <c r="FR28" s="2405"/>
      <c r="FS28" s="2404" t="str">
        <f>IF(FS25="","",INDEX(DIFFERENTIATION_UNMERGE_SYSTEM,MATCH(FS25,DIFFERENTIATION_ID_DIFF,0)))</f>
        <v>с. Кинель-Черкассы, ул. Революционная, 76, котельная № 6-1</v>
      </c>
      <c r="FT28" s="2405"/>
      <c r="FU28" s="2404" t="str">
        <f>IF(FU25="","",INDEX(DIFFERENTIATION_UNMERGE_SYSTEM,MATCH(FU25,DIFFERENTIATION_ID_DIFF,0)))</f>
        <v>с. Репьевка, ул. Победы, 4, котельная № 6-2</v>
      </c>
      <c r="FV28" s="2405"/>
      <c r="FW28" s="2404" t="str">
        <f>IF(FW25="","",INDEX(DIFFERENTIATION_UNMERGE_SYSTEM,MATCH(FW25,DIFFERENTIATION_ID_DIFF,0)))</f>
        <v>с. Садгород, ул. Ленина, 43, котельная № 6-3</v>
      </c>
      <c r="FX28" s="2405"/>
      <c r="FY28" s="2404" t="str">
        <f>IF(FY25="","",INDEX(DIFFERENTIATION_UNMERGE_SYSTEM,MATCH(FY25,DIFFERENTIATION_ID_DIFF,0)))</f>
        <v>с. Тимашево, ул. Молодежная, 15д, котельная № 6-4</v>
      </c>
      <c r="FZ28" s="2405"/>
      <c r="GA28" s="2404" t="str">
        <f>IF(GA25="","",INDEX(DIFFERENTIATION_UNMERGE_SYSTEM,MATCH(GA25,DIFFERENTIATION_ID_DIFF,0)))</f>
        <v>с. Кинель-Черкассы (ГИБДД), ул. Механизаторов, 1, котельная № 6-5</v>
      </c>
      <c r="GB28" s="2405"/>
      <c r="GC28" s="2404" t="str">
        <f>IF(GC25="","",INDEX(DIFFERENTIATION_UNMERGE_SYSTEM,MATCH(GC25,DIFFERENTIATION_ID_DIFF,0)))</f>
        <v>с. Кинель-Черкассы (библиотека), ул. Красноармейская, 115а, котельная № 6-6</v>
      </c>
      <c r="GD28" s="2405"/>
      <c r="GE28" s="2404" t="str">
        <f>IF(GE25="","",INDEX(DIFFERENTIATION_UNMERGE_SYSTEM,MATCH(GE25,DIFFERENTIATION_ID_DIFF,0)))</f>
        <v>с. Березняки, ул. Первомайская, 11, котельная № 6-7</v>
      </c>
      <c r="GF28" s="2405"/>
      <c r="GG28" s="2404" t="str">
        <f>IF(GG25="","",INDEX(DIFFERENTIATION_UNMERGE_SYSTEM,MATCH(GG25,DIFFERENTIATION_ID_DIFF,0)))</f>
        <v>с. Дубовый Колок, ул. Центральная, 8а, котельная № 6-8</v>
      </c>
      <c r="GH28" s="2405"/>
      <c r="GI28" s="2404" t="str">
        <f>IF(GI25="","",INDEX(DIFFERENTIATION_UNMERGE_SYSTEM,MATCH(GI25,DIFFERENTIATION_ID_DIFF,0)))</f>
        <v>с. Семеновка, ул. Советская, 2б, котельная № 6-9</v>
      </c>
      <c r="GJ28" s="2405"/>
      <c r="GK28" s="2404" t="str">
        <f>IF(GK25="","",INDEX(DIFFERENTIATION_UNMERGE_SYSTEM,MATCH(GK25,DIFFERENTIATION_ID_DIFF,0)))</f>
        <v>с. Красная Горка, ул. Чапаевская, 71, котельная № 6-10</v>
      </c>
      <c r="GL28" s="2405"/>
      <c r="GM28" s="2404" t="str">
        <f>IF(GM25="","",INDEX(DIFFERENTIATION_UNMERGE_SYSTEM,MATCH(GM25,DIFFERENTIATION_ID_DIFF,0)))</f>
        <v>с. Кинель-Черкассы (УФМС), ул. Красноармейская, 107, котельная № 6-11</v>
      </c>
      <c r="GN28" s="2405"/>
      <c r="GO28" s="2404" t="str">
        <f>IF(GO25="","",INDEX(DIFFERENTIATION_UNMERGE_SYSTEM,MATCH(GO25,DIFFERENTIATION_ID_DIFF,0)))</f>
        <v>с. Кинель-Черкассы (д/с Голубь), ул. Нефтяников, 9, котельная № 6-12</v>
      </c>
      <c r="GP28" s="2405"/>
      <c r="GQ28" s="2404" t="str">
        <f>IF(GQ25="","",INDEX(DIFFERENTIATION_UNMERGE_SYSTEM,MATCH(GQ25,DIFFERENTIATION_ID_DIFF,0)))</f>
        <v>с. Кинель-Черкассы (д/с Огонек), ул. Авиационная, 7в, котельная № 6-13</v>
      </c>
      <c r="GR28" s="2405"/>
      <c r="GS28" s="2404" t="str">
        <f>IF(GS25="","",INDEX(DIFFERENTIATION_UNMERGE_SYSTEM,MATCH(GS25,DIFFERENTIATION_ID_DIFF,0)))</f>
        <v>с. Тимашево (школа), ул. Комсомольская, 31А, котельная № 6-14</v>
      </c>
      <c r="GT28" s="2405"/>
      <c r="GU28" s="2404" t="str">
        <f>IF(GU25="","",INDEX(DIFFERENTIATION_UNMERGE_SYSTEM,MATCH(GU25,DIFFERENTIATION_ID_DIFF,0)))</f>
        <v>с. Муханово , ул. Больничная, 25, котельная № 6-15</v>
      </c>
      <c r="GV28" s="2405"/>
      <c r="GW28" s="2404" t="str">
        <f>IF(GW25="","",INDEX(DIFFERENTIATION_UNMERGE_SYSTEM,MATCH(GW25,DIFFERENTIATION_ID_DIFF,0)))</f>
        <v>с. Муханово (школа) , ул. Школьная, 1/1, котельная № 6-16</v>
      </c>
      <c r="GX28" s="2405"/>
      <c r="GY28" s="2404" t="str">
        <f>IF(GY25="","",INDEX(DIFFERENTIATION_UNMERGE_SYSTEM,MATCH(GY25,DIFFERENTIATION_ID_DIFF,0)))</f>
        <v>с. Муханово (клуб) , ул. Школьная, 1/1А, котельная № 6-17</v>
      </c>
      <c r="GZ28" s="2405"/>
      <c r="HA28" s="2404" t="str">
        <f>IF(HA25="","",INDEX(DIFFERENTIATION_UNMERGE_SYSTEM,MATCH(HA25,DIFFERENTIATION_ID_DIFF,0)))</f>
        <v>с. Муханово (ж/дом) , ул. Школьная, 1/1Б, котельная № 6-18</v>
      </c>
      <c r="HB28" s="2405"/>
      <c r="HC28" s="2404" t="str">
        <f>IF(HC25="","",INDEX(DIFFERENTIATION_UNMERGE_SYSTEM,MATCH(HC25,DIFFERENTIATION_ID_DIFF,0)))</f>
        <v>с. Кротовка (АПС) , ул. Дачная, котельная № 6-19</v>
      </c>
      <c r="HD28" s="2405"/>
      <c r="HE28" s="2404" t="str">
        <f>IF(HE25="","",INDEX(DIFFERENTIATION_UNMERGE_SYSTEM,MATCH(HE25,DIFFERENTIATION_ID_DIFF,0)))</f>
        <v>с. Кротовка (ЛДПС) , ул. Нефтяников, 7, котельная № 6-20</v>
      </c>
      <c r="HF28" s="2405"/>
      <c r="HG28" s="2404" t="str">
        <f>IF(HG25="","",INDEX(DIFFERENTIATION_UNMERGE_SYSTEM,MATCH(HG25,DIFFERENTIATION_ID_DIFF,0)))</f>
        <v>с. Кротовка (больница) , ул. Мичуринская, 2А, котельная № 6-21</v>
      </c>
      <c r="HH28" s="2405"/>
      <c r="HI28" s="2404" t="str">
        <f>IF(HI25="","",INDEX(DIFFERENTIATION_UNMERGE_SYSTEM,MATCH(HI25,DIFFERENTIATION_ID_DIFF,0)))</f>
        <v>с. Александровка, ул. Спортивная, 8, котельная № 6-22</v>
      </c>
      <c r="HJ28" s="2405"/>
      <c r="HK28" s="2404" t="str">
        <f>IF(HK25="","",INDEX(DIFFERENTIATION_UNMERGE_SYSTEM,MATCH(HK25,DIFFERENTIATION_ID_DIFF,0)))</f>
        <v>с. Б. Сарабай, ул. Черемушки, 2А, котельная № 6-23</v>
      </c>
      <c r="HL28" s="2405"/>
      <c r="HM28" s="2404" t="str">
        <f>IF(HM25="","",INDEX(DIFFERENTIATION_UNMERGE_SYSTEM,MATCH(HM25,DIFFERENTIATION_ID_DIFF,0)))</f>
        <v>с. Кабановка, ул. Крыгина, 1ж, котельная № 6-24</v>
      </c>
      <c r="HN28" s="2405"/>
      <c r="HO28" s="2404" t="str">
        <f>IF(HO25="","",INDEX(DIFFERENTIATION_UNMERGE_SYSTEM,MATCH(HO25,DIFFERENTIATION_ID_DIFF,0)))</f>
        <v>с. Богородское, ул. Молодежнаяа, 1а, котельная № 6-25</v>
      </c>
      <c r="HP28" s="2405"/>
      <c r="HQ28" s="2404" t="str">
        <f>IF(HQ25="","",INDEX(DIFFERENTIATION_UNMERGE_SYSTEM,MATCH(HQ25,DIFFERENTIATION_ID_DIFF,0)))</f>
        <v>с. Богородское, ул. Центральная, 159а, котельная № 6-26</v>
      </c>
      <c r="HR28" s="2405"/>
      <c r="HS28" s="2404" t="str">
        <f>IF(HS25="","",INDEX(DIFFERENTIATION_UNMERGE_SYSTEM,MATCH(HS25,DIFFERENTIATION_ID_DIFF,0)))</f>
        <v>с. Лозовка, ул. Центральная, 4а, котельная № 6-27</v>
      </c>
      <c r="HT28" s="2405"/>
      <c r="HU28" s="2404" t="str">
        <f>IF(HU25="","",INDEX(DIFFERENTIATION_UNMERGE_SYSTEM,MATCH(HU25,DIFFERENTIATION_ID_DIFF,0)))</f>
        <v>с. Лозовка (клуб), ул. Центральная, 1а, котельная № 6-28</v>
      </c>
      <c r="HV28" s="2405"/>
      <c r="HW28" s="2404" t="str">
        <f>IF(HW25="","",INDEX(DIFFERENTIATION_UNMERGE_SYSTEM,MATCH(HW25,DIFFERENTIATION_ID_DIFF,0)))</f>
        <v>с. Новые Ключи(школа), ул. Советская, 38А, котельная № 6-29</v>
      </c>
      <c r="HX28" s="2405"/>
      <c r="HY28" s="2404" t="str">
        <f>IF(HY25="","",INDEX(DIFFERENTIATION_UNMERGE_SYSTEM,MATCH(HY25,DIFFERENTIATION_ID_DIFF,0)))</f>
        <v>с. Новые Ключи(клуб), ул. Советская, 38А, котельная № 6-30</v>
      </c>
      <c r="HZ28" s="2405"/>
      <c r="IA28" s="2404" t="str">
        <f>IF(IA25="","",INDEX(DIFFERENTIATION_UNMERGE_SYSTEM,MATCH(IA25,DIFFERENTIATION_ID_DIFF,0)))</f>
        <v>п. Первомайский, ул. Садовая, 28, котельная № 6-31</v>
      </c>
      <c r="IB28" s="2405"/>
      <c r="IC28" s="2404" t="str">
        <f>IF(IC25="","",INDEX(DIFFERENTIATION_UNMERGE_SYSTEM,MATCH(IC25,DIFFERENTIATION_ID_DIFF,0)))</f>
        <v>с. Черновка, ул. Школьная, 33, котельная № 6-32</v>
      </c>
      <c r="ID28" s="2405"/>
      <c r="IE28" s="2404" t="str">
        <f>IF(IE25="","",INDEX(DIFFERENTIATION_UNMERGE_SYSTEM,MATCH(IE25,DIFFERENTIATION_ID_DIFF,0)))</f>
        <v>с. Кинель-Черкассы, ул. Механизаторов, 16А, котельная № 6-33</v>
      </c>
      <c r="IF28" s="2405"/>
      <c r="IG28" s="2404" t="str">
        <f>IF(IG25="","",INDEX(DIFFERENTIATION_UNMERGE_SYSTEM,MATCH(IG25,DIFFERENTIATION_ID_DIFF,0)))</f>
        <v>с.  Ерзовка, ул. Центральная, 66, котельная № 6-34</v>
      </c>
      <c r="IH28" s="2405"/>
      <c r="II28" s="2404" t="str">
        <f>IF(II25="","",INDEX(DIFFERENTIATION_UNMERGE_SYSTEM,MATCH(II25,DIFFERENTIATION_ID_DIFF,0)))</f>
        <v>с.  Коханы (КДЦ), ул. Советская, 32А, котельная № 6-35</v>
      </c>
      <c r="IJ28" s="2405"/>
      <c r="IK28" s="2404" t="str">
        <f>IF(IK25="","",INDEX(DIFFERENTIATION_UNMERGE_SYSTEM,MATCH(IK25,DIFFERENTIATION_ID_DIFF,0)))</f>
        <v>с.  Полудни (школа), ул. Солнечная, 92А, котельная № 6-36</v>
      </c>
      <c r="IL28" s="2405"/>
      <c r="IM28" s="2404" t="str">
        <f>IF(IM25="","",INDEX(DIFFERENTIATION_UNMERGE_SYSTEM,MATCH(IM25,DIFFERENTIATION_ID_DIFF,0)))</f>
        <v>с.  Вязники, ул. Школьная, 9А, котельная № 6-37</v>
      </c>
      <c r="IN28" s="2405"/>
      <c r="IO28" s="2404" t="str">
        <f>IF(IO25="","",INDEX(DIFFERENTIATION_UNMERGE_SYSTEM,MATCH(IO25,DIFFERENTIATION_ID_DIFF,0)))</f>
        <v>с. Среднее Аверкино, ул. Школьная, 13А, котельная № 6-38</v>
      </c>
      <c r="IP28" s="2405"/>
      <c r="IQ28" s="2404" t="str">
        <f>IF(IQ25="","",INDEX(DIFFERENTIATION_UNMERGE_SYSTEM,MATCH(IQ25,DIFFERENTIATION_ID_DIFF,0)))</f>
        <v>с. Среднее Аверкино, ул. Школьная, 64Б, котельная № 6-39</v>
      </c>
      <c r="IR28" s="2405"/>
      <c r="IS28" s="2404" t="str">
        <f>IF(IS25="","",INDEX(DIFFERENTIATION_UNMERGE_SYSTEM,MATCH(IS25,DIFFERENTIATION_ID_DIFF,0)))</f>
        <v>с. Красные Ключи, ул. Школьная, 14Б, котельная № 6-40</v>
      </c>
      <c r="IT28" s="2405"/>
      <c r="IU28" s="2404" t="str">
        <f>IF(IU25="","",INDEX(DIFFERENTIATION_UNMERGE_SYSTEM,MATCH(IU25,DIFFERENTIATION_ID_DIFF,0)))</f>
        <v>с. Кротково, ул. Ленина, 46Б, котельная № 6-41</v>
      </c>
      <c r="IV28" s="2405"/>
      <c r="IW28" s="2404" t="str">
        <f>IF(IW25="","",INDEX(DIFFERENTIATION_UNMERGE_SYSTEM,MATCH(IW25,DIFFERENTIATION_ID_DIFF,0)))</f>
        <v>с. Первомайск, ул. Первомайская, 46Б, котельная № 6-42</v>
      </c>
      <c r="IX28" s="2405"/>
      <c r="IY28" s="2404" t="str">
        <f>IF(IY25="","",INDEX(DIFFERENTIATION_UNMERGE_SYSTEM,MATCH(IY25,DIFFERENTIATION_ID_DIFF,0)))</f>
        <v>п. Венера, ул. Центральная, 1А, котельная № 6-43</v>
      </c>
      <c r="IZ28" s="2405"/>
      <c r="JA28" s="2404" t="str">
        <f>IF(JA25="","",INDEX(DIFFERENTIATION_UNMERGE_SYSTEM,MATCH(JA25,DIFFERENTIATION_ID_DIFF,0)))</f>
        <v>г.о. Отрадный, ЦЗН, ул. Молодогвардейская, 16А, котельная № 6-44</v>
      </c>
      <c r="JB28" s="2405"/>
      <c r="JC28" s="2404" t="str">
        <f>IF(JC25="","",INDEX(DIFFERENTIATION_UNMERGE_SYSTEM,MATCH(JC25,DIFFERENTIATION_ID_DIFF,0)))</f>
        <v>п. Приволжье, ул. Парковая, котельная № 7-1</v>
      </c>
      <c r="JD28" s="2405"/>
      <c r="JE28" s="2404" t="str">
        <f>IF(JE25="","",INDEX(DIFFERENTIATION_UNMERGE_SYSTEM,MATCH(JE25,DIFFERENTIATION_ID_DIFF,0)))</f>
        <v>п. Приволжье, ул.Комарова, котельная № 7-2</v>
      </c>
      <c r="JF28" s="2405"/>
      <c r="JG28" s="2404" t="str">
        <f>IF(JG25="","",INDEX(DIFFERENTIATION_UNMERGE_SYSTEM,MATCH(JG25,DIFFERENTIATION_ID_DIFF,0)))</f>
        <v>п. Приволжье, ул. Молодежная, котельная № 7-3</v>
      </c>
      <c r="JH28" s="2405"/>
      <c r="JI28" s="2404" t="str">
        <f>IF(JI25="","",INDEX(DIFFERENTIATION_UNMERGE_SYSTEM,MATCH(JI25,DIFFERENTIATION_ID_DIFF,0)))</f>
        <v>п. Приволжье, ул. Советская, котельная № 7-4</v>
      </c>
      <c r="JJ28" s="2405"/>
      <c r="JK28" s="2404" t="str">
        <f>IF(JK25="","",INDEX(DIFFERENTIATION_UNMERGE_SYSTEM,MATCH(JK25,DIFFERENTIATION_ID_DIFF,0)))</f>
        <v>п. Ильмень, ул. Молодежная, котельная № 7-5</v>
      </c>
      <c r="JL28" s="2405"/>
      <c r="JM28" s="2404" t="str">
        <f>IF(JM25="","",INDEX(DIFFERENTIATION_UNMERGE_SYSTEM,MATCH(JM25,DIFFERENTIATION_ID_DIFF,0)))</f>
        <v>п. Ильмень, ул. Почтовая, котельная № 7-6</v>
      </c>
      <c r="JN28" s="2405"/>
      <c r="JO28" s="2404" t="str">
        <f>IF(JO25="","",INDEX(DIFFERENTIATION_UNMERGE_SYSTEM,MATCH(JO25,DIFFERENTIATION_ID_DIFF,0)))</f>
        <v>п. Ильмень, ул. Школьная, котельная № 7-7</v>
      </c>
      <c r="JP28" s="2405"/>
      <c r="JQ28" s="2404" t="str">
        <f>IF(JQ25="","",INDEX(DIFFERENTIATION_UNMERGE_SYSTEM,MATCH(JQ25,DIFFERENTIATION_ID_DIFF,0)))</f>
        <v>п. Новоспасский, ул. Мира, котельная № 7-8</v>
      </c>
      <c r="JR28" s="2405"/>
      <c r="JS28" s="2404" t="str">
        <f>IF(JS25="","",INDEX(DIFFERENTIATION_UNMERGE_SYSTEM,MATCH(JS25,DIFFERENTIATION_ID_DIFF,0)))</f>
        <v>п. Новоспасский, ул. Магистральная, котельная № 7-9</v>
      </c>
      <c r="JT28" s="2405"/>
      <c r="JU28" s="2404" t="str">
        <f>IF(JU25="","",INDEX(DIFFERENTIATION_UNMERGE_SYSTEM,MATCH(JU25,DIFFERENTIATION_ID_DIFF,0)))</f>
        <v>п. Новоспасский, пер. Пугачева, котельная № 7-10</v>
      </c>
      <c r="JV28" s="2405"/>
      <c r="JW28" s="2404" t="str">
        <f>IF(JW25="","",INDEX(DIFFERENTIATION_UNMERGE_SYSTEM,MATCH(JW25,DIFFERENTIATION_ID_DIFF,0)))</f>
        <v>п. Новоспасский, ул. Школьная, котельная № 7-11</v>
      </c>
      <c r="JX28" s="2405"/>
      <c r="JY28" s="2404" t="str">
        <f>IF(JY25="","",INDEX(DIFFERENTIATION_UNMERGE_SYSTEM,MATCH(JY25,DIFFERENTIATION_ID_DIFF,0)))</f>
        <v>п. Новоспасский, ул. Ленина, котельная № 7-12</v>
      </c>
      <c r="JZ28" s="2405"/>
      <c r="KA28" s="2404" t="str">
        <f>IF(KA25="","",INDEX(DIFFERENTIATION_UNMERGE_SYSTEM,MATCH(KA25,DIFFERENTIATION_ID_DIFF,0)))</f>
        <v>п. Обшаровка, ул. Лычева, котельная № 7-13</v>
      </c>
      <c r="KB28" s="2405"/>
      <c r="KC28" s="2404" t="str">
        <f>IF(KC25="","",INDEX(DIFFERENTIATION_UNMERGE_SYSTEM,MATCH(KC25,DIFFERENTIATION_ID_DIFF,0)))</f>
        <v>п. Обшаровка, ул. Терешковой, котельная № 7-14</v>
      </c>
      <c r="KD28" s="2405"/>
      <c r="KE28" s="2404" t="str">
        <f>IF(KE25="","",INDEX(DIFFERENTIATION_UNMERGE_SYSTEM,MATCH(KE25,DIFFERENTIATION_ID_DIFF,0)))</f>
        <v>п. Обшаровка, ул. Спортивная, котельная № 7-15</v>
      </c>
      <c r="KF28" s="2405"/>
      <c r="KG28" s="2404" t="str">
        <f>IF(KG25="","",INDEX(DIFFERENTIATION_UNMERGE_SYSTEM,MATCH(KG25,DIFFERENTIATION_ID_DIFF,0)))</f>
        <v>п. Обшаровка, ул. Строителей, котельная № 7-16</v>
      </c>
      <c r="KH28" s="2405"/>
      <c r="KI28" s="2404" t="str">
        <f>IF(KI25="","",INDEX(DIFFERENTIATION_UNMERGE_SYSTEM,MATCH(KI25,DIFFERENTIATION_ID_DIFF,0)))</f>
        <v>п. Обшаровка, ул. Советская, котельная № 7-17</v>
      </c>
      <c r="KJ28" s="2405"/>
      <c r="KK28" s="2404" t="str">
        <f>IF(KK25="","",INDEX(DIFFERENTIATION_UNMERGE_SYSTEM,MATCH(KK25,DIFFERENTIATION_ID_DIFF,0)))</f>
        <v>п. Обшаровка, ул. Щорса, котельная № 7-18</v>
      </c>
      <c r="KL28" s="2405"/>
      <c r="KM28" s="2404" t="str">
        <f>IF(KM25="","",INDEX(DIFFERENTIATION_UNMERGE_SYSTEM,MATCH(KM25,DIFFERENTIATION_ID_DIFF,0)))</f>
        <v>г. Чапаевск, ул. С.Лазо, котельная № 8-1</v>
      </c>
      <c r="KN28" s="2405"/>
      <c r="KO28" s="2404" t="str">
        <f>IF(KO25="","",INDEX(DIFFERENTIATION_UNMERGE_SYSTEM,MATCH(KO25,DIFFERENTIATION_ID_DIFF,0)))</f>
        <v>пос. Маяк, ул. Дорожная,1а, котельная № 8-2</v>
      </c>
      <c r="KP28" s="2405"/>
      <c r="KQ28" s="2404" t="str">
        <f>IF(KQ25="","",INDEX(DIFFERENTIATION_UNMERGE_SYSTEM,MATCH(KQ25,DIFFERENTIATION_ID_DIFF,0)))</f>
        <v>пос. Шмидта, ул. Школьная, 4Б, котельная № 8-3</v>
      </c>
      <c r="KR28" s="2405"/>
      <c r="KS28" s="2404" t="str">
        <f>IF(KS25="","",INDEX(DIFFERENTIATION_UNMERGE_SYSTEM,MATCH(KS25,DIFFERENTIATION_ID_DIFF,0)))</f>
        <v>пос. Гранный, котельная № 8-4</v>
      </c>
      <c r="KT28" s="2405"/>
      <c r="KU28" s="2404" t="str">
        <f>IF(KU25="","",INDEX(DIFFERENTIATION_UNMERGE_SYSTEM,MATCH(KU25,DIFFERENTIATION_ID_DIFF,0)))</f>
        <v>п. Журавли, ул. Школьная,/Молодежная, котельная № 5-1</v>
      </c>
      <c r="KV28" s="2405"/>
      <c r="KW28" s="2404" t="str">
        <f>IF(KW25="","",INDEX(DIFFERENTIATION_UNMERGE_SYSTEM,MATCH(KW25,DIFFERENTIATION_ID_DIFF,0)))</f>
        <v>п. Калинка, ул. Советская, котельная № 5-2</v>
      </c>
      <c r="KX28" s="2405"/>
      <c r="KY28" s="2404" t="str">
        <f>IF(KY25="","",INDEX(DIFFERENTIATION_UNMERGE_SYSTEM,MATCH(KY25,DIFFERENTIATION_ID_DIFF,0)))</f>
        <v>с. Лопатино, ул. Школьная, котельная № 5-3</v>
      </c>
      <c r="KZ28" s="2405"/>
      <c r="LA28" s="2404" t="str">
        <f>IF(LA25="","",INDEX(DIFFERENTIATION_UNMERGE_SYSTEM,MATCH(LA25,DIFFERENTIATION_ID_DIFF,0)))</f>
        <v>с. Сухая Вязовка, ул. Школьная, котельная № 5-4</v>
      </c>
      <c r="LB28" s="2405"/>
      <c r="LC28" s="2404" t="str">
        <f>IF(LC25="","",INDEX(DIFFERENTIATION_UNMERGE_SYSTEM,MATCH(LC25,DIFFERENTIATION_ID_DIFF,0)))</f>
        <v>с. Сухая Вязовка, ул. Молодежная, котельная № 5-5</v>
      </c>
      <c r="LD28" s="2405"/>
      <c r="LE28" s="2404" t="str">
        <f>IF(LE25="","",INDEX(DIFFERENTIATION_UNMERGE_SYSTEM,MATCH(LE25,DIFFERENTIATION_ID_DIFF,0)))</f>
        <v>с. Черноречье, ул. Мира, котельная № 5-6</v>
      </c>
      <c r="LF28" s="2405"/>
      <c r="LG28" s="2404" t="str">
        <f>IF(LG25="","",INDEX(DIFFERENTIATION_UNMERGE_SYSTEM,MATCH(LG25,DIFFERENTIATION_ID_DIFF,0)))</f>
        <v>с. Черноречье, ул. Кустарная, котельная № 5-7</v>
      </c>
      <c r="LH28" s="2405"/>
      <c r="LI28" s="2404" t="str">
        <f>IF(LI25="","",INDEX(DIFFERENTIATION_UNMERGE_SYSTEM,MATCH(LI25,DIFFERENTIATION_ID_DIFF,0)))</f>
        <v>с. Яицкое, ул. Яицкая, котельная № 5-8</v>
      </c>
      <c r="LJ28" s="2405"/>
      <c r="LK28" s="2404" t="str">
        <f>IF(LK25="","",INDEX(DIFFERENTIATION_UNMERGE_SYSTEM,MATCH(LK25,DIFFERENTIATION_ID_DIFF,0)))</f>
        <v>г.о. Октябрьск, пос. Спортивый, котельная № 11-1</v>
      </c>
      <c r="LL28" s="2405"/>
      <c r="LM28" s="2404" t="str">
        <f>IF(LM25="","",INDEX(DIFFERENTIATION_UNMERGE_SYSTEM,MATCH(LM25,DIFFERENTIATION_ID_DIFF,0)))</f>
        <v>г.о. Октябрьск, ул. Пионерская (совхоз), котельная № 11-2</v>
      </c>
      <c r="LN28" s="2405"/>
      <c r="LO28" s="2404" t="str">
        <f>IF(LO25="","",INDEX(DIFFERENTIATION_UNMERGE_SYSTEM,MATCH(LO25,DIFFERENTIATION_ID_DIFF,0)))</f>
        <v>г.о. Октябрьск, ул. Куйбышева, 21А, котельная № 11-3</v>
      </c>
      <c r="LP28" s="2405"/>
      <c r="LQ28" s="2404" t="str">
        <f>IF(LQ25="","",INDEX(DIFFERENTIATION_UNMERGE_SYSTEM,MATCH(LQ25,DIFFERENTIATION_ID_DIFF,0)))</f>
        <v>г.о. Октябрьск, ул. Волго-Донская, 9, котельная № 11-4</v>
      </c>
      <c r="LR28" s="2405"/>
      <c r="LS28" s="2404" t="str">
        <f>IF(LS25="","",INDEX(DIFFERENTIATION_UNMERGE_SYSTEM,MATCH(LS25,DIFFERENTIATION_ID_DIFF,0)))</f>
        <v>г.о. Октябрьск, п.Первомайский, ул. Вологина, котельная № 11-5</v>
      </c>
      <c r="LT28" s="2405"/>
      <c r="LU28" s="2404" t="str">
        <f>IF(LU25="","",INDEX(DIFFERENTIATION_UNMERGE_SYSTEM,MATCH(LU25,DIFFERENTIATION_ID_DIFF,0)))</f>
        <v>г.о. Октябрьск, ул. Кирова, 12, котельная № 11-6</v>
      </c>
      <c r="LV28" s="2405"/>
      <c r="LW28" s="2404" t="str">
        <f>IF(LW25="","",INDEX(DIFFERENTIATION_UNMERGE_SYSTEM,MATCH(LW25,DIFFERENTIATION_ID_DIFF,0)))</f>
        <v>г.о. Октябрьск, ул. Пролетарская, котельная № 11-7</v>
      </c>
      <c r="LX28" s="2405"/>
      <c r="LY28" s="2404" t="str">
        <f>IF(LY25="","",INDEX(DIFFERENTIATION_UNMERGE_SYSTEM,MATCH(LY25,DIFFERENTIATION_ID_DIFF,0)))</f>
        <v>г.о. Октябрьск, ул. Красногорская, котельная № 11-8</v>
      </c>
      <c r="LZ28" s="2405"/>
      <c r="MA28" s="2404" t="str">
        <f>IF(MA25="","",INDEX(DIFFERENTIATION_UNMERGE_SYSTEM,MATCH(MA25,DIFFERENTIATION_ID_DIFF,0)))</f>
        <v>г.о. Октябрьск, ул. Третьего Октября, правая Волга, котельная № 11-9</v>
      </c>
      <c r="MB28" s="2405"/>
      <c r="MC28" s="2404" t="str">
        <f>IF(MC25="","",INDEX(DIFFERENTIATION_UNMERGE_SYSTEM,MATCH(MC25,DIFFERENTIATION_ID_DIFF,0)))</f>
        <v>с. Маза, ул. Калинина, 46А, котельная № 11-11</v>
      </c>
      <c r="MD28" s="2405"/>
      <c r="ME28" s="2404" t="str">
        <f>IF(ME25="","",INDEX(DIFFERENTIATION_UNMERGE_SYSTEM,MATCH(ME25,DIFFERENTIATION_ID_DIFF,0)))</f>
        <v>пос. Пионерский, ул. Советская, 20Г, котельная № 11-12</v>
      </c>
      <c r="MF28" s="2405"/>
      <c r="MG28" s="2404" t="str">
        <f>IF(MG25="","",INDEX(DIFFERENTIATION_UNMERGE_SYSTEM,MATCH(MG25,DIFFERENTIATION_ID_DIFF,0)))</f>
        <v>пос. Пионерский, ул. Гагарина, 10Г, котельная № 11-13</v>
      </c>
      <c r="MH28" s="2405"/>
      <c r="MI28" s="2404" t="str">
        <f>IF(MI25="","",INDEX(DIFFERENTIATION_UNMERGE_SYSTEM,MATCH(MI25,DIFFERENTIATION_ID_DIFF,0)))</f>
        <v>пос. Пионерский, ул. Советская, 23В, котельная № 11-14</v>
      </c>
      <c r="MJ28" s="2405"/>
      <c r="MK28" s="2404" t="str">
        <f>IF(MK25="","",INDEX(DIFFERENTIATION_UNMERGE_SYSTEM,MATCH(MK25,DIFFERENTIATION_ID_DIFF,0)))</f>
        <v>пос. Пионерский, ул. Гагарина, 15Г, котельная № 11-15</v>
      </c>
      <c r="ML28" s="2405"/>
      <c r="MM28" s="2404" t="str">
        <f>IF(MM25="","",INDEX(DIFFERENTIATION_UNMERGE_SYSTEM,MATCH(MM25,DIFFERENTIATION_ID_DIFF,0)))</f>
        <v>пос. Пионерский, ул. Советская, 4Д, котельная № 11-16</v>
      </c>
      <c r="MN28" s="2405"/>
      <c r="MO28" s="2404" t="str">
        <f>IF(MO25="","",INDEX(DIFFERENTIATION_UNMERGE_SYSTEM,MATCH(MO25,DIFFERENTIATION_ID_DIFF,0)))</f>
        <v>пос. Пионерский, ул. Гагарина, 14В, котельная № 11-17</v>
      </c>
      <c r="MP28" s="2405"/>
      <c r="MQ28" s="2404" t="str">
        <f>IF(MQ25="","",INDEX(DIFFERENTIATION_UNMERGE_SYSTEM,MATCH(MQ25,DIFFERENTIATION_ID_DIFF,0)))</f>
        <v>пос. Пионерский, ул. Кооперативная, 9В, котельная № 11-18</v>
      </c>
      <c r="MR28" s="2405"/>
      <c r="MS28" s="2404" t="str">
        <f>IF(MS25="","",INDEX(DIFFERENTIATION_UNMERGE_SYSTEM,MATCH(MS25,DIFFERENTIATION_ID_DIFF,0)))</f>
        <v>пос. Пионерский, ул. Кооперативная, 18В, котельная № 11-19</v>
      </c>
      <c r="MT28" s="2405"/>
      <c r="MU28" s="2404" t="str">
        <f>IF(MU25="","",INDEX(DIFFERENTIATION_UNMERGE_SYSTEM,MATCH(MU25,DIFFERENTIATION_ID_DIFF,0)))</f>
        <v>пос. Береговой, ул. Школьная, 3В, котельная № 11-21</v>
      </c>
      <c r="MV28" s="2405"/>
      <c r="MW28" s="2404" t="str">
        <f>IF(MW25="","",INDEX(DIFFERENTIATION_UNMERGE_SYSTEM,MATCH(MW25,DIFFERENTIATION_ID_DIFF,0)))</f>
        <v>пос. Береговой, ул. Школьная, 2ГВ, котельная № 11-22</v>
      </c>
      <c r="MX28" s="2405"/>
      <c r="MY28" s="2404" t="str">
        <f>IF(MY25="","",INDEX(DIFFERENTIATION_UNMERGE_SYSTEM,MATCH(MY25,DIFFERENTIATION_ID_DIFF,0)))</f>
        <v>пос. Береговой, ул. Торговая, 6В, котельная № 11-23</v>
      </c>
      <c r="MZ28" s="2405"/>
      <c r="NA28" s="2404" t="str">
        <f>IF(NA25="","",INDEX(DIFFERENTIATION_UNMERGE_SYSTEM,MATCH(NA25,DIFFERENTIATION_ID_DIFF,0)))</f>
        <v>пос. Береговой, ул. Торговая, 9Б, котельная № 11-24</v>
      </c>
      <c r="NB28" s="2405"/>
      <c r="NC28" s="2404" t="str">
        <f>IF(NC25="","",INDEX(DIFFERENTIATION_UNMERGE_SYSTEM,MATCH(NC25,DIFFERENTIATION_ID_DIFF,0)))</f>
        <v>с. Суринск, ул. Нагорная, 35Б, котельная № 11-25</v>
      </c>
      <c r="ND28" s="2405"/>
      <c r="NE28" s="2404" t="str">
        <f>IF(NE25="","",INDEX(DIFFERENTIATION_UNMERGE_SYSTEM,MATCH(NE25,DIFFERENTIATION_ID_DIFF,0)))</f>
        <v>с. Суринск, ул. Нагорная, 37Б, котельная № 11-26</v>
      </c>
      <c r="NF28" s="2405"/>
      <c r="NG28" s="2404" t="str">
        <f>IF(NG25="","",INDEX(DIFFERENTIATION_UNMERGE_SYSTEM,MATCH(NG25,DIFFERENTIATION_ID_DIFF,0)))</f>
        <v>с. Суринск, ул. Мельничная, 47Б, котельная № 11-27</v>
      </c>
      <c r="NH28" s="2405"/>
      <c r="NI28" s="2404" t="str">
        <f>IF(NI25="","",INDEX(DIFFERENTIATION_UNMERGE_SYSTEM,MATCH(NI25,DIFFERENTIATION_ID_DIFF,0)))</f>
        <v>с. Суринск, ул. Мельничная, 48Б, котельная № 11-28</v>
      </c>
      <c r="NJ28" s="2405"/>
      <c r="NK28" s="2404" t="str">
        <f>IF(NK25="","",INDEX(DIFFERENTIATION_UNMERGE_SYSTEM,MATCH(NK25,DIFFERENTIATION_ID_DIFF,0)))</f>
        <v>с. Байядерково, ул. Центральная, 112Б, котельная № 11-29</v>
      </c>
      <c r="NL28" s="2405"/>
      <c r="NM28" s="2404" t="str">
        <f>IF(NM25="","",INDEX(DIFFERENTIATION_UNMERGE_SYSTEM,MATCH(NM25,DIFFERENTIATION_ID_DIFF,0)))</f>
        <v>с. Малая Малышевка, ул. Молодежная, 26, котельная № 5-9</v>
      </c>
      <c r="NN28" s="2405"/>
      <c r="NO28" s="2404" t="str">
        <f>IF(NO25="","",INDEX(DIFFERENTIATION_UNMERGE_SYSTEM,MATCH(NO25,DIFFERENTIATION_ID_DIFF,0)))</f>
        <v>п. Дмитриевка, котельная № 5-10</v>
      </c>
      <c r="NP28" s="2405"/>
      <c r="NQ28" s="2404" t="str">
        <f>IF(NQ25="","",INDEX(DIFFERENTIATION_UNMERGE_SYSTEM,MATCH(NQ25,DIFFERENTIATION_ID_DIFF,0)))</f>
        <v>п. Дмитриевка, котельная № 5-11</v>
      </c>
      <c r="NR28" s="2405"/>
      <c r="NS28" s="2204"/>
      <c r="OC28" s="684"/>
      <c r="OD28" s="767">
        <v>15</v>
      </c>
    </row>
    <row s="1644" customFormat="1" customHeight="1" ht="15.75">
      <c r="A29" s="768"/>
      <c r="C29" s="185"/>
      <c r="D29" s="2378" t="s">
        <v>773</v>
      </c>
      <c r="E29" s="2379"/>
      <c r="F29" s="2379"/>
      <c r="G29" s="896"/>
      <c r="H29" s="896"/>
      <c r="I29" s="896"/>
      <c r="J29" s="897"/>
      <c r="K29" s="2376"/>
      <c r="L29" s="2376"/>
      <c r="M29" s="2376"/>
      <c r="N29" s="2376"/>
      <c r="O29" s="2376"/>
      <c r="P29" s="2376"/>
      <c r="Q29" s="2376"/>
      <c r="R29" s="2376"/>
      <c r="S29" s="2376"/>
      <c r="T29" s="2376"/>
      <c r="U29" s="2376"/>
      <c r="V29" s="2376"/>
      <c r="W29" s="2376"/>
      <c r="X29" s="2376"/>
      <c r="Y29" s="2376"/>
      <c r="Z29" s="2376"/>
      <c r="AA29" s="2376"/>
      <c r="AB29" s="2376"/>
      <c r="AC29" s="2376"/>
      <c r="AD29" s="2376"/>
      <c r="AE29" s="2376"/>
      <c r="AF29" s="2376"/>
      <c r="AG29" s="2376"/>
      <c r="AH29" s="2376"/>
      <c r="AI29" s="2376"/>
      <c r="AJ29" s="2376"/>
      <c r="AK29" s="2376"/>
      <c r="AL29" s="2376"/>
      <c r="AM29" s="2376"/>
      <c r="AN29" s="2376"/>
      <c r="AO29" s="2376"/>
      <c r="AP29" s="2376"/>
      <c r="AQ29" s="2376"/>
      <c r="AR29" s="2376"/>
      <c r="AS29" s="2376"/>
      <c r="AT29" s="2376"/>
      <c r="AU29" s="2376"/>
      <c r="AV29" s="2376"/>
      <c r="AW29" s="2376"/>
      <c r="AX29" s="2376"/>
      <c r="AY29" s="2376"/>
      <c r="AZ29" s="2376"/>
      <c r="BA29" s="2376"/>
      <c r="BB29" s="2376"/>
      <c r="BC29" s="2376"/>
      <c r="BD29" s="2376"/>
      <c r="BE29" s="2376"/>
      <c r="BF29" s="2376"/>
      <c r="BG29" s="2376"/>
      <c r="BH29" s="2376"/>
      <c r="BI29" s="2376"/>
      <c r="BJ29" s="2376"/>
      <c r="BK29" s="2376"/>
      <c r="BL29" s="2376"/>
      <c r="BM29" s="2376"/>
      <c r="BN29" s="2376"/>
      <c r="BO29" s="2376"/>
      <c r="BP29" s="2376"/>
      <c r="BQ29" s="2376"/>
      <c r="BR29" s="2376"/>
      <c r="BS29" s="2376"/>
      <c r="BT29" s="2376"/>
      <c r="BU29" s="2376"/>
      <c r="BV29" s="2376"/>
      <c r="BW29" s="2376"/>
      <c r="BX29" s="2376"/>
      <c r="BY29" s="2376"/>
      <c r="BZ29" s="2376"/>
      <c r="CA29" s="2376"/>
      <c r="CB29" s="2376"/>
      <c r="CC29" s="2376"/>
      <c r="CD29" s="2376"/>
      <c r="CE29" s="2376"/>
      <c r="CF29" s="2376"/>
      <c r="CG29" s="2376"/>
      <c r="CH29" s="2376"/>
      <c r="CI29" s="2376"/>
      <c r="CJ29" s="2376"/>
      <c r="CK29" s="2376"/>
      <c r="CL29" s="2376"/>
      <c r="CM29" s="2376"/>
      <c r="CN29" s="2376"/>
      <c r="CO29" s="2376"/>
      <c r="CP29" s="2376"/>
      <c r="CQ29" s="2376"/>
      <c r="CR29" s="2376"/>
      <c r="CS29" s="2376"/>
      <c r="CT29" s="2376"/>
      <c r="CU29" s="2376"/>
      <c r="CV29" s="2376"/>
      <c r="CW29" s="2376"/>
      <c r="CX29" s="2376"/>
      <c r="CY29" s="2376"/>
      <c r="CZ29" s="2376"/>
      <c r="DA29" s="2376"/>
      <c r="DB29" s="2376"/>
      <c r="DC29" s="2376"/>
      <c r="DD29" s="2376"/>
      <c r="DE29" s="2376"/>
      <c r="DF29" s="2376"/>
      <c r="DG29" s="2376"/>
      <c r="DH29" s="2376"/>
      <c r="DI29" s="2376"/>
      <c r="DJ29" s="2376"/>
      <c r="DK29" s="2376"/>
      <c r="DL29" s="2376"/>
      <c r="DM29" s="2376"/>
      <c r="DN29" s="2376"/>
      <c r="DO29" s="2376"/>
      <c r="DP29" s="2376"/>
      <c r="DQ29" s="2376"/>
      <c r="DR29" s="2376"/>
      <c r="DS29" s="2376"/>
      <c r="DT29" s="2376"/>
      <c r="DU29" s="2376"/>
      <c r="DV29" s="2376"/>
      <c r="DW29" s="2376"/>
      <c r="DX29" s="2376"/>
      <c r="DY29" s="2376"/>
      <c r="DZ29" s="2376"/>
      <c r="EA29" s="2376"/>
      <c r="EB29" s="2376"/>
      <c r="EC29" s="2376"/>
      <c r="ED29" s="2376"/>
      <c r="EE29" s="2376"/>
      <c r="EF29" s="2376"/>
      <c r="EG29" s="2376"/>
      <c r="EH29" s="2376"/>
      <c r="EI29" s="2376"/>
      <c r="EJ29" s="2376"/>
      <c r="EK29" s="2376"/>
      <c r="EL29" s="2376"/>
      <c r="EM29" s="2376"/>
      <c r="EN29" s="2376"/>
      <c r="EO29" s="2376"/>
      <c r="EP29" s="2376"/>
      <c r="EQ29" s="2376"/>
      <c r="ER29" s="2376"/>
      <c r="ES29" s="2376"/>
      <c r="ET29" s="2376"/>
      <c r="EU29" s="2376"/>
      <c r="EV29" s="2376"/>
      <c r="EW29" s="2376"/>
      <c r="EX29" s="2376"/>
      <c r="EY29" s="2376"/>
      <c r="EZ29" s="2376"/>
      <c r="FA29" s="2376"/>
      <c r="FB29" s="2376"/>
      <c r="FC29" s="2376"/>
      <c r="FD29" s="2376"/>
      <c r="FE29" s="2376"/>
      <c r="FF29" s="2376"/>
      <c r="FG29" s="2376"/>
      <c r="FH29" s="2376"/>
      <c r="FI29" s="2376"/>
      <c r="FJ29" s="2376"/>
      <c r="FK29" s="2376"/>
      <c r="FL29" s="2376"/>
      <c r="FM29" s="2376"/>
      <c r="FN29" s="2376"/>
      <c r="FO29" s="2376"/>
      <c r="FP29" s="2376"/>
      <c r="FQ29" s="2376"/>
      <c r="FR29" s="2376"/>
      <c r="FS29" s="2376"/>
      <c r="FT29" s="2376"/>
      <c r="FU29" s="2376"/>
      <c r="FV29" s="2376"/>
      <c r="FW29" s="2376"/>
      <c r="FX29" s="2376"/>
      <c r="FY29" s="2376"/>
      <c r="FZ29" s="2376"/>
      <c r="GA29" s="2376"/>
      <c r="GB29" s="2376"/>
      <c r="GC29" s="2376"/>
      <c r="GD29" s="2376"/>
      <c r="GE29" s="2376"/>
      <c r="GF29" s="2376"/>
      <c r="GG29" s="2376"/>
      <c r="GH29" s="2376"/>
      <c r="GI29" s="2376"/>
      <c r="GJ29" s="2376"/>
      <c r="GK29" s="2376"/>
      <c r="GL29" s="2376"/>
      <c r="GM29" s="2376"/>
      <c r="GN29" s="2376"/>
      <c r="GO29" s="2376"/>
      <c r="GP29" s="2376"/>
      <c r="GQ29" s="2376"/>
      <c r="GR29" s="2376"/>
      <c r="GS29" s="2376"/>
      <c r="GT29" s="2376"/>
      <c r="GU29" s="2376"/>
      <c r="GV29" s="2376"/>
      <c r="GW29" s="2376"/>
      <c r="GX29" s="2376"/>
      <c r="GY29" s="2376"/>
      <c r="GZ29" s="2376"/>
      <c r="HA29" s="2376"/>
      <c r="HB29" s="2376"/>
      <c r="HC29" s="2376"/>
      <c r="HD29" s="2376"/>
      <c r="HE29" s="2376"/>
      <c r="HF29" s="2376"/>
      <c r="HG29" s="2376"/>
      <c r="HH29" s="2376"/>
      <c r="HI29" s="2376"/>
      <c r="HJ29" s="2376"/>
      <c r="HK29" s="2376"/>
      <c r="HL29" s="2376"/>
      <c r="HM29" s="2376"/>
      <c r="HN29" s="2376"/>
      <c r="HO29" s="2376"/>
      <c r="HP29" s="2376"/>
      <c r="HQ29" s="2376"/>
      <c r="HR29" s="2376"/>
      <c r="HS29" s="2376"/>
      <c r="HT29" s="2376"/>
      <c r="HU29" s="2376"/>
      <c r="HV29" s="2376"/>
      <c r="HW29" s="2376"/>
      <c r="HX29" s="2376"/>
      <c r="HY29" s="2376"/>
      <c r="HZ29" s="2376"/>
      <c r="IA29" s="2376"/>
      <c r="IB29" s="2376"/>
      <c r="IC29" s="2376"/>
      <c r="ID29" s="2376"/>
      <c r="IE29" s="2376"/>
      <c r="IF29" s="2376"/>
      <c r="IG29" s="2376"/>
      <c r="IH29" s="2376"/>
      <c r="II29" s="2376"/>
      <c r="IJ29" s="2376"/>
      <c r="IK29" s="2376"/>
      <c r="IL29" s="2376"/>
      <c r="IM29" s="2376"/>
      <c r="IN29" s="2376"/>
      <c r="IO29" s="2376"/>
      <c r="IP29" s="2376"/>
      <c r="IQ29" s="2376"/>
      <c r="IR29" s="2376"/>
      <c r="IS29" s="2376"/>
      <c r="IT29" s="2376"/>
      <c r="IU29" s="2376"/>
      <c r="IV29" s="2376"/>
      <c r="IW29" s="2376"/>
      <c r="IX29" s="2376"/>
      <c r="IY29" s="2376"/>
      <c r="IZ29" s="2376"/>
      <c r="JA29" s="2376"/>
      <c r="JB29" s="2376"/>
      <c r="JC29" s="2376"/>
      <c r="JD29" s="2376"/>
      <c r="JE29" s="2376"/>
      <c r="JF29" s="2376"/>
      <c r="JG29" s="2376"/>
      <c r="JH29" s="2376"/>
      <c r="JI29" s="2376"/>
      <c r="JJ29" s="2376"/>
      <c r="JK29" s="2376"/>
      <c r="JL29" s="2376"/>
      <c r="JM29" s="2376"/>
      <c r="JN29" s="2376"/>
      <c r="JO29" s="2376"/>
      <c r="JP29" s="2376"/>
      <c r="JQ29" s="2376"/>
      <c r="JR29" s="2376"/>
      <c r="JS29" s="2376"/>
      <c r="JT29" s="2376"/>
      <c r="JU29" s="2376"/>
      <c r="JV29" s="2376"/>
      <c r="JW29" s="2376"/>
      <c r="JX29" s="2376"/>
      <c r="JY29" s="2376"/>
      <c r="JZ29" s="2376"/>
      <c r="KA29" s="2376"/>
      <c r="KB29" s="2376"/>
      <c r="KC29" s="2376"/>
      <c r="KD29" s="2376"/>
      <c r="KE29" s="2376"/>
      <c r="KF29" s="2376"/>
      <c r="KG29" s="2376"/>
      <c r="KH29" s="2376"/>
      <c r="KI29" s="2376"/>
      <c r="KJ29" s="2376"/>
      <c r="KK29" s="2376"/>
      <c r="KL29" s="2376"/>
      <c r="KM29" s="2376"/>
      <c r="KN29" s="2376"/>
      <c r="KO29" s="2376"/>
      <c r="KP29" s="2376"/>
      <c r="KQ29" s="2376"/>
      <c r="KR29" s="2376"/>
      <c r="KS29" s="2376"/>
      <c r="KT29" s="2376"/>
      <c r="KU29" s="2376"/>
      <c r="KV29" s="2376"/>
      <c r="KW29" s="2376"/>
      <c r="KX29" s="2376"/>
      <c r="KY29" s="2376"/>
      <c r="KZ29" s="2376"/>
      <c r="LA29" s="2376"/>
      <c r="LB29" s="2376"/>
      <c r="LC29" s="2376"/>
      <c r="LD29" s="2376"/>
      <c r="LE29" s="2376"/>
      <c r="LF29" s="2376"/>
      <c r="LG29" s="2376"/>
      <c r="LH29" s="2376"/>
      <c r="LI29" s="2376"/>
      <c r="LJ29" s="2376"/>
      <c r="LK29" s="2376"/>
      <c r="LL29" s="2376"/>
      <c r="LM29" s="2376"/>
      <c r="LN29" s="2376"/>
      <c r="LO29" s="2376"/>
      <c r="LP29" s="2376"/>
      <c r="LQ29" s="2376"/>
      <c r="LR29" s="2376"/>
      <c r="LS29" s="2376"/>
      <c r="LT29" s="2376"/>
      <c r="LU29" s="2376"/>
      <c r="LV29" s="2376"/>
      <c r="LW29" s="2376"/>
      <c r="LX29" s="2376"/>
      <c r="LY29" s="2376"/>
      <c r="LZ29" s="2376"/>
      <c r="MA29" s="2376"/>
      <c r="MB29" s="2376"/>
      <c r="MC29" s="2376"/>
      <c r="MD29" s="2376"/>
      <c r="ME29" s="2376"/>
      <c r="MF29" s="2376"/>
      <c r="MG29" s="2376"/>
      <c r="MH29" s="2376"/>
      <c r="MI29" s="2376"/>
      <c r="MJ29" s="2376"/>
      <c r="MK29" s="2376"/>
      <c r="ML29" s="2376"/>
      <c r="MM29" s="2376"/>
      <c r="MN29" s="2376"/>
      <c r="MO29" s="2376"/>
      <c r="MP29" s="2376"/>
      <c r="MQ29" s="2376"/>
      <c r="MR29" s="2376"/>
      <c r="MS29" s="2376"/>
      <c r="MT29" s="2376"/>
      <c r="MU29" s="2376"/>
      <c r="MV29" s="2376"/>
      <c r="MW29" s="2376"/>
      <c r="MX29" s="2376"/>
      <c r="MY29" s="2376"/>
      <c r="MZ29" s="2376"/>
      <c r="NA29" s="2376"/>
      <c r="NB29" s="2376"/>
      <c r="NC29" s="2376"/>
      <c r="ND29" s="2376"/>
      <c r="NE29" s="2376"/>
      <c r="NF29" s="2376"/>
      <c r="NG29" s="2376"/>
      <c r="NH29" s="2376"/>
      <c r="NI29" s="2376"/>
      <c r="NJ29" s="2376"/>
      <c r="NK29" s="2376"/>
      <c r="NL29" s="2376"/>
      <c r="NM29" s="2376"/>
      <c r="NN29" s="2376"/>
      <c r="NO29" s="2376"/>
      <c r="NP29" s="2376"/>
      <c r="NQ29" s="2376"/>
      <c r="NR29" s="2376"/>
      <c r="NS29" s="2204"/>
      <c r="OC29" s="684"/>
      <c r="OD29" s="767">
        <v>15</v>
      </c>
    </row>
    <row customHeight="1" ht="35.699999999999996">
      <c r="C30" s="185"/>
      <c r="D30" s="770" t="s">
        <v>88</v>
      </c>
      <c r="E30" s="769" t="s">
        <v>775</v>
      </c>
      <c r="F30" s="769" t="s">
        <v>1039</v>
      </c>
      <c r="G30" s="817" t="s">
        <v>776</v>
      </c>
      <c r="H30" s="816" t="s">
        <v>863</v>
      </c>
      <c r="I30" s="693" t="s">
        <v>776</v>
      </c>
      <c r="J30" s="474" t="s">
        <v>863</v>
      </c>
      <c r="K30" s="2271" t="s">
        <v>776</v>
      </c>
      <c r="L30" s="2321" t="s">
        <v>863</v>
      </c>
      <c r="M30" s="2271" t="s">
        <v>776</v>
      </c>
      <c r="N30" s="2321" t="s">
        <v>863</v>
      </c>
      <c r="O30" s="2271" t="s">
        <v>776</v>
      </c>
      <c r="P30" s="2321" t="s">
        <v>863</v>
      </c>
      <c r="Q30" s="2271" t="s">
        <v>776</v>
      </c>
      <c r="R30" s="2321" t="s">
        <v>863</v>
      </c>
      <c r="S30" s="2271" t="s">
        <v>776</v>
      </c>
      <c r="T30" s="2321" t="s">
        <v>863</v>
      </c>
      <c r="U30" s="2271" t="s">
        <v>776</v>
      </c>
      <c r="V30" s="2321" t="s">
        <v>863</v>
      </c>
      <c r="W30" s="2271" t="s">
        <v>776</v>
      </c>
      <c r="X30" s="2321" t="s">
        <v>863</v>
      </c>
      <c r="Y30" s="2271" t="s">
        <v>776</v>
      </c>
      <c r="Z30" s="2321" t="s">
        <v>863</v>
      </c>
      <c r="AA30" s="2271" t="s">
        <v>776</v>
      </c>
      <c r="AB30" s="2321" t="s">
        <v>863</v>
      </c>
      <c r="AC30" s="2271" t="s">
        <v>776</v>
      </c>
      <c r="AD30" s="2321" t="s">
        <v>863</v>
      </c>
      <c r="AE30" s="2271" t="s">
        <v>776</v>
      </c>
      <c r="AF30" s="2321" t="s">
        <v>863</v>
      </c>
      <c r="AG30" s="2271" t="s">
        <v>776</v>
      </c>
      <c r="AH30" s="2321" t="s">
        <v>863</v>
      </c>
      <c r="AI30" s="2271" t="s">
        <v>776</v>
      </c>
      <c r="AJ30" s="2321" t="s">
        <v>863</v>
      </c>
      <c r="AK30" s="2271" t="s">
        <v>776</v>
      </c>
      <c r="AL30" s="2321" t="s">
        <v>863</v>
      </c>
      <c r="AM30" s="2271" t="s">
        <v>776</v>
      </c>
      <c r="AN30" s="2321" t="s">
        <v>863</v>
      </c>
      <c r="AO30" s="2271" t="s">
        <v>776</v>
      </c>
      <c r="AP30" s="2321" t="s">
        <v>863</v>
      </c>
      <c r="AQ30" s="2271" t="s">
        <v>776</v>
      </c>
      <c r="AR30" s="2321" t="s">
        <v>863</v>
      </c>
      <c r="AS30" s="2271" t="s">
        <v>776</v>
      </c>
      <c r="AT30" s="2321" t="s">
        <v>863</v>
      </c>
      <c r="AU30" s="2271" t="s">
        <v>776</v>
      </c>
      <c r="AV30" s="2321" t="s">
        <v>863</v>
      </c>
      <c r="AW30" s="2271" t="s">
        <v>776</v>
      </c>
      <c r="AX30" s="2321" t="s">
        <v>863</v>
      </c>
      <c r="AY30" s="2271" t="s">
        <v>776</v>
      </c>
      <c r="AZ30" s="2321" t="s">
        <v>863</v>
      </c>
      <c r="BA30" s="2271" t="s">
        <v>776</v>
      </c>
      <c r="BB30" s="2321" t="s">
        <v>863</v>
      </c>
      <c r="BC30" s="2271" t="s">
        <v>776</v>
      </c>
      <c r="BD30" s="2321" t="s">
        <v>863</v>
      </c>
      <c r="BE30" s="2271" t="s">
        <v>776</v>
      </c>
      <c r="BF30" s="2321" t="s">
        <v>863</v>
      </c>
      <c r="BG30" s="2271" t="s">
        <v>776</v>
      </c>
      <c r="BH30" s="2321" t="s">
        <v>863</v>
      </c>
      <c r="BI30" s="2271" t="s">
        <v>776</v>
      </c>
      <c r="BJ30" s="2321" t="s">
        <v>863</v>
      </c>
      <c r="BK30" s="2271" t="s">
        <v>776</v>
      </c>
      <c r="BL30" s="2321" t="s">
        <v>863</v>
      </c>
      <c r="BM30" s="2271" t="s">
        <v>776</v>
      </c>
      <c r="BN30" s="2321" t="s">
        <v>863</v>
      </c>
      <c r="BO30" s="2271" t="s">
        <v>776</v>
      </c>
      <c r="BP30" s="2321" t="s">
        <v>863</v>
      </c>
      <c r="BQ30" s="2271" t="s">
        <v>776</v>
      </c>
      <c r="BR30" s="2321" t="s">
        <v>863</v>
      </c>
      <c r="BS30" s="2271" t="s">
        <v>776</v>
      </c>
      <c r="BT30" s="2321" t="s">
        <v>863</v>
      </c>
      <c r="BU30" s="2271" t="s">
        <v>776</v>
      </c>
      <c r="BV30" s="2321" t="s">
        <v>863</v>
      </c>
      <c r="BW30" s="2271" t="s">
        <v>776</v>
      </c>
      <c r="BX30" s="2321" t="s">
        <v>863</v>
      </c>
      <c r="BY30" s="2271" t="s">
        <v>776</v>
      </c>
      <c r="BZ30" s="2321" t="s">
        <v>863</v>
      </c>
      <c r="CA30" s="2271" t="s">
        <v>776</v>
      </c>
      <c r="CB30" s="2321" t="s">
        <v>863</v>
      </c>
      <c r="CC30" s="2271" t="s">
        <v>776</v>
      </c>
      <c r="CD30" s="2321" t="s">
        <v>863</v>
      </c>
      <c r="CE30" s="2271" t="s">
        <v>776</v>
      </c>
      <c r="CF30" s="2321" t="s">
        <v>863</v>
      </c>
      <c r="CG30" s="2271" t="s">
        <v>776</v>
      </c>
      <c r="CH30" s="2321" t="s">
        <v>863</v>
      </c>
      <c r="CI30" s="2271" t="s">
        <v>776</v>
      </c>
      <c r="CJ30" s="2321" t="s">
        <v>863</v>
      </c>
      <c r="CK30" s="2271" t="s">
        <v>776</v>
      </c>
      <c r="CL30" s="2321" t="s">
        <v>863</v>
      </c>
      <c r="CM30" s="2271" t="s">
        <v>776</v>
      </c>
      <c r="CN30" s="2321" t="s">
        <v>863</v>
      </c>
      <c r="CO30" s="2271" t="s">
        <v>776</v>
      </c>
      <c r="CP30" s="2321" t="s">
        <v>863</v>
      </c>
      <c r="CQ30" s="2271" t="s">
        <v>776</v>
      </c>
      <c r="CR30" s="2321" t="s">
        <v>863</v>
      </c>
      <c r="CS30" s="2271" t="s">
        <v>776</v>
      </c>
      <c r="CT30" s="2321" t="s">
        <v>863</v>
      </c>
      <c r="CU30" s="2271" t="s">
        <v>776</v>
      </c>
      <c r="CV30" s="2321" t="s">
        <v>863</v>
      </c>
      <c r="CW30" s="2271" t="s">
        <v>776</v>
      </c>
      <c r="CX30" s="2321" t="s">
        <v>863</v>
      </c>
      <c r="CY30" s="2271" t="s">
        <v>776</v>
      </c>
      <c r="CZ30" s="2321" t="s">
        <v>863</v>
      </c>
      <c r="DA30" s="2271" t="s">
        <v>776</v>
      </c>
      <c r="DB30" s="2321" t="s">
        <v>863</v>
      </c>
      <c r="DC30" s="2271" t="s">
        <v>776</v>
      </c>
      <c r="DD30" s="2321" t="s">
        <v>863</v>
      </c>
      <c r="DE30" s="2271" t="s">
        <v>776</v>
      </c>
      <c r="DF30" s="2321" t="s">
        <v>863</v>
      </c>
      <c r="DG30" s="2271" t="s">
        <v>776</v>
      </c>
      <c r="DH30" s="2321" t="s">
        <v>863</v>
      </c>
      <c r="DI30" s="2271" t="s">
        <v>776</v>
      </c>
      <c r="DJ30" s="2321" t="s">
        <v>863</v>
      </c>
      <c r="DK30" s="2271" t="s">
        <v>776</v>
      </c>
      <c r="DL30" s="2321" t="s">
        <v>863</v>
      </c>
      <c r="DM30" s="2271" t="s">
        <v>776</v>
      </c>
      <c r="DN30" s="2321" t="s">
        <v>863</v>
      </c>
      <c r="DO30" s="2271" t="s">
        <v>776</v>
      </c>
      <c r="DP30" s="2321" t="s">
        <v>863</v>
      </c>
      <c r="DQ30" s="2271" t="s">
        <v>776</v>
      </c>
      <c r="DR30" s="2321" t="s">
        <v>863</v>
      </c>
      <c r="DS30" s="2271" t="s">
        <v>776</v>
      </c>
      <c r="DT30" s="2321" t="s">
        <v>863</v>
      </c>
      <c r="DU30" s="2271" t="s">
        <v>776</v>
      </c>
      <c r="DV30" s="2321" t="s">
        <v>863</v>
      </c>
      <c r="DW30" s="2271" t="s">
        <v>776</v>
      </c>
      <c r="DX30" s="2321" t="s">
        <v>863</v>
      </c>
      <c r="DY30" s="2271" t="s">
        <v>776</v>
      </c>
      <c r="DZ30" s="2321" t="s">
        <v>863</v>
      </c>
      <c r="EA30" s="2271" t="s">
        <v>776</v>
      </c>
      <c r="EB30" s="2321" t="s">
        <v>863</v>
      </c>
      <c r="EC30" s="2271" t="s">
        <v>776</v>
      </c>
      <c r="ED30" s="2321" t="s">
        <v>863</v>
      </c>
      <c r="EE30" s="2271" t="s">
        <v>776</v>
      </c>
      <c r="EF30" s="2321" t="s">
        <v>863</v>
      </c>
      <c r="EG30" s="2271" t="s">
        <v>776</v>
      </c>
      <c r="EH30" s="2321" t="s">
        <v>863</v>
      </c>
      <c r="EI30" s="2271" t="s">
        <v>776</v>
      </c>
      <c r="EJ30" s="2321" t="s">
        <v>863</v>
      </c>
      <c r="EK30" s="2271" t="s">
        <v>776</v>
      </c>
      <c r="EL30" s="2321" t="s">
        <v>863</v>
      </c>
      <c r="EM30" s="2271" t="s">
        <v>776</v>
      </c>
      <c r="EN30" s="2321" t="s">
        <v>863</v>
      </c>
      <c r="EO30" s="2271" t="s">
        <v>776</v>
      </c>
      <c r="EP30" s="2321" t="s">
        <v>863</v>
      </c>
      <c r="EQ30" s="2271" t="s">
        <v>776</v>
      </c>
      <c r="ER30" s="2321" t="s">
        <v>863</v>
      </c>
      <c r="ES30" s="2271" t="s">
        <v>776</v>
      </c>
      <c r="ET30" s="2321" t="s">
        <v>863</v>
      </c>
      <c r="EU30" s="2271" t="s">
        <v>776</v>
      </c>
      <c r="EV30" s="2321" t="s">
        <v>863</v>
      </c>
      <c r="EW30" s="2271" t="s">
        <v>776</v>
      </c>
      <c r="EX30" s="2321" t="s">
        <v>863</v>
      </c>
      <c r="EY30" s="2271" t="s">
        <v>776</v>
      </c>
      <c r="EZ30" s="2321" t="s">
        <v>863</v>
      </c>
      <c r="FA30" s="2271" t="s">
        <v>776</v>
      </c>
      <c r="FB30" s="2321" t="s">
        <v>863</v>
      </c>
      <c r="FC30" s="2271" t="s">
        <v>776</v>
      </c>
      <c r="FD30" s="2321" t="s">
        <v>863</v>
      </c>
      <c r="FE30" s="2271" t="s">
        <v>776</v>
      </c>
      <c r="FF30" s="2321" t="s">
        <v>863</v>
      </c>
      <c r="FG30" s="2271" t="s">
        <v>776</v>
      </c>
      <c r="FH30" s="2321" t="s">
        <v>863</v>
      </c>
      <c r="FI30" s="2271" t="s">
        <v>776</v>
      </c>
      <c r="FJ30" s="2321" t="s">
        <v>863</v>
      </c>
      <c r="FK30" s="2271" t="s">
        <v>776</v>
      </c>
      <c r="FL30" s="2321" t="s">
        <v>863</v>
      </c>
      <c r="FM30" s="2271" t="s">
        <v>776</v>
      </c>
      <c r="FN30" s="2321" t="s">
        <v>863</v>
      </c>
      <c r="FO30" s="2271" t="s">
        <v>776</v>
      </c>
      <c r="FP30" s="2321" t="s">
        <v>863</v>
      </c>
      <c r="FQ30" s="2271" t="s">
        <v>776</v>
      </c>
      <c r="FR30" s="2321" t="s">
        <v>863</v>
      </c>
      <c r="FS30" s="2271" t="s">
        <v>776</v>
      </c>
      <c r="FT30" s="2321" t="s">
        <v>863</v>
      </c>
      <c r="FU30" s="2271" t="s">
        <v>776</v>
      </c>
      <c r="FV30" s="2321" t="s">
        <v>863</v>
      </c>
      <c r="FW30" s="2271" t="s">
        <v>776</v>
      </c>
      <c r="FX30" s="2321" t="s">
        <v>863</v>
      </c>
      <c r="FY30" s="2271" t="s">
        <v>776</v>
      </c>
      <c r="FZ30" s="2321" t="s">
        <v>863</v>
      </c>
      <c r="GA30" s="2271" t="s">
        <v>776</v>
      </c>
      <c r="GB30" s="2321" t="s">
        <v>863</v>
      </c>
      <c r="GC30" s="2271" t="s">
        <v>776</v>
      </c>
      <c r="GD30" s="2321" t="s">
        <v>863</v>
      </c>
      <c r="GE30" s="2271" t="s">
        <v>776</v>
      </c>
      <c r="GF30" s="2321" t="s">
        <v>863</v>
      </c>
      <c r="GG30" s="2271" t="s">
        <v>776</v>
      </c>
      <c r="GH30" s="2321" t="s">
        <v>863</v>
      </c>
      <c r="GI30" s="2271" t="s">
        <v>776</v>
      </c>
      <c r="GJ30" s="2321" t="s">
        <v>863</v>
      </c>
      <c r="GK30" s="2271" t="s">
        <v>776</v>
      </c>
      <c r="GL30" s="2321" t="s">
        <v>863</v>
      </c>
      <c r="GM30" s="2271" t="s">
        <v>776</v>
      </c>
      <c r="GN30" s="2321" t="s">
        <v>863</v>
      </c>
      <c r="GO30" s="2271" t="s">
        <v>776</v>
      </c>
      <c r="GP30" s="2321" t="s">
        <v>863</v>
      </c>
      <c r="GQ30" s="2271" t="s">
        <v>776</v>
      </c>
      <c r="GR30" s="2321" t="s">
        <v>863</v>
      </c>
      <c r="GS30" s="2271" t="s">
        <v>776</v>
      </c>
      <c r="GT30" s="2321" t="s">
        <v>863</v>
      </c>
      <c r="GU30" s="2271" t="s">
        <v>776</v>
      </c>
      <c r="GV30" s="2321" t="s">
        <v>863</v>
      </c>
      <c r="GW30" s="2271" t="s">
        <v>776</v>
      </c>
      <c r="GX30" s="2321" t="s">
        <v>863</v>
      </c>
      <c r="GY30" s="2271" t="s">
        <v>776</v>
      </c>
      <c r="GZ30" s="2321" t="s">
        <v>863</v>
      </c>
      <c r="HA30" s="2271" t="s">
        <v>776</v>
      </c>
      <c r="HB30" s="2321" t="s">
        <v>863</v>
      </c>
      <c r="HC30" s="2271" t="s">
        <v>776</v>
      </c>
      <c r="HD30" s="2321" t="s">
        <v>863</v>
      </c>
      <c r="HE30" s="2271" t="s">
        <v>776</v>
      </c>
      <c r="HF30" s="2321" t="s">
        <v>863</v>
      </c>
      <c r="HG30" s="2271" t="s">
        <v>776</v>
      </c>
      <c r="HH30" s="2321" t="s">
        <v>863</v>
      </c>
      <c r="HI30" s="2271" t="s">
        <v>776</v>
      </c>
      <c r="HJ30" s="2321" t="s">
        <v>863</v>
      </c>
      <c r="HK30" s="2271" t="s">
        <v>776</v>
      </c>
      <c r="HL30" s="2321" t="s">
        <v>863</v>
      </c>
      <c r="HM30" s="2271" t="s">
        <v>776</v>
      </c>
      <c r="HN30" s="2321" t="s">
        <v>863</v>
      </c>
      <c r="HO30" s="2271" t="s">
        <v>776</v>
      </c>
      <c r="HP30" s="2321" t="s">
        <v>863</v>
      </c>
      <c r="HQ30" s="2271" t="s">
        <v>776</v>
      </c>
      <c r="HR30" s="2321" t="s">
        <v>863</v>
      </c>
      <c r="HS30" s="2271" t="s">
        <v>776</v>
      </c>
      <c r="HT30" s="2321" t="s">
        <v>863</v>
      </c>
      <c r="HU30" s="2271" t="s">
        <v>776</v>
      </c>
      <c r="HV30" s="2321" t="s">
        <v>863</v>
      </c>
      <c r="HW30" s="2271" t="s">
        <v>776</v>
      </c>
      <c r="HX30" s="2321" t="s">
        <v>863</v>
      </c>
      <c r="HY30" s="2271" t="s">
        <v>776</v>
      </c>
      <c r="HZ30" s="2321" t="s">
        <v>863</v>
      </c>
      <c r="IA30" s="2271" t="s">
        <v>776</v>
      </c>
      <c r="IB30" s="2321" t="s">
        <v>863</v>
      </c>
      <c r="IC30" s="2271" t="s">
        <v>776</v>
      </c>
      <c r="ID30" s="2321" t="s">
        <v>863</v>
      </c>
      <c r="IE30" s="2271" t="s">
        <v>776</v>
      </c>
      <c r="IF30" s="2321" t="s">
        <v>863</v>
      </c>
      <c r="IG30" s="2271" t="s">
        <v>776</v>
      </c>
      <c r="IH30" s="2321" t="s">
        <v>863</v>
      </c>
      <c r="II30" s="2271" t="s">
        <v>776</v>
      </c>
      <c r="IJ30" s="2321" t="s">
        <v>863</v>
      </c>
      <c r="IK30" s="2271" t="s">
        <v>776</v>
      </c>
      <c r="IL30" s="2321" t="s">
        <v>863</v>
      </c>
      <c r="IM30" s="2271" t="s">
        <v>776</v>
      </c>
      <c r="IN30" s="2321" t="s">
        <v>863</v>
      </c>
      <c r="IO30" s="2271" t="s">
        <v>776</v>
      </c>
      <c r="IP30" s="2321" t="s">
        <v>863</v>
      </c>
      <c r="IQ30" s="2271" t="s">
        <v>776</v>
      </c>
      <c r="IR30" s="2321" t="s">
        <v>863</v>
      </c>
      <c r="IS30" s="2271" t="s">
        <v>776</v>
      </c>
      <c r="IT30" s="2321" t="s">
        <v>863</v>
      </c>
      <c r="IU30" s="2271" t="s">
        <v>776</v>
      </c>
      <c r="IV30" s="2321" t="s">
        <v>863</v>
      </c>
      <c r="IW30" s="2271" t="s">
        <v>776</v>
      </c>
      <c r="IX30" s="2321" t="s">
        <v>863</v>
      </c>
      <c r="IY30" s="2271" t="s">
        <v>776</v>
      </c>
      <c r="IZ30" s="2321" t="s">
        <v>863</v>
      </c>
      <c r="JA30" s="2271" t="s">
        <v>776</v>
      </c>
      <c r="JB30" s="2321" t="s">
        <v>863</v>
      </c>
      <c r="JC30" s="2271" t="s">
        <v>776</v>
      </c>
      <c r="JD30" s="2321" t="s">
        <v>863</v>
      </c>
      <c r="JE30" s="2271" t="s">
        <v>776</v>
      </c>
      <c r="JF30" s="2321" t="s">
        <v>863</v>
      </c>
      <c r="JG30" s="2271" t="s">
        <v>776</v>
      </c>
      <c r="JH30" s="2321" t="s">
        <v>863</v>
      </c>
      <c r="JI30" s="2271" t="s">
        <v>776</v>
      </c>
      <c r="JJ30" s="2321" t="s">
        <v>863</v>
      </c>
      <c r="JK30" s="2271" t="s">
        <v>776</v>
      </c>
      <c r="JL30" s="2321" t="s">
        <v>863</v>
      </c>
      <c r="JM30" s="2271" t="s">
        <v>776</v>
      </c>
      <c r="JN30" s="2321" t="s">
        <v>863</v>
      </c>
      <c r="JO30" s="2271" t="s">
        <v>776</v>
      </c>
      <c r="JP30" s="2321" t="s">
        <v>863</v>
      </c>
      <c r="JQ30" s="2271" t="s">
        <v>776</v>
      </c>
      <c r="JR30" s="2321" t="s">
        <v>863</v>
      </c>
      <c r="JS30" s="2271" t="s">
        <v>776</v>
      </c>
      <c r="JT30" s="2321" t="s">
        <v>863</v>
      </c>
      <c r="JU30" s="2271" t="s">
        <v>776</v>
      </c>
      <c r="JV30" s="2321" t="s">
        <v>863</v>
      </c>
      <c r="JW30" s="2271" t="s">
        <v>776</v>
      </c>
      <c r="JX30" s="2321" t="s">
        <v>863</v>
      </c>
      <c r="JY30" s="2271" t="s">
        <v>776</v>
      </c>
      <c r="JZ30" s="2321" t="s">
        <v>863</v>
      </c>
      <c r="KA30" s="2271" t="s">
        <v>776</v>
      </c>
      <c r="KB30" s="2321" t="s">
        <v>863</v>
      </c>
      <c r="KC30" s="2271" t="s">
        <v>776</v>
      </c>
      <c r="KD30" s="2321" t="s">
        <v>863</v>
      </c>
      <c r="KE30" s="2271" t="s">
        <v>776</v>
      </c>
      <c r="KF30" s="2321" t="s">
        <v>863</v>
      </c>
      <c r="KG30" s="2271" t="s">
        <v>776</v>
      </c>
      <c r="KH30" s="2321" t="s">
        <v>863</v>
      </c>
      <c r="KI30" s="2271" t="s">
        <v>776</v>
      </c>
      <c r="KJ30" s="2321" t="s">
        <v>863</v>
      </c>
      <c r="KK30" s="2271" t="s">
        <v>776</v>
      </c>
      <c r="KL30" s="2321" t="s">
        <v>863</v>
      </c>
      <c r="KM30" s="2271" t="s">
        <v>776</v>
      </c>
      <c r="KN30" s="2321" t="s">
        <v>863</v>
      </c>
      <c r="KO30" s="2271" t="s">
        <v>776</v>
      </c>
      <c r="KP30" s="2321" t="s">
        <v>863</v>
      </c>
      <c r="KQ30" s="2271" t="s">
        <v>776</v>
      </c>
      <c r="KR30" s="2321" t="s">
        <v>863</v>
      </c>
      <c r="KS30" s="2271" t="s">
        <v>776</v>
      </c>
      <c r="KT30" s="2321" t="s">
        <v>863</v>
      </c>
      <c r="KU30" s="2271" t="s">
        <v>776</v>
      </c>
      <c r="KV30" s="2321" t="s">
        <v>863</v>
      </c>
      <c r="KW30" s="2271" t="s">
        <v>776</v>
      </c>
      <c r="KX30" s="2321" t="s">
        <v>863</v>
      </c>
      <c r="KY30" s="2271" t="s">
        <v>776</v>
      </c>
      <c r="KZ30" s="2321" t="s">
        <v>863</v>
      </c>
      <c r="LA30" s="2271" t="s">
        <v>776</v>
      </c>
      <c r="LB30" s="2321" t="s">
        <v>863</v>
      </c>
      <c r="LC30" s="2271" t="s">
        <v>776</v>
      </c>
      <c r="LD30" s="2321" t="s">
        <v>863</v>
      </c>
      <c r="LE30" s="2271" t="s">
        <v>776</v>
      </c>
      <c r="LF30" s="2321" t="s">
        <v>863</v>
      </c>
      <c r="LG30" s="2271" t="s">
        <v>776</v>
      </c>
      <c r="LH30" s="2321" t="s">
        <v>863</v>
      </c>
      <c r="LI30" s="2271" t="s">
        <v>776</v>
      </c>
      <c r="LJ30" s="2321" t="s">
        <v>863</v>
      </c>
      <c r="LK30" s="2271" t="s">
        <v>776</v>
      </c>
      <c r="LL30" s="2321" t="s">
        <v>863</v>
      </c>
      <c r="LM30" s="2271" t="s">
        <v>776</v>
      </c>
      <c r="LN30" s="2321" t="s">
        <v>863</v>
      </c>
      <c r="LO30" s="2271" t="s">
        <v>776</v>
      </c>
      <c r="LP30" s="2321" t="s">
        <v>863</v>
      </c>
      <c r="LQ30" s="2271" t="s">
        <v>776</v>
      </c>
      <c r="LR30" s="2321" t="s">
        <v>863</v>
      </c>
      <c r="LS30" s="2271" t="s">
        <v>776</v>
      </c>
      <c r="LT30" s="2321" t="s">
        <v>863</v>
      </c>
      <c r="LU30" s="2271" t="s">
        <v>776</v>
      </c>
      <c r="LV30" s="2321" t="s">
        <v>863</v>
      </c>
      <c r="LW30" s="2271" t="s">
        <v>776</v>
      </c>
      <c r="LX30" s="2321" t="s">
        <v>863</v>
      </c>
      <c r="LY30" s="2271" t="s">
        <v>776</v>
      </c>
      <c r="LZ30" s="2321" t="s">
        <v>863</v>
      </c>
      <c r="MA30" s="2271" t="s">
        <v>776</v>
      </c>
      <c r="MB30" s="2321" t="s">
        <v>863</v>
      </c>
      <c r="MC30" s="2271" t="s">
        <v>776</v>
      </c>
      <c r="MD30" s="2321" t="s">
        <v>863</v>
      </c>
      <c r="ME30" s="2271" t="s">
        <v>776</v>
      </c>
      <c r="MF30" s="2321" t="s">
        <v>863</v>
      </c>
      <c r="MG30" s="2271" t="s">
        <v>776</v>
      </c>
      <c r="MH30" s="2321" t="s">
        <v>863</v>
      </c>
      <c r="MI30" s="2271" t="s">
        <v>776</v>
      </c>
      <c r="MJ30" s="2321" t="s">
        <v>863</v>
      </c>
      <c r="MK30" s="2271" t="s">
        <v>776</v>
      </c>
      <c r="ML30" s="2321" t="s">
        <v>863</v>
      </c>
      <c r="MM30" s="2271" t="s">
        <v>776</v>
      </c>
      <c r="MN30" s="2321" t="s">
        <v>863</v>
      </c>
      <c r="MO30" s="2271" t="s">
        <v>776</v>
      </c>
      <c r="MP30" s="2321" t="s">
        <v>863</v>
      </c>
      <c r="MQ30" s="2271" t="s">
        <v>776</v>
      </c>
      <c r="MR30" s="2321" t="s">
        <v>863</v>
      </c>
      <c r="MS30" s="2271" t="s">
        <v>776</v>
      </c>
      <c r="MT30" s="2321" t="s">
        <v>863</v>
      </c>
      <c r="MU30" s="2271" t="s">
        <v>776</v>
      </c>
      <c r="MV30" s="2321" t="s">
        <v>863</v>
      </c>
      <c r="MW30" s="2271" t="s">
        <v>776</v>
      </c>
      <c r="MX30" s="2321" t="s">
        <v>863</v>
      </c>
      <c r="MY30" s="2271" t="s">
        <v>776</v>
      </c>
      <c r="MZ30" s="2321" t="s">
        <v>863</v>
      </c>
      <c r="NA30" s="2271" t="s">
        <v>776</v>
      </c>
      <c r="NB30" s="2321" t="s">
        <v>863</v>
      </c>
      <c r="NC30" s="2271" t="s">
        <v>776</v>
      </c>
      <c r="ND30" s="2321" t="s">
        <v>863</v>
      </c>
      <c r="NE30" s="2271" t="s">
        <v>776</v>
      </c>
      <c r="NF30" s="2321" t="s">
        <v>863</v>
      </c>
      <c r="NG30" s="2271" t="s">
        <v>776</v>
      </c>
      <c r="NH30" s="2321" t="s">
        <v>863</v>
      </c>
      <c r="NI30" s="2271" t="s">
        <v>776</v>
      </c>
      <c r="NJ30" s="2321" t="s">
        <v>863</v>
      </c>
      <c r="NK30" s="2271" t="s">
        <v>776</v>
      </c>
      <c r="NL30" s="2321" t="s">
        <v>863</v>
      </c>
      <c r="NM30" s="2271" t="s">
        <v>776</v>
      </c>
      <c r="NN30" s="2321" t="s">
        <v>863</v>
      </c>
      <c r="NO30" s="2271" t="s">
        <v>776</v>
      </c>
      <c r="NP30" s="2321" t="s">
        <v>863</v>
      </c>
      <c r="NQ30" s="2271" t="s">
        <v>776</v>
      </c>
      <c r="NR30" s="2321" t="s">
        <v>863</v>
      </c>
      <c r="NS30" s="2210"/>
      <c r="OD30" s="514">
        <v>34</v>
      </c>
    </row>
    <row customHeight="1" ht="15" hidden="1">
      <c r="C31" s="185"/>
      <c r="D31" s="602"/>
      <c r="E31" s="602"/>
      <c r="F31" s="602"/>
      <c r="G31" s="668"/>
      <c r="H31" s="668"/>
      <c r="I31" s="668"/>
      <c r="J31" s="668"/>
      <c r="K31" s="692"/>
      <c r="L31" s="692"/>
      <c r="M31" s="692"/>
      <c r="N31" s="692"/>
      <c r="O31" s="692"/>
      <c r="P31" s="692"/>
      <c r="Q31" s="692"/>
      <c r="R31" s="692"/>
      <c r="S31" s="692"/>
      <c r="T31" s="692"/>
      <c r="U31" s="692"/>
      <c r="V31" s="692"/>
      <c r="W31" s="692"/>
      <c r="X31" s="692"/>
      <c r="Y31" s="692"/>
      <c r="Z31" s="692"/>
      <c r="AA31" s="692"/>
      <c r="AB31" s="692"/>
      <c r="AC31" s="692"/>
      <c r="AD31" s="692"/>
      <c r="AE31" s="692"/>
      <c r="AF31" s="692"/>
      <c r="AG31" s="692"/>
      <c r="AH31" s="692"/>
      <c r="AI31" s="692"/>
      <c r="AJ31" s="692"/>
      <c r="AK31" s="692"/>
      <c r="AL31" s="692"/>
      <c r="AM31" s="692"/>
      <c r="AN31" s="692"/>
      <c r="AO31" s="692"/>
      <c r="AP31" s="692"/>
      <c r="AQ31" s="692"/>
      <c r="AR31" s="692"/>
      <c r="AS31" s="692"/>
      <c r="AT31" s="692"/>
      <c r="AU31" s="692"/>
      <c r="AV31" s="692"/>
      <c r="AW31" s="692"/>
      <c r="AX31" s="692"/>
      <c r="AY31" s="692"/>
      <c r="AZ31" s="692"/>
      <c r="BA31" s="692"/>
      <c r="BB31" s="692"/>
      <c r="BC31" s="692"/>
      <c r="BD31" s="692"/>
      <c r="BE31" s="692"/>
      <c r="BF31" s="692"/>
      <c r="BG31" s="692"/>
      <c r="BH31" s="692"/>
      <c r="BI31" s="692"/>
      <c r="BJ31" s="692"/>
      <c r="BK31" s="692"/>
      <c r="BL31" s="692"/>
      <c r="BM31" s="692"/>
      <c r="BN31" s="692"/>
      <c r="BO31" s="692"/>
      <c r="BP31" s="692"/>
      <c r="BQ31" s="692"/>
      <c r="BR31" s="692"/>
      <c r="BS31" s="692"/>
      <c r="BT31" s="692"/>
      <c r="BU31" s="692"/>
      <c r="BV31" s="692"/>
      <c r="BW31" s="692"/>
      <c r="BX31" s="692"/>
      <c r="BY31" s="692"/>
      <c r="BZ31" s="692"/>
      <c r="CA31" s="692"/>
      <c r="CB31" s="692"/>
      <c r="CC31" s="692"/>
      <c r="CD31" s="692"/>
      <c r="CE31" s="692"/>
      <c r="CF31" s="692"/>
      <c r="CG31" s="692"/>
      <c r="CH31" s="692"/>
      <c r="CI31" s="692"/>
      <c r="CJ31" s="692"/>
      <c r="CK31" s="692"/>
      <c r="CL31" s="692"/>
      <c r="CM31" s="692"/>
      <c r="CN31" s="692"/>
      <c r="CO31" s="692"/>
      <c r="CP31" s="692"/>
      <c r="CQ31" s="692"/>
      <c r="CR31" s="692"/>
      <c r="CS31" s="692"/>
      <c r="CT31" s="692"/>
      <c r="CU31" s="692"/>
      <c r="CV31" s="692"/>
      <c r="CW31" s="692"/>
      <c r="CX31" s="692"/>
      <c r="CY31" s="692"/>
      <c r="CZ31" s="692"/>
      <c r="DA31" s="692"/>
      <c r="DB31" s="692"/>
      <c r="DC31" s="692"/>
      <c r="DD31" s="692"/>
      <c r="DE31" s="692"/>
      <c r="DF31" s="692"/>
      <c r="DG31" s="692"/>
      <c r="DH31" s="692"/>
      <c r="DI31" s="692"/>
      <c r="DJ31" s="692"/>
      <c r="DK31" s="692"/>
      <c r="DL31" s="692"/>
      <c r="DM31" s="692"/>
      <c r="DN31" s="692"/>
      <c r="DO31" s="692"/>
      <c r="DP31" s="692"/>
      <c r="DQ31" s="692"/>
      <c r="DR31" s="692"/>
      <c r="DS31" s="692"/>
      <c r="DT31" s="692"/>
      <c r="DU31" s="692"/>
      <c r="DV31" s="692"/>
      <c r="DW31" s="692"/>
      <c r="DX31" s="692"/>
      <c r="DY31" s="692"/>
      <c r="DZ31" s="692"/>
      <c r="EA31" s="692"/>
      <c r="EB31" s="692"/>
      <c r="EC31" s="692"/>
      <c r="ED31" s="692"/>
      <c r="EE31" s="692"/>
      <c r="EF31" s="692"/>
      <c r="EG31" s="692"/>
      <c r="EH31" s="692"/>
      <c r="EI31" s="692"/>
      <c r="EJ31" s="692"/>
      <c r="EK31" s="692"/>
      <c r="EL31" s="692"/>
      <c r="EM31" s="692"/>
      <c r="EN31" s="692"/>
      <c r="EO31" s="692"/>
      <c r="EP31" s="692"/>
      <c r="EQ31" s="692"/>
      <c r="ER31" s="692"/>
      <c r="ES31" s="692"/>
      <c r="ET31" s="692"/>
      <c r="EU31" s="692"/>
      <c r="EV31" s="692"/>
      <c r="EW31" s="692"/>
      <c r="EX31" s="692"/>
      <c r="EY31" s="692"/>
      <c r="EZ31" s="692"/>
      <c r="FA31" s="692"/>
      <c r="FB31" s="692"/>
      <c r="FC31" s="692"/>
      <c r="FD31" s="692"/>
      <c r="FE31" s="692"/>
      <c r="FF31" s="692"/>
      <c r="FG31" s="692"/>
      <c r="FH31" s="692"/>
      <c r="FI31" s="692"/>
      <c r="FJ31" s="692"/>
      <c r="FK31" s="692"/>
      <c r="FL31" s="692"/>
      <c r="FM31" s="692"/>
      <c r="FN31" s="692"/>
      <c r="FO31" s="692"/>
      <c r="FP31" s="692"/>
      <c r="FQ31" s="692"/>
      <c r="FR31" s="692"/>
      <c r="FS31" s="692"/>
      <c r="FT31" s="692"/>
      <c r="FU31" s="692"/>
      <c r="FV31" s="692"/>
      <c r="FW31" s="692"/>
      <c r="FX31" s="692"/>
      <c r="FY31" s="692"/>
      <c r="FZ31" s="692"/>
      <c r="GA31" s="692"/>
      <c r="GB31" s="692"/>
      <c r="GC31" s="692"/>
      <c r="GD31" s="692"/>
      <c r="GE31" s="692"/>
      <c r="GF31" s="692"/>
      <c r="GG31" s="692"/>
      <c r="GH31" s="692"/>
      <c r="GI31" s="692"/>
      <c r="GJ31" s="692"/>
      <c r="GK31" s="692"/>
      <c r="GL31" s="692"/>
      <c r="GM31" s="692"/>
      <c r="GN31" s="692"/>
      <c r="GO31" s="692"/>
      <c r="GP31" s="692"/>
      <c r="GQ31" s="692"/>
      <c r="GR31" s="692"/>
      <c r="GS31" s="692"/>
      <c r="GT31" s="692"/>
      <c r="GU31" s="692"/>
      <c r="GV31" s="692"/>
      <c r="GW31" s="692"/>
      <c r="GX31" s="692"/>
      <c r="GY31" s="692"/>
      <c r="GZ31" s="692"/>
      <c r="HA31" s="692"/>
      <c r="HB31" s="692"/>
      <c r="HC31" s="692"/>
      <c r="HD31" s="692"/>
      <c r="HE31" s="692"/>
      <c r="HF31" s="692"/>
      <c r="HG31" s="692"/>
      <c r="HH31" s="692"/>
      <c r="HI31" s="692"/>
      <c r="HJ31" s="692"/>
      <c r="HK31" s="692"/>
      <c r="HL31" s="692"/>
      <c r="HM31" s="692"/>
      <c r="HN31" s="692"/>
      <c r="HO31" s="692"/>
      <c r="HP31" s="692"/>
      <c r="HQ31" s="692"/>
      <c r="HR31" s="692"/>
      <c r="HS31" s="692"/>
      <c r="HT31" s="692"/>
      <c r="HU31" s="692"/>
      <c r="HV31" s="692"/>
      <c r="HW31" s="692"/>
      <c r="HX31" s="692"/>
      <c r="HY31" s="692"/>
      <c r="HZ31" s="692"/>
      <c r="IA31" s="692"/>
      <c r="IB31" s="692"/>
      <c r="IC31" s="692"/>
      <c r="ID31" s="692"/>
      <c r="IE31" s="692"/>
      <c r="IF31" s="692"/>
      <c r="IG31" s="692"/>
      <c r="IH31" s="692"/>
      <c r="II31" s="692"/>
      <c r="IJ31" s="692"/>
      <c r="IK31" s="692"/>
      <c r="IL31" s="692"/>
      <c r="IM31" s="692"/>
      <c r="IN31" s="692"/>
      <c r="IO31" s="692"/>
      <c r="IP31" s="692"/>
      <c r="IQ31" s="692"/>
      <c r="IR31" s="692"/>
      <c r="IS31" s="692"/>
      <c r="IT31" s="692"/>
      <c r="IU31" s="692"/>
      <c r="IV31" s="692"/>
      <c r="IW31" s="692"/>
      <c r="IX31" s="692"/>
      <c r="IY31" s="692"/>
      <c r="IZ31" s="692"/>
      <c r="JA31" s="692"/>
      <c r="JB31" s="692"/>
      <c r="JC31" s="692"/>
      <c r="JD31" s="692"/>
      <c r="JE31" s="692"/>
      <c r="JF31" s="692"/>
      <c r="JG31" s="692"/>
      <c r="JH31" s="692"/>
      <c r="JI31" s="692"/>
      <c r="JJ31" s="692"/>
      <c r="JK31" s="692"/>
      <c r="JL31" s="692"/>
      <c r="JM31" s="692"/>
      <c r="JN31" s="692"/>
      <c r="JO31" s="692"/>
      <c r="JP31" s="692"/>
      <c r="JQ31" s="692"/>
      <c r="JR31" s="692"/>
      <c r="JS31" s="692"/>
      <c r="JT31" s="692"/>
      <c r="JU31" s="692"/>
      <c r="JV31" s="692"/>
      <c r="JW31" s="692"/>
      <c r="JX31" s="692"/>
      <c r="JY31" s="692"/>
      <c r="JZ31" s="692"/>
      <c r="KA31" s="692"/>
      <c r="KB31" s="692"/>
      <c r="KC31" s="692"/>
      <c r="KD31" s="692"/>
      <c r="KE31" s="692"/>
      <c r="KF31" s="692"/>
      <c r="KG31" s="692"/>
      <c r="KH31" s="692"/>
      <c r="KI31" s="692"/>
      <c r="KJ31" s="692"/>
      <c r="KK31" s="692"/>
      <c r="KL31" s="692"/>
      <c r="KM31" s="692"/>
      <c r="KN31" s="692"/>
      <c r="KO31" s="692"/>
      <c r="KP31" s="692"/>
      <c r="KQ31" s="692"/>
      <c r="KR31" s="692"/>
      <c r="KS31" s="692"/>
      <c r="KT31" s="692"/>
      <c r="KU31" s="692"/>
      <c r="KV31" s="692"/>
      <c r="KW31" s="692"/>
      <c r="KX31" s="692"/>
      <c r="KY31" s="692"/>
      <c r="KZ31" s="692"/>
      <c r="LA31" s="692"/>
      <c r="LB31" s="692"/>
      <c r="LC31" s="692"/>
      <c r="LD31" s="692"/>
      <c r="LE31" s="692"/>
      <c r="LF31" s="692"/>
      <c r="LG31" s="692"/>
      <c r="LH31" s="692"/>
      <c r="LI31" s="692"/>
      <c r="LJ31" s="692"/>
      <c r="LK31" s="692"/>
      <c r="LL31" s="692"/>
      <c r="LM31" s="692"/>
      <c r="LN31" s="692"/>
      <c r="LO31" s="692"/>
      <c r="LP31" s="692"/>
      <c r="LQ31" s="692"/>
      <c r="LR31" s="692"/>
      <c r="LS31" s="692"/>
      <c r="LT31" s="692"/>
      <c r="LU31" s="692"/>
      <c r="LV31" s="692"/>
      <c r="LW31" s="692"/>
      <c r="LX31" s="692"/>
      <c r="LY31" s="692"/>
      <c r="LZ31" s="692"/>
      <c r="MA31" s="692"/>
      <c r="MB31" s="692"/>
      <c r="MC31" s="692"/>
      <c r="MD31" s="692"/>
      <c r="ME31" s="692"/>
      <c r="MF31" s="692"/>
      <c r="MG31" s="692"/>
      <c r="MH31" s="692"/>
      <c r="MI31" s="692"/>
      <c r="MJ31" s="692"/>
      <c r="MK31" s="692"/>
      <c r="ML31" s="692"/>
      <c r="MM31" s="692"/>
      <c r="MN31" s="692"/>
      <c r="MO31" s="692"/>
      <c r="MP31" s="692"/>
      <c r="MQ31" s="692"/>
      <c r="MR31" s="692"/>
      <c r="MS31" s="692"/>
      <c r="MT31" s="692"/>
      <c r="MU31" s="692"/>
      <c r="MV31" s="692"/>
      <c r="MW31" s="692"/>
      <c r="MX31" s="692"/>
      <c r="MY31" s="692"/>
      <c r="MZ31" s="692"/>
      <c r="NA31" s="692"/>
      <c r="NB31" s="692"/>
      <c r="NC31" s="692"/>
      <c r="ND31" s="692"/>
      <c r="NE31" s="692"/>
      <c r="NF31" s="692"/>
      <c r="NG31" s="692"/>
      <c r="NH31" s="692"/>
      <c r="NI31" s="692"/>
      <c r="NJ31" s="692"/>
      <c r="NK31" s="692"/>
      <c r="NL31" s="692"/>
      <c r="NM31" s="692"/>
      <c r="NN31" s="692"/>
      <c r="NO31" s="692"/>
      <c r="NP31" s="692"/>
      <c r="NQ31" s="692"/>
      <c r="NR31" s="692"/>
      <c r="NS31" s="298"/>
      <c r="OD31" s="514">
        <v>0</v>
      </c>
    </row>
    <row customHeight="1" ht="24">
      <c r="A32" s="514"/>
      <c r="B32" s="514" t="s">
        <v>1609</v>
      </c>
      <c r="C32" s="535"/>
      <c r="D32" s="701">
        <v>1</v>
      </c>
      <c r="E32" s="702" t="s">
        <v>1610</v>
      </c>
      <c r="F32" s="700" t="s">
        <v>779</v>
      </c>
      <c r="G32" s="822" t="s">
        <v>779</v>
      </c>
      <c r="H32" s="822" t="s">
        <v>779</v>
      </c>
      <c r="I32" s="700" t="s">
        <v>779</v>
      </c>
      <c r="J32" s="700" t="s">
        <v>779</v>
      </c>
      <c r="K32" s="2272" t="s">
        <v>779</v>
      </c>
      <c r="L32" s="2272" t="s">
        <v>779</v>
      </c>
      <c r="M32" s="2272" t="s">
        <v>779</v>
      </c>
      <c r="N32" s="2272" t="s">
        <v>779</v>
      </c>
      <c r="O32" s="2272" t="s">
        <v>779</v>
      </c>
      <c r="P32" s="2272" t="s">
        <v>779</v>
      </c>
      <c r="Q32" s="2272" t="s">
        <v>779</v>
      </c>
      <c r="R32" s="2272" t="s">
        <v>779</v>
      </c>
      <c r="S32" s="2272" t="s">
        <v>779</v>
      </c>
      <c r="T32" s="2272" t="s">
        <v>779</v>
      </c>
      <c r="U32" s="2272" t="s">
        <v>779</v>
      </c>
      <c r="V32" s="2272" t="s">
        <v>779</v>
      </c>
      <c r="W32" s="2272" t="s">
        <v>779</v>
      </c>
      <c r="X32" s="2272" t="s">
        <v>779</v>
      </c>
      <c r="Y32" s="2272" t="s">
        <v>779</v>
      </c>
      <c r="Z32" s="2272" t="s">
        <v>779</v>
      </c>
      <c r="AA32" s="2272" t="s">
        <v>779</v>
      </c>
      <c r="AB32" s="2272" t="s">
        <v>779</v>
      </c>
      <c r="AC32" s="2272" t="s">
        <v>779</v>
      </c>
      <c r="AD32" s="2272" t="s">
        <v>779</v>
      </c>
      <c r="AE32" s="2272" t="s">
        <v>779</v>
      </c>
      <c r="AF32" s="2272" t="s">
        <v>779</v>
      </c>
      <c r="AG32" s="2272" t="s">
        <v>779</v>
      </c>
      <c r="AH32" s="2272" t="s">
        <v>779</v>
      </c>
      <c r="AI32" s="2272" t="s">
        <v>779</v>
      </c>
      <c r="AJ32" s="2272" t="s">
        <v>779</v>
      </c>
      <c r="AK32" s="2272" t="s">
        <v>779</v>
      </c>
      <c r="AL32" s="2272" t="s">
        <v>779</v>
      </c>
      <c r="AM32" s="2272" t="s">
        <v>779</v>
      </c>
      <c r="AN32" s="2272" t="s">
        <v>779</v>
      </c>
      <c r="AO32" s="2272" t="s">
        <v>779</v>
      </c>
      <c r="AP32" s="2272" t="s">
        <v>779</v>
      </c>
      <c r="AQ32" s="2272" t="s">
        <v>779</v>
      </c>
      <c r="AR32" s="2272" t="s">
        <v>779</v>
      </c>
      <c r="AS32" s="2272" t="s">
        <v>779</v>
      </c>
      <c r="AT32" s="2272" t="s">
        <v>779</v>
      </c>
      <c r="AU32" s="2272" t="s">
        <v>779</v>
      </c>
      <c r="AV32" s="2272" t="s">
        <v>779</v>
      </c>
      <c r="AW32" s="2272" t="s">
        <v>779</v>
      </c>
      <c r="AX32" s="2272" t="s">
        <v>779</v>
      </c>
      <c r="AY32" s="2272" t="s">
        <v>779</v>
      </c>
      <c r="AZ32" s="2272" t="s">
        <v>779</v>
      </c>
      <c r="BA32" s="2272" t="s">
        <v>779</v>
      </c>
      <c r="BB32" s="2272" t="s">
        <v>779</v>
      </c>
      <c r="BC32" s="2272" t="s">
        <v>779</v>
      </c>
      <c r="BD32" s="2272" t="s">
        <v>779</v>
      </c>
      <c r="BE32" s="2272" t="s">
        <v>779</v>
      </c>
      <c r="BF32" s="2272" t="s">
        <v>779</v>
      </c>
      <c r="BG32" s="2272" t="s">
        <v>779</v>
      </c>
      <c r="BH32" s="2272" t="s">
        <v>779</v>
      </c>
      <c r="BI32" s="2272" t="s">
        <v>779</v>
      </c>
      <c r="BJ32" s="2272" t="s">
        <v>779</v>
      </c>
      <c r="BK32" s="2272" t="s">
        <v>779</v>
      </c>
      <c r="BL32" s="2272" t="s">
        <v>779</v>
      </c>
      <c r="BM32" s="2272" t="s">
        <v>779</v>
      </c>
      <c r="BN32" s="2272" t="s">
        <v>779</v>
      </c>
      <c r="BO32" s="2272" t="s">
        <v>779</v>
      </c>
      <c r="BP32" s="2272" t="s">
        <v>779</v>
      </c>
      <c r="BQ32" s="2272" t="s">
        <v>779</v>
      </c>
      <c r="BR32" s="2272" t="s">
        <v>779</v>
      </c>
      <c r="BS32" s="2272" t="s">
        <v>779</v>
      </c>
      <c r="BT32" s="2272" t="s">
        <v>779</v>
      </c>
      <c r="BU32" s="2272" t="s">
        <v>779</v>
      </c>
      <c r="BV32" s="2272" t="s">
        <v>779</v>
      </c>
      <c r="BW32" s="2272" t="s">
        <v>779</v>
      </c>
      <c r="BX32" s="2272" t="s">
        <v>779</v>
      </c>
      <c r="BY32" s="2272" t="s">
        <v>779</v>
      </c>
      <c r="BZ32" s="2272" t="s">
        <v>779</v>
      </c>
      <c r="CA32" s="2272" t="s">
        <v>779</v>
      </c>
      <c r="CB32" s="2272" t="s">
        <v>779</v>
      </c>
      <c r="CC32" s="2272" t="s">
        <v>779</v>
      </c>
      <c r="CD32" s="2272" t="s">
        <v>779</v>
      </c>
      <c r="CE32" s="2272" t="s">
        <v>779</v>
      </c>
      <c r="CF32" s="2272" t="s">
        <v>779</v>
      </c>
      <c r="CG32" s="2272" t="s">
        <v>779</v>
      </c>
      <c r="CH32" s="2272" t="s">
        <v>779</v>
      </c>
      <c r="CI32" s="2272" t="s">
        <v>779</v>
      </c>
      <c r="CJ32" s="2272" t="s">
        <v>779</v>
      </c>
      <c r="CK32" s="2272" t="s">
        <v>779</v>
      </c>
      <c r="CL32" s="2272" t="s">
        <v>779</v>
      </c>
      <c r="CM32" s="2272" t="s">
        <v>779</v>
      </c>
      <c r="CN32" s="2272" t="s">
        <v>779</v>
      </c>
      <c r="CO32" s="2272" t="s">
        <v>779</v>
      </c>
      <c r="CP32" s="2272" t="s">
        <v>779</v>
      </c>
      <c r="CQ32" s="2272" t="s">
        <v>779</v>
      </c>
      <c r="CR32" s="2272" t="s">
        <v>779</v>
      </c>
      <c r="CS32" s="2272" t="s">
        <v>779</v>
      </c>
      <c r="CT32" s="2272" t="s">
        <v>779</v>
      </c>
      <c r="CU32" s="2272" t="s">
        <v>779</v>
      </c>
      <c r="CV32" s="2272" t="s">
        <v>779</v>
      </c>
      <c r="CW32" s="2272" t="s">
        <v>779</v>
      </c>
      <c r="CX32" s="2272" t="s">
        <v>779</v>
      </c>
      <c r="CY32" s="2272" t="s">
        <v>779</v>
      </c>
      <c r="CZ32" s="2272" t="s">
        <v>779</v>
      </c>
      <c r="DA32" s="2272" t="s">
        <v>779</v>
      </c>
      <c r="DB32" s="2272" t="s">
        <v>779</v>
      </c>
      <c r="DC32" s="2272" t="s">
        <v>779</v>
      </c>
      <c r="DD32" s="2272" t="s">
        <v>779</v>
      </c>
      <c r="DE32" s="2272" t="s">
        <v>779</v>
      </c>
      <c r="DF32" s="2272" t="s">
        <v>779</v>
      </c>
      <c r="DG32" s="2272" t="s">
        <v>779</v>
      </c>
      <c r="DH32" s="2272" t="s">
        <v>779</v>
      </c>
      <c r="DI32" s="2272" t="s">
        <v>779</v>
      </c>
      <c r="DJ32" s="2272" t="s">
        <v>779</v>
      </c>
      <c r="DK32" s="2272" t="s">
        <v>779</v>
      </c>
      <c r="DL32" s="2272" t="s">
        <v>779</v>
      </c>
      <c r="DM32" s="2272" t="s">
        <v>779</v>
      </c>
      <c r="DN32" s="2272" t="s">
        <v>779</v>
      </c>
      <c r="DO32" s="2272" t="s">
        <v>779</v>
      </c>
      <c r="DP32" s="2272" t="s">
        <v>779</v>
      </c>
      <c r="DQ32" s="2272" t="s">
        <v>779</v>
      </c>
      <c r="DR32" s="2272" t="s">
        <v>779</v>
      </c>
      <c r="DS32" s="2272" t="s">
        <v>779</v>
      </c>
      <c r="DT32" s="2272" t="s">
        <v>779</v>
      </c>
      <c r="DU32" s="2272" t="s">
        <v>779</v>
      </c>
      <c r="DV32" s="2272" t="s">
        <v>779</v>
      </c>
      <c r="DW32" s="2272" t="s">
        <v>779</v>
      </c>
      <c r="DX32" s="2272" t="s">
        <v>779</v>
      </c>
      <c r="DY32" s="2272" t="s">
        <v>779</v>
      </c>
      <c r="DZ32" s="2272" t="s">
        <v>779</v>
      </c>
      <c r="EA32" s="2272" t="s">
        <v>779</v>
      </c>
      <c r="EB32" s="2272" t="s">
        <v>779</v>
      </c>
      <c r="EC32" s="2272" t="s">
        <v>779</v>
      </c>
      <c r="ED32" s="2272" t="s">
        <v>779</v>
      </c>
      <c r="EE32" s="2272" t="s">
        <v>779</v>
      </c>
      <c r="EF32" s="2272" t="s">
        <v>779</v>
      </c>
      <c r="EG32" s="2272" t="s">
        <v>779</v>
      </c>
      <c r="EH32" s="2272" t="s">
        <v>779</v>
      </c>
      <c r="EI32" s="2272" t="s">
        <v>779</v>
      </c>
      <c r="EJ32" s="2272" t="s">
        <v>779</v>
      </c>
      <c r="EK32" s="2272" t="s">
        <v>779</v>
      </c>
      <c r="EL32" s="2272" t="s">
        <v>779</v>
      </c>
      <c r="EM32" s="2272" t="s">
        <v>779</v>
      </c>
      <c r="EN32" s="2272" t="s">
        <v>779</v>
      </c>
      <c r="EO32" s="2272" t="s">
        <v>779</v>
      </c>
      <c r="EP32" s="2272" t="s">
        <v>779</v>
      </c>
      <c r="EQ32" s="2272" t="s">
        <v>779</v>
      </c>
      <c r="ER32" s="2272" t="s">
        <v>779</v>
      </c>
      <c r="ES32" s="2272" t="s">
        <v>779</v>
      </c>
      <c r="ET32" s="2272" t="s">
        <v>779</v>
      </c>
      <c r="EU32" s="2272" t="s">
        <v>779</v>
      </c>
      <c r="EV32" s="2272" t="s">
        <v>779</v>
      </c>
      <c r="EW32" s="2272" t="s">
        <v>779</v>
      </c>
      <c r="EX32" s="2272" t="s">
        <v>779</v>
      </c>
      <c r="EY32" s="2272" t="s">
        <v>779</v>
      </c>
      <c r="EZ32" s="2272" t="s">
        <v>779</v>
      </c>
      <c r="FA32" s="2272" t="s">
        <v>779</v>
      </c>
      <c r="FB32" s="2272" t="s">
        <v>779</v>
      </c>
      <c r="FC32" s="2272" t="s">
        <v>779</v>
      </c>
      <c r="FD32" s="2272" t="s">
        <v>779</v>
      </c>
      <c r="FE32" s="2272" t="s">
        <v>779</v>
      </c>
      <c r="FF32" s="2272" t="s">
        <v>779</v>
      </c>
      <c r="FG32" s="2272" t="s">
        <v>779</v>
      </c>
      <c r="FH32" s="2272" t="s">
        <v>779</v>
      </c>
      <c r="FI32" s="2272" t="s">
        <v>779</v>
      </c>
      <c r="FJ32" s="2272" t="s">
        <v>779</v>
      </c>
      <c r="FK32" s="2272" t="s">
        <v>779</v>
      </c>
      <c r="FL32" s="2272" t="s">
        <v>779</v>
      </c>
      <c r="FM32" s="2272" t="s">
        <v>779</v>
      </c>
      <c r="FN32" s="2272" t="s">
        <v>779</v>
      </c>
      <c r="FO32" s="2272" t="s">
        <v>779</v>
      </c>
      <c r="FP32" s="2272" t="s">
        <v>779</v>
      </c>
      <c r="FQ32" s="2272" t="s">
        <v>779</v>
      </c>
      <c r="FR32" s="2272" t="s">
        <v>779</v>
      </c>
      <c r="FS32" s="2272" t="s">
        <v>779</v>
      </c>
      <c r="FT32" s="2272" t="s">
        <v>779</v>
      </c>
      <c r="FU32" s="2272" t="s">
        <v>779</v>
      </c>
      <c r="FV32" s="2272" t="s">
        <v>779</v>
      </c>
      <c r="FW32" s="2272" t="s">
        <v>779</v>
      </c>
      <c r="FX32" s="2272" t="s">
        <v>779</v>
      </c>
      <c r="FY32" s="2272" t="s">
        <v>779</v>
      </c>
      <c r="FZ32" s="2272" t="s">
        <v>779</v>
      </c>
      <c r="GA32" s="2272" t="s">
        <v>779</v>
      </c>
      <c r="GB32" s="2272" t="s">
        <v>779</v>
      </c>
      <c r="GC32" s="2272" t="s">
        <v>779</v>
      </c>
      <c r="GD32" s="2272" t="s">
        <v>779</v>
      </c>
      <c r="GE32" s="2272" t="s">
        <v>779</v>
      </c>
      <c r="GF32" s="2272" t="s">
        <v>779</v>
      </c>
      <c r="GG32" s="2272" t="s">
        <v>779</v>
      </c>
      <c r="GH32" s="2272" t="s">
        <v>779</v>
      </c>
      <c r="GI32" s="2272" t="s">
        <v>779</v>
      </c>
      <c r="GJ32" s="2272" t="s">
        <v>779</v>
      </c>
      <c r="GK32" s="2272" t="s">
        <v>779</v>
      </c>
      <c r="GL32" s="2272" t="s">
        <v>779</v>
      </c>
      <c r="GM32" s="2272" t="s">
        <v>779</v>
      </c>
      <c r="GN32" s="2272" t="s">
        <v>779</v>
      </c>
      <c r="GO32" s="2272" t="s">
        <v>779</v>
      </c>
      <c r="GP32" s="2272" t="s">
        <v>779</v>
      </c>
      <c r="GQ32" s="2272" t="s">
        <v>779</v>
      </c>
      <c r="GR32" s="2272" t="s">
        <v>779</v>
      </c>
      <c r="GS32" s="2272" t="s">
        <v>779</v>
      </c>
      <c r="GT32" s="2272" t="s">
        <v>779</v>
      </c>
      <c r="GU32" s="2272" t="s">
        <v>779</v>
      </c>
      <c r="GV32" s="2272" t="s">
        <v>779</v>
      </c>
      <c r="GW32" s="2272" t="s">
        <v>779</v>
      </c>
      <c r="GX32" s="2272" t="s">
        <v>779</v>
      </c>
      <c r="GY32" s="2272" t="s">
        <v>779</v>
      </c>
      <c r="GZ32" s="2272" t="s">
        <v>779</v>
      </c>
      <c r="HA32" s="2272" t="s">
        <v>779</v>
      </c>
      <c r="HB32" s="2272" t="s">
        <v>779</v>
      </c>
      <c r="HC32" s="2272" t="s">
        <v>779</v>
      </c>
      <c r="HD32" s="2272" t="s">
        <v>779</v>
      </c>
      <c r="HE32" s="2272" t="s">
        <v>779</v>
      </c>
      <c r="HF32" s="2272" t="s">
        <v>779</v>
      </c>
      <c r="HG32" s="2272" t="s">
        <v>779</v>
      </c>
      <c r="HH32" s="2272" t="s">
        <v>779</v>
      </c>
      <c r="HI32" s="2272" t="s">
        <v>779</v>
      </c>
      <c r="HJ32" s="2272" t="s">
        <v>779</v>
      </c>
      <c r="HK32" s="2272" t="s">
        <v>779</v>
      </c>
      <c r="HL32" s="2272" t="s">
        <v>779</v>
      </c>
      <c r="HM32" s="2272" t="s">
        <v>779</v>
      </c>
      <c r="HN32" s="2272" t="s">
        <v>779</v>
      </c>
      <c r="HO32" s="2272" t="s">
        <v>779</v>
      </c>
      <c r="HP32" s="2272" t="s">
        <v>779</v>
      </c>
      <c r="HQ32" s="2272" t="s">
        <v>779</v>
      </c>
      <c r="HR32" s="2272" t="s">
        <v>779</v>
      </c>
      <c r="HS32" s="2272" t="s">
        <v>779</v>
      </c>
      <c r="HT32" s="2272" t="s">
        <v>779</v>
      </c>
      <c r="HU32" s="2272" t="s">
        <v>779</v>
      </c>
      <c r="HV32" s="2272" t="s">
        <v>779</v>
      </c>
      <c r="HW32" s="2272" t="s">
        <v>779</v>
      </c>
      <c r="HX32" s="2272" t="s">
        <v>779</v>
      </c>
      <c r="HY32" s="2272" t="s">
        <v>779</v>
      </c>
      <c r="HZ32" s="2272" t="s">
        <v>779</v>
      </c>
      <c r="IA32" s="2272" t="s">
        <v>779</v>
      </c>
      <c r="IB32" s="2272" t="s">
        <v>779</v>
      </c>
      <c r="IC32" s="2272" t="s">
        <v>779</v>
      </c>
      <c r="ID32" s="2272" t="s">
        <v>779</v>
      </c>
      <c r="IE32" s="2272" t="s">
        <v>779</v>
      </c>
      <c r="IF32" s="2272" t="s">
        <v>779</v>
      </c>
      <c r="IG32" s="2272" t="s">
        <v>779</v>
      </c>
      <c r="IH32" s="2272" t="s">
        <v>779</v>
      </c>
      <c r="II32" s="2272" t="s">
        <v>779</v>
      </c>
      <c r="IJ32" s="2272" t="s">
        <v>779</v>
      </c>
      <c r="IK32" s="2272" t="s">
        <v>779</v>
      </c>
      <c r="IL32" s="2272" t="s">
        <v>779</v>
      </c>
      <c r="IM32" s="2272" t="s">
        <v>779</v>
      </c>
      <c r="IN32" s="2272" t="s">
        <v>779</v>
      </c>
      <c r="IO32" s="2272" t="s">
        <v>779</v>
      </c>
      <c r="IP32" s="2272" t="s">
        <v>779</v>
      </c>
      <c r="IQ32" s="2272" t="s">
        <v>779</v>
      </c>
      <c r="IR32" s="2272" t="s">
        <v>779</v>
      </c>
      <c r="IS32" s="2272" t="s">
        <v>779</v>
      </c>
      <c r="IT32" s="2272" t="s">
        <v>779</v>
      </c>
      <c r="IU32" s="2272" t="s">
        <v>779</v>
      </c>
      <c r="IV32" s="2272" t="s">
        <v>779</v>
      </c>
      <c r="IW32" s="2272" t="s">
        <v>779</v>
      </c>
      <c r="IX32" s="2272" t="s">
        <v>779</v>
      </c>
      <c r="IY32" s="2272" t="s">
        <v>779</v>
      </c>
      <c r="IZ32" s="2272" t="s">
        <v>779</v>
      </c>
      <c r="JA32" s="2272" t="s">
        <v>779</v>
      </c>
      <c r="JB32" s="2272" t="s">
        <v>779</v>
      </c>
      <c r="JC32" s="2272" t="s">
        <v>779</v>
      </c>
      <c r="JD32" s="2272" t="s">
        <v>779</v>
      </c>
      <c r="JE32" s="2272" t="s">
        <v>779</v>
      </c>
      <c r="JF32" s="2272" t="s">
        <v>779</v>
      </c>
      <c r="JG32" s="2272" t="s">
        <v>779</v>
      </c>
      <c r="JH32" s="2272" t="s">
        <v>779</v>
      </c>
      <c r="JI32" s="2272" t="s">
        <v>779</v>
      </c>
      <c r="JJ32" s="2272" t="s">
        <v>779</v>
      </c>
      <c r="JK32" s="2272" t="s">
        <v>779</v>
      </c>
      <c r="JL32" s="2272" t="s">
        <v>779</v>
      </c>
      <c r="JM32" s="2272" t="s">
        <v>779</v>
      </c>
      <c r="JN32" s="2272" t="s">
        <v>779</v>
      </c>
      <c r="JO32" s="2272" t="s">
        <v>779</v>
      </c>
      <c r="JP32" s="2272" t="s">
        <v>779</v>
      </c>
      <c r="JQ32" s="2272" t="s">
        <v>779</v>
      </c>
      <c r="JR32" s="2272" t="s">
        <v>779</v>
      </c>
      <c r="JS32" s="2272" t="s">
        <v>779</v>
      </c>
      <c r="JT32" s="2272" t="s">
        <v>779</v>
      </c>
      <c r="JU32" s="2272" t="s">
        <v>779</v>
      </c>
      <c r="JV32" s="2272" t="s">
        <v>779</v>
      </c>
      <c r="JW32" s="2272" t="s">
        <v>779</v>
      </c>
      <c r="JX32" s="2272" t="s">
        <v>779</v>
      </c>
      <c r="JY32" s="2272" t="s">
        <v>779</v>
      </c>
      <c r="JZ32" s="2272" t="s">
        <v>779</v>
      </c>
      <c r="KA32" s="2272" t="s">
        <v>779</v>
      </c>
      <c r="KB32" s="2272" t="s">
        <v>779</v>
      </c>
      <c r="KC32" s="2272" t="s">
        <v>779</v>
      </c>
      <c r="KD32" s="2272" t="s">
        <v>779</v>
      </c>
      <c r="KE32" s="2272" t="s">
        <v>779</v>
      </c>
      <c r="KF32" s="2272" t="s">
        <v>779</v>
      </c>
      <c r="KG32" s="2272" t="s">
        <v>779</v>
      </c>
      <c r="KH32" s="2272" t="s">
        <v>779</v>
      </c>
      <c r="KI32" s="2272" t="s">
        <v>779</v>
      </c>
      <c r="KJ32" s="2272" t="s">
        <v>779</v>
      </c>
      <c r="KK32" s="2272" t="s">
        <v>779</v>
      </c>
      <c r="KL32" s="2272" t="s">
        <v>779</v>
      </c>
      <c r="KM32" s="2272" t="s">
        <v>779</v>
      </c>
      <c r="KN32" s="2272" t="s">
        <v>779</v>
      </c>
      <c r="KO32" s="2272" t="s">
        <v>779</v>
      </c>
      <c r="KP32" s="2272" t="s">
        <v>779</v>
      </c>
      <c r="KQ32" s="2272" t="s">
        <v>779</v>
      </c>
      <c r="KR32" s="2272" t="s">
        <v>779</v>
      </c>
      <c r="KS32" s="2272" t="s">
        <v>779</v>
      </c>
      <c r="KT32" s="2272" t="s">
        <v>779</v>
      </c>
      <c r="KU32" s="2272" t="s">
        <v>779</v>
      </c>
      <c r="KV32" s="2272" t="s">
        <v>779</v>
      </c>
      <c r="KW32" s="2272" t="s">
        <v>779</v>
      </c>
      <c r="KX32" s="2272" t="s">
        <v>779</v>
      </c>
      <c r="KY32" s="2272" t="s">
        <v>779</v>
      </c>
      <c r="KZ32" s="2272" t="s">
        <v>779</v>
      </c>
      <c r="LA32" s="2272" t="s">
        <v>779</v>
      </c>
      <c r="LB32" s="2272" t="s">
        <v>779</v>
      </c>
      <c r="LC32" s="2272" t="s">
        <v>779</v>
      </c>
      <c r="LD32" s="2272" t="s">
        <v>779</v>
      </c>
      <c r="LE32" s="2272" t="s">
        <v>779</v>
      </c>
      <c r="LF32" s="2272" t="s">
        <v>779</v>
      </c>
      <c r="LG32" s="2272" t="s">
        <v>779</v>
      </c>
      <c r="LH32" s="2272" t="s">
        <v>779</v>
      </c>
      <c r="LI32" s="2272" t="s">
        <v>779</v>
      </c>
      <c r="LJ32" s="2272" t="s">
        <v>779</v>
      </c>
      <c r="LK32" s="2272" t="s">
        <v>779</v>
      </c>
      <c r="LL32" s="2272" t="s">
        <v>779</v>
      </c>
      <c r="LM32" s="2272" t="s">
        <v>779</v>
      </c>
      <c r="LN32" s="2272" t="s">
        <v>779</v>
      </c>
      <c r="LO32" s="2272" t="s">
        <v>779</v>
      </c>
      <c r="LP32" s="2272" t="s">
        <v>779</v>
      </c>
      <c r="LQ32" s="2272" t="s">
        <v>779</v>
      </c>
      <c r="LR32" s="2272" t="s">
        <v>779</v>
      </c>
      <c r="LS32" s="2272" t="s">
        <v>779</v>
      </c>
      <c r="LT32" s="2272" t="s">
        <v>779</v>
      </c>
      <c r="LU32" s="2272" t="s">
        <v>779</v>
      </c>
      <c r="LV32" s="2272" t="s">
        <v>779</v>
      </c>
      <c r="LW32" s="2272" t="s">
        <v>779</v>
      </c>
      <c r="LX32" s="2272" t="s">
        <v>779</v>
      </c>
      <c r="LY32" s="2272" t="s">
        <v>779</v>
      </c>
      <c r="LZ32" s="2272" t="s">
        <v>779</v>
      </c>
      <c r="MA32" s="2272" t="s">
        <v>779</v>
      </c>
      <c r="MB32" s="2272" t="s">
        <v>779</v>
      </c>
      <c r="MC32" s="2272" t="s">
        <v>779</v>
      </c>
      <c r="MD32" s="2272" t="s">
        <v>779</v>
      </c>
      <c r="ME32" s="2272" t="s">
        <v>779</v>
      </c>
      <c r="MF32" s="2272" t="s">
        <v>779</v>
      </c>
      <c r="MG32" s="2272" t="s">
        <v>779</v>
      </c>
      <c r="MH32" s="2272" t="s">
        <v>779</v>
      </c>
      <c r="MI32" s="2272" t="s">
        <v>779</v>
      </c>
      <c r="MJ32" s="2272" t="s">
        <v>779</v>
      </c>
      <c r="MK32" s="2272" t="s">
        <v>779</v>
      </c>
      <c r="ML32" s="2272" t="s">
        <v>779</v>
      </c>
      <c r="MM32" s="2272" t="s">
        <v>779</v>
      </c>
      <c r="MN32" s="2272" t="s">
        <v>779</v>
      </c>
      <c r="MO32" s="2272" t="s">
        <v>779</v>
      </c>
      <c r="MP32" s="2272" t="s">
        <v>779</v>
      </c>
      <c r="MQ32" s="2272" t="s">
        <v>779</v>
      </c>
      <c r="MR32" s="2272" t="s">
        <v>779</v>
      </c>
      <c r="MS32" s="2272" t="s">
        <v>779</v>
      </c>
      <c r="MT32" s="2272" t="s">
        <v>779</v>
      </c>
      <c r="MU32" s="2272" t="s">
        <v>779</v>
      </c>
      <c r="MV32" s="2272" t="s">
        <v>779</v>
      </c>
      <c r="MW32" s="2272" t="s">
        <v>779</v>
      </c>
      <c r="MX32" s="2272" t="s">
        <v>779</v>
      </c>
      <c r="MY32" s="2272" t="s">
        <v>779</v>
      </c>
      <c r="MZ32" s="2272" t="s">
        <v>779</v>
      </c>
      <c r="NA32" s="2272" t="s">
        <v>779</v>
      </c>
      <c r="NB32" s="2272" t="s">
        <v>779</v>
      </c>
      <c r="NC32" s="2272" t="s">
        <v>779</v>
      </c>
      <c r="ND32" s="2272" t="s">
        <v>779</v>
      </c>
      <c r="NE32" s="2272" t="s">
        <v>779</v>
      </c>
      <c r="NF32" s="2272" t="s">
        <v>779</v>
      </c>
      <c r="NG32" s="2272" t="s">
        <v>779</v>
      </c>
      <c r="NH32" s="2272" t="s">
        <v>779</v>
      </c>
      <c r="NI32" s="2272" t="s">
        <v>779</v>
      </c>
      <c r="NJ32" s="2272" t="s">
        <v>779</v>
      </c>
      <c r="NK32" s="2272" t="s">
        <v>779</v>
      </c>
      <c r="NL32" s="2272" t="s">
        <v>779</v>
      </c>
      <c r="NM32" s="2272" t="s">
        <v>779</v>
      </c>
      <c r="NN32" s="2272" t="s">
        <v>779</v>
      </c>
      <c r="NO32" s="2272" t="s">
        <v>779</v>
      </c>
      <c r="NP32" s="2272" t="s">
        <v>779</v>
      </c>
      <c r="NQ32" s="2272" t="s">
        <v>779</v>
      </c>
      <c r="NR32" s="2272" t="s">
        <v>779</v>
      </c>
      <c r="NS32" s="298"/>
      <c r="OD32" s="514">
        <v>23</v>
      </c>
    </row>
    <row customHeight="1" ht="11.549999999999999">
      <c r="A33" s="514"/>
      <c r="C33" s="514"/>
      <c r="D33" s="356"/>
      <c r="E33" s="589" t="s">
        <v>1059</v>
      </c>
      <c r="F33" s="581"/>
      <c r="G33" s="581"/>
      <c r="H33" s="581"/>
      <c r="I33" s="581"/>
      <c r="J33" s="581"/>
      <c r="K33" s="4315"/>
      <c r="L33" s="4316"/>
      <c r="M33" s="4317"/>
      <c r="N33" s="4318"/>
      <c r="O33" s="4319"/>
      <c r="P33" s="4320"/>
      <c r="Q33" s="4321"/>
      <c r="R33" s="4322"/>
      <c r="S33" s="4323"/>
      <c r="T33" s="4324"/>
      <c r="U33" s="4325"/>
      <c r="V33" s="4326"/>
      <c r="W33" s="4327"/>
      <c r="X33" s="4328"/>
      <c r="Y33" s="4329"/>
      <c r="Z33" s="4330"/>
      <c r="AA33" s="4331"/>
      <c r="AB33" s="4332"/>
      <c r="AC33" s="4333"/>
      <c r="AD33" s="4334"/>
      <c r="AE33" s="4335"/>
      <c r="AF33" s="4336"/>
      <c r="AG33" s="4337"/>
      <c r="AH33" s="4338"/>
      <c r="AI33" s="4339"/>
      <c r="AJ33" s="4340"/>
      <c r="AK33" s="4341"/>
      <c r="AL33" s="4342"/>
      <c r="AM33" s="4343"/>
      <c r="AN33" s="4344"/>
      <c r="AO33" s="4345"/>
      <c r="AP33" s="4346"/>
      <c r="AQ33" s="4347"/>
      <c r="AR33" s="4348"/>
      <c r="AS33" s="4349"/>
      <c r="AT33" s="4350"/>
      <c r="AU33" s="4351"/>
      <c r="AV33" s="4352"/>
      <c r="AW33" s="4353"/>
      <c r="AX33" s="4354"/>
      <c r="AY33" s="4355"/>
      <c r="AZ33" s="4356"/>
      <c r="BA33" s="4357"/>
      <c r="BB33" s="4358"/>
      <c r="BC33" s="4359"/>
      <c r="BD33" s="4360"/>
      <c r="BE33" s="4361"/>
      <c r="BF33" s="4362"/>
      <c r="BG33" s="4363"/>
      <c r="BH33" s="4364"/>
      <c r="BI33" s="4365"/>
      <c r="BJ33" s="4366"/>
      <c r="BK33" s="4367"/>
      <c r="BL33" s="4368"/>
      <c r="BM33" s="4369"/>
      <c r="BN33" s="4370"/>
      <c r="BO33" s="4371"/>
      <c r="BP33" s="4372"/>
      <c r="BQ33" s="4373"/>
      <c r="BR33" s="4374"/>
      <c r="BS33" s="4375"/>
      <c r="BT33" s="4376"/>
      <c r="BU33" s="4377"/>
      <c r="BV33" s="4378"/>
      <c r="BW33" s="4379"/>
      <c r="BX33" s="4380"/>
      <c r="BY33" s="4381"/>
      <c r="BZ33" s="4382"/>
      <c r="CA33" s="4383"/>
      <c r="CB33" s="4384"/>
      <c r="CC33" s="4385"/>
      <c r="CD33" s="4386"/>
      <c r="CE33" s="4387"/>
      <c r="CF33" s="4388"/>
      <c r="CG33" s="4389"/>
      <c r="CH33" s="4390"/>
      <c r="CI33" s="4391"/>
      <c r="CJ33" s="4392"/>
      <c r="CK33" s="4393"/>
      <c r="CL33" s="4394"/>
      <c r="CM33" s="4395"/>
      <c r="CN33" s="4396"/>
      <c r="CO33" s="4397"/>
      <c r="CP33" s="4398"/>
      <c r="CQ33" s="4399"/>
      <c r="CR33" s="4400"/>
      <c r="CS33" s="4401"/>
      <c r="CT33" s="4402"/>
      <c r="CU33" s="4403"/>
      <c r="CV33" s="4404"/>
      <c r="CW33" s="4405"/>
      <c r="CX33" s="4406"/>
      <c r="CY33" s="4407"/>
      <c r="CZ33" s="4408"/>
      <c r="DA33" s="4409"/>
      <c r="DB33" s="4410"/>
      <c r="DC33" s="4411"/>
      <c r="DD33" s="4412"/>
      <c r="DE33" s="4413"/>
      <c r="DF33" s="4414"/>
      <c r="DG33" s="4415"/>
      <c r="DH33" s="4416"/>
      <c r="DI33" s="4417"/>
      <c r="DJ33" s="4418"/>
      <c r="DK33" s="4419"/>
      <c r="DL33" s="4420"/>
      <c r="DM33" s="4421"/>
      <c r="DN33" s="4422"/>
      <c r="DO33" s="4423"/>
      <c r="DP33" s="4424"/>
      <c r="DQ33" s="4425"/>
      <c r="DR33" s="4426"/>
      <c r="DS33" s="4427"/>
      <c r="DT33" s="4428"/>
      <c r="DU33" s="4429"/>
      <c r="DV33" s="4430"/>
      <c r="DW33" s="4431"/>
      <c r="DX33" s="4432"/>
      <c r="DY33" s="4433"/>
      <c r="DZ33" s="4434"/>
      <c r="EA33" s="4435"/>
      <c r="EB33" s="4436"/>
      <c r="EC33" s="4437"/>
      <c r="ED33" s="4438"/>
      <c r="EE33" s="4439"/>
      <c r="EF33" s="4440"/>
      <c r="EG33" s="4441"/>
      <c r="EH33" s="4442"/>
      <c r="EI33" s="4443"/>
      <c r="EJ33" s="4444"/>
      <c r="EK33" s="4445"/>
      <c r="EL33" s="4446"/>
      <c r="EM33" s="4447"/>
      <c r="EN33" s="4448"/>
      <c r="EO33" s="4449"/>
      <c r="EP33" s="4450"/>
      <c r="EQ33" s="4451"/>
      <c r="ER33" s="4452"/>
      <c r="ES33" s="4453"/>
      <c r="ET33" s="4454"/>
      <c r="EU33" s="4455"/>
      <c r="EV33" s="4456"/>
      <c r="EW33" s="4457"/>
      <c r="EX33" s="4458"/>
      <c r="EY33" s="4459"/>
      <c r="EZ33" s="4460"/>
      <c r="FA33" s="4461"/>
      <c r="FB33" s="4462"/>
      <c r="FC33" s="4463"/>
      <c r="FD33" s="4464"/>
      <c r="FE33" s="4465"/>
      <c r="FF33" s="4466"/>
      <c r="FG33" s="4467"/>
      <c r="FH33" s="4468"/>
      <c r="FI33" s="4469"/>
      <c r="FJ33" s="4470"/>
      <c r="FK33" s="4471"/>
      <c r="FL33" s="4472"/>
      <c r="FM33" s="4473"/>
      <c r="FN33" s="4474"/>
      <c r="FO33" s="4475"/>
      <c r="FP33" s="4476"/>
      <c r="FQ33" s="4477"/>
      <c r="FR33" s="4478"/>
      <c r="FS33" s="4479"/>
      <c r="FT33" s="4480"/>
      <c r="FU33" s="4481"/>
      <c r="FV33" s="4482"/>
      <c r="FW33" s="4483"/>
      <c r="FX33" s="4484"/>
      <c r="FY33" s="4485"/>
      <c r="FZ33" s="4486"/>
      <c r="GA33" s="4487"/>
      <c r="GB33" s="4488"/>
      <c r="GC33" s="4489"/>
      <c r="GD33" s="4490"/>
      <c r="GE33" s="4491"/>
      <c r="GF33" s="4492"/>
      <c r="GG33" s="4493"/>
      <c r="GH33" s="4494"/>
      <c r="GI33" s="4495"/>
      <c r="GJ33" s="4496"/>
      <c r="GK33" s="4497"/>
      <c r="GL33" s="4498"/>
      <c r="GM33" s="4499"/>
      <c r="GN33" s="4500"/>
      <c r="GO33" s="4501"/>
      <c r="GP33" s="4502"/>
      <c r="GQ33" s="4503"/>
      <c r="GR33" s="4504"/>
      <c r="GS33" s="4505"/>
      <c r="GT33" s="4506"/>
      <c r="GU33" s="4507"/>
      <c r="GV33" s="4508"/>
      <c r="GW33" s="4509"/>
      <c r="GX33" s="4510"/>
      <c r="GY33" s="4511"/>
      <c r="GZ33" s="4512"/>
      <c r="HA33" s="4513"/>
      <c r="HB33" s="4514"/>
      <c r="HC33" s="4515"/>
      <c r="HD33" s="4516"/>
      <c r="HE33" s="4517"/>
      <c r="HF33" s="4518"/>
      <c r="HG33" s="4519"/>
      <c r="HH33" s="4520"/>
      <c r="HI33" s="4521"/>
      <c r="HJ33" s="4522"/>
      <c r="HK33" s="4523"/>
      <c r="HL33" s="4524"/>
      <c r="HM33" s="4525"/>
      <c r="HN33" s="4526"/>
      <c r="HO33" s="4527"/>
      <c r="HP33" s="4528"/>
      <c r="HQ33" s="4529"/>
      <c r="HR33" s="4530"/>
      <c r="HS33" s="4531"/>
      <c r="HT33" s="4532"/>
      <c r="HU33" s="4533"/>
      <c r="HV33" s="4534"/>
      <c r="HW33" s="4535"/>
      <c r="HX33" s="4536"/>
      <c r="HY33" s="4537"/>
      <c r="HZ33" s="4538"/>
      <c r="IA33" s="4539"/>
      <c r="IB33" s="4540"/>
      <c r="IC33" s="4541"/>
      <c r="ID33" s="4542"/>
      <c r="IE33" s="4543"/>
      <c r="IF33" s="4544"/>
      <c r="IG33" s="4545"/>
      <c r="IH33" s="4546"/>
      <c r="II33" s="4547"/>
      <c r="IJ33" s="4548"/>
      <c r="IK33" s="4549"/>
      <c r="IL33" s="4550"/>
      <c r="IM33" s="4551"/>
      <c r="IN33" s="4552"/>
      <c r="IO33" s="4553"/>
      <c r="IP33" s="4554"/>
      <c r="IQ33" s="4555"/>
      <c r="IR33" s="4556"/>
      <c r="IS33" s="4557"/>
      <c r="IT33" s="4558"/>
      <c r="IU33" s="4559"/>
      <c r="IV33" s="4560"/>
      <c r="IW33" s="4561"/>
      <c r="IX33" s="4562"/>
      <c r="IY33" s="4563"/>
      <c r="IZ33" s="4564"/>
      <c r="JA33" s="4565"/>
      <c r="JB33" s="4566"/>
      <c r="JC33" s="4567"/>
      <c r="JD33" s="4568"/>
      <c r="JE33" s="4569"/>
      <c r="JF33" s="4570"/>
      <c r="JG33" s="4571"/>
      <c r="JH33" s="4572"/>
      <c r="JI33" s="4573"/>
      <c r="JJ33" s="4574"/>
      <c r="JK33" s="4575"/>
      <c r="JL33" s="4576"/>
      <c r="JM33" s="4577"/>
      <c r="JN33" s="4578"/>
      <c r="JO33" s="4579"/>
      <c r="JP33" s="4580"/>
      <c r="JQ33" s="4581"/>
      <c r="JR33" s="4582"/>
      <c r="JS33" s="4583"/>
      <c r="JT33" s="4584"/>
      <c r="JU33" s="4585"/>
      <c r="JV33" s="4586"/>
      <c r="JW33" s="4587"/>
      <c r="JX33" s="4588"/>
      <c r="JY33" s="4589"/>
      <c r="JZ33" s="4590"/>
      <c r="KA33" s="4591"/>
      <c r="KB33" s="4592"/>
      <c r="KC33" s="4593"/>
      <c r="KD33" s="4594"/>
      <c r="KE33" s="4595"/>
      <c r="KF33" s="4596"/>
      <c r="KG33" s="4597"/>
      <c r="KH33" s="4598"/>
      <c r="KI33" s="4599"/>
      <c r="KJ33" s="4600"/>
      <c r="KK33" s="4601"/>
      <c r="KL33" s="4602"/>
      <c r="KM33" s="4603"/>
      <c r="KN33" s="4604"/>
      <c r="KO33" s="4605"/>
      <c r="KP33" s="4606"/>
      <c r="KQ33" s="4607"/>
      <c r="KR33" s="4608"/>
      <c r="KS33" s="4609"/>
      <c r="KT33" s="4610"/>
      <c r="KU33" s="4611"/>
      <c r="KV33" s="4612"/>
      <c r="KW33" s="4613"/>
      <c r="KX33" s="4614"/>
      <c r="KY33" s="4615"/>
      <c r="KZ33" s="4616"/>
      <c r="LA33" s="4617"/>
      <c r="LB33" s="4618"/>
      <c r="LC33" s="4619"/>
      <c r="LD33" s="4620"/>
      <c r="LE33" s="4621"/>
      <c r="LF33" s="4622"/>
      <c r="LG33" s="4623"/>
      <c r="LH33" s="4624"/>
      <c r="LI33" s="4625"/>
      <c r="LJ33" s="4626"/>
      <c r="LK33" s="4627"/>
      <c r="LL33" s="4628"/>
      <c r="LM33" s="4629"/>
      <c r="LN33" s="4630"/>
      <c r="LO33" s="4631"/>
      <c r="LP33" s="4632"/>
      <c r="LQ33" s="4633"/>
      <c r="LR33" s="4634"/>
      <c r="LS33" s="4635"/>
      <c r="LT33" s="4636"/>
      <c r="LU33" s="4637"/>
      <c r="LV33" s="4638"/>
      <c r="LW33" s="4639"/>
      <c r="LX33" s="4640"/>
      <c r="LY33" s="4641"/>
      <c r="LZ33" s="4642"/>
      <c r="MA33" s="4643"/>
      <c r="MB33" s="4644"/>
      <c r="MC33" s="4645"/>
      <c r="MD33" s="4646"/>
      <c r="ME33" s="4647"/>
      <c r="MF33" s="4648"/>
      <c r="MG33" s="4649"/>
      <c r="MH33" s="4650"/>
      <c r="MI33" s="4651"/>
      <c r="MJ33" s="4652"/>
      <c r="MK33" s="4653"/>
      <c r="ML33" s="4654"/>
      <c r="MM33" s="4655"/>
      <c r="MN33" s="4656"/>
      <c r="MO33" s="4657"/>
      <c r="MP33" s="4658"/>
      <c r="MQ33" s="4659"/>
      <c r="MR33" s="4660"/>
      <c r="MS33" s="4661"/>
      <c r="MT33" s="4662"/>
      <c r="MU33" s="4663"/>
      <c r="MV33" s="4664"/>
      <c r="MW33" s="4665"/>
      <c r="MX33" s="4666"/>
      <c r="MY33" s="4667"/>
      <c r="MZ33" s="4668"/>
      <c r="NA33" s="4669"/>
      <c r="NB33" s="4670"/>
      <c r="NC33" s="4671"/>
      <c r="ND33" s="4672"/>
      <c r="NE33" s="4673"/>
      <c r="NF33" s="4674"/>
      <c r="NG33" s="4675"/>
      <c r="NH33" s="4676"/>
      <c r="NI33" s="4677"/>
      <c r="NJ33" s="4678"/>
      <c r="NK33" s="4679"/>
      <c r="NL33" s="4680"/>
      <c r="NM33" s="4681"/>
      <c r="NN33" s="4682"/>
      <c r="NO33" s="4683"/>
      <c r="NP33" s="4684"/>
      <c r="NQ33" s="4685"/>
      <c r="NR33" s="4686"/>
      <c r="NS33" s="582"/>
      <c r="OC33" s="514"/>
      <c r="OD33" s="514">
        <v>11</v>
      </c>
    </row>
    <row customHeight="1" ht="24">
      <c r="A34" s="514"/>
      <c r="B34" s="590" t="s">
        <v>1295</v>
      </c>
      <c r="C34" s="535"/>
      <c r="D34" s="701">
        <v>2</v>
      </c>
      <c r="E34" s="702" t="s">
        <v>1611</v>
      </c>
      <c r="F34" s="829" t="s">
        <v>779</v>
      </c>
      <c r="G34" s="829" t="s">
        <v>779</v>
      </c>
      <c r="H34" s="829" t="s">
        <v>779</v>
      </c>
      <c r="I34" s="700"/>
      <c r="J34" s="700"/>
      <c r="K34" s="2272" t="s">
        <v>779</v>
      </c>
      <c r="L34" s="2272" t="s">
        <v>779</v>
      </c>
      <c r="M34" s="2272" t="s">
        <v>779</v>
      </c>
      <c r="N34" s="2272" t="s">
        <v>779</v>
      </c>
      <c r="O34" s="2272" t="s">
        <v>779</v>
      </c>
      <c r="P34" s="2272" t="s">
        <v>779</v>
      </c>
      <c r="Q34" s="2272" t="s">
        <v>779</v>
      </c>
      <c r="R34" s="2272" t="s">
        <v>779</v>
      </c>
      <c r="S34" s="2272" t="s">
        <v>779</v>
      </c>
      <c r="T34" s="2272" t="s">
        <v>779</v>
      </c>
      <c r="U34" s="2272" t="s">
        <v>779</v>
      </c>
      <c r="V34" s="2272" t="s">
        <v>779</v>
      </c>
      <c r="W34" s="2272" t="s">
        <v>779</v>
      </c>
      <c r="X34" s="2272" t="s">
        <v>779</v>
      </c>
      <c r="Y34" s="2272" t="s">
        <v>779</v>
      </c>
      <c r="Z34" s="2272" t="s">
        <v>779</v>
      </c>
      <c r="AA34" s="2272" t="s">
        <v>779</v>
      </c>
      <c r="AB34" s="2272" t="s">
        <v>779</v>
      </c>
      <c r="AC34" s="2272" t="s">
        <v>779</v>
      </c>
      <c r="AD34" s="2272" t="s">
        <v>779</v>
      </c>
      <c r="AE34" s="2272" t="s">
        <v>779</v>
      </c>
      <c r="AF34" s="2272" t="s">
        <v>779</v>
      </c>
      <c r="AG34" s="2272" t="s">
        <v>779</v>
      </c>
      <c r="AH34" s="2272" t="s">
        <v>779</v>
      </c>
      <c r="AI34" s="2272" t="s">
        <v>779</v>
      </c>
      <c r="AJ34" s="2272" t="s">
        <v>779</v>
      </c>
      <c r="AK34" s="2272" t="s">
        <v>779</v>
      </c>
      <c r="AL34" s="2272" t="s">
        <v>779</v>
      </c>
      <c r="AM34" s="2272" t="s">
        <v>779</v>
      </c>
      <c r="AN34" s="2272" t="s">
        <v>779</v>
      </c>
      <c r="AO34" s="2272" t="s">
        <v>779</v>
      </c>
      <c r="AP34" s="2272" t="s">
        <v>779</v>
      </c>
      <c r="AQ34" s="2272" t="s">
        <v>779</v>
      </c>
      <c r="AR34" s="2272" t="s">
        <v>779</v>
      </c>
      <c r="AS34" s="2272" t="s">
        <v>779</v>
      </c>
      <c r="AT34" s="2272" t="s">
        <v>779</v>
      </c>
      <c r="AU34" s="2272" t="s">
        <v>779</v>
      </c>
      <c r="AV34" s="2272" t="s">
        <v>779</v>
      </c>
      <c r="AW34" s="2272" t="s">
        <v>779</v>
      </c>
      <c r="AX34" s="2272" t="s">
        <v>779</v>
      </c>
      <c r="AY34" s="2272" t="s">
        <v>779</v>
      </c>
      <c r="AZ34" s="2272" t="s">
        <v>779</v>
      </c>
      <c r="BA34" s="2272" t="s">
        <v>779</v>
      </c>
      <c r="BB34" s="2272" t="s">
        <v>779</v>
      </c>
      <c r="BC34" s="2272" t="s">
        <v>779</v>
      </c>
      <c r="BD34" s="2272" t="s">
        <v>779</v>
      </c>
      <c r="BE34" s="2272" t="s">
        <v>779</v>
      </c>
      <c r="BF34" s="2272" t="s">
        <v>779</v>
      </c>
      <c r="BG34" s="2272" t="s">
        <v>779</v>
      </c>
      <c r="BH34" s="2272" t="s">
        <v>779</v>
      </c>
      <c r="BI34" s="2272" t="s">
        <v>779</v>
      </c>
      <c r="BJ34" s="2272" t="s">
        <v>779</v>
      </c>
      <c r="BK34" s="2272" t="s">
        <v>779</v>
      </c>
      <c r="BL34" s="2272" t="s">
        <v>779</v>
      </c>
      <c r="BM34" s="2272" t="s">
        <v>779</v>
      </c>
      <c r="BN34" s="2272" t="s">
        <v>779</v>
      </c>
      <c r="BO34" s="2272" t="s">
        <v>779</v>
      </c>
      <c r="BP34" s="2272" t="s">
        <v>779</v>
      </c>
      <c r="BQ34" s="2272" t="s">
        <v>779</v>
      </c>
      <c r="BR34" s="2272" t="s">
        <v>779</v>
      </c>
      <c r="BS34" s="2272" t="s">
        <v>779</v>
      </c>
      <c r="BT34" s="2272" t="s">
        <v>779</v>
      </c>
      <c r="BU34" s="2272" t="s">
        <v>779</v>
      </c>
      <c r="BV34" s="2272" t="s">
        <v>779</v>
      </c>
      <c r="BW34" s="2272" t="s">
        <v>779</v>
      </c>
      <c r="BX34" s="2272" t="s">
        <v>779</v>
      </c>
      <c r="BY34" s="2272" t="s">
        <v>779</v>
      </c>
      <c r="BZ34" s="2272" t="s">
        <v>779</v>
      </c>
      <c r="CA34" s="2272" t="s">
        <v>779</v>
      </c>
      <c r="CB34" s="2272" t="s">
        <v>779</v>
      </c>
      <c r="CC34" s="2272" t="s">
        <v>779</v>
      </c>
      <c r="CD34" s="2272" t="s">
        <v>779</v>
      </c>
      <c r="CE34" s="2272" t="s">
        <v>779</v>
      </c>
      <c r="CF34" s="2272" t="s">
        <v>779</v>
      </c>
      <c r="CG34" s="2272" t="s">
        <v>779</v>
      </c>
      <c r="CH34" s="2272" t="s">
        <v>779</v>
      </c>
      <c r="CI34" s="2272" t="s">
        <v>779</v>
      </c>
      <c r="CJ34" s="2272" t="s">
        <v>779</v>
      </c>
      <c r="CK34" s="2272" t="s">
        <v>779</v>
      </c>
      <c r="CL34" s="2272" t="s">
        <v>779</v>
      </c>
      <c r="CM34" s="2272" t="s">
        <v>779</v>
      </c>
      <c r="CN34" s="2272" t="s">
        <v>779</v>
      </c>
      <c r="CO34" s="2272" t="s">
        <v>779</v>
      </c>
      <c r="CP34" s="2272" t="s">
        <v>779</v>
      </c>
      <c r="CQ34" s="2272" t="s">
        <v>779</v>
      </c>
      <c r="CR34" s="2272" t="s">
        <v>779</v>
      </c>
      <c r="CS34" s="2272" t="s">
        <v>779</v>
      </c>
      <c r="CT34" s="2272" t="s">
        <v>779</v>
      </c>
      <c r="CU34" s="2272" t="s">
        <v>779</v>
      </c>
      <c r="CV34" s="2272" t="s">
        <v>779</v>
      </c>
      <c r="CW34" s="2272" t="s">
        <v>779</v>
      </c>
      <c r="CX34" s="2272" t="s">
        <v>779</v>
      </c>
      <c r="CY34" s="2272" t="s">
        <v>779</v>
      </c>
      <c r="CZ34" s="2272" t="s">
        <v>779</v>
      </c>
      <c r="DA34" s="2272" t="s">
        <v>779</v>
      </c>
      <c r="DB34" s="2272" t="s">
        <v>779</v>
      </c>
      <c r="DC34" s="2272" t="s">
        <v>779</v>
      </c>
      <c r="DD34" s="2272" t="s">
        <v>779</v>
      </c>
      <c r="DE34" s="2272" t="s">
        <v>779</v>
      </c>
      <c r="DF34" s="2272" t="s">
        <v>779</v>
      </c>
      <c r="DG34" s="2272" t="s">
        <v>779</v>
      </c>
      <c r="DH34" s="2272" t="s">
        <v>779</v>
      </c>
      <c r="DI34" s="2272" t="s">
        <v>779</v>
      </c>
      <c r="DJ34" s="2272" t="s">
        <v>779</v>
      </c>
      <c r="DK34" s="2272" t="s">
        <v>779</v>
      </c>
      <c r="DL34" s="2272" t="s">
        <v>779</v>
      </c>
      <c r="DM34" s="2272" t="s">
        <v>779</v>
      </c>
      <c r="DN34" s="2272" t="s">
        <v>779</v>
      </c>
      <c r="DO34" s="2272" t="s">
        <v>779</v>
      </c>
      <c r="DP34" s="2272" t="s">
        <v>779</v>
      </c>
      <c r="DQ34" s="2272" t="s">
        <v>779</v>
      </c>
      <c r="DR34" s="2272" t="s">
        <v>779</v>
      </c>
      <c r="DS34" s="2272" t="s">
        <v>779</v>
      </c>
      <c r="DT34" s="2272" t="s">
        <v>779</v>
      </c>
      <c r="DU34" s="2272" t="s">
        <v>779</v>
      </c>
      <c r="DV34" s="2272" t="s">
        <v>779</v>
      </c>
      <c r="DW34" s="2272" t="s">
        <v>779</v>
      </c>
      <c r="DX34" s="2272" t="s">
        <v>779</v>
      </c>
      <c r="DY34" s="2272" t="s">
        <v>779</v>
      </c>
      <c r="DZ34" s="2272" t="s">
        <v>779</v>
      </c>
      <c r="EA34" s="2272" t="s">
        <v>779</v>
      </c>
      <c r="EB34" s="2272" t="s">
        <v>779</v>
      </c>
      <c r="EC34" s="2272" t="s">
        <v>779</v>
      </c>
      <c r="ED34" s="2272" t="s">
        <v>779</v>
      </c>
      <c r="EE34" s="2272" t="s">
        <v>779</v>
      </c>
      <c r="EF34" s="2272" t="s">
        <v>779</v>
      </c>
      <c r="EG34" s="2272" t="s">
        <v>779</v>
      </c>
      <c r="EH34" s="2272" t="s">
        <v>779</v>
      </c>
      <c r="EI34" s="2272" t="s">
        <v>779</v>
      </c>
      <c r="EJ34" s="2272" t="s">
        <v>779</v>
      </c>
      <c r="EK34" s="2272" t="s">
        <v>779</v>
      </c>
      <c r="EL34" s="2272" t="s">
        <v>779</v>
      </c>
      <c r="EM34" s="2272" t="s">
        <v>779</v>
      </c>
      <c r="EN34" s="2272" t="s">
        <v>779</v>
      </c>
      <c r="EO34" s="2272" t="s">
        <v>779</v>
      </c>
      <c r="EP34" s="2272" t="s">
        <v>779</v>
      </c>
      <c r="EQ34" s="2272" t="s">
        <v>779</v>
      </c>
      <c r="ER34" s="2272" t="s">
        <v>779</v>
      </c>
      <c r="ES34" s="2272" t="s">
        <v>779</v>
      </c>
      <c r="ET34" s="2272" t="s">
        <v>779</v>
      </c>
      <c r="EU34" s="2272" t="s">
        <v>779</v>
      </c>
      <c r="EV34" s="2272" t="s">
        <v>779</v>
      </c>
      <c r="EW34" s="2272" t="s">
        <v>779</v>
      </c>
      <c r="EX34" s="2272" t="s">
        <v>779</v>
      </c>
      <c r="EY34" s="2272" t="s">
        <v>779</v>
      </c>
      <c r="EZ34" s="2272" t="s">
        <v>779</v>
      </c>
      <c r="FA34" s="2272" t="s">
        <v>779</v>
      </c>
      <c r="FB34" s="2272" t="s">
        <v>779</v>
      </c>
      <c r="FC34" s="2272" t="s">
        <v>779</v>
      </c>
      <c r="FD34" s="2272" t="s">
        <v>779</v>
      </c>
      <c r="FE34" s="2272" t="s">
        <v>779</v>
      </c>
      <c r="FF34" s="2272" t="s">
        <v>779</v>
      </c>
      <c r="FG34" s="2272" t="s">
        <v>779</v>
      </c>
      <c r="FH34" s="2272" t="s">
        <v>779</v>
      </c>
      <c r="FI34" s="2272" t="s">
        <v>779</v>
      </c>
      <c r="FJ34" s="2272" t="s">
        <v>779</v>
      </c>
      <c r="FK34" s="2272" t="s">
        <v>779</v>
      </c>
      <c r="FL34" s="2272" t="s">
        <v>779</v>
      </c>
      <c r="FM34" s="2272" t="s">
        <v>779</v>
      </c>
      <c r="FN34" s="2272" t="s">
        <v>779</v>
      </c>
      <c r="FO34" s="2272" t="s">
        <v>779</v>
      </c>
      <c r="FP34" s="2272" t="s">
        <v>779</v>
      </c>
      <c r="FQ34" s="2272" t="s">
        <v>779</v>
      </c>
      <c r="FR34" s="2272" t="s">
        <v>779</v>
      </c>
      <c r="FS34" s="2272" t="s">
        <v>779</v>
      </c>
      <c r="FT34" s="2272" t="s">
        <v>779</v>
      </c>
      <c r="FU34" s="2272" t="s">
        <v>779</v>
      </c>
      <c r="FV34" s="2272" t="s">
        <v>779</v>
      </c>
      <c r="FW34" s="2272" t="s">
        <v>779</v>
      </c>
      <c r="FX34" s="2272" t="s">
        <v>779</v>
      </c>
      <c r="FY34" s="2272" t="s">
        <v>779</v>
      </c>
      <c r="FZ34" s="2272" t="s">
        <v>779</v>
      </c>
      <c r="GA34" s="2272" t="s">
        <v>779</v>
      </c>
      <c r="GB34" s="2272" t="s">
        <v>779</v>
      </c>
      <c r="GC34" s="2272" t="s">
        <v>779</v>
      </c>
      <c r="GD34" s="2272" t="s">
        <v>779</v>
      </c>
      <c r="GE34" s="2272" t="s">
        <v>779</v>
      </c>
      <c r="GF34" s="2272" t="s">
        <v>779</v>
      </c>
      <c r="GG34" s="2272" t="s">
        <v>779</v>
      </c>
      <c r="GH34" s="2272" t="s">
        <v>779</v>
      </c>
      <c r="GI34" s="2272" t="s">
        <v>779</v>
      </c>
      <c r="GJ34" s="2272" t="s">
        <v>779</v>
      </c>
      <c r="GK34" s="2272" t="s">
        <v>779</v>
      </c>
      <c r="GL34" s="2272" t="s">
        <v>779</v>
      </c>
      <c r="GM34" s="2272" t="s">
        <v>779</v>
      </c>
      <c r="GN34" s="2272" t="s">
        <v>779</v>
      </c>
      <c r="GO34" s="2272" t="s">
        <v>779</v>
      </c>
      <c r="GP34" s="2272" t="s">
        <v>779</v>
      </c>
      <c r="GQ34" s="2272" t="s">
        <v>779</v>
      </c>
      <c r="GR34" s="2272" t="s">
        <v>779</v>
      </c>
      <c r="GS34" s="2272" t="s">
        <v>779</v>
      </c>
      <c r="GT34" s="2272" t="s">
        <v>779</v>
      </c>
      <c r="GU34" s="2272" t="s">
        <v>779</v>
      </c>
      <c r="GV34" s="2272" t="s">
        <v>779</v>
      </c>
      <c r="GW34" s="2272" t="s">
        <v>779</v>
      </c>
      <c r="GX34" s="2272" t="s">
        <v>779</v>
      </c>
      <c r="GY34" s="2272" t="s">
        <v>779</v>
      </c>
      <c r="GZ34" s="2272" t="s">
        <v>779</v>
      </c>
      <c r="HA34" s="2272" t="s">
        <v>779</v>
      </c>
      <c r="HB34" s="2272" t="s">
        <v>779</v>
      </c>
      <c r="HC34" s="2272" t="s">
        <v>779</v>
      </c>
      <c r="HD34" s="2272" t="s">
        <v>779</v>
      </c>
      <c r="HE34" s="2272" t="s">
        <v>779</v>
      </c>
      <c r="HF34" s="2272" t="s">
        <v>779</v>
      </c>
      <c r="HG34" s="2272" t="s">
        <v>779</v>
      </c>
      <c r="HH34" s="2272" t="s">
        <v>779</v>
      </c>
      <c r="HI34" s="2272" t="s">
        <v>779</v>
      </c>
      <c r="HJ34" s="2272" t="s">
        <v>779</v>
      </c>
      <c r="HK34" s="2272" t="s">
        <v>779</v>
      </c>
      <c r="HL34" s="2272" t="s">
        <v>779</v>
      </c>
      <c r="HM34" s="2272" t="s">
        <v>779</v>
      </c>
      <c r="HN34" s="2272" t="s">
        <v>779</v>
      </c>
      <c r="HO34" s="2272" t="s">
        <v>779</v>
      </c>
      <c r="HP34" s="2272" t="s">
        <v>779</v>
      </c>
      <c r="HQ34" s="2272" t="s">
        <v>779</v>
      </c>
      <c r="HR34" s="2272" t="s">
        <v>779</v>
      </c>
      <c r="HS34" s="2272" t="s">
        <v>779</v>
      </c>
      <c r="HT34" s="2272" t="s">
        <v>779</v>
      </c>
      <c r="HU34" s="2272" t="s">
        <v>779</v>
      </c>
      <c r="HV34" s="2272" t="s">
        <v>779</v>
      </c>
      <c r="HW34" s="2272" t="s">
        <v>779</v>
      </c>
      <c r="HX34" s="2272" t="s">
        <v>779</v>
      </c>
      <c r="HY34" s="2272" t="s">
        <v>779</v>
      </c>
      <c r="HZ34" s="2272" t="s">
        <v>779</v>
      </c>
      <c r="IA34" s="2272" t="s">
        <v>779</v>
      </c>
      <c r="IB34" s="2272" t="s">
        <v>779</v>
      </c>
      <c r="IC34" s="2272" t="s">
        <v>779</v>
      </c>
      <c r="ID34" s="2272" t="s">
        <v>779</v>
      </c>
      <c r="IE34" s="2272" t="s">
        <v>779</v>
      </c>
      <c r="IF34" s="2272" t="s">
        <v>779</v>
      </c>
      <c r="IG34" s="2272" t="s">
        <v>779</v>
      </c>
      <c r="IH34" s="2272" t="s">
        <v>779</v>
      </c>
      <c r="II34" s="2272" t="s">
        <v>779</v>
      </c>
      <c r="IJ34" s="2272" t="s">
        <v>779</v>
      </c>
      <c r="IK34" s="2272" t="s">
        <v>779</v>
      </c>
      <c r="IL34" s="2272" t="s">
        <v>779</v>
      </c>
      <c r="IM34" s="2272" t="s">
        <v>779</v>
      </c>
      <c r="IN34" s="2272" t="s">
        <v>779</v>
      </c>
      <c r="IO34" s="2272" t="s">
        <v>779</v>
      </c>
      <c r="IP34" s="2272" t="s">
        <v>779</v>
      </c>
      <c r="IQ34" s="2272" t="s">
        <v>779</v>
      </c>
      <c r="IR34" s="2272" t="s">
        <v>779</v>
      </c>
      <c r="IS34" s="2272" t="s">
        <v>779</v>
      </c>
      <c r="IT34" s="2272" t="s">
        <v>779</v>
      </c>
      <c r="IU34" s="2272" t="s">
        <v>779</v>
      </c>
      <c r="IV34" s="2272" t="s">
        <v>779</v>
      </c>
      <c r="IW34" s="2272" t="s">
        <v>779</v>
      </c>
      <c r="IX34" s="2272" t="s">
        <v>779</v>
      </c>
      <c r="IY34" s="2272" t="s">
        <v>779</v>
      </c>
      <c r="IZ34" s="2272" t="s">
        <v>779</v>
      </c>
      <c r="JA34" s="2272" t="s">
        <v>779</v>
      </c>
      <c r="JB34" s="2272" t="s">
        <v>779</v>
      </c>
      <c r="JC34" s="2272" t="s">
        <v>779</v>
      </c>
      <c r="JD34" s="2272" t="s">
        <v>779</v>
      </c>
      <c r="JE34" s="2272" t="s">
        <v>779</v>
      </c>
      <c r="JF34" s="2272" t="s">
        <v>779</v>
      </c>
      <c r="JG34" s="2272" t="s">
        <v>779</v>
      </c>
      <c r="JH34" s="2272" t="s">
        <v>779</v>
      </c>
      <c r="JI34" s="2272" t="s">
        <v>779</v>
      </c>
      <c r="JJ34" s="2272" t="s">
        <v>779</v>
      </c>
      <c r="JK34" s="2272" t="s">
        <v>779</v>
      </c>
      <c r="JL34" s="2272" t="s">
        <v>779</v>
      </c>
      <c r="JM34" s="2272" t="s">
        <v>779</v>
      </c>
      <c r="JN34" s="2272" t="s">
        <v>779</v>
      </c>
      <c r="JO34" s="2272" t="s">
        <v>779</v>
      </c>
      <c r="JP34" s="2272" t="s">
        <v>779</v>
      </c>
      <c r="JQ34" s="2272" t="s">
        <v>779</v>
      </c>
      <c r="JR34" s="2272" t="s">
        <v>779</v>
      </c>
      <c r="JS34" s="2272" t="s">
        <v>779</v>
      </c>
      <c r="JT34" s="2272" t="s">
        <v>779</v>
      </c>
      <c r="JU34" s="2272" t="s">
        <v>779</v>
      </c>
      <c r="JV34" s="2272" t="s">
        <v>779</v>
      </c>
      <c r="JW34" s="2272" t="s">
        <v>779</v>
      </c>
      <c r="JX34" s="2272" t="s">
        <v>779</v>
      </c>
      <c r="JY34" s="2272" t="s">
        <v>779</v>
      </c>
      <c r="JZ34" s="2272" t="s">
        <v>779</v>
      </c>
      <c r="KA34" s="2272" t="s">
        <v>779</v>
      </c>
      <c r="KB34" s="2272" t="s">
        <v>779</v>
      </c>
      <c r="KC34" s="2272" t="s">
        <v>779</v>
      </c>
      <c r="KD34" s="2272" t="s">
        <v>779</v>
      </c>
      <c r="KE34" s="2272" t="s">
        <v>779</v>
      </c>
      <c r="KF34" s="2272" t="s">
        <v>779</v>
      </c>
      <c r="KG34" s="2272" t="s">
        <v>779</v>
      </c>
      <c r="KH34" s="2272" t="s">
        <v>779</v>
      </c>
      <c r="KI34" s="2272" t="s">
        <v>779</v>
      </c>
      <c r="KJ34" s="2272" t="s">
        <v>779</v>
      </c>
      <c r="KK34" s="2272" t="s">
        <v>779</v>
      </c>
      <c r="KL34" s="2272" t="s">
        <v>779</v>
      </c>
      <c r="KM34" s="2272" t="s">
        <v>779</v>
      </c>
      <c r="KN34" s="2272" t="s">
        <v>779</v>
      </c>
      <c r="KO34" s="2272" t="s">
        <v>779</v>
      </c>
      <c r="KP34" s="2272" t="s">
        <v>779</v>
      </c>
      <c r="KQ34" s="2272" t="s">
        <v>779</v>
      </c>
      <c r="KR34" s="2272" t="s">
        <v>779</v>
      </c>
      <c r="KS34" s="2272" t="s">
        <v>779</v>
      </c>
      <c r="KT34" s="2272" t="s">
        <v>779</v>
      </c>
      <c r="KU34" s="2272" t="s">
        <v>779</v>
      </c>
      <c r="KV34" s="2272" t="s">
        <v>779</v>
      </c>
      <c r="KW34" s="2272" t="s">
        <v>779</v>
      </c>
      <c r="KX34" s="2272" t="s">
        <v>779</v>
      </c>
      <c r="KY34" s="2272" t="s">
        <v>779</v>
      </c>
      <c r="KZ34" s="2272" t="s">
        <v>779</v>
      </c>
      <c r="LA34" s="2272" t="s">
        <v>779</v>
      </c>
      <c r="LB34" s="2272" t="s">
        <v>779</v>
      </c>
      <c r="LC34" s="2272" t="s">
        <v>779</v>
      </c>
      <c r="LD34" s="2272" t="s">
        <v>779</v>
      </c>
      <c r="LE34" s="2272" t="s">
        <v>779</v>
      </c>
      <c r="LF34" s="2272" t="s">
        <v>779</v>
      </c>
      <c r="LG34" s="2272" t="s">
        <v>779</v>
      </c>
      <c r="LH34" s="2272" t="s">
        <v>779</v>
      </c>
      <c r="LI34" s="2272" t="s">
        <v>779</v>
      </c>
      <c r="LJ34" s="2272" t="s">
        <v>779</v>
      </c>
      <c r="LK34" s="2272" t="s">
        <v>779</v>
      </c>
      <c r="LL34" s="2272" t="s">
        <v>779</v>
      </c>
      <c r="LM34" s="2272" t="s">
        <v>779</v>
      </c>
      <c r="LN34" s="2272" t="s">
        <v>779</v>
      </c>
      <c r="LO34" s="2272" t="s">
        <v>779</v>
      </c>
      <c r="LP34" s="2272" t="s">
        <v>779</v>
      </c>
      <c r="LQ34" s="2272" t="s">
        <v>779</v>
      </c>
      <c r="LR34" s="2272" t="s">
        <v>779</v>
      </c>
      <c r="LS34" s="2272" t="s">
        <v>779</v>
      </c>
      <c r="LT34" s="2272" t="s">
        <v>779</v>
      </c>
      <c r="LU34" s="2272" t="s">
        <v>779</v>
      </c>
      <c r="LV34" s="2272" t="s">
        <v>779</v>
      </c>
      <c r="LW34" s="2272" t="s">
        <v>779</v>
      </c>
      <c r="LX34" s="2272" t="s">
        <v>779</v>
      </c>
      <c r="LY34" s="2272" t="s">
        <v>779</v>
      </c>
      <c r="LZ34" s="2272" t="s">
        <v>779</v>
      </c>
      <c r="MA34" s="2272" t="s">
        <v>779</v>
      </c>
      <c r="MB34" s="2272" t="s">
        <v>779</v>
      </c>
      <c r="MC34" s="2272" t="s">
        <v>779</v>
      </c>
      <c r="MD34" s="2272" t="s">
        <v>779</v>
      </c>
      <c r="ME34" s="2272" t="s">
        <v>779</v>
      </c>
      <c r="MF34" s="2272" t="s">
        <v>779</v>
      </c>
      <c r="MG34" s="2272" t="s">
        <v>779</v>
      </c>
      <c r="MH34" s="2272" t="s">
        <v>779</v>
      </c>
      <c r="MI34" s="2272" t="s">
        <v>779</v>
      </c>
      <c r="MJ34" s="2272" t="s">
        <v>779</v>
      </c>
      <c r="MK34" s="2272" t="s">
        <v>779</v>
      </c>
      <c r="ML34" s="2272" t="s">
        <v>779</v>
      </c>
      <c r="MM34" s="2272" t="s">
        <v>779</v>
      </c>
      <c r="MN34" s="2272" t="s">
        <v>779</v>
      </c>
      <c r="MO34" s="2272" t="s">
        <v>779</v>
      </c>
      <c r="MP34" s="2272" t="s">
        <v>779</v>
      </c>
      <c r="MQ34" s="2272" t="s">
        <v>779</v>
      </c>
      <c r="MR34" s="2272" t="s">
        <v>779</v>
      </c>
      <c r="MS34" s="2272" t="s">
        <v>779</v>
      </c>
      <c r="MT34" s="2272" t="s">
        <v>779</v>
      </c>
      <c r="MU34" s="2272" t="s">
        <v>779</v>
      </c>
      <c r="MV34" s="2272" t="s">
        <v>779</v>
      </c>
      <c r="MW34" s="2272" t="s">
        <v>779</v>
      </c>
      <c r="MX34" s="2272" t="s">
        <v>779</v>
      </c>
      <c r="MY34" s="2272" t="s">
        <v>779</v>
      </c>
      <c r="MZ34" s="2272" t="s">
        <v>779</v>
      </c>
      <c r="NA34" s="2272" t="s">
        <v>779</v>
      </c>
      <c r="NB34" s="2272" t="s">
        <v>779</v>
      </c>
      <c r="NC34" s="2272" t="s">
        <v>779</v>
      </c>
      <c r="ND34" s="2272" t="s">
        <v>779</v>
      </c>
      <c r="NE34" s="2272" t="s">
        <v>779</v>
      </c>
      <c r="NF34" s="2272" t="s">
        <v>779</v>
      </c>
      <c r="NG34" s="2272" t="s">
        <v>779</v>
      </c>
      <c r="NH34" s="2272" t="s">
        <v>779</v>
      </c>
      <c r="NI34" s="2272" t="s">
        <v>779</v>
      </c>
      <c r="NJ34" s="2272" t="s">
        <v>779</v>
      </c>
      <c r="NK34" s="2272" t="s">
        <v>779</v>
      </c>
      <c r="NL34" s="2272" t="s">
        <v>779</v>
      </c>
      <c r="NM34" s="2272" t="s">
        <v>779</v>
      </c>
      <c r="NN34" s="2272" t="s">
        <v>779</v>
      </c>
      <c r="NO34" s="2272" t="s">
        <v>779</v>
      </c>
      <c r="NP34" s="2272" t="s">
        <v>779</v>
      </c>
      <c r="NQ34" s="2272" t="s">
        <v>779</v>
      </c>
      <c r="NR34" s="2272" t="s">
        <v>779</v>
      </c>
      <c r="NS34" s="298"/>
      <c r="OD34" s="514">
        <v>23</v>
      </c>
    </row>
    <row customHeight="1" ht="11.549999999999999">
      <c r="A35" s="514"/>
      <c r="C35" s="514"/>
      <c r="D35" s="356"/>
      <c r="E35" s="589" t="s">
        <v>1612</v>
      </c>
      <c r="F35" s="581"/>
      <c r="G35" s="703"/>
      <c r="H35" s="581"/>
      <c r="I35" s="703"/>
      <c r="J35" s="581"/>
      <c r="K35" s="4687"/>
      <c r="L35" s="4688"/>
      <c r="M35" s="4689"/>
      <c r="N35" s="4690"/>
      <c r="O35" s="4691"/>
      <c r="P35" s="4692"/>
      <c r="Q35" s="4693"/>
      <c r="R35" s="4694"/>
      <c r="S35" s="4695"/>
      <c r="T35" s="4696"/>
      <c r="U35" s="4697"/>
      <c r="V35" s="4698"/>
      <c r="W35" s="4699"/>
      <c r="X35" s="4700"/>
      <c r="Y35" s="4701"/>
      <c r="Z35" s="4702"/>
      <c r="AA35" s="4703"/>
      <c r="AB35" s="4704"/>
      <c r="AC35" s="4705"/>
      <c r="AD35" s="4706"/>
      <c r="AE35" s="4707"/>
      <c r="AF35" s="4708"/>
      <c r="AG35" s="4709"/>
      <c r="AH35" s="4710"/>
      <c r="AI35" s="4711"/>
      <c r="AJ35" s="4712"/>
      <c r="AK35" s="4713"/>
      <c r="AL35" s="4714"/>
      <c r="AM35" s="4715"/>
      <c r="AN35" s="4716"/>
      <c r="AO35" s="4717"/>
      <c r="AP35" s="4718"/>
      <c r="AQ35" s="4719"/>
      <c r="AR35" s="4720"/>
      <c r="AS35" s="4721"/>
      <c r="AT35" s="4722"/>
      <c r="AU35" s="4723"/>
      <c r="AV35" s="4724"/>
      <c r="AW35" s="4725"/>
      <c r="AX35" s="4726"/>
      <c r="AY35" s="4727"/>
      <c r="AZ35" s="4728"/>
      <c r="BA35" s="4729"/>
      <c r="BB35" s="4730"/>
      <c r="BC35" s="4731"/>
      <c r="BD35" s="4732"/>
      <c r="BE35" s="4733"/>
      <c r="BF35" s="4734"/>
      <c r="BG35" s="4735"/>
      <c r="BH35" s="4736"/>
      <c r="BI35" s="4737"/>
      <c r="BJ35" s="4738"/>
      <c r="BK35" s="4739"/>
      <c r="BL35" s="4740"/>
      <c r="BM35" s="4741"/>
      <c r="BN35" s="4742"/>
      <c r="BO35" s="4743"/>
      <c r="BP35" s="4744"/>
      <c r="BQ35" s="4745"/>
      <c r="BR35" s="4746"/>
      <c r="BS35" s="4747"/>
      <c r="BT35" s="4748"/>
      <c r="BU35" s="4749"/>
      <c r="BV35" s="4750"/>
      <c r="BW35" s="4751"/>
      <c r="BX35" s="4752"/>
      <c r="BY35" s="4753"/>
      <c r="BZ35" s="4754"/>
      <c r="CA35" s="4755"/>
      <c r="CB35" s="4756"/>
      <c r="CC35" s="4757"/>
      <c r="CD35" s="4758"/>
      <c r="CE35" s="4759"/>
      <c r="CF35" s="4760"/>
      <c r="CG35" s="4761"/>
      <c r="CH35" s="4762"/>
      <c r="CI35" s="4763"/>
      <c r="CJ35" s="4764"/>
      <c r="CK35" s="4765"/>
      <c r="CL35" s="4766"/>
      <c r="CM35" s="4767"/>
      <c r="CN35" s="4768"/>
      <c r="CO35" s="4769"/>
      <c r="CP35" s="4770"/>
      <c r="CQ35" s="4771"/>
      <c r="CR35" s="4772"/>
      <c r="CS35" s="4773"/>
      <c r="CT35" s="4774"/>
      <c r="CU35" s="4775"/>
      <c r="CV35" s="4776"/>
      <c r="CW35" s="4777"/>
      <c r="CX35" s="4778"/>
      <c r="CY35" s="4779"/>
      <c r="CZ35" s="4780"/>
      <c r="DA35" s="4781"/>
      <c r="DB35" s="4782"/>
      <c r="DC35" s="4783"/>
      <c r="DD35" s="4784"/>
      <c r="DE35" s="4785"/>
      <c r="DF35" s="4786"/>
      <c r="DG35" s="4787"/>
      <c r="DH35" s="4788"/>
      <c r="DI35" s="4789"/>
      <c r="DJ35" s="4790"/>
      <c r="DK35" s="4791"/>
      <c r="DL35" s="4792"/>
      <c r="DM35" s="4793"/>
      <c r="DN35" s="4794"/>
      <c r="DO35" s="4795"/>
      <c r="DP35" s="4796"/>
      <c r="DQ35" s="4797"/>
      <c r="DR35" s="4798"/>
      <c r="DS35" s="4799"/>
      <c r="DT35" s="4800"/>
      <c r="DU35" s="4801"/>
      <c r="DV35" s="4802"/>
      <c r="DW35" s="4803"/>
      <c r="DX35" s="4804"/>
      <c r="DY35" s="4805"/>
      <c r="DZ35" s="4806"/>
      <c r="EA35" s="4807"/>
      <c r="EB35" s="4808"/>
      <c r="EC35" s="4809"/>
      <c r="ED35" s="4810"/>
      <c r="EE35" s="4811"/>
      <c r="EF35" s="4812"/>
      <c r="EG35" s="4813"/>
      <c r="EH35" s="4814"/>
      <c r="EI35" s="4815"/>
      <c r="EJ35" s="4816"/>
      <c r="EK35" s="4817"/>
      <c r="EL35" s="4818"/>
      <c r="EM35" s="4819"/>
      <c r="EN35" s="4820"/>
      <c r="EO35" s="4821"/>
      <c r="EP35" s="4822"/>
      <c r="EQ35" s="4823"/>
      <c r="ER35" s="4824"/>
      <c r="ES35" s="4825"/>
      <c r="ET35" s="4826"/>
      <c r="EU35" s="4827"/>
      <c r="EV35" s="4828"/>
      <c r="EW35" s="4829"/>
      <c r="EX35" s="4830"/>
      <c r="EY35" s="4831"/>
      <c r="EZ35" s="4832"/>
      <c r="FA35" s="4833"/>
      <c r="FB35" s="4834"/>
      <c r="FC35" s="4835"/>
      <c r="FD35" s="4836"/>
      <c r="FE35" s="4837"/>
      <c r="FF35" s="4838"/>
      <c r="FG35" s="4839"/>
      <c r="FH35" s="4840"/>
      <c r="FI35" s="4841"/>
      <c r="FJ35" s="4842"/>
      <c r="FK35" s="4843"/>
      <c r="FL35" s="4844"/>
      <c r="FM35" s="4845"/>
      <c r="FN35" s="4846"/>
      <c r="FO35" s="4847"/>
      <c r="FP35" s="4848"/>
      <c r="FQ35" s="4849"/>
      <c r="FR35" s="4850"/>
      <c r="FS35" s="4851"/>
      <c r="FT35" s="4852"/>
      <c r="FU35" s="4853"/>
      <c r="FV35" s="4854"/>
      <c r="FW35" s="4855"/>
      <c r="FX35" s="4856"/>
      <c r="FY35" s="4857"/>
      <c r="FZ35" s="4858"/>
      <c r="GA35" s="4859"/>
      <c r="GB35" s="4860"/>
      <c r="GC35" s="4861"/>
      <c r="GD35" s="4862"/>
      <c r="GE35" s="4863"/>
      <c r="GF35" s="4864"/>
      <c r="GG35" s="4865"/>
      <c r="GH35" s="4866"/>
      <c r="GI35" s="4867"/>
      <c r="GJ35" s="4868"/>
      <c r="GK35" s="4869"/>
      <c r="GL35" s="4870"/>
      <c r="GM35" s="4871"/>
      <c r="GN35" s="4872"/>
      <c r="GO35" s="4873"/>
      <c r="GP35" s="4874"/>
      <c r="GQ35" s="4875"/>
      <c r="GR35" s="4876"/>
      <c r="GS35" s="4877"/>
      <c r="GT35" s="4878"/>
      <c r="GU35" s="4879"/>
      <c r="GV35" s="4880"/>
      <c r="GW35" s="4881"/>
      <c r="GX35" s="4882"/>
      <c r="GY35" s="4883"/>
      <c r="GZ35" s="4884"/>
      <c r="HA35" s="4885"/>
      <c r="HB35" s="4886"/>
      <c r="HC35" s="4887"/>
      <c r="HD35" s="4888"/>
      <c r="HE35" s="4889"/>
      <c r="HF35" s="4890"/>
      <c r="HG35" s="4891"/>
      <c r="HH35" s="4892"/>
      <c r="HI35" s="4893"/>
      <c r="HJ35" s="4894"/>
      <c r="HK35" s="4895"/>
      <c r="HL35" s="4896"/>
      <c r="HM35" s="4897"/>
      <c r="HN35" s="4898"/>
      <c r="HO35" s="4899"/>
      <c r="HP35" s="4900"/>
      <c r="HQ35" s="4901"/>
      <c r="HR35" s="4902"/>
      <c r="HS35" s="4903"/>
      <c r="HT35" s="4904"/>
      <c r="HU35" s="4905"/>
      <c r="HV35" s="4906"/>
      <c r="HW35" s="4907"/>
      <c r="HX35" s="4908"/>
      <c r="HY35" s="4909"/>
      <c r="HZ35" s="4910"/>
      <c r="IA35" s="4911"/>
      <c r="IB35" s="4912"/>
      <c r="IC35" s="4913"/>
      <c r="ID35" s="4914"/>
      <c r="IE35" s="4915"/>
      <c r="IF35" s="4916"/>
      <c r="IG35" s="4917"/>
      <c r="IH35" s="4918"/>
      <c r="II35" s="4919"/>
      <c r="IJ35" s="4920"/>
      <c r="IK35" s="4921"/>
      <c r="IL35" s="4922"/>
      <c r="IM35" s="4923"/>
      <c r="IN35" s="4924"/>
      <c r="IO35" s="4925"/>
      <c r="IP35" s="4926"/>
      <c r="IQ35" s="4927"/>
      <c r="IR35" s="4928"/>
      <c r="IS35" s="4929"/>
      <c r="IT35" s="4930"/>
      <c r="IU35" s="4931"/>
      <c r="IV35" s="4932"/>
      <c r="IW35" s="4933"/>
      <c r="IX35" s="4934"/>
      <c r="IY35" s="4935"/>
      <c r="IZ35" s="4936"/>
      <c r="JA35" s="4937"/>
      <c r="JB35" s="4938"/>
      <c r="JC35" s="4939"/>
      <c r="JD35" s="4940"/>
      <c r="JE35" s="4941"/>
      <c r="JF35" s="4942"/>
      <c r="JG35" s="4943"/>
      <c r="JH35" s="4944"/>
      <c r="JI35" s="4945"/>
      <c r="JJ35" s="4946"/>
      <c r="JK35" s="4947"/>
      <c r="JL35" s="4948"/>
      <c r="JM35" s="4949"/>
      <c r="JN35" s="4950"/>
      <c r="JO35" s="4951"/>
      <c r="JP35" s="4952"/>
      <c r="JQ35" s="4953"/>
      <c r="JR35" s="4954"/>
      <c r="JS35" s="4955"/>
      <c r="JT35" s="4956"/>
      <c r="JU35" s="4957"/>
      <c r="JV35" s="4958"/>
      <c r="JW35" s="4959"/>
      <c r="JX35" s="4960"/>
      <c r="JY35" s="4961"/>
      <c r="JZ35" s="4962"/>
      <c r="KA35" s="4963"/>
      <c r="KB35" s="4964"/>
      <c r="KC35" s="4965"/>
      <c r="KD35" s="4966"/>
      <c r="KE35" s="4967"/>
      <c r="KF35" s="4968"/>
      <c r="KG35" s="4969"/>
      <c r="KH35" s="4970"/>
      <c r="KI35" s="4971"/>
      <c r="KJ35" s="4972"/>
      <c r="KK35" s="4973"/>
      <c r="KL35" s="4974"/>
      <c r="KM35" s="4975"/>
      <c r="KN35" s="4976"/>
      <c r="KO35" s="4977"/>
      <c r="KP35" s="4978"/>
      <c r="KQ35" s="4979"/>
      <c r="KR35" s="4980"/>
      <c r="KS35" s="4981"/>
      <c r="KT35" s="4982"/>
      <c r="KU35" s="4983"/>
      <c r="KV35" s="4984"/>
      <c r="KW35" s="4985"/>
      <c r="KX35" s="4986"/>
      <c r="KY35" s="4987"/>
      <c r="KZ35" s="4988"/>
      <c r="LA35" s="4989"/>
      <c r="LB35" s="4990"/>
      <c r="LC35" s="4991"/>
      <c r="LD35" s="4992"/>
      <c r="LE35" s="4993"/>
      <c r="LF35" s="4994"/>
      <c r="LG35" s="4995"/>
      <c r="LH35" s="4996"/>
      <c r="LI35" s="4997"/>
      <c r="LJ35" s="4998"/>
      <c r="LK35" s="4999"/>
      <c r="LL35" s="5000"/>
      <c r="LM35" s="5001"/>
      <c r="LN35" s="5002"/>
      <c r="LO35" s="5003"/>
      <c r="LP35" s="5004"/>
      <c r="LQ35" s="5005"/>
      <c r="LR35" s="5006"/>
      <c r="LS35" s="5007"/>
      <c r="LT35" s="5008"/>
      <c r="LU35" s="5009"/>
      <c r="LV35" s="5010"/>
      <c r="LW35" s="5011"/>
      <c r="LX35" s="5012"/>
      <c r="LY35" s="5013"/>
      <c r="LZ35" s="5014"/>
      <c r="MA35" s="5015"/>
      <c r="MB35" s="5016"/>
      <c r="MC35" s="5017"/>
      <c r="MD35" s="5018"/>
      <c r="ME35" s="5019"/>
      <c r="MF35" s="5020"/>
      <c r="MG35" s="5021"/>
      <c r="MH35" s="5022"/>
      <c r="MI35" s="5023"/>
      <c r="MJ35" s="5024"/>
      <c r="MK35" s="5025"/>
      <c r="ML35" s="5026"/>
      <c r="MM35" s="5027"/>
      <c r="MN35" s="5028"/>
      <c r="MO35" s="5029"/>
      <c r="MP35" s="5030"/>
      <c r="MQ35" s="5031"/>
      <c r="MR35" s="5032"/>
      <c r="MS35" s="5033"/>
      <c r="MT35" s="5034"/>
      <c r="MU35" s="5035"/>
      <c r="MV35" s="5036"/>
      <c r="MW35" s="5037"/>
      <c r="MX35" s="5038"/>
      <c r="MY35" s="5039"/>
      <c r="MZ35" s="5040"/>
      <c r="NA35" s="5041"/>
      <c r="NB35" s="5042"/>
      <c r="NC35" s="5043"/>
      <c r="ND35" s="5044"/>
      <c r="NE35" s="5045"/>
      <c r="NF35" s="5046"/>
      <c r="NG35" s="5047"/>
      <c r="NH35" s="5048"/>
      <c r="NI35" s="5049"/>
      <c r="NJ35" s="5050"/>
      <c r="NK35" s="5051"/>
      <c r="NL35" s="5052"/>
      <c r="NM35" s="5053"/>
      <c r="NN35" s="5054"/>
      <c r="NO35" s="5055"/>
      <c r="NP35" s="5056"/>
      <c r="NQ35" s="5057"/>
      <c r="NR35" s="5058"/>
      <c r="NS35" s="582"/>
      <c r="OC35" s="514"/>
      <c r="OD35" s="514">
        <v>11</v>
      </c>
    </row>
    <row customHeight="1" ht="71.25">
      <c r="A36" s="514"/>
      <c r="B36" s="514" t="s">
        <v>1613</v>
      </c>
      <c r="C36" s="535"/>
      <c r="D36" s="701">
        <v>3</v>
      </c>
      <c r="E36" s="702" t="s">
        <v>1614</v>
      </c>
      <c r="F36" s="704" t="s">
        <v>779</v>
      </c>
      <c r="G36" s="823" t="s">
        <v>1615</v>
      </c>
      <c r="H36" s="822" t="s">
        <v>779</v>
      </c>
      <c r="I36" s="533" t="s">
        <v>1615</v>
      </c>
      <c r="J36" s="700" t="s">
        <v>779</v>
      </c>
      <c r="K36" s="2116" t="s">
        <v>1615</v>
      </c>
      <c r="L36" s="2272" t="s">
        <v>779</v>
      </c>
      <c r="M36" s="2116" t="s">
        <v>1615</v>
      </c>
      <c r="N36" s="2272" t="s">
        <v>779</v>
      </c>
      <c r="O36" s="2116" t="s">
        <v>1615</v>
      </c>
      <c r="P36" s="2272" t="s">
        <v>779</v>
      </c>
      <c r="Q36" s="2116" t="s">
        <v>1615</v>
      </c>
      <c r="R36" s="2272" t="s">
        <v>779</v>
      </c>
      <c r="S36" s="2116" t="s">
        <v>1615</v>
      </c>
      <c r="T36" s="2272" t="s">
        <v>779</v>
      </c>
      <c r="U36" s="2116" t="s">
        <v>1615</v>
      </c>
      <c r="V36" s="2272" t="s">
        <v>779</v>
      </c>
      <c r="W36" s="2116" t="s">
        <v>1615</v>
      </c>
      <c r="X36" s="2272" t="s">
        <v>779</v>
      </c>
      <c r="Y36" s="2116" t="s">
        <v>1615</v>
      </c>
      <c r="Z36" s="2272" t="s">
        <v>779</v>
      </c>
      <c r="AA36" s="2116" t="s">
        <v>1615</v>
      </c>
      <c r="AB36" s="2272" t="s">
        <v>779</v>
      </c>
      <c r="AC36" s="2116" t="s">
        <v>1615</v>
      </c>
      <c r="AD36" s="2272" t="s">
        <v>779</v>
      </c>
      <c r="AE36" s="2116" t="s">
        <v>1615</v>
      </c>
      <c r="AF36" s="2272" t="s">
        <v>779</v>
      </c>
      <c r="AG36" s="2116" t="s">
        <v>1615</v>
      </c>
      <c r="AH36" s="2272" t="s">
        <v>779</v>
      </c>
      <c r="AI36" s="2116" t="s">
        <v>1615</v>
      </c>
      <c r="AJ36" s="2272" t="s">
        <v>779</v>
      </c>
      <c r="AK36" s="2116" t="s">
        <v>1615</v>
      </c>
      <c r="AL36" s="2272" t="s">
        <v>779</v>
      </c>
      <c r="AM36" s="2116" t="s">
        <v>1615</v>
      </c>
      <c r="AN36" s="2272" t="s">
        <v>779</v>
      </c>
      <c r="AO36" s="2116" t="s">
        <v>1615</v>
      </c>
      <c r="AP36" s="2272" t="s">
        <v>779</v>
      </c>
      <c r="AQ36" s="2116" t="s">
        <v>1615</v>
      </c>
      <c r="AR36" s="2272" t="s">
        <v>779</v>
      </c>
      <c r="AS36" s="2116" t="s">
        <v>1615</v>
      </c>
      <c r="AT36" s="2272" t="s">
        <v>779</v>
      </c>
      <c r="AU36" s="2116" t="s">
        <v>1615</v>
      </c>
      <c r="AV36" s="2272" t="s">
        <v>779</v>
      </c>
      <c r="AW36" s="2116" t="s">
        <v>1615</v>
      </c>
      <c r="AX36" s="2272" t="s">
        <v>779</v>
      </c>
      <c r="AY36" s="2116" t="s">
        <v>1615</v>
      </c>
      <c r="AZ36" s="2272" t="s">
        <v>779</v>
      </c>
      <c r="BA36" s="2116" t="s">
        <v>1615</v>
      </c>
      <c r="BB36" s="2272" t="s">
        <v>779</v>
      </c>
      <c r="BC36" s="2116" t="s">
        <v>1615</v>
      </c>
      <c r="BD36" s="2272" t="s">
        <v>779</v>
      </c>
      <c r="BE36" s="2116" t="s">
        <v>1615</v>
      </c>
      <c r="BF36" s="2272" t="s">
        <v>779</v>
      </c>
      <c r="BG36" s="2116" t="s">
        <v>1615</v>
      </c>
      <c r="BH36" s="2272" t="s">
        <v>779</v>
      </c>
      <c r="BI36" s="2116" t="s">
        <v>1615</v>
      </c>
      <c r="BJ36" s="2272" t="s">
        <v>779</v>
      </c>
      <c r="BK36" s="2116" t="s">
        <v>1615</v>
      </c>
      <c r="BL36" s="2272" t="s">
        <v>779</v>
      </c>
      <c r="BM36" s="2116" t="s">
        <v>1615</v>
      </c>
      <c r="BN36" s="2272" t="s">
        <v>779</v>
      </c>
      <c r="BO36" s="2116" t="s">
        <v>1615</v>
      </c>
      <c r="BP36" s="2272" t="s">
        <v>779</v>
      </c>
      <c r="BQ36" s="2116" t="s">
        <v>1615</v>
      </c>
      <c r="BR36" s="2272" t="s">
        <v>779</v>
      </c>
      <c r="BS36" s="2116" t="s">
        <v>1615</v>
      </c>
      <c r="BT36" s="2272" t="s">
        <v>779</v>
      </c>
      <c r="BU36" s="2116" t="s">
        <v>1615</v>
      </c>
      <c r="BV36" s="2272" t="s">
        <v>779</v>
      </c>
      <c r="BW36" s="2116" t="s">
        <v>1615</v>
      </c>
      <c r="BX36" s="2272" t="s">
        <v>779</v>
      </c>
      <c r="BY36" s="2116" t="s">
        <v>1615</v>
      </c>
      <c r="BZ36" s="2272" t="s">
        <v>779</v>
      </c>
      <c r="CA36" s="2116" t="s">
        <v>1615</v>
      </c>
      <c r="CB36" s="2272" t="s">
        <v>779</v>
      </c>
      <c r="CC36" s="2116" t="s">
        <v>1615</v>
      </c>
      <c r="CD36" s="2272" t="s">
        <v>779</v>
      </c>
      <c r="CE36" s="2116" t="s">
        <v>1615</v>
      </c>
      <c r="CF36" s="2272" t="s">
        <v>779</v>
      </c>
      <c r="CG36" s="2116" t="s">
        <v>1615</v>
      </c>
      <c r="CH36" s="2272" t="s">
        <v>779</v>
      </c>
      <c r="CI36" s="2116" t="s">
        <v>1615</v>
      </c>
      <c r="CJ36" s="2272" t="s">
        <v>779</v>
      </c>
      <c r="CK36" s="2116" t="s">
        <v>1615</v>
      </c>
      <c r="CL36" s="2272" t="s">
        <v>779</v>
      </c>
      <c r="CM36" s="2116" t="s">
        <v>1615</v>
      </c>
      <c r="CN36" s="2272" t="s">
        <v>779</v>
      </c>
      <c r="CO36" s="2116" t="s">
        <v>1615</v>
      </c>
      <c r="CP36" s="2272" t="s">
        <v>779</v>
      </c>
      <c r="CQ36" s="2116" t="s">
        <v>1615</v>
      </c>
      <c r="CR36" s="2272" t="s">
        <v>779</v>
      </c>
      <c r="CS36" s="2116" t="s">
        <v>1615</v>
      </c>
      <c r="CT36" s="2272" t="s">
        <v>779</v>
      </c>
      <c r="CU36" s="2116" t="s">
        <v>1615</v>
      </c>
      <c r="CV36" s="2272" t="s">
        <v>779</v>
      </c>
      <c r="CW36" s="2116" t="s">
        <v>1615</v>
      </c>
      <c r="CX36" s="2272" t="s">
        <v>779</v>
      </c>
      <c r="CY36" s="2116" t="s">
        <v>1615</v>
      </c>
      <c r="CZ36" s="2272" t="s">
        <v>779</v>
      </c>
      <c r="DA36" s="2116" t="s">
        <v>1615</v>
      </c>
      <c r="DB36" s="2272" t="s">
        <v>779</v>
      </c>
      <c r="DC36" s="2116" t="s">
        <v>1615</v>
      </c>
      <c r="DD36" s="2272" t="s">
        <v>779</v>
      </c>
      <c r="DE36" s="2116" t="s">
        <v>1615</v>
      </c>
      <c r="DF36" s="2272" t="s">
        <v>779</v>
      </c>
      <c r="DG36" s="2116" t="s">
        <v>1615</v>
      </c>
      <c r="DH36" s="2272" t="s">
        <v>779</v>
      </c>
      <c r="DI36" s="2116" t="s">
        <v>1615</v>
      </c>
      <c r="DJ36" s="2272" t="s">
        <v>779</v>
      </c>
      <c r="DK36" s="2116" t="s">
        <v>1615</v>
      </c>
      <c r="DL36" s="2272" t="s">
        <v>779</v>
      </c>
      <c r="DM36" s="2116" t="s">
        <v>1615</v>
      </c>
      <c r="DN36" s="2272" t="s">
        <v>779</v>
      </c>
      <c r="DO36" s="2116" t="s">
        <v>1615</v>
      </c>
      <c r="DP36" s="2272" t="s">
        <v>779</v>
      </c>
      <c r="DQ36" s="2116" t="s">
        <v>1615</v>
      </c>
      <c r="DR36" s="2272" t="s">
        <v>779</v>
      </c>
      <c r="DS36" s="2116" t="s">
        <v>1615</v>
      </c>
      <c r="DT36" s="2272" t="s">
        <v>779</v>
      </c>
      <c r="DU36" s="2116" t="s">
        <v>1615</v>
      </c>
      <c r="DV36" s="2272" t="s">
        <v>779</v>
      </c>
      <c r="DW36" s="2116" t="s">
        <v>1615</v>
      </c>
      <c r="DX36" s="2272" t="s">
        <v>779</v>
      </c>
      <c r="DY36" s="2116" t="s">
        <v>1615</v>
      </c>
      <c r="DZ36" s="2272" t="s">
        <v>779</v>
      </c>
      <c r="EA36" s="2116" t="s">
        <v>1615</v>
      </c>
      <c r="EB36" s="2272" t="s">
        <v>779</v>
      </c>
      <c r="EC36" s="2116" t="s">
        <v>1615</v>
      </c>
      <c r="ED36" s="2272" t="s">
        <v>779</v>
      </c>
      <c r="EE36" s="2116" t="s">
        <v>1615</v>
      </c>
      <c r="EF36" s="2272" t="s">
        <v>779</v>
      </c>
      <c r="EG36" s="2116" t="s">
        <v>1615</v>
      </c>
      <c r="EH36" s="2272" t="s">
        <v>779</v>
      </c>
      <c r="EI36" s="2116" t="s">
        <v>1615</v>
      </c>
      <c r="EJ36" s="2272" t="s">
        <v>779</v>
      </c>
      <c r="EK36" s="2116" t="s">
        <v>1615</v>
      </c>
      <c r="EL36" s="2272" t="s">
        <v>779</v>
      </c>
      <c r="EM36" s="2116" t="s">
        <v>1615</v>
      </c>
      <c r="EN36" s="2272" t="s">
        <v>779</v>
      </c>
      <c r="EO36" s="2116" t="s">
        <v>1615</v>
      </c>
      <c r="EP36" s="2272" t="s">
        <v>779</v>
      </c>
      <c r="EQ36" s="2116" t="s">
        <v>1615</v>
      </c>
      <c r="ER36" s="2272" t="s">
        <v>779</v>
      </c>
      <c r="ES36" s="2116" t="s">
        <v>1615</v>
      </c>
      <c r="ET36" s="2272" t="s">
        <v>779</v>
      </c>
      <c r="EU36" s="2116" t="s">
        <v>1615</v>
      </c>
      <c r="EV36" s="2272" t="s">
        <v>779</v>
      </c>
      <c r="EW36" s="2116" t="s">
        <v>1615</v>
      </c>
      <c r="EX36" s="2272" t="s">
        <v>779</v>
      </c>
      <c r="EY36" s="2116" t="s">
        <v>1615</v>
      </c>
      <c r="EZ36" s="2272" t="s">
        <v>779</v>
      </c>
      <c r="FA36" s="2116" t="s">
        <v>1615</v>
      </c>
      <c r="FB36" s="2272" t="s">
        <v>779</v>
      </c>
      <c r="FC36" s="2116" t="s">
        <v>1615</v>
      </c>
      <c r="FD36" s="2272" t="s">
        <v>779</v>
      </c>
      <c r="FE36" s="2116" t="s">
        <v>1615</v>
      </c>
      <c r="FF36" s="2272" t="s">
        <v>779</v>
      </c>
      <c r="FG36" s="2116" t="s">
        <v>1615</v>
      </c>
      <c r="FH36" s="2272" t="s">
        <v>779</v>
      </c>
      <c r="FI36" s="2116" t="s">
        <v>1615</v>
      </c>
      <c r="FJ36" s="2272" t="s">
        <v>779</v>
      </c>
      <c r="FK36" s="2116" t="s">
        <v>1615</v>
      </c>
      <c r="FL36" s="2272" t="s">
        <v>779</v>
      </c>
      <c r="FM36" s="2116" t="s">
        <v>1615</v>
      </c>
      <c r="FN36" s="2272" t="s">
        <v>779</v>
      </c>
      <c r="FO36" s="2116" t="s">
        <v>1615</v>
      </c>
      <c r="FP36" s="2272" t="s">
        <v>779</v>
      </c>
      <c r="FQ36" s="2116" t="s">
        <v>1615</v>
      </c>
      <c r="FR36" s="2272" t="s">
        <v>779</v>
      </c>
      <c r="FS36" s="2116" t="s">
        <v>1615</v>
      </c>
      <c r="FT36" s="2272" t="s">
        <v>779</v>
      </c>
      <c r="FU36" s="2116" t="s">
        <v>1615</v>
      </c>
      <c r="FV36" s="2272" t="s">
        <v>779</v>
      </c>
      <c r="FW36" s="2116" t="s">
        <v>1615</v>
      </c>
      <c r="FX36" s="2272" t="s">
        <v>779</v>
      </c>
      <c r="FY36" s="2116" t="s">
        <v>1615</v>
      </c>
      <c r="FZ36" s="2272" t="s">
        <v>779</v>
      </c>
      <c r="GA36" s="2116" t="s">
        <v>1615</v>
      </c>
      <c r="GB36" s="2272" t="s">
        <v>779</v>
      </c>
      <c r="GC36" s="2116" t="s">
        <v>1615</v>
      </c>
      <c r="GD36" s="2272" t="s">
        <v>779</v>
      </c>
      <c r="GE36" s="2116" t="s">
        <v>1615</v>
      </c>
      <c r="GF36" s="2272" t="s">
        <v>779</v>
      </c>
      <c r="GG36" s="2116" t="s">
        <v>1615</v>
      </c>
      <c r="GH36" s="2272" t="s">
        <v>779</v>
      </c>
      <c r="GI36" s="2116" t="s">
        <v>1615</v>
      </c>
      <c r="GJ36" s="2272" t="s">
        <v>779</v>
      </c>
      <c r="GK36" s="2116" t="s">
        <v>1615</v>
      </c>
      <c r="GL36" s="2272" t="s">
        <v>779</v>
      </c>
      <c r="GM36" s="2116" t="s">
        <v>1615</v>
      </c>
      <c r="GN36" s="2272" t="s">
        <v>779</v>
      </c>
      <c r="GO36" s="2116" t="s">
        <v>1615</v>
      </c>
      <c r="GP36" s="2272" t="s">
        <v>779</v>
      </c>
      <c r="GQ36" s="2116" t="s">
        <v>1615</v>
      </c>
      <c r="GR36" s="2272" t="s">
        <v>779</v>
      </c>
      <c r="GS36" s="2116" t="s">
        <v>1615</v>
      </c>
      <c r="GT36" s="2272" t="s">
        <v>779</v>
      </c>
      <c r="GU36" s="2116" t="s">
        <v>1615</v>
      </c>
      <c r="GV36" s="2272" t="s">
        <v>779</v>
      </c>
      <c r="GW36" s="2116" t="s">
        <v>1615</v>
      </c>
      <c r="GX36" s="2272" t="s">
        <v>779</v>
      </c>
      <c r="GY36" s="2116" t="s">
        <v>1615</v>
      </c>
      <c r="GZ36" s="2272" t="s">
        <v>779</v>
      </c>
      <c r="HA36" s="2116" t="s">
        <v>1615</v>
      </c>
      <c r="HB36" s="2272" t="s">
        <v>779</v>
      </c>
      <c r="HC36" s="2116" t="s">
        <v>1615</v>
      </c>
      <c r="HD36" s="2272" t="s">
        <v>779</v>
      </c>
      <c r="HE36" s="2116" t="s">
        <v>1615</v>
      </c>
      <c r="HF36" s="2272" t="s">
        <v>779</v>
      </c>
      <c r="HG36" s="2116" t="s">
        <v>1615</v>
      </c>
      <c r="HH36" s="2272" t="s">
        <v>779</v>
      </c>
      <c r="HI36" s="2116" t="s">
        <v>1615</v>
      </c>
      <c r="HJ36" s="2272" t="s">
        <v>779</v>
      </c>
      <c r="HK36" s="2116" t="s">
        <v>1615</v>
      </c>
      <c r="HL36" s="2272" t="s">
        <v>779</v>
      </c>
      <c r="HM36" s="2116" t="s">
        <v>1615</v>
      </c>
      <c r="HN36" s="2272" t="s">
        <v>779</v>
      </c>
      <c r="HO36" s="2116" t="s">
        <v>1615</v>
      </c>
      <c r="HP36" s="2272" t="s">
        <v>779</v>
      </c>
      <c r="HQ36" s="2116" t="s">
        <v>1615</v>
      </c>
      <c r="HR36" s="2272" t="s">
        <v>779</v>
      </c>
      <c r="HS36" s="2116" t="s">
        <v>1615</v>
      </c>
      <c r="HT36" s="2272" t="s">
        <v>779</v>
      </c>
      <c r="HU36" s="2116" t="s">
        <v>1615</v>
      </c>
      <c r="HV36" s="2272" t="s">
        <v>779</v>
      </c>
      <c r="HW36" s="2116" t="s">
        <v>1615</v>
      </c>
      <c r="HX36" s="2272" t="s">
        <v>779</v>
      </c>
      <c r="HY36" s="2116" t="s">
        <v>1615</v>
      </c>
      <c r="HZ36" s="2272" t="s">
        <v>779</v>
      </c>
      <c r="IA36" s="2116" t="s">
        <v>1615</v>
      </c>
      <c r="IB36" s="2272" t="s">
        <v>779</v>
      </c>
      <c r="IC36" s="2116" t="s">
        <v>1615</v>
      </c>
      <c r="ID36" s="2272" t="s">
        <v>779</v>
      </c>
      <c r="IE36" s="2116" t="s">
        <v>1615</v>
      </c>
      <c r="IF36" s="2272" t="s">
        <v>779</v>
      </c>
      <c r="IG36" s="2116" t="s">
        <v>1615</v>
      </c>
      <c r="IH36" s="2272" t="s">
        <v>779</v>
      </c>
      <c r="II36" s="2116" t="s">
        <v>1615</v>
      </c>
      <c r="IJ36" s="2272" t="s">
        <v>779</v>
      </c>
      <c r="IK36" s="2116" t="s">
        <v>1615</v>
      </c>
      <c r="IL36" s="2272" t="s">
        <v>779</v>
      </c>
      <c r="IM36" s="2116" t="s">
        <v>1615</v>
      </c>
      <c r="IN36" s="2272" t="s">
        <v>779</v>
      </c>
      <c r="IO36" s="2116" t="s">
        <v>1615</v>
      </c>
      <c r="IP36" s="2272" t="s">
        <v>779</v>
      </c>
      <c r="IQ36" s="2116" t="s">
        <v>1615</v>
      </c>
      <c r="IR36" s="2272" t="s">
        <v>779</v>
      </c>
      <c r="IS36" s="2116" t="s">
        <v>1615</v>
      </c>
      <c r="IT36" s="2272" t="s">
        <v>779</v>
      </c>
      <c r="IU36" s="2116" t="s">
        <v>1615</v>
      </c>
      <c r="IV36" s="2272" t="s">
        <v>779</v>
      </c>
      <c r="IW36" s="2116" t="s">
        <v>1615</v>
      </c>
      <c r="IX36" s="2272" t="s">
        <v>779</v>
      </c>
      <c r="IY36" s="2116" t="s">
        <v>1615</v>
      </c>
      <c r="IZ36" s="2272" t="s">
        <v>779</v>
      </c>
      <c r="JA36" s="2116" t="s">
        <v>1615</v>
      </c>
      <c r="JB36" s="2272" t="s">
        <v>779</v>
      </c>
      <c r="JC36" s="2116" t="s">
        <v>1615</v>
      </c>
      <c r="JD36" s="2272" t="s">
        <v>779</v>
      </c>
      <c r="JE36" s="2116" t="s">
        <v>1615</v>
      </c>
      <c r="JF36" s="2272" t="s">
        <v>779</v>
      </c>
      <c r="JG36" s="2116" t="s">
        <v>1615</v>
      </c>
      <c r="JH36" s="2272" t="s">
        <v>779</v>
      </c>
      <c r="JI36" s="2116" t="s">
        <v>1615</v>
      </c>
      <c r="JJ36" s="2272" t="s">
        <v>779</v>
      </c>
      <c r="JK36" s="2116" t="s">
        <v>1615</v>
      </c>
      <c r="JL36" s="2272" t="s">
        <v>779</v>
      </c>
      <c r="JM36" s="2116" t="s">
        <v>1615</v>
      </c>
      <c r="JN36" s="2272" t="s">
        <v>779</v>
      </c>
      <c r="JO36" s="2116" t="s">
        <v>1615</v>
      </c>
      <c r="JP36" s="2272" t="s">
        <v>779</v>
      </c>
      <c r="JQ36" s="2116" t="s">
        <v>1615</v>
      </c>
      <c r="JR36" s="2272" t="s">
        <v>779</v>
      </c>
      <c r="JS36" s="2116" t="s">
        <v>1615</v>
      </c>
      <c r="JT36" s="2272" t="s">
        <v>779</v>
      </c>
      <c r="JU36" s="2116" t="s">
        <v>1615</v>
      </c>
      <c r="JV36" s="2272" t="s">
        <v>779</v>
      </c>
      <c r="JW36" s="2116" t="s">
        <v>1615</v>
      </c>
      <c r="JX36" s="2272" t="s">
        <v>779</v>
      </c>
      <c r="JY36" s="2116" t="s">
        <v>1615</v>
      </c>
      <c r="JZ36" s="2272" t="s">
        <v>779</v>
      </c>
      <c r="KA36" s="2116" t="s">
        <v>1615</v>
      </c>
      <c r="KB36" s="2272" t="s">
        <v>779</v>
      </c>
      <c r="KC36" s="2116" t="s">
        <v>1615</v>
      </c>
      <c r="KD36" s="2272" t="s">
        <v>779</v>
      </c>
      <c r="KE36" s="2116" t="s">
        <v>1615</v>
      </c>
      <c r="KF36" s="2272" t="s">
        <v>779</v>
      </c>
      <c r="KG36" s="2116" t="s">
        <v>1615</v>
      </c>
      <c r="KH36" s="2272" t="s">
        <v>779</v>
      </c>
      <c r="KI36" s="2116" t="s">
        <v>1615</v>
      </c>
      <c r="KJ36" s="2272" t="s">
        <v>779</v>
      </c>
      <c r="KK36" s="2116" t="s">
        <v>1615</v>
      </c>
      <c r="KL36" s="2272" t="s">
        <v>779</v>
      </c>
      <c r="KM36" s="2116" t="s">
        <v>1615</v>
      </c>
      <c r="KN36" s="2272" t="s">
        <v>779</v>
      </c>
      <c r="KO36" s="2116" t="s">
        <v>1615</v>
      </c>
      <c r="KP36" s="2272" t="s">
        <v>779</v>
      </c>
      <c r="KQ36" s="2116" t="s">
        <v>1615</v>
      </c>
      <c r="KR36" s="2272" t="s">
        <v>779</v>
      </c>
      <c r="KS36" s="2116" t="s">
        <v>1615</v>
      </c>
      <c r="KT36" s="2272" t="s">
        <v>779</v>
      </c>
      <c r="KU36" s="2116" t="s">
        <v>1615</v>
      </c>
      <c r="KV36" s="2272" t="s">
        <v>779</v>
      </c>
      <c r="KW36" s="2116" t="s">
        <v>1615</v>
      </c>
      <c r="KX36" s="2272" t="s">
        <v>779</v>
      </c>
      <c r="KY36" s="2116" t="s">
        <v>1615</v>
      </c>
      <c r="KZ36" s="2272" t="s">
        <v>779</v>
      </c>
      <c r="LA36" s="2116" t="s">
        <v>1615</v>
      </c>
      <c r="LB36" s="2272" t="s">
        <v>779</v>
      </c>
      <c r="LC36" s="2116" t="s">
        <v>1615</v>
      </c>
      <c r="LD36" s="2272" t="s">
        <v>779</v>
      </c>
      <c r="LE36" s="2116" t="s">
        <v>1615</v>
      </c>
      <c r="LF36" s="2272" t="s">
        <v>779</v>
      </c>
      <c r="LG36" s="2116" t="s">
        <v>1615</v>
      </c>
      <c r="LH36" s="2272" t="s">
        <v>779</v>
      </c>
      <c r="LI36" s="2116" t="s">
        <v>1615</v>
      </c>
      <c r="LJ36" s="2272" t="s">
        <v>779</v>
      </c>
      <c r="LK36" s="2116" t="s">
        <v>1615</v>
      </c>
      <c r="LL36" s="2272" t="s">
        <v>779</v>
      </c>
      <c r="LM36" s="2116" t="s">
        <v>1615</v>
      </c>
      <c r="LN36" s="2272" t="s">
        <v>779</v>
      </c>
      <c r="LO36" s="2116" t="s">
        <v>1615</v>
      </c>
      <c r="LP36" s="2272" t="s">
        <v>779</v>
      </c>
      <c r="LQ36" s="2116" t="s">
        <v>1615</v>
      </c>
      <c r="LR36" s="2272" t="s">
        <v>779</v>
      </c>
      <c r="LS36" s="2116" t="s">
        <v>1615</v>
      </c>
      <c r="LT36" s="2272" t="s">
        <v>779</v>
      </c>
      <c r="LU36" s="2116" t="s">
        <v>1615</v>
      </c>
      <c r="LV36" s="2272" t="s">
        <v>779</v>
      </c>
      <c r="LW36" s="2116" t="s">
        <v>1615</v>
      </c>
      <c r="LX36" s="2272" t="s">
        <v>779</v>
      </c>
      <c r="LY36" s="2116" t="s">
        <v>1615</v>
      </c>
      <c r="LZ36" s="2272" t="s">
        <v>779</v>
      </c>
      <c r="MA36" s="2116" t="s">
        <v>1615</v>
      </c>
      <c r="MB36" s="2272" t="s">
        <v>779</v>
      </c>
      <c r="MC36" s="2116" t="s">
        <v>1615</v>
      </c>
      <c r="MD36" s="2272" t="s">
        <v>779</v>
      </c>
      <c r="ME36" s="2116" t="s">
        <v>1615</v>
      </c>
      <c r="MF36" s="2272" t="s">
        <v>779</v>
      </c>
      <c r="MG36" s="2116" t="s">
        <v>1615</v>
      </c>
      <c r="MH36" s="2272" t="s">
        <v>779</v>
      </c>
      <c r="MI36" s="2116" t="s">
        <v>1615</v>
      </c>
      <c r="MJ36" s="2272" t="s">
        <v>779</v>
      </c>
      <c r="MK36" s="2116" t="s">
        <v>1615</v>
      </c>
      <c r="ML36" s="2272" t="s">
        <v>779</v>
      </c>
      <c r="MM36" s="2116" t="s">
        <v>1615</v>
      </c>
      <c r="MN36" s="2272" t="s">
        <v>779</v>
      </c>
      <c r="MO36" s="2116" t="s">
        <v>1615</v>
      </c>
      <c r="MP36" s="2272" t="s">
        <v>779</v>
      </c>
      <c r="MQ36" s="2116" t="s">
        <v>1615</v>
      </c>
      <c r="MR36" s="2272" t="s">
        <v>779</v>
      </c>
      <c r="MS36" s="2116" t="s">
        <v>1615</v>
      </c>
      <c r="MT36" s="2272" t="s">
        <v>779</v>
      </c>
      <c r="MU36" s="2116" t="s">
        <v>1615</v>
      </c>
      <c r="MV36" s="2272" t="s">
        <v>779</v>
      </c>
      <c r="MW36" s="2116" t="s">
        <v>1615</v>
      </c>
      <c r="MX36" s="2272" t="s">
        <v>779</v>
      </c>
      <c r="MY36" s="2116" t="s">
        <v>1615</v>
      </c>
      <c r="MZ36" s="2272" t="s">
        <v>779</v>
      </c>
      <c r="NA36" s="2116" t="s">
        <v>1615</v>
      </c>
      <c r="NB36" s="2272" t="s">
        <v>779</v>
      </c>
      <c r="NC36" s="2116" t="s">
        <v>1615</v>
      </c>
      <c r="ND36" s="2272" t="s">
        <v>779</v>
      </c>
      <c r="NE36" s="2116" t="s">
        <v>1615</v>
      </c>
      <c r="NF36" s="2272" t="s">
        <v>779</v>
      </c>
      <c r="NG36" s="2116" t="s">
        <v>1615</v>
      </c>
      <c r="NH36" s="2272" t="s">
        <v>779</v>
      </c>
      <c r="NI36" s="2116" t="s">
        <v>1615</v>
      </c>
      <c r="NJ36" s="2272" t="s">
        <v>779</v>
      </c>
      <c r="NK36" s="2116" t="s">
        <v>1615</v>
      </c>
      <c r="NL36" s="2272" t="s">
        <v>779</v>
      </c>
      <c r="NM36" s="2116" t="s">
        <v>1615</v>
      </c>
      <c r="NN36" s="2272" t="s">
        <v>779</v>
      </c>
      <c r="NO36" s="2116" t="s">
        <v>1615</v>
      </c>
      <c r="NP36" s="2272" t="s">
        <v>779</v>
      </c>
      <c r="NQ36" s="2116" t="s">
        <v>1615</v>
      </c>
      <c r="NR36" s="2272" t="s">
        <v>779</v>
      </c>
      <c r="NS36" s="298" t="s">
        <v>1616</v>
      </c>
      <c r="OD36" s="514">
        <v>68</v>
      </c>
    </row>
    <row customHeight="1" ht="11.549999999999999">
      <c r="A37" s="514"/>
      <c r="C37" s="514"/>
      <c r="D37" s="356"/>
      <c r="E37" s="589" t="s">
        <v>1617</v>
      </c>
      <c r="F37" s="581"/>
      <c r="G37" s="703"/>
      <c r="H37" s="703"/>
      <c r="I37" s="703"/>
      <c r="J37" s="703"/>
      <c r="K37" s="5059"/>
      <c r="L37" s="5060"/>
      <c r="M37" s="5061"/>
      <c r="N37" s="5062"/>
      <c r="O37" s="5063"/>
      <c r="P37" s="5064"/>
      <c r="Q37" s="5065"/>
      <c r="R37" s="5066"/>
      <c r="S37" s="5067"/>
      <c r="T37" s="5068"/>
      <c r="U37" s="5069"/>
      <c r="V37" s="5070"/>
      <c r="W37" s="5071"/>
      <c r="X37" s="5072"/>
      <c r="Y37" s="5073"/>
      <c r="Z37" s="5074"/>
      <c r="AA37" s="5075"/>
      <c r="AB37" s="5076"/>
      <c r="AC37" s="5077"/>
      <c r="AD37" s="5078"/>
      <c r="AE37" s="5079"/>
      <c r="AF37" s="5080"/>
      <c r="AG37" s="5081"/>
      <c r="AH37" s="5082"/>
      <c r="AI37" s="5083"/>
      <c r="AJ37" s="5084"/>
      <c r="AK37" s="5085"/>
      <c r="AL37" s="5086"/>
      <c r="AM37" s="5087"/>
      <c r="AN37" s="5088"/>
      <c r="AO37" s="5089"/>
      <c r="AP37" s="5090"/>
      <c r="AQ37" s="5091"/>
      <c r="AR37" s="5092"/>
      <c r="AS37" s="5093"/>
      <c r="AT37" s="5094"/>
      <c r="AU37" s="5095"/>
      <c r="AV37" s="5096"/>
      <c r="AW37" s="5097"/>
      <c r="AX37" s="5098"/>
      <c r="AY37" s="5099"/>
      <c r="AZ37" s="5100"/>
      <c r="BA37" s="5101"/>
      <c r="BB37" s="5102"/>
      <c r="BC37" s="5103"/>
      <c r="BD37" s="5104"/>
      <c r="BE37" s="5105"/>
      <c r="BF37" s="5106"/>
      <c r="BG37" s="5107"/>
      <c r="BH37" s="5108"/>
      <c r="BI37" s="5109"/>
      <c r="BJ37" s="5110"/>
      <c r="BK37" s="5111"/>
      <c r="BL37" s="5112"/>
      <c r="BM37" s="5113"/>
      <c r="BN37" s="5114"/>
      <c r="BO37" s="5115"/>
      <c r="BP37" s="5116"/>
      <c r="BQ37" s="5117"/>
      <c r="BR37" s="5118"/>
      <c r="BS37" s="5119"/>
      <c r="BT37" s="5120"/>
      <c r="BU37" s="5121"/>
      <c r="BV37" s="5122"/>
      <c r="BW37" s="5123"/>
      <c r="BX37" s="5124"/>
      <c r="BY37" s="5125"/>
      <c r="BZ37" s="5126"/>
      <c r="CA37" s="5127"/>
      <c r="CB37" s="5128"/>
      <c r="CC37" s="5129"/>
      <c r="CD37" s="5130"/>
      <c r="CE37" s="5131"/>
      <c r="CF37" s="5132"/>
      <c r="CG37" s="5133"/>
      <c r="CH37" s="5134"/>
      <c r="CI37" s="5135"/>
      <c r="CJ37" s="5136"/>
      <c r="CK37" s="5137"/>
      <c r="CL37" s="5138"/>
      <c r="CM37" s="5139"/>
      <c r="CN37" s="5140"/>
      <c r="CO37" s="5141"/>
      <c r="CP37" s="5142"/>
      <c r="CQ37" s="5143"/>
      <c r="CR37" s="5144"/>
      <c r="CS37" s="5145"/>
      <c r="CT37" s="5146"/>
      <c r="CU37" s="5147"/>
      <c r="CV37" s="5148"/>
      <c r="CW37" s="5149"/>
      <c r="CX37" s="5150"/>
      <c r="CY37" s="5151"/>
      <c r="CZ37" s="5152"/>
      <c r="DA37" s="5153"/>
      <c r="DB37" s="5154"/>
      <c r="DC37" s="5155"/>
      <c r="DD37" s="5156"/>
      <c r="DE37" s="5157"/>
      <c r="DF37" s="5158"/>
      <c r="DG37" s="5159"/>
      <c r="DH37" s="5160"/>
      <c r="DI37" s="5161"/>
      <c r="DJ37" s="5162"/>
      <c r="DK37" s="5163"/>
      <c r="DL37" s="5164"/>
      <c r="DM37" s="5165"/>
      <c r="DN37" s="5166"/>
      <c r="DO37" s="5167"/>
      <c r="DP37" s="5168"/>
      <c r="DQ37" s="5169"/>
      <c r="DR37" s="5170"/>
      <c r="DS37" s="5171"/>
      <c r="DT37" s="5172"/>
      <c r="DU37" s="5173"/>
      <c r="DV37" s="5174"/>
      <c r="DW37" s="5175"/>
      <c r="DX37" s="5176"/>
      <c r="DY37" s="5177"/>
      <c r="DZ37" s="5178"/>
      <c r="EA37" s="5179"/>
      <c r="EB37" s="5180"/>
      <c r="EC37" s="5181"/>
      <c r="ED37" s="5182"/>
      <c r="EE37" s="5183"/>
      <c r="EF37" s="5184"/>
      <c r="EG37" s="5185"/>
      <c r="EH37" s="5186"/>
      <c r="EI37" s="5187"/>
      <c r="EJ37" s="5188"/>
      <c r="EK37" s="5189"/>
      <c r="EL37" s="5190"/>
      <c r="EM37" s="5191"/>
      <c r="EN37" s="5192"/>
      <c r="EO37" s="5193"/>
      <c r="EP37" s="5194"/>
      <c r="EQ37" s="5195"/>
      <c r="ER37" s="5196"/>
      <c r="ES37" s="5197"/>
      <c r="ET37" s="5198"/>
      <c r="EU37" s="5199"/>
      <c r="EV37" s="5200"/>
      <c r="EW37" s="5201"/>
      <c r="EX37" s="5202"/>
      <c r="EY37" s="5203"/>
      <c r="EZ37" s="5204"/>
      <c r="FA37" s="5205"/>
      <c r="FB37" s="5206"/>
      <c r="FC37" s="5207"/>
      <c r="FD37" s="5208"/>
      <c r="FE37" s="5209"/>
      <c r="FF37" s="5210"/>
      <c r="FG37" s="5211"/>
      <c r="FH37" s="5212"/>
      <c r="FI37" s="5213"/>
      <c r="FJ37" s="5214"/>
      <c r="FK37" s="5215"/>
      <c r="FL37" s="5216"/>
      <c r="FM37" s="5217"/>
      <c r="FN37" s="5218"/>
      <c r="FO37" s="5219"/>
      <c r="FP37" s="5220"/>
      <c r="FQ37" s="5221"/>
      <c r="FR37" s="5222"/>
      <c r="FS37" s="5223"/>
      <c r="FT37" s="5224"/>
      <c r="FU37" s="5225"/>
      <c r="FV37" s="5226"/>
      <c r="FW37" s="5227"/>
      <c r="FX37" s="5228"/>
      <c r="FY37" s="5229"/>
      <c r="FZ37" s="5230"/>
      <c r="GA37" s="5231"/>
      <c r="GB37" s="5232"/>
      <c r="GC37" s="5233"/>
      <c r="GD37" s="5234"/>
      <c r="GE37" s="5235"/>
      <c r="GF37" s="5236"/>
      <c r="GG37" s="5237"/>
      <c r="GH37" s="5238"/>
      <c r="GI37" s="5239"/>
      <c r="GJ37" s="5240"/>
      <c r="GK37" s="5241"/>
      <c r="GL37" s="5242"/>
      <c r="GM37" s="5243"/>
      <c r="GN37" s="5244"/>
      <c r="GO37" s="5245"/>
      <c r="GP37" s="5246"/>
      <c r="GQ37" s="5247"/>
      <c r="GR37" s="5248"/>
      <c r="GS37" s="5249"/>
      <c r="GT37" s="5250"/>
      <c r="GU37" s="5251"/>
      <c r="GV37" s="5252"/>
      <c r="GW37" s="5253"/>
      <c r="GX37" s="5254"/>
      <c r="GY37" s="5255"/>
      <c r="GZ37" s="5256"/>
      <c r="HA37" s="5257"/>
      <c r="HB37" s="5258"/>
      <c r="HC37" s="5259"/>
      <c r="HD37" s="5260"/>
      <c r="HE37" s="5261"/>
      <c r="HF37" s="5262"/>
      <c r="HG37" s="5263"/>
      <c r="HH37" s="5264"/>
      <c r="HI37" s="5265"/>
      <c r="HJ37" s="5266"/>
      <c r="HK37" s="5267"/>
      <c r="HL37" s="5268"/>
      <c r="HM37" s="5269"/>
      <c r="HN37" s="5270"/>
      <c r="HO37" s="5271"/>
      <c r="HP37" s="5272"/>
      <c r="HQ37" s="5273"/>
      <c r="HR37" s="5274"/>
      <c r="HS37" s="5275"/>
      <c r="HT37" s="5276"/>
      <c r="HU37" s="5277"/>
      <c r="HV37" s="5278"/>
      <c r="HW37" s="5279"/>
      <c r="HX37" s="5280"/>
      <c r="HY37" s="5281"/>
      <c r="HZ37" s="5282"/>
      <c r="IA37" s="5283"/>
      <c r="IB37" s="5284"/>
      <c r="IC37" s="5285"/>
      <c r="ID37" s="5286"/>
      <c r="IE37" s="5287"/>
      <c r="IF37" s="5288"/>
      <c r="IG37" s="5289"/>
      <c r="IH37" s="5290"/>
      <c r="II37" s="5291"/>
      <c r="IJ37" s="5292"/>
      <c r="IK37" s="5293"/>
      <c r="IL37" s="5294"/>
      <c r="IM37" s="5295"/>
      <c r="IN37" s="5296"/>
      <c r="IO37" s="5297"/>
      <c r="IP37" s="5298"/>
      <c r="IQ37" s="5299"/>
      <c r="IR37" s="5300"/>
      <c r="IS37" s="5301"/>
      <c r="IT37" s="5302"/>
      <c r="IU37" s="5303"/>
      <c r="IV37" s="5304"/>
      <c r="IW37" s="5305"/>
      <c r="IX37" s="5306"/>
      <c r="IY37" s="5307"/>
      <c r="IZ37" s="5308"/>
      <c r="JA37" s="5309"/>
      <c r="JB37" s="5310"/>
      <c r="JC37" s="5311"/>
      <c r="JD37" s="5312"/>
      <c r="JE37" s="5313"/>
      <c r="JF37" s="5314"/>
      <c r="JG37" s="5315"/>
      <c r="JH37" s="5316"/>
      <c r="JI37" s="5317"/>
      <c r="JJ37" s="5318"/>
      <c r="JK37" s="5319"/>
      <c r="JL37" s="5320"/>
      <c r="JM37" s="5321"/>
      <c r="JN37" s="5322"/>
      <c r="JO37" s="5323"/>
      <c r="JP37" s="5324"/>
      <c r="JQ37" s="5325"/>
      <c r="JR37" s="5326"/>
      <c r="JS37" s="5327"/>
      <c r="JT37" s="5328"/>
      <c r="JU37" s="5329"/>
      <c r="JV37" s="5330"/>
      <c r="JW37" s="5331"/>
      <c r="JX37" s="5332"/>
      <c r="JY37" s="5333"/>
      <c r="JZ37" s="5334"/>
      <c r="KA37" s="5335"/>
      <c r="KB37" s="5336"/>
      <c r="KC37" s="5337"/>
      <c r="KD37" s="5338"/>
      <c r="KE37" s="5339"/>
      <c r="KF37" s="5340"/>
      <c r="KG37" s="5341"/>
      <c r="KH37" s="5342"/>
      <c r="KI37" s="5343"/>
      <c r="KJ37" s="5344"/>
      <c r="KK37" s="5345"/>
      <c r="KL37" s="5346"/>
      <c r="KM37" s="5347"/>
      <c r="KN37" s="5348"/>
      <c r="KO37" s="5349"/>
      <c r="KP37" s="5350"/>
      <c r="KQ37" s="5351"/>
      <c r="KR37" s="5352"/>
      <c r="KS37" s="5353"/>
      <c r="KT37" s="5354"/>
      <c r="KU37" s="5355"/>
      <c r="KV37" s="5356"/>
      <c r="KW37" s="5357"/>
      <c r="KX37" s="5358"/>
      <c r="KY37" s="5359"/>
      <c r="KZ37" s="5360"/>
      <c r="LA37" s="5361"/>
      <c r="LB37" s="5362"/>
      <c r="LC37" s="5363"/>
      <c r="LD37" s="5364"/>
      <c r="LE37" s="5365"/>
      <c r="LF37" s="5366"/>
      <c r="LG37" s="5367"/>
      <c r="LH37" s="5368"/>
      <c r="LI37" s="5369"/>
      <c r="LJ37" s="5370"/>
      <c r="LK37" s="5371"/>
      <c r="LL37" s="5372"/>
      <c r="LM37" s="5373"/>
      <c r="LN37" s="5374"/>
      <c r="LO37" s="5375"/>
      <c r="LP37" s="5376"/>
      <c r="LQ37" s="5377"/>
      <c r="LR37" s="5378"/>
      <c r="LS37" s="5379"/>
      <c r="LT37" s="5380"/>
      <c r="LU37" s="5381"/>
      <c r="LV37" s="5382"/>
      <c r="LW37" s="5383"/>
      <c r="LX37" s="5384"/>
      <c r="LY37" s="5385"/>
      <c r="LZ37" s="5386"/>
      <c r="MA37" s="5387"/>
      <c r="MB37" s="5388"/>
      <c r="MC37" s="5389"/>
      <c r="MD37" s="5390"/>
      <c r="ME37" s="5391"/>
      <c r="MF37" s="5392"/>
      <c r="MG37" s="5393"/>
      <c r="MH37" s="5394"/>
      <c r="MI37" s="5395"/>
      <c r="MJ37" s="5396"/>
      <c r="MK37" s="5397"/>
      <c r="ML37" s="5398"/>
      <c r="MM37" s="5399"/>
      <c r="MN37" s="5400"/>
      <c r="MO37" s="5401"/>
      <c r="MP37" s="5402"/>
      <c r="MQ37" s="5403"/>
      <c r="MR37" s="5404"/>
      <c r="MS37" s="5405"/>
      <c r="MT37" s="5406"/>
      <c r="MU37" s="5407"/>
      <c r="MV37" s="5408"/>
      <c r="MW37" s="5409"/>
      <c r="MX37" s="5410"/>
      <c r="MY37" s="5411"/>
      <c r="MZ37" s="5412"/>
      <c r="NA37" s="5413"/>
      <c r="NB37" s="5414"/>
      <c r="NC37" s="5415"/>
      <c r="ND37" s="5416"/>
      <c r="NE37" s="5417"/>
      <c r="NF37" s="5418"/>
      <c r="NG37" s="5419"/>
      <c r="NH37" s="5420"/>
      <c r="NI37" s="5421"/>
      <c r="NJ37" s="5422"/>
      <c r="NK37" s="5423"/>
      <c r="NL37" s="5424"/>
      <c r="NM37" s="5425"/>
      <c r="NN37" s="5426"/>
      <c r="NO37" s="5427"/>
      <c r="NP37" s="5428"/>
      <c r="NQ37" s="5429"/>
      <c r="NR37" s="5430"/>
      <c r="NS37" s="582"/>
      <c r="OC37" s="514"/>
      <c r="OD37" s="514">
        <v>11</v>
      </c>
    </row>
    <row customHeight="1" ht="71.25">
      <c r="A38" s="514"/>
      <c r="B38" s="514" t="s">
        <v>1618</v>
      </c>
      <c r="C38" s="535"/>
      <c r="D38" s="701">
        <v>4</v>
      </c>
      <c r="E38" s="702" t="s">
        <v>1619</v>
      </c>
      <c r="F38" s="704" t="s">
        <v>779</v>
      </c>
      <c r="G38" s="823" t="s">
        <v>1615</v>
      </c>
      <c r="H38" s="824" t="s">
        <v>779</v>
      </c>
      <c r="I38" s="533" t="s">
        <v>1615</v>
      </c>
      <c r="J38" s="530" t="s">
        <v>779</v>
      </c>
      <c r="K38" s="2116" t="s">
        <v>1615</v>
      </c>
      <c r="L38" s="2321" t="s">
        <v>779</v>
      </c>
      <c r="M38" s="2116" t="s">
        <v>1615</v>
      </c>
      <c r="N38" s="2321" t="s">
        <v>779</v>
      </c>
      <c r="O38" s="2116" t="s">
        <v>1615</v>
      </c>
      <c r="P38" s="2321" t="s">
        <v>779</v>
      </c>
      <c r="Q38" s="2116" t="s">
        <v>1615</v>
      </c>
      <c r="R38" s="2321" t="s">
        <v>779</v>
      </c>
      <c r="S38" s="2116" t="s">
        <v>1615</v>
      </c>
      <c r="T38" s="2321" t="s">
        <v>779</v>
      </c>
      <c r="U38" s="2116" t="s">
        <v>1615</v>
      </c>
      <c r="V38" s="2321" t="s">
        <v>779</v>
      </c>
      <c r="W38" s="2116" t="s">
        <v>1615</v>
      </c>
      <c r="X38" s="2321" t="s">
        <v>779</v>
      </c>
      <c r="Y38" s="2116" t="s">
        <v>1615</v>
      </c>
      <c r="Z38" s="2321" t="s">
        <v>779</v>
      </c>
      <c r="AA38" s="2116" t="s">
        <v>1615</v>
      </c>
      <c r="AB38" s="2321" t="s">
        <v>779</v>
      </c>
      <c r="AC38" s="2116" t="s">
        <v>1615</v>
      </c>
      <c r="AD38" s="2321" t="s">
        <v>779</v>
      </c>
      <c r="AE38" s="2116" t="s">
        <v>1615</v>
      </c>
      <c r="AF38" s="2321" t="s">
        <v>779</v>
      </c>
      <c r="AG38" s="2116" t="s">
        <v>1615</v>
      </c>
      <c r="AH38" s="2321" t="s">
        <v>779</v>
      </c>
      <c r="AI38" s="2116" t="s">
        <v>1615</v>
      </c>
      <c r="AJ38" s="2321" t="s">
        <v>779</v>
      </c>
      <c r="AK38" s="2116" t="s">
        <v>1615</v>
      </c>
      <c r="AL38" s="2321" t="s">
        <v>779</v>
      </c>
      <c r="AM38" s="2116" t="s">
        <v>1615</v>
      </c>
      <c r="AN38" s="2321" t="s">
        <v>779</v>
      </c>
      <c r="AO38" s="2116" t="s">
        <v>1615</v>
      </c>
      <c r="AP38" s="2321" t="s">
        <v>779</v>
      </c>
      <c r="AQ38" s="2116" t="s">
        <v>1615</v>
      </c>
      <c r="AR38" s="2321" t="s">
        <v>779</v>
      </c>
      <c r="AS38" s="2116" t="s">
        <v>1615</v>
      </c>
      <c r="AT38" s="2321" t="s">
        <v>779</v>
      </c>
      <c r="AU38" s="2116" t="s">
        <v>1615</v>
      </c>
      <c r="AV38" s="2321" t="s">
        <v>779</v>
      </c>
      <c r="AW38" s="2116" t="s">
        <v>1615</v>
      </c>
      <c r="AX38" s="2321" t="s">
        <v>779</v>
      </c>
      <c r="AY38" s="2116" t="s">
        <v>1615</v>
      </c>
      <c r="AZ38" s="2321" t="s">
        <v>779</v>
      </c>
      <c r="BA38" s="2116" t="s">
        <v>1615</v>
      </c>
      <c r="BB38" s="2321" t="s">
        <v>779</v>
      </c>
      <c r="BC38" s="2116" t="s">
        <v>1615</v>
      </c>
      <c r="BD38" s="2321" t="s">
        <v>779</v>
      </c>
      <c r="BE38" s="2116" t="s">
        <v>1615</v>
      </c>
      <c r="BF38" s="2321" t="s">
        <v>779</v>
      </c>
      <c r="BG38" s="2116" t="s">
        <v>1615</v>
      </c>
      <c r="BH38" s="2321" t="s">
        <v>779</v>
      </c>
      <c r="BI38" s="2116" t="s">
        <v>1615</v>
      </c>
      <c r="BJ38" s="2321" t="s">
        <v>779</v>
      </c>
      <c r="BK38" s="2116" t="s">
        <v>1615</v>
      </c>
      <c r="BL38" s="2321" t="s">
        <v>779</v>
      </c>
      <c r="BM38" s="2116" t="s">
        <v>1615</v>
      </c>
      <c r="BN38" s="2321" t="s">
        <v>779</v>
      </c>
      <c r="BO38" s="2116" t="s">
        <v>1615</v>
      </c>
      <c r="BP38" s="2321" t="s">
        <v>779</v>
      </c>
      <c r="BQ38" s="2116" t="s">
        <v>1615</v>
      </c>
      <c r="BR38" s="2321" t="s">
        <v>779</v>
      </c>
      <c r="BS38" s="2116" t="s">
        <v>1615</v>
      </c>
      <c r="BT38" s="2321" t="s">
        <v>779</v>
      </c>
      <c r="BU38" s="2116" t="s">
        <v>1615</v>
      </c>
      <c r="BV38" s="2321" t="s">
        <v>779</v>
      </c>
      <c r="BW38" s="2116" t="s">
        <v>1615</v>
      </c>
      <c r="BX38" s="2321" t="s">
        <v>779</v>
      </c>
      <c r="BY38" s="2116" t="s">
        <v>1615</v>
      </c>
      <c r="BZ38" s="2321" t="s">
        <v>779</v>
      </c>
      <c r="CA38" s="2116" t="s">
        <v>1615</v>
      </c>
      <c r="CB38" s="2321" t="s">
        <v>779</v>
      </c>
      <c r="CC38" s="2116" t="s">
        <v>1615</v>
      </c>
      <c r="CD38" s="2321" t="s">
        <v>779</v>
      </c>
      <c r="CE38" s="2116" t="s">
        <v>1615</v>
      </c>
      <c r="CF38" s="2321" t="s">
        <v>779</v>
      </c>
      <c r="CG38" s="2116" t="s">
        <v>1615</v>
      </c>
      <c r="CH38" s="2321" t="s">
        <v>779</v>
      </c>
      <c r="CI38" s="2116" t="s">
        <v>1615</v>
      </c>
      <c r="CJ38" s="2321" t="s">
        <v>779</v>
      </c>
      <c r="CK38" s="2116" t="s">
        <v>1615</v>
      </c>
      <c r="CL38" s="2321" t="s">
        <v>779</v>
      </c>
      <c r="CM38" s="2116" t="s">
        <v>1615</v>
      </c>
      <c r="CN38" s="2321" t="s">
        <v>779</v>
      </c>
      <c r="CO38" s="2116" t="s">
        <v>1615</v>
      </c>
      <c r="CP38" s="2321" t="s">
        <v>779</v>
      </c>
      <c r="CQ38" s="2116" t="s">
        <v>1615</v>
      </c>
      <c r="CR38" s="2321" t="s">
        <v>779</v>
      </c>
      <c r="CS38" s="2116" t="s">
        <v>1615</v>
      </c>
      <c r="CT38" s="2321" t="s">
        <v>779</v>
      </c>
      <c r="CU38" s="2116" t="s">
        <v>1615</v>
      </c>
      <c r="CV38" s="2321" t="s">
        <v>779</v>
      </c>
      <c r="CW38" s="2116" t="s">
        <v>1615</v>
      </c>
      <c r="CX38" s="2321" t="s">
        <v>779</v>
      </c>
      <c r="CY38" s="2116" t="s">
        <v>1615</v>
      </c>
      <c r="CZ38" s="2321" t="s">
        <v>779</v>
      </c>
      <c r="DA38" s="2116" t="s">
        <v>1615</v>
      </c>
      <c r="DB38" s="2321" t="s">
        <v>779</v>
      </c>
      <c r="DC38" s="2116" t="s">
        <v>1615</v>
      </c>
      <c r="DD38" s="2321" t="s">
        <v>779</v>
      </c>
      <c r="DE38" s="2116" t="s">
        <v>1615</v>
      </c>
      <c r="DF38" s="2321" t="s">
        <v>779</v>
      </c>
      <c r="DG38" s="2116" t="s">
        <v>1615</v>
      </c>
      <c r="DH38" s="2321" t="s">
        <v>779</v>
      </c>
      <c r="DI38" s="2116" t="s">
        <v>1615</v>
      </c>
      <c r="DJ38" s="2321" t="s">
        <v>779</v>
      </c>
      <c r="DK38" s="2116" t="s">
        <v>1615</v>
      </c>
      <c r="DL38" s="2321" t="s">
        <v>779</v>
      </c>
      <c r="DM38" s="2116" t="s">
        <v>1615</v>
      </c>
      <c r="DN38" s="2321" t="s">
        <v>779</v>
      </c>
      <c r="DO38" s="2116" t="s">
        <v>1615</v>
      </c>
      <c r="DP38" s="2321" t="s">
        <v>779</v>
      </c>
      <c r="DQ38" s="2116" t="s">
        <v>1615</v>
      </c>
      <c r="DR38" s="2321" t="s">
        <v>779</v>
      </c>
      <c r="DS38" s="2116" t="s">
        <v>1615</v>
      </c>
      <c r="DT38" s="2321" t="s">
        <v>779</v>
      </c>
      <c r="DU38" s="2116" t="s">
        <v>1615</v>
      </c>
      <c r="DV38" s="2321" t="s">
        <v>779</v>
      </c>
      <c r="DW38" s="2116" t="s">
        <v>1615</v>
      </c>
      <c r="DX38" s="2321" t="s">
        <v>779</v>
      </c>
      <c r="DY38" s="2116" t="s">
        <v>1615</v>
      </c>
      <c r="DZ38" s="2321" t="s">
        <v>779</v>
      </c>
      <c r="EA38" s="2116" t="s">
        <v>1615</v>
      </c>
      <c r="EB38" s="2321" t="s">
        <v>779</v>
      </c>
      <c r="EC38" s="2116" t="s">
        <v>1615</v>
      </c>
      <c r="ED38" s="2321" t="s">
        <v>779</v>
      </c>
      <c r="EE38" s="2116" t="s">
        <v>1615</v>
      </c>
      <c r="EF38" s="2321" t="s">
        <v>779</v>
      </c>
      <c r="EG38" s="2116" t="s">
        <v>1615</v>
      </c>
      <c r="EH38" s="2321" t="s">
        <v>779</v>
      </c>
      <c r="EI38" s="2116" t="s">
        <v>1615</v>
      </c>
      <c r="EJ38" s="2321" t="s">
        <v>779</v>
      </c>
      <c r="EK38" s="2116" t="s">
        <v>1615</v>
      </c>
      <c r="EL38" s="2321" t="s">
        <v>779</v>
      </c>
      <c r="EM38" s="2116" t="s">
        <v>1615</v>
      </c>
      <c r="EN38" s="2321" t="s">
        <v>779</v>
      </c>
      <c r="EO38" s="2116" t="s">
        <v>1615</v>
      </c>
      <c r="EP38" s="2321" t="s">
        <v>779</v>
      </c>
      <c r="EQ38" s="2116" t="s">
        <v>1615</v>
      </c>
      <c r="ER38" s="2321" t="s">
        <v>779</v>
      </c>
      <c r="ES38" s="2116" t="s">
        <v>1615</v>
      </c>
      <c r="ET38" s="2321" t="s">
        <v>779</v>
      </c>
      <c r="EU38" s="2116" t="s">
        <v>1615</v>
      </c>
      <c r="EV38" s="2321" t="s">
        <v>779</v>
      </c>
      <c r="EW38" s="2116" t="s">
        <v>1615</v>
      </c>
      <c r="EX38" s="2321" t="s">
        <v>779</v>
      </c>
      <c r="EY38" s="2116" t="s">
        <v>1615</v>
      </c>
      <c r="EZ38" s="2321" t="s">
        <v>779</v>
      </c>
      <c r="FA38" s="2116" t="s">
        <v>1615</v>
      </c>
      <c r="FB38" s="2321" t="s">
        <v>779</v>
      </c>
      <c r="FC38" s="2116" t="s">
        <v>1615</v>
      </c>
      <c r="FD38" s="2321" t="s">
        <v>779</v>
      </c>
      <c r="FE38" s="2116" t="s">
        <v>1615</v>
      </c>
      <c r="FF38" s="2321" t="s">
        <v>779</v>
      </c>
      <c r="FG38" s="2116" t="s">
        <v>1615</v>
      </c>
      <c r="FH38" s="2321" t="s">
        <v>779</v>
      </c>
      <c r="FI38" s="2116" t="s">
        <v>1615</v>
      </c>
      <c r="FJ38" s="2321" t="s">
        <v>779</v>
      </c>
      <c r="FK38" s="2116" t="s">
        <v>1615</v>
      </c>
      <c r="FL38" s="2321" t="s">
        <v>779</v>
      </c>
      <c r="FM38" s="2116" t="s">
        <v>1615</v>
      </c>
      <c r="FN38" s="2321" t="s">
        <v>779</v>
      </c>
      <c r="FO38" s="2116" t="s">
        <v>1615</v>
      </c>
      <c r="FP38" s="2321" t="s">
        <v>779</v>
      </c>
      <c r="FQ38" s="2116" t="s">
        <v>1615</v>
      </c>
      <c r="FR38" s="2321" t="s">
        <v>779</v>
      </c>
      <c r="FS38" s="2116" t="s">
        <v>1615</v>
      </c>
      <c r="FT38" s="2321" t="s">
        <v>779</v>
      </c>
      <c r="FU38" s="2116" t="s">
        <v>1615</v>
      </c>
      <c r="FV38" s="2321" t="s">
        <v>779</v>
      </c>
      <c r="FW38" s="2116" t="s">
        <v>1615</v>
      </c>
      <c r="FX38" s="2321" t="s">
        <v>779</v>
      </c>
      <c r="FY38" s="2116" t="s">
        <v>1615</v>
      </c>
      <c r="FZ38" s="2321" t="s">
        <v>779</v>
      </c>
      <c r="GA38" s="2116" t="s">
        <v>1615</v>
      </c>
      <c r="GB38" s="2321" t="s">
        <v>779</v>
      </c>
      <c r="GC38" s="2116" t="s">
        <v>1615</v>
      </c>
      <c r="GD38" s="2321" t="s">
        <v>779</v>
      </c>
      <c r="GE38" s="2116" t="s">
        <v>1615</v>
      </c>
      <c r="GF38" s="2321" t="s">
        <v>779</v>
      </c>
      <c r="GG38" s="2116" t="s">
        <v>1615</v>
      </c>
      <c r="GH38" s="2321" t="s">
        <v>779</v>
      </c>
      <c r="GI38" s="2116" t="s">
        <v>1615</v>
      </c>
      <c r="GJ38" s="2321" t="s">
        <v>779</v>
      </c>
      <c r="GK38" s="2116" t="s">
        <v>1615</v>
      </c>
      <c r="GL38" s="2321" t="s">
        <v>779</v>
      </c>
      <c r="GM38" s="2116" t="s">
        <v>1615</v>
      </c>
      <c r="GN38" s="2321" t="s">
        <v>779</v>
      </c>
      <c r="GO38" s="2116" t="s">
        <v>1615</v>
      </c>
      <c r="GP38" s="2321" t="s">
        <v>779</v>
      </c>
      <c r="GQ38" s="2116" t="s">
        <v>1615</v>
      </c>
      <c r="GR38" s="2321" t="s">
        <v>779</v>
      </c>
      <c r="GS38" s="2116" t="s">
        <v>1615</v>
      </c>
      <c r="GT38" s="2321" t="s">
        <v>779</v>
      </c>
      <c r="GU38" s="2116" t="s">
        <v>1615</v>
      </c>
      <c r="GV38" s="2321" t="s">
        <v>779</v>
      </c>
      <c r="GW38" s="2116" t="s">
        <v>1615</v>
      </c>
      <c r="GX38" s="2321" t="s">
        <v>779</v>
      </c>
      <c r="GY38" s="2116" t="s">
        <v>1615</v>
      </c>
      <c r="GZ38" s="2321" t="s">
        <v>779</v>
      </c>
      <c r="HA38" s="2116" t="s">
        <v>1615</v>
      </c>
      <c r="HB38" s="2321" t="s">
        <v>779</v>
      </c>
      <c r="HC38" s="2116" t="s">
        <v>1615</v>
      </c>
      <c r="HD38" s="2321" t="s">
        <v>779</v>
      </c>
      <c r="HE38" s="2116" t="s">
        <v>1615</v>
      </c>
      <c r="HF38" s="2321" t="s">
        <v>779</v>
      </c>
      <c r="HG38" s="2116" t="s">
        <v>1615</v>
      </c>
      <c r="HH38" s="2321" t="s">
        <v>779</v>
      </c>
      <c r="HI38" s="2116" t="s">
        <v>1615</v>
      </c>
      <c r="HJ38" s="2321" t="s">
        <v>779</v>
      </c>
      <c r="HK38" s="2116" t="s">
        <v>1615</v>
      </c>
      <c r="HL38" s="2321" t="s">
        <v>779</v>
      </c>
      <c r="HM38" s="2116" t="s">
        <v>1615</v>
      </c>
      <c r="HN38" s="2321" t="s">
        <v>779</v>
      </c>
      <c r="HO38" s="2116" t="s">
        <v>1615</v>
      </c>
      <c r="HP38" s="2321" t="s">
        <v>779</v>
      </c>
      <c r="HQ38" s="2116" t="s">
        <v>1615</v>
      </c>
      <c r="HR38" s="2321" t="s">
        <v>779</v>
      </c>
      <c r="HS38" s="2116" t="s">
        <v>1615</v>
      </c>
      <c r="HT38" s="2321" t="s">
        <v>779</v>
      </c>
      <c r="HU38" s="2116" t="s">
        <v>1615</v>
      </c>
      <c r="HV38" s="2321" t="s">
        <v>779</v>
      </c>
      <c r="HW38" s="2116" t="s">
        <v>1615</v>
      </c>
      <c r="HX38" s="2321" t="s">
        <v>779</v>
      </c>
      <c r="HY38" s="2116" t="s">
        <v>1615</v>
      </c>
      <c r="HZ38" s="2321" t="s">
        <v>779</v>
      </c>
      <c r="IA38" s="2116" t="s">
        <v>1615</v>
      </c>
      <c r="IB38" s="2321" t="s">
        <v>779</v>
      </c>
      <c r="IC38" s="2116" t="s">
        <v>1615</v>
      </c>
      <c r="ID38" s="2321" t="s">
        <v>779</v>
      </c>
      <c r="IE38" s="2116" t="s">
        <v>1615</v>
      </c>
      <c r="IF38" s="2321" t="s">
        <v>779</v>
      </c>
      <c r="IG38" s="2116" t="s">
        <v>1615</v>
      </c>
      <c r="IH38" s="2321" t="s">
        <v>779</v>
      </c>
      <c r="II38" s="2116" t="s">
        <v>1615</v>
      </c>
      <c r="IJ38" s="2321" t="s">
        <v>779</v>
      </c>
      <c r="IK38" s="2116" t="s">
        <v>1615</v>
      </c>
      <c r="IL38" s="2321" t="s">
        <v>779</v>
      </c>
      <c r="IM38" s="2116" t="s">
        <v>1615</v>
      </c>
      <c r="IN38" s="2321" t="s">
        <v>779</v>
      </c>
      <c r="IO38" s="2116" t="s">
        <v>1615</v>
      </c>
      <c r="IP38" s="2321" t="s">
        <v>779</v>
      </c>
      <c r="IQ38" s="2116" t="s">
        <v>1615</v>
      </c>
      <c r="IR38" s="2321" t="s">
        <v>779</v>
      </c>
      <c r="IS38" s="2116" t="s">
        <v>1615</v>
      </c>
      <c r="IT38" s="2321" t="s">
        <v>779</v>
      </c>
      <c r="IU38" s="2116" t="s">
        <v>1615</v>
      </c>
      <c r="IV38" s="2321" t="s">
        <v>779</v>
      </c>
      <c r="IW38" s="2116" t="s">
        <v>1615</v>
      </c>
      <c r="IX38" s="2321" t="s">
        <v>779</v>
      </c>
      <c r="IY38" s="2116" t="s">
        <v>1615</v>
      </c>
      <c r="IZ38" s="2321" t="s">
        <v>779</v>
      </c>
      <c r="JA38" s="2116" t="s">
        <v>1615</v>
      </c>
      <c r="JB38" s="2321" t="s">
        <v>779</v>
      </c>
      <c r="JC38" s="2116" t="s">
        <v>1615</v>
      </c>
      <c r="JD38" s="2321" t="s">
        <v>779</v>
      </c>
      <c r="JE38" s="2116" t="s">
        <v>1615</v>
      </c>
      <c r="JF38" s="2321" t="s">
        <v>779</v>
      </c>
      <c r="JG38" s="2116" t="s">
        <v>1615</v>
      </c>
      <c r="JH38" s="2321" t="s">
        <v>779</v>
      </c>
      <c r="JI38" s="2116" t="s">
        <v>1615</v>
      </c>
      <c r="JJ38" s="2321" t="s">
        <v>779</v>
      </c>
      <c r="JK38" s="2116" t="s">
        <v>1615</v>
      </c>
      <c r="JL38" s="2321" t="s">
        <v>779</v>
      </c>
      <c r="JM38" s="2116" t="s">
        <v>1615</v>
      </c>
      <c r="JN38" s="2321" t="s">
        <v>779</v>
      </c>
      <c r="JO38" s="2116" t="s">
        <v>1615</v>
      </c>
      <c r="JP38" s="2321" t="s">
        <v>779</v>
      </c>
      <c r="JQ38" s="2116" t="s">
        <v>1615</v>
      </c>
      <c r="JR38" s="2321" t="s">
        <v>779</v>
      </c>
      <c r="JS38" s="2116" t="s">
        <v>1615</v>
      </c>
      <c r="JT38" s="2321" t="s">
        <v>779</v>
      </c>
      <c r="JU38" s="2116" t="s">
        <v>1615</v>
      </c>
      <c r="JV38" s="2321" t="s">
        <v>779</v>
      </c>
      <c r="JW38" s="2116" t="s">
        <v>1615</v>
      </c>
      <c r="JX38" s="2321" t="s">
        <v>779</v>
      </c>
      <c r="JY38" s="2116" t="s">
        <v>1615</v>
      </c>
      <c r="JZ38" s="2321" t="s">
        <v>779</v>
      </c>
      <c r="KA38" s="2116" t="s">
        <v>1615</v>
      </c>
      <c r="KB38" s="2321" t="s">
        <v>779</v>
      </c>
      <c r="KC38" s="2116" t="s">
        <v>1615</v>
      </c>
      <c r="KD38" s="2321" t="s">
        <v>779</v>
      </c>
      <c r="KE38" s="2116" t="s">
        <v>1615</v>
      </c>
      <c r="KF38" s="2321" t="s">
        <v>779</v>
      </c>
      <c r="KG38" s="2116" t="s">
        <v>1615</v>
      </c>
      <c r="KH38" s="2321" t="s">
        <v>779</v>
      </c>
      <c r="KI38" s="2116" t="s">
        <v>1615</v>
      </c>
      <c r="KJ38" s="2321" t="s">
        <v>779</v>
      </c>
      <c r="KK38" s="2116" t="s">
        <v>1615</v>
      </c>
      <c r="KL38" s="2321" t="s">
        <v>779</v>
      </c>
      <c r="KM38" s="2116" t="s">
        <v>1615</v>
      </c>
      <c r="KN38" s="2321" t="s">
        <v>779</v>
      </c>
      <c r="KO38" s="2116" t="s">
        <v>1615</v>
      </c>
      <c r="KP38" s="2321" t="s">
        <v>779</v>
      </c>
      <c r="KQ38" s="2116" t="s">
        <v>1615</v>
      </c>
      <c r="KR38" s="2321" t="s">
        <v>779</v>
      </c>
      <c r="KS38" s="2116" t="s">
        <v>1615</v>
      </c>
      <c r="KT38" s="2321" t="s">
        <v>779</v>
      </c>
      <c r="KU38" s="2116" t="s">
        <v>1615</v>
      </c>
      <c r="KV38" s="2321" t="s">
        <v>779</v>
      </c>
      <c r="KW38" s="2116" t="s">
        <v>1615</v>
      </c>
      <c r="KX38" s="2321" t="s">
        <v>779</v>
      </c>
      <c r="KY38" s="2116" t="s">
        <v>1615</v>
      </c>
      <c r="KZ38" s="2321" t="s">
        <v>779</v>
      </c>
      <c r="LA38" s="2116" t="s">
        <v>1615</v>
      </c>
      <c r="LB38" s="2321" t="s">
        <v>779</v>
      </c>
      <c r="LC38" s="2116" t="s">
        <v>1615</v>
      </c>
      <c r="LD38" s="2321" t="s">
        <v>779</v>
      </c>
      <c r="LE38" s="2116" t="s">
        <v>1615</v>
      </c>
      <c r="LF38" s="2321" t="s">
        <v>779</v>
      </c>
      <c r="LG38" s="2116" t="s">
        <v>1615</v>
      </c>
      <c r="LH38" s="2321" t="s">
        <v>779</v>
      </c>
      <c r="LI38" s="2116" t="s">
        <v>1615</v>
      </c>
      <c r="LJ38" s="2321" t="s">
        <v>779</v>
      </c>
      <c r="LK38" s="2116" t="s">
        <v>1615</v>
      </c>
      <c r="LL38" s="2321" t="s">
        <v>779</v>
      </c>
      <c r="LM38" s="2116" t="s">
        <v>1615</v>
      </c>
      <c r="LN38" s="2321" t="s">
        <v>779</v>
      </c>
      <c r="LO38" s="2116" t="s">
        <v>1615</v>
      </c>
      <c r="LP38" s="2321" t="s">
        <v>779</v>
      </c>
      <c r="LQ38" s="2116" t="s">
        <v>1615</v>
      </c>
      <c r="LR38" s="2321" t="s">
        <v>779</v>
      </c>
      <c r="LS38" s="2116" t="s">
        <v>1615</v>
      </c>
      <c r="LT38" s="2321" t="s">
        <v>779</v>
      </c>
      <c r="LU38" s="2116" t="s">
        <v>1615</v>
      </c>
      <c r="LV38" s="2321" t="s">
        <v>779</v>
      </c>
      <c r="LW38" s="2116" t="s">
        <v>1615</v>
      </c>
      <c r="LX38" s="2321" t="s">
        <v>779</v>
      </c>
      <c r="LY38" s="2116" t="s">
        <v>1615</v>
      </c>
      <c r="LZ38" s="2321" t="s">
        <v>779</v>
      </c>
      <c r="MA38" s="2116" t="s">
        <v>1615</v>
      </c>
      <c r="MB38" s="2321" t="s">
        <v>779</v>
      </c>
      <c r="MC38" s="2116" t="s">
        <v>1615</v>
      </c>
      <c r="MD38" s="2321" t="s">
        <v>779</v>
      </c>
      <c r="ME38" s="2116" t="s">
        <v>1615</v>
      </c>
      <c r="MF38" s="2321" t="s">
        <v>779</v>
      </c>
      <c r="MG38" s="2116" t="s">
        <v>1615</v>
      </c>
      <c r="MH38" s="2321" t="s">
        <v>779</v>
      </c>
      <c r="MI38" s="2116" t="s">
        <v>1615</v>
      </c>
      <c r="MJ38" s="2321" t="s">
        <v>779</v>
      </c>
      <c r="MK38" s="2116" t="s">
        <v>1615</v>
      </c>
      <c r="ML38" s="2321" t="s">
        <v>779</v>
      </c>
      <c r="MM38" s="2116" t="s">
        <v>1615</v>
      </c>
      <c r="MN38" s="2321" t="s">
        <v>779</v>
      </c>
      <c r="MO38" s="2116" t="s">
        <v>1615</v>
      </c>
      <c r="MP38" s="2321" t="s">
        <v>779</v>
      </c>
      <c r="MQ38" s="2116" t="s">
        <v>1615</v>
      </c>
      <c r="MR38" s="2321" t="s">
        <v>779</v>
      </c>
      <c r="MS38" s="2116" t="s">
        <v>1615</v>
      </c>
      <c r="MT38" s="2321" t="s">
        <v>779</v>
      </c>
      <c r="MU38" s="2116" t="s">
        <v>1615</v>
      </c>
      <c r="MV38" s="2321" t="s">
        <v>779</v>
      </c>
      <c r="MW38" s="2116" t="s">
        <v>1615</v>
      </c>
      <c r="MX38" s="2321" t="s">
        <v>779</v>
      </c>
      <c r="MY38" s="2116" t="s">
        <v>1615</v>
      </c>
      <c r="MZ38" s="2321" t="s">
        <v>779</v>
      </c>
      <c r="NA38" s="2116" t="s">
        <v>1615</v>
      </c>
      <c r="NB38" s="2321" t="s">
        <v>779</v>
      </c>
      <c r="NC38" s="2116" t="s">
        <v>1615</v>
      </c>
      <c r="ND38" s="2321" t="s">
        <v>779</v>
      </c>
      <c r="NE38" s="2116" t="s">
        <v>1615</v>
      </c>
      <c r="NF38" s="2321" t="s">
        <v>779</v>
      </c>
      <c r="NG38" s="2116" t="s">
        <v>1615</v>
      </c>
      <c r="NH38" s="2321" t="s">
        <v>779</v>
      </c>
      <c r="NI38" s="2116" t="s">
        <v>1615</v>
      </c>
      <c r="NJ38" s="2321" t="s">
        <v>779</v>
      </c>
      <c r="NK38" s="2116" t="s">
        <v>1615</v>
      </c>
      <c r="NL38" s="2321" t="s">
        <v>779</v>
      </c>
      <c r="NM38" s="2116" t="s">
        <v>1615</v>
      </c>
      <c r="NN38" s="2321" t="s">
        <v>779</v>
      </c>
      <c r="NO38" s="2116" t="s">
        <v>1615</v>
      </c>
      <c r="NP38" s="2321" t="s">
        <v>779</v>
      </c>
      <c r="NQ38" s="2116" t="s">
        <v>1615</v>
      </c>
      <c r="NR38" s="2321" t="s">
        <v>779</v>
      </c>
      <c r="NS38" s="688" t="s">
        <v>1620</v>
      </c>
      <c r="OD38" s="514">
        <v>68</v>
      </c>
    </row>
    <row customHeight="1" ht="11.549999999999999">
      <c r="A39" s="514"/>
      <c r="C39" s="514"/>
      <c r="D39" s="356"/>
      <c r="E39" s="589" t="s">
        <v>1621</v>
      </c>
      <c r="F39" s="581"/>
      <c r="G39" s="581"/>
      <c r="H39" s="705"/>
      <c r="I39" s="581"/>
      <c r="J39" s="705"/>
      <c r="K39" s="5431"/>
      <c r="L39" s="5432"/>
      <c r="M39" s="5433"/>
      <c r="N39" s="5434"/>
      <c r="O39" s="5435"/>
      <c r="P39" s="5436"/>
      <c r="Q39" s="5437"/>
      <c r="R39" s="5438"/>
      <c r="S39" s="5439"/>
      <c r="T39" s="5440"/>
      <c r="U39" s="5441"/>
      <c r="V39" s="5442"/>
      <c r="W39" s="5443"/>
      <c r="X39" s="5444"/>
      <c r="Y39" s="5445"/>
      <c r="Z39" s="5446"/>
      <c r="AA39" s="5447"/>
      <c r="AB39" s="5448"/>
      <c r="AC39" s="5449"/>
      <c r="AD39" s="5450"/>
      <c r="AE39" s="5451"/>
      <c r="AF39" s="5452"/>
      <c r="AG39" s="5453"/>
      <c r="AH39" s="5454"/>
      <c r="AI39" s="5455"/>
      <c r="AJ39" s="5456"/>
      <c r="AK39" s="5457"/>
      <c r="AL39" s="5458"/>
      <c r="AM39" s="5459"/>
      <c r="AN39" s="5460"/>
      <c r="AO39" s="5461"/>
      <c r="AP39" s="5462"/>
      <c r="AQ39" s="5463"/>
      <c r="AR39" s="5464"/>
      <c r="AS39" s="5465"/>
      <c r="AT39" s="5466"/>
      <c r="AU39" s="5467"/>
      <c r="AV39" s="5468"/>
      <c r="AW39" s="5469"/>
      <c r="AX39" s="5470"/>
      <c r="AY39" s="5471"/>
      <c r="AZ39" s="5472"/>
      <c r="BA39" s="5473"/>
      <c r="BB39" s="5474"/>
      <c r="BC39" s="5475"/>
      <c r="BD39" s="5476"/>
      <c r="BE39" s="5477"/>
      <c r="BF39" s="5478"/>
      <c r="BG39" s="5479"/>
      <c r="BH39" s="5480"/>
      <c r="BI39" s="5481"/>
      <c r="BJ39" s="5482"/>
      <c r="BK39" s="5483"/>
      <c r="BL39" s="5484"/>
      <c r="BM39" s="5485"/>
      <c r="BN39" s="5486"/>
      <c r="BO39" s="5487"/>
      <c r="BP39" s="5488"/>
      <c r="BQ39" s="5489"/>
      <c r="BR39" s="5490"/>
      <c r="BS39" s="5491"/>
      <c r="BT39" s="5492"/>
      <c r="BU39" s="5493"/>
      <c r="BV39" s="5494"/>
      <c r="BW39" s="5495"/>
      <c r="BX39" s="5496"/>
      <c r="BY39" s="5497"/>
      <c r="BZ39" s="5498"/>
      <c r="CA39" s="5499"/>
      <c r="CB39" s="5500"/>
      <c r="CC39" s="5501"/>
      <c r="CD39" s="5502"/>
      <c r="CE39" s="5503"/>
      <c r="CF39" s="5504"/>
      <c r="CG39" s="5505"/>
      <c r="CH39" s="5506"/>
      <c r="CI39" s="5507"/>
      <c r="CJ39" s="5508"/>
      <c r="CK39" s="5509"/>
      <c r="CL39" s="5510"/>
      <c r="CM39" s="5511"/>
      <c r="CN39" s="5512"/>
      <c r="CO39" s="5513"/>
      <c r="CP39" s="5514"/>
      <c r="CQ39" s="5515"/>
      <c r="CR39" s="5516"/>
      <c r="CS39" s="5517"/>
      <c r="CT39" s="5518"/>
      <c r="CU39" s="5519"/>
      <c r="CV39" s="5520"/>
      <c r="CW39" s="5521"/>
      <c r="CX39" s="5522"/>
      <c r="CY39" s="5523"/>
      <c r="CZ39" s="5524"/>
      <c r="DA39" s="5525"/>
      <c r="DB39" s="5526"/>
      <c r="DC39" s="5527"/>
      <c r="DD39" s="5528"/>
      <c r="DE39" s="5529"/>
      <c r="DF39" s="5530"/>
      <c r="DG39" s="5531"/>
      <c r="DH39" s="5532"/>
      <c r="DI39" s="5533"/>
      <c r="DJ39" s="5534"/>
      <c r="DK39" s="5535"/>
      <c r="DL39" s="5536"/>
      <c r="DM39" s="5537"/>
      <c r="DN39" s="5538"/>
      <c r="DO39" s="5539"/>
      <c r="DP39" s="5540"/>
      <c r="DQ39" s="5541"/>
      <c r="DR39" s="5542"/>
      <c r="DS39" s="5543"/>
      <c r="DT39" s="5544"/>
      <c r="DU39" s="5545"/>
      <c r="DV39" s="5546"/>
      <c r="DW39" s="5547"/>
      <c r="DX39" s="5548"/>
      <c r="DY39" s="5549"/>
      <c r="DZ39" s="5550"/>
      <c r="EA39" s="5551"/>
      <c r="EB39" s="5552"/>
      <c r="EC39" s="5553"/>
      <c r="ED39" s="5554"/>
      <c r="EE39" s="5555"/>
      <c r="EF39" s="5556"/>
      <c r="EG39" s="5557"/>
      <c r="EH39" s="5558"/>
      <c r="EI39" s="5559"/>
      <c r="EJ39" s="5560"/>
      <c r="EK39" s="5561"/>
      <c r="EL39" s="5562"/>
      <c r="EM39" s="5563"/>
      <c r="EN39" s="5564"/>
      <c r="EO39" s="5565"/>
      <c r="EP39" s="5566"/>
      <c r="EQ39" s="5567"/>
      <c r="ER39" s="5568"/>
      <c r="ES39" s="5569"/>
      <c r="ET39" s="5570"/>
      <c r="EU39" s="5571"/>
      <c r="EV39" s="5572"/>
      <c r="EW39" s="5573"/>
      <c r="EX39" s="5574"/>
      <c r="EY39" s="5575"/>
      <c r="EZ39" s="5576"/>
      <c r="FA39" s="5577"/>
      <c r="FB39" s="5578"/>
      <c r="FC39" s="5579"/>
      <c r="FD39" s="5580"/>
      <c r="FE39" s="5581"/>
      <c r="FF39" s="5582"/>
      <c r="FG39" s="5583"/>
      <c r="FH39" s="5584"/>
      <c r="FI39" s="5585"/>
      <c r="FJ39" s="5586"/>
      <c r="FK39" s="5587"/>
      <c r="FL39" s="5588"/>
      <c r="FM39" s="5589"/>
      <c r="FN39" s="5590"/>
      <c r="FO39" s="5591"/>
      <c r="FP39" s="5592"/>
      <c r="FQ39" s="5593"/>
      <c r="FR39" s="5594"/>
      <c r="FS39" s="5595"/>
      <c r="FT39" s="5596"/>
      <c r="FU39" s="5597"/>
      <c r="FV39" s="5598"/>
      <c r="FW39" s="5599"/>
      <c r="FX39" s="5600"/>
      <c r="FY39" s="5601"/>
      <c r="FZ39" s="5602"/>
      <c r="GA39" s="5603"/>
      <c r="GB39" s="5604"/>
      <c r="GC39" s="5605"/>
      <c r="GD39" s="5606"/>
      <c r="GE39" s="5607"/>
      <c r="GF39" s="5608"/>
      <c r="GG39" s="5609"/>
      <c r="GH39" s="5610"/>
      <c r="GI39" s="5611"/>
      <c r="GJ39" s="5612"/>
      <c r="GK39" s="5613"/>
      <c r="GL39" s="5614"/>
      <c r="GM39" s="5615"/>
      <c r="GN39" s="5616"/>
      <c r="GO39" s="5617"/>
      <c r="GP39" s="5618"/>
      <c r="GQ39" s="5619"/>
      <c r="GR39" s="5620"/>
      <c r="GS39" s="5621"/>
      <c r="GT39" s="5622"/>
      <c r="GU39" s="5623"/>
      <c r="GV39" s="5624"/>
      <c r="GW39" s="5625"/>
      <c r="GX39" s="5626"/>
      <c r="GY39" s="5627"/>
      <c r="GZ39" s="5628"/>
      <c r="HA39" s="5629"/>
      <c r="HB39" s="5630"/>
      <c r="HC39" s="5631"/>
      <c r="HD39" s="5632"/>
      <c r="HE39" s="5633"/>
      <c r="HF39" s="5634"/>
      <c r="HG39" s="5635"/>
      <c r="HH39" s="5636"/>
      <c r="HI39" s="5637"/>
      <c r="HJ39" s="5638"/>
      <c r="HK39" s="5639"/>
      <c r="HL39" s="5640"/>
      <c r="HM39" s="5641"/>
      <c r="HN39" s="5642"/>
      <c r="HO39" s="5643"/>
      <c r="HP39" s="5644"/>
      <c r="HQ39" s="5645"/>
      <c r="HR39" s="5646"/>
      <c r="HS39" s="5647"/>
      <c r="HT39" s="5648"/>
      <c r="HU39" s="5649"/>
      <c r="HV39" s="5650"/>
      <c r="HW39" s="5651"/>
      <c r="HX39" s="5652"/>
      <c r="HY39" s="5653"/>
      <c r="HZ39" s="5654"/>
      <c r="IA39" s="5655"/>
      <c r="IB39" s="5656"/>
      <c r="IC39" s="5657"/>
      <c r="ID39" s="5658"/>
      <c r="IE39" s="5659"/>
      <c r="IF39" s="5660"/>
      <c r="IG39" s="5661"/>
      <c r="IH39" s="5662"/>
      <c r="II39" s="5663"/>
      <c r="IJ39" s="5664"/>
      <c r="IK39" s="5665"/>
      <c r="IL39" s="5666"/>
      <c r="IM39" s="5667"/>
      <c r="IN39" s="5668"/>
      <c r="IO39" s="5669"/>
      <c r="IP39" s="5670"/>
      <c r="IQ39" s="5671"/>
      <c r="IR39" s="5672"/>
      <c r="IS39" s="5673"/>
      <c r="IT39" s="5674"/>
      <c r="IU39" s="5675"/>
      <c r="IV39" s="5676"/>
      <c r="IW39" s="5677"/>
      <c r="IX39" s="5678"/>
      <c r="IY39" s="5679"/>
      <c r="IZ39" s="5680"/>
      <c r="JA39" s="5681"/>
      <c r="JB39" s="5682"/>
      <c r="JC39" s="5683"/>
      <c r="JD39" s="5684"/>
      <c r="JE39" s="5685"/>
      <c r="JF39" s="5686"/>
      <c r="JG39" s="5687"/>
      <c r="JH39" s="5688"/>
      <c r="JI39" s="5689"/>
      <c r="JJ39" s="5690"/>
      <c r="JK39" s="5691"/>
      <c r="JL39" s="5692"/>
      <c r="JM39" s="5693"/>
      <c r="JN39" s="5694"/>
      <c r="JO39" s="5695"/>
      <c r="JP39" s="5696"/>
      <c r="JQ39" s="5697"/>
      <c r="JR39" s="5698"/>
      <c r="JS39" s="5699"/>
      <c r="JT39" s="5700"/>
      <c r="JU39" s="5701"/>
      <c r="JV39" s="5702"/>
      <c r="JW39" s="5703"/>
      <c r="JX39" s="5704"/>
      <c r="JY39" s="5705"/>
      <c r="JZ39" s="5706"/>
      <c r="KA39" s="5707"/>
      <c r="KB39" s="5708"/>
      <c r="KC39" s="5709"/>
      <c r="KD39" s="5710"/>
      <c r="KE39" s="5711"/>
      <c r="KF39" s="5712"/>
      <c r="KG39" s="5713"/>
      <c r="KH39" s="5714"/>
      <c r="KI39" s="5715"/>
      <c r="KJ39" s="5716"/>
      <c r="KK39" s="5717"/>
      <c r="KL39" s="5718"/>
      <c r="KM39" s="5719"/>
      <c r="KN39" s="5720"/>
      <c r="KO39" s="5721"/>
      <c r="KP39" s="5722"/>
      <c r="KQ39" s="5723"/>
      <c r="KR39" s="5724"/>
      <c r="KS39" s="5725"/>
      <c r="KT39" s="5726"/>
      <c r="KU39" s="5727"/>
      <c r="KV39" s="5728"/>
      <c r="KW39" s="5729"/>
      <c r="KX39" s="5730"/>
      <c r="KY39" s="5731"/>
      <c r="KZ39" s="5732"/>
      <c r="LA39" s="5733"/>
      <c r="LB39" s="5734"/>
      <c r="LC39" s="5735"/>
      <c r="LD39" s="5736"/>
      <c r="LE39" s="5737"/>
      <c r="LF39" s="5738"/>
      <c r="LG39" s="5739"/>
      <c r="LH39" s="5740"/>
      <c r="LI39" s="5741"/>
      <c r="LJ39" s="5742"/>
      <c r="LK39" s="5743"/>
      <c r="LL39" s="5744"/>
      <c r="LM39" s="5745"/>
      <c r="LN39" s="5746"/>
      <c r="LO39" s="5747"/>
      <c r="LP39" s="5748"/>
      <c r="LQ39" s="5749"/>
      <c r="LR39" s="5750"/>
      <c r="LS39" s="5751"/>
      <c r="LT39" s="5752"/>
      <c r="LU39" s="5753"/>
      <c r="LV39" s="5754"/>
      <c r="LW39" s="5755"/>
      <c r="LX39" s="5756"/>
      <c r="LY39" s="5757"/>
      <c r="LZ39" s="5758"/>
      <c r="MA39" s="5759"/>
      <c r="MB39" s="5760"/>
      <c r="MC39" s="5761"/>
      <c r="MD39" s="5762"/>
      <c r="ME39" s="5763"/>
      <c r="MF39" s="5764"/>
      <c r="MG39" s="5765"/>
      <c r="MH39" s="5766"/>
      <c r="MI39" s="5767"/>
      <c r="MJ39" s="5768"/>
      <c r="MK39" s="5769"/>
      <c r="ML39" s="5770"/>
      <c r="MM39" s="5771"/>
      <c r="MN39" s="5772"/>
      <c r="MO39" s="5773"/>
      <c r="MP39" s="5774"/>
      <c r="MQ39" s="5775"/>
      <c r="MR39" s="5776"/>
      <c r="MS39" s="5777"/>
      <c r="MT39" s="5778"/>
      <c r="MU39" s="5779"/>
      <c r="MV39" s="5780"/>
      <c r="MW39" s="5781"/>
      <c r="MX39" s="5782"/>
      <c r="MY39" s="5783"/>
      <c r="MZ39" s="5784"/>
      <c r="NA39" s="5785"/>
      <c r="NB39" s="5786"/>
      <c r="NC39" s="5787"/>
      <c r="ND39" s="5788"/>
      <c r="NE39" s="5789"/>
      <c r="NF39" s="5790"/>
      <c r="NG39" s="5791"/>
      <c r="NH39" s="5792"/>
      <c r="NI39" s="5793"/>
      <c r="NJ39" s="5794"/>
      <c r="NK39" s="5795"/>
      <c r="NL39" s="5796"/>
      <c r="NM39" s="5797"/>
      <c r="NN39" s="5798"/>
      <c r="NO39" s="5799"/>
      <c r="NP39" s="5800"/>
      <c r="NQ39" s="5801"/>
      <c r="NR39" s="5802"/>
      <c r="NS39" s="582"/>
      <c r="OC39" s="514"/>
      <c r="OD39" s="514">
        <v>11</v>
      </c>
    </row>
    <row customHeight="1" ht="22.5" hidden="1">
      <c r="A40" s="458" t="s">
        <v>82</v>
      </c>
      <c r="B40" s="514">
        <v>0</v>
      </c>
      <c r="C40" s="692">
        <v>4</v>
      </c>
      <c r="D40" s="514">
        <v>6</v>
      </c>
      <c r="E40" s="514">
        <v>36</v>
      </c>
      <c r="F40" s="514">
        <v>9</v>
      </c>
      <c r="G40" s="767">
        <v>0</v>
      </c>
      <c r="H40" s="767">
        <v>0</v>
      </c>
      <c r="I40" s="514">
        <v>25</v>
      </c>
      <c r="J40" s="514">
        <v>33</v>
      </c>
      <c r="K40" s="1644">
        <v>0</v>
      </c>
      <c r="L40" s="1644">
        <v>0</v>
      </c>
      <c r="M40" s="1644">
        <v>0</v>
      </c>
      <c r="N40" s="1644">
        <v>0</v>
      </c>
      <c r="O40" s="1644">
        <v>0</v>
      </c>
      <c r="P40" s="1644">
        <v>0</v>
      </c>
      <c r="Q40" s="1644">
        <v>0</v>
      </c>
      <c r="R40" s="1644">
        <v>0</v>
      </c>
      <c r="S40" s="1644">
        <v>0</v>
      </c>
      <c r="T40" s="1644">
        <v>0</v>
      </c>
      <c r="U40" s="1644">
        <v>0</v>
      </c>
      <c r="V40" s="1644">
        <v>0</v>
      </c>
      <c r="W40" s="1644">
        <v>0</v>
      </c>
      <c r="X40" s="1644">
        <v>0</v>
      </c>
      <c r="Y40" s="1644">
        <v>0</v>
      </c>
      <c r="Z40" s="1644">
        <v>0</v>
      </c>
      <c r="AA40" s="1644">
        <v>0</v>
      </c>
      <c r="AB40" s="1644">
        <v>0</v>
      </c>
      <c r="AC40" s="1644">
        <v>0</v>
      </c>
      <c r="AD40" s="1644">
        <v>0</v>
      </c>
      <c r="AE40" s="1644">
        <v>0</v>
      </c>
      <c r="AF40" s="1644">
        <v>0</v>
      </c>
      <c r="AG40" s="1644">
        <v>0</v>
      </c>
      <c r="AH40" s="1644">
        <v>0</v>
      </c>
      <c r="AI40" s="1644">
        <v>0</v>
      </c>
      <c r="AJ40" s="1644">
        <v>0</v>
      </c>
      <c r="AK40" s="1644">
        <v>0</v>
      </c>
      <c r="AL40" s="1644">
        <v>0</v>
      </c>
      <c r="AM40" s="1644">
        <v>0</v>
      </c>
      <c r="AN40" s="1644">
        <v>0</v>
      </c>
      <c r="AO40" s="1644">
        <v>0</v>
      </c>
      <c r="AP40" s="1644">
        <v>0</v>
      </c>
      <c r="AQ40" s="1644">
        <v>0</v>
      </c>
      <c r="AR40" s="1644">
        <v>0</v>
      </c>
      <c r="AS40" s="1644">
        <v>0</v>
      </c>
      <c r="AT40" s="1644">
        <v>0</v>
      </c>
      <c r="AU40" s="1644">
        <v>0</v>
      </c>
      <c r="AV40" s="1644">
        <v>0</v>
      </c>
      <c r="AW40" s="1644">
        <v>0</v>
      </c>
      <c r="AX40" s="1644">
        <v>0</v>
      </c>
      <c r="AY40" s="1644">
        <v>0</v>
      </c>
      <c r="AZ40" s="1644">
        <v>0</v>
      </c>
      <c r="BA40" s="1644">
        <v>0</v>
      </c>
      <c r="BB40" s="1644">
        <v>0</v>
      </c>
      <c r="BC40" s="1644">
        <v>0</v>
      </c>
      <c r="BD40" s="1644">
        <v>0</v>
      </c>
      <c r="BE40" s="1644">
        <v>0</v>
      </c>
      <c r="BF40" s="1644">
        <v>0</v>
      </c>
      <c r="BG40" s="1644">
        <v>0</v>
      </c>
      <c r="BH40" s="1644">
        <v>0</v>
      </c>
      <c r="BI40" s="1644">
        <v>0</v>
      </c>
      <c r="BJ40" s="1644">
        <v>0</v>
      </c>
      <c r="BK40" s="1644">
        <v>0</v>
      </c>
      <c r="BL40" s="1644">
        <v>0</v>
      </c>
      <c r="BM40" s="1644">
        <v>0</v>
      </c>
      <c r="BN40" s="1644">
        <v>0</v>
      </c>
      <c r="BO40" s="1644">
        <v>0</v>
      </c>
      <c r="BP40" s="1644">
        <v>0</v>
      </c>
      <c r="BQ40" s="1644">
        <v>0</v>
      </c>
      <c r="BR40" s="1644">
        <v>0</v>
      </c>
      <c r="BS40" s="1644">
        <v>0</v>
      </c>
      <c r="BT40" s="1644">
        <v>0</v>
      </c>
      <c r="BU40" s="1644">
        <v>0</v>
      </c>
      <c r="BV40" s="1644">
        <v>0</v>
      </c>
      <c r="BW40" s="1644">
        <v>0</v>
      </c>
      <c r="BX40" s="1644">
        <v>0</v>
      </c>
      <c r="BY40" s="1644">
        <v>0</v>
      </c>
      <c r="BZ40" s="1644">
        <v>0</v>
      </c>
      <c r="CA40" s="1644">
        <v>0</v>
      </c>
      <c r="CB40" s="1644">
        <v>0</v>
      </c>
      <c r="CC40" s="1644">
        <v>0</v>
      </c>
      <c r="CD40" s="1644">
        <v>0</v>
      </c>
      <c r="CE40" s="1644">
        <v>0</v>
      </c>
      <c r="CF40" s="1644">
        <v>0</v>
      </c>
      <c r="CG40" s="1644">
        <v>0</v>
      </c>
      <c r="CH40" s="1644">
        <v>0</v>
      </c>
      <c r="CI40" s="1644">
        <v>0</v>
      </c>
      <c r="CJ40" s="1644">
        <v>0</v>
      </c>
      <c r="CK40" s="1644">
        <v>0</v>
      </c>
      <c r="CL40" s="1644">
        <v>0</v>
      </c>
      <c r="CM40" s="1644">
        <v>0</v>
      </c>
      <c r="CN40" s="1644">
        <v>0</v>
      </c>
      <c r="CO40" s="1644">
        <v>0</v>
      </c>
      <c r="CP40" s="1644">
        <v>0</v>
      </c>
      <c r="CQ40" s="1644">
        <v>0</v>
      </c>
      <c r="CR40" s="1644">
        <v>0</v>
      </c>
      <c r="CS40" s="1644">
        <v>0</v>
      </c>
      <c r="CT40" s="1644">
        <v>0</v>
      </c>
      <c r="CU40" s="1644">
        <v>0</v>
      </c>
      <c r="CV40" s="1644">
        <v>0</v>
      </c>
      <c r="CW40" s="1644">
        <v>0</v>
      </c>
      <c r="CX40" s="1644">
        <v>0</v>
      </c>
      <c r="CY40" s="1644">
        <v>0</v>
      </c>
      <c r="CZ40" s="1644">
        <v>0</v>
      </c>
      <c r="DA40" s="1644">
        <v>0</v>
      </c>
      <c r="DB40" s="1644">
        <v>0</v>
      </c>
      <c r="DC40" s="1644">
        <v>0</v>
      </c>
      <c r="DD40" s="1644">
        <v>0</v>
      </c>
      <c r="DE40" s="1644">
        <v>0</v>
      </c>
      <c r="DF40" s="1644">
        <v>0</v>
      </c>
      <c r="DG40" s="1644">
        <v>0</v>
      </c>
      <c r="DH40" s="1644">
        <v>0</v>
      </c>
      <c r="DI40" s="1644">
        <v>0</v>
      </c>
      <c r="DJ40" s="1644">
        <v>0</v>
      </c>
      <c r="DK40" s="1644">
        <v>0</v>
      </c>
      <c r="DL40" s="1644">
        <v>0</v>
      </c>
      <c r="DM40" s="1644">
        <v>0</v>
      </c>
      <c r="DN40" s="1644">
        <v>0</v>
      </c>
      <c r="DO40" s="1644">
        <v>0</v>
      </c>
      <c r="DP40" s="1644">
        <v>0</v>
      </c>
      <c r="DQ40" s="1644">
        <v>0</v>
      </c>
      <c r="DR40" s="1644">
        <v>0</v>
      </c>
      <c r="DS40" s="1644">
        <v>0</v>
      </c>
      <c r="DT40" s="1644">
        <v>0</v>
      </c>
      <c r="DU40" s="1644">
        <v>0</v>
      </c>
      <c r="DV40" s="1644">
        <v>0</v>
      </c>
      <c r="DW40" s="1644">
        <v>0</v>
      </c>
      <c r="DX40" s="1644">
        <v>0</v>
      </c>
      <c r="DY40" s="1644">
        <v>0</v>
      </c>
      <c r="DZ40" s="1644">
        <v>0</v>
      </c>
      <c r="EA40" s="1644">
        <v>0</v>
      </c>
      <c r="EB40" s="1644">
        <v>0</v>
      </c>
      <c r="EC40" s="1644">
        <v>0</v>
      </c>
      <c r="ED40" s="1644">
        <v>0</v>
      </c>
      <c r="EE40" s="1644">
        <v>0</v>
      </c>
      <c r="EF40" s="1644">
        <v>0</v>
      </c>
      <c r="EG40" s="1644">
        <v>0</v>
      </c>
      <c r="EH40" s="1644">
        <v>0</v>
      </c>
      <c r="EI40" s="1644">
        <v>0</v>
      </c>
      <c r="EJ40" s="1644">
        <v>0</v>
      </c>
      <c r="EK40" s="1644">
        <v>0</v>
      </c>
      <c r="EL40" s="1644">
        <v>0</v>
      </c>
      <c r="EM40" s="1644">
        <v>0</v>
      </c>
      <c r="EN40" s="1644">
        <v>0</v>
      </c>
      <c r="EO40" s="1644">
        <v>0</v>
      </c>
      <c r="EP40" s="1644">
        <v>0</v>
      </c>
      <c r="EQ40" s="1644">
        <v>0</v>
      </c>
      <c r="ER40" s="1644">
        <v>0</v>
      </c>
      <c r="ES40" s="1644">
        <v>0</v>
      </c>
      <c r="ET40" s="1644">
        <v>0</v>
      </c>
      <c r="EU40" s="1644">
        <v>0</v>
      </c>
      <c r="EV40" s="1644">
        <v>0</v>
      </c>
      <c r="EW40" s="1644">
        <v>0</v>
      </c>
      <c r="EX40" s="1644">
        <v>0</v>
      </c>
      <c r="EY40" s="1644">
        <v>0</v>
      </c>
      <c r="EZ40" s="1644">
        <v>0</v>
      </c>
      <c r="FA40" s="1644">
        <v>0</v>
      </c>
      <c r="FB40" s="1644">
        <v>0</v>
      </c>
      <c r="FC40" s="1644">
        <v>0</v>
      </c>
      <c r="FD40" s="1644">
        <v>0</v>
      </c>
      <c r="FE40" s="1644">
        <v>0</v>
      </c>
      <c r="FF40" s="1644">
        <v>0</v>
      </c>
      <c r="FG40" s="1644">
        <v>0</v>
      </c>
      <c r="FH40" s="1644">
        <v>0</v>
      </c>
      <c r="FI40" s="1644">
        <v>0</v>
      </c>
      <c r="FJ40" s="1644">
        <v>0</v>
      </c>
      <c r="FK40" s="1644">
        <v>0</v>
      </c>
      <c r="FL40" s="1644">
        <v>0</v>
      </c>
      <c r="FM40" s="1644">
        <v>0</v>
      </c>
      <c r="FN40" s="1644">
        <v>0</v>
      </c>
      <c r="FO40" s="1644">
        <v>0</v>
      </c>
      <c r="FP40" s="1644">
        <v>0</v>
      </c>
      <c r="FQ40" s="1644">
        <v>0</v>
      </c>
      <c r="FR40" s="1644">
        <v>0</v>
      </c>
      <c r="FS40" s="1644">
        <v>0</v>
      </c>
      <c r="FT40" s="1644">
        <v>0</v>
      </c>
      <c r="FU40" s="1644">
        <v>0</v>
      </c>
      <c r="FV40" s="1644">
        <v>0</v>
      </c>
      <c r="FW40" s="1644">
        <v>0</v>
      </c>
      <c r="FX40" s="1644">
        <v>0</v>
      </c>
      <c r="FY40" s="1644">
        <v>0</v>
      </c>
      <c r="FZ40" s="1644">
        <v>0</v>
      </c>
      <c r="GA40" s="1644">
        <v>0</v>
      </c>
      <c r="GB40" s="1644">
        <v>0</v>
      </c>
      <c r="GC40" s="1644">
        <v>0</v>
      </c>
      <c r="GD40" s="1644">
        <v>0</v>
      </c>
      <c r="GE40" s="1644">
        <v>0</v>
      </c>
      <c r="GF40" s="1644">
        <v>0</v>
      </c>
      <c r="GG40" s="1644">
        <v>0</v>
      </c>
      <c r="GH40" s="1644">
        <v>0</v>
      </c>
      <c r="GI40" s="1644">
        <v>0</v>
      </c>
      <c r="GJ40" s="1644">
        <v>0</v>
      </c>
      <c r="GK40" s="1644">
        <v>0</v>
      </c>
      <c r="GL40" s="1644">
        <v>0</v>
      </c>
      <c r="GM40" s="1644">
        <v>0</v>
      </c>
      <c r="GN40" s="1644">
        <v>0</v>
      </c>
      <c r="GO40" s="1644">
        <v>0</v>
      </c>
      <c r="GP40" s="1644">
        <v>0</v>
      </c>
      <c r="GQ40" s="1644">
        <v>0</v>
      </c>
      <c r="GR40" s="1644">
        <v>0</v>
      </c>
      <c r="GS40" s="1644">
        <v>0</v>
      </c>
      <c r="GT40" s="1644">
        <v>0</v>
      </c>
      <c r="GU40" s="1644">
        <v>0</v>
      </c>
      <c r="GV40" s="1644">
        <v>0</v>
      </c>
      <c r="GW40" s="1644">
        <v>0</v>
      </c>
      <c r="GX40" s="1644">
        <v>0</v>
      </c>
      <c r="GY40" s="1644">
        <v>0</v>
      </c>
      <c r="GZ40" s="1644">
        <v>0</v>
      </c>
      <c r="HA40" s="1644">
        <v>0</v>
      </c>
      <c r="HB40" s="1644">
        <v>0</v>
      </c>
      <c r="HC40" s="1644">
        <v>0</v>
      </c>
      <c r="HD40" s="1644">
        <v>0</v>
      </c>
      <c r="HE40" s="1644">
        <v>0</v>
      </c>
      <c r="HF40" s="1644">
        <v>0</v>
      </c>
      <c r="HG40" s="1644">
        <v>0</v>
      </c>
      <c r="HH40" s="1644">
        <v>0</v>
      </c>
      <c r="HI40" s="1644">
        <v>0</v>
      </c>
      <c r="HJ40" s="1644">
        <v>0</v>
      </c>
      <c r="HK40" s="1644">
        <v>0</v>
      </c>
      <c r="HL40" s="1644">
        <v>0</v>
      </c>
      <c r="HM40" s="1644">
        <v>0</v>
      </c>
      <c r="HN40" s="1644">
        <v>0</v>
      </c>
      <c r="HO40" s="1644">
        <v>0</v>
      </c>
      <c r="HP40" s="1644">
        <v>0</v>
      </c>
      <c r="HQ40" s="1644">
        <v>0</v>
      </c>
      <c r="HR40" s="1644">
        <v>0</v>
      </c>
      <c r="HS40" s="1644">
        <v>0</v>
      </c>
      <c r="HT40" s="1644">
        <v>0</v>
      </c>
      <c r="HU40" s="1644">
        <v>0</v>
      </c>
      <c r="HV40" s="1644">
        <v>0</v>
      </c>
      <c r="HW40" s="1644">
        <v>0</v>
      </c>
      <c r="HX40" s="1644">
        <v>0</v>
      </c>
      <c r="HY40" s="1644">
        <v>0</v>
      </c>
      <c r="HZ40" s="1644">
        <v>0</v>
      </c>
      <c r="IA40" s="1644">
        <v>0</v>
      </c>
      <c r="IB40" s="1644">
        <v>0</v>
      </c>
      <c r="IC40" s="1644">
        <v>0</v>
      </c>
      <c r="ID40" s="1644">
        <v>0</v>
      </c>
      <c r="IE40" s="1644">
        <v>0</v>
      </c>
      <c r="IF40" s="1644">
        <v>0</v>
      </c>
      <c r="IG40" s="1644">
        <v>0</v>
      </c>
      <c r="IH40" s="1644">
        <v>0</v>
      </c>
      <c r="II40" s="1644">
        <v>0</v>
      </c>
      <c r="IJ40" s="1644">
        <v>0</v>
      </c>
      <c r="IK40" s="1644">
        <v>0</v>
      </c>
      <c r="IL40" s="1644">
        <v>0</v>
      </c>
      <c r="IM40" s="1644">
        <v>0</v>
      </c>
      <c r="IN40" s="1644">
        <v>0</v>
      </c>
      <c r="IO40" s="1644">
        <v>0</v>
      </c>
      <c r="IP40" s="1644">
        <v>0</v>
      </c>
      <c r="IQ40" s="1644">
        <v>0</v>
      </c>
      <c r="IR40" s="1644">
        <v>0</v>
      </c>
      <c r="IS40" s="1644">
        <v>0</v>
      </c>
      <c r="IT40" s="1644">
        <v>0</v>
      </c>
      <c r="IU40" s="1644">
        <v>0</v>
      </c>
      <c r="IV40" s="1644">
        <v>0</v>
      </c>
      <c r="IW40" s="1644">
        <v>0</v>
      </c>
      <c r="IX40" s="1644">
        <v>0</v>
      </c>
      <c r="IY40" s="1644">
        <v>0</v>
      </c>
      <c r="IZ40" s="1644">
        <v>0</v>
      </c>
      <c r="JA40" s="1644">
        <v>0</v>
      </c>
      <c r="JB40" s="1644">
        <v>0</v>
      </c>
      <c r="JC40" s="1644">
        <v>0</v>
      </c>
      <c r="JD40" s="1644">
        <v>0</v>
      </c>
      <c r="JE40" s="1644">
        <v>0</v>
      </c>
      <c r="JF40" s="1644">
        <v>0</v>
      </c>
      <c r="JG40" s="1644">
        <v>0</v>
      </c>
      <c r="JH40" s="1644">
        <v>0</v>
      </c>
      <c r="JI40" s="1644">
        <v>0</v>
      </c>
      <c r="JJ40" s="1644">
        <v>0</v>
      </c>
      <c r="JK40" s="1644">
        <v>0</v>
      </c>
      <c r="JL40" s="1644">
        <v>0</v>
      </c>
      <c r="JM40" s="1644">
        <v>0</v>
      </c>
      <c r="JN40" s="1644">
        <v>0</v>
      </c>
      <c r="JO40" s="1644">
        <v>0</v>
      </c>
      <c r="JP40" s="1644">
        <v>0</v>
      </c>
      <c r="JQ40" s="1644">
        <v>0</v>
      </c>
      <c r="JR40" s="1644">
        <v>0</v>
      </c>
      <c r="JS40" s="1644">
        <v>0</v>
      </c>
      <c r="JT40" s="1644">
        <v>0</v>
      </c>
      <c r="JU40" s="1644">
        <v>0</v>
      </c>
      <c r="JV40" s="1644">
        <v>0</v>
      </c>
      <c r="JW40" s="1644">
        <v>0</v>
      </c>
      <c r="JX40" s="1644">
        <v>0</v>
      </c>
      <c r="JY40" s="1644">
        <v>0</v>
      </c>
      <c r="JZ40" s="1644">
        <v>0</v>
      </c>
      <c r="KA40" s="1644">
        <v>0</v>
      </c>
      <c r="KB40" s="1644">
        <v>0</v>
      </c>
      <c r="KC40" s="1644">
        <v>0</v>
      </c>
      <c r="KD40" s="1644">
        <v>0</v>
      </c>
      <c r="KE40" s="1644">
        <v>0</v>
      </c>
      <c r="KF40" s="1644">
        <v>0</v>
      </c>
      <c r="KG40" s="1644">
        <v>0</v>
      </c>
      <c r="KH40" s="1644">
        <v>0</v>
      </c>
      <c r="KI40" s="1644">
        <v>0</v>
      </c>
      <c r="KJ40" s="1644">
        <v>0</v>
      </c>
      <c r="KK40" s="1644">
        <v>0</v>
      </c>
      <c r="KL40" s="1644">
        <v>0</v>
      </c>
      <c r="KM40" s="1644">
        <v>0</v>
      </c>
      <c r="KN40" s="1644">
        <v>0</v>
      </c>
      <c r="KO40" s="1644">
        <v>0</v>
      </c>
      <c r="KP40" s="1644">
        <v>0</v>
      </c>
      <c r="KQ40" s="1644">
        <v>0</v>
      </c>
      <c r="KR40" s="1644">
        <v>0</v>
      </c>
      <c r="KS40" s="1644">
        <v>0</v>
      </c>
      <c r="KT40" s="1644">
        <v>0</v>
      </c>
      <c r="KU40" s="1644">
        <v>0</v>
      </c>
      <c r="KV40" s="1644">
        <v>0</v>
      </c>
      <c r="KW40" s="1644">
        <v>0</v>
      </c>
      <c r="KX40" s="1644">
        <v>0</v>
      </c>
      <c r="KY40" s="1644">
        <v>0</v>
      </c>
      <c r="KZ40" s="1644">
        <v>0</v>
      </c>
      <c r="LA40" s="1644">
        <v>0</v>
      </c>
      <c r="LB40" s="1644">
        <v>0</v>
      </c>
      <c r="LC40" s="1644">
        <v>0</v>
      </c>
      <c r="LD40" s="1644">
        <v>0</v>
      </c>
      <c r="LE40" s="1644">
        <v>0</v>
      </c>
      <c r="LF40" s="1644">
        <v>0</v>
      </c>
      <c r="LG40" s="1644">
        <v>0</v>
      </c>
      <c r="LH40" s="1644">
        <v>0</v>
      </c>
      <c r="LI40" s="1644">
        <v>0</v>
      </c>
      <c r="LJ40" s="1644">
        <v>0</v>
      </c>
      <c r="LK40" s="1644">
        <v>0</v>
      </c>
      <c r="LL40" s="1644">
        <v>0</v>
      </c>
      <c r="LM40" s="1644">
        <v>0</v>
      </c>
      <c r="LN40" s="1644">
        <v>0</v>
      </c>
      <c r="LO40" s="1644">
        <v>0</v>
      </c>
      <c r="LP40" s="1644">
        <v>0</v>
      </c>
      <c r="LQ40" s="1644">
        <v>0</v>
      </c>
      <c r="LR40" s="1644">
        <v>0</v>
      </c>
      <c r="LS40" s="1644">
        <v>0</v>
      </c>
      <c r="LT40" s="1644">
        <v>0</v>
      </c>
      <c r="LU40" s="1644">
        <v>0</v>
      </c>
      <c r="LV40" s="1644">
        <v>0</v>
      </c>
      <c r="LW40" s="1644">
        <v>0</v>
      </c>
      <c r="LX40" s="1644">
        <v>0</v>
      </c>
      <c r="LY40" s="1644">
        <v>0</v>
      </c>
      <c r="LZ40" s="1644">
        <v>0</v>
      </c>
      <c r="MA40" s="1644">
        <v>0</v>
      </c>
      <c r="MB40" s="1644">
        <v>0</v>
      </c>
      <c r="MC40" s="1644">
        <v>0</v>
      </c>
      <c r="MD40" s="1644">
        <v>0</v>
      </c>
      <c r="ME40" s="1644">
        <v>0</v>
      </c>
      <c r="MF40" s="1644">
        <v>0</v>
      </c>
      <c r="MG40" s="1644">
        <v>0</v>
      </c>
      <c r="MH40" s="1644">
        <v>0</v>
      </c>
      <c r="MI40" s="1644">
        <v>0</v>
      </c>
      <c r="MJ40" s="1644">
        <v>0</v>
      </c>
      <c r="MK40" s="1644">
        <v>0</v>
      </c>
      <c r="ML40" s="1644">
        <v>0</v>
      </c>
      <c r="MM40" s="1644">
        <v>0</v>
      </c>
      <c r="MN40" s="1644">
        <v>0</v>
      </c>
      <c r="MO40" s="1644">
        <v>0</v>
      </c>
      <c r="MP40" s="1644">
        <v>0</v>
      </c>
      <c r="MQ40" s="1644">
        <v>0</v>
      </c>
      <c r="MR40" s="1644">
        <v>0</v>
      </c>
      <c r="MS40" s="1644">
        <v>0</v>
      </c>
      <c r="MT40" s="1644">
        <v>0</v>
      </c>
      <c r="MU40" s="1644">
        <v>0</v>
      </c>
      <c r="MV40" s="1644">
        <v>0</v>
      </c>
      <c r="MW40" s="1644">
        <v>0</v>
      </c>
      <c r="MX40" s="1644">
        <v>0</v>
      </c>
      <c r="MY40" s="1644">
        <v>0</v>
      </c>
      <c r="MZ40" s="1644">
        <v>0</v>
      </c>
      <c r="NA40" s="1644">
        <v>0</v>
      </c>
      <c r="NB40" s="1644">
        <v>0</v>
      </c>
      <c r="NC40" s="1644">
        <v>0</v>
      </c>
      <c r="ND40" s="1644">
        <v>0</v>
      </c>
      <c r="NE40" s="1644">
        <v>0</v>
      </c>
      <c r="NF40" s="1644">
        <v>0</v>
      </c>
      <c r="NG40" s="1644">
        <v>0</v>
      </c>
      <c r="NH40" s="1644">
        <v>0</v>
      </c>
      <c r="NI40" s="1644">
        <v>0</v>
      </c>
      <c r="NJ40" s="1644">
        <v>0</v>
      </c>
      <c r="NK40" s="1644">
        <v>0</v>
      </c>
      <c r="NL40" s="1644">
        <v>0</v>
      </c>
      <c r="NM40" s="1644">
        <v>0</v>
      </c>
      <c r="NN40" s="1644">
        <v>0</v>
      </c>
      <c r="NO40" s="1644">
        <v>0</v>
      </c>
      <c r="NP40" s="1644">
        <v>0</v>
      </c>
      <c r="NQ40" s="1644">
        <v>0</v>
      </c>
      <c r="NR40" s="1644">
        <v>0</v>
      </c>
      <c r="NS40" s="426">
        <v>93</v>
      </c>
      <c r="NT40" s="514">
        <v>10</v>
      </c>
      <c r="NU40" s="514">
        <v>10</v>
      </c>
      <c r="NV40" s="514">
        <v>10</v>
      </c>
      <c r="NW40" s="514">
        <v>10</v>
      </c>
      <c r="NX40" s="514">
        <v>10</v>
      </c>
      <c r="NY40" s="514">
        <v>10</v>
      </c>
      <c r="NZ40" s="514">
        <v>10</v>
      </c>
      <c r="OA40" s="514">
        <v>10</v>
      </c>
      <c r="OB40" s="514">
        <v>10</v>
      </c>
      <c r="OC40" s="684">
        <v>10</v>
      </c>
      <c r="OD40" s="514">
        <v>23</v>
      </c>
    </row>
  </sheetData>
  <sheetProtection formatColumns="0" formatRows="0" autoFilter="0" sort="0" insertRows="0" insertColumns="1" deleteRows="0" deleteColumns="0"/>
  <mergeCells count="579">
    <mergeCell ref="B3:B4"/>
    <mergeCell ref="C3:C4"/>
    <mergeCell ref="B6:B7"/>
    <mergeCell ref="C6:C7"/>
    <mergeCell ref="B9:B11"/>
    <mergeCell ref="C9:C11"/>
    <mergeCell ref="B13:B14"/>
    <mergeCell ref="C13:C14"/>
    <mergeCell ref="D22:I22"/>
    <mergeCell ref="D23:I23"/>
    <mergeCell ref="I26:J26"/>
    <mergeCell ref="E26:F26"/>
    <mergeCell ref="G28:H28"/>
    <mergeCell ref="NS26:NS30"/>
    <mergeCell ref="E27:F27"/>
    <mergeCell ref="E28:F28"/>
    <mergeCell ref="I27:J27"/>
    <mergeCell ref="I28:J28"/>
    <mergeCell ref="G26:H26"/>
    <mergeCell ref="G27:H27"/>
    <mergeCell ref="D29:F29"/>
    <mergeCell ref="K28:L28"/>
    <mergeCell ref="K26:L26"/>
    <mergeCell ref="K27:L27"/>
    <mergeCell ref="M28:N28"/>
    <mergeCell ref="M26:N26"/>
    <mergeCell ref="M27:N27"/>
    <mergeCell ref="O28:P28"/>
    <mergeCell ref="O26:P26"/>
    <mergeCell ref="O27:P27"/>
    <mergeCell ref="Q28:R28"/>
    <mergeCell ref="Q26:R26"/>
    <mergeCell ref="Q27:R27"/>
    <mergeCell ref="S28:T28"/>
    <mergeCell ref="S26:T26"/>
    <mergeCell ref="S27:T27"/>
    <mergeCell ref="U28:V28"/>
    <mergeCell ref="U26:V26"/>
    <mergeCell ref="U27:V27"/>
    <mergeCell ref="W28:X28"/>
    <mergeCell ref="W26:X26"/>
    <mergeCell ref="W27:X27"/>
    <mergeCell ref="Y28:Z28"/>
    <mergeCell ref="Y26:Z26"/>
    <mergeCell ref="Y27:Z27"/>
    <mergeCell ref="AA28:AB28"/>
    <mergeCell ref="AA26:AB26"/>
    <mergeCell ref="AA27:AB27"/>
    <mergeCell ref="AC28:AD28"/>
    <mergeCell ref="AC26:AD26"/>
    <mergeCell ref="AC27:AD27"/>
    <mergeCell ref="AE28:AF28"/>
    <mergeCell ref="AE26:AF26"/>
    <mergeCell ref="AE27:AF27"/>
    <mergeCell ref="AG28:AH28"/>
    <mergeCell ref="AG26:AH26"/>
    <mergeCell ref="AG27:AH27"/>
    <mergeCell ref="AI28:AJ28"/>
    <mergeCell ref="AI26:AJ26"/>
    <mergeCell ref="AI27:AJ27"/>
    <mergeCell ref="AK28:AL28"/>
    <mergeCell ref="AK26:AL26"/>
    <mergeCell ref="AK27:AL27"/>
    <mergeCell ref="AM28:AN28"/>
    <mergeCell ref="AM26:AN26"/>
    <mergeCell ref="AM27:AN27"/>
    <mergeCell ref="AO28:AP28"/>
    <mergeCell ref="AO26:AP26"/>
    <mergeCell ref="AO27:AP27"/>
    <mergeCell ref="AQ28:AR28"/>
    <mergeCell ref="AQ26:AR26"/>
    <mergeCell ref="AQ27:AR27"/>
    <mergeCell ref="AS28:AT28"/>
    <mergeCell ref="AS26:AT26"/>
    <mergeCell ref="AS27:AT27"/>
    <mergeCell ref="AU28:AV28"/>
    <mergeCell ref="AU26:AV26"/>
    <mergeCell ref="AU27:AV27"/>
    <mergeCell ref="AW28:AX28"/>
    <mergeCell ref="AW26:AX26"/>
    <mergeCell ref="AW27:AX27"/>
    <mergeCell ref="AY28:AZ28"/>
    <mergeCell ref="AY26:AZ26"/>
    <mergeCell ref="AY27:AZ27"/>
    <mergeCell ref="BA28:BB28"/>
    <mergeCell ref="BA26:BB26"/>
    <mergeCell ref="BA27:BB27"/>
    <mergeCell ref="BC28:BD28"/>
    <mergeCell ref="BC26:BD26"/>
    <mergeCell ref="BC27:BD27"/>
    <mergeCell ref="BE28:BF28"/>
    <mergeCell ref="BE26:BF26"/>
    <mergeCell ref="BE27:BF27"/>
    <mergeCell ref="BG28:BH28"/>
    <mergeCell ref="BG26:BH26"/>
    <mergeCell ref="BG27:BH27"/>
    <mergeCell ref="BI28:BJ28"/>
    <mergeCell ref="BI26:BJ26"/>
    <mergeCell ref="BI27:BJ27"/>
    <mergeCell ref="BK28:BL28"/>
    <mergeCell ref="BK26:BL26"/>
    <mergeCell ref="BK27:BL27"/>
    <mergeCell ref="BM28:BN28"/>
    <mergeCell ref="BM26:BN26"/>
    <mergeCell ref="BM27:BN27"/>
    <mergeCell ref="BO28:BP28"/>
    <mergeCell ref="BO26:BP26"/>
    <mergeCell ref="BO27:BP27"/>
    <mergeCell ref="BQ28:BR28"/>
    <mergeCell ref="BQ26:BR26"/>
    <mergeCell ref="BQ27:BR27"/>
    <mergeCell ref="BS28:BT28"/>
    <mergeCell ref="BS26:BT26"/>
    <mergeCell ref="BS27:BT27"/>
    <mergeCell ref="BU28:BV28"/>
    <mergeCell ref="BU26:BV26"/>
    <mergeCell ref="BU27:BV27"/>
    <mergeCell ref="BW28:BX28"/>
    <mergeCell ref="BW26:BX26"/>
    <mergeCell ref="BW27:BX27"/>
    <mergeCell ref="BY28:BZ28"/>
    <mergeCell ref="BY26:BZ26"/>
    <mergeCell ref="BY27:BZ27"/>
    <mergeCell ref="CA28:CB28"/>
    <mergeCell ref="CA26:CB26"/>
    <mergeCell ref="CA27:CB27"/>
    <mergeCell ref="CC28:CD28"/>
    <mergeCell ref="CC26:CD26"/>
    <mergeCell ref="CC27:CD27"/>
    <mergeCell ref="CE28:CF28"/>
    <mergeCell ref="CE26:CF26"/>
    <mergeCell ref="CE27:CF27"/>
    <mergeCell ref="CG28:CH28"/>
    <mergeCell ref="CG26:CH26"/>
    <mergeCell ref="CG27:CH27"/>
    <mergeCell ref="CI28:CJ28"/>
    <mergeCell ref="CI26:CJ26"/>
    <mergeCell ref="CI27:CJ27"/>
    <mergeCell ref="CK28:CL28"/>
    <mergeCell ref="CK26:CL26"/>
    <mergeCell ref="CK27:CL27"/>
    <mergeCell ref="CM28:CN28"/>
    <mergeCell ref="CM26:CN26"/>
    <mergeCell ref="CM27:CN27"/>
    <mergeCell ref="CO28:CP28"/>
    <mergeCell ref="CO26:CP26"/>
    <mergeCell ref="CO27:CP27"/>
    <mergeCell ref="CQ28:CR28"/>
    <mergeCell ref="CQ26:CR26"/>
    <mergeCell ref="CQ27:CR27"/>
    <mergeCell ref="CS28:CT28"/>
    <mergeCell ref="CS26:CT26"/>
    <mergeCell ref="CS27:CT27"/>
    <mergeCell ref="CU28:CV28"/>
    <mergeCell ref="CU26:CV26"/>
    <mergeCell ref="CU27:CV27"/>
    <mergeCell ref="CW28:CX28"/>
    <mergeCell ref="CW26:CX26"/>
    <mergeCell ref="CW27:CX27"/>
    <mergeCell ref="CY28:CZ28"/>
    <mergeCell ref="CY26:CZ26"/>
    <mergeCell ref="CY27:CZ27"/>
    <mergeCell ref="DA28:DB28"/>
    <mergeCell ref="DA26:DB26"/>
    <mergeCell ref="DA27:DB27"/>
    <mergeCell ref="DC28:DD28"/>
    <mergeCell ref="DC26:DD26"/>
    <mergeCell ref="DC27:DD27"/>
    <mergeCell ref="DE28:DF28"/>
    <mergeCell ref="DE26:DF26"/>
    <mergeCell ref="DE27:DF27"/>
    <mergeCell ref="DG28:DH28"/>
    <mergeCell ref="DG26:DH26"/>
    <mergeCell ref="DG27:DH27"/>
    <mergeCell ref="DI28:DJ28"/>
    <mergeCell ref="DI26:DJ26"/>
    <mergeCell ref="DI27:DJ27"/>
    <mergeCell ref="DK28:DL28"/>
    <mergeCell ref="DK26:DL26"/>
    <mergeCell ref="DK27:DL27"/>
    <mergeCell ref="DM28:DN28"/>
    <mergeCell ref="DM26:DN26"/>
    <mergeCell ref="DM27:DN27"/>
    <mergeCell ref="DO28:DP28"/>
    <mergeCell ref="DO26:DP26"/>
    <mergeCell ref="DO27:DP27"/>
    <mergeCell ref="DQ28:DR28"/>
    <mergeCell ref="DQ26:DR26"/>
    <mergeCell ref="DQ27:DR27"/>
    <mergeCell ref="DS28:DT28"/>
    <mergeCell ref="DS26:DT26"/>
    <mergeCell ref="DS27:DT27"/>
    <mergeCell ref="DU28:DV28"/>
    <mergeCell ref="DU26:DV26"/>
    <mergeCell ref="DU27:DV27"/>
    <mergeCell ref="DW28:DX28"/>
    <mergeCell ref="DW26:DX26"/>
    <mergeCell ref="DW27:DX27"/>
    <mergeCell ref="DY28:DZ28"/>
    <mergeCell ref="DY26:DZ26"/>
    <mergeCell ref="DY27:DZ27"/>
    <mergeCell ref="EA28:EB28"/>
    <mergeCell ref="EA26:EB26"/>
    <mergeCell ref="EA27:EB27"/>
    <mergeCell ref="EC28:ED28"/>
    <mergeCell ref="EC26:ED26"/>
    <mergeCell ref="EC27:ED27"/>
    <mergeCell ref="EE28:EF28"/>
    <mergeCell ref="EE26:EF26"/>
    <mergeCell ref="EE27:EF27"/>
    <mergeCell ref="EG28:EH28"/>
    <mergeCell ref="EG26:EH26"/>
    <mergeCell ref="EG27:EH27"/>
    <mergeCell ref="EI28:EJ28"/>
    <mergeCell ref="EI26:EJ26"/>
    <mergeCell ref="EI27:EJ27"/>
    <mergeCell ref="EK28:EL28"/>
    <mergeCell ref="EK26:EL26"/>
    <mergeCell ref="EK27:EL27"/>
    <mergeCell ref="EM28:EN28"/>
    <mergeCell ref="EM26:EN26"/>
    <mergeCell ref="EM27:EN27"/>
    <mergeCell ref="EO28:EP28"/>
    <mergeCell ref="EO26:EP26"/>
    <mergeCell ref="EO27:EP27"/>
    <mergeCell ref="EQ28:ER28"/>
    <mergeCell ref="EQ26:ER26"/>
    <mergeCell ref="EQ27:ER27"/>
    <mergeCell ref="ES28:ET28"/>
    <mergeCell ref="ES26:ET26"/>
    <mergeCell ref="ES27:ET27"/>
    <mergeCell ref="EU28:EV28"/>
    <mergeCell ref="EU26:EV26"/>
    <mergeCell ref="EU27:EV27"/>
    <mergeCell ref="EW28:EX28"/>
    <mergeCell ref="EW26:EX26"/>
    <mergeCell ref="EW27:EX27"/>
    <mergeCell ref="EY28:EZ28"/>
    <mergeCell ref="EY26:EZ26"/>
    <mergeCell ref="EY27:EZ27"/>
    <mergeCell ref="FA28:FB28"/>
    <mergeCell ref="FA26:FB26"/>
    <mergeCell ref="FA27:FB27"/>
    <mergeCell ref="FC28:FD28"/>
    <mergeCell ref="FC26:FD26"/>
    <mergeCell ref="FC27:FD27"/>
    <mergeCell ref="FE28:FF28"/>
    <mergeCell ref="FE26:FF26"/>
    <mergeCell ref="FE27:FF27"/>
    <mergeCell ref="FG28:FH28"/>
    <mergeCell ref="FG26:FH26"/>
    <mergeCell ref="FG27:FH27"/>
    <mergeCell ref="FI28:FJ28"/>
    <mergeCell ref="FI26:FJ26"/>
    <mergeCell ref="FI27:FJ27"/>
    <mergeCell ref="FK28:FL28"/>
    <mergeCell ref="FK26:FL26"/>
    <mergeCell ref="FK27:FL27"/>
    <mergeCell ref="FM28:FN28"/>
    <mergeCell ref="FM26:FN26"/>
    <mergeCell ref="FM27:FN27"/>
    <mergeCell ref="FO28:FP28"/>
    <mergeCell ref="FO26:FP26"/>
    <mergeCell ref="FO27:FP27"/>
    <mergeCell ref="FQ28:FR28"/>
    <mergeCell ref="FQ26:FR26"/>
    <mergeCell ref="FQ27:FR27"/>
    <mergeCell ref="FS28:FT28"/>
    <mergeCell ref="FS26:FT26"/>
    <mergeCell ref="FS27:FT27"/>
    <mergeCell ref="FU28:FV28"/>
    <mergeCell ref="FU26:FV26"/>
    <mergeCell ref="FU27:FV27"/>
    <mergeCell ref="FW28:FX28"/>
    <mergeCell ref="FW26:FX26"/>
    <mergeCell ref="FW27:FX27"/>
    <mergeCell ref="FY28:FZ28"/>
    <mergeCell ref="FY26:FZ26"/>
    <mergeCell ref="FY27:FZ27"/>
    <mergeCell ref="GA28:GB28"/>
    <mergeCell ref="GA26:GB26"/>
    <mergeCell ref="GA27:GB27"/>
    <mergeCell ref="GC28:GD28"/>
    <mergeCell ref="GC26:GD26"/>
    <mergeCell ref="GC27:GD27"/>
    <mergeCell ref="GE28:GF28"/>
    <mergeCell ref="GE26:GF26"/>
    <mergeCell ref="GE27:GF27"/>
    <mergeCell ref="GG28:GH28"/>
    <mergeCell ref="GG26:GH26"/>
    <mergeCell ref="GG27:GH27"/>
    <mergeCell ref="GI28:GJ28"/>
    <mergeCell ref="GI26:GJ26"/>
    <mergeCell ref="GI27:GJ27"/>
    <mergeCell ref="GK28:GL28"/>
    <mergeCell ref="GK26:GL26"/>
    <mergeCell ref="GK27:GL27"/>
    <mergeCell ref="GM28:GN28"/>
    <mergeCell ref="GM26:GN26"/>
    <mergeCell ref="GM27:GN27"/>
    <mergeCell ref="GO28:GP28"/>
    <mergeCell ref="GO26:GP26"/>
    <mergeCell ref="GO27:GP27"/>
    <mergeCell ref="GQ28:GR28"/>
    <mergeCell ref="GQ26:GR26"/>
    <mergeCell ref="GQ27:GR27"/>
    <mergeCell ref="GS28:GT28"/>
    <mergeCell ref="GS26:GT26"/>
    <mergeCell ref="GS27:GT27"/>
    <mergeCell ref="GU28:GV28"/>
    <mergeCell ref="GU26:GV26"/>
    <mergeCell ref="GU27:GV27"/>
    <mergeCell ref="GW28:GX28"/>
    <mergeCell ref="GW26:GX26"/>
    <mergeCell ref="GW27:GX27"/>
    <mergeCell ref="GY28:GZ28"/>
    <mergeCell ref="GY26:GZ26"/>
    <mergeCell ref="GY27:GZ27"/>
    <mergeCell ref="HA28:HB28"/>
    <mergeCell ref="HA26:HB26"/>
    <mergeCell ref="HA27:HB27"/>
    <mergeCell ref="HC28:HD28"/>
    <mergeCell ref="HC26:HD26"/>
    <mergeCell ref="HC27:HD27"/>
    <mergeCell ref="HE28:HF28"/>
    <mergeCell ref="HE26:HF26"/>
    <mergeCell ref="HE27:HF27"/>
    <mergeCell ref="HG28:HH28"/>
    <mergeCell ref="HG26:HH26"/>
    <mergeCell ref="HG27:HH27"/>
    <mergeCell ref="HI28:HJ28"/>
    <mergeCell ref="HI26:HJ26"/>
    <mergeCell ref="HI27:HJ27"/>
    <mergeCell ref="HK28:HL28"/>
    <mergeCell ref="HK26:HL26"/>
    <mergeCell ref="HK27:HL27"/>
    <mergeCell ref="HM28:HN28"/>
    <mergeCell ref="HM26:HN26"/>
    <mergeCell ref="HM27:HN27"/>
    <mergeCell ref="HO28:HP28"/>
    <mergeCell ref="HO26:HP26"/>
    <mergeCell ref="HO27:HP27"/>
    <mergeCell ref="HQ28:HR28"/>
    <mergeCell ref="HQ26:HR26"/>
    <mergeCell ref="HQ27:HR27"/>
    <mergeCell ref="HS28:HT28"/>
    <mergeCell ref="HS26:HT26"/>
    <mergeCell ref="HS27:HT27"/>
    <mergeCell ref="HU28:HV28"/>
    <mergeCell ref="HU26:HV26"/>
    <mergeCell ref="HU27:HV27"/>
    <mergeCell ref="HW28:HX28"/>
    <mergeCell ref="HW26:HX26"/>
    <mergeCell ref="HW27:HX27"/>
    <mergeCell ref="HY28:HZ28"/>
    <mergeCell ref="HY26:HZ26"/>
    <mergeCell ref="HY27:HZ27"/>
    <mergeCell ref="IA28:IB28"/>
    <mergeCell ref="IA26:IB26"/>
    <mergeCell ref="IA27:IB27"/>
    <mergeCell ref="IC28:ID28"/>
    <mergeCell ref="IC26:ID26"/>
    <mergeCell ref="IC27:ID27"/>
    <mergeCell ref="IE28:IF28"/>
    <mergeCell ref="IE26:IF26"/>
    <mergeCell ref="IE27:IF27"/>
    <mergeCell ref="IG28:IH28"/>
    <mergeCell ref="IG26:IH26"/>
    <mergeCell ref="IG27:IH27"/>
    <mergeCell ref="II28:IJ28"/>
    <mergeCell ref="II26:IJ26"/>
    <mergeCell ref="II27:IJ27"/>
    <mergeCell ref="IK28:IL28"/>
    <mergeCell ref="IK26:IL26"/>
    <mergeCell ref="IK27:IL27"/>
    <mergeCell ref="IM28:IN28"/>
    <mergeCell ref="IM26:IN26"/>
    <mergeCell ref="IM27:IN27"/>
    <mergeCell ref="IO28:IP28"/>
    <mergeCell ref="IO26:IP26"/>
    <mergeCell ref="IO27:IP27"/>
    <mergeCell ref="IQ28:IR28"/>
    <mergeCell ref="IQ26:IR26"/>
    <mergeCell ref="IQ27:IR27"/>
    <mergeCell ref="IS28:IT28"/>
    <mergeCell ref="IS26:IT26"/>
    <mergeCell ref="IS27:IT27"/>
    <mergeCell ref="IU28:IV28"/>
    <mergeCell ref="IU26:IV26"/>
    <mergeCell ref="IU27:IV27"/>
    <mergeCell ref="IW28:IX28"/>
    <mergeCell ref="IW26:IX26"/>
    <mergeCell ref="IW27:IX27"/>
    <mergeCell ref="IY28:IZ28"/>
    <mergeCell ref="IY26:IZ26"/>
    <mergeCell ref="IY27:IZ27"/>
    <mergeCell ref="JA28:JB28"/>
    <mergeCell ref="JA26:JB26"/>
    <mergeCell ref="JA27:JB27"/>
    <mergeCell ref="JC28:JD28"/>
    <mergeCell ref="JC26:JD26"/>
    <mergeCell ref="JC27:JD27"/>
    <mergeCell ref="JE28:JF28"/>
    <mergeCell ref="JE26:JF26"/>
    <mergeCell ref="JE27:JF27"/>
    <mergeCell ref="JG28:JH28"/>
    <mergeCell ref="JG26:JH26"/>
    <mergeCell ref="JG27:JH27"/>
    <mergeCell ref="JI28:JJ28"/>
    <mergeCell ref="JI26:JJ26"/>
    <mergeCell ref="JI27:JJ27"/>
    <mergeCell ref="JK28:JL28"/>
    <mergeCell ref="JK26:JL26"/>
    <mergeCell ref="JK27:JL27"/>
    <mergeCell ref="JM28:JN28"/>
    <mergeCell ref="JM26:JN26"/>
    <mergeCell ref="JM27:JN27"/>
    <mergeCell ref="JO28:JP28"/>
    <mergeCell ref="JO26:JP26"/>
    <mergeCell ref="JO27:JP27"/>
    <mergeCell ref="JQ28:JR28"/>
    <mergeCell ref="JQ26:JR26"/>
    <mergeCell ref="JQ27:JR27"/>
    <mergeCell ref="JS28:JT28"/>
    <mergeCell ref="JS26:JT26"/>
    <mergeCell ref="JS27:JT27"/>
    <mergeCell ref="JU28:JV28"/>
    <mergeCell ref="JU26:JV26"/>
    <mergeCell ref="JU27:JV27"/>
    <mergeCell ref="JW28:JX28"/>
    <mergeCell ref="JW26:JX26"/>
    <mergeCell ref="JW27:JX27"/>
    <mergeCell ref="JY28:JZ28"/>
    <mergeCell ref="JY26:JZ26"/>
    <mergeCell ref="JY27:JZ27"/>
    <mergeCell ref="KA28:KB28"/>
    <mergeCell ref="KA26:KB26"/>
    <mergeCell ref="KA27:KB27"/>
    <mergeCell ref="KC28:KD28"/>
    <mergeCell ref="KC26:KD26"/>
    <mergeCell ref="KC27:KD27"/>
    <mergeCell ref="KE28:KF28"/>
    <mergeCell ref="KE26:KF26"/>
    <mergeCell ref="KE27:KF27"/>
    <mergeCell ref="KG28:KH28"/>
    <mergeCell ref="KG26:KH26"/>
    <mergeCell ref="KG27:KH27"/>
    <mergeCell ref="KI28:KJ28"/>
    <mergeCell ref="KI26:KJ26"/>
    <mergeCell ref="KI27:KJ27"/>
    <mergeCell ref="KK28:KL28"/>
    <mergeCell ref="KK26:KL26"/>
    <mergeCell ref="KK27:KL27"/>
    <mergeCell ref="KM28:KN28"/>
    <mergeCell ref="KM26:KN26"/>
    <mergeCell ref="KM27:KN27"/>
    <mergeCell ref="KO28:KP28"/>
    <mergeCell ref="KO26:KP26"/>
    <mergeCell ref="KO27:KP27"/>
    <mergeCell ref="KQ28:KR28"/>
    <mergeCell ref="KQ26:KR26"/>
    <mergeCell ref="KQ27:KR27"/>
    <mergeCell ref="KS28:KT28"/>
    <mergeCell ref="KS26:KT26"/>
    <mergeCell ref="KS27:KT27"/>
    <mergeCell ref="KU28:KV28"/>
    <mergeCell ref="KU26:KV26"/>
    <mergeCell ref="KU27:KV27"/>
    <mergeCell ref="KW28:KX28"/>
    <mergeCell ref="KW26:KX26"/>
    <mergeCell ref="KW27:KX27"/>
    <mergeCell ref="KY28:KZ28"/>
    <mergeCell ref="KY26:KZ26"/>
    <mergeCell ref="KY27:KZ27"/>
    <mergeCell ref="LA28:LB28"/>
    <mergeCell ref="LA26:LB26"/>
    <mergeCell ref="LA27:LB27"/>
    <mergeCell ref="LC28:LD28"/>
    <mergeCell ref="LC26:LD26"/>
    <mergeCell ref="LC27:LD27"/>
    <mergeCell ref="LE28:LF28"/>
    <mergeCell ref="LE26:LF26"/>
    <mergeCell ref="LE27:LF27"/>
    <mergeCell ref="LG28:LH28"/>
    <mergeCell ref="LG26:LH26"/>
    <mergeCell ref="LG27:LH27"/>
    <mergeCell ref="LI28:LJ28"/>
    <mergeCell ref="LI26:LJ26"/>
    <mergeCell ref="LI27:LJ27"/>
    <mergeCell ref="LK28:LL28"/>
    <mergeCell ref="LK26:LL26"/>
    <mergeCell ref="LK27:LL27"/>
    <mergeCell ref="LM28:LN28"/>
    <mergeCell ref="LM26:LN26"/>
    <mergeCell ref="LM27:LN27"/>
    <mergeCell ref="LO28:LP28"/>
    <mergeCell ref="LO26:LP26"/>
    <mergeCell ref="LO27:LP27"/>
    <mergeCell ref="LQ28:LR28"/>
    <mergeCell ref="LQ26:LR26"/>
    <mergeCell ref="LQ27:LR27"/>
    <mergeCell ref="LS28:LT28"/>
    <mergeCell ref="LS26:LT26"/>
    <mergeCell ref="LS27:LT27"/>
    <mergeCell ref="LU28:LV28"/>
    <mergeCell ref="LU26:LV26"/>
    <mergeCell ref="LU27:LV27"/>
    <mergeCell ref="LW28:LX28"/>
    <mergeCell ref="LW26:LX26"/>
    <mergeCell ref="LW27:LX27"/>
    <mergeCell ref="LY28:LZ28"/>
    <mergeCell ref="LY26:LZ26"/>
    <mergeCell ref="LY27:LZ27"/>
    <mergeCell ref="MA28:MB28"/>
    <mergeCell ref="MA26:MB26"/>
    <mergeCell ref="MA27:MB27"/>
    <mergeCell ref="MC28:MD28"/>
    <mergeCell ref="MC26:MD26"/>
    <mergeCell ref="MC27:MD27"/>
    <mergeCell ref="ME28:MF28"/>
    <mergeCell ref="ME26:MF26"/>
    <mergeCell ref="ME27:MF27"/>
    <mergeCell ref="MG28:MH28"/>
    <mergeCell ref="MG26:MH26"/>
    <mergeCell ref="MG27:MH27"/>
    <mergeCell ref="MI28:MJ28"/>
    <mergeCell ref="MI26:MJ26"/>
    <mergeCell ref="MI27:MJ27"/>
    <mergeCell ref="MK28:ML28"/>
    <mergeCell ref="MK26:ML26"/>
    <mergeCell ref="MK27:ML27"/>
    <mergeCell ref="MM28:MN28"/>
    <mergeCell ref="MM26:MN26"/>
    <mergeCell ref="MM27:MN27"/>
    <mergeCell ref="MO28:MP28"/>
    <mergeCell ref="MO26:MP26"/>
    <mergeCell ref="MO27:MP27"/>
    <mergeCell ref="MQ28:MR28"/>
    <mergeCell ref="MQ26:MR26"/>
    <mergeCell ref="MQ27:MR27"/>
    <mergeCell ref="MS28:MT28"/>
    <mergeCell ref="MS26:MT26"/>
    <mergeCell ref="MS27:MT27"/>
    <mergeCell ref="MU28:MV28"/>
    <mergeCell ref="MU26:MV26"/>
    <mergeCell ref="MU27:MV27"/>
    <mergeCell ref="MW28:MX28"/>
    <mergeCell ref="MW26:MX26"/>
    <mergeCell ref="MW27:MX27"/>
    <mergeCell ref="MY28:MZ28"/>
    <mergeCell ref="MY26:MZ26"/>
    <mergeCell ref="MY27:MZ27"/>
    <mergeCell ref="NA28:NB28"/>
    <mergeCell ref="NA26:NB26"/>
    <mergeCell ref="NA27:NB27"/>
    <mergeCell ref="NC28:ND28"/>
    <mergeCell ref="NC26:ND26"/>
    <mergeCell ref="NC27:ND27"/>
    <mergeCell ref="NE28:NF28"/>
    <mergeCell ref="NE26:NF26"/>
    <mergeCell ref="NE27:NF27"/>
    <mergeCell ref="NG28:NH28"/>
    <mergeCell ref="NG26:NH26"/>
    <mergeCell ref="NG27:NH27"/>
    <mergeCell ref="NI28:NJ28"/>
    <mergeCell ref="NI26:NJ26"/>
    <mergeCell ref="NI27:NJ27"/>
    <mergeCell ref="NK28:NL28"/>
    <mergeCell ref="NK26:NL26"/>
    <mergeCell ref="NK27:NL27"/>
    <mergeCell ref="NM28:NN28"/>
    <mergeCell ref="NM26:NN26"/>
    <mergeCell ref="NM27:NN27"/>
    <mergeCell ref="NO28:NP28"/>
    <mergeCell ref="NO26:NP26"/>
    <mergeCell ref="NO27:NP27"/>
    <mergeCell ref="NQ28:NR28"/>
    <mergeCell ref="NQ26:NR26"/>
    <mergeCell ref="NQ27:NR27"/>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K3 K6 K9 K13 M3 M6 M9 M13 O3 O6 O9 O13 Q3 Q6 Q9 Q13 S3 S6 S9 S13 U3 U6 U9 U13 W3 W6 W9 W13 Y3 Y6 Y9 Y13 AA3 AA6 AA9 AA13 AC3 AC6 AC9 AC13 AE3 AE6 AE9 AE13 AG3 AG6 AG9 AG13 AI3 AI6 AI9 AI13 AK3 AK6 AK9 AK13 AM3 AM6 AM9 AM13 AO3 AO6 AO9 AO13 AQ3 AQ6 AQ9 AQ13 AS3 AS6 AS9 AS13 AU3 AU6 AU9 AU13 AW3 AW6 AW9 AW13 AY3 AY6 AY9 AY13 BA3 BA6 BA9 BA13 BC3 BC6 BC9 BC13 BE3 BE6 BE9 BE13 BG3 BG6 BG9 BG13 BI3 BI6 BI9 BI13 BK3 BK6 BK9 BK13 BM3 BM6 BM9 BM13 BO3 BO6 BO9 BO13 BQ3 BQ6 BQ9 BQ13 BS3 BS6 BS9 BS13 BU3 BU6 BU9 BU13 BW3 BW6 BW9 BW13 BY3 BY6 BY9 BY13 CA3 CA6 CA9 CA13 CC3 CC6 CC9 CC13 CE3 CE6 CE9 CE13 CG3 CG6 CG9 CG13 CI3 CI6 CI9 CI13 CK3 CK6 CK9 CK13 CM3 CM6 CM9 CM13 CO3 CO6 CO9 CO13 CQ3 CQ6 CQ9 CQ13 CS3 CS6 CS9 CS13 CU3 CU6 CU9 CU13 CW3 CW6 CW9 CW13 CY3 CY6 CY9 CY13 DA3 DA6 DA9 DA13 DC3 DC6 DC9 DC13 DE3 DE6 DE9 DE13 DG3 DG6 DG9 DG13 DI3 DI6 DI9 DI13 DK3 DK6 DK9 DK13 DM3 DM6 DM9 DM13 DO3 DO6 DO9 DO13 DQ3 DQ6 DQ9 DQ13 DS3 DS6 DS9 DS13 DU3 DU6 DU9 DU13 DW3 DW6 DW9 DW13 DY3 DY6 DY9 DY13 EA3 EA6 EA9 EA13 EC3 EC6 EC9 EC13 EE3 EE6 EE9 EE13 EG3 EG6 EG9 EG13 EI3 EI6 EI9 EI13 EK3 EK6 EK9 EK13 EM3 EM6 EM9 EM13 EO3 EO6 EO9 EO13 EQ3 EQ6 EQ9 EQ13 ES3 ES6 ES9 ES13 EU3 EU6 EU9 EU13 EW3 EW6 EW9 EW13 EY3 EY6 EY9 EY13 FA3 FA6 FA9 FA13 FC3 FC6 FC9 FC13 FE3 FE6 FE9 FE13 FG3 FG6 FG9 FG13 FI3 FI6 FI9 FI13 FK3 FK6 FK9 FK13 FM3 FM6 FM9 FM13 FO3 FO6 FO9 FO13 FQ3 FQ6 FQ9 FQ13 FS3 FS6 FS9 FS13 FU3 FU6 FU9 FU13 FW3 FW6 FW9 FW13 FY3 FY6 FY9 FY13 GA3 GA6 GA9 GA13 GC3 GC6 GC9 GC13 GE3 GE6 GE9 GE13 GG3 GG6 GG9 GG13 GI3 GI6 GI9 GI13 GK3 GK6 GK9 GK13 GM3 GM6 GM9 GM13 GO3 GO6 GO9 GO13 GQ3 GQ6 GQ9 GQ13 GS3 GS6 GS9 GS13 GU3 GU6 GU9 GU13 GW3 GW6 GW9 GW13 GY3 GY6 GY9 GY13 HA3 HA6 HA9 HA13 HC3 HC6 HC9 HC13 HE3 HE6 HE9 HE13 HG3 HG6 HG9 HG13 HI3 HI6 HI9 HI13 HK3 HK6 HK9 HK13 HM3 HM6 HM9 HM13 HO3 HO6 HO9 HO13 HQ3 HQ6 HQ9 HQ13 HS3 HS6 HS9 HS13 HU3 HU6 HU9 HU13 HW3 HW6 HW9 HW13 HY3 HY6 HY9 HY13 IA3 IA6 IA9 IA13 IC3 IC6 IC9 IC13 IE3 IE6 IE9 IE13 IG3 IG6 IG9 IG13 II3 II6 II9 II13 IK3 IK6 IK9 IK13 IM3 IM6 IM9 IM13 IO3 IO6 IO9 IO13 IQ3 IQ6 IQ9 IQ13 IS3 IS6 IS9 IS13 IU3 IU6 IU9 IU13 IW3 IW6 IW9 IW13 IY3 IY6 IY9 IY13 JA3 JA6 JA9 JA13 JC3 JC6 JC9 JC13 JE3 JE6 JE9 JE13 JG3 JG6 JG9 JG13 JI3 JI6 JI9 JI13 JK3 JK6 JK9 JK13 JM3 JM6 JM9 JM13 JO3 JO6 JO9 JO13 JQ3 JQ6 JQ9 JQ13 JS3 JS6 JS9 JS13 JU3 JU6 JU9 JU13 JW3 JW6 JW9 JW13 JY3 JY6 JY9 JY13 KA3 KA6 KA9 KA13 KC3 KC6 KC9 KC13 KE3 KE6 KE9 KE13 KG3 KG6 KG9 KG13 KI3 KI6 KI9 KI13 KK3 KK6 KK9 KK13 KM3 KM6 KM9 KM13 KO3 KO6 KO9 KO13 KQ3 KQ6 KQ9 KQ13 KS3 KS6 KS9 KS13 KU3 KU6 KU9 KU13 KW3 KW6 KW9 KW13 KY3 KY6 KY9 KY13 LA3 LA6 LA9 LA13 LC3 LC6 LC9 LC13 LE3 LE6 LE9 LE13 LG3 LG6 LG9 LG13 LI3 LI6 LI9 LI13 LK3 LK6 LK9 LK13 LM3 LM6 LM9 LM13 LO3 LO6 LO9 LO13 LQ3 LQ6 LQ9 LQ13 LS3 LS6 LS9 LS13 LU3 LU6 LU9 LU13 LW3 LW6 LW9 LW13 LY3 LY6 LY9 LY13 MA3 MA6 MA9 MA13 MC3 MC6 MC9 MC13 ME3 ME6 ME9 ME13 MG3 MG6 MG9 MG13 MI3 MI6 MI9 MI13 MK3 MK6 MK9 MK13 MM3 MM6 MM9 MM13 MO3 MO6 MO9 MO13 MQ3 MQ6 MQ9 MQ13 MS3 MS6 MS9 MS13 MU3 MU6 MU9 MU13 MW3 MW6 MW9 MW13 MY3 MY6 MY9 MY13 NA3 NA6 NA9 NA13 NC3 NC6 NC9 NC13 NE3 NE6 NE9 NE13 NG3 NG6 NG9 NG13 NI3 NI6 NI9 NI13 NK3 NK6 NK9 NK13 NM3 NM6 NM9 NM13 NO3 NO6 NO9 NO13 NQ3 NQ6 NQ9 NQ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O4 O7 O10 O11 O14 Q4 Q7 Q10 Q11 Q14 S4 S7 S10 S11 S14 U4 U7 U10 U11 U14 W4 W7 W10 W11 W14 Y4 Y7 Y10 Y11 Y14 AA4 AA7 AA10 AA11 AA14 AC4 AC7 AC10 AC11 AC14 AE4 AE7 AE10 AE11 AE14 AG4 AG7 AG10 AG11 AG14 AI4 AI7 AI10 AI11 AI14 AK4 AK7 AK10 AK11 AK14 AM4 AM7 AM10 AM11 AM14 AO4 AO7 AO10 AO11 AO14 AQ4 AQ7 AQ10 AQ11 AQ14 AS4 AS7 AS10 AS11 AS14 AU4 AU7 AU10 AU11 AU14 AW4 AW7 AW10 AW11 AW14 AY4 AY7 AY10 AY11 AY14 BA4 BA7 BA10 BA11 BA14 BC4 BC7 BC10 BC11 BC14 BE4 BE7 BE10 BE11 BE14 BG4 BG7 BG10 BG11 BG14 BI4 BI7 BI10 BI11 BI14 BK4 BK7 BK10 BK11 BK14 BM4 BM7 BM10 BM11 BM14 BO4 BO7 BO10 BO11 BO14 BQ4 BQ7 BQ10 BQ11 BQ14 BS4 BS7 BS10 BS11 BS14 BU4 BU7 BU10 BU11 BU14 BW4 BW7 BW10 BW11 BW14 BY4 BY7 BY10 BY11 BY14 CA4 CA7 CA10 CA11 CA14 CC4 CC7 CC10 CC11 CC14 CE4 CE7 CE10 CE11 CE14 CG4 CG7 CG10 CG11 CG14 CI4 CI7 CI10 CI11 CI14 CK4 CK7 CK10 CK11 CK14 CM4 CM7 CM10 CM11 CM14 CO4 CO7 CO10 CO11 CO14 CQ4 CQ7 CQ10 CQ11 CQ14 CS4 CS7 CS10 CS11 CS14 CU4 CU7 CU10 CU11 CU14 CW4 CW7 CW10 CW11 CW14 CY4 CY7 CY10 CY11 CY14 DA4 DA7 DA10 DA11 DA14 DC4 DC7 DC10 DC11 DC14 DE4 DE7 DE10 DE11 DE14 DG4 DG7 DG10 DG11 DG14 DI4 DI7 DI10 DI11 DI14 DK4 DK7 DK10 DK11 DK14 DM4 DM7 DM10 DM11 DM14 DO4 DO7 DO10 DO11 DO14 DQ4 DQ7 DQ10 DQ11 DQ14 DS4 DS7 DS10 DS11 DS14 DU4 DU7 DU10 DU11 DU14 DW4 DW7 DW10 DW11 DW14 DY4 DY7 DY10 DY11 DY14 EA4 EA7 EA10 EA11 EA14 EC4 EC7 EC10 EC11 EC14 EE4 EE7 EE10 EE11 EE14 EG4 EG7 EG10 EG11 EG14 EI4 EI7 EI10 EI11 EI14 EK4 EK7 EK10 EK11 EK14 EM4 EM7 EM10 EM11 EM14 EO4 EO7 EO10 EO11 EO14 EQ4 EQ7 EQ10 EQ11 EQ14 ES4 ES7 ES10 ES11 ES14 EU4 EU7 EU10 EU11 EU14 EW4 EW7 EW10 EW11 EW14 EY4 EY7 EY10 EY11 EY14 FA4 FA7 FA10 FA11 FA14 FC4 FC7 FC10 FC11 FC14 FE4 FE7 FE10 FE11 FE14 FG4 FG7 FG10 FG11 FG14 FI4 FI7 FI10 FI11 FI14 FK4 FK7 FK10 FK11 FK14 FM4 FM7 FM10 FM11 FM14 FO4 FO7 FO10 FO11 FO14 FQ4 FQ7 FQ10 FQ11 FQ14 FS4 FS7 FS10 FS11 FS14 FU4 FU7 FU10 FU11 FU14 FW4 FW7 FW10 FW11 FW14 FY4 FY7 FY10 FY11 FY14 GA4 GA7 GA10 GA11 GA14 GC4 GC7 GC10 GC11 GC14 GE4 GE7 GE10 GE11 GE14 GG4 GG7 GG10 GG11 GG14 GI4 GI7 GI10 GI11 GI14 GK4 GK7 GK10 GK11 GK14 GM4 GM7 GM10 GM11 GM14 GO4 GO7 GO10 GO11 GO14 GQ4 GQ7 GQ10 GQ11 GQ14 GS4 GS7 GS10 GS11 GS14 GU4 GU7 GU10 GU11 GU14 GW4 GW7 GW10 GW11 GW14 GY4 GY7 GY10 GY11 GY14 HA4 HA7 HA10 HA11 HA14 HC4 HC7 HC10 HC11 HC14 HE4 HE7 HE10 HE11 HE14 HG4 HG7 HG10 HG11 HG14 HI4 HI7 HI10 HI11 HI14 HK4 HK7 HK10 HK11 HK14 HM4 HM7 HM10 HM11 HM14 HO4 HO7 HO10 HO11 HO14 HQ4 HQ7 HQ10 HQ11 HQ14 HS4 HS7 HS10 HS11 HS14 HU4 HU7 HU10 HU11 HU14 HW4 HW7 HW10 HW11 HW14 HY4 HY7 HY10 HY11 HY14 IA4 IA7 IA10 IA11 IA14 IC4 IC7 IC10 IC11 IC14 IE4 IE7 IE10 IE11 IE14 IG4 IG7 IG10 IG11 IG14 II4 II7 II10 II11 II14 IK4 IK7 IK10 IK11 IK14 IM4 IM7 IM10 IM11 IM14 IO4 IO7 IO10 IO11 IO14 IQ4 IQ7 IQ10 IQ11 IQ14 IS4 IS7 IS10 IS11 IS14 IU4 IU7 IU10 IU11 IU14 IW4 IW7 IW10 IW11 IW14 IY4 IY7 IY10 IY11 IY14 JA4 JA7 JA10 JA11 JA14 JC4 JC7 JC10 JC11 JC14 JE4 JE7 JE10 JE11 JE14 JG4 JG7 JG10 JG11 JG14 JI4 JI7 JI10 JI11 JI14 JK4 JK7 JK10 JK11 JK14 JM4 JM7 JM10 JM11 JM14 JO4 JO7 JO10 JO11 JO14 JQ4 JQ7 JQ10 JQ11 JQ14 JS4 JS7 JS10 JS11 JS14 JU4 JU7 JU10 JU11 JU14 JW4 JW7 JW10 JW11 JW14 JY4 JY7 JY10 JY11 JY14 KA4 KA7 KA10 KA11 KA14 KC4 KC7 KC10 KC11 KC14 KE4 KE7 KE10 KE11 KE14 KG4 KG7 KG10 KG11 KG14 KI4 KI7 KI10 KI11 KI14 KK4 KK7 KK10 KK11 KK14 KM4 KM7 KM10 KM11 KM14 KO4 KO7 KO10 KO11 KO14 KQ4 KQ7 KQ10 KQ11 KQ14 KS4 KS7 KS10 KS11 KS14 KU4 KU7 KU10 KU11 KU14 KW4 KW7 KW10 KW11 KW14 KY4 KY7 KY10 KY11 KY14 LA4 LA7 LA10 LA11 LA14 LC4 LC7 LC10 LC11 LC14 LE4 LE7 LE10 LE11 LE14 LG4 LG7 LG10 LG11 LG14 LI4 LI7 LI10 LI11 LI14 LK4 LK7 LK10 LK11 LK14 LM4 LM7 LM10 LM11 LM14 LO4 LO7 LO10 LO11 LO14 LQ4 LQ7 LQ10 LQ11 LQ14 LS4 LS7 LS10 LS11 LS14 LU4 LU7 LU10 LU11 LU14 LW4 LW7 LW10 LW11 LW14 LY4 LY7 LY10 LY11 LY14 MA4 MA7 MA10 MA11 MA14 MC4 MC7 MC10 MC11 MC14 ME4 ME7 ME10 ME11 ME14 MG4 MG7 MG10 MG11 MG14 MI4 MI7 MI10 MI11 MI14 MK4 MK7 MK10 MK11 MK14 MM4 MM7 MM10 MM11 MM14 MO4 MO7 MO10 MO11 MO14 MQ4 MQ7 MQ10 MQ11 MQ14 MS4 MS7 MS10 MS11 MS14 MU4 MU7 MU10 MU11 MU14 MW4 MW7 MW10 MW11 MW14 MY4 MY7 MY10 MY11 MY14 NA4 NA7 NA10 NA11 NA14 NC4 NC7 NC10 NC11 NC14 NE4 NE7 NE10 NE11 NE14 NG4 NG7 NG10 NG11 NG14 NI4 NI7 NI10 NI11 NI14 NK4 NK7 NK10 NK11 NK14 NM4 NM7 NM10 NM11 NM14 NO4 NO7 NO10 NO11 NO14 NQ4 NQ7 NQ10 NQ11 NQ1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N3:N4 P3:P4 R3:R4 T3:T4 V3:V4 X3:X4 Z3:Z4 AB3:AB4 AD3:AD4 AF3:AF4 AH3:AH4 AJ3:AJ4 AL3:AL4 AN3:AN4 AP3:AP4 AR3:AR4 AT3:AT4 AV3:AV4 AX3:AX4 AZ3:AZ4 BB3:BB4 BD3:BD4 BF3:BF4 BH3:BH4 BJ3:BJ4 BL3:BL4 BN3:BN4 BP3:BP4 BR3:BR4 BT3:BT4 BV3:BV4 BX3:BX4 BZ3:BZ4 CB3:CB4 CD3:CD4 CF3:CF4 CH3:CH4 CJ3:CJ4 CL3:CL4 CN3:CN4 CP3:CP4 CR3:CR4 CT3:CT4 CV3:CV4 CX3:CX4 CZ3:CZ4 DB3:DB4 DD3:DD4 DF3:DF4 DH3:DH4 DJ3:DJ4 DL3:DL4 DN3:DN4 DP3:DP4 DR3:DR4 DT3:DT4 DV3:DV4 DX3:DX4 DZ3:DZ4 EB3:EB4 ED3:ED4 EF3:EF4 EH3:EH4 EJ3:EJ4 EL3:EL4 EN3:EN4 EP3:EP4 ER3:ER4 ET3:ET4 EV3:EV4 EX3:EX4 EZ3:EZ4 FB3:FB4 FD3:FD4 FF3:FF4 FH3:FH4 FJ3:FJ4 FL3:FL4 FN3:FN4 FP3:FP4 FR3:FR4 FT3:FT4 FV3:FV4 FX3:FX4 FZ3:FZ4 GB3:GB4 GD3:GD4 GF3:GF4 GH3:GH4 GJ3:GJ4 GL3:GL4 GN3:GN4 GP3:GP4 GR3:GR4 GT3:GT4 GV3:GV4 GX3:GX4 GZ3:GZ4 HB3:HB4 HD3:HD4 HF3:HF4 HH3:HH4 HJ3:HJ4 HL3:HL4 HN3:HN4 HP3:HP4 HR3:HR4 HT3:HT4 HV3:HV4 HX3:HX4 HZ3:HZ4 IB3:IB4 ID3:ID4 IF3:IF4 IH3:IH4 IJ3:IJ4 IL3:IL4 IN3:IN4 IP3:IP4 IR3:IR4 IT3:IT4 IV3:IV4 IX3:IX4 IZ3:IZ4 JB3:JB4 JD3:JD4 JF3:JF4 JH3:JH4 JJ3:JJ4 JL3:JL4 JN3:JN4 JP3:JP4 JR3:JR4 JT3:JT4 JV3:JV4 JX3:JX4 JZ3:JZ4 KB3:KB4 KD3:KD4 KF3:KF4 KH3:KH4 KJ3:KJ4 KL3:KL4 KN3:KN4 KP3:KP4 KR3:KR4 KT3:KT4 KV3:KV4 KX3:KX4 KZ3:KZ4 LB3:LB4 LD3:LD4 LF3:LF4 LH3:LH4 LJ3:LJ4 LL3:LL4 LN3:LN4 LP3:LP4 LR3:LR4 LT3:LT4 LV3:LV4 LX3:LX4 LZ3:LZ4 MB3:MB4 MD3:MD4 MF3:MF4 MH3:MH4 MJ3:MJ4 ML3:ML4 MN3:MN4 MP3:MP4 MR3:MR4 MT3:MT4 MV3:MV4 MX3:MX4 MZ3:MZ4 NB3:NB4 ND3:ND4 NF3:NF4 NH3:NH4 NJ3:NJ4 NL3:NL4 NN3:NN4 NP3:NP4 NR3:NR4 H6:H7 J6:J7 L6:L7 N6:N7 P6:P7 R6:R7 T6:T7 V6:V7 X6:X7 Z6:Z7 AB6:AB7 AD6:AD7 AF6:AF7 AH6:AH7 AJ6:AJ7 AL6:AL7 AN6:AN7 AP6:AP7 AR6:AR7 AT6:AT7 AV6:AV7 AX6:AX7 AZ6:AZ7 BB6:BB7 BD6:BD7 BF6:BF7 BH6:BH7 BJ6:BJ7 BL6:BL7 BN6:BN7 BP6:BP7 BR6:BR7 BT6:BT7 BV6:BV7 BX6:BX7 BZ6:BZ7 CB6:CB7 CD6:CD7 CF6:CF7 CH6:CH7 CJ6:CJ7 CL6:CL7 CN6:CN7 CP6:CP7 CR6:CR7 CT6:CT7 CV6:CV7 CX6:CX7 CZ6:CZ7 DB6:DB7 DD6:DD7 DF6:DF7 DH6:DH7 DJ6:DJ7 DL6:DL7 DN6:DN7 DP6:DP7 DR6:DR7 DT6:DT7 DV6:DV7 DX6:DX7 DZ6:DZ7 EB6:EB7 ED6:ED7 EF6:EF7 EH6:EH7 EJ6:EJ7 EL6:EL7 EN6:EN7 EP6:EP7 ER6:ER7 ET6:ET7 EV6:EV7 EX6:EX7 EZ6:EZ7 FB6:FB7 FD6:FD7 FF6:FF7 FH6:FH7 FJ6:FJ7 FL6:FL7 FN6:FN7 FP6:FP7 FR6:FR7 FT6:FT7 FV6:FV7 FX6:FX7 FZ6:FZ7 GB6:GB7 GD6:GD7 GF6:GF7 GH6:GH7 GJ6:GJ7 GL6:GL7 GN6:GN7 GP6:GP7 GR6:GR7 GT6:GT7 GV6:GV7 GX6:GX7 GZ6:GZ7 HB6:HB7 HD6:HD7 HF6:HF7 HH6:HH7 HJ6:HJ7 HL6:HL7 HN6:HN7 HP6:HP7 HR6:HR7 HT6:HT7 HV6:HV7 HX6:HX7 HZ6:HZ7 IB6:IB7 ID6:ID7 IF6:IF7 IH6:IH7 IJ6:IJ7 IL6:IL7 IN6:IN7 IP6:IP7 IR6:IR7 IT6:IT7 IV6:IV7 IX6:IX7 IZ6:IZ7 JB6:JB7 JD6:JD7 JF6:JF7 JH6:JH7 JJ6:JJ7 JL6:JL7 JN6:JN7 JP6:JP7 JR6:JR7 JT6:JT7 JV6:JV7 JX6:JX7 JZ6:JZ7 KB6:KB7 KD6:KD7 KF6:KF7 KH6:KH7 KJ6:KJ7 KL6:KL7 KN6:KN7 KP6:KP7 KR6:KR7 KT6:KT7 KV6:KV7 KX6:KX7 KZ6:KZ7 LB6:LB7 LD6:LD7 LF6:LF7 LH6:LH7 LJ6:LJ7 LL6:LL7 LN6:LN7 LP6:LP7 LR6:LR7 LT6:LT7 LV6:LV7 LX6:LX7 LZ6:LZ7 MB6:MB7 MD6:MD7 MF6:MF7 MH6:MH7 MJ6:MJ7 ML6:ML7 MN6:MN7 MP6:MP7 MR6:MR7 MT6:MT7 MV6:MV7 MX6:MX7 MZ6:MZ7 NB6:NB7 ND6:ND7 NF6:NF7 NH6:NH7 NJ6:NJ7 NL6:NL7 NN6:NN7 NP6:NP7 NR6:NR7 J9:J11 L9:L11 N9:N11 P9:P11 R9:R11 T9:T11 V9:V11 X9:X11 Z9:Z11 AB9:AB11 AD9:AD11 AF9:AF11 AH9:AH11 AJ9:AJ11 AL9:AL11 AN9:AN11 AP9:AP11 AR9:AR11 AT9:AT11 AV9:AV11 AX9:AX11 AZ9:AZ11 BB9:BB11 BD9:BD11 BF9:BF11 BH9:BH11 BJ9:BJ11 BL9:BL11 BN9:BN11 BP9:BP11 BR9:BR11 BT9:BT11 BV9:BV11 BX9:BX11 BZ9:BZ11 CB9:CB11 CD9:CD11 CF9:CF11 CH9:CH11 CJ9:CJ11 CL9:CL11 CN9:CN11 CP9:CP11 CR9:CR11 CT9:CT11 CV9:CV11 CX9:CX11 CZ9:CZ11 DB9:DB11 DD9:DD11 DF9:DF11 DH9:DH11 DJ9:DJ11 DL9:DL11 DN9:DN11 DP9:DP11 DR9:DR11 DT9:DT11 DV9:DV11 DX9:DX11 DZ9:DZ11 EB9:EB11 ED9:ED11 EF9:EF11 EH9:EH11 EJ9:EJ11 EL9:EL11 EN9:EN11 EP9:EP11 ER9:ER11 ET9:ET11 EV9:EV11 EX9:EX11 EZ9:EZ11 FB9:FB11 FD9:FD11 FF9:FF11 FH9:FH11 FJ9:FJ11 FL9:FL11 FN9:FN11 FP9:FP11 FR9:FR11 FT9:FT11 FV9:FV11 FX9:FX11 FZ9:FZ11 GB9:GB11 GD9:GD11 GF9:GF11 GH9:GH11 GJ9:GJ11 GL9:GL11 GN9:GN11 GP9:GP11 GR9:GR11 GT9:GT11 GV9:GV11 GX9:GX11 GZ9:GZ11 HB9:HB11 HD9:HD11 HF9:HF11 HH9:HH11 HJ9:HJ11 HL9:HL11 HN9:HN11 HP9:HP11 HR9:HR11 HT9:HT11 HV9:HV11 HX9:HX11 HZ9:HZ11 IB9:IB11 ID9:ID11 IF9:IF11 IH9:IH11 IJ9:IJ11 IL9:IL11 IN9:IN11 IP9:IP11 IR9:IR11 IT9:IT11 IV9:IV11 IX9:IX11 IZ9:IZ11 JB9:JB11 JD9:JD11 JF9:JF11 JH9:JH11 JJ9:JJ11 JL9:JL11 JN9:JN11 JP9:JP11 JR9:JR11 JT9:JT11 JV9:JV11 JX9:JX11 JZ9:JZ11 KB9:KB11 KD9:KD11 KF9:KF11 KH9:KH11 KJ9:KJ11 KL9:KL11 KN9:KN11 KP9:KP11 KR9:KR11 KT9:KT11 KV9:KV11 KX9:KX11 KZ9:KZ11 LB9:LB11 LD9:LD11 LF9:LF11 LH9:LH11 LJ9:LJ11 LL9:LL11 LN9:LN11 LP9:LP11 LR9:LR11 LT9:LT11 LV9:LV11 LX9:LX11 LZ9:LZ11 MB9:MB11 MD9:MD11 MF9:MF11 MH9:MH11 MJ9:MJ11 ML9:ML11 MN9:MN11 MP9:MP11 MR9:MR11 MT9:MT11 MV9:MV11 MX9:MX11 MZ9:MZ11 NB9:NB11 ND9:ND11 NF9:NF11 NH9:NH11 NJ9:NJ11 NL9:NL11 NN9:NN11 NP9:NP11 NR9:NR11 H9:H11 J13:J14 L13:L14 N13:N14 P13:P14 R13:R14 T13:T14 V13:V14 X13:X14 Z13:Z14 AB13:AB14 AD13:AD14 AF13:AF14 AH13:AH14 AJ13:AJ14 AL13:AL14 AN13:AN14 AP13:AP14 AR13:AR14 AT13:AT14 AV13:AV14 AX13:AX14 AZ13:AZ14 BB13:BB14 BD13:BD14 BF13:BF14 BH13:BH14 BJ13:BJ14 BL13:BL14 BN13:BN14 BP13:BP14 BR13:BR14 BT13:BT14 BV13:BV14 BX13:BX14 BZ13:BZ14 CB13:CB14 CD13:CD14 CF13:CF14 CH13:CH14 CJ13:CJ14 CL13:CL14 CN13:CN14 CP13:CP14 CR13:CR14 CT13:CT14 CV13:CV14 CX13:CX14 CZ13:CZ14 DB13:DB14 DD13:DD14 DF13:DF14 DH13:DH14 DJ13:DJ14 DL13:DL14 DN13:DN14 DP13:DP14 DR13:DR14 DT13:DT14 DV13:DV14 DX13:DX14 DZ13:DZ14 EB13:EB14 ED13:ED14 EF13:EF14 EH13:EH14 EJ13:EJ14 EL13:EL14 EN13:EN14 EP13:EP14 ER13:ER14 ET13:ET14 EV13:EV14 EX13:EX14 EZ13:EZ14 FB13:FB14 FD13:FD14 FF13:FF14 FH13:FH14 FJ13:FJ14 FL13:FL14 FN13:FN14 FP13:FP14 FR13:FR14 FT13:FT14 FV13:FV14 FX13:FX14 FZ13:FZ14 GB13:GB14 GD13:GD14 GF13:GF14 GH13:GH14 GJ13:GJ14 GL13:GL14 GN13:GN14 GP13:GP14 GR13:GR14 GT13:GT14 GV13:GV14 GX13:GX14 GZ13:GZ14 HB13:HB14 HD13:HD14 HF13:HF14 HH13:HH14 HJ13:HJ14 HL13:HL14 HN13:HN14 HP13:HP14 HR13:HR14 HT13:HT14 HV13:HV14 HX13:HX14 HZ13:HZ14 IB13:IB14 ID13:ID14 IF13:IF14 IH13:IH14 IJ13:IJ14 IL13:IL14 IN13:IN14 IP13:IP14 IR13:IR14 IT13:IT14 IV13:IV14 IX13:IX14 IZ13:IZ14 JB13:JB14 JD13:JD14 JF13:JF14 JH13:JH14 JJ13:JJ14 JL13:JL14 JN13:JN14 JP13:JP14 JR13:JR14 JT13:JT14 JV13:JV14 JX13:JX14 JZ13:JZ14 KB13:KB14 KD13:KD14 KF13:KF14 KH13:KH14 KJ13:KJ14 KL13:KL14 KN13:KN14 KP13:KP14 KR13:KR14 KT13:KT14 KV13:KV14 KX13:KX14 KZ13:KZ14 LB13:LB14 LD13:LD14 LF13:LF14 LH13:LH14 LJ13:LJ14 LL13:LL14 LN13:LN14 LP13:LP14 LR13:LR14 LT13:LT14 LV13:LV14 LX13:LX14 LZ13:LZ14 MB13:MB14 MD13:MD14 MF13:MF14 MH13:MH14 MJ13:MJ14 ML13:ML14 MN13:MN14 MP13:MP14 MR13:MR14 MT13:MT14 MV13:MV14 MX13:MX14 MZ13:MZ14 NB13:NB14 ND13:ND14 NF13:NF14 NH13:NH14 NJ13:NJ14 NL13:NL14 NN13:NN14 NP13:NP14 NR13:NR14 H13:H14">
      <formula1>900</formula1>
    </dataValidation>
    <dataValidation allowBlank="1" showInputMessage="1" showErrorMessage="1" prompt="Для выбора выполните двойной щелчок левой клавиши мыши по ячейке." sqref="I36 G38 I38 G36 K36 K38 M36 M38 O36 O38 Q36 Q38 S36 S38 U36 U38 W36 W38 Y36 Y38 AA36 AA38 AC36 AC38 AE36 AE38 AG36 AG38 AI36 AI38 AK36 AK38 AM36 AM38 AO36 AO38 AQ36 AQ38 AS36 AS38 AU36 AU38 AW36 AW38 AY36 AY38 BA36 BA38 BC36 BC38 BE36 BE38 BG36 BG38 BI36 BI38 BK36 BK38 BM36 BM38 BO36 BO38 BQ36 BQ38 BS36 BS38 BU36 BU38 BW36 BW38 BY36 BY38 CA36 CA38 CC36 CC38 CE36 CE38 CG36 CG38 CI36 CI38 CK36 CK38 CM36 CM38 CO36 CO38 CQ36 CQ38 CS36 CS38 CU36 CU38 CW36 CW38 CY36 CY38 DA36 DA38 DC36 DC38 DE36 DE38 DG36 DG38 DI36 DI38 DK36 DK38 DM36 DM38 DO36 DO38 DQ36 DQ38 DS36 DS38 DU36 DU38 DW36 DW38 DY36 DY38 EA36 EA38 EC36 EC38 EE36 EE38 EG36 EG38 EI36 EI38 EK36 EK38 EM36 EM38 EO36 EO38 EQ36 EQ38 ES36 ES38 EU36 EU38 EW36 EW38 EY36 EY38 FA36 FA38 FC36 FC38 FE36 FE38 FG36 FG38 FI36 FI38 FK36 FK38 FM36 FM38 FO36 FO38 FQ36 FQ38 FS36 FS38 FU36 FU38 FW36 FW38 FY36 FY38 GA36 GA38 GC36 GC38 GE36 GE38 GG36 GG38 GI36 GI38 GK36 GK38 GM36 GM38 GO36 GO38 GQ36 GQ38 GS36 GS38 GU36 GU38 GW36 GW38 GY36 GY38 HA36 HA38 HC36 HC38 HE36 HE38 HG36 HG38 HI36 HI38 HK36 HK38 HM36 HM38 HO36 HO38 HQ36 HQ38 HS36 HS38 HU36 HU38 HW36 HW38 HY36 HY38 IA36 IA38 IC36 IC38 IE36 IE38 IG36 IG38 II36 II38 IK36 IK38 IM36 IM38 IO36 IO38 IQ36 IQ38 IS36 IS38 IU36 IU38 IW36 IW38 IY36 IY38 JA36 JA38 JC36 JC38 JE36 JE38 JG36 JG38 JI36 JI38 JK36 JK38 JM36 JM38 JO36 JO38 JQ36 JQ38 JS36 JS38 JU36 JU38 JW36 JW38 JY36 JY38 KA36 KA38 KC36 KC38 KE36 KE38 KG36 KG38 KI36 KI38 KK36 KK38 KM36 KM38 KO36 KO38 KQ36 KQ38 KS36 KS38 KU36 KU38 KW36 KW38 KY36 KY38 LA36 LA38 LC36 LC38 LE36 LE38 LG36 LG38 LI36 LI38 LK36 LK38 LM36 LM38 LO36 LO38 LQ36 LQ38 LS36 LS38 LU36 LU38 LW36 LW38 LY36 LY38 MA36 MA38 MC36 MC38 ME36 ME38 MG36 MG38 MI36 MI38 MK36 MK38 MM36 MM38 MO36 MO38 MQ36 MQ38 MS36 MS38 MU36 MU38 MW36 MW38 MY36 MY38 NA36 NA38 NC36 NC38 NE36 NE38 NG36 NG38 NI36 NI38 NK36 NK38 NM36 NM38 NO36 NO38 NQ36 NQ3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7B29B6-F98D-0B69-7CC9-0.A89CE197}"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75" width="6.7109375" hidden="1" customWidth="1"/>
    <col min="4" max="4" style="1375" width="6.7109375" hidden="1" customWidth="1"/>
    <col min="5" max="5" style="1644" width="3.00390625" customWidth="1"/>
    <col min="6" max="6" style="1644" width="6.00390625" customWidth="1"/>
    <col min="7" max="7" style="1644" width="37.00390625" customWidth="1"/>
    <col min="8" max="8" style="1644" width="16.00390625" customWidth="1"/>
    <col min="9" max="10" style="1644" width="19.00390625" customWidth="1"/>
    <col min="11" max="11" style="1644" width="24.00390625" customWidth="1"/>
    <col min="12" max="13" style="1644" width="25.00390625" customWidth="1"/>
    <col min="14" max="16" style="1644" width="17.00390625" customWidth="1"/>
    <col min="17" max="24" style="1644" width="19.00390625" customWidth="1"/>
    <col min="25" max="25" style="1644" width="7.00390625" customWidth="1"/>
    <col min="26" max="26" style="1644" width="3.00390625" customWidth="1"/>
    <col min="27" max="27" style="1644" width="6.00390625" customWidth="1"/>
    <col min="28" max="28" style="1644" width="34.00390625" customWidth="1"/>
    <col min="29" max="30" style="1644" width="8.00390625" customWidth="1"/>
    <col min="31" max="31" style="1644" width="9.140625" hidden="1"/>
  </cols>
  <sheetData>
    <row s="1375" customFormat="1" customHeight="1" ht="10.5" hidden="1">
      <c r="A1" s="904"/>
      <c r="B1" s="904"/>
      <c r="C1" s="904"/>
      <c r="E1" s="546"/>
      <c r="H1" s="1169"/>
      <c r="AE1" s="426" t="s">
        <v>14</v>
      </c>
    </row>
    <row customHeight="1" ht="10.5" hidden="1">
      <c r="AE2" s="767">
        <v>0</v>
      </c>
    </row>
    <row s="1641" customFormat="1" customHeight="1" ht="10.5" hidden="1">
      <c r="A3" s="904"/>
      <c r="B3" s="904"/>
      <c r="C3" s="904"/>
      <c r="D3" s="426"/>
      <c r="E3" s="371"/>
      <c r="G3" s="1641" t="s">
        <v>1622</v>
      </c>
      <c r="H3" s="1165"/>
      <c r="AE3" s="768">
        <v>0</v>
      </c>
    </row>
    <row customHeight="1" ht="3">
      <c r="AE4" s="767">
        <v>3</v>
      </c>
    </row>
    <row customHeight="1" ht="27.299999999999997">
      <c r="F5" s="2257"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7"/>
      <c r="H5" s="2257"/>
      <c r="I5" s="2257"/>
      <c r="J5" s="2257"/>
      <c r="K5" s="2257"/>
      <c r="M5" s="591"/>
      <c r="AB5" s="915"/>
      <c r="AE5" s="767">
        <v>26</v>
      </c>
    </row>
    <row s="1644" customFormat="1" customHeight="1" ht="16.8">
      <c r="A6" s="1175"/>
      <c r="B6" s="1175"/>
      <c r="C6" s="1175"/>
      <c r="D6" s="1169"/>
      <c r="E6" s="1644"/>
      <c r="F6" s="2258" t="str">
        <f>IF(org=0,"Не определено",org)</f>
        <v>ООО "СамРЭК-Эксплуатация"</v>
      </c>
      <c r="G6" s="2258"/>
      <c r="H6" s="2258"/>
      <c r="I6" s="2258"/>
      <c r="J6" s="2258"/>
      <c r="K6" s="2258"/>
      <c r="M6" s="591"/>
      <c r="AB6" s="1157"/>
      <c r="AE6" s="1640">
        <v>16</v>
      </c>
    </row>
    <row customHeight="1" ht="10.5">
      <c r="AE7" s="767">
        <v>10</v>
      </c>
    </row>
    <row customHeight="1" ht="10.5">
      <c r="A8" s="1060"/>
      <c r="B8" s="1060"/>
      <c r="C8" s="1060"/>
      <c r="F8" s="2110" t="s">
        <v>773</v>
      </c>
      <c r="G8" s="2111"/>
      <c r="H8" s="2111"/>
      <c r="I8" s="2111"/>
      <c r="J8" s="2111"/>
      <c r="K8" s="2111"/>
      <c r="L8" s="2111"/>
      <c r="M8" s="2111"/>
      <c r="N8" s="2111"/>
      <c r="O8" s="2111"/>
      <c r="P8" s="2111"/>
      <c r="Q8" s="2111"/>
      <c r="R8" s="2111"/>
      <c r="S8" s="2111"/>
      <c r="T8" s="2111"/>
      <c r="U8" s="2111"/>
      <c r="V8" s="2111"/>
      <c r="W8" s="2111"/>
      <c r="X8" s="2111"/>
      <c r="Y8" s="2111"/>
      <c r="Z8" s="2111"/>
      <c r="AA8" s="2111"/>
      <c r="AB8" s="2112"/>
      <c r="AE8" s="767">
        <v>10</v>
      </c>
    </row>
    <row customHeight="1" ht="43.050000000000004">
      <c r="A9" s="914"/>
      <c r="B9" s="914"/>
      <c r="C9" s="914"/>
      <c r="F9" s="2136" t="s">
        <v>88</v>
      </c>
      <c r="G9" s="2136" t="s">
        <v>1622</v>
      </c>
      <c r="H9" s="2184" t="s">
        <v>1623</v>
      </c>
      <c r="I9" s="2136" t="s">
        <v>1624</v>
      </c>
      <c r="J9" s="2136" t="s">
        <v>1625</v>
      </c>
      <c r="K9" s="2136" t="s">
        <v>1626</v>
      </c>
      <c r="L9" s="2136" t="s">
        <v>1627</v>
      </c>
      <c r="M9" s="2136" t="s">
        <v>1628</v>
      </c>
      <c r="N9" s="2218" t="s">
        <v>1629</v>
      </c>
      <c r="O9" s="2218"/>
      <c r="P9" s="2218"/>
      <c r="Q9" s="2408" t="s">
        <v>1630</v>
      </c>
      <c r="R9" s="2409"/>
      <c r="S9" s="2409"/>
      <c r="T9" s="2410"/>
      <c r="U9" s="2408" t="s">
        <v>1631</v>
      </c>
      <c r="V9" s="2409"/>
      <c r="W9" s="2409"/>
      <c r="X9" s="2410"/>
      <c r="Y9" s="2110" t="s">
        <v>1632</v>
      </c>
      <c r="Z9" s="2111"/>
      <c r="AA9" s="2111"/>
      <c r="AB9" s="2112"/>
      <c r="AE9" s="767">
        <v>41</v>
      </c>
    </row>
    <row customHeight="1" ht="43.050000000000004">
      <c r="A10" s="914"/>
      <c r="B10" s="914"/>
      <c r="C10" s="914"/>
      <c r="F10" s="2184"/>
      <c r="G10" s="2184"/>
      <c r="H10" s="2241"/>
      <c r="I10" s="2184"/>
      <c r="J10" s="2184"/>
      <c r="K10" s="2184"/>
      <c r="L10" s="2184"/>
      <c r="M10" s="2184"/>
      <c r="N10" s="912" t="s">
        <v>1633</v>
      </c>
      <c r="O10" s="912" t="s">
        <v>1634</v>
      </c>
      <c r="P10" s="913" t="s">
        <v>1635</v>
      </c>
      <c r="Q10" s="924" t="s">
        <v>89</v>
      </c>
      <c r="R10" s="924" t="s">
        <v>1636</v>
      </c>
      <c r="S10" s="924" t="s">
        <v>1637</v>
      </c>
      <c r="T10" s="925" t="s">
        <v>1638</v>
      </c>
      <c r="U10" s="924" t="s">
        <v>89</v>
      </c>
      <c r="V10" s="924" t="s">
        <v>1639</v>
      </c>
      <c r="W10" s="924" t="s">
        <v>1637</v>
      </c>
      <c r="X10" s="925" t="s">
        <v>1638</v>
      </c>
      <c r="Y10" s="310" t="s">
        <v>1640</v>
      </c>
      <c r="Z10" s="2110" t="s">
        <v>88</v>
      </c>
      <c r="AA10" s="2112"/>
      <c r="AB10" s="1058" t="s">
        <v>1641</v>
      </c>
      <c r="AE10" s="767">
        <v>41</v>
      </c>
    </row>
    <row s="1651" customFormat="1" customHeight="1" ht="5.25" hidden="1">
      <c r="A11" s="1061"/>
      <c r="B11" s="1061"/>
      <c r="C11" s="1061"/>
      <c r="E11" s="1059"/>
      <c r="F11" s="2415" t="s">
        <v>849</v>
      </c>
      <c r="G11" s="2412"/>
      <c r="H11" s="2411"/>
      <c r="I11" s="2411"/>
      <c r="J11" s="2411"/>
      <c r="K11" s="2413"/>
      <c r="L11" s="2413"/>
      <c r="M11" s="2413"/>
      <c r="N11" s="2411"/>
      <c r="O11" s="2411"/>
      <c r="P11" s="2136"/>
      <c r="Q11" s="2188"/>
      <c r="R11" s="2188"/>
      <c r="S11" s="2188"/>
      <c r="T11" s="2411"/>
      <c r="U11" s="2188"/>
      <c r="V11" s="2188"/>
      <c r="W11" s="2188"/>
      <c r="X11" s="2411"/>
      <c r="Y11" s="2117"/>
      <c r="Z11" s="2117"/>
      <c r="AA11" s="2117"/>
      <c r="AB11" s="2117"/>
      <c r="AD11" s="520" t="s">
        <v>1642</v>
      </c>
      <c r="AE11" s="520">
        <v>0</v>
      </c>
    </row>
    <row s="1651" customFormat="1" customHeight="1" ht="5.25" hidden="1">
      <c r="A12" s="905"/>
      <c r="B12" s="905"/>
      <c r="C12" s="905"/>
      <c r="E12" s="527"/>
      <c r="F12" s="2415"/>
      <c r="G12" s="2412"/>
      <c r="H12" s="2411"/>
      <c r="I12" s="2411"/>
      <c r="J12" s="2411"/>
      <c r="K12" s="2413"/>
      <c r="L12" s="2413"/>
      <c r="M12" s="2413"/>
      <c r="N12" s="2411"/>
      <c r="O12" s="2411"/>
      <c r="P12" s="2136"/>
      <c r="Q12" s="2188"/>
      <c r="R12" s="2188"/>
      <c r="S12" s="2188"/>
      <c r="T12" s="2411"/>
      <c r="U12" s="2188"/>
      <c r="V12" s="2188"/>
      <c r="W12" s="2188"/>
      <c r="X12" s="2411"/>
      <c r="Y12" s="2414"/>
      <c r="Z12" s="2414"/>
      <c r="AA12" s="2414"/>
      <c r="AB12" s="2414"/>
      <c r="AE12" s="520">
        <v>0</v>
      </c>
    </row>
    <row customHeight="1" ht="10.5">
      <c r="F13" s="911"/>
      <c r="G13" s="659" t="s">
        <v>1643</v>
      </c>
      <c r="H13" s="1177"/>
      <c r="I13" s="581"/>
      <c r="J13" s="581"/>
      <c r="K13" s="581"/>
      <c r="L13" s="581"/>
      <c r="M13" s="581"/>
      <c r="N13" s="581"/>
      <c r="O13" s="581"/>
      <c r="P13" s="581"/>
      <c r="Q13" s="581"/>
      <c r="R13" s="581"/>
      <c r="S13" s="581"/>
      <c r="T13" s="581"/>
      <c r="U13" s="581"/>
      <c r="V13" s="581"/>
      <c r="W13" s="581"/>
      <c r="X13" s="581"/>
      <c r="Y13" s="581"/>
      <c r="Z13" s="705"/>
      <c r="AA13" s="705"/>
      <c r="AB13" s="926"/>
      <c r="AE13" s="767">
        <v>10</v>
      </c>
    </row>
    <row customHeight="1" ht="10.5">
      <c r="AE14" s="767">
        <v>10</v>
      </c>
    </row>
    <row s="1651" customFormat="1" customHeight="1" ht="10.5">
      <c r="A15" s="1176"/>
      <c r="B15" s="1176"/>
      <c r="C15" s="1176"/>
      <c r="E15" s="527"/>
      <c r="H15" s="520">
        <f>_xlfn.IFERROR(MATCH("нет",IP_MAIN_DIFFERENTIATION_EVENTS_FLAG,0),0)</f>
        <v>0</v>
      </c>
      <c r="AE15" s="520">
        <v>10</v>
      </c>
    </row>
    <row customHeight="1" ht="10.5" hidden="1">
      <c r="A16" s="904" t="s">
        <v>82</v>
      </c>
      <c r="B16" s="904">
        <v>0</v>
      </c>
      <c r="C16" s="904">
        <v>0</v>
      </c>
      <c r="D16" s="426">
        <v>0</v>
      </c>
      <c r="E16" s="518">
        <v>3</v>
      </c>
      <c r="F16" s="767">
        <v>6</v>
      </c>
      <c r="G16" s="767">
        <v>37</v>
      </c>
      <c r="H16" s="1164">
        <v>16</v>
      </c>
      <c r="I16" s="767">
        <v>19</v>
      </c>
      <c r="J16" s="767">
        <v>19</v>
      </c>
      <c r="K16" s="767">
        <v>24</v>
      </c>
      <c r="L16" s="767">
        <v>25</v>
      </c>
      <c r="M16" s="767">
        <v>25</v>
      </c>
      <c r="N16" s="767">
        <v>17</v>
      </c>
      <c r="O16" s="767">
        <v>17</v>
      </c>
      <c r="P16" s="767">
        <v>17</v>
      </c>
      <c r="Q16" s="767">
        <v>19</v>
      </c>
      <c r="R16" s="767">
        <v>19</v>
      </c>
      <c r="S16" s="767">
        <v>19</v>
      </c>
      <c r="T16" s="767">
        <v>19</v>
      </c>
      <c r="U16" s="767">
        <v>19</v>
      </c>
      <c r="V16" s="767">
        <v>19</v>
      </c>
      <c r="W16" s="767">
        <v>19</v>
      </c>
      <c r="X16" s="767">
        <v>19</v>
      </c>
      <c r="Y16" s="767">
        <v>7</v>
      </c>
      <c r="Z16" s="767">
        <v>3</v>
      </c>
      <c r="AA16" s="767">
        <v>6</v>
      </c>
      <c r="AB16" s="767">
        <v>34</v>
      </c>
      <c r="AC16" s="767">
        <v>8</v>
      </c>
      <c r="AD16" s="767">
        <v>8</v>
      </c>
      <c r="AE16" s="767">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98341C-6AEA-6D83-75AA-0.5939F57C}"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75" width="4.140625" hidden="1" customWidth="1"/>
    <col min="4" max="4" style="1375" width="4.140625" hidden="1" customWidth="1"/>
    <col min="5" max="5" style="1644" width="3.00390625" customWidth="1"/>
    <col min="6" max="6" style="1644" width="14.00390625" customWidth="1"/>
    <col min="7" max="7" style="1644" width="3.00390625" customWidth="1"/>
    <col min="8" max="8" style="1644" width="7.00390625" customWidth="1"/>
    <col min="9" max="10" style="1644" width="16.00390625" customWidth="1"/>
    <col min="11" max="11" style="1644" width="25.00390625" customWidth="1"/>
    <col min="12" max="12" style="1644" width="7.00390625" customWidth="1"/>
    <col min="13" max="13" style="1644" width="15.00390625" customWidth="1"/>
    <col min="14" max="14" style="1644" width="3.00390625" customWidth="1"/>
    <col min="15" max="15" style="1644" width="4.00390625" customWidth="1"/>
    <col min="16" max="16" style="1644" width="8.00390625" customWidth="1"/>
    <col min="17" max="17" style="1644" width="21.00390625" customWidth="1"/>
    <col min="18" max="18" style="1644" width="14.00390625" customWidth="1"/>
    <col min="19" max="20" style="1644" width="17.00390625" customWidth="1"/>
    <col min="21" max="21" style="1644" width="9.00390625" customWidth="1"/>
    <col min="22" max="22" style="1644" width="12.00390625" customWidth="1"/>
    <col min="23" max="23" style="1644" width="9.00390625" customWidth="1"/>
    <col min="24" max="24" style="1644" width="21.00390625" customWidth="1"/>
    <col min="25" max="25" style="1644" width="12.00390625" customWidth="1"/>
    <col min="26" max="26" style="1644" width="3.00390625" customWidth="1"/>
    <col min="27" max="27" style="1644" width="6.00390625" customWidth="1"/>
    <col min="28" max="28" style="1644" width="38.00390625" customWidth="1"/>
    <col min="29" max="29" style="1644" width="15.00390625" customWidth="1"/>
    <col min="30" max="30" style="1644" width="37.57421875" hidden="1" customWidth="1"/>
    <col min="31" max="31" style="1644" width="15.7109375" hidden="1" customWidth="1"/>
    <col min="32" max="34" style="1644" width="16.00390625" customWidth="1"/>
    <col min="35" max="37" style="1644" width="16.7109375" hidden="1" customWidth="1"/>
    <col min="38" max="58" style="1644" width="8.00390625" customWidth="1"/>
    <col min="59" max="59" style="1644" width="9.140625" hidden="1"/>
  </cols>
  <sheetData>
    <row s="1375" customFormat="1" customHeight="1" ht="10.5" hidden="1">
      <c r="A1" s="904"/>
      <c r="B1" s="904"/>
      <c r="C1" s="904"/>
      <c r="E1" s="546"/>
      <c r="H1" s="1169"/>
      <c r="L1" s="1137"/>
      <c r="M1" s="1137"/>
      <c r="AD1" s="1137"/>
      <c r="AH1" s="1156"/>
      <c r="AI1" s="1149"/>
      <c r="BG1" s="426" t="s">
        <v>14</v>
      </c>
    </row>
    <row customHeight="1" ht="10.5" hidden="1">
      <c r="BG2" s="767">
        <v>0</v>
      </c>
    </row>
    <row s="1641" customFormat="1" customHeight="1" ht="10.5" hidden="1">
      <c r="A3" s="904"/>
      <c r="B3" s="904"/>
      <c r="C3" s="904"/>
      <c r="D3" s="426"/>
      <c r="E3" s="371"/>
      <c r="H3" s="1165"/>
      <c r="L3" s="1135"/>
      <c r="M3" s="1135"/>
      <c r="AD3" s="1135"/>
      <c r="AH3" s="1154"/>
      <c r="AI3" s="1147"/>
      <c r="BG3" s="768">
        <v>0</v>
      </c>
    </row>
    <row customHeight="1" ht="3">
      <c r="BG4" s="767">
        <v>3</v>
      </c>
    </row>
    <row customHeight="1" ht="27.299999999999997">
      <c r="F5" s="2257"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7"/>
      <c r="H5" s="2257"/>
      <c r="I5" s="2257"/>
      <c r="J5" s="2257"/>
      <c r="K5" s="2257"/>
      <c r="L5" s="1144"/>
      <c r="M5" s="1144"/>
      <c r="AG5" s="915"/>
      <c r="AH5" s="1157"/>
      <c r="BG5" s="767">
        <v>26</v>
      </c>
    </row>
    <row customHeight="1" ht="10.5">
      <c r="F6" s="2185" t="str">
        <f>IF(org=0,"Не определено",org)</f>
        <v>ООО "СамРЭК-Эксплуатация"</v>
      </c>
      <c r="G6" s="2185"/>
      <c r="H6" s="2185"/>
      <c r="I6" s="2185"/>
      <c r="J6" s="2185"/>
      <c r="K6" s="2185"/>
      <c r="L6" s="1145"/>
      <c r="M6" s="1145"/>
      <c r="BG6" s="767">
        <v>10</v>
      </c>
    </row>
    <row customHeight="1" ht="11.549999999999999">
      <c r="E7" s="917"/>
      <c r="F7" s="928"/>
      <c r="G7" s="928"/>
      <c r="H7" s="1193"/>
      <c r="I7" s="928"/>
      <c r="J7" s="928"/>
      <c r="K7" s="930"/>
      <c r="L7" s="1142"/>
      <c r="M7" s="1142"/>
      <c r="N7" s="928"/>
      <c r="O7" s="928"/>
      <c r="P7" s="928"/>
      <c r="Q7" s="930"/>
      <c r="R7" s="928"/>
      <c r="S7" s="928"/>
      <c r="T7" s="928"/>
      <c r="U7" s="928"/>
      <c r="V7" s="928"/>
      <c r="W7" s="928"/>
      <c r="X7" s="928"/>
      <c r="Y7" s="928"/>
      <c r="Z7" s="928"/>
      <c r="AA7" s="928"/>
      <c r="AB7" s="928"/>
      <c r="AC7" s="929"/>
      <c r="AD7" s="1141"/>
      <c r="AE7" s="929"/>
      <c r="AF7" s="928"/>
      <c r="AG7" s="928"/>
      <c r="AH7" s="1159"/>
      <c r="AI7" s="1152"/>
      <c r="AJ7" s="928"/>
      <c r="AK7" s="928"/>
      <c r="AL7" s="919"/>
      <c r="AM7" s="919"/>
      <c r="AN7" s="919"/>
      <c r="AO7" s="916"/>
      <c r="AP7" s="916"/>
      <c r="AQ7" s="916"/>
      <c r="AR7" s="916"/>
      <c r="AS7" s="916"/>
      <c r="AT7" s="916"/>
      <c r="AU7" s="916"/>
      <c r="AV7" s="916"/>
      <c r="AW7" s="916"/>
      <c r="AX7" s="916"/>
      <c r="AY7" s="916"/>
      <c r="AZ7" s="916"/>
      <c r="BA7" s="916"/>
      <c r="BB7" s="916"/>
      <c r="BC7" s="916"/>
      <c r="BD7" s="916"/>
      <c r="BE7" s="916"/>
      <c r="BF7" s="916"/>
      <c r="BG7" s="767">
        <v>11</v>
      </c>
    </row>
    <row customHeight="1" ht="10.5">
      <c r="E8" s="917"/>
      <c r="F8" s="2424" t="s">
        <v>773</v>
      </c>
      <c r="G8" s="2425"/>
      <c r="H8" s="2425"/>
      <c r="I8" s="2425"/>
      <c r="J8" s="2425"/>
      <c r="K8" s="2425"/>
      <c r="L8" s="2425"/>
      <c r="M8" s="2425"/>
      <c r="N8" s="2425"/>
      <c r="O8" s="2425"/>
      <c r="P8" s="2425"/>
      <c r="Q8" s="2425"/>
      <c r="R8" s="2425"/>
      <c r="S8" s="2425"/>
      <c r="T8" s="2425"/>
      <c r="U8" s="2425"/>
      <c r="V8" s="2425"/>
      <c r="W8" s="2425"/>
      <c r="X8" s="2425"/>
      <c r="Y8" s="2425"/>
      <c r="Z8" s="2425"/>
      <c r="AA8" s="2425"/>
      <c r="AB8" s="2425"/>
      <c r="AC8" s="2425"/>
      <c r="AD8" s="2425"/>
      <c r="AE8" s="2425"/>
      <c r="AF8" s="2425"/>
      <c r="AG8" s="2425"/>
      <c r="AH8" s="2425"/>
      <c r="AI8" s="2425"/>
      <c r="AJ8" s="2425"/>
      <c r="AK8" s="2426"/>
      <c r="AL8" s="918"/>
      <c r="AM8" s="916"/>
      <c r="AN8" s="916"/>
      <c r="AO8" s="916"/>
      <c r="AP8" s="916"/>
      <c r="AQ8" s="916"/>
      <c r="AR8" s="916"/>
      <c r="AS8" s="916"/>
      <c r="AT8" s="916"/>
      <c r="AU8" s="916"/>
      <c r="AV8" s="916"/>
      <c r="AW8" s="916"/>
      <c r="AX8" s="916"/>
      <c r="AY8" s="916"/>
      <c r="AZ8" s="916"/>
      <c r="BA8" s="916"/>
      <c r="BB8" s="916"/>
      <c r="BC8" s="916"/>
      <c r="BD8" s="916"/>
      <c r="BE8" s="916"/>
      <c r="BF8" s="916"/>
      <c r="BG8" s="767">
        <v>10</v>
      </c>
    </row>
    <row customHeight="1" ht="24">
      <c r="A9" s="914"/>
      <c r="B9" s="914"/>
      <c r="C9" s="914"/>
      <c r="E9" s="917"/>
      <c r="F9" s="2417" t="s">
        <v>1644</v>
      </c>
      <c r="G9" s="2418" t="s">
        <v>1645</v>
      </c>
      <c r="H9" s="2419"/>
      <c r="I9" s="2136" t="s">
        <v>1646</v>
      </c>
      <c r="J9" s="2136"/>
      <c r="K9" s="2136" t="s">
        <v>1647</v>
      </c>
      <c r="L9" s="2136"/>
      <c r="M9" s="2136"/>
      <c r="N9" s="2136"/>
      <c r="O9" s="2136"/>
      <c r="P9" s="2136"/>
      <c r="Q9" s="2136"/>
      <c r="R9" s="2136"/>
      <c r="S9" s="2136"/>
      <c r="T9" s="2136"/>
      <c r="U9" s="2136"/>
      <c r="V9" s="2136"/>
      <c r="W9" s="2136"/>
      <c r="X9" s="2136"/>
      <c r="Y9" s="2136"/>
      <c r="Z9" s="2201" t="s">
        <v>1648</v>
      </c>
      <c r="AA9" s="2202"/>
      <c r="AB9" s="2136" t="s">
        <v>1649</v>
      </c>
      <c r="AC9" s="2136"/>
      <c r="AD9" s="2136"/>
      <c r="AE9" s="2136"/>
      <c r="AF9" s="2184" t="s">
        <v>1650</v>
      </c>
      <c r="AG9" s="2136" t="s">
        <v>1651</v>
      </c>
      <c r="AH9" s="2136"/>
      <c r="AI9" s="2184" t="s">
        <v>1652</v>
      </c>
      <c r="AJ9" s="2136" t="s">
        <v>1653</v>
      </c>
      <c r="AK9" s="2136"/>
      <c r="AL9" s="1151"/>
      <c r="AM9" s="916"/>
      <c r="AN9" s="916"/>
      <c r="AO9" s="916"/>
      <c r="AP9" s="916"/>
      <c r="AQ9" s="916"/>
      <c r="AR9" s="916"/>
      <c r="AS9" s="916"/>
      <c r="AT9" s="916"/>
      <c r="AU9" s="916"/>
      <c r="AV9" s="916"/>
      <c r="AW9" s="916"/>
      <c r="AX9" s="916"/>
      <c r="AY9" s="916"/>
      <c r="AZ9" s="916"/>
      <c r="BA9" s="916"/>
      <c r="BB9" s="916"/>
      <c r="BC9" s="916"/>
      <c r="BD9" s="916"/>
      <c r="BE9" s="916"/>
      <c r="BF9" s="916"/>
      <c r="BG9" s="767">
        <v>23</v>
      </c>
    </row>
    <row customHeight="1" ht="25.2">
      <c r="A10" s="914"/>
      <c r="B10" s="914"/>
      <c r="C10" s="914"/>
      <c r="E10" s="921"/>
      <c r="F10" s="2417"/>
      <c r="G10" s="2420"/>
      <c r="H10" s="2421"/>
      <c r="I10" s="2136"/>
      <c r="J10" s="2136"/>
      <c r="K10" s="2136" t="s">
        <v>1654</v>
      </c>
      <c r="L10" s="2110" t="s">
        <v>1655</v>
      </c>
      <c r="M10" s="2112"/>
      <c r="N10" s="2136" t="s">
        <v>1656</v>
      </c>
      <c r="O10" s="2136"/>
      <c r="P10" s="2136"/>
      <c r="Q10" s="2136"/>
      <c r="R10" s="2136"/>
      <c r="S10" s="2136"/>
      <c r="T10" s="2136"/>
      <c r="U10" s="2136"/>
      <c r="V10" s="2136"/>
      <c r="W10" s="2136"/>
      <c r="X10" s="2136"/>
      <c r="Y10" s="2136"/>
      <c r="Z10" s="2203"/>
      <c r="AA10" s="2204"/>
      <c r="AB10" s="2136"/>
      <c r="AC10" s="2136"/>
      <c r="AD10" s="2136"/>
      <c r="AE10" s="2136"/>
      <c r="AF10" s="2208"/>
      <c r="AG10" s="2136"/>
      <c r="AH10" s="2136"/>
      <c r="AI10" s="2208"/>
      <c r="AJ10" s="2136"/>
      <c r="AK10" s="2136"/>
      <c r="AL10" s="1151"/>
      <c r="AM10" s="922"/>
      <c r="AN10" s="922"/>
      <c r="AO10" s="922"/>
      <c r="AP10" s="922"/>
      <c r="AQ10" s="922"/>
      <c r="AR10" s="922"/>
      <c r="AS10" s="922"/>
      <c r="AT10" s="922"/>
      <c r="AU10" s="922"/>
      <c r="AV10" s="922"/>
      <c r="AW10" s="922"/>
      <c r="AX10" s="922"/>
      <c r="AY10" s="922"/>
      <c r="AZ10" s="922"/>
      <c r="BA10" s="922"/>
      <c r="BB10" s="922"/>
      <c r="BC10" s="922"/>
      <c r="BD10" s="922"/>
      <c r="BE10" s="922"/>
      <c r="BF10" s="922"/>
      <c r="BG10" s="767">
        <v>24</v>
      </c>
    </row>
    <row s="1644" customFormat="1" customHeight="1" ht="25.2">
      <c r="A11" s="1138"/>
      <c r="B11" s="1138"/>
      <c r="C11" s="1138"/>
      <c r="D11" s="1137"/>
      <c r="E11" s="1139"/>
      <c r="F11" s="2417"/>
      <c r="G11" s="2420"/>
      <c r="H11" s="2421"/>
      <c r="I11" s="2136"/>
      <c r="J11" s="2136"/>
      <c r="K11" s="2136"/>
      <c r="L11" s="2184" t="s">
        <v>1657</v>
      </c>
      <c r="M11" s="2184" t="s">
        <v>1658</v>
      </c>
      <c r="N11" s="2136" t="s">
        <v>1659</v>
      </c>
      <c r="O11" s="2136"/>
      <c r="P11" s="2427" t="s">
        <v>1640</v>
      </c>
      <c r="Q11" s="2427" t="s">
        <v>1660</v>
      </c>
      <c r="R11" s="2427" t="s">
        <v>1661</v>
      </c>
      <c r="S11" s="2427" t="s">
        <v>1662</v>
      </c>
      <c r="T11" s="2427"/>
      <c r="U11" s="2427"/>
      <c r="V11" s="2427"/>
      <c r="W11" s="2427"/>
      <c r="X11" s="2427"/>
      <c r="Y11" s="2427"/>
      <c r="Z11" s="2203"/>
      <c r="AA11" s="2204"/>
      <c r="AB11" s="2136" t="s">
        <v>1663</v>
      </c>
      <c r="AC11" s="2136"/>
      <c r="AD11" s="2110" t="s">
        <v>1664</v>
      </c>
      <c r="AE11" s="2112"/>
      <c r="AF11" s="2208"/>
      <c r="AG11" s="2136"/>
      <c r="AH11" s="2136"/>
      <c r="AI11" s="2208"/>
      <c r="AJ11" s="2136"/>
      <c r="AK11" s="2136"/>
      <c r="AL11" s="1151"/>
      <c r="AM11" s="1136"/>
      <c r="AN11" s="1136"/>
      <c r="AO11" s="1136"/>
      <c r="AP11" s="1136"/>
      <c r="AQ11" s="1136"/>
      <c r="AR11" s="1136"/>
      <c r="AS11" s="1136"/>
      <c r="AT11" s="1136"/>
      <c r="AU11" s="1136"/>
      <c r="AV11" s="1136"/>
      <c r="AW11" s="1136"/>
      <c r="AX11" s="1136"/>
      <c r="AY11" s="1136"/>
      <c r="AZ11" s="1136"/>
      <c r="BA11" s="1136"/>
      <c r="BB11" s="1136"/>
      <c r="BC11" s="1136"/>
      <c r="BD11" s="1136"/>
      <c r="BE11" s="1136"/>
      <c r="BF11" s="1136"/>
      <c r="BG11" s="1134">
        <v>24</v>
      </c>
    </row>
    <row customHeight="1" ht="35.699999999999996">
      <c r="A12" s="914"/>
      <c r="B12" s="914"/>
      <c r="C12" s="914"/>
      <c r="E12" s="917"/>
      <c r="F12" s="2417"/>
      <c r="G12" s="2422"/>
      <c r="H12" s="2423"/>
      <c r="I12" s="1162" t="s">
        <v>89</v>
      </c>
      <c r="J12" s="1162" t="s">
        <v>1665</v>
      </c>
      <c r="K12" s="2136"/>
      <c r="L12" s="2241"/>
      <c r="M12" s="2241"/>
      <c r="N12" s="2136"/>
      <c r="O12" s="2136"/>
      <c r="P12" s="2427"/>
      <c r="Q12" s="2427"/>
      <c r="R12" s="2427"/>
      <c r="S12" s="1143" t="s">
        <v>86</v>
      </c>
      <c r="T12" s="1143" t="s">
        <v>87</v>
      </c>
      <c r="U12" s="1143" t="s">
        <v>85</v>
      </c>
      <c r="V12" s="1143" t="s">
        <v>1666</v>
      </c>
      <c r="W12" s="1143" t="s">
        <v>85</v>
      </c>
      <c r="X12" s="1143" t="s">
        <v>1667</v>
      </c>
      <c r="Y12" s="1143" t="s">
        <v>1668</v>
      </c>
      <c r="Z12" s="2209"/>
      <c r="AA12" s="2210"/>
      <c r="AB12" s="1150" t="s">
        <v>1669</v>
      </c>
      <c r="AC12" s="1150" t="s">
        <v>1670</v>
      </c>
      <c r="AD12" s="1150" t="s">
        <v>1669</v>
      </c>
      <c r="AE12" s="1150" t="s">
        <v>1670</v>
      </c>
      <c r="AF12" s="2241"/>
      <c r="AG12" s="1163" t="s">
        <v>1671</v>
      </c>
      <c r="AH12" s="1163" t="s">
        <v>1672</v>
      </c>
      <c r="AI12" s="2241"/>
      <c r="AJ12" s="1163" t="s">
        <v>1671</v>
      </c>
      <c r="AK12" s="1163" t="s">
        <v>1672</v>
      </c>
      <c r="AL12" s="1151"/>
      <c r="AM12" s="916"/>
      <c r="AN12" s="916"/>
      <c r="AO12" s="916"/>
      <c r="AP12" s="916"/>
      <c r="AQ12" s="916"/>
      <c r="AR12" s="916"/>
      <c r="AS12" s="916"/>
      <c r="AT12" s="916"/>
      <c r="AU12" s="916"/>
      <c r="AV12" s="916"/>
      <c r="AW12" s="916"/>
      <c r="AX12" s="916"/>
      <c r="AY12" s="916"/>
      <c r="AZ12" s="916"/>
      <c r="BA12" s="916"/>
      <c r="BB12" s="916"/>
      <c r="BC12" s="916"/>
      <c r="BD12" s="916"/>
      <c r="BE12" s="916"/>
      <c r="BF12" s="916"/>
      <c r="BG12" s="767">
        <v>34</v>
      </c>
    </row>
    <row customHeight="1" ht="1.05">
      <c r="E13" s="917"/>
      <c r="F13" s="1133">
        <v>0</v>
      </c>
      <c r="G13" s="1133"/>
      <c r="H13" s="1133"/>
      <c r="I13" s="1133"/>
      <c r="J13" s="1133"/>
      <c r="K13" s="1140"/>
      <c r="L13" s="1140"/>
      <c r="M13" s="1140"/>
      <c r="N13" s="1140"/>
      <c r="O13" s="1140"/>
      <c r="P13" s="1140"/>
      <c r="Q13" s="1140"/>
      <c r="R13" s="1140"/>
      <c r="S13" s="1140"/>
      <c r="T13" s="1140"/>
      <c r="U13" s="1140"/>
      <c r="V13" s="1140"/>
      <c r="W13" s="1140"/>
      <c r="X13" s="1140"/>
      <c r="Y13" s="1140"/>
      <c r="Z13" s="1140"/>
      <c r="AA13" s="1140"/>
      <c r="AB13" s="1140"/>
      <c r="AC13" s="1140"/>
      <c r="AD13" s="1140"/>
      <c r="AE13" s="1140"/>
      <c r="AF13" s="1140"/>
      <c r="AG13" s="1140"/>
      <c r="AH13" s="1158"/>
      <c r="AI13" s="1151"/>
      <c r="AJ13" s="1140"/>
      <c r="AK13" s="1140"/>
      <c r="AL13" s="918"/>
      <c r="AM13" s="916"/>
      <c r="AN13" s="916"/>
      <c r="AO13" s="916"/>
      <c r="AP13" s="916"/>
      <c r="AQ13" s="916"/>
      <c r="AR13" s="916"/>
      <c r="AS13" s="916"/>
      <c r="AT13" s="916"/>
      <c r="AU13" s="916"/>
      <c r="AV13" s="916"/>
      <c r="AW13" s="916"/>
      <c r="AX13" s="916"/>
      <c r="AY13" s="916"/>
      <c r="AZ13" s="916"/>
      <c r="BA13" s="916"/>
      <c r="BB13" s="916"/>
      <c r="BC13" s="916"/>
      <c r="BD13" s="916"/>
      <c r="BE13" s="916"/>
      <c r="BF13" s="916"/>
      <c r="BG13" s="767">
        <v>1</v>
      </c>
    </row>
    <row customHeight="1" ht="10.5">
      <c r="E14" s="916"/>
      <c r="F14" s="927"/>
      <c r="G14" s="927"/>
      <c r="H14" s="1181"/>
      <c r="I14" s="927"/>
      <c r="J14" s="927"/>
      <c r="K14" s="927"/>
      <c r="L14" s="1140"/>
      <c r="M14" s="1140"/>
      <c r="N14" s="927"/>
      <c r="O14" s="927"/>
      <c r="P14" s="927"/>
      <c r="Q14" s="927"/>
      <c r="R14" s="927"/>
      <c r="S14" s="927"/>
      <c r="T14" s="927"/>
      <c r="U14" s="927"/>
      <c r="V14" s="927"/>
      <c r="W14" s="927"/>
      <c r="X14" s="927"/>
      <c r="Y14" s="927"/>
      <c r="Z14" s="927"/>
      <c r="AA14" s="927"/>
      <c r="AB14" s="927"/>
      <c r="AC14" s="927"/>
      <c r="AD14" s="1140"/>
      <c r="AE14" s="927"/>
      <c r="AF14" s="927"/>
      <c r="AG14" s="927"/>
      <c r="AH14" s="1158"/>
      <c r="AI14" s="1151"/>
      <c r="AJ14" s="927"/>
      <c r="AK14" s="927"/>
      <c r="AL14" s="916"/>
      <c r="AM14" s="916"/>
      <c r="AN14" s="916"/>
      <c r="AO14" s="916"/>
      <c r="AP14" s="916"/>
      <c r="AQ14" s="916"/>
      <c r="AR14" s="916"/>
      <c r="AS14" s="916"/>
      <c r="AT14" s="916"/>
      <c r="AU14" s="916"/>
      <c r="AV14" s="916"/>
      <c r="AW14" s="916"/>
      <c r="AX14" s="916"/>
      <c r="AY14" s="916"/>
      <c r="AZ14" s="916"/>
      <c r="BA14" s="916"/>
      <c r="BB14" s="916"/>
      <c r="BC14" s="916"/>
      <c r="BD14" s="916"/>
      <c r="BE14" s="916"/>
      <c r="BF14" s="916"/>
      <c r="BG14" s="767">
        <v>10</v>
      </c>
    </row>
    <row customHeight="1" ht="13.5">
      <c r="E15" s="916"/>
      <c r="F15" s="923" t="s">
        <v>1673</v>
      </c>
      <c r="G15" s="923"/>
      <c r="H15" s="1180"/>
      <c r="I15" s="923"/>
      <c r="J15" s="923"/>
      <c r="K15" s="920"/>
      <c r="L15" s="1136"/>
      <c r="M15" s="1136"/>
      <c r="N15" s="922"/>
      <c r="O15" s="922"/>
      <c r="P15" s="922"/>
      <c r="Q15" s="922"/>
      <c r="R15" s="922"/>
      <c r="S15" s="922"/>
      <c r="T15" s="922"/>
      <c r="U15" s="922"/>
      <c r="V15" s="922"/>
      <c r="W15" s="922"/>
      <c r="X15" s="922"/>
      <c r="Y15" s="922"/>
      <c r="Z15" s="920"/>
      <c r="AA15" s="920"/>
      <c r="AB15" s="920"/>
      <c r="AC15" s="920"/>
      <c r="AD15" s="1136"/>
      <c r="AE15" s="920"/>
      <c r="AF15" s="920"/>
      <c r="AG15" s="920"/>
      <c r="AH15" s="1155"/>
      <c r="AI15" s="1148"/>
      <c r="AJ15" s="920"/>
      <c r="AK15" s="920"/>
      <c r="AL15" s="916"/>
      <c r="AM15" s="916"/>
      <c r="AN15" s="916"/>
      <c r="AO15" s="916"/>
      <c r="AP15" s="916"/>
      <c r="AQ15" s="916"/>
      <c r="AR15" s="916"/>
      <c r="AS15" s="916"/>
      <c r="AT15" s="916"/>
      <c r="AU15" s="916"/>
      <c r="AV15" s="916"/>
      <c r="AW15" s="916"/>
      <c r="AX15" s="916"/>
      <c r="AY15" s="916"/>
      <c r="AZ15" s="916"/>
      <c r="BA15" s="916"/>
      <c r="BB15" s="916"/>
      <c r="BC15" s="916"/>
      <c r="BD15" s="916"/>
      <c r="BE15" s="916"/>
      <c r="BF15" s="916"/>
      <c r="BG15" s="767">
        <v>13</v>
      </c>
    </row>
    <row customHeight="1" ht="10.5">
      <c r="BG16" s="767">
        <v>10</v>
      </c>
    </row>
    <row customHeight="1" ht="10.5">
      <c r="E17" s="916"/>
      <c r="F17" s="2416"/>
      <c r="G17" s="2416"/>
      <c r="H17" s="2416"/>
      <c r="I17" s="2416"/>
      <c r="J17" s="2416"/>
      <c r="K17" s="920"/>
      <c r="L17" s="1136"/>
      <c r="M17" s="1136"/>
      <c r="N17" s="922"/>
      <c r="O17" s="922"/>
      <c r="P17" s="922"/>
      <c r="Q17" s="922"/>
      <c r="R17" s="922"/>
      <c r="S17" s="922"/>
      <c r="T17" s="922"/>
      <c r="U17" s="922"/>
      <c r="V17" s="922"/>
      <c r="W17" s="922"/>
      <c r="X17" s="922"/>
      <c r="Y17" s="922"/>
      <c r="Z17" s="920"/>
      <c r="AA17" s="920"/>
      <c r="AB17" s="920"/>
      <c r="AC17" s="920"/>
      <c r="AD17" s="1136"/>
      <c r="AE17" s="920"/>
      <c r="AF17" s="920"/>
      <c r="AG17" s="920"/>
      <c r="AH17" s="1155"/>
      <c r="AI17" s="1148"/>
      <c r="AJ17" s="920"/>
      <c r="AK17" s="920"/>
      <c r="AL17" s="916"/>
      <c r="AM17" s="916"/>
      <c r="AN17" s="916"/>
      <c r="AO17" s="916"/>
      <c r="AP17" s="916"/>
      <c r="AQ17" s="916"/>
      <c r="AR17" s="916"/>
      <c r="AS17" s="916"/>
      <c r="AT17" s="916"/>
      <c r="AU17" s="916"/>
      <c r="AV17" s="916"/>
      <c r="AW17" s="916"/>
      <c r="AX17" s="916"/>
      <c r="AY17" s="916"/>
      <c r="AZ17" s="916"/>
      <c r="BA17" s="916"/>
      <c r="BB17" s="916"/>
      <c r="BC17" s="916"/>
      <c r="BD17" s="916"/>
      <c r="BE17" s="916"/>
      <c r="BF17" s="916"/>
      <c r="BG17" s="767">
        <v>10</v>
      </c>
    </row>
    <row customHeight="1" ht="10.5">
      <c r="E18" s="916"/>
      <c r="F18" s="2416"/>
      <c r="G18" s="2416"/>
      <c r="H18" s="2416"/>
      <c r="I18" s="2416"/>
      <c r="J18" s="2416"/>
      <c r="K18" s="920"/>
      <c r="L18" s="1136"/>
      <c r="M18" s="1136"/>
      <c r="N18" s="922"/>
      <c r="O18" s="922"/>
      <c r="P18" s="922"/>
      <c r="Q18" s="922"/>
      <c r="R18" s="922"/>
      <c r="S18" s="922"/>
      <c r="T18" s="922"/>
      <c r="U18" s="922"/>
      <c r="V18" s="922"/>
      <c r="W18" s="922"/>
      <c r="X18" s="922"/>
      <c r="Y18" s="922"/>
      <c r="Z18" s="920"/>
      <c r="AA18" s="920"/>
      <c r="AB18" s="920"/>
      <c r="AC18" s="920"/>
      <c r="AD18" s="1136"/>
      <c r="AE18" s="920"/>
      <c r="AF18" s="920"/>
      <c r="AG18" s="920"/>
      <c r="AH18" s="1155"/>
      <c r="AI18" s="1148"/>
      <c r="AJ18" s="920"/>
      <c r="AK18" s="920"/>
      <c r="AL18" s="916"/>
      <c r="AM18" s="916"/>
      <c r="AN18" s="916"/>
      <c r="AO18" s="916"/>
      <c r="AP18" s="916"/>
      <c r="AQ18" s="916"/>
      <c r="AR18" s="916"/>
      <c r="AS18" s="916"/>
      <c r="AT18" s="916"/>
      <c r="AU18" s="916"/>
      <c r="AV18" s="916"/>
      <c r="AW18" s="916"/>
      <c r="AX18" s="916"/>
      <c r="AY18" s="916"/>
      <c r="AZ18" s="916"/>
      <c r="BA18" s="916"/>
      <c r="BB18" s="916"/>
      <c r="BC18" s="916"/>
      <c r="BD18" s="916"/>
      <c r="BE18" s="916"/>
      <c r="BF18" s="916"/>
      <c r="BG18" s="767">
        <v>10</v>
      </c>
    </row>
    <row customHeight="1" ht="10.5">
      <c r="E19" s="916"/>
      <c r="F19" s="2416"/>
      <c r="G19" s="2416"/>
      <c r="H19" s="2416"/>
      <c r="I19" s="2416"/>
      <c r="J19" s="2416"/>
      <c r="K19" s="920"/>
      <c r="L19" s="1136"/>
      <c r="M19" s="1136"/>
      <c r="N19" s="922"/>
      <c r="O19" s="922"/>
      <c r="P19" s="922"/>
      <c r="Q19" s="922"/>
      <c r="R19" s="922"/>
      <c r="S19" s="922"/>
      <c r="T19" s="922"/>
      <c r="U19" s="922"/>
      <c r="V19" s="922"/>
      <c r="W19" s="922"/>
      <c r="X19" s="922"/>
      <c r="Y19" s="922"/>
      <c r="Z19" s="920"/>
      <c r="AA19" s="920"/>
      <c r="AB19" s="920"/>
      <c r="AC19" s="920"/>
      <c r="AD19" s="1136"/>
      <c r="AE19" s="920"/>
      <c r="AF19" s="920"/>
      <c r="AG19" s="920"/>
      <c r="AH19" s="1155"/>
      <c r="AI19" s="1148"/>
      <c r="AJ19" s="920"/>
      <c r="AK19" s="920"/>
      <c r="AL19" s="916"/>
      <c r="AM19" s="916"/>
      <c r="AN19" s="916"/>
      <c r="AO19" s="916"/>
      <c r="AP19" s="916"/>
      <c r="AQ19" s="916"/>
      <c r="AR19" s="916"/>
      <c r="AS19" s="916"/>
      <c r="AT19" s="916"/>
      <c r="AU19" s="916"/>
      <c r="AV19" s="916"/>
      <c r="AW19" s="916"/>
      <c r="AX19" s="916"/>
      <c r="AY19" s="916"/>
      <c r="AZ19" s="916"/>
      <c r="BA19" s="916"/>
      <c r="BB19" s="916"/>
      <c r="BC19" s="916"/>
      <c r="BD19" s="916"/>
      <c r="BE19" s="916"/>
      <c r="BF19" s="916"/>
      <c r="BG19" s="767">
        <v>10</v>
      </c>
    </row>
    <row customHeight="1" ht="10.5" hidden="1">
      <c r="A20" s="904" t="s">
        <v>82</v>
      </c>
      <c r="B20" s="904">
        <v>0</v>
      </c>
      <c r="C20" s="904">
        <v>0</v>
      </c>
      <c r="D20" s="426">
        <v>0</v>
      </c>
      <c r="E20" s="518">
        <v>3</v>
      </c>
      <c r="F20" s="767">
        <v>14</v>
      </c>
      <c r="G20" s="767">
        <v>3</v>
      </c>
      <c r="H20" s="1164">
        <v>7</v>
      </c>
      <c r="I20" s="767">
        <v>16</v>
      </c>
      <c r="J20" s="767">
        <v>16</v>
      </c>
      <c r="K20" s="767">
        <v>25</v>
      </c>
      <c r="L20" s="1134">
        <v>7</v>
      </c>
      <c r="M20" s="1134">
        <v>15</v>
      </c>
      <c r="N20" s="767">
        <v>3</v>
      </c>
      <c r="O20" s="767">
        <v>4</v>
      </c>
      <c r="P20" s="767">
        <v>8</v>
      </c>
      <c r="Q20" s="767">
        <v>21</v>
      </c>
      <c r="R20" s="767">
        <v>14</v>
      </c>
      <c r="S20" s="767">
        <v>17</v>
      </c>
      <c r="T20" s="767">
        <v>17</v>
      </c>
      <c r="U20" s="767">
        <v>9</v>
      </c>
      <c r="V20" s="767">
        <v>12</v>
      </c>
      <c r="W20" s="767">
        <v>9</v>
      </c>
      <c r="X20" s="767">
        <v>21</v>
      </c>
      <c r="Y20" s="767">
        <v>12</v>
      </c>
      <c r="Z20" s="767">
        <v>3</v>
      </c>
      <c r="AA20" s="767">
        <v>6</v>
      </c>
      <c r="AB20" s="767">
        <v>38</v>
      </c>
      <c r="AC20" s="767">
        <v>15</v>
      </c>
      <c r="AD20" s="1134">
        <v>0</v>
      </c>
      <c r="AE20" s="767">
        <v>0</v>
      </c>
      <c r="AF20" s="767">
        <v>16</v>
      </c>
      <c r="AG20" s="767">
        <v>16</v>
      </c>
      <c r="AH20" s="1153">
        <v>16</v>
      </c>
      <c r="AI20" s="1146">
        <v>0</v>
      </c>
      <c r="AJ20" s="767">
        <v>0</v>
      </c>
      <c r="AK20" s="767">
        <v>0</v>
      </c>
      <c r="AL20" s="767">
        <v>8</v>
      </c>
      <c r="AM20" s="767">
        <v>8</v>
      </c>
      <c r="AN20" s="767">
        <v>8</v>
      </c>
      <c r="AO20" s="767">
        <v>8</v>
      </c>
      <c r="AP20" s="767">
        <v>8</v>
      </c>
      <c r="AQ20" s="767">
        <v>8</v>
      </c>
      <c r="AR20" s="767">
        <v>8</v>
      </c>
      <c r="AS20" s="767">
        <v>8</v>
      </c>
      <c r="AT20" s="767">
        <v>8</v>
      </c>
      <c r="AU20" s="767">
        <v>8</v>
      </c>
      <c r="AV20" s="767">
        <v>8</v>
      </c>
      <c r="AW20" s="767">
        <v>8</v>
      </c>
      <c r="AX20" s="767">
        <v>8</v>
      </c>
      <c r="AY20" s="767">
        <v>8</v>
      </c>
      <c r="AZ20" s="767">
        <v>8</v>
      </c>
      <c r="BA20" s="767">
        <v>8</v>
      </c>
      <c r="BB20" s="767">
        <v>8</v>
      </c>
      <c r="BC20" s="767">
        <v>8</v>
      </c>
      <c r="BD20" s="767">
        <v>8</v>
      </c>
      <c r="BE20" s="767">
        <v>8</v>
      </c>
      <c r="BF20" s="767">
        <v>8</v>
      </c>
      <c r="BG20" s="767">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423AD2-B415-DD29-7972-0.FEDCC888}"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75" width="4.140625" hidden="1" customWidth="1"/>
    <col min="4" max="4" style="1375" width="4.140625" hidden="1" customWidth="1"/>
    <col min="5" max="5" style="1644" width="3.00390625" customWidth="1"/>
    <col min="6" max="6" style="1644" width="6.00390625" customWidth="1"/>
    <col min="7" max="7" style="1644" width="60.00390625" customWidth="1"/>
    <col min="8" max="9" style="1644" width="21.7109375" hidden="1" customWidth="1"/>
    <col min="10" max="10" style="1644" width="0.140625" customWidth="1"/>
    <col min="11" max="11" style="1644" width="1.00390625" customWidth="1"/>
    <col min="12" max="22" style="1644" width="8.00390625" customWidth="1"/>
    <col min="23" max="23" style="1644" width="9.140625" hidden="1"/>
  </cols>
  <sheetData>
    <row s="1375" customFormat="1" customHeight="1" ht="10.5" hidden="1">
      <c r="A1" s="1175"/>
      <c r="B1" s="1175"/>
      <c r="C1" s="1175"/>
      <c r="E1" s="546"/>
      <c r="W1" s="1169" t="s">
        <v>14</v>
      </c>
    </row>
    <row customHeight="1" ht="10.5" hidden="1">
      <c r="W2" s="1164">
        <v>0</v>
      </c>
    </row>
    <row s="1641" customFormat="1" customHeight="1" ht="10.5" hidden="1">
      <c r="A3" s="1175"/>
      <c r="B3" s="1175"/>
      <c r="C3" s="1175"/>
      <c r="D3" s="1169"/>
      <c r="E3" s="371"/>
      <c r="W3" s="1165">
        <v>0</v>
      </c>
    </row>
    <row customHeight="1" ht="3">
      <c r="W4" s="1164">
        <v>3</v>
      </c>
    </row>
    <row customHeight="1" ht="27.299999999999997">
      <c r="F5" s="2257"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7"/>
      <c r="H5" s="2257"/>
      <c r="I5" s="2257"/>
      <c r="J5" s="2257"/>
      <c r="W5" s="1164">
        <v>26</v>
      </c>
    </row>
    <row customHeight="1" ht="10.5">
      <c r="F6" s="2185" t="str">
        <f>IF(org=0,"Не определено",org)</f>
        <v>ООО "СамРЭК-Эксплуатация"</v>
      </c>
      <c r="G6" s="2185"/>
      <c r="H6" s="2185"/>
      <c r="I6" s="2185"/>
      <c r="J6" s="2185"/>
      <c r="W6" s="1164">
        <v>10</v>
      </c>
    </row>
    <row customHeight="1" ht="11.549999999999999">
      <c r="E7" s="1179"/>
      <c r="F7" s="1236"/>
      <c r="G7" s="1236"/>
      <c r="H7" s="1236"/>
      <c r="I7" s="1236"/>
      <c r="J7" s="1236"/>
      <c r="K7" s="1166"/>
      <c r="L7" s="1166"/>
      <c r="M7" s="1166"/>
      <c r="N7" s="1166"/>
      <c r="O7" s="1166"/>
      <c r="P7" s="1166"/>
      <c r="Q7" s="1166"/>
      <c r="R7" s="1166"/>
      <c r="S7" s="1166"/>
      <c r="T7" s="1166"/>
      <c r="U7" s="1166"/>
      <c r="V7" s="1166"/>
      <c r="W7" s="1164">
        <v>11</v>
      </c>
    </row>
    <row s="1651" customFormat="1" customHeight="1" ht="4.2">
      <c r="A8" s="1176"/>
      <c r="B8" s="1176"/>
      <c r="C8" s="1176"/>
      <c r="E8" s="1237"/>
      <c r="F8" s="1238"/>
      <c r="G8" s="1238"/>
      <c r="H8" s="1238"/>
      <c r="I8" s="1238"/>
      <c r="J8" s="1238"/>
      <c r="K8" s="1237"/>
      <c r="L8" s="1237"/>
      <c r="M8" s="1237"/>
      <c r="N8" s="1237"/>
      <c r="O8" s="1237"/>
      <c r="P8" s="1237"/>
      <c r="Q8" s="1237"/>
      <c r="R8" s="1237"/>
      <c r="S8" s="1237"/>
      <c r="T8" s="1237"/>
      <c r="U8" s="1237"/>
      <c r="V8" s="1237"/>
      <c r="W8" s="520">
        <v>4</v>
      </c>
    </row>
    <row customHeight="1" ht="10.5">
      <c r="E9" s="1179"/>
      <c r="F9" s="2428" t="s">
        <v>773</v>
      </c>
      <c r="G9" s="2429"/>
      <c r="H9" s="2429"/>
      <c r="I9" s="2429"/>
      <c r="J9" s="2429"/>
      <c r="K9" s="1249"/>
      <c r="L9" s="1166"/>
      <c r="M9" s="1166"/>
      <c r="N9" s="1166"/>
      <c r="O9" s="1166"/>
      <c r="P9" s="1166"/>
      <c r="Q9" s="1166"/>
      <c r="R9" s="1166"/>
      <c r="S9" s="1166"/>
      <c r="T9" s="1166"/>
      <c r="U9" s="1166"/>
      <c r="V9" s="1166"/>
      <c r="W9" s="1164">
        <v>10</v>
      </c>
    </row>
    <row customHeight="1" ht="25.2">
      <c r="E10" s="1166"/>
      <c r="F10" s="2432" t="s">
        <v>88</v>
      </c>
      <c r="G10" s="2437" t="s">
        <v>1674</v>
      </c>
      <c r="H10" s="2435" t="s">
        <v>1675</v>
      </c>
      <c r="I10" s="2435"/>
      <c r="J10" s="2435"/>
      <c r="K10" s="1242"/>
      <c r="L10" s="1166"/>
      <c r="M10" s="1166"/>
      <c r="N10" s="1166"/>
      <c r="O10" s="1166"/>
      <c r="P10" s="1166"/>
      <c r="Q10" s="1166"/>
      <c r="R10" s="1166"/>
      <c r="S10" s="1166"/>
      <c r="T10" s="1166"/>
      <c r="U10" s="1166"/>
      <c r="V10" s="1166"/>
      <c r="W10" s="1164">
        <v>24</v>
      </c>
    </row>
    <row customHeight="1" ht="25.5">
      <c r="E11" s="1166"/>
      <c r="F11" s="2433"/>
      <c r="G11" s="2437"/>
      <c r="H11" s="2436">
        <f>INDEX(IP_MAIN_LIST_NAME_IP,MATCH(H8,IP_MAIN_LIST_IP_ID,0))&amp;" ("&amp;INDEX(IP_MAIN_START_DATE,MATCH(H8,IP_MAIN_LIST_IP_ID,0))&amp;"-"&amp;INDEX(IP_MAIN_END_DATE,MATCH(H8,IP_MAIN_LIST_IP_ID,0))&amp;")"</f>
      </c>
      <c r="I11" s="2436"/>
      <c r="J11" s="2436"/>
      <c r="K11" s="1242"/>
      <c r="L11" s="1166"/>
      <c r="M11" s="1166"/>
      <c r="N11" s="1166"/>
      <c r="O11" s="1166"/>
      <c r="P11" s="1166"/>
      <c r="Q11" s="1166"/>
      <c r="R11" s="1166"/>
      <c r="S11" s="1166"/>
      <c r="T11" s="1166"/>
      <c r="U11" s="1166"/>
      <c r="V11" s="1166"/>
      <c r="W11" s="1164">
        <v>24</v>
      </c>
    </row>
    <row customHeight="1" ht="10.5">
      <c r="F12" s="2434"/>
      <c r="G12" s="2437"/>
      <c r="H12" s="1235" t="s">
        <v>1676</v>
      </c>
      <c r="I12" s="1241"/>
      <c r="J12" s="1235"/>
      <c r="K12" s="1243"/>
      <c r="W12" s="1164">
        <v>10</v>
      </c>
    </row>
    <row customHeight="1" ht="10.5" hidden="1">
      <c r="F13" s="1235">
        <v>1</v>
      </c>
      <c r="G13" s="1235">
        <v>2</v>
      </c>
      <c r="H13" s="1235">
        <v>3</v>
      </c>
      <c r="I13" s="1235">
        <v>4</v>
      </c>
      <c r="J13" s="1235">
        <v>5</v>
      </c>
      <c r="K13" s="1243"/>
      <c r="W13" s="1164">
        <v>0</v>
      </c>
    </row>
    <row customHeight="1" ht="11.549999999999999">
      <c r="F14" s="1234" t="s">
        <v>1677</v>
      </c>
      <c r="G14" s="2430" t="s">
        <v>1678</v>
      </c>
      <c r="H14" s="2430"/>
      <c r="I14" s="2430"/>
      <c r="J14" s="2430"/>
      <c r="K14" s="1243"/>
      <c r="W14" s="1164">
        <v>11</v>
      </c>
    </row>
    <row customHeight="1" ht="11.549999999999999">
      <c r="F15" s="1239">
        <v>1</v>
      </c>
      <c r="G15" s="699" t="s">
        <v>1679</v>
      </c>
      <c r="H15" s="1245">
        <f>SUM(I15:J15)</f>
        <v>0</v>
      </c>
      <c r="I15" s="1245">
        <f>SUM(I16:I27)</f>
        <v>0</v>
      </c>
      <c r="J15" s="1234"/>
      <c r="K15" s="1243"/>
      <c r="W15" s="1164">
        <v>11</v>
      </c>
    </row>
    <row customHeight="1" ht="24">
      <c r="F16" s="1239" t="s">
        <v>1680</v>
      </c>
      <c r="G16" s="1246" t="s">
        <v>1681</v>
      </c>
      <c r="H16" s="1245">
        <f>SUM(I16:J16)</f>
        <v>0</v>
      </c>
      <c r="I16" s="1244"/>
      <c r="J16" s="1234"/>
      <c r="K16" s="1243"/>
      <c r="W16" s="1164">
        <v>23</v>
      </c>
    </row>
    <row customHeight="1" ht="24">
      <c r="F17" s="1239" t="s">
        <v>1682</v>
      </c>
      <c r="G17" s="1246" t="s">
        <v>1683</v>
      </c>
      <c r="H17" s="1245">
        <f>SUM(I17:J17)</f>
        <v>0</v>
      </c>
      <c r="I17" s="1244"/>
      <c r="J17" s="1234"/>
      <c r="K17" s="1243"/>
      <c r="W17" s="1164">
        <v>23</v>
      </c>
    </row>
    <row customHeight="1" ht="35.699999999999996">
      <c r="F18" s="1239" t="s">
        <v>1684</v>
      </c>
      <c r="G18" s="1246" t="s">
        <v>1685</v>
      </c>
      <c r="H18" s="1245">
        <f>SUM(I18:J18)</f>
        <v>0</v>
      </c>
      <c r="I18" s="1244"/>
      <c r="J18" s="1234"/>
      <c r="K18" s="1243"/>
      <c r="W18" s="1164">
        <v>34</v>
      </c>
    </row>
    <row customHeight="1" ht="35.699999999999996">
      <c r="F19" s="1239" t="s">
        <v>1686</v>
      </c>
      <c r="G19" s="1246" t="s">
        <v>1687</v>
      </c>
      <c r="H19" s="1245">
        <f>SUM(I19:J19)</f>
        <v>0</v>
      </c>
      <c r="I19" s="1244"/>
      <c r="J19" s="1234"/>
      <c r="K19" s="1243"/>
      <c r="W19" s="1164">
        <v>34</v>
      </c>
    </row>
    <row customHeight="1" ht="48.29999999999999">
      <c r="F20" s="1239" t="s">
        <v>1688</v>
      </c>
      <c r="G20" s="1246" t="s">
        <v>1689</v>
      </c>
      <c r="H20" s="1245">
        <f>SUM(I20:J20)</f>
        <v>0</v>
      </c>
      <c r="I20" s="1244"/>
      <c r="J20" s="1234"/>
      <c r="K20" s="1243"/>
      <c r="W20" s="1164">
        <v>46</v>
      </c>
    </row>
    <row customHeight="1" ht="35.699999999999996">
      <c r="F21" s="1239" t="s">
        <v>1690</v>
      </c>
      <c r="G21" s="1246" t="s">
        <v>1691</v>
      </c>
      <c r="H21" s="1245">
        <f>SUM(I21:J21)</f>
        <v>0</v>
      </c>
      <c r="I21" s="1244"/>
      <c r="J21" s="1234"/>
      <c r="K21" s="1243"/>
      <c r="W21" s="1164">
        <v>34</v>
      </c>
    </row>
    <row customHeight="1" ht="35.699999999999996">
      <c r="F22" s="1239" t="s">
        <v>1692</v>
      </c>
      <c r="G22" s="1246" t="s">
        <v>1693</v>
      </c>
      <c r="H22" s="1245">
        <f>SUM(I22:J22)</f>
        <v>0</v>
      </c>
      <c r="I22" s="1244"/>
      <c r="J22" s="1234"/>
      <c r="K22" s="1243"/>
      <c r="W22" s="1164">
        <v>34</v>
      </c>
    </row>
    <row customHeight="1" ht="24">
      <c r="F23" s="1239" t="s">
        <v>1694</v>
      </c>
      <c r="G23" s="1246" t="s">
        <v>1695</v>
      </c>
      <c r="H23" s="1245">
        <f>SUM(I23:J23)</f>
        <v>0</v>
      </c>
      <c r="I23" s="1244"/>
      <c r="J23" s="1234"/>
      <c r="K23" s="1243"/>
      <c r="W23" s="1164">
        <v>23</v>
      </c>
    </row>
    <row customHeight="1" ht="24">
      <c r="F24" s="1239" t="s">
        <v>1696</v>
      </c>
      <c r="G24" s="1246" t="s">
        <v>1697</v>
      </c>
      <c r="H24" s="1245">
        <f>SUM(I24:J24)</f>
        <v>0</v>
      </c>
      <c r="I24" s="1244"/>
      <c r="J24" s="1234"/>
      <c r="K24" s="1243"/>
      <c r="W24" s="1164">
        <v>23</v>
      </c>
    </row>
    <row customHeight="1" ht="35.699999999999996">
      <c r="F25" s="1239" t="s">
        <v>1698</v>
      </c>
      <c r="G25" s="1246" t="s">
        <v>1699</v>
      </c>
      <c r="H25" s="1245">
        <f>SUM(I25:J25)</f>
        <v>0</v>
      </c>
      <c r="I25" s="1244"/>
      <c r="J25" s="1234"/>
      <c r="K25" s="1243"/>
      <c r="W25" s="1164">
        <v>34</v>
      </c>
    </row>
    <row customHeight="1" ht="35.699999999999996">
      <c r="F26" s="1239" t="s">
        <v>1700</v>
      </c>
      <c r="G26" s="1246" t="s">
        <v>1701</v>
      </c>
      <c r="H26" s="1245">
        <f>SUM(I26:J26)</f>
        <v>0</v>
      </c>
      <c r="I26" s="1244"/>
      <c r="J26" s="1234"/>
      <c r="K26" s="1243"/>
      <c r="W26" s="1164">
        <v>34</v>
      </c>
    </row>
    <row customHeight="1" ht="11.549999999999999">
      <c r="F27" s="1239" t="s">
        <v>1702</v>
      </c>
      <c r="G27" s="1246" t="s">
        <v>1703</v>
      </c>
      <c r="H27" s="1245">
        <f>SUM(I27:J27)</f>
        <v>0</v>
      </c>
      <c r="I27" s="1244"/>
      <c r="J27" s="1234"/>
      <c r="K27" s="1243"/>
      <c r="W27" s="1164">
        <v>11</v>
      </c>
    </row>
    <row customHeight="1" ht="11.549999999999999">
      <c r="F28" s="1239">
        <v>2</v>
      </c>
      <c r="G28" s="699" t="s">
        <v>1704</v>
      </c>
      <c r="H28" s="1245">
        <f>SUM(I28:J28)</f>
        <v>0</v>
      </c>
      <c r="I28" s="1245">
        <f>SUM(I29:I31)</f>
        <v>0</v>
      </c>
      <c r="J28" s="1234"/>
      <c r="K28" s="1243"/>
      <c r="W28" s="1164">
        <v>11</v>
      </c>
    </row>
    <row customHeight="1" ht="11.549999999999999">
      <c r="F29" s="1239" t="s">
        <v>1367</v>
      </c>
      <c r="G29" s="1246" t="s">
        <v>1705</v>
      </c>
      <c r="H29" s="1245">
        <f>SUM(I29:J29)</f>
        <v>0</v>
      </c>
      <c r="I29" s="1244"/>
      <c r="J29" s="1234"/>
      <c r="K29" s="1243"/>
      <c r="W29" s="1164">
        <v>11</v>
      </c>
    </row>
    <row customHeight="1" ht="11.549999999999999">
      <c r="F30" s="1239" t="s">
        <v>780</v>
      </c>
      <c r="G30" s="1246" t="s">
        <v>1706</v>
      </c>
      <c r="H30" s="1245">
        <f>SUM(I30:J30)</f>
        <v>0</v>
      </c>
      <c r="I30" s="1244"/>
      <c r="J30" s="1234"/>
      <c r="K30" s="1243"/>
      <c r="W30" s="1164">
        <v>11</v>
      </c>
    </row>
    <row customHeight="1" ht="11.549999999999999">
      <c r="F31" s="1239" t="s">
        <v>783</v>
      </c>
      <c r="G31" s="1246" t="s">
        <v>1707</v>
      </c>
      <c r="H31" s="1245">
        <f>SUM(I31:J31)</f>
        <v>0</v>
      </c>
      <c r="I31" s="1244"/>
      <c r="J31" s="1234"/>
      <c r="K31" s="1243"/>
      <c r="W31" s="1164">
        <v>11</v>
      </c>
    </row>
    <row customHeight="1" ht="11.549999999999999">
      <c r="F32" s="1239">
        <v>3</v>
      </c>
      <c r="G32" s="699" t="s">
        <v>1708</v>
      </c>
      <c r="H32" s="1245">
        <f>SUM(I32:J32)</f>
        <v>0</v>
      </c>
      <c r="I32" s="1245">
        <f>SUM(I33:I34)</f>
        <v>0</v>
      </c>
      <c r="J32" s="1234"/>
      <c r="K32" s="1243"/>
      <c r="W32" s="1164">
        <v>11</v>
      </c>
    </row>
    <row customHeight="1" ht="48.29999999999999">
      <c r="F33" s="1239" t="s">
        <v>797</v>
      </c>
      <c r="G33" s="1246" t="s">
        <v>1709</v>
      </c>
      <c r="H33" s="1245">
        <f>SUM(I33:J33)</f>
        <v>0</v>
      </c>
      <c r="I33" s="1244"/>
      <c r="J33" s="1234"/>
      <c r="K33" s="1243"/>
      <c r="W33" s="1164">
        <v>46</v>
      </c>
    </row>
    <row customHeight="1" ht="11.549999999999999">
      <c r="F34" s="1239" t="s">
        <v>805</v>
      </c>
      <c r="G34" s="1246" t="s">
        <v>1710</v>
      </c>
      <c r="H34" s="1245">
        <f>SUM(I34:J34)</f>
        <v>0</v>
      </c>
      <c r="I34" s="1244"/>
      <c r="J34" s="1234"/>
      <c r="K34" s="1243"/>
      <c r="W34" s="1164">
        <v>11</v>
      </c>
    </row>
    <row customHeight="1" ht="11.549999999999999">
      <c r="F35" s="1239">
        <v>4</v>
      </c>
      <c r="G35" s="699" t="s">
        <v>1711</v>
      </c>
      <c r="H35" s="1245">
        <f>SUM(I35:J35)</f>
        <v>0</v>
      </c>
      <c r="I35" s="1244"/>
      <c r="J35" s="1234"/>
      <c r="K35" s="1243"/>
      <c r="W35" s="1164">
        <v>11</v>
      </c>
    </row>
    <row customHeight="1" ht="11.549999999999999">
      <c r="F36" s="1239"/>
      <c r="G36" s="702" t="s">
        <v>1712</v>
      </c>
      <c r="H36" s="1245">
        <f>SUM(I36:J36)</f>
        <v>0</v>
      </c>
      <c r="I36" s="1245">
        <f>SUM(I15,I28,I32,I35)</f>
        <v>0</v>
      </c>
      <c r="J36" s="1234"/>
      <c r="K36" s="1243"/>
      <c r="W36" s="1164">
        <v>11</v>
      </c>
    </row>
    <row customHeight="1" ht="29.25">
      <c r="F37" s="1240" t="s">
        <v>1713</v>
      </c>
      <c r="G37" s="2431" t="s">
        <v>1714</v>
      </c>
      <c r="H37" s="2431"/>
      <c r="I37" s="2431"/>
      <c r="J37" s="2431"/>
      <c r="K37" s="1243"/>
      <c r="W37" s="1164">
        <v>28</v>
      </c>
    </row>
    <row customHeight="1" ht="24">
      <c r="F38" s="1239" t="s">
        <v>200</v>
      </c>
      <c r="G38" s="699" t="s">
        <v>1715</v>
      </c>
      <c r="H38" s="1245">
        <f>SUM(I38:J38)</f>
        <v>0</v>
      </c>
      <c r="I38" s="1245">
        <f>SUM(I39,I44,I47)</f>
        <v>0</v>
      </c>
      <c r="J38" s="1234"/>
      <c r="K38" s="1243"/>
      <c r="W38" s="1164">
        <v>23</v>
      </c>
    </row>
    <row customHeight="1" ht="11.549999999999999">
      <c r="F39" s="1239" t="s">
        <v>1680</v>
      </c>
      <c r="G39" s="1246" t="s">
        <v>1679</v>
      </c>
      <c r="H39" s="1245">
        <f>SUM(I39:J39)</f>
        <v>0</v>
      </c>
      <c r="I39" s="1245">
        <f>SUM(I40:I43)</f>
        <v>0</v>
      </c>
      <c r="J39" s="1234"/>
      <c r="K39" s="1243"/>
      <c r="W39" s="1164">
        <v>11</v>
      </c>
    </row>
    <row customHeight="1" ht="24">
      <c r="F40" s="1239" t="s">
        <v>1716</v>
      </c>
      <c r="G40" s="1247" t="s">
        <v>1717</v>
      </c>
      <c r="H40" s="1245">
        <f>SUM(I40:J40)</f>
        <v>0</v>
      </c>
      <c r="I40" s="1244"/>
      <c r="J40" s="1234"/>
      <c r="K40" s="1243"/>
      <c r="W40" s="1164">
        <v>23</v>
      </c>
    </row>
    <row customHeight="1" ht="11.549999999999999">
      <c r="F41" s="1239" t="s">
        <v>1718</v>
      </c>
      <c r="G41" s="1247" t="s">
        <v>1719</v>
      </c>
      <c r="H41" s="1245">
        <f>SUM(I41:J41)</f>
        <v>0</v>
      </c>
      <c r="I41" s="1244"/>
      <c r="J41" s="1234"/>
      <c r="K41" s="1243"/>
      <c r="W41" s="1164">
        <v>11</v>
      </c>
    </row>
    <row customHeight="1" ht="11.549999999999999">
      <c r="F42" s="1239" t="s">
        <v>1720</v>
      </c>
      <c r="G42" s="1247" t="s">
        <v>1721</v>
      </c>
      <c r="H42" s="1245">
        <f>SUM(I42:J42)</f>
        <v>0</v>
      </c>
      <c r="I42" s="1244"/>
      <c r="J42" s="1234"/>
      <c r="K42" s="1243"/>
      <c r="W42" s="1164">
        <v>11</v>
      </c>
    </row>
    <row customHeight="1" ht="35.699999999999996">
      <c r="F43" s="1239" t="s">
        <v>1722</v>
      </c>
      <c r="G43" s="1247" t="s">
        <v>1723</v>
      </c>
      <c r="H43" s="1245">
        <f>SUM(I43:J43)</f>
        <v>0</v>
      </c>
      <c r="I43" s="1244"/>
      <c r="J43" s="1234"/>
      <c r="K43" s="1243"/>
      <c r="W43" s="1164">
        <v>34</v>
      </c>
    </row>
    <row customHeight="1" ht="11.549999999999999">
      <c r="F44" s="1239" t="s">
        <v>1682</v>
      </c>
      <c r="G44" s="1246" t="s">
        <v>1708</v>
      </c>
      <c r="H44" s="1245">
        <f>SUM(I44:J44)</f>
        <v>0</v>
      </c>
      <c r="I44" s="1245">
        <f>SUM(I45:I46)</f>
        <v>0</v>
      </c>
      <c r="J44" s="1234"/>
      <c r="K44" s="1243"/>
      <c r="W44" s="1164">
        <v>11</v>
      </c>
    </row>
    <row customHeight="1" ht="48.29999999999999">
      <c r="F45" s="1239" t="s">
        <v>1724</v>
      </c>
      <c r="G45" s="1247" t="s">
        <v>1709</v>
      </c>
      <c r="H45" s="1245">
        <f>SUM(I45:J45)</f>
        <v>0</v>
      </c>
      <c r="I45" s="1244"/>
      <c r="J45" s="1234"/>
      <c r="K45" s="1243"/>
      <c r="W45" s="1164">
        <v>46</v>
      </c>
    </row>
    <row customHeight="1" ht="11.549999999999999">
      <c r="F46" s="1239" t="s">
        <v>1725</v>
      </c>
      <c r="G46" s="1247" t="s">
        <v>1710</v>
      </c>
      <c r="H46" s="1245">
        <f>SUM(I46:J46)</f>
        <v>0</v>
      </c>
      <c r="I46" s="1244"/>
      <c r="J46" s="1234"/>
      <c r="K46" s="1243"/>
      <c r="W46" s="1164">
        <v>11</v>
      </c>
    </row>
    <row customHeight="1" ht="11.549999999999999">
      <c r="F47" s="1239" t="s">
        <v>1684</v>
      </c>
      <c r="G47" s="1246" t="s">
        <v>1726</v>
      </c>
      <c r="H47" s="1245">
        <f>SUM(I47:J47)</f>
        <v>0</v>
      </c>
      <c r="I47" s="1244"/>
      <c r="J47" s="1234"/>
      <c r="K47" s="1243"/>
      <c r="W47" s="1164">
        <v>11</v>
      </c>
    </row>
    <row customHeight="1" ht="24">
      <c r="F48" s="1239" t="s">
        <v>103</v>
      </c>
      <c r="G48" s="699" t="s">
        <v>1727</v>
      </c>
      <c r="H48" s="1245">
        <f>SUM(I48:J48)</f>
        <v>0</v>
      </c>
      <c r="I48" s="1245">
        <f>SUM(I49,I54,I57)</f>
        <v>0</v>
      </c>
      <c r="J48" s="1234"/>
      <c r="K48" s="1243"/>
      <c r="W48" s="1164">
        <v>23</v>
      </c>
    </row>
    <row customHeight="1" ht="11.549999999999999">
      <c r="F49" s="1239" t="s">
        <v>1367</v>
      </c>
      <c r="G49" s="1246" t="s">
        <v>1679</v>
      </c>
      <c r="H49" s="1245">
        <f>SUM(I49:J49)</f>
        <v>0</v>
      </c>
      <c r="I49" s="1245">
        <f>SUM(I50:I53)</f>
        <v>0</v>
      </c>
      <c r="J49" s="1234"/>
      <c r="K49" s="1243"/>
      <c r="W49" s="1164">
        <v>11</v>
      </c>
    </row>
    <row customHeight="1" ht="24">
      <c r="F50" s="1239" t="s">
        <v>1370</v>
      </c>
      <c r="G50" s="1247" t="s">
        <v>1717</v>
      </c>
      <c r="H50" s="1245">
        <f>SUM(I50:J50)</f>
        <v>0</v>
      </c>
      <c r="I50" s="1244"/>
      <c r="J50" s="1234"/>
      <c r="K50" s="1243"/>
      <c r="W50" s="1164">
        <v>23</v>
      </c>
    </row>
    <row customHeight="1" ht="11.549999999999999">
      <c r="F51" s="1239" t="s">
        <v>1373</v>
      </c>
      <c r="G51" s="1247" t="s">
        <v>1719</v>
      </c>
      <c r="H51" s="1245">
        <f>SUM(I51:J51)</f>
        <v>0</v>
      </c>
      <c r="I51" s="1244"/>
      <c r="J51" s="1234"/>
      <c r="K51" s="1243"/>
      <c r="W51" s="1164">
        <v>11</v>
      </c>
    </row>
    <row customHeight="1" ht="11.549999999999999">
      <c r="F52" s="1239" t="s">
        <v>1728</v>
      </c>
      <c r="G52" s="1247" t="s">
        <v>1721</v>
      </c>
      <c r="H52" s="1245">
        <f>SUM(I52:J52)</f>
        <v>0</v>
      </c>
      <c r="I52" s="1244"/>
      <c r="J52" s="1234"/>
      <c r="K52" s="1243"/>
      <c r="W52" s="1164">
        <v>11</v>
      </c>
    </row>
    <row customHeight="1" ht="35.699999999999996">
      <c r="F53" s="1239" t="s">
        <v>1729</v>
      </c>
      <c r="G53" s="1247" t="s">
        <v>1723</v>
      </c>
      <c r="H53" s="1245">
        <f>SUM(I53:J53)</f>
        <v>0</v>
      </c>
      <c r="I53" s="1244"/>
      <c r="J53" s="1234"/>
      <c r="K53" s="1243"/>
      <c r="W53" s="1164">
        <v>34</v>
      </c>
    </row>
    <row customHeight="1" ht="11.549999999999999">
      <c r="F54" s="1239" t="s">
        <v>780</v>
      </c>
      <c r="G54" s="1246" t="s">
        <v>1708</v>
      </c>
      <c r="H54" s="1245">
        <f>SUM(I54:J54)</f>
        <v>0</v>
      </c>
      <c r="I54" s="1245">
        <f>SUM(I55:I56)</f>
        <v>0</v>
      </c>
      <c r="J54" s="1234"/>
      <c r="K54" s="1243"/>
      <c r="W54" s="1164">
        <v>11</v>
      </c>
    </row>
    <row customHeight="1" ht="48.29999999999999">
      <c r="F55" s="1239" t="s">
        <v>1377</v>
      </c>
      <c r="G55" s="1247" t="s">
        <v>1709</v>
      </c>
      <c r="H55" s="1245">
        <f>SUM(I55:J55)</f>
        <v>0</v>
      </c>
      <c r="I55" s="1244"/>
      <c r="J55" s="1234"/>
      <c r="K55" s="1243"/>
      <c r="W55" s="1164">
        <v>46</v>
      </c>
    </row>
    <row customHeight="1" ht="11.549999999999999">
      <c r="F56" s="1239" t="s">
        <v>1379</v>
      </c>
      <c r="G56" s="1247" t="s">
        <v>1710</v>
      </c>
      <c r="H56" s="1245">
        <f>SUM(I56:J56)</f>
        <v>0</v>
      </c>
      <c r="I56" s="1244"/>
      <c r="J56" s="1234"/>
      <c r="K56" s="1243"/>
      <c r="W56" s="1164">
        <v>11</v>
      </c>
    </row>
    <row customHeight="1" ht="11.549999999999999">
      <c r="F57" s="1239" t="s">
        <v>783</v>
      </c>
      <c r="G57" s="1246" t="s">
        <v>1726</v>
      </c>
      <c r="H57" s="1245">
        <f>SUM(I57:J57)</f>
        <v>0</v>
      </c>
      <c r="I57" s="1244"/>
      <c r="J57" s="1234"/>
      <c r="K57" s="1243"/>
      <c r="W57" s="1164">
        <v>11</v>
      </c>
    </row>
    <row customHeight="1" ht="11.549999999999999">
      <c r="F58" s="1239"/>
      <c r="G58" s="1248" t="s">
        <v>1712</v>
      </c>
      <c r="H58" s="1245">
        <f>SUM(I58:J58)</f>
        <v>0</v>
      </c>
      <c r="I58" s="1245">
        <f>SUM(I38,I48)</f>
        <v>0</v>
      </c>
      <c r="J58" s="1234"/>
      <c r="K58" s="1243"/>
      <c r="W58" s="1164">
        <v>11</v>
      </c>
    </row>
    <row customHeight="1" ht="10.5" hidden="1">
      <c r="A59" s="1175" t="s">
        <v>82</v>
      </c>
      <c r="B59" s="1175">
        <v>0</v>
      </c>
      <c r="C59" s="1175">
        <v>0</v>
      </c>
      <c r="D59" s="1169">
        <v>0</v>
      </c>
      <c r="E59" s="518">
        <v>3</v>
      </c>
      <c r="F59" s="1164">
        <v>6</v>
      </c>
      <c r="G59" s="1164">
        <v>60</v>
      </c>
      <c r="H59" s="1164">
        <v>0</v>
      </c>
      <c r="I59" s="1164">
        <v>0</v>
      </c>
      <c r="J59" s="1164">
        <v>0</v>
      </c>
      <c r="K59" s="1164">
        <v>1</v>
      </c>
      <c r="L59" s="1164">
        <v>8</v>
      </c>
      <c r="M59" s="1164">
        <v>8</v>
      </c>
      <c r="N59" s="1164">
        <v>8</v>
      </c>
      <c r="O59" s="1164">
        <v>8</v>
      </c>
      <c r="P59" s="1164">
        <v>8</v>
      </c>
      <c r="Q59" s="1164">
        <v>8</v>
      </c>
      <c r="R59" s="1164">
        <v>8</v>
      </c>
      <c r="S59" s="1164">
        <v>8</v>
      </c>
      <c r="T59" s="1164">
        <v>8</v>
      </c>
      <c r="U59" s="1164">
        <v>8</v>
      </c>
      <c r="V59" s="1164">
        <v>8</v>
      </c>
      <c r="W59" s="1164">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6429C-1551-416A-4346-0.86892472}"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72" width="4.7109375" hidden="1" customWidth="1"/>
    <col min="2" max="2" style="945" width="4.7109375" hidden="1" customWidth="1"/>
    <col min="3" max="4" style="1072" width="4.7109375" hidden="1" customWidth="1"/>
    <col min="5" max="5" style="1072" width="3.00390625" customWidth="1"/>
    <col min="6" max="6" style="1072" width="6.00390625" customWidth="1"/>
    <col min="7" max="7" style="1072" width="18.00390625" customWidth="1"/>
    <col min="8" max="8" style="1072" width="27.00390625" customWidth="1"/>
    <col min="9" max="9" style="1072" width="18.00390625" customWidth="1"/>
    <col min="10" max="14" style="1072" width="0.8515625" hidden="1" customWidth="1"/>
    <col min="15" max="28" style="1072" width="21.7109375" customWidth="1"/>
    <col min="29" max="71" style="1072" width="0.8515625" customWidth="1"/>
    <col min="72" max="79" style="1072" width="21.7109375" hidden="1" customWidth="1"/>
    <col min="80" max="81" style="1072" width="29.140625" hidden="1" customWidth="1"/>
    <col min="82" max="89" style="1072" width="21.7109375" hidden="1" customWidth="1"/>
    <col min="90" max="102" style="1072" width="0.7109375" hidden="1" customWidth="1"/>
    <col min="103" max="114" style="1072" width="21.7109375" hidden="1" customWidth="1"/>
    <col min="115" max="178" style="1072" width="0.7109375" hidden="1" customWidth="1"/>
    <col min="179" max="179" style="1072" width="0.140625" customWidth="1"/>
    <col min="180" max="184" style="1072" width="8.00390625" customWidth="1"/>
    <col min="185" max="185" style="1072" width="9.140625" hidden="1"/>
  </cols>
  <sheetData>
    <row s="934" customFormat="1" customHeight="1" ht="12" hidden="1">
      <c r="B1" s="932"/>
      <c r="C1" s="933"/>
      <c r="D1" s="933"/>
      <c r="GC1" s="931" t="s">
        <v>14</v>
      </c>
    </row>
    <row s="934" customFormat="1" customHeight="1" ht="12" hidden="1">
      <c r="B2" s="932"/>
      <c r="C2" s="933"/>
      <c r="D2" s="933"/>
      <c r="E2" s="933"/>
      <c r="F2" s="933"/>
      <c r="G2" s="933"/>
      <c r="H2" s="933"/>
      <c r="I2" s="933"/>
      <c r="J2" s="933"/>
      <c r="K2" s="933"/>
      <c r="L2" s="933"/>
      <c r="M2" s="933"/>
      <c r="N2" s="933"/>
      <c r="O2" s="933"/>
      <c r="P2" s="933"/>
      <c r="Q2" s="933"/>
      <c r="R2" s="933"/>
      <c r="S2" s="933"/>
      <c r="T2" s="933"/>
      <c r="U2" s="933"/>
      <c r="V2" s="933"/>
      <c r="W2" s="933"/>
      <c r="X2" s="933"/>
      <c r="Y2" s="933"/>
      <c r="Z2" s="933"/>
      <c r="AA2" s="933"/>
      <c r="AB2" s="934"/>
      <c r="AC2" s="933"/>
      <c r="AD2" s="933"/>
      <c r="AE2" s="933"/>
      <c r="AF2" s="933"/>
      <c r="AG2" s="933"/>
      <c r="AH2" s="933"/>
      <c r="AI2" s="933"/>
      <c r="AJ2" s="933"/>
      <c r="AK2" s="933"/>
      <c r="AL2" s="933"/>
      <c r="AM2" s="933"/>
      <c r="AN2" s="933"/>
      <c r="AO2" s="933"/>
      <c r="AP2" s="933"/>
      <c r="AQ2" s="933"/>
      <c r="AR2" s="933"/>
      <c r="AS2" s="933"/>
      <c r="AT2" s="933"/>
      <c r="AU2" s="933"/>
      <c r="AV2" s="933"/>
      <c r="AW2" s="933"/>
      <c r="AX2" s="933"/>
      <c r="AY2" s="933"/>
      <c r="AZ2" s="933"/>
      <c r="BA2" s="933"/>
      <c r="BB2" s="933"/>
      <c r="BC2" s="933"/>
      <c r="BD2" s="933"/>
      <c r="BE2" s="933"/>
      <c r="BF2" s="933"/>
      <c r="BG2" s="933"/>
      <c r="BH2" s="933"/>
      <c r="BI2" s="933"/>
      <c r="BJ2" s="933"/>
      <c r="BK2" s="933"/>
      <c r="BL2" s="933"/>
      <c r="BM2" s="933"/>
      <c r="BN2" s="933"/>
      <c r="BO2" s="933"/>
      <c r="BP2" s="933"/>
      <c r="BQ2" s="933"/>
      <c r="BR2" s="933"/>
      <c r="BS2" s="933"/>
      <c r="BT2" s="933"/>
      <c r="BU2" s="933"/>
      <c r="BV2" s="933"/>
      <c r="BW2" s="933"/>
      <c r="BX2" s="933"/>
      <c r="BY2" s="933"/>
      <c r="BZ2" s="933"/>
      <c r="CA2" s="933"/>
      <c r="CB2" s="933"/>
      <c r="CC2" s="933"/>
      <c r="CD2" s="933"/>
      <c r="CE2" s="933"/>
      <c r="CF2" s="933"/>
      <c r="CG2" s="933"/>
      <c r="CH2" s="933"/>
      <c r="CI2" s="933"/>
      <c r="CJ2" s="933"/>
      <c r="CK2" s="933"/>
      <c r="CL2" s="933"/>
      <c r="CM2" s="933"/>
      <c r="CN2" s="933"/>
      <c r="CO2" s="933"/>
      <c r="CP2" s="933"/>
      <c r="CQ2" s="933"/>
      <c r="CR2" s="933"/>
      <c r="CS2" s="933"/>
      <c r="CT2" s="933"/>
      <c r="CU2" s="933"/>
      <c r="CV2" s="933"/>
      <c r="CW2" s="933"/>
      <c r="CX2" s="933"/>
      <c r="CY2" s="933"/>
      <c r="CZ2" s="933"/>
      <c r="DA2" s="933"/>
      <c r="DB2" s="933"/>
      <c r="DC2" s="933"/>
      <c r="DD2" s="933"/>
      <c r="DE2" s="933"/>
      <c r="DF2" s="933"/>
      <c r="DG2" s="933"/>
      <c r="DH2" s="933"/>
      <c r="DI2" s="933"/>
      <c r="DJ2" s="933"/>
      <c r="DK2" s="933"/>
      <c r="DL2" s="933"/>
      <c r="DM2" s="933"/>
      <c r="DN2" s="933"/>
      <c r="DO2" s="933"/>
      <c r="DP2" s="933"/>
      <c r="DQ2" s="933"/>
      <c r="DR2" s="933"/>
      <c r="DS2" s="933"/>
      <c r="DT2" s="933"/>
      <c r="DU2" s="933"/>
      <c r="DV2" s="933"/>
      <c r="DW2" s="933"/>
      <c r="DX2" s="933"/>
      <c r="DY2" s="933"/>
      <c r="DZ2" s="933"/>
      <c r="EA2" s="933"/>
      <c r="EB2" s="933"/>
      <c r="EC2" s="933"/>
      <c r="ED2" s="933"/>
      <c r="EE2" s="933"/>
      <c r="EF2" s="933"/>
      <c r="EG2" s="933"/>
      <c r="EH2" s="933"/>
      <c r="EI2" s="933"/>
      <c r="EJ2" s="933"/>
      <c r="EK2" s="933"/>
      <c r="EL2" s="933"/>
      <c r="EM2" s="933"/>
      <c r="EN2" s="933"/>
      <c r="EO2" s="933"/>
      <c r="EP2" s="933"/>
      <c r="EQ2" s="933"/>
      <c r="ER2" s="933"/>
      <c r="ES2" s="933"/>
      <c r="ET2" s="933"/>
      <c r="EU2" s="933"/>
      <c r="EV2" s="933"/>
      <c r="EW2" s="933"/>
      <c r="EX2" s="933"/>
      <c r="EY2" s="933"/>
      <c r="EZ2" s="933"/>
      <c r="FA2" s="933"/>
      <c r="FB2" s="933"/>
      <c r="FC2" s="933"/>
      <c r="FD2" s="933"/>
      <c r="FE2" s="933"/>
      <c r="FF2" s="933"/>
      <c r="FG2" s="933"/>
      <c r="FH2" s="933"/>
      <c r="FI2" s="933"/>
      <c r="FJ2" s="933"/>
      <c r="FK2" s="933"/>
      <c r="FL2" s="933"/>
      <c r="FM2" s="933"/>
      <c r="FN2" s="933"/>
      <c r="FO2" s="933"/>
      <c r="FP2" s="933"/>
      <c r="FQ2" s="933"/>
      <c r="FR2" s="933"/>
      <c r="FS2" s="933"/>
      <c r="FT2" s="933"/>
      <c r="FU2" s="933"/>
      <c r="FV2" s="933"/>
      <c r="FW2" s="933"/>
      <c r="GC2" s="931">
        <v>0</v>
      </c>
    </row>
    <row s="934" customFormat="1" customHeight="1" ht="12" hidden="1">
      <c r="B3" s="932"/>
      <c r="C3" s="933"/>
      <c r="D3" s="933"/>
      <c r="E3" s="933"/>
      <c r="F3" s="933"/>
      <c r="G3" s="933"/>
      <c r="H3" s="933"/>
      <c r="I3" s="933"/>
      <c r="J3" s="933"/>
      <c r="K3" s="933"/>
      <c r="L3" s="933"/>
      <c r="M3" s="933"/>
      <c r="N3" s="933"/>
      <c r="O3" s="933"/>
      <c r="P3" s="933"/>
      <c r="Q3" s="933"/>
      <c r="R3" s="933"/>
      <c r="S3" s="933"/>
      <c r="T3" s="933"/>
      <c r="U3" s="933"/>
      <c r="V3" s="933"/>
      <c r="W3" s="933"/>
      <c r="X3" s="933"/>
      <c r="Y3" s="933"/>
      <c r="Z3" s="933"/>
      <c r="AA3" s="933"/>
      <c r="AB3" s="934"/>
      <c r="AC3" s="933"/>
      <c r="AD3" s="933"/>
      <c r="AE3" s="933"/>
      <c r="AF3" s="933"/>
      <c r="AG3" s="933"/>
      <c r="AH3" s="933"/>
      <c r="AI3" s="933"/>
      <c r="AJ3" s="933"/>
      <c r="AK3" s="933"/>
      <c r="AL3" s="933"/>
      <c r="AM3" s="933"/>
      <c r="AN3" s="933"/>
      <c r="AO3" s="933"/>
      <c r="AP3" s="933"/>
      <c r="AQ3" s="933"/>
      <c r="AR3" s="933"/>
      <c r="AS3" s="933"/>
      <c r="AT3" s="933"/>
      <c r="AU3" s="933"/>
      <c r="AV3" s="933"/>
      <c r="AW3" s="933"/>
      <c r="AX3" s="933"/>
      <c r="AY3" s="933"/>
      <c r="AZ3" s="933"/>
      <c r="BA3" s="933"/>
      <c r="BB3" s="933"/>
      <c r="BC3" s="933"/>
      <c r="BD3" s="933"/>
      <c r="BE3" s="933"/>
      <c r="BF3" s="933"/>
      <c r="BG3" s="933"/>
      <c r="BH3" s="933"/>
      <c r="BI3" s="933"/>
      <c r="BJ3" s="933"/>
      <c r="BK3" s="933"/>
      <c r="BL3" s="933"/>
      <c r="BM3" s="933"/>
      <c r="BN3" s="933"/>
      <c r="BO3" s="933"/>
      <c r="BP3" s="933"/>
      <c r="BQ3" s="933"/>
      <c r="BR3" s="933"/>
      <c r="BS3" s="933"/>
      <c r="BT3" s="933"/>
      <c r="BU3" s="933"/>
      <c r="BV3" s="933"/>
      <c r="BW3" s="933"/>
      <c r="BX3" s="933"/>
      <c r="BY3" s="933"/>
      <c r="BZ3" s="933"/>
      <c r="CA3" s="933"/>
      <c r="CB3" s="933"/>
      <c r="CC3" s="933"/>
      <c r="CD3" s="933"/>
      <c r="CE3" s="933"/>
      <c r="CF3" s="933"/>
      <c r="CG3" s="933"/>
      <c r="CH3" s="933"/>
      <c r="CI3" s="933"/>
      <c r="CJ3" s="933"/>
      <c r="CK3" s="933"/>
      <c r="CL3" s="933"/>
      <c r="CM3" s="933"/>
      <c r="CN3" s="933"/>
      <c r="CO3" s="933"/>
      <c r="CP3" s="933"/>
      <c r="CQ3" s="933"/>
      <c r="CR3" s="933"/>
      <c r="CS3" s="933"/>
      <c r="CT3" s="933"/>
      <c r="CU3" s="933"/>
      <c r="CV3" s="933"/>
      <c r="CW3" s="933"/>
      <c r="CX3" s="933"/>
      <c r="CY3" s="933"/>
      <c r="CZ3" s="933"/>
      <c r="DA3" s="933"/>
      <c r="DB3" s="933"/>
      <c r="DC3" s="933"/>
      <c r="DD3" s="933"/>
      <c r="DE3" s="933"/>
      <c r="DF3" s="933"/>
      <c r="DG3" s="933"/>
      <c r="DH3" s="933"/>
      <c r="DI3" s="933"/>
      <c r="DJ3" s="933"/>
      <c r="DK3" s="933"/>
      <c r="DL3" s="933"/>
      <c r="DM3" s="933"/>
      <c r="DN3" s="933"/>
      <c r="DO3" s="933"/>
      <c r="DP3" s="933"/>
      <c r="DQ3" s="933"/>
      <c r="DR3" s="933"/>
      <c r="DS3" s="933"/>
      <c r="DT3" s="933"/>
      <c r="DU3" s="933"/>
      <c r="DV3" s="933"/>
      <c r="DW3" s="933"/>
      <c r="DX3" s="933"/>
      <c r="DY3" s="933"/>
      <c r="DZ3" s="933"/>
      <c r="EA3" s="933"/>
      <c r="EB3" s="933"/>
      <c r="EC3" s="933"/>
      <c r="ED3" s="933"/>
      <c r="EE3" s="933"/>
      <c r="EF3" s="933"/>
      <c r="EG3" s="933"/>
      <c r="EH3" s="933"/>
      <c r="EI3" s="933"/>
      <c r="EJ3" s="933"/>
      <c r="EK3" s="933"/>
      <c r="EL3" s="933"/>
      <c r="EM3" s="933"/>
      <c r="EN3" s="933"/>
      <c r="EO3" s="933"/>
      <c r="EP3" s="933"/>
      <c r="EQ3" s="933"/>
      <c r="ER3" s="933"/>
      <c r="ES3" s="933"/>
      <c r="ET3" s="933"/>
      <c r="EU3" s="933"/>
      <c r="EV3" s="933"/>
      <c r="EW3" s="933"/>
      <c r="EX3" s="933"/>
      <c r="EY3" s="933"/>
      <c r="EZ3" s="933"/>
      <c r="FA3" s="933"/>
      <c r="FB3" s="933"/>
      <c r="FC3" s="933"/>
      <c r="FD3" s="933"/>
      <c r="FE3" s="933"/>
      <c r="FF3" s="933"/>
      <c r="FG3" s="933"/>
      <c r="FH3" s="933"/>
      <c r="FI3" s="933"/>
      <c r="FJ3" s="933"/>
      <c r="FK3" s="933"/>
      <c r="FL3" s="933"/>
      <c r="FM3" s="933"/>
      <c r="FN3" s="933"/>
      <c r="FO3" s="933"/>
      <c r="FP3" s="933"/>
      <c r="FQ3" s="933"/>
      <c r="FR3" s="933"/>
      <c r="FS3" s="933"/>
      <c r="FT3" s="933"/>
      <c r="FU3" s="933"/>
      <c r="FV3" s="933"/>
      <c r="FW3" s="933"/>
      <c r="GC3" s="931">
        <v>0</v>
      </c>
    </row>
    <row customHeight="1" ht="10.5">
      <c r="B4" s="936"/>
      <c r="C4" s="937"/>
      <c r="D4" s="937"/>
      <c r="E4" s="937"/>
      <c r="F4" s="937"/>
      <c r="G4" s="937"/>
      <c r="H4" s="938"/>
      <c r="I4" s="938"/>
      <c r="J4" s="938"/>
      <c r="K4" s="938"/>
      <c r="L4" s="938"/>
      <c r="M4" s="939"/>
      <c r="N4" s="939"/>
      <c r="O4" s="939"/>
      <c r="P4" s="939"/>
      <c r="Q4" s="939"/>
      <c r="R4" s="939"/>
      <c r="S4" s="939"/>
      <c r="T4" s="939"/>
      <c r="U4" s="939"/>
      <c r="V4" s="939"/>
      <c r="W4" s="939"/>
      <c r="X4" s="939"/>
      <c r="Y4" s="939"/>
      <c r="Z4" s="939"/>
      <c r="AA4" s="939"/>
      <c r="AB4" s="939"/>
      <c r="AC4" s="939"/>
      <c r="AD4" s="939"/>
      <c r="AE4" s="939"/>
      <c r="AF4" s="939"/>
      <c r="AG4" s="939"/>
      <c r="AH4" s="939"/>
      <c r="AI4" s="939"/>
      <c r="AJ4" s="939"/>
      <c r="AK4" s="939"/>
      <c r="AL4" s="939"/>
      <c r="AM4" s="939"/>
      <c r="AN4" s="939"/>
      <c r="AO4" s="939"/>
      <c r="AP4" s="939"/>
      <c r="AQ4" s="939"/>
      <c r="AR4" s="939"/>
      <c r="AS4" s="939"/>
      <c r="AT4" s="939"/>
      <c r="AU4" s="939"/>
      <c r="AV4" s="939"/>
      <c r="AW4" s="939"/>
      <c r="AX4" s="939"/>
      <c r="AY4" s="939"/>
      <c r="AZ4" s="939"/>
      <c r="BA4" s="939"/>
      <c r="BB4" s="939"/>
      <c r="BC4" s="939"/>
      <c r="BD4" s="939"/>
      <c r="BE4" s="939"/>
      <c r="BF4" s="939"/>
      <c r="BG4" s="939"/>
      <c r="BH4" s="939"/>
      <c r="BI4" s="939"/>
      <c r="BJ4" s="939"/>
      <c r="BK4" s="939"/>
      <c r="BL4" s="939"/>
      <c r="BM4" s="939"/>
      <c r="BN4" s="939"/>
      <c r="BO4" s="939"/>
      <c r="BP4" s="939"/>
      <c r="BQ4" s="939"/>
      <c r="BR4" s="939"/>
      <c r="BS4" s="939"/>
      <c r="BT4" s="939"/>
      <c r="BU4" s="939"/>
      <c r="BV4" s="939"/>
      <c r="BW4" s="939"/>
      <c r="BX4" s="939"/>
      <c r="BY4" s="939"/>
      <c r="BZ4" s="939"/>
      <c r="CA4" s="939"/>
      <c r="CB4" s="939"/>
      <c r="CC4" s="939"/>
      <c r="CD4" s="939"/>
      <c r="CE4" s="939"/>
      <c r="CF4" s="939"/>
      <c r="CG4" s="939"/>
      <c r="CH4" s="939"/>
      <c r="CI4" s="939"/>
      <c r="CJ4" s="939"/>
      <c r="CK4" s="939"/>
      <c r="CL4" s="939"/>
      <c r="CM4" s="939"/>
      <c r="CN4" s="939"/>
      <c r="CO4" s="939"/>
      <c r="CP4" s="939"/>
      <c r="CQ4" s="939"/>
      <c r="CR4" s="939"/>
      <c r="CS4" s="939"/>
      <c r="CT4" s="939"/>
      <c r="CU4" s="939"/>
      <c r="CV4" s="939"/>
      <c r="CW4" s="939"/>
      <c r="CX4" s="939"/>
      <c r="CY4" s="939"/>
      <c r="CZ4" s="939"/>
      <c r="DA4" s="939"/>
      <c r="DB4" s="939"/>
      <c r="DC4" s="939"/>
      <c r="DD4" s="939"/>
      <c r="DE4" s="939"/>
      <c r="DF4" s="939"/>
      <c r="DG4" s="939"/>
      <c r="DH4" s="939"/>
      <c r="DI4" s="939"/>
      <c r="DJ4" s="939"/>
      <c r="DK4" s="939"/>
      <c r="DL4" s="939"/>
      <c r="DM4" s="939"/>
      <c r="DN4" s="939"/>
      <c r="DO4" s="939"/>
      <c r="DP4" s="939"/>
      <c r="DQ4" s="939"/>
      <c r="DR4" s="939"/>
      <c r="DS4" s="939"/>
      <c r="DT4" s="939"/>
      <c r="DU4" s="939"/>
      <c r="DV4" s="939"/>
      <c r="DW4" s="939"/>
      <c r="DX4" s="939"/>
      <c r="DY4" s="939"/>
      <c r="DZ4" s="939"/>
      <c r="EA4" s="939"/>
      <c r="EB4" s="939"/>
      <c r="EC4" s="939"/>
      <c r="ED4" s="939"/>
      <c r="EE4" s="939"/>
      <c r="EF4" s="939"/>
      <c r="EG4" s="939"/>
      <c r="EH4" s="939"/>
      <c r="EI4" s="939"/>
      <c r="EJ4" s="939"/>
      <c r="EK4" s="939"/>
      <c r="EL4" s="939"/>
      <c r="EM4" s="939"/>
      <c r="EN4" s="939"/>
      <c r="EO4" s="939"/>
      <c r="EP4" s="939"/>
      <c r="EQ4" s="939"/>
      <c r="ER4" s="939"/>
      <c r="ES4" s="939"/>
      <c r="ET4" s="939"/>
      <c r="EU4" s="939"/>
      <c r="EV4" s="939"/>
      <c r="EW4" s="939"/>
      <c r="EX4" s="939"/>
      <c r="EY4" s="939"/>
      <c r="EZ4" s="939"/>
      <c r="FA4" s="939"/>
      <c r="FB4" s="939"/>
      <c r="FC4" s="939"/>
      <c r="FD4" s="939"/>
      <c r="FE4" s="939"/>
      <c r="FF4" s="939"/>
      <c r="FG4" s="939"/>
      <c r="FH4" s="939"/>
      <c r="FI4" s="939"/>
      <c r="FJ4" s="939"/>
      <c r="FK4" s="939"/>
      <c r="FL4" s="939"/>
      <c r="FM4" s="939"/>
      <c r="FN4" s="939"/>
      <c r="FO4" s="939"/>
      <c r="FP4" s="939"/>
      <c r="FQ4" s="939"/>
      <c r="FR4" s="939"/>
      <c r="FS4" s="939"/>
      <c r="FT4" s="939"/>
      <c r="FU4" s="939"/>
      <c r="FV4" s="939"/>
      <c r="FW4" s="939"/>
      <c r="GC4" s="935">
        <v>10</v>
      </c>
    </row>
    <row s="1882" customFormat="1" customHeight="1" ht="27.299999999999997">
      <c r="B5" s="1881"/>
      <c r="E5" s="1883"/>
      <c r="F5" s="2441"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8"/>
      <c r="H5" s="2178"/>
      <c r="I5" s="2178"/>
      <c r="J5" s="2178"/>
      <c r="K5" s="2178"/>
      <c r="L5" s="2178"/>
      <c r="M5" s="2178"/>
      <c r="N5" s="2178"/>
      <c r="O5" s="2178"/>
      <c r="P5" s="2178"/>
      <c r="Q5" s="2178"/>
      <c r="R5" s="2178"/>
      <c r="S5" s="2178"/>
      <c r="T5" s="2178"/>
      <c r="U5" s="2178"/>
      <c r="V5" s="2178"/>
      <c r="W5" s="2178"/>
      <c r="X5" s="2178"/>
      <c r="Y5" s="2178"/>
      <c r="Z5" s="2178"/>
      <c r="AA5" s="2178"/>
      <c r="AB5" s="2178"/>
      <c r="AC5" s="2178"/>
      <c r="AD5" s="2178"/>
      <c r="AE5" s="2178"/>
      <c r="AF5" s="2178"/>
      <c r="AG5" s="2178"/>
      <c r="AH5" s="2178"/>
      <c r="AI5" s="2178"/>
      <c r="AJ5" s="2178"/>
      <c r="AK5" s="2178"/>
      <c r="AL5" s="2178"/>
      <c r="AM5" s="2178"/>
      <c r="AN5" s="2178"/>
      <c r="AO5" s="2178"/>
      <c r="AP5" s="2178"/>
      <c r="AQ5" s="2178"/>
      <c r="AR5" s="2178"/>
      <c r="AS5" s="2178"/>
      <c r="AT5" s="2178"/>
      <c r="AU5" s="2178"/>
      <c r="AV5" s="2178"/>
      <c r="AW5" s="2178"/>
      <c r="AX5" s="2178"/>
      <c r="AY5" s="2178"/>
      <c r="AZ5" s="2178"/>
      <c r="BA5" s="2178"/>
      <c r="BB5" s="2178"/>
      <c r="BC5" s="2178"/>
      <c r="BD5" s="2178"/>
      <c r="BE5" s="2178"/>
      <c r="BF5" s="2178"/>
      <c r="BG5" s="2178"/>
      <c r="BH5" s="2178"/>
      <c r="BI5" s="2178"/>
      <c r="BJ5" s="2178"/>
      <c r="BK5" s="2178"/>
      <c r="BL5" s="2178"/>
      <c r="BM5" s="2178"/>
      <c r="BN5" s="2178"/>
      <c r="BO5" s="2178"/>
      <c r="BP5" s="2178"/>
      <c r="BQ5" s="2178"/>
      <c r="BR5" s="2178"/>
      <c r="BS5" s="2178"/>
      <c r="GC5" s="1882">
        <v>26</v>
      </c>
    </row>
    <row s="2147" customFormat="1" customHeight="1" ht="18.75">
      <c r="B6" s="952"/>
      <c r="E6" s="954"/>
      <c r="F6" s="2223" t="str">
        <f>IF(org=0,"Не определено",org)</f>
        <v>ООО "СамРЭК-Эксплуатация"</v>
      </c>
      <c r="G6" s="2224"/>
      <c r="H6" s="2224"/>
      <c r="I6" s="2224"/>
      <c r="J6" s="2224"/>
      <c r="K6" s="2224"/>
      <c r="L6" s="2224"/>
      <c r="M6" s="2224"/>
      <c r="N6" s="2224"/>
      <c r="O6" s="2224"/>
      <c r="P6" s="2224"/>
      <c r="Q6" s="2224"/>
      <c r="R6" s="2224"/>
      <c r="S6" s="2224"/>
      <c r="T6" s="2224"/>
      <c r="U6" s="2224"/>
      <c r="V6" s="2224"/>
      <c r="W6" s="2224"/>
      <c r="X6" s="2224"/>
      <c r="Y6" s="2224"/>
      <c r="Z6" s="2224"/>
      <c r="AA6" s="2224"/>
      <c r="AB6" s="2224"/>
      <c r="AC6" s="2224"/>
      <c r="AD6" s="2224"/>
      <c r="AE6" s="2224"/>
      <c r="AF6" s="2224"/>
      <c r="AG6" s="2224"/>
      <c r="AH6" s="2224"/>
      <c r="AI6" s="2224"/>
      <c r="AJ6" s="2224"/>
      <c r="AK6" s="2224"/>
      <c r="AL6" s="2224"/>
      <c r="AM6" s="2224"/>
      <c r="AN6" s="2224"/>
      <c r="AO6" s="2224"/>
      <c r="AP6" s="2224"/>
      <c r="AQ6" s="2224"/>
      <c r="AR6" s="2224"/>
      <c r="AS6" s="2224"/>
      <c r="AT6" s="2224"/>
      <c r="AU6" s="2224"/>
      <c r="AV6" s="2224"/>
      <c r="AW6" s="2224"/>
      <c r="AX6" s="2224"/>
      <c r="AY6" s="2224"/>
      <c r="AZ6" s="2224"/>
      <c r="BA6" s="2224"/>
      <c r="BB6" s="2224"/>
      <c r="BC6" s="2224"/>
      <c r="BD6" s="2224"/>
      <c r="BE6" s="2224"/>
      <c r="BF6" s="2224"/>
      <c r="BG6" s="2224"/>
      <c r="BH6" s="2224"/>
      <c r="BI6" s="2224"/>
      <c r="BJ6" s="2224"/>
      <c r="BK6" s="2224"/>
      <c r="BL6" s="2224"/>
      <c r="BM6" s="2224"/>
      <c r="BN6" s="2224"/>
      <c r="BO6" s="2224"/>
      <c r="BP6" s="2224"/>
      <c r="BQ6" s="2224"/>
      <c r="BR6" s="2224"/>
      <c r="BS6" s="2224"/>
      <c r="GC6" s="953">
        <v>18</v>
      </c>
    </row>
    <row s="942" customFormat="1" customHeight="1" ht="10.5">
      <c r="B7" s="941"/>
      <c r="E7" s="942"/>
      <c r="F7" s="942"/>
      <c r="G7" s="944"/>
      <c r="H7" s="938"/>
      <c r="I7" s="938"/>
      <c r="J7" s="938"/>
      <c r="K7" s="938"/>
      <c r="L7" s="938"/>
      <c r="M7" s="942"/>
      <c r="N7" s="942"/>
      <c r="O7" s="942"/>
      <c r="P7" s="942"/>
      <c r="Q7" s="942"/>
      <c r="R7" s="942"/>
      <c r="S7" s="942"/>
      <c r="T7" s="942"/>
      <c r="U7" s="942"/>
      <c r="V7" s="942"/>
      <c r="W7" s="942"/>
      <c r="X7" s="942"/>
      <c r="Y7" s="942"/>
      <c r="Z7" s="942"/>
      <c r="AA7" s="942"/>
      <c r="AB7" s="942"/>
      <c r="AC7" s="942"/>
      <c r="AD7" s="942"/>
      <c r="AE7" s="942"/>
      <c r="AF7" s="942"/>
      <c r="AG7" s="942"/>
      <c r="AH7" s="942"/>
      <c r="AI7" s="942"/>
      <c r="AJ7" s="942"/>
      <c r="AK7" s="942"/>
      <c r="AL7" s="942"/>
      <c r="AM7" s="942"/>
      <c r="AN7" s="942"/>
      <c r="AO7" s="942"/>
      <c r="AP7" s="942"/>
      <c r="AQ7" s="942"/>
      <c r="AR7" s="942"/>
      <c r="AS7" s="942"/>
      <c r="AT7" s="942"/>
      <c r="AU7" s="942"/>
      <c r="AV7" s="942"/>
      <c r="AW7" s="942"/>
      <c r="AX7" s="942"/>
      <c r="AY7" s="942"/>
      <c r="AZ7" s="942"/>
      <c r="BA7" s="942"/>
      <c r="BB7" s="942"/>
      <c r="BC7" s="942"/>
      <c r="BD7" s="942"/>
      <c r="BE7" s="942"/>
      <c r="BF7" s="942"/>
      <c r="BG7" s="942"/>
      <c r="BH7" s="942"/>
      <c r="BI7" s="942"/>
      <c r="BJ7" s="942"/>
      <c r="BK7" s="942"/>
      <c r="BL7" s="942"/>
      <c r="BM7" s="942"/>
      <c r="BN7" s="942"/>
      <c r="BO7" s="942"/>
      <c r="BP7" s="942"/>
      <c r="BQ7" s="942"/>
      <c r="BR7" s="942"/>
      <c r="BS7" s="942"/>
      <c r="BT7" s="942"/>
      <c r="BU7" s="942"/>
      <c r="BV7" s="942"/>
      <c r="BW7" s="942"/>
      <c r="BX7" s="942"/>
      <c r="BY7" s="942"/>
      <c r="BZ7" s="942"/>
      <c r="CA7" s="942"/>
      <c r="CB7" s="942"/>
      <c r="CC7" s="942"/>
      <c r="CD7" s="942"/>
      <c r="CE7" s="942"/>
      <c r="CF7" s="942"/>
      <c r="CG7" s="942"/>
      <c r="CH7" s="942"/>
      <c r="CI7" s="942"/>
      <c r="CJ7" s="942"/>
      <c r="CK7" s="942"/>
      <c r="CL7" s="942"/>
      <c r="CM7" s="942"/>
      <c r="CN7" s="942"/>
      <c r="CO7" s="942"/>
      <c r="CP7" s="942"/>
      <c r="CQ7" s="942"/>
      <c r="CR7" s="942"/>
      <c r="CS7" s="942"/>
      <c r="CT7" s="942"/>
      <c r="CU7" s="942"/>
      <c r="CV7" s="942"/>
      <c r="CW7" s="942"/>
      <c r="CX7" s="942"/>
      <c r="CY7" s="942"/>
      <c r="CZ7" s="942"/>
      <c r="DA7" s="942"/>
      <c r="DB7" s="942"/>
      <c r="DC7" s="942"/>
      <c r="DD7" s="942"/>
      <c r="DE7" s="942"/>
      <c r="DF7" s="942"/>
      <c r="DG7" s="942"/>
      <c r="DH7" s="942"/>
      <c r="DI7" s="942"/>
      <c r="DJ7" s="942"/>
      <c r="DK7" s="942"/>
      <c r="DL7" s="942"/>
      <c r="DM7" s="942"/>
      <c r="DN7" s="942"/>
      <c r="DO7" s="942"/>
      <c r="DP7" s="942"/>
      <c r="DQ7" s="942"/>
      <c r="DR7" s="942"/>
      <c r="DS7" s="942"/>
      <c r="DT7" s="942"/>
      <c r="DU7" s="942"/>
      <c r="DV7" s="942"/>
      <c r="DW7" s="942"/>
      <c r="DX7" s="942"/>
      <c r="DY7" s="942"/>
      <c r="DZ7" s="942"/>
      <c r="EA7" s="942"/>
      <c r="EB7" s="942"/>
      <c r="EC7" s="942"/>
      <c r="ED7" s="942"/>
      <c r="EE7" s="942"/>
      <c r="EF7" s="942"/>
      <c r="EG7" s="942"/>
      <c r="EH7" s="942"/>
      <c r="EI7" s="942"/>
      <c r="EJ7" s="942"/>
      <c r="EK7" s="942"/>
      <c r="EL7" s="942"/>
      <c r="EM7" s="942"/>
      <c r="EN7" s="942"/>
      <c r="EO7" s="942"/>
      <c r="EP7" s="942"/>
      <c r="EQ7" s="942"/>
      <c r="ER7" s="942"/>
      <c r="ES7" s="942"/>
      <c r="ET7" s="942"/>
      <c r="EU7" s="942"/>
      <c r="EV7" s="942"/>
      <c r="EW7" s="942"/>
      <c r="EX7" s="942"/>
      <c r="EY7" s="942"/>
      <c r="EZ7" s="942"/>
      <c r="FA7" s="942"/>
      <c r="FB7" s="942"/>
      <c r="FC7" s="942"/>
      <c r="FD7" s="942"/>
      <c r="FE7" s="942"/>
      <c r="FF7" s="942"/>
      <c r="FG7" s="942"/>
      <c r="FH7" s="942"/>
      <c r="FI7" s="942"/>
      <c r="FJ7" s="942"/>
      <c r="FK7" s="942"/>
      <c r="FL7" s="942"/>
      <c r="FM7" s="942"/>
      <c r="FN7" s="942"/>
      <c r="FO7" s="942"/>
      <c r="FP7" s="942"/>
      <c r="FQ7" s="942"/>
      <c r="FR7" s="942"/>
      <c r="FS7" s="942"/>
      <c r="FT7" s="942"/>
      <c r="FU7" s="942"/>
      <c r="FV7" s="942"/>
      <c r="FW7" s="942"/>
      <c r="GC7" s="940">
        <v>10</v>
      </c>
    </row>
    <row s="942" customFormat="1" customHeight="1" ht="11.25" hidden="1">
      <c r="B8" s="943"/>
      <c r="F8" s="1065"/>
      <c r="G8" s="772"/>
      <c r="H8" s="369"/>
      <c r="I8" s="369"/>
      <c r="J8" s="369"/>
      <c r="K8" s="369"/>
      <c r="L8" s="369"/>
      <c r="M8" s="1065"/>
      <c r="N8" s="1065"/>
      <c r="O8" s="2459" t="s">
        <v>1730</v>
      </c>
      <c r="P8" s="2460"/>
      <c r="Q8" s="2460"/>
      <c r="R8" s="2460"/>
      <c r="S8" s="2460"/>
      <c r="T8" s="2460"/>
      <c r="U8" s="2460"/>
      <c r="V8" s="2460"/>
      <c r="W8" s="2460"/>
      <c r="X8" s="2460"/>
      <c r="Y8" s="2460"/>
      <c r="Z8" s="2460"/>
      <c r="AA8" s="2460"/>
      <c r="AB8" s="2460"/>
      <c r="AC8" s="2460"/>
      <c r="AD8" s="2460"/>
      <c r="AE8" s="2460"/>
      <c r="AF8" s="2460"/>
      <c r="AG8" s="2460"/>
      <c r="AH8" s="2460"/>
      <c r="AI8" s="2460"/>
      <c r="AJ8" s="2460"/>
      <c r="AK8" s="2460"/>
      <c r="AL8" s="2460"/>
      <c r="AM8" s="2460"/>
      <c r="AN8" s="2460"/>
      <c r="AO8" s="2460"/>
      <c r="AP8" s="2460"/>
      <c r="AQ8" s="2460"/>
      <c r="AR8" s="2460"/>
      <c r="AS8" s="2460"/>
      <c r="AT8" s="2460"/>
      <c r="AU8" s="2460"/>
      <c r="AV8" s="2460"/>
      <c r="AW8" s="2460"/>
      <c r="AX8" s="2460"/>
      <c r="AY8" s="2460"/>
      <c r="AZ8" s="2460"/>
      <c r="BA8" s="2460"/>
      <c r="BB8" s="2460"/>
      <c r="BC8" s="2460"/>
      <c r="BD8" s="2460"/>
      <c r="BE8" s="2460"/>
      <c r="BF8" s="2460"/>
      <c r="BG8" s="2460"/>
      <c r="BH8" s="2460"/>
      <c r="BI8" s="2460"/>
      <c r="BJ8" s="2460"/>
      <c r="BK8" s="2460"/>
      <c r="BL8" s="2460"/>
      <c r="BM8" s="2460"/>
      <c r="BN8" s="2460"/>
      <c r="BO8" s="2460"/>
      <c r="BP8" s="2460"/>
      <c r="BQ8" s="2460"/>
      <c r="BR8" s="2460"/>
      <c r="BS8" s="2461"/>
      <c r="BT8" s="2448"/>
      <c r="BU8" s="2449"/>
      <c r="BV8" s="2449"/>
      <c r="BW8" s="2449"/>
      <c r="BX8" s="2449"/>
      <c r="BY8" s="2449"/>
      <c r="BZ8" s="2449"/>
      <c r="CA8" s="2449"/>
      <c r="CB8" s="2449"/>
      <c r="CC8" s="2449"/>
      <c r="CD8" s="2449"/>
      <c r="CE8" s="2449"/>
      <c r="CF8" s="2449"/>
      <c r="CG8" s="2449"/>
      <c r="CH8" s="2449"/>
      <c r="CI8" s="2449"/>
      <c r="CJ8" s="2449"/>
      <c r="CK8" s="2449"/>
      <c r="CL8" s="2449"/>
      <c r="CM8" s="2449"/>
      <c r="CN8" s="2449"/>
      <c r="CO8" s="2449"/>
      <c r="CP8" s="2449"/>
      <c r="CQ8" s="2449"/>
      <c r="CR8" s="2449"/>
      <c r="CS8" s="2449"/>
      <c r="CT8" s="2449"/>
      <c r="CU8" s="2449"/>
      <c r="CV8" s="2449"/>
      <c r="CW8" s="2449"/>
      <c r="CX8" s="2450"/>
      <c r="CY8" s="2451"/>
      <c r="CZ8" s="2452"/>
      <c r="DA8" s="2452"/>
      <c r="DB8" s="2452"/>
      <c r="DC8" s="2452"/>
      <c r="DD8" s="2452"/>
      <c r="DE8" s="2452"/>
      <c r="DF8" s="2452"/>
      <c r="DG8" s="2452"/>
      <c r="DH8" s="2452"/>
      <c r="DI8" s="2452"/>
      <c r="DJ8" s="2452"/>
      <c r="DK8" s="2452"/>
      <c r="DL8" s="2452"/>
      <c r="DM8" s="2452"/>
      <c r="DN8" s="2452"/>
      <c r="DO8" s="2452"/>
      <c r="DP8" s="2452"/>
      <c r="DQ8" s="2452"/>
      <c r="DR8" s="2452"/>
      <c r="DS8" s="2452"/>
      <c r="DT8" s="2452"/>
      <c r="DU8" s="2452"/>
      <c r="DV8" s="2452"/>
      <c r="DW8" s="2452"/>
      <c r="DX8" s="2453"/>
      <c r="DY8" s="2454" t="s">
        <v>1731</v>
      </c>
      <c r="DZ8" s="2455"/>
      <c r="EA8" s="2455"/>
      <c r="EB8" s="2455"/>
      <c r="EC8" s="2455"/>
      <c r="ED8" s="2455"/>
      <c r="EE8" s="2455"/>
      <c r="EF8" s="2455"/>
      <c r="EG8" s="2455"/>
      <c r="EH8" s="2455"/>
      <c r="EI8" s="2455"/>
      <c r="EJ8" s="2455"/>
      <c r="EK8" s="2455"/>
      <c r="EL8" s="2455"/>
      <c r="EM8" s="2455"/>
      <c r="EN8" s="2455"/>
      <c r="EO8" s="2455"/>
      <c r="EP8" s="2455"/>
      <c r="EQ8" s="2455"/>
      <c r="ER8" s="2455"/>
      <c r="ES8" s="2455"/>
      <c r="ET8" s="2455"/>
      <c r="EU8" s="2455"/>
      <c r="EV8" s="2455"/>
      <c r="EW8" s="2455"/>
      <c r="EX8" s="2455"/>
      <c r="EY8" s="2455"/>
      <c r="EZ8" s="2455"/>
      <c r="FA8" s="2455"/>
      <c r="FB8" s="2455"/>
      <c r="FC8" s="2455"/>
      <c r="FD8" s="2455"/>
      <c r="FE8" s="2455"/>
      <c r="FF8" s="2455"/>
      <c r="FG8" s="2455"/>
      <c r="FH8" s="2455"/>
      <c r="FI8" s="2455"/>
      <c r="FJ8" s="2455"/>
      <c r="FK8" s="2455"/>
      <c r="FL8" s="2455"/>
      <c r="FM8" s="2455"/>
      <c r="FN8" s="2455"/>
      <c r="FO8" s="2455"/>
      <c r="FP8" s="2455"/>
      <c r="FQ8" s="2455"/>
      <c r="FR8" s="2455"/>
      <c r="FS8" s="2455"/>
      <c r="FT8" s="2455"/>
      <c r="FU8" s="2455"/>
      <c r="FV8" s="2455"/>
      <c r="FW8" s="2456"/>
      <c r="FX8" s="1065"/>
      <c r="GC8" s="942">
        <v>0</v>
      </c>
    </row>
    <row s="942" customFormat="1" customHeight="1" ht="11.25" hidden="1">
      <c r="B9" s="943"/>
      <c r="F9" s="1065"/>
      <c r="G9" s="772"/>
      <c r="H9" s="369"/>
      <c r="I9" s="369"/>
      <c r="J9" s="369"/>
      <c r="K9" s="369"/>
      <c r="L9" s="369"/>
      <c r="M9" s="1065"/>
      <c r="N9" s="1065"/>
      <c r="O9" s="1065"/>
      <c r="P9" s="1065"/>
      <c r="Q9" s="1065"/>
      <c r="R9" s="1065"/>
      <c r="S9" s="1065"/>
      <c r="T9" s="1065"/>
      <c r="U9" s="1065"/>
      <c r="V9" s="1065"/>
      <c r="W9" s="1065"/>
      <c r="X9" s="1065"/>
      <c r="Y9" s="1065"/>
      <c r="Z9" s="1065"/>
      <c r="AA9" s="1065"/>
      <c r="AB9" s="1065"/>
      <c r="AC9" s="1065"/>
      <c r="AD9" s="1065"/>
      <c r="AE9" s="1065"/>
      <c r="AF9" s="1065"/>
      <c r="AG9" s="1065"/>
      <c r="AH9" s="1065"/>
      <c r="AI9" s="1065"/>
      <c r="AJ9" s="1065"/>
      <c r="AK9" s="1065"/>
      <c r="AL9" s="1065"/>
      <c r="AM9" s="1065"/>
      <c r="AN9" s="1065"/>
      <c r="AO9" s="1065"/>
      <c r="AP9" s="1065"/>
      <c r="AQ9" s="1065"/>
      <c r="AR9" s="1065"/>
      <c r="AS9" s="1065"/>
      <c r="AT9" s="1065"/>
      <c r="AU9" s="1065"/>
      <c r="AV9" s="1065"/>
      <c r="AW9" s="1065"/>
      <c r="AX9" s="1065"/>
      <c r="AY9" s="1065"/>
      <c r="AZ9" s="1065"/>
      <c r="BA9" s="1065"/>
      <c r="BB9" s="1065"/>
      <c r="BC9" s="1065"/>
      <c r="BD9" s="1065"/>
      <c r="BE9" s="1065"/>
      <c r="BF9" s="1065"/>
      <c r="BG9" s="1065"/>
      <c r="BH9" s="1065"/>
      <c r="BI9" s="1065"/>
      <c r="BJ9" s="1065"/>
      <c r="BK9" s="1065"/>
      <c r="BL9" s="1065"/>
      <c r="BM9" s="1065"/>
      <c r="BN9" s="1065"/>
      <c r="BO9" s="1065"/>
      <c r="BP9" s="1065"/>
      <c r="BQ9" s="1065"/>
      <c r="BR9" s="1065"/>
      <c r="BS9" s="1065"/>
      <c r="BT9" s="1065"/>
      <c r="BU9" s="1065"/>
      <c r="BV9" s="1065"/>
      <c r="BW9" s="1065"/>
      <c r="BX9" s="1065"/>
      <c r="BY9" s="1065"/>
      <c r="BZ9" s="1065"/>
      <c r="CA9" s="1065"/>
      <c r="CB9" s="1065"/>
      <c r="CC9" s="1065"/>
      <c r="CD9" s="1065"/>
      <c r="CE9" s="1065"/>
      <c r="CF9" s="1065"/>
      <c r="CG9" s="1065"/>
      <c r="CH9" s="1065"/>
      <c r="CI9" s="1065"/>
      <c r="CJ9" s="1065"/>
      <c r="CK9" s="1065"/>
      <c r="CL9" s="1065"/>
      <c r="CM9" s="1065"/>
      <c r="CN9" s="1065"/>
      <c r="CO9" s="1065"/>
      <c r="CP9" s="1065"/>
      <c r="CQ9" s="1065"/>
      <c r="CR9" s="1065"/>
      <c r="CS9" s="1065"/>
      <c r="CT9" s="1065"/>
      <c r="CU9" s="1065"/>
      <c r="CV9" s="1065"/>
      <c r="CW9" s="1065"/>
      <c r="CX9" s="1065"/>
      <c r="CY9" s="1065"/>
      <c r="CZ9" s="1065"/>
      <c r="DA9" s="1065"/>
      <c r="DB9" s="1065"/>
      <c r="DC9" s="1065"/>
      <c r="DD9" s="1065"/>
      <c r="DE9" s="1065"/>
      <c r="DF9" s="1065"/>
      <c r="DG9" s="1065"/>
      <c r="DH9" s="1065"/>
      <c r="DI9" s="1065"/>
      <c r="DJ9" s="1065"/>
      <c r="DK9" s="1065"/>
      <c r="DL9" s="1065"/>
      <c r="DM9" s="1065"/>
      <c r="DN9" s="1065"/>
      <c r="DO9" s="1065"/>
      <c r="DP9" s="1065"/>
      <c r="DQ9" s="1065"/>
      <c r="DR9" s="1065"/>
      <c r="DS9" s="1065"/>
      <c r="DT9" s="1065"/>
      <c r="DU9" s="1065"/>
      <c r="DV9" s="1065"/>
      <c r="DW9" s="1065"/>
      <c r="DX9" s="1065"/>
      <c r="DY9" s="1065"/>
      <c r="DZ9" s="1065"/>
      <c r="EA9" s="1065"/>
      <c r="EB9" s="1065"/>
      <c r="EC9" s="1065"/>
      <c r="ED9" s="1065"/>
      <c r="EE9" s="1065"/>
      <c r="EF9" s="1065"/>
      <c r="EG9" s="1065"/>
      <c r="EH9" s="1065"/>
      <c r="EI9" s="1065"/>
      <c r="EJ9" s="1065"/>
      <c r="EK9" s="1065"/>
      <c r="EL9" s="1065"/>
      <c r="EM9" s="1065"/>
      <c r="EN9" s="1065"/>
      <c r="EO9" s="1065"/>
      <c r="EP9" s="1065"/>
      <c r="EQ9" s="1065"/>
      <c r="ER9" s="1065"/>
      <c r="ES9" s="1065"/>
      <c r="ET9" s="1065"/>
      <c r="EU9" s="1065"/>
      <c r="EV9" s="1065"/>
      <c r="EW9" s="1065"/>
      <c r="EX9" s="1065"/>
      <c r="EY9" s="1065"/>
      <c r="EZ9" s="1065"/>
      <c r="FA9" s="1065"/>
      <c r="FB9" s="1065"/>
      <c r="FC9" s="1065"/>
      <c r="FD9" s="1065"/>
      <c r="FE9" s="1065"/>
      <c r="FF9" s="1065"/>
      <c r="FG9" s="1065"/>
      <c r="FH9" s="1065"/>
      <c r="FI9" s="1065"/>
      <c r="FJ9" s="1065"/>
      <c r="FK9" s="1065"/>
      <c r="FL9" s="1065"/>
      <c r="FM9" s="1065"/>
      <c r="FN9" s="1065"/>
      <c r="FO9" s="1065"/>
      <c r="FP9" s="1065"/>
      <c r="FQ9" s="1065"/>
      <c r="FR9" s="1065"/>
      <c r="FS9" s="1065"/>
      <c r="FT9" s="1065"/>
      <c r="FU9" s="1065"/>
      <c r="FV9" s="1065"/>
      <c r="FW9" s="2457"/>
      <c r="FX9" s="1065"/>
      <c r="GC9" s="942">
        <v>0</v>
      </c>
    </row>
    <row s="942" customFormat="1" customHeight="1" ht="11.549999999999999">
      <c r="B10" s="943"/>
      <c r="F10" s="2438" t="s">
        <v>773</v>
      </c>
      <c r="G10" s="2439"/>
      <c r="H10" s="2439"/>
      <c r="I10" s="2439"/>
      <c r="J10" s="2439"/>
      <c r="K10" s="2439"/>
      <c r="L10" s="2439"/>
      <c r="M10" s="2439"/>
      <c r="N10" s="2439"/>
      <c r="O10" s="2439"/>
      <c r="P10" s="2439"/>
      <c r="Q10" s="2439"/>
      <c r="R10" s="2439"/>
      <c r="S10" s="2439"/>
      <c r="T10" s="2439"/>
      <c r="U10" s="2439"/>
      <c r="V10" s="2439"/>
      <c r="W10" s="2439"/>
      <c r="X10" s="2439"/>
      <c r="Y10" s="2439"/>
      <c r="Z10" s="2439"/>
      <c r="AA10" s="2439"/>
      <c r="AB10" s="2439"/>
      <c r="AC10" s="2439"/>
      <c r="AD10" s="2439"/>
      <c r="AE10" s="2439"/>
      <c r="AF10" s="2439"/>
      <c r="AG10" s="2439"/>
      <c r="AH10" s="2439"/>
      <c r="AI10" s="2439"/>
      <c r="AJ10" s="2439"/>
      <c r="AK10" s="2439"/>
      <c r="AL10" s="2439"/>
      <c r="AM10" s="2439"/>
      <c r="AN10" s="2439"/>
      <c r="AO10" s="2439"/>
      <c r="AP10" s="2439"/>
      <c r="AQ10" s="2439"/>
      <c r="AR10" s="2439"/>
      <c r="AS10" s="2439"/>
      <c r="AT10" s="2439"/>
      <c r="AU10" s="2439"/>
      <c r="AV10" s="2439"/>
      <c r="AW10" s="2439"/>
      <c r="AX10" s="2439"/>
      <c r="AY10" s="2439"/>
      <c r="AZ10" s="2439"/>
      <c r="BA10" s="2439"/>
      <c r="BB10" s="2439"/>
      <c r="BC10" s="2439"/>
      <c r="BD10" s="2439"/>
      <c r="BE10" s="2439"/>
      <c r="BF10" s="2439"/>
      <c r="BG10" s="2439"/>
      <c r="BH10" s="2439"/>
      <c r="BI10" s="2439"/>
      <c r="BJ10" s="2439"/>
      <c r="BK10" s="2439"/>
      <c r="BL10" s="2439"/>
      <c r="BM10" s="2439"/>
      <c r="BN10" s="2439"/>
      <c r="BO10" s="2439"/>
      <c r="BP10" s="2439"/>
      <c r="BQ10" s="2439"/>
      <c r="BR10" s="2439"/>
      <c r="BS10" s="2439"/>
      <c r="BT10" s="2439"/>
      <c r="BU10" s="2439"/>
      <c r="BV10" s="2439"/>
      <c r="BW10" s="2439"/>
      <c r="BX10" s="2439"/>
      <c r="BY10" s="2439"/>
      <c r="BZ10" s="2439"/>
      <c r="CA10" s="2439"/>
      <c r="CB10" s="2439"/>
      <c r="CC10" s="2439"/>
      <c r="CD10" s="2439"/>
      <c r="CE10" s="2439"/>
      <c r="CF10" s="2439"/>
      <c r="CG10" s="2439"/>
      <c r="CH10" s="2439"/>
      <c r="CI10" s="2439"/>
      <c r="CJ10" s="2439"/>
      <c r="CK10" s="2439"/>
      <c r="CL10" s="2439"/>
      <c r="CM10" s="2439"/>
      <c r="CN10" s="2439"/>
      <c r="CO10" s="2439"/>
      <c r="CP10" s="2439"/>
      <c r="CQ10" s="2439"/>
      <c r="CR10" s="2439"/>
      <c r="CS10" s="2439"/>
      <c r="CT10" s="2439"/>
      <c r="CU10" s="2439"/>
      <c r="CV10" s="2439"/>
      <c r="CW10" s="2439"/>
      <c r="CX10" s="2439"/>
      <c r="CY10" s="2439"/>
      <c r="CZ10" s="2439"/>
      <c r="DA10" s="2439"/>
      <c r="DB10" s="2439"/>
      <c r="DC10" s="2439"/>
      <c r="DD10" s="2439"/>
      <c r="DE10" s="2439"/>
      <c r="DF10" s="2439"/>
      <c r="DG10" s="2439"/>
      <c r="DH10" s="2439"/>
      <c r="DI10" s="2439"/>
      <c r="DJ10" s="2439"/>
      <c r="DK10" s="2439"/>
      <c r="DL10" s="2439"/>
      <c r="DM10" s="2439"/>
      <c r="DN10" s="2439"/>
      <c r="DO10" s="2439"/>
      <c r="DP10" s="2439"/>
      <c r="DQ10" s="2439"/>
      <c r="DR10" s="2439"/>
      <c r="DS10" s="2439"/>
      <c r="DT10" s="2439"/>
      <c r="DU10" s="2439"/>
      <c r="DV10" s="2439"/>
      <c r="DW10" s="2439"/>
      <c r="DX10" s="2439"/>
      <c r="DY10" s="2439"/>
      <c r="DZ10" s="2439"/>
      <c r="EA10" s="2439"/>
      <c r="EB10" s="2439"/>
      <c r="EC10" s="2439"/>
      <c r="ED10" s="2439"/>
      <c r="EE10" s="2439"/>
      <c r="EF10" s="2439"/>
      <c r="EG10" s="2439"/>
      <c r="EH10" s="2439"/>
      <c r="EI10" s="2439"/>
      <c r="EJ10" s="2439"/>
      <c r="EK10" s="2439"/>
      <c r="EL10" s="2439"/>
      <c r="EM10" s="2439"/>
      <c r="EN10" s="2439"/>
      <c r="EO10" s="2439"/>
      <c r="EP10" s="2439"/>
      <c r="EQ10" s="2439"/>
      <c r="ER10" s="2439"/>
      <c r="ES10" s="2439"/>
      <c r="ET10" s="2439"/>
      <c r="EU10" s="2439"/>
      <c r="EV10" s="2439"/>
      <c r="EW10" s="2439"/>
      <c r="EX10" s="2439"/>
      <c r="EY10" s="2439"/>
      <c r="EZ10" s="2439"/>
      <c r="FA10" s="2439"/>
      <c r="FB10" s="2439"/>
      <c r="FC10" s="2439"/>
      <c r="FD10" s="2439"/>
      <c r="FE10" s="2439"/>
      <c r="FF10" s="2439"/>
      <c r="FG10" s="2439"/>
      <c r="FH10" s="2439"/>
      <c r="FI10" s="2439"/>
      <c r="FJ10" s="2439"/>
      <c r="FK10" s="2439"/>
      <c r="FL10" s="2439"/>
      <c r="FM10" s="2439"/>
      <c r="FN10" s="2439"/>
      <c r="FO10" s="2439"/>
      <c r="FP10" s="2439"/>
      <c r="FQ10" s="2439"/>
      <c r="FR10" s="2439"/>
      <c r="FS10" s="2439"/>
      <c r="FT10" s="2439"/>
      <c r="FU10" s="2439"/>
      <c r="FV10" s="2440"/>
      <c r="FW10" s="2457"/>
      <c r="FX10" s="1065"/>
      <c r="GC10" s="942">
        <v>11</v>
      </c>
    </row>
    <row customHeight="1" ht="12.75">
      <c r="E11" s="946"/>
      <c r="F11" s="2214" t="s">
        <v>88</v>
      </c>
      <c r="G11" s="2214" t="s">
        <v>1732</v>
      </c>
      <c r="H11" s="2446" t="s">
        <v>1733</v>
      </c>
      <c r="I11" s="2446" t="s">
        <v>1734</v>
      </c>
      <c r="J11" s="2447"/>
      <c r="K11" s="2447"/>
      <c r="L11" s="2447"/>
      <c r="M11" s="2447"/>
      <c r="N11" s="2447"/>
      <c r="O11" s="2218" t="s">
        <v>1735</v>
      </c>
      <c r="P11" s="2218"/>
      <c r="Q11" s="2218"/>
      <c r="R11" s="2218"/>
      <c r="S11" s="2218"/>
      <c r="T11" s="2218"/>
      <c r="U11" s="2218"/>
      <c r="V11" s="2218"/>
      <c r="W11" s="2218"/>
      <c r="X11" s="2218"/>
      <c r="Y11" s="2218"/>
      <c r="Z11" s="2218"/>
      <c r="AA11" s="2218"/>
      <c r="AB11" s="2218"/>
      <c r="AC11" s="2443"/>
      <c r="AD11" s="2443"/>
      <c r="AE11" s="2443"/>
      <c r="AF11" s="2443"/>
      <c r="AG11" s="2443"/>
      <c r="AH11" s="2443"/>
      <c r="AI11" s="2443"/>
      <c r="AJ11" s="2443"/>
      <c r="AK11" s="2443"/>
      <c r="AL11" s="2443"/>
      <c r="AM11" s="2443"/>
      <c r="AN11" s="2443"/>
      <c r="AO11" s="2443"/>
      <c r="AP11" s="2443"/>
      <c r="AQ11" s="2443"/>
      <c r="AR11" s="2443"/>
      <c r="AS11" s="2443"/>
      <c r="AT11" s="2443"/>
      <c r="AU11" s="2443"/>
      <c r="AV11" s="2443"/>
      <c r="AW11" s="2443"/>
      <c r="AX11" s="2443"/>
      <c r="AY11" s="2443"/>
      <c r="AZ11" s="2443"/>
      <c r="BA11" s="2443"/>
      <c r="BB11" s="2443"/>
      <c r="BC11" s="2443"/>
      <c r="BD11" s="2443"/>
      <c r="BE11" s="2443"/>
      <c r="BF11" s="2443"/>
      <c r="BG11" s="2443"/>
      <c r="BH11" s="2443"/>
      <c r="BI11" s="2443"/>
      <c r="BJ11" s="2443"/>
      <c r="BK11" s="2443"/>
      <c r="BL11" s="2443"/>
      <c r="BM11" s="2443"/>
      <c r="BN11" s="2443"/>
      <c r="BO11" s="2443"/>
      <c r="BP11" s="2443"/>
      <c r="BQ11" s="2443"/>
      <c r="BR11" s="2443"/>
      <c r="BS11" s="2462"/>
      <c r="BT11" s="2395" t="s">
        <v>1735</v>
      </c>
      <c r="BU11" s="2396"/>
      <c r="BV11" s="2396"/>
      <c r="BW11" s="2396"/>
      <c r="BX11" s="2396"/>
      <c r="BY11" s="2396"/>
      <c r="BZ11" s="2396"/>
      <c r="CA11" s="2396"/>
      <c r="CB11" s="2396"/>
      <c r="CC11" s="2396"/>
      <c r="CD11" s="2396"/>
      <c r="CE11" s="2396"/>
      <c r="CF11" s="2396"/>
      <c r="CG11" s="2396"/>
      <c r="CH11" s="2396"/>
      <c r="CI11" s="2396"/>
      <c r="CJ11" s="2396"/>
      <c r="CK11" s="2442"/>
      <c r="CL11" s="2445"/>
      <c r="CM11" s="2443"/>
      <c r="CN11" s="2443"/>
      <c r="CO11" s="2443"/>
      <c r="CP11" s="2443"/>
      <c r="CQ11" s="2443"/>
      <c r="CR11" s="2443"/>
      <c r="CS11" s="2443"/>
      <c r="CT11" s="2443"/>
      <c r="CU11" s="2443"/>
      <c r="CV11" s="2443"/>
      <c r="CW11" s="2443"/>
      <c r="CX11" s="2462"/>
      <c r="CY11" s="2395" t="s">
        <v>1735</v>
      </c>
      <c r="CZ11" s="2396"/>
      <c r="DA11" s="2396"/>
      <c r="DB11" s="2396"/>
      <c r="DC11" s="2396"/>
      <c r="DD11" s="2396"/>
      <c r="DE11" s="2396"/>
      <c r="DF11" s="2396"/>
      <c r="DG11" s="2396"/>
      <c r="DH11" s="2396"/>
      <c r="DI11" s="2396"/>
      <c r="DJ11" s="2442"/>
      <c r="DK11" s="2445"/>
      <c r="DL11" s="2443"/>
      <c r="DM11" s="2443"/>
      <c r="DN11" s="2443"/>
      <c r="DO11" s="2443"/>
      <c r="DP11" s="2443"/>
      <c r="DQ11" s="2443"/>
      <c r="DR11" s="2443"/>
      <c r="DS11" s="2443"/>
      <c r="DT11" s="2443"/>
      <c r="DU11" s="2443"/>
      <c r="DV11" s="2443"/>
      <c r="DW11" s="2443"/>
      <c r="DX11" s="2443"/>
      <c r="DY11" s="2443"/>
      <c r="DZ11" s="2443"/>
      <c r="EA11" s="2443"/>
      <c r="EB11" s="2443"/>
      <c r="EC11" s="2443"/>
      <c r="ED11" s="2443"/>
      <c r="EE11" s="2443"/>
      <c r="EF11" s="2443"/>
      <c r="EG11" s="2443"/>
      <c r="EH11" s="2443"/>
      <c r="EI11" s="2443"/>
      <c r="EJ11" s="2443"/>
      <c r="EK11" s="2443"/>
      <c r="EL11" s="2443"/>
      <c r="EM11" s="2443"/>
      <c r="EN11" s="2443"/>
      <c r="EO11" s="2443"/>
      <c r="EP11" s="2443"/>
      <c r="EQ11" s="2443"/>
      <c r="ER11" s="2443"/>
      <c r="ES11" s="2443"/>
      <c r="ET11" s="2443"/>
      <c r="EU11" s="2443"/>
      <c r="EV11" s="2443"/>
      <c r="EW11" s="2443"/>
      <c r="EX11" s="2443"/>
      <c r="EY11" s="2443"/>
      <c r="EZ11" s="2443"/>
      <c r="FA11" s="2443"/>
      <c r="FB11" s="2443"/>
      <c r="FC11" s="2443"/>
      <c r="FD11" s="2443"/>
      <c r="FE11" s="2443"/>
      <c r="FF11" s="2443"/>
      <c r="FG11" s="2443"/>
      <c r="FH11" s="2443"/>
      <c r="FI11" s="2443"/>
      <c r="FJ11" s="2443"/>
      <c r="FK11" s="2443"/>
      <c r="FL11" s="2443"/>
      <c r="FM11" s="2443"/>
      <c r="FN11" s="2443"/>
      <c r="FO11" s="2443"/>
      <c r="FP11" s="2443"/>
      <c r="FQ11" s="2443"/>
      <c r="FR11" s="2443"/>
      <c r="FS11" s="2443"/>
      <c r="FT11" s="2443"/>
      <c r="FU11" s="2443"/>
      <c r="FV11" s="2443"/>
      <c r="FW11" s="2457"/>
      <c r="FX11" s="771"/>
      <c r="GC11" s="935">
        <v>12</v>
      </c>
    </row>
    <row customHeight="1" ht="12.75">
      <c r="D12" s="947"/>
      <c r="E12" s="946"/>
      <c r="F12" s="2214"/>
      <c r="G12" s="2214"/>
      <c r="H12" s="2446"/>
      <c r="I12" s="2446"/>
      <c r="J12" s="2447"/>
      <c r="K12" s="2447"/>
      <c r="L12" s="2447"/>
      <c r="M12" s="2447"/>
      <c r="N12" s="2447"/>
      <c r="O12" s="2218" t="s">
        <v>1736</v>
      </c>
      <c r="P12" s="2218"/>
      <c r="Q12" s="2218"/>
      <c r="R12" s="2218"/>
      <c r="S12" s="2218" t="s">
        <v>1737</v>
      </c>
      <c r="T12" s="2218"/>
      <c r="U12" s="2218"/>
      <c r="V12" s="2218"/>
      <c r="W12" s="2218"/>
      <c r="X12" s="2218"/>
      <c r="Y12" s="2218"/>
      <c r="Z12" s="2218"/>
      <c r="AA12" s="2218"/>
      <c r="AB12" s="2218"/>
      <c r="AC12" s="2443"/>
      <c r="AD12" s="2443"/>
      <c r="AE12" s="2443"/>
      <c r="AF12" s="2443"/>
      <c r="AG12" s="2443"/>
      <c r="AH12" s="2443"/>
      <c r="AI12" s="2443"/>
      <c r="AJ12" s="2443"/>
      <c r="AK12" s="2443"/>
      <c r="AL12" s="2443"/>
      <c r="AM12" s="2443"/>
      <c r="AN12" s="2443"/>
      <c r="AO12" s="2443"/>
      <c r="AP12" s="2443"/>
      <c r="AQ12" s="2443"/>
      <c r="AR12" s="2443"/>
      <c r="AS12" s="2443"/>
      <c r="AT12" s="2443"/>
      <c r="AU12" s="2443"/>
      <c r="AV12" s="2443"/>
      <c r="AW12" s="2443"/>
      <c r="AX12" s="2443"/>
      <c r="AY12" s="2443"/>
      <c r="AZ12" s="2443"/>
      <c r="BA12" s="2443"/>
      <c r="BB12" s="2443"/>
      <c r="BC12" s="2443"/>
      <c r="BD12" s="2443"/>
      <c r="BE12" s="2443"/>
      <c r="BF12" s="2443"/>
      <c r="BG12" s="2443"/>
      <c r="BH12" s="2443"/>
      <c r="BI12" s="2443"/>
      <c r="BJ12" s="2443"/>
      <c r="BK12" s="2443"/>
      <c r="BL12" s="2443"/>
      <c r="BM12" s="2443"/>
      <c r="BN12" s="2443"/>
      <c r="BO12" s="2443"/>
      <c r="BP12" s="2443"/>
      <c r="BQ12" s="2443"/>
      <c r="BR12" s="2443"/>
      <c r="BS12" s="2462"/>
      <c r="BT12" s="2395" t="s">
        <v>1738</v>
      </c>
      <c r="BU12" s="2396"/>
      <c r="BV12" s="2396"/>
      <c r="BW12" s="2442"/>
      <c r="BX12" s="2395" t="s">
        <v>1739</v>
      </c>
      <c r="BY12" s="2396"/>
      <c r="BZ12" s="2396"/>
      <c r="CA12" s="2442"/>
      <c r="CB12" s="2395" t="s">
        <v>1740</v>
      </c>
      <c r="CC12" s="2442"/>
      <c r="CD12" s="2395" t="s">
        <v>1741</v>
      </c>
      <c r="CE12" s="2396"/>
      <c r="CF12" s="2396"/>
      <c r="CG12" s="2396"/>
      <c r="CH12" s="2396"/>
      <c r="CI12" s="2396"/>
      <c r="CJ12" s="2396"/>
      <c r="CK12" s="2442"/>
      <c r="CL12" s="2445"/>
      <c r="CM12" s="2443"/>
      <c r="CN12" s="2443"/>
      <c r="CO12" s="2443"/>
      <c r="CP12" s="2443"/>
      <c r="CQ12" s="2443"/>
      <c r="CR12" s="2443"/>
      <c r="CS12" s="2443"/>
      <c r="CT12" s="2443"/>
      <c r="CU12" s="2443"/>
      <c r="CV12" s="2443"/>
      <c r="CW12" s="2443"/>
      <c r="CX12" s="2462"/>
      <c r="CY12" s="2395" t="s">
        <v>1742</v>
      </c>
      <c r="CZ12" s="2396"/>
      <c r="DA12" s="2396"/>
      <c r="DB12" s="2396"/>
      <c r="DC12" s="2396"/>
      <c r="DD12" s="2442"/>
      <c r="DE12" s="2395" t="s">
        <v>1743</v>
      </c>
      <c r="DF12" s="2442"/>
      <c r="DG12" s="2395" t="s">
        <v>1741</v>
      </c>
      <c r="DH12" s="2396"/>
      <c r="DI12" s="2396"/>
      <c r="DJ12" s="2442"/>
      <c r="DK12" s="2445"/>
      <c r="DL12" s="2443"/>
      <c r="DM12" s="2443"/>
      <c r="DN12" s="2443"/>
      <c r="DO12" s="2443"/>
      <c r="DP12" s="2443"/>
      <c r="DQ12" s="2443"/>
      <c r="DR12" s="2443"/>
      <c r="DS12" s="2443"/>
      <c r="DT12" s="2443"/>
      <c r="DU12" s="2443"/>
      <c r="DV12" s="2443"/>
      <c r="DW12" s="2443"/>
      <c r="DX12" s="2443"/>
      <c r="DY12" s="2443"/>
      <c r="DZ12" s="2443"/>
      <c r="EA12" s="2443"/>
      <c r="EB12" s="2443"/>
      <c r="EC12" s="2443"/>
      <c r="ED12" s="2443"/>
      <c r="EE12" s="2443"/>
      <c r="EF12" s="2443"/>
      <c r="EG12" s="2443"/>
      <c r="EH12" s="2443"/>
      <c r="EI12" s="2443"/>
      <c r="EJ12" s="2443"/>
      <c r="EK12" s="2443"/>
      <c r="EL12" s="2443"/>
      <c r="EM12" s="2443"/>
      <c r="EN12" s="2443"/>
      <c r="EO12" s="2443"/>
      <c r="EP12" s="2443"/>
      <c r="EQ12" s="2443"/>
      <c r="ER12" s="2443"/>
      <c r="ES12" s="2443"/>
      <c r="ET12" s="2443"/>
      <c r="EU12" s="2443"/>
      <c r="EV12" s="2443"/>
      <c r="EW12" s="2443"/>
      <c r="EX12" s="2443"/>
      <c r="EY12" s="2443"/>
      <c r="EZ12" s="2443"/>
      <c r="FA12" s="2443"/>
      <c r="FB12" s="2443"/>
      <c r="FC12" s="2443"/>
      <c r="FD12" s="2443"/>
      <c r="FE12" s="2443"/>
      <c r="FF12" s="2443"/>
      <c r="FG12" s="2443"/>
      <c r="FH12" s="2443"/>
      <c r="FI12" s="2443"/>
      <c r="FJ12" s="2443"/>
      <c r="FK12" s="2443"/>
      <c r="FL12" s="2443"/>
      <c r="FM12" s="2443"/>
      <c r="FN12" s="2443"/>
      <c r="FO12" s="2443"/>
      <c r="FP12" s="2443"/>
      <c r="FQ12" s="2443"/>
      <c r="FR12" s="2443"/>
      <c r="FS12" s="2443"/>
      <c r="FT12" s="2443"/>
      <c r="FU12" s="2443"/>
      <c r="FV12" s="2443"/>
      <c r="FW12" s="2457"/>
      <c r="FX12" s="771"/>
      <c r="GC12" s="935">
        <v>12</v>
      </c>
    </row>
    <row customHeight="1" ht="37.8">
      <c r="D13" s="947"/>
      <c r="E13" s="946"/>
      <c r="F13" s="2214"/>
      <c r="G13" s="2214"/>
      <c r="H13" s="2446"/>
      <c r="I13" s="2446"/>
      <c r="J13" s="2447"/>
      <c r="K13" s="2447"/>
      <c r="L13" s="2447"/>
      <c r="M13" s="2447"/>
      <c r="N13" s="2447"/>
      <c r="O13" s="2218" t="s">
        <v>1744</v>
      </c>
      <c r="P13" s="2218"/>
      <c r="Q13" s="2218"/>
      <c r="R13" s="2218"/>
      <c r="S13" s="2345" t="s">
        <v>1745</v>
      </c>
      <c r="T13" s="2397"/>
      <c r="U13" s="2136" t="s">
        <v>1746</v>
      </c>
      <c r="V13" s="2136"/>
      <c r="W13" s="2136"/>
      <c r="X13" s="2136"/>
      <c r="Y13" s="2136" t="s">
        <v>1747</v>
      </c>
      <c r="Z13" s="2136"/>
      <c r="AA13" s="2136"/>
      <c r="AB13" s="2136"/>
      <c r="AC13" s="2443"/>
      <c r="AD13" s="2443"/>
      <c r="AE13" s="2443"/>
      <c r="AF13" s="2443"/>
      <c r="AG13" s="2443"/>
      <c r="AH13" s="2443"/>
      <c r="AI13" s="2443"/>
      <c r="AJ13" s="2443"/>
      <c r="AK13" s="2443"/>
      <c r="AL13" s="2443"/>
      <c r="AM13" s="2443"/>
      <c r="AN13" s="2443"/>
      <c r="AO13" s="2443"/>
      <c r="AP13" s="2443"/>
      <c r="AQ13" s="2443"/>
      <c r="AR13" s="2443"/>
      <c r="AS13" s="2443"/>
      <c r="AT13" s="2443"/>
      <c r="AU13" s="2443"/>
      <c r="AV13" s="2443"/>
      <c r="AW13" s="2443"/>
      <c r="AX13" s="2443"/>
      <c r="AY13" s="2443"/>
      <c r="AZ13" s="2443"/>
      <c r="BA13" s="2443"/>
      <c r="BB13" s="2443"/>
      <c r="BC13" s="2443"/>
      <c r="BD13" s="2443"/>
      <c r="BE13" s="2443"/>
      <c r="BF13" s="2443"/>
      <c r="BG13" s="2443"/>
      <c r="BH13" s="2443"/>
      <c r="BI13" s="2443"/>
      <c r="BJ13" s="2443"/>
      <c r="BK13" s="2443"/>
      <c r="BL13" s="2443"/>
      <c r="BM13" s="2443"/>
      <c r="BN13" s="2443"/>
      <c r="BO13" s="2443"/>
      <c r="BP13" s="2443"/>
      <c r="BQ13" s="2443"/>
      <c r="BR13" s="2443"/>
      <c r="BS13" s="2462"/>
      <c r="BT13" s="2345" t="s">
        <v>1748</v>
      </c>
      <c r="BU13" s="2397"/>
      <c r="BV13" s="2345" t="s">
        <v>1749</v>
      </c>
      <c r="BW13" s="2397"/>
      <c r="BX13" s="2345" t="s">
        <v>1750</v>
      </c>
      <c r="BY13" s="2397"/>
      <c r="BZ13" s="2345" t="s">
        <v>1751</v>
      </c>
      <c r="CA13" s="2397"/>
      <c r="CB13" s="2345" t="s">
        <v>1752</v>
      </c>
      <c r="CC13" s="2397"/>
      <c r="CD13" s="2345" t="s">
        <v>1753</v>
      </c>
      <c r="CE13" s="2397"/>
      <c r="CF13" s="2345" t="s">
        <v>1754</v>
      </c>
      <c r="CG13" s="2397"/>
      <c r="CH13" s="2395" t="s">
        <v>1755</v>
      </c>
      <c r="CI13" s="2396"/>
      <c r="CJ13" s="2396"/>
      <c r="CK13" s="2442"/>
      <c r="CL13" s="2445"/>
      <c r="CM13" s="2443"/>
      <c r="CN13" s="2443"/>
      <c r="CO13" s="2443"/>
      <c r="CP13" s="2443"/>
      <c r="CQ13" s="2443"/>
      <c r="CR13" s="2443"/>
      <c r="CS13" s="2443"/>
      <c r="CT13" s="2443"/>
      <c r="CU13" s="2443"/>
      <c r="CV13" s="2443"/>
      <c r="CW13" s="2443"/>
      <c r="CX13" s="2462"/>
      <c r="CY13" s="2345" t="s">
        <v>1756</v>
      </c>
      <c r="CZ13" s="2397"/>
      <c r="DA13" s="2345" t="s">
        <v>1757</v>
      </c>
      <c r="DB13" s="2397"/>
      <c r="DC13" s="2345" t="s">
        <v>1758</v>
      </c>
      <c r="DD13" s="2397"/>
      <c r="DE13" s="2345" t="s">
        <v>1759</v>
      </c>
      <c r="DF13" s="2397"/>
      <c r="DG13" s="2395" t="s">
        <v>1760</v>
      </c>
      <c r="DH13" s="2396"/>
      <c r="DI13" s="2396"/>
      <c r="DJ13" s="2442"/>
      <c r="DK13" s="2445"/>
      <c r="DL13" s="2443"/>
      <c r="DM13" s="2443"/>
      <c r="DN13" s="2443"/>
      <c r="DO13" s="2443"/>
      <c r="DP13" s="2443"/>
      <c r="DQ13" s="2443"/>
      <c r="DR13" s="2443"/>
      <c r="DS13" s="2443"/>
      <c r="DT13" s="2443"/>
      <c r="DU13" s="2443"/>
      <c r="DV13" s="2443"/>
      <c r="DW13" s="2443"/>
      <c r="DX13" s="2443"/>
      <c r="DY13" s="2443"/>
      <c r="DZ13" s="2443"/>
      <c r="EA13" s="2443"/>
      <c r="EB13" s="2443"/>
      <c r="EC13" s="2443"/>
      <c r="ED13" s="2443"/>
      <c r="EE13" s="2443"/>
      <c r="EF13" s="2443"/>
      <c r="EG13" s="2443"/>
      <c r="EH13" s="2443"/>
      <c r="EI13" s="2443"/>
      <c r="EJ13" s="2443"/>
      <c r="EK13" s="2443"/>
      <c r="EL13" s="2443"/>
      <c r="EM13" s="2443"/>
      <c r="EN13" s="2443"/>
      <c r="EO13" s="2443"/>
      <c r="EP13" s="2443"/>
      <c r="EQ13" s="2443"/>
      <c r="ER13" s="2443"/>
      <c r="ES13" s="2443"/>
      <c r="ET13" s="2443"/>
      <c r="EU13" s="2443"/>
      <c r="EV13" s="2443"/>
      <c r="EW13" s="2443"/>
      <c r="EX13" s="2443"/>
      <c r="EY13" s="2443"/>
      <c r="EZ13" s="2443"/>
      <c r="FA13" s="2443"/>
      <c r="FB13" s="2443"/>
      <c r="FC13" s="2443"/>
      <c r="FD13" s="2443"/>
      <c r="FE13" s="2443"/>
      <c r="FF13" s="2443"/>
      <c r="FG13" s="2443"/>
      <c r="FH13" s="2443"/>
      <c r="FI13" s="2443"/>
      <c r="FJ13" s="2443"/>
      <c r="FK13" s="2443"/>
      <c r="FL13" s="2443"/>
      <c r="FM13" s="2443"/>
      <c r="FN13" s="2443"/>
      <c r="FO13" s="2443"/>
      <c r="FP13" s="2443"/>
      <c r="FQ13" s="2443"/>
      <c r="FR13" s="2443"/>
      <c r="FS13" s="2443"/>
      <c r="FT13" s="2443"/>
      <c r="FU13" s="2443"/>
      <c r="FV13" s="2443"/>
      <c r="FW13" s="2457"/>
      <c r="FX13" s="771"/>
      <c r="GC13" s="935">
        <v>36</v>
      </c>
    </row>
    <row customHeight="1" ht="37.8">
      <c r="D14" s="947"/>
      <c r="E14" s="946"/>
      <c r="F14" s="2214"/>
      <c r="G14" s="2214"/>
      <c r="H14" s="2446"/>
      <c r="I14" s="2446"/>
      <c r="J14" s="2447"/>
      <c r="K14" s="2447"/>
      <c r="L14" s="2447"/>
      <c r="M14" s="2447"/>
      <c r="N14" s="2447"/>
      <c r="O14" s="2345" t="s">
        <v>1761</v>
      </c>
      <c r="P14" s="2397"/>
      <c r="Q14" s="2345" t="s">
        <v>1762</v>
      </c>
      <c r="R14" s="2397"/>
      <c r="S14" s="2346"/>
      <c r="T14" s="2222"/>
      <c r="U14" s="2345" t="s">
        <v>1494</v>
      </c>
      <c r="V14" s="2397"/>
      <c r="W14" s="2345" t="s">
        <v>1497</v>
      </c>
      <c r="X14" s="2397"/>
      <c r="Y14" s="2345" t="s">
        <v>1494</v>
      </c>
      <c r="Z14" s="2397"/>
      <c r="AA14" s="2345" t="s">
        <v>1504</v>
      </c>
      <c r="AB14" s="2397"/>
      <c r="AC14" s="2443"/>
      <c r="AD14" s="2443"/>
      <c r="AE14" s="2443"/>
      <c r="AF14" s="2443"/>
      <c r="AG14" s="2443"/>
      <c r="AH14" s="2443"/>
      <c r="AI14" s="2443"/>
      <c r="AJ14" s="2443"/>
      <c r="AK14" s="2443"/>
      <c r="AL14" s="2443"/>
      <c r="AM14" s="2443"/>
      <c r="AN14" s="2443"/>
      <c r="AO14" s="2443"/>
      <c r="AP14" s="2443"/>
      <c r="AQ14" s="2443"/>
      <c r="AR14" s="2443"/>
      <c r="AS14" s="2443"/>
      <c r="AT14" s="2443"/>
      <c r="AU14" s="2443"/>
      <c r="AV14" s="2443"/>
      <c r="AW14" s="2443"/>
      <c r="AX14" s="2443"/>
      <c r="AY14" s="2443"/>
      <c r="AZ14" s="2443"/>
      <c r="BA14" s="2443"/>
      <c r="BB14" s="2443"/>
      <c r="BC14" s="2443"/>
      <c r="BD14" s="2443"/>
      <c r="BE14" s="2443"/>
      <c r="BF14" s="2443"/>
      <c r="BG14" s="2443"/>
      <c r="BH14" s="2443"/>
      <c r="BI14" s="2443"/>
      <c r="BJ14" s="2443"/>
      <c r="BK14" s="2443"/>
      <c r="BL14" s="2443"/>
      <c r="BM14" s="2443"/>
      <c r="BN14" s="2443"/>
      <c r="BO14" s="2443"/>
      <c r="BP14" s="2443"/>
      <c r="BQ14" s="2443"/>
      <c r="BR14" s="2443"/>
      <c r="BS14" s="2462"/>
      <c r="BT14" s="2346"/>
      <c r="BU14" s="2222"/>
      <c r="BV14" s="2346"/>
      <c r="BW14" s="2222"/>
      <c r="BX14" s="2346"/>
      <c r="BY14" s="2222"/>
      <c r="BZ14" s="2346"/>
      <c r="CA14" s="2222"/>
      <c r="CB14" s="2346"/>
      <c r="CC14" s="2222"/>
      <c r="CD14" s="2346"/>
      <c r="CE14" s="2222"/>
      <c r="CF14" s="2346"/>
      <c r="CG14" s="2222"/>
      <c r="CH14" s="2345" t="s">
        <v>1763</v>
      </c>
      <c r="CI14" s="2397"/>
      <c r="CJ14" s="2345" t="s">
        <v>1764</v>
      </c>
      <c r="CK14" s="2397"/>
      <c r="CL14" s="2445"/>
      <c r="CM14" s="2443"/>
      <c r="CN14" s="2443"/>
      <c r="CO14" s="2443"/>
      <c r="CP14" s="2443"/>
      <c r="CQ14" s="2443"/>
      <c r="CR14" s="2443"/>
      <c r="CS14" s="2443"/>
      <c r="CT14" s="2443"/>
      <c r="CU14" s="2443"/>
      <c r="CV14" s="2443"/>
      <c r="CW14" s="2443"/>
      <c r="CX14" s="2462"/>
      <c r="CY14" s="2346"/>
      <c r="CZ14" s="2222"/>
      <c r="DA14" s="2346"/>
      <c r="DB14" s="2222"/>
      <c r="DC14" s="2346"/>
      <c r="DD14" s="2222"/>
      <c r="DE14" s="2346"/>
      <c r="DF14" s="2222"/>
      <c r="DG14" s="2345" t="s">
        <v>1765</v>
      </c>
      <c r="DH14" s="2397"/>
      <c r="DI14" s="2345" t="s">
        <v>1766</v>
      </c>
      <c r="DJ14" s="2397"/>
      <c r="DK14" s="2445"/>
      <c r="DL14" s="2443"/>
      <c r="DM14" s="2443"/>
      <c r="DN14" s="2443"/>
      <c r="DO14" s="2443"/>
      <c r="DP14" s="2443"/>
      <c r="DQ14" s="2443"/>
      <c r="DR14" s="2443"/>
      <c r="DS14" s="2443"/>
      <c r="DT14" s="2443"/>
      <c r="DU14" s="2443"/>
      <c r="DV14" s="2443"/>
      <c r="DW14" s="2443"/>
      <c r="DX14" s="2443"/>
      <c r="DY14" s="2443"/>
      <c r="DZ14" s="2443"/>
      <c r="EA14" s="2443"/>
      <c r="EB14" s="2443"/>
      <c r="EC14" s="2443"/>
      <c r="ED14" s="2443"/>
      <c r="EE14" s="2443"/>
      <c r="EF14" s="2443"/>
      <c r="EG14" s="2443"/>
      <c r="EH14" s="2443"/>
      <c r="EI14" s="2443"/>
      <c r="EJ14" s="2443"/>
      <c r="EK14" s="2443"/>
      <c r="EL14" s="2443"/>
      <c r="EM14" s="2443"/>
      <c r="EN14" s="2443"/>
      <c r="EO14" s="2443"/>
      <c r="EP14" s="2443"/>
      <c r="EQ14" s="2443"/>
      <c r="ER14" s="2443"/>
      <c r="ES14" s="2443"/>
      <c r="ET14" s="2443"/>
      <c r="EU14" s="2443"/>
      <c r="EV14" s="2443"/>
      <c r="EW14" s="2443"/>
      <c r="EX14" s="2443"/>
      <c r="EY14" s="2443"/>
      <c r="EZ14" s="2443"/>
      <c r="FA14" s="2443"/>
      <c r="FB14" s="2443"/>
      <c r="FC14" s="2443"/>
      <c r="FD14" s="2443"/>
      <c r="FE14" s="2443"/>
      <c r="FF14" s="2443"/>
      <c r="FG14" s="2443"/>
      <c r="FH14" s="2443"/>
      <c r="FI14" s="2443"/>
      <c r="FJ14" s="2443"/>
      <c r="FK14" s="2443"/>
      <c r="FL14" s="2443"/>
      <c r="FM14" s="2443"/>
      <c r="FN14" s="2443"/>
      <c r="FO14" s="2443"/>
      <c r="FP14" s="2443"/>
      <c r="FQ14" s="2443"/>
      <c r="FR14" s="2443"/>
      <c r="FS14" s="2443"/>
      <c r="FT14" s="2443"/>
      <c r="FU14" s="2443"/>
      <c r="FV14" s="2443"/>
      <c r="FW14" s="2457"/>
      <c r="FX14" s="771"/>
      <c r="GC14" s="935">
        <v>36</v>
      </c>
    </row>
    <row customHeight="1" ht="37.8">
      <c r="D15" s="947"/>
      <c r="E15" s="946"/>
      <c r="F15" s="2214"/>
      <c r="G15" s="2214"/>
      <c r="H15" s="2446"/>
      <c r="I15" s="2446"/>
      <c r="J15" s="2447"/>
      <c r="K15" s="2447"/>
      <c r="L15" s="2447"/>
      <c r="M15" s="2447"/>
      <c r="N15" s="2447"/>
      <c r="O15" s="2347"/>
      <c r="P15" s="2444"/>
      <c r="Q15" s="2347"/>
      <c r="R15" s="2444"/>
      <c r="S15" s="2347"/>
      <c r="T15" s="2444"/>
      <c r="U15" s="2347"/>
      <c r="V15" s="2444"/>
      <c r="W15" s="2347"/>
      <c r="X15" s="2444"/>
      <c r="Y15" s="2347"/>
      <c r="Z15" s="2444"/>
      <c r="AA15" s="2347"/>
      <c r="AB15" s="2444"/>
      <c r="AC15" s="2443"/>
      <c r="AD15" s="2443"/>
      <c r="AE15" s="2443"/>
      <c r="AF15" s="2443"/>
      <c r="AG15" s="2443"/>
      <c r="AH15" s="2443"/>
      <c r="AI15" s="2443"/>
      <c r="AJ15" s="2443"/>
      <c r="AK15" s="2443"/>
      <c r="AL15" s="2443"/>
      <c r="AM15" s="2443"/>
      <c r="AN15" s="2443"/>
      <c r="AO15" s="2443"/>
      <c r="AP15" s="2443"/>
      <c r="AQ15" s="2443"/>
      <c r="AR15" s="2443"/>
      <c r="AS15" s="2443"/>
      <c r="AT15" s="2443"/>
      <c r="AU15" s="2443"/>
      <c r="AV15" s="2443"/>
      <c r="AW15" s="2443"/>
      <c r="AX15" s="2443"/>
      <c r="AY15" s="2443"/>
      <c r="AZ15" s="2443"/>
      <c r="BA15" s="2443"/>
      <c r="BB15" s="2443"/>
      <c r="BC15" s="2443"/>
      <c r="BD15" s="2443"/>
      <c r="BE15" s="2443"/>
      <c r="BF15" s="2443"/>
      <c r="BG15" s="2443"/>
      <c r="BH15" s="2443"/>
      <c r="BI15" s="2443"/>
      <c r="BJ15" s="2443"/>
      <c r="BK15" s="2443"/>
      <c r="BL15" s="2443"/>
      <c r="BM15" s="2443"/>
      <c r="BN15" s="2443"/>
      <c r="BO15" s="2443"/>
      <c r="BP15" s="2443"/>
      <c r="BQ15" s="2443"/>
      <c r="BR15" s="2443"/>
      <c r="BS15" s="2462"/>
      <c r="BT15" s="2347"/>
      <c r="BU15" s="2444"/>
      <c r="BV15" s="2347"/>
      <c r="BW15" s="2444"/>
      <c r="BX15" s="2347"/>
      <c r="BY15" s="2444"/>
      <c r="BZ15" s="2347"/>
      <c r="CA15" s="2444"/>
      <c r="CB15" s="2347"/>
      <c r="CC15" s="2444"/>
      <c r="CD15" s="2347"/>
      <c r="CE15" s="2444"/>
      <c r="CF15" s="2347"/>
      <c r="CG15" s="2444"/>
      <c r="CH15" s="2347"/>
      <c r="CI15" s="2444"/>
      <c r="CJ15" s="2347"/>
      <c r="CK15" s="2444"/>
      <c r="CL15" s="2445"/>
      <c r="CM15" s="2443"/>
      <c r="CN15" s="2443"/>
      <c r="CO15" s="2443"/>
      <c r="CP15" s="2443"/>
      <c r="CQ15" s="2443"/>
      <c r="CR15" s="2443"/>
      <c r="CS15" s="2443"/>
      <c r="CT15" s="2443"/>
      <c r="CU15" s="2443"/>
      <c r="CV15" s="2443"/>
      <c r="CW15" s="2443"/>
      <c r="CX15" s="2462"/>
      <c r="CY15" s="2347"/>
      <c r="CZ15" s="2444"/>
      <c r="DA15" s="2347"/>
      <c r="DB15" s="2444"/>
      <c r="DC15" s="2347"/>
      <c r="DD15" s="2444"/>
      <c r="DE15" s="2347"/>
      <c r="DF15" s="2444"/>
      <c r="DG15" s="2347"/>
      <c r="DH15" s="2444"/>
      <c r="DI15" s="2347"/>
      <c r="DJ15" s="2444"/>
      <c r="DK15" s="2445"/>
      <c r="DL15" s="2443"/>
      <c r="DM15" s="2443"/>
      <c r="DN15" s="2443"/>
      <c r="DO15" s="2443"/>
      <c r="DP15" s="2443"/>
      <c r="DQ15" s="2443"/>
      <c r="DR15" s="2443"/>
      <c r="DS15" s="2443"/>
      <c r="DT15" s="2443"/>
      <c r="DU15" s="2443"/>
      <c r="DV15" s="2443"/>
      <c r="DW15" s="2443"/>
      <c r="DX15" s="2443"/>
      <c r="DY15" s="2443"/>
      <c r="DZ15" s="2443"/>
      <c r="EA15" s="2443"/>
      <c r="EB15" s="2443"/>
      <c r="EC15" s="2443"/>
      <c r="ED15" s="2443"/>
      <c r="EE15" s="2443"/>
      <c r="EF15" s="2443"/>
      <c r="EG15" s="2443"/>
      <c r="EH15" s="2443"/>
      <c r="EI15" s="2443"/>
      <c r="EJ15" s="2443"/>
      <c r="EK15" s="2443"/>
      <c r="EL15" s="2443"/>
      <c r="EM15" s="2443"/>
      <c r="EN15" s="2443"/>
      <c r="EO15" s="2443"/>
      <c r="EP15" s="2443"/>
      <c r="EQ15" s="2443"/>
      <c r="ER15" s="2443"/>
      <c r="ES15" s="2443"/>
      <c r="ET15" s="2443"/>
      <c r="EU15" s="2443"/>
      <c r="EV15" s="2443"/>
      <c r="EW15" s="2443"/>
      <c r="EX15" s="2443"/>
      <c r="EY15" s="2443"/>
      <c r="EZ15" s="2443"/>
      <c r="FA15" s="2443"/>
      <c r="FB15" s="2443"/>
      <c r="FC15" s="2443"/>
      <c r="FD15" s="2443"/>
      <c r="FE15" s="2443"/>
      <c r="FF15" s="2443"/>
      <c r="FG15" s="2443"/>
      <c r="FH15" s="2443"/>
      <c r="FI15" s="2443"/>
      <c r="FJ15" s="2443"/>
      <c r="FK15" s="2443"/>
      <c r="FL15" s="2443"/>
      <c r="FM15" s="2443"/>
      <c r="FN15" s="2443"/>
      <c r="FO15" s="2443"/>
      <c r="FP15" s="2443"/>
      <c r="FQ15" s="2443"/>
      <c r="FR15" s="2443"/>
      <c r="FS15" s="2443"/>
      <c r="FT15" s="2443"/>
      <c r="FU15" s="2443"/>
      <c r="FV15" s="2443"/>
      <c r="FW15" s="2457"/>
      <c r="FX15" s="771"/>
      <c r="GC15" s="935">
        <v>36</v>
      </c>
    </row>
    <row customHeight="1" ht="12.75">
      <c r="D16" s="947"/>
      <c r="E16" s="946"/>
      <c r="F16" s="2214"/>
      <c r="G16" s="2214"/>
      <c r="H16" s="2446"/>
      <c r="I16" s="2446"/>
      <c r="J16" s="2447"/>
      <c r="K16" s="2447"/>
      <c r="L16" s="2447"/>
      <c r="M16" s="2447"/>
      <c r="N16" s="2447"/>
      <c r="O16" s="2395" t="s">
        <v>1484</v>
      </c>
      <c r="P16" s="2442"/>
      <c r="Q16" s="2395" t="s">
        <v>1486</v>
      </c>
      <c r="R16" s="2442"/>
      <c r="S16" s="2395" t="s">
        <v>1490</v>
      </c>
      <c r="T16" s="2442"/>
      <c r="U16" s="2395" t="s">
        <v>1495</v>
      </c>
      <c r="V16" s="2442"/>
      <c r="W16" s="2395" t="s">
        <v>1498</v>
      </c>
      <c r="X16" s="2442"/>
      <c r="Y16" s="2395" t="s">
        <v>1502</v>
      </c>
      <c r="Z16" s="2442"/>
      <c r="AA16" s="2395" t="s">
        <v>1505</v>
      </c>
      <c r="AB16" s="2442"/>
      <c r="AC16" s="2443"/>
      <c r="AD16" s="2443"/>
      <c r="AE16" s="2443"/>
      <c r="AF16" s="2443"/>
      <c r="AG16" s="2443"/>
      <c r="AH16" s="2443"/>
      <c r="AI16" s="2443"/>
      <c r="AJ16" s="2443"/>
      <c r="AK16" s="2443"/>
      <c r="AL16" s="2443"/>
      <c r="AM16" s="2443"/>
      <c r="AN16" s="2443"/>
      <c r="AO16" s="2443"/>
      <c r="AP16" s="2443"/>
      <c r="AQ16" s="2443"/>
      <c r="AR16" s="2443"/>
      <c r="AS16" s="2443"/>
      <c r="AT16" s="2443"/>
      <c r="AU16" s="2443"/>
      <c r="AV16" s="2443"/>
      <c r="AW16" s="2443"/>
      <c r="AX16" s="2443"/>
      <c r="AY16" s="2443"/>
      <c r="AZ16" s="2443"/>
      <c r="BA16" s="2443"/>
      <c r="BB16" s="2443"/>
      <c r="BC16" s="2443"/>
      <c r="BD16" s="2443"/>
      <c r="BE16" s="2443"/>
      <c r="BF16" s="2443"/>
      <c r="BG16" s="2443"/>
      <c r="BH16" s="2443"/>
      <c r="BI16" s="2443"/>
      <c r="BJ16" s="2443"/>
      <c r="BK16" s="2443"/>
      <c r="BL16" s="2443"/>
      <c r="BM16" s="2443"/>
      <c r="BN16" s="2443"/>
      <c r="BO16" s="2443"/>
      <c r="BP16" s="2443"/>
      <c r="BQ16" s="2443"/>
      <c r="BR16" s="2443"/>
      <c r="BS16" s="2462"/>
      <c r="BT16" s="2395" t="s">
        <v>1031</v>
      </c>
      <c r="BU16" s="2442"/>
      <c r="BV16" s="2395" t="s">
        <v>1031</v>
      </c>
      <c r="BW16" s="2442"/>
      <c r="BX16" s="2395" t="s">
        <v>1031</v>
      </c>
      <c r="BY16" s="2442"/>
      <c r="BZ16" s="2395" t="s">
        <v>1031</v>
      </c>
      <c r="CA16" s="2442"/>
      <c r="CB16" s="2395" t="s">
        <v>1767</v>
      </c>
      <c r="CC16" s="2442"/>
      <c r="CD16" s="2395" t="s">
        <v>1031</v>
      </c>
      <c r="CE16" s="2442"/>
      <c r="CF16" s="2395" t="s">
        <v>1768</v>
      </c>
      <c r="CG16" s="2442"/>
      <c r="CH16" s="2395" t="s">
        <v>1769</v>
      </c>
      <c r="CI16" s="2442"/>
      <c r="CJ16" s="2395" t="s">
        <v>1769</v>
      </c>
      <c r="CK16" s="2442"/>
      <c r="CL16" s="2445"/>
      <c r="CM16" s="2443"/>
      <c r="CN16" s="2443"/>
      <c r="CO16" s="2443"/>
      <c r="CP16" s="2443"/>
      <c r="CQ16" s="2443"/>
      <c r="CR16" s="2443"/>
      <c r="CS16" s="2443"/>
      <c r="CT16" s="2443"/>
      <c r="CU16" s="2443"/>
      <c r="CV16" s="2443"/>
      <c r="CW16" s="2443"/>
      <c r="CX16" s="2462"/>
      <c r="CY16" s="2345" t="s">
        <v>1031</v>
      </c>
      <c r="CZ16" s="2397"/>
      <c r="DA16" s="2345" t="s">
        <v>1031</v>
      </c>
      <c r="DB16" s="2397"/>
      <c r="DC16" s="2345" t="s">
        <v>1031</v>
      </c>
      <c r="DD16" s="2397"/>
      <c r="DE16" s="2395" t="s">
        <v>1767</v>
      </c>
      <c r="DF16" s="2442"/>
      <c r="DG16" s="2395" t="s">
        <v>1770</v>
      </c>
      <c r="DH16" s="2442"/>
      <c r="DI16" s="2395" t="s">
        <v>1770</v>
      </c>
      <c r="DJ16" s="2442"/>
      <c r="DK16" s="2445"/>
      <c r="DL16" s="2443"/>
      <c r="DM16" s="2443"/>
      <c r="DN16" s="2443"/>
      <c r="DO16" s="2443"/>
      <c r="DP16" s="2443"/>
      <c r="DQ16" s="2443"/>
      <c r="DR16" s="2443"/>
      <c r="DS16" s="2443"/>
      <c r="DT16" s="2443"/>
      <c r="DU16" s="2443"/>
      <c r="DV16" s="2443"/>
      <c r="DW16" s="2443"/>
      <c r="DX16" s="2443"/>
      <c r="DY16" s="2443"/>
      <c r="DZ16" s="2443"/>
      <c r="EA16" s="2443"/>
      <c r="EB16" s="2443"/>
      <c r="EC16" s="2443"/>
      <c r="ED16" s="2443"/>
      <c r="EE16" s="2443"/>
      <c r="EF16" s="2443"/>
      <c r="EG16" s="2443"/>
      <c r="EH16" s="2443"/>
      <c r="EI16" s="2443"/>
      <c r="EJ16" s="2443"/>
      <c r="EK16" s="2443"/>
      <c r="EL16" s="2443"/>
      <c r="EM16" s="2443"/>
      <c r="EN16" s="2443"/>
      <c r="EO16" s="2443"/>
      <c r="EP16" s="2443"/>
      <c r="EQ16" s="2443"/>
      <c r="ER16" s="2443"/>
      <c r="ES16" s="2443"/>
      <c r="ET16" s="2443"/>
      <c r="EU16" s="2443"/>
      <c r="EV16" s="2443"/>
      <c r="EW16" s="2443"/>
      <c r="EX16" s="2443"/>
      <c r="EY16" s="2443"/>
      <c r="EZ16" s="2443"/>
      <c r="FA16" s="2443"/>
      <c r="FB16" s="2443"/>
      <c r="FC16" s="2443"/>
      <c r="FD16" s="2443"/>
      <c r="FE16" s="2443"/>
      <c r="FF16" s="2443"/>
      <c r="FG16" s="2443"/>
      <c r="FH16" s="2443"/>
      <c r="FI16" s="2443"/>
      <c r="FJ16" s="2443"/>
      <c r="FK16" s="2443"/>
      <c r="FL16" s="2443"/>
      <c r="FM16" s="2443"/>
      <c r="FN16" s="2443"/>
      <c r="FO16" s="2443"/>
      <c r="FP16" s="2443"/>
      <c r="FQ16" s="2443"/>
      <c r="FR16" s="2443"/>
      <c r="FS16" s="2443"/>
      <c r="FT16" s="2443"/>
      <c r="FU16" s="2443"/>
      <c r="FV16" s="2443"/>
      <c r="FW16" s="2457"/>
      <c r="FX16" s="771"/>
      <c r="GC16" s="935">
        <v>12</v>
      </c>
    </row>
    <row customHeight="1" ht="15.75">
      <c r="E17" s="946"/>
      <c r="F17" s="2214"/>
      <c r="G17" s="2214"/>
      <c r="H17" s="2446"/>
      <c r="I17" s="2446"/>
      <c r="J17" s="2447"/>
      <c r="K17" s="2447"/>
      <c r="L17" s="2447"/>
      <c r="M17" s="2447"/>
      <c r="N17" s="2447"/>
      <c r="O17" s="1200" t="s">
        <v>1771</v>
      </c>
      <c r="P17" s="1200" t="s">
        <v>1772</v>
      </c>
      <c r="Q17" s="1200" t="s">
        <v>1771</v>
      </c>
      <c r="R17" s="1200" t="s">
        <v>1772</v>
      </c>
      <c r="S17" s="1200" t="s">
        <v>1771</v>
      </c>
      <c r="T17" s="1200" t="s">
        <v>1772</v>
      </c>
      <c r="U17" s="1200" t="s">
        <v>1771</v>
      </c>
      <c r="V17" s="1200" t="s">
        <v>1772</v>
      </c>
      <c r="W17" s="1200" t="s">
        <v>1771</v>
      </c>
      <c r="X17" s="1200" t="s">
        <v>1772</v>
      </c>
      <c r="Y17" s="1200" t="s">
        <v>1771</v>
      </c>
      <c r="Z17" s="1200" t="s">
        <v>1772</v>
      </c>
      <c r="AA17" s="1200" t="s">
        <v>1771</v>
      </c>
      <c r="AB17" s="1200" t="s">
        <v>1772</v>
      </c>
      <c r="AC17" s="2443"/>
      <c r="AD17" s="2443"/>
      <c r="AE17" s="2443"/>
      <c r="AF17" s="2443"/>
      <c r="AG17" s="2443"/>
      <c r="AH17" s="2443"/>
      <c r="AI17" s="2443"/>
      <c r="AJ17" s="2443"/>
      <c r="AK17" s="2443"/>
      <c r="AL17" s="2443"/>
      <c r="AM17" s="2443"/>
      <c r="AN17" s="2443"/>
      <c r="AO17" s="2443"/>
      <c r="AP17" s="2443"/>
      <c r="AQ17" s="2443"/>
      <c r="AR17" s="2443"/>
      <c r="AS17" s="2443"/>
      <c r="AT17" s="2443"/>
      <c r="AU17" s="2443"/>
      <c r="AV17" s="2443"/>
      <c r="AW17" s="2443"/>
      <c r="AX17" s="2443"/>
      <c r="AY17" s="2443"/>
      <c r="AZ17" s="2443"/>
      <c r="BA17" s="2443"/>
      <c r="BB17" s="2443"/>
      <c r="BC17" s="2443"/>
      <c r="BD17" s="2443"/>
      <c r="BE17" s="2443"/>
      <c r="BF17" s="2443"/>
      <c r="BG17" s="2443"/>
      <c r="BH17" s="2443"/>
      <c r="BI17" s="2443"/>
      <c r="BJ17" s="2443"/>
      <c r="BK17" s="2443"/>
      <c r="BL17" s="2443"/>
      <c r="BM17" s="2443"/>
      <c r="BN17" s="2443"/>
      <c r="BO17" s="2443"/>
      <c r="BP17" s="2443"/>
      <c r="BQ17" s="2443"/>
      <c r="BR17" s="2443"/>
      <c r="BS17" s="2462"/>
      <c r="BT17" s="1200" t="s">
        <v>1771</v>
      </c>
      <c r="BU17" s="1200" t="s">
        <v>1772</v>
      </c>
      <c r="BV17" s="1200" t="s">
        <v>1771</v>
      </c>
      <c r="BW17" s="1200" t="s">
        <v>1772</v>
      </c>
      <c r="BX17" s="1200" t="s">
        <v>1771</v>
      </c>
      <c r="BY17" s="1200" t="s">
        <v>1772</v>
      </c>
      <c r="BZ17" s="1200" t="s">
        <v>1771</v>
      </c>
      <c r="CA17" s="1200" t="s">
        <v>1772</v>
      </c>
      <c r="CB17" s="1200" t="s">
        <v>1771</v>
      </c>
      <c r="CC17" s="1200" t="s">
        <v>1772</v>
      </c>
      <c r="CD17" s="1200" t="s">
        <v>1771</v>
      </c>
      <c r="CE17" s="1200" t="s">
        <v>1772</v>
      </c>
      <c r="CF17" s="1200" t="s">
        <v>1771</v>
      </c>
      <c r="CG17" s="1200" t="s">
        <v>1772</v>
      </c>
      <c r="CH17" s="1200" t="s">
        <v>1771</v>
      </c>
      <c r="CI17" s="1200" t="s">
        <v>1772</v>
      </c>
      <c r="CJ17" s="1200" t="s">
        <v>1771</v>
      </c>
      <c r="CK17" s="1200" t="s">
        <v>1772</v>
      </c>
      <c r="CL17" s="2445"/>
      <c r="CM17" s="2443"/>
      <c r="CN17" s="2443"/>
      <c r="CO17" s="2443"/>
      <c r="CP17" s="2443"/>
      <c r="CQ17" s="2443"/>
      <c r="CR17" s="2443"/>
      <c r="CS17" s="2443"/>
      <c r="CT17" s="2443"/>
      <c r="CU17" s="2443"/>
      <c r="CV17" s="2443"/>
      <c r="CW17" s="2443"/>
      <c r="CX17" s="2462"/>
      <c r="CY17" s="1200" t="s">
        <v>1771</v>
      </c>
      <c r="CZ17" s="1200" t="s">
        <v>1772</v>
      </c>
      <c r="DA17" s="1200" t="s">
        <v>1771</v>
      </c>
      <c r="DB17" s="1200" t="s">
        <v>1772</v>
      </c>
      <c r="DC17" s="1200" t="s">
        <v>1771</v>
      </c>
      <c r="DD17" s="1200" t="s">
        <v>1772</v>
      </c>
      <c r="DE17" s="1200" t="s">
        <v>1771</v>
      </c>
      <c r="DF17" s="1200" t="s">
        <v>1772</v>
      </c>
      <c r="DG17" s="1200" t="s">
        <v>1771</v>
      </c>
      <c r="DH17" s="1200" t="s">
        <v>1772</v>
      </c>
      <c r="DI17" s="1200" t="s">
        <v>1771</v>
      </c>
      <c r="DJ17" s="1200" t="s">
        <v>1772</v>
      </c>
      <c r="DK17" s="2445"/>
      <c r="DL17" s="2443"/>
      <c r="DM17" s="2443"/>
      <c r="DN17" s="2443"/>
      <c r="DO17" s="2443"/>
      <c r="DP17" s="2443"/>
      <c r="DQ17" s="2443"/>
      <c r="DR17" s="2443"/>
      <c r="DS17" s="2443"/>
      <c r="DT17" s="2443"/>
      <c r="DU17" s="2443"/>
      <c r="DV17" s="2443"/>
      <c r="DW17" s="2443"/>
      <c r="DX17" s="2443"/>
      <c r="DY17" s="2443"/>
      <c r="DZ17" s="2443"/>
      <c r="EA17" s="2443"/>
      <c r="EB17" s="2443"/>
      <c r="EC17" s="2443"/>
      <c r="ED17" s="2443"/>
      <c r="EE17" s="2443"/>
      <c r="EF17" s="2443"/>
      <c r="EG17" s="2443"/>
      <c r="EH17" s="2443"/>
      <c r="EI17" s="2443"/>
      <c r="EJ17" s="2443"/>
      <c r="EK17" s="2443"/>
      <c r="EL17" s="2443"/>
      <c r="EM17" s="2443"/>
      <c r="EN17" s="2443"/>
      <c r="EO17" s="2443"/>
      <c r="EP17" s="2443"/>
      <c r="EQ17" s="2443"/>
      <c r="ER17" s="2443"/>
      <c r="ES17" s="2443"/>
      <c r="ET17" s="2443"/>
      <c r="EU17" s="2443"/>
      <c r="EV17" s="2443"/>
      <c r="EW17" s="2443"/>
      <c r="EX17" s="2443"/>
      <c r="EY17" s="2443"/>
      <c r="EZ17" s="2443"/>
      <c r="FA17" s="2443"/>
      <c r="FB17" s="2443"/>
      <c r="FC17" s="2443"/>
      <c r="FD17" s="2443"/>
      <c r="FE17" s="2443"/>
      <c r="FF17" s="2443"/>
      <c r="FG17" s="2443"/>
      <c r="FH17" s="2443"/>
      <c r="FI17" s="2443"/>
      <c r="FJ17" s="2443"/>
      <c r="FK17" s="2443"/>
      <c r="FL17" s="2443"/>
      <c r="FM17" s="2443"/>
      <c r="FN17" s="2443"/>
      <c r="FO17" s="2443"/>
      <c r="FP17" s="2443"/>
      <c r="FQ17" s="2443"/>
      <c r="FR17" s="2443"/>
      <c r="FS17" s="2443"/>
      <c r="FT17" s="2443"/>
      <c r="FU17" s="2443"/>
      <c r="FV17" s="2443"/>
      <c r="FW17" s="2458"/>
      <c r="FX17" s="771"/>
      <c r="GC17" s="935">
        <v>15</v>
      </c>
    </row>
    <row s="934" customFormat="1" customHeight="1" ht="12" hidden="1">
      <c r="B18" s="932"/>
      <c r="E18" s="948"/>
      <c r="F18" s="1201"/>
      <c r="G18" s="1201"/>
      <c r="H18" s="1201"/>
      <c r="I18" s="1201"/>
      <c r="J18" s="1202"/>
      <c r="K18" s="1202"/>
      <c r="L18" s="1202"/>
      <c r="M18" s="1202"/>
      <c r="N18" s="1202"/>
      <c r="O18" s="1201"/>
      <c r="P18" s="1201"/>
      <c r="Q18" s="1201"/>
      <c r="R18" s="1201"/>
      <c r="S18" s="1201"/>
      <c r="T18" s="1201"/>
      <c r="U18" s="1203"/>
      <c r="V18" s="1203"/>
      <c r="W18" s="1203"/>
      <c r="X18" s="1203"/>
      <c r="Y18" s="1203"/>
      <c r="Z18" s="1203"/>
      <c r="AA18" s="1203"/>
      <c r="AB18" s="1201"/>
      <c r="AC18" s="1202"/>
      <c r="AD18" s="1202"/>
      <c r="AE18" s="1202"/>
      <c r="AF18" s="1202"/>
      <c r="AG18" s="1202"/>
      <c r="AH18" s="1202"/>
      <c r="AI18" s="1202"/>
      <c r="AJ18" s="1202"/>
      <c r="AK18" s="1202"/>
      <c r="AL18" s="1202"/>
      <c r="AM18" s="1202"/>
      <c r="AN18" s="1202"/>
      <c r="AO18" s="1202"/>
      <c r="AP18" s="1202"/>
      <c r="AQ18" s="1202"/>
      <c r="AR18" s="1202"/>
      <c r="AS18" s="1202"/>
      <c r="AT18" s="1202"/>
      <c r="AU18" s="1202"/>
      <c r="AV18" s="1202"/>
      <c r="AW18" s="1202"/>
      <c r="AX18" s="1202"/>
      <c r="AY18" s="1202"/>
      <c r="AZ18" s="1202"/>
      <c r="BA18" s="1202"/>
      <c r="BB18" s="1202"/>
      <c r="BC18" s="1202"/>
      <c r="BD18" s="1202"/>
      <c r="BE18" s="1202"/>
      <c r="BF18" s="1202"/>
      <c r="BG18" s="1202"/>
      <c r="BH18" s="1202"/>
      <c r="BI18" s="1202"/>
      <c r="BJ18" s="1202"/>
      <c r="BK18" s="1202"/>
      <c r="BL18" s="1202"/>
      <c r="BM18" s="1202"/>
      <c r="BN18" s="1202"/>
      <c r="BO18" s="1202"/>
      <c r="BP18" s="1202"/>
      <c r="BQ18" s="1202"/>
      <c r="BR18" s="1202"/>
      <c r="BS18" s="1202"/>
      <c r="BT18" s="1204"/>
      <c r="BU18" s="1204"/>
      <c r="BV18" s="1204"/>
      <c r="BW18" s="1204"/>
      <c r="BX18" s="1204"/>
      <c r="BY18" s="1204"/>
      <c r="BZ18" s="1204"/>
      <c r="CA18" s="1204"/>
      <c r="CB18" s="1204"/>
      <c r="CC18" s="1204"/>
      <c r="CD18" s="1204"/>
      <c r="CE18" s="1204"/>
      <c r="CF18" s="1204"/>
      <c r="CG18" s="1204"/>
      <c r="CH18" s="1204"/>
      <c r="CI18" s="1204"/>
      <c r="CJ18" s="1204"/>
      <c r="CK18" s="1204"/>
      <c r="CL18" s="1202"/>
      <c r="CM18" s="1202"/>
      <c r="CN18" s="1202"/>
      <c r="CO18" s="1202"/>
      <c r="CP18" s="1202"/>
      <c r="CQ18" s="1202"/>
      <c r="CR18" s="1202"/>
      <c r="CS18" s="1202"/>
      <c r="CT18" s="1202"/>
      <c r="CU18" s="1202"/>
      <c r="CV18" s="1202"/>
      <c r="CW18" s="1202"/>
      <c r="CX18" s="1202"/>
      <c r="CY18" s="1204"/>
      <c r="CZ18" s="1204"/>
      <c r="DA18" s="1204"/>
      <c r="DB18" s="1204"/>
      <c r="DC18" s="1204"/>
      <c r="DD18" s="1204"/>
      <c r="DE18" s="1204"/>
      <c r="DF18" s="1204"/>
      <c r="DG18" s="1204"/>
      <c r="DH18" s="1204"/>
      <c r="DI18" s="1204"/>
      <c r="DJ18" s="1204"/>
      <c r="DK18" s="1202"/>
      <c r="DL18" s="1202"/>
      <c r="DM18" s="1202"/>
      <c r="DN18" s="1202"/>
      <c r="DO18" s="1202"/>
      <c r="DP18" s="1202"/>
      <c r="DQ18" s="1202"/>
      <c r="DR18" s="1202"/>
      <c r="DS18" s="1202"/>
      <c r="DT18" s="1202"/>
      <c r="DU18" s="1202"/>
      <c r="DV18" s="1202"/>
      <c r="DW18" s="1202"/>
      <c r="DX18" s="1202"/>
      <c r="DY18" s="1202"/>
      <c r="DZ18" s="1202"/>
      <c r="EA18" s="1202"/>
      <c r="EB18" s="1202"/>
      <c r="EC18" s="1202"/>
      <c r="ED18" s="1202"/>
      <c r="EE18" s="1202"/>
      <c r="EF18" s="1202"/>
      <c r="EG18" s="1202"/>
      <c r="EH18" s="1202"/>
      <c r="EI18" s="1202"/>
      <c r="EJ18" s="1202"/>
      <c r="EK18" s="1202"/>
      <c r="EL18" s="1202"/>
      <c r="EM18" s="1202"/>
      <c r="EN18" s="1202"/>
      <c r="EO18" s="1202"/>
      <c r="EP18" s="1202"/>
      <c r="EQ18" s="1202"/>
      <c r="ER18" s="1202"/>
      <c r="ES18" s="1202"/>
      <c r="ET18" s="1202"/>
      <c r="EU18" s="1202"/>
      <c r="EV18" s="1202"/>
      <c r="EW18" s="1202"/>
      <c r="EX18" s="1202"/>
      <c r="EY18" s="1202"/>
      <c r="EZ18" s="1202"/>
      <c r="FA18" s="1202"/>
      <c r="FB18" s="1202"/>
      <c r="FC18" s="1202"/>
      <c r="FD18" s="1202"/>
      <c r="FE18" s="1202"/>
      <c r="FF18" s="1202"/>
      <c r="FG18" s="1202"/>
      <c r="FH18" s="1202"/>
      <c r="FI18" s="1202"/>
      <c r="FJ18" s="1202"/>
      <c r="FK18" s="1202"/>
      <c r="FL18" s="1202"/>
      <c r="FM18" s="1202"/>
      <c r="FN18" s="1202"/>
      <c r="FO18" s="1202"/>
      <c r="FP18" s="1202"/>
      <c r="FQ18" s="1202"/>
      <c r="FR18" s="1202"/>
      <c r="FS18" s="1202"/>
      <c r="FT18" s="1202"/>
      <c r="FU18" s="1202"/>
      <c r="FV18" s="1202"/>
      <c r="FW18" s="1201"/>
      <c r="FX18" s="1205"/>
      <c r="GC18" s="933">
        <v>0</v>
      </c>
    </row>
    <row s="934" customFormat="1" customHeight="1" ht="11.25" hidden="1">
      <c r="B19" s="932"/>
      <c r="E19" s="948"/>
      <c r="F19" s="1201"/>
      <c r="G19" s="1201"/>
      <c r="H19" s="1201"/>
      <c r="I19" s="1201"/>
      <c r="J19" s="1201"/>
      <c r="K19" s="1201"/>
      <c r="L19" s="1201"/>
      <c r="M19" s="1201"/>
      <c r="N19" s="1201"/>
      <c r="O19" s="1201"/>
      <c r="P19" s="1201"/>
      <c r="Q19" s="1201"/>
      <c r="R19" s="1201"/>
      <c r="S19" s="1201"/>
      <c r="T19" s="1201"/>
      <c r="U19" s="1203"/>
      <c r="V19" s="1203"/>
      <c r="W19" s="1203"/>
      <c r="X19" s="1203"/>
      <c r="Y19" s="1203"/>
      <c r="Z19" s="1203"/>
      <c r="AA19" s="1203"/>
      <c r="AB19" s="1201"/>
      <c r="AC19" s="1201"/>
      <c r="AD19" s="1201"/>
      <c r="AE19" s="1201"/>
      <c r="AF19" s="1201"/>
      <c r="AG19" s="1201"/>
      <c r="AH19" s="1201"/>
      <c r="AI19" s="1201"/>
      <c r="AJ19" s="1201"/>
      <c r="AK19" s="1201"/>
      <c r="AL19" s="1201"/>
      <c r="AM19" s="1201"/>
      <c r="AN19" s="1201"/>
      <c r="AO19" s="1201"/>
      <c r="AP19" s="1201"/>
      <c r="AQ19" s="1201"/>
      <c r="AR19" s="1201"/>
      <c r="AS19" s="1201"/>
      <c r="AT19" s="1201"/>
      <c r="AU19" s="1201"/>
      <c r="AV19" s="1201"/>
      <c r="AW19" s="1201"/>
      <c r="AX19" s="1201"/>
      <c r="AY19" s="1201"/>
      <c r="AZ19" s="1201"/>
      <c r="BA19" s="1201"/>
      <c r="BB19" s="1201"/>
      <c r="BC19" s="1201"/>
      <c r="BD19" s="1201"/>
      <c r="BE19" s="1201"/>
      <c r="BF19" s="1201"/>
      <c r="BG19" s="1201"/>
      <c r="BH19" s="1201"/>
      <c r="BI19" s="1201"/>
      <c r="BJ19" s="1201"/>
      <c r="BK19" s="1201"/>
      <c r="BL19" s="1201"/>
      <c r="BM19" s="1201"/>
      <c r="BN19" s="1201"/>
      <c r="BO19" s="1201"/>
      <c r="BP19" s="1201"/>
      <c r="BQ19" s="1201"/>
      <c r="BR19" s="1201"/>
      <c r="BS19" s="1201"/>
      <c r="BT19" s="1201"/>
      <c r="BU19" s="1201"/>
      <c r="BV19" s="1201"/>
      <c r="BW19" s="1201"/>
      <c r="BX19" s="1201"/>
      <c r="BY19" s="1201"/>
      <c r="BZ19" s="1201"/>
      <c r="CA19" s="1201"/>
      <c r="CB19" s="1201"/>
      <c r="CC19" s="1201"/>
      <c r="CD19" s="1201"/>
      <c r="CE19" s="1201"/>
      <c r="CF19" s="1201"/>
      <c r="CG19" s="1201"/>
      <c r="CH19" s="1201"/>
      <c r="CI19" s="1201"/>
      <c r="CJ19" s="1201"/>
      <c r="CK19" s="1201"/>
      <c r="CL19" s="1201"/>
      <c r="CM19" s="1201"/>
      <c r="CN19" s="1201"/>
      <c r="CO19" s="1201"/>
      <c r="CP19" s="1201"/>
      <c r="CQ19" s="1201"/>
      <c r="CR19" s="1201"/>
      <c r="CS19" s="1201"/>
      <c r="CT19" s="1201"/>
      <c r="CU19" s="1201"/>
      <c r="CV19" s="1201"/>
      <c r="CW19" s="1201"/>
      <c r="CX19" s="1201"/>
      <c r="CY19" s="1201"/>
      <c r="CZ19" s="1201"/>
      <c r="DA19" s="1201"/>
      <c r="DB19" s="1201"/>
      <c r="DC19" s="1201"/>
      <c r="DD19" s="1201"/>
      <c r="DE19" s="1201"/>
      <c r="DF19" s="1201"/>
      <c r="DG19" s="1201"/>
      <c r="DH19" s="1201"/>
      <c r="DI19" s="1201"/>
      <c r="DJ19" s="1201"/>
      <c r="DK19" s="1201"/>
      <c r="DL19" s="1201"/>
      <c r="DM19" s="1201"/>
      <c r="DN19" s="1201"/>
      <c r="DO19" s="1201"/>
      <c r="DP19" s="1201"/>
      <c r="DQ19" s="1201"/>
      <c r="DR19" s="1201"/>
      <c r="DS19" s="1201"/>
      <c r="DT19" s="1201"/>
      <c r="DU19" s="1201"/>
      <c r="DV19" s="1201"/>
      <c r="DW19" s="1201"/>
      <c r="DX19" s="1201"/>
      <c r="DY19" s="1201"/>
      <c r="DZ19" s="1201"/>
      <c r="EA19" s="1201"/>
      <c r="EB19" s="1201"/>
      <c r="EC19" s="1201"/>
      <c r="ED19" s="1201"/>
      <c r="EE19" s="1201"/>
      <c r="EF19" s="1201"/>
      <c r="EG19" s="1201"/>
      <c r="EH19" s="1201"/>
      <c r="EI19" s="1201"/>
      <c r="EJ19" s="1201"/>
      <c r="EK19" s="1201"/>
      <c r="EL19" s="1201"/>
      <c r="EM19" s="1201"/>
      <c r="EN19" s="1201"/>
      <c r="EO19" s="1201"/>
      <c r="EP19" s="1201"/>
      <c r="EQ19" s="1201"/>
      <c r="ER19" s="1201"/>
      <c r="ES19" s="1201"/>
      <c r="ET19" s="1201"/>
      <c r="EU19" s="1201"/>
      <c r="EV19" s="1201"/>
      <c r="EW19" s="1201"/>
      <c r="EX19" s="1201"/>
      <c r="EY19" s="1201"/>
      <c r="EZ19" s="1201"/>
      <c r="FA19" s="1201"/>
      <c r="FB19" s="1201"/>
      <c r="FC19" s="1201"/>
      <c r="FD19" s="1201"/>
      <c r="FE19" s="1201"/>
      <c r="FF19" s="1201"/>
      <c r="FG19" s="1201"/>
      <c r="FH19" s="1201"/>
      <c r="FI19" s="1201"/>
      <c r="FJ19" s="1201"/>
      <c r="FK19" s="1201"/>
      <c r="FL19" s="1201"/>
      <c r="FM19" s="1201"/>
      <c r="FN19" s="1201"/>
      <c r="FO19" s="1201"/>
      <c r="FP19" s="1201"/>
      <c r="FQ19" s="1201"/>
      <c r="FR19" s="1201"/>
      <c r="FS19" s="1201"/>
      <c r="FT19" s="1201"/>
      <c r="FU19" s="1201"/>
      <c r="FV19" s="1201"/>
      <c r="FW19" s="1201"/>
      <c r="FX19" s="1205"/>
      <c r="GC19" s="933">
        <v>0</v>
      </c>
    </row>
    <row s="934" customFormat="1" customHeight="1" ht="11.25" hidden="1">
      <c r="B20" s="949"/>
      <c r="D20" s="933"/>
      <c r="E20" s="948"/>
      <c r="F20" s="1206" t="s">
        <v>849</v>
      </c>
      <c r="G20" s="1207"/>
      <c r="H20" s="1208"/>
      <c r="I20" s="1208"/>
      <c r="J20" s="1208"/>
      <c r="K20" s="1208"/>
      <c r="L20" s="1208"/>
      <c r="M20" s="1208"/>
      <c r="N20" s="1208"/>
      <c r="O20" s="1207"/>
      <c r="P20" s="1207"/>
      <c r="Q20" s="1207"/>
      <c r="R20" s="1207"/>
      <c r="S20" s="1207"/>
      <c r="T20" s="1207"/>
      <c r="U20" s="1209"/>
      <c r="V20" s="1209"/>
      <c r="W20" s="1209"/>
      <c r="X20" s="1209"/>
      <c r="Y20" s="1209"/>
      <c r="Z20" s="1209"/>
      <c r="AA20" s="1209"/>
      <c r="AB20" s="1207"/>
      <c r="AC20" s="1208"/>
      <c r="AD20" s="1208"/>
      <c r="AE20" s="1208"/>
      <c r="AF20" s="1208"/>
      <c r="AG20" s="1208"/>
      <c r="AH20" s="1208"/>
      <c r="AI20" s="1208"/>
      <c r="AJ20" s="1208"/>
      <c r="AK20" s="1208"/>
      <c r="AL20" s="1208"/>
      <c r="AM20" s="1208"/>
      <c r="AN20" s="1208"/>
      <c r="AO20" s="1208"/>
      <c r="AP20" s="1208"/>
      <c r="AQ20" s="1208"/>
      <c r="AR20" s="1208"/>
      <c r="AS20" s="1208"/>
      <c r="AT20" s="1208"/>
      <c r="AU20" s="1208"/>
      <c r="AV20" s="1208"/>
      <c r="AW20" s="1208"/>
      <c r="AX20" s="1208"/>
      <c r="AY20" s="1208"/>
      <c r="AZ20" s="1208"/>
      <c r="BA20" s="1208"/>
      <c r="BB20" s="1208"/>
      <c r="BC20" s="1208"/>
      <c r="BD20" s="1208"/>
      <c r="BE20" s="1208"/>
      <c r="BF20" s="1208"/>
      <c r="BG20" s="1208"/>
      <c r="BH20" s="1208"/>
      <c r="BI20" s="1208"/>
      <c r="BJ20" s="1208"/>
      <c r="BK20" s="1208"/>
      <c r="BL20" s="1208"/>
      <c r="BM20" s="1208"/>
      <c r="BN20" s="1208"/>
      <c r="BO20" s="1208"/>
      <c r="BP20" s="1208"/>
      <c r="BQ20" s="1208"/>
      <c r="BR20" s="1208"/>
      <c r="BS20" s="1208"/>
      <c r="BT20" s="1208"/>
      <c r="BU20" s="1208"/>
      <c r="BV20" s="1208"/>
      <c r="BW20" s="1208"/>
      <c r="BX20" s="1208"/>
      <c r="BY20" s="1208"/>
      <c r="BZ20" s="1208"/>
      <c r="CA20" s="1208"/>
      <c r="CB20" s="1208"/>
      <c r="CC20" s="1208"/>
      <c r="CD20" s="1208"/>
      <c r="CE20" s="1208"/>
      <c r="CF20" s="1208"/>
      <c r="CG20" s="1208"/>
      <c r="CH20" s="1208"/>
      <c r="CI20" s="1208"/>
      <c r="CJ20" s="1208"/>
      <c r="CK20" s="1208"/>
      <c r="CL20" s="1210"/>
      <c r="CM20" s="1210"/>
      <c r="CN20" s="1210"/>
      <c r="CO20" s="1210"/>
      <c r="CP20" s="1210"/>
      <c r="CQ20" s="1210"/>
      <c r="CR20" s="1210"/>
      <c r="CS20" s="1210"/>
      <c r="CT20" s="1210"/>
      <c r="CU20" s="1210"/>
      <c r="CV20" s="1210"/>
      <c r="CW20" s="1210"/>
      <c r="CX20" s="1210"/>
      <c r="CY20" s="1210"/>
      <c r="CZ20" s="1210"/>
      <c r="DA20" s="1210"/>
      <c r="DB20" s="1210"/>
      <c r="DC20" s="1210"/>
      <c r="DD20" s="1210"/>
      <c r="DE20" s="1210"/>
      <c r="DF20" s="1210"/>
      <c r="DG20" s="1210"/>
      <c r="DH20" s="1210"/>
      <c r="DI20" s="1210"/>
      <c r="DJ20" s="1210"/>
      <c r="DK20" s="1210"/>
      <c r="DL20" s="1210"/>
      <c r="DM20" s="1210"/>
      <c r="DN20" s="1210"/>
      <c r="DO20" s="1210"/>
      <c r="DP20" s="1210"/>
      <c r="DQ20" s="1210"/>
      <c r="DR20" s="1210"/>
      <c r="DS20" s="1210"/>
      <c r="DT20" s="1210"/>
      <c r="DU20" s="1210"/>
      <c r="DV20" s="1210"/>
      <c r="DW20" s="1210"/>
      <c r="DX20" s="1210"/>
      <c r="DY20" s="1210"/>
      <c r="DZ20" s="1210"/>
      <c r="EA20" s="1210"/>
      <c r="EB20" s="1210"/>
      <c r="EC20" s="1210"/>
      <c r="ED20" s="1210"/>
      <c r="EE20" s="1210"/>
      <c r="EF20" s="1210"/>
      <c r="EG20" s="1210"/>
      <c r="EH20" s="1210"/>
      <c r="EI20" s="1210"/>
      <c r="EJ20" s="1210"/>
      <c r="EK20" s="1210"/>
      <c r="EL20" s="1210"/>
      <c r="EM20" s="1210"/>
      <c r="EN20" s="1210"/>
      <c r="EO20" s="1210"/>
      <c r="EP20" s="1210"/>
      <c r="EQ20" s="1210"/>
      <c r="ER20" s="1210"/>
      <c r="ES20" s="1210"/>
      <c r="ET20" s="1210"/>
      <c r="EU20" s="1210"/>
      <c r="EV20" s="1210"/>
      <c r="EW20" s="1210"/>
      <c r="EX20" s="1210"/>
      <c r="EY20" s="1210"/>
      <c r="EZ20" s="1210"/>
      <c r="FA20" s="1210"/>
      <c r="FB20" s="1210"/>
      <c r="FC20" s="1210"/>
      <c r="FD20" s="1210"/>
      <c r="FE20" s="1210"/>
      <c r="FF20" s="1210"/>
      <c r="FG20" s="1210"/>
      <c r="FH20" s="1210"/>
      <c r="FI20" s="1210"/>
      <c r="FJ20" s="1210"/>
      <c r="FK20" s="1210"/>
      <c r="FL20" s="1210"/>
      <c r="FM20" s="1210"/>
      <c r="FN20" s="1210"/>
      <c r="FO20" s="1210"/>
      <c r="FP20" s="1210"/>
      <c r="FQ20" s="1210"/>
      <c r="FR20" s="1210"/>
      <c r="FS20" s="1210"/>
      <c r="FT20" s="1210"/>
      <c r="FU20" s="1210"/>
      <c r="FV20" s="1210"/>
      <c r="FW20" s="1210"/>
      <c r="FX20" s="1211"/>
      <c r="GC20" s="931">
        <v>0</v>
      </c>
    </row>
    <row s="934" customFormat="1" customHeight="1" ht="12.75">
      <c r="A21" s="950"/>
      <c r="B21" s="950"/>
      <c r="C21" s="950"/>
      <c r="D21" s="950"/>
      <c r="E21" s="950"/>
      <c r="F21" s="948"/>
      <c r="G21" s="948"/>
      <c r="H21" s="948"/>
      <c r="I21" s="948"/>
      <c r="J21" s="948"/>
      <c r="K21" s="948"/>
      <c r="L21" s="948"/>
      <c r="M21" s="948"/>
      <c r="N21" s="948"/>
      <c r="O21" s="948"/>
      <c r="P21" s="948"/>
      <c r="Q21" s="948"/>
      <c r="R21" s="948"/>
      <c r="S21" s="951"/>
      <c r="T21" s="951"/>
      <c r="U21" s="948"/>
      <c r="V21" s="948"/>
      <c r="W21" s="948"/>
      <c r="X21" s="948"/>
      <c r="Y21" s="948"/>
      <c r="Z21" s="948"/>
      <c r="AA21" s="948"/>
      <c r="AB21" s="948"/>
      <c r="AC21" s="948"/>
      <c r="AD21" s="948"/>
      <c r="AE21" s="948"/>
      <c r="AF21" s="948"/>
      <c r="AG21" s="948"/>
      <c r="AH21" s="948"/>
      <c r="AI21" s="948"/>
      <c r="AJ21" s="948"/>
      <c r="AK21" s="948"/>
      <c r="AL21" s="948"/>
      <c r="AM21" s="948"/>
      <c r="AN21" s="948"/>
      <c r="AO21" s="948"/>
      <c r="AP21" s="948"/>
      <c r="AQ21" s="948"/>
      <c r="AR21" s="948"/>
      <c r="AS21" s="948"/>
      <c r="AT21" s="948"/>
      <c r="AU21" s="948"/>
      <c r="AV21" s="948"/>
      <c r="AW21" s="948"/>
      <c r="AX21" s="948"/>
      <c r="AY21" s="948"/>
      <c r="AZ21" s="948"/>
      <c r="BA21" s="948"/>
      <c r="BB21" s="948"/>
      <c r="BC21" s="948"/>
      <c r="BD21" s="948"/>
      <c r="BE21" s="948"/>
      <c r="BF21" s="948"/>
      <c r="BG21" s="948"/>
      <c r="BH21" s="948"/>
      <c r="BI21" s="948"/>
      <c r="BJ21" s="948"/>
      <c r="BK21" s="948"/>
      <c r="BL21" s="948"/>
      <c r="BM21" s="948"/>
      <c r="BN21" s="948"/>
      <c r="BO21" s="948"/>
      <c r="BP21" s="948"/>
      <c r="BQ21" s="948"/>
      <c r="BR21" s="948"/>
      <c r="BS21" s="948"/>
      <c r="BT21" s="948"/>
      <c r="BU21" s="948"/>
      <c r="BV21" s="948"/>
      <c r="BW21" s="948"/>
      <c r="BX21" s="948"/>
      <c r="BY21" s="948"/>
      <c r="BZ21" s="948"/>
      <c r="CA21" s="948"/>
      <c r="CB21" s="948"/>
      <c r="CC21" s="948"/>
      <c r="CD21" s="948"/>
      <c r="CE21" s="948"/>
      <c r="CF21" s="948"/>
      <c r="CG21" s="948"/>
      <c r="CH21" s="948"/>
      <c r="CI21" s="948"/>
      <c r="CJ21" s="948"/>
      <c r="CK21" s="948"/>
      <c r="CL21" s="948"/>
      <c r="CM21" s="948"/>
      <c r="CN21" s="948"/>
      <c r="CO21" s="948"/>
      <c r="CP21" s="948"/>
      <c r="CQ21" s="948"/>
      <c r="CR21" s="948"/>
      <c r="CS21" s="948"/>
      <c r="CT21" s="948"/>
      <c r="CU21" s="948"/>
      <c r="CV21" s="948"/>
      <c r="CW21" s="948"/>
      <c r="CX21" s="948"/>
      <c r="CY21" s="948"/>
      <c r="CZ21" s="948"/>
      <c r="DA21" s="948"/>
      <c r="DB21" s="948"/>
      <c r="DC21" s="948"/>
      <c r="DD21" s="948"/>
      <c r="DE21" s="948"/>
      <c r="DF21" s="948"/>
      <c r="DG21" s="948"/>
      <c r="DH21" s="948"/>
      <c r="DI21" s="948"/>
      <c r="DJ21" s="948"/>
      <c r="DK21" s="948"/>
      <c r="DL21" s="948"/>
      <c r="DM21" s="948"/>
      <c r="DN21" s="948"/>
      <c r="DO21" s="948"/>
      <c r="DP21" s="948"/>
      <c r="DQ21" s="948"/>
      <c r="DR21" s="948"/>
      <c r="DS21" s="948"/>
      <c r="DT21" s="948"/>
      <c r="DU21" s="948"/>
      <c r="DV21" s="948"/>
      <c r="DW21" s="948"/>
      <c r="DX21" s="948"/>
      <c r="DY21" s="948"/>
      <c r="DZ21" s="948"/>
      <c r="EA21" s="948"/>
      <c r="EB21" s="948"/>
      <c r="EC21" s="948"/>
      <c r="ED21" s="948"/>
      <c r="EE21" s="948"/>
      <c r="EF21" s="948"/>
      <c r="EG21" s="948"/>
      <c r="EH21" s="948"/>
      <c r="EI21" s="948"/>
      <c r="EJ21" s="948"/>
      <c r="EK21" s="948"/>
      <c r="EL21" s="948"/>
      <c r="EM21" s="948"/>
      <c r="EN21" s="948"/>
      <c r="EO21" s="948"/>
      <c r="EP21" s="948"/>
      <c r="EQ21" s="948"/>
      <c r="ER21" s="948"/>
      <c r="ES21" s="948"/>
      <c r="ET21" s="948"/>
      <c r="EU21" s="948"/>
      <c r="EV21" s="948"/>
      <c r="EW21" s="948"/>
      <c r="EX21" s="948"/>
      <c r="EY21" s="948"/>
      <c r="EZ21" s="948"/>
      <c r="FA21" s="948"/>
      <c r="FB21" s="948"/>
      <c r="FC21" s="948"/>
      <c r="FD21" s="948"/>
      <c r="FE21" s="948"/>
      <c r="FF21" s="948"/>
      <c r="FG21" s="948"/>
      <c r="FH21" s="948"/>
      <c r="FI21" s="948"/>
      <c r="FJ21" s="948"/>
      <c r="FK21" s="948"/>
      <c r="FL21" s="948"/>
      <c r="FM21" s="948"/>
      <c r="FN21" s="948"/>
      <c r="FO21" s="948"/>
      <c r="FP21" s="948"/>
      <c r="FQ21" s="948"/>
      <c r="FR21" s="948"/>
      <c r="FS21" s="948"/>
      <c r="FT21" s="948"/>
      <c r="FU21" s="948"/>
      <c r="FV21" s="948"/>
      <c r="FW21" s="948"/>
      <c r="FX21" s="950"/>
      <c r="FY21" s="950"/>
      <c r="FZ21" s="950"/>
      <c r="GA21" s="950"/>
      <c r="GB21" s="950"/>
      <c r="GC21" s="931">
        <v>12</v>
      </c>
    </row>
    <row s="934" customFormat="1" customHeight="1" ht="12.75">
      <c r="A22" s="950"/>
      <c r="B22" s="950"/>
      <c r="C22" s="950"/>
      <c r="D22" s="950"/>
      <c r="E22" s="950"/>
      <c r="FX22" s="950"/>
      <c r="FY22" s="950"/>
      <c r="FZ22" s="950"/>
      <c r="GA22" s="950"/>
      <c r="GB22" s="950"/>
      <c r="GC22" s="931">
        <v>12</v>
      </c>
    </row>
    <row s="1072" customFormat="1" customHeight="1" ht="12.75">
      <c r="A23" s="1071"/>
      <c r="B23" s="1071"/>
      <c r="C23" s="1071"/>
      <c r="D23" s="1071"/>
      <c r="E23" s="1071"/>
      <c r="O23" s="1073"/>
      <c r="P23" s="1073"/>
      <c r="Q23" s="1073"/>
      <c r="R23" s="1073"/>
      <c r="S23" s="1073"/>
      <c r="T23" s="1073"/>
      <c r="U23" s="1073"/>
      <c r="V23" s="1073"/>
      <c r="W23" s="1073"/>
      <c r="X23" s="1073"/>
      <c r="Y23" s="1073"/>
      <c r="Z23" s="1073"/>
      <c r="AA23" s="1073"/>
      <c r="AB23" s="1073"/>
      <c r="AC23" s="1073"/>
      <c r="AD23" s="1073"/>
      <c r="AE23" s="1073"/>
      <c r="AF23" s="1073"/>
      <c r="AG23" s="1073"/>
      <c r="AH23" s="1073"/>
      <c r="AI23" s="1073"/>
      <c r="AJ23" s="1073"/>
      <c r="AK23" s="1073"/>
      <c r="AL23" s="1073"/>
      <c r="AM23" s="1073"/>
      <c r="AN23" s="1073"/>
      <c r="AO23" s="1073"/>
      <c r="AP23" s="1073"/>
      <c r="AQ23" s="1073"/>
      <c r="AR23" s="1073"/>
      <c r="AS23" s="1073"/>
      <c r="AT23" s="1073"/>
      <c r="AU23" s="1073"/>
      <c r="AV23" s="1073"/>
      <c r="AW23" s="1073"/>
      <c r="AX23" s="1073"/>
      <c r="AY23" s="1073"/>
      <c r="AZ23" s="1073"/>
      <c r="BA23" s="1073"/>
      <c r="BB23" s="1073"/>
      <c r="BC23" s="1073"/>
      <c r="BD23" s="1073"/>
      <c r="BE23" s="1073"/>
      <c r="BF23" s="1073"/>
      <c r="BG23" s="1073"/>
      <c r="BH23" s="1073"/>
      <c r="BI23" s="1073"/>
      <c r="BJ23" s="1073"/>
      <c r="BK23" s="1073"/>
      <c r="BL23" s="1073"/>
      <c r="BM23" s="1073"/>
      <c r="BN23" s="1073"/>
      <c r="BO23" s="1073"/>
      <c r="BP23" s="1073"/>
      <c r="BQ23" s="1073"/>
      <c r="BR23" s="1073"/>
      <c r="BS23" s="1073"/>
      <c r="BT23" s="1074"/>
      <c r="BU23" s="1074"/>
      <c r="BV23" s="1074"/>
      <c r="BW23" s="1074"/>
      <c r="BX23" s="1074"/>
      <c r="BY23" s="1074"/>
      <c r="BZ23" s="1074"/>
      <c r="CA23" s="1074"/>
      <c r="CB23" s="1074"/>
      <c r="CC23" s="1074"/>
      <c r="CD23" s="1074"/>
      <c r="CE23" s="1074"/>
      <c r="CF23" s="1074"/>
      <c r="CG23" s="1074"/>
      <c r="CH23" s="1074"/>
      <c r="CI23" s="1074"/>
      <c r="CJ23" s="1074"/>
      <c r="CK23" s="1074"/>
      <c r="CL23" s="1074"/>
      <c r="CM23" s="1074"/>
      <c r="CN23" s="1074"/>
      <c r="CO23" s="1074"/>
      <c r="CP23" s="1074"/>
      <c r="CQ23" s="1074"/>
      <c r="CR23" s="1074"/>
      <c r="CS23" s="1074"/>
      <c r="CT23" s="1074"/>
      <c r="CU23" s="1074"/>
      <c r="CV23" s="1074"/>
      <c r="CW23" s="1074"/>
      <c r="CX23" s="1074"/>
      <c r="CY23" s="1074"/>
      <c r="CZ23" s="1074"/>
      <c r="DA23" s="1074"/>
      <c r="DB23" s="1074"/>
      <c r="DC23" s="1074"/>
      <c r="DD23" s="1074"/>
      <c r="DE23" s="1074"/>
      <c r="DF23" s="1074"/>
      <c r="DG23" s="1074"/>
      <c r="DH23" s="1074"/>
      <c r="DI23" s="1074"/>
      <c r="DJ23" s="1074"/>
      <c r="DK23" s="1074"/>
      <c r="DL23" s="1074"/>
      <c r="DM23" s="1074"/>
      <c r="DN23" s="1074"/>
      <c r="DO23" s="1074"/>
      <c r="DP23" s="1074"/>
      <c r="DQ23" s="1074"/>
      <c r="DR23" s="1074"/>
      <c r="DS23" s="1074"/>
      <c r="DT23" s="1074"/>
      <c r="DU23" s="1074"/>
      <c r="DV23" s="1074"/>
      <c r="DW23" s="1074"/>
      <c r="DX23" s="1074"/>
      <c r="FX23" s="1071"/>
      <c r="FY23" s="1071"/>
      <c r="FZ23" s="1071"/>
      <c r="GA23" s="1071"/>
      <c r="GB23" s="1071"/>
      <c r="GC23" s="1072">
        <v>12</v>
      </c>
    </row>
    <row customHeight="1" ht="12.75">
      <c r="S24" s="947"/>
      <c r="T24" s="947"/>
      <c r="U24" s="947"/>
      <c r="V24" s="947"/>
      <c r="W24" s="947"/>
      <c r="X24" s="947"/>
      <c r="Y24" s="947"/>
      <c r="Z24" s="947"/>
      <c r="AA24" s="947"/>
      <c r="AB24" s="947"/>
      <c r="FX24" s="947"/>
      <c r="FY24" s="947"/>
      <c r="FZ24" s="947"/>
      <c r="GA24" s="947"/>
      <c r="GB24" s="947"/>
      <c r="GC24" s="935">
        <v>12</v>
      </c>
    </row>
    <row customHeight="1" ht="12" hidden="1">
      <c r="A25" s="935" t="s">
        <v>82</v>
      </c>
      <c r="B25" s="945">
        <v>0</v>
      </c>
      <c r="C25" s="935">
        <v>0</v>
      </c>
      <c r="D25" s="935">
        <v>0</v>
      </c>
      <c r="E25" s="935">
        <v>3</v>
      </c>
      <c r="F25" s="935">
        <v>6</v>
      </c>
      <c r="G25" s="935">
        <v>18</v>
      </c>
      <c r="H25" s="935">
        <v>27</v>
      </c>
      <c r="I25" s="935">
        <v>18</v>
      </c>
      <c r="J25" s="935">
        <v>0</v>
      </c>
      <c r="K25" s="935">
        <v>0</v>
      </c>
      <c r="L25" s="935">
        <v>0</v>
      </c>
      <c r="M25" s="935">
        <v>0</v>
      </c>
      <c r="N25" s="935">
        <v>0</v>
      </c>
      <c r="O25" s="935">
        <v>0</v>
      </c>
      <c r="P25" s="935">
        <v>0</v>
      </c>
      <c r="Q25" s="935">
        <v>0</v>
      </c>
      <c r="R25" s="935">
        <v>0</v>
      </c>
      <c r="S25" s="935">
        <v>0</v>
      </c>
      <c r="T25" s="935">
        <v>0</v>
      </c>
      <c r="U25" s="935">
        <v>0</v>
      </c>
      <c r="V25" s="935">
        <v>0</v>
      </c>
      <c r="W25" s="935">
        <v>0</v>
      </c>
      <c r="X25" s="935">
        <v>0</v>
      </c>
      <c r="Y25" s="935">
        <v>0</v>
      </c>
      <c r="Z25" s="935">
        <v>0</v>
      </c>
      <c r="AA25" s="935">
        <v>0</v>
      </c>
      <c r="AB25" s="935">
        <v>0</v>
      </c>
      <c r="AC25" s="935">
        <v>0</v>
      </c>
      <c r="AD25" s="935">
        <v>0</v>
      </c>
      <c r="AE25" s="935">
        <v>0</v>
      </c>
      <c r="AF25" s="935">
        <v>0</v>
      </c>
      <c r="AG25" s="935">
        <v>0</v>
      </c>
      <c r="AH25" s="935">
        <v>0</v>
      </c>
      <c r="AI25" s="935">
        <v>0</v>
      </c>
      <c r="AJ25" s="935">
        <v>0</v>
      </c>
      <c r="AK25" s="935">
        <v>0</v>
      </c>
      <c r="AL25" s="935">
        <v>0</v>
      </c>
      <c r="AM25" s="935">
        <v>0</v>
      </c>
      <c r="AN25" s="935">
        <v>0</v>
      </c>
      <c r="AO25" s="935">
        <v>0</v>
      </c>
      <c r="AP25" s="935">
        <v>0</v>
      </c>
      <c r="AQ25" s="935">
        <v>0</v>
      </c>
      <c r="AR25" s="935">
        <v>0</v>
      </c>
      <c r="AS25" s="935">
        <v>0</v>
      </c>
      <c r="AT25" s="935">
        <v>0</v>
      </c>
      <c r="AU25" s="935">
        <v>0</v>
      </c>
      <c r="AV25" s="935">
        <v>0</v>
      </c>
      <c r="AW25" s="935">
        <v>0</v>
      </c>
      <c r="AX25" s="935">
        <v>0</v>
      </c>
      <c r="AY25" s="935">
        <v>0</v>
      </c>
      <c r="AZ25" s="935">
        <v>0</v>
      </c>
      <c r="BA25" s="935">
        <v>0</v>
      </c>
      <c r="BB25" s="935">
        <v>0</v>
      </c>
      <c r="BC25" s="935">
        <v>0</v>
      </c>
      <c r="BD25" s="935">
        <v>0</v>
      </c>
      <c r="BE25" s="935">
        <v>0</v>
      </c>
      <c r="BF25" s="935">
        <v>0</v>
      </c>
      <c r="BG25" s="935">
        <v>0</v>
      </c>
      <c r="BH25" s="935">
        <v>0</v>
      </c>
      <c r="BI25" s="935">
        <v>0</v>
      </c>
      <c r="BJ25" s="935">
        <v>0</v>
      </c>
      <c r="BK25" s="935">
        <v>0</v>
      </c>
      <c r="BL25" s="935">
        <v>0</v>
      </c>
      <c r="BM25" s="935">
        <v>0</v>
      </c>
      <c r="BN25" s="935">
        <v>0</v>
      </c>
      <c r="BO25" s="935">
        <v>0</v>
      </c>
      <c r="BP25" s="935">
        <v>0</v>
      </c>
      <c r="BQ25" s="935">
        <v>0</v>
      </c>
      <c r="BR25" s="935">
        <v>0</v>
      </c>
      <c r="BS25" s="935">
        <v>0</v>
      </c>
      <c r="BT25" s="935">
        <v>0</v>
      </c>
      <c r="BU25" s="935">
        <v>0</v>
      </c>
      <c r="BV25" s="935">
        <v>0</v>
      </c>
      <c r="BW25" s="935">
        <v>0</v>
      </c>
      <c r="BX25" s="935">
        <v>0</v>
      </c>
      <c r="BY25" s="935">
        <v>0</v>
      </c>
      <c r="BZ25" s="935">
        <v>0</v>
      </c>
      <c r="CA25" s="935">
        <v>0</v>
      </c>
      <c r="CB25" s="935">
        <v>0</v>
      </c>
      <c r="CC25" s="935">
        <v>0</v>
      </c>
      <c r="CD25" s="935">
        <v>0</v>
      </c>
      <c r="CE25" s="935">
        <v>0</v>
      </c>
      <c r="CF25" s="935">
        <v>0</v>
      </c>
      <c r="CG25" s="935">
        <v>0</v>
      </c>
      <c r="CH25" s="935">
        <v>0</v>
      </c>
      <c r="CI25" s="935">
        <v>0</v>
      </c>
      <c r="CJ25" s="935">
        <v>0</v>
      </c>
      <c r="CK25" s="935">
        <v>0</v>
      </c>
      <c r="CL25" s="935">
        <v>0</v>
      </c>
      <c r="CM25" s="935">
        <v>0</v>
      </c>
      <c r="CN25" s="935">
        <v>0</v>
      </c>
      <c r="CO25" s="935">
        <v>0</v>
      </c>
      <c r="CP25" s="935">
        <v>0</v>
      </c>
      <c r="CQ25" s="935">
        <v>0</v>
      </c>
      <c r="CR25" s="935">
        <v>0</v>
      </c>
      <c r="CS25" s="935">
        <v>0</v>
      </c>
      <c r="CT25" s="935">
        <v>0</v>
      </c>
      <c r="CU25" s="935">
        <v>0</v>
      </c>
      <c r="CV25" s="935">
        <v>0</v>
      </c>
      <c r="CW25" s="935">
        <v>0</v>
      </c>
      <c r="CX25" s="935">
        <v>0</v>
      </c>
      <c r="CY25" s="935">
        <v>0</v>
      </c>
      <c r="CZ25" s="935">
        <v>0</v>
      </c>
      <c r="DA25" s="935">
        <v>0</v>
      </c>
      <c r="DB25" s="935">
        <v>0</v>
      </c>
      <c r="DC25" s="935">
        <v>0</v>
      </c>
      <c r="DD25" s="935">
        <v>0</v>
      </c>
      <c r="DE25" s="935">
        <v>0</v>
      </c>
      <c r="DF25" s="935">
        <v>0</v>
      </c>
      <c r="DG25" s="935">
        <v>0</v>
      </c>
      <c r="DH25" s="935">
        <v>0</v>
      </c>
      <c r="DI25" s="935">
        <v>0</v>
      </c>
      <c r="DJ25" s="935">
        <v>0</v>
      </c>
      <c r="DK25" s="935">
        <v>0</v>
      </c>
      <c r="DL25" s="935">
        <v>0</v>
      </c>
      <c r="DM25" s="935">
        <v>0</v>
      </c>
      <c r="DN25" s="935">
        <v>0</v>
      </c>
      <c r="DO25" s="935">
        <v>0</v>
      </c>
      <c r="DP25" s="935">
        <v>0</v>
      </c>
      <c r="DQ25" s="935">
        <v>0</v>
      </c>
      <c r="DR25" s="935">
        <v>0</v>
      </c>
      <c r="DS25" s="935">
        <v>0</v>
      </c>
      <c r="DT25" s="935">
        <v>0</v>
      </c>
      <c r="DU25" s="935">
        <v>0</v>
      </c>
      <c r="DV25" s="935">
        <v>0</v>
      </c>
      <c r="DW25" s="935">
        <v>0</v>
      </c>
      <c r="DX25" s="935">
        <v>0</v>
      </c>
      <c r="DY25" s="935">
        <v>0</v>
      </c>
      <c r="DZ25" s="935">
        <v>0</v>
      </c>
      <c r="EA25" s="935">
        <v>0</v>
      </c>
      <c r="EB25" s="935">
        <v>0</v>
      </c>
      <c r="EC25" s="935">
        <v>0</v>
      </c>
      <c r="ED25" s="935">
        <v>0</v>
      </c>
      <c r="EE25" s="935">
        <v>0</v>
      </c>
      <c r="EF25" s="935">
        <v>0</v>
      </c>
      <c r="EG25" s="935">
        <v>0</v>
      </c>
      <c r="EH25" s="935">
        <v>0</v>
      </c>
      <c r="EI25" s="935">
        <v>0</v>
      </c>
      <c r="EJ25" s="935">
        <v>0</v>
      </c>
      <c r="EK25" s="935">
        <v>0</v>
      </c>
      <c r="EL25" s="935">
        <v>0</v>
      </c>
      <c r="EM25" s="935">
        <v>0</v>
      </c>
      <c r="EN25" s="935">
        <v>0</v>
      </c>
      <c r="EO25" s="935">
        <v>0</v>
      </c>
      <c r="EP25" s="935">
        <v>0</v>
      </c>
      <c r="EQ25" s="935">
        <v>0</v>
      </c>
      <c r="ER25" s="935">
        <v>0</v>
      </c>
      <c r="ES25" s="935">
        <v>0</v>
      </c>
      <c r="ET25" s="935">
        <v>0</v>
      </c>
      <c r="EU25" s="935">
        <v>0</v>
      </c>
      <c r="EV25" s="935">
        <v>0</v>
      </c>
      <c r="EW25" s="935">
        <v>0</v>
      </c>
      <c r="EX25" s="935">
        <v>0</v>
      </c>
      <c r="EY25" s="935">
        <v>0</v>
      </c>
      <c r="EZ25" s="935">
        <v>0</v>
      </c>
      <c r="FA25" s="935">
        <v>0</v>
      </c>
      <c r="FB25" s="935">
        <v>0</v>
      </c>
      <c r="FC25" s="935">
        <v>0</v>
      </c>
      <c r="FD25" s="935">
        <v>0</v>
      </c>
      <c r="FE25" s="935">
        <v>0</v>
      </c>
      <c r="FF25" s="935">
        <v>0</v>
      </c>
      <c r="FG25" s="935">
        <v>0</v>
      </c>
      <c r="FH25" s="935">
        <v>0</v>
      </c>
      <c r="FI25" s="935">
        <v>0</v>
      </c>
      <c r="FJ25" s="935">
        <v>0</v>
      </c>
      <c r="FK25" s="935">
        <v>0</v>
      </c>
      <c r="FL25" s="935">
        <v>0</v>
      </c>
      <c r="FM25" s="935">
        <v>0</v>
      </c>
      <c r="FN25" s="935">
        <v>0</v>
      </c>
      <c r="FO25" s="935">
        <v>0</v>
      </c>
      <c r="FP25" s="935">
        <v>0</v>
      </c>
      <c r="FQ25" s="935">
        <v>0</v>
      </c>
      <c r="FR25" s="935">
        <v>0</v>
      </c>
      <c r="FS25" s="935">
        <v>0</v>
      </c>
      <c r="FT25" s="935">
        <v>0</v>
      </c>
      <c r="FU25" s="935">
        <v>0</v>
      </c>
      <c r="FV25" s="935">
        <v>0</v>
      </c>
      <c r="FW25" s="935">
        <v>0</v>
      </c>
      <c r="FX25" s="935">
        <v>8</v>
      </c>
      <c r="FY25" s="935">
        <v>8</v>
      </c>
      <c r="FZ25" s="935">
        <v>8</v>
      </c>
      <c r="GA25" s="935">
        <v>8</v>
      </c>
      <c r="GB25" s="935">
        <v>8</v>
      </c>
      <c r="GC25" s="935">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77752C-477A-EA75-9CA5-0.0C3ADD4C}" mc:Ignorable="x14ac xr xr2 xr3">
  <sheetPr>
    <tabColor theme="2" tint="-0.1"/>
  </sheetPr>
  <dimension ref="A1:GW23"/>
  <sheetViews>
    <sheetView topLeftCell="A1" showGridLines="0" zoomScale="90" workbookViewId="0">
      <selection activeCell="H15" sqref="H15"/>
    </sheetView>
  </sheetViews>
  <sheetFormatPr defaultColWidth="10.57421875" customHeight="1" defaultRowHeight="15"/>
  <cols>
    <col min="1" max="1" style="1641" width="9.140625" hidden="1" customWidth="1"/>
    <col min="2" max="2" style="1644" width="9.140625" hidden="1" customWidth="1"/>
    <col min="3" max="3" style="692" width="4.00390625" customWidth="1"/>
    <col min="4" max="4" style="1644" width="6.00390625" customWidth="1"/>
    <col min="5" max="5" style="1644" width="36.00390625" customWidth="1"/>
    <col min="6" max="6" style="1644" width="9.00390625" customWidth="1"/>
    <col min="7" max="7" style="1644" width="42.421875" hidden="1" customWidth="1"/>
    <col min="8" max="8" style="1644" width="40.7109375" customWidth="1"/>
    <col min="9" max="194" style="1644" width="42.421875" customWidth="1"/>
    <col min="195" max="195" style="1375" width="93.00390625" customWidth="1"/>
    <col min="196" max="203" style="1644" width="10.00390625" customWidth="1"/>
    <col min="204" max="204" style="684" width="10.00390625" customWidth="1"/>
    <col min="205" max="205" style="1644" width="10.57421875" hidden="1"/>
  </cols>
  <sheetData>
    <row s="1375" customFormat="1" customHeight="1" ht="15" hidden="1">
      <c r="C1" s="681"/>
      <c r="H1" s="426">
        <v>4</v>
      </c>
      <c r="I1" s="1375"/>
      <c r="J1" s="1375"/>
      <c r="K1" s="1375"/>
      <c r="L1" s="1375"/>
      <c r="M1" s="1375"/>
      <c r="N1" s="1375"/>
      <c r="O1" s="1375"/>
      <c r="P1" s="1375"/>
      <c r="Q1" s="1375"/>
      <c r="R1" s="1375"/>
      <c r="S1" s="1375"/>
      <c r="T1" s="1375"/>
      <c r="U1" s="1375"/>
      <c r="V1" s="1375"/>
      <c r="W1" s="1375"/>
      <c r="X1" s="1375"/>
      <c r="Y1" s="1375"/>
      <c r="Z1" s="1375"/>
      <c r="AA1" s="1375"/>
      <c r="AB1" s="1375"/>
      <c r="AC1" s="1375"/>
      <c r="AD1" s="1375"/>
      <c r="AE1" s="1375"/>
      <c r="AF1" s="1375"/>
      <c r="AG1" s="1375"/>
      <c r="AH1" s="1375"/>
      <c r="AI1" s="1375"/>
      <c r="AJ1" s="1375"/>
      <c r="AK1" s="1375"/>
      <c r="AL1" s="1375"/>
      <c r="AM1" s="1375"/>
      <c r="AN1" s="1375"/>
      <c r="AO1" s="1375"/>
      <c r="AP1" s="1375"/>
      <c r="AQ1" s="1375"/>
      <c r="AR1" s="1375"/>
      <c r="AS1" s="1375"/>
      <c r="AT1" s="1375"/>
      <c r="AU1" s="1375"/>
      <c r="AV1" s="1375"/>
      <c r="AW1" s="1375"/>
      <c r="AX1" s="1375"/>
      <c r="AY1" s="1375"/>
      <c r="AZ1" s="1375"/>
      <c r="BA1" s="1375"/>
      <c r="BB1" s="1375"/>
      <c r="BC1" s="1375"/>
      <c r="BD1" s="1375"/>
      <c r="BE1" s="1375"/>
      <c r="BF1" s="1375"/>
      <c r="BG1" s="1375"/>
      <c r="BH1" s="1375"/>
      <c r="BI1" s="1375"/>
      <c r="BJ1" s="1375"/>
      <c r="BK1" s="1375"/>
      <c r="BL1" s="1375"/>
      <c r="BM1" s="1375"/>
      <c r="BN1" s="1375"/>
      <c r="BO1" s="1375"/>
      <c r="BP1" s="1375"/>
      <c r="BQ1" s="1375"/>
      <c r="BR1" s="1375"/>
      <c r="BS1" s="1375"/>
      <c r="BT1" s="1375"/>
      <c r="BU1" s="1375"/>
      <c r="BV1" s="1375"/>
      <c r="BW1" s="1375"/>
      <c r="BX1" s="1375"/>
      <c r="BY1" s="1375"/>
      <c r="BZ1" s="1375"/>
      <c r="CA1" s="1375"/>
      <c r="CB1" s="1375"/>
      <c r="CC1" s="1375"/>
      <c r="CD1" s="1375"/>
      <c r="CE1" s="1375"/>
      <c r="CF1" s="1375"/>
      <c r="CG1" s="1375"/>
      <c r="CH1" s="1375"/>
      <c r="CI1" s="1375"/>
      <c r="CJ1" s="1375"/>
      <c r="CK1" s="1375"/>
      <c r="CL1" s="1375"/>
      <c r="CM1" s="1375"/>
      <c r="CN1" s="1375"/>
      <c r="CO1" s="1375"/>
      <c r="CP1" s="1375"/>
      <c r="CQ1" s="1375"/>
      <c r="CR1" s="1375"/>
      <c r="CS1" s="1375"/>
      <c r="CT1" s="1375"/>
      <c r="CU1" s="1375"/>
      <c r="CV1" s="1375"/>
      <c r="CW1" s="1375"/>
      <c r="CX1" s="1375"/>
      <c r="CY1" s="1375"/>
      <c r="CZ1" s="1375"/>
      <c r="DA1" s="1375"/>
      <c r="DB1" s="1375"/>
      <c r="DC1" s="1375"/>
      <c r="DD1" s="1375"/>
      <c r="DE1" s="1375"/>
      <c r="DF1" s="1375"/>
      <c r="DG1" s="1375"/>
      <c r="DH1" s="1375"/>
      <c r="DI1" s="1375"/>
      <c r="DJ1" s="1375"/>
      <c r="DK1" s="1375"/>
      <c r="DL1" s="1375"/>
      <c r="DM1" s="1375"/>
      <c r="DN1" s="1375"/>
      <c r="DO1" s="1375"/>
      <c r="DP1" s="1375"/>
      <c r="DQ1" s="1375"/>
      <c r="DR1" s="1375"/>
      <c r="DS1" s="1375"/>
      <c r="DT1" s="1375"/>
      <c r="DU1" s="1375"/>
      <c r="DV1" s="1375"/>
      <c r="DW1" s="1375"/>
      <c r="DX1" s="1375"/>
      <c r="DY1" s="1375"/>
      <c r="DZ1" s="1375"/>
      <c r="EA1" s="1375"/>
      <c r="EB1" s="1375"/>
      <c r="EC1" s="1375"/>
      <c r="ED1" s="1375"/>
      <c r="EE1" s="1375"/>
      <c r="EF1" s="1375"/>
      <c r="EG1" s="1375"/>
      <c r="EH1" s="1375"/>
      <c r="EI1" s="1375"/>
      <c r="EJ1" s="1375"/>
      <c r="EK1" s="1375"/>
      <c r="EL1" s="1375"/>
      <c r="EM1" s="1375"/>
      <c r="EN1" s="1375"/>
      <c r="EO1" s="1375"/>
      <c r="EP1" s="1375"/>
      <c r="EQ1" s="1375"/>
      <c r="ER1" s="1375"/>
      <c r="ES1" s="1375"/>
      <c r="ET1" s="1375"/>
      <c r="EU1" s="1375"/>
      <c r="EV1" s="1375"/>
      <c r="EW1" s="1375"/>
      <c r="EX1" s="1375"/>
      <c r="EY1" s="1375"/>
      <c r="EZ1" s="1375"/>
      <c r="FA1" s="1375"/>
      <c r="FB1" s="1375"/>
      <c r="FC1" s="1375"/>
      <c r="FD1" s="1375"/>
      <c r="FE1" s="1375"/>
      <c r="FF1" s="1375"/>
      <c r="FG1" s="1375"/>
      <c r="FH1" s="1375"/>
      <c r="FI1" s="1375"/>
      <c r="FJ1" s="1375"/>
      <c r="FK1" s="1375"/>
      <c r="FL1" s="1375"/>
      <c r="FM1" s="1375"/>
      <c r="FN1" s="1375"/>
      <c r="FO1" s="1375"/>
      <c r="FP1" s="1375"/>
      <c r="FQ1" s="1375"/>
      <c r="FR1" s="1375"/>
      <c r="FS1" s="1375"/>
      <c r="FT1" s="1375"/>
      <c r="FU1" s="1375"/>
      <c r="FV1" s="1375"/>
      <c r="FW1" s="1375"/>
      <c r="FX1" s="1375"/>
      <c r="FY1" s="1375"/>
      <c r="FZ1" s="1375"/>
      <c r="GA1" s="1375"/>
      <c r="GB1" s="1375"/>
      <c r="GC1" s="1375"/>
      <c r="GD1" s="1375"/>
      <c r="GE1" s="1375"/>
      <c r="GF1" s="1375"/>
      <c r="GG1" s="1375"/>
      <c r="GH1" s="1375"/>
      <c r="GI1" s="1375"/>
      <c r="GJ1" s="1375"/>
      <c r="GK1" s="1375"/>
      <c r="GL1" s="1375"/>
      <c r="GV1" s="429"/>
      <c r="GW1" s="426" t="s">
        <v>14</v>
      </c>
    </row>
    <row customHeight="1" ht="22.5" hidden="1">
      <c r="C2" s="1937" t="s">
        <v>104</v>
      </c>
      <c r="D2" s="548"/>
      <c r="E2" s="672"/>
      <c r="F2" s="1770" t="str">
        <f>IF(TEMPLATE_SPHERE="HEAT","Гкал/час","тыс. куб. м/сутки")</f>
        <v>Гкал/час</v>
      </c>
      <c r="G2" s="689"/>
      <c r="H2" s="689"/>
      <c r="I2" s="689"/>
      <c r="J2" s="689"/>
      <c r="K2" s="689"/>
      <c r="L2" s="689"/>
      <c r="M2" s="689"/>
      <c r="N2" s="689"/>
      <c r="O2" s="689"/>
      <c r="P2" s="689"/>
      <c r="Q2" s="689"/>
      <c r="R2" s="689"/>
      <c r="S2" s="689"/>
      <c r="T2" s="689"/>
      <c r="U2" s="689"/>
      <c r="V2" s="689"/>
      <c r="W2" s="689"/>
      <c r="X2" s="689"/>
      <c r="Y2" s="689"/>
      <c r="Z2" s="689"/>
      <c r="AA2" s="689"/>
      <c r="AB2" s="689"/>
      <c r="AC2" s="689"/>
      <c r="AD2" s="689"/>
      <c r="AE2" s="689"/>
      <c r="AF2" s="689"/>
      <c r="AG2" s="689"/>
      <c r="AH2" s="689"/>
      <c r="AI2" s="689"/>
      <c r="AJ2" s="689"/>
      <c r="AK2" s="689"/>
      <c r="AL2" s="689"/>
      <c r="AM2" s="689"/>
      <c r="AN2" s="689"/>
      <c r="AO2" s="689"/>
      <c r="AP2" s="689"/>
      <c r="AQ2" s="689"/>
      <c r="AR2" s="689"/>
      <c r="AS2" s="689"/>
      <c r="AT2" s="689"/>
      <c r="AU2" s="689"/>
      <c r="AV2" s="689"/>
      <c r="AW2" s="689"/>
      <c r="AX2" s="689"/>
      <c r="AY2" s="689"/>
      <c r="AZ2" s="689"/>
      <c r="BA2" s="689"/>
      <c r="BB2" s="689"/>
      <c r="BC2" s="689"/>
      <c r="BD2" s="689"/>
      <c r="BE2" s="689"/>
      <c r="BF2" s="689"/>
      <c r="BG2" s="689"/>
      <c r="BH2" s="689"/>
      <c r="BI2" s="689"/>
      <c r="BJ2" s="689"/>
      <c r="BK2" s="689"/>
      <c r="BL2" s="689"/>
      <c r="BM2" s="689"/>
      <c r="BN2" s="689"/>
      <c r="BO2" s="689"/>
      <c r="BP2" s="689"/>
      <c r="BQ2" s="689"/>
      <c r="BR2" s="689"/>
      <c r="BS2" s="689"/>
      <c r="BT2" s="689"/>
      <c r="BU2" s="689"/>
      <c r="BV2" s="689"/>
      <c r="BW2" s="689"/>
      <c r="BX2" s="689"/>
      <c r="BY2" s="689"/>
      <c r="BZ2" s="689"/>
      <c r="CA2" s="689"/>
      <c r="CB2" s="689"/>
      <c r="CC2" s="689"/>
      <c r="CD2" s="689"/>
      <c r="CE2" s="689"/>
      <c r="CF2" s="689"/>
      <c r="CG2" s="689"/>
      <c r="CH2" s="689"/>
      <c r="CI2" s="689"/>
      <c r="CJ2" s="689"/>
      <c r="CK2" s="689"/>
      <c r="CL2" s="689"/>
      <c r="CM2" s="689"/>
      <c r="CN2" s="689"/>
      <c r="CO2" s="689"/>
      <c r="CP2" s="689"/>
      <c r="CQ2" s="689"/>
      <c r="CR2" s="689"/>
      <c r="CS2" s="689"/>
      <c r="CT2" s="689"/>
      <c r="CU2" s="689"/>
      <c r="CV2" s="689"/>
      <c r="CW2" s="689"/>
      <c r="CX2" s="689"/>
      <c r="CY2" s="689"/>
      <c r="CZ2" s="689"/>
      <c r="DA2" s="689"/>
      <c r="DB2" s="689"/>
      <c r="DC2" s="689"/>
      <c r="DD2" s="689"/>
      <c r="DE2" s="689"/>
      <c r="DF2" s="689"/>
      <c r="DG2" s="689"/>
      <c r="DH2" s="689"/>
      <c r="DI2" s="689"/>
      <c r="DJ2" s="689"/>
      <c r="DK2" s="689"/>
      <c r="DL2" s="689"/>
      <c r="DM2" s="689"/>
      <c r="DN2" s="689"/>
      <c r="DO2" s="689"/>
      <c r="DP2" s="689"/>
      <c r="DQ2" s="689"/>
      <c r="DR2" s="689"/>
      <c r="DS2" s="689"/>
      <c r="DT2" s="689"/>
      <c r="DU2" s="689"/>
      <c r="DV2" s="689"/>
      <c r="DW2" s="689"/>
      <c r="DX2" s="689"/>
      <c r="DY2" s="689"/>
      <c r="DZ2" s="689"/>
      <c r="EA2" s="689"/>
      <c r="EB2" s="689"/>
      <c r="EC2" s="689"/>
      <c r="ED2" s="689"/>
      <c r="EE2" s="689"/>
      <c r="EF2" s="689"/>
      <c r="EG2" s="689"/>
      <c r="EH2" s="689"/>
      <c r="EI2" s="689"/>
      <c r="EJ2" s="689"/>
      <c r="EK2" s="689"/>
      <c r="EL2" s="689"/>
      <c r="EM2" s="689"/>
      <c r="EN2" s="689"/>
      <c r="EO2" s="689"/>
      <c r="EP2" s="689"/>
      <c r="EQ2" s="689"/>
      <c r="ER2" s="689"/>
      <c r="ES2" s="689"/>
      <c r="ET2" s="689"/>
      <c r="EU2" s="689"/>
      <c r="EV2" s="689"/>
      <c r="EW2" s="689"/>
      <c r="EX2" s="689"/>
      <c r="EY2" s="689"/>
      <c r="EZ2" s="689"/>
      <c r="FA2" s="689"/>
      <c r="FB2" s="689"/>
      <c r="FC2" s="689"/>
      <c r="FD2" s="689"/>
      <c r="FE2" s="689"/>
      <c r="FF2" s="689"/>
      <c r="FG2" s="689"/>
      <c r="FH2" s="689"/>
      <c r="FI2" s="689"/>
      <c r="FJ2" s="689"/>
      <c r="FK2" s="689"/>
      <c r="FL2" s="689"/>
      <c r="FM2" s="689"/>
      <c r="FN2" s="689"/>
      <c r="FO2" s="689"/>
      <c r="FP2" s="689"/>
      <c r="FQ2" s="689"/>
      <c r="FR2" s="689"/>
      <c r="FS2" s="689"/>
      <c r="FT2" s="689"/>
      <c r="FU2" s="689"/>
      <c r="FV2" s="689"/>
      <c r="FW2" s="689"/>
      <c r="FX2" s="689"/>
      <c r="FY2" s="689"/>
      <c r="FZ2" s="689"/>
      <c r="GA2" s="689"/>
      <c r="GB2" s="689"/>
      <c r="GC2" s="689"/>
      <c r="GD2" s="689"/>
      <c r="GE2" s="689"/>
      <c r="GF2" s="689"/>
      <c r="GG2" s="689"/>
      <c r="GH2" s="689"/>
      <c r="GI2" s="689"/>
      <c r="GJ2" s="689"/>
      <c r="GK2" s="689"/>
      <c r="GL2" s="689"/>
      <c r="GM2" s="298"/>
      <c r="GW2" s="514">
        <v>0</v>
      </c>
    </row>
    <row s="1375" customFormat="1" customHeight="1" ht="15" hidden="1">
      <c r="C3" s="681"/>
      <c r="I3" s="1375"/>
      <c r="J3" s="1375"/>
      <c r="K3" s="1375"/>
      <c r="L3" s="1375"/>
      <c r="M3" s="1375"/>
      <c r="N3" s="1375"/>
      <c r="O3" s="1375"/>
      <c r="P3" s="1375"/>
      <c r="Q3" s="1375"/>
      <c r="R3" s="1375"/>
      <c r="S3" s="1375"/>
      <c r="T3" s="1375"/>
      <c r="U3" s="1375"/>
      <c r="V3" s="1375"/>
      <c r="W3" s="1375"/>
      <c r="X3" s="1375"/>
      <c r="Y3" s="1375"/>
      <c r="Z3" s="1375"/>
      <c r="AA3" s="1375"/>
      <c r="AB3" s="1375"/>
      <c r="AC3" s="1375"/>
      <c r="AD3" s="1375"/>
      <c r="AE3" s="1375"/>
      <c r="AF3" s="1375"/>
      <c r="AG3" s="1375"/>
      <c r="AH3" s="1375"/>
      <c r="AI3" s="1375"/>
      <c r="AJ3" s="1375"/>
      <c r="AK3" s="1375"/>
      <c r="AL3" s="1375"/>
      <c r="AM3" s="1375"/>
      <c r="AN3" s="1375"/>
      <c r="AO3" s="1375"/>
      <c r="AP3" s="1375"/>
      <c r="AQ3" s="1375"/>
      <c r="AR3" s="1375"/>
      <c r="AS3" s="1375"/>
      <c r="AT3" s="1375"/>
      <c r="AU3" s="1375"/>
      <c r="AV3" s="1375"/>
      <c r="AW3" s="1375"/>
      <c r="AX3" s="1375"/>
      <c r="AY3" s="1375"/>
      <c r="AZ3" s="1375"/>
      <c r="BA3" s="1375"/>
      <c r="BB3" s="1375"/>
      <c r="BC3" s="1375"/>
      <c r="BD3" s="1375"/>
      <c r="BE3" s="1375"/>
      <c r="BF3" s="1375"/>
      <c r="BG3" s="1375"/>
      <c r="BH3" s="1375"/>
      <c r="BI3" s="1375"/>
      <c r="BJ3" s="1375"/>
      <c r="BK3" s="1375"/>
      <c r="BL3" s="1375"/>
      <c r="BM3" s="1375"/>
      <c r="BN3" s="1375"/>
      <c r="BO3" s="1375"/>
      <c r="BP3" s="1375"/>
      <c r="BQ3" s="1375"/>
      <c r="BR3" s="1375"/>
      <c r="BS3" s="1375"/>
      <c r="BT3" s="1375"/>
      <c r="BU3" s="1375"/>
      <c r="BV3" s="1375"/>
      <c r="BW3" s="1375"/>
      <c r="BX3" s="1375"/>
      <c r="BY3" s="1375"/>
      <c r="BZ3" s="1375"/>
      <c r="CA3" s="1375"/>
      <c r="CB3" s="1375"/>
      <c r="CC3" s="1375"/>
      <c r="CD3" s="1375"/>
      <c r="CE3" s="1375"/>
      <c r="CF3" s="1375"/>
      <c r="CG3" s="1375"/>
      <c r="CH3" s="1375"/>
      <c r="CI3" s="1375"/>
      <c r="CJ3" s="1375"/>
      <c r="CK3" s="1375"/>
      <c r="CL3" s="1375"/>
      <c r="CM3" s="1375"/>
      <c r="CN3" s="1375"/>
      <c r="CO3" s="1375"/>
      <c r="CP3" s="1375"/>
      <c r="CQ3" s="1375"/>
      <c r="CR3" s="1375"/>
      <c r="CS3" s="1375"/>
      <c r="CT3" s="1375"/>
      <c r="CU3" s="1375"/>
      <c r="CV3" s="1375"/>
      <c r="CW3" s="1375"/>
      <c r="CX3" s="1375"/>
      <c r="CY3" s="1375"/>
      <c r="CZ3" s="1375"/>
      <c r="DA3" s="1375"/>
      <c r="DB3" s="1375"/>
      <c r="DC3" s="1375"/>
      <c r="DD3" s="1375"/>
      <c r="DE3" s="1375"/>
      <c r="DF3" s="1375"/>
      <c r="DG3" s="1375"/>
      <c r="DH3" s="1375"/>
      <c r="DI3" s="1375"/>
      <c r="DJ3" s="1375"/>
      <c r="DK3" s="1375"/>
      <c r="DL3" s="1375"/>
      <c r="DM3" s="1375"/>
      <c r="DN3" s="1375"/>
      <c r="DO3" s="1375"/>
      <c r="DP3" s="1375"/>
      <c r="DQ3" s="1375"/>
      <c r="DR3" s="1375"/>
      <c r="DS3" s="1375"/>
      <c r="DT3" s="1375"/>
      <c r="DU3" s="1375"/>
      <c r="DV3" s="1375"/>
      <c r="DW3" s="1375"/>
      <c r="DX3" s="1375"/>
      <c r="DY3" s="1375"/>
      <c r="DZ3" s="1375"/>
      <c r="EA3" s="1375"/>
      <c r="EB3" s="1375"/>
      <c r="EC3" s="1375"/>
      <c r="ED3" s="1375"/>
      <c r="EE3" s="1375"/>
      <c r="EF3" s="1375"/>
      <c r="EG3" s="1375"/>
      <c r="EH3" s="1375"/>
      <c r="EI3" s="1375"/>
      <c r="EJ3" s="1375"/>
      <c r="EK3" s="1375"/>
      <c r="EL3" s="1375"/>
      <c r="EM3" s="1375"/>
      <c r="EN3" s="1375"/>
      <c r="EO3" s="1375"/>
      <c r="EP3" s="1375"/>
      <c r="EQ3" s="1375"/>
      <c r="ER3" s="1375"/>
      <c r="ES3" s="1375"/>
      <c r="ET3" s="1375"/>
      <c r="EU3" s="1375"/>
      <c r="EV3" s="1375"/>
      <c r="EW3" s="1375"/>
      <c r="EX3" s="1375"/>
      <c r="EY3" s="1375"/>
      <c r="EZ3" s="1375"/>
      <c r="FA3" s="1375"/>
      <c r="FB3" s="1375"/>
      <c r="FC3" s="1375"/>
      <c r="FD3" s="1375"/>
      <c r="FE3" s="1375"/>
      <c r="FF3" s="1375"/>
      <c r="FG3" s="1375"/>
      <c r="FH3" s="1375"/>
      <c r="FI3" s="1375"/>
      <c r="FJ3" s="1375"/>
      <c r="FK3" s="1375"/>
      <c r="FL3" s="1375"/>
      <c r="FM3" s="1375"/>
      <c r="FN3" s="1375"/>
      <c r="FO3" s="1375"/>
      <c r="FP3" s="1375"/>
      <c r="FQ3" s="1375"/>
      <c r="FR3" s="1375"/>
      <c r="FS3" s="1375"/>
      <c r="FT3" s="1375"/>
      <c r="FU3" s="1375"/>
      <c r="FV3" s="1375"/>
      <c r="FW3" s="1375"/>
      <c r="FX3" s="1375"/>
      <c r="FY3" s="1375"/>
      <c r="FZ3" s="1375"/>
      <c r="GA3" s="1375"/>
      <c r="GB3" s="1375"/>
      <c r="GC3" s="1375"/>
      <c r="GD3" s="1375"/>
      <c r="GE3" s="1375"/>
      <c r="GF3" s="1375"/>
      <c r="GG3" s="1375"/>
      <c r="GH3" s="1375"/>
      <c r="GI3" s="1375"/>
      <c r="GJ3" s="1375"/>
      <c r="GK3" s="1375"/>
      <c r="GL3" s="1375"/>
      <c r="GV3" s="429"/>
      <c r="GW3" s="426">
        <v>0</v>
      </c>
    </row>
    <row customHeight="1" ht="15.75">
      <c r="C4" s="185"/>
      <c r="D4" s="518"/>
      <c r="E4" s="518"/>
      <c r="F4" s="518"/>
      <c r="G4" s="518"/>
      <c r="H4" s="518"/>
      <c r="I4" s="1644"/>
      <c r="J4" s="1644"/>
      <c r="K4" s="1644"/>
      <c r="L4" s="1644"/>
      <c r="M4" s="1644"/>
      <c r="N4" s="1644"/>
      <c r="O4" s="1644"/>
      <c r="P4" s="1644"/>
      <c r="Q4" s="1644"/>
      <c r="R4" s="1644"/>
      <c r="S4" s="1644"/>
      <c r="T4" s="1644"/>
      <c r="U4" s="1644"/>
      <c r="V4" s="1644"/>
      <c r="W4" s="1644"/>
      <c r="X4" s="1644"/>
      <c r="Y4" s="1644"/>
      <c r="Z4" s="1644"/>
      <c r="AA4" s="1644"/>
      <c r="AB4" s="1644"/>
      <c r="AC4" s="1644"/>
      <c r="AD4" s="1644"/>
      <c r="AE4" s="1644"/>
      <c r="AF4" s="1644"/>
      <c r="AG4" s="1644"/>
      <c r="AH4" s="1644"/>
      <c r="AI4" s="1644"/>
      <c r="AJ4" s="1644"/>
      <c r="AK4" s="1644"/>
      <c r="AL4" s="1644"/>
      <c r="AM4" s="1644"/>
      <c r="AN4" s="1644"/>
      <c r="AO4" s="1644"/>
      <c r="AP4" s="1644"/>
      <c r="AQ4" s="1644"/>
      <c r="AR4" s="1644"/>
      <c r="AS4" s="1644"/>
      <c r="AT4" s="1644"/>
      <c r="AU4" s="1644"/>
      <c r="AV4" s="1644"/>
      <c r="AW4" s="1644"/>
      <c r="AX4" s="1644"/>
      <c r="AY4" s="1644"/>
      <c r="AZ4" s="1644"/>
      <c r="BA4" s="1644"/>
      <c r="BB4" s="1644"/>
      <c r="BC4" s="1644"/>
      <c r="BD4" s="1644"/>
      <c r="BE4" s="1644"/>
      <c r="BF4" s="1644"/>
      <c r="BG4" s="1644"/>
      <c r="BH4" s="1644"/>
      <c r="BI4" s="1644"/>
      <c r="BJ4" s="1644"/>
      <c r="BK4" s="1644"/>
      <c r="BL4" s="1644"/>
      <c r="BM4" s="1644"/>
      <c r="BN4" s="1644"/>
      <c r="BO4" s="1644"/>
      <c r="BP4" s="1644"/>
      <c r="BQ4" s="1644"/>
      <c r="BR4" s="1644"/>
      <c r="BS4" s="1644"/>
      <c r="BT4" s="1644"/>
      <c r="BU4" s="1644"/>
      <c r="BV4" s="1644"/>
      <c r="BW4" s="1644"/>
      <c r="BX4" s="1644"/>
      <c r="BY4" s="1644"/>
      <c r="BZ4" s="1644"/>
      <c r="CA4" s="1644"/>
      <c r="CB4" s="1644"/>
      <c r="CC4" s="1644"/>
      <c r="CD4" s="1644"/>
      <c r="CE4" s="1644"/>
      <c r="CF4" s="1644"/>
      <c r="CG4" s="1644"/>
      <c r="CH4" s="1644"/>
      <c r="CI4" s="1644"/>
      <c r="CJ4" s="1644"/>
      <c r="CK4" s="1644"/>
      <c r="CL4" s="1644"/>
      <c r="CM4" s="1644"/>
      <c r="CN4" s="1644"/>
      <c r="CO4" s="1644"/>
      <c r="CP4" s="1644"/>
      <c r="CQ4" s="1644"/>
      <c r="CR4" s="1644"/>
      <c r="CS4" s="1644"/>
      <c r="CT4" s="1644"/>
      <c r="CU4" s="1644"/>
      <c r="CV4" s="1644"/>
      <c r="CW4" s="1644"/>
      <c r="CX4" s="1644"/>
      <c r="CY4" s="1644"/>
      <c r="CZ4" s="1644"/>
      <c r="DA4" s="1644"/>
      <c r="DB4" s="1644"/>
      <c r="DC4" s="1644"/>
      <c r="DD4" s="1644"/>
      <c r="DE4" s="1644"/>
      <c r="DF4" s="1644"/>
      <c r="DG4" s="1644"/>
      <c r="DH4" s="1644"/>
      <c r="DI4" s="1644"/>
      <c r="DJ4" s="1644"/>
      <c r="DK4" s="1644"/>
      <c r="DL4" s="1644"/>
      <c r="DM4" s="1644"/>
      <c r="DN4" s="1644"/>
      <c r="DO4" s="1644"/>
      <c r="DP4" s="1644"/>
      <c r="DQ4" s="1644"/>
      <c r="DR4" s="1644"/>
      <c r="DS4" s="1644"/>
      <c r="DT4" s="1644"/>
      <c r="DU4" s="1644"/>
      <c r="DV4" s="1644"/>
      <c r="DW4" s="1644"/>
      <c r="DX4" s="1644"/>
      <c r="DY4" s="1644"/>
      <c r="DZ4" s="1644"/>
      <c r="EA4" s="1644"/>
      <c r="EB4" s="1644"/>
      <c r="EC4" s="1644"/>
      <c r="ED4" s="1644"/>
      <c r="EE4" s="1644"/>
      <c r="EF4" s="1644"/>
      <c r="EG4" s="1644"/>
      <c r="EH4" s="1644"/>
      <c r="EI4" s="1644"/>
      <c r="EJ4" s="1644"/>
      <c r="EK4" s="1644"/>
      <c r="EL4" s="1644"/>
      <c r="EM4" s="1644"/>
      <c r="EN4" s="1644"/>
      <c r="EO4" s="1644"/>
      <c r="EP4" s="1644"/>
      <c r="EQ4" s="1644"/>
      <c r="ER4" s="1644"/>
      <c r="ES4" s="1644"/>
      <c r="ET4" s="1644"/>
      <c r="EU4" s="1644"/>
      <c r="EV4" s="1644"/>
      <c r="EW4" s="1644"/>
      <c r="EX4" s="1644"/>
      <c r="EY4" s="1644"/>
      <c r="EZ4" s="1644"/>
      <c r="FA4" s="1644"/>
      <c r="FB4" s="1644"/>
      <c r="FC4" s="1644"/>
      <c r="FD4" s="1644"/>
      <c r="FE4" s="1644"/>
      <c r="FF4" s="1644"/>
      <c r="FG4" s="1644"/>
      <c r="FH4" s="1644"/>
      <c r="FI4" s="1644"/>
      <c r="FJ4" s="1644"/>
      <c r="FK4" s="1644"/>
      <c r="FL4" s="1644"/>
      <c r="FM4" s="1644"/>
      <c r="FN4" s="1644"/>
      <c r="FO4" s="1644"/>
      <c r="FP4" s="1644"/>
      <c r="FQ4" s="1644"/>
      <c r="FR4" s="1644"/>
      <c r="FS4" s="1644"/>
      <c r="FT4" s="1644"/>
      <c r="FU4" s="1644"/>
      <c r="FV4" s="1644"/>
      <c r="FW4" s="1644"/>
      <c r="FX4" s="1644"/>
      <c r="FY4" s="1644"/>
      <c r="FZ4" s="1644"/>
      <c r="GA4" s="1644"/>
      <c r="GB4" s="1644"/>
      <c r="GC4" s="1644"/>
      <c r="GD4" s="1644"/>
      <c r="GE4" s="1644"/>
      <c r="GF4" s="1644"/>
      <c r="GG4" s="1644"/>
      <c r="GH4" s="1644"/>
      <c r="GI4" s="1644"/>
      <c r="GJ4" s="1644"/>
      <c r="GK4" s="1644"/>
      <c r="GL4" s="1644"/>
      <c r="GW4" s="514">
        <v>15</v>
      </c>
    </row>
    <row customHeight="1" ht="39.75">
      <c r="C5" s="185"/>
      <c r="D5" s="2246"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46"/>
      <c r="F5" s="2246"/>
      <c r="G5" s="2246"/>
      <c r="H5" s="2246"/>
      <c r="I5" s="2257"/>
      <c r="J5" s="2257"/>
      <c r="K5" s="2257"/>
      <c r="L5" s="2257"/>
      <c r="M5" s="2257"/>
      <c r="N5" s="2257"/>
      <c r="O5" s="2257"/>
      <c r="P5" s="2257"/>
      <c r="Q5" s="2257"/>
      <c r="R5" s="2257"/>
      <c r="S5" s="2257"/>
      <c r="T5" s="2257"/>
      <c r="U5" s="2257"/>
      <c r="V5" s="2257"/>
      <c r="W5" s="2257"/>
      <c r="X5" s="2257"/>
      <c r="Y5" s="2257"/>
      <c r="Z5" s="2257"/>
      <c r="AA5" s="2257"/>
      <c r="AB5" s="2257"/>
      <c r="AC5" s="2257"/>
      <c r="AD5" s="2257"/>
      <c r="AE5" s="2257"/>
      <c r="AF5" s="2257"/>
      <c r="AG5" s="2257"/>
      <c r="AH5" s="2257"/>
      <c r="AI5" s="2257"/>
      <c r="AJ5" s="2257"/>
      <c r="AK5" s="2257"/>
      <c r="AL5" s="2257"/>
      <c r="AM5" s="2257"/>
      <c r="AN5" s="2257"/>
      <c r="AO5" s="2257"/>
      <c r="AP5" s="2257"/>
      <c r="AQ5" s="2257"/>
      <c r="AR5" s="2257"/>
      <c r="AS5" s="2257"/>
      <c r="AT5" s="2257"/>
      <c r="AU5" s="2257"/>
      <c r="AV5" s="2257"/>
      <c r="AW5" s="2257"/>
      <c r="AX5" s="2257"/>
      <c r="AY5" s="2257"/>
      <c r="AZ5" s="2257"/>
      <c r="BA5" s="2257"/>
      <c r="BB5" s="2257"/>
      <c r="BC5" s="2257"/>
      <c r="BD5" s="2257"/>
      <c r="BE5" s="2257"/>
      <c r="BF5" s="2257"/>
      <c r="BG5" s="2257"/>
      <c r="BH5" s="2257"/>
      <c r="BI5" s="2257"/>
      <c r="BJ5" s="2257"/>
      <c r="BK5" s="2257"/>
      <c r="BL5" s="2257"/>
      <c r="BM5" s="2257"/>
      <c r="BN5" s="2257"/>
      <c r="BO5" s="2257"/>
      <c r="BP5" s="2257"/>
      <c r="BQ5" s="2257"/>
      <c r="BR5" s="2257"/>
      <c r="BS5" s="2257"/>
      <c r="BT5" s="2257"/>
      <c r="BU5" s="2257"/>
      <c r="BV5" s="2257"/>
      <c r="BW5" s="2257"/>
      <c r="BX5" s="2257"/>
      <c r="BY5" s="2257"/>
      <c r="BZ5" s="2257"/>
      <c r="CA5" s="2257"/>
      <c r="CB5" s="2257"/>
      <c r="CC5" s="2257"/>
      <c r="CD5" s="2257"/>
      <c r="CE5" s="2257"/>
      <c r="CF5" s="2257"/>
      <c r="CG5" s="2257"/>
      <c r="CH5" s="2257"/>
      <c r="CI5" s="2257"/>
      <c r="CJ5" s="2257"/>
      <c r="CK5" s="2257"/>
      <c r="CL5" s="2257"/>
      <c r="CM5" s="2257"/>
      <c r="CN5" s="2257"/>
      <c r="CO5" s="2257"/>
      <c r="CP5" s="2257"/>
      <c r="CQ5" s="2257"/>
      <c r="CR5" s="2257"/>
      <c r="CS5" s="2257"/>
      <c r="CT5" s="2257"/>
      <c r="CU5" s="2257"/>
      <c r="CV5" s="2257"/>
      <c r="CW5" s="2257"/>
      <c r="CX5" s="2257"/>
      <c r="CY5" s="2257"/>
      <c r="CZ5" s="2257"/>
      <c r="DA5" s="2257"/>
      <c r="DB5" s="2257"/>
      <c r="DC5" s="2257"/>
      <c r="DD5" s="2257"/>
      <c r="DE5" s="2257"/>
      <c r="DF5" s="2257"/>
      <c r="DG5" s="2257"/>
      <c r="DH5" s="2257"/>
      <c r="DI5" s="2257"/>
      <c r="DJ5" s="2257"/>
      <c r="DK5" s="2257"/>
      <c r="DL5" s="2257"/>
      <c r="DM5" s="2257"/>
      <c r="DN5" s="2257"/>
      <c r="DO5" s="2257"/>
      <c r="DP5" s="2257"/>
      <c r="DQ5" s="2257"/>
      <c r="DR5" s="2257"/>
      <c r="DS5" s="2257"/>
      <c r="DT5" s="2257"/>
      <c r="DU5" s="2257"/>
      <c r="DV5" s="2257"/>
      <c r="DW5" s="2257"/>
      <c r="DX5" s="2257"/>
      <c r="DY5" s="2257"/>
      <c r="DZ5" s="2257"/>
      <c r="EA5" s="2257"/>
      <c r="EB5" s="2257"/>
      <c r="EC5" s="2257"/>
      <c r="ED5" s="2257"/>
      <c r="EE5" s="2257"/>
      <c r="EF5" s="2257"/>
      <c r="EG5" s="2257"/>
      <c r="EH5" s="2257"/>
      <c r="EI5" s="2257"/>
      <c r="EJ5" s="2257"/>
      <c r="EK5" s="2257"/>
      <c r="EL5" s="2257"/>
      <c r="EM5" s="2257"/>
      <c r="EN5" s="2257"/>
      <c r="EO5" s="2257"/>
      <c r="EP5" s="2257"/>
      <c r="EQ5" s="2257"/>
      <c r="ER5" s="2257"/>
      <c r="ES5" s="2257"/>
      <c r="ET5" s="2257"/>
      <c r="EU5" s="2257"/>
      <c r="EV5" s="2257"/>
      <c r="EW5" s="2257"/>
      <c r="EX5" s="2257"/>
      <c r="EY5" s="2257"/>
      <c r="EZ5" s="2257"/>
      <c r="FA5" s="2257"/>
      <c r="FB5" s="2257"/>
      <c r="FC5" s="2257"/>
      <c r="FD5" s="2257"/>
      <c r="FE5" s="2257"/>
      <c r="FF5" s="2257"/>
      <c r="FG5" s="2257"/>
      <c r="FH5" s="2257"/>
      <c r="FI5" s="2257"/>
      <c r="FJ5" s="2257"/>
      <c r="FK5" s="2257"/>
      <c r="FL5" s="2257"/>
      <c r="FM5" s="2257"/>
      <c r="FN5" s="2257"/>
      <c r="FO5" s="2257"/>
      <c r="FP5" s="2257"/>
      <c r="FQ5" s="2257"/>
      <c r="FR5" s="2257"/>
      <c r="FS5" s="2257"/>
      <c r="FT5" s="2257"/>
      <c r="FU5" s="2257"/>
      <c r="FV5" s="2257"/>
      <c r="FW5" s="2257"/>
      <c r="FX5" s="2257"/>
      <c r="FY5" s="2257"/>
      <c r="FZ5" s="2257"/>
      <c r="GA5" s="2257"/>
      <c r="GB5" s="2257"/>
      <c r="GC5" s="2257"/>
      <c r="GD5" s="2257"/>
      <c r="GE5" s="2257"/>
      <c r="GF5" s="2257"/>
      <c r="GG5" s="2257"/>
      <c r="GH5" s="2257"/>
      <c r="GI5" s="2257"/>
      <c r="GJ5" s="2257"/>
      <c r="GK5" s="2257"/>
      <c r="GL5" s="2257"/>
      <c r="GM5" s="546"/>
      <c r="GW5" s="514">
        <v>38</v>
      </c>
    </row>
    <row customHeight="1" ht="15.75">
      <c r="C6" s="185"/>
      <c r="D6" s="2185" t="str">
        <f>IF(org=0,"Не определено",org)</f>
        <v>ООО "СамРЭК-Эксплуатация"</v>
      </c>
      <c r="E6" s="2185"/>
      <c r="F6" s="2185"/>
      <c r="G6" s="2185"/>
      <c r="H6" s="2185"/>
      <c r="I6" s="2258"/>
      <c r="J6" s="2258"/>
      <c r="K6" s="2258"/>
      <c r="L6" s="2258"/>
      <c r="M6" s="2258"/>
      <c r="N6" s="2258"/>
      <c r="O6" s="2258"/>
      <c r="P6" s="2258"/>
      <c r="Q6" s="2258"/>
      <c r="R6" s="2258"/>
      <c r="S6" s="2258"/>
      <c r="T6" s="2258"/>
      <c r="U6" s="2258"/>
      <c r="V6" s="2258"/>
      <c r="W6" s="2258"/>
      <c r="X6" s="2258"/>
      <c r="Y6" s="2258"/>
      <c r="Z6" s="2258"/>
      <c r="AA6" s="2258"/>
      <c r="AB6" s="2258"/>
      <c r="AC6" s="2258"/>
      <c r="AD6" s="2258"/>
      <c r="AE6" s="2258"/>
      <c r="AF6" s="2258"/>
      <c r="AG6" s="2258"/>
      <c r="AH6" s="2258"/>
      <c r="AI6" s="2258"/>
      <c r="AJ6" s="2258"/>
      <c r="AK6" s="2258"/>
      <c r="AL6" s="2258"/>
      <c r="AM6" s="2258"/>
      <c r="AN6" s="2258"/>
      <c r="AO6" s="2258"/>
      <c r="AP6" s="2258"/>
      <c r="AQ6" s="2258"/>
      <c r="AR6" s="2258"/>
      <c r="AS6" s="2258"/>
      <c r="AT6" s="2258"/>
      <c r="AU6" s="2258"/>
      <c r="AV6" s="2258"/>
      <c r="AW6" s="2258"/>
      <c r="AX6" s="2258"/>
      <c r="AY6" s="2258"/>
      <c r="AZ6" s="2258"/>
      <c r="BA6" s="2258"/>
      <c r="BB6" s="2258"/>
      <c r="BC6" s="2258"/>
      <c r="BD6" s="2258"/>
      <c r="BE6" s="2258"/>
      <c r="BF6" s="2258"/>
      <c r="BG6" s="2258"/>
      <c r="BH6" s="2258"/>
      <c r="BI6" s="2258"/>
      <c r="BJ6" s="2258"/>
      <c r="BK6" s="2258"/>
      <c r="BL6" s="2258"/>
      <c r="BM6" s="2258"/>
      <c r="BN6" s="2258"/>
      <c r="BO6" s="2258"/>
      <c r="BP6" s="2258"/>
      <c r="BQ6" s="2258"/>
      <c r="BR6" s="2258"/>
      <c r="BS6" s="2258"/>
      <c r="BT6" s="2258"/>
      <c r="BU6" s="2258"/>
      <c r="BV6" s="2258"/>
      <c r="BW6" s="2258"/>
      <c r="BX6" s="2258"/>
      <c r="BY6" s="2258"/>
      <c r="BZ6" s="2258"/>
      <c r="CA6" s="2258"/>
      <c r="CB6" s="2258"/>
      <c r="CC6" s="2258"/>
      <c r="CD6" s="2258"/>
      <c r="CE6" s="2258"/>
      <c r="CF6" s="2258"/>
      <c r="CG6" s="2258"/>
      <c r="CH6" s="2258"/>
      <c r="CI6" s="2258"/>
      <c r="CJ6" s="2258"/>
      <c r="CK6" s="2258"/>
      <c r="CL6" s="2258"/>
      <c r="CM6" s="2258"/>
      <c r="CN6" s="2258"/>
      <c r="CO6" s="2258"/>
      <c r="CP6" s="2258"/>
      <c r="CQ6" s="2258"/>
      <c r="CR6" s="2258"/>
      <c r="CS6" s="2258"/>
      <c r="CT6" s="2258"/>
      <c r="CU6" s="2258"/>
      <c r="CV6" s="2258"/>
      <c r="CW6" s="2258"/>
      <c r="CX6" s="2258"/>
      <c r="CY6" s="2258"/>
      <c r="CZ6" s="2258"/>
      <c r="DA6" s="2258"/>
      <c r="DB6" s="2258"/>
      <c r="DC6" s="2258"/>
      <c r="DD6" s="2258"/>
      <c r="DE6" s="2258"/>
      <c r="DF6" s="2258"/>
      <c r="DG6" s="2258"/>
      <c r="DH6" s="2258"/>
      <c r="DI6" s="2258"/>
      <c r="DJ6" s="2258"/>
      <c r="DK6" s="2258"/>
      <c r="DL6" s="2258"/>
      <c r="DM6" s="2258"/>
      <c r="DN6" s="2258"/>
      <c r="DO6" s="2258"/>
      <c r="DP6" s="2258"/>
      <c r="DQ6" s="2258"/>
      <c r="DR6" s="2258"/>
      <c r="DS6" s="2258"/>
      <c r="DT6" s="2258"/>
      <c r="DU6" s="2258"/>
      <c r="DV6" s="2258"/>
      <c r="DW6" s="2258"/>
      <c r="DX6" s="2258"/>
      <c r="DY6" s="2258"/>
      <c r="DZ6" s="2258"/>
      <c r="EA6" s="2258"/>
      <c r="EB6" s="2258"/>
      <c r="EC6" s="2258"/>
      <c r="ED6" s="2258"/>
      <c r="EE6" s="2258"/>
      <c r="EF6" s="2258"/>
      <c r="EG6" s="2258"/>
      <c r="EH6" s="2258"/>
      <c r="EI6" s="2258"/>
      <c r="EJ6" s="2258"/>
      <c r="EK6" s="2258"/>
      <c r="EL6" s="2258"/>
      <c r="EM6" s="2258"/>
      <c r="EN6" s="2258"/>
      <c r="EO6" s="2258"/>
      <c r="EP6" s="2258"/>
      <c r="EQ6" s="2258"/>
      <c r="ER6" s="2258"/>
      <c r="ES6" s="2258"/>
      <c r="ET6" s="2258"/>
      <c r="EU6" s="2258"/>
      <c r="EV6" s="2258"/>
      <c r="EW6" s="2258"/>
      <c r="EX6" s="2258"/>
      <c r="EY6" s="2258"/>
      <c r="EZ6" s="2258"/>
      <c r="FA6" s="2258"/>
      <c r="FB6" s="2258"/>
      <c r="FC6" s="2258"/>
      <c r="FD6" s="2258"/>
      <c r="FE6" s="2258"/>
      <c r="FF6" s="2258"/>
      <c r="FG6" s="2258"/>
      <c r="FH6" s="2258"/>
      <c r="FI6" s="2258"/>
      <c r="FJ6" s="2258"/>
      <c r="FK6" s="2258"/>
      <c r="FL6" s="2258"/>
      <c r="FM6" s="2258"/>
      <c r="FN6" s="2258"/>
      <c r="FO6" s="2258"/>
      <c r="FP6" s="2258"/>
      <c r="FQ6" s="2258"/>
      <c r="FR6" s="2258"/>
      <c r="FS6" s="2258"/>
      <c r="FT6" s="2258"/>
      <c r="FU6" s="2258"/>
      <c r="FV6" s="2258"/>
      <c r="FW6" s="2258"/>
      <c r="FX6" s="2258"/>
      <c r="FY6" s="2258"/>
      <c r="FZ6" s="2258"/>
      <c r="GA6" s="2258"/>
      <c r="GB6" s="2258"/>
      <c r="GC6" s="2258"/>
      <c r="GD6" s="2258"/>
      <c r="GE6" s="2258"/>
      <c r="GF6" s="2258"/>
      <c r="GG6" s="2258"/>
      <c r="GH6" s="2258"/>
      <c r="GI6" s="2258"/>
      <c r="GJ6" s="2258"/>
      <c r="GK6" s="2258"/>
      <c r="GL6" s="2258"/>
      <c r="GM6" s="546"/>
      <c r="GW6" s="514">
        <v>15</v>
      </c>
    </row>
    <row s="1644" customFormat="1" customHeight="1" ht="15.75">
      <c r="A7" s="768"/>
      <c r="C7" s="185"/>
      <c r="D7" s="685"/>
      <c r="E7" s="685"/>
      <c r="F7" s="685"/>
      <c r="G7" s="685"/>
      <c r="H7" s="761"/>
      <c r="I7" s="2416" t="s">
        <v>22</v>
      </c>
      <c r="J7" s="2416" t="s">
        <v>22</v>
      </c>
      <c r="K7" s="2416" t="s">
        <v>22</v>
      </c>
      <c r="L7" s="2416" t="s">
        <v>22</v>
      </c>
      <c r="M7" s="2416" t="s">
        <v>22</v>
      </c>
      <c r="N7" s="2416" t="s">
        <v>22</v>
      </c>
      <c r="O7" s="2416" t="s">
        <v>22</v>
      </c>
      <c r="P7" s="2416" t="s">
        <v>22</v>
      </c>
      <c r="Q7" s="2416" t="s">
        <v>22</v>
      </c>
      <c r="R7" s="2416" t="s">
        <v>22</v>
      </c>
      <c r="S7" s="2416" t="s">
        <v>22</v>
      </c>
      <c r="T7" s="2416" t="s">
        <v>22</v>
      </c>
      <c r="U7" s="2416" t="s">
        <v>22</v>
      </c>
      <c r="V7" s="2416" t="s">
        <v>22</v>
      </c>
      <c r="W7" s="2416" t="s">
        <v>22</v>
      </c>
      <c r="X7" s="2416" t="s">
        <v>22</v>
      </c>
      <c r="Y7" s="2416" t="s">
        <v>22</v>
      </c>
      <c r="Z7" s="2416" t="s">
        <v>22</v>
      </c>
      <c r="AA7" s="2416" t="s">
        <v>22</v>
      </c>
      <c r="AB7" s="2416" t="s">
        <v>22</v>
      </c>
      <c r="AC7" s="2416" t="s">
        <v>22</v>
      </c>
      <c r="AD7" s="2416" t="s">
        <v>22</v>
      </c>
      <c r="AE7" s="2416" t="s">
        <v>22</v>
      </c>
      <c r="AF7" s="2416" t="s">
        <v>22</v>
      </c>
      <c r="AG7" s="2416" t="s">
        <v>22</v>
      </c>
      <c r="AH7" s="2416" t="s">
        <v>22</v>
      </c>
      <c r="AI7" s="2416" t="s">
        <v>22</v>
      </c>
      <c r="AJ7" s="2416" t="s">
        <v>22</v>
      </c>
      <c r="AK7" s="2416" t="s">
        <v>22</v>
      </c>
      <c r="AL7" s="2416" t="s">
        <v>22</v>
      </c>
      <c r="AM7" s="2416" t="s">
        <v>22</v>
      </c>
      <c r="AN7" s="2416" t="s">
        <v>22</v>
      </c>
      <c r="AO7" s="2416" t="s">
        <v>22</v>
      </c>
      <c r="AP7" s="2416" t="s">
        <v>22</v>
      </c>
      <c r="AQ7" s="2416" t="s">
        <v>22</v>
      </c>
      <c r="AR7" s="2416" t="s">
        <v>22</v>
      </c>
      <c r="AS7" s="2416" t="s">
        <v>22</v>
      </c>
      <c r="AT7" s="2416" t="s">
        <v>22</v>
      </c>
      <c r="AU7" s="2416" t="s">
        <v>22</v>
      </c>
      <c r="AV7" s="2416" t="s">
        <v>22</v>
      </c>
      <c r="AW7" s="2416" t="s">
        <v>22</v>
      </c>
      <c r="AX7" s="2416" t="s">
        <v>22</v>
      </c>
      <c r="AY7" s="2416" t="s">
        <v>22</v>
      </c>
      <c r="AZ7" s="2416" t="s">
        <v>22</v>
      </c>
      <c r="BA7" s="2416" t="s">
        <v>22</v>
      </c>
      <c r="BB7" s="2416" t="s">
        <v>22</v>
      </c>
      <c r="BC7" s="2416" t="s">
        <v>22</v>
      </c>
      <c r="BD7" s="2416" t="s">
        <v>22</v>
      </c>
      <c r="BE7" s="2416" t="s">
        <v>22</v>
      </c>
      <c r="BF7" s="2416" t="s">
        <v>22</v>
      </c>
      <c r="BG7" s="2416" t="s">
        <v>22</v>
      </c>
      <c r="BH7" s="2416" t="s">
        <v>22</v>
      </c>
      <c r="BI7" s="2416" t="s">
        <v>22</v>
      </c>
      <c r="BJ7" s="2416" t="s">
        <v>22</v>
      </c>
      <c r="BK7" s="2416" t="s">
        <v>22</v>
      </c>
      <c r="BL7" s="2416" t="s">
        <v>22</v>
      </c>
      <c r="BM7" s="2416" t="s">
        <v>22</v>
      </c>
      <c r="BN7" s="2416" t="s">
        <v>22</v>
      </c>
      <c r="BO7" s="2416" t="s">
        <v>22</v>
      </c>
      <c r="BP7" s="2416" t="s">
        <v>22</v>
      </c>
      <c r="BQ7" s="2416" t="s">
        <v>22</v>
      </c>
      <c r="BR7" s="2416" t="s">
        <v>22</v>
      </c>
      <c r="BS7" s="2416" t="s">
        <v>22</v>
      </c>
      <c r="BT7" s="2416" t="s">
        <v>22</v>
      </c>
      <c r="BU7" s="2416" t="s">
        <v>22</v>
      </c>
      <c r="BV7" s="2416" t="s">
        <v>22</v>
      </c>
      <c r="BW7" s="2416" t="s">
        <v>22</v>
      </c>
      <c r="BX7" s="2416" t="s">
        <v>22</v>
      </c>
      <c r="BY7" s="2416" t="s">
        <v>22</v>
      </c>
      <c r="BZ7" s="2416" t="s">
        <v>22</v>
      </c>
      <c r="CA7" s="2416" t="s">
        <v>22</v>
      </c>
      <c r="CB7" s="2416" t="s">
        <v>22</v>
      </c>
      <c r="CC7" s="2416" t="s">
        <v>22</v>
      </c>
      <c r="CD7" s="2416" t="s">
        <v>22</v>
      </c>
      <c r="CE7" s="2416" t="s">
        <v>22</v>
      </c>
      <c r="CF7" s="2416" t="s">
        <v>22</v>
      </c>
      <c r="CG7" s="2416" t="s">
        <v>22</v>
      </c>
      <c r="CH7" s="2416" t="s">
        <v>22</v>
      </c>
      <c r="CI7" s="2416" t="s">
        <v>22</v>
      </c>
      <c r="CJ7" s="2416" t="s">
        <v>22</v>
      </c>
      <c r="CK7" s="2416" t="s">
        <v>22</v>
      </c>
      <c r="CL7" s="2416" t="s">
        <v>22</v>
      </c>
      <c r="CM7" s="2416" t="s">
        <v>22</v>
      </c>
      <c r="CN7" s="2416" t="s">
        <v>22</v>
      </c>
      <c r="CO7" s="2416" t="s">
        <v>22</v>
      </c>
      <c r="CP7" s="2416" t="s">
        <v>22</v>
      </c>
      <c r="CQ7" s="2416" t="s">
        <v>22</v>
      </c>
      <c r="CR7" s="2416" t="s">
        <v>22</v>
      </c>
      <c r="CS7" s="2416" t="s">
        <v>22</v>
      </c>
      <c r="CT7" s="2416" t="s">
        <v>22</v>
      </c>
      <c r="CU7" s="2416" t="s">
        <v>22</v>
      </c>
      <c r="CV7" s="2416" t="s">
        <v>22</v>
      </c>
      <c r="CW7" s="2416" t="s">
        <v>22</v>
      </c>
      <c r="CX7" s="2416" t="s">
        <v>22</v>
      </c>
      <c r="CY7" s="2416" t="s">
        <v>22</v>
      </c>
      <c r="CZ7" s="2416" t="s">
        <v>22</v>
      </c>
      <c r="DA7" s="2416" t="s">
        <v>22</v>
      </c>
      <c r="DB7" s="2416" t="s">
        <v>22</v>
      </c>
      <c r="DC7" s="2416" t="s">
        <v>22</v>
      </c>
      <c r="DD7" s="2416" t="s">
        <v>22</v>
      </c>
      <c r="DE7" s="2416" t="s">
        <v>22</v>
      </c>
      <c r="DF7" s="2416" t="s">
        <v>22</v>
      </c>
      <c r="DG7" s="2416" t="s">
        <v>22</v>
      </c>
      <c r="DH7" s="2416" t="s">
        <v>22</v>
      </c>
      <c r="DI7" s="2416" t="s">
        <v>22</v>
      </c>
      <c r="DJ7" s="2416" t="s">
        <v>22</v>
      </c>
      <c r="DK7" s="2416" t="s">
        <v>22</v>
      </c>
      <c r="DL7" s="2416" t="s">
        <v>22</v>
      </c>
      <c r="DM7" s="2416" t="s">
        <v>22</v>
      </c>
      <c r="DN7" s="2416" t="s">
        <v>22</v>
      </c>
      <c r="DO7" s="2416" t="s">
        <v>22</v>
      </c>
      <c r="DP7" s="2416" t="s">
        <v>22</v>
      </c>
      <c r="DQ7" s="2416" t="s">
        <v>22</v>
      </c>
      <c r="DR7" s="2416" t="s">
        <v>22</v>
      </c>
      <c r="DS7" s="2416" t="s">
        <v>22</v>
      </c>
      <c r="DT7" s="2416" t="s">
        <v>22</v>
      </c>
      <c r="DU7" s="2416" t="s">
        <v>22</v>
      </c>
      <c r="DV7" s="2416" t="s">
        <v>22</v>
      </c>
      <c r="DW7" s="2416" t="s">
        <v>22</v>
      </c>
      <c r="DX7" s="2416" t="s">
        <v>22</v>
      </c>
      <c r="DY7" s="2416" t="s">
        <v>22</v>
      </c>
      <c r="DZ7" s="2416" t="s">
        <v>22</v>
      </c>
      <c r="EA7" s="2416" t="s">
        <v>22</v>
      </c>
      <c r="EB7" s="2416" t="s">
        <v>22</v>
      </c>
      <c r="EC7" s="2416" t="s">
        <v>22</v>
      </c>
      <c r="ED7" s="2416" t="s">
        <v>22</v>
      </c>
      <c r="EE7" s="2416" t="s">
        <v>22</v>
      </c>
      <c r="EF7" s="2416" t="s">
        <v>22</v>
      </c>
      <c r="EG7" s="2416" t="s">
        <v>22</v>
      </c>
      <c r="EH7" s="2416" t="s">
        <v>22</v>
      </c>
      <c r="EI7" s="2416" t="s">
        <v>22</v>
      </c>
      <c r="EJ7" s="2416" t="s">
        <v>22</v>
      </c>
      <c r="EK7" s="2416" t="s">
        <v>22</v>
      </c>
      <c r="EL7" s="2416" t="s">
        <v>22</v>
      </c>
      <c r="EM7" s="2416" t="s">
        <v>22</v>
      </c>
      <c r="EN7" s="2416" t="s">
        <v>22</v>
      </c>
      <c r="EO7" s="2416" t="s">
        <v>22</v>
      </c>
      <c r="EP7" s="2416" t="s">
        <v>22</v>
      </c>
      <c r="EQ7" s="2416" t="s">
        <v>22</v>
      </c>
      <c r="ER7" s="2416" t="s">
        <v>22</v>
      </c>
      <c r="ES7" s="2416" t="s">
        <v>22</v>
      </c>
      <c r="ET7" s="2416" t="s">
        <v>22</v>
      </c>
      <c r="EU7" s="2416" t="s">
        <v>22</v>
      </c>
      <c r="EV7" s="2416" t="s">
        <v>22</v>
      </c>
      <c r="EW7" s="2416" t="s">
        <v>22</v>
      </c>
      <c r="EX7" s="2416" t="s">
        <v>22</v>
      </c>
      <c r="EY7" s="2416" t="s">
        <v>22</v>
      </c>
      <c r="EZ7" s="2416" t="s">
        <v>22</v>
      </c>
      <c r="FA7" s="2416" t="s">
        <v>22</v>
      </c>
      <c r="FB7" s="2416" t="s">
        <v>22</v>
      </c>
      <c r="FC7" s="2416" t="s">
        <v>22</v>
      </c>
      <c r="FD7" s="2416" t="s">
        <v>22</v>
      </c>
      <c r="FE7" s="2416" t="s">
        <v>22</v>
      </c>
      <c r="FF7" s="2416" t="s">
        <v>22</v>
      </c>
      <c r="FG7" s="2416" t="s">
        <v>22</v>
      </c>
      <c r="FH7" s="2416" t="s">
        <v>22</v>
      </c>
      <c r="FI7" s="2416" t="s">
        <v>22</v>
      </c>
      <c r="FJ7" s="2416" t="s">
        <v>22</v>
      </c>
      <c r="FK7" s="2416" t="s">
        <v>22</v>
      </c>
      <c r="FL7" s="2416" t="s">
        <v>22</v>
      </c>
      <c r="FM7" s="2416" t="s">
        <v>22</v>
      </c>
      <c r="FN7" s="2416" t="s">
        <v>22</v>
      </c>
      <c r="FO7" s="2416" t="s">
        <v>22</v>
      </c>
      <c r="FP7" s="2416" t="s">
        <v>22</v>
      </c>
      <c r="FQ7" s="2416" t="s">
        <v>22</v>
      </c>
      <c r="FR7" s="2416" t="s">
        <v>22</v>
      </c>
      <c r="FS7" s="2416" t="s">
        <v>22</v>
      </c>
      <c r="FT7" s="2416" t="s">
        <v>22</v>
      </c>
      <c r="FU7" s="2416" t="s">
        <v>22</v>
      </c>
      <c r="FV7" s="2416" t="s">
        <v>22</v>
      </c>
      <c r="FW7" s="2416" t="s">
        <v>22</v>
      </c>
      <c r="FX7" s="2416" t="s">
        <v>22</v>
      </c>
      <c r="FY7" s="2416" t="s">
        <v>22</v>
      </c>
      <c r="FZ7" s="2416" t="s">
        <v>22</v>
      </c>
      <c r="GA7" s="2416" t="s">
        <v>22</v>
      </c>
      <c r="GB7" s="2416" t="s">
        <v>22</v>
      </c>
      <c r="GC7" s="2416" t="s">
        <v>22</v>
      </c>
      <c r="GD7" s="2416" t="s">
        <v>22</v>
      </c>
      <c r="GE7" s="2416" t="s">
        <v>22</v>
      </c>
      <c r="GF7" s="2416" t="s">
        <v>22</v>
      </c>
      <c r="GG7" s="2416" t="s">
        <v>22</v>
      </c>
      <c r="GH7" s="2416" t="s">
        <v>22</v>
      </c>
      <c r="GI7" s="2416" t="s">
        <v>22</v>
      </c>
      <c r="GJ7" s="2416" t="s">
        <v>22</v>
      </c>
      <c r="GK7" s="2416" t="s">
        <v>22</v>
      </c>
      <c r="GL7" s="2416" t="s">
        <v>22</v>
      </c>
      <c r="GM7" s="546"/>
      <c r="GV7" s="684"/>
      <c r="GW7" s="767">
        <v>15</v>
      </c>
    </row>
    <row customHeight="1" ht="1.05">
      <c r="C8" s="185"/>
      <c r="D8" s="518"/>
      <c r="E8" s="518"/>
      <c r="F8" s="518"/>
      <c r="G8" s="518"/>
      <c r="H8" s="546" t="s">
        <v>206</v>
      </c>
      <c r="I8" s="1644" t="s">
        <v>210</v>
      </c>
      <c r="J8" s="1644" t="s">
        <v>212</v>
      </c>
      <c r="K8" s="1644" t="s">
        <v>214</v>
      </c>
      <c r="L8" s="1644" t="s">
        <v>216</v>
      </c>
      <c r="M8" s="1644" t="s">
        <v>218</v>
      </c>
      <c r="N8" s="1644" t="s">
        <v>220</v>
      </c>
      <c r="O8" s="1644" t="s">
        <v>222</v>
      </c>
      <c r="P8" s="1644" t="s">
        <v>224</v>
      </c>
      <c r="Q8" s="1644" t="s">
        <v>226</v>
      </c>
      <c r="R8" s="1644" t="s">
        <v>228</v>
      </c>
      <c r="S8" s="1644" t="s">
        <v>230</v>
      </c>
      <c r="T8" s="1644" t="s">
        <v>232</v>
      </c>
      <c r="U8" s="1644" t="s">
        <v>234</v>
      </c>
      <c r="V8" s="1644" t="s">
        <v>237</v>
      </c>
      <c r="W8" s="1644" t="s">
        <v>239</v>
      </c>
      <c r="X8" s="1644" t="s">
        <v>241</v>
      </c>
      <c r="Y8" s="1644" t="s">
        <v>243</v>
      </c>
      <c r="Z8" s="1644" t="s">
        <v>245</v>
      </c>
      <c r="AA8" s="1644" t="s">
        <v>247</v>
      </c>
      <c r="AB8" s="1644" t="s">
        <v>249</v>
      </c>
      <c r="AC8" s="1644" t="s">
        <v>251</v>
      </c>
      <c r="AD8" s="1644" t="s">
        <v>253</v>
      </c>
      <c r="AE8" s="1644" t="s">
        <v>255</v>
      </c>
      <c r="AF8" s="1644" t="s">
        <v>257</v>
      </c>
      <c r="AG8" s="1644" t="s">
        <v>259</v>
      </c>
      <c r="AH8" s="1644" t="s">
        <v>261</v>
      </c>
      <c r="AI8" s="1644" t="s">
        <v>263</v>
      </c>
      <c r="AJ8" s="1644" t="s">
        <v>265</v>
      </c>
      <c r="AK8" s="1644" t="s">
        <v>267</v>
      </c>
      <c r="AL8" s="1644" t="s">
        <v>269</v>
      </c>
      <c r="AM8" s="1644" t="s">
        <v>271</v>
      </c>
      <c r="AN8" s="1644" t="s">
        <v>273</v>
      </c>
      <c r="AO8" s="1644" t="s">
        <v>275</v>
      </c>
      <c r="AP8" s="1644" t="s">
        <v>277</v>
      </c>
      <c r="AQ8" s="1644" t="s">
        <v>279</v>
      </c>
      <c r="AR8" s="1644" t="s">
        <v>281</v>
      </c>
      <c r="AS8" s="1644" t="s">
        <v>283</v>
      </c>
      <c r="AT8" s="1644" t="s">
        <v>285</v>
      </c>
      <c r="AU8" s="1644" t="s">
        <v>287</v>
      </c>
      <c r="AV8" s="1644" t="s">
        <v>289</v>
      </c>
      <c r="AW8" s="1644" t="s">
        <v>291</v>
      </c>
      <c r="AX8" s="1644" t="s">
        <v>390</v>
      </c>
      <c r="AY8" s="1644" t="s">
        <v>293</v>
      </c>
      <c r="AZ8" s="1644" t="s">
        <v>295</v>
      </c>
      <c r="BA8" s="1644" t="s">
        <v>297</v>
      </c>
      <c r="BB8" s="1644" t="s">
        <v>299</v>
      </c>
      <c r="BC8" s="1644" t="s">
        <v>301</v>
      </c>
      <c r="BD8" s="1644" t="s">
        <v>303</v>
      </c>
      <c r="BE8" s="1644" t="s">
        <v>305</v>
      </c>
      <c r="BF8" s="1644" t="s">
        <v>307</v>
      </c>
      <c r="BG8" s="1644" t="s">
        <v>309</v>
      </c>
      <c r="BH8" s="1644" t="s">
        <v>311</v>
      </c>
      <c r="BI8" s="1644" t="s">
        <v>313</v>
      </c>
      <c r="BJ8" s="1644" t="s">
        <v>315</v>
      </c>
      <c r="BK8" s="1644" t="s">
        <v>317</v>
      </c>
      <c r="BL8" s="1644" t="s">
        <v>319</v>
      </c>
      <c r="BM8" s="1644" t="s">
        <v>321</v>
      </c>
      <c r="BN8" s="1644" t="s">
        <v>323</v>
      </c>
      <c r="BO8" s="1644" t="s">
        <v>325</v>
      </c>
      <c r="BP8" s="1644" t="s">
        <v>327</v>
      </c>
      <c r="BQ8" s="1644" t="s">
        <v>329</v>
      </c>
      <c r="BR8" s="1644" t="s">
        <v>332</v>
      </c>
      <c r="BS8" s="1644" t="s">
        <v>335</v>
      </c>
      <c r="BT8" s="1644" t="s">
        <v>338</v>
      </c>
      <c r="BU8" s="1644" t="s">
        <v>341</v>
      </c>
      <c r="BV8" s="1644" t="s">
        <v>344</v>
      </c>
      <c r="BW8" s="1644" t="s">
        <v>347</v>
      </c>
      <c r="BX8" s="1644" t="s">
        <v>350</v>
      </c>
      <c r="BY8" s="1644" t="s">
        <v>353</v>
      </c>
      <c r="BZ8" s="1644" t="s">
        <v>356</v>
      </c>
      <c r="CA8" s="1644" t="s">
        <v>359</v>
      </c>
      <c r="CB8" s="1644" t="s">
        <v>362</v>
      </c>
      <c r="CC8" s="1644" t="s">
        <v>365</v>
      </c>
      <c r="CD8" s="1644" t="s">
        <v>368</v>
      </c>
      <c r="CE8" s="1644" t="s">
        <v>371</v>
      </c>
      <c r="CF8" s="1644" t="s">
        <v>373</v>
      </c>
      <c r="CG8" s="1644" t="s">
        <v>376</v>
      </c>
      <c r="CH8" s="1644" t="s">
        <v>379</v>
      </c>
      <c r="CI8" s="1644" t="s">
        <v>382</v>
      </c>
      <c r="CJ8" s="1644" t="s">
        <v>385</v>
      </c>
      <c r="CK8" s="1644" t="s">
        <v>388</v>
      </c>
      <c r="CL8" s="1644" t="s">
        <v>392</v>
      </c>
      <c r="CM8" s="1644" t="s">
        <v>394</v>
      </c>
      <c r="CN8" s="1644" t="s">
        <v>396</v>
      </c>
      <c r="CO8" s="1644" t="s">
        <v>398</v>
      </c>
      <c r="CP8" s="1644" t="s">
        <v>400</v>
      </c>
      <c r="CQ8" s="1644" t="s">
        <v>402</v>
      </c>
      <c r="CR8" s="1644" t="s">
        <v>404</v>
      </c>
      <c r="CS8" s="1644" t="s">
        <v>406</v>
      </c>
      <c r="CT8" s="1644" t="s">
        <v>408</v>
      </c>
      <c r="CU8" s="1644" t="s">
        <v>410</v>
      </c>
      <c r="CV8" s="1644" t="s">
        <v>412</v>
      </c>
      <c r="CW8" s="1644" t="s">
        <v>414</v>
      </c>
      <c r="CX8" s="1644" t="s">
        <v>416</v>
      </c>
      <c r="CY8" s="1644" t="s">
        <v>418</v>
      </c>
      <c r="CZ8" s="1644" t="s">
        <v>420</v>
      </c>
      <c r="DA8" s="1644" t="s">
        <v>422</v>
      </c>
      <c r="DB8" s="1644" t="s">
        <v>424</v>
      </c>
      <c r="DC8" s="1644" t="s">
        <v>426</v>
      </c>
      <c r="DD8" s="1644" t="s">
        <v>428</v>
      </c>
      <c r="DE8" s="1644" t="s">
        <v>430</v>
      </c>
      <c r="DF8" s="1644" t="s">
        <v>432</v>
      </c>
      <c r="DG8" s="1644" t="s">
        <v>434</v>
      </c>
      <c r="DH8" s="1644" t="s">
        <v>436</v>
      </c>
      <c r="DI8" s="1644" t="s">
        <v>438</v>
      </c>
      <c r="DJ8" s="1644" t="s">
        <v>440</v>
      </c>
      <c r="DK8" s="1644" t="s">
        <v>442</v>
      </c>
      <c r="DL8" s="1644" t="s">
        <v>444</v>
      </c>
      <c r="DM8" s="1644" t="s">
        <v>446</v>
      </c>
      <c r="DN8" s="1644" t="s">
        <v>448</v>
      </c>
      <c r="DO8" s="1644" t="s">
        <v>450</v>
      </c>
      <c r="DP8" s="1644" t="s">
        <v>452</v>
      </c>
      <c r="DQ8" s="1644" t="s">
        <v>454</v>
      </c>
      <c r="DR8" s="1644" t="s">
        <v>456</v>
      </c>
      <c r="DS8" s="1644" t="s">
        <v>458</v>
      </c>
      <c r="DT8" s="1644" t="s">
        <v>460</v>
      </c>
      <c r="DU8" s="1644" t="s">
        <v>462</v>
      </c>
      <c r="DV8" s="1644" t="s">
        <v>464</v>
      </c>
      <c r="DW8" s="1644" t="s">
        <v>466</v>
      </c>
      <c r="DX8" s="1644" t="s">
        <v>468</v>
      </c>
      <c r="DY8" s="1644" t="s">
        <v>470</v>
      </c>
      <c r="DZ8" s="1644" t="s">
        <v>472</v>
      </c>
      <c r="EA8" s="1644" t="s">
        <v>474</v>
      </c>
      <c r="EB8" s="1644" t="s">
        <v>476</v>
      </c>
      <c r="EC8" s="1644" t="s">
        <v>478</v>
      </c>
      <c r="ED8" s="1644" t="s">
        <v>480</v>
      </c>
      <c r="EE8" s="1644" t="s">
        <v>482</v>
      </c>
      <c r="EF8" s="1644" t="s">
        <v>484</v>
      </c>
      <c r="EG8" s="1644" t="s">
        <v>486</v>
      </c>
      <c r="EH8" s="1644" t="s">
        <v>488</v>
      </c>
      <c r="EI8" s="1644" t="s">
        <v>490</v>
      </c>
      <c r="EJ8" s="1644" t="s">
        <v>492</v>
      </c>
      <c r="EK8" s="1644" t="s">
        <v>494</v>
      </c>
      <c r="EL8" s="1644" t="s">
        <v>496</v>
      </c>
      <c r="EM8" s="1644" t="s">
        <v>498</v>
      </c>
      <c r="EN8" s="1644" t="s">
        <v>500</v>
      </c>
      <c r="EO8" s="1644" t="s">
        <v>502</v>
      </c>
      <c r="EP8" s="1644" t="s">
        <v>504</v>
      </c>
      <c r="EQ8" s="1644" t="s">
        <v>506</v>
      </c>
      <c r="ER8" s="1644" t="s">
        <v>508</v>
      </c>
      <c r="ES8" s="1644" t="s">
        <v>510</v>
      </c>
      <c r="ET8" s="1644" t="s">
        <v>512</v>
      </c>
      <c r="EU8" s="1644" t="s">
        <v>514</v>
      </c>
      <c r="EV8" s="1644" t="s">
        <v>516</v>
      </c>
      <c r="EW8" s="1644" t="s">
        <v>518</v>
      </c>
      <c r="EX8" s="1644" t="s">
        <v>520</v>
      </c>
      <c r="EY8" s="1644" t="s">
        <v>522</v>
      </c>
      <c r="EZ8" s="1644" t="s">
        <v>524</v>
      </c>
      <c r="FA8" s="1644" t="s">
        <v>526</v>
      </c>
      <c r="FB8" s="1644" t="s">
        <v>528</v>
      </c>
      <c r="FC8" s="1644" t="s">
        <v>530</v>
      </c>
      <c r="FD8" s="1644" t="s">
        <v>532</v>
      </c>
      <c r="FE8" s="1644" t="s">
        <v>534</v>
      </c>
      <c r="FF8" s="1644" t="s">
        <v>536</v>
      </c>
      <c r="FG8" s="1644" t="s">
        <v>538</v>
      </c>
      <c r="FH8" s="1644" t="s">
        <v>540</v>
      </c>
      <c r="FI8" s="1644" t="s">
        <v>542</v>
      </c>
      <c r="FJ8" s="1644" t="s">
        <v>544</v>
      </c>
      <c r="FK8" s="1644" t="s">
        <v>546</v>
      </c>
      <c r="FL8" s="1644" t="s">
        <v>548</v>
      </c>
      <c r="FM8" s="1644" t="s">
        <v>550</v>
      </c>
      <c r="FN8" s="1644" t="s">
        <v>552</v>
      </c>
      <c r="FO8" s="1644" t="s">
        <v>554</v>
      </c>
      <c r="FP8" s="1644" t="s">
        <v>556</v>
      </c>
      <c r="FQ8" s="1644" t="s">
        <v>558</v>
      </c>
      <c r="FR8" s="1644" t="s">
        <v>560</v>
      </c>
      <c r="FS8" s="1644" t="s">
        <v>562</v>
      </c>
      <c r="FT8" s="1644" t="s">
        <v>564</v>
      </c>
      <c r="FU8" s="1644" t="s">
        <v>566</v>
      </c>
      <c r="FV8" s="1644" t="s">
        <v>568</v>
      </c>
      <c r="FW8" s="1644" t="s">
        <v>570</v>
      </c>
      <c r="FX8" s="1644" t="s">
        <v>572</v>
      </c>
      <c r="FY8" s="1644" t="s">
        <v>574</v>
      </c>
      <c r="FZ8" s="1644" t="s">
        <v>576</v>
      </c>
      <c r="GA8" s="1644" t="s">
        <v>578</v>
      </c>
      <c r="GB8" s="1644" t="s">
        <v>580</v>
      </c>
      <c r="GC8" s="1644" t="s">
        <v>582</v>
      </c>
      <c r="GD8" s="1644" t="s">
        <v>584</v>
      </c>
      <c r="GE8" s="1644" t="s">
        <v>586</v>
      </c>
      <c r="GF8" s="1644" t="s">
        <v>588</v>
      </c>
      <c r="GG8" s="1644" t="s">
        <v>590</v>
      </c>
      <c r="GH8" s="1644" t="s">
        <v>592</v>
      </c>
      <c r="GI8" s="1644" t="s">
        <v>594</v>
      </c>
      <c r="GJ8" s="1644" t="s">
        <v>596</v>
      </c>
      <c r="GK8" s="1644" t="s">
        <v>598</v>
      </c>
      <c r="GL8" s="1644" t="s">
        <v>600</v>
      </c>
      <c r="GW8" s="514">
        <v>1</v>
      </c>
    </row>
    <row customHeight="1" ht="15.75">
      <c r="C9" s="185"/>
      <c r="D9" s="720"/>
      <c r="E9" s="2376" t="s">
        <v>196</v>
      </c>
      <c r="F9" s="2377"/>
      <c r="G9" s="825" t="str">
        <f>IF(G8="","",INDEX(DIFFERENTIATION_UNMERGE_VD,MATCH(G8,DIFFERENTIATION_ID_DIFF,0)))</f>
        <v/>
      </c>
      <c r="H9" s="825" t="str">
        <f>IF(H8="","",INDEX(DIFFERENTIATION_UNMERGE_VD,MATCH(H8,DIFFERENTIATION_ID_DIFF,0)))</f>
        <v>Производство тепловой энергии. Некомбинированная выработка</v>
      </c>
      <c r="I9" s="2404" t="str">
        <f>IF(I8="","",INDEX(DIFFERENTIATION_UNMERGE_VD,MATCH(I8,DIFFERENTIATION_ID_DIFF,0)))</f>
        <v>Производство тепловой энергии. Некомбинированная выработка</v>
      </c>
      <c r="J9" s="2404" t="str">
        <f>IF(J8="","",INDEX(DIFFERENTIATION_UNMERGE_VD,MATCH(J8,DIFFERENTIATION_ID_DIFF,0)))</f>
        <v>Производство тепловой энергии. Некомбинированная выработка</v>
      </c>
      <c r="K9" s="2404" t="str">
        <f>IF(K8="","",INDEX(DIFFERENTIATION_UNMERGE_VD,MATCH(K8,DIFFERENTIATION_ID_DIFF,0)))</f>
        <v>Производство тепловой энергии. Некомбинированная выработка</v>
      </c>
      <c r="L9" s="2404" t="str">
        <f>IF(L8="","",INDEX(DIFFERENTIATION_UNMERGE_VD,MATCH(L8,DIFFERENTIATION_ID_DIFF,0)))</f>
        <v>Производство тепловой энергии. Некомбинированная выработка</v>
      </c>
      <c r="M9" s="2404" t="str">
        <f>IF(M8="","",INDEX(DIFFERENTIATION_UNMERGE_VD,MATCH(M8,DIFFERENTIATION_ID_DIFF,0)))</f>
        <v>Производство тепловой энергии. Некомбинированная выработка</v>
      </c>
      <c r="N9" s="2404" t="str">
        <f>IF(N8="","",INDEX(DIFFERENTIATION_UNMERGE_VD,MATCH(N8,DIFFERENTIATION_ID_DIFF,0)))</f>
        <v>Производство тепловой энергии. Некомбинированная выработка</v>
      </c>
      <c r="O9" s="2404" t="str">
        <f>IF(O8="","",INDEX(DIFFERENTIATION_UNMERGE_VD,MATCH(O8,DIFFERENTIATION_ID_DIFF,0)))</f>
        <v>Производство тепловой энергии. Некомбинированная выработка</v>
      </c>
      <c r="P9" s="2404" t="str">
        <f>IF(P8="","",INDEX(DIFFERENTIATION_UNMERGE_VD,MATCH(P8,DIFFERENTIATION_ID_DIFF,0)))</f>
        <v>Производство тепловой энергии. Некомбинированная выработка</v>
      </c>
      <c r="Q9" s="2404" t="str">
        <f>IF(Q8="","",INDEX(DIFFERENTIATION_UNMERGE_VD,MATCH(Q8,DIFFERENTIATION_ID_DIFF,0)))</f>
        <v>Производство тепловой энергии. Некомбинированная выработка</v>
      </c>
      <c r="R9" s="2404" t="str">
        <f>IF(R8="","",INDEX(DIFFERENTIATION_UNMERGE_VD,MATCH(R8,DIFFERENTIATION_ID_DIFF,0)))</f>
        <v>Производство тепловой энергии. Некомбинированная выработка</v>
      </c>
      <c r="S9" s="2404" t="str">
        <f>IF(S8="","",INDEX(DIFFERENTIATION_UNMERGE_VD,MATCH(S8,DIFFERENTIATION_ID_DIFF,0)))</f>
        <v>Производство тепловой энергии. Некомбинированная выработка</v>
      </c>
      <c r="T9" s="2404" t="str">
        <f>IF(T8="","",INDEX(DIFFERENTIATION_UNMERGE_VD,MATCH(T8,DIFFERENTIATION_ID_DIFF,0)))</f>
        <v>Производство тепловой энергии. Некомбинированная выработка</v>
      </c>
      <c r="U9" s="2404" t="str">
        <f>IF(U8="","",INDEX(DIFFERENTIATION_UNMERGE_VD,MATCH(U8,DIFFERENTIATION_ID_DIFF,0)))</f>
        <v>Производство тепловой энергии. Некомбинированная выработка</v>
      </c>
      <c r="V9" s="2404" t="str">
        <f>IF(V8="","",INDEX(DIFFERENTIATION_UNMERGE_VD,MATCH(V8,DIFFERENTIATION_ID_DIFF,0)))</f>
        <v>Производство тепловой энергии. Некомбинированная выработка</v>
      </c>
      <c r="W9" s="2404" t="str">
        <f>IF(W8="","",INDEX(DIFFERENTIATION_UNMERGE_VD,MATCH(W8,DIFFERENTIATION_ID_DIFF,0)))</f>
        <v>Производство тепловой энергии. Некомбинированная выработка</v>
      </c>
      <c r="X9" s="2404" t="str">
        <f>IF(X8="","",INDEX(DIFFERENTIATION_UNMERGE_VD,MATCH(X8,DIFFERENTIATION_ID_DIFF,0)))</f>
        <v>Производство тепловой энергии. Некомбинированная выработка</v>
      </c>
      <c r="Y9" s="2404" t="str">
        <f>IF(Y8="","",INDEX(DIFFERENTIATION_UNMERGE_VD,MATCH(Y8,DIFFERENTIATION_ID_DIFF,0)))</f>
        <v>Производство тепловой энергии. Некомбинированная выработка</v>
      </c>
      <c r="Z9" s="2404" t="str">
        <f>IF(Z8="","",INDEX(DIFFERENTIATION_UNMERGE_VD,MATCH(Z8,DIFFERENTIATION_ID_DIFF,0)))</f>
        <v>Производство тепловой энергии. Некомбинированная выработка</v>
      </c>
      <c r="AA9" s="2404" t="str">
        <f>IF(AA8="","",INDEX(DIFFERENTIATION_UNMERGE_VD,MATCH(AA8,DIFFERENTIATION_ID_DIFF,0)))</f>
        <v>Производство тепловой энергии. Некомбинированная выработка</v>
      </c>
      <c r="AB9" s="2404" t="str">
        <f>IF(AB8="","",INDEX(DIFFERENTIATION_UNMERGE_VD,MATCH(AB8,DIFFERENTIATION_ID_DIFF,0)))</f>
        <v>Производство тепловой энергии. Некомбинированная выработка</v>
      </c>
      <c r="AC9" s="2404" t="str">
        <f>IF(AC8="","",INDEX(DIFFERENTIATION_UNMERGE_VD,MATCH(AC8,DIFFERENTIATION_ID_DIFF,0)))</f>
        <v>Производство тепловой энергии. Некомбинированная выработка</v>
      </c>
      <c r="AD9" s="2404" t="str">
        <f>IF(AD8="","",INDEX(DIFFERENTIATION_UNMERGE_VD,MATCH(AD8,DIFFERENTIATION_ID_DIFF,0)))</f>
        <v>Производство тепловой энергии. Некомбинированная выработка</v>
      </c>
      <c r="AE9" s="2404" t="str">
        <f>IF(AE8="","",INDEX(DIFFERENTIATION_UNMERGE_VD,MATCH(AE8,DIFFERENTIATION_ID_DIFF,0)))</f>
        <v>Производство тепловой энергии. Некомбинированная выработка</v>
      </c>
      <c r="AF9" s="2404" t="str">
        <f>IF(AF8="","",INDEX(DIFFERENTIATION_UNMERGE_VD,MATCH(AF8,DIFFERENTIATION_ID_DIFF,0)))</f>
        <v>Производство тепловой энергии. Некомбинированная выработка</v>
      </c>
      <c r="AG9" s="2404" t="str">
        <f>IF(AG8="","",INDEX(DIFFERENTIATION_UNMERGE_VD,MATCH(AG8,DIFFERENTIATION_ID_DIFF,0)))</f>
        <v>Производство тепловой энергии. Некомбинированная выработка</v>
      </c>
      <c r="AH9" s="2404" t="str">
        <f>IF(AH8="","",INDEX(DIFFERENTIATION_UNMERGE_VD,MATCH(AH8,DIFFERENTIATION_ID_DIFF,0)))</f>
        <v>Производство тепловой энергии. Некомбинированная выработка</v>
      </c>
      <c r="AI9" s="2404" t="str">
        <f>IF(AI8="","",INDEX(DIFFERENTIATION_UNMERGE_VD,MATCH(AI8,DIFFERENTIATION_ID_DIFF,0)))</f>
        <v>Производство тепловой энергии. Некомбинированная выработка</v>
      </c>
      <c r="AJ9" s="2404" t="str">
        <f>IF(AJ8="","",INDEX(DIFFERENTIATION_UNMERGE_VD,MATCH(AJ8,DIFFERENTIATION_ID_DIFF,0)))</f>
        <v>Производство тепловой энергии. Некомбинированная выработка</v>
      </c>
      <c r="AK9" s="2404" t="str">
        <f>IF(AK8="","",INDEX(DIFFERENTIATION_UNMERGE_VD,MATCH(AK8,DIFFERENTIATION_ID_DIFF,0)))</f>
        <v>Производство тепловой энергии. Некомбинированная выработка</v>
      </c>
      <c r="AL9" s="2404" t="str">
        <f>IF(AL8="","",INDEX(DIFFERENTIATION_UNMERGE_VD,MATCH(AL8,DIFFERENTIATION_ID_DIFF,0)))</f>
        <v>Производство тепловой энергии. Некомбинированная выработка</v>
      </c>
      <c r="AM9" s="2404" t="str">
        <f>IF(AM8="","",INDEX(DIFFERENTIATION_UNMERGE_VD,MATCH(AM8,DIFFERENTIATION_ID_DIFF,0)))</f>
        <v>Производство тепловой энергии. Некомбинированная выработка</v>
      </c>
      <c r="AN9" s="2404" t="str">
        <f>IF(AN8="","",INDEX(DIFFERENTIATION_UNMERGE_VD,MATCH(AN8,DIFFERENTIATION_ID_DIFF,0)))</f>
        <v>Производство тепловой энергии. Некомбинированная выработка</v>
      </c>
      <c r="AO9" s="2404" t="str">
        <f>IF(AO8="","",INDEX(DIFFERENTIATION_UNMERGE_VD,MATCH(AO8,DIFFERENTIATION_ID_DIFF,0)))</f>
        <v>Производство тепловой энергии. Некомбинированная выработка</v>
      </c>
      <c r="AP9" s="2404" t="str">
        <f>IF(AP8="","",INDEX(DIFFERENTIATION_UNMERGE_VD,MATCH(AP8,DIFFERENTIATION_ID_DIFF,0)))</f>
        <v>Производство тепловой энергии. Некомбинированная выработка</v>
      </c>
      <c r="AQ9" s="2404" t="str">
        <f>IF(AQ8="","",INDEX(DIFFERENTIATION_UNMERGE_VD,MATCH(AQ8,DIFFERENTIATION_ID_DIFF,0)))</f>
        <v>Производство тепловой энергии. Некомбинированная выработка</v>
      </c>
      <c r="AR9" s="2404" t="str">
        <f>IF(AR8="","",INDEX(DIFFERENTIATION_UNMERGE_VD,MATCH(AR8,DIFFERENTIATION_ID_DIFF,0)))</f>
        <v>Производство тепловой энергии. Некомбинированная выработка</v>
      </c>
      <c r="AS9" s="2404" t="str">
        <f>IF(AS8="","",INDEX(DIFFERENTIATION_UNMERGE_VD,MATCH(AS8,DIFFERENTIATION_ID_DIFF,0)))</f>
        <v>Производство тепловой энергии. Некомбинированная выработка</v>
      </c>
      <c r="AT9" s="2404" t="str">
        <f>IF(AT8="","",INDEX(DIFFERENTIATION_UNMERGE_VD,MATCH(AT8,DIFFERENTIATION_ID_DIFF,0)))</f>
        <v>Производство тепловой энергии. Некомбинированная выработка</v>
      </c>
      <c r="AU9" s="2404" t="str">
        <f>IF(AU8="","",INDEX(DIFFERENTIATION_UNMERGE_VD,MATCH(AU8,DIFFERENTIATION_ID_DIFF,0)))</f>
        <v>Производство тепловой энергии. Некомбинированная выработка</v>
      </c>
      <c r="AV9" s="2404" t="str">
        <f>IF(AV8="","",INDEX(DIFFERENTIATION_UNMERGE_VD,MATCH(AV8,DIFFERENTIATION_ID_DIFF,0)))</f>
        <v>Производство тепловой энергии. Некомбинированная выработка</v>
      </c>
      <c r="AW9" s="2404" t="str">
        <f>IF(AW8="","",INDEX(DIFFERENTIATION_UNMERGE_VD,MATCH(AW8,DIFFERENTIATION_ID_DIFF,0)))</f>
        <v>Производство тепловой энергии. Некомбинированная выработка</v>
      </c>
      <c r="AX9" s="2404" t="str">
        <f>IF(AX8="","",INDEX(DIFFERENTIATION_UNMERGE_VD,MATCH(AX8,DIFFERENTIATION_ID_DIFF,0)))</f>
        <v>Производство тепловой энергии. Некомбинированная выработка</v>
      </c>
      <c r="AY9" s="2404" t="str">
        <f>IF(AY8="","",INDEX(DIFFERENTIATION_UNMERGE_VD,MATCH(AY8,DIFFERENTIATION_ID_DIFF,0)))</f>
        <v>Производство тепловой энергии. Некомбинированная выработка</v>
      </c>
      <c r="AZ9" s="2404" t="str">
        <f>IF(AZ8="","",INDEX(DIFFERENTIATION_UNMERGE_VD,MATCH(AZ8,DIFFERENTIATION_ID_DIFF,0)))</f>
        <v>Производство тепловой энергии. Некомбинированная выработка</v>
      </c>
      <c r="BA9" s="2404" t="str">
        <f>IF(BA8="","",INDEX(DIFFERENTIATION_UNMERGE_VD,MATCH(BA8,DIFFERENTIATION_ID_DIFF,0)))</f>
        <v>Производство тепловой энергии. Некомбинированная выработка</v>
      </c>
      <c r="BB9" s="2404" t="str">
        <f>IF(BB8="","",INDEX(DIFFERENTIATION_UNMERGE_VD,MATCH(BB8,DIFFERENTIATION_ID_DIFF,0)))</f>
        <v>Производство тепловой энергии. Некомбинированная выработка</v>
      </c>
      <c r="BC9" s="2404" t="str">
        <f>IF(BC8="","",INDEX(DIFFERENTIATION_UNMERGE_VD,MATCH(BC8,DIFFERENTIATION_ID_DIFF,0)))</f>
        <v>Производство тепловой энергии. Некомбинированная выработка</v>
      </c>
      <c r="BD9" s="2404" t="str">
        <f>IF(BD8="","",INDEX(DIFFERENTIATION_UNMERGE_VD,MATCH(BD8,DIFFERENTIATION_ID_DIFF,0)))</f>
        <v>Производство тепловой энергии. Некомбинированная выработка</v>
      </c>
      <c r="BE9" s="2404" t="str">
        <f>IF(BE8="","",INDEX(DIFFERENTIATION_UNMERGE_VD,MATCH(BE8,DIFFERENTIATION_ID_DIFF,0)))</f>
        <v>Производство тепловой энергии. Некомбинированная выработка</v>
      </c>
      <c r="BF9" s="2404" t="str">
        <f>IF(BF8="","",INDEX(DIFFERENTIATION_UNMERGE_VD,MATCH(BF8,DIFFERENTIATION_ID_DIFF,0)))</f>
        <v>Производство тепловой энергии. Некомбинированная выработка</v>
      </c>
      <c r="BG9" s="2404" t="str">
        <f>IF(BG8="","",INDEX(DIFFERENTIATION_UNMERGE_VD,MATCH(BG8,DIFFERENTIATION_ID_DIFF,0)))</f>
        <v>Производство тепловой энергии. Некомбинированная выработка</v>
      </c>
      <c r="BH9" s="2404" t="str">
        <f>IF(BH8="","",INDEX(DIFFERENTIATION_UNMERGE_VD,MATCH(BH8,DIFFERENTIATION_ID_DIFF,0)))</f>
        <v>Производство тепловой энергии. Некомбинированная выработка</v>
      </c>
      <c r="BI9" s="2404" t="str">
        <f>IF(BI8="","",INDEX(DIFFERENTIATION_UNMERGE_VD,MATCH(BI8,DIFFERENTIATION_ID_DIFF,0)))</f>
        <v>Производство тепловой энергии. Некомбинированная выработка</v>
      </c>
      <c r="BJ9" s="2404" t="str">
        <f>IF(BJ8="","",INDEX(DIFFERENTIATION_UNMERGE_VD,MATCH(BJ8,DIFFERENTIATION_ID_DIFF,0)))</f>
        <v>Производство тепловой энергии. Некомбинированная выработка</v>
      </c>
      <c r="BK9" s="2404" t="str">
        <f>IF(BK8="","",INDEX(DIFFERENTIATION_UNMERGE_VD,MATCH(BK8,DIFFERENTIATION_ID_DIFF,0)))</f>
        <v>Производство тепловой энергии. Некомбинированная выработка</v>
      </c>
      <c r="BL9" s="2404" t="str">
        <f>IF(BL8="","",INDEX(DIFFERENTIATION_UNMERGE_VD,MATCH(BL8,DIFFERENTIATION_ID_DIFF,0)))</f>
        <v>Производство тепловой энергии. Некомбинированная выработка</v>
      </c>
      <c r="BM9" s="2404" t="str">
        <f>IF(BM8="","",INDEX(DIFFERENTIATION_UNMERGE_VD,MATCH(BM8,DIFFERENTIATION_ID_DIFF,0)))</f>
        <v>Производство тепловой энергии. Некомбинированная выработка</v>
      </c>
      <c r="BN9" s="2404" t="str">
        <f>IF(BN8="","",INDEX(DIFFERENTIATION_UNMERGE_VD,MATCH(BN8,DIFFERENTIATION_ID_DIFF,0)))</f>
        <v>Производство тепловой энергии. Некомбинированная выработка</v>
      </c>
      <c r="BO9" s="2404" t="str">
        <f>IF(BO8="","",INDEX(DIFFERENTIATION_UNMERGE_VD,MATCH(BO8,DIFFERENTIATION_ID_DIFF,0)))</f>
        <v>Производство тепловой энергии. Некомбинированная выработка</v>
      </c>
      <c r="BP9" s="2404" t="str">
        <f>IF(BP8="","",INDEX(DIFFERENTIATION_UNMERGE_VD,MATCH(BP8,DIFFERENTIATION_ID_DIFF,0)))</f>
        <v>Производство тепловой энергии. Некомбинированная выработка</v>
      </c>
      <c r="BQ9" s="2404" t="str">
        <f>IF(BQ8="","",INDEX(DIFFERENTIATION_UNMERGE_VD,MATCH(BQ8,DIFFERENTIATION_ID_DIFF,0)))</f>
        <v>Производство тепловой энергии. Некомбинированная выработка</v>
      </c>
      <c r="BR9" s="2404" t="str">
        <f>IF(BR8="","",INDEX(DIFFERENTIATION_UNMERGE_VD,MATCH(BR8,DIFFERENTIATION_ID_DIFF,0)))</f>
        <v>Производство тепловой энергии. Некомбинированная выработка</v>
      </c>
      <c r="BS9" s="2404" t="str">
        <f>IF(BS8="","",INDEX(DIFFERENTIATION_UNMERGE_VD,MATCH(BS8,DIFFERENTIATION_ID_DIFF,0)))</f>
        <v>Производство тепловой энергии. Некомбинированная выработка</v>
      </c>
      <c r="BT9" s="2404" t="str">
        <f>IF(BT8="","",INDEX(DIFFERENTIATION_UNMERGE_VD,MATCH(BT8,DIFFERENTIATION_ID_DIFF,0)))</f>
        <v>Производство тепловой энергии. Некомбинированная выработка</v>
      </c>
      <c r="BU9" s="2404" t="str">
        <f>IF(BU8="","",INDEX(DIFFERENTIATION_UNMERGE_VD,MATCH(BU8,DIFFERENTIATION_ID_DIFF,0)))</f>
        <v>Производство тепловой энергии. Некомбинированная выработка</v>
      </c>
      <c r="BV9" s="2404" t="str">
        <f>IF(BV8="","",INDEX(DIFFERENTIATION_UNMERGE_VD,MATCH(BV8,DIFFERENTIATION_ID_DIFF,0)))</f>
        <v>Производство тепловой энергии. Некомбинированная выработка</v>
      </c>
      <c r="BW9" s="2404" t="str">
        <f>IF(BW8="","",INDEX(DIFFERENTIATION_UNMERGE_VD,MATCH(BW8,DIFFERENTIATION_ID_DIFF,0)))</f>
        <v>Производство тепловой энергии. Некомбинированная выработка</v>
      </c>
      <c r="BX9" s="2404" t="str">
        <f>IF(BX8="","",INDEX(DIFFERENTIATION_UNMERGE_VD,MATCH(BX8,DIFFERENTIATION_ID_DIFF,0)))</f>
        <v>Производство тепловой энергии. Некомбинированная выработка</v>
      </c>
      <c r="BY9" s="2404" t="str">
        <f>IF(BY8="","",INDEX(DIFFERENTIATION_UNMERGE_VD,MATCH(BY8,DIFFERENTIATION_ID_DIFF,0)))</f>
        <v>Производство тепловой энергии. Некомбинированная выработка</v>
      </c>
      <c r="BZ9" s="2404" t="str">
        <f>IF(BZ8="","",INDEX(DIFFERENTIATION_UNMERGE_VD,MATCH(BZ8,DIFFERENTIATION_ID_DIFF,0)))</f>
        <v>Производство тепловой энергии. Некомбинированная выработка</v>
      </c>
      <c r="CA9" s="2404" t="str">
        <f>IF(CA8="","",INDEX(DIFFERENTIATION_UNMERGE_VD,MATCH(CA8,DIFFERENTIATION_ID_DIFF,0)))</f>
        <v>Производство тепловой энергии. Некомбинированная выработка</v>
      </c>
      <c r="CB9" s="2404" t="str">
        <f>IF(CB8="","",INDEX(DIFFERENTIATION_UNMERGE_VD,MATCH(CB8,DIFFERENTIATION_ID_DIFF,0)))</f>
        <v>Производство тепловой энергии. Некомбинированная выработка</v>
      </c>
      <c r="CC9" s="2404" t="str">
        <f>IF(CC8="","",INDEX(DIFFERENTIATION_UNMERGE_VD,MATCH(CC8,DIFFERENTIATION_ID_DIFF,0)))</f>
        <v>Производство тепловой энергии. Некомбинированная выработка</v>
      </c>
      <c r="CD9" s="2404" t="str">
        <f>IF(CD8="","",INDEX(DIFFERENTIATION_UNMERGE_VD,MATCH(CD8,DIFFERENTIATION_ID_DIFF,0)))</f>
        <v>Производство тепловой энергии. Некомбинированная выработка</v>
      </c>
      <c r="CE9" s="2404" t="str">
        <f>IF(CE8="","",INDEX(DIFFERENTIATION_UNMERGE_VD,MATCH(CE8,DIFFERENTIATION_ID_DIFF,0)))</f>
        <v>Производство тепловой энергии. Некомбинированная выработка</v>
      </c>
      <c r="CF9" s="2404" t="str">
        <f>IF(CF8="","",INDEX(DIFFERENTIATION_UNMERGE_VD,MATCH(CF8,DIFFERENTIATION_ID_DIFF,0)))</f>
        <v>Производство тепловой энергии. Некомбинированная выработка</v>
      </c>
      <c r="CG9" s="2404" t="str">
        <f>IF(CG8="","",INDEX(DIFFERENTIATION_UNMERGE_VD,MATCH(CG8,DIFFERENTIATION_ID_DIFF,0)))</f>
        <v>Производство тепловой энергии. Некомбинированная выработка</v>
      </c>
      <c r="CH9" s="2404" t="str">
        <f>IF(CH8="","",INDEX(DIFFERENTIATION_UNMERGE_VD,MATCH(CH8,DIFFERENTIATION_ID_DIFF,0)))</f>
        <v>Производство тепловой энергии. Некомбинированная выработка</v>
      </c>
      <c r="CI9" s="2404" t="str">
        <f>IF(CI8="","",INDEX(DIFFERENTIATION_UNMERGE_VD,MATCH(CI8,DIFFERENTIATION_ID_DIFF,0)))</f>
        <v>Производство тепловой энергии. Некомбинированная выработка</v>
      </c>
      <c r="CJ9" s="2404" t="str">
        <f>IF(CJ8="","",INDEX(DIFFERENTIATION_UNMERGE_VD,MATCH(CJ8,DIFFERENTIATION_ID_DIFF,0)))</f>
        <v>Производство тепловой энергии. Некомбинированная выработка</v>
      </c>
      <c r="CK9" s="2404" t="str">
        <f>IF(CK8="","",INDEX(DIFFERENTIATION_UNMERGE_VD,MATCH(CK8,DIFFERENTIATION_ID_DIFF,0)))</f>
        <v>Производство тепловой энергии. Некомбинированная выработка</v>
      </c>
      <c r="CL9" s="2404" t="str">
        <f>IF(CL8="","",INDEX(DIFFERENTIATION_UNMERGE_VD,MATCH(CL8,DIFFERENTIATION_ID_DIFF,0)))</f>
        <v>Производство тепловой энергии. Некомбинированная выработка</v>
      </c>
      <c r="CM9" s="2404" t="str">
        <f>IF(CM8="","",INDEX(DIFFERENTIATION_UNMERGE_VD,MATCH(CM8,DIFFERENTIATION_ID_DIFF,0)))</f>
        <v>Производство тепловой энергии. Некомбинированная выработка</v>
      </c>
      <c r="CN9" s="2404" t="str">
        <f>IF(CN8="","",INDEX(DIFFERENTIATION_UNMERGE_VD,MATCH(CN8,DIFFERENTIATION_ID_DIFF,0)))</f>
        <v>Производство тепловой энергии. Некомбинированная выработка</v>
      </c>
      <c r="CO9" s="2404" t="str">
        <f>IF(CO8="","",INDEX(DIFFERENTIATION_UNMERGE_VD,MATCH(CO8,DIFFERENTIATION_ID_DIFF,0)))</f>
        <v>Производство тепловой энергии. Некомбинированная выработка</v>
      </c>
      <c r="CP9" s="2404" t="str">
        <f>IF(CP8="","",INDEX(DIFFERENTIATION_UNMERGE_VD,MATCH(CP8,DIFFERENTIATION_ID_DIFF,0)))</f>
        <v>Производство тепловой энергии. Некомбинированная выработка</v>
      </c>
      <c r="CQ9" s="2404" t="str">
        <f>IF(CQ8="","",INDEX(DIFFERENTIATION_UNMERGE_VD,MATCH(CQ8,DIFFERENTIATION_ID_DIFF,0)))</f>
        <v>Производство тепловой энергии. Некомбинированная выработка</v>
      </c>
      <c r="CR9" s="2404" t="str">
        <f>IF(CR8="","",INDEX(DIFFERENTIATION_UNMERGE_VD,MATCH(CR8,DIFFERENTIATION_ID_DIFF,0)))</f>
        <v>Производство тепловой энергии. Некомбинированная выработка</v>
      </c>
      <c r="CS9" s="2404" t="str">
        <f>IF(CS8="","",INDEX(DIFFERENTIATION_UNMERGE_VD,MATCH(CS8,DIFFERENTIATION_ID_DIFF,0)))</f>
        <v>Производство тепловой энергии. Некомбинированная выработка</v>
      </c>
      <c r="CT9" s="2404" t="str">
        <f>IF(CT8="","",INDEX(DIFFERENTIATION_UNMERGE_VD,MATCH(CT8,DIFFERENTIATION_ID_DIFF,0)))</f>
        <v>Производство тепловой энергии. Некомбинированная выработка</v>
      </c>
      <c r="CU9" s="2404" t="str">
        <f>IF(CU8="","",INDEX(DIFFERENTIATION_UNMERGE_VD,MATCH(CU8,DIFFERENTIATION_ID_DIFF,0)))</f>
        <v>Производство тепловой энергии. Некомбинированная выработка</v>
      </c>
      <c r="CV9" s="2404" t="str">
        <f>IF(CV8="","",INDEX(DIFFERENTIATION_UNMERGE_VD,MATCH(CV8,DIFFERENTIATION_ID_DIFF,0)))</f>
        <v>Производство тепловой энергии. Некомбинированная выработка</v>
      </c>
      <c r="CW9" s="2404" t="str">
        <f>IF(CW8="","",INDEX(DIFFERENTIATION_UNMERGE_VD,MATCH(CW8,DIFFERENTIATION_ID_DIFF,0)))</f>
        <v>Производство тепловой энергии. Некомбинированная выработка</v>
      </c>
      <c r="CX9" s="2404" t="str">
        <f>IF(CX8="","",INDEX(DIFFERENTIATION_UNMERGE_VD,MATCH(CX8,DIFFERENTIATION_ID_DIFF,0)))</f>
        <v>Производство тепловой энергии. Некомбинированная выработка</v>
      </c>
      <c r="CY9" s="2404" t="str">
        <f>IF(CY8="","",INDEX(DIFFERENTIATION_UNMERGE_VD,MATCH(CY8,DIFFERENTIATION_ID_DIFF,0)))</f>
        <v>Производство тепловой энергии. Некомбинированная выработка</v>
      </c>
      <c r="CZ9" s="2404" t="str">
        <f>IF(CZ8="","",INDEX(DIFFERENTIATION_UNMERGE_VD,MATCH(CZ8,DIFFERENTIATION_ID_DIFF,0)))</f>
        <v>Производство тепловой энергии. Некомбинированная выработка</v>
      </c>
      <c r="DA9" s="2404" t="str">
        <f>IF(DA8="","",INDEX(DIFFERENTIATION_UNMERGE_VD,MATCH(DA8,DIFFERENTIATION_ID_DIFF,0)))</f>
        <v>Производство тепловой энергии. Некомбинированная выработка</v>
      </c>
      <c r="DB9" s="2404" t="str">
        <f>IF(DB8="","",INDEX(DIFFERENTIATION_UNMERGE_VD,MATCH(DB8,DIFFERENTIATION_ID_DIFF,0)))</f>
        <v>Производство тепловой энергии. Некомбинированная выработка</v>
      </c>
      <c r="DC9" s="2404" t="str">
        <f>IF(DC8="","",INDEX(DIFFERENTIATION_UNMERGE_VD,MATCH(DC8,DIFFERENTIATION_ID_DIFF,0)))</f>
        <v>Производство тепловой энергии. Некомбинированная выработка</v>
      </c>
      <c r="DD9" s="2404" t="str">
        <f>IF(DD8="","",INDEX(DIFFERENTIATION_UNMERGE_VD,MATCH(DD8,DIFFERENTIATION_ID_DIFF,0)))</f>
        <v>Производство тепловой энергии. Некомбинированная выработка</v>
      </c>
      <c r="DE9" s="2404" t="str">
        <f>IF(DE8="","",INDEX(DIFFERENTIATION_UNMERGE_VD,MATCH(DE8,DIFFERENTIATION_ID_DIFF,0)))</f>
        <v>Производство тепловой энергии. Некомбинированная выработка</v>
      </c>
      <c r="DF9" s="2404" t="str">
        <f>IF(DF8="","",INDEX(DIFFERENTIATION_UNMERGE_VD,MATCH(DF8,DIFFERENTIATION_ID_DIFF,0)))</f>
        <v>Производство тепловой энергии. Некомбинированная выработка</v>
      </c>
      <c r="DG9" s="2404" t="str">
        <f>IF(DG8="","",INDEX(DIFFERENTIATION_UNMERGE_VD,MATCH(DG8,DIFFERENTIATION_ID_DIFF,0)))</f>
        <v>Производство тепловой энергии. Некомбинированная выработка</v>
      </c>
      <c r="DH9" s="2404" t="str">
        <f>IF(DH8="","",INDEX(DIFFERENTIATION_UNMERGE_VD,MATCH(DH8,DIFFERENTIATION_ID_DIFF,0)))</f>
        <v>Производство тепловой энергии. Некомбинированная выработка</v>
      </c>
      <c r="DI9" s="2404" t="str">
        <f>IF(DI8="","",INDEX(DIFFERENTIATION_UNMERGE_VD,MATCH(DI8,DIFFERENTIATION_ID_DIFF,0)))</f>
        <v>Производство тепловой энергии. Некомбинированная выработка</v>
      </c>
      <c r="DJ9" s="2404" t="str">
        <f>IF(DJ8="","",INDEX(DIFFERENTIATION_UNMERGE_VD,MATCH(DJ8,DIFFERENTIATION_ID_DIFF,0)))</f>
        <v>Производство тепловой энергии. Некомбинированная выработка</v>
      </c>
      <c r="DK9" s="2404" t="str">
        <f>IF(DK8="","",INDEX(DIFFERENTIATION_UNMERGE_VD,MATCH(DK8,DIFFERENTIATION_ID_DIFF,0)))</f>
        <v>Производство тепловой энергии. Некомбинированная выработка</v>
      </c>
      <c r="DL9" s="2404" t="str">
        <f>IF(DL8="","",INDEX(DIFFERENTIATION_UNMERGE_VD,MATCH(DL8,DIFFERENTIATION_ID_DIFF,0)))</f>
        <v>Производство тепловой энергии. Некомбинированная выработка</v>
      </c>
      <c r="DM9" s="2404" t="str">
        <f>IF(DM8="","",INDEX(DIFFERENTIATION_UNMERGE_VD,MATCH(DM8,DIFFERENTIATION_ID_DIFF,0)))</f>
        <v>Производство тепловой энергии. Некомбинированная выработка</v>
      </c>
      <c r="DN9" s="2404" t="str">
        <f>IF(DN8="","",INDEX(DIFFERENTIATION_UNMERGE_VD,MATCH(DN8,DIFFERENTIATION_ID_DIFF,0)))</f>
        <v>Производство тепловой энергии. Некомбинированная выработка</v>
      </c>
      <c r="DO9" s="2404" t="str">
        <f>IF(DO8="","",INDEX(DIFFERENTIATION_UNMERGE_VD,MATCH(DO8,DIFFERENTIATION_ID_DIFF,0)))</f>
        <v>Производство тепловой энергии. Некомбинированная выработка</v>
      </c>
      <c r="DP9" s="2404" t="str">
        <f>IF(DP8="","",INDEX(DIFFERENTIATION_UNMERGE_VD,MATCH(DP8,DIFFERENTIATION_ID_DIFF,0)))</f>
        <v>Производство тепловой энергии. Некомбинированная выработка</v>
      </c>
      <c r="DQ9" s="2404" t="str">
        <f>IF(DQ8="","",INDEX(DIFFERENTIATION_UNMERGE_VD,MATCH(DQ8,DIFFERENTIATION_ID_DIFF,0)))</f>
        <v>Производство тепловой энергии. Некомбинированная выработка</v>
      </c>
      <c r="DR9" s="2404" t="str">
        <f>IF(DR8="","",INDEX(DIFFERENTIATION_UNMERGE_VD,MATCH(DR8,DIFFERENTIATION_ID_DIFF,0)))</f>
        <v>Производство тепловой энергии. Некомбинированная выработка</v>
      </c>
      <c r="DS9" s="2404" t="str">
        <f>IF(DS8="","",INDEX(DIFFERENTIATION_UNMERGE_VD,MATCH(DS8,DIFFERENTIATION_ID_DIFF,0)))</f>
        <v>Производство тепловой энергии. Некомбинированная выработка</v>
      </c>
      <c r="DT9" s="2404" t="str">
        <f>IF(DT8="","",INDEX(DIFFERENTIATION_UNMERGE_VD,MATCH(DT8,DIFFERENTIATION_ID_DIFF,0)))</f>
        <v>Производство тепловой энергии. Некомбинированная выработка</v>
      </c>
      <c r="DU9" s="2404" t="str">
        <f>IF(DU8="","",INDEX(DIFFERENTIATION_UNMERGE_VD,MATCH(DU8,DIFFERENTIATION_ID_DIFF,0)))</f>
        <v>Производство тепловой энергии. Некомбинированная выработка</v>
      </c>
      <c r="DV9" s="2404" t="str">
        <f>IF(DV8="","",INDEX(DIFFERENTIATION_UNMERGE_VD,MATCH(DV8,DIFFERENTIATION_ID_DIFF,0)))</f>
        <v>Производство тепловой энергии. Некомбинированная выработка</v>
      </c>
      <c r="DW9" s="2404" t="str">
        <f>IF(DW8="","",INDEX(DIFFERENTIATION_UNMERGE_VD,MATCH(DW8,DIFFERENTIATION_ID_DIFF,0)))</f>
        <v>Производство тепловой энергии. Некомбинированная выработка</v>
      </c>
      <c r="DX9" s="2404" t="str">
        <f>IF(DX8="","",INDEX(DIFFERENTIATION_UNMERGE_VD,MATCH(DX8,DIFFERENTIATION_ID_DIFF,0)))</f>
        <v>Производство тепловой энергии. Некомбинированная выработка</v>
      </c>
      <c r="DY9" s="2404" t="str">
        <f>IF(DY8="","",INDEX(DIFFERENTIATION_UNMERGE_VD,MATCH(DY8,DIFFERENTIATION_ID_DIFF,0)))</f>
        <v>Производство тепловой энергии. Некомбинированная выработка</v>
      </c>
      <c r="DZ9" s="2404" t="str">
        <f>IF(DZ8="","",INDEX(DIFFERENTIATION_UNMERGE_VD,MATCH(DZ8,DIFFERENTIATION_ID_DIFF,0)))</f>
        <v>Производство тепловой энергии. Некомбинированная выработка</v>
      </c>
      <c r="EA9" s="2404" t="str">
        <f>IF(EA8="","",INDEX(DIFFERENTIATION_UNMERGE_VD,MATCH(EA8,DIFFERENTIATION_ID_DIFF,0)))</f>
        <v>Производство тепловой энергии. Некомбинированная выработка</v>
      </c>
      <c r="EB9" s="2404" t="str">
        <f>IF(EB8="","",INDEX(DIFFERENTIATION_UNMERGE_VD,MATCH(EB8,DIFFERENTIATION_ID_DIFF,0)))</f>
        <v>Производство тепловой энергии. Некомбинированная выработка</v>
      </c>
      <c r="EC9" s="2404" t="str">
        <f>IF(EC8="","",INDEX(DIFFERENTIATION_UNMERGE_VD,MATCH(EC8,DIFFERENTIATION_ID_DIFF,0)))</f>
        <v>Производство тепловой энергии. Некомбинированная выработка</v>
      </c>
      <c r="ED9" s="2404" t="str">
        <f>IF(ED8="","",INDEX(DIFFERENTIATION_UNMERGE_VD,MATCH(ED8,DIFFERENTIATION_ID_DIFF,0)))</f>
        <v>Производство тепловой энергии. Некомбинированная выработка</v>
      </c>
      <c r="EE9" s="2404" t="str">
        <f>IF(EE8="","",INDEX(DIFFERENTIATION_UNMERGE_VD,MATCH(EE8,DIFFERENTIATION_ID_DIFF,0)))</f>
        <v>Производство тепловой энергии. Некомбинированная выработка</v>
      </c>
      <c r="EF9" s="2404" t="str">
        <f>IF(EF8="","",INDEX(DIFFERENTIATION_UNMERGE_VD,MATCH(EF8,DIFFERENTIATION_ID_DIFF,0)))</f>
        <v>Производство тепловой энергии. Некомбинированная выработка</v>
      </c>
      <c r="EG9" s="2404" t="str">
        <f>IF(EG8="","",INDEX(DIFFERENTIATION_UNMERGE_VD,MATCH(EG8,DIFFERENTIATION_ID_DIFF,0)))</f>
        <v>Производство тепловой энергии. Некомбинированная выработка</v>
      </c>
      <c r="EH9" s="2404" t="str">
        <f>IF(EH8="","",INDEX(DIFFERENTIATION_UNMERGE_VD,MATCH(EH8,DIFFERENTIATION_ID_DIFF,0)))</f>
        <v>Производство тепловой энергии. Некомбинированная выработка</v>
      </c>
      <c r="EI9" s="2404" t="str">
        <f>IF(EI8="","",INDEX(DIFFERENTIATION_UNMERGE_VD,MATCH(EI8,DIFFERENTIATION_ID_DIFF,0)))</f>
        <v>Производство тепловой энергии. Некомбинированная выработка</v>
      </c>
      <c r="EJ9" s="2404" t="str">
        <f>IF(EJ8="","",INDEX(DIFFERENTIATION_UNMERGE_VD,MATCH(EJ8,DIFFERENTIATION_ID_DIFF,0)))</f>
        <v>Производство тепловой энергии. Некомбинированная выработка</v>
      </c>
      <c r="EK9" s="2404" t="str">
        <f>IF(EK8="","",INDEX(DIFFERENTIATION_UNMERGE_VD,MATCH(EK8,DIFFERENTIATION_ID_DIFF,0)))</f>
        <v>Производство тепловой энергии. Некомбинированная выработка</v>
      </c>
      <c r="EL9" s="2404" t="str">
        <f>IF(EL8="","",INDEX(DIFFERENTIATION_UNMERGE_VD,MATCH(EL8,DIFFERENTIATION_ID_DIFF,0)))</f>
        <v>Производство тепловой энергии. Некомбинированная выработка</v>
      </c>
      <c r="EM9" s="2404" t="str">
        <f>IF(EM8="","",INDEX(DIFFERENTIATION_UNMERGE_VD,MATCH(EM8,DIFFERENTIATION_ID_DIFF,0)))</f>
        <v>Производство тепловой энергии. Некомбинированная выработка</v>
      </c>
      <c r="EN9" s="2404" t="str">
        <f>IF(EN8="","",INDEX(DIFFERENTIATION_UNMERGE_VD,MATCH(EN8,DIFFERENTIATION_ID_DIFF,0)))</f>
        <v>Производство тепловой энергии. Некомбинированная выработка</v>
      </c>
      <c r="EO9" s="2404" t="str">
        <f>IF(EO8="","",INDEX(DIFFERENTIATION_UNMERGE_VD,MATCH(EO8,DIFFERENTIATION_ID_DIFF,0)))</f>
        <v>Производство тепловой энергии. Некомбинированная выработка</v>
      </c>
      <c r="EP9" s="2404" t="str">
        <f>IF(EP8="","",INDEX(DIFFERENTIATION_UNMERGE_VD,MATCH(EP8,DIFFERENTIATION_ID_DIFF,0)))</f>
        <v>Производство тепловой энергии. Некомбинированная выработка</v>
      </c>
      <c r="EQ9" s="2404" t="str">
        <f>IF(EQ8="","",INDEX(DIFFERENTIATION_UNMERGE_VD,MATCH(EQ8,DIFFERENTIATION_ID_DIFF,0)))</f>
        <v>Производство тепловой энергии. Некомбинированная выработка</v>
      </c>
      <c r="ER9" s="2404" t="str">
        <f>IF(ER8="","",INDEX(DIFFERENTIATION_UNMERGE_VD,MATCH(ER8,DIFFERENTIATION_ID_DIFF,0)))</f>
        <v>Производство тепловой энергии. Некомбинированная выработка</v>
      </c>
      <c r="ES9" s="2404" t="str">
        <f>IF(ES8="","",INDEX(DIFFERENTIATION_UNMERGE_VD,MATCH(ES8,DIFFERENTIATION_ID_DIFF,0)))</f>
        <v>Производство тепловой энергии. Некомбинированная выработка</v>
      </c>
      <c r="ET9" s="2404" t="str">
        <f>IF(ET8="","",INDEX(DIFFERENTIATION_UNMERGE_VD,MATCH(ET8,DIFFERENTIATION_ID_DIFF,0)))</f>
        <v>Производство тепловой энергии. Некомбинированная выработка</v>
      </c>
      <c r="EU9" s="2404" t="str">
        <f>IF(EU8="","",INDEX(DIFFERENTIATION_UNMERGE_VD,MATCH(EU8,DIFFERENTIATION_ID_DIFF,0)))</f>
        <v>Производство тепловой энергии. Некомбинированная выработка</v>
      </c>
      <c r="EV9" s="2404" t="str">
        <f>IF(EV8="","",INDEX(DIFFERENTIATION_UNMERGE_VD,MATCH(EV8,DIFFERENTIATION_ID_DIFF,0)))</f>
        <v>Производство тепловой энергии. Некомбинированная выработка</v>
      </c>
      <c r="EW9" s="2404" t="str">
        <f>IF(EW8="","",INDEX(DIFFERENTIATION_UNMERGE_VD,MATCH(EW8,DIFFERENTIATION_ID_DIFF,0)))</f>
        <v>Производство тепловой энергии. Некомбинированная выработка</v>
      </c>
      <c r="EX9" s="2404" t="str">
        <f>IF(EX8="","",INDEX(DIFFERENTIATION_UNMERGE_VD,MATCH(EX8,DIFFERENTIATION_ID_DIFF,0)))</f>
        <v>Производство тепловой энергии. Некомбинированная выработка</v>
      </c>
      <c r="EY9" s="2404" t="str">
        <f>IF(EY8="","",INDEX(DIFFERENTIATION_UNMERGE_VD,MATCH(EY8,DIFFERENTIATION_ID_DIFF,0)))</f>
        <v>Производство тепловой энергии. Некомбинированная выработка</v>
      </c>
      <c r="EZ9" s="2404" t="str">
        <f>IF(EZ8="","",INDEX(DIFFERENTIATION_UNMERGE_VD,MATCH(EZ8,DIFFERENTIATION_ID_DIFF,0)))</f>
        <v>Производство тепловой энергии. Некомбинированная выработка</v>
      </c>
      <c r="FA9" s="2404" t="str">
        <f>IF(FA8="","",INDEX(DIFFERENTIATION_UNMERGE_VD,MATCH(FA8,DIFFERENTIATION_ID_DIFF,0)))</f>
        <v>Производство тепловой энергии. Некомбинированная выработка</v>
      </c>
      <c r="FB9" s="2404" t="str">
        <f>IF(FB8="","",INDEX(DIFFERENTIATION_UNMERGE_VD,MATCH(FB8,DIFFERENTIATION_ID_DIFF,0)))</f>
        <v>Производство тепловой энергии. Некомбинированная выработка</v>
      </c>
      <c r="FC9" s="2404" t="str">
        <f>IF(FC8="","",INDEX(DIFFERENTIATION_UNMERGE_VD,MATCH(FC8,DIFFERENTIATION_ID_DIFF,0)))</f>
        <v>Производство тепловой энергии. Некомбинированная выработка</v>
      </c>
      <c r="FD9" s="2404" t="str">
        <f>IF(FD8="","",INDEX(DIFFERENTIATION_UNMERGE_VD,MATCH(FD8,DIFFERENTIATION_ID_DIFF,0)))</f>
        <v>Производство тепловой энергии. Некомбинированная выработка</v>
      </c>
      <c r="FE9" s="2404" t="str">
        <f>IF(FE8="","",INDEX(DIFFERENTIATION_UNMERGE_VD,MATCH(FE8,DIFFERENTIATION_ID_DIFF,0)))</f>
        <v>Производство тепловой энергии. Некомбинированная выработка</v>
      </c>
      <c r="FF9" s="2404" t="str">
        <f>IF(FF8="","",INDEX(DIFFERENTIATION_UNMERGE_VD,MATCH(FF8,DIFFERENTIATION_ID_DIFF,0)))</f>
        <v>Производство тепловой энергии. Некомбинированная выработка</v>
      </c>
      <c r="FG9" s="2404" t="str">
        <f>IF(FG8="","",INDEX(DIFFERENTIATION_UNMERGE_VD,MATCH(FG8,DIFFERENTIATION_ID_DIFF,0)))</f>
        <v>Производство тепловой энергии. Некомбинированная выработка</v>
      </c>
      <c r="FH9" s="2404" t="str">
        <f>IF(FH8="","",INDEX(DIFFERENTIATION_UNMERGE_VD,MATCH(FH8,DIFFERENTIATION_ID_DIFF,0)))</f>
        <v>Производство тепловой энергии. Некомбинированная выработка</v>
      </c>
      <c r="FI9" s="2404" t="str">
        <f>IF(FI8="","",INDEX(DIFFERENTIATION_UNMERGE_VD,MATCH(FI8,DIFFERENTIATION_ID_DIFF,0)))</f>
        <v>Производство тепловой энергии. Некомбинированная выработка</v>
      </c>
      <c r="FJ9" s="2404" t="str">
        <f>IF(FJ8="","",INDEX(DIFFERENTIATION_UNMERGE_VD,MATCH(FJ8,DIFFERENTIATION_ID_DIFF,0)))</f>
        <v>Производство тепловой энергии. Некомбинированная выработка</v>
      </c>
      <c r="FK9" s="2404" t="str">
        <f>IF(FK8="","",INDEX(DIFFERENTIATION_UNMERGE_VD,MATCH(FK8,DIFFERENTIATION_ID_DIFF,0)))</f>
        <v>Производство тепловой энергии. Некомбинированная выработка</v>
      </c>
      <c r="FL9" s="2404" t="str">
        <f>IF(FL8="","",INDEX(DIFFERENTIATION_UNMERGE_VD,MATCH(FL8,DIFFERENTIATION_ID_DIFF,0)))</f>
        <v>Производство тепловой энергии. Некомбинированная выработка</v>
      </c>
      <c r="FM9" s="2404" t="str">
        <f>IF(FM8="","",INDEX(DIFFERENTIATION_UNMERGE_VD,MATCH(FM8,DIFFERENTIATION_ID_DIFF,0)))</f>
        <v>Производство тепловой энергии. Некомбинированная выработка</v>
      </c>
      <c r="FN9" s="2404" t="str">
        <f>IF(FN8="","",INDEX(DIFFERENTIATION_UNMERGE_VD,MATCH(FN8,DIFFERENTIATION_ID_DIFF,0)))</f>
        <v>Производство тепловой энергии. Некомбинированная выработка</v>
      </c>
      <c r="FO9" s="2404" t="str">
        <f>IF(FO8="","",INDEX(DIFFERENTIATION_UNMERGE_VD,MATCH(FO8,DIFFERENTIATION_ID_DIFF,0)))</f>
        <v>Производство тепловой энергии. Некомбинированная выработка</v>
      </c>
      <c r="FP9" s="2404" t="str">
        <f>IF(FP8="","",INDEX(DIFFERENTIATION_UNMERGE_VD,MATCH(FP8,DIFFERENTIATION_ID_DIFF,0)))</f>
        <v>Производство тепловой энергии. Некомбинированная выработка</v>
      </c>
      <c r="FQ9" s="2404" t="str">
        <f>IF(FQ8="","",INDEX(DIFFERENTIATION_UNMERGE_VD,MATCH(FQ8,DIFFERENTIATION_ID_DIFF,0)))</f>
        <v>Производство тепловой энергии. Некомбинированная выработка</v>
      </c>
      <c r="FR9" s="2404" t="str">
        <f>IF(FR8="","",INDEX(DIFFERENTIATION_UNMERGE_VD,MATCH(FR8,DIFFERENTIATION_ID_DIFF,0)))</f>
        <v>Производство тепловой энергии. Некомбинированная выработка</v>
      </c>
      <c r="FS9" s="2404" t="str">
        <f>IF(FS8="","",INDEX(DIFFERENTIATION_UNMERGE_VD,MATCH(FS8,DIFFERENTIATION_ID_DIFF,0)))</f>
        <v>Производство тепловой энергии. Некомбинированная выработка</v>
      </c>
      <c r="FT9" s="2404" t="str">
        <f>IF(FT8="","",INDEX(DIFFERENTIATION_UNMERGE_VD,MATCH(FT8,DIFFERENTIATION_ID_DIFF,0)))</f>
        <v>Производство тепловой энергии. Некомбинированная выработка</v>
      </c>
      <c r="FU9" s="2404" t="str">
        <f>IF(FU8="","",INDEX(DIFFERENTIATION_UNMERGE_VD,MATCH(FU8,DIFFERENTIATION_ID_DIFF,0)))</f>
        <v>Производство тепловой энергии. Некомбинированная выработка</v>
      </c>
      <c r="FV9" s="2404" t="str">
        <f>IF(FV8="","",INDEX(DIFFERENTIATION_UNMERGE_VD,MATCH(FV8,DIFFERENTIATION_ID_DIFF,0)))</f>
        <v>Производство тепловой энергии. Некомбинированная выработка</v>
      </c>
      <c r="FW9" s="2404" t="str">
        <f>IF(FW8="","",INDEX(DIFFERENTIATION_UNMERGE_VD,MATCH(FW8,DIFFERENTIATION_ID_DIFF,0)))</f>
        <v>Производство тепловой энергии. Некомбинированная выработка</v>
      </c>
      <c r="FX9" s="2404" t="str">
        <f>IF(FX8="","",INDEX(DIFFERENTIATION_UNMERGE_VD,MATCH(FX8,DIFFERENTIATION_ID_DIFF,0)))</f>
        <v>Производство тепловой энергии. Некомбинированная выработка</v>
      </c>
      <c r="FY9" s="2404" t="str">
        <f>IF(FY8="","",INDEX(DIFFERENTIATION_UNMERGE_VD,MATCH(FY8,DIFFERENTIATION_ID_DIFF,0)))</f>
        <v>Производство тепловой энергии. Некомбинированная выработка</v>
      </c>
      <c r="FZ9" s="2404" t="str">
        <f>IF(FZ8="","",INDEX(DIFFERENTIATION_UNMERGE_VD,MATCH(FZ8,DIFFERENTIATION_ID_DIFF,0)))</f>
        <v>Производство тепловой энергии. Некомбинированная выработка</v>
      </c>
      <c r="GA9" s="2404" t="str">
        <f>IF(GA8="","",INDEX(DIFFERENTIATION_UNMERGE_VD,MATCH(GA8,DIFFERENTIATION_ID_DIFF,0)))</f>
        <v>Производство тепловой энергии. Некомбинированная выработка</v>
      </c>
      <c r="GB9" s="2404" t="str">
        <f>IF(GB8="","",INDEX(DIFFERENTIATION_UNMERGE_VD,MATCH(GB8,DIFFERENTIATION_ID_DIFF,0)))</f>
        <v>Производство тепловой энергии. Некомбинированная выработка</v>
      </c>
      <c r="GC9" s="2404" t="str">
        <f>IF(GC8="","",INDEX(DIFFERENTIATION_UNMERGE_VD,MATCH(GC8,DIFFERENTIATION_ID_DIFF,0)))</f>
        <v>Производство тепловой энергии. Некомбинированная выработка</v>
      </c>
      <c r="GD9" s="2404" t="str">
        <f>IF(GD8="","",INDEX(DIFFERENTIATION_UNMERGE_VD,MATCH(GD8,DIFFERENTIATION_ID_DIFF,0)))</f>
        <v>Производство тепловой энергии. Некомбинированная выработка</v>
      </c>
      <c r="GE9" s="2404" t="str">
        <f>IF(GE8="","",INDEX(DIFFERENTIATION_UNMERGE_VD,MATCH(GE8,DIFFERENTIATION_ID_DIFF,0)))</f>
        <v>Производство тепловой энергии. Некомбинированная выработка</v>
      </c>
      <c r="GF9" s="2404" t="str">
        <f>IF(GF8="","",INDEX(DIFFERENTIATION_UNMERGE_VD,MATCH(GF8,DIFFERENTIATION_ID_DIFF,0)))</f>
        <v>Производство тепловой энергии. Некомбинированная выработка</v>
      </c>
      <c r="GG9" s="2404" t="str">
        <f>IF(GG8="","",INDEX(DIFFERENTIATION_UNMERGE_VD,MATCH(GG8,DIFFERENTIATION_ID_DIFF,0)))</f>
        <v>Производство тепловой энергии. Некомбинированная выработка</v>
      </c>
      <c r="GH9" s="2404" t="str">
        <f>IF(GH8="","",INDEX(DIFFERENTIATION_UNMERGE_VD,MATCH(GH8,DIFFERENTIATION_ID_DIFF,0)))</f>
        <v>Производство тепловой энергии. Некомбинированная выработка</v>
      </c>
      <c r="GI9" s="2404" t="str">
        <f>IF(GI8="","",INDEX(DIFFERENTIATION_UNMERGE_VD,MATCH(GI8,DIFFERENTIATION_ID_DIFF,0)))</f>
        <v>Производство тепловой энергии. Некомбинированная выработка</v>
      </c>
      <c r="GJ9" s="2404" t="str">
        <f>IF(GJ8="","",INDEX(DIFFERENTIATION_UNMERGE_VD,MATCH(GJ8,DIFFERENTIATION_ID_DIFF,0)))</f>
        <v>Производство тепловой энергии. Некомбинированная выработка</v>
      </c>
      <c r="GK9" s="2404" t="str">
        <f>IF(GK8="","",INDEX(DIFFERENTIATION_UNMERGE_VD,MATCH(GK8,DIFFERENTIATION_ID_DIFF,0)))</f>
        <v>Производство тепловой энергии. Некомбинированная выработка</v>
      </c>
      <c r="GL9" s="2404" t="str">
        <f>IF(GL8="","",INDEX(DIFFERENTIATION_UNMERGE_VD,MATCH(GL8,DIFFERENTIATION_ID_DIFF,0)))</f>
        <v>Производство тепловой энергии. Некомбинированная выработка</v>
      </c>
      <c r="GM9" s="2136" t="s">
        <v>774</v>
      </c>
      <c r="GW9" s="514">
        <v>15</v>
      </c>
    </row>
    <row s="1644" customFormat="1" customHeight="1" ht="15.75">
      <c r="A10" s="768"/>
      <c r="C10" s="185"/>
      <c r="D10" s="720"/>
      <c r="E10" s="2376" t="s">
        <v>1037</v>
      </c>
      <c r="F10" s="2377"/>
      <c r="G10" s="825" t="str">
        <f>IF(G8="","",INDEX(DIFFERENTIATION_UNMERGE_AREA,MATCH(G8,DIFFERENTIATION_ID_DIFF,0)))</f>
        <v/>
      </c>
      <c r="H10" s="825" t="str">
        <f>IF(H8="","",INDEX(DIFFERENTIATION_UNMERGE_AREA,MATCH(H8,DIFFERENTIATION_ID_DIFF,0)))</f>
        <v>Территория 1</v>
      </c>
      <c r="I10" s="2404" t="str">
        <f>IF(I8="","",INDEX(DIFFERENTIATION_UNMERGE_AREA,MATCH(I8,DIFFERENTIATION_ID_DIFF,0)))</f>
        <v>Территория 1</v>
      </c>
      <c r="J10" s="2404" t="str">
        <f>IF(J8="","",INDEX(DIFFERENTIATION_UNMERGE_AREA,MATCH(J8,DIFFERENTIATION_ID_DIFF,0)))</f>
        <v>Территория 1</v>
      </c>
      <c r="K10" s="2404" t="str">
        <f>IF(K8="","",INDEX(DIFFERENTIATION_UNMERGE_AREA,MATCH(K8,DIFFERENTIATION_ID_DIFF,0)))</f>
        <v>Территория 1</v>
      </c>
      <c r="L10" s="2404" t="str">
        <f>IF(L8="","",INDEX(DIFFERENTIATION_UNMERGE_AREA,MATCH(L8,DIFFERENTIATION_ID_DIFF,0)))</f>
        <v>Территория 1</v>
      </c>
      <c r="M10" s="2404" t="str">
        <f>IF(M8="","",INDEX(DIFFERENTIATION_UNMERGE_AREA,MATCH(M8,DIFFERENTIATION_ID_DIFF,0)))</f>
        <v>Территория 1</v>
      </c>
      <c r="N10" s="2404" t="str">
        <f>IF(N8="","",INDEX(DIFFERENTIATION_UNMERGE_AREA,MATCH(N8,DIFFERENTIATION_ID_DIFF,0)))</f>
        <v>Территория 1</v>
      </c>
      <c r="O10" s="2404" t="str">
        <f>IF(O8="","",INDEX(DIFFERENTIATION_UNMERGE_AREA,MATCH(O8,DIFFERENTIATION_ID_DIFF,0)))</f>
        <v>Территория 1</v>
      </c>
      <c r="P10" s="2404" t="str">
        <f>IF(P8="","",INDEX(DIFFERENTIATION_UNMERGE_AREA,MATCH(P8,DIFFERENTIATION_ID_DIFF,0)))</f>
        <v>Территория 1</v>
      </c>
      <c r="Q10" s="2404" t="str">
        <f>IF(Q8="","",INDEX(DIFFERENTIATION_UNMERGE_AREA,MATCH(Q8,DIFFERENTIATION_ID_DIFF,0)))</f>
        <v>Территория 1</v>
      </c>
      <c r="R10" s="2404" t="str">
        <f>IF(R8="","",INDEX(DIFFERENTIATION_UNMERGE_AREA,MATCH(R8,DIFFERENTIATION_ID_DIFF,0)))</f>
        <v>Территория 1</v>
      </c>
      <c r="S10" s="2404" t="str">
        <f>IF(S8="","",INDEX(DIFFERENTIATION_UNMERGE_AREA,MATCH(S8,DIFFERENTIATION_ID_DIFF,0)))</f>
        <v>Территория 1</v>
      </c>
      <c r="T10" s="2404" t="str">
        <f>IF(T8="","",INDEX(DIFFERENTIATION_UNMERGE_AREA,MATCH(T8,DIFFERENTIATION_ID_DIFF,0)))</f>
        <v>Территория 1</v>
      </c>
      <c r="U10" s="2404" t="str">
        <f>IF(U8="","",INDEX(DIFFERENTIATION_UNMERGE_AREA,MATCH(U8,DIFFERENTIATION_ID_DIFF,0)))</f>
        <v>Территория 1</v>
      </c>
      <c r="V10" s="2404" t="str">
        <f>IF(V8="","",INDEX(DIFFERENTIATION_UNMERGE_AREA,MATCH(V8,DIFFERENTIATION_ID_DIFF,0)))</f>
        <v>Территория 2</v>
      </c>
      <c r="W10" s="2404" t="str">
        <f>IF(W8="","",INDEX(DIFFERENTIATION_UNMERGE_AREA,MATCH(W8,DIFFERENTIATION_ID_DIFF,0)))</f>
        <v>Территория 2</v>
      </c>
      <c r="X10" s="2404" t="str">
        <f>IF(X8="","",INDEX(DIFFERENTIATION_UNMERGE_AREA,MATCH(X8,DIFFERENTIATION_ID_DIFF,0)))</f>
        <v>Территория 3</v>
      </c>
      <c r="Y10" s="2404" t="str">
        <f>IF(Y8="","",INDEX(DIFFERENTIATION_UNMERGE_AREA,MATCH(Y8,DIFFERENTIATION_ID_DIFF,0)))</f>
        <v>Территория 3</v>
      </c>
      <c r="Z10" s="2404" t="str">
        <f>IF(Z8="","",INDEX(DIFFERENTIATION_UNMERGE_AREA,MATCH(Z8,DIFFERENTIATION_ID_DIFF,0)))</f>
        <v>Территория 3</v>
      </c>
      <c r="AA10" s="2404" t="str">
        <f>IF(AA8="","",INDEX(DIFFERENTIATION_UNMERGE_AREA,MATCH(AA8,DIFFERENTIATION_ID_DIFF,0)))</f>
        <v>Территория 3</v>
      </c>
      <c r="AB10" s="2404" t="str">
        <f>IF(AB8="","",INDEX(DIFFERENTIATION_UNMERGE_AREA,MATCH(AB8,DIFFERENTIATION_ID_DIFF,0)))</f>
        <v>Территория 3</v>
      </c>
      <c r="AC10" s="2404" t="str">
        <f>IF(AC8="","",INDEX(DIFFERENTIATION_UNMERGE_AREA,MATCH(AC8,DIFFERENTIATION_ID_DIFF,0)))</f>
        <v>Территория 3</v>
      </c>
      <c r="AD10" s="2404" t="str">
        <f>IF(AD8="","",INDEX(DIFFERENTIATION_UNMERGE_AREA,MATCH(AD8,DIFFERENTIATION_ID_DIFF,0)))</f>
        <v>Территория 3</v>
      </c>
      <c r="AE10" s="2404" t="str">
        <f>IF(AE8="","",INDEX(DIFFERENTIATION_UNMERGE_AREA,MATCH(AE8,DIFFERENTIATION_ID_DIFF,0)))</f>
        <v>Территория 3</v>
      </c>
      <c r="AF10" s="2404" t="str">
        <f>IF(AF8="","",INDEX(DIFFERENTIATION_UNMERGE_AREA,MATCH(AF8,DIFFERENTIATION_ID_DIFF,0)))</f>
        <v>Территория 3</v>
      </c>
      <c r="AG10" s="2404" t="str">
        <f>IF(AG8="","",INDEX(DIFFERENTIATION_UNMERGE_AREA,MATCH(AG8,DIFFERENTIATION_ID_DIFF,0)))</f>
        <v>Территория 3</v>
      </c>
      <c r="AH10" s="2404" t="str">
        <f>IF(AH8="","",INDEX(DIFFERENTIATION_UNMERGE_AREA,MATCH(AH8,DIFFERENTIATION_ID_DIFF,0)))</f>
        <v>Территория 3</v>
      </c>
      <c r="AI10" s="2404" t="str">
        <f>IF(AI8="","",INDEX(DIFFERENTIATION_UNMERGE_AREA,MATCH(AI8,DIFFERENTIATION_ID_DIFF,0)))</f>
        <v>Территория 3</v>
      </c>
      <c r="AJ10" s="2404" t="str">
        <f>IF(AJ8="","",INDEX(DIFFERENTIATION_UNMERGE_AREA,MATCH(AJ8,DIFFERENTIATION_ID_DIFF,0)))</f>
        <v>Территория 3</v>
      </c>
      <c r="AK10" s="2404" t="str">
        <f>IF(AK8="","",INDEX(DIFFERENTIATION_UNMERGE_AREA,MATCH(AK8,DIFFERENTIATION_ID_DIFF,0)))</f>
        <v>Территория 3</v>
      </c>
      <c r="AL10" s="2404" t="str">
        <f>IF(AL8="","",INDEX(DIFFERENTIATION_UNMERGE_AREA,MATCH(AL8,DIFFERENTIATION_ID_DIFF,0)))</f>
        <v>Территория 3</v>
      </c>
      <c r="AM10" s="2404" t="str">
        <f>IF(AM8="","",INDEX(DIFFERENTIATION_UNMERGE_AREA,MATCH(AM8,DIFFERENTIATION_ID_DIFF,0)))</f>
        <v>Территория 3</v>
      </c>
      <c r="AN10" s="2404" t="str">
        <f>IF(AN8="","",INDEX(DIFFERENTIATION_UNMERGE_AREA,MATCH(AN8,DIFFERENTIATION_ID_DIFF,0)))</f>
        <v>Территория 3</v>
      </c>
      <c r="AO10" s="2404" t="str">
        <f>IF(AO8="","",INDEX(DIFFERENTIATION_UNMERGE_AREA,MATCH(AO8,DIFFERENTIATION_ID_DIFF,0)))</f>
        <v>Территория 4</v>
      </c>
      <c r="AP10" s="2404" t="str">
        <f>IF(AP8="","",INDEX(DIFFERENTIATION_UNMERGE_AREA,MATCH(AP8,DIFFERENTIATION_ID_DIFF,0)))</f>
        <v>Территория 4</v>
      </c>
      <c r="AQ10" s="2404" t="str">
        <f>IF(AQ8="","",INDEX(DIFFERENTIATION_UNMERGE_AREA,MATCH(AQ8,DIFFERENTIATION_ID_DIFF,0)))</f>
        <v>Территория 4</v>
      </c>
      <c r="AR10" s="2404" t="str">
        <f>IF(AR8="","",INDEX(DIFFERENTIATION_UNMERGE_AREA,MATCH(AR8,DIFFERENTIATION_ID_DIFF,0)))</f>
        <v>Территория 4</v>
      </c>
      <c r="AS10" s="2404" t="str">
        <f>IF(AS8="","",INDEX(DIFFERENTIATION_UNMERGE_AREA,MATCH(AS8,DIFFERENTIATION_ID_DIFF,0)))</f>
        <v>Территория 5</v>
      </c>
      <c r="AT10" s="2404" t="str">
        <f>IF(AT8="","",INDEX(DIFFERENTIATION_UNMERGE_AREA,MATCH(AT8,DIFFERENTIATION_ID_DIFF,0)))</f>
        <v>Территория 5</v>
      </c>
      <c r="AU10" s="2404" t="str">
        <f>IF(AU8="","",INDEX(DIFFERENTIATION_UNMERGE_AREA,MATCH(AU8,DIFFERENTIATION_ID_DIFF,0)))</f>
        <v>Территория 5</v>
      </c>
      <c r="AV10" s="2404" t="str">
        <f>IF(AV8="","",INDEX(DIFFERENTIATION_UNMERGE_AREA,MATCH(AV8,DIFFERENTIATION_ID_DIFF,0)))</f>
        <v>Территория 6</v>
      </c>
      <c r="AW10" s="2404" t="str">
        <f>IF(AW8="","",INDEX(DIFFERENTIATION_UNMERGE_AREA,MATCH(AW8,DIFFERENTIATION_ID_DIFF,0)))</f>
        <v>Территория 7</v>
      </c>
      <c r="AX10" s="2404" t="str">
        <f>IF(AX8="","",INDEX(DIFFERENTIATION_UNMERGE_AREA,MATCH(AX8,DIFFERENTIATION_ID_DIFF,0)))</f>
        <v>Территория 8</v>
      </c>
      <c r="AY10" s="2404" t="str">
        <f>IF(AY8="","",INDEX(DIFFERENTIATION_UNMERGE_AREA,MATCH(AY8,DIFFERENTIATION_ID_DIFF,0)))</f>
        <v>Территория 7</v>
      </c>
      <c r="AZ10" s="2404" t="str">
        <f>IF(AZ8="","",INDEX(DIFFERENTIATION_UNMERGE_AREA,MATCH(AZ8,DIFFERENTIATION_ID_DIFF,0)))</f>
        <v>Территория 7</v>
      </c>
      <c r="BA10" s="2404" t="str">
        <f>IF(BA8="","",INDEX(DIFFERENTIATION_UNMERGE_AREA,MATCH(BA8,DIFFERENTIATION_ID_DIFF,0)))</f>
        <v>Территория 7</v>
      </c>
      <c r="BB10" s="2404" t="str">
        <f>IF(BB8="","",INDEX(DIFFERENTIATION_UNMERGE_AREA,MATCH(BB8,DIFFERENTIATION_ID_DIFF,0)))</f>
        <v>Территория 7</v>
      </c>
      <c r="BC10" s="2404" t="str">
        <f>IF(BC8="","",INDEX(DIFFERENTIATION_UNMERGE_AREA,MATCH(BC8,DIFFERENTIATION_ID_DIFF,0)))</f>
        <v>Территория 7</v>
      </c>
      <c r="BD10" s="2404" t="str">
        <f>IF(BD8="","",INDEX(DIFFERENTIATION_UNMERGE_AREA,MATCH(BD8,DIFFERENTIATION_ID_DIFF,0)))</f>
        <v>Территория 7</v>
      </c>
      <c r="BE10" s="2404" t="str">
        <f>IF(BE8="","",INDEX(DIFFERENTIATION_UNMERGE_AREA,MATCH(BE8,DIFFERENTIATION_ID_DIFF,0)))</f>
        <v>Территория 7</v>
      </c>
      <c r="BF10" s="2404" t="str">
        <f>IF(BF8="","",INDEX(DIFFERENTIATION_UNMERGE_AREA,MATCH(BF8,DIFFERENTIATION_ID_DIFF,0)))</f>
        <v>Территория 7</v>
      </c>
      <c r="BG10" s="2404" t="str">
        <f>IF(BG8="","",INDEX(DIFFERENTIATION_UNMERGE_AREA,MATCH(BG8,DIFFERENTIATION_ID_DIFF,0)))</f>
        <v>Территория 7</v>
      </c>
      <c r="BH10" s="2404" t="str">
        <f>IF(BH8="","",INDEX(DIFFERENTIATION_UNMERGE_AREA,MATCH(BH8,DIFFERENTIATION_ID_DIFF,0)))</f>
        <v>Территория 7</v>
      </c>
      <c r="BI10" s="2404" t="str">
        <f>IF(BI8="","",INDEX(DIFFERENTIATION_UNMERGE_AREA,MATCH(BI8,DIFFERENTIATION_ID_DIFF,0)))</f>
        <v>Территория 7</v>
      </c>
      <c r="BJ10" s="2404" t="str">
        <f>IF(BJ8="","",INDEX(DIFFERENTIATION_UNMERGE_AREA,MATCH(BJ8,DIFFERENTIATION_ID_DIFF,0)))</f>
        <v>Территория 7</v>
      </c>
      <c r="BK10" s="2404" t="str">
        <f>IF(BK8="","",INDEX(DIFFERENTIATION_UNMERGE_AREA,MATCH(BK8,DIFFERENTIATION_ID_DIFF,0)))</f>
        <v>Территория 7</v>
      </c>
      <c r="BL10" s="2404" t="str">
        <f>IF(BL8="","",INDEX(DIFFERENTIATION_UNMERGE_AREA,MATCH(BL8,DIFFERENTIATION_ID_DIFF,0)))</f>
        <v>Территория 7</v>
      </c>
      <c r="BM10" s="2404" t="str">
        <f>IF(BM8="","",INDEX(DIFFERENTIATION_UNMERGE_AREA,MATCH(BM8,DIFFERENTIATION_ID_DIFF,0)))</f>
        <v>Территория 7</v>
      </c>
      <c r="BN10" s="2404" t="str">
        <f>IF(BN8="","",INDEX(DIFFERENTIATION_UNMERGE_AREA,MATCH(BN8,DIFFERENTIATION_ID_DIFF,0)))</f>
        <v>Территория 7</v>
      </c>
      <c r="BO10" s="2404" t="str">
        <f>IF(BO8="","",INDEX(DIFFERENTIATION_UNMERGE_AREA,MATCH(BO8,DIFFERENTIATION_ID_DIFF,0)))</f>
        <v>Территория 7</v>
      </c>
      <c r="BP10" s="2404" t="str">
        <f>IF(BP8="","",INDEX(DIFFERENTIATION_UNMERGE_AREA,MATCH(BP8,DIFFERENTIATION_ID_DIFF,0)))</f>
        <v>Территория 7</v>
      </c>
      <c r="BQ10" s="2404" t="str">
        <f>IF(BQ8="","",INDEX(DIFFERENTIATION_UNMERGE_AREA,MATCH(BQ8,DIFFERENTIATION_ID_DIFF,0)))</f>
        <v>Территория 7</v>
      </c>
      <c r="BR10" s="2404" t="str">
        <f>IF(BR8="","",INDEX(DIFFERENTIATION_UNMERGE_AREA,MATCH(BR8,DIFFERENTIATION_ID_DIFF,0)))</f>
        <v>Территория 7</v>
      </c>
      <c r="BS10" s="2404" t="str">
        <f>IF(BS8="","",INDEX(DIFFERENTIATION_UNMERGE_AREA,MATCH(BS8,DIFFERENTIATION_ID_DIFF,0)))</f>
        <v>Территория 7</v>
      </c>
      <c r="BT10" s="2404" t="str">
        <f>IF(BT8="","",INDEX(DIFFERENTIATION_UNMERGE_AREA,MATCH(BT8,DIFFERENTIATION_ID_DIFF,0)))</f>
        <v>Территория 7</v>
      </c>
      <c r="BU10" s="2404" t="str">
        <f>IF(BU8="","",INDEX(DIFFERENTIATION_UNMERGE_AREA,MATCH(BU8,DIFFERENTIATION_ID_DIFF,0)))</f>
        <v>Территория 7</v>
      </c>
      <c r="BV10" s="2404" t="str">
        <f>IF(BV8="","",INDEX(DIFFERENTIATION_UNMERGE_AREA,MATCH(BV8,DIFFERENTIATION_ID_DIFF,0)))</f>
        <v>Территория 7</v>
      </c>
      <c r="BW10" s="2404" t="str">
        <f>IF(BW8="","",INDEX(DIFFERENTIATION_UNMERGE_AREA,MATCH(BW8,DIFFERENTIATION_ID_DIFF,0)))</f>
        <v>Территория 7</v>
      </c>
      <c r="BX10" s="2404" t="str">
        <f>IF(BX8="","",INDEX(DIFFERENTIATION_UNMERGE_AREA,MATCH(BX8,DIFFERENTIATION_ID_DIFF,0)))</f>
        <v>Территория 7</v>
      </c>
      <c r="BY10" s="2404" t="str">
        <f>IF(BY8="","",INDEX(DIFFERENTIATION_UNMERGE_AREA,MATCH(BY8,DIFFERENTIATION_ID_DIFF,0)))</f>
        <v>Территория 7</v>
      </c>
      <c r="BZ10" s="2404" t="str">
        <f>IF(BZ8="","",INDEX(DIFFERENTIATION_UNMERGE_AREA,MATCH(BZ8,DIFFERENTIATION_ID_DIFF,0)))</f>
        <v>Территория 7</v>
      </c>
      <c r="CA10" s="2404" t="str">
        <f>IF(CA8="","",INDEX(DIFFERENTIATION_UNMERGE_AREA,MATCH(CA8,DIFFERENTIATION_ID_DIFF,0)))</f>
        <v>Территория 7</v>
      </c>
      <c r="CB10" s="2404" t="str">
        <f>IF(CB8="","",INDEX(DIFFERENTIATION_UNMERGE_AREA,MATCH(CB8,DIFFERENTIATION_ID_DIFF,0)))</f>
        <v>Территория 7</v>
      </c>
      <c r="CC10" s="2404" t="str">
        <f>IF(CC8="","",INDEX(DIFFERENTIATION_UNMERGE_AREA,MATCH(CC8,DIFFERENTIATION_ID_DIFF,0)))</f>
        <v>Территория 7</v>
      </c>
      <c r="CD10" s="2404" t="str">
        <f>IF(CD8="","",INDEX(DIFFERENTIATION_UNMERGE_AREA,MATCH(CD8,DIFFERENTIATION_ID_DIFF,0)))</f>
        <v>Территория 7</v>
      </c>
      <c r="CE10" s="2404" t="str">
        <f>IF(CE8="","",INDEX(DIFFERENTIATION_UNMERGE_AREA,MATCH(CE8,DIFFERENTIATION_ID_DIFF,0)))</f>
        <v>Территория 7</v>
      </c>
      <c r="CF10" s="2404" t="str">
        <f>IF(CF8="","",INDEX(DIFFERENTIATION_UNMERGE_AREA,MATCH(CF8,DIFFERENTIATION_ID_DIFF,0)))</f>
        <v>Территория 7</v>
      </c>
      <c r="CG10" s="2404" t="str">
        <f>IF(CG8="","",INDEX(DIFFERENTIATION_UNMERGE_AREA,MATCH(CG8,DIFFERENTIATION_ID_DIFF,0)))</f>
        <v>Территория 7</v>
      </c>
      <c r="CH10" s="2404" t="str">
        <f>IF(CH8="","",INDEX(DIFFERENTIATION_UNMERGE_AREA,MATCH(CH8,DIFFERENTIATION_ID_DIFF,0)))</f>
        <v>Территория 7</v>
      </c>
      <c r="CI10" s="2404" t="str">
        <f>IF(CI8="","",INDEX(DIFFERENTIATION_UNMERGE_AREA,MATCH(CI8,DIFFERENTIATION_ID_DIFF,0)))</f>
        <v>Территория 7</v>
      </c>
      <c r="CJ10" s="2404" t="str">
        <f>IF(CJ8="","",INDEX(DIFFERENTIATION_UNMERGE_AREA,MATCH(CJ8,DIFFERENTIATION_ID_DIFF,0)))</f>
        <v>Территория 7</v>
      </c>
      <c r="CK10" s="2404" t="str">
        <f>IF(CK8="","",INDEX(DIFFERENTIATION_UNMERGE_AREA,MATCH(CK8,DIFFERENTIATION_ID_DIFF,0)))</f>
        <v>Территория 7</v>
      </c>
      <c r="CL10" s="2404" t="str">
        <f>IF(CL8="","",INDEX(DIFFERENTIATION_UNMERGE_AREA,MATCH(CL8,DIFFERENTIATION_ID_DIFF,0)))</f>
        <v>Территория 8</v>
      </c>
      <c r="CM10" s="2404" t="str">
        <f>IF(CM8="","",INDEX(DIFFERENTIATION_UNMERGE_AREA,MATCH(CM8,DIFFERENTIATION_ID_DIFF,0)))</f>
        <v>Территория 9</v>
      </c>
      <c r="CN10" s="2404" t="str">
        <f>IF(CN8="","",INDEX(DIFFERENTIATION_UNMERGE_AREA,MATCH(CN8,DIFFERENTIATION_ID_DIFF,0)))</f>
        <v>Территория 9</v>
      </c>
      <c r="CO10" s="2404" t="str">
        <f>IF(CO8="","",INDEX(DIFFERENTIATION_UNMERGE_AREA,MATCH(CO8,DIFFERENTIATION_ID_DIFF,0)))</f>
        <v>Территория 9</v>
      </c>
      <c r="CP10" s="2404" t="str">
        <f>IF(CP8="","",INDEX(DIFFERENTIATION_UNMERGE_AREA,MATCH(CP8,DIFFERENTIATION_ID_DIFF,0)))</f>
        <v>Территория 9</v>
      </c>
      <c r="CQ10" s="2404" t="str">
        <f>IF(CQ8="","",INDEX(DIFFERENTIATION_UNMERGE_AREA,MATCH(CQ8,DIFFERENTIATION_ID_DIFF,0)))</f>
        <v>Территория 9</v>
      </c>
      <c r="CR10" s="2404" t="str">
        <f>IF(CR8="","",INDEX(DIFFERENTIATION_UNMERGE_AREA,MATCH(CR8,DIFFERENTIATION_ID_DIFF,0)))</f>
        <v>Территория 9</v>
      </c>
      <c r="CS10" s="2404" t="str">
        <f>IF(CS8="","",INDEX(DIFFERENTIATION_UNMERGE_AREA,MATCH(CS8,DIFFERENTIATION_ID_DIFF,0)))</f>
        <v>Территория 9</v>
      </c>
      <c r="CT10" s="2404" t="str">
        <f>IF(CT8="","",INDEX(DIFFERENTIATION_UNMERGE_AREA,MATCH(CT8,DIFFERENTIATION_ID_DIFF,0)))</f>
        <v>Территория 9</v>
      </c>
      <c r="CU10" s="2404" t="str">
        <f>IF(CU8="","",INDEX(DIFFERENTIATION_UNMERGE_AREA,MATCH(CU8,DIFFERENTIATION_ID_DIFF,0)))</f>
        <v>Территория 9</v>
      </c>
      <c r="CV10" s="2404" t="str">
        <f>IF(CV8="","",INDEX(DIFFERENTIATION_UNMERGE_AREA,MATCH(CV8,DIFFERENTIATION_ID_DIFF,0)))</f>
        <v>Территория 9</v>
      </c>
      <c r="CW10" s="2404" t="str">
        <f>IF(CW8="","",INDEX(DIFFERENTIATION_UNMERGE_AREA,MATCH(CW8,DIFFERENTIATION_ID_DIFF,0)))</f>
        <v>Территория 9</v>
      </c>
      <c r="CX10" s="2404" t="str">
        <f>IF(CX8="","",INDEX(DIFFERENTIATION_UNMERGE_AREA,MATCH(CX8,DIFFERENTIATION_ID_DIFF,0)))</f>
        <v>Территория 9</v>
      </c>
      <c r="CY10" s="2404" t="str">
        <f>IF(CY8="","",INDEX(DIFFERENTIATION_UNMERGE_AREA,MATCH(CY8,DIFFERENTIATION_ID_DIFF,0)))</f>
        <v>Территория 9</v>
      </c>
      <c r="CZ10" s="2404" t="str">
        <f>IF(CZ8="","",INDEX(DIFFERENTIATION_UNMERGE_AREA,MATCH(CZ8,DIFFERENTIATION_ID_DIFF,0)))</f>
        <v>Территория 9</v>
      </c>
      <c r="DA10" s="2404" t="str">
        <f>IF(DA8="","",INDEX(DIFFERENTIATION_UNMERGE_AREA,MATCH(DA8,DIFFERENTIATION_ID_DIFF,0)))</f>
        <v>Территория 9</v>
      </c>
      <c r="DB10" s="2404" t="str">
        <f>IF(DB8="","",INDEX(DIFFERENTIATION_UNMERGE_AREA,MATCH(DB8,DIFFERENTIATION_ID_DIFF,0)))</f>
        <v>Территория 9</v>
      </c>
      <c r="DC10" s="2404" t="str">
        <f>IF(DC8="","",INDEX(DIFFERENTIATION_UNMERGE_AREA,MATCH(DC8,DIFFERENTIATION_ID_DIFF,0)))</f>
        <v>Территория 9</v>
      </c>
      <c r="DD10" s="2404" t="str">
        <f>IF(DD8="","",INDEX(DIFFERENTIATION_UNMERGE_AREA,MATCH(DD8,DIFFERENTIATION_ID_DIFF,0)))</f>
        <v>Территория 9</v>
      </c>
      <c r="DE10" s="2404" t="str">
        <f>IF(DE8="","",INDEX(DIFFERENTIATION_UNMERGE_AREA,MATCH(DE8,DIFFERENTIATION_ID_DIFF,0)))</f>
        <v>Территория 9</v>
      </c>
      <c r="DF10" s="2404" t="str">
        <f>IF(DF8="","",INDEX(DIFFERENTIATION_UNMERGE_AREA,MATCH(DF8,DIFFERENTIATION_ID_DIFF,0)))</f>
        <v>Территория 9</v>
      </c>
      <c r="DG10" s="2404" t="str">
        <f>IF(DG8="","",INDEX(DIFFERENTIATION_UNMERGE_AREA,MATCH(DG8,DIFFERENTIATION_ID_DIFF,0)))</f>
        <v>Территория 9</v>
      </c>
      <c r="DH10" s="2404" t="str">
        <f>IF(DH8="","",INDEX(DIFFERENTIATION_UNMERGE_AREA,MATCH(DH8,DIFFERENTIATION_ID_DIFF,0)))</f>
        <v>Территория 9</v>
      </c>
      <c r="DI10" s="2404" t="str">
        <f>IF(DI8="","",INDEX(DIFFERENTIATION_UNMERGE_AREA,MATCH(DI8,DIFFERENTIATION_ID_DIFF,0)))</f>
        <v>Территория 9</v>
      </c>
      <c r="DJ10" s="2404" t="str">
        <f>IF(DJ8="","",INDEX(DIFFERENTIATION_UNMERGE_AREA,MATCH(DJ8,DIFFERENTIATION_ID_DIFF,0)))</f>
        <v>Территория 9</v>
      </c>
      <c r="DK10" s="2404" t="str">
        <f>IF(DK8="","",INDEX(DIFFERENTIATION_UNMERGE_AREA,MATCH(DK8,DIFFERENTIATION_ID_DIFF,0)))</f>
        <v>Территория 9</v>
      </c>
      <c r="DL10" s="2404" t="str">
        <f>IF(DL8="","",INDEX(DIFFERENTIATION_UNMERGE_AREA,MATCH(DL8,DIFFERENTIATION_ID_DIFF,0)))</f>
        <v>Территория 9</v>
      </c>
      <c r="DM10" s="2404" t="str">
        <f>IF(DM8="","",INDEX(DIFFERENTIATION_UNMERGE_AREA,MATCH(DM8,DIFFERENTIATION_ID_DIFF,0)))</f>
        <v>Территория 9</v>
      </c>
      <c r="DN10" s="2404" t="str">
        <f>IF(DN8="","",INDEX(DIFFERENTIATION_UNMERGE_AREA,MATCH(DN8,DIFFERENTIATION_ID_DIFF,0)))</f>
        <v>Территория 9</v>
      </c>
      <c r="DO10" s="2404" t="str">
        <f>IF(DO8="","",INDEX(DIFFERENTIATION_UNMERGE_AREA,MATCH(DO8,DIFFERENTIATION_ID_DIFF,0)))</f>
        <v>Территория 9</v>
      </c>
      <c r="DP10" s="2404" t="str">
        <f>IF(DP8="","",INDEX(DIFFERENTIATION_UNMERGE_AREA,MATCH(DP8,DIFFERENTIATION_ID_DIFF,0)))</f>
        <v>Территория 9</v>
      </c>
      <c r="DQ10" s="2404" t="str">
        <f>IF(DQ8="","",INDEX(DIFFERENTIATION_UNMERGE_AREA,MATCH(DQ8,DIFFERENTIATION_ID_DIFF,0)))</f>
        <v>Территория 9</v>
      </c>
      <c r="DR10" s="2404" t="str">
        <f>IF(DR8="","",INDEX(DIFFERENTIATION_UNMERGE_AREA,MATCH(DR8,DIFFERENTIATION_ID_DIFF,0)))</f>
        <v>Территория 9</v>
      </c>
      <c r="DS10" s="2404" t="str">
        <f>IF(DS8="","",INDEX(DIFFERENTIATION_UNMERGE_AREA,MATCH(DS8,DIFFERENTIATION_ID_DIFF,0)))</f>
        <v>Территория 9</v>
      </c>
      <c r="DT10" s="2404" t="str">
        <f>IF(DT8="","",INDEX(DIFFERENTIATION_UNMERGE_AREA,MATCH(DT8,DIFFERENTIATION_ID_DIFF,0)))</f>
        <v>Территория 9</v>
      </c>
      <c r="DU10" s="2404" t="str">
        <f>IF(DU8="","",INDEX(DIFFERENTIATION_UNMERGE_AREA,MATCH(DU8,DIFFERENTIATION_ID_DIFF,0)))</f>
        <v>Территория 9</v>
      </c>
      <c r="DV10" s="2404" t="str">
        <f>IF(DV8="","",INDEX(DIFFERENTIATION_UNMERGE_AREA,MATCH(DV8,DIFFERENTIATION_ID_DIFF,0)))</f>
        <v>Территория 9</v>
      </c>
      <c r="DW10" s="2404" t="str">
        <f>IF(DW8="","",INDEX(DIFFERENTIATION_UNMERGE_AREA,MATCH(DW8,DIFFERENTIATION_ID_DIFF,0)))</f>
        <v>Территория 9</v>
      </c>
      <c r="DX10" s="2404" t="str">
        <f>IF(DX8="","",INDEX(DIFFERENTIATION_UNMERGE_AREA,MATCH(DX8,DIFFERENTIATION_ID_DIFF,0)))</f>
        <v>Территория 10</v>
      </c>
      <c r="DY10" s="2404" t="str">
        <f>IF(DY8="","",INDEX(DIFFERENTIATION_UNMERGE_AREA,MATCH(DY8,DIFFERENTIATION_ID_DIFF,0)))</f>
        <v>Территория 10</v>
      </c>
      <c r="DZ10" s="2404" t="str">
        <f>IF(DZ8="","",INDEX(DIFFERENTIATION_UNMERGE_AREA,MATCH(DZ8,DIFFERENTIATION_ID_DIFF,0)))</f>
        <v>Территория 10</v>
      </c>
      <c r="EA10" s="2404" t="str">
        <f>IF(EA8="","",INDEX(DIFFERENTIATION_UNMERGE_AREA,MATCH(EA8,DIFFERENTIATION_ID_DIFF,0)))</f>
        <v>Территория 10</v>
      </c>
      <c r="EB10" s="2404" t="str">
        <f>IF(EB8="","",INDEX(DIFFERENTIATION_UNMERGE_AREA,MATCH(EB8,DIFFERENTIATION_ID_DIFF,0)))</f>
        <v>Территория 10</v>
      </c>
      <c r="EC10" s="2404" t="str">
        <f>IF(EC8="","",INDEX(DIFFERENTIATION_UNMERGE_AREA,MATCH(EC8,DIFFERENTIATION_ID_DIFF,0)))</f>
        <v>Территория 11</v>
      </c>
      <c r="ED10" s="2404" t="str">
        <f>IF(ED8="","",INDEX(DIFFERENTIATION_UNMERGE_AREA,MATCH(ED8,DIFFERENTIATION_ID_DIFF,0)))</f>
        <v>Территория 12</v>
      </c>
      <c r="EE10" s="2404" t="str">
        <f>IF(EE8="","",INDEX(DIFFERENTIATION_UNMERGE_AREA,MATCH(EE8,DIFFERENTIATION_ID_DIFF,0)))</f>
        <v>Территория 13</v>
      </c>
      <c r="EF10" s="2404" t="str">
        <f>IF(EF8="","",INDEX(DIFFERENTIATION_UNMERGE_AREA,MATCH(EF8,DIFFERENTIATION_ID_DIFF,0)))</f>
        <v>Территория 13</v>
      </c>
      <c r="EG10" s="2404" t="str">
        <f>IF(EG8="","",INDEX(DIFFERENTIATION_UNMERGE_AREA,MATCH(EG8,DIFFERENTIATION_ID_DIFF,0)))</f>
        <v>Территория 13</v>
      </c>
      <c r="EH10" s="2404" t="str">
        <f>IF(EH8="","",INDEX(DIFFERENTIATION_UNMERGE_AREA,MATCH(EH8,DIFFERENTIATION_ID_DIFF,0)))</f>
        <v>Территория 13</v>
      </c>
      <c r="EI10" s="2404" t="str">
        <f>IF(EI8="","",INDEX(DIFFERENTIATION_UNMERGE_AREA,MATCH(EI8,DIFFERENTIATION_ID_DIFF,0)))</f>
        <v>Территория 13</v>
      </c>
      <c r="EJ10" s="2404" t="str">
        <f>IF(EJ8="","",INDEX(DIFFERENTIATION_UNMERGE_AREA,MATCH(EJ8,DIFFERENTIATION_ID_DIFF,0)))</f>
        <v>Территория 13</v>
      </c>
      <c r="EK10" s="2404" t="str">
        <f>IF(EK8="","",INDEX(DIFFERENTIATION_UNMERGE_AREA,MATCH(EK8,DIFFERENTIATION_ID_DIFF,0)))</f>
        <v>Территория 13</v>
      </c>
      <c r="EL10" s="2404" t="str">
        <f>IF(EL8="","",INDEX(DIFFERENTIATION_UNMERGE_AREA,MATCH(EL8,DIFFERENTIATION_ID_DIFF,0)))</f>
        <v>Территория 13</v>
      </c>
      <c r="EM10" s="2404" t="str">
        <f>IF(EM8="","",INDEX(DIFFERENTIATION_UNMERGE_AREA,MATCH(EM8,DIFFERENTIATION_ID_DIFF,0)))</f>
        <v>Территория 13</v>
      </c>
      <c r="EN10" s="2404" t="str">
        <f>IF(EN8="","",INDEX(DIFFERENTIATION_UNMERGE_AREA,MATCH(EN8,DIFFERENTIATION_ID_DIFF,0)))</f>
        <v>Территория 13</v>
      </c>
      <c r="EO10" s="2404" t="str">
        <f>IF(EO8="","",INDEX(DIFFERENTIATION_UNMERGE_AREA,MATCH(EO8,DIFFERENTIATION_ID_DIFF,0)))</f>
        <v>Территория 13</v>
      </c>
      <c r="EP10" s="2404" t="str">
        <f>IF(EP8="","",INDEX(DIFFERENTIATION_UNMERGE_AREA,MATCH(EP8,DIFFERENTIATION_ID_DIFF,0)))</f>
        <v>Территория 13</v>
      </c>
      <c r="EQ10" s="2404" t="str">
        <f>IF(EQ8="","",INDEX(DIFFERENTIATION_UNMERGE_AREA,MATCH(EQ8,DIFFERENTIATION_ID_DIFF,0)))</f>
        <v>Территория 13</v>
      </c>
      <c r="ER10" s="2404" t="str">
        <f>IF(ER8="","",INDEX(DIFFERENTIATION_UNMERGE_AREA,MATCH(ER8,DIFFERENTIATION_ID_DIFF,0)))</f>
        <v>Территория 13</v>
      </c>
      <c r="ES10" s="2404" t="str">
        <f>IF(ES8="","",INDEX(DIFFERENTIATION_UNMERGE_AREA,MATCH(ES8,DIFFERENTIATION_ID_DIFF,0)))</f>
        <v>Территория 13</v>
      </c>
      <c r="ET10" s="2404" t="str">
        <f>IF(ET8="","",INDEX(DIFFERENTIATION_UNMERGE_AREA,MATCH(ET8,DIFFERENTIATION_ID_DIFF,0)))</f>
        <v>Территория 13</v>
      </c>
      <c r="EU10" s="2404" t="str">
        <f>IF(EU8="","",INDEX(DIFFERENTIATION_UNMERGE_AREA,MATCH(EU8,DIFFERENTIATION_ID_DIFF,0)))</f>
        <v>Территория 13</v>
      </c>
      <c r="EV10" s="2404" t="str">
        <f>IF(EV8="","",INDEX(DIFFERENTIATION_UNMERGE_AREA,MATCH(EV8,DIFFERENTIATION_ID_DIFF,0)))</f>
        <v>Территория 13</v>
      </c>
      <c r="EW10" s="2404" t="str">
        <f>IF(EW8="","",INDEX(DIFFERENTIATION_UNMERGE_AREA,MATCH(EW8,DIFFERENTIATION_ID_DIFF,0)))</f>
        <v>Территория 14</v>
      </c>
      <c r="EX10" s="2404" t="str">
        <f>IF(EX8="","",INDEX(DIFFERENTIATION_UNMERGE_AREA,MATCH(EX8,DIFFERENTIATION_ID_DIFF,0)))</f>
        <v>Территория 15</v>
      </c>
      <c r="EY10" s="2404" t="str">
        <f>IF(EY8="","",INDEX(DIFFERENTIATION_UNMERGE_AREA,MATCH(EY8,DIFFERENTIATION_ID_DIFF,0)))</f>
        <v>Территория 15</v>
      </c>
      <c r="EZ10" s="2404" t="str">
        <f>IF(EZ8="","",INDEX(DIFFERENTIATION_UNMERGE_AREA,MATCH(EZ8,DIFFERENTIATION_ID_DIFF,0)))</f>
        <v>Территория 15</v>
      </c>
      <c r="FA10" s="2404" t="str">
        <f>IF(FA8="","",INDEX(DIFFERENTIATION_UNMERGE_AREA,MATCH(FA8,DIFFERENTIATION_ID_DIFF,0)))</f>
        <v>Территория 16</v>
      </c>
      <c r="FB10" s="2404" t="str">
        <f>IF(FB8="","",INDEX(DIFFERENTIATION_UNMERGE_AREA,MATCH(FB8,DIFFERENTIATION_ID_DIFF,0)))</f>
        <v>Территория 16</v>
      </c>
      <c r="FC10" s="2404" t="str">
        <f>IF(FC8="","",INDEX(DIFFERENTIATION_UNMERGE_AREA,MATCH(FC8,DIFFERENTIATION_ID_DIFF,0)))</f>
        <v>Территория 16</v>
      </c>
      <c r="FD10" s="2404" t="str">
        <f>IF(FD8="","",INDEX(DIFFERENTIATION_UNMERGE_AREA,MATCH(FD8,DIFFERENTIATION_ID_DIFF,0)))</f>
        <v>Территория 16</v>
      </c>
      <c r="FE10" s="2404" t="str">
        <f>IF(FE8="","",INDEX(DIFFERENTIATION_UNMERGE_AREA,MATCH(FE8,DIFFERENTIATION_ID_DIFF,0)))</f>
        <v>Территория 16</v>
      </c>
      <c r="FF10" s="2404" t="str">
        <f>IF(FF8="","",INDEX(DIFFERENTIATION_UNMERGE_AREA,MATCH(FF8,DIFFERENTIATION_ID_DIFF,0)))</f>
        <v>Территория 16</v>
      </c>
      <c r="FG10" s="2404" t="str">
        <f>IF(FG8="","",INDEX(DIFFERENTIATION_UNMERGE_AREA,MATCH(FG8,DIFFERENTIATION_ID_DIFF,0)))</f>
        <v>Территория 16</v>
      </c>
      <c r="FH10" s="2404" t="str">
        <f>IF(FH8="","",INDEX(DIFFERENTIATION_UNMERGE_AREA,MATCH(FH8,DIFFERENTIATION_ID_DIFF,0)))</f>
        <v>Территория 16</v>
      </c>
      <c r="FI10" s="2404" t="str">
        <f>IF(FI8="","",INDEX(DIFFERENTIATION_UNMERGE_AREA,MATCH(FI8,DIFFERENTIATION_ID_DIFF,0)))</f>
        <v>Территория 17</v>
      </c>
      <c r="FJ10" s="2404" t="str">
        <f>IF(FJ8="","",INDEX(DIFFERENTIATION_UNMERGE_AREA,MATCH(FJ8,DIFFERENTIATION_ID_DIFF,0)))</f>
        <v>Территория 17</v>
      </c>
      <c r="FK10" s="2404" t="str">
        <f>IF(FK8="","",INDEX(DIFFERENTIATION_UNMERGE_AREA,MATCH(FK8,DIFFERENTIATION_ID_DIFF,0)))</f>
        <v>Территория 17</v>
      </c>
      <c r="FL10" s="2404" t="str">
        <f>IF(FL8="","",INDEX(DIFFERENTIATION_UNMERGE_AREA,MATCH(FL8,DIFFERENTIATION_ID_DIFF,0)))</f>
        <v>Территория 17</v>
      </c>
      <c r="FM10" s="2404" t="str">
        <f>IF(FM8="","",INDEX(DIFFERENTIATION_UNMERGE_AREA,MATCH(FM8,DIFFERENTIATION_ID_DIFF,0)))</f>
        <v>Территория 17</v>
      </c>
      <c r="FN10" s="2404" t="str">
        <f>IF(FN8="","",INDEX(DIFFERENTIATION_UNMERGE_AREA,MATCH(FN8,DIFFERENTIATION_ID_DIFF,0)))</f>
        <v>Территория 17</v>
      </c>
      <c r="FO10" s="2404" t="str">
        <f>IF(FO8="","",INDEX(DIFFERENTIATION_UNMERGE_AREA,MATCH(FO8,DIFFERENTIATION_ID_DIFF,0)))</f>
        <v>Территория 17</v>
      </c>
      <c r="FP10" s="2404" t="str">
        <f>IF(FP8="","",INDEX(DIFFERENTIATION_UNMERGE_AREA,MATCH(FP8,DIFFERENTIATION_ID_DIFF,0)))</f>
        <v>Территория 17</v>
      </c>
      <c r="FQ10" s="2404" t="str">
        <f>IF(FQ8="","",INDEX(DIFFERENTIATION_UNMERGE_AREA,MATCH(FQ8,DIFFERENTIATION_ID_DIFF,0)))</f>
        <v>Территория 17</v>
      </c>
      <c r="FR10" s="2404" t="str">
        <f>IF(FR8="","",INDEX(DIFFERENTIATION_UNMERGE_AREA,MATCH(FR8,DIFFERENTIATION_ID_DIFF,0)))</f>
        <v>Территория 18</v>
      </c>
      <c r="FS10" s="2404" t="str">
        <f>IF(FS8="","",INDEX(DIFFERENTIATION_UNMERGE_AREA,MATCH(FS8,DIFFERENTIATION_ID_DIFF,0)))</f>
        <v>Территория 18</v>
      </c>
      <c r="FT10" s="2404" t="str">
        <f>IF(FT8="","",INDEX(DIFFERENTIATION_UNMERGE_AREA,MATCH(FT8,DIFFERENTIATION_ID_DIFF,0)))</f>
        <v>Территория 18</v>
      </c>
      <c r="FU10" s="2404" t="str">
        <f>IF(FU8="","",INDEX(DIFFERENTIATION_UNMERGE_AREA,MATCH(FU8,DIFFERENTIATION_ID_DIFF,0)))</f>
        <v>Территория 18</v>
      </c>
      <c r="FV10" s="2404" t="str">
        <f>IF(FV8="","",INDEX(DIFFERENTIATION_UNMERGE_AREA,MATCH(FV8,DIFFERENTIATION_ID_DIFF,0)))</f>
        <v>Территория 18</v>
      </c>
      <c r="FW10" s="2404" t="str">
        <f>IF(FW8="","",INDEX(DIFFERENTIATION_UNMERGE_AREA,MATCH(FW8,DIFFERENTIATION_ID_DIFF,0)))</f>
        <v>Территория 18</v>
      </c>
      <c r="FX10" s="2404" t="str">
        <f>IF(FX8="","",INDEX(DIFFERENTIATION_UNMERGE_AREA,MATCH(FX8,DIFFERENTIATION_ID_DIFF,0)))</f>
        <v>Территория 18</v>
      </c>
      <c r="FY10" s="2404" t="str">
        <f>IF(FY8="","",INDEX(DIFFERENTIATION_UNMERGE_AREA,MATCH(FY8,DIFFERENTIATION_ID_DIFF,0)))</f>
        <v>Территория 18</v>
      </c>
      <c r="FZ10" s="2404" t="str">
        <f>IF(FZ8="","",INDEX(DIFFERENTIATION_UNMERGE_AREA,MATCH(FZ8,DIFFERENTIATION_ID_DIFF,0)))</f>
        <v>Территория 18</v>
      </c>
      <c r="GA10" s="2404" t="str">
        <f>IF(GA8="","",INDEX(DIFFERENTIATION_UNMERGE_AREA,MATCH(GA8,DIFFERENTIATION_ID_DIFF,0)))</f>
        <v>Территория 18</v>
      </c>
      <c r="GB10" s="2404" t="str">
        <f>IF(GB8="","",INDEX(DIFFERENTIATION_UNMERGE_AREA,MATCH(GB8,DIFFERENTIATION_ID_DIFF,0)))</f>
        <v>Территория 18</v>
      </c>
      <c r="GC10" s="2404" t="str">
        <f>IF(GC8="","",INDEX(DIFFERENTIATION_UNMERGE_AREA,MATCH(GC8,DIFFERENTIATION_ID_DIFF,0)))</f>
        <v>Территория 18</v>
      </c>
      <c r="GD10" s="2404" t="str">
        <f>IF(GD8="","",INDEX(DIFFERENTIATION_UNMERGE_AREA,MATCH(GD8,DIFFERENTIATION_ID_DIFF,0)))</f>
        <v>Территория 18</v>
      </c>
      <c r="GE10" s="2404" t="str">
        <f>IF(GE8="","",INDEX(DIFFERENTIATION_UNMERGE_AREA,MATCH(GE8,DIFFERENTIATION_ID_DIFF,0)))</f>
        <v>Территория 18</v>
      </c>
      <c r="GF10" s="2404" t="str">
        <f>IF(GF8="","",INDEX(DIFFERENTIATION_UNMERGE_AREA,MATCH(GF8,DIFFERENTIATION_ID_DIFF,0)))</f>
        <v>Территория 18</v>
      </c>
      <c r="GG10" s="2404" t="str">
        <f>IF(GG8="","",INDEX(DIFFERENTIATION_UNMERGE_AREA,MATCH(GG8,DIFFERENTIATION_ID_DIFF,0)))</f>
        <v>Территория 18</v>
      </c>
      <c r="GH10" s="2404" t="str">
        <f>IF(GH8="","",INDEX(DIFFERENTIATION_UNMERGE_AREA,MATCH(GH8,DIFFERENTIATION_ID_DIFF,0)))</f>
        <v>Территория 18</v>
      </c>
      <c r="GI10" s="2404" t="str">
        <f>IF(GI8="","",INDEX(DIFFERENTIATION_UNMERGE_AREA,MATCH(GI8,DIFFERENTIATION_ID_DIFF,0)))</f>
        <v>Территория 18</v>
      </c>
      <c r="GJ10" s="2404" t="str">
        <f>IF(GJ8="","",INDEX(DIFFERENTIATION_UNMERGE_AREA,MATCH(GJ8,DIFFERENTIATION_ID_DIFF,0)))</f>
        <v>Территория 19</v>
      </c>
      <c r="GK10" s="2404" t="str">
        <f>IF(GK8="","",INDEX(DIFFERENTIATION_UNMERGE_AREA,MATCH(GK8,DIFFERENTIATION_ID_DIFF,0)))</f>
        <v>Территория 20</v>
      </c>
      <c r="GL10" s="2404" t="str">
        <f>IF(GL8="","",INDEX(DIFFERENTIATION_UNMERGE_AREA,MATCH(GL8,DIFFERENTIATION_ID_DIFF,0)))</f>
        <v>Территория 20</v>
      </c>
      <c r="GM10" s="2136"/>
      <c r="GV10" s="684"/>
      <c r="GW10" s="767">
        <v>15</v>
      </c>
    </row>
    <row s="1644" customFormat="1" customHeight="1" ht="24.75">
      <c r="A11" s="768"/>
      <c r="C11" s="185"/>
      <c r="D11" s="720"/>
      <c r="E11" s="2376" t="s">
        <v>1038</v>
      </c>
      <c r="F11" s="2377"/>
      <c r="G11" s="825" t="str">
        <f>IF(G8="","",INDEX(DIFFERENTIATION_UNMERGE_SYSTEM,MATCH(G8,DIFFERENTIATION_ID_DIFF,0)))</f>
        <v/>
      </c>
      <c r="H11" s="825" t="str">
        <f>IF(H8="","",INDEX(DIFFERENTIATION_UNMERGE_SYSTEM,MATCH(H8,DIFFERENTIATION_ID_DIFF,0)))</f>
        <v>с. Никитинка, ул. Никитинская, 8, котельная № 1-20</v>
      </c>
      <c r="I11" s="2404" t="str">
        <f>IF(I8="","",INDEX(DIFFERENTIATION_UNMERGE_SYSTEM,MATCH(I8,DIFFERENTIATION_ID_DIFF,0)))</f>
        <v>с. Никитинка, ул. Никитинская, 8, котельная № 1-21</v>
      </c>
      <c r="J11" s="2404" t="str">
        <f>IF(J8="","",INDEX(DIFFERENTIATION_UNMERGE_SYSTEM,MATCH(J8,DIFFERENTIATION_ID_DIFF,0)))</f>
        <v>с. Елховка, центральная котельная, ул. Матвея Завадского, 39а, котельная № 1-22</v>
      </c>
      <c r="K11" s="2404" t="str">
        <f>IF(K8="","",INDEX(DIFFERENTIATION_UNMERGE_SYSTEM,MATCH(K8,DIFFERENTIATION_ID_DIFF,0)))</f>
        <v>с. Березовка, квартал 2, д.8, котельная № 1-23</v>
      </c>
      <c r="L11" s="2404" t="str">
        <f>IF(L8="","",INDEX(DIFFERENTIATION_UNMERGE_SYSTEM,MATCH(L8,DIFFERENTIATION_ID_DIFF,0)))</f>
        <v>с. Березовка, ул. Комсомольская, д. 36Б, котельная № 1-24</v>
      </c>
      <c r="M11" s="2404" t="str">
        <f>IF(M8="","",INDEX(DIFFERENTIATION_UNMERGE_SYSTEM,MATCH(M8,DIFFERENTIATION_ID_DIFF,0)))</f>
        <v>с. Красные Дома, ул. Почтовая, 30Б, котельная № 1-25</v>
      </c>
      <c r="N11" s="2404" t="str">
        <f>IF(N8="","",INDEX(DIFFERENTIATION_UNMERGE_SYSTEM,MATCH(N8,DIFFERENTIATION_ID_DIFF,0)))</f>
        <v>с. Красные Дома, ул. Почтовая, 32Б, котельная № 1-26</v>
      </c>
      <c r="O11" s="2404" t="str">
        <f>IF(O8="","",INDEX(DIFFERENTIATION_UNMERGE_SYSTEM,MATCH(O8,DIFFERENTIATION_ID_DIFF,0)))</f>
        <v>с. Красные Дома, ул. Школьная, 25А, котельная № 1-27</v>
      </c>
      <c r="P11" s="2404" t="str">
        <f>IF(P8="","",INDEX(DIFFERENTIATION_UNMERGE_SYSTEM,MATCH(P8,DIFFERENTIATION_ID_DIFF,0)))</f>
        <v>с. Красные Дома, ул. Школьная, 27А, котельная № 1-28</v>
      </c>
      <c r="Q11" s="2404" t="str">
        <f>IF(Q8="","",INDEX(DIFFERENTIATION_UNMERGE_SYSTEM,MATCH(Q8,DIFFERENTIATION_ID_DIFF,0)))</f>
        <v>с. Красные Дома, ул. Школьная, 29А, котельная № 1-29</v>
      </c>
      <c r="R11" s="2404" t="str">
        <f>IF(R8="","",INDEX(DIFFERENTIATION_UNMERGE_SYSTEM,MATCH(R8,DIFFERENTIATION_ID_DIFF,0)))</f>
        <v>с. Красные Дома, ул. Школьная, 31А, котельная № 1-30</v>
      </c>
      <c r="S11" s="2404" t="str">
        <f>IF(S8="","",INDEX(DIFFERENTIATION_UNMERGE_SYSTEM,MATCH(S8,DIFFERENTIATION_ID_DIFF,0)))</f>
        <v>с. Красные Дома, ул. Школьная, 33А, котельная № 1-31</v>
      </c>
      <c r="T11" s="2404" t="str">
        <f>IF(T8="","",INDEX(DIFFERENTIATION_UNMERGE_SYSTEM,MATCH(T8,DIFFERENTIATION_ID_DIFF,0)))</f>
        <v>с. Знаменка, ул. Набережная, 1А, котельная 1-32</v>
      </c>
      <c r="U11" s="2404" t="str">
        <f>IF(U8="","",INDEX(DIFFERENTIATION_UNMERGE_SYSTEM,MATCH(U8,DIFFERENTIATION_ID_DIFF,0)))</f>
        <v>с. Елховка, ул.Школьная, 8А, котельная 1-33</v>
      </c>
      <c r="V11" s="2404" t="str">
        <f>IF(V8="","",INDEX(DIFFERENTIATION_UNMERGE_SYSTEM,MATCH(V8,DIFFERENTIATION_ID_DIFF,0)))</f>
        <v>п. Исаклы, котельная № 1-1</v>
      </c>
      <c r="W11" s="2404" t="str">
        <f>IF(W8="","",INDEX(DIFFERENTIATION_UNMERGE_SYSTEM,MATCH(W8,DIFFERENTIATION_ID_DIFF,0)))</f>
        <v>п. Исаклы, ул Комсомольская, котельная № 1-2</v>
      </c>
      <c r="X11" s="2404" t="str">
        <f>IF(X8="","",INDEX(DIFFERENTIATION_UNMERGE_SYSTEM,MATCH(X8,DIFFERENTIATION_ID_DIFF,0)))</f>
        <v>с. Б.Константиновка, ул. Центральная, 54А, котельная № 1-3</v>
      </c>
      <c r="Y11" s="2404" t="str">
        <f>IF(Y8="","",INDEX(DIFFERENTIATION_UNMERGE_SYSTEM,MATCH(Y8,DIFFERENTIATION_ID_DIFF,0)))</f>
        <v>с. Б.Константиновка, ул. Центральная, 52А(сдк), котельная № 1-4</v>
      </c>
      <c r="Z11" s="2404" t="str">
        <f>IF(Z8="","",INDEX(DIFFERENTIATION_UNMERGE_SYSTEM,MATCH(Z8,DIFFERENTIATION_ID_DIFF,0)))</f>
        <v>с. Кошки, ул. Первомайская, (д/с), котельная № 1-5</v>
      </c>
      <c r="AA11" s="2404" t="str">
        <f>IF(AA8="","",INDEX(DIFFERENTIATION_UNMERGE_SYSTEM,MATCH(AA8,DIFFERENTIATION_ID_DIFF,0)))</f>
        <v>с. Мамыково, ул. Центральная, 24, котельная № 1-6</v>
      </c>
      <c r="AB11" s="2404" t="str">
        <f>IF(AB8="","",INDEX(DIFFERENTIATION_UNMERGE_SYSTEM,MATCH(AB8,DIFFERENTIATION_ID_DIFF,0)))</f>
        <v>с. Новое Фейзулово, ул. Центральная, 45, котельная № 1-7</v>
      </c>
      <c r="AC11" s="2404" t="str">
        <f>IF(AC8="","",INDEX(DIFFERENTIATION_UNMERGE_SYSTEM,MATCH(AC8,DIFFERENTIATION_ID_DIFF,0)))</f>
        <v>с. Рахмановка, ул. Школьная, 6г, котельная № 1-8</v>
      </c>
      <c r="AD11" s="2404" t="str">
        <f>IF(AD8="","",INDEX(DIFFERENTIATION_UNMERGE_SYSTEM,MATCH(AD8,DIFFERENTIATION_ID_DIFF,0)))</f>
        <v>с. Русская Васильевка, ул. Луговая, 1 (школа), котельная № 1-9</v>
      </c>
      <c r="AE11" s="2404" t="str">
        <f>IF(AE8="","",INDEX(DIFFERENTIATION_UNMERGE_SYSTEM,MATCH(AE8,DIFFERENTIATION_ID_DIFF,0)))</f>
        <v>с. Русская Васильевка, ул. Специалистов, 1 (сдк), котельная № 1-10</v>
      </c>
      <c r="AF11" s="2404" t="str">
        <f>IF(AF8="","",INDEX(DIFFERENTIATION_UNMERGE_SYSTEM,MATCH(AF8,DIFFERENTIATION_ID_DIFF,0)))</f>
        <v>с. Ивановка, ул. Центральная, 4А (сдк), котельная № 1-11</v>
      </c>
      <c r="AG11" s="2404" t="str">
        <f>IF(AG8="","",INDEX(DIFFERENTIATION_UNMERGE_SYSTEM,MATCH(AG8,DIFFERENTIATION_ID_DIFF,0)))</f>
        <v>с. Ивановка, ул. Центральная, 2А (школак), котельная № 1-12</v>
      </c>
      <c r="AH11" s="2404" t="str">
        <f>IF(AH8="","",INDEX(DIFFERENTIATION_UNMERGE_SYSTEM,MATCH(AH8,DIFFERENTIATION_ID_DIFF,0)))</f>
        <v>с. Ивановка, ул. Центральная, 3А (домк), котельная № 1-13</v>
      </c>
      <c r="AI11" s="2404" t="str">
        <f>IF(AI8="","",INDEX(DIFFERENTIATION_UNMERGE_SYSTEM,MATCH(AI8,DIFFERENTIATION_ID_DIFF,0)))</f>
        <v>с. Тенеево. ул. Центральная, 31 (школа), котельная № 1-14</v>
      </c>
      <c r="AJ11" s="2404" t="str">
        <f>IF(AJ8="","",INDEX(DIFFERENTIATION_UNMERGE_SYSTEM,MATCH(AJ8,DIFFERENTIATION_ID_DIFF,0)))</f>
        <v>с. Тенеево. ул. Центральная, 38 (сдк), котельная № 1-15</v>
      </c>
      <c r="AK11" s="2404" t="str">
        <f>IF(AK8="","",INDEX(DIFFERENTIATION_UNMERGE_SYSTEM,MATCH(AK8,DIFFERENTIATION_ID_DIFF,0)))</f>
        <v>с. Кошки, д/с Теремок, котельная № 1-16</v>
      </c>
      <c r="AL11" s="2404" t="str">
        <f>IF(AL8="","",INDEX(DIFFERENTIATION_UNMERGE_SYSTEM,MATCH(AL8,DIFFERENTIATION_ID_DIFF,0)))</f>
        <v>с. Кошки, д/с Радуга, котельная № 1-17</v>
      </c>
      <c r="AM11" s="2404" t="str">
        <f>IF(AM8="","",INDEX(DIFFERENTIATION_UNMERGE_SYSTEM,MATCH(AM8,DIFFERENTIATION_ID_DIFF,0)))</f>
        <v>с. Кошки, ст. Подгрузная, ул. Пионерская, 3 (школа), котельная № 1-18</v>
      </c>
      <c r="AN11" s="2404" t="str">
        <f>IF(AN8="","",INDEX(DIFFERENTIATION_UNMERGE_SYSTEM,MATCH(AN8,DIFFERENTIATION_ID_DIFF,0)))</f>
        <v>с. Кошки, ст. Подгрузная, ул. Спортивная, 8А (д/с Родничока), котельная № 1-19</v>
      </c>
      <c r="AO11" s="2404" t="str">
        <f>IF(AO8="","",INDEX(DIFFERENTIATION_UNMERGE_SYSTEM,MATCH(AO8,DIFFERENTIATION_ID_DIFF,0)))</f>
        <v>с. В.Белозерки, ул. Мира, котельная № 2-1</v>
      </c>
      <c r="AP11" s="2404" t="str">
        <f>IF(AP8="","",INDEX(DIFFERENTIATION_UNMERGE_SYSTEM,MATCH(AP8,DIFFERENTIATION_ID_DIFF,0)))</f>
        <v>с. В.Белозерки, ул. Щербакова, котельная № 2-2</v>
      </c>
      <c r="AQ11" s="2404" t="str">
        <f>IF(AQ8="","",INDEX(DIFFERENTIATION_UNMERGE_SYSTEM,MATCH(AQ8,DIFFERENTIATION_ID_DIFF,0)))</f>
        <v>с. В.Белозерки, пер. Восточный, котельная № 2-3</v>
      </c>
      <c r="AR11" s="2404" t="str">
        <f>IF(AR8="","",INDEX(DIFFERENTIATION_UNMERGE_SYSTEM,MATCH(AR8,DIFFERENTIATION_ID_DIFF,0)))</f>
        <v>с. В.Белозерки, пер. Западный, котельная № 2-4</v>
      </c>
      <c r="AS11" s="2404" t="str">
        <f>IF(AS8="","",INDEX(DIFFERENTIATION_UNMERGE_SYSTEM,MATCH(AS8,DIFFERENTIATION_ID_DIFF,0)))</f>
        <v>с. Большая Черниговка, Микрорайон, 24Б, котельная № 3-1</v>
      </c>
      <c r="AT11" s="2404" t="str">
        <f>IF(AT8="","",INDEX(DIFFERENTIATION_UNMERGE_SYSTEM,MATCH(AT8,DIFFERENTIATION_ID_DIFF,0)))</f>
        <v>п. Глушицкий, ул. Шоссейная, 11, котельная № 3-2</v>
      </c>
      <c r="AU11" s="2404" t="str">
        <f>IF(AU8="","",INDEX(DIFFERENTIATION_UNMERGE_SYSTEM,MATCH(AU8,DIFFERENTIATION_ID_DIFF,0)))</f>
        <v>п. Полянский, ул. Центральная, 34Б, котельная 3-3</v>
      </c>
      <c r="AV11" s="2404" t="str">
        <f>IF(AV8="","",INDEX(DIFFERENTIATION_UNMERGE_SYSTEM,MATCH(AV8,DIFFERENTIATION_ID_DIFF,0)))</f>
        <v>с. Майское, ул. Специалистов, 12А, котельная № 3-4</v>
      </c>
      <c r="AW11" s="2404" t="str">
        <f>IF(AW8="","",INDEX(DIFFERENTIATION_UNMERGE_SYSTEM,MATCH(AW8,DIFFERENTIATION_ID_DIFF,0)))</f>
        <v>пгт Безенчук, ул. Центральная, 9А, котельная № 4-1</v>
      </c>
      <c r="AX11" s="2404" t="str">
        <f>IF(AX8="","",INDEX(DIFFERENTIATION_UNMERGE_SYSTEM,MATCH(AX8,DIFFERENTIATION_ID_DIFF,0)))</f>
        <v>с. Владимировка, ул. Солнечная, котельная № 4-34</v>
      </c>
      <c r="AY11" s="2404" t="str">
        <f>IF(AY8="","",INDEX(DIFFERENTIATION_UNMERGE_SYSTEM,MATCH(AY8,DIFFERENTIATION_ID_DIFF,0)))</f>
        <v>с. Песочное, ул. Центральная, котельная № 4-2</v>
      </c>
      <c r="AZ11" s="2404" t="str">
        <f>IF(AZ8="","",INDEX(DIFFERENTIATION_UNMERGE_SYSTEM,MATCH(AZ8,DIFFERENTIATION_ID_DIFF,0)))</f>
        <v>пгт Безенчук, ул. Луговцева, 57, котельная № 4-3</v>
      </c>
      <c r="BA11" s="2404" t="str">
        <f>IF(BA8="","",INDEX(DIFFERENTIATION_UNMERGE_SYSTEM,MATCH(BA8,DIFFERENTIATION_ID_DIFF,0)))</f>
        <v>пгт Безенчук, ул. Степная, 1, котельная № 4-4</v>
      </c>
      <c r="BB11" s="2404" t="str">
        <f>IF(BB8="","",INDEX(DIFFERENTIATION_UNMERGE_SYSTEM,MATCH(BB8,DIFFERENTIATION_ID_DIFF,0)))</f>
        <v>пгт Безенчук, ул. Советскаяа, 184, котельная № 4-5</v>
      </c>
      <c r="BC11" s="2404" t="str">
        <f>IF(BC8="","",INDEX(DIFFERENTIATION_UNMERGE_SYSTEM,MATCH(BC8,DIFFERENTIATION_ID_DIFF,0)))</f>
        <v>пгт Безенчук, ул. Садовая, 1А, котельная № 4-6</v>
      </c>
      <c r="BD11" s="2404" t="str">
        <f>IF(BD8="","",INDEX(DIFFERENTIATION_UNMERGE_SYSTEM,MATCH(BD8,DIFFERENTIATION_ID_DIFF,0)))</f>
        <v>пгт Безенчук, ул. Солодухина, 167, котельная № 4-7</v>
      </c>
      <c r="BE11" s="2404" t="str">
        <f>IF(BE8="","",INDEX(DIFFERENTIATION_UNMERGE_SYSTEM,MATCH(BE8,DIFFERENTIATION_ID_DIFF,0)))</f>
        <v>пгт Безенчук, ул. Быковцева, 77в, котельная № 4-8</v>
      </c>
      <c r="BF11" s="2404" t="str">
        <f>IF(BF8="","",INDEX(DIFFERENTIATION_UNMERGE_SYSTEM,MATCH(BF8,DIFFERENTIATION_ID_DIFF,0)))</f>
        <v>пгт Безенчук, ул. Быковцева, 66, котельная № 4-9</v>
      </c>
      <c r="BG11" s="2404" t="str">
        <f>IF(BG8="","",INDEX(DIFFERENTIATION_UNMERGE_SYSTEM,MATCH(BG8,DIFFERENTIATION_ID_DIFF,0)))</f>
        <v>с. Осинки, ул. Л.Толстого, котельная № 4-10</v>
      </c>
      <c r="BH11" s="2404" t="str">
        <f>IF(BH8="","",INDEX(DIFFERENTIATION_UNMERGE_SYSTEM,MATCH(BH8,DIFFERENTIATION_ID_DIFF,0)))</f>
        <v>с. Осинки, ул. Комсомольская, 1, котельная № 4-11</v>
      </c>
      <c r="BI11" s="2404" t="str">
        <f>IF(BI8="","",INDEX(DIFFERENTIATION_UNMERGE_SYSTEM,MATCH(BI8,DIFFERENTIATION_ID_DIFF,0)))</f>
        <v>с. Осинки, ул. Комсомольская, 2, котельная № 4-12</v>
      </c>
      <c r="BJ11" s="2404" t="str">
        <f>IF(BJ8="","",INDEX(DIFFERENTIATION_UNMERGE_SYSTEM,MATCH(BJ8,DIFFERENTIATION_ID_DIFF,0)))</f>
        <v>с. Осинки, ул. Комсомольская, 3, котельная № 4-13</v>
      </c>
      <c r="BK11" s="2404" t="str">
        <f>IF(BK8="","",INDEX(DIFFERENTIATION_UNMERGE_SYSTEM,MATCH(BK8,DIFFERENTIATION_ID_DIFF,0)))</f>
        <v>с. Осинки, ул. Комсомольская, 42, котельная № 4-14</v>
      </c>
      <c r="BL11" s="2404" t="str">
        <f>IF(BL8="","",INDEX(DIFFERENTIATION_UNMERGE_SYSTEM,MATCH(BL8,DIFFERENTIATION_ID_DIFF,0)))</f>
        <v>с. Ольгино, ул. Северная, 7а, котельная № 4-15</v>
      </c>
      <c r="BM11" s="2404" t="str">
        <f>IF(BM8="","",INDEX(DIFFERENTIATION_UNMERGE_SYSTEM,MATCH(BM8,DIFFERENTIATION_ID_DIFF,0)))</f>
        <v>с. Прибой, ул. Гаражная, 4, котельная № 4-16</v>
      </c>
      <c r="BN11" s="2404" t="str">
        <f>IF(BN8="","",INDEX(DIFFERENTIATION_UNMERGE_SYSTEM,MATCH(BN8,DIFFERENTIATION_ID_DIFF,0)))</f>
        <v>с. Прибой, ул. Овражная, 4, котельная № 4-17</v>
      </c>
      <c r="BO11" s="2404" t="str">
        <f>IF(BO8="","",INDEX(DIFFERENTIATION_UNMERGE_SYSTEM,MATCH(BO8,DIFFERENTIATION_ID_DIFF,0)))</f>
        <v>с. Екатериновка, ул. Фабричная, 25А, котельная № 4-19</v>
      </c>
      <c r="BP11" s="2404" t="str">
        <f>IF(BP8="","",INDEX(DIFFERENTIATION_UNMERGE_SYSTEM,MATCH(BP8,DIFFERENTIATION_ID_DIFF,0)))</f>
        <v>с. Екатериновка, ул. Фабричная, 40А, котельная № 4-20</v>
      </c>
      <c r="BQ11" s="2404" t="str">
        <f>IF(BQ8="","",INDEX(DIFFERENTIATION_UNMERGE_SYSTEM,MATCH(BQ8,DIFFERENTIATION_ID_DIFF,0)))</f>
        <v>ст. Звезда, ул. Железнодорожная, 9А, котельная № 4-21</v>
      </c>
      <c r="BR11" s="2404" t="str">
        <f>IF(BR8="","",INDEX(DIFFERENTIATION_UNMERGE_SYSTEM,MATCH(BR8,DIFFERENTIATION_ID_DIFF,0)))</f>
        <v>с. Натальино, ул. Школьная, 13А, котельная № 4-22</v>
      </c>
      <c r="BS11" s="2404" t="str">
        <f>IF(BS8="","",INDEX(DIFFERENTIATION_UNMERGE_SYSTEM,MATCH(BS8,DIFFERENTIATION_ID_DIFF,0)))</f>
        <v>с. Сосновка,  котельная № 4-23</v>
      </c>
      <c r="BT11" s="2404" t="str">
        <f>IF(BT8="","",INDEX(DIFFERENTIATION_UNMERGE_SYSTEM,MATCH(BT8,DIFFERENTIATION_ID_DIFF,0)))</f>
        <v>с. Красноселки, ул. Центральная, 6А, котельная № 4-24</v>
      </c>
      <c r="BU11" s="2404" t="str">
        <f>IF(BU8="","",INDEX(DIFFERENTIATION_UNMERGE_SYSTEM,MATCH(BU8,DIFFERENTIATION_ID_DIFF,0)))</f>
        <v>с. Переволоки, ул. Центральная, 33, 35, котельная № 4-28</v>
      </c>
      <c r="BV11" s="2404" t="str">
        <f>IF(BV8="","",INDEX(DIFFERENTIATION_UNMERGE_SYSTEM,MATCH(BV8,DIFFERENTIATION_ID_DIFF,0)))</f>
        <v>с. Переволоки, ул. Центральная, 37, 39, котельная № 4-29</v>
      </c>
      <c r="BW11" s="2404" t="str">
        <f>IF(BW8="","",INDEX(DIFFERENTIATION_UNMERGE_SYSTEM,MATCH(BW8,DIFFERENTIATION_ID_DIFF,0)))</f>
        <v>с. Переволоки, ул. Центральная, (сдк), котельная № 4-30</v>
      </c>
      <c r="BX11" s="2404" t="str">
        <f>IF(BX8="","",INDEX(DIFFERENTIATION_UNMERGE_SYSTEM,MATCH(BX8,DIFFERENTIATION_ID_DIFF,0)))</f>
        <v>с. Переволоки, ул. Школьная, (школа, д/с), котельная № 4-31</v>
      </c>
      <c r="BY11" s="2404" t="str">
        <f>IF(BY8="","",INDEX(DIFFERENTIATION_UNMERGE_SYSTEM,MATCH(BY8,DIFFERENTIATION_ID_DIFF,0)))</f>
        <v>с. С. Залесье, д.3, котельная № 4-32</v>
      </c>
      <c r="BZ11" s="2404" t="str">
        <f>IF(BZ8="","",INDEX(DIFFERENTIATION_UNMERGE_SYSTEM,MATCH(BZ8,DIFFERENTIATION_ID_DIFF,0)))</f>
        <v>с. Покровка, ул. Центральная, 1А, котельная № 4-33</v>
      </c>
      <c r="CA11" s="2404" t="str">
        <f>IF(CA8="","",INDEX(DIFFERENTIATION_UNMERGE_SYSTEM,MATCH(CA8,DIFFERENTIATION_ID_DIFF,0)))</f>
        <v>с. Новомихайловка, ул. Центральная, 1, котельная № 4-36</v>
      </c>
      <c r="CB11" s="2404" t="str">
        <f>IF(CB8="","",INDEX(DIFFERENTIATION_UNMERGE_SYSTEM,MATCH(CB8,DIFFERENTIATION_ID_DIFF,0)))</f>
        <v>с. Новомихайловка, ул. Центральная, 6, котельная № 4-37</v>
      </c>
      <c r="CC11" s="2404" t="str">
        <f>IF(CC8="","",INDEX(DIFFERENTIATION_UNMERGE_SYSTEM,MATCH(CC8,DIFFERENTIATION_ID_DIFF,0)))</f>
        <v>с. Новомихайловка, ул. Центральная, 14, котельная № 4-38</v>
      </c>
      <c r="CD11" s="2404" t="str">
        <f>IF(CD8="","",INDEX(DIFFERENTIATION_UNMERGE_SYSTEM,MATCH(CD8,DIFFERENTIATION_ID_DIFF,0)))</f>
        <v>с. Новомихайловка, ул. Фасадная, 3, котельная № 4-39</v>
      </c>
      <c r="CE11" s="2404" t="str">
        <f>IF(CE8="","",INDEX(DIFFERENTIATION_UNMERGE_SYSTEM,MATCH(CE8,DIFFERENTIATION_ID_DIFF,0)))</f>
        <v>с. Александровка, ул. Центральная, 44 (сдк), котельная № 4-40</v>
      </c>
      <c r="CF11" s="2404" t="str">
        <f>IF(CF8="","",INDEX(DIFFERENTIATION_UNMERGE_SYSTEM,MATCH(CF8,DIFFERENTIATION_ID_DIFF,0)))</f>
        <v>с. Преображенка, ул. Тополинаяя, 13, котельная № 4-42</v>
      </c>
      <c r="CG11" s="2404" t="str">
        <f>IF(CG8="","",INDEX(DIFFERENTIATION_UNMERGE_SYSTEM,MATCH(CG8,DIFFERENTIATION_ID_DIFF,0)))</f>
        <v>с. Преображенка, ул. Тополинаяя, 15, котельная № 4-43</v>
      </c>
      <c r="CH11" s="2404" t="str">
        <f>IF(CH8="","",INDEX(DIFFERENTIATION_UNMERGE_SYSTEM,MATCH(CH8,DIFFERENTIATION_ID_DIFF,0)))</f>
        <v>ст. Звезда, тепловые сети № 4-44</v>
      </c>
      <c r="CI11" s="2404" t="str">
        <f>IF(CI8="","",INDEX(DIFFERENTIATION_UNMERGE_SYSTEM,MATCH(CI8,DIFFERENTIATION_ID_DIFF,0)))</f>
        <v>п. Разинский, тепловые сети № 4-45</v>
      </c>
      <c r="CJ11" s="2404" t="str">
        <f>IF(CJ8="","",INDEX(DIFFERENTIATION_UNMERGE_SYSTEM,MATCH(CJ8,DIFFERENTIATION_ID_DIFF,0)))</f>
        <v>п. Привольный, тепловые сети № 4-46</v>
      </c>
      <c r="CK11" s="2404" t="str">
        <f>IF(CK8="","",INDEX(DIFFERENTIATION_UNMERGE_SYSTEM,MATCH(CK8,DIFFERENTIATION_ID_DIFF,0)))</f>
        <v>п. Дружба, тепловые сети № 4-47</v>
      </c>
      <c r="CL11" s="2404" t="str">
        <f>IF(CL8="","",INDEX(DIFFERENTIATION_UNMERGE_SYSTEM,MATCH(CL8,DIFFERENTIATION_ID_DIFF,0)))</f>
        <v>с. Владимировка, ул. Максима Горького, котельная № 4-35</v>
      </c>
      <c r="CM11" s="2404" t="str">
        <f>IF(CM8="","",INDEX(DIFFERENTIATION_UNMERGE_SYSTEM,MATCH(CM8,DIFFERENTIATION_ID_DIFF,0)))</f>
        <v>с. Кинель-Черкассы, ул. Революционная, 76, котельная № 6-1</v>
      </c>
      <c r="CN11" s="2404" t="str">
        <f>IF(CN8="","",INDEX(DIFFERENTIATION_UNMERGE_SYSTEM,MATCH(CN8,DIFFERENTIATION_ID_DIFF,0)))</f>
        <v>с. Репьевка, ул. Победы, 4, котельная № 6-2</v>
      </c>
      <c r="CO11" s="2404" t="str">
        <f>IF(CO8="","",INDEX(DIFFERENTIATION_UNMERGE_SYSTEM,MATCH(CO8,DIFFERENTIATION_ID_DIFF,0)))</f>
        <v>с. Садгород, ул. Ленина, 43, котельная № 6-3</v>
      </c>
      <c r="CP11" s="2404" t="str">
        <f>IF(CP8="","",INDEX(DIFFERENTIATION_UNMERGE_SYSTEM,MATCH(CP8,DIFFERENTIATION_ID_DIFF,0)))</f>
        <v>с. Тимашево, ул. Молодежная, 15д, котельная № 6-4</v>
      </c>
      <c r="CQ11" s="2404" t="str">
        <f>IF(CQ8="","",INDEX(DIFFERENTIATION_UNMERGE_SYSTEM,MATCH(CQ8,DIFFERENTIATION_ID_DIFF,0)))</f>
        <v>с. Кинель-Черкассы (ГИБДД), ул. Механизаторов, 1, котельная № 6-5</v>
      </c>
      <c r="CR11" s="2404" t="str">
        <f>IF(CR8="","",INDEX(DIFFERENTIATION_UNMERGE_SYSTEM,MATCH(CR8,DIFFERENTIATION_ID_DIFF,0)))</f>
        <v>с. Кинель-Черкассы (библиотека), ул. Красноармейская, 115а, котельная № 6-6</v>
      </c>
      <c r="CS11" s="2404" t="str">
        <f>IF(CS8="","",INDEX(DIFFERENTIATION_UNMERGE_SYSTEM,MATCH(CS8,DIFFERENTIATION_ID_DIFF,0)))</f>
        <v>с. Березняки, ул. Первомайская, 11, котельная № 6-7</v>
      </c>
      <c r="CT11" s="2404" t="str">
        <f>IF(CT8="","",INDEX(DIFFERENTIATION_UNMERGE_SYSTEM,MATCH(CT8,DIFFERENTIATION_ID_DIFF,0)))</f>
        <v>с. Дубовый Колок, ул. Центральная, 8а, котельная № 6-8</v>
      </c>
      <c r="CU11" s="2404" t="str">
        <f>IF(CU8="","",INDEX(DIFFERENTIATION_UNMERGE_SYSTEM,MATCH(CU8,DIFFERENTIATION_ID_DIFF,0)))</f>
        <v>с. Семеновка, ул. Советская, 2б, котельная № 6-9</v>
      </c>
      <c r="CV11" s="2404" t="str">
        <f>IF(CV8="","",INDEX(DIFFERENTIATION_UNMERGE_SYSTEM,MATCH(CV8,DIFFERENTIATION_ID_DIFF,0)))</f>
        <v>с. Красная Горка, ул. Чапаевская, 71, котельная № 6-10</v>
      </c>
      <c r="CW11" s="2404" t="str">
        <f>IF(CW8="","",INDEX(DIFFERENTIATION_UNMERGE_SYSTEM,MATCH(CW8,DIFFERENTIATION_ID_DIFF,0)))</f>
        <v>с. Кинель-Черкассы (УФМС), ул. Красноармейская, 107, котельная № 6-11</v>
      </c>
      <c r="CX11" s="2404" t="str">
        <f>IF(CX8="","",INDEX(DIFFERENTIATION_UNMERGE_SYSTEM,MATCH(CX8,DIFFERENTIATION_ID_DIFF,0)))</f>
        <v>с. Кинель-Черкассы (д/с Голубь), ул. Нефтяников, 9, котельная № 6-12</v>
      </c>
      <c r="CY11" s="2404" t="str">
        <f>IF(CY8="","",INDEX(DIFFERENTIATION_UNMERGE_SYSTEM,MATCH(CY8,DIFFERENTIATION_ID_DIFF,0)))</f>
        <v>с. Кинель-Черкассы (д/с Огонек), ул. Авиационная, 7в, котельная № 6-13</v>
      </c>
      <c r="CZ11" s="2404" t="str">
        <f>IF(CZ8="","",INDEX(DIFFERENTIATION_UNMERGE_SYSTEM,MATCH(CZ8,DIFFERENTIATION_ID_DIFF,0)))</f>
        <v>с. Тимашево (школа), ул. Комсомольская, 31А, котельная № 6-14</v>
      </c>
      <c r="DA11" s="2404" t="str">
        <f>IF(DA8="","",INDEX(DIFFERENTIATION_UNMERGE_SYSTEM,MATCH(DA8,DIFFERENTIATION_ID_DIFF,0)))</f>
        <v>с. Муханово , ул. Больничная, 25, котельная № 6-15</v>
      </c>
      <c r="DB11" s="2404" t="str">
        <f>IF(DB8="","",INDEX(DIFFERENTIATION_UNMERGE_SYSTEM,MATCH(DB8,DIFFERENTIATION_ID_DIFF,0)))</f>
        <v>с. Муханово (школа) , ул. Школьная, 1/1, котельная № 6-16</v>
      </c>
      <c r="DC11" s="2404" t="str">
        <f>IF(DC8="","",INDEX(DIFFERENTIATION_UNMERGE_SYSTEM,MATCH(DC8,DIFFERENTIATION_ID_DIFF,0)))</f>
        <v>с. Муханово (клуб) , ул. Школьная, 1/1А, котельная № 6-17</v>
      </c>
      <c r="DD11" s="2404" t="str">
        <f>IF(DD8="","",INDEX(DIFFERENTIATION_UNMERGE_SYSTEM,MATCH(DD8,DIFFERENTIATION_ID_DIFF,0)))</f>
        <v>с. Муханово (ж/дом) , ул. Школьная, 1/1Б, котельная № 6-18</v>
      </c>
      <c r="DE11" s="2404" t="str">
        <f>IF(DE8="","",INDEX(DIFFERENTIATION_UNMERGE_SYSTEM,MATCH(DE8,DIFFERENTIATION_ID_DIFF,0)))</f>
        <v>с. Кротовка (АПС) , ул. Дачная, котельная № 6-19</v>
      </c>
      <c r="DF11" s="2404" t="str">
        <f>IF(DF8="","",INDEX(DIFFERENTIATION_UNMERGE_SYSTEM,MATCH(DF8,DIFFERENTIATION_ID_DIFF,0)))</f>
        <v>с. Кротовка (ЛДПС) , ул. Нефтяников, 7, котельная № 6-20</v>
      </c>
      <c r="DG11" s="2404" t="str">
        <f>IF(DG8="","",INDEX(DIFFERENTIATION_UNMERGE_SYSTEM,MATCH(DG8,DIFFERENTIATION_ID_DIFF,0)))</f>
        <v>с. Кротовка (больница) , ул. Мичуринская, 2А, котельная № 6-21</v>
      </c>
      <c r="DH11" s="2404" t="str">
        <f>IF(DH8="","",INDEX(DIFFERENTIATION_UNMERGE_SYSTEM,MATCH(DH8,DIFFERENTIATION_ID_DIFF,0)))</f>
        <v>с. Александровка, ул. Спортивная, 8, котельная № 6-22</v>
      </c>
      <c r="DI11" s="2404" t="str">
        <f>IF(DI8="","",INDEX(DIFFERENTIATION_UNMERGE_SYSTEM,MATCH(DI8,DIFFERENTIATION_ID_DIFF,0)))</f>
        <v>с. Б. Сарабай, ул. Черемушки, 2А, котельная № 6-23</v>
      </c>
      <c r="DJ11" s="2404" t="str">
        <f>IF(DJ8="","",INDEX(DIFFERENTIATION_UNMERGE_SYSTEM,MATCH(DJ8,DIFFERENTIATION_ID_DIFF,0)))</f>
        <v>с. Кабановка, ул. Крыгина, 1ж, котельная № 6-24</v>
      </c>
      <c r="DK11" s="2404" t="str">
        <f>IF(DK8="","",INDEX(DIFFERENTIATION_UNMERGE_SYSTEM,MATCH(DK8,DIFFERENTIATION_ID_DIFF,0)))</f>
        <v>с. Богородское, ул. Молодежнаяа, 1а, котельная № 6-25</v>
      </c>
      <c r="DL11" s="2404" t="str">
        <f>IF(DL8="","",INDEX(DIFFERENTIATION_UNMERGE_SYSTEM,MATCH(DL8,DIFFERENTIATION_ID_DIFF,0)))</f>
        <v>с. Богородское, ул. Центральная, 159а, котельная № 6-26</v>
      </c>
      <c r="DM11" s="2404" t="str">
        <f>IF(DM8="","",INDEX(DIFFERENTIATION_UNMERGE_SYSTEM,MATCH(DM8,DIFFERENTIATION_ID_DIFF,0)))</f>
        <v>с. Лозовка, ул. Центральная, 4а, котельная № 6-27</v>
      </c>
      <c r="DN11" s="2404" t="str">
        <f>IF(DN8="","",INDEX(DIFFERENTIATION_UNMERGE_SYSTEM,MATCH(DN8,DIFFERENTIATION_ID_DIFF,0)))</f>
        <v>с. Лозовка (клуб), ул. Центральная, 1а, котельная № 6-28</v>
      </c>
      <c r="DO11" s="2404" t="str">
        <f>IF(DO8="","",INDEX(DIFFERENTIATION_UNMERGE_SYSTEM,MATCH(DO8,DIFFERENTIATION_ID_DIFF,0)))</f>
        <v>с. Новые Ключи(школа), ул. Советская, 38А, котельная № 6-29</v>
      </c>
      <c r="DP11" s="2404" t="str">
        <f>IF(DP8="","",INDEX(DIFFERENTIATION_UNMERGE_SYSTEM,MATCH(DP8,DIFFERENTIATION_ID_DIFF,0)))</f>
        <v>с. Новые Ключи(клуб), ул. Советская, 38А, котельная № 6-30</v>
      </c>
      <c r="DQ11" s="2404" t="str">
        <f>IF(DQ8="","",INDEX(DIFFERENTIATION_UNMERGE_SYSTEM,MATCH(DQ8,DIFFERENTIATION_ID_DIFF,0)))</f>
        <v>п. Первомайский, ул. Садовая, 28, котельная № 6-31</v>
      </c>
      <c r="DR11" s="2404" t="str">
        <f>IF(DR8="","",INDEX(DIFFERENTIATION_UNMERGE_SYSTEM,MATCH(DR8,DIFFERENTIATION_ID_DIFF,0)))</f>
        <v>с. Черновка, ул. Школьная, 33, котельная № 6-32</v>
      </c>
      <c r="DS11" s="2404" t="str">
        <f>IF(DS8="","",INDEX(DIFFERENTIATION_UNMERGE_SYSTEM,MATCH(DS8,DIFFERENTIATION_ID_DIFF,0)))</f>
        <v>с. Кинель-Черкассы, ул. Механизаторов, 16А, котельная № 6-33</v>
      </c>
      <c r="DT11" s="2404" t="str">
        <f>IF(DT8="","",INDEX(DIFFERENTIATION_UNMERGE_SYSTEM,MATCH(DT8,DIFFERENTIATION_ID_DIFF,0)))</f>
        <v>с.  Ерзовка, ул. Центральная, 66, котельная № 6-34</v>
      </c>
      <c r="DU11" s="2404" t="str">
        <f>IF(DU8="","",INDEX(DIFFERENTIATION_UNMERGE_SYSTEM,MATCH(DU8,DIFFERENTIATION_ID_DIFF,0)))</f>
        <v>с.  Коханы (КДЦ), ул. Советская, 32А, котельная № 6-35</v>
      </c>
      <c r="DV11" s="2404" t="str">
        <f>IF(DV8="","",INDEX(DIFFERENTIATION_UNMERGE_SYSTEM,MATCH(DV8,DIFFERENTIATION_ID_DIFF,0)))</f>
        <v>с.  Полудни (школа), ул. Солнечная, 92А, котельная № 6-36</v>
      </c>
      <c r="DW11" s="2404" t="str">
        <f>IF(DW8="","",INDEX(DIFFERENTIATION_UNMERGE_SYSTEM,MATCH(DW8,DIFFERENTIATION_ID_DIFF,0)))</f>
        <v>с.  Вязники, ул. Школьная, 9А, котельная № 6-37</v>
      </c>
      <c r="DX11" s="2404" t="str">
        <f>IF(DX8="","",INDEX(DIFFERENTIATION_UNMERGE_SYSTEM,MATCH(DX8,DIFFERENTIATION_ID_DIFF,0)))</f>
        <v>с. Среднее Аверкино, ул. Школьная, 13А, котельная № 6-38</v>
      </c>
      <c r="DY11" s="2404" t="str">
        <f>IF(DY8="","",INDEX(DIFFERENTIATION_UNMERGE_SYSTEM,MATCH(DY8,DIFFERENTIATION_ID_DIFF,0)))</f>
        <v>с. Среднее Аверкино, ул. Школьная, 64Б, котельная № 6-39</v>
      </c>
      <c r="DZ11" s="2404" t="str">
        <f>IF(DZ8="","",INDEX(DIFFERENTIATION_UNMERGE_SYSTEM,MATCH(DZ8,DIFFERENTIATION_ID_DIFF,0)))</f>
        <v>с. Красные Ключи, ул. Школьная, 14Б, котельная № 6-40</v>
      </c>
      <c r="EA11" s="2404" t="str">
        <f>IF(EA8="","",INDEX(DIFFERENTIATION_UNMERGE_SYSTEM,MATCH(EA8,DIFFERENTIATION_ID_DIFF,0)))</f>
        <v>с. Кротково, ул. Ленина, 46Б, котельная № 6-41</v>
      </c>
      <c r="EB11" s="2404" t="str">
        <f>IF(EB8="","",INDEX(DIFFERENTIATION_UNMERGE_SYSTEM,MATCH(EB8,DIFFERENTIATION_ID_DIFF,0)))</f>
        <v>с. Первомайск, ул. Первомайская, 46Б, котельная № 6-42</v>
      </c>
      <c r="EC11" s="2404" t="str">
        <f>IF(EC8="","",INDEX(DIFFERENTIATION_UNMERGE_SYSTEM,MATCH(EC8,DIFFERENTIATION_ID_DIFF,0)))</f>
        <v>п. Венера, ул. Центральная, 1А, котельная № 6-43</v>
      </c>
      <c r="ED11" s="2404" t="str">
        <f>IF(ED8="","",INDEX(DIFFERENTIATION_UNMERGE_SYSTEM,MATCH(ED8,DIFFERENTIATION_ID_DIFF,0)))</f>
        <v>г.о. Отрадный, ЦЗН, ул. Молодогвардейская, 16А, котельная № 6-44</v>
      </c>
      <c r="EE11" s="2404" t="str">
        <f>IF(EE8="","",INDEX(DIFFERENTIATION_UNMERGE_SYSTEM,MATCH(EE8,DIFFERENTIATION_ID_DIFF,0)))</f>
        <v>п. Приволжье, ул. Парковая, котельная № 7-1</v>
      </c>
      <c r="EF11" s="2404" t="str">
        <f>IF(EF8="","",INDEX(DIFFERENTIATION_UNMERGE_SYSTEM,MATCH(EF8,DIFFERENTIATION_ID_DIFF,0)))</f>
        <v>п. Приволжье, ул.Комарова, котельная № 7-2</v>
      </c>
      <c r="EG11" s="2404" t="str">
        <f>IF(EG8="","",INDEX(DIFFERENTIATION_UNMERGE_SYSTEM,MATCH(EG8,DIFFERENTIATION_ID_DIFF,0)))</f>
        <v>п. Приволжье, ул. Молодежная, котельная № 7-3</v>
      </c>
      <c r="EH11" s="2404" t="str">
        <f>IF(EH8="","",INDEX(DIFFERENTIATION_UNMERGE_SYSTEM,MATCH(EH8,DIFFERENTIATION_ID_DIFF,0)))</f>
        <v>п. Приволжье, ул. Советская, котельная № 7-4</v>
      </c>
      <c r="EI11" s="2404" t="str">
        <f>IF(EI8="","",INDEX(DIFFERENTIATION_UNMERGE_SYSTEM,MATCH(EI8,DIFFERENTIATION_ID_DIFF,0)))</f>
        <v>п. Ильмень, ул. Молодежная, котельная № 7-5</v>
      </c>
      <c r="EJ11" s="2404" t="str">
        <f>IF(EJ8="","",INDEX(DIFFERENTIATION_UNMERGE_SYSTEM,MATCH(EJ8,DIFFERENTIATION_ID_DIFF,0)))</f>
        <v>п. Ильмень, ул. Почтовая, котельная № 7-6</v>
      </c>
      <c r="EK11" s="2404" t="str">
        <f>IF(EK8="","",INDEX(DIFFERENTIATION_UNMERGE_SYSTEM,MATCH(EK8,DIFFERENTIATION_ID_DIFF,0)))</f>
        <v>п. Ильмень, ул. Школьная, котельная № 7-7</v>
      </c>
      <c r="EL11" s="2404" t="str">
        <f>IF(EL8="","",INDEX(DIFFERENTIATION_UNMERGE_SYSTEM,MATCH(EL8,DIFFERENTIATION_ID_DIFF,0)))</f>
        <v>п. Новоспасский, ул. Мира, котельная № 7-8</v>
      </c>
      <c r="EM11" s="2404" t="str">
        <f>IF(EM8="","",INDEX(DIFFERENTIATION_UNMERGE_SYSTEM,MATCH(EM8,DIFFERENTIATION_ID_DIFF,0)))</f>
        <v>п. Новоспасский, ул. Магистральная, котельная № 7-9</v>
      </c>
      <c r="EN11" s="2404" t="str">
        <f>IF(EN8="","",INDEX(DIFFERENTIATION_UNMERGE_SYSTEM,MATCH(EN8,DIFFERENTIATION_ID_DIFF,0)))</f>
        <v>п. Новоспасский, пер. Пугачева, котельная № 7-10</v>
      </c>
      <c r="EO11" s="2404" t="str">
        <f>IF(EO8="","",INDEX(DIFFERENTIATION_UNMERGE_SYSTEM,MATCH(EO8,DIFFERENTIATION_ID_DIFF,0)))</f>
        <v>п. Новоспасский, ул. Школьная, котельная № 7-11</v>
      </c>
      <c r="EP11" s="2404" t="str">
        <f>IF(EP8="","",INDEX(DIFFERENTIATION_UNMERGE_SYSTEM,MATCH(EP8,DIFFERENTIATION_ID_DIFF,0)))</f>
        <v>п. Новоспасский, ул. Ленина, котельная № 7-12</v>
      </c>
      <c r="EQ11" s="2404" t="str">
        <f>IF(EQ8="","",INDEX(DIFFERENTIATION_UNMERGE_SYSTEM,MATCH(EQ8,DIFFERENTIATION_ID_DIFF,0)))</f>
        <v>п. Обшаровка, ул. Лычева, котельная № 7-13</v>
      </c>
      <c r="ER11" s="2404" t="str">
        <f>IF(ER8="","",INDEX(DIFFERENTIATION_UNMERGE_SYSTEM,MATCH(ER8,DIFFERENTIATION_ID_DIFF,0)))</f>
        <v>п. Обшаровка, ул. Терешковой, котельная № 7-14</v>
      </c>
      <c r="ES11" s="2404" t="str">
        <f>IF(ES8="","",INDEX(DIFFERENTIATION_UNMERGE_SYSTEM,MATCH(ES8,DIFFERENTIATION_ID_DIFF,0)))</f>
        <v>п. Обшаровка, ул. Спортивная, котельная № 7-15</v>
      </c>
      <c r="ET11" s="2404" t="str">
        <f>IF(ET8="","",INDEX(DIFFERENTIATION_UNMERGE_SYSTEM,MATCH(ET8,DIFFERENTIATION_ID_DIFF,0)))</f>
        <v>п. Обшаровка, ул. Строителей, котельная № 7-16</v>
      </c>
      <c r="EU11" s="2404" t="str">
        <f>IF(EU8="","",INDEX(DIFFERENTIATION_UNMERGE_SYSTEM,MATCH(EU8,DIFFERENTIATION_ID_DIFF,0)))</f>
        <v>п. Обшаровка, ул. Советская, котельная № 7-17</v>
      </c>
      <c r="EV11" s="2404" t="str">
        <f>IF(EV8="","",INDEX(DIFFERENTIATION_UNMERGE_SYSTEM,MATCH(EV8,DIFFERENTIATION_ID_DIFF,0)))</f>
        <v>п. Обшаровка, ул. Щорса, котельная № 7-18</v>
      </c>
      <c r="EW11" s="2404" t="str">
        <f>IF(EW8="","",INDEX(DIFFERENTIATION_UNMERGE_SYSTEM,MATCH(EW8,DIFFERENTIATION_ID_DIFF,0)))</f>
        <v>г. Чапаевск, ул. С.Лазо, котельная № 8-1</v>
      </c>
      <c r="EX11" s="2404" t="str">
        <f>IF(EX8="","",INDEX(DIFFERENTIATION_UNMERGE_SYSTEM,MATCH(EX8,DIFFERENTIATION_ID_DIFF,0)))</f>
        <v>пос. Маяк, ул. Дорожная,1а, котельная № 8-2</v>
      </c>
      <c r="EY11" s="2404" t="str">
        <f>IF(EY8="","",INDEX(DIFFERENTIATION_UNMERGE_SYSTEM,MATCH(EY8,DIFFERENTIATION_ID_DIFF,0)))</f>
        <v>пос. Шмидта, ул. Школьная, 4Б, котельная № 8-3</v>
      </c>
      <c r="EZ11" s="2404" t="str">
        <f>IF(EZ8="","",INDEX(DIFFERENTIATION_UNMERGE_SYSTEM,MATCH(EZ8,DIFFERENTIATION_ID_DIFF,0)))</f>
        <v>пос. Гранный, котельная № 8-4</v>
      </c>
      <c r="FA11" s="2404" t="str">
        <f>IF(FA8="","",INDEX(DIFFERENTIATION_UNMERGE_SYSTEM,MATCH(FA8,DIFFERENTIATION_ID_DIFF,0)))</f>
        <v>п. Журавли, ул. Школьная,/Молодежная, котельная № 5-1</v>
      </c>
      <c r="FB11" s="2404" t="str">
        <f>IF(FB8="","",INDEX(DIFFERENTIATION_UNMERGE_SYSTEM,MATCH(FB8,DIFFERENTIATION_ID_DIFF,0)))</f>
        <v>п. Калинка, ул. Советская, котельная № 5-2</v>
      </c>
      <c r="FC11" s="2404" t="str">
        <f>IF(FC8="","",INDEX(DIFFERENTIATION_UNMERGE_SYSTEM,MATCH(FC8,DIFFERENTIATION_ID_DIFF,0)))</f>
        <v>с. Лопатино, ул. Школьная, котельная № 5-3</v>
      </c>
      <c r="FD11" s="2404" t="str">
        <f>IF(FD8="","",INDEX(DIFFERENTIATION_UNMERGE_SYSTEM,MATCH(FD8,DIFFERENTIATION_ID_DIFF,0)))</f>
        <v>с. Сухая Вязовка, ул. Школьная, котельная № 5-4</v>
      </c>
      <c r="FE11" s="2404" t="str">
        <f>IF(FE8="","",INDEX(DIFFERENTIATION_UNMERGE_SYSTEM,MATCH(FE8,DIFFERENTIATION_ID_DIFF,0)))</f>
        <v>с. Сухая Вязовка, ул. Молодежная, котельная № 5-5</v>
      </c>
      <c r="FF11" s="2404" t="str">
        <f>IF(FF8="","",INDEX(DIFFERENTIATION_UNMERGE_SYSTEM,MATCH(FF8,DIFFERENTIATION_ID_DIFF,0)))</f>
        <v>с. Черноречье, ул. Мира, котельная № 5-6</v>
      </c>
      <c r="FG11" s="2404" t="str">
        <f>IF(FG8="","",INDEX(DIFFERENTIATION_UNMERGE_SYSTEM,MATCH(FG8,DIFFERENTIATION_ID_DIFF,0)))</f>
        <v>с. Черноречье, ул. Кустарная, котельная № 5-7</v>
      </c>
      <c r="FH11" s="2404" t="str">
        <f>IF(FH8="","",INDEX(DIFFERENTIATION_UNMERGE_SYSTEM,MATCH(FH8,DIFFERENTIATION_ID_DIFF,0)))</f>
        <v>с. Яицкое, ул. Яицкая, котельная № 5-8</v>
      </c>
      <c r="FI11" s="2404" t="str">
        <f>IF(FI8="","",INDEX(DIFFERENTIATION_UNMERGE_SYSTEM,MATCH(FI8,DIFFERENTIATION_ID_DIFF,0)))</f>
        <v>г.о. Октябрьск, пос. Спортивый, котельная № 11-1</v>
      </c>
      <c r="FJ11" s="2404" t="str">
        <f>IF(FJ8="","",INDEX(DIFFERENTIATION_UNMERGE_SYSTEM,MATCH(FJ8,DIFFERENTIATION_ID_DIFF,0)))</f>
        <v>г.о. Октябрьск, ул. Пионерская (совхоз), котельная № 11-2</v>
      </c>
      <c r="FK11" s="2404" t="str">
        <f>IF(FK8="","",INDEX(DIFFERENTIATION_UNMERGE_SYSTEM,MATCH(FK8,DIFFERENTIATION_ID_DIFF,0)))</f>
        <v>г.о. Октябрьск, ул. Куйбышева, 21А, котельная № 11-3</v>
      </c>
      <c r="FL11" s="2404" t="str">
        <f>IF(FL8="","",INDEX(DIFFERENTIATION_UNMERGE_SYSTEM,MATCH(FL8,DIFFERENTIATION_ID_DIFF,0)))</f>
        <v>г.о. Октябрьск, ул. Волго-Донская, 9, котельная № 11-4</v>
      </c>
      <c r="FM11" s="2404" t="str">
        <f>IF(FM8="","",INDEX(DIFFERENTIATION_UNMERGE_SYSTEM,MATCH(FM8,DIFFERENTIATION_ID_DIFF,0)))</f>
        <v>г.о. Октябрьск, п.Первомайский, ул. Вологина, котельная № 11-5</v>
      </c>
      <c r="FN11" s="2404" t="str">
        <f>IF(FN8="","",INDEX(DIFFERENTIATION_UNMERGE_SYSTEM,MATCH(FN8,DIFFERENTIATION_ID_DIFF,0)))</f>
        <v>г.о. Октябрьск, ул. Кирова, 12, котельная № 11-6</v>
      </c>
      <c r="FO11" s="2404" t="str">
        <f>IF(FO8="","",INDEX(DIFFERENTIATION_UNMERGE_SYSTEM,MATCH(FO8,DIFFERENTIATION_ID_DIFF,0)))</f>
        <v>г.о. Октябрьск, ул. Пролетарская, котельная № 11-7</v>
      </c>
      <c r="FP11" s="2404" t="str">
        <f>IF(FP8="","",INDEX(DIFFERENTIATION_UNMERGE_SYSTEM,MATCH(FP8,DIFFERENTIATION_ID_DIFF,0)))</f>
        <v>г.о. Октябрьск, ул. Красногорская, котельная № 11-8</v>
      </c>
      <c r="FQ11" s="2404" t="str">
        <f>IF(FQ8="","",INDEX(DIFFERENTIATION_UNMERGE_SYSTEM,MATCH(FQ8,DIFFERENTIATION_ID_DIFF,0)))</f>
        <v>г.о. Октябрьск, ул. Третьего Октября, правая Волга, котельная № 11-9</v>
      </c>
      <c r="FR11" s="2404" t="str">
        <f>IF(FR8="","",INDEX(DIFFERENTIATION_UNMERGE_SYSTEM,MATCH(FR8,DIFFERENTIATION_ID_DIFF,0)))</f>
        <v>с. Маза, ул. Калинина, 46А, котельная № 11-11</v>
      </c>
      <c r="FS11" s="2404" t="str">
        <f>IF(FS8="","",INDEX(DIFFERENTIATION_UNMERGE_SYSTEM,MATCH(FS8,DIFFERENTIATION_ID_DIFF,0)))</f>
        <v>пос. Пионерский, ул. Советская, 20Г, котельная № 11-12</v>
      </c>
      <c r="FT11" s="2404" t="str">
        <f>IF(FT8="","",INDEX(DIFFERENTIATION_UNMERGE_SYSTEM,MATCH(FT8,DIFFERENTIATION_ID_DIFF,0)))</f>
        <v>пос. Пионерский, ул. Гагарина, 10Г, котельная № 11-13</v>
      </c>
      <c r="FU11" s="2404" t="str">
        <f>IF(FU8="","",INDEX(DIFFERENTIATION_UNMERGE_SYSTEM,MATCH(FU8,DIFFERENTIATION_ID_DIFF,0)))</f>
        <v>пос. Пионерский, ул. Советская, 23В, котельная № 11-14</v>
      </c>
      <c r="FV11" s="2404" t="str">
        <f>IF(FV8="","",INDEX(DIFFERENTIATION_UNMERGE_SYSTEM,MATCH(FV8,DIFFERENTIATION_ID_DIFF,0)))</f>
        <v>пос. Пионерский, ул. Гагарина, 15Г, котельная № 11-15</v>
      </c>
      <c r="FW11" s="2404" t="str">
        <f>IF(FW8="","",INDEX(DIFFERENTIATION_UNMERGE_SYSTEM,MATCH(FW8,DIFFERENTIATION_ID_DIFF,0)))</f>
        <v>пос. Пионерский, ул. Советская, 4Д, котельная № 11-16</v>
      </c>
      <c r="FX11" s="2404" t="str">
        <f>IF(FX8="","",INDEX(DIFFERENTIATION_UNMERGE_SYSTEM,MATCH(FX8,DIFFERENTIATION_ID_DIFF,0)))</f>
        <v>пос. Пионерский, ул. Гагарина, 14В, котельная № 11-17</v>
      </c>
      <c r="FY11" s="2404" t="str">
        <f>IF(FY8="","",INDEX(DIFFERENTIATION_UNMERGE_SYSTEM,MATCH(FY8,DIFFERENTIATION_ID_DIFF,0)))</f>
        <v>пос. Пионерский, ул. Кооперативная, 9В, котельная № 11-18</v>
      </c>
      <c r="FZ11" s="2404" t="str">
        <f>IF(FZ8="","",INDEX(DIFFERENTIATION_UNMERGE_SYSTEM,MATCH(FZ8,DIFFERENTIATION_ID_DIFF,0)))</f>
        <v>пос. Пионерский, ул. Кооперативная, 18В, котельная № 11-19</v>
      </c>
      <c r="GA11" s="2404" t="str">
        <f>IF(GA8="","",INDEX(DIFFERENTIATION_UNMERGE_SYSTEM,MATCH(GA8,DIFFERENTIATION_ID_DIFF,0)))</f>
        <v>пос. Береговой, ул. Школьная, 3В, котельная № 11-21</v>
      </c>
      <c r="GB11" s="2404" t="str">
        <f>IF(GB8="","",INDEX(DIFFERENTIATION_UNMERGE_SYSTEM,MATCH(GB8,DIFFERENTIATION_ID_DIFF,0)))</f>
        <v>пос. Береговой, ул. Школьная, 2ГВ, котельная № 11-22</v>
      </c>
      <c r="GC11" s="2404" t="str">
        <f>IF(GC8="","",INDEX(DIFFERENTIATION_UNMERGE_SYSTEM,MATCH(GC8,DIFFERENTIATION_ID_DIFF,0)))</f>
        <v>пос. Береговой, ул. Торговая, 6В, котельная № 11-23</v>
      </c>
      <c r="GD11" s="2404" t="str">
        <f>IF(GD8="","",INDEX(DIFFERENTIATION_UNMERGE_SYSTEM,MATCH(GD8,DIFFERENTIATION_ID_DIFF,0)))</f>
        <v>пос. Береговой, ул. Торговая, 9Б, котельная № 11-24</v>
      </c>
      <c r="GE11" s="2404" t="str">
        <f>IF(GE8="","",INDEX(DIFFERENTIATION_UNMERGE_SYSTEM,MATCH(GE8,DIFFERENTIATION_ID_DIFF,0)))</f>
        <v>с. Суринск, ул. Нагорная, 35Б, котельная № 11-25</v>
      </c>
      <c r="GF11" s="2404" t="str">
        <f>IF(GF8="","",INDEX(DIFFERENTIATION_UNMERGE_SYSTEM,MATCH(GF8,DIFFERENTIATION_ID_DIFF,0)))</f>
        <v>с. Суринск, ул. Нагорная, 37Б, котельная № 11-26</v>
      </c>
      <c r="GG11" s="2404" t="str">
        <f>IF(GG8="","",INDEX(DIFFERENTIATION_UNMERGE_SYSTEM,MATCH(GG8,DIFFERENTIATION_ID_DIFF,0)))</f>
        <v>с. Суринск, ул. Мельничная, 47Б, котельная № 11-27</v>
      </c>
      <c r="GH11" s="2404" t="str">
        <f>IF(GH8="","",INDEX(DIFFERENTIATION_UNMERGE_SYSTEM,MATCH(GH8,DIFFERENTIATION_ID_DIFF,0)))</f>
        <v>с. Суринск, ул. Мельничная, 48Б, котельная № 11-28</v>
      </c>
      <c r="GI11" s="2404" t="str">
        <f>IF(GI8="","",INDEX(DIFFERENTIATION_UNMERGE_SYSTEM,MATCH(GI8,DIFFERENTIATION_ID_DIFF,0)))</f>
        <v>с. Байядерково, ул. Центральная, 112Б, котельная № 11-29</v>
      </c>
      <c r="GJ11" s="2404" t="str">
        <f>IF(GJ8="","",INDEX(DIFFERENTIATION_UNMERGE_SYSTEM,MATCH(GJ8,DIFFERENTIATION_ID_DIFF,0)))</f>
        <v>с. Малая Малышевка, ул. Молодежная, 26, котельная № 5-9</v>
      </c>
      <c r="GK11" s="2404" t="str">
        <f>IF(GK8="","",INDEX(DIFFERENTIATION_UNMERGE_SYSTEM,MATCH(GK8,DIFFERENTIATION_ID_DIFF,0)))</f>
        <v>п. Дмитриевка, котельная № 5-10</v>
      </c>
      <c r="GL11" s="2404" t="str">
        <f>IF(GL8="","",INDEX(DIFFERENTIATION_UNMERGE_SYSTEM,MATCH(GL8,DIFFERENTIATION_ID_DIFF,0)))</f>
        <v>п. Дмитриевка, котельная № 5-11</v>
      </c>
      <c r="GM11" s="2136"/>
      <c r="GV11" s="684"/>
      <c r="GW11" s="767">
        <v>15</v>
      </c>
    </row>
    <row s="1644" customFormat="1" customHeight="1" ht="15.75">
      <c r="A12" s="768"/>
      <c r="C12" s="185"/>
      <c r="D12" s="2378" t="s">
        <v>773</v>
      </c>
      <c r="E12" s="2379"/>
      <c r="F12" s="2379"/>
      <c r="G12" s="896"/>
      <c r="H12" s="896"/>
      <c r="I12" s="2376"/>
      <c r="J12" s="2376"/>
      <c r="K12" s="2376"/>
      <c r="L12" s="2376"/>
      <c r="M12" s="2376"/>
      <c r="N12" s="2376"/>
      <c r="O12" s="2376"/>
      <c r="P12" s="2376"/>
      <c r="Q12" s="2376"/>
      <c r="R12" s="2376"/>
      <c r="S12" s="2376"/>
      <c r="T12" s="2376"/>
      <c r="U12" s="2376"/>
      <c r="V12" s="2376"/>
      <c r="W12" s="2376"/>
      <c r="X12" s="2376"/>
      <c r="Y12" s="2376"/>
      <c r="Z12" s="2376"/>
      <c r="AA12" s="2376"/>
      <c r="AB12" s="2376"/>
      <c r="AC12" s="2376"/>
      <c r="AD12" s="2376"/>
      <c r="AE12" s="2376"/>
      <c r="AF12" s="2376"/>
      <c r="AG12" s="2376"/>
      <c r="AH12" s="2376"/>
      <c r="AI12" s="2376"/>
      <c r="AJ12" s="2376"/>
      <c r="AK12" s="2376"/>
      <c r="AL12" s="2376"/>
      <c r="AM12" s="2376"/>
      <c r="AN12" s="2376"/>
      <c r="AO12" s="2376"/>
      <c r="AP12" s="2376"/>
      <c r="AQ12" s="2376"/>
      <c r="AR12" s="2376"/>
      <c r="AS12" s="2376"/>
      <c r="AT12" s="2376"/>
      <c r="AU12" s="2376"/>
      <c r="AV12" s="2376"/>
      <c r="AW12" s="2376"/>
      <c r="AX12" s="2376"/>
      <c r="AY12" s="2376"/>
      <c r="AZ12" s="2376"/>
      <c r="BA12" s="2376"/>
      <c r="BB12" s="2376"/>
      <c r="BC12" s="2376"/>
      <c r="BD12" s="2376"/>
      <c r="BE12" s="2376"/>
      <c r="BF12" s="2376"/>
      <c r="BG12" s="2376"/>
      <c r="BH12" s="2376"/>
      <c r="BI12" s="2376"/>
      <c r="BJ12" s="2376"/>
      <c r="BK12" s="2376"/>
      <c r="BL12" s="2376"/>
      <c r="BM12" s="2376"/>
      <c r="BN12" s="2376"/>
      <c r="BO12" s="2376"/>
      <c r="BP12" s="2376"/>
      <c r="BQ12" s="2376"/>
      <c r="BR12" s="2376"/>
      <c r="BS12" s="2376"/>
      <c r="BT12" s="2376"/>
      <c r="BU12" s="2376"/>
      <c r="BV12" s="2376"/>
      <c r="BW12" s="2376"/>
      <c r="BX12" s="2376"/>
      <c r="BY12" s="2376"/>
      <c r="BZ12" s="2376"/>
      <c r="CA12" s="2376"/>
      <c r="CB12" s="2376"/>
      <c r="CC12" s="2376"/>
      <c r="CD12" s="2376"/>
      <c r="CE12" s="2376"/>
      <c r="CF12" s="2376"/>
      <c r="CG12" s="2376"/>
      <c r="CH12" s="2376"/>
      <c r="CI12" s="2376"/>
      <c r="CJ12" s="2376"/>
      <c r="CK12" s="2376"/>
      <c r="CL12" s="2376"/>
      <c r="CM12" s="2376"/>
      <c r="CN12" s="2376"/>
      <c r="CO12" s="2376"/>
      <c r="CP12" s="2376"/>
      <c r="CQ12" s="2376"/>
      <c r="CR12" s="2376"/>
      <c r="CS12" s="2376"/>
      <c r="CT12" s="2376"/>
      <c r="CU12" s="2376"/>
      <c r="CV12" s="2376"/>
      <c r="CW12" s="2376"/>
      <c r="CX12" s="2376"/>
      <c r="CY12" s="2376"/>
      <c r="CZ12" s="2376"/>
      <c r="DA12" s="2376"/>
      <c r="DB12" s="2376"/>
      <c r="DC12" s="2376"/>
      <c r="DD12" s="2376"/>
      <c r="DE12" s="2376"/>
      <c r="DF12" s="2376"/>
      <c r="DG12" s="2376"/>
      <c r="DH12" s="2376"/>
      <c r="DI12" s="2376"/>
      <c r="DJ12" s="2376"/>
      <c r="DK12" s="2376"/>
      <c r="DL12" s="2376"/>
      <c r="DM12" s="2376"/>
      <c r="DN12" s="2376"/>
      <c r="DO12" s="2376"/>
      <c r="DP12" s="2376"/>
      <c r="DQ12" s="2376"/>
      <c r="DR12" s="2376"/>
      <c r="DS12" s="2376"/>
      <c r="DT12" s="2376"/>
      <c r="DU12" s="2376"/>
      <c r="DV12" s="2376"/>
      <c r="DW12" s="2376"/>
      <c r="DX12" s="2376"/>
      <c r="DY12" s="2376"/>
      <c r="DZ12" s="2376"/>
      <c r="EA12" s="2376"/>
      <c r="EB12" s="2376"/>
      <c r="EC12" s="2376"/>
      <c r="ED12" s="2376"/>
      <c r="EE12" s="2376"/>
      <c r="EF12" s="2376"/>
      <c r="EG12" s="2376"/>
      <c r="EH12" s="2376"/>
      <c r="EI12" s="2376"/>
      <c r="EJ12" s="2376"/>
      <c r="EK12" s="2376"/>
      <c r="EL12" s="2376"/>
      <c r="EM12" s="2376"/>
      <c r="EN12" s="2376"/>
      <c r="EO12" s="2376"/>
      <c r="EP12" s="2376"/>
      <c r="EQ12" s="2376"/>
      <c r="ER12" s="2376"/>
      <c r="ES12" s="2376"/>
      <c r="ET12" s="2376"/>
      <c r="EU12" s="2376"/>
      <c r="EV12" s="2376"/>
      <c r="EW12" s="2376"/>
      <c r="EX12" s="2376"/>
      <c r="EY12" s="2376"/>
      <c r="EZ12" s="2376"/>
      <c r="FA12" s="2376"/>
      <c r="FB12" s="2376"/>
      <c r="FC12" s="2376"/>
      <c r="FD12" s="2376"/>
      <c r="FE12" s="2376"/>
      <c r="FF12" s="2376"/>
      <c r="FG12" s="2376"/>
      <c r="FH12" s="2376"/>
      <c r="FI12" s="2376"/>
      <c r="FJ12" s="2376"/>
      <c r="FK12" s="2376"/>
      <c r="FL12" s="2376"/>
      <c r="FM12" s="2376"/>
      <c r="FN12" s="2376"/>
      <c r="FO12" s="2376"/>
      <c r="FP12" s="2376"/>
      <c r="FQ12" s="2376"/>
      <c r="FR12" s="2376"/>
      <c r="FS12" s="2376"/>
      <c r="FT12" s="2376"/>
      <c r="FU12" s="2376"/>
      <c r="FV12" s="2376"/>
      <c r="FW12" s="2376"/>
      <c r="FX12" s="2376"/>
      <c r="FY12" s="2376"/>
      <c r="FZ12" s="2376"/>
      <c r="GA12" s="2376"/>
      <c r="GB12" s="2376"/>
      <c r="GC12" s="2376"/>
      <c r="GD12" s="2376"/>
      <c r="GE12" s="2376"/>
      <c r="GF12" s="2376"/>
      <c r="GG12" s="2376"/>
      <c r="GH12" s="2376"/>
      <c r="GI12" s="2376"/>
      <c r="GJ12" s="2376"/>
      <c r="GK12" s="2376"/>
      <c r="GL12" s="2376"/>
      <c r="GM12" s="2136"/>
      <c r="GV12" s="684"/>
      <c r="GW12" s="767">
        <v>15</v>
      </c>
    </row>
    <row customHeight="1" ht="35.699999999999996">
      <c r="C13" s="185"/>
      <c r="D13" s="770" t="s">
        <v>88</v>
      </c>
      <c r="E13" s="769" t="s">
        <v>775</v>
      </c>
      <c r="F13" s="769" t="s">
        <v>1039</v>
      </c>
      <c r="G13" s="817" t="s">
        <v>776</v>
      </c>
      <c r="H13" s="763" t="s">
        <v>776</v>
      </c>
      <c r="I13" s="2271" t="s">
        <v>776</v>
      </c>
      <c r="J13" s="2271" t="s">
        <v>776</v>
      </c>
      <c r="K13" s="2271" t="s">
        <v>776</v>
      </c>
      <c r="L13" s="2271" t="s">
        <v>776</v>
      </c>
      <c r="M13" s="2271" t="s">
        <v>776</v>
      </c>
      <c r="N13" s="2271" t="s">
        <v>776</v>
      </c>
      <c r="O13" s="2271" t="s">
        <v>776</v>
      </c>
      <c r="P13" s="2271" t="s">
        <v>776</v>
      </c>
      <c r="Q13" s="2271" t="s">
        <v>776</v>
      </c>
      <c r="R13" s="2271" t="s">
        <v>776</v>
      </c>
      <c r="S13" s="2271" t="s">
        <v>776</v>
      </c>
      <c r="T13" s="2271" t="s">
        <v>776</v>
      </c>
      <c r="U13" s="2271" t="s">
        <v>776</v>
      </c>
      <c r="V13" s="2271" t="s">
        <v>776</v>
      </c>
      <c r="W13" s="2271" t="s">
        <v>776</v>
      </c>
      <c r="X13" s="2271" t="s">
        <v>776</v>
      </c>
      <c r="Y13" s="2271" t="s">
        <v>776</v>
      </c>
      <c r="Z13" s="2271" t="s">
        <v>776</v>
      </c>
      <c r="AA13" s="2271" t="s">
        <v>776</v>
      </c>
      <c r="AB13" s="2271" t="s">
        <v>776</v>
      </c>
      <c r="AC13" s="2271" t="s">
        <v>776</v>
      </c>
      <c r="AD13" s="2271" t="s">
        <v>776</v>
      </c>
      <c r="AE13" s="2271" t="s">
        <v>776</v>
      </c>
      <c r="AF13" s="2271" t="s">
        <v>776</v>
      </c>
      <c r="AG13" s="2271" t="s">
        <v>776</v>
      </c>
      <c r="AH13" s="2271" t="s">
        <v>776</v>
      </c>
      <c r="AI13" s="2271" t="s">
        <v>776</v>
      </c>
      <c r="AJ13" s="2271" t="s">
        <v>776</v>
      </c>
      <c r="AK13" s="2271" t="s">
        <v>776</v>
      </c>
      <c r="AL13" s="2271" t="s">
        <v>776</v>
      </c>
      <c r="AM13" s="2271" t="s">
        <v>776</v>
      </c>
      <c r="AN13" s="2271" t="s">
        <v>776</v>
      </c>
      <c r="AO13" s="2271" t="s">
        <v>776</v>
      </c>
      <c r="AP13" s="2271" t="s">
        <v>776</v>
      </c>
      <c r="AQ13" s="2271" t="s">
        <v>776</v>
      </c>
      <c r="AR13" s="2271" t="s">
        <v>776</v>
      </c>
      <c r="AS13" s="2271" t="s">
        <v>776</v>
      </c>
      <c r="AT13" s="2271" t="s">
        <v>776</v>
      </c>
      <c r="AU13" s="2271" t="s">
        <v>776</v>
      </c>
      <c r="AV13" s="2271" t="s">
        <v>776</v>
      </c>
      <c r="AW13" s="2271" t="s">
        <v>776</v>
      </c>
      <c r="AX13" s="2271" t="s">
        <v>776</v>
      </c>
      <c r="AY13" s="2271" t="s">
        <v>776</v>
      </c>
      <c r="AZ13" s="2271" t="s">
        <v>776</v>
      </c>
      <c r="BA13" s="2271" t="s">
        <v>776</v>
      </c>
      <c r="BB13" s="2271" t="s">
        <v>776</v>
      </c>
      <c r="BC13" s="2271" t="s">
        <v>776</v>
      </c>
      <c r="BD13" s="2271" t="s">
        <v>776</v>
      </c>
      <c r="BE13" s="2271" t="s">
        <v>776</v>
      </c>
      <c r="BF13" s="2271" t="s">
        <v>776</v>
      </c>
      <c r="BG13" s="2271" t="s">
        <v>776</v>
      </c>
      <c r="BH13" s="2271" t="s">
        <v>776</v>
      </c>
      <c r="BI13" s="2271" t="s">
        <v>776</v>
      </c>
      <c r="BJ13" s="2271" t="s">
        <v>776</v>
      </c>
      <c r="BK13" s="2271" t="s">
        <v>776</v>
      </c>
      <c r="BL13" s="2271" t="s">
        <v>776</v>
      </c>
      <c r="BM13" s="2271" t="s">
        <v>776</v>
      </c>
      <c r="BN13" s="2271" t="s">
        <v>776</v>
      </c>
      <c r="BO13" s="2271" t="s">
        <v>776</v>
      </c>
      <c r="BP13" s="2271" t="s">
        <v>776</v>
      </c>
      <c r="BQ13" s="2271" t="s">
        <v>776</v>
      </c>
      <c r="BR13" s="2271" t="s">
        <v>776</v>
      </c>
      <c r="BS13" s="2271" t="s">
        <v>776</v>
      </c>
      <c r="BT13" s="2271" t="s">
        <v>776</v>
      </c>
      <c r="BU13" s="2271" t="s">
        <v>776</v>
      </c>
      <c r="BV13" s="2271" t="s">
        <v>776</v>
      </c>
      <c r="BW13" s="2271" t="s">
        <v>776</v>
      </c>
      <c r="BX13" s="2271" t="s">
        <v>776</v>
      </c>
      <c r="BY13" s="2271" t="s">
        <v>776</v>
      </c>
      <c r="BZ13" s="2271" t="s">
        <v>776</v>
      </c>
      <c r="CA13" s="2271" t="s">
        <v>776</v>
      </c>
      <c r="CB13" s="2271" t="s">
        <v>776</v>
      </c>
      <c r="CC13" s="2271" t="s">
        <v>776</v>
      </c>
      <c r="CD13" s="2271" t="s">
        <v>776</v>
      </c>
      <c r="CE13" s="2271" t="s">
        <v>776</v>
      </c>
      <c r="CF13" s="2271" t="s">
        <v>776</v>
      </c>
      <c r="CG13" s="2271" t="s">
        <v>776</v>
      </c>
      <c r="CH13" s="2271" t="s">
        <v>776</v>
      </c>
      <c r="CI13" s="2271" t="s">
        <v>776</v>
      </c>
      <c r="CJ13" s="2271" t="s">
        <v>776</v>
      </c>
      <c r="CK13" s="2271" t="s">
        <v>776</v>
      </c>
      <c r="CL13" s="2271" t="s">
        <v>776</v>
      </c>
      <c r="CM13" s="2271" t="s">
        <v>776</v>
      </c>
      <c r="CN13" s="2271" t="s">
        <v>776</v>
      </c>
      <c r="CO13" s="2271" t="s">
        <v>776</v>
      </c>
      <c r="CP13" s="2271" t="s">
        <v>776</v>
      </c>
      <c r="CQ13" s="2271" t="s">
        <v>776</v>
      </c>
      <c r="CR13" s="2271" t="s">
        <v>776</v>
      </c>
      <c r="CS13" s="2271" t="s">
        <v>776</v>
      </c>
      <c r="CT13" s="2271" t="s">
        <v>776</v>
      </c>
      <c r="CU13" s="2271" t="s">
        <v>776</v>
      </c>
      <c r="CV13" s="2271" t="s">
        <v>776</v>
      </c>
      <c r="CW13" s="2271" t="s">
        <v>776</v>
      </c>
      <c r="CX13" s="2271" t="s">
        <v>776</v>
      </c>
      <c r="CY13" s="2271" t="s">
        <v>776</v>
      </c>
      <c r="CZ13" s="2271" t="s">
        <v>776</v>
      </c>
      <c r="DA13" s="2271" t="s">
        <v>776</v>
      </c>
      <c r="DB13" s="2271" t="s">
        <v>776</v>
      </c>
      <c r="DC13" s="2271" t="s">
        <v>776</v>
      </c>
      <c r="DD13" s="2271" t="s">
        <v>776</v>
      </c>
      <c r="DE13" s="2271" t="s">
        <v>776</v>
      </c>
      <c r="DF13" s="2271" t="s">
        <v>776</v>
      </c>
      <c r="DG13" s="2271" t="s">
        <v>776</v>
      </c>
      <c r="DH13" s="2271" t="s">
        <v>776</v>
      </c>
      <c r="DI13" s="2271" t="s">
        <v>776</v>
      </c>
      <c r="DJ13" s="2271" t="s">
        <v>776</v>
      </c>
      <c r="DK13" s="2271" t="s">
        <v>776</v>
      </c>
      <c r="DL13" s="2271" t="s">
        <v>776</v>
      </c>
      <c r="DM13" s="2271" t="s">
        <v>776</v>
      </c>
      <c r="DN13" s="2271" t="s">
        <v>776</v>
      </c>
      <c r="DO13" s="2271" t="s">
        <v>776</v>
      </c>
      <c r="DP13" s="2271" t="s">
        <v>776</v>
      </c>
      <c r="DQ13" s="2271" t="s">
        <v>776</v>
      </c>
      <c r="DR13" s="2271" t="s">
        <v>776</v>
      </c>
      <c r="DS13" s="2271" t="s">
        <v>776</v>
      </c>
      <c r="DT13" s="2271" t="s">
        <v>776</v>
      </c>
      <c r="DU13" s="2271" t="s">
        <v>776</v>
      </c>
      <c r="DV13" s="2271" t="s">
        <v>776</v>
      </c>
      <c r="DW13" s="2271" t="s">
        <v>776</v>
      </c>
      <c r="DX13" s="2271" t="s">
        <v>776</v>
      </c>
      <c r="DY13" s="2271" t="s">
        <v>776</v>
      </c>
      <c r="DZ13" s="2271" t="s">
        <v>776</v>
      </c>
      <c r="EA13" s="2271" t="s">
        <v>776</v>
      </c>
      <c r="EB13" s="2271" t="s">
        <v>776</v>
      </c>
      <c r="EC13" s="2271" t="s">
        <v>776</v>
      </c>
      <c r="ED13" s="2271" t="s">
        <v>776</v>
      </c>
      <c r="EE13" s="2271" t="s">
        <v>776</v>
      </c>
      <c r="EF13" s="2271" t="s">
        <v>776</v>
      </c>
      <c r="EG13" s="2271" t="s">
        <v>776</v>
      </c>
      <c r="EH13" s="2271" t="s">
        <v>776</v>
      </c>
      <c r="EI13" s="2271" t="s">
        <v>776</v>
      </c>
      <c r="EJ13" s="2271" t="s">
        <v>776</v>
      </c>
      <c r="EK13" s="2271" t="s">
        <v>776</v>
      </c>
      <c r="EL13" s="2271" t="s">
        <v>776</v>
      </c>
      <c r="EM13" s="2271" t="s">
        <v>776</v>
      </c>
      <c r="EN13" s="2271" t="s">
        <v>776</v>
      </c>
      <c r="EO13" s="2271" t="s">
        <v>776</v>
      </c>
      <c r="EP13" s="2271" t="s">
        <v>776</v>
      </c>
      <c r="EQ13" s="2271" t="s">
        <v>776</v>
      </c>
      <c r="ER13" s="2271" t="s">
        <v>776</v>
      </c>
      <c r="ES13" s="2271" t="s">
        <v>776</v>
      </c>
      <c r="ET13" s="2271" t="s">
        <v>776</v>
      </c>
      <c r="EU13" s="2271" t="s">
        <v>776</v>
      </c>
      <c r="EV13" s="2271" t="s">
        <v>776</v>
      </c>
      <c r="EW13" s="2271" t="s">
        <v>776</v>
      </c>
      <c r="EX13" s="2271" t="s">
        <v>776</v>
      </c>
      <c r="EY13" s="2271" t="s">
        <v>776</v>
      </c>
      <c r="EZ13" s="2271" t="s">
        <v>776</v>
      </c>
      <c r="FA13" s="2271" t="s">
        <v>776</v>
      </c>
      <c r="FB13" s="2271" t="s">
        <v>776</v>
      </c>
      <c r="FC13" s="2271" t="s">
        <v>776</v>
      </c>
      <c r="FD13" s="2271" t="s">
        <v>776</v>
      </c>
      <c r="FE13" s="2271" t="s">
        <v>776</v>
      </c>
      <c r="FF13" s="2271" t="s">
        <v>776</v>
      </c>
      <c r="FG13" s="2271" t="s">
        <v>776</v>
      </c>
      <c r="FH13" s="2271" t="s">
        <v>776</v>
      </c>
      <c r="FI13" s="2271" t="s">
        <v>776</v>
      </c>
      <c r="FJ13" s="2271" t="s">
        <v>776</v>
      </c>
      <c r="FK13" s="2271" t="s">
        <v>776</v>
      </c>
      <c r="FL13" s="2271" t="s">
        <v>776</v>
      </c>
      <c r="FM13" s="2271" t="s">
        <v>776</v>
      </c>
      <c r="FN13" s="2271" t="s">
        <v>776</v>
      </c>
      <c r="FO13" s="2271" t="s">
        <v>776</v>
      </c>
      <c r="FP13" s="2271" t="s">
        <v>776</v>
      </c>
      <c r="FQ13" s="2271" t="s">
        <v>776</v>
      </c>
      <c r="FR13" s="2271" t="s">
        <v>776</v>
      </c>
      <c r="FS13" s="2271" t="s">
        <v>776</v>
      </c>
      <c r="FT13" s="2271" t="s">
        <v>776</v>
      </c>
      <c r="FU13" s="2271" t="s">
        <v>776</v>
      </c>
      <c r="FV13" s="2271" t="s">
        <v>776</v>
      </c>
      <c r="FW13" s="2271" t="s">
        <v>776</v>
      </c>
      <c r="FX13" s="2271" t="s">
        <v>776</v>
      </c>
      <c r="FY13" s="2271" t="s">
        <v>776</v>
      </c>
      <c r="FZ13" s="2271" t="s">
        <v>776</v>
      </c>
      <c r="GA13" s="2271" t="s">
        <v>776</v>
      </c>
      <c r="GB13" s="2271" t="s">
        <v>776</v>
      </c>
      <c r="GC13" s="2271" t="s">
        <v>776</v>
      </c>
      <c r="GD13" s="2271" t="s">
        <v>776</v>
      </c>
      <c r="GE13" s="2271" t="s">
        <v>776</v>
      </c>
      <c r="GF13" s="2271" t="s">
        <v>776</v>
      </c>
      <c r="GG13" s="2271" t="s">
        <v>776</v>
      </c>
      <c r="GH13" s="2271" t="s">
        <v>776</v>
      </c>
      <c r="GI13" s="2271" t="s">
        <v>776</v>
      </c>
      <c r="GJ13" s="2271" t="s">
        <v>776</v>
      </c>
      <c r="GK13" s="2271" t="s">
        <v>776</v>
      </c>
      <c r="GL13" s="2271" t="s">
        <v>776</v>
      </c>
      <c r="GM13" s="2136"/>
      <c r="GW13" s="514">
        <v>34</v>
      </c>
    </row>
    <row customHeight="1" ht="15" hidden="1">
      <c r="C14" s="185"/>
      <c r="D14" s="602" t="s">
        <v>200</v>
      </c>
      <c r="E14" s="602" t="s">
        <v>103</v>
      </c>
      <c r="F14" s="602" t="s">
        <v>90</v>
      </c>
      <c r="G14" s="668" t="str">
        <f>G1&amp;".1"</f>
        <v>.1</v>
      </c>
      <c r="H14" s="668" t="str">
        <f>H1&amp;".1"</f>
        <v>4.1</v>
      </c>
      <c r="I14" s="692" t="str">
        <f>I1&amp;".1"</f>
        <v>.1</v>
      </c>
      <c r="J14" s="692" t="str">
        <f>J1&amp;".1"</f>
        <v>.1</v>
      </c>
      <c r="K14" s="692" t="str">
        <f>K1&amp;".1"</f>
        <v>.1</v>
      </c>
      <c r="L14" s="692" t="str">
        <f>L1&amp;".1"</f>
        <v>.1</v>
      </c>
      <c r="M14" s="692" t="str">
        <f>M1&amp;".1"</f>
        <v>.1</v>
      </c>
      <c r="N14" s="692" t="str">
        <f>N1&amp;".1"</f>
        <v>.1</v>
      </c>
      <c r="O14" s="692" t="str">
        <f>O1&amp;".1"</f>
        <v>.1</v>
      </c>
      <c r="P14" s="692" t="str">
        <f>P1&amp;".1"</f>
        <v>.1</v>
      </c>
      <c r="Q14" s="692" t="str">
        <f>Q1&amp;".1"</f>
        <v>.1</v>
      </c>
      <c r="R14" s="692" t="str">
        <f>R1&amp;".1"</f>
        <v>.1</v>
      </c>
      <c r="S14" s="692" t="str">
        <f>S1&amp;".1"</f>
        <v>.1</v>
      </c>
      <c r="T14" s="692" t="str">
        <f>T1&amp;".1"</f>
        <v>.1</v>
      </c>
      <c r="U14" s="692" t="str">
        <f>U1&amp;".1"</f>
        <v>.1</v>
      </c>
      <c r="V14" s="692" t="str">
        <f>V1&amp;".1"</f>
        <v>.1</v>
      </c>
      <c r="W14" s="692" t="str">
        <f>W1&amp;".1"</f>
        <v>.1</v>
      </c>
      <c r="X14" s="692" t="str">
        <f>X1&amp;".1"</f>
        <v>.1</v>
      </c>
      <c r="Y14" s="692" t="str">
        <f>Y1&amp;".1"</f>
        <v>.1</v>
      </c>
      <c r="Z14" s="692" t="str">
        <f>Z1&amp;".1"</f>
        <v>.1</v>
      </c>
      <c r="AA14" s="692" t="str">
        <f>AA1&amp;".1"</f>
        <v>.1</v>
      </c>
      <c r="AB14" s="692" t="str">
        <f>AB1&amp;".1"</f>
        <v>.1</v>
      </c>
      <c r="AC14" s="692" t="str">
        <f>AC1&amp;".1"</f>
        <v>.1</v>
      </c>
      <c r="AD14" s="692" t="str">
        <f>AD1&amp;".1"</f>
        <v>.1</v>
      </c>
      <c r="AE14" s="692" t="str">
        <f>AE1&amp;".1"</f>
        <v>.1</v>
      </c>
      <c r="AF14" s="692" t="str">
        <f>AF1&amp;".1"</f>
        <v>.1</v>
      </c>
      <c r="AG14" s="692" t="str">
        <f>AG1&amp;".1"</f>
        <v>.1</v>
      </c>
      <c r="AH14" s="692" t="str">
        <f>AH1&amp;".1"</f>
        <v>.1</v>
      </c>
      <c r="AI14" s="692" t="str">
        <f>AI1&amp;".1"</f>
        <v>.1</v>
      </c>
      <c r="AJ14" s="692" t="str">
        <f>AJ1&amp;".1"</f>
        <v>.1</v>
      </c>
      <c r="AK14" s="692" t="str">
        <f>AK1&amp;".1"</f>
        <v>.1</v>
      </c>
      <c r="AL14" s="692" t="str">
        <f>AL1&amp;".1"</f>
        <v>.1</v>
      </c>
      <c r="AM14" s="692" t="str">
        <f>AM1&amp;".1"</f>
        <v>.1</v>
      </c>
      <c r="AN14" s="692" t="str">
        <f>AN1&amp;".1"</f>
        <v>.1</v>
      </c>
      <c r="AO14" s="692" t="str">
        <f>AO1&amp;".1"</f>
        <v>.1</v>
      </c>
      <c r="AP14" s="692" t="str">
        <f>AP1&amp;".1"</f>
        <v>.1</v>
      </c>
      <c r="AQ14" s="692" t="str">
        <f>AQ1&amp;".1"</f>
        <v>.1</v>
      </c>
      <c r="AR14" s="692" t="str">
        <f>AR1&amp;".1"</f>
        <v>.1</v>
      </c>
      <c r="AS14" s="692" t="str">
        <f>AS1&amp;".1"</f>
        <v>.1</v>
      </c>
      <c r="AT14" s="692" t="str">
        <f>AT1&amp;".1"</f>
        <v>.1</v>
      </c>
      <c r="AU14" s="692" t="str">
        <f>AU1&amp;".1"</f>
        <v>.1</v>
      </c>
      <c r="AV14" s="692" t="str">
        <f>AV1&amp;".1"</f>
        <v>.1</v>
      </c>
      <c r="AW14" s="692" t="str">
        <f>AW1&amp;".1"</f>
        <v>.1</v>
      </c>
      <c r="AX14" s="692" t="str">
        <f>AX1&amp;".1"</f>
        <v>.1</v>
      </c>
      <c r="AY14" s="692" t="str">
        <f>AY1&amp;".1"</f>
        <v>.1</v>
      </c>
      <c r="AZ14" s="692" t="str">
        <f>AZ1&amp;".1"</f>
        <v>.1</v>
      </c>
      <c r="BA14" s="692" t="str">
        <f>BA1&amp;".1"</f>
        <v>.1</v>
      </c>
      <c r="BB14" s="692" t="str">
        <f>BB1&amp;".1"</f>
        <v>.1</v>
      </c>
      <c r="BC14" s="692" t="str">
        <f>BC1&amp;".1"</f>
        <v>.1</v>
      </c>
      <c r="BD14" s="692" t="str">
        <f>BD1&amp;".1"</f>
        <v>.1</v>
      </c>
      <c r="BE14" s="692" t="str">
        <f>BE1&amp;".1"</f>
        <v>.1</v>
      </c>
      <c r="BF14" s="692" t="str">
        <f>BF1&amp;".1"</f>
        <v>.1</v>
      </c>
      <c r="BG14" s="692" t="str">
        <f>BG1&amp;".1"</f>
        <v>.1</v>
      </c>
      <c r="BH14" s="692" t="str">
        <f>BH1&amp;".1"</f>
        <v>.1</v>
      </c>
      <c r="BI14" s="692" t="str">
        <f>BI1&amp;".1"</f>
        <v>.1</v>
      </c>
      <c r="BJ14" s="692" t="str">
        <f>BJ1&amp;".1"</f>
        <v>.1</v>
      </c>
      <c r="BK14" s="692" t="str">
        <f>BK1&amp;".1"</f>
        <v>.1</v>
      </c>
      <c r="BL14" s="692" t="str">
        <f>BL1&amp;".1"</f>
        <v>.1</v>
      </c>
      <c r="BM14" s="692" t="str">
        <f>BM1&amp;".1"</f>
        <v>.1</v>
      </c>
      <c r="BN14" s="692" t="str">
        <f>BN1&amp;".1"</f>
        <v>.1</v>
      </c>
      <c r="BO14" s="692" t="str">
        <f>BO1&amp;".1"</f>
        <v>.1</v>
      </c>
      <c r="BP14" s="692" t="str">
        <f>BP1&amp;".1"</f>
        <v>.1</v>
      </c>
      <c r="BQ14" s="692" t="str">
        <f>BQ1&amp;".1"</f>
        <v>.1</v>
      </c>
      <c r="BR14" s="692" t="str">
        <f>BR1&amp;".1"</f>
        <v>.1</v>
      </c>
      <c r="BS14" s="692" t="str">
        <f>BS1&amp;".1"</f>
        <v>.1</v>
      </c>
      <c r="BT14" s="692" t="str">
        <f>BT1&amp;".1"</f>
        <v>.1</v>
      </c>
      <c r="BU14" s="692" t="str">
        <f>BU1&amp;".1"</f>
        <v>.1</v>
      </c>
      <c r="BV14" s="692" t="str">
        <f>BV1&amp;".1"</f>
        <v>.1</v>
      </c>
      <c r="BW14" s="692" t="str">
        <f>BW1&amp;".1"</f>
        <v>.1</v>
      </c>
      <c r="BX14" s="692" t="str">
        <f>BX1&amp;".1"</f>
        <v>.1</v>
      </c>
      <c r="BY14" s="692" t="str">
        <f>BY1&amp;".1"</f>
        <v>.1</v>
      </c>
      <c r="BZ14" s="692" t="str">
        <f>BZ1&amp;".1"</f>
        <v>.1</v>
      </c>
      <c r="CA14" s="692" t="str">
        <f>CA1&amp;".1"</f>
        <v>.1</v>
      </c>
      <c r="CB14" s="692" t="str">
        <f>CB1&amp;".1"</f>
        <v>.1</v>
      </c>
      <c r="CC14" s="692" t="str">
        <f>CC1&amp;".1"</f>
        <v>.1</v>
      </c>
      <c r="CD14" s="692" t="str">
        <f>CD1&amp;".1"</f>
        <v>.1</v>
      </c>
      <c r="CE14" s="692" t="str">
        <f>CE1&amp;".1"</f>
        <v>.1</v>
      </c>
      <c r="CF14" s="692" t="str">
        <f>CF1&amp;".1"</f>
        <v>.1</v>
      </c>
      <c r="CG14" s="692" t="str">
        <f>CG1&amp;".1"</f>
        <v>.1</v>
      </c>
      <c r="CH14" s="692" t="str">
        <f>CH1&amp;".1"</f>
        <v>.1</v>
      </c>
      <c r="CI14" s="692" t="str">
        <f>CI1&amp;".1"</f>
        <v>.1</v>
      </c>
      <c r="CJ14" s="692" t="str">
        <f>CJ1&amp;".1"</f>
        <v>.1</v>
      </c>
      <c r="CK14" s="692" t="str">
        <f>CK1&amp;".1"</f>
        <v>.1</v>
      </c>
      <c r="CL14" s="692" t="str">
        <f>CL1&amp;".1"</f>
        <v>.1</v>
      </c>
      <c r="CM14" s="692" t="str">
        <f>CM1&amp;".1"</f>
        <v>.1</v>
      </c>
      <c r="CN14" s="692" t="str">
        <f>CN1&amp;".1"</f>
        <v>.1</v>
      </c>
      <c r="CO14" s="692" t="str">
        <f>CO1&amp;".1"</f>
        <v>.1</v>
      </c>
      <c r="CP14" s="692" t="str">
        <f>CP1&amp;".1"</f>
        <v>.1</v>
      </c>
      <c r="CQ14" s="692" t="str">
        <f>CQ1&amp;".1"</f>
        <v>.1</v>
      </c>
      <c r="CR14" s="692" t="str">
        <f>CR1&amp;".1"</f>
        <v>.1</v>
      </c>
      <c r="CS14" s="692" t="str">
        <f>CS1&amp;".1"</f>
        <v>.1</v>
      </c>
      <c r="CT14" s="692" t="str">
        <f>CT1&amp;".1"</f>
        <v>.1</v>
      </c>
      <c r="CU14" s="692" t="str">
        <f>CU1&amp;".1"</f>
        <v>.1</v>
      </c>
      <c r="CV14" s="692" t="str">
        <f>CV1&amp;".1"</f>
        <v>.1</v>
      </c>
      <c r="CW14" s="692" t="str">
        <f>CW1&amp;".1"</f>
        <v>.1</v>
      </c>
      <c r="CX14" s="692" t="str">
        <f>CX1&amp;".1"</f>
        <v>.1</v>
      </c>
      <c r="CY14" s="692" t="str">
        <f>CY1&amp;".1"</f>
        <v>.1</v>
      </c>
      <c r="CZ14" s="692" t="str">
        <f>CZ1&amp;".1"</f>
        <v>.1</v>
      </c>
      <c r="DA14" s="692" t="str">
        <f>DA1&amp;".1"</f>
        <v>.1</v>
      </c>
      <c r="DB14" s="692" t="str">
        <f>DB1&amp;".1"</f>
        <v>.1</v>
      </c>
      <c r="DC14" s="692" t="str">
        <f>DC1&amp;".1"</f>
        <v>.1</v>
      </c>
      <c r="DD14" s="692" t="str">
        <f>DD1&amp;".1"</f>
        <v>.1</v>
      </c>
      <c r="DE14" s="692" t="str">
        <f>DE1&amp;".1"</f>
        <v>.1</v>
      </c>
      <c r="DF14" s="692" t="str">
        <f>DF1&amp;".1"</f>
        <v>.1</v>
      </c>
      <c r="DG14" s="692" t="str">
        <f>DG1&amp;".1"</f>
        <v>.1</v>
      </c>
      <c r="DH14" s="692" t="str">
        <f>DH1&amp;".1"</f>
        <v>.1</v>
      </c>
      <c r="DI14" s="692" t="str">
        <f>DI1&amp;".1"</f>
        <v>.1</v>
      </c>
      <c r="DJ14" s="692" t="str">
        <f>DJ1&amp;".1"</f>
        <v>.1</v>
      </c>
      <c r="DK14" s="692" t="str">
        <f>DK1&amp;".1"</f>
        <v>.1</v>
      </c>
      <c r="DL14" s="692" t="str">
        <f>DL1&amp;".1"</f>
        <v>.1</v>
      </c>
      <c r="DM14" s="692" t="str">
        <f>DM1&amp;".1"</f>
        <v>.1</v>
      </c>
      <c r="DN14" s="692" t="str">
        <f>DN1&amp;".1"</f>
        <v>.1</v>
      </c>
      <c r="DO14" s="692" t="str">
        <f>DO1&amp;".1"</f>
        <v>.1</v>
      </c>
      <c r="DP14" s="692" t="str">
        <f>DP1&amp;".1"</f>
        <v>.1</v>
      </c>
      <c r="DQ14" s="692" t="str">
        <f>DQ1&amp;".1"</f>
        <v>.1</v>
      </c>
      <c r="DR14" s="692" t="str">
        <f>DR1&amp;".1"</f>
        <v>.1</v>
      </c>
      <c r="DS14" s="692" t="str">
        <f>DS1&amp;".1"</f>
        <v>.1</v>
      </c>
      <c r="DT14" s="692" t="str">
        <f>DT1&amp;".1"</f>
        <v>.1</v>
      </c>
      <c r="DU14" s="692" t="str">
        <f>DU1&amp;".1"</f>
        <v>.1</v>
      </c>
      <c r="DV14" s="692" t="str">
        <f>DV1&amp;".1"</f>
        <v>.1</v>
      </c>
      <c r="DW14" s="692" t="str">
        <f>DW1&amp;".1"</f>
        <v>.1</v>
      </c>
      <c r="DX14" s="692" t="str">
        <f>DX1&amp;".1"</f>
        <v>.1</v>
      </c>
      <c r="DY14" s="692" t="str">
        <f>DY1&amp;".1"</f>
        <v>.1</v>
      </c>
      <c r="DZ14" s="692" t="str">
        <f>DZ1&amp;".1"</f>
        <v>.1</v>
      </c>
      <c r="EA14" s="692" t="str">
        <f>EA1&amp;".1"</f>
        <v>.1</v>
      </c>
      <c r="EB14" s="692" t="str">
        <f>EB1&amp;".1"</f>
        <v>.1</v>
      </c>
      <c r="EC14" s="692" t="str">
        <f>EC1&amp;".1"</f>
        <v>.1</v>
      </c>
      <c r="ED14" s="692" t="str">
        <f>ED1&amp;".1"</f>
        <v>.1</v>
      </c>
      <c r="EE14" s="692" t="str">
        <f>EE1&amp;".1"</f>
        <v>.1</v>
      </c>
      <c r="EF14" s="692" t="str">
        <f>EF1&amp;".1"</f>
        <v>.1</v>
      </c>
      <c r="EG14" s="692" t="str">
        <f>EG1&amp;".1"</f>
        <v>.1</v>
      </c>
      <c r="EH14" s="692" t="str">
        <f>EH1&amp;".1"</f>
        <v>.1</v>
      </c>
      <c r="EI14" s="692" t="str">
        <f>EI1&amp;".1"</f>
        <v>.1</v>
      </c>
      <c r="EJ14" s="692" t="str">
        <f>EJ1&amp;".1"</f>
        <v>.1</v>
      </c>
      <c r="EK14" s="692" t="str">
        <f>EK1&amp;".1"</f>
        <v>.1</v>
      </c>
      <c r="EL14" s="692" t="str">
        <f>EL1&amp;".1"</f>
        <v>.1</v>
      </c>
      <c r="EM14" s="692" t="str">
        <f>EM1&amp;".1"</f>
        <v>.1</v>
      </c>
      <c r="EN14" s="692" t="str">
        <f>EN1&amp;".1"</f>
        <v>.1</v>
      </c>
      <c r="EO14" s="692" t="str">
        <f>EO1&amp;".1"</f>
        <v>.1</v>
      </c>
      <c r="EP14" s="692" t="str">
        <f>EP1&amp;".1"</f>
        <v>.1</v>
      </c>
      <c r="EQ14" s="692" t="str">
        <f>EQ1&amp;".1"</f>
        <v>.1</v>
      </c>
      <c r="ER14" s="692" t="str">
        <f>ER1&amp;".1"</f>
        <v>.1</v>
      </c>
      <c r="ES14" s="692" t="str">
        <f>ES1&amp;".1"</f>
        <v>.1</v>
      </c>
      <c r="ET14" s="692" t="str">
        <f>ET1&amp;".1"</f>
        <v>.1</v>
      </c>
      <c r="EU14" s="692" t="str">
        <f>EU1&amp;".1"</f>
        <v>.1</v>
      </c>
      <c r="EV14" s="692" t="str">
        <f>EV1&amp;".1"</f>
        <v>.1</v>
      </c>
      <c r="EW14" s="692" t="str">
        <f>EW1&amp;".1"</f>
        <v>.1</v>
      </c>
      <c r="EX14" s="692" t="str">
        <f>EX1&amp;".1"</f>
        <v>.1</v>
      </c>
      <c r="EY14" s="692" t="str">
        <f>EY1&amp;".1"</f>
        <v>.1</v>
      </c>
      <c r="EZ14" s="692" t="str">
        <f>EZ1&amp;".1"</f>
        <v>.1</v>
      </c>
      <c r="FA14" s="692" t="str">
        <f>FA1&amp;".1"</f>
        <v>.1</v>
      </c>
      <c r="FB14" s="692" t="str">
        <f>FB1&amp;".1"</f>
        <v>.1</v>
      </c>
      <c r="FC14" s="692" t="str">
        <f>FC1&amp;".1"</f>
        <v>.1</v>
      </c>
      <c r="FD14" s="692" t="str">
        <f>FD1&amp;".1"</f>
        <v>.1</v>
      </c>
      <c r="FE14" s="692" t="str">
        <f>FE1&amp;".1"</f>
        <v>.1</v>
      </c>
      <c r="FF14" s="692" t="str">
        <f>FF1&amp;".1"</f>
        <v>.1</v>
      </c>
      <c r="FG14" s="692" t="str">
        <f>FG1&amp;".1"</f>
        <v>.1</v>
      </c>
      <c r="FH14" s="692" t="str">
        <f>FH1&amp;".1"</f>
        <v>.1</v>
      </c>
      <c r="FI14" s="692" t="str">
        <f>FI1&amp;".1"</f>
        <v>.1</v>
      </c>
      <c r="FJ14" s="692" t="str">
        <f>FJ1&amp;".1"</f>
        <v>.1</v>
      </c>
      <c r="FK14" s="692" t="str">
        <f>FK1&amp;".1"</f>
        <v>.1</v>
      </c>
      <c r="FL14" s="692" t="str">
        <f>FL1&amp;".1"</f>
        <v>.1</v>
      </c>
      <c r="FM14" s="692" t="str">
        <f>FM1&amp;".1"</f>
        <v>.1</v>
      </c>
      <c r="FN14" s="692" t="str">
        <f>FN1&amp;".1"</f>
        <v>.1</v>
      </c>
      <c r="FO14" s="692" t="str">
        <f>FO1&amp;".1"</f>
        <v>.1</v>
      </c>
      <c r="FP14" s="692" t="str">
        <f>FP1&amp;".1"</f>
        <v>.1</v>
      </c>
      <c r="FQ14" s="692" t="str">
        <f>FQ1&amp;".1"</f>
        <v>.1</v>
      </c>
      <c r="FR14" s="692" t="str">
        <f>FR1&amp;".1"</f>
        <v>.1</v>
      </c>
      <c r="FS14" s="692" t="str">
        <f>FS1&amp;".1"</f>
        <v>.1</v>
      </c>
      <c r="FT14" s="692" t="str">
        <f>FT1&amp;".1"</f>
        <v>.1</v>
      </c>
      <c r="FU14" s="692" t="str">
        <f>FU1&amp;".1"</f>
        <v>.1</v>
      </c>
      <c r="FV14" s="692" t="str">
        <f>FV1&amp;".1"</f>
        <v>.1</v>
      </c>
      <c r="FW14" s="692" t="str">
        <f>FW1&amp;".1"</f>
        <v>.1</v>
      </c>
      <c r="FX14" s="692" t="str">
        <f>FX1&amp;".1"</f>
        <v>.1</v>
      </c>
      <c r="FY14" s="692" t="str">
        <f>FY1&amp;".1"</f>
        <v>.1</v>
      </c>
      <c r="FZ14" s="692" t="str">
        <f>FZ1&amp;".1"</f>
        <v>.1</v>
      </c>
      <c r="GA14" s="692" t="str">
        <f>GA1&amp;".1"</f>
        <v>.1</v>
      </c>
      <c r="GB14" s="692" t="str">
        <f>GB1&amp;".1"</f>
        <v>.1</v>
      </c>
      <c r="GC14" s="692" t="str">
        <f>GC1&amp;".1"</f>
        <v>.1</v>
      </c>
      <c r="GD14" s="692" t="str">
        <f>GD1&amp;".1"</f>
        <v>.1</v>
      </c>
      <c r="GE14" s="692" t="str">
        <f>GE1&amp;".1"</f>
        <v>.1</v>
      </c>
      <c r="GF14" s="692" t="str">
        <f>GF1&amp;".1"</f>
        <v>.1</v>
      </c>
      <c r="GG14" s="692" t="str">
        <f>GG1&amp;".1"</f>
        <v>.1</v>
      </c>
      <c r="GH14" s="692" t="str">
        <f>GH1&amp;".1"</f>
        <v>.1</v>
      </c>
      <c r="GI14" s="692" t="str">
        <f>GI1&amp;".1"</f>
        <v>.1</v>
      </c>
      <c r="GJ14" s="692" t="str">
        <f>GJ1&amp;".1"</f>
        <v>.1</v>
      </c>
      <c r="GK14" s="692" t="str">
        <f>GK1&amp;".1"</f>
        <v>.1</v>
      </c>
      <c r="GL14" s="692" t="str">
        <f>GL1&amp;".1"</f>
        <v>.1</v>
      </c>
      <c r="GM14" s="298"/>
      <c r="GW14" s="514">
        <v>0</v>
      </c>
    </row>
    <row customHeight="1" ht="15.75">
      <c r="A15" s="514"/>
      <c r="C15" s="535"/>
      <c r="D15" s="530">
        <v>1</v>
      </c>
      <c r="E15" s="1939" t="str">
        <f>TP_P_A</f>
        <v>Количество поданных заявок</v>
      </c>
      <c r="F15" s="530" t="s">
        <v>1773</v>
      </c>
      <c r="G15" s="694"/>
      <c r="H15" s="694">
        <v>0</v>
      </c>
      <c r="I15" s="694">
        <v>0</v>
      </c>
      <c r="J15" s="694">
        <v>0</v>
      </c>
      <c r="K15" s="694">
        <v>0</v>
      </c>
      <c r="L15" s="694">
        <v>0</v>
      </c>
      <c r="M15" s="694">
        <v>0</v>
      </c>
      <c r="N15" s="694">
        <v>0</v>
      </c>
      <c r="O15" s="694">
        <v>0</v>
      </c>
      <c r="P15" s="694">
        <v>0</v>
      </c>
      <c r="Q15" s="694">
        <v>0</v>
      </c>
      <c r="R15" s="694">
        <v>0</v>
      </c>
      <c r="S15" s="694">
        <v>0</v>
      </c>
      <c r="T15" s="694">
        <v>0</v>
      </c>
      <c r="U15" s="694">
        <v>0</v>
      </c>
      <c r="V15" s="694">
        <v>0</v>
      </c>
      <c r="W15" s="694">
        <v>0</v>
      </c>
      <c r="X15" s="694">
        <v>0</v>
      </c>
      <c r="Y15" s="694">
        <v>0</v>
      </c>
      <c r="Z15" s="694">
        <v>0</v>
      </c>
      <c r="AA15" s="694">
        <v>0</v>
      </c>
      <c r="AB15" s="694">
        <v>0</v>
      </c>
      <c r="AC15" s="694">
        <v>0</v>
      </c>
      <c r="AD15" s="694">
        <v>0</v>
      </c>
      <c r="AE15" s="694">
        <v>0</v>
      </c>
      <c r="AF15" s="694">
        <v>0</v>
      </c>
      <c r="AG15" s="694">
        <v>0</v>
      </c>
      <c r="AH15" s="694">
        <v>0</v>
      </c>
      <c r="AI15" s="694">
        <v>0</v>
      </c>
      <c r="AJ15" s="694">
        <v>0</v>
      </c>
      <c r="AK15" s="694">
        <v>0</v>
      </c>
      <c r="AL15" s="694">
        <v>0</v>
      </c>
      <c r="AM15" s="694">
        <v>0</v>
      </c>
      <c r="AN15" s="694">
        <v>0</v>
      </c>
      <c r="AO15" s="694">
        <v>0</v>
      </c>
      <c r="AP15" s="694">
        <v>0</v>
      </c>
      <c r="AQ15" s="694">
        <v>0</v>
      </c>
      <c r="AR15" s="694">
        <v>0</v>
      </c>
      <c r="AS15" s="694">
        <v>0</v>
      </c>
      <c r="AT15" s="694">
        <v>0</v>
      </c>
      <c r="AU15" s="694">
        <v>0</v>
      </c>
      <c r="AV15" s="694">
        <v>0</v>
      </c>
      <c r="AW15" s="694">
        <v>0</v>
      </c>
      <c r="AX15" s="694">
        <v>0</v>
      </c>
      <c r="AY15" s="694">
        <v>0</v>
      </c>
      <c r="AZ15" s="694">
        <v>0</v>
      </c>
      <c r="BA15" s="694">
        <v>0</v>
      </c>
      <c r="BB15" s="694">
        <v>0</v>
      </c>
      <c r="BC15" s="694">
        <v>0</v>
      </c>
      <c r="BD15" s="694">
        <v>0</v>
      </c>
      <c r="BE15" s="694">
        <v>0</v>
      </c>
      <c r="BF15" s="694">
        <v>0</v>
      </c>
      <c r="BG15" s="694">
        <v>0</v>
      </c>
      <c r="BH15" s="694">
        <v>0</v>
      </c>
      <c r="BI15" s="694">
        <v>0</v>
      </c>
      <c r="BJ15" s="694">
        <v>0</v>
      </c>
      <c r="BK15" s="694">
        <v>0</v>
      </c>
      <c r="BL15" s="694">
        <v>0</v>
      </c>
      <c r="BM15" s="694">
        <v>0</v>
      </c>
      <c r="BN15" s="694">
        <v>0</v>
      </c>
      <c r="BO15" s="694">
        <v>0</v>
      </c>
      <c r="BP15" s="694">
        <v>0</v>
      </c>
      <c r="BQ15" s="694">
        <v>0</v>
      </c>
      <c r="BR15" s="694">
        <v>0</v>
      </c>
      <c r="BS15" s="694">
        <v>0</v>
      </c>
      <c r="BT15" s="694">
        <v>0</v>
      </c>
      <c r="BU15" s="694">
        <v>0</v>
      </c>
      <c r="BV15" s="694">
        <v>0</v>
      </c>
      <c r="BW15" s="694">
        <v>0</v>
      </c>
      <c r="BX15" s="694">
        <v>0</v>
      </c>
      <c r="BY15" s="694">
        <v>0</v>
      </c>
      <c r="BZ15" s="694">
        <v>0</v>
      </c>
      <c r="CA15" s="694">
        <v>0</v>
      </c>
      <c r="CB15" s="694">
        <v>0</v>
      </c>
      <c r="CC15" s="694">
        <v>0</v>
      </c>
      <c r="CD15" s="694">
        <v>0</v>
      </c>
      <c r="CE15" s="694">
        <v>0</v>
      </c>
      <c r="CF15" s="694">
        <v>0</v>
      </c>
      <c r="CG15" s="694">
        <v>0</v>
      </c>
      <c r="CH15" s="694">
        <v>0</v>
      </c>
      <c r="CI15" s="694">
        <v>0</v>
      </c>
      <c r="CJ15" s="694">
        <v>0</v>
      </c>
      <c r="CK15" s="694">
        <v>0</v>
      </c>
      <c r="CL15" s="694">
        <v>0</v>
      </c>
      <c r="CM15" s="694">
        <v>0</v>
      </c>
      <c r="CN15" s="694">
        <v>0</v>
      </c>
      <c r="CO15" s="694">
        <v>0</v>
      </c>
      <c r="CP15" s="694">
        <v>0</v>
      </c>
      <c r="CQ15" s="694">
        <v>0</v>
      </c>
      <c r="CR15" s="694">
        <v>0</v>
      </c>
      <c r="CS15" s="694">
        <v>0</v>
      </c>
      <c r="CT15" s="694">
        <v>0</v>
      </c>
      <c r="CU15" s="694">
        <v>0</v>
      </c>
      <c r="CV15" s="694">
        <v>0</v>
      </c>
      <c r="CW15" s="694">
        <v>0</v>
      </c>
      <c r="CX15" s="694">
        <v>0</v>
      </c>
      <c r="CY15" s="694">
        <v>0</v>
      </c>
      <c r="CZ15" s="694">
        <v>0</v>
      </c>
      <c r="DA15" s="694">
        <v>0</v>
      </c>
      <c r="DB15" s="694">
        <v>0</v>
      </c>
      <c r="DC15" s="694">
        <v>0</v>
      </c>
      <c r="DD15" s="694">
        <v>0</v>
      </c>
      <c r="DE15" s="694">
        <v>0</v>
      </c>
      <c r="DF15" s="694">
        <v>0</v>
      </c>
      <c r="DG15" s="694">
        <v>0</v>
      </c>
      <c r="DH15" s="694">
        <v>0</v>
      </c>
      <c r="DI15" s="694">
        <v>0</v>
      </c>
      <c r="DJ15" s="694">
        <v>0</v>
      </c>
      <c r="DK15" s="694">
        <v>0</v>
      </c>
      <c r="DL15" s="694">
        <v>0</v>
      </c>
      <c r="DM15" s="694">
        <v>0</v>
      </c>
      <c r="DN15" s="694">
        <v>0</v>
      </c>
      <c r="DO15" s="694">
        <v>0</v>
      </c>
      <c r="DP15" s="694">
        <v>0</v>
      </c>
      <c r="DQ15" s="694">
        <v>0</v>
      </c>
      <c r="DR15" s="694">
        <v>0</v>
      </c>
      <c r="DS15" s="694">
        <v>0</v>
      </c>
      <c r="DT15" s="694">
        <v>0</v>
      </c>
      <c r="DU15" s="694">
        <v>0</v>
      </c>
      <c r="DV15" s="694">
        <v>0</v>
      </c>
      <c r="DW15" s="694">
        <v>0</v>
      </c>
      <c r="DX15" s="694">
        <v>0</v>
      </c>
      <c r="DY15" s="694">
        <v>0</v>
      </c>
      <c r="DZ15" s="694">
        <v>0</v>
      </c>
      <c r="EA15" s="694">
        <v>0</v>
      </c>
      <c r="EB15" s="694">
        <v>0</v>
      </c>
      <c r="EC15" s="694">
        <v>0</v>
      </c>
      <c r="ED15" s="694">
        <v>0</v>
      </c>
      <c r="EE15" s="694">
        <v>0</v>
      </c>
      <c r="EF15" s="694">
        <v>0</v>
      </c>
      <c r="EG15" s="694">
        <v>0</v>
      </c>
      <c r="EH15" s="694">
        <v>0</v>
      </c>
      <c r="EI15" s="694">
        <v>0</v>
      </c>
      <c r="EJ15" s="694">
        <v>0</v>
      </c>
      <c r="EK15" s="694">
        <v>0</v>
      </c>
      <c r="EL15" s="694">
        <v>0</v>
      </c>
      <c r="EM15" s="694">
        <v>0</v>
      </c>
      <c r="EN15" s="694">
        <v>0</v>
      </c>
      <c r="EO15" s="694">
        <v>0</v>
      </c>
      <c r="EP15" s="694">
        <v>0</v>
      </c>
      <c r="EQ15" s="694">
        <v>0</v>
      </c>
      <c r="ER15" s="694">
        <v>0</v>
      </c>
      <c r="ES15" s="694">
        <v>0</v>
      </c>
      <c r="ET15" s="694">
        <v>0</v>
      </c>
      <c r="EU15" s="694">
        <v>0</v>
      </c>
      <c r="EV15" s="694">
        <v>0</v>
      </c>
      <c r="EW15" s="694">
        <v>0</v>
      </c>
      <c r="EX15" s="694">
        <v>0</v>
      </c>
      <c r="EY15" s="694">
        <v>0</v>
      </c>
      <c r="EZ15" s="694">
        <v>0</v>
      </c>
      <c r="FA15" s="694">
        <v>0</v>
      </c>
      <c r="FB15" s="694">
        <v>0</v>
      </c>
      <c r="FC15" s="694">
        <v>0</v>
      </c>
      <c r="FD15" s="694">
        <v>0</v>
      </c>
      <c r="FE15" s="694">
        <v>0</v>
      </c>
      <c r="FF15" s="694">
        <v>0</v>
      </c>
      <c r="FG15" s="694">
        <v>0</v>
      </c>
      <c r="FH15" s="694">
        <v>0</v>
      </c>
      <c r="FI15" s="694">
        <v>0</v>
      </c>
      <c r="FJ15" s="694">
        <v>0</v>
      </c>
      <c r="FK15" s="694">
        <v>0</v>
      </c>
      <c r="FL15" s="694">
        <v>0</v>
      </c>
      <c r="FM15" s="694">
        <v>0</v>
      </c>
      <c r="FN15" s="694">
        <v>0</v>
      </c>
      <c r="FO15" s="694">
        <v>0</v>
      </c>
      <c r="FP15" s="694">
        <v>0</v>
      </c>
      <c r="FQ15" s="694">
        <v>0</v>
      </c>
      <c r="FR15" s="694">
        <v>0</v>
      </c>
      <c r="FS15" s="694">
        <v>0</v>
      </c>
      <c r="FT15" s="694">
        <v>0</v>
      </c>
      <c r="FU15" s="694">
        <v>0</v>
      </c>
      <c r="FV15" s="694">
        <v>0</v>
      </c>
      <c r="FW15" s="694">
        <v>0</v>
      </c>
      <c r="FX15" s="694">
        <v>0</v>
      </c>
      <c r="FY15" s="694">
        <v>0</v>
      </c>
      <c r="FZ15" s="694">
        <v>0</v>
      </c>
      <c r="GA15" s="694">
        <v>0</v>
      </c>
      <c r="GB15" s="694">
        <v>0</v>
      </c>
      <c r="GC15" s="694">
        <v>0</v>
      </c>
      <c r="GD15" s="694">
        <v>0</v>
      </c>
      <c r="GE15" s="694">
        <v>0</v>
      </c>
      <c r="GF15" s="694">
        <v>0</v>
      </c>
      <c r="GG15" s="694">
        <v>0</v>
      </c>
      <c r="GH15" s="694">
        <v>0</v>
      </c>
      <c r="GI15" s="694">
        <v>0</v>
      </c>
      <c r="GJ15" s="694">
        <v>0</v>
      </c>
      <c r="GK15" s="694">
        <v>0</v>
      </c>
      <c r="GL15" s="694">
        <v>0</v>
      </c>
      <c r="GM15" s="217"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GW15" s="514">
        <v>15</v>
      </c>
    </row>
    <row customHeight="1" ht="15.75">
      <c r="A16" s="514"/>
      <c r="C16" s="535"/>
      <c r="D16" s="530">
        <v>2</v>
      </c>
      <c r="E16" s="1939" t="str">
        <f>TP_P_B</f>
        <v>Количество рассмотренных заявок</v>
      </c>
      <c r="F16" s="530" t="s">
        <v>1773</v>
      </c>
      <c r="G16" s="694"/>
      <c r="H16" s="694">
        <v>0</v>
      </c>
      <c r="I16" s="694">
        <v>0</v>
      </c>
      <c r="J16" s="694">
        <v>0</v>
      </c>
      <c r="K16" s="694">
        <v>0</v>
      </c>
      <c r="L16" s="694">
        <v>0</v>
      </c>
      <c r="M16" s="694">
        <v>0</v>
      </c>
      <c r="N16" s="694">
        <v>0</v>
      </c>
      <c r="O16" s="694">
        <v>0</v>
      </c>
      <c r="P16" s="694">
        <v>0</v>
      </c>
      <c r="Q16" s="694">
        <v>0</v>
      </c>
      <c r="R16" s="694">
        <v>0</v>
      </c>
      <c r="S16" s="694">
        <v>0</v>
      </c>
      <c r="T16" s="694">
        <v>0</v>
      </c>
      <c r="U16" s="694">
        <v>0</v>
      </c>
      <c r="V16" s="694">
        <v>0</v>
      </c>
      <c r="W16" s="694">
        <v>0</v>
      </c>
      <c r="X16" s="694">
        <v>0</v>
      </c>
      <c r="Y16" s="694">
        <v>0</v>
      </c>
      <c r="Z16" s="694">
        <v>0</v>
      </c>
      <c r="AA16" s="694">
        <v>0</v>
      </c>
      <c r="AB16" s="694">
        <v>0</v>
      </c>
      <c r="AC16" s="694">
        <v>0</v>
      </c>
      <c r="AD16" s="694">
        <v>0</v>
      </c>
      <c r="AE16" s="694">
        <v>0</v>
      </c>
      <c r="AF16" s="694">
        <v>0</v>
      </c>
      <c r="AG16" s="694">
        <v>0</v>
      </c>
      <c r="AH16" s="694">
        <v>0</v>
      </c>
      <c r="AI16" s="694">
        <v>0</v>
      </c>
      <c r="AJ16" s="694">
        <v>0</v>
      </c>
      <c r="AK16" s="694">
        <v>0</v>
      </c>
      <c r="AL16" s="694">
        <v>0</v>
      </c>
      <c r="AM16" s="694">
        <v>0</v>
      </c>
      <c r="AN16" s="694">
        <v>0</v>
      </c>
      <c r="AO16" s="694">
        <v>0</v>
      </c>
      <c r="AP16" s="694">
        <v>0</v>
      </c>
      <c r="AQ16" s="694">
        <v>0</v>
      </c>
      <c r="AR16" s="694">
        <v>0</v>
      </c>
      <c r="AS16" s="694">
        <v>0</v>
      </c>
      <c r="AT16" s="694">
        <v>0</v>
      </c>
      <c r="AU16" s="694">
        <v>0</v>
      </c>
      <c r="AV16" s="694">
        <v>0</v>
      </c>
      <c r="AW16" s="694">
        <v>0</v>
      </c>
      <c r="AX16" s="694">
        <v>0</v>
      </c>
      <c r="AY16" s="694">
        <v>0</v>
      </c>
      <c r="AZ16" s="694">
        <v>0</v>
      </c>
      <c r="BA16" s="694">
        <v>0</v>
      </c>
      <c r="BB16" s="694">
        <v>0</v>
      </c>
      <c r="BC16" s="694">
        <v>0</v>
      </c>
      <c r="BD16" s="694">
        <v>0</v>
      </c>
      <c r="BE16" s="694">
        <v>0</v>
      </c>
      <c r="BF16" s="694">
        <v>0</v>
      </c>
      <c r="BG16" s="694">
        <v>0</v>
      </c>
      <c r="BH16" s="694">
        <v>0</v>
      </c>
      <c r="BI16" s="694">
        <v>0</v>
      </c>
      <c r="BJ16" s="694">
        <v>0</v>
      </c>
      <c r="BK16" s="694">
        <v>0</v>
      </c>
      <c r="BL16" s="694">
        <v>0</v>
      </c>
      <c r="BM16" s="694">
        <v>0</v>
      </c>
      <c r="BN16" s="694">
        <v>0</v>
      </c>
      <c r="BO16" s="694">
        <v>0</v>
      </c>
      <c r="BP16" s="694">
        <v>0</v>
      </c>
      <c r="BQ16" s="694">
        <v>0</v>
      </c>
      <c r="BR16" s="694">
        <v>0</v>
      </c>
      <c r="BS16" s="694">
        <v>0</v>
      </c>
      <c r="BT16" s="694">
        <v>0</v>
      </c>
      <c r="BU16" s="694">
        <v>0</v>
      </c>
      <c r="BV16" s="694">
        <v>0</v>
      </c>
      <c r="BW16" s="694">
        <v>0</v>
      </c>
      <c r="BX16" s="694">
        <v>0</v>
      </c>
      <c r="BY16" s="694">
        <v>0</v>
      </c>
      <c r="BZ16" s="694">
        <v>0</v>
      </c>
      <c r="CA16" s="694">
        <v>0</v>
      </c>
      <c r="CB16" s="694">
        <v>0</v>
      </c>
      <c r="CC16" s="694">
        <v>0</v>
      </c>
      <c r="CD16" s="694">
        <v>0</v>
      </c>
      <c r="CE16" s="694">
        <v>0</v>
      </c>
      <c r="CF16" s="694">
        <v>0</v>
      </c>
      <c r="CG16" s="694">
        <v>0</v>
      </c>
      <c r="CH16" s="694">
        <v>0</v>
      </c>
      <c r="CI16" s="694">
        <v>0</v>
      </c>
      <c r="CJ16" s="694">
        <v>0</v>
      </c>
      <c r="CK16" s="694">
        <v>0</v>
      </c>
      <c r="CL16" s="694">
        <v>0</v>
      </c>
      <c r="CM16" s="694">
        <v>0</v>
      </c>
      <c r="CN16" s="694">
        <v>0</v>
      </c>
      <c r="CO16" s="694">
        <v>0</v>
      </c>
      <c r="CP16" s="694">
        <v>0</v>
      </c>
      <c r="CQ16" s="694">
        <v>0</v>
      </c>
      <c r="CR16" s="694">
        <v>0</v>
      </c>
      <c r="CS16" s="694">
        <v>0</v>
      </c>
      <c r="CT16" s="694">
        <v>0</v>
      </c>
      <c r="CU16" s="694">
        <v>0</v>
      </c>
      <c r="CV16" s="694">
        <v>0</v>
      </c>
      <c r="CW16" s="694">
        <v>0</v>
      </c>
      <c r="CX16" s="694">
        <v>0</v>
      </c>
      <c r="CY16" s="694">
        <v>0</v>
      </c>
      <c r="CZ16" s="694">
        <v>0</v>
      </c>
      <c r="DA16" s="694">
        <v>0</v>
      </c>
      <c r="DB16" s="694">
        <v>0</v>
      </c>
      <c r="DC16" s="694">
        <v>0</v>
      </c>
      <c r="DD16" s="694">
        <v>0</v>
      </c>
      <c r="DE16" s="694">
        <v>0</v>
      </c>
      <c r="DF16" s="694">
        <v>0</v>
      </c>
      <c r="DG16" s="694">
        <v>0</v>
      </c>
      <c r="DH16" s="694">
        <v>0</v>
      </c>
      <c r="DI16" s="694">
        <v>0</v>
      </c>
      <c r="DJ16" s="694">
        <v>0</v>
      </c>
      <c r="DK16" s="694">
        <v>0</v>
      </c>
      <c r="DL16" s="694">
        <v>0</v>
      </c>
      <c r="DM16" s="694">
        <v>0</v>
      </c>
      <c r="DN16" s="694">
        <v>0</v>
      </c>
      <c r="DO16" s="694">
        <v>0</v>
      </c>
      <c r="DP16" s="694">
        <v>0</v>
      </c>
      <c r="DQ16" s="694">
        <v>0</v>
      </c>
      <c r="DR16" s="694">
        <v>0</v>
      </c>
      <c r="DS16" s="694">
        <v>0</v>
      </c>
      <c r="DT16" s="694">
        <v>0</v>
      </c>
      <c r="DU16" s="694">
        <v>0</v>
      </c>
      <c r="DV16" s="694">
        <v>0</v>
      </c>
      <c r="DW16" s="694">
        <v>0</v>
      </c>
      <c r="DX16" s="694">
        <v>0</v>
      </c>
      <c r="DY16" s="694">
        <v>0</v>
      </c>
      <c r="DZ16" s="694">
        <v>0</v>
      </c>
      <c r="EA16" s="694">
        <v>0</v>
      </c>
      <c r="EB16" s="694">
        <v>0</v>
      </c>
      <c r="EC16" s="694">
        <v>0</v>
      </c>
      <c r="ED16" s="694">
        <v>0</v>
      </c>
      <c r="EE16" s="694">
        <v>0</v>
      </c>
      <c r="EF16" s="694">
        <v>0</v>
      </c>
      <c r="EG16" s="694">
        <v>0</v>
      </c>
      <c r="EH16" s="694">
        <v>0</v>
      </c>
      <c r="EI16" s="694">
        <v>0</v>
      </c>
      <c r="EJ16" s="694">
        <v>0</v>
      </c>
      <c r="EK16" s="694">
        <v>0</v>
      </c>
      <c r="EL16" s="694">
        <v>0</v>
      </c>
      <c r="EM16" s="694">
        <v>0</v>
      </c>
      <c r="EN16" s="694">
        <v>0</v>
      </c>
      <c r="EO16" s="694">
        <v>0</v>
      </c>
      <c r="EP16" s="694">
        <v>0</v>
      </c>
      <c r="EQ16" s="694">
        <v>0</v>
      </c>
      <c r="ER16" s="694">
        <v>0</v>
      </c>
      <c r="ES16" s="694">
        <v>0</v>
      </c>
      <c r="ET16" s="694">
        <v>0</v>
      </c>
      <c r="EU16" s="694">
        <v>0</v>
      </c>
      <c r="EV16" s="694">
        <v>0</v>
      </c>
      <c r="EW16" s="694">
        <v>0</v>
      </c>
      <c r="EX16" s="694">
        <v>0</v>
      </c>
      <c r="EY16" s="694">
        <v>0</v>
      </c>
      <c r="EZ16" s="694">
        <v>0</v>
      </c>
      <c r="FA16" s="694">
        <v>0</v>
      </c>
      <c r="FB16" s="694">
        <v>0</v>
      </c>
      <c r="FC16" s="694">
        <v>0</v>
      </c>
      <c r="FD16" s="694">
        <v>0</v>
      </c>
      <c r="FE16" s="694">
        <v>0</v>
      </c>
      <c r="FF16" s="694">
        <v>0</v>
      </c>
      <c r="FG16" s="694">
        <v>0</v>
      </c>
      <c r="FH16" s="694">
        <v>0</v>
      </c>
      <c r="FI16" s="694">
        <v>0</v>
      </c>
      <c r="FJ16" s="694">
        <v>0</v>
      </c>
      <c r="FK16" s="694">
        <v>0</v>
      </c>
      <c r="FL16" s="694">
        <v>0</v>
      </c>
      <c r="FM16" s="694">
        <v>0</v>
      </c>
      <c r="FN16" s="694">
        <v>0</v>
      </c>
      <c r="FO16" s="694">
        <v>0</v>
      </c>
      <c r="FP16" s="694">
        <v>0</v>
      </c>
      <c r="FQ16" s="694">
        <v>0</v>
      </c>
      <c r="FR16" s="694">
        <v>0</v>
      </c>
      <c r="FS16" s="694">
        <v>0</v>
      </c>
      <c r="FT16" s="694">
        <v>0</v>
      </c>
      <c r="FU16" s="694">
        <v>0</v>
      </c>
      <c r="FV16" s="694">
        <v>0</v>
      </c>
      <c r="FW16" s="694">
        <v>0</v>
      </c>
      <c r="FX16" s="694">
        <v>0</v>
      </c>
      <c r="FY16" s="694">
        <v>0</v>
      </c>
      <c r="FZ16" s="694">
        <v>0</v>
      </c>
      <c r="GA16" s="694">
        <v>0</v>
      </c>
      <c r="GB16" s="694">
        <v>0</v>
      </c>
      <c r="GC16" s="694">
        <v>0</v>
      </c>
      <c r="GD16" s="694">
        <v>0</v>
      </c>
      <c r="GE16" s="694">
        <v>0</v>
      </c>
      <c r="GF16" s="694">
        <v>0</v>
      </c>
      <c r="GG16" s="694">
        <v>0</v>
      </c>
      <c r="GH16" s="694">
        <v>0</v>
      </c>
      <c r="GI16" s="694">
        <v>0</v>
      </c>
      <c r="GJ16" s="694">
        <v>0</v>
      </c>
      <c r="GK16" s="694">
        <v>0</v>
      </c>
      <c r="GL16" s="694">
        <v>0</v>
      </c>
      <c r="GM16" s="217"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GW16" s="514">
        <v>15</v>
      </c>
    </row>
    <row customHeight="1" ht="77.7">
      <c r="A17" s="514"/>
      <c r="C17" s="535"/>
      <c r="D17" s="530">
        <v>3</v>
      </c>
      <c r="E17" s="1939"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30" t="s">
        <v>1773</v>
      </c>
      <c r="G17" s="694"/>
      <c r="H17" s="694">
        <v>0</v>
      </c>
      <c r="I17" s="694">
        <v>0</v>
      </c>
      <c r="J17" s="694">
        <v>0</v>
      </c>
      <c r="K17" s="694">
        <v>0</v>
      </c>
      <c r="L17" s="694">
        <v>0</v>
      </c>
      <c r="M17" s="694">
        <v>0</v>
      </c>
      <c r="N17" s="694">
        <v>0</v>
      </c>
      <c r="O17" s="694">
        <v>0</v>
      </c>
      <c r="P17" s="694">
        <v>0</v>
      </c>
      <c r="Q17" s="694">
        <v>0</v>
      </c>
      <c r="R17" s="694">
        <v>0</v>
      </c>
      <c r="S17" s="694">
        <v>0</v>
      </c>
      <c r="T17" s="694">
        <v>0</v>
      </c>
      <c r="U17" s="694">
        <v>0</v>
      </c>
      <c r="V17" s="694">
        <v>0</v>
      </c>
      <c r="W17" s="694">
        <v>0</v>
      </c>
      <c r="X17" s="694">
        <v>0</v>
      </c>
      <c r="Y17" s="694">
        <v>0</v>
      </c>
      <c r="Z17" s="694">
        <v>0</v>
      </c>
      <c r="AA17" s="694">
        <v>0</v>
      </c>
      <c r="AB17" s="694">
        <v>0</v>
      </c>
      <c r="AC17" s="694">
        <v>0</v>
      </c>
      <c r="AD17" s="694">
        <v>0</v>
      </c>
      <c r="AE17" s="694">
        <v>0</v>
      </c>
      <c r="AF17" s="694">
        <v>0</v>
      </c>
      <c r="AG17" s="694">
        <v>0</v>
      </c>
      <c r="AH17" s="694">
        <v>0</v>
      </c>
      <c r="AI17" s="694">
        <v>0</v>
      </c>
      <c r="AJ17" s="694">
        <v>0</v>
      </c>
      <c r="AK17" s="694">
        <v>0</v>
      </c>
      <c r="AL17" s="694">
        <v>0</v>
      </c>
      <c r="AM17" s="694">
        <v>0</v>
      </c>
      <c r="AN17" s="694">
        <v>0</v>
      </c>
      <c r="AO17" s="694">
        <v>0</v>
      </c>
      <c r="AP17" s="694">
        <v>0</v>
      </c>
      <c r="AQ17" s="694">
        <v>0</v>
      </c>
      <c r="AR17" s="694">
        <v>0</v>
      </c>
      <c r="AS17" s="694">
        <v>0</v>
      </c>
      <c r="AT17" s="694">
        <v>0</v>
      </c>
      <c r="AU17" s="694">
        <v>0</v>
      </c>
      <c r="AV17" s="694">
        <v>0</v>
      </c>
      <c r="AW17" s="694">
        <v>0</v>
      </c>
      <c r="AX17" s="694">
        <v>0</v>
      </c>
      <c r="AY17" s="694">
        <v>0</v>
      </c>
      <c r="AZ17" s="694">
        <v>0</v>
      </c>
      <c r="BA17" s="694">
        <v>0</v>
      </c>
      <c r="BB17" s="694">
        <v>0</v>
      </c>
      <c r="BC17" s="694">
        <v>0</v>
      </c>
      <c r="BD17" s="694">
        <v>0</v>
      </c>
      <c r="BE17" s="694">
        <v>0</v>
      </c>
      <c r="BF17" s="694">
        <v>0</v>
      </c>
      <c r="BG17" s="694">
        <v>0</v>
      </c>
      <c r="BH17" s="694">
        <v>0</v>
      </c>
      <c r="BI17" s="694">
        <v>0</v>
      </c>
      <c r="BJ17" s="694">
        <v>0</v>
      </c>
      <c r="BK17" s="694">
        <v>0</v>
      </c>
      <c r="BL17" s="694">
        <v>0</v>
      </c>
      <c r="BM17" s="694">
        <v>0</v>
      </c>
      <c r="BN17" s="694">
        <v>0</v>
      </c>
      <c r="BO17" s="694">
        <v>0</v>
      </c>
      <c r="BP17" s="694">
        <v>0</v>
      </c>
      <c r="BQ17" s="694">
        <v>0</v>
      </c>
      <c r="BR17" s="694">
        <v>0</v>
      </c>
      <c r="BS17" s="694">
        <v>0</v>
      </c>
      <c r="BT17" s="694">
        <v>0</v>
      </c>
      <c r="BU17" s="694">
        <v>0</v>
      </c>
      <c r="BV17" s="694">
        <v>0</v>
      </c>
      <c r="BW17" s="694">
        <v>0</v>
      </c>
      <c r="BX17" s="694">
        <v>0</v>
      </c>
      <c r="BY17" s="694">
        <v>0</v>
      </c>
      <c r="BZ17" s="694">
        <v>0</v>
      </c>
      <c r="CA17" s="694">
        <v>0</v>
      </c>
      <c r="CB17" s="694">
        <v>0</v>
      </c>
      <c r="CC17" s="694">
        <v>0</v>
      </c>
      <c r="CD17" s="694">
        <v>0</v>
      </c>
      <c r="CE17" s="694">
        <v>0</v>
      </c>
      <c r="CF17" s="694">
        <v>0</v>
      </c>
      <c r="CG17" s="694">
        <v>0</v>
      </c>
      <c r="CH17" s="694">
        <v>0</v>
      </c>
      <c r="CI17" s="694">
        <v>0</v>
      </c>
      <c r="CJ17" s="694">
        <v>0</v>
      </c>
      <c r="CK17" s="694">
        <v>0</v>
      </c>
      <c r="CL17" s="694">
        <v>0</v>
      </c>
      <c r="CM17" s="694">
        <v>0</v>
      </c>
      <c r="CN17" s="694">
        <v>0</v>
      </c>
      <c r="CO17" s="694">
        <v>0</v>
      </c>
      <c r="CP17" s="694">
        <v>0</v>
      </c>
      <c r="CQ17" s="694">
        <v>0</v>
      </c>
      <c r="CR17" s="694">
        <v>0</v>
      </c>
      <c r="CS17" s="694">
        <v>0</v>
      </c>
      <c r="CT17" s="694">
        <v>0</v>
      </c>
      <c r="CU17" s="694">
        <v>0</v>
      </c>
      <c r="CV17" s="694">
        <v>0</v>
      </c>
      <c r="CW17" s="694">
        <v>0</v>
      </c>
      <c r="CX17" s="694">
        <v>0</v>
      </c>
      <c r="CY17" s="694">
        <v>0</v>
      </c>
      <c r="CZ17" s="694">
        <v>0</v>
      </c>
      <c r="DA17" s="694">
        <v>0</v>
      </c>
      <c r="DB17" s="694">
        <v>0</v>
      </c>
      <c r="DC17" s="694">
        <v>0</v>
      </c>
      <c r="DD17" s="694">
        <v>0</v>
      </c>
      <c r="DE17" s="694">
        <v>0</v>
      </c>
      <c r="DF17" s="694">
        <v>0</v>
      </c>
      <c r="DG17" s="694">
        <v>0</v>
      </c>
      <c r="DH17" s="694">
        <v>0</v>
      </c>
      <c r="DI17" s="694">
        <v>0</v>
      </c>
      <c r="DJ17" s="694">
        <v>0</v>
      </c>
      <c r="DK17" s="694">
        <v>0</v>
      </c>
      <c r="DL17" s="694">
        <v>0</v>
      </c>
      <c r="DM17" s="694">
        <v>0</v>
      </c>
      <c r="DN17" s="694">
        <v>0</v>
      </c>
      <c r="DO17" s="694">
        <v>0</v>
      </c>
      <c r="DP17" s="694">
        <v>0</v>
      </c>
      <c r="DQ17" s="694">
        <v>0</v>
      </c>
      <c r="DR17" s="694">
        <v>0</v>
      </c>
      <c r="DS17" s="694">
        <v>0</v>
      </c>
      <c r="DT17" s="694">
        <v>0</v>
      </c>
      <c r="DU17" s="694">
        <v>0</v>
      </c>
      <c r="DV17" s="694">
        <v>0</v>
      </c>
      <c r="DW17" s="694">
        <v>0</v>
      </c>
      <c r="DX17" s="694">
        <v>0</v>
      </c>
      <c r="DY17" s="694">
        <v>0</v>
      </c>
      <c r="DZ17" s="694">
        <v>0</v>
      </c>
      <c r="EA17" s="694">
        <v>0</v>
      </c>
      <c r="EB17" s="694">
        <v>0</v>
      </c>
      <c r="EC17" s="694">
        <v>0</v>
      </c>
      <c r="ED17" s="694">
        <v>0</v>
      </c>
      <c r="EE17" s="694">
        <v>0</v>
      </c>
      <c r="EF17" s="694">
        <v>0</v>
      </c>
      <c r="EG17" s="694">
        <v>0</v>
      </c>
      <c r="EH17" s="694">
        <v>0</v>
      </c>
      <c r="EI17" s="694">
        <v>0</v>
      </c>
      <c r="EJ17" s="694">
        <v>0</v>
      </c>
      <c r="EK17" s="694">
        <v>0</v>
      </c>
      <c r="EL17" s="694">
        <v>0</v>
      </c>
      <c r="EM17" s="694">
        <v>0</v>
      </c>
      <c r="EN17" s="694">
        <v>0</v>
      </c>
      <c r="EO17" s="694">
        <v>0</v>
      </c>
      <c r="EP17" s="694">
        <v>0</v>
      </c>
      <c r="EQ17" s="694">
        <v>0</v>
      </c>
      <c r="ER17" s="694">
        <v>0</v>
      </c>
      <c r="ES17" s="694">
        <v>0</v>
      </c>
      <c r="ET17" s="694">
        <v>0</v>
      </c>
      <c r="EU17" s="694">
        <v>0</v>
      </c>
      <c r="EV17" s="694">
        <v>0</v>
      </c>
      <c r="EW17" s="694">
        <v>0</v>
      </c>
      <c r="EX17" s="694">
        <v>0</v>
      </c>
      <c r="EY17" s="694">
        <v>0</v>
      </c>
      <c r="EZ17" s="694">
        <v>0</v>
      </c>
      <c r="FA17" s="694">
        <v>0</v>
      </c>
      <c r="FB17" s="694">
        <v>0</v>
      </c>
      <c r="FC17" s="694">
        <v>0</v>
      </c>
      <c r="FD17" s="694">
        <v>0</v>
      </c>
      <c r="FE17" s="694">
        <v>0</v>
      </c>
      <c r="FF17" s="694">
        <v>0</v>
      </c>
      <c r="FG17" s="694">
        <v>0</v>
      </c>
      <c r="FH17" s="694">
        <v>0</v>
      </c>
      <c r="FI17" s="694">
        <v>0</v>
      </c>
      <c r="FJ17" s="694">
        <v>0</v>
      </c>
      <c r="FK17" s="694">
        <v>0</v>
      </c>
      <c r="FL17" s="694">
        <v>0</v>
      </c>
      <c r="FM17" s="694">
        <v>0</v>
      </c>
      <c r="FN17" s="694">
        <v>0</v>
      </c>
      <c r="FO17" s="694">
        <v>0</v>
      </c>
      <c r="FP17" s="694">
        <v>0</v>
      </c>
      <c r="FQ17" s="694">
        <v>0</v>
      </c>
      <c r="FR17" s="694">
        <v>0</v>
      </c>
      <c r="FS17" s="694">
        <v>0</v>
      </c>
      <c r="FT17" s="694">
        <v>0</v>
      </c>
      <c r="FU17" s="694">
        <v>0</v>
      </c>
      <c r="FV17" s="694">
        <v>0</v>
      </c>
      <c r="FW17" s="694">
        <v>0</v>
      </c>
      <c r="FX17" s="694">
        <v>0</v>
      </c>
      <c r="FY17" s="694">
        <v>0</v>
      </c>
      <c r="FZ17" s="694">
        <v>0</v>
      </c>
      <c r="GA17" s="694">
        <v>0</v>
      </c>
      <c r="GB17" s="694">
        <v>0</v>
      </c>
      <c r="GC17" s="694">
        <v>0</v>
      </c>
      <c r="GD17" s="694">
        <v>0</v>
      </c>
      <c r="GE17" s="694">
        <v>0</v>
      </c>
      <c r="GF17" s="694">
        <v>0</v>
      </c>
      <c r="GG17" s="694">
        <v>0</v>
      </c>
      <c r="GH17" s="694">
        <v>0</v>
      </c>
      <c r="GI17" s="694">
        <v>0</v>
      </c>
      <c r="GJ17" s="694">
        <v>0</v>
      </c>
      <c r="GK17" s="694">
        <v>0</v>
      </c>
      <c r="GL17" s="694">
        <v>0</v>
      </c>
      <c r="GM17" s="217" t="str">
        <f>TP_P_NOTE_V</f>
        <v>Указывается количество заявок с решением об отказе в течение отчетного квартала.</v>
      </c>
      <c r="GW17" s="514">
        <v>74</v>
      </c>
    </row>
    <row customHeight="1" ht="54.75">
      <c r="A18" s="514"/>
      <c r="C18" s="535"/>
      <c r="D18" s="530">
        <v>4</v>
      </c>
      <c r="E18" s="1939" t="str">
        <f>TP_P_V_1</f>
        <v>Причины отказа в заключении договора о подключении (технологическом присоединении) к системе теплоснабжения</v>
      </c>
      <c r="F18" s="530" t="s">
        <v>779</v>
      </c>
      <c r="G18" s="695"/>
      <c r="H18" s="695"/>
      <c r="I18" s="2362"/>
      <c r="J18" s="2362"/>
      <c r="K18" s="2362"/>
      <c r="L18" s="2362"/>
      <c r="M18" s="2362"/>
      <c r="N18" s="2362"/>
      <c r="O18" s="2362"/>
      <c r="P18" s="2362"/>
      <c r="Q18" s="2362"/>
      <c r="R18" s="2362"/>
      <c r="S18" s="2362"/>
      <c r="T18" s="2362"/>
      <c r="U18" s="2362"/>
      <c r="V18" s="2362"/>
      <c r="W18" s="2362"/>
      <c r="X18" s="2362"/>
      <c r="Y18" s="2362"/>
      <c r="Z18" s="2362"/>
      <c r="AA18" s="2362"/>
      <c r="AB18" s="2362"/>
      <c r="AC18" s="2362"/>
      <c r="AD18" s="2362"/>
      <c r="AE18" s="2362"/>
      <c r="AF18" s="2362"/>
      <c r="AG18" s="2362"/>
      <c r="AH18" s="2362"/>
      <c r="AI18" s="2362"/>
      <c r="AJ18" s="2362"/>
      <c r="AK18" s="2362"/>
      <c r="AL18" s="2362"/>
      <c r="AM18" s="2362"/>
      <c r="AN18" s="2362"/>
      <c r="AO18" s="2362"/>
      <c r="AP18" s="2362"/>
      <c r="AQ18" s="2362"/>
      <c r="AR18" s="2362"/>
      <c r="AS18" s="2362"/>
      <c r="AT18" s="2362"/>
      <c r="AU18" s="2362"/>
      <c r="AV18" s="2362"/>
      <c r="AW18" s="2362"/>
      <c r="AX18" s="2362"/>
      <c r="AY18" s="2362"/>
      <c r="AZ18" s="2362"/>
      <c r="BA18" s="2362"/>
      <c r="BB18" s="2362"/>
      <c r="BC18" s="2362"/>
      <c r="BD18" s="2362"/>
      <c r="BE18" s="2362"/>
      <c r="BF18" s="2362"/>
      <c r="BG18" s="2362"/>
      <c r="BH18" s="2362"/>
      <c r="BI18" s="2362"/>
      <c r="BJ18" s="2362"/>
      <c r="BK18" s="2362"/>
      <c r="BL18" s="2362"/>
      <c r="BM18" s="2362"/>
      <c r="BN18" s="2362"/>
      <c r="BO18" s="2362"/>
      <c r="BP18" s="2362"/>
      <c r="BQ18" s="2362"/>
      <c r="BR18" s="2362"/>
      <c r="BS18" s="2362"/>
      <c r="BT18" s="2362"/>
      <c r="BU18" s="2362"/>
      <c r="BV18" s="2362"/>
      <c r="BW18" s="2362"/>
      <c r="BX18" s="2362"/>
      <c r="BY18" s="2362"/>
      <c r="BZ18" s="2362"/>
      <c r="CA18" s="2362"/>
      <c r="CB18" s="2362"/>
      <c r="CC18" s="2362"/>
      <c r="CD18" s="2362"/>
      <c r="CE18" s="2362"/>
      <c r="CF18" s="2362"/>
      <c r="CG18" s="2362"/>
      <c r="CH18" s="2362"/>
      <c r="CI18" s="2362"/>
      <c r="CJ18" s="2362"/>
      <c r="CK18" s="2362"/>
      <c r="CL18" s="2362"/>
      <c r="CM18" s="2362"/>
      <c r="CN18" s="2362"/>
      <c r="CO18" s="2362"/>
      <c r="CP18" s="2362"/>
      <c r="CQ18" s="2362"/>
      <c r="CR18" s="2362"/>
      <c r="CS18" s="2362"/>
      <c r="CT18" s="2362"/>
      <c r="CU18" s="2362"/>
      <c r="CV18" s="2362"/>
      <c r="CW18" s="2362"/>
      <c r="CX18" s="2362"/>
      <c r="CY18" s="2362"/>
      <c r="CZ18" s="2362"/>
      <c r="DA18" s="2362"/>
      <c r="DB18" s="2362"/>
      <c r="DC18" s="2362"/>
      <c r="DD18" s="2362"/>
      <c r="DE18" s="2362"/>
      <c r="DF18" s="2362"/>
      <c r="DG18" s="2362"/>
      <c r="DH18" s="2362"/>
      <c r="DI18" s="2362"/>
      <c r="DJ18" s="2362"/>
      <c r="DK18" s="2362"/>
      <c r="DL18" s="2362"/>
      <c r="DM18" s="2362"/>
      <c r="DN18" s="2362"/>
      <c r="DO18" s="2362"/>
      <c r="DP18" s="2362"/>
      <c r="DQ18" s="2362"/>
      <c r="DR18" s="2362"/>
      <c r="DS18" s="2362"/>
      <c r="DT18" s="2362"/>
      <c r="DU18" s="2362"/>
      <c r="DV18" s="2362"/>
      <c r="DW18" s="2362"/>
      <c r="DX18" s="2362"/>
      <c r="DY18" s="2362"/>
      <c r="DZ18" s="2362"/>
      <c r="EA18" s="2362"/>
      <c r="EB18" s="2362"/>
      <c r="EC18" s="2362"/>
      <c r="ED18" s="2362"/>
      <c r="EE18" s="2362"/>
      <c r="EF18" s="2362"/>
      <c r="EG18" s="2362"/>
      <c r="EH18" s="2362"/>
      <c r="EI18" s="2362"/>
      <c r="EJ18" s="2362"/>
      <c r="EK18" s="2362"/>
      <c r="EL18" s="2362"/>
      <c r="EM18" s="2362"/>
      <c r="EN18" s="2362"/>
      <c r="EO18" s="2362"/>
      <c r="EP18" s="2362"/>
      <c r="EQ18" s="2362"/>
      <c r="ER18" s="2362"/>
      <c r="ES18" s="2362"/>
      <c r="ET18" s="2362"/>
      <c r="EU18" s="2362"/>
      <c r="EV18" s="2362"/>
      <c r="EW18" s="2362"/>
      <c r="EX18" s="2362"/>
      <c r="EY18" s="2362"/>
      <c r="EZ18" s="2362"/>
      <c r="FA18" s="2362"/>
      <c r="FB18" s="2362"/>
      <c r="FC18" s="2362"/>
      <c r="FD18" s="2362"/>
      <c r="FE18" s="2362"/>
      <c r="FF18" s="2362"/>
      <c r="FG18" s="2362"/>
      <c r="FH18" s="2362"/>
      <c r="FI18" s="2362"/>
      <c r="FJ18" s="2362"/>
      <c r="FK18" s="2362"/>
      <c r="FL18" s="2362"/>
      <c r="FM18" s="2362"/>
      <c r="FN18" s="2362"/>
      <c r="FO18" s="2362"/>
      <c r="FP18" s="2362"/>
      <c r="FQ18" s="2362"/>
      <c r="FR18" s="2362"/>
      <c r="FS18" s="2362"/>
      <c r="FT18" s="2362"/>
      <c r="FU18" s="2362"/>
      <c r="FV18" s="2362"/>
      <c r="FW18" s="2362"/>
      <c r="FX18" s="2362"/>
      <c r="FY18" s="2362"/>
      <c r="FZ18" s="2362"/>
      <c r="GA18" s="2362"/>
      <c r="GB18" s="2362"/>
      <c r="GC18" s="2362"/>
      <c r="GD18" s="2362"/>
      <c r="GE18" s="2362"/>
      <c r="GF18" s="2362"/>
      <c r="GG18" s="2362"/>
      <c r="GH18" s="2362"/>
      <c r="GI18" s="2362"/>
      <c r="GJ18" s="2362"/>
      <c r="GK18" s="2362"/>
      <c r="GL18" s="2362"/>
      <c r="GM18" s="847"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GW18" s="514">
        <v>52</v>
      </c>
    </row>
    <row customHeight="1" ht="60">
      <c r="A19" s="514"/>
      <c r="C19" s="535"/>
      <c r="D19" s="530">
        <v>5</v>
      </c>
      <c r="E19" s="1939" t="str">
        <f>TP_P_G</f>
        <v>Резерв мощности источников тепловой энергии, входящих в систему теплоснабжения, в течение одного квартала, в том числе:</v>
      </c>
      <c r="F19" s="530" t="str">
        <f>IF(TEMPLATE_SPHERE="HEAT","Гкал/час","тыс. куб. м/сутки")</f>
        <v>Гкал/час</v>
      </c>
      <c r="G19" s="696">
        <f>SUM(G20:G22)</f>
        <v>0</v>
      </c>
      <c r="H19" s="696">
        <f>SUM(H20:H22)</f>
        <v>0</v>
      </c>
      <c r="I19" s="696">
        <f>SUM(I20:I22)</f>
        <v>0</v>
      </c>
      <c r="J19" s="696">
        <f>SUM(J20:J22)</f>
        <v>0</v>
      </c>
      <c r="K19" s="696">
        <f>SUM(K20:K22)</f>
        <v>0</v>
      </c>
      <c r="L19" s="696">
        <f>SUM(L20:L22)</f>
        <v>0</v>
      </c>
      <c r="M19" s="696">
        <f>SUM(M20:M22)</f>
        <v>0</v>
      </c>
      <c r="N19" s="696">
        <f>SUM(N20:N22)</f>
        <v>0</v>
      </c>
      <c r="O19" s="696">
        <f>SUM(O20:O22)</f>
        <v>0</v>
      </c>
      <c r="P19" s="696">
        <f>SUM(P20:P22)</f>
        <v>0</v>
      </c>
      <c r="Q19" s="696">
        <f>SUM(Q20:Q22)</f>
        <v>0</v>
      </c>
      <c r="R19" s="696">
        <f>SUM(R20:R22)</f>
        <v>0</v>
      </c>
      <c r="S19" s="696">
        <f>SUM(S20:S22)</f>
        <v>0</v>
      </c>
      <c r="T19" s="696">
        <f>SUM(T20:T22)</f>
        <v>0</v>
      </c>
      <c r="U19" s="696">
        <f>SUM(U20:U22)</f>
        <v>0</v>
      </c>
      <c r="V19" s="696">
        <f>SUM(V20:V22)</f>
        <v>0</v>
      </c>
      <c r="W19" s="696">
        <f>SUM(W20:W22)</f>
        <v>0</v>
      </c>
      <c r="X19" s="696">
        <f>SUM(X20:X22)</f>
        <v>0</v>
      </c>
      <c r="Y19" s="696">
        <f>SUM(Y20:Y22)</f>
        <v>0</v>
      </c>
      <c r="Z19" s="696">
        <f>SUM(Z20:Z22)</f>
        <v>0</v>
      </c>
      <c r="AA19" s="696">
        <f>SUM(AA20:AA22)</f>
        <v>0</v>
      </c>
      <c r="AB19" s="696">
        <f>SUM(AB20:AB22)</f>
        <v>0</v>
      </c>
      <c r="AC19" s="696">
        <f>SUM(AC20:AC22)</f>
        <v>0</v>
      </c>
      <c r="AD19" s="696">
        <f>SUM(AD20:AD22)</f>
        <v>0</v>
      </c>
      <c r="AE19" s="696">
        <f>SUM(AE20:AE22)</f>
        <v>0</v>
      </c>
      <c r="AF19" s="696">
        <f>SUM(AF20:AF22)</f>
        <v>0</v>
      </c>
      <c r="AG19" s="696">
        <f>SUM(AG20:AG22)</f>
        <v>0</v>
      </c>
      <c r="AH19" s="696">
        <f>SUM(AH20:AH22)</f>
        <v>0</v>
      </c>
      <c r="AI19" s="696">
        <f>SUM(AI20:AI22)</f>
        <v>0</v>
      </c>
      <c r="AJ19" s="696">
        <f>SUM(AJ20:AJ22)</f>
        <v>0</v>
      </c>
      <c r="AK19" s="696">
        <f>SUM(AK20:AK22)</f>
        <v>0</v>
      </c>
      <c r="AL19" s="696">
        <f>SUM(AL20:AL22)</f>
        <v>0</v>
      </c>
      <c r="AM19" s="696">
        <f>SUM(AM20:AM22)</f>
        <v>0</v>
      </c>
      <c r="AN19" s="696">
        <f>SUM(AN20:AN22)</f>
        <v>0</v>
      </c>
      <c r="AO19" s="696">
        <f>SUM(AO20:AO22)</f>
        <v>0</v>
      </c>
      <c r="AP19" s="696">
        <f>SUM(AP20:AP22)</f>
        <v>0</v>
      </c>
      <c r="AQ19" s="696">
        <f>SUM(AQ20:AQ22)</f>
        <v>0</v>
      </c>
      <c r="AR19" s="696">
        <f>SUM(AR20:AR22)</f>
        <v>0</v>
      </c>
      <c r="AS19" s="696">
        <f>SUM(AS20:AS22)</f>
        <v>0</v>
      </c>
      <c r="AT19" s="696">
        <f>SUM(AT20:AT22)</f>
        <v>0</v>
      </c>
      <c r="AU19" s="696">
        <f>SUM(AU20:AU22)</f>
        <v>0</v>
      </c>
      <c r="AV19" s="696">
        <f>SUM(AV20:AV22)</f>
        <v>0</v>
      </c>
      <c r="AW19" s="696">
        <f>SUM(AW20:AW22)</f>
        <v>0</v>
      </c>
      <c r="AX19" s="696">
        <f>SUM(AX20:AX22)</f>
        <v>0</v>
      </c>
      <c r="AY19" s="696">
        <f>SUM(AY20:AY22)</f>
        <v>0</v>
      </c>
      <c r="AZ19" s="696">
        <f>SUM(AZ20:AZ22)</f>
        <v>0</v>
      </c>
      <c r="BA19" s="696">
        <f>SUM(BA20:BA22)</f>
        <v>0</v>
      </c>
      <c r="BB19" s="696">
        <f>SUM(BB20:BB22)</f>
        <v>0</v>
      </c>
      <c r="BC19" s="696">
        <f>SUM(BC20:BC22)</f>
        <v>0</v>
      </c>
      <c r="BD19" s="696">
        <f>SUM(BD20:BD22)</f>
        <v>0</v>
      </c>
      <c r="BE19" s="696">
        <f>SUM(BE20:BE22)</f>
        <v>0</v>
      </c>
      <c r="BF19" s="696">
        <f>SUM(BF20:BF22)</f>
        <v>0</v>
      </c>
      <c r="BG19" s="696">
        <f>SUM(BG20:BG22)</f>
        <v>0</v>
      </c>
      <c r="BH19" s="696">
        <f>SUM(BH20:BH22)</f>
        <v>0</v>
      </c>
      <c r="BI19" s="696">
        <f>SUM(BI20:BI22)</f>
        <v>0</v>
      </c>
      <c r="BJ19" s="696">
        <f>SUM(BJ20:BJ22)</f>
        <v>0</v>
      </c>
      <c r="BK19" s="696">
        <f>SUM(BK20:BK22)</f>
        <v>0</v>
      </c>
      <c r="BL19" s="696">
        <f>SUM(BL20:BL22)</f>
        <v>0</v>
      </c>
      <c r="BM19" s="696">
        <f>SUM(BM20:BM22)</f>
        <v>0</v>
      </c>
      <c r="BN19" s="696">
        <f>SUM(BN20:BN22)</f>
        <v>0</v>
      </c>
      <c r="BO19" s="696">
        <f>SUM(BO20:BO22)</f>
        <v>0</v>
      </c>
      <c r="BP19" s="696">
        <f>SUM(BP20:BP22)</f>
        <v>0</v>
      </c>
      <c r="BQ19" s="696">
        <f>SUM(BQ20:BQ22)</f>
        <v>0</v>
      </c>
      <c r="BR19" s="696">
        <f>SUM(BR20:BR22)</f>
        <v>0</v>
      </c>
      <c r="BS19" s="696">
        <f>SUM(BS20:BS22)</f>
        <v>0</v>
      </c>
      <c r="BT19" s="696">
        <f>SUM(BT20:BT22)</f>
        <v>0</v>
      </c>
      <c r="BU19" s="696">
        <f>SUM(BU20:BU22)</f>
        <v>0</v>
      </c>
      <c r="BV19" s="696">
        <f>SUM(BV20:BV22)</f>
        <v>0</v>
      </c>
      <c r="BW19" s="696">
        <f>SUM(BW20:BW22)</f>
        <v>0</v>
      </c>
      <c r="BX19" s="696">
        <f>SUM(BX20:BX22)</f>
        <v>0</v>
      </c>
      <c r="BY19" s="696">
        <f>SUM(BY20:BY22)</f>
        <v>0</v>
      </c>
      <c r="BZ19" s="696">
        <f>SUM(BZ20:BZ22)</f>
        <v>0</v>
      </c>
      <c r="CA19" s="696">
        <f>SUM(CA20:CA22)</f>
        <v>0</v>
      </c>
      <c r="CB19" s="696">
        <f>SUM(CB20:CB22)</f>
        <v>0</v>
      </c>
      <c r="CC19" s="696">
        <f>SUM(CC20:CC22)</f>
        <v>0</v>
      </c>
      <c r="CD19" s="696">
        <f>SUM(CD20:CD22)</f>
        <v>0</v>
      </c>
      <c r="CE19" s="696">
        <f>SUM(CE20:CE22)</f>
        <v>0</v>
      </c>
      <c r="CF19" s="696">
        <f>SUM(CF20:CF22)</f>
        <v>0</v>
      </c>
      <c r="CG19" s="696">
        <f>SUM(CG20:CG22)</f>
        <v>0</v>
      </c>
      <c r="CH19" s="696">
        <f>SUM(CH20:CH22)</f>
        <v>0</v>
      </c>
      <c r="CI19" s="696">
        <f>SUM(CI20:CI22)</f>
        <v>0</v>
      </c>
      <c r="CJ19" s="696">
        <f>SUM(CJ20:CJ22)</f>
        <v>0</v>
      </c>
      <c r="CK19" s="696">
        <f>SUM(CK20:CK22)</f>
        <v>0</v>
      </c>
      <c r="CL19" s="696">
        <f>SUM(CL20:CL22)</f>
        <v>0</v>
      </c>
      <c r="CM19" s="696">
        <f>SUM(CM20:CM22)</f>
        <v>0</v>
      </c>
      <c r="CN19" s="696">
        <f>SUM(CN20:CN22)</f>
        <v>0</v>
      </c>
      <c r="CO19" s="696">
        <f>SUM(CO20:CO22)</f>
        <v>0</v>
      </c>
      <c r="CP19" s="696">
        <f>SUM(CP20:CP22)</f>
        <v>0</v>
      </c>
      <c r="CQ19" s="696">
        <f>SUM(CQ20:CQ22)</f>
        <v>0</v>
      </c>
      <c r="CR19" s="696">
        <f>SUM(CR20:CR22)</f>
        <v>0</v>
      </c>
      <c r="CS19" s="696">
        <f>SUM(CS20:CS22)</f>
        <v>0</v>
      </c>
      <c r="CT19" s="696">
        <f>SUM(CT20:CT22)</f>
        <v>0</v>
      </c>
      <c r="CU19" s="696">
        <f>SUM(CU20:CU22)</f>
        <v>0</v>
      </c>
      <c r="CV19" s="696">
        <f>SUM(CV20:CV22)</f>
        <v>0</v>
      </c>
      <c r="CW19" s="696">
        <f>SUM(CW20:CW22)</f>
        <v>0</v>
      </c>
      <c r="CX19" s="696">
        <f>SUM(CX20:CX22)</f>
        <v>0</v>
      </c>
      <c r="CY19" s="696">
        <f>SUM(CY20:CY22)</f>
        <v>0</v>
      </c>
      <c r="CZ19" s="696">
        <f>SUM(CZ20:CZ22)</f>
        <v>0</v>
      </c>
      <c r="DA19" s="696">
        <f>SUM(DA20:DA22)</f>
        <v>0</v>
      </c>
      <c r="DB19" s="696">
        <f>SUM(DB20:DB22)</f>
        <v>0</v>
      </c>
      <c r="DC19" s="696">
        <f>SUM(DC20:DC22)</f>
        <v>0</v>
      </c>
      <c r="DD19" s="696">
        <f>SUM(DD20:DD22)</f>
        <v>0</v>
      </c>
      <c r="DE19" s="696">
        <f>SUM(DE20:DE22)</f>
        <v>0</v>
      </c>
      <c r="DF19" s="696">
        <f>SUM(DF20:DF22)</f>
        <v>0</v>
      </c>
      <c r="DG19" s="696">
        <f>SUM(DG20:DG22)</f>
        <v>0</v>
      </c>
      <c r="DH19" s="696">
        <f>SUM(DH20:DH22)</f>
        <v>0</v>
      </c>
      <c r="DI19" s="696">
        <f>SUM(DI20:DI22)</f>
        <v>0</v>
      </c>
      <c r="DJ19" s="696">
        <f>SUM(DJ20:DJ22)</f>
        <v>0</v>
      </c>
      <c r="DK19" s="696">
        <f>SUM(DK20:DK22)</f>
        <v>0</v>
      </c>
      <c r="DL19" s="696">
        <f>SUM(DL20:DL22)</f>
        <v>0</v>
      </c>
      <c r="DM19" s="696">
        <f>SUM(DM20:DM22)</f>
        <v>0</v>
      </c>
      <c r="DN19" s="696">
        <f>SUM(DN20:DN22)</f>
        <v>0</v>
      </c>
      <c r="DO19" s="696">
        <f>SUM(DO20:DO22)</f>
        <v>0</v>
      </c>
      <c r="DP19" s="696">
        <f>SUM(DP20:DP22)</f>
        <v>0</v>
      </c>
      <c r="DQ19" s="696">
        <f>SUM(DQ20:DQ22)</f>
        <v>0</v>
      </c>
      <c r="DR19" s="696">
        <f>SUM(DR20:DR22)</f>
        <v>0</v>
      </c>
      <c r="DS19" s="696">
        <f>SUM(DS20:DS22)</f>
        <v>0</v>
      </c>
      <c r="DT19" s="696">
        <f>SUM(DT20:DT22)</f>
        <v>0</v>
      </c>
      <c r="DU19" s="696">
        <f>SUM(DU20:DU22)</f>
        <v>0</v>
      </c>
      <c r="DV19" s="696">
        <f>SUM(DV20:DV22)</f>
        <v>0</v>
      </c>
      <c r="DW19" s="696">
        <f>SUM(DW20:DW22)</f>
        <v>0</v>
      </c>
      <c r="DX19" s="696">
        <f>SUM(DX20:DX22)</f>
        <v>0</v>
      </c>
      <c r="DY19" s="696">
        <f>SUM(DY20:DY22)</f>
        <v>0</v>
      </c>
      <c r="DZ19" s="696">
        <f>SUM(DZ20:DZ22)</f>
        <v>0</v>
      </c>
      <c r="EA19" s="696">
        <f>SUM(EA20:EA22)</f>
        <v>0</v>
      </c>
      <c r="EB19" s="696">
        <f>SUM(EB20:EB22)</f>
        <v>0</v>
      </c>
      <c r="EC19" s="696">
        <f>SUM(EC20:EC22)</f>
        <v>0</v>
      </c>
      <c r="ED19" s="696">
        <f>SUM(ED20:ED22)</f>
        <v>0</v>
      </c>
      <c r="EE19" s="696">
        <f>SUM(EE20:EE22)</f>
        <v>0</v>
      </c>
      <c r="EF19" s="696">
        <f>SUM(EF20:EF22)</f>
        <v>0</v>
      </c>
      <c r="EG19" s="696">
        <f>SUM(EG20:EG22)</f>
        <v>0</v>
      </c>
      <c r="EH19" s="696">
        <f>SUM(EH20:EH22)</f>
        <v>0</v>
      </c>
      <c r="EI19" s="696">
        <f>SUM(EI20:EI22)</f>
        <v>0</v>
      </c>
      <c r="EJ19" s="696">
        <f>SUM(EJ20:EJ22)</f>
        <v>0</v>
      </c>
      <c r="EK19" s="696">
        <f>SUM(EK20:EK22)</f>
        <v>0</v>
      </c>
      <c r="EL19" s="696">
        <f>SUM(EL20:EL22)</f>
        <v>0</v>
      </c>
      <c r="EM19" s="696">
        <f>SUM(EM20:EM22)</f>
        <v>0</v>
      </c>
      <c r="EN19" s="696">
        <f>SUM(EN20:EN22)</f>
        <v>0</v>
      </c>
      <c r="EO19" s="696">
        <f>SUM(EO20:EO22)</f>
        <v>0</v>
      </c>
      <c r="EP19" s="696">
        <f>SUM(EP20:EP22)</f>
        <v>0</v>
      </c>
      <c r="EQ19" s="696">
        <f>SUM(EQ20:EQ22)</f>
        <v>0</v>
      </c>
      <c r="ER19" s="696">
        <f>SUM(ER20:ER22)</f>
        <v>0</v>
      </c>
      <c r="ES19" s="696">
        <f>SUM(ES20:ES22)</f>
        <v>0</v>
      </c>
      <c r="ET19" s="696">
        <f>SUM(ET20:ET22)</f>
        <v>0</v>
      </c>
      <c r="EU19" s="696">
        <f>SUM(EU20:EU22)</f>
        <v>0</v>
      </c>
      <c r="EV19" s="696">
        <f>SUM(EV20:EV22)</f>
        <v>0</v>
      </c>
      <c r="EW19" s="696">
        <f>SUM(EW20:EW22)</f>
        <v>0</v>
      </c>
      <c r="EX19" s="696">
        <f>SUM(EX20:EX22)</f>
        <v>0</v>
      </c>
      <c r="EY19" s="696">
        <f>SUM(EY20:EY22)</f>
        <v>0</v>
      </c>
      <c r="EZ19" s="696">
        <f>SUM(EZ20:EZ22)</f>
        <v>0</v>
      </c>
      <c r="FA19" s="696">
        <f>SUM(FA20:FA22)</f>
        <v>0</v>
      </c>
      <c r="FB19" s="696">
        <f>SUM(FB20:FB22)</f>
        <v>0</v>
      </c>
      <c r="FC19" s="696">
        <f>SUM(FC20:FC22)</f>
        <v>0</v>
      </c>
      <c r="FD19" s="696">
        <f>SUM(FD20:FD22)</f>
        <v>0</v>
      </c>
      <c r="FE19" s="696">
        <f>SUM(FE20:FE22)</f>
        <v>0</v>
      </c>
      <c r="FF19" s="696">
        <f>SUM(FF20:FF22)</f>
        <v>0</v>
      </c>
      <c r="FG19" s="696">
        <f>SUM(FG20:FG22)</f>
        <v>0</v>
      </c>
      <c r="FH19" s="696">
        <f>SUM(FH20:FH22)</f>
        <v>0</v>
      </c>
      <c r="FI19" s="696">
        <f>SUM(FI20:FI22)</f>
        <v>0</v>
      </c>
      <c r="FJ19" s="696">
        <f>SUM(FJ20:FJ22)</f>
        <v>0</v>
      </c>
      <c r="FK19" s="696">
        <f>SUM(FK20:FK22)</f>
        <v>0</v>
      </c>
      <c r="FL19" s="696">
        <f>SUM(FL20:FL22)</f>
        <v>0</v>
      </c>
      <c r="FM19" s="696">
        <f>SUM(FM20:FM22)</f>
        <v>0</v>
      </c>
      <c r="FN19" s="696">
        <f>SUM(FN20:FN22)</f>
        <v>0</v>
      </c>
      <c r="FO19" s="696">
        <f>SUM(FO20:FO22)</f>
        <v>0</v>
      </c>
      <c r="FP19" s="696">
        <f>SUM(FP20:FP22)</f>
        <v>0</v>
      </c>
      <c r="FQ19" s="696">
        <f>SUM(FQ20:FQ22)</f>
        <v>0</v>
      </c>
      <c r="FR19" s="696">
        <f>SUM(FR20:FR22)</f>
        <v>0</v>
      </c>
      <c r="FS19" s="696">
        <f>SUM(FS20:FS22)</f>
        <v>0</v>
      </c>
      <c r="FT19" s="696">
        <f>SUM(FT20:FT22)</f>
        <v>0</v>
      </c>
      <c r="FU19" s="696">
        <f>SUM(FU20:FU22)</f>
        <v>0</v>
      </c>
      <c r="FV19" s="696">
        <f>SUM(FV20:FV22)</f>
        <v>0</v>
      </c>
      <c r="FW19" s="696">
        <f>SUM(FW20:FW22)</f>
        <v>0</v>
      </c>
      <c r="FX19" s="696">
        <f>SUM(FX20:FX22)</f>
        <v>0</v>
      </c>
      <c r="FY19" s="696">
        <f>SUM(FY20:FY22)</f>
        <v>0</v>
      </c>
      <c r="FZ19" s="696">
        <f>SUM(FZ20:FZ22)</f>
        <v>0</v>
      </c>
      <c r="GA19" s="696">
        <f>SUM(GA20:GA22)</f>
        <v>0</v>
      </c>
      <c r="GB19" s="696">
        <f>SUM(GB20:GB22)</f>
        <v>0</v>
      </c>
      <c r="GC19" s="696">
        <f>SUM(GC20:GC22)</f>
        <v>0</v>
      </c>
      <c r="GD19" s="696">
        <f>SUM(GD20:GD22)</f>
        <v>0</v>
      </c>
      <c r="GE19" s="696">
        <f>SUM(GE20:GE22)</f>
        <v>0</v>
      </c>
      <c r="GF19" s="696">
        <f>SUM(GF20:GF22)</f>
        <v>0</v>
      </c>
      <c r="GG19" s="696">
        <f>SUM(GG20:GG22)</f>
        <v>0</v>
      </c>
      <c r="GH19" s="696">
        <f>SUM(GH20:GH22)</f>
        <v>0</v>
      </c>
      <c r="GI19" s="696">
        <f>SUM(GI20:GI22)</f>
        <v>0</v>
      </c>
      <c r="GJ19" s="696">
        <f>SUM(GJ20:GJ22)</f>
        <v>0</v>
      </c>
      <c r="GK19" s="696">
        <f>SUM(GK20:GK22)</f>
        <v>0</v>
      </c>
      <c r="GL19" s="696">
        <f>SUM(GL20:GL22)</f>
        <v>0</v>
      </c>
      <c r="GM19" s="217"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GW19" s="514">
        <v>57</v>
      </c>
    </row>
    <row customHeight="1" ht="15" hidden="1">
      <c r="D20" s="518" t="s">
        <v>1774</v>
      </c>
      <c r="E20" s="697"/>
      <c r="F20" s="518"/>
      <c r="G20" s="518"/>
      <c r="H20" s="518"/>
      <c r="I20" s="1644"/>
      <c r="J20" s="1644"/>
      <c r="K20" s="1644"/>
      <c r="L20" s="1644"/>
      <c r="M20" s="1644"/>
      <c r="N20" s="1644"/>
      <c r="O20" s="1644"/>
      <c r="P20" s="1644"/>
      <c r="Q20" s="1644"/>
      <c r="R20" s="1644"/>
      <c r="S20" s="1644"/>
      <c r="T20" s="1644"/>
      <c r="U20" s="1644"/>
      <c r="V20" s="1644"/>
      <c r="W20" s="1644"/>
      <c r="X20" s="1644"/>
      <c r="Y20" s="1644"/>
      <c r="Z20" s="1644"/>
      <c r="AA20" s="1644"/>
      <c r="AB20" s="1644"/>
      <c r="AC20" s="1644"/>
      <c r="AD20" s="1644"/>
      <c r="AE20" s="1644"/>
      <c r="AF20" s="1644"/>
      <c r="AG20" s="1644"/>
      <c r="AH20" s="1644"/>
      <c r="AI20" s="1644"/>
      <c r="AJ20" s="1644"/>
      <c r="AK20" s="1644"/>
      <c r="AL20" s="1644"/>
      <c r="AM20" s="1644"/>
      <c r="AN20" s="1644"/>
      <c r="AO20" s="1644"/>
      <c r="AP20" s="1644"/>
      <c r="AQ20" s="1644"/>
      <c r="AR20" s="1644"/>
      <c r="AS20" s="1644"/>
      <c r="AT20" s="1644"/>
      <c r="AU20" s="1644"/>
      <c r="AV20" s="1644"/>
      <c r="AW20" s="1644"/>
      <c r="AX20" s="1644"/>
      <c r="AY20" s="1644"/>
      <c r="AZ20" s="1644"/>
      <c r="BA20" s="1644"/>
      <c r="BB20" s="1644"/>
      <c r="BC20" s="1644"/>
      <c r="BD20" s="1644"/>
      <c r="BE20" s="1644"/>
      <c r="BF20" s="1644"/>
      <c r="BG20" s="1644"/>
      <c r="BH20" s="1644"/>
      <c r="BI20" s="1644"/>
      <c r="BJ20" s="1644"/>
      <c r="BK20" s="1644"/>
      <c r="BL20" s="1644"/>
      <c r="BM20" s="1644"/>
      <c r="BN20" s="1644"/>
      <c r="BO20" s="1644"/>
      <c r="BP20" s="1644"/>
      <c r="BQ20" s="1644"/>
      <c r="BR20" s="1644"/>
      <c r="BS20" s="1644"/>
      <c r="BT20" s="1644"/>
      <c r="BU20" s="1644"/>
      <c r="BV20" s="1644"/>
      <c r="BW20" s="1644"/>
      <c r="BX20" s="1644"/>
      <c r="BY20" s="1644"/>
      <c r="BZ20" s="1644"/>
      <c r="CA20" s="1644"/>
      <c r="CB20" s="1644"/>
      <c r="CC20" s="1644"/>
      <c r="CD20" s="1644"/>
      <c r="CE20" s="1644"/>
      <c r="CF20" s="1644"/>
      <c r="CG20" s="1644"/>
      <c r="CH20" s="1644"/>
      <c r="CI20" s="1644"/>
      <c r="CJ20" s="1644"/>
      <c r="CK20" s="1644"/>
      <c r="CL20" s="1644"/>
      <c r="CM20" s="1644"/>
      <c r="CN20" s="1644"/>
      <c r="CO20" s="1644"/>
      <c r="CP20" s="1644"/>
      <c r="CQ20" s="1644"/>
      <c r="CR20" s="1644"/>
      <c r="CS20" s="1644"/>
      <c r="CT20" s="1644"/>
      <c r="CU20" s="1644"/>
      <c r="CV20" s="1644"/>
      <c r="CW20" s="1644"/>
      <c r="CX20" s="1644"/>
      <c r="CY20" s="1644"/>
      <c r="CZ20" s="1644"/>
      <c r="DA20" s="1644"/>
      <c r="DB20" s="1644"/>
      <c r="DC20" s="1644"/>
      <c r="DD20" s="1644"/>
      <c r="DE20" s="1644"/>
      <c r="DF20" s="1644"/>
      <c r="DG20" s="1644"/>
      <c r="DH20" s="1644"/>
      <c r="DI20" s="1644"/>
      <c r="DJ20" s="1644"/>
      <c r="DK20" s="1644"/>
      <c r="DL20" s="1644"/>
      <c r="DM20" s="1644"/>
      <c r="DN20" s="1644"/>
      <c r="DO20" s="1644"/>
      <c r="DP20" s="1644"/>
      <c r="DQ20" s="1644"/>
      <c r="DR20" s="1644"/>
      <c r="DS20" s="1644"/>
      <c r="DT20" s="1644"/>
      <c r="DU20" s="1644"/>
      <c r="DV20" s="1644"/>
      <c r="DW20" s="1644"/>
      <c r="DX20" s="1644"/>
      <c r="DY20" s="1644"/>
      <c r="DZ20" s="1644"/>
      <c r="EA20" s="1644"/>
      <c r="EB20" s="1644"/>
      <c r="EC20" s="1644"/>
      <c r="ED20" s="1644"/>
      <c r="EE20" s="1644"/>
      <c r="EF20" s="1644"/>
      <c r="EG20" s="1644"/>
      <c r="EH20" s="1644"/>
      <c r="EI20" s="1644"/>
      <c r="EJ20" s="1644"/>
      <c r="EK20" s="1644"/>
      <c r="EL20" s="1644"/>
      <c r="EM20" s="1644"/>
      <c r="EN20" s="1644"/>
      <c r="EO20" s="1644"/>
      <c r="EP20" s="1644"/>
      <c r="EQ20" s="1644"/>
      <c r="ER20" s="1644"/>
      <c r="ES20" s="1644"/>
      <c r="ET20" s="1644"/>
      <c r="EU20" s="1644"/>
      <c r="EV20" s="1644"/>
      <c r="EW20" s="1644"/>
      <c r="EX20" s="1644"/>
      <c r="EY20" s="1644"/>
      <c r="EZ20" s="1644"/>
      <c r="FA20" s="1644"/>
      <c r="FB20" s="1644"/>
      <c r="FC20" s="1644"/>
      <c r="FD20" s="1644"/>
      <c r="FE20" s="1644"/>
      <c r="FF20" s="1644"/>
      <c r="FG20" s="1644"/>
      <c r="FH20" s="1644"/>
      <c r="FI20" s="1644"/>
      <c r="FJ20" s="1644"/>
      <c r="FK20" s="1644"/>
      <c r="FL20" s="1644"/>
      <c r="FM20" s="1644"/>
      <c r="FN20" s="1644"/>
      <c r="FO20" s="1644"/>
      <c r="FP20" s="1644"/>
      <c r="FQ20" s="1644"/>
      <c r="FR20" s="1644"/>
      <c r="FS20" s="1644"/>
      <c r="FT20" s="1644"/>
      <c r="FU20" s="1644"/>
      <c r="FV20" s="1644"/>
      <c r="FW20" s="1644"/>
      <c r="FX20" s="1644"/>
      <c r="FY20" s="1644"/>
      <c r="FZ20" s="1644"/>
      <c r="GA20" s="1644"/>
      <c r="GB20" s="1644"/>
      <c r="GC20" s="1644"/>
      <c r="GD20" s="1644"/>
      <c r="GE20" s="1644"/>
      <c r="GF20" s="1644"/>
      <c r="GG20" s="1644"/>
      <c r="GH20" s="1644"/>
      <c r="GI20" s="1644"/>
      <c r="GJ20" s="1644"/>
      <c r="GK20" s="1644"/>
      <c r="GL20" s="1644"/>
      <c r="GM20" s="1772"/>
      <c r="GW20" s="514">
        <v>0</v>
      </c>
    </row>
    <row customHeight="1" ht="29.25">
      <c r="C21" s="460"/>
      <c r="D21" s="548" t="s">
        <v>786</v>
      </c>
      <c r="E21" s="679" t="s">
        <v>849</v>
      </c>
      <c r="F21" s="1770" t="str">
        <f>IF(TEMPLATE_SPHERE="HEAT","Гкал/час","тыс. куб. м/сутки")</f>
        <v>Гкал/час</v>
      </c>
      <c r="G21" s="689"/>
      <c r="H21" s="689"/>
      <c r="I21" s="689"/>
      <c r="J21" s="689"/>
      <c r="K21" s="689"/>
      <c r="L21" s="689"/>
      <c r="M21" s="689"/>
      <c r="N21" s="689"/>
      <c r="O21" s="689"/>
      <c r="P21" s="689"/>
      <c r="Q21" s="689"/>
      <c r="R21" s="689"/>
      <c r="S21" s="689"/>
      <c r="T21" s="689"/>
      <c r="U21" s="689"/>
      <c r="V21" s="689"/>
      <c r="W21" s="689"/>
      <c r="X21" s="689"/>
      <c r="Y21" s="689"/>
      <c r="Z21" s="689"/>
      <c r="AA21" s="689"/>
      <c r="AB21" s="689"/>
      <c r="AC21" s="689"/>
      <c r="AD21" s="689"/>
      <c r="AE21" s="689"/>
      <c r="AF21" s="689"/>
      <c r="AG21" s="689"/>
      <c r="AH21" s="689"/>
      <c r="AI21" s="689"/>
      <c r="AJ21" s="689"/>
      <c r="AK21" s="689"/>
      <c r="AL21" s="689"/>
      <c r="AM21" s="689"/>
      <c r="AN21" s="689"/>
      <c r="AO21" s="689"/>
      <c r="AP21" s="689"/>
      <c r="AQ21" s="689"/>
      <c r="AR21" s="689"/>
      <c r="AS21" s="689"/>
      <c r="AT21" s="689"/>
      <c r="AU21" s="689"/>
      <c r="AV21" s="689"/>
      <c r="AW21" s="689"/>
      <c r="AX21" s="689"/>
      <c r="AY21" s="689"/>
      <c r="AZ21" s="689"/>
      <c r="BA21" s="689"/>
      <c r="BB21" s="689"/>
      <c r="BC21" s="689"/>
      <c r="BD21" s="689"/>
      <c r="BE21" s="689"/>
      <c r="BF21" s="689"/>
      <c r="BG21" s="689"/>
      <c r="BH21" s="689"/>
      <c r="BI21" s="689"/>
      <c r="BJ21" s="689"/>
      <c r="BK21" s="689"/>
      <c r="BL21" s="689"/>
      <c r="BM21" s="689"/>
      <c r="BN21" s="689"/>
      <c r="BO21" s="689"/>
      <c r="BP21" s="689"/>
      <c r="BQ21" s="689"/>
      <c r="BR21" s="689"/>
      <c r="BS21" s="689"/>
      <c r="BT21" s="689"/>
      <c r="BU21" s="689"/>
      <c r="BV21" s="689"/>
      <c r="BW21" s="689"/>
      <c r="BX21" s="689"/>
      <c r="BY21" s="689"/>
      <c r="BZ21" s="689"/>
      <c r="CA21" s="689"/>
      <c r="CB21" s="689"/>
      <c r="CC21" s="689"/>
      <c r="CD21" s="689"/>
      <c r="CE21" s="689"/>
      <c r="CF21" s="689"/>
      <c r="CG21" s="689"/>
      <c r="CH21" s="689"/>
      <c r="CI21" s="689"/>
      <c r="CJ21" s="689"/>
      <c r="CK21" s="689"/>
      <c r="CL21" s="689"/>
      <c r="CM21" s="689"/>
      <c r="CN21" s="689"/>
      <c r="CO21" s="689"/>
      <c r="CP21" s="689"/>
      <c r="CQ21" s="689"/>
      <c r="CR21" s="689"/>
      <c r="CS21" s="689"/>
      <c r="CT21" s="689"/>
      <c r="CU21" s="689"/>
      <c r="CV21" s="689"/>
      <c r="CW21" s="689"/>
      <c r="CX21" s="689"/>
      <c r="CY21" s="689"/>
      <c r="CZ21" s="689"/>
      <c r="DA21" s="689"/>
      <c r="DB21" s="689"/>
      <c r="DC21" s="689"/>
      <c r="DD21" s="689"/>
      <c r="DE21" s="689"/>
      <c r="DF21" s="689"/>
      <c r="DG21" s="689"/>
      <c r="DH21" s="689"/>
      <c r="DI21" s="689"/>
      <c r="DJ21" s="689"/>
      <c r="DK21" s="689"/>
      <c r="DL21" s="689"/>
      <c r="DM21" s="689"/>
      <c r="DN21" s="689"/>
      <c r="DO21" s="689"/>
      <c r="DP21" s="689"/>
      <c r="DQ21" s="689"/>
      <c r="DR21" s="689"/>
      <c r="DS21" s="689"/>
      <c r="DT21" s="689"/>
      <c r="DU21" s="689"/>
      <c r="DV21" s="689"/>
      <c r="DW21" s="689"/>
      <c r="DX21" s="689"/>
      <c r="DY21" s="689"/>
      <c r="DZ21" s="689"/>
      <c r="EA21" s="689"/>
      <c r="EB21" s="689"/>
      <c r="EC21" s="689"/>
      <c r="ED21" s="689"/>
      <c r="EE21" s="689"/>
      <c r="EF21" s="689"/>
      <c r="EG21" s="689"/>
      <c r="EH21" s="689"/>
      <c r="EI21" s="689"/>
      <c r="EJ21" s="689"/>
      <c r="EK21" s="689"/>
      <c r="EL21" s="689"/>
      <c r="EM21" s="689"/>
      <c r="EN21" s="689"/>
      <c r="EO21" s="689"/>
      <c r="EP21" s="689"/>
      <c r="EQ21" s="689"/>
      <c r="ER21" s="689"/>
      <c r="ES21" s="689"/>
      <c r="ET21" s="689"/>
      <c r="EU21" s="689"/>
      <c r="EV21" s="689"/>
      <c r="EW21" s="689"/>
      <c r="EX21" s="689"/>
      <c r="EY21" s="689"/>
      <c r="EZ21" s="689"/>
      <c r="FA21" s="689"/>
      <c r="FB21" s="689"/>
      <c r="FC21" s="689"/>
      <c r="FD21" s="689"/>
      <c r="FE21" s="689"/>
      <c r="FF21" s="689"/>
      <c r="FG21" s="689"/>
      <c r="FH21" s="689"/>
      <c r="FI21" s="689"/>
      <c r="FJ21" s="689"/>
      <c r="FK21" s="689"/>
      <c r="FL21" s="689"/>
      <c r="FM21" s="689"/>
      <c r="FN21" s="689"/>
      <c r="FO21" s="689"/>
      <c r="FP21" s="689"/>
      <c r="FQ21" s="689"/>
      <c r="FR21" s="689"/>
      <c r="FS21" s="689"/>
      <c r="FT21" s="689"/>
      <c r="FU21" s="689"/>
      <c r="FV21" s="689"/>
      <c r="FW21" s="689"/>
      <c r="FX21" s="689"/>
      <c r="FY21" s="689"/>
      <c r="FZ21" s="689"/>
      <c r="GA21" s="689"/>
      <c r="GB21" s="689"/>
      <c r="GC21" s="689"/>
      <c r="GD21" s="689"/>
      <c r="GE21" s="689"/>
      <c r="GF21" s="689"/>
      <c r="GG21" s="689"/>
      <c r="GH21" s="689"/>
      <c r="GI21" s="689"/>
      <c r="GJ21" s="689"/>
      <c r="GK21" s="689"/>
      <c r="GL21" s="689"/>
      <c r="GM21" s="2178"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GW21" s="514">
        <v>28</v>
      </c>
    </row>
    <row customHeight="1" ht="15.75">
      <c r="A22" s="514"/>
      <c r="C22" s="514"/>
      <c r="D22" s="356"/>
      <c r="E22" s="589" t="s">
        <v>1775</v>
      </c>
      <c r="F22" s="581"/>
      <c r="G22" s="581"/>
      <c r="H22" s="581"/>
      <c r="I22" s="5804"/>
      <c r="J22" s="5805"/>
      <c r="K22" s="5806"/>
      <c r="L22" s="5807"/>
      <c r="M22" s="5808"/>
      <c r="N22" s="5809"/>
      <c r="O22" s="5810"/>
      <c r="P22" s="5811"/>
      <c r="Q22" s="5812"/>
      <c r="R22" s="5813"/>
      <c r="S22" s="5814"/>
      <c r="T22" s="5815"/>
      <c r="U22" s="5816"/>
      <c r="V22" s="5817"/>
      <c r="W22" s="5818"/>
      <c r="X22" s="5819"/>
      <c r="Y22" s="5820"/>
      <c r="Z22" s="5821"/>
      <c r="AA22" s="5822"/>
      <c r="AB22" s="5823"/>
      <c r="AC22" s="5824"/>
      <c r="AD22" s="5825"/>
      <c r="AE22" s="5826"/>
      <c r="AF22" s="5827"/>
      <c r="AG22" s="5828"/>
      <c r="AH22" s="5829"/>
      <c r="AI22" s="5830"/>
      <c r="AJ22" s="5831"/>
      <c r="AK22" s="5832"/>
      <c r="AL22" s="5833"/>
      <c r="AM22" s="5834"/>
      <c r="AN22" s="5835"/>
      <c r="AO22" s="5836"/>
      <c r="AP22" s="5837"/>
      <c r="AQ22" s="5838"/>
      <c r="AR22" s="5839"/>
      <c r="AS22" s="5840"/>
      <c r="AT22" s="5841"/>
      <c r="AU22" s="5842"/>
      <c r="AV22" s="5843"/>
      <c r="AW22" s="5844"/>
      <c r="AX22" s="5845"/>
      <c r="AY22" s="5846"/>
      <c r="AZ22" s="5847"/>
      <c r="BA22" s="5848"/>
      <c r="BB22" s="5849"/>
      <c r="BC22" s="5850"/>
      <c r="BD22" s="5851"/>
      <c r="BE22" s="5852"/>
      <c r="BF22" s="5853"/>
      <c r="BG22" s="5854"/>
      <c r="BH22" s="5855"/>
      <c r="BI22" s="5856"/>
      <c r="BJ22" s="5857"/>
      <c r="BK22" s="5858"/>
      <c r="BL22" s="5859"/>
      <c r="BM22" s="5860"/>
      <c r="BN22" s="5861"/>
      <c r="BO22" s="5862"/>
      <c r="BP22" s="5863"/>
      <c r="BQ22" s="5864"/>
      <c r="BR22" s="5865"/>
      <c r="BS22" s="5866"/>
      <c r="BT22" s="5867"/>
      <c r="BU22" s="5868"/>
      <c r="BV22" s="5869"/>
      <c r="BW22" s="5870"/>
      <c r="BX22" s="5871"/>
      <c r="BY22" s="5872"/>
      <c r="BZ22" s="5873"/>
      <c r="CA22" s="5874"/>
      <c r="CB22" s="5875"/>
      <c r="CC22" s="5876"/>
      <c r="CD22" s="5877"/>
      <c r="CE22" s="5878"/>
      <c r="CF22" s="5879"/>
      <c r="CG22" s="5880"/>
      <c r="CH22" s="5881"/>
      <c r="CI22" s="5882"/>
      <c r="CJ22" s="5883"/>
      <c r="CK22" s="5884"/>
      <c r="CL22" s="5885"/>
      <c r="CM22" s="5886"/>
      <c r="CN22" s="5887"/>
      <c r="CO22" s="5888"/>
      <c r="CP22" s="5889"/>
      <c r="CQ22" s="5890"/>
      <c r="CR22" s="5891"/>
      <c r="CS22" s="5892"/>
      <c r="CT22" s="5893"/>
      <c r="CU22" s="5894"/>
      <c r="CV22" s="5895"/>
      <c r="CW22" s="5896"/>
      <c r="CX22" s="5897"/>
      <c r="CY22" s="5898"/>
      <c r="CZ22" s="5899"/>
      <c r="DA22" s="5900"/>
      <c r="DB22" s="5901"/>
      <c r="DC22" s="5902"/>
      <c r="DD22" s="5903"/>
      <c r="DE22" s="5904"/>
      <c r="DF22" s="5905"/>
      <c r="DG22" s="5906"/>
      <c r="DH22" s="5907"/>
      <c r="DI22" s="5908"/>
      <c r="DJ22" s="5909"/>
      <c r="DK22" s="5910"/>
      <c r="DL22" s="5911"/>
      <c r="DM22" s="5912"/>
      <c r="DN22" s="5913"/>
      <c r="DO22" s="5914"/>
      <c r="DP22" s="5915"/>
      <c r="DQ22" s="5916"/>
      <c r="DR22" s="5917"/>
      <c r="DS22" s="5918"/>
      <c r="DT22" s="5919"/>
      <c r="DU22" s="5920"/>
      <c r="DV22" s="5921"/>
      <c r="DW22" s="5922"/>
      <c r="DX22" s="5923"/>
      <c r="DY22" s="5924"/>
      <c r="DZ22" s="5925"/>
      <c r="EA22" s="5926"/>
      <c r="EB22" s="5927"/>
      <c r="EC22" s="5928"/>
      <c r="ED22" s="5929"/>
      <c r="EE22" s="5930"/>
      <c r="EF22" s="5931"/>
      <c r="EG22" s="5932"/>
      <c r="EH22" s="5933"/>
      <c r="EI22" s="5934"/>
      <c r="EJ22" s="5935"/>
      <c r="EK22" s="5936"/>
      <c r="EL22" s="5937"/>
      <c r="EM22" s="5938"/>
      <c r="EN22" s="5939"/>
      <c r="EO22" s="5940"/>
      <c r="EP22" s="5941"/>
      <c r="EQ22" s="5942"/>
      <c r="ER22" s="5943"/>
      <c r="ES22" s="5944"/>
      <c r="ET22" s="5945"/>
      <c r="EU22" s="5946"/>
      <c r="EV22" s="5947"/>
      <c r="EW22" s="5948"/>
      <c r="EX22" s="5949"/>
      <c r="EY22" s="5950"/>
      <c r="EZ22" s="5951"/>
      <c r="FA22" s="5952"/>
      <c r="FB22" s="5953"/>
      <c r="FC22" s="5954"/>
      <c r="FD22" s="5955"/>
      <c r="FE22" s="5956"/>
      <c r="FF22" s="5957"/>
      <c r="FG22" s="5958"/>
      <c r="FH22" s="5959"/>
      <c r="FI22" s="5960"/>
      <c r="FJ22" s="5961"/>
      <c r="FK22" s="5962"/>
      <c r="FL22" s="5963"/>
      <c r="FM22" s="5964"/>
      <c r="FN22" s="5965"/>
      <c r="FO22" s="5966"/>
      <c r="FP22" s="5967"/>
      <c r="FQ22" s="5968"/>
      <c r="FR22" s="5969"/>
      <c r="FS22" s="5970"/>
      <c r="FT22" s="5971"/>
      <c r="FU22" s="5972"/>
      <c r="FV22" s="5973"/>
      <c r="FW22" s="5974"/>
      <c r="FX22" s="5975"/>
      <c r="FY22" s="5976"/>
      <c r="FZ22" s="5977"/>
      <c r="GA22" s="5978"/>
      <c r="GB22" s="5979"/>
      <c r="GC22" s="5980"/>
      <c r="GD22" s="5981"/>
      <c r="GE22" s="5982"/>
      <c r="GF22" s="5983"/>
      <c r="GG22" s="5984"/>
      <c r="GH22" s="5985"/>
      <c r="GI22" s="5986"/>
      <c r="GJ22" s="5987"/>
      <c r="GK22" s="5988"/>
      <c r="GL22" s="5989"/>
      <c r="GM22" s="2180"/>
      <c r="GV22" s="514"/>
      <c r="GW22" s="514">
        <v>15</v>
      </c>
    </row>
    <row customHeight="1" ht="22.5" hidden="1">
      <c r="A23" s="458" t="s">
        <v>82</v>
      </c>
      <c r="B23" s="514">
        <v>0</v>
      </c>
      <c r="C23" s="692">
        <v>4</v>
      </c>
      <c r="D23" s="514">
        <v>6</v>
      </c>
      <c r="E23" s="514">
        <v>36</v>
      </c>
      <c r="F23" s="514">
        <v>9</v>
      </c>
      <c r="G23" s="767">
        <v>0</v>
      </c>
      <c r="H23" s="514">
        <v>40</v>
      </c>
      <c r="I23" s="1644">
        <v>0</v>
      </c>
      <c r="J23" s="1644">
        <v>0</v>
      </c>
      <c r="K23" s="1644">
        <v>0</v>
      </c>
      <c r="L23" s="1644">
        <v>0</v>
      </c>
      <c r="M23" s="1644">
        <v>0</v>
      </c>
      <c r="N23" s="1644">
        <v>0</v>
      </c>
      <c r="O23" s="1644">
        <v>0</v>
      </c>
      <c r="P23" s="1644">
        <v>0</v>
      </c>
      <c r="Q23" s="1644">
        <v>0</v>
      </c>
      <c r="R23" s="1644">
        <v>0</v>
      </c>
      <c r="S23" s="1644">
        <v>0</v>
      </c>
      <c r="T23" s="1644">
        <v>0</v>
      </c>
      <c r="U23" s="1644">
        <v>0</v>
      </c>
      <c r="V23" s="1644">
        <v>0</v>
      </c>
      <c r="W23" s="1644">
        <v>0</v>
      </c>
      <c r="X23" s="1644">
        <v>0</v>
      </c>
      <c r="Y23" s="1644">
        <v>0</v>
      </c>
      <c r="Z23" s="1644">
        <v>0</v>
      </c>
      <c r="AA23" s="1644">
        <v>0</v>
      </c>
      <c r="AB23" s="1644">
        <v>0</v>
      </c>
      <c r="AC23" s="1644">
        <v>0</v>
      </c>
      <c r="AD23" s="1644">
        <v>0</v>
      </c>
      <c r="AE23" s="1644">
        <v>0</v>
      </c>
      <c r="AF23" s="1644">
        <v>0</v>
      </c>
      <c r="AG23" s="1644">
        <v>0</v>
      </c>
      <c r="AH23" s="1644">
        <v>0</v>
      </c>
      <c r="AI23" s="1644">
        <v>0</v>
      </c>
      <c r="AJ23" s="1644">
        <v>0</v>
      </c>
      <c r="AK23" s="1644">
        <v>0</v>
      </c>
      <c r="AL23" s="1644">
        <v>0</v>
      </c>
      <c r="AM23" s="1644">
        <v>0</v>
      </c>
      <c r="AN23" s="1644">
        <v>0</v>
      </c>
      <c r="AO23" s="1644">
        <v>0</v>
      </c>
      <c r="AP23" s="1644">
        <v>0</v>
      </c>
      <c r="AQ23" s="1644">
        <v>0</v>
      </c>
      <c r="AR23" s="1644">
        <v>0</v>
      </c>
      <c r="AS23" s="1644">
        <v>0</v>
      </c>
      <c r="AT23" s="1644">
        <v>0</v>
      </c>
      <c r="AU23" s="1644">
        <v>0</v>
      </c>
      <c r="AV23" s="1644">
        <v>0</v>
      </c>
      <c r="AW23" s="1644">
        <v>0</v>
      </c>
      <c r="AX23" s="1644">
        <v>0</v>
      </c>
      <c r="AY23" s="1644">
        <v>0</v>
      </c>
      <c r="AZ23" s="1644">
        <v>0</v>
      </c>
      <c r="BA23" s="1644">
        <v>0</v>
      </c>
      <c r="BB23" s="1644">
        <v>0</v>
      </c>
      <c r="BC23" s="1644">
        <v>0</v>
      </c>
      <c r="BD23" s="1644">
        <v>0</v>
      </c>
      <c r="BE23" s="1644">
        <v>0</v>
      </c>
      <c r="BF23" s="1644">
        <v>0</v>
      </c>
      <c r="BG23" s="1644">
        <v>0</v>
      </c>
      <c r="BH23" s="1644">
        <v>0</v>
      </c>
      <c r="BI23" s="1644">
        <v>0</v>
      </c>
      <c r="BJ23" s="1644">
        <v>0</v>
      </c>
      <c r="BK23" s="1644">
        <v>0</v>
      </c>
      <c r="BL23" s="1644">
        <v>0</v>
      </c>
      <c r="BM23" s="1644">
        <v>0</v>
      </c>
      <c r="BN23" s="1644">
        <v>0</v>
      </c>
      <c r="BO23" s="1644">
        <v>0</v>
      </c>
      <c r="BP23" s="1644">
        <v>0</v>
      </c>
      <c r="BQ23" s="1644">
        <v>0</v>
      </c>
      <c r="BR23" s="1644">
        <v>0</v>
      </c>
      <c r="BS23" s="1644">
        <v>0</v>
      </c>
      <c r="BT23" s="1644">
        <v>0</v>
      </c>
      <c r="BU23" s="1644">
        <v>0</v>
      </c>
      <c r="BV23" s="1644">
        <v>0</v>
      </c>
      <c r="BW23" s="1644">
        <v>0</v>
      </c>
      <c r="BX23" s="1644">
        <v>0</v>
      </c>
      <c r="BY23" s="1644">
        <v>0</v>
      </c>
      <c r="BZ23" s="1644">
        <v>0</v>
      </c>
      <c r="CA23" s="1644">
        <v>0</v>
      </c>
      <c r="CB23" s="1644">
        <v>0</v>
      </c>
      <c r="CC23" s="1644">
        <v>0</v>
      </c>
      <c r="CD23" s="1644">
        <v>0</v>
      </c>
      <c r="CE23" s="1644">
        <v>0</v>
      </c>
      <c r="CF23" s="1644">
        <v>0</v>
      </c>
      <c r="CG23" s="1644">
        <v>0</v>
      </c>
      <c r="CH23" s="1644">
        <v>0</v>
      </c>
      <c r="CI23" s="1644">
        <v>0</v>
      </c>
      <c r="CJ23" s="1644">
        <v>0</v>
      </c>
      <c r="CK23" s="1644">
        <v>0</v>
      </c>
      <c r="CL23" s="1644">
        <v>0</v>
      </c>
      <c r="CM23" s="1644">
        <v>0</v>
      </c>
      <c r="CN23" s="1644">
        <v>0</v>
      </c>
      <c r="CO23" s="1644">
        <v>0</v>
      </c>
      <c r="CP23" s="1644">
        <v>0</v>
      </c>
      <c r="CQ23" s="1644">
        <v>0</v>
      </c>
      <c r="CR23" s="1644">
        <v>0</v>
      </c>
      <c r="CS23" s="1644">
        <v>0</v>
      </c>
      <c r="CT23" s="1644">
        <v>0</v>
      </c>
      <c r="CU23" s="1644">
        <v>0</v>
      </c>
      <c r="CV23" s="1644">
        <v>0</v>
      </c>
      <c r="CW23" s="1644">
        <v>0</v>
      </c>
      <c r="CX23" s="1644">
        <v>0</v>
      </c>
      <c r="CY23" s="1644">
        <v>0</v>
      </c>
      <c r="CZ23" s="1644">
        <v>0</v>
      </c>
      <c r="DA23" s="1644">
        <v>0</v>
      </c>
      <c r="DB23" s="1644">
        <v>0</v>
      </c>
      <c r="DC23" s="1644">
        <v>0</v>
      </c>
      <c r="DD23" s="1644">
        <v>0</v>
      </c>
      <c r="DE23" s="1644">
        <v>0</v>
      </c>
      <c r="DF23" s="1644">
        <v>0</v>
      </c>
      <c r="DG23" s="1644">
        <v>0</v>
      </c>
      <c r="DH23" s="1644">
        <v>0</v>
      </c>
      <c r="DI23" s="1644">
        <v>0</v>
      </c>
      <c r="DJ23" s="1644">
        <v>0</v>
      </c>
      <c r="DK23" s="1644">
        <v>0</v>
      </c>
      <c r="DL23" s="1644">
        <v>0</v>
      </c>
      <c r="DM23" s="1644">
        <v>0</v>
      </c>
      <c r="DN23" s="1644">
        <v>0</v>
      </c>
      <c r="DO23" s="1644">
        <v>0</v>
      </c>
      <c r="DP23" s="1644">
        <v>0</v>
      </c>
      <c r="DQ23" s="1644">
        <v>0</v>
      </c>
      <c r="DR23" s="1644">
        <v>0</v>
      </c>
      <c r="DS23" s="1644">
        <v>0</v>
      </c>
      <c r="DT23" s="1644">
        <v>0</v>
      </c>
      <c r="DU23" s="1644">
        <v>0</v>
      </c>
      <c r="DV23" s="1644">
        <v>0</v>
      </c>
      <c r="DW23" s="1644">
        <v>0</v>
      </c>
      <c r="DX23" s="1644">
        <v>0</v>
      </c>
      <c r="DY23" s="1644">
        <v>0</v>
      </c>
      <c r="DZ23" s="1644">
        <v>0</v>
      </c>
      <c r="EA23" s="1644">
        <v>0</v>
      </c>
      <c r="EB23" s="1644">
        <v>0</v>
      </c>
      <c r="EC23" s="1644">
        <v>0</v>
      </c>
      <c r="ED23" s="1644">
        <v>0</v>
      </c>
      <c r="EE23" s="1644">
        <v>0</v>
      </c>
      <c r="EF23" s="1644">
        <v>0</v>
      </c>
      <c r="EG23" s="1644">
        <v>0</v>
      </c>
      <c r="EH23" s="1644">
        <v>0</v>
      </c>
      <c r="EI23" s="1644">
        <v>0</v>
      </c>
      <c r="EJ23" s="1644">
        <v>0</v>
      </c>
      <c r="EK23" s="1644">
        <v>0</v>
      </c>
      <c r="EL23" s="1644">
        <v>0</v>
      </c>
      <c r="EM23" s="1644">
        <v>0</v>
      </c>
      <c r="EN23" s="1644">
        <v>0</v>
      </c>
      <c r="EO23" s="1644">
        <v>0</v>
      </c>
      <c r="EP23" s="1644">
        <v>0</v>
      </c>
      <c r="EQ23" s="1644">
        <v>0</v>
      </c>
      <c r="ER23" s="1644">
        <v>0</v>
      </c>
      <c r="ES23" s="1644">
        <v>0</v>
      </c>
      <c r="ET23" s="1644">
        <v>0</v>
      </c>
      <c r="EU23" s="1644">
        <v>0</v>
      </c>
      <c r="EV23" s="1644">
        <v>0</v>
      </c>
      <c r="EW23" s="1644">
        <v>0</v>
      </c>
      <c r="EX23" s="1644">
        <v>0</v>
      </c>
      <c r="EY23" s="1644">
        <v>0</v>
      </c>
      <c r="EZ23" s="1644">
        <v>0</v>
      </c>
      <c r="FA23" s="1644">
        <v>0</v>
      </c>
      <c r="FB23" s="1644">
        <v>0</v>
      </c>
      <c r="FC23" s="1644">
        <v>0</v>
      </c>
      <c r="FD23" s="1644">
        <v>0</v>
      </c>
      <c r="FE23" s="1644">
        <v>0</v>
      </c>
      <c r="FF23" s="1644">
        <v>0</v>
      </c>
      <c r="FG23" s="1644">
        <v>0</v>
      </c>
      <c r="FH23" s="1644">
        <v>0</v>
      </c>
      <c r="FI23" s="1644">
        <v>0</v>
      </c>
      <c r="FJ23" s="1644">
        <v>0</v>
      </c>
      <c r="FK23" s="1644">
        <v>0</v>
      </c>
      <c r="FL23" s="1644">
        <v>0</v>
      </c>
      <c r="FM23" s="1644">
        <v>0</v>
      </c>
      <c r="FN23" s="1644">
        <v>0</v>
      </c>
      <c r="FO23" s="1644">
        <v>0</v>
      </c>
      <c r="FP23" s="1644">
        <v>0</v>
      </c>
      <c r="FQ23" s="1644">
        <v>0</v>
      </c>
      <c r="FR23" s="1644">
        <v>0</v>
      </c>
      <c r="FS23" s="1644">
        <v>0</v>
      </c>
      <c r="FT23" s="1644">
        <v>0</v>
      </c>
      <c r="FU23" s="1644">
        <v>0</v>
      </c>
      <c r="FV23" s="1644">
        <v>0</v>
      </c>
      <c r="FW23" s="1644">
        <v>0</v>
      </c>
      <c r="FX23" s="1644">
        <v>0</v>
      </c>
      <c r="FY23" s="1644">
        <v>0</v>
      </c>
      <c r="FZ23" s="1644">
        <v>0</v>
      </c>
      <c r="GA23" s="1644">
        <v>0</v>
      </c>
      <c r="GB23" s="1644">
        <v>0</v>
      </c>
      <c r="GC23" s="1644">
        <v>0</v>
      </c>
      <c r="GD23" s="1644">
        <v>0</v>
      </c>
      <c r="GE23" s="1644">
        <v>0</v>
      </c>
      <c r="GF23" s="1644">
        <v>0</v>
      </c>
      <c r="GG23" s="1644">
        <v>0</v>
      </c>
      <c r="GH23" s="1644">
        <v>0</v>
      </c>
      <c r="GI23" s="1644">
        <v>0</v>
      </c>
      <c r="GJ23" s="1644">
        <v>0</v>
      </c>
      <c r="GK23" s="1644">
        <v>0</v>
      </c>
      <c r="GL23" s="1644">
        <v>0</v>
      </c>
      <c r="GM23" s="426">
        <v>93</v>
      </c>
      <c r="GN23" s="514">
        <v>10</v>
      </c>
      <c r="GO23" s="514">
        <v>10</v>
      </c>
      <c r="GP23" s="514">
        <v>10</v>
      </c>
      <c r="GQ23" s="514">
        <v>10</v>
      </c>
      <c r="GR23" s="514">
        <v>10</v>
      </c>
      <c r="GS23" s="514">
        <v>10</v>
      </c>
      <c r="GT23" s="514">
        <v>10</v>
      </c>
      <c r="GU23" s="514">
        <v>10</v>
      </c>
      <c r="GV23" s="684">
        <v>10</v>
      </c>
      <c r="GW23" s="514">
        <v>23</v>
      </c>
    </row>
  </sheetData>
  <sheetProtection formatColumns="0" formatRows="0" autoFilter="0" sort="0" insertRows="0" insertColumns="1" deleteRows="0" deleteColumns="0"/>
  <mergeCells count="8">
    <mergeCell ref="GM21:GM22"/>
    <mergeCell ref="GM9:GM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GL2 G21:GL21">
      <formula1>-9.99999999999999E+23</formula1>
      <formula2>9.99999999999999E+23</formula2>
    </dataValidation>
    <dataValidation type="whole" allowBlank="1" showErrorMessage="1" errorTitle="Ошибка" error="Допускается ввод только неотрицательных целых чисел!" sqref="G15:GL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GL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465787-EF61-DE27-44BC-0.E5288A12}"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406" width="9.140625" hidden="1" customWidth="1"/>
    <col min="2" max="2" style="1375" width="9.140625" hidden="1" customWidth="1"/>
    <col min="3" max="3" style="353" width="3.00390625" customWidth="1"/>
    <col min="4" max="4" style="1644" width="6.00390625" customWidth="1"/>
    <col min="5" max="6" style="1644" width="64.00390625" customWidth="1"/>
    <col min="7" max="7" style="1644" width="140.00390625" customWidth="1"/>
    <col min="8" max="8" style="1644" width="10.00390625" customWidth="1"/>
    <col min="9" max="10" style="1633" width="10.00390625" customWidth="1"/>
    <col min="11" max="16" style="1644" width="10.00390625" customWidth="1"/>
    <col min="17" max="17" style="1644" width="10.57421875" hidden="1"/>
  </cols>
  <sheetData>
    <row customHeight="1" ht="22.5" hidden="1">
      <c r="M1" s="264"/>
      <c r="N1" s="264"/>
      <c r="P1" s="264"/>
      <c r="Q1" s="92" t="s">
        <v>14</v>
      </c>
    </row>
    <row customHeight="1" ht="14.25" hidden="1">
      <c r="Q2" s="92">
        <v>0</v>
      </c>
    </row>
    <row customHeight="1" ht="14.25" hidden="1">
      <c r="Q3" s="92">
        <v>0</v>
      </c>
    </row>
    <row customHeight="1" ht="3">
      <c r="C4" s="105"/>
      <c r="D4" s="93"/>
      <c r="E4" s="93"/>
      <c r="F4" s="94"/>
      <c r="G4" s="94"/>
      <c r="Q4" s="92">
        <v>3</v>
      </c>
    </row>
    <row customHeight="1" ht="29.25">
      <c r="C5" s="105"/>
      <c r="D5" s="2463"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64"/>
      <c r="F5" s="2464"/>
      <c r="G5" s="2465"/>
      <c r="Q5" s="92">
        <v>28</v>
      </c>
    </row>
    <row s="1644" customFormat="1" customHeight="1" ht="18.75">
      <c r="A6" s="891"/>
      <c r="B6" s="426"/>
      <c r="C6" s="385"/>
      <c r="D6" s="2466" t="str">
        <f>IF(org=0,"Не определено",org)</f>
        <v>ООО "СамРЭК-Эксплуатация"</v>
      </c>
      <c r="E6" s="2467"/>
      <c r="F6" s="2467"/>
      <c r="G6" s="2468"/>
      <c r="I6" s="509"/>
      <c r="J6" s="509"/>
      <c r="Q6" s="767">
        <v>18</v>
      </c>
    </row>
    <row customHeight="1" ht="14.699999999999998">
      <c r="C7" s="105"/>
      <c r="D7" s="93"/>
      <c r="E7" s="104"/>
      <c r="F7" s="761"/>
      <c r="G7" s="202"/>
      <c r="Q7" s="92">
        <v>14</v>
      </c>
    </row>
    <row s="1644" customFormat="1" customHeight="1" ht="1.05">
      <c r="A8" s="1678"/>
      <c r="B8" s="1169"/>
      <c r="C8" s="385"/>
      <c r="D8" s="372"/>
      <c r="E8" s="398"/>
      <c r="F8" s="761"/>
      <c r="G8" s="202"/>
      <c r="I8" s="1633"/>
      <c r="J8" s="1633"/>
      <c r="Q8" s="1640">
        <v>1</v>
      </c>
    </row>
    <row customHeight="1" ht="14.699999999999998">
      <c r="C9" s="105"/>
      <c r="D9" s="2218" t="s">
        <v>773</v>
      </c>
      <c r="E9" s="2218"/>
      <c r="F9" s="2218"/>
      <c r="G9" s="2398" t="s">
        <v>774</v>
      </c>
      <c r="Q9" s="92">
        <v>14</v>
      </c>
    </row>
    <row customHeight="1" ht="24">
      <c r="C10" s="105"/>
      <c r="D10" s="114" t="s">
        <v>88</v>
      </c>
      <c r="E10" s="117" t="s">
        <v>775</v>
      </c>
      <c r="F10" s="117" t="s">
        <v>863</v>
      </c>
      <c r="G10" s="2398"/>
      <c r="Q10" s="92">
        <v>23</v>
      </c>
    </row>
    <row customHeight="1" ht="12" hidden="1">
      <c r="C11" s="105"/>
      <c r="D11" s="96"/>
      <c r="E11" s="96"/>
      <c r="F11" s="96"/>
      <c r="G11" s="96"/>
      <c r="Q11" s="92">
        <v>0</v>
      </c>
    </row>
    <row customHeight="1" ht="65.25">
      <c r="A12" s="201"/>
      <c r="C12" s="105"/>
      <c r="D12" s="156">
        <v>1</v>
      </c>
      <c r="E12" s="206"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7" t="s">
        <v>779</v>
      </c>
      <c r="G12" s="160"/>
      <c r="Q12" s="92">
        <v>62</v>
      </c>
    </row>
    <row customHeight="1" ht="24">
      <c r="A13" s="201"/>
      <c r="C13" s="105"/>
      <c r="D13" s="156" t="s">
        <v>1680</v>
      </c>
      <c r="E13" s="203"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7" t="s">
        <v>779</v>
      </c>
      <c r="G13" s="160"/>
      <c r="Q13" s="92">
        <v>23</v>
      </c>
    </row>
    <row customHeight="1" ht="14.699999999999998">
      <c r="A14" s="201"/>
      <c r="C14" s="105"/>
      <c r="D14" s="156" t="s">
        <v>1716</v>
      </c>
      <c r="E14" s="204"/>
      <c r="F14" s="222"/>
      <c r="G14" s="2178"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92">
        <v>14</v>
      </c>
    </row>
    <row customHeight="1" ht="15.75">
      <c r="A15" s="201"/>
      <c r="C15" s="105"/>
      <c r="D15" s="118"/>
      <c r="E15" s="358" t="s">
        <v>1776</v>
      </c>
      <c r="F15" s="210"/>
      <c r="G15" s="2180"/>
      <c r="Q15" s="92">
        <v>15</v>
      </c>
    </row>
    <row customHeight="1" ht="14.699999999999998">
      <c r="A16" s="201"/>
      <c r="C16" s="105"/>
      <c r="D16" s="156" t="s">
        <v>1682</v>
      </c>
      <c r="E16" s="203"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7" t="s">
        <v>779</v>
      </c>
      <c r="G16" s="346"/>
      <c r="Q16" s="92">
        <v>14</v>
      </c>
    </row>
    <row customHeight="1" ht="14.699999999999998">
      <c r="A17" s="201"/>
      <c r="C17" s="105"/>
      <c r="D17" s="156" t="s">
        <v>1724</v>
      </c>
      <c r="E17" s="204"/>
      <c r="F17" s="394"/>
      <c r="G17" s="2178"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92">
        <v>14</v>
      </c>
    </row>
    <row s="1644" customFormat="1" customHeight="1" ht="22.049999999999997">
      <c r="A18" s="352"/>
      <c r="B18" s="155"/>
      <c r="C18" s="316"/>
      <c r="D18" s="356"/>
      <c r="E18" s="358" t="s">
        <v>1777</v>
      </c>
      <c r="F18" s="347"/>
      <c r="G18" s="2180"/>
      <c r="I18" s="359"/>
      <c r="J18" s="359"/>
      <c r="Q18" s="351">
        <v>21</v>
      </c>
    </row>
    <row s="1644" customFormat="1" customHeight="1" ht="256.5" hidden="1">
      <c r="A19" s="352"/>
      <c r="B19" s="426"/>
      <c r="C19" s="385"/>
      <c r="D19" s="893" t="s">
        <v>1684</v>
      </c>
      <c r="E19" s="892" t="s">
        <v>1778</v>
      </c>
      <c r="F19" s="394"/>
      <c r="G19" s="346" t="s">
        <v>1779</v>
      </c>
      <c r="I19" s="509"/>
      <c r="J19" s="509"/>
      <c r="Q19" s="767">
        <v>0</v>
      </c>
    </row>
    <row s="1644" customFormat="1" customHeight="1" ht="14.699999999999998">
      <c r="A20" s="352"/>
      <c r="B20" s="155"/>
      <c r="C20" s="316"/>
      <c r="D20" s="894">
        <v>2</v>
      </c>
      <c r="E20" s="339" t="s">
        <v>1780</v>
      </c>
      <c r="F20" s="207" t="s">
        <v>779</v>
      </c>
      <c r="G20" s="346"/>
      <c r="I20" s="359"/>
      <c r="J20" s="359"/>
      <c r="Q20" s="351">
        <v>14</v>
      </c>
    </row>
    <row s="1644" customFormat="1" customHeight="1" ht="18.75" hidden="1">
      <c r="A21" s="352"/>
      <c r="B21" s="155"/>
      <c r="C21" s="316"/>
      <c r="D21" s="342" t="s">
        <v>1295</v>
      </c>
      <c r="E21" s="341"/>
      <c r="F21" s="340"/>
      <c r="G21" s="350"/>
      <c r="H21" s="343"/>
      <c r="I21" s="359"/>
      <c r="J21" s="359"/>
      <c r="Q21" s="351">
        <v>0</v>
      </c>
    </row>
    <row customHeight="1" ht="15.75">
      <c r="A22" s="201"/>
      <c r="C22" s="105"/>
      <c r="D22" s="118"/>
      <c r="E22" s="212" t="s">
        <v>795</v>
      </c>
      <c r="F22" s="347"/>
      <c r="G22" s="348"/>
      <c r="Q22" s="92">
        <v>15</v>
      </c>
    </row>
    <row s="1644" customFormat="1" customHeight="1" ht="22.5" hidden="1">
      <c r="A23" s="352"/>
      <c r="B23" s="1169"/>
      <c r="C23" s="385"/>
      <c r="D23" s="1682" t="s">
        <v>103</v>
      </c>
      <c r="E23" s="206" t="s">
        <v>1781</v>
      </c>
      <c r="F23" s="1679" t="s">
        <v>779</v>
      </c>
      <c r="G23" s="354"/>
      <c r="I23" s="1633"/>
      <c r="J23" s="1633"/>
      <c r="Q23" s="1640">
        <v>0</v>
      </c>
    </row>
    <row s="1644" customFormat="1" customHeight="1" ht="14.25" hidden="1">
      <c r="A24" s="352"/>
      <c r="B24" s="1169"/>
      <c r="C24" s="385"/>
      <c r="D24" s="1682" t="s">
        <v>1367</v>
      </c>
      <c r="E24" s="1681" t="s">
        <v>1782</v>
      </c>
      <c r="F24" s="1679" t="s">
        <v>779</v>
      </c>
      <c r="G24" s="346"/>
      <c r="I24" s="1633"/>
      <c r="J24" s="1633"/>
      <c r="Q24" s="1640">
        <v>0</v>
      </c>
    </row>
    <row s="1644" customFormat="1" customHeight="1" ht="14.25" hidden="1">
      <c r="A25" s="352"/>
      <c r="B25" s="1169"/>
      <c r="C25" s="385"/>
      <c r="D25" s="1682" t="s">
        <v>1370</v>
      </c>
      <c r="E25" s="204"/>
      <c r="F25" s="394"/>
      <c r="G25" s="2178" t="s">
        <v>1783</v>
      </c>
      <c r="I25" s="1633"/>
      <c r="J25" s="1633"/>
      <c r="Q25" s="1640">
        <v>0</v>
      </c>
    </row>
    <row s="1644" customFormat="1" customHeight="1" ht="22.5" hidden="1">
      <c r="A26" s="352"/>
      <c r="B26" s="1169"/>
      <c r="C26" s="385"/>
      <c r="D26" s="356"/>
      <c r="E26" s="358" t="s">
        <v>1784</v>
      </c>
      <c r="F26" s="347"/>
      <c r="G26" s="2180"/>
      <c r="I26" s="1633"/>
      <c r="J26" s="1633"/>
      <c r="Q26" s="1640">
        <v>0</v>
      </c>
    </row>
    <row customHeight="1" ht="3">
      <c r="Q27" s="92">
        <v>3</v>
      </c>
    </row>
    <row customHeight="1" ht="14.699999999999998">
      <c r="D28" s="345"/>
      <c r="E28" s="344"/>
      <c r="F28" s="324"/>
      <c r="G28" s="324"/>
      <c r="H28" s="324"/>
      <c r="I28" s="324"/>
      <c r="J28" s="324"/>
      <c r="K28" s="324"/>
      <c r="L28" s="324"/>
      <c r="M28" s="324"/>
      <c r="N28" s="324"/>
      <c r="O28" s="324"/>
      <c r="P28" s="324"/>
      <c r="Q28" s="92">
        <v>14</v>
      </c>
    </row>
    <row customHeight="1" ht="14.699999999999998">
      <c r="D29" s="345"/>
      <c r="E29" s="591"/>
      <c r="Q29" s="92">
        <v>14</v>
      </c>
    </row>
    <row customHeight="1" ht="14.699999999999998">
      <c r="Q30" s="92">
        <v>14</v>
      </c>
    </row>
    <row customHeight="1" ht="14.699999999999998">
      <c r="E31" s="767"/>
      <c r="Q31" s="92">
        <v>14</v>
      </c>
    </row>
    <row customHeight="1" ht="22.5" hidden="1">
      <c r="A32" s="110" t="s">
        <v>82</v>
      </c>
      <c r="B32" s="155">
        <v>0</v>
      </c>
      <c r="C32" s="106">
        <v>3</v>
      </c>
      <c r="D32" s="92">
        <v>6</v>
      </c>
      <c r="E32" s="92">
        <v>64</v>
      </c>
      <c r="F32" s="92">
        <v>64</v>
      </c>
      <c r="G32" s="92">
        <v>140</v>
      </c>
      <c r="H32" s="92">
        <v>10</v>
      </c>
      <c r="I32" s="164">
        <v>10</v>
      </c>
      <c r="J32" s="164">
        <v>10</v>
      </c>
      <c r="K32" s="92">
        <v>10</v>
      </c>
      <c r="L32" s="92">
        <v>10</v>
      </c>
      <c r="M32" s="92">
        <v>10</v>
      </c>
      <c r="N32" s="92">
        <v>10</v>
      </c>
      <c r="O32" s="92">
        <v>10</v>
      </c>
      <c r="P32" s="92">
        <v>10</v>
      </c>
      <c r="Q32" s="92">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6435F4-D201-DBCE-570A-0.89C2AEE4}"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85" width="9.140625" hidden="1" customWidth="1"/>
    <col min="2" max="2" style="1375" width="9.140625" hidden="1" customWidth="1"/>
    <col min="3" max="3" style="353" width="3.00390625" customWidth="1"/>
    <col min="4" max="4" style="1644" width="6.00390625" customWidth="1"/>
    <col min="5" max="5" style="1644" width="63.00390625" customWidth="1"/>
    <col min="6" max="6" style="1644" width="1.7109375" hidden="1" customWidth="1"/>
    <col min="7" max="8" style="1644" width="35.00390625" customWidth="1"/>
    <col min="9" max="9" style="1644" width="91.00390625" customWidth="1"/>
    <col min="10" max="10" style="1644" width="68.00390625" customWidth="1"/>
    <col min="11" max="12" style="1633" width="10.00390625" customWidth="1"/>
    <col min="13" max="13" style="1644" width="10.57421875" hidden="1"/>
  </cols>
  <sheetData>
    <row customHeight="1" ht="22.5" hidden="1">
      <c r="M1" s="92" t="s">
        <v>14</v>
      </c>
    </row>
    <row s="1644" customFormat="1" customHeight="1" ht="18.75" hidden="1">
      <c r="A2" s="1692"/>
      <c r="B2" s="1169"/>
      <c r="C2" s="1739" t="s">
        <v>104</v>
      </c>
      <c r="D2" s="1682"/>
      <c r="E2" s="208"/>
      <c r="F2" s="1679"/>
      <c r="G2" s="1679" t="s">
        <v>779</v>
      </c>
      <c r="H2" s="1170"/>
      <c r="K2" s="1633"/>
      <c r="L2" s="1633"/>
      <c r="M2" s="1640">
        <v>0</v>
      </c>
    </row>
    <row s="1644" customFormat="1" customHeight="1" ht="14.25" hidden="1">
      <c r="A3" s="1371"/>
      <c r="B3" s="1169"/>
      <c r="C3" s="353"/>
      <c r="K3" s="1633"/>
      <c r="L3" s="1633"/>
      <c r="M3" s="1640">
        <v>0</v>
      </c>
    </row>
    <row s="1644" customFormat="1" customHeight="1" ht="18.75" hidden="1">
      <c r="A4" s="1692"/>
      <c r="B4" s="1169"/>
      <c r="C4" s="1739" t="s">
        <v>104</v>
      </c>
      <c r="D4" s="1682"/>
      <c r="E4" s="214" t="s">
        <v>1785</v>
      </c>
      <c r="F4" s="1679"/>
      <c r="G4" s="266"/>
      <c r="H4" s="1679" t="s">
        <v>779</v>
      </c>
      <c r="K4" s="1633"/>
      <c r="L4" s="1633"/>
      <c r="M4" s="1640">
        <v>0</v>
      </c>
    </row>
    <row s="1644" customFormat="1" customHeight="1" ht="14.25" hidden="1">
      <c r="A5" s="1371"/>
      <c r="B5" s="1169"/>
      <c r="C5" s="353"/>
      <c r="K5" s="1633"/>
      <c r="L5" s="1633"/>
      <c r="M5" s="1640">
        <v>0</v>
      </c>
    </row>
    <row s="1644" customFormat="1" customHeight="1" ht="18.75" hidden="1">
      <c r="A6" s="1692"/>
      <c r="B6" s="1169"/>
      <c r="C6" s="1739" t="s">
        <v>104</v>
      </c>
      <c r="D6" s="1682"/>
      <c r="E6" s="215" t="s">
        <v>1786</v>
      </c>
      <c r="F6" s="1679"/>
      <c r="G6" s="266"/>
      <c r="H6" s="1679" t="s">
        <v>779</v>
      </c>
      <c r="K6" s="1633"/>
      <c r="L6" s="1633"/>
      <c r="M6" s="1640">
        <v>0</v>
      </c>
    </row>
    <row s="1644" customFormat="1" customHeight="1" ht="14.25" hidden="1">
      <c r="A7" s="1371"/>
      <c r="B7" s="1169"/>
      <c r="C7" s="353"/>
      <c r="K7" s="1633"/>
      <c r="L7" s="1633"/>
      <c r="M7" s="1640">
        <v>0</v>
      </c>
    </row>
    <row s="1644" customFormat="1" customHeight="1" ht="18.75" hidden="1">
      <c r="A8" s="1692"/>
      <c r="B8" s="1169"/>
      <c r="C8" s="1739" t="s">
        <v>104</v>
      </c>
      <c r="D8" s="1682"/>
      <c r="E8" s="215" t="s">
        <v>1787</v>
      </c>
      <c r="F8" s="1679"/>
      <c r="G8" s="266"/>
      <c r="H8" s="1679" t="s">
        <v>779</v>
      </c>
      <c r="K8" s="1633"/>
      <c r="L8" s="1633"/>
      <c r="M8" s="1640">
        <v>0</v>
      </c>
    </row>
    <row s="1644" customFormat="1" customHeight="1" ht="14.25" hidden="1">
      <c r="A9" s="1371"/>
      <c r="B9" s="1169"/>
      <c r="C9" s="353"/>
      <c r="K9" s="1633"/>
      <c r="L9" s="1633"/>
      <c r="M9" s="1640">
        <v>0</v>
      </c>
    </row>
    <row s="1644" customFormat="1" customHeight="1" ht="18.75" hidden="1">
      <c r="A10" s="1692"/>
      <c r="B10" s="1169"/>
      <c r="C10" s="1739" t="s">
        <v>104</v>
      </c>
      <c r="D10" s="1682"/>
      <c r="E10" s="215" t="s">
        <v>1788</v>
      </c>
      <c r="F10" s="1679"/>
      <c r="G10" s="1683"/>
      <c r="H10" s="1679" t="s">
        <v>779</v>
      </c>
      <c r="K10" s="1633"/>
      <c r="L10" s="1633" t="s">
        <v>1789</v>
      </c>
      <c r="M10" s="1640">
        <v>0</v>
      </c>
    </row>
    <row customHeight="1" ht="14.25" hidden="1">
      <c r="M11" s="92">
        <v>0</v>
      </c>
    </row>
    <row customHeight="1" ht="14.25" hidden="1">
      <c r="M12" s="92">
        <v>0</v>
      </c>
    </row>
    <row customHeight="1" ht="14.699999999999998">
      <c r="C13" s="105"/>
      <c r="D13" s="93"/>
      <c r="E13" s="93"/>
      <c r="F13" s="93"/>
      <c r="G13" s="93"/>
      <c r="H13" s="94"/>
      <c r="I13" s="94"/>
      <c r="M13" s="92">
        <v>14</v>
      </c>
    </row>
    <row customHeight="1" ht="29.25">
      <c r="C14" s="105"/>
      <c r="D14" s="2463"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64"/>
      <c r="F14" s="2464"/>
      <c r="G14" s="2464"/>
      <c r="H14" s="2465"/>
      <c r="J14" s="1640"/>
      <c r="M14" s="92">
        <v>28</v>
      </c>
    </row>
    <row s="1644" customFormat="1" customHeight="1" ht="14.699999999999998">
      <c r="A15" s="1371"/>
      <c r="B15" s="1169"/>
      <c r="C15" s="385"/>
      <c r="D15" s="2466" t="str">
        <f>IF(org=0,"Не определено",org)</f>
        <v>ООО "СамРЭК-Эксплуатация"</v>
      </c>
      <c r="E15" s="2467"/>
      <c r="F15" s="2467"/>
      <c r="G15" s="2467"/>
      <c r="H15" s="2468"/>
      <c r="J15" s="861"/>
      <c r="K15" s="1633"/>
      <c r="L15" s="1633"/>
      <c r="M15" s="1640">
        <v>14</v>
      </c>
    </row>
    <row customHeight="1" ht="14.699999999999998">
      <c r="C16" s="105"/>
      <c r="D16" s="93"/>
      <c r="E16" s="104"/>
      <c r="F16" s="104"/>
      <c r="G16" s="104"/>
      <c r="H16" s="761"/>
      <c r="I16" s="202"/>
      <c r="M16" s="92">
        <v>14</v>
      </c>
    </row>
    <row s="1644" customFormat="1" customHeight="1" ht="14.25" hidden="1">
      <c r="A17" s="1371"/>
      <c r="B17" s="1169"/>
      <c r="C17" s="385"/>
      <c r="D17" s="372"/>
      <c r="E17" s="398"/>
      <c r="F17" s="398"/>
      <c r="G17" s="398"/>
      <c r="H17" s="761"/>
      <c r="I17" s="202"/>
      <c r="K17" s="1633"/>
      <c r="L17" s="1633"/>
      <c r="M17" s="1640">
        <v>0</v>
      </c>
    </row>
    <row customHeight="1" ht="22.049999999999997">
      <c r="C18" s="105"/>
      <c r="D18" s="2218" t="s">
        <v>773</v>
      </c>
      <c r="E18" s="2218"/>
      <c r="F18" s="2218"/>
      <c r="G18" s="2218"/>
      <c r="H18" s="2218"/>
      <c r="I18" s="2398" t="s">
        <v>774</v>
      </c>
      <c r="M18" s="92">
        <v>21</v>
      </c>
    </row>
    <row customHeight="1" ht="22.049999999999997">
      <c r="C19" s="105"/>
      <c r="D19" s="114" t="s">
        <v>88</v>
      </c>
      <c r="E19" s="117" t="s">
        <v>775</v>
      </c>
      <c r="F19" s="117"/>
      <c r="G19" s="117" t="s">
        <v>776</v>
      </c>
      <c r="H19" s="117" t="s">
        <v>863</v>
      </c>
      <c r="I19" s="2398"/>
      <c r="M19" s="92">
        <v>21</v>
      </c>
    </row>
    <row customHeight="1" ht="12" hidden="1">
      <c r="C20" s="105"/>
      <c r="D20" s="96"/>
      <c r="E20" s="96"/>
      <c r="F20" s="96"/>
      <c r="G20" s="96"/>
      <c r="H20" s="96"/>
      <c r="I20" s="96"/>
      <c r="M20" s="92">
        <v>0</v>
      </c>
    </row>
    <row customHeight="1" ht="14.699999999999998">
      <c r="A21" s="1692"/>
      <c r="C21" s="105"/>
      <c r="D21" s="156">
        <v>1</v>
      </c>
      <c r="E21" s="2470" t="s">
        <v>1790</v>
      </c>
      <c r="F21" s="2470"/>
      <c r="G21" s="2470"/>
      <c r="H21" s="2470"/>
      <c r="I21" s="217"/>
      <c r="M21" s="92">
        <v>14</v>
      </c>
    </row>
    <row customHeight="1" ht="21">
      <c r="A22" s="1692"/>
      <c r="C22" s="105"/>
      <c r="D22" s="156" t="s">
        <v>1680</v>
      </c>
      <c r="E22" s="203" t="s">
        <v>1791</v>
      </c>
      <c r="F22" s="207"/>
      <c r="G22" s="1746"/>
      <c r="H22" s="207" t="s">
        <v>779</v>
      </c>
      <c r="I22" s="160" t="s">
        <v>1792</v>
      </c>
      <c r="M22" s="92">
        <v>20</v>
      </c>
    </row>
    <row customHeight="1" ht="60">
      <c r="A23" s="1692"/>
      <c r="C23" s="105"/>
      <c r="D23" s="156" t="s">
        <v>1682</v>
      </c>
      <c r="E23" s="203" t="s">
        <v>1793</v>
      </c>
      <c r="F23" s="207"/>
      <c r="G23" s="266"/>
      <c r="H23" s="222"/>
      <c r="I23" s="267" t="s">
        <v>1794</v>
      </c>
      <c r="M23" s="92">
        <v>57</v>
      </c>
    </row>
    <row customHeight="1" ht="14.699999999999998">
      <c r="A24" s="1692"/>
      <c r="B24" s="155">
        <v>3</v>
      </c>
      <c r="C24" s="105"/>
      <c r="D24" s="156">
        <v>2</v>
      </c>
      <c r="E24" s="231"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7"/>
      <c r="G24" s="207" t="s">
        <v>779</v>
      </c>
      <c r="H24" s="222"/>
      <c r="I24" s="268" t="s">
        <v>1290</v>
      </c>
      <c r="M24" s="92">
        <v>14</v>
      </c>
    </row>
    <row customHeight="1" ht="48.29999999999999">
      <c r="A25" s="1692"/>
      <c r="C25" s="105"/>
      <c r="D25" s="156">
        <v>3</v>
      </c>
      <c r="E25" s="2469"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9"/>
      <c r="G25" s="2469"/>
      <c r="H25" s="2469"/>
      <c r="I25" s="265"/>
      <c r="M25" s="92">
        <v>46</v>
      </c>
    </row>
    <row customHeight="1" ht="14.699999999999998">
      <c r="A26" s="1692"/>
      <c r="C26" s="105"/>
      <c r="D26" s="156" t="s">
        <v>797</v>
      </c>
      <c r="E26" s="208"/>
      <c r="F26" s="207"/>
      <c r="G26" s="207" t="s">
        <v>779</v>
      </c>
      <c r="H26" s="222"/>
      <c r="I26" s="2178" t="s">
        <v>1795</v>
      </c>
      <c r="M26" s="92">
        <v>14</v>
      </c>
    </row>
    <row customHeight="1" ht="15.75">
      <c r="A27" s="1692" t="s">
        <v>200</v>
      </c>
      <c r="C27" s="105"/>
      <c r="D27" s="118"/>
      <c r="E27" s="212" t="s">
        <v>795</v>
      </c>
      <c r="F27" s="213"/>
      <c r="G27" s="213"/>
      <c r="H27" s="210"/>
      <c r="I27" s="2180"/>
      <c r="M27" s="92">
        <v>15</v>
      </c>
    </row>
    <row customHeight="1" ht="39.75">
      <c r="A28" s="1692"/>
      <c r="B28" s="155">
        <v>3</v>
      </c>
      <c r="C28" s="105"/>
      <c r="D28" s="156">
        <v>4</v>
      </c>
      <c r="E28" s="2469"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9"/>
      <c r="G28" s="2469"/>
      <c r="H28" s="2469"/>
      <c r="I28" s="265"/>
      <c r="M28" s="92">
        <v>38</v>
      </c>
    </row>
    <row customHeight="1" ht="21">
      <c r="A29" s="1692"/>
      <c r="C29" s="105"/>
      <c r="D29" s="156" t="s">
        <v>1412</v>
      </c>
      <c r="E29" s="214" t="s">
        <v>1785</v>
      </c>
      <c r="F29" s="207"/>
      <c r="G29" s="266"/>
      <c r="H29" s="207" t="s">
        <v>779</v>
      </c>
      <c r="I29" s="2178" t="s">
        <v>1796</v>
      </c>
      <c r="M29" s="92">
        <v>20</v>
      </c>
    </row>
    <row customHeight="1" ht="15.75">
      <c r="A30" s="1692" t="s">
        <v>103</v>
      </c>
      <c r="C30" s="105"/>
      <c r="D30" s="118"/>
      <c r="E30" s="212" t="s">
        <v>795</v>
      </c>
      <c r="F30" s="213"/>
      <c r="G30" s="213"/>
      <c r="H30" s="210"/>
      <c r="I30" s="2180"/>
      <c r="M30" s="92">
        <v>15</v>
      </c>
    </row>
    <row customHeight="1" ht="31.5">
      <c r="A31" s="1692"/>
      <c r="B31" s="155">
        <v>3</v>
      </c>
      <c r="C31" s="105"/>
      <c r="D31" s="156">
        <v>5</v>
      </c>
      <c r="E31" s="2469"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9"/>
      <c r="G31" s="2469"/>
      <c r="H31" s="2469"/>
      <c r="I31" s="265"/>
      <c r="M31" s="92">
        <v>30</v>
      </c>
    </row>
    <row customHeight="1" ht="27.299999999999997">
      <c r="A32" s="1692"/>
      <c r="C32" s="105"/>
      <c r="D32" s="156" t="s">
        <v>786</v>
      </c>
      <c r="E32" s="2412"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12"/>
      <c r="G32" s="2412"/>
      <c r="H32" s="2412"/>
      <c r="I32" s="265"/>
      <c r="M32" s="92">
        <v>26</v>
      </c>
    </row>
    <row customHeight="1" ht="14.699999999999998">
      <c r="A33" s="1692"/>
      <c r="C33" s="105"/>
      <c r="D33" s="156" t="s">
        <v>1797</v>
      </c>
      <c r="E33" s="215" t="s">
        <v>1786</v>
      </c>
      <c r="F33" s="207"/>
      <c r="G33" s="266"/>
      <c r="H33" s="207" t="s">
        <v>779</v>
      </c>
      <c r="I33" s="2178" t="s">
        <v>1798</v>
      </c>
      <c r="M33" s="92">
        <v>14</v>
      </c>
    </row>
    <row customHeight="1" ht="15.75">
      <c r="A34" s="1692" t="s">
        <v>90</v>
      </c>
      <c r="C34" s="105"/>
      <c r="D34" s="118"/>
      <c r="E34" s="213" t="s">
        <v>795</v>
      </c>
      <c r="F34" s="209"/>
      <c r="G34" s="209"/>
      <c r="H34" s="210"/>
      <c r="I34" s="2180"/>
      <c r="M34" s="92">
        <v>15</v>
      </c>
    </row>
    <row customHeight="1" ht="25.2">
      <c r="A35" s="1692"/>
      <c r="C35" s="105"/>
      <c r="D35" s="156" t="s">
        <v>1540</v>
      </c>
      <c r="E35" s="2412"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12"/>
      <c r="G35" s="2412"/>
      <c r="H35" s="2412"/>
      <c r="I35" s="265"/>
      <c r="M35" s="92">
        <v>24</v>
      </c>
    </row>
    <row customHeight="1" ht="14.699999999999998">
      <c r="A36" s="1692"/>
      <c r="C36" s="105"/>
      <c r="D36" s="156" t="s">
        <v>1799</v>
      </c>
      <c r="E36" s="215" t="s">
        <v>1787</v>
      </c>
      <c r="F36" s="207"/>
      <c r="G36" s="266"/>
      <c r="H36" s="207" t="s">
        <v>779</v>
      </c>
      <c r="I36" s="2152" t="s">
        <v>1800</v>
      </c>
      <c r="M36" s="92">
        <v>14</v>
      </c>
    </row>
    <row customHeight="1" ht="15.75">
      <c r="A37" s="1692" t="s">
        <v>91</v>
      </c>
      <c r="C37" s="105"/>
      <c r="D37" s="118"/>
      <c r="E37" s="213" t="s">
        <v>795</v>
      </c>
      <c r="F37" s="209"/>
      <c r="G37" s="209"/>
      <c r="H37" s="210"/>
      <c r="I37" s="2152"/>
      <c r="M37" s="92">
        <v>15</v>
      </c>
    </row>
    <row customHeight="1" ht="27.299999999999997">
      <c r="A38" s="1692"/>
      <c r="C38" s="105"/>
      <c r="D38" s="156" t="s">
        <v>1541</v>
      </c>
      <c r="E38" s="2412"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12"/>
      <c r="G38" s="2412"/>
      <c r="H38" s="2412"/>
      <c r="I38" s="265"/>
      <c r="M38" s="92">
        <v>26</v>
      </c>
    </row>
    <row customHeight="1" ht="14.699999999999998">
      <c r="A39" s="1692"/>
      <c r="C39" s="105"/>
      <c r="D39" s="156" t="s">
        <v>1542</v>
      </c>
      <c r="E39" s="215" t="s">
        <v>1788</v>
      </c>
      <c r="F39" s="207"/>
      <c r="G39" s="216"/>
      <c r="H39" s="207" t="s">
        <v>779</v>
      </c>
      <c r="I39" s="2178" t="s">
        <v>1801</v>
      </c>
      <c r="L39" s="164" t="s">
        <v>1789</v>
      </c>
      <c r="M39" s="92">
        <v>14</v>
      </c>
    </row>
    <row customHeight="1" ht="15.75">
      <c r="A40" s="1692" t="s">
        <v>117</v>
      </c>
      <c r="C40" s="105"/>
      <c r="D40" s="118"/>
      <c r="E40" s="213" t="s">
        <v>795</v>
      </c>
      <c r="F40" s="209"/>
      <c r="G40" s="209"/>
      <c r="H40" s="210"/>
      <c r="I40" s="2180"/>
      <c r="M40" s="92">
        <v>15</v>
      </c>
    </row>
    <row s="1832" customFormat="1" customHeight="1" ht="3">
      <c r="A41" s="1692"/>
      <c r="K41" s="205"/>
      <c r="L41" s="205"/>
      <c r="M41" s="149">
        <v>3</v>
      </c>
    </row>
    <row customHeight="1" ht="26.25">
      <c r="D42" s="1690" t="s">
        <v>1462</v>
      </c>
      <c r="E42" s="2294"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94"/>
      <c r="G42" s="2294"/>
      <c r="H42" s="2294"/>
      <c r="I42" s="2294"/>
      <c r="M42" s="92">
        <v>25</v>
      </c>
    </row>
    <row customHeight="1" ht="22.5" hidden="1">
      <c r="A43" s="1371" t="s">
        <v>82</v>
      </c>
      <c r="B43" s="155">
        <v>0</v>
      </c>
      <c r="C43" s="106">
        <v>3</v>
      </c>
      <c r="D43" s="92">
        <v>6</v>
      </c>
      <c r="E43" s="92">
        <v>63</v>
      </c>
      <c r="F43" s="92">
        <v>0</v>
      </c>
      <c r="G43" s="92">
        <v>35</v>
      </c>
      <c r="H43" s="92">
        <v>35</v>
      </c>
      <c r="I43" s="92">
        <v>91</v>
      </c>
      <c r="J43" s="92">
        <v>68</v>
      </c>
      <c r="K43" s="164">
        <v>10</v>
      </c>
      <c r="L43" s="164">
        <v>10</v>
      </c>
      <c r="M43" s="92">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0E3A5D-8C3C-C994-A9AA-0.94DAB6FF}"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8" width="25.140625" hidden="1" customWidth="1"/>
    <col min="3" max="3" style="1696" width="9.140625" hidden="1" customWidth="1"/>
    <col min="4" max="4" style="353" width="3.00390625" customWidth="1"/>
    <col min="5" max="5" style="1644" width="6.00390625" customWidth="1"/>
    <col min="6" max="6" style="1644" width="46.7109375" customWidth="1"/>
    <col min="7" max="7" style="1644" width="35.00390625" customWidth="1"/>
    <col min="8" max="8" style="1644" width="3.00390625" customWidth="1"/>
    <col min="9" max="10" style="1644" width="11.00390625" customWidth="1"/>
    <col min="11" max="12" style="1644" width="35.00390625" customWidth="1"/>
    <col min="13" max="13" style="1644" width="84.00390625" customWidth="1"/>
    <col min="14" max="14" style="1644" width="10.00390625" customWidth="1"/>
    <col min="15" max="16" style="1633" width="10.00390625" customWidth="1"/>
    <col min="17" max="33" style="1644" width="10.00390625" customWidth="1"/>
    <col min="34" max="34" style="1644" width="10.57421875" hidden="1"/>
  </cols>
  <sheetData>
    <row s="1644" customFormat="1" customHeight="1" ht="22.5" hidden="1">
      <c r="A1" s="1788"/>
      <c r="B1" s="1788"/>
      <c r="C1" s="378"/>
      <c r="D1" s="353"/>
      <c r="N1" s="1645">
        <f>_xlfn.IFERROR(MATCH("метод экономически обоснованных расходов (затрат)",OFFER_METHOD,0),0)</f>
        <v>0</v>
      </c>
      <c r="O1" s="1633"/>
      <c r="P1" s="1633"/>
      <c r="T1" s="840"/>
      <c r="AG1" s="264"/>
      <c r="AH1" s="1640" t="s">
        <v>14</v>
      </c>
    </row>
    <row s="1644" customFormat="1" customHeight="1" ht="18.75" hidden="1">
      <c r="A2" s="1789" t="s">
        <v>630</v>
      </c>
      <c r="B2" s="1789" t="s">
        <v>631</v>
      </c>
      <c r="C2" s="378"/>
      <c r="D2" s="353"/>
      <c r="E2" s="1040"/>
      <c r="F2" s="1040"/>
      <c r="G2" s="2436" t="str">
        <f>INDEX(PT_DIFFERENTIATION_NTAR,MATCH(B2,PT_DIFFERENTIATION_NTAR_ID,0))</f>
        <v/>
      </c>
      <c r="H2" s="1873"/>
      <c r="I2" s="1748"/>
      <c r="J2" s="1782"/>
      <c r="K2" s="1874"/>
      <c r="L2" s="1873" t="s">
        <v>779</v>
      </c>
      <c r="M2" s="1884"/>
      <c r="N2" s="343"/>
      <c r="O2" s="1633"/>
      <c r="P2" s="1633"/>
      <c r="AH2" s="1640">
        <v>0</v>
      </c>
    </row>
    <row s="1644" customFormat="1" customHeight="1" ht="18.75" hidden="1">
      <c r="A3" s="1789"/>
      <c r="B3" s="1789"/>
      <c r="C3" s="378" t="s">
        <v>1802</v>
      </c>
      <c r="D3" s="353"/>
      <c r="E3" s="1040"/>
      <c r="F3" s="1040"/>
      <c r="G3" s="2436"/>
      <c r="H3" s="1509"/>
      <c r="I3" s="660" t="s">
        <v>1803</v>
      </c>
      <c r="J3" s="580"/>
      <c r="K3" s="1509"/>
      <c r="L3" s="223"/>
      <c r="M3" s="1884"/>
      <c r="N3" s="343"/>
      <c r="O3" s="1633"/>
      <c r="P3" s="1633"/>
      <c r="AH3" s="1640">
        <v>0</v>
      </c>
    </row>
    <row s="1644" customFormat="1" customHeight="1" ht="14.25" hidden="1">
      <c r="A4" s="1788"/>
      <c r="B4" s="1788"/>
      <c r="C4" s="378"/>
      <c r="D4" s="353"/>
      <c r="N4" s="1645">
        <f>_xlfn.IFERROR(MATCH("метод экономически обоснованных расходов (затрат)",OFFER_METHOD,0),0)</f>
        <v>0</v>
      </c>
      <c r="O4" s="1633"/>
      <c r="P4" s="1633"/>
      <c r="T4" s="840"/>
      <c r="AG4" s="264"/>
      <c r="AH4" s="1640">
        <v>0</v>
      </c>
    </row>
    <row s="1644" customFormat="1" customHeight="1" ht="18.75" hidden="1">
      <c r="A5" s="1789" t="s">
        <v>630</v>
      </c>
      <c r="B5" s="1789" t="s">
        <v>631</v>
      </c>
      <c r="C5" s="378"/>
      <c r="D5" s="353"/>
      <c r="E5" s="1040"/>
      <c r="F5" s="1040"/>
      <c r="G5" s="2436" t="str">
        <f>INDEX(PT_DIFFERENTIATION_NTAR,MATCH(B5,PT_DIFFERENTIATION_NTAR_ID,0))</f>
        <v/>
      </c>
      <c r="H5" s="1873"/>
      <c r="I5" s="1748"/>
      <c r="J5" s="1782"/>
      <c r="K5" s="1787"/>
      <c r="L5" s="1873" t="s">
        <v>779</v>
      </c>
      <c r="M5" s="1884"/>
      <c r="N5" s="343"/>
      <c r="O5" s="1633"/>
      <c r="P5" s="1633"/>
      <c r="AH5" s="1640">
        <v>0</v>
      </c>
    </row>
    <row s="1644" customFormat="1" customHeight="1" ht="18.75" hidden="1">
      <c r="A6" s="1789"/>
      <c r="B6" s="1789"/>
      <c r="C6" s="378" t="s">
        <v>1804</v>
      </c>
      <c r="D6" s="353"/>
      <c r="E6" s="1040"/>
      <c r="F6" s="1040"/>
      <c r="G6" s="2436"/>
      <c r="H6" s="1509"/>
      <c r="I6" s="660" t="s">
        <v>1803</v>
      </c>
      <c r="J6" s="580"/>
      <c r="K6" s="1509"/>
      <c r="L6" s="223"/>
      <c r="M6" s="1884"/>
      <c r="N6" s="343"/>
      <c r="O6" s="1633"/>
      <c r="P6" s="1633"/>
      <c r="AH6" s="1640">
        <v>0</v>
      </c>
    </row>
    <row s="1644" customFormat="1" customHeight="1" ht="14.25" hidden="1">
      <c r="A7" s="1788"/>
      <c r="B7" s="1788"/>
      <c r="C7" s="378"/>
      <c r="D7" s="353"/>
      <c r="N7" s="1645">
        <f>_xlfn.IFERROR(MATCH("метод экономически обоснованных расходов (затрат)",OFFER_METHOD,0),0)</f>
        <v>0</v>
      </c>
      <c r="O7" s="1633"/>
      <c r="P7" s="1633"/>
      <c r="T7" s="840"/>
      <c r="AG7" s="264"/>
      <c r="AH7" s="1640">
        <v>0</v>
      </c>
    </row>
    <row s="1644" customFormat="1" customHeight="1" ht="56.25" hidden="1">
      <c r="A8" s="1789"/>
      <c r="B8" s="1789"/>
      <c r="C8" s="378"/>
      <c r="D8" s="353"/>
      <c r="E8" s="1040"/>
      <c r="F8" s="1040"/>
      <c r="G8" s="1040"/>
      <c r="H8" s="1780"/>
      <c r="I8" s="1748"/>
      <c r="J8" s="1782"/>
      <c r="K8" s="1874"/>
      <c r="L8" s="1780" t="s">
        <v>779</v>
      </c>
      <c r="M8" s="1884"/>
      <c r="N8" s="343"/>
      <c r="O8" s="1633"/>
      <c r="P8" s="1633"/>
      <c r="AH8" s="1640">
        <v>0</v>
      </c>
    </row>
    <row customHeight="1" ht="14.25" hidden="1">
      <c r="T9" s="406"/>
      <c r="AG9" s="264"/>
      <c r="AH9" s="383">
        <v>0</v>
      </c>
    </row>
    <row s="1644" customFormat="1" customHeight="1" ht="56.25" hidden="1">
      <c r="A10" s="1789"/>
      <c r="B10" s="1789"/>
      <c r="C10" s="378"/>
      <c r="D10" s="353"/>
      <c r="E10" s="1040"/>
      <c r="F10" s="1040"/>
      <c r="G10" s="1040"/>
      <c r="H10" s="1779"/>
      <c r="I10" s="1748"/>
      <c r="J10" s="1782"/>
      <c r="K10" s="1787"/>
      <c r="L10" s="1780" t="s">
        <v>779</v>
      </c>
      <c r="M10" s="1884"/>
      <c r="N10" s="343"/>
      <c r="O10" s="1633"/>
      <c r="P10" s="1633"/>
      <c r="AH10" s="1640">
        <v>0</v>
      </c>
    </row>
    <row customHeight="1" ht="14.25" hidden="1">
      <c r="AH11" s="383">
        <v>0</v>
      </c>
    </row>
    <row customHeight="1" ht="14.25" hidden="1">
      <c r="AH12" s="383">
        <v>0</v>
      </c>
    </row>
    <row customHeight="1" ht="6.3">
      <c r="D13" s="385"/>
      <c r="E13" s="372"/>
      <c r="F13" s="372"/>
      <c r="G13" s="372"/>
      <c r="H13" s="372"/>
      <c r="I13" s="372"/>
      <c r="J13" s="372"/>
      <c r="K13" s="372"/>
      <c r="L13" s="94"/>
      <c r="M13" s="94"/>
      <c r="AH13" s="383">
        <v>6</v>
      </c>
    </row>
    <row customHeight="1" ht="14.699999999999998">
      <c r="D14" s="385"/>
      <c r="E14" s="2474"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74"/>
      <c r="G14" s="2474"/>
      <c r="H14" s="2474"/>
      <c r="I14" s="2474"/>
      <c r="J14" s="2474"/>
      <c r="K14" s="2474"/>
      <c r="L14" s="2474"/>
      <c r="M14" s="229"/>
      <c r="AH14" s="383">
        <v>14</v>
      </c>
    </row>
    <row customHeight="1" ht="6.3">
      <c r="D15" s="385"/>
      <c r="E15" s="372"/>
      <c r="F15" s="398"/>
      <c r="G15" s="398"/>
      <c r="H15" s="398"/>
      <c r="I15" s="398"/>
      <c r="J15" s="398"/>
      <c r="K15" s="398"/>
      <c r="L15" s="331"/>
      <c r="M15" s="202"/>
      <c r="AH15" s="383">
        <v>6</v>
      </c>
    </row>
    <row customHeight="1" ht="24">
      <c r="D16" s="385"/>
      <c r="E16" s="372"/>
      <c r="F16" s="314" t="str">
        <f>"Дата подачи заявления об "&amp;IF(TITLE_DATE_PR_CHANGE="","утверждении","изменении")&amp;" тарифов"</f>
        <v>Дата подачи заявления об утверждении тарифов</v>
      </c>
      <c r="G16" s="2273" t="str">
        <f>IF(TITLE_DATE_PR_CHANGE="",IF(TITLE_DATE_PR="","",TITLE_DATE_PR),TITLE_DATE_PR_CHANGE)</f>
        <v/>
      </c>
      <c r="H16" s="2273"/>
      <c r="I16" s="2273"/>
      <c r="J16" s="2273"/>
      <c r="K16" s="2273"/>
      <c r="L16" s="2273"/>
      <c r="M16" s="407"/>
      <c r="N16" s="335"/>
      <c r="AH16" s="383">
        <v>23</v>
      </c>
    </row>
    <row customHeight="1" ht="24">
      <c r="D17" s="385"/>
      <c r="E17" s="372"/>
      <c r="F17" s="314" t="str">
        <f>"Номер подачи заявления об "&amp;IF(TITLE_DATE_PR_CHANGE="","утверждении","изменении")&amp;" тарифов"</f>
        <v>Номер подачи заявления об утверждении тарифов</v>
      </c>
      <c r="G17" s="2260" t="str">
        <f>IF(TITLE_NUMBER_PR_CHANGE="",IF(TITLE_NUMBER_PR="","",TITLE_NUMBER_PR),TITLE_NUMBER_PR_CHANGE)</f>
        <v/>
      </c>
      <c r="H17" s="2260"/>
      <c r="I17" s="2260"/>
      <c r="J17" s="2260"/>
      <c r="K17" s="2260"/>
      <c r="L17" s="2260"/>
      <c r="M17" s="407"/>
      <c r="N17" s="335"/>
      <c r="AH17" s="383">
        <v>23</v>
      </c>
    </row>
    <row customHeight="1" ht="14.699999999999998">
      <c r="D18" s="385"/>
      <c r="E18" s="372"/>
      <c r="F18" s="398"/>
      <c r="G18" s="398"/>
      <c r="H18" s="398"/>
      <c r="I18" s="398"/>
      <c r="J18" s="398"/>
      <c r="K18" s="398"/>
      <c r="L18" s="761"/>
      <c r="M18" s="202"/>
      <c r="AH18" s="383">
        <v>14</v>
      </c>
    </row>
    <row customHeight="1" ht="22.049999999999997">
      <c r="D19" s="385"/>
      <c r="E19" s="2218" t="s">
        <v>773</v>
      </c>
      <c r="F19" s="2218"/>
      <c r="G19" s="2218"/>
      <c r="H19" s="2218"/>
      <c r="I19" s="2218"/>
      <c r="J19" s="2218"/>
      <c r="K19" s="2218"/>
      <c r="L19" s="2218"/>
      <c r="M19" s="2398" t="s">
        <v>774</v>
      </c>
      <c r="AH19" s="383">
        <v>21</v>
      </c>
    </row>
    <row customHeight="1" ht="22.049999999999997">
      <c r="D20" s="385"/>
      <c r="E20" s="2286" t="s">
        <v>88</v>
      </c>
      <c r="F20" s="2233" t="s">
        <v>603</v>
      </c>
      <c r="G20" s="2233" t="s">
        <v>604</v>
      </c>
      <c r="H20" s="2395" t="s">
        <v>1805</v>
      </c>
      <c r="I20" s="2396"/>
      <c r="J20" s="2442"/>
      <c r="K20" s="2233" t="s">
        <v>776</v>
      </c>
      <c r="L20" s="2233" t="s">
        <v>863</v>
      </c>
      <c r="M20" s="2398"/>
      <c r="AH20" s="383">
        <v>21</v>
      </c>
    </row>
    <row customHeight="1" ht="22.049999999999997">
      <c r="D21" s="385"/>
      <c r="E21" s="2288"/>
      <c r="F21" s="2234"/>
      <c r="G21" s="2234"/>
      <c r="H21" s="2227" t="s">
        <v>1806</v>
      </c>
      <c r="I21" s="2229"/>
      <c r="J21" s="117" t="s">
        <v>1807</v>
      </c>
      <c r="K21" s="2234"/>
      <c r="L21" s="2234"/>
      <c r="M21" s="2398"/>
      <c r="AH21" s="383">
        <v>21</v>
      </c>
    </row>
    <row customHeight="1" ht="12.75">
      <c r="D22" s="385"/>
      <c r="E22" s="290"/>
      <c r="F22" s="290"/>
      <c r="G22" s="290"/>
      <c r="H22" s="2476"/>
      <c r="I22" s="2476"/>
      <c r="J22" s="290"/>
      <c r="K22" s="290"/>
      <c r="L22" s="290"/>
      <c r="M22" s="290"/>
      <c r="AH22" s="383">
        <v>12</v>
      </c>
    </row>
    <row customHeight="1" ht="19.95">
      <c r="A23" s="1789"/>
      <c r="B23" s="1789"/>
      <c r="D23" s="385"/>
      <c r="E23" s="1875" t="s">
        <v>200</v>
      </c>
      <c r="F23" s="2477" t="str">
        <f>"Предлагаемый метод регулирования"&amp;IF(TEMPLATE_SPHERE="HEAT"," в сфере "&amp;TEMPLATE_SPHERE_RUS,"")</f>
        <v>Предлагаемый метод регулирования в сфере теплоснабжения</v>
      </c>
      <c r="G23" s="2478"/>
      <c r="H23" s="2470"/>
      <c r="I23" s="2470"/>
      <c r="J23" s="2470"/>
      <c r="K23" s="2478" t="s">
        <v>779</v>
      </c>
      <c r="L23" s="2470"/>
      <c r="M23" s="1778"/>
      <c r="N23" s="343"/>
      <c r="AH23" s="383">
        <v>19</v>
      </c>
    </row>
    <row customHeight="1" ht="60.75" hidden="1">
      <c r="A24" s="1789" t="s">
        <v>630</v>
      </c>
      <c r="B24" s="1789" t="s">
        <v>631</v>
      </c>
      <c r="D24" s="2475"/>
      <c r="E24" s="2213"/>
      <c r="F24" s="2479"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6" t="str">
        <f>INDEX(PT_DIFFERENTIATION_NTAR,MATCH(B24,PT_DIFFERENTIATION_NTAR_ID,0))</f>
        <v/>
      </c>
      <c r="H24" s="1871"/>
      <c r="I24" s="1748"/>
      <c r="J24" s="1782"/>
      <c r="K24" s="1874"/>
      <c r="L24" s="1777" t="s">
        <v>779</v>
      </c>
      <c r="M24" s="217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43"/>
      <c r="AH24" s="383">
        <v>0</v>
      </c>
    </row>
    <row s="1644" customFormat="1" customHeight="1" ht="18.75" hidden="1">
      <c r="A25" s="1789"/>
      <c r="B25" s="1789"/>
      <c r="C25" s="378" t="s">
        <v>1802</v>
      </c>
      <c r="D25" s="2475"/>
      <c r="E25" s="2213"/>
      <c r="F25" s="2479"/>
      <c r="G25" s="2436"/>
      <c r="H25" s="1509"/>
      <c r="I25" s="660" t="s">
        <v>1803</v>
      </c>
      <c r="J25" s="580"/>
      <c r="K25" s="1509"/>
      <c r="L25" s="223"/>
      <c r="M25" s="2179"/>
      <c r="N25" s="343"/>
      <c r="O25" s="1633"/>
      <c r="P25" s="1633"/>
      <c r="AH25" s="1640">
        <v>0</v>
      </c>
    </row>
    <row customHeight="1" ht="0.75" hidden="1">
      <c r="A26" s="1789"/>
      <c r="B26" s="1789"/>
      <c r="C26" s="378" t="s">
        <v>1808</v>
      </c>
      <c r="D26" s="2475"/>
      <c r="E26" s="2213"/>
      <c r="F26" s="2392"/>
      <c r="G26" s="409"/>
      <c r="H26" s="1509"/>
      <c r="I26" s="404"/>
      <c r="J26" s="358"/>
      <c r="K26" s="1509"/>
      <c r="L26" s="210"/>
      <c r="M26" s="2179"/>
      <c r="N26" s="343"/>
      <c r="AH26" s="383">
        <v>0</v>
      </c>
    </row>
    <row s="1644" customFormat="1" customHeight="1" ht="45" hidden="1">
      <c r="A27" s="1789" t="s">
        <v>635</v>
      </c>
      <c r="B27" s="1789" t="s">
        <v>636</v>
      </c>
      <c r="C27" s="378"/>
      <c r="D27" s="2471"/>
      <c r="E27" s="2472"/>
      <c r="F27" s="2473" t="str">
        <f>INDEX(PT_DIFFERENTIATION_VTAR,MATCH(A27,PT_DIFFERENTIATION_VTAR_ID,0))</f>
        <v/>
      </c>
      <c r="G27" s="2436" t="str">
        <f>INDEX(PT_DIFFERENTIATION_NTAR,MATCH(B27,PT_DIFFERENTIATION_NTAR_ID,0))</f>
        <v/>
      </c>
      <c r="H27" s="1871"/>
      <c r="I27" s="1748"/>
      <c r="J27" s="1782"/>
      <c r="K27" s="1874"/>
      <c r="L27" s="1871" t="s">
        <v>779</v>
      </c>
      <c r="M27" s="2179"/>
      <c r="N27" s="343"/>
      <c r="O27" s="1633"/>
      <c r="P27" s="1633"/>
      <c r="AH27" s="1640">
        <v>0</v>
      </c>
    </row>
    <row s="1644" customFormat="1" customHeight="1" ht="18.75" hidden="1">
      <c r="A28" s="1789"/>
      <c r="B28" s="1789"/>
      <c r="C28" s="378" t="s">
        <v>1802</v>
      </c>
      <c r="D28" s="2471"/>
      <c r="E28" s="2472"/>
      <c r="F28" s="2473"/>
      <c r="G28" s="2436"/>
      <c r="H28" s="1509"/>
      <c r="I28" s="660" t="s">
        <v>1803</v>
      </c>
      <c r="J28" s="580"/>
      <c r="K28" s="1509"/>
      <c r="L28" s="223"/>
      <c r="M28" s="2179"/>
      <c r="N28" s="343"/>
      <c r="O28" s="1633"/>
      <c r="P28" s="1633"/>
      <c r="AH28" s="1640">
        <v>0</v>
      </c>
    </row>
    <row s="1644" customFormat="1" customHeight="1" ht="0.75" hidden="1">
      <c r="A29" s="1789"/>
      <c r="B29" s="1789"/>
      <c r="C29" s="378" t="s">
        <v>1808</v>
      </c>
      <c r="D29" s="2471"/>
      <c r="E29" s="2213"/>
      <c r="F29" s="2392"/>
      <c r="G29" s="409"/>
      <c r="H29" s="1509"/>
      <c r="I29" s="660"/>
      <c r="J29" s="580"/>
      <c r="K29" s="1509"/>
      <c r="L29" s="223"/>
      <c r="M29" s="2179"/>
      <c r="N29" s="343"/>
      <c r="O29" s="1633"/>
      <c r="P29" s="1633"/>
      <c r="AH29" s="1640">
        <v>0</v>
      </c>
    </row>
    <row s="1644" customFormat="1" customHeight="1" ht="45" hidden="1">
      <c r="A30" s="1789" t="s">
        <v>642</v>
      </c>
      <c r="B30" s="1789" t="s">
        <v>643</v>
      </c>
      <c r="C30" s="378"/>
      <c r="D30" s="2471"/>
      <c r="E30" s="2213"/>
      <c r="F30" s="2392"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6" t="str">
        <f>INDEX(PT_DIFFERENTIATION_NTAR,MATCH(B30,PT_DIFFERENTIATION_NTAR_ID,0))</f>
        <v/>
      </c>
      <c r="H30" s="1871"/>
      <c r="I30" s="1748"/>
      <c r="J30" s="1782"/>
      <c r="K30" s="1874"/>
      <c r="L30" s="1871" t="s">
        <v>779</v>
      </c>
      <c r="M30" s="2179"/>
      <c r="N30" s="343"/>
      <c r="O30" s="1633"/>
      <c r="P30" s="1633"/>
      <c r="AH30" s="1640">
        <v>0</v>
      </c>
    </row>
    <row s="1644" customFormat="1" customHeight="1" ht="18.75" hidden="1">
      <c r="A31" s="1789"/>
      <c r="B31" s="1789"/>
      <c r="C31" s="378" t="s">
        <v>1802</v>
      </c>
      <c r="D31" s="2471"/>
      <c r="E31" s="2213"/>
      <c r="F31" s="2392"/>
      <c r="G31" s="2436"/>
      <c r="H31" s="1509"/>
      <c r="I31" s="660" t="s">
        <v>1803</v>
      </c>
      <c r="J31" s="580"/>
      <c r="K31" s="1509"/>
      <c r="L31" s="223"/>
      <c r="M31" s="2179"/>
      <c r="N31" s="343"/>
      <c r="O31" s="1633"/>
      <c r="P31" s="1633"/>
      <c r="AH31" s="1640">
        <v>0</v>
      </c>
    </row>
    <row s="1644" customFormat="1" customHeight="1" ht="0.75" hidden="1">
      <c r="A32" s="1789"/>
      <c r="B32" s="1789"/>
      <c r="C32" s="378" t="s">
        <v>1808</v>
      </c>
      <c r="D32" s="2471"/>
      <c r="E32" s="2213"/>
      <c r="F32" s="2392"/>
      <c r="G32" s="409"/>
      <c r="H32" s="1509"/>
      <c r="I32" s="660"/>
      <c r="J32" s="580"/>
      <c r="K32" s="1509"/>
      <c r="L32" s="223"/>
      <c r="M32" s="2179"/>
      <c r="N32" s="343"/>
      <c r="O32" s="1633"/>
      <c r="P32" s="1633"/>
      <c r="AH32" s="1640">
        <v>0</v>
      </c>
    </row>
    <row s="1644" customFormat="1" customHeight="1" ht="45" hidden="1">
      <c r="A33" s="1789" t="s">
        <v>648</v>
      </c>
      <c r="B33" s="1789" t="s">
        <v>649</v>
      </c>
      <c r="C33" s="378"/>
      <c r="D33" s="2471"/>
      <c r="E33" s="2213"/>
      <c r="F33" s="2392"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6" t="str">
        <f>INDEX(PT_DIFFERENTIATION_NTAR,MATCH(B33,PT_DIFFERENTIATION_NTAR_ID,0))</f>
        <v/>
      </c>
      <c r="H33" s="1871"/>
      <c r="I33" s="1748"/>
      <c r="J33" s="1782"/>
      <c r="K33" s="1874"/>
      <c r="L33" s="1871" t="s">
        <v>779</v>
      </c>
      <c r="M33" s="2179"/>
      <c r="N33" s="343"/>
      <c r="O33" s="1633"/>
      <c r="P33" s="1633"/>
      <c r="AH33" s="1640">
        <v>0</v>
      </c>
    </row>
    <row s="1644" customFormat="1" customHeight="1" ht="18.75" hidden="1">
      <c r="A34" s="1789"/>
      <c r="B34" s="1789"/>
      <c r="C34" s="378" t="s">
        <v>1802</v>
      </c>
      <c r="D34" s="2471"/>
      <c r="E34" s="2213"/>
      <c r="F34" s="2392"/>
      <c r="G34" s="2436"/>
      <c r="H34" s="1509"/>
      <c r="I34" s="660" t="s">
        <v>1803</v>
      </c>
      <c r="J34" s="580"/>
      <c r="K34" s="1509"/>
      <c r="L34" s="223"/>
      <c r="M34" s="2179"/>
      <c r="N34" s="343"/>
      <c r="O34" s="1633"/>
      <c r="P34" s="1633"/>
      <c r="AH34" s="1640">
        <v>0</v>
      </c>
    </row>
    <row s="1644" customFormat="1" customHeight="1" ht="0.75" hidden="1">
      <c r="A35" s="1789"/>
      <c r="B35" s="1789"/>
      <c r="C35" s="378" t="s">
        <v>1808</v>
      </c>
      <c r="D35" s="2471"/>
      <c r="E35" s="2213"/>
      <c r="F35" s="2392"/>
      <c r="G35" s="409"/>
      <c r="H35" s="1509"/>
      <c r="I35" s="660"/>
      <c r="J35" s="580"/>
      <c r="K35" s="1509"/>
      <c r="L35" s="223"/>
      <c r="M35" s="2179"/>
      <c r="N35" s="343"/>
      <c r="O35" s="1633"/>
      <c r="P35" s="1633"/>
      <c r="AH35" s="1640">
        <v>0</v>
      </c>
    </row>
    <row s="1644" customFormat="1" customHeight="1" ht="18.75" hidden="1">
      <c r="A36" s="1789" t="s">
        <v>654</v>
      </c>
      <c r="B36" s="1789" t="s">
        <v>655</v>
      </c>
      <c r="C36" s="378"/>
      <c r="D36" s="2471"/>
      <c r="E36" s="2213"/>
      <c r="F36" s="2392" t="str">
        <f>INDEX(PT_DIFFERENTIATION_VTAR,MATCH(A36,PT_DIFFERENTIATION_VTAR_ID,0))</f>
        <v>Тарифы на услуги по передаче тепловой энергии</v>
      </c>
      <c r="G36" s="2436" t="str">
        <f>INDEX(PT_DIFFERENTIATION_NTAR,MATCH(B36,PT_DIFFERENTIATION_NTAR_ID,0))</f>
        <v/>
      </c>
      <c r="H36" s="1871"/>
      <c r="I36" s="1748"/>
      <c r="J36" s="1782"/>
      <c r="K36" s="1874"/>
      <c r="L36" s="1871" t="s">
        <v>779</v>
      </c>
      <c r="M36" s="2179"/>
      <c r="N36" s="343"/>
      <c r="O36" s="1633"/>
      <c r="P36" s="1633"/>
      <c r="AH36" s="1640">
        <v>0</v>
      </c>
    </row>
    <row s="1644" customFormat="1" customHeight="1" ht="18.75" hidden="1">
      <c r="A37" s="1789"/>
      <c r="B37" s="1789"/>
      <c r="C37" s="378" t="s">
        <v>1802</v>
      </c>
      <c r="D37" s="2471"/>
      <c r="E37" s="2213"/>
      <c r="F37" s="2392"/>
      <c r="G37" s="2436"/>
      <c r="H37" s="1509"/>
      <c r="I37" s="660" t="s">
        <v>1803</v>
      </c>
      <c r="J37" s="580"/>
      <c r="K37" s="1509"/>
      <c r="L37" s="223"/>
      <c r="M37" s="2179"/>
      <c r="N37" s="343"/>
      <c r="O37" s="1633"/>
      <c r="P37" s="1633"/>
      <c r="AH37" s="1640">
        <v>0</v>
      </c>
    </row>
    <row s="1644" customFormat="1" customHeight="1" ht="0.75" hidden="1">
      <c r="A38" s="1789"/>
      <c r="B38" s="1789"/>
      <c r="C38" s="378" t="s">
        <v>1808</v>
      </c>
      <c r="D38" s="2471"/>
      <c r="E38" s="2213"/>
      <c r="F38" s="2392"/>
      <c r="G38" s="409"/>
      <c r="H38" s="1509"/>
      <c r="I38" s="660"/>
      <c r="J38" s="580"/>
      <c r="K38" s="1509"/>
      <c r="L38" s="223"/>
      <c r="M38" s="2179"/>
      <c r="N38" s="343"/>
      <c r="O38" s="1633"/>
      <c r="P38" s="1633"/>
      <c r="AH38" s="1640">
        <v>0</v>
      </c>
    </row>
    <row s="1644" customFormat="1" customHeight="1" ht="18.75" hidden="1">
      <c r="A39" s="1789" t="s">
        <v>660</v>
      </c>
      <c r="B39" s="1789" t="s">
        <v>661</v>
      </c>
      <c r="C39" s="378"/>
      <c r="D39" s="2471"/>
      <c r="E39" s="2213"/>
      <c r="F39" s="2392" t="str">
        <f>INDEX(PT_DIFFERENTIATION_VTAR,MATCH(A39,PT_DIFFERENTIATION_VTAR_ID,0))</f>
        <v>Тарифы на услуги по передаче теплоносителя</v>
      </c>
      <c r="G39" s="2436" t="str">
        <f>INDEX(PT_DIFFERENTIATION_NTAR,MATCH(B39,PT_DIFFERENTIATION_NTAR_ID,0))</f>
        <v/>
      </c>
      <c r="H39" s="1871"/>
      <c r="I39" s="1748"/>
      <c r="J39" s="1782"/>
      <c r="K39" s="1874"/>
      <c r="L39" s="1871" t="s">
        <v>779</v>
      </c>
      <c r="M39" s="2179"/>
      <c r="N39" s="343"/>
      <c r="O39" s="1633"/>
      <c r="P39" s="1633"/>
      <c r="AH39" s="1640">
        <v>0</v>
      </c>
    </row>
    <row s="1644" customFormat="1" customHeight="1" ht="18.75" hidden="1">
      <c r="A40" s="1789"/>
      <c r="B40" s="1789"/>
      <c r="C40" s="378" t="s">
        <v>1802</v>
      </c>
      <c r="D40" s="2471"/>
      <c r="E40" s="2213"/>
      <c r="F40" s="2392"/>
      <c r="G40" s="2436"/>
      <c r="H40" s="1509"/>
      <c r="I40" s="660" t="s">
        <v>1803</v>
      </c>
      <c r="J40" s="580"/>
      <c r="K40" s="1509"/>
      <c r="L40" s="223"/>
      <c r="M40" s="2179"/>
      <c r="N40" s="343"/>
      <c r="O40" s="1633"/>
      <c r="P40" s="1633"/>
      <c r="AH40" s="1640">
        <v>0</v>
      </c>
    </row>
    <row s="1644" customFormat="1" customHeight="1" ht="0.75" hidden="1">
      <c r="A41" s="1789"/>
      <c r="B41" s="1789"/>
      <c r="C41" s="378" t="s">
        <v>1808</v>
      </c>
      <c r="D41" s="2471"/>
      <c r="E41" s="2213"/>
      <c r="F41" s="2392"/>
      <c r="G41" s="409"/>
      <c r="H41" s="1509"/>
      <c r="I41" s="660"/>
      <c r="J41" s="580"/>
      <c r="K41" s="1509"/>
      <c r="L41" s="223"/>
      <c r="M41" s="2179"/>
      <c r="N41" s="343"/>
      <c r="O41" s="1633"/>
      <c r="P41" s="1633"/>
      <c r="AH41" s="1640">
        <v>0</v>
      </c>
    </row>
    <row s="1644" customFormat="1" customHeight="1" ht="18.75" hidden="1">
      <c r="A42" s="1789" t="s">
        <v>666</v>
      </c>
      <c r="B42" s="1789" t="s">
        <v>667</v>
      </c>
      <c r="C42" s="378"/>
      <c r="D42" s="2471"/>
      <c r="E42" s="2213"/>
      <c r="F42" s="2392"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6" t="str">
        <f>INDEX(PT_DIFFERENTIATION_NTAR,MATCH(B42,PT_DIFFERENTIATION_NTAR_ID,0))</f>
        <v/>
      </c>
      <c r="H42" s="1871"/>
      <c r="I42" s="1748"/>
      <c r="J42" s="1782"/>
      <c r="K42" s="1874"/>
      <c r="L42" s="1871" t="s">
        <v>779</v>
      </c>
      <c r="M42" s="2179"/>
      <c r="N42" s="343"/>
      <c r="O42" s="1633"/>
      <c r="P42" s="1633"/>
      <c r="AH42" s="1640">
        <v>0</v>
      </c>
    </row>
    <row s="1644" customFormat="1" customHeight="1" ht="18.75" hidden="1">
      <c r="A43" s="1789"/>
      <c r="B43" s="1789"/>
      <c r="C43" s="378" t="s">
        <v>1802</v>
      </c>
      <c r="D43" s="2471"/>
      <c r="E43" s="2213"/>
      <c r="F43" s="2392"/>
      <c r="G43" s="2436"/>
      <c r="H43" s="1509"/>
      <c r="I43" s="660" t="s">
        <v>1803</v>
      </c>
      <c r="J43" s="580"/>
      <c r="K43" s="1509"/>
      <c r="L43" s="223"/>
      <c r="M43" s="2179"/>
      <c r="N43" s="343"/>
      <c r="O43" s="1633"/>
      <c r="P43" s="1633"/>
      <c r="AH43" s="1640">
        <v>0</v>
      </c>
    </row>
    <row s="1644" customFormat="1" customHeight="1" ht="0.75" hidden="1">
      <c r="A44" s="1789"/>
      <c r="B44" s="1789"/>
      <c r="C44" s="378" t="s">
        <v>1808</v>
      </c>
      <c r="D44" s="2471"/>
      <c r="E44" s="2213"/>
      <c r="F44" s="2392"/>
      <c r="G44" s="409"/>
      <c r="H44" s="1509"/>
      <c r="I44" s="660"/>
      <c r="J44" s="580"/>
      <c r="K44" s="1509"/>
      <c r="L44" s="223"/>
      <c r="M44" s="2179"/>
      <c r="N44" s="343"/>
      <c r="O44" s="1633"/>
      <c r="P44" s="1633"/>
      <c r="AH44" s="1640">
        <v>0</v>
      </c>
    </row>
    <row s="1644" customFormat="1" customHeight="1" ht="18.75" hidden="1">
      <c r="A45" s="1789" t="s">
        <v>672</v>
      </c>
      <c r="B45" s="1789" t="s">
        <v>673</v>
      </c>
      <c r="C45" s="378"/>
      <c r="D45" s="2471"/>
      <c r="E45" s="2213"/>
      <c r="F45" s="2392" t="str">
        <f>INDEX(PT_DIFFERENTIATION_VTAR,MATCH(A45,PT_DIFFERENTIATION_VTAR_ID,0))</f>
        <v>Плата за подключение (технологическое присоединение) к системе теплоснабжения</v>
      </c>
      <c r="G45" s="2436" t="str">
        <f>INDEX(PT_DIFFERENTIATION_NTAR,MATCH(B45,PT_DIFFERENTIATION_NTAR_ID,0))</f>
        <v/>
      </c>
      <c r="H45" s="1871"/>
      <c r="I45" s="1748"/>
      <c r="J45" s="1782"/>
      <c r="K45" s="1874"/>
      <c r="L45" s="1871" t="s">
        <v>779</v>
      </c>
      <c r="M45" s="2179"/>
      <c r="N45" s="343"/>
      <c r="O45" s="1633"/>
      <c r="P45" s="1633"/>
      <c r="AH45" s="1640">
        <v>0</v>
      </c>
    </row>
    <row s="1644" customFormat="1" customHeight="1" ht="18.75" hidden="1">
      <c r="A46" s="1789"/>
      <c r="B46" s="1789"/>
      <c r="C46" s="378" t="s">
        <v>1802</v>
      </c>
      <c r="D46" s="2471"/>
      <c r="E46" s="2213"/>
      <c r="F46" s="2392"/>
      <c r="G46" s="2436"/>
      <c r="H46" s="1509"/>
      <c r="I46" s="660" t="s">
        <v>1803</v>
      </c>
      <c r="J46" s="580"/>
      <c r="K46" s="1509"/>
      <c r="L46" s="223"/>
      <c r="M46" s="2179"/>
      <c r="N46" s="343"/>
      <c r="O46" s="1633"/>
      <c r="P46" s="1633"/>
      <c r="AH46" s="1640">
        <v>0</v>
      </c>
    </row>
    <row s="1644" customFormat="1" customHeight="1" ht="0.75" hidden="1">
      <c r="A47" s="1789"/>
      <c r="B47" s="1789"/>
      <c r="C47" s="378" t="s">
        <v>1808</v>
      </c>
      <c r="D47" s="2471"/>
      <c r="E47" s="2213"/>
      <c r="F47" s="2392"/>
      <c r="G47" s="409"/>
      <c r="H47" s="1509"/>
      <c r="I47" s="660"/>
      <c r="J47" s="580"/>
      <c r="K47" s="1509"/>
      <c r="L47" s="223"/>
      <c r="M47" s="2179"/>
      <c r="N47" s="343"/>
      <c r="O47" s="1633"/>
      <c r="P47" s="1633"/>
      <c r="AH47" s="1640">
        <v>0</v>
      </c>
    </row>
    <row s="1644" customFormat="1" customHeight="1" ht="18.75" hidden="1">
      <c r="A48" s="1789" t="s">
        <v>678</v>
      </c>
      <c r="B48" s="1789" t="s">
        <v>679</v>
      </c>
      <c r="C48" s="378"/>
      <c r="D48" s="2471"/>
      <c r="E48" s="2213"/>
      <c r="F48" s="2392" t="str">
        <f>INDEX(PT_DIFFERENTIATION_VTAR,MATCH(A48,PT_DIFFERENTIATION_VTAR_ID,0))</f>
        <v>Плата за подключение (технологическое присоединение) к системе теплоснабжения (индивидуальная)</v>
      </c>
      <c r="G48" s="2436" t="str">
        <f>INDEX(PT_DIFFERENTIATION_NTAR,MATCH(B48,PT_DIFFERENTIATION_NTAR_ID,0))</f>
        <v/>
      </c>
      <c r="H48" s="1998"/>
      <c r="I48" s="1748"/>
      <c r="J48" s="1782"/>
      <c r="K48" s="1874"/>
      <c r="L48" s="1998" t="s">
        <v>779</v>
      </c>
      <c r="M48" s="2179"/>
      <c r="N48" s="343"/>
      <c r="O48" s="1633"/>
      <c r="P48" s="1633"/>
      <c r="AH48" s="1640">
        <v>0</v>
      </c>
    </row>
    <row s="1644" customFormat="1" customHeight="1" ht="18.75" hidden="1">
      <c r="A49" s="1789"/>
      <c r="B49" s="1789"/>
      <c r="C49" s="378" t="s">
        <v>1802</v>
      </c>
      <c r="D49" s="2471"/>
      <c r="E49" s="2213"/>
      <c r="F49" s="2392"/>
      <c r="G49" s="2436"/>
      <c r="H49" s="1509"/>
      <c r="I49" s="660" t="s">
        <v>1803</v>
      </c>
      <c r="J49" s="580"/>
      <c r="K49" s="1509"/>
      <c r="L49" s="223"/>
      <c r="M49" s="2179"/>
      <c r="N49" s="343"/>
      <c r="O49" s="1633"/>
      <c r="P49" s="1633"/>
      <c r="AH49" s="1640">
        <v>0</v>
      </c>
    </row>
    <row s="1644" customFormat="1" customHeight="1" ht="0.75" hidden="1">
      <c r="A50" s="1789"/>
      <c r="B50" s="1789"/>
      <c r="C50" s="378" t="s">
        <v>1808</v>
      </c>
      <c r="D50" s="2471"/>
      <c r="E50" s="2213"/>
      <c r="F50" s="2392"/>
      <c r="G50" s="409"/>
      <c r="H50" s="1509"/>
      <c r="I50" s="660"/>
      <c r="J50" s="580"/>
      <c r="K50" s="1509"/>
      <c r="L50" s="223"/>
      <c r="M50" s="2179"/>
      <c r="N50" s="343"/>
      <c r="O50" s="1633"/>
      <c r="P50" s="1633"/>
      <c r="AH50" s="1640">
        <v>0</v>
      </c>
    </row>
    <row s="1644" customFormat="1" customHeight="1" ht="18.75" hidden="1">
      <c r="A51" s="1789" t="s">
        <v>698</v>
      </c>
      <c r="B51" s="1789" t="s">
        <v>699</v>
      </c>
      <c r="C51" s="378"/>
      <c r="D51" s="2471"/>
      <c r="E51" s="2213"/>
      <c r="F51" s="2392" t="str">
        <f>INDEX(PT_DIFFERENTIATION_VTAR,MATCH(A51,PT_DIFFERENTIATION_VTAR_ID,0))</f>
        <v>Тариф на питьевую воду (питьевое водоснабжение)</v>
      </c>
      <c r="G51" s="2436" t="str">
        <f>INDEX(PT_DIFFERENTIATION_NTAR,MATCH(B51,PT_DIFFERENTIATION_NTAR_ID,0))</f>
        <v/>
      </c>
      <c r="H51" s="1871"/>
      <c r="I51" s="1748"/>
      <c r="J51" s="1782"/>
      <c r="K51" s="1874"/>
      <c r="L51" s="1871" t="s">
        <v>779</v>
      </c>
      <c r="M51" s="2179"/>
      <c r="N51" s="343"/>
      <c r="O51" s="1633"/>
      <c r="P51" s="1633"/>
      <c r="AH51" s="1640">
        <v>0</v>
      </c>
    </row>
    <row s="1644" customFormat="1" customHeight="1" ht="18.75" hidden="1">
      <c r="A52" s="1789"/>
      <c r="B52" s="1789"/>
      <c r="C52" s="378" t="s">
        <v>1802</v>
      </c>
      <c r="D52" s="2471"/>
      <c r="E52" s="2213"/>
      <c r="F52" s="2392"/>
      <c r="G52" s="2436"/>
      <c r="H52" s="1509"/>
      <c r="I52" s="660" t="s">
        <v>1803</v>
      </c>
      <c r="J52" s="580"/>
      <c r="K52" s="1509"/>
      <c r="L52" s="223"/>
      <c r="M52" s="2179"/>
      <c r="N52" s="343"/>
      <c r="O52" s="1633"/>
      <c r="P52" s="1633"/>
      <c r="AH52" s="1640">
        <v>0</v>
      </c>
    </row>
    <row s="1644" customFormat="1" customHeight="1" ht="0.75" hidden="1">
      <c r="A53" s="1789"/>
      <c r="B53" s="1789"/>
      <c r="C53" s="378" t="s">
        <v>1808</v>
      </c>
      <c r="D53" s="2471"/>
      <c r="E53" s="2213"/>
      <c r="F53" s="2392"/>
      <c r="G53" s="409"/>
      <c r="H53" s="1509"/>
      <c r="I53" s="660"/>
      <c r="J53" s="580"/>
      <c r="K53" s="1509"/>
      <c r="L53" s="223"/>
      <c r="M53" s="2179"/>
      <c r="N53" s="343"/>
      <c r="O53" s="1633"/>
      <c r="P53" s="1633"/>
      <c r="AH53" s="1640">
        <v>0</v>
      </c>
    </row>
    <row s="1644" customFormat="1" customHeight="1" ht="18.75" hidden="1">
      <c r="A54" s="1789" t="s">
        <v>703</v>
      </c>
      <c r="B54" s="1789" t="s">
        <v>704</v>
      </c>
      <c r="C54" s="378"/>
      <c r="D54" s="2471"/>
      <c r="E54" s="2213"/>
      <c r="F54" s="2392" t="str">
        <f>INDEX(PT_DIFFERENTIATION_VTAR,MATCH(A54,PT_DIFFERENTIATION_VTAR_ID,0))</f>
        <v>Тариф на техническую воду</v>
      </c>
      <c r="G54" s="2436" t="str">
        <f>INDEX(PT_DIFFERENTIATION_NTAR,MATCH(B54,PT_DIFFERENTIATION_NTAR_ID,0))</f>
        <v/>
      </c>
      <c r="H54" s="1871"/>
      <c r="I54" s="1748"/>
      <c r="J54" s="1782"/>
      <c r="K54" s="1874"/>
      <c r="L54" s="1871" t="s">
        <v>779</v>
      </c>
      <c r="M54" s="2179"/>
      <c r="N54" s="343"/>
      <c r="O54" s="1633"/>
      <c r="P54" s="1633"/>
      <c r="AH54" s="1640">
        <v>0</v>
      </c>
    </row>
    <row s="1644" customFormat="1" customHeight="1" ht="18.75" hidden="1">
      <c r="A55" s="1789"/>
      <c r="B55" s="1789"/>
      <c r="C55" s="378" t="s">
        <v>1802</v>
      </c>
      <c r="D55" s="2471"/>
      <c r="E55" s="2213"/>
      <c r="F55" s="2392"/>
      <c r="G55" s="2436"/>
      <c r="H55" s="1509"/>
      <c r="I55" s="660" t="s">
        <v>1803</v>
      </c>
      <c r="J55" s="580"/>
      <c r="K55" s="1509"/>
      <c r="L55" s="223"/>
      <c r="M55" s="2179"/>
      <c r="N55" s="343"/>
      <c r="O55" s="1633"/>
      <c r="P55" s="1633"/>
      <c r="AH55" s="1640">
        <v>0</v>
      </c>
    </row>
    <row s="1644" customFormat="1" customHeight="1" ht="0.75" hidden="1">
      <c r="A56" s="1789"/>
      <c r="B56" s="1789"/>
      <c r="C56" s="378" t="s">
        <v>1808</v>
      </c>
      <c r="D56" s="2471"/>
      <c r="E56" s="2213"/>
      <c r="F56" s="2392"/>
      <c r="G56" s="409"/>
      <c r="H56" s="1509"/>
      <c r="I56" s="660"/>
      <c r="J56" s="580"/>
      <c r="K56" s="1509"/>
      <c r="L56" s="223"/>
      <c r="M56" s="2179"/>
      <c r="N56" s="343"/>
      <c r="O56" s="1633"/>
      <c r="P56" s="1633"/>
      <c r="AH56" s="1640">
        <v>0</v>
      </c>
    </row>
    <row s="1644" customFormat="1" customHeight="1" ht="18.75" hidden="1">
      <c r="A57" s="1789" t="s">
        <v>708</v>
      </c>
      <c r="B57" s="1789" t="s">
        <v>709</v>
      </c>
      <c r="C57" s="378"/>
      <c r="D57" s="2471"/>
      <c r="E57" s="2213"/>
      <c r="F57" s="2392" t="str">
        <f>INDEX(PT_DIFFERENTIATION_VTAR,MATCH(A57,PT_DIFFERENTIATION_VTAR_ID,0))</f>
        <v>Тариф на транспортировку воды</v>
      </c>
      <c r="G57" s="2436" t="str">
        <f>INDEX(PT_DIFFERENTIATION_NTAR,MATCH(B57,PT_DIFFERENTIATION_NTAR_ID,0))</f>
        <v/>
      </c>
      <c r="H57" s="1871"/>
      <c r="I57" s="1748"/>
      <c r="J57" s="1782"/>
      <c r="K57" s="1874"/>
      <c r="L57" s="1871" t="s">
        <v>779</v>
      </c>
      <c r="M57" s="2179"/>
      <c r="N57" s="343"/>
      <c r="O57" s="1633"/>
      <c r="P57" s="1633"/>
      <c r="AH57" s="1640">
        <v>0</v>
      </c>
    </row>
    <row s="1644" customFormat="1" customHeight="1" ht="18.75" hidden="1">
      <c r="A58" s="1789"/>
      <c r="B58" s="1789"/>
      <c r="C58" s="378" t="s">
        <v>1802</v>
      </c>
      <c r="D58" s="2471"/>
      <c r="E58" s="2213"/>
      <c r="F58" s="2392"/>
      <c r="G58" s="2436"/>
      <c r="H58" s="1509"/>
      <c r="I58" s="660" t="s">
        <v>1803</v>
      </c>
      <c r="J58" s="580"/>
      <c r="K58" s="1509"/>
      <c r="L58" s="223"/>
      <c r="M58" s="2179"/>
      <c r="N58" s="343"/>
      <c r="O58" s="1633"/>
      <c r="P58" s="1633"/>
      <c r="AH58" s="1640">
        <v>0</v>
      </c>
    </row>
    <row s="1644" customFormat="1" customHeight="1" ht="0.75" hidden="1">
      <c r="A59" s="1789"/>
      <c r="B59" s="1789"/>
      <c r="C59" s="378" t="s">
        <v>1808</v>
      </c>
      <c r="D59" s="2471"/>
      <c r="E59" s="2213"/>
      <c r="F59" s="2392"/>
      <c r="G59" s="409"/>
      <c r="H59" s="1509"/>
      <c r="I59" s="660"/>
      <c r="J59" s="580"/>
      <c r="K59" s="1509"/>
      <c r="L59" s="223"/>
      <c r="M59" s="2179"/>
      <c r="N59" s="343"/>
      <c r="O59" s="1633"/>
      <c r="P59" s="1633"/>
      <c r="AH59" s="1640">
        <v>0</v>
      </c>
    </row>
    <row s="1644" customFormat="1" customHeight="1" ht="18.75" hidden="1">
      <c r="A60" s="1789" t="s">
        <v>713</v>
      </c>
      <c r="B60" s="1789" t="s">
        <v>714</v>
      </c>
      <c r="C60" s="378"/>
      <c r="D60" s="2471"/>
      <c r="E60" s="2213"/>
      <c r="F60" s="2392" t="str">
        <f>INDEX(PT_DIFFERENTIATION_VTAR,MATCH(A60,PT_DIFFERENTIATION_VTAR_ID,0))</f>
        <v>Тариф на подвоз воды</v>
      </c>
      <c r="G60" s="2436" t="str">
        <f>INDEX(PT_DIFFERENTIATION_NTAR,MATCH(B60,PT_DIFFERENTIATION_NTAR_ID,0))</f>
        <v/>
      </c>
      <c r="H60" s="1871"/>
      <c r="I60" s="1748"/>
      <c r="J60" s="1782"/>
      <c r="K60" s="1874"/>
      <c r="L60" s="1871" t="s">
        <v>779</v>
      </c>
      <c r="M60" s="2179"/>
      <c r="N60" s="343"/>
      <c r="O60" s="1633"/>
      <c r="P60" s="1633"/>
      <c r="AH60" s="1640">
        <v>0</v>
      </c>
    </row>
    <row s="1644" customFormat="1" customHeight="1" ht="18.75" hidden="1">
      <c r="A61" s="1789"/>
      <c r="B61" s="1789"/>
      <c r="C61" s="378" t="s">
        <v>1802</v>
      </c>
      <c r="D61" s="2471"/>
      <c r="E61" s="2213"/>
      <c r="F61" s="2392"/>
      <c r="G61" s="2436"/>
      <c r="H61" s="1509"/>
      <c r="I61" s="660" t="s">
        <v>1803</v>
      </c>
      <c r="J61" s="580"/>
      <c r="K61" s="1509"/>
      <c r="L61" s="223"/>
      <c r="M61" s="2179"/>
      <c r="N61" s="343"/>
      <c r="O61" s="1633"/>
      <c r="P61" s="1633"/>
      <c r="AH61" s="1640">
        <v>0</v>
      </c>
    </row>
    <row s="1644" customFormat="1" customHeight="1" ht="0.75" hidden="1">
      <c r="A62" s="1789"/>
      <c r="B62" s="1789"/>
      <c r="C62" s="378" t="s">
        <v>1808</v>
      </c>
      <c r="D62" s="2471"/>
      <c r="E62" s="2213"/>
      <c r="F62" s="2392"/>
      <c r="G62" s="409"/>
      <c r="H62" s="1509"/>
      <c r="I62" s="660"/>
      <c r="J62" s="580"/>
      <c r="K62" s="1509"/>
      <c r="L62" s="223"/>
      <c r="M62" s="2179"/>
      <c r="N62" s="343"/>
      <c r="O62" s="1633"/>
      <c r="P62" s="1633"/>
      <c r="AH62" s="1640">
        <v>0</v>
      </c>
    </row>
    <row s="1644" customFormat="1" customHeight="1" ht="18.75" hidden="1">
      <c r="A63" s="1789" t="s">
        <v>718</v>
      </c>
      <c r="B63" s="1789" t="s">
        <v>719</v>
      </c>
      <c r="C63" s="378"/>
      <c r="D63" s="2471"/>
      <c r="E63" s="2213"/>
      <c r="F63" s="2392"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6" t="str">
        <f>INDEX(PT_DIFFERENTIATION_NTAR,MATCH(B63,PT_DIFFERENTIATION_NTAR_ID,0))</f>
        <v/>
      </c>
      <c r="H63" s="1871"/>
      <c r="I63" s="1748"/>
      <c r="J63" s="1782"/>
      <c r="K63" s="1874"/>
      <c r="L63" s="1871" t="s">
        <v>779</v>
      </c>
      <c r="M63" s="2179"/>
      <c r="N63" s="343"/>
      <c r="O63" s="1633"/>
      <c r="P63" s="1633"/>
      <c r="AH63" s="1640">
        <v>0</v>
      </c>
    </row>
    <row s="1644" customFormat="1" customHeight="1" ht="18.75" hidden="1">
      <c r="A64" s="1789"/>
      <c r="B64" s="1789"/>
      <c r="C64" s="378" t="s">
        <v>1802</v>
      </c>
      <c r="D64" s="2471"/>
      <c r="E64" s="2213"/>
      <c r="F64" s="2392"/>
      <c r="G64" s="2436"/>
      <c r="H64" s="1509"/>
      <c r="I64" s="660" t="s">
        <v>1803</v>
      </c>
      <c r="J64" s="580"/>
      <c r="K64" s="1509"/>
      <c r="L64" s="223"/>
      <c r="M64" s="2179"/>
      <c r="N64" s="343"/>
      <c r="O64" s="1633"/>
      <c r="P64" s="1633"/>
      <c r="AH64" s="1640">
        <v>0</v>
      </c>
    </row>
    <row s="1644" customFormat="1" customHeight="1" ht="0.75" hidden="1">
      <c r="A65" s="1789"/>
      <c r="B65" s="1789"/>
      <c r="C65" s="378" t="s">
        <v>1808</v>
      </c>
      <c r="D65" s="2471"/>
      <c r="E65" s="2213"/>
      <c r="F65" s="2392"/>
      <c r="G65" s="409"/>
      <c r="H65" s="1509"/>
      <c r="I65" s="660"/>
      <c r="J65" s="580"/>
      <c r="K65" s="1509"/>
      <c r="L65" s="223"/>
      <c r="M65" s="2179"/>
      <c r="N65" s="343"/>
      <c r="O65" s="1633"/>
      <c r="P65" s="1633"/>
      <c r="AH65" s="1640">
        <v>0</v>
      </c>
    </row>
    <row s="1644" customFormat="1" customHeight="1" ht="18.75" hidden="1">
      <c r="A66" s="1789" t="s">
        <v>723</v>
      </c>
      <c r="B66" s="1789" t="s">
        <v>724</v>
      </c>
      <c r="C66" s="378"/>
      <c r="D66" s="2471"/>
      <c r="E66" s="2213"/>
      <c r="F66" s="2392" t="str">
        <f>INDEX(PT_DIFFERENTIATION_VTAR,MATCH(A66,PT_DIFFERENTIATION_VTAR_ID,0))</f>
        <v>Тариф на горячую воду (горячее водоснабжение)</v>
      </c>
      <c r="G66" s="2436" t="str">
        <f>INDEX(PT_DIFFERENTIATION_NTAR,MATCH(B66,PT_DIFFERENTIATION_NTAR_ID,0))</f>
        <v/>
      </c>
      <c r="H66" s="1871"/>
      <c r="I66" s="1748"/>
      <c r="J66" s="1782"/>
      <c r="K66" s="1874"/>
      <c r="L66" s="1871" t="s">
        <v>779</v>
      </c>
      <c r="M66" s="2179"/>
      <c r="N66" s="343"/>
      <c r="O66" s="1633"/>
      <c r="P66" s="1633"/>
      <c r="AH66" s="1640">
        <v>0</v>
      </c>
    </row>
    <row s="1644" customFormat="1" customHeight="1" ht="18.75" hidden="1">
      <c r="A67" s="1789"/>
      <c r="B67" s="1789"/>
      <c r="C67" s="378" t="s">
        <v>1802</v>
      </c>
      <c r="D67" s="2471"/>
      <c r="E67" s="2213"/>
      <c r="F67" s="2392"/>
      <c r="G67" s="2436"/>
      <c r="H67" s="1509"/>
      <c r="I67" s="660" t="s">
        <v>1803</v>
      </c>
      <c r="J67" s="580"/>
      <c r="K67" s="1509"/>
      <c r="L67" s="223"/>
      <c r="M67" s="2179"/>
      <c r="N67" s="343"/>
      <c r="O67" s="1633"/>
      <c r="P67" s="1633"/>
      <c r="AH67" s="1640">
        <v>0</v>
      </c>
    </row>
    <row s="1644" customFormat="1" customHeight="1" ht="0.75" hidden="1">
      <c r="A68" s="1789"/>
      <c r="B68" s="1789"/>
      <c r="C68" s="378" t="s">
        <v>1808</v>
      </c>
      <c r="D68" s="2471"/>
      <c r="E68" s="2213"/>
      <c r="F68" s="2392"/>
      <c r="G68" s="409"/>
      <c r="H68" s="1509"/>
      <c r="I68" s="660"/>
      <c r="J68" s="580"/>
      <c r="K68" s="1509"/>
      <c r="L68" s="223"/>
      <c r="M68" s="2179"/>
      <c r="N68" s="343"/>
      <c r="O68" s="1633"/>
      <c r="P68" s="1633"/>
      <c r="AH68" s="1640">
        <v>0</v>
      </c>
    </row>
    <row s="1644" customFormat="1" customHeight="1" ht="18.75" hidden="1">
      <c r="A69" s="1789" t="s">
        <v>728</v>
      </c>
      <c r="B69" s="1789" t="s">
        <v>729</v>
      </c>
      <c r="C69" s="378"/>
      <c r="D69" s="2471"/>
      <c r="E69" s="2213"/>
      <c r="F69" s="2392" t="str">
        <f>INDEX(PT_DIFFERENTIATION_VTAR,MATCH(A69,PT_DIFFERENTIATION_VTAR_ID,0))</f>
        <v>Тариф на транспортировку горячей воды</v>
      </c>
      <c r="G69" s="2436" t="str">
        <f>INDEX(PT_DIFFERENTIATION_NTAR,MATCH(B69,PT_DIFFERENTIATION_NTAR_ID,0))</f>
        <v/>
      </c>
      <c r="H69" s="1871"/>
      <c r="I69" s="1748"/>
      <c r="J69" s="1782"/>
      <c r="K69" s="1874"/>
      <c r="L69" s="1871" t="s">
        <v>779</v>
      </c>
      <c r="M69" s="2179"/>
      <c r="N69" s="343"/>
      <c r="O69" s="1633"/>
      <c r="P69" s="1633"/>
      <c r="AH69" s="1640">
        <v>0</v>
      </c>
    </row>
    <row s="1644" customFormat="1" customHeight="1" ht="18.75" hidden="1">
      <c r="A70" s="1789"/>
      <c r="B70" s="1789"/>
      <c r="C70" s="378" t="s">
        <v>1802</v>
      </c>
      <c r="D70" s="2471"/>
      <c r="E70" s="2213"/>
      <c r="F70" s="2392"/>
      <c r="G70" s="2436"/>
      <c r="H70" s="1509"/>
      <c r="I70" s="660" t="s">
        <v>1803</v>
      </c>
      <c r="J70" s="580"/>
      <c r="K70" s="1509"/>
      <c r="L70" s="223"/>
      <c r="M70" s="2179"/>
      <c r="N70" s="343"/>
      <c r="O70" s="1633"/>
      <c r="P70" s="1633"/>
      <c r="AH70" s="1640">
        <v>0</v>
      </c>
    </row>
    <row s="1644" customFormat="1" customHeight="1" ht="0.75" hidden="1">
      <c r="A71" s="1789"/>
      <c r="B71" s="1789"/>
      <c r="C71" s="378" t="s">
        <v>1808</v>
      </c>
      <c r="D71" s="2471"/>
      <c r="E71" s="2213"/>
      <c r="F71" s="2392"/>
      <c r="G71" s="409"/>
      <c r="H71" s="1509"/>
      <c r="I71" s="660"/>
      <c r="J71" s="580"/>
      <c r="K71" s="1509"/>
      <c r="L71" s="223"/>
      <c r="M71" s="2179"/>
      <c r="N71" s="343"/>
      <c r="O71" s="1633"/>
      <c r="P71" s="1633"/>
      <c r="AH71" s="1640">
        <v>0</v>
      </c>
    </row>
    <row s="1644" customFormat="1" customHeight="1" ht="18.75" hidden="1">
      <c r="A72" s="1789" t="s">
        <v>733</v>
      </c>
      <c r="B72" s="1789" t="s">
        <v>734</v>
      </c>
      <c r="C72" s="378"/>
      <c r="D72" s="2471"/>
      <c r="E72" s="2213"/>
      <c r="F72" s="2392" t="str">
        <f>INDEX(PT_DIFFERENTIATION_VTAR,MATCH(A72,PT_DIFFERENTIATION_VTAR_ID,0))</f>
        <v>Тариф на подключение (технологическое присоединение) к централизованной системе горячего водоснабжения</v>
      </c>
      <c r="G72" s="2436" t="str">
        <f>INDEX(PT_DIFFERENTIATION_NTAR,MATCH(B72,PT_DIFFERENTIATION_NTAR_ID,0))</f>
        <v/>
      </c>
      <c r="H72" s="1871"/>
      <c r="I72" s="1748"/>
      <c r="J72" s="1782"/>
      <c r="K72" s="1874"/>
      <c r="L72" s="1871" t="s">
        <v>779</v>
      </c>
      <c r="M72" s="2179"/>
      <c r="N72" s="343"/>
      <c r="O72" s="1633"/>
      <c r="P72" s="1633"/>
      <c r="AH72" s="1640">
        <v>0</v>
      </c>
    </row>
    <row s="1644" customFormat="1" customHeight="1" ht="18.75" hidden="1">
      <c r="A73" s="1789"/>
      <c r="B73" s="1789"/>
      <c r="C73" s="378" t="s">
        <v>1802</v>
      </c>
      <c r="D73" s="2471"/>
      <c r="E73" s="2213"/>
      <c r="F73" s="2392"/>
      <c r="G73" s="2436"/>
      <c r="H73" s="1509"/>
      <c r="I73" s="660" t="s">
        <v>1803</v>
      </c>
      <c r="J73" s="580"/>
      <c r="K73" s="1509"/>
      <c r="L73" s="223"/>
      <c r="M73" s="2179"/>
      <c r="N73" s="343"/>
      <c r="O73" s="1633"/>
      <c r="P73" s="1633"/>
      <c r="AH73" s="1640">
        <v>0</v>
      </c>
    </row>
    <row s="1644" customFormat="1" customHeight="1" ht="0.75" hidden="1">
      <c r="A74" s="1789"/>
      <c r="B74" s="1789"/>
      <c r="C74" s="378" t="s">
        <v>1808</v>
      </c>
      <c r="D74" s="2471"/>
      <c r="E74" s="2213"/>
      <c r="F74" s="2392"/>
      <c r="G74" s="409"/>
      <c r="H74" s="1509"/>
      <c r="I74" s="660"/>
      <c r="J74" s="580"/>
      <c r="K74" s="1509"/>
      <c r="L74" s="223"/>
      <c r="M74" s="2179"/>
      <c r="N74" s="343"/>
      <c r="O74" s="1633"/>
      <c r="P74" s="1633"/>
      <c r="AH74" s="1640">
        <v>0</v>
      </c>
    </row>
    <row s="1644" customFormat="1" customHeight="1" ht="18.75" hidden="1">
      <c r="A75" s="1789" t="s">
        <v>738</v>
      </c>
      <c r="B75" s="1789" t="s">
        <v>739</v>
      </c>
      <c r="C75" s="378"/>
      <c r="D75" s="2471"/>
      <c r="E75" s="2213"/>
      <c r="F75" s="2392" t="str">
        <f>INDEX(PT_DIFFERENTIATION_VTAR,MATCH(A75,PT_DIFFERENTIATION_VTAR_ID,0))</f>
        <v>Тариф на водоотведение</v>
      </c>
      <c r="G75" s="2436" t="str">
        <f>INDEX(PT_DIFFERENTIATION_NTAR,MATCH(B75,PT_DIFFERENTIATION_NTAR_ID,0))</f>
        <v/>
      </c>
      <c r="H75" s="1871"/>
      <c r="I75" s="1748"/>
      <c r="J75" s="1782"/>
      <c r="K75" s="1874"/>
      <c r="L75" s="1871" t="s">
        <v>779</v>
      </c>
      <c r="M75" s="2179"/>
      <c r="N75" s="343"/>
      <c r="O75" s="1633"/>
      <c r="P75" s="1633"/>
      <c r="AH75" s="1640">
        <v>0</v>
      </c>
    </row>
    <row s="1644" customFormat="1" customHeight="1" ht="18.75" hidden="1">
      <c r="A76" s="1789"/>
      <c r="B76" s="1789"/>
      <c r="C76" s="378" t="s">
        <v>1802</v>
      </c>
      <c r="D76" s="2471"/>
      <c r="E76" s="2213"/>
      <c r="F76" s="2392"/>
      <c r="G76" s="2436"/>
      <c r="H76" s="1509"/>
      <c r="I76" s="660" t="s">
        <v>1803</v>
      </c>
      <c r="J76" s="580"/>
      <c r="K76" s="1509"/>
      <c r="L76" s="223"/>
      <c r="M76" s="2179"/>
      <c r="N76" s="343"/>
      <c r="O76" s="1633"/>
      <c r="P76" s="1633"/>
      <c r="AH76" s="1640">
        <v>0</v>
      </c>
    </row>
    <row s="1644" customFormat="1" customHeight="1" ht="0.75" hidden="1">
      <c r="A77" s="1789"/>
      <c r="B77" s="1789"/>
      <c r="C77" s="378" t="s">
        <v>1808</v>
      </c>
      <c r="D77" s="2471"/>
      <c r="E77" s="2213"/>
      <c r="F77" s="2392"/>
      <c r="G77" s="409"/>
      <c r="H77" s="1509"/>
      <c r="I77" s="660"/>
      <c r="J77" s="580"/>
      <c r="K77" s="1509"/>
      <c r="L77" s="223"/>
      <c r="M77" s="2179"/>
      <c r="N77" s="343"/>
      <c r="O77" s="1633"/>
      <c r="P77" s="1633"/>
      <c r="AH77" s="1640">
        <v>0</v>
      </c>
    </row>
    <row s="1644" customFormat="1" customHeight="1" ht="18.75" hidden="1">
      <c r="A78" s="1789" t="s">
        <v>743</v>
      </c>
      <c r="B78" s="1789" t="s">
        <v>744</v>
      </c>
      <c r="C78" s="378"/>
      <c r="D78" s="2471"/>
      <c r="E78" s="2213"/>
      <c r="F78" s="2392" t="str">
        <f>INDEX(PT_DIFFERENTIATION_VTAR,MATCH(A78,PT_DIFFERENTIATION_VTAR_ID,0))</f>
        <v>Тариф на транспортировку сточных вод</v>
      </c>
      <c r="G78" s="2436" t="str">
        <f>INDEX(PT_DIFFERENTIATION_NTAR,MATCH(B78,PT_DIFFERENTIATION_NTAR_ID,0))</f>
        <v/>
      </c>
      <c r="H78" s="1871"/>
      <c r="I78" s="1748"/>
      <c r="J78" s="1782"/>
      <c r="K78" s="1874"/>
      <c r="L78" s="1871" t="s">
        <v>779</v>
      </c>
      <c r="M78" s="2179"/>
      <c r="N78" s="343"/>
      <c r="O78" s="1633"/>
      <c r="P78" s="1633"/>
      <c r="AH78" s="1640">
        <v>0</v>
      </c>
    </row>
    <row s="1644" customFormat="1" customHeight="1" ht="18.75" hidden="1">
      <c r="A79" s="1789"/>
      <c r="B79" s="1789"/>
      <c r="C79" s="378" t="s">
        <v>1802</v>
      </c>
      <c r="D79" s="2471"/>
      <c r="E79" s="2213"/>
      <c r="F79" s="2392"/>
      <c r="G79" s="2436"/>
      <c r="H79" s="1509"/>
      <c r="I79" s="660" t="s">
        <v>1803</v>
      </c>
      <c r="J79" s="580"/>
      <c r="K79" s="1509"/>
      <c r="L79" s="223"/>
      <c r="M79" s="2179"/>
      <c r="N79" s="343"/>
      <c r="O79" s="1633"/>
      <c r="P79" s="1633"/>
      <c r="AH79" s="1640">
        <v>0</v>
      </c>
    </row>
    <row s="1644" customFormat="1" customHeight="1" ht="0.75" hidden="1">
      <c r="A80" s="1789"/>
      <c r="B80" s="1789"/>
      <c r="C80" s="378" t="s">
        <v>1808</v>
      </c>
      <c r="D80" s="2471"/>
      <c r="E80" s="2213"/>
      <c r="F80" s="2392"/>
      <c r="G80" s="409"/>
      <c r="H80" s="1509"/>
      <c r="I80" s="660"/>
      <c r="J80" s="580"/>
      <c r="K80" s="1509"/>
      <c r="L80" s="223"/>
      <c r="M80" s="2179"/>
      <c r="N80" s="343"/>
      <c r="O80" s="1633"/>
      <c r="P80" s="1633"/>
      <c r="AH80" s="1640">
        <v>0</v>
      </c>
    </row>
    <row s="1644" customFormat="1" customHeight="1" ht="18.75" hidden="1">
      <c r="A81" s="1789" t="s">
        <v>748</v>
      </c>
      <c r="B81" s="1789" t="s">
        <v>749</v>
      </c>
      <c r="C81" s="378"/>
      <c r="D81" s="2471"/>
      <c r="E81" s="2213"/>
      <c r="F81" s="2392" t="str">
        <f>INDEX(PT_DIFFERENTIATION_VTAR,MATCH(A81,PT_DIFFERENTIATION_VTAR_ID,0))</f>
        <v>Тариф на подключение (технологическое присоединение) к централизованной системе водоотведения</v>
      </c>
      <c r="G81" s="2436" t="str">
        <f>INDEX(PT_DIFFERENTIATION_NTAR,MATCH(B81,PT_DIFFERENTIATION_NTAR_ID,0))</f>
        <v/>
      </c>
      <c r="H81" s="1871"/>
      <c r="I81" s="1748"/>
      <c r="J81" s="1782"/>
      <c r="K81" s="1874"/>
      <c r="L81" s="1871" t="s">
        <v>779</v>
      </c>
      <c r="M81" s="2179"/>
      <c r="N81" s="343"/>
      <c r="O81" s="1633"/>
      <c r="P81" s="1633"/>
      <c r="AH81" s="1640">
        <v>0</v>
      </c>
    </row>
    <row s="1644" customFormat="1" customHeight="1" ht="18.75" hidden="1">
      <c r="A82" s="1789"/>
      <c r="B82" s="1789"/>
      <c r="C82" s="378" t="s">
        <v>1802</v>
      </c>
      <c r="D82" s="2471"/>
      <c r="E82" s="2213"/>
      <c r="F82" s="2392"/>
      <c r="G82" s="2436"/>
      <c r="H82" s="1509"/>
      <c r="I82" s="660" t="s">
        <v>1803</v>
      </c>
      <c r="J82" s="580"/>
      <c r="K82" s="1509"/>
      <c r="L82" s="223"/>
      <c r="M82" s="2179"/>
      <c r="N82" s="343"/>
      <c r="O82" s="1633"/>
      <c r="P82" s="1633"/>
      <c r="AH82" s="1640">
        <v>0</v>
      </c>
    </row>
    <row s="1644" customFormat="1" customHeight="1" ht="1.05">
      <c r="A83" s="1789"/>
      <c r="B83" s="1789"/>
      <c r="C83" s="378" t="s">
        <v>1808</v>
      </c>
      <c r="D83" s="2471"/>
      <c r="E83" s="2213"/>
      <c r="F83" s="2392"/>
      <c r="G83" s="409"/>
      <c r="H83" s="1509"/>
      <c r="I83" s="660"/>
      <c r="J83" s="580"/>
      <c r="K83" s="1509"/>
      <c r="L83" s="223"/>
      <c r="M83" s="2179"/>
      <c r="N83" s="343"/>
      <c r="O83" s="1633"/>
      <c r="P83" s="1633"/>
      <c r="AH83" s="1640">
        <v>1</v>
      </c>
    </row>
    <row customHeight="1" ht="19.95">
      <c r="A84" s="1789"/>
      <c r="B84" s="1789"/>
      <c r="D84" s="385"/>
      <c r="E84" s="156" t="s">
        <v>103</v>
      </c>
      <c r="F84" s="2469"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9"/>
      <c r="H84" s="2469"/>
      <c r="I84" s="2469"/>
      <c r="J84" s="2469"/>
      <c r="K84" s="2469"/>
      <c r="L84" s="2469"/>
      <c r="M84" s="306"/>
      <c r="N84" s="343"/>
      <c r="AH84" s="383">
        <v>19</v>
      </c>
    </row>
    <row customHeight="1" ht="35.699999999999996">
      <c r="A85" s="1789"/>
      <c r="B85" s="1789"/>
      <c r="D85" s="385"/>
      <c r="E85" s="408"/>
      <c r="F85" s="207" t="s">
        <v>779</v>
      </c>
      <c r="G85" s="207" t="s">
        <v>779</v>
      </c>
      <c r="H85" s="2227" t="s">
        <v>779</v>
      </c>
      <c r="I85" s="2229"/>
      <c r="J85" s="207" t="s">
        <v>779</v>
      </c>
      <c r="K85" s="207" t="s">
        <v>779</v>
      </c>
      <c r="L85" s="410"/>
      <c r="M85" s="354" t="s">
        <v>1809</v>
      </c>
      <c r="N85" s="343"/>
      <c r="AH85" s="383">
        <v>34</v>
      </c>
    </row>
    <row customHeight="1" ht="19.95">
      <c r="A86" s="1789"/>
      <c r="B86" s="1789"/>
      <c r="D86" s="385"/>
      <c r="E86" s="156" t="s">
        <v>90</v>
      </c>
      <c r="F86" s="2469" t="s">
        <v>1810</v>
      </c>
      <c r="G86" s="2469"/>
      <c r="H86" s="2469"/>
      <c r="I86" s="2469"/>
      <c r="J86" s="2469"/>
      <c r="K86" s="2469"/>
      <c r="L86" s="2469"/>
      <c r="M86" s="306"/>
      <c r="N86" s="343"/>
      <c r="AH86" s="383">
        <v>19</v>
      </c>
    </row>
    <row s="1644" customFormat="1" customHeight="1" ht="60.75" hidden="1">
      <c r="A87" s="1789" t="s">
        <v>630</v>
      </c>
      <c r="B87" s="1789" t="s">
        <v>631</v>
      </c>
      <c r="C87" s="378"/>
      <c r="D87" s="2471"/>
      <c r="E87" s="2213"/>
      <c r="F87" s="2392"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6" t="str">
        <f>INDEX(PT_DIFFERENTIATION_NTAR,MATCH(B87,PT_DIFFERENTIATION_NTAR_ID,0))</f>
        <v/>
      </c>
      <c r="H87" s="1871"/>
      <c r="I87" s="1748"/>
      <c r="J87" s="1782"/>
      <c r="K87" s="1787"/>
      <c r="L87" s="1871" t="s">
        <v>779</v>
      </c>
      <c r="M87" s="217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43"/>
      <c r="O87" s="1633"/>
      <c r="P87" s="1633"/>
      <c r="AH87" s="1640">
        <v>0</v>
      </c>
    </row>
    <row s="1644" customFormat="1" customHeight="1" ht="18.75" hidden="1">
      <c r="A88" s="1789"/>
      <c r="B88" s="1789"/>
      <c r="C88" s="378" t="s">
        <v>1804</v>
      </c>
      <c r="D88" s="2471"/>
      <c r="E88" s="2213"/>
      <c r="F88" s="2392"/>
      <c r="G88" s="2436"/>
      <c r="H88" s="1509"/>
      <c r="I88" s="660" t="s">
        <v>1803</v>
      </c>
      <c r="J88" s="580"/>
      <c r="K88" s="1509"/>
      <c r="L88" s="223"/>
      <c r="M88" s="2179"/>
      <c r="N88" s="343"/>
      <c r="O88" s="1633"/>
      <c r="P88" s="1633"/>
      <c r="AH88" s="1640">
        <v>0</v>
      </c>
    </row>
    <row s="1644" customFormat="1" customHeight="1" ht="0.75" hidden="1">
      <c r="A89" s="1789"/>
      <c r="B89" s="1789"/>
      <c r="C89" s="378" t="s">
        <v>1811</v>
      </c>
      <c r="D89" s="2471"/>
      <c r="E89" s="2213"/>
      <c r="F89" s="2392"/>
      <c r="G89" s="409"/>
      <c r="H89" s="1509"/>
      <c r="I89" s="660"/>
      <c r="J89" s="580"/>
      <c r="K89" s="1509"/>
      <c r="L89" s="223"/>
      <c r="M89" s="2179"/>
      <c r="N89" s="343"/>
      <c r="O89" s="1633"/>
      <c r="P89" s="1633"/>
      <c r="AH89" s="1640">
        <v>0</v>
      </c>
    </row>
    <row s="1644" customFormat="1" customHeight="1" ht="45" hidden="1">
      <c r="A90" s="1789" t="s">
        <v>635</v>
      </c>
      <c r="B90" s="1789" t="s">
        <v>636</v>
      </c>
      <c r="C90" s="378"/>
      <c r="D90" s="2471"/>
      <c r="E90" s="2213"/>
      <c r="F90" s="2392" t="str">
        <f>INDEX(PT_DIFFERENTIATION_VTAR,MATCH(A90,PT_DIFFERENTIATION_VTAR_ID,0))</f>
        <v/>
      </c>
      <c r="G90" s="2436" t="str">
        <f>INDEX(PT_DIFFERENTIATION_NTAR,MATCH(B90,PT_DIFFERENTIATION_NTAR_ID,0))</f>
        <v/>
      </c>
      <c r="H90" s="1871"/>
      <c r="I90" s="1748"/>
      <c r="J90" s="1782"/>
      <c r="K90" s="1787"/>
      <c r="L90" s="1871" t="s">
        <v>779</v>
      </c>
      <c r="M90" s="2180"/>
      <c r="N90" s="343"/>
      <c r="O90" s="1633"/>
      <c r="P90" s="1633"/>
      <c r="AH90" s="1640">
        <v>0</v>
      </c>
    </row>
    <row s="1644" customFormat="1" customHeight="1" ht="18.75" hidden="1">
      <c r="A91" s="1789"/>
      <c r="B91" s="1789"/>
      <c r="C91" s="378" t="s">
        <v>1804</v>
      </c>
      <c r="D91" s="2471"/>
      <c r="E91" s="2213"/>
      <c r="F91" s="2392"/>
      <c r="G91" s="2436"/>
      <c r="H91" s="1509"/>
      <c r="I91" s="660" t="s">
        <v>1803</v>
      </c>
      <c r="J91" s="580"/>
      <c r="K91" s="1509"/>
      <c r="L91" s="223"/>
      <c r="M91" s="1870"/>
      <c r="N91" s="343"/>
      <c r="O91" s="1633"/>
      <c r="P91" s="1633"/>
      <c r="AH91" s="1640">
        <v>0</v>
      </c>
    </row>
    <row s="1644" customFormat="1" customHeight="1" ht="0.75" hidden="1">
      <c r="A92" s="1789"/>
      <c r="B92" s="1789"/>
      <c r="C92" s="378" t="s">
        <v>1811</v>
      </c>
      <c r="D92" s="2471"/>
      <c r="E92" s="2213"/>
      <c r="F92" s="2392"/>
      <c r="G92" s="409"/>
      <c r="H92" s="1509"/>
      <c r="I92" s="660"/>
      <c r="J92" s="580"/>
      <c r="K92" s="1509"/>
      <c r="L92" s="223"/>
      <c r="M92" s="350"/>
      <c r="N92" s="343"/>
      <c r="O92" s="1633"/>
      <c r="P92" s="1633"/>
      <c r="AH92" s="1640">
        <v>0</v>
      </c>
    </row>
    <row s="1644" customFormat="1" customHeight="1" ht="45" hidden="1">
      <c r="A93" s="1789" t="s">
        <v>642</v>
      </c>
      <c r="B93" s="1789" t="s">
        <v>643</v>
      </c>
      <c r="C93" s="378"/>
      <c r="D93" s="2471"/>
      <c r="E93" s="2213"/>
      <c r="F93" s="2392"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6" t="str">
        <f>INDEX(PT_DIFFERENTIATION_NTAR,MATCH(B93,PT_DIFFERENTIATION_NTAR_ID,0))</f>
        <v/>
      </c>
      <c r="H93" s="1871"/>
      <c r="I93" s="1748"/>
      <c r="J93" s="1782"/>
      <c r="K93" s="1787"/>
      <c r="L93" s="1871" t="s">
        <v>779</v>
      </c>
      <c r="M93" s="350"/>
      <c r="N93" s="343"/>
      <c r="O93" s="1633"/>
      <c r="P93" s="1633"/>
      <c r="AH93" s="1640">
        <v>0</v>
      </c>
    </row>
    <row s="1644" customFormat="1" customHeight="1" ht="18.75" hidden="1">
      <c r="A94" s="1789"/>
      <c r="B94" s="1789"/>
      <c r="C94" s="378" t="s">
        <v>1804</v>
      </c>
      <c r="D94" s="2471"/>
      <c r="E94" s="2213"/>
      <c r="F94" s="2392"/>
      <c r="G94" s="2436"/>
      <c r="H94" s="1509"/>
      <c r="I94" s="660" t="s">
        <v>1803</v>
      </c>
      <c r="J94" s="580"/>
      <c r="K94" s="1509"/>
      <c r="L94" s="223"/>
      <c r="M94" s="350"/>
      <c r="N94" s="343"/>
      <c r="O94" s="1633"/>
      <c r="P94" s="1633"/>
      <c r="AH94" s="1640">
        <v>0</v>
      </c>
    </row>
    <row s="1644" customFormat="1" customHeight="1" ht="0.75" hidden="1">
      <c r="A95" s="1789"/>
      <c r="B95" s="1789"/>
      <c r="C95" s="378" t="s">
        <v>1811</v>
      </c>
      <c r="D95" s="2471"/>
      <c r="E95" s="2213"/>
      <c r="F95" s="2392"/>
      <c r="G95" s="409"/>
      <c r="H95" s="1509"/>
      <c r="I95" s="660"/>
      <c r="J95" s="580"/>
      <c r="K95" s="1509"/>
      <c r="L95" s="223"/>
      <c r="M95" s="350"/>
      <c r="N95" s="343"/>
      <c r="O95" s="1633"/>
      <c r="P95" s="1633"/>
      <c r="AH95" s="1640">
        <v>0</v>
      </c>
    </row>
    <row s="1644" customFormat="1" customHeight="1" ht="45" hidden="1">
      <c r="A96" s="1789" t="s">
        <v>648</v>
      </c>
      <c r="B96" s="1789" t="s">
        <v>649</v>
      </c>
      <c r="C96" s="378"/>
      <c r="D96" s="2471"/>
      <c r="E96" s="2213"/>
      <c r="F96" s="2392"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6" t="str">
        <f>INDEX(PT_DIFFERENTIATION_NTAR,MATCH(B96,PT_DIFFERENTIATION_NTAR_ID,0))</f>
        <v/>
      </c>
      <c r="H96" s="1871"/>
      <c r="I96" s="1748"/>
      <c r="J96" s="1782"/>
      <c r="K96" s="1787"/>
      <c r="L96" s="1871" t="s">
        <v>779</v>
      </c>
      <c r="M96" s="350"/>
      <c r="N96" s="343"/>
      <c r="O96" s="1633"/>
      <c r="P96" s="1633"/>
      <c r="AH96" s="1640">
        <v>0</v>
      </c>
    </row>
    <row s="1644" customFormat="1" customHeight="1" ht="18.75" hidden="1">
      <c r="A97" s="1789"/>
      <c r="B97" s="1789"/>
      <c r="C97" s="378" t="s">
        <v>1804</v>
      </c>
      <c r="D97" s="2471"/>
      <c r="E97" s="2213"/>
      <c r="F97" s="2392"/>
      <c r="G97" s="2436"/>
      <c r="H97" s="1509"/>
      <c r="I97" s="660" t="s">
        <v>1803</v>
      </c>
      <c r="J97" s="580"/>
      <c r="K97" s="1509"/>
      <c r="L97" s="223"/>
      <c r="M97" s="350"/>
      <c r="N97" s="343"/>
      <c r="O97" s="1633"/>
      <c r="P97" s="1633"/>
      <c r="AH97" s="1640">
        <v>0</v>
      </c>
    </row>
    <row s="1644" customFormat="1" customHeight="1" ht="0.75" hidden="1">
      <c r="A98" s="1789"/>
      <c r="B98" s="1789"/>
      <c r="C98" s="378" t="s">
        <v>1811</v>
      </c>
      <c r="D98" s="2471"/>
      <c r="E98" s="2213"/>
      <c r="F98" s="2392"/>
      <c r="G98" s="409"/>
      <c r="H98" s="1509"/>
      <c r="I98" s="660"/>
      <c r="J98" s="580"/>
      <c r="K98" s="1509"/>
      <c r="L98" s="223"/>
      <c r="M98" s="350"/>
      <c r="N98" s="343"/>
      <c r="O98" s="1633"/>
      <c r="P98" s="1633"/>
      <c r="AH98" s="1640">
        <v>0</v>
      </c>
    </row>
    <row s="1644" customFormat="1" customHeight="1" ht="18.75" hidden="1">
      <c r="A99" s="1789" t="s">
        <v>654</v>
      </c>
      <c r="B99" s="1789" t="s">
        <v>655</v>
      </c>
      <c r="C99" s="378"/>
      <c r="D99" s="2471"/>
      <c r="E99" s="2213"/>
      <c r="F99" s="2392" t="str">
        <f>INDEX(PT_DIFFERENTIATION_VTAR,MATCH(A99,PT_DIFFERENTIATION_VTAR_ID,0))</f>
        <v>Тарифы на услуги по передаче тепловой энергии</v>
      </c>
      <c r="G99" s="2436" t="str">
        <f>INDEX(PT_DIFFERENTIATION_NTAR,MATCH(B99,PT_DIFFERENTIATION_NTAR_ID,0))</f>
        <v/>
      </c>
      <c r="H99" s="1871"/>
      <c r="I99" s="1748"/>
      <c r="J99" s="1782"/>
      <c r="K99" s="1787"/>
      <c r="L99" s="1871" t="s">
        <v>779</v>
      </c>
      <c r="M99" s="350"/>
      <c r="N99" s="343"/>
      <c r="O99" s="1633"/>
      <c r="P99" s="1633"/>
      <c r="AH99" s="1640">
        <v>0</v>
      </c>
    </row>
    <row s="1644" customFormat="1" customHeight="1" ht="18.75" hidden="1">
      <c r="A100" s="1789"/>
      <c r="B100" s="1789"/>
      <c r="C100" s="378" t="s">
        <v>1804</v>
      </c>
      <c r="D100" s="2471"/>
      <c r="E100" s="2213"/>
      <c r="F100" s="2392"/>
      <c r="G100" s="2436"/>
      <c r="H100" s="1509"/>
      <c r="I100" s="660" t="s">
        <v>1803</v>
      </c>
      <c r="J100" s="580"/>
      <c r="K100" s="1509"/>
      <c r="L100" s="223"/>
      <c r="M100" s="350"/>
      <c r="N100" s="343"/>
      <c r="O100" s="1633"/>
      <c r="P100" s="1633"/>
      <c r="AH100" s="1640">
        <v>0</v>
      </c>
    </row>
    <row s="1644" customFormat="1" customHeight="1" ht="0.75" hidden="1">
      <c r="A101" s="1789"/>
      <c r="B101" s="1789"/>
      <c r="C101" s="378" t="s">
        <v>1811</v>
      </c>
      <c r="D101" s="2471"/>
      <c r="E101" s="2213"/>
      <c r="F101" s="2392"/>
      <c r="G101" s="409"/>
      <c r="H101" s="1509"/>
      <c r="I101" s="660"/>
      <c r="J101" s="580"/>
      <c r="K101" s="1509"/>
      <c r="L101" s="223"/>
      <c r="M101" s="350"/>
      <c r="N101" s="343"/>
      <c r="O101" s="1633"/>
      <c r="P101" s="1633"/>
      <c r="AH101" s="1640">
        <v>0</v>
      </c>
    </row>
    <row s="1644" customFormat="1" customHeight="1" ht="18.75" hidden="1">
      <c r="A102" s="1789" t="s">
        <v>660</v>
      </c>
      <c r="B102" s="1789" t="s">
        <v>661</v>
      </c>
      <c r="C102" s="378"/>
      <c r="D102" s="2471"/>
      <c r="E102" s="2213"/>
      <c r="F102" s="2392" t="str">
        <f>INDEX(PT_DIFFERENTIATION_VTAR,MATCH(A102,PT_DIFFERENTIATION_VTAR_ID,0))</f>
        <v>Тарифы на услуги по передаче теплоносителя</v>
      </c>
      <c r="G102" s="2436" t="str">
        <f>INDEX(PT_DIFFERENTIATION_NTAR,MATCH(B102,PT_DIFFERENTIATION_NTAR_ID,0))</f>
        <v/>
      </c>
      <c r="H102" s="1871"/>
      <c r="I102" s="1748"/>
      <c r="J102" s="1782"/>
      <c r="K102" s="1787"/>
      <c r="L102" s="1871" t="s">
        <v>779</v>
      </c>
      <c r="M102" s="350"/>
      <c r="N102" s="343"/>
      <c r="O102" s="1633"/>
      <c r="P102" s="1633"/>
      <c r="AH102" s="1640">
        <v>0</v>
      </c>
    </row>
    <row s="1644" customFormat="1" customHeight="1" ht="18.75" hidden="1">
      <c r="A103" s="1789"/>
      <c r="B103" s="1789"/>
      <c r="C103" s="378" t="s">
        <v>1804</v>
      </c>
      <c r="D103" s="2471"/>
      <c r="E103" s="2213"/>
      <c r="F103" s="2392"/>
      <c r="G103" s="2436"/>
      <c r="H103" s="1509"/>
      <c r="I103" s="660" t="s">
        <v>1803</v>
      </c>
      <c r="J103" s="580"/>
      <c r="K103" s="1509"/>
      <c r="L103" s="223"/>
      <c r="M103" s="350"/>
      <c r="N103" s="343"/>
      <c r="O103" s="1633"/>
      <c r="P103" s="1633"/>
      <c r="AH103" s="1640">
        <v>0</v>
      </c>
    </row>
    <row s="1644" customFormat="1" customHeight="1" ht="0.75" hidden="1">
      <c r="A104" s="1789"/>
      <c r="B104" s="1789"/>
      <c r="C104" s="378" t="s">
        <v>1811</v>
      </c>
      <c r="D104" s="2471"/>
      <c r="E104" s="2213"/>
      <c r="F104" s="2392"/>
      <c r="G104" s="409"/>
      <c r="H104" s="1509"/>
      <c r="I104" s="660"/>
      <c r="J104" s="580"/>
      <c r="K104" s="1509"/>
      <c r="L104" s="223"/>
      <c r="M104" s="350"/>
      <c r="N104" s="343"/>
      <c r="O104" s="1633"/>
      <c r="P104" s="1633"/>
      <c r="AH104" s="1640">
        <v>0</v>
      </c>
    </row>
    <row s="1644" customFormat="1" customHeight="1" ht="18.75" hidden="1">
      <c r="A105" s="1789" t="s">
        <v>666</v>
      </c>
      <c r="B105" s="1789" t="s">
        <v>667</v>
      </c>
      <c r="C105" s="378"/>
      <c r="D105" s="2471"/>
      <c r="E105" s="2213"/>
      <c r="F105" s="2392"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6" t="str">
        <f>INDEX(PT_DIFFERENTIATION_NTAR,MATCH(B105,PT_DIFFERENTIATION_NTAR_ID,0))</f>
        <v/>
      </c>
      <c r="H105" s="1871"/>
      <c r="I105" s="1748"/>
      <c r="J105" s="1782"/>
      <c r="K105" s="1787"/>
      <c r="L105" s="1871" t="s">
        <v>779</v>
      </c>
      <c r="M105" s="350"/>
      <c r="N105" s="343"/>
      <c r="O105" s="1633"/>
      <c r="P105" s="1633"/>
      <c r="AH105" s="1640">
        <v>0</v>
      </c>
    </row>
    <row s="1644" customFormat="1" customHeight="1" ht="18.75" hidden="1">
      <c r="A106" s="1789"/>
      <c r="B106" s="1789"/>
      <c r="C106" s="378" t="s">
        <v>1804</v>
      </c>
      <c r="D106" s="2471"/>
      <c r="E106" s="2213"/>
      <c r="F106" s="2392"/>
      <c r="G106" s="2436"/>
      <c r="H106" s="1509"/>
      <c r="I106" s="660" t="s">
        <v>1803</v>
      </c>
      <c r="J106" s="580"/>
      <c r="K106" s="1509"/>
      <c r="L106" s="223"/>
      <c r="M106" s="350"/>
      <c r="N106" s="343"/>
      <c r="O106" s="1633"/>
      <c r="P106" s="1633"/>
      <c r="AH106" s="1640">
        <v>0</v>
      </c>
    </row>
    <row s="1644" customFormat="1" customHeight="1" ht="0.75" hidden="1">
      <c r="A107" s="1789"/>
      <c r="B107" s="1789"/>
      <c r="C107" s="378" t="s">
        <v>1811</v>
      </c>
      <c r="D107" s="2471"/>
      <c r="E107" s="2213"/>
      <c r="F107" s="2392"/>
      <c r="G107" s="409"/>
      <c r="H107" s="1509"/>
      <c r="I107" s="660"/>
      <c r="J107" s="580"/>
      <c r="K107" s="1509"/>
      <c r="L107" s="223"/>
      <c r="M107" s="350"/>
      <c r="N107" s="343"/>
      <c r="O107" s="1633"/>
      <c r="P107" s="1633"/>
      <c r="AH107" s="1640">
        <v>0</v>
      </c>
    </row>
    <row s="1644" customFormat="1" customHeight="1" ht="18.75" hidden="1">
      <c r="A108" s="1789" t="s">
        <v>672</v>
      </c>
      <c r="B108" s="1789" t="s">
        <v>673</v>
      </c>
      <c r="C108" s="378"/>
      <c r="D108" s="2471"/>
      <c r="E108" s="2213"/>
      <c r="F108" s="2392" t="str">
        <f>INDEX(PT_DIFFERENTIATION_VTAR,MATCH(A108,PT_DIFFERENTIATION_VTAR_ID,0))</f>
        <v>Плата за подключение (технологическое присоединение) к системе теплоснабжения</v>
      </c>
      <c r="G108" s="2436" t="str">
        <f>INDEX(PT_DIFFERENTIATION_NTAR,MATCH(B108,PT_DIFFERENTIATION_NTAR_ID,0))</f>
        <v/>
      </c>
      <c r="H108" s="1871"/>
      <c r="I108" s="1748"/>
      <c r="J108" s="1782"/>
      <c r="K108" s="1787"/>
      <c r="L108" s="1871" t="s">
        <v>779</v>
      </c>
      <c r="M108" s="350"/>
      <c r="N108" s="343"/>
      <c r="O108" s="1633"/>
      <c r="P108" s="1633"/>
      <c r="AH108" s="1640">
        <v>0</v>
      </c>
    </row>
    <row s="1644" customFormat="1" customHeight="1" ht="18.75" hidden="1">
      <c r="A109" s="1789"/>
      <c r="B109" s="1789"/>
      <c r="C109" s="378" t="s">
        <v>1804</v>
      </c>
      <c r="D109" s="2471"/>
      <c r="E109" s="2213"/>
      <c r="F109" s="2392"/>
      <c r="G109" s="2436"/>
      <c r="H109" s="1509"/>
      <c r="I109" s="660" t="s">
        <v>1803</v>
      </c>
      <c r="J109" s="580"/>
      <c r="K109" s="1509"/>
      <c r="L109" s="223"/>
      <c r="M109" s="350"/>
      <c r="N109" s="343"/>
      <c r="O109" s="1633"/>
      <c r="P109" s="1633"/>
      <c r="AH109" s="1640">
        <v>0</v>
      </c>
    </row>
    <row s="1644" customFormat="1" customHeight="1" ht="0.75" hidden="1">
      <c r="A110" s="1789"/>
      <c r="B110" s="1789"/>
      <c r="C110" s="378" t="s">
        <v>1811</v>
      </c>
      <c r="D110" s="2471"/>
      <c r="E110" s="2213"/>
      <c r="F110" s="2392"/>
      <c r="G110" s="409"/>
      <c r="H110" s="1509"/>
      <c r="I110" s="660"/>
      <c r="J110" s="580"/>
      <c r="K110" s="1509"/>
      <c r="L110" s="223"/>
      <c r="M110" s="350"/>
      <c r="N110" s="343"/>
      <c r="O110" s="1633"/>
      <c r="P110" s="1633"/>
      <c r="AH110" s="1640">
        <v>0</v>
      </c>
    </row>
    <row s="1644" customFormat="1" customHeight="1" ht="18.75" hidden="1">
      <c r="A111" s="1789" t="s">
        <v>678</v>
      </c>
      <c r="B111" s="1789" t="s">
        <v>679</v>
      </c>
      <c r="C111" s="378"/>
      <c r="D111" s="2471"/>
      <c r="E111" s="2213"/>
      <c r="F111" s="2392" t="str">
        <f>INDEX(PT_DIFFERENTIATION_VTAR,MATCH(A111,PT_DIFFERENTIATION_VTAR_ID,0))</f>
        <v>Плата за подключение (технологическое присоединение) к системе теплоснабжения (индивидуальная)</v>
      </c>
      <c r="G111" s="2436" t="str">
        <f>INDEX(PT_DIFFERENTIATION_NTAR,MATCH(B111,PT_DIFFERENTIATION_NTAR_ID,0))</f>
        <v/>
      </c>
      <c r="H111" s="1998"/>
      <c r="I111" s="1748"/>
      <c r="J111" s="1782"/>
      <c r="K111" s="1787"/>
      <c r="L111" s="1998" t="s">
        <v>779</v>
      </c>
      <c r="M111" s="350"/>
      <c r="N111" s="343"/>
      <c r="O111" s="1633"/>
      <c r="P111" s="1633"/>
      <c r="AH111" s="1640">
        <v>0</v>
      </c>
    </row>
    <row s="1644" customFormat="1" customHeight="1" ht="18.75" hidden="1">
      <c r="A112" s="1789"/>
      <c r="B112" s="1789"/>
      <c r="C112" s="378" t="s">
        <v>1804</v>
      </c>
      <c r="D112" s="2471"/>
      <c r="E112" s="2213"/>
      <c r="F112" s="2392"/>
      <c r="G112" s="2436"/>
      <c r="H112" s="1509"/>
      <c r="I112" s="660" t="s">
        <v>1803</v>
      </c>
      <c r="J112" s="580"/>
      <c r="K112" s="1509"/>
      <c r="L112" s="223"/>
      <c r="M112" s="350"/>
      <c r="N112" s="343"/>
      <c r="O112" s="1633"/>
      <c r="P112" s="1633"/>
      <c r="AH112" s="1640">
        <v>0</v>
      </c>
    </row>
    <row s="1644" customFormat="1" customHeight="1" ht="0.75" hidden="1">
      <c r="A113" s="1789"/>
      <c r="B113" s="1789"/>
      <c r="C113" s="378" t="s">
        <v>1811</v>
      </c>
      <c r="D113" s="2471"/>
      <c r="E113" s="2213"/>
      <c r="F113" s="2392"/>
      <c r="G113" s="409"/>
      <c r="H113" s="1509"/>
      <c r="I113" s="660"/>
      <c r="J113" s="580"/>
      <c r="K113" s="1509"/>
      <c r="L113" s="223"/>
      <c r="M113" s="350"/>
      <c r="N113" s="343"/>
      <c r="O113" s="1633"/>
      <c r="P113" s="1633"/>
      <c r="AH113" s="1640">
        <v>0</v>
      </c>
    </row>
    <row s="1644" customFormat="1" customHeight="1" ht="18.75" hidden="1">
      <c r="A114" s="1789" t="s">
        <v>698</v>
      </c>
      <c r="B114" s="1789" t="s">
        <v>699</v>
      </c>
      <c r="C114" s="378"/>
      <c r="D114" s="2471"/>
      <c r="E114" s="2213"/>
      <c r="F114" s="2392" t="str">
        <f>INDEX(PT_DIFFERENTIATION_VTAR,MATCH(A114,PT_DIFFERENTIATION_VTAR_ID,0))</f>
        <v>Тариф на питьевую воду (питьевое водоснабжение)</v>
      </c>
      <c r="G114" s="2436" t="str">
        <f>INDEX(PT_DIFFERENTIATION_NTAR,MATCH(B114,PT_DIFFERENTIATION_NTAR_ID,0))</f>
        <v/>
      </c>
      <c r="H114" s="1871"/>
      <c r="I114" s="1748"/>
      <c r="J114" s="1782"/>
      <c r="K114" s="1787"/>
      <c r="L114" s="1871" t="s">
        <v>779</v>
      </c>
      <c r="M114" s="350"/>
      <c r="N114" s="343"/>
      <c r="O114" s="1633"/>
      <c r="P114" s="1633"/>
      <c r="AH114" s="1640">
        <v>0</v>
      </c>
    </row>
    <row s="1644" customFormat="1" customHeight="1" ht="18.75" hidden="1">
      <c r="A115" s="1789"/>
      <c r="B115" s="1789"/>
      <c r="C115" s="378" t="s">
        <v>1804</v>
      </c>
      <c r="D115" s="2471"/>
      <c r="E115" s="2213"/>
      <c r="F115" s="2392"/>
      <c r="G115" s="2436"/>
      <c r="H115" s="1509"/>
      <c r="I115" s="660" t="s">
        <v>1803</v>
      </c>
      <c r="J115" s="580"/>
      <c r="K115" s="1509"/>
      <c r="L115" s="223"/>
      <c r="M115" s="350"/>
      <c r="N115" s="343"/>
      <c r="O115" s="1633"/>
      <c r="P115" s="1633"/>
      <c r="AH115" s="1640">
        <v>0</v>
      </c>
    </row>
    <row s="1644" customFormat="1" customHeight="1" ht="0.75" hidden="1">
      <c r="A116" s="1789"/>
      <c r="B116" s="1789"/>
      <c r="C116" s="378" t="s">
        <v>1811</v>
      </c>
      <c r="D116" s="2471"/>
      <c r="E116" s="2213"/>
      <c r="F116" s="2392"/>
      <c r="G116" s="409"/>
      <c r="H116" s="1509"/>
      <c r="I116" s="660"/>
      <c r="J116" s="580"/>
      <c r="K116" s="1509"/>
      <c r="L116" s="223"/>
      <c r="M116" s="350"/>
      <c r="N116" s="343"/>
      <c r="O116" s="1633"/>
      <c r="P116" s="1633"/>
      <c r="AH116" s="1640">
        <v>0</v>
      </c>
    </row>
    <row s="1644" customFormat="1" customHeight="1" ht="18.75" hidden="1">
      <c r="A117" s="1789" t="s">
        <v>703</v>
      </c>
      <c r="B117" s="1789" t="s">
        <v>704</v>
      </c>
      <c r="C117" s="378"/>
      <c r="D117" s="2471"/>
      <c r="E117" s="2213"/>
      <c r="F117" s="2392" t="str">
        <f>INDEX(PT_DIFFERENTIATION_VTAR,MATCH(A117,PT_DIFFERENTIATION_VTAR_ID,0))</f>
        <v>Тариф на техническую воду</v>
      </c>
      <c r="G117" s="2436" t="str">
        <f>INDEX(PT_DIFFERENTIATION_NTAR,MATCH(B117,PT_DIFFERENTIATION_NTAR_ID,0))</f>
        <v/>
      </c>
      <c r="H117" s="1871"/>
      <c r="I117" s="1748"/>
      <c r="J117" s="1782"/>
      <c r="K117" s="1787"/>
      <c r="L117" s="1871" t="s">
        <v>779</v>
      </c>
      <c r="M117" s="350"/>
      <c r="N117" s="343"/>
      <c r="O117" s="1633"/>
      <c r="P117" s="1633"/>
      <c r="AH117" s="1640">
        <v>0</v>
      </c>
    </row>
    <row s="1644" customFormat="1" customHeight="1" ht="18.75" hidden="1">
      <c r="A118" s="1789"/>
      <c r="B118" s="1789"/>
      <c r="C118" s="378" t="s">
        <v>1804</v>
      </c>
      <c r="D118" s="2471"/>
      <c r="E118" s="2213"/>
      <c r="F118" s="2392"/>
      <c r="G118" s="2436"/>
      <c r="H118" s="1509"/>
      <c r="I118" s="660" t="s">
        <v>1803</v>
      </c>
      <c r="J118" s="580"/>
      <c r="K118" s="1509"/>
      <c r="L118" s="223"/>
      <c r="M118" s="350"/>
      <c r="N118" s="343"/>
      <c r="O118" s="1633"/>
      <c r="P118" s="1633"/>
      <c r="AH118" s="1640">
        <v>0</v>
      </c>
    </row>
    <row s="1644" customFormat="1" customHeight="1" ht="0.75" hidden="1">
      <c r="A119" s="1789"/>
      <c r="B119" s="1789"/>
      <c r="C119" s="378" t="s">
        <v>1811</v>
      </c>
      <c r="D119" s="2471"/>
      <c r="E119" s="2213"/>
      <c r="F119" s="2392"/>
      <c r="G119" s="409"/>
      <c r="H119" s="1509"/>
      <c r="I119" s="660"/>
      <c r="J119" s="580"/>
      <c r="K119" s="1509"/>
      <c r="L119" s="223"/>
      <c r="M119" s="350"/>
      <c r="N119" s="343"/>
      <c r="O119" s="1633"/>
      <c r="P119" s="1633"/>
      <c r="AH119" s="1640">
        <v>0</v>
      </c>
    </row>
    <row s="1644" customFormat="1" customHeight="1" ht="18.75" hidden="1">
      <c r="A120" s="1789" t="s">
        <v>708</v>
      </c>
      <c r="B120" s="1789" t="s">
        <v>709</v>
      </c>
      <c r="C120" s="378"/>
      <c r="D120" s="2471"/>
      <c r="E120" s="2213"/>
      <c r="F120" s="2392" t="str">
        <f>INDEX(PT_DIFFERENTIATION_VTAR,MATCH(A120,PT_DIFFERENTIATION_VTAR_ID,0))</f>
        <v>Тариф на транспортировку воды</v>
      </c>
      <c r="G120" s="2436" t="str">
        <f>INDEX(PT_DIFFERENTIATION_NTAR,MATCH(B120,PT_DIFFERENTIATION_NTAR_ID,0))</f>
        <v/>
      </c>
      <c r="H120" s="1871"/>
      <c r="I120" s="1748"/>
      <c r="J120" s="1782"/>
      <c r="K120" s="1787"/>
      <c r="L120" s="1871" t="s">
        <v>779</v>
      </c>
      <c r="M120" s="350"/>
      <c r="N120" s="343"/>
      <c r="O120" s="1633"/>
      <c r="P120" s="1633"/>
      <c r="AH120" s="1640">
        <v>0</v>
      </c>
    </row>
    <row s="1644" customFormat="1" customHeight="1" ht="18.75" hidden="1">
      <c r="A121" s="1789"/>
      <c r="B121" s="1789"/>
      <c r="C121" s="378" t="s">
        <v>1804</v>
      </c>
      <c r="D121" s="2471"/>
      <c r="E121" s="2213"/>
      <c r="F121" s="2392"/>
      <c r="G121" s="2436"/>
      <c r="H121" s="1509"/>
      <c r="I121" s="660" t="s">
        <v>1803</v>
      </c>
      <c r="J121" s="580"/>
      <c r="K121" s="1509"/>
      <c r="L121" s="223"/>
      <c r="M121" s="350"/>
      <c r="N121" s="343"/>
      <c r="O121" s="1633"/>
      <c r="P121" s="1633"/>
      <c r="AH121" s="1640">
        <v>0</v>
      </c>
    </row>
    <row s="1644" customFormat="1" customHeight="1" ht="0.75" hidden="1">
      <c r="A122" s="1789"/>
      <c r="B122" s="1789"/>
      <c r="C122" s="378" t="s">
        <v>1811</v>
      </c>
      <c r="D122" s="2471"/>
      <c r="E122" s="2213"/>
      <c r="F122" s="2392"/>
      <c r="G122" s="409"/>
      <c r="H122" s="1509"/>
      <c r="I122" s="660"/>
      <c r="J122" s="580"/>
      <c r="K122" s="1509"/>
      <c r="L122" s="223"/>
      <c r="M122" s="350"/>
      <c r="N122" s="343"/>
      <c r="O122" s="1633"/>
      <c r="P122" s="1633"/>
      <c r="AH122" s="1640">
        <v>0</v>
      </c>
    </row>
    <row s="1644" customFormat="1" customHeight="1" ht="18.75" hidden="1">
      <c r="A123" s="1789" t="s">
        <v>713</v>
      </c>
      <c r="B123" s="1789" t="s">
        <v>714</v>
      </c>
      <c r="C123" s="378"/>
      <c r="D123" s="2471"/>
      <c r="E123" s="2213"/>
      <c r="F123" s="2392" t="str">
        <f>INDEX(PT_DIFFERENTIATION_VTAR,MATCH(A123,PT_DIFFERENTIATION_VTAR_ID,0))</f>
        <v>Тариф на подвоз воды</v>
      </c>
      <c r="G123" s="2436" t="str">
        <f>INDEX(PT_DIFFERENTIATION_NTAR,MATCH(B123,PT_DIFFERENTIATION_NTAR_ID,0))</f>
        <v/>
      </c>
      <c r="H123" s="1871"/>
      <c r="I123" s="1748"/>
      <c r="J123" s="1782"/>
      <c r="K123" s="1787"/>
      <c r="L123" s="1871" t="s">
        <v>779</v>
      </c>
      <c r="M123" s="350"/>
      <c r="N123" s="343"/>
      <c r="O123" s="1633"/>
      <c r="P123" s="1633"/>
      <c r="AH123" s="1640">
        <v>0</v>
      </c>
    </row>
    <row s="1644" customFormat="1" customHeight="1" ht="18.75" hidden="1">
      <c r="A124" s="1789"/>
      <c r="B124" s="1789"/>
      <c r="C124" s="378" t="s">
        <v>1804</v>
      </c>
      <c r="D124" s="2471"/>
      <c r="E124" s="2213"/>
      <c r="F124" s="2392"/>
      <c r="G124" s="2436"/>
      <c r="H124" s="1509"/>
      <c r="I124" s="660" t="s">
        <v>1803</v>
      </c>
      <c r="J124" s="580"/>
      <c r="K124" s="1509"/>
      <c r="L124" s="223"/>
      <c r="M124" s="350"/>
      <c r="N124" s="343"/>
      <c r="O124" s="1633"/>
      <c r="P124" s="1633"/>
      <c r="AH124" s="1640">
        <v>0</v>
      </c>
    </row>
    <row s="1644" customFormat="1" customHeight="1" ht="0.75" hidden="1">
      <c r="A125" s="1789"/>
      <c r="B125" s="1789"/>
      <c r="C125" s="378" t="s">
        <v>1811</v>
      </c>
      <c r="D125" s="2471"/>
      <c r="E125" s="2213"/>
      <c r="F125" s="2392"/>
      <c r="G125" s="409"/>
      <c r="H125" s="1509"/>
      <c r="I125" s="660"/>
      <c r="J125" s="580"/>
      <c r="K125" s="1509"/>
      <c r="L125" s="223"/>
      <c r="M125" s="350"/>
      <c r="N125" s="343"/>
      <c r="O125" s="1633"/>
      <c r="P125" s="1633"/>
      <c r="AH125" s="1640">
        <v>0</v>
      </c>
    </row>
    <row s="1644" customFormat="1" customHeight="1" ht="18.75" hidden="1">
      <c r="A126" s="1789" t="s">
        <v>718</v>
      </c>
      <c r="B126" s="1789" t="s">
        <v>719</v>
      </c>
      <c r="C126" s="378"/>
      <c r="D126" s="2471"/>
      <c r="E126" s="2213"/>
      <c r="F126" s="2392"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6" t="str">
        <f>INDEX(PT_DIFFERENTIATION_NTAR,MATCH(B126,PT_DIFFERENTIATION_NTAR_ID,0))</f>
        <v/>
      </c>
      <c r="H126" s="1871"/>
      <c r="I126" s="1748"/>
      <c r="J126" s="1782"/>
      <c r="K126" s="1787"/>
      <c r="L126" s="1871" t="s">
        <v>779</v>
      </c>
      <c r="M126" s="350"/>
      <c r="N126" s="343"/>
      <c r="O126" s="1633"/>
      <c r="P126" s="1633"/>
      <c r="AH126" s="1640">
        <v>0</v>
      </c>
    </row>
    <row s="1644" customFormat="1" customHeight="1" ht="18.75" hidden="1">
      <c r="A127" s="1789"/>
      <c r="B127" s="1789"/>
      <c r="C127" s="378" t="s">
        <v>1804</v>
      </c>
      <c r="D127" s="2471"/>
      <c r="E127" s="2213"/>
      <c r="F127" s="2392"/>
      <c r="G127" s="2436"/>
      <c r="H127" s="1509"/>
      <c r="I127" s="660" t="s">
        <v>1803</v>
      </c>
      <c r="J127" s="580"/>
      <c r="K127" s="1509"/>
      <c r="L127" s="223"/>
      <c r="M127" s="350"/>
      <c r="N127" s="343"/>
      <c r="O127" s="1633"/>
      <c r="P127" s="1633"/>
      <c r="AH127" s="1640">
        <v>0</v>
      </c>
    </row>
    <row s="1644" customFormat="1" customHeight="1" ht="0.75" hidden="1">
      <c r="A128" s="1789"/>
      <c r="B128" s="1789"/>
      <c r="C128" s="378" t="s">
        <v>1811</v>
      </c>
      <c r="D128" s="2471"/>
      <c r="E128" s="2213"/>
      <c r="F128" s="2392"/>
      <c r="G128" s="409"/>
      <c r="H128" s="1509"/>
      <c r="I128" s="660"/>
      <c r="J128" s="580"/>
      <c r="K128" s="1509"/>
      <c r="L128" s="223"/>
      <c r="M128" s="350"/>
      <c r="N128" s="343"/>
      <c r="O128" s="1633"/>
      <c r="P128" s="1633"/>
      <c r="AH128" s="1640">
        <v>0</v>
      </c>
    </row>
    <row s="1644" customFormat="1" customHeight="1" ht="18.75" hidden="1">
      <c r="A129" s="1789" t="s">
        <v>723</v>
      </c>
      <c r="B129" s="1789" t="s">
        <v>724</v>
      </c>
      <c r="C129" s="378"/>
      <c r="D129" s="2471"/>
      <c r="E129" s="2213"/>
      <c r="F129" s="2392" t="str">
        <f>INDEX(PT_DIFFERENTIATION_VTAR,MATCH(A129,PT_DIFFERENTIATION_VTAR_ID,0))</f>
        <v>Тариф на горячую воду (горячее водоснабжение)</v>
      </c>
      <c r="G129" s="2436" t="str">
        <f>INDEX(PT_DIFFERENTIATION_NTAR,MATCH(B129,PT_DIFFERENTIATION_NTAR_ID,0))</f>
        <v/>
      </c>
      <c r="H129" s="1871"/>
      <c r="I129" s="1748"/>
      <c r="J129" s="1782"/>
      <c r="K129" s="1787"/>
      <c r="L129" s="1871" t="s">
        <v>779</v>
      </c>
      <c r="M129" s="350"/>
      <c r="N129" s="343"/>
      <c r="O129" s="1633"/>
      <c r="P129" s="1633"/>
      <c r="AH129" s="1640">
        <v>0</v>
      </c>
    </row>
    <row s="1644" customFormat="1" customHeight="1" ht="18.75" hidden="1">
      <c r="A130" s="1789"/>
      <c r="B130" s="1789"/>
      <c r="C130" s="378" t="s">
        <v>1804</v>
      </c>
      <c r="D130" s="2471"/>
      <c r="E130" s="2213"/>
      <c r="F130" s="2392"/>
      <c r="G130" s="2436"/>
      <c r="H130" s="1509"/>
      <c r="I130" s="660" t="s">
        <v>1803</v>
      </c>
      <c r="J130" s="580"/>
      <c r="K130" s="1509"/>
      <c r="L130" s="223"/>
      <c r="M130" s="350"/>
      <c r="N130" s="343"/>
      <c r="O130" s="1633"/>
      <c r="P130" s="1633"/>
      <c r="AH130" s="1640">
        <v>0</v>
      </c>
    </row>
    <row s="1644" customFormat="1" customHeight="1" ht="0.75" hidden="1">
      <c r="A131" s="1789"/>
      <c r="B131" s="1789"/>
      <c r="C131" s="378" t="s">
        <v>1811</v>
      </c>
      <c r="D131" s="2471"/>
      <c r="E131" s="2213"/>
      <c r="F131" s="2392"/>
      <c r="G131" s="409"/>
      <c r="H131" s="1509"/>
      <c r="I131" s="660"/>
      <c r="J131" s="580"/>
      <c r="K131" s="1509"/>
      <c r="L131" s="223"/>
      <c r="M131" s="350"/>
      <c r="N131" s="343"/>
      <c r="O131" s="1633"/>
      <c r="P131" s="1633"/>
      <c r="AH131" s="1640">
        <v>0</v>
      </c>
    </row>
    <row s="1644" customFormat="1" customHeight="1" ht="18.75" hidden="1">
      <c r="A132" s="1789" t="s">
        <v>728</v>
      </c>
      <c r="B132" s="1789" t="s">
        <v>729</v>
      </c>
      <c r="C132" s="378"/>
      <c r="D132" s="2471"/>
      <c r="E132" s="2213"/>
      <c r="F132" s="2392" t="str">
        <f>INDEX(PT_DIFFERENTIATION_VTAR,MATCH(A132,PT_DIFFERENTIATION_VTAR_ID,0))</f>
        <v>Тариф на транспортировку горячей воды</v>
      </c>
      <c r="G132" s="2436" t="str">
        <f>INDEX(PT_DIFFERENTIATION_NTAR,MATCH(B132,PT_DIFFERENTIATION_NTAR_ID,0))</f>
        <v/>
      </c>
      <c r="H132" s="1871"/>
      <c r="I132" s="1748"/>
      <c r="J132" s="1782"/>
      <c r="K132" s="1787"/>
      <c r="L132" s="1871" t="s">
        <v>779</v>
      </c>
      <c r="M132" s="350"/>
      <c r="N132" s="343"/>
      <c r="O132" s="1633"/>
      <c r="P132" s="1633"/>
      <c r="AH132" s="1640">
        <v>0</v>
      </c>
    </row>
    <row s="1644" customFormat="1" customHeight="1" ht="18.75" hidden="1">
      <c r="A133" s="1789"/>
      <c r="B133" s="1789"/>
      <c r="C133" s="378" t="s">
        <v>1804</v>
      </c>
      <c r="D133" s="2471"/>
      <c r="E133" s="2213"/>
      <c r="F133" s="2392"/>
      <c r="G133" s="2436"/>
      <c r="H133" s="1509"/>
      <c r="I133" s="660" t="s">
        <v>1803</v>
      </c>
      <c r="J133" s="580"/>
      <c r="K133" s="1509"/>
      <c r="L133" s="223"/>
      <c r="M133" s="350"/>
      <c r="N133" s="343"/>
      <c r="O133" s="1633"/>
      <c r="P133" s="1633"/>
      <c r="AH133" s="1640">
        <v>0</v>
      </c>
    </row>
    <row s="1644" customFormat="1" customHeight="1" ht="0.75" hidden="1">
      <c r="A134" s="1789"/>
      <c r="B134" s="1789"/>
      <c r="C134" s="378" t="s">
        <v>1811</v>
      </c>
      <c r="D134" s="2471"/>
      <c r="E134" s="2213"/>
      <c r="F134" s="2392"/>
      <c r="G134" s="409"/>
      <c r="H134" s="1509"/>
      <c r="I134" s="660"/>
      <c r="J134" s="580"/>
      <c r="K134" s="1509"/>
      <c r="L134" s="223"/>
      <c r="M134" s="350"/>
      <c r="N134" s="343"/>
      <c r="O134" s="1633"/>
      <c r="P134" s="1633"/>
      <c r="AH134" s="1640">
        <v>0</v>
      </c>
    </row>
    <row s="1644" customFormat="1" customHeight="1" ht="18.75" hidden="1">
      <c r="A135" s="1789" t="s">
        <v>733</v>
      </c>
      <c r="B135" s="1789" t="s">
        <v>734</v>
      </c>
      <c r="C135" s="378"/>
      <c r="D135" s="2471"/>
      <c r="E135" s="2213"/>
      <c r="F135" s="2392"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6" t="str">
        <f>INDEX(PT_DIFFERENTIATION_NTAR,MATCH(B135,PT_DIFFERENTIATION_NTAR_ID,0))</f>
        <v/>
      </c>
      <c r="H135" s="1871"/>
      <c r="I135" s="1748"/>
      <c r="J135" s="1782"/>
      <c r="K135" s="1787"/>
      <c r="L135" s="1871" t="s">
        <v>779</v>
      </c>
      <c r="M135" s="350"/>
      <c r="N135" s="343"/>
      <c r="O135" s="1633"/>
      <c r="P135" s="1633"/>
      <c r="AH135" s="1640">
        <v>0</v>
      </c>
    </row>
    <row s="1644" customFormat="1" customHeight="1" ht="18.75" hidden="1">
      <c r="A136" s="1789"/>
      <c r="B136" s="1789"/>
      <c r="C136" s="378" t="s">
        <v>1804</v>
      </c>
      <c r="D136" s="2471"/>
      <c r="E136" s="2213"/>
      <c r="F136" s="2392"/>
      <c r="G136" s="2436"/>
      <c r="H136" s="1509"/>
      <c r="I136" s="660" t="s">
        <v>1803</v>
      </c>
      <c r="J136" s="580"/>
      <c r="K136" s="1509"/>
      <c r="L136" s="223"/>
      <c r="M136" s="350"/>
      <c r="N136" s="343"/>
      <c r="O136" s="1633"/>
      <c r="P136" s="1633"/>
      <c r="AH136" s="1640">
        <v>0</v>
      </c>
    </row>
    <row s="1644" customFormat="1" customHeight="1" ht="0.75" hidden="1">
      <c r="A137" s="1789"/>
      <c r="B137" s="1789"/>
      <c r="C137" s="378" t="s">
        <v>1811</v>
      </c>
      <c r="D137" s="2471"/>
      <c r="E137" s="2213"/>
      <c r="F137" s="2392"/>
      <c r="G137" s="409"/>
      <c r="H137" s="1509"/>
      <c r="I137" s="660"/>
      <c r="J137" s="580"/>
      <c r="K137" s="1509"/>
      <c r="L137" s="223"/>
      <c r="M137" s="350"/>
      <c r="N137" s="343"/>
      <c r="O137" s="1633"/>
      <c r="P137" s="1633"/>
      <c r="AH137" s="1640">
        <v>0</v>
      </c>
    </row>
    <row s="1644" customFormat="1" customHeight="1" ht="18.75" hidden="1">
      <c r="A138" s="1789" t="s">
        <v>738</v>
      </c>
      <c r="B138" s="1789" t="s">
        <v>739</v>
      </c>
      <c r="C138" s="378"/>
      <c r="D138" s="2471"/>
      <c r="E138" s="2213"/>
      <c r="F138" s="2392" t="str">
        <f>INDEX(PT_DIFFERENTIATION_VTAR,MATCH(A138,PT_DIFFERENTIATION_VTAR_ID,0))</f>
        <v>Тариф на водоотведение</v>
      </c>
      <c r="G138" s="2436" t="str">
        <f>INDEX(PT_DIFFERENTIATION_NTAR,MATCH(B138,PT_DIFFERENTIATION_NTAR_ID,0))</f>
        <v/>
      </c>
      <c r="H138" s="1871"/>
      <c r="I138" s="1748"/>
      <c r="J138" s="1782"/>
      <c r="K138" s="1787"/>
      <c r="L138" s="1871" t="s">
        <v>779</v>
      </c>
      <c r="M138" s="350"/>
      <c r="N138" s="343"/>
      <c r="O138" s="1633"/>
      <c r="P138" s="1633"/>
      <c r="AH138" s="1640">
        <v>0</v>
      </c>
    </row>
    <row s="1644" customFormat="1" customHeight="1" ht="18.75" hidden="1">
      <c r="A139" s="1789"/>
      <c r="B139" s="1789"/>
      <c r="C139" s="378" t="s">
        <v>1804</v>
      </c>
      <c r="D139" s="2471"/>
      <c r="E139" s="2213"/>
      <c r="F139" s="2392"/>
      <c r="G139" s="2436"/>
      <c r="H139" s="1509"/>
      <c r="I139" s="660" t="s">
        <v>1803</v>
      </c>
      <c r="J139" s="580"/>
      <c r="K139" s="1509"/>
      <c r="L139" s="223"/>
      <c r="M139" s="350"/>
      <c r="N139" s="343"/>
      <c r="O139" s="1633"/>
      <c r="P139" s="1633"/>
      <c r="AH139" s="1640">
        <v>0</v>
      </c>
    </row>
    <row s="1644" customFormat="1" customHeight="1" ht="0.75" hidden="1">
      <c r="A140" s="1789"/>
      <c r="B140" s="1789"/>
      <c r="C140" s="378" t="s">
        <v>1811</v>
      </c>
      <c r="D140" s="2471"/>
      <c r="E140" s="2213"/>
      <c r="F140" s="2392"/>
      <c r="G140" s="409"/>
      <c r="H140" s="1509"/>
      <c r="I140" s="660"/>
      <c r="J140" s="580"/>
      <c r="K140" s="1509"/>
      <c r="L140" s="223"/>
      <c r="M140" s="350"/>
      <c r="N140" s="343"/>
      <c r="O140" s="1633"/>
      <c r="P140" s="1633"/>
      <c r="AH140" s="1640">
        <v>0</v>
      </c>
    </row>
    <row s="1644" customFormat="1" customHeight="1" ht="18.75" hidden="1">
      <c r="A141" s="1789" t="s">
        <v>743</v>
      </c>
      <c r="B141" s="1789" t="s">
        <v>744</v>
      </c>
      <c r="C141" s="378"/>
      <c r="D141" s="2471"/>
      <c r="E141" s="2213"/>
      <c r="F141" s="2392" t="str">
        <f>INDEX(PT_DIFFERENTIATION_VTAR,MATCH(A141,PT_DIFFERENTIATION_VTAR_ID,0))</f>
        <v>Тариф на транспортировку сточных вод</v>
      </c>
      <c r="G141" s="2436" t="str">
        <f>INDEX(PT_DIFFERENTIATION_NTAR,MATCH(B141,PT_DIFFERENTIATION_NTAR_ID,0))</f>
        <v/>
      </c>
      <c r="H141" s="1871"/>
      <c r="I141" s="1748"/>
      <c r="J141" s="1782"/>
      <c r="K141" s="1787"/>
      <c r="L141" s="1871" t="s">
        <v>779</v>
      </c>
      <c r="M141" s="350"/>
      <c r="N141" s="343"/>
      <c r="O141" s="1633"/>
      <c r="P141" s="1633"/>
      <c r="AH141" s="1640">
        <v>0</v>
      </c>
    </row>
    <row s="1644" customFormat="1" customHeight="1" ht="18.75" hidden="1">
      <c r="A142" s="1789"/>
      <c r="B142" s="1789"/>
      <c r="C142" s="378" t="s">
        <v>1804</v>
      </c>
      <c r="D142" s="2471"/>
      <c r="E142" s="2213"/>
      <c r="F142" s="2392"/>
      <c r="G142" s="2436"/>
      <c r="H142" s="1509"/>
      <c r="I142" s="660" t="s">
        <v>1803</v>
      </c>
      <c r="J142" s="580"/>
      <c r="K142" s="1509"/>
      <c r="L142" s="223"/>
      <c r="M142" s="350"/>
      <c r="N142" s="343"/>
      <c r="O142" s="1633"/>
      <c r="P142" s="1633"/>
      <c r="AH142" s="1640">
        <v>0</v>
      </c>
    </row>
    <row s="1644" customFormat="1" customHeight="1" ht="0.75" hidden="1">
      <c r="A143" s="1789"/>
      <c r="B143" s="1789"/>
      <c r="C143" s="378" t="s">
        <v>1811</v>
      </c>
      <c r="D143" s="2471"/>
      <c r="E143" s="2213"/>
      <c r="F143" s="2392"/>
      <c r="G143" s="409"/>
      <c r="H143" s="1509"/>
      <c r="I143" s="660"/>
      <c r="J143" s="580"/>
      <c r="K143" s="1509"/>
      <c r="L143" s="223"/>
      <c r="M143" s="350"/>
      <c r="N143" s="343"/>
      <c r="O143" s="1633"/>
      <c r="P143" s="1633"/>
      <c r="AH143" s="1640">
        <v>0</v>
      </c>
    </row>
    <row s="1644" customFormat="1" customHeight="1" ht="18.75" hidden="1">
      <c r="A144" s="1789" t="s">
        <v>748</v>
      </c>
      <c r="B144" s="1789" t="s">
        <v>749</v>
      </c>
      <c r="C144" s="378"/>
      <c r="D144" s="2471"/>
      <c r="E144" s="2213"/>
      <c r="F144" s="2392" t="str">
        <f>INDEX(PT_DIFFERENTIATION_VTAR,MATCH(A144,PT_DIFFERENTIATION_VTAR_ID,0))</f>
        <v>Тариф на подключение (технологическое присоединение) к централизованной системе водоотведения</v>
      </c>
      <c r="G144" s="2436" t="str">
        <f>INDEX(PT_DIFFERENTIATION_NTAR,MATCH(B144,PT_DIFFERENTIATION_NTAR_ID,0))</f>
        <v/>
      </c>
      <c r="H144" s="1871"/>
      <c r="I144" s="1748"/>
      <c r="J144" s="1782"/>
      <c r="K144" s="1787"/>
      <c r="L144" s="1871" t="s">
        <v>779</v>
      </c>
      <c r="M144" s="350"/>
      <c r="N144" s="343"/>
      <c r="O144" s="1633"/>
      <c r="P144" s="1633"/>
      <c r="AH144" s="1640">
        <v>0</v>
      </c>
    </row>
    <row s="1644" customFormat="1" customHeight="1" ht="18.75" hidden="1">
      <c r="A145" s="1789"/>
      <c r="B145" s="1789"/>
      <c r="C145" s="378" t="s">
        <v>1804</v>
      </c>
      <c r="D145" s="2471"/>
      <c r="E145" s="2213"/>
      <c r="F145" s="2392"/>
      <c r="G145" s="2436"/>
      <c r="H145" s="1509"/>
      <c r="I145" s="660" t="s">
        <v>1803</v>
      </c>
      <c r="J145" s="580"/>
      <c r="K145" s="1509"/>
      <c r="L145" s="223"/>
      <c r="M145" s="350"/>
      <c r="N145" s="343"/>
      <c r="O145" s="1633"/>
      <c r="P145" s="1633"/>
      <c r="AH145" s="1640">
        <v>0</v>
      </c>
    </row>
    <row s="1644" customFormat="1" customHeight="1" ht="1.05">
      <c r="A146" s="1789"/>
      <c r="B146" s="1789"/>
      <c r="C146" s="378" t="s">
        <v>1811</v>
      </c>
      <c r="D146" s="2471"/>
      <c r="E146" s="2213"/>
      <c r="F146" s="2392"/>
      <c r="G146" s="409"/>
      <c r="H146" s="1509"/>
      <c r="I146" s="660"/>
      <c r="J146" s="580"/>
      <c r="K146" s="1509"/>
      <c r="L146" s="223"/>
      <c r="M146" s="350"/>
      <c r="N146" s="343"/>
      <c r="O146" s="1633"/>
      <c r="P146" s="1633"/>
      <c r="AH146" s="1640">
        <v>1</v>
      </c>
    </row>
    <row customHeight="1" ht="19.95">
      <c r="A147" s="1789"/>
      <c r="B147" s="1789"/>
      <c r="D147" s="385"/>
      <c r="E147" s="156" t="s">
        <v>91</v>
      </c>
      <c r="F147" s="2469"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9"/>
      <c r="H147" s="2469"/>
      <c r="I147" s="2469"/>
      <c r="J147" s="2469"/>
      <c r="K147" s="2469"/>
      <c r="L147" s="2469"/>
      <c r="M147" s="306"/>
      <c r="N147" s="343"/>
      <c r="AH147" s="383">
        <v>19</v>
      </c>
    </row>
    <row s="1644" customFormat="1" customHeight="1" ht="60.75" hidden="1">
      <c r="A148" s="1789" t="s">
        <v>630</v>
      </c>
      <c r="B148" s="1789" t="s">
        <v>631</v>
      </c>
      <c r="C148" s="378"/>
      <c r="D148" s="2471"/>
      <c r="E148" s="2213"/>
      <c r="F148" s="2392"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6" t="str">
        <f>INDEX(PT_DIFFERENTIATION_NTAR,MATCH(B148,PT_DIFFERENTIATION_NTAR_ID,0))</f>
        <v/>
      </c>
      <c r="H148" s="1871"/>
      <c r="I148" s="1748"/>
      <c r="J148" s="1782"/>
      <c r="K148" s="1787"/>
      <c r="L148" s="1871" t="s">
        <v>779</v>
      </c>
      <c r="M148" s="217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43"/>
      <c r="O148" s="1633"/>
      <c r="P148" s="1633"/>
      <c r="AH148" s="1640">
        <v>0</v>
      </c>
    </row>
    <row s="1644" customFormat="1" customHeight="1" ht="18.75" hidden="1">
      <c r="A149" s="1789"/>
      <c r="B149" s="1789"/>
      <c r="C149" s="378" t="s">
        <v>1804</v>
      </c>
      <c r="D149" s="2471"/>
      <c r="E149" s="2213"/>
      <c r="F149" s="2392"/>
      <c r="G149" s="2436"/>
      <c r="H149" s="1509"/>
      <c r="I149" s="660" t="s">
        <v>1803</v>
      </c>
      <c r="J149" s="580"/>
      <c r="K149" s="1509"/>
      <c r="L149" s="223"/>
      <c r="M149" s="2179"/>
      <c r="N149" s="343"/>
      <c r="O149" s="1633"/>
      <c r="P149" s="1633"/>
      <c r="AH149" s="1640">
        <v>0</v>
      </c>
    </row>
    <row s="1644" customFormat="1" customHeight="1" ht="0.75" hidden="1">
      <c r="A150" s="1789"/>
      <c r="B150" s="1789"/>
      <c r="C150" s="378" t="s">
        <v>1811</v>
      </c>
      <c r="D150" s="2471"/>
      <c r="E150" s="2213"/>
      <c r="F150" s="2392"/>
      <c r="G150" s="409"/>
      <c r="H150" s="1509"/>
      <c r="I150" s="660"/>
      <c r="J150" s="580"/>
      <c r="K150" s="1509"/>
      <c r="L150" s="223"/>
      <c r="M150" s="2179"/>
      <c r="N150" s="343"/>
      <c r="O150" s="1633"/>
      <c r="P150" s="1633"/>
      <c r="AH150" s="1640">
        <v>0</v>
      </c>
    </row>
    <row s="1644" customFormat="1" customHeight="1" ht="45" hidden="1">
      <c r="A151" s="1789" t="s">
        <v>635</v>
      </c>
      <c r="B151" s="1789" t="s">
        <v>636</v>
      </c>
      <c r="C151" s="378"/>
      <c r="D151" s="2471"/>
      <c r="E151" s="2213"/>
      <c r="F151" s="2392" t="str">
        <f>INDEX(PT_DIFFERENTIATION_VTAR,MATCH(A151,PT_DIFFERENTIATION_VTAR_ID,0))</f>
        <v/>
      </c>
      <c r="G151" s="2436" t="str">
        <f>INDEX(PT_DIFFERENTIATION_NTAR,MATCH(B151,PT_DIFFERENTIATION_NTAR_ID,0))</f>
        <v/>
      </c>
      <c r="H151" s="1871"/>
      <c r="I151" s="1748"/>
      <c r="J151" s="1782"/>
      <c r="K151" s="1787"/>
      <c r="L151" s="1871" t="s">
        <v>779</v>
      </c>
      <c r="M151" s="2180"/>
      <c r="N151" s="343"/>
      <c r="O151" s="1633"/>
      <c r="P151" s="1633"/>
      <c r="AH151" s="1640">
        <v>0</v>
      </c>
    </row>
    <row s="1644" customFormat="1" customHeight="1" ht="18.75" hidden="1">
      <c r="A152" s="1789"/>
      <c r="B152" s="1789"/>
      <c r="C152" s="378" t="s">
        <v>1804</v>
      </c>
      <c r="D152" s="2471"/>
      <c r="E152" s="2213"/>
      <c r="F152" s="2392"/>
      <c r="G152" s="2436"/>
      <c r="H152" s="1509"/>
      <c r="I152" s="660" t="s">
        <v>1803</v>
      </c>
      <c r="J152" s="580"/>
      <c r="K152" s="1509"/>
      <c r="L152" s="223"/>
      <c r="M152" s="1870"/>
      <c r="N152" s="343"/>
      <c r="O152" s="1633"/>
      <c r="P152" s="1633"/>
      <c r="AH152" s="1640">
        <v>0</v>
      </c>
    </row>
    <row s="1644" customFormat="1" customHeight="1" ht="0.75" hidden="1">
      <c r="A153" s="1789"/>
      <c r="B153" s="1789"/>
      <c r="C153" s="378" t="s">
        <v>1811</v>
      </c>
      <c r="D153" s="2471"/>
      <c r="E153" s="2213"/>
      <c r="F153" s="2392"/>
      <c r="G153" s="409"/>
      <c r="H153" s="1509"/>
      <c r="I153" s="660"/>
      <c r="J153" s="580"/>
      <c r="K153" s="1509"/>
      <c r="L153" s="223"/>
      <c r="M153" s="350"/>
      <c r="N153" s="343"/>
      <c r="O153" s="1633"/>
      <c r="P153" s="1633"/>
      <c r="AH153" s="1640">
        <v>0</v>
      </c>
    </row>
    <row s="1644" customFormat="1" customHeight="1" ht="45" hidden="1">
      <c r="A154" s="1789" t="s">
        <v>642</v>
      </c>
      <c r="B154" s="1789" t="s">
        <v>643</v>
      </c>
      <c r="C154" s="378"/>
      <c r="D154" s="2471"/>
      <c r="E154" s="2213"/>
      <c r="F154" s="2392"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6" t="str">
        <f>INDEX(PT_DIFFERENTIATION_NTAR,MATCH(B154,PT_DIFFERENTIATION_NTAR_ID,0))</f>
        <v/>
      </c>
      <c r="H154" s="1871"/>
      <c r="I154" s="1748"/>
      <c r="J154" s="1782"/>
      <c r="K154" s="1787"/>
      <c r="L154" s="1871" t="s">
        <v>779</v>
      </c>
      <c r="M154" s="350"/>
      <c r="N154" s="343"/>
      <c r="O154" s="1633"/>
      <c r="P154" s="1633"/>
      <c r="AH154" s="1640">
        <v>0</v>
      </c>
    </row>
    <row s="1644" customFormat="1" customHeight="1" ht="18.75" hidden="1">
      <c r="A155" s="1789"/>
      <c r="B155" s="1789"/>
      <c r="C155" s="378" t="s">
        <v>1804</v>
      </c>
      <c r="D155" s="2471"/>
      <c r="E155" s="2213"/>
      <c r="F155" s="2392"/>
      <c r="G155" s="2436"/>
      <c r="H155" s="1509"/>
      <c r="I155" s="660" t="s">
        <v>1803</v>
      </c>
      <c r="J155" s="580"/>
      <c r="K155" s="1509"/>
      <c r="L155" s="223"/>
      <c r="M155" s="350"/>
      <c r="N155" s="343"/>
      <c r="O155" s="1633"/>
      <c r="P155" s="1633"/>
      <c r="AH155" s="1640">
        <v>0</v>
      </c>
    </row>
    <row s="1644" customFormat="1" customHeight="1" ht="0.75" hidden="1">
      <c r="A156" s="1789"/>
      <c r="B156" s="1789"/>
      <c r="C156" s="378" t="s">
        <v>1811</v>
      </c>
      <c r="D156" s="2471"/>
      <c r="E156" s="2213"/>
      <c r="F156" s="2392"/>
      <c r="G156" s="409"/>
      <c r="H156" s="1509"/>
      <c r="I156" s="660"/>
      <c r="J156" s="580"/>
      <c r="K156" s="1509"/>
      <c r="L156" s="223"/>
      <c r="M156" s="350"/>
      <c r="N156" s="343"/>
      <c r="O156" s="1633"/>
      <c r="P156" s="1633"/>
      <c r="AH156" s="1640">
        <v>0</v>
      </c>
    </row>
    <row s="1644" customFormat="1" customHeight="1" ht="45" hidden="1">
      <c r="A157" s="1789" t="s">
        <v>648</v>
      </c>
      <c r="B157" s="1789" t="s">
        <v>649</v>
      </c>
      <c r="C157" s="378"/>
      <c r="D157" s="2471"/>
      <c r="E157" s="2213"/>
      <c r="F157" s="2392"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6" t="str">
        <f>INDEX(PT_DIFFERENTIATION_NTAR,MATCH(B157,PT_DIFFERENTIATION_NTAR_ID,0))</f>
        <v/>
      </c>
      <c r="H157" s="1871"/>
      <c r="I157" s="1748"/>
      <c r="J157" s="1782"/>
      <c r="K157" s="1787"/>
      <c r="L157" s="1871" t="s">
        <v>779</v>
      </c>
      <c r="M157" s="350"/>
      <c r="N157" s="343"/>
      <c r="O157" s="1633"/>
      <c r="P157" s="1633"/>
      <c r="AH157" s="1640">
        <v>0</v>
      </c>
    </row>
    <row s="1644" customFormat="1" customHeight="1" ht="18.75" hidden="1">
      <c r="A158" s="1789"/>
      <c r="B158" s="1789"/>
      <c r="C158" s="378" t="s">
        <v>1804</v>
      </c>
      <c r="D158" s="2471"/>
      <c r="E158" s="2213"/>
      <c r="F158" s="2392"/>
      <c r="G158" s="2436"/>
      <c r="H158" s="1509"/>
      <c r="I158" s="660" t="s">
        <v>1803</v>
      </c>
      <c r="J158" s="580"/>
      <c r="K158" s="1509"/>
      <c r="L158" s="223"/>
      <c r="M158" s="350"/>
      <c r="N158" s="343"/>
      <c r="O158" s="1633"/>
      <c r="P158" s="1633"/>
      <c r="AH158" s="1640">
        <v>0</v>
      </c>
    </row>
    <row s="1644" customFormat="1" customHeight="1" ht="0.75" hidden="1">
      <c r="A159" s="1789"/>
      <c r="B159" s="1789"/>
      <c r="C159" s="378" t="s">
        <v>1811</v>
      </c>
      <c r="D159" s="2471"/>
      <c r="E159" s="2213"/>
      <c r="F159" s="2392"/>
      <c r="G159" s="409"/>
      <c r="H159" s="1509"/>
      <c r="I159" s="660"/>
      <c r="J159" s="580"/>
      <c r="K159" s="1509"/>
      <c r="L159" s="223"/>
      <c r="M159" s="350"/>
      <c r="N159" s="343"/>
      <c r="O159" s="1633"/>
      <c r="P159" s="1633"/>
      <c r="AH159" s="1640">
        <v>0</v>
      </c>
    </row>
    <row s="1644" customFormat="1" customHeight="1" ht="18.75" hidden="1">
      <c r="A160" s="1789" t="s">
        <v>654</v>
      </c>
      <c r="B160" s="1789" t="s">
        <v>655</v>
      </c>
      <c r="C160" s="378"/>
      <c r="D160" s="2471"/>
      <c r="E160" s="2213"/>
      <c r="F160" s="2392" t="str">
        <f>INDEX(PT_DIFFERENTIATION_VTAR,MATCH(A160,PT_DIFFERENTIATION_VTAR_ID,0))</f>
        <v>Тарифы на услуги по передаче тепловой энергии</v>
      </c>
      <c r="G160" s="2436" t="str">
        <f>INDEX(PT_DIFFERENTIATION_NTAR,MATCH(B160,PT_DIFFERENTIATION_NTAR_ID,0))</f>
        <v/>
      </c>
      <c r="H160" s="1871"/>
      <c r="I160" s="1748"/>
      <c r="J160" s="1782"/>
      <c r="K160" s="1787"/>
      <c r="L160" s="1871" t="s">
        <v>779</v>
      </c>
      <c r="M160" s="350"/>
      <c r="N160" s="343"/>
      <c r="O160" s="1633"/>
      <c r="P160" s="1633"/>
      <c r="AH160" s="1640">
        <v>0</v>
      </c>
    </row>
    <row s="1644" customFormat="1" customHeight="1" ht="18.75" hidden="1">
      <c r="A161" s="1789"/>
      <c r="B161" s="1789"/>
      <c r="C161" s="378" t="s">
        <v>1804</v>
      </c>
      <c r="D161" s="2471"/>
      <c r="E161" s="2213"/>
      <c r="F161" s="2392"/>
      <c r="G161" s="2436"/>
      <c r="H161" s="1509"/>
      <c r="I161" s="660" t="s">
        <v>1803</v>
      </c>
      <c r="J161" s="580"/>
      <c r="K161" s="1509"/>
      <c r="L161" s="223"/>
      <c r="M161" s="350"/>
      <c r="N161" s="343"/>
      <c r="O161" s="1633"/>
      <c r="P161" s="1633"/>
      <c r="AH161" s="1640">
        <v>0</v>
      </c>
    </row>
    <row s="1644" customFormat="1" customHeight="1" ht="0.75" hidden="1">
      <c r="A162" s="1789"/>
      <c r="B162" s="1789"/>
      <c r="C162" s="378" t="s">
        <v>1811</v>
      </c>
      <c r="D162" s="2471"/>
      <c r="E162" s="2213"/>
      <c r="F162" s="2392"/>
      <c r="G162" s="409"/>
      <c r="H162" s="1509"/>
      <c r="I162" s="660"/>
      <c r="J162" s="580"/>
      <c r="K162" s="1509"/>
      <c r="L162" s="223"/>
      <c r="M162" s="350"/>
      <c r="N162" s="343"/>
      <c r="O162" s="1633"/>
      <c r="P162" s="1633"/>
      <c r="AH162" s="1640">
        <v>0</v>
      </c>
    </row>
    <row s="1644" customFormat="1" customHeight="1" ht="18.75" hidden="1">
      <c r="A163" s="1789" t="s">
        <v>660</v>
      </c>
      <c r="B163" s="1789" t="s">
        <v>661</v>
      </c>
      <c r="C163" s="378"/>
      <c r="D163" s="2471"/>
      <c r="E163" s="2213"/>
      <c r="F163" s="2392" t="str">
        <f>INDEX(PT_DIFFERENTIATION_VTAR,MATCH(A163,PT_DIFFERENTIATION_VTAR_ID,0))</f>
        <v>Тарифы на услуги по передаче теплоносителя</v>
      </c>
      <c r="G163" s="2436" t="str">
        <f>INDEX(PT_DIFFERENTIATION_NTAR,MATCH(B163,PT_DIFFERENTIATION_NTAR_ID,0))</f>
        <v/>
      </c>
      <c r="H163" s="1871"/>
      <c r="I163" s="1748"/>
      <c r="J163" s="1782"/>
      <c r="K163" s="1787"/>
      <c r="L163" s="1871" t="s">
        <v>779</v>
      </c>
      <c r="M163" s="350"/>
      <c r="N163" s="343"/>
      <c r="O163" s="1633"/>
      <c r="P163" s="1633"/>
      <c r="AH163" s="1640">
        <v>0</v>
      </c>
    </row>
    <row s="1644" customFormat="1" customHeight="1" ht="18.75" hidden="1">
      <c r="A164" s="1789"/>
      <c r="B164" s="1789"/>
      <c r="C164" s="378" t="s">
        <v>1804</v>
      </c>
      <c r="D164" s="2471"/>
      <c r="E164" s="2213"/>
      <c r="F164" s="2392"/>
      <c r="G164" s="2436"/>
      <c r="H164" s="1509"/>
      <c r="I164" s="660" t="s">
        <v>1803</v>
      </c>
      <c r="J164" s="580"/>
      <c r="K164" s="1509"/>
      <c r="L164" s="223"/>
      <c r="M164" s="350"/>
      <c r="N164" s="343"/>
      <c r="O164" s="1633"/>
      <c r="P164" s="1633"/>
      <c r="AH164" s="1640">
        <v>0</v>
      </c>
    </row>
    <row s="1644" customFormat="1" customHeight="1" ht="0.75" hidden="1">
      <c r="A165" s="1789"/>
      <c r="B165" s="1789"/>
      <c r="C165" s="378" t="s">
        <v>1811</v>
      </c>
      <c r="D165" s="2471"/>
      <c r="E165" s="2213"/>
      <c r="F165" s="2392"/>
      <c r="G165" s="409"/>
      <c r="H165" s="1509"/>
      <c r="I165" s="660"/>
      <c r="J165" s="580"/>
      <c r="K165" s="1509"/>
      <c r="L165" s="223"/>
      <c r="M165" s="350"/>
      <c r="N165" s="343"/>
      <c r="O165" s="1633"/>
      <c r="P165" s="1633"/>
      <c r="AH165" s="1640">
        <v>0</v>
      </c>
    </row>
    <row s="1644" customFormat="1" customHeight="1" ht="18.75" hidden="1">
      <c r="A166" s="1789" t="s">
        <v>666</v>
      </c>
      <c r="B166" s="1789" t="s">
        <v>667</v>
      </c>
      <c r="C166" s="378"/>
      <c r="D166" s="2471"/>
      <c r="E166" s="2213"/>
      <c r="F166" s="2392"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6" t="str">
        <f>INDEX(PT_DIFFERENTIATION_NTAR,MATCH(B166,PT_DIFFERENTIATION_NTAR_ID,0))</f>
        <v/>
      </c>
      <c r="H166" s="1871"/>
      <c r="I166" s="1748"/>
      <c r="J166" s="1782"/>
      <c r="K166" s="1787"/>
      <c r="L166" s="1871" t="s">
        <v>779</v>
      </c>
      <c r="M166" s="350"/>
      <c r="N166" s="343"/>
      <c r="O166" s="1633"/>
      <c r="P166" s="1633"/>
      <c r="AH166" s="1640">
        <v>0</v>
      </c>
    </row>
    <row s="1644" customFormat="1" customHeight="1" ht="18.75" hidden="1">
      <c r="A167" s="1789"/>
      <c r="B167" s="1789"/>
      <c r="C167" s="378" t="s">
        <v>1804</v>
      </c>
      <c r="D167" s="2471"/>
      <c r="E167" s="2213"/>
      <c r="F167" s="2392"/>
      <c r="G167" s="2436"/>
      <c r="H167" s="1509"/>
      <c r="I167" s="660" t="s">
        <v>1803</v>
      </c>
      <c r="J167" s="580"/>
      <c r="K167" s="1509"/>
      <c r="L167" s="223"/>
      <c r="M167" s="350"/>
      <c r="N167" s="343"/>
      <c r="O167" s="1633"/>
      <c r="P167" s="1633"/>
      <c r="AH167" s="1640">
        <v>0</v>
      </c>
    </row>
    <row s="1644" customFormat="1" customHeight="1" ht="0.75" hidden="1">
      <c r="A168" s="1789"/>
      <c r="B168" s="1789"/>
      <c r="C168" s="378" t="s">
        <v>1811</v>
      </c>
      <c r="D168" s="2471"/>
      <c r="E168" s="2213"/>
      <c r="F168" s="2392"/>
      <c r="G168" s="409"/>
      <c r="H168" s="1509"/>
      <c r="I168" s="660"/>
      <c r="J168" s="580"/>
      <c r="K168" s="1509"/>
      <c r="L168" s="223"/>
      <c r="M168" s="350"/>
      <c r="N168" s="343"/>
      <c r="O168" s="1633"/>
      <c r="P168" s="1633"/>
      <c r="AH168" s="1640">
        <v>0</v>
      </c>
    </row>
    <row s="1644" customFormat="1" customHeight="1" ht="18.75" hidden="1">
      <c r="A169" s="1789" t="s">
        <v>672</v>
      </c>
      <c r="B169" s="1789" t="s">
        <v>673</v>
      </c>
      <c r="C169" s="378"/>
      <c r="D169" s="2471"/>
      <c r="E169" s="2213"/>
      <c r="F169" s="2392" t="str">
        <f>INDEX(PT_DIFFERENTIATION_VTAR,MATCH(A169,PT_DIFFERENTIATION_VTAR_ID,0))</f>
        <v>Плата за подключение (технологическое присоединение) к системе теплоснабжения</v>
      </c>
      <c r="G169" s="2436" t="str">
        <f>INDEX(PT_DIFFERENTIATION_NTAR,MATCH(B169,PT_DIFFERENTIATION_NTAR_ID,0))</f>
        <v/>
      </c>
      <c r="H169" s="1871"/>
      <c r="I169" s="1748"/>
      <c r="J169" s="1782"/>
      <c r="K169" s="1787"/>
      <c r="L169" s="1871" t="s">
        <v>779</v>
      </c>
      <c r="M169" s="350"/>
      <c r="N169" s="343"/>
      <c r="O169" s="1633"/>
      <c r="P169" s="1633"/>
      <c r="AH169" s="1640">
        <v>0</v>
      </c>
    </row>
    <row s="1644" customFormat="1" customHeight="1" ht="18.75" hidden="1">
      <c r="A170" s="1789"/>
      <c r="B170" s="1789"/>
      <c r="C170" s="378" t="s">
        <v>1804</v>
      </c>
      <c r="D170" s="2471"/>
      <c r="E170" s="2213"/>
      <c r="F170" s="2392"/>
      <c r="G170" s="2436"/>
      <c r="H170" s="1509"/>
      <c r="I170" s="660" t="s">
        <v>1803</v>
      </c>
      <c r="J170" s="580"/>
      <c r="K170" s="1509"/>
      <c r="L170" s="223"/>
      <c r="M170" s="350"/>
      <c r="N170" s="343"/>
      <c r="O170" s="1633"/>
      <c r="P170" s="1633"/>
      <c r="AH170" s="1640">
        <v>0</v>
      </c>
    </row>
    <row s="1644" customFormat="1" customHeight="1" ht="0.75" hidden="1">
      <c r="A171" s="1789"/>
      <c r="B171" s="1789"/>
      <c r="C171" s="378" t="s">
        <v>1811</v>
      </c>
      <c r="D171" s="2471"/>
      <c r="E171" s="2213"/>
      <c r="F171" s="2392"/>
      <c r="G171" s="409"/>
      <c r="H171" s="1509"/>
      <c r="I171" s="660"/>
      <c r="J171" s="580"/>
      <c r="K171" s="1509"/>
      <c r="L171" s="223"/>
      <c r="M171" s="350"/>
      <c r="N171" s="343"/>
      <c r="O171" s="1633"/>
      <c r="P171" s="1633"/>
      <c r="AH171" s="1640">
        <v>0</v>
      </c>
    </row>
    <row s="1644" customFormat="1" customHeight="1" ht="18.75" hidden="1">
      <c r="A172" s="1789" t="s">
        <v>678</v>
      </c>
      <c r="B172" s="1789" t="s">
        <v>679</v>
      </c>
      <c r="C172" s="378"/>
      <c r="D172" s="2471"/>
      <c r="E172" s="2213"/>
      <c r="F172" s="2392" t="str">
        <f>INDEX(PT_DIFFERENTIATION_VTAR,MATCH(A172,PT_DIFFERENTIATION_VTAR_ID,0))</f>
        <v>Плата за подключение (технологическое присоединение) к системе теплоснабжения (индивидуальная)</v>
      </c>
      <c r="G172" s="2436" t="str">
        <f>INDEX(PT_DIFFERENTIATION_NTAR,MATCH(B172,PT_DIFFERENTIATION_NTAR_ID,0))</f>
        <v/>
      </c>
      <c r="H172" s="1998"/>
      <c r="I172" s="1748"/>
      <c r="J172" s="1782"/>
      <c r="K172" s="1787"/>
      <c r="L172" s="1998" t="s">
        <v>779</v>
      </c>
      <c r="M172" s="350"/>
      <c r="N172" s="343"/>
      <c r="O172" s="1633"/>
      <c r="P172" s="1633"/>
      <c r="AH172" s="1640">
        <v>0</v>
      </c>
    </row>
    <row s="1644" customFormat="1" customHeight="1" ht="18.75" hidden="1">
      <c r="A173" s="1789"/>
      <c r="B173" s="1789"/>
      <c r="C173" s="378" t="s">
        <v>1804</v>
      </c>
      <c r="D173" s="2471"/>
      <c r="E173" s="2213"/>
      <c r="F173" s="2392"/>
      <c r="G173" s="2436"/>
      <c r="H173" s="1509"/>
      <c r="I173" s="660" t="s">
        <v>1803</v>
      </c>
      <c r="J173" s="580"/>
      <c r="K173" s="1509"/>
      <c r="L173" s="223"/>
      <c r="M173" s="350"/>
      <c r="N173" s="343"/>
      <c r="O173" s="1633"/>
      <c r="P173" s="1633"/>
      <c r="AH173" s="1640">
        <v>0</v>
      </c>
    </row>
    <row s="1644" customFormat="1" customHeight="1" ht="0.75" hidden="1">
      <c r="A174" s="1789"/>
      <c r="B174" s="1789"/>
      <c r="C174" s="378" t="s">
        <v>1811</v>
      </c>
      <c r="D174" s="2471"/>
      <c r="E174" s="2213"/>
      <c r="F174" s="2392"/>
      <c r="G174" s="409"/>
      <c r="H174" s="1509"/>
      <c r="I174" s="660"/>
      <c r="J174" s="580"/>
      <c r="K174" s="1509"/>
      <c r="L174" s="223"/>
      <c r="M174" s="350"/>
      <c r="N174" s="343"/>
      <c r="O174" s="1633"/>
      <c r="P174" s="1633"/>
      <c r="AH174" s="1640">
        <v>0</v>
      </c>
    </row>
    <row s="1644" customFormat="1" customHeight="1" ht="18.75" hidden="1">
      <c r="A175" s="1789" t="s">
        <v>698</v>
      </c>
      <c r="B175" s="1789" t="s">
        <v>699</v>
      </c>
      <c r="C175" s="378"/>
      <c r="D175" s="2471"/>
      <c r="E175" s="2213"/>
      <c r="F175" s="2392" t="str">
        <f>INDEX(PT_DIFFERENTIATION_VTAR,MATCH(A175,PT_DIFFERENTIATION_VTAR_ID,0))</f>
        <v>Тариф на питьевую воду (питьевое водоснабжение)</v>
      </c>
      <c r="G175" s="2436" t="str">
        <f>INDEX(PT_DIFFERENTIATION_NTAR,MATCH(B175,PT_DIFFERENTIATION_NTAR_ID,0))</f>
        <v/>
      </c>
      <c r="H175" s="1871"/>
      <c r="I175" s="1748"/>
      <c r="J175" s="1782"/>
      <c r="K175" s="1787"/>
      <c r="L175" s="1871" t="s">
        <v>779</v>
      </c>
      <c r="M175" s="350"/>
      <c r="N175" s="343"/>
      <c r="O175" s="1633"/>
      <c r="P175" s="1633"/>
      <c r="AH175" s="1640">
        <v>0</v>
      </c>
    </row>
    <row s="1644" customFormat="1" customHeight="1" ht="18.75" hidden="1">
      <c r="A176" s="1789"/>
      <c r="B176" s="1789"/>
      <c r="C176" s="378" t="s">
        <v>1804</v>
      </c>
      <c r="D176" s="2471"/>
      <c r="E176" s="2213"/>
      <c r="F176" s="2392"/>
      <c r="G176" s="2436"/>
      <c r="H176" s="1509"/>
      <c r="I176" s="660" t="s">
        <v>1803</v>
      </c>
      <c r="J176" s="580"/>
      <c r="K176" s="1509"/>
      <c r="L176" s="223"/>
      <c r="M176" s="350"/>
      <c r="N176" s="343"/>
      <c r="O176" s="1633"/>
      <c r="P176" s="1633"/>
      <c r="AH176" s="1640">
        <v>0</v>
      </c>
    </row>
    <row s="1644" customFormat="1" customHeight="1" ht="0.75" hidden="1">
      <c r="A177" s="1789"/>
      <c r="B177" s="1789"/>
      <c r="C177" s="378" t="s">
        <v>1811</v>
      </c>
      <c r="D177" s="2471"/>
      <c r="E177" s="2213"/>
      <c r="F177" s="2392"/>
      <c r="G177" s="409"/>
      <c r="H177" s="1509"/>
      <c r="I177" s="660"/>
      <c r="J177" s="580"/>
      <c r="K177" s="1509"/>
      <c r="L177" s="223"/>
      <c r="M177" s="350"/>
      <c r="N177" s="343"/>
      <c r="O177" s="1633"/>
      <c r="P177" s="1633"/>
      <c r="AH177" s="1640">
        <v>0</v>
      </c>
    </row>
    <row s="1644" customFormat="1" customHeight="1" ht="18.75" hidden="1">
      <c r="A178" s="1789" t="s">
        <v>703</v>
      </c>
      <c r="B178" s="1789" t="s">
        <v>704</v>
      </c>
      <c r="C178" s="378"/>
      <c r="D178" s="2471"/>
      <c r="E178" s="2213"/>
      <c r="F178" s="2392" t="str">
        <f>INDEX(PT_DIFFERENTIATION_VTAR,MATCH(A178,PT_DIFFERENTIATION_VTAR_ID,0))</f>
        <v>Тариф на техническую воду</v>
      </c>
      <c r="G178" s="2436" t="str">
        <f>INDEX(PT_DIFFERENTIATION_NTAR,MATCH(B178,PT_DIFFERENTIATION_NTAR_ID,0))</f>
        <v/>
      </c>
      <c r="H178" s="1871"/>
      <c r="I178" s="1748"/>
      <c r="J178" s="1782"/>
      <c r="K178" s="1787"/>
      <c r="L178" s="1871" t="s">
        <v>779</v>
      </c>
      <c r="M178" s="350"/>
      <c r="N178" s="343"/>
      <c r="O178" s="1633"/>
      <c r="P178" s="1633"/>
      <c r="AH178" s="1640">
        <v>0</v>
      </c>
    </row>
    <row s="1644" customFormat="1" customHeight="1" ht="18.75" hidden="1">
      <c r="A179" s="1789"/>
      <c r="B179" s="1789"/>
      <c r="C179" s="378" t="s">
        <v>1804</v>
      </c>
      <c r="D179" s="2471"/>
      <c r="E179" s="2213"/>
      <c r="F179" s="2392"/>
      <c r="G179" s="2436"/>
      <c r="H179" s="1509"/>
      <c r="I179" s="660" t="s">
        <v>1803</v>
      </c>
      <c r="J179" s="580"/>
      <c r="K179" s="1509"/>
      <c r="L179" s="223"/>
      <c r="M179" s="350"/>
      <c r="N179" s="343"/>
      <c r="O179" s="1633"/>
      <c r="P179" s="1633"/>
      <c r="AH179" s="1640">
        <v>0</v>
      </c>
    </row>
    <row s="1644" customFormat="1" customHeight="1" ht="0.75" hidden="1">
      <c r="A180" s="1789"/>
      <c r="B180" s="1789"/>
      <c r="C180" s="378" t="s">
        <v>1811</v>
      </c>
      <c r="D180" s="2471"/>
      <c r="E180" s="2213"/>
      <c r="F180" s="2392"/>
      <c r="G180" s="409"/>
      <c r="H180" s="1509"/>
      <c r="I180" s="660"/>
      <c r="J180" s="580"/>
      <c r="K180" s="1509"/>
      <c r="L180" s="223"/>
      <c r="M180" s="350"/>
      <c r="N180" s="343"/>
      <c r="O180" s="1633"/>
      <c r="P180" s="1633"/>
      <c r="AH180" s="1640">
        <v>0</v>
      </c>
    </row>
    <row s="1644" customFormat="1" customHeight="1" ht="18.75" hidden="1">
      <c r="A181" s="1789" t="s">
        <v>708</v>
      </c>
      <c r="B181" s="1789" t="s">
        <v>709</v>
      </c>
      <c r="C181" s="378"/>
      <c r="D181" s="2471"/>
      <c r="E181" s="2213"/>
      <c r="F181" s="2392" t="str">
        <f>INDEX(PT_DIFFERENTIATION_VTAR,MATCH(A181,PT_DIFFERENTIATION_VTAR_ID,0))</f>
        <v>Тариф на транспортировку воды</v>
      </c>
      <c r="G181" s="2436" t="str">
        <f>INDEX(PT_DIFFERENTIATION_NTAR,MATCH(B181,PT_DIFFERENTIATION_NTAR_ID,0))</f>
        <v/>
      </c>
      <c r="H181" s="1871"/>
      <c r="I181" s="1748"/>
      <c r="J181" s="1782"/>
      <c r="K181" s="1787"/>
      <c r="L181" s="1871" t="s">
        <v>779</v>
      </c>
      <c r="M181" s="350"/>
      <c r="N181" s="343"/>
      <c r="O181" s="1633"/>
      <c r="P181" s="1633"/>
      <c r="AH181" s="1640">
        <v>0</v>
      </c>
    </row>
    <row s="1644" customFormat="1" customHeight="1" ht="18.75" hidden="1">
      <c r="A182" s="1789"/>
      <c r="B182" s="1789"/>
      <c r="C182" s="378" t="s">
        <v>1804</v>
      </c>
      <c r="D182" s="2471"/>
      <c r="E182" s="2213"/>
      <c r="F182" s="2392"/>
      <c r="G182" s="2436"/>
      <c r="H182" s="1509"/>
      <c r="I182" s="660" t="s">
        <v>1803</v>
      </c>
      <c r="J182" s="580"/>
      <c r="K182" s="1509"/>
      <c r="L182" s="223"/>
      <c r="M182" s="350"/>
      <c r="N182" s="343"/>
      <c r="O182" s="1633"/>
      <c r="P182" s="1633"/>
      <c r="AH182" s="1640">
        <v>0</v>
      </c>
    </row>
    <row s="1644" customFormat="1" customHeight="1" ht="0.75" hidden="1">
      <c r="A183" s="1789"/>
      <c r="B183" s="1789"/>
      <c r="C183" s="378" t="s">
        <v>1811</v>
      </c>
      <c r="D183" s="2471"/>
      <c r="E183" s="2213"/>
      <c r="F183" s="2392"/>
      <c r="G183" s="409"/>
      <c r="H183" s="1509"/>
      <c r="I183" s="660"/>
      <c r="J183" s="580"/>
      <c r="K183" s="1509"/>
      <c r="L183" s="223"/>
      <c r="M183" s="350"/>
      <c r="N183" s="343"/>
      <c r="O183" s="1633"/>
      <c r="P183" s="1633"/>
      <c r="AH183" s="1640">
        <v>0</v>
      </c>
    </row>
    <row s="1644" customFormat="1" customHeight="1" ht="18.75" hidden="1">
      <c r="A184" s="1789" t="s">
        <v>713</v>
      </c>
      <c r="B184" s="1789" t="s">
        <v>714</v>
      </c>
      <c r="C184" s="378"/>
      <c r="D184" s="2471"/>
      <c r="E184" s="2213"/>
      <c r="F184" s="2392" t="str">
        <f>INDEX(PT_DIFFERENTIATION_VTAR,MATCH(A184,PT_DIFFERENTIATION_VTAR_ID,0))</f>
        <v>Тариф на подвоз воды</v>
      </c>
      <c r="G184" s="2436" t="str">
        <f>INDEX(PT_DIFFERENTIATION_NTAR,MATCH(B184,PT_DIFFERENTIATION_NTAR_ID,0))</f>
        <v/>
      </c>
      <c r="H184" s="1871"/>
      <c r="I184" s="1748"/>
      <c r="J184" s="1782"/>
      <c r="K184" s="1787"/>
      <c r="L184" s="1871" t="s">
        <v>779</v>
      </c>
      <c r="M184" s="350"/>
      <c r="N184" s="343"/>
      <c r="O184" s="1633"/>
      <c r="P184" s="1633"/>
      <c r="AH184" s="1640">
        <v>0</v>
      </c>
    </row>
    <row s="1644" customFormat="1" customHeight="1" ht="18.75" hidden="1">
      <c r="A185" s="1789"/>
      <c r="B185" s="1789"/>
      <c r="C185" s="378" t="s">
        <v>1804</v>
      </c>
      <c r="D185" s="2471"/>
      <c r="E185" s="2213"/>
      <c r="F185" s="2392"/>
      <c r="G185" s="2436"/>
      <c r="H185" s="1509"/>
      <c r="I185" s="660" t="s">
        <v>1803</v>
      </c>
      <c r="J185" s="580"/>
      <c r="K185" s="1509"/>
      <c r="L185" s="223"/>
      <c r="M185" s="350"/>
      <c r="N185" s="343"/>
      <c r="O185" s="1633"/>
      <c r="P185" s="1633"/>
      <c r="AH185" s="1640">
        <v>0</v>
      </c>
    </row>
    <row s="1644" customFormat="1" customHeight="1" ht="0.75" hidden="1">
      <c r="A186" s="1789"/>
      <c r="B186" s="1789"/>
      <c r="C186" s="378" t="s">
        <v>1811</v>
      </c>
      <c r="D186" s="2471"/>
      <c r="E186" s="2213"/>
      <c r="F186" s="2392"/>
      <c r="G186" s="409"/>
      <c r="H186" s="1509"/>
      <c r="I186" s="660"/>
      <c r="J186" s="580"/>
      <c r="K186" s="1509"/>
      <c r="L186" s="223"/>
      <c r="M186" s="350"/>
      <c r="N186" s="343"/>
      <c r="O186" s="1633"/>
      <c r="P186" s="1633"/>
      <c r="AH186" s="1640">
        <v>0</v>
      </c>
    </row>
    <row s="1644" customFormat="1" customHeight="1" ht="18.75" hidden="1">
      <c r="A187" s="1789" t="s">
        <v>718</v>
      </c>
      <c r="B187" s="1789" t="s">
        <v>719</v>
      </c>
      <c r="C187" s="378"/>
      <c r="D187" s="2471"/>
      <c r="E187" s="2213"/>
      <c r="F187" s="2392"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6" t="str">
        <f>INDEX(PT_DIFFERENTIATION_NTAR,MATCH(B187,PT_DIFFERENTIATION_NTAR_ID,0))</f>
        <v/>
      </c>
      <c r="H187" s="1871"/>
      <c r="I187" s="1748"/>
      <c r="J187" s="1782"/>
      <c r="K187" s="1787"/>
      <c r="L187" s="1871" t="s">
        <v>779</v>
      </c>
      <c r="M187" s="350"/>
      <c r="N187" s="343"/>
      <c r="O187" s="1633"/>
      <c r="P187" s="1633"/>
      <c r="AH187" s="1640">
        <v>0</v>
      </c>
    </row>
    <row s="1644" customFormat="1" customHeight="1" ht="18.75" hidden="1">
      <c r="A188" s="1789"/>
      <c r="B188" s="1789"/>
      <c r="C188" s="378" t="s">
        <v>1804</v>
      </c>
      <c r="D188" s="2471"/>
      <c r="E188" s="2213"/>
      <c r="F188" s="2392"/>
      <c r="G188" s="2436"/>
      <c r="H188" s="1509"/>
      <c r="I188" s="660" t="s">
        <v>1803</v>
      </c>
      <c r="J188" s="580"/>
      <c r="K188" s="1509"/>
      <c r="L188" s="223"/>
      <c r="M188" s="350"/>
      <c r="N188" s="343"/>
      <c r="O188" s="1633"/>
      <c r="P188" s="1633"/>
      <c r="AH188" s="1640">
        <v>0</v>
      </c>
    </row>
    <row s="1644" customFormat="1" customHeight="1" ht="0.75" hidden="1">
      <c r="A189" s="1789"/>
      <c r="B189" s="1789"/>
      <c r="C189" s="378" t="s">
        <v>1811</v>
      </c>
      <c r="D189" s="2471"/>
      <c r="E189" s="2213"/>
      <c r="F189" s="2392"/>
      <c r="G189" s="409"/>
      <c r="H189" s="1509"/>
      <c r="I189" s="660"/>
      <c r="J189" s="580"/>
      <c r="K189" s="1509"/>
      <c r="L189" s="223"/>
      <c r="M189" s="350"/>
      <c r="N189" s="343"/>
      <c r="O189" s="1633"/>
      <c r="P189" s="1633"/>
      <c r="AH189" s="1640">
        <v>0</v>
      </c>
    </row>
    <row s="1644" customFormat="1" customHeight="1" ht="18.75" hidden="1">
      <c r="A190" s="1789" t="s">
        <v>723</v>
      </c>
      <c r="B190" s="1789" t="s">
        <v>724</v>
      </c>
      <c r="C190" s="378"/>
      <c r="D190" s="2471"/>
      <c r="E190" s="2213"/>
      <c r="F190" s="2392" t="str">
        <f>INDEX(PT_DIFFERENTIATION_VTAR,MATCH(A190,PT_DIFFERENTIATION_VTAR_ID,0))</f>
        <v>Тариф на горячую воду (горячее водоснабжение)</v>
      </c>
      <c r="G190" s="2436" t="str">
        <f>INDEX(PT_DIFFERENTIATION_NTAR,MATCH(B190,PT_DIFFERENTIATION_NTAR_ID,0))</f>
        <v/>
      </c>
      <c r="H190" s="1871"/>
      <c r="I190" s="1748"/>
      <c r="J190" s="1782"/>
      <c r="K190" s="1787"/>
      <c r="L190" s="1871" t="s">
        <v>779</v>
      </c>
      <c r="M190" s="350"/>
      <c r="N190" s="343"/>
      <c r="O190" s="1633"/>
      <c r="P190" s="1633"/>
      <c r="AH190" s="1640">
        <v>0</v>
      </c>
    </row>
    <row s="1644" customFormat="1" customHeight="1" ht="18.75" hidden="1">
      <c r="A191" s="1789"/>
      <c r="B191" s="1789"/>
      <c r="C191" s="378" t="s">
        <v>1804</v>
      </c>
      <c r="D191" s="2471"/>
      <c r="E191" s="2213"/>
      <c r="F191" s="2392"/>
      <c r="G191" s="2436"/>
      <c r="H191" s="1509"/>
      <c r="I191" s="660" t="s">
        <v>1803</v>
      </c>
      <c r="J191" s="580"/>
      <c r="K191" s="1509"/>
      <c r="L191" s="223"/>
      <c r="M191" s="350"/>
      <c r="N191" s="343"/>
      <c r="O191" s="1633"/>
      <c r="P191" s="1633"/>
      <c r="AH191" s="1640">
        <v>0</v>
      </c>
    </row>
    <row s="1644" customFormat="1" customHeight="1" ht="0.75" hidden="1">
      <c r="A192" s="1789"/>
      <c r="B192" s="1789"/>
      <c r="C192" s="378" t="s">
        <v>1811</v>
      </c>
      <c r="D192" s="2471"/>
      <c r="E192" s="2213"/>
      <c r="F192" s="2392"/>
      <c r="G192" s="409"/>
      <c r="H192" s="1509"/>
      <c r="I192" s="660"/>
      <c r="J192" s="580"/>
      <c r="K192" s="1509"/>
      <c r="L192" s="223"/>
      <c r="M192" s="350"/>
      <c r="N192" s="343"/>
      <c r="O192" s="1633"/>
      <c r="P192" s="1633"/>
      <c r="AH192" s="1640">
        <v>0</v>
      </c>
    </row>
    <row s="1644" customFormat="1" customHeight="1" ht="18.75" hidden="1">
      <c r="A193" s="1789" t="s">
        <v>728</v>
      </c>
      <c r="B193" s="1789" t="s">
        <v>729</v>
      </c>
      <c r="C193" s="378"/>
      <c r="D193" s="2471"/>
      <c r="E193" s="2213"/>
      <c r="F193" s="2392" t="str">
        <f>INDEX(PT_DIFFERENTIATION_VTAR,MATCH(A193,PT_DIFFERENTIATION_VTAR_ID,0))</f>
        <v>Тариф на транспортировку горячей воды</v>
      </c>
      <c r="G193" s="2436" t="str">
        <f>INDEX(PT_DIFFERENTIATION_NTAR,MATCH(B193,PT_DIFFERENTIATION_NTAR_ID,0))</f>
        <v/>
      </c>
      <c r="H193" s="1871"/>
      <c r="I193" s="1748"/>
      <c r="J193" s="1782"/>
      <c r="K193" s="1787"/>
      <c r="L193" s="1871" t="s">
        <v>779</v>
      </c>
      <c r="M193" s="350"/>
      <c r="N193" s="343"/>
      <c r="O193" s="1633"/>
      <c r="P193" s="1633"/>
      <c r="AH193" s="1640">
        <v>0</v>
      </c>
    </row>
    <row s="1644" customFormat="1" customHeight="1" ht="18.75" hidden="1">
      <c r="A194" s="1789"/>
      <c r="B194" s="1789"/>
      <c r="C194" s="378" t="s">
        <v>1804</v>
      </c>
      <c r="D194" s="2471"/>
      <c r="E194" s="2213"/>
      <c r="F194" s="2392"/>
      <c r="G194" s="2436"/>
      <c r="H194" s="1509"/>
      <c r="I194" s="660" t="s">
        <v>1803</v>
      </c>
      <c r="J194" s="580"/>
      <c r="K194" s="1509"/>
      <c r="L194" s="223"/>
      <c r="M194" s="350"/>
      <c r="N194" s="343"/>
      <c r="O194" s="1633"/>
      <c r="P194" s="1633"/>
      <c r="AH194" s="1640">
        <v>0</v>
      </c>
    </row>
    <row s="1644" customFormat="1" customHeight="1" ht="0.75" hidden="1">
      <c r="A195" s="1789"/>
      <c r="B195" s="1789"/>
      <c r="C195" s="378" t="s">
        <v>1811</v>
      </c>
      <c r="D195" s="2471"/>
      <c r="E195" s="2213"/>
      <c r="F195" s="2392"/>
      <c r="G195" s="409"/>
      <c r="H195" s="1509"/>
      <c r="I195" s="660"/>
      <c r="J195" s="580"/>
      <c r="K195" s="1509"/>
      <c r="L195" s="223"/>
      <c r="M195" s="350"/>
      <c r="N195" s="343"/>
      <c r="O195" s="1633"/>
      <c r="P195" s="1633"/>
      <c r="AH195" s="1640">
        <v>0</v>
      </c>
    </row>
    <row s="1644" customFormat="1" customHeight="1" ht="18.75" hidden="1">
      <c r="A196" s="1789" t="s">
        <v>733</v>
      </c>
      <c r="B196" s="1789" t="s">
        <v>734</v>
      </c>
      <c r="C196" s="378"/>
      <c r="D196" s="2471"/>
      <c r="E196" s="2213"/>
      <c r="F196" s="2392"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6" t="str">
        <f>INDEX(PT_DIFFERENTIATION_NTAR,MATCH(B196,PT_DIFFERENTIATION_NTAR_ID,0))</f>
        <v/>
      </c>
      <c r="H196" s="1871"/>
      <c r="I196" s="1748"/>
      <c r="J196" s="1782"/>
      <c r="K196" s="1787"/>
      <c r="L196" s="1871" t="s">
        <v>779</v>
      </c>
      <c r="M196" s="350"/>
      <c r="N196" s="343"/>
      <c r="O196" s="1633"/>
      <c r="P196" s="1633"/>
      <c r="AH196" s="1640">
        <v>0</v>
      </c>
    </row>
    <row s="1644" customFormat="1" customHeight="1" ht="18.75" hidden="1">
      <c r="A197" s="1789"/>
      <c r="B197" s="1789"/>
      <c r="C197" s="378" t="s">
        <v>1804</v>
      </c>
      <c r="D197" s="2471"/>
      <c r="E197" s="2213"/>
      <c r="F197" s="2392"/>
      <c r="G197" s="2436"/>
      <c r="H197" s="1509"/>
      <c r="I197" s="660" t="s">
        <v>1803</v>
      </c>
      <c r="J197" s="580"/>
      <c r="K197" s="1509"/>
      <c r="L197" s="223"/>
      <c r="M197" s="350"/>
      <c r="N197" s="343"/>
      <c r="O197" s="1633"/>
      <c r="P197" s="1633"/>
      <c r="AH197" s="1640">
        <v>0</v>
      </c>
    </row>
    <row s="1644" customFormat="1" customHeight="1" ht="0.75" hidden="1">
      <c r="A198" s="1789"/>
      <c r="B198" s="1789"/>
      <c r="C198" s="378" t="s">
        <v>1811</v>
      </c>
      <c r="D198" s="2471"/>
      <c r="E198" s="2213"/>
      <c r="F198" s="2392"/>
      <c r="G198" s="409"/>
      <c r="H198" s="1509"/>
      <c r="I198" s="660"/>
      <c r="J198" s="580"/>
      <c r="K198" s="1509"/>
      <c r="L198" s="223"/>
      <c r="M198" s="350"/>
      <c r="N198" s="343"/>
      <c r="O198" s="1633"/>
      <c r="P198" s="1633"/>
      <c r="AH198" s="1640">
        <v>0</v>
      </c>
    </row>
    <row s="1644" customFormat="1" customHeight="1" ht="18.75" hidden="1">
      <c r="A199" s="1789" t="s">
        <v>738</v>
      </c>
      <c r="B199" s="1789" t="s">
        <v>739</v>
      </c>
      <c r="C199" s="378"/>
      <c r="D199" s="2471"/>
      <c r="E199" s="2213"/>
      <c r="F199" s="2392" t="str">
        <f>INDEX(PT_DIFFERENTIATION_VTAR,MATCH(A199,PT_DIFFERENTIATION_VTAR_ID,0))</f>
        <v>Тариф на водоотведение</v>
      </c>
      <c r="G199" s="2436" t="str">
        <f>INDEX(PT_DIFFERENTIATION_NTAR,MATCH(B199,PT_DIFFERENTIATION_NTAR_ID,0))</f>
        <v/>
      </c>
      <c r="H199" s="1871"/>
      <c r="I199" s="1748"/>
      <c r="J199" s="1782"/>
      <c r="K199" s="1787"/>
      <c r="L199" s="1871" t="s">
        <v>779</v>
      </c>
      <c r="M199" s="350"/>
      <c r="N199" s="343"/>
      <c r="O199" s="1633"/>
      <c r="P199" s="1633"/>
      <c r="AH199" s="1640">
        <v>0</v>
      </c>
    </row>
    <row s="1644" customFormat="1" customHeight="1" ht="18.75" hidden="1">
      <c r="A200" s="1789"/>
      <c r="B200" s="1789"/>
      <c r="C200" s="378" t="s">
        <v>1804</v>
      </c>
      <c r="D200" s="2471"/>
      <c r="E200" s="2213"/>
      <c r="F200" s="2392"/>
      <c r="G200" s="2436"/>
      <c r="H200" s="1509"/>
      <c r="I200" s="660" t="s">
        <v>1803</v>
      </c>
      <c r="J200" s="580"/>
      <c r="K200" s="1509"/>
      <c r="L200" s="223"/>
      <c r="M200" s="350"/>
      <c r="N200" s="343"/>
      <c r="O200" s="1633"/>
      <c r="P200" s="1633"/>
      <c r="AH200" s="1640">
        <v>0</v>
      </c>
    </row>
    <row s="1644" customFormat="1" customHeight="1" ht="0.75" hidden="1">
      <c r="A201" s="1789"/>
      <c r="B201" s="1789"/>
      <c r="C201" s="378" t="s">
        <v>1811</v>
      </c>
      <c r="D201" s="2471"/>
      <c r="E201" s="2213"/>
      <c r="F201" s="2392"/>
      <c r="G201" s="409"/>
      <c r="H201" s="1509"/>
      <c r="I201" s="660"/>
      <c r="J201" s="580"/>
      <c r="K201" s="1509"/>
      <c r="L201" s="223"/>
      <c r="M201" s="350"/>
      <c r="N201" s="343"/>
      <c r="O201" s="1633"/>
      <c r="P201" s="1633"/>
      <c r="AH201" s="1640">
        <v>0</v>
      </c>
    </row>
    <row s="1644" customFormat="1" customHeight="1" ht="18.75" hidden="1">
      <c r="A202" s="1789" t="s">
        <v>743</v>
      </c>
      <c r="B202" s="1789" t="s">
        <v>744</v>
      </c>
      <c r="C202" s="378"/>
      <c r="D202" s="2471"/>
      <c r="E202" s="2213"/>
      <c r="F202" s="2392" t="str">
        <f>INDEX(PT_DIFFERENTIATION_VTAR,MATCH(A202,PT_DIFFERENTIATION_VTAR_ID,0))</f>
        <v>Тариф на транспортировку сточных вод</v>
      </c>
      <c r="G202" s="2436" t="str">
        <f>INDEX(PT_DIFFERENTIATION_NTAR,MATCH(B202,PT_DIFFERENTIATION_NTAR_ID,0))</f>
        <v/>
      </c>
      <c r="H202" s="1871"/>
      <c r="I202" s="1748"/>
      <c r="J202" s="1782"/>
      <c r="K202" s="1787"/>
      <c r="L202" s="1871" t="s">
        <v>779</v>
      </c>
      <c r="M202" s="350"/>
      <c r="N202" s="343"/>
      <c r="O202" s="1633"/>
      <c r="P202" s="1633"/>
      <c r="AH202" s="1640">
        <v>0</v>
      </c>
    </row>
    <row s="1644" customFormat="1" customHeight="1" ht="18.75" hidden="1">
      <c r="A203" s="1789"/>
      <c r="B203" s="1789"/>
      <c r="C203" s="378" t="s">
        <v>1804</v>
      </c>
      <c r="D203" s="2471"/>
      <c r="E203" s="2213"/>
      <c r="F203" s="2392"/>
      <c r="G203" s="2436"/>
      <c r="H203" s="1509"/>
      <c r="I203" s="660" t="s">
        <v>1803</v>
      </c>
      <c r="J203" s="580"/>
      <c r="K203" s="1509"/>
      <c r="L203" s="223"/>
      <c r="M203" s="350"/>
      <c r="N203" s="343"/>
      <c r="O203" s="1633"/>
      <c r="P203" s="1633"/>
      <c r="AH203" s="1640">
        <v>0</v>
      </c>
    </row>
    <row s="1644" customFormat="1" customHeight="1" ht="0.75" hidden="1">
      <c r="A204" s="1789"/>
      <c r="B204" s="1789"/>
      <c r="C204" s="378" t="s">
        <v>1811</v>
      </c>
      <c r="D204" s="2471"/>
      <c r="E204" s="2213"/>
      <c r="F204" s="2392"/>
      <c r="G204" s="409"/>
      <c r="H204" s="1509"/>
      <c r="I204" s="660"/>
      <c r="J204" s="580"/>
      <c r="K204" s="1509"/>
      <c r="L204" s="223"/>
      <c r="M204" s="350"/>
      <c r="N204" s="343"/>
      <c r="O204" s="1633"/>
      <c r="P204" s="1633"/>
      <c r="AH204" s="1640">
        <v>0</v>
      </c>
    </row>
    <row s="1644" customFormat="1" customHeight="1" ht="18.75" hidden="1">
      <c r="A205" s="1789" t="s">
        <v>748</v>
      </c>
      <c r="B205" s="1789" t="s">
        <v>749</v>
      </c>
      <c r="C205" s="378"/>
      <c r="D205" s="2471"/>
      <c r="E205" s="2213"/>
      <c r="F205" s="2392" t="str">
        <f>INDEX(PT_DIFFERENTIATION_VTAR,MATCH(A205,PT_DIFFERENTIATION_VTAR_ID,0))</f>
        <v>Тариф на подключение (технологическое присоединение) к централизованной системе водоотведения</v>
      </c>
      <c r="G205" s="2436" t="str">
        <f>INDEX(PT_DIFFERENTIATION_NTAR,MATCH(B205,PT_DIFFERENTIATION_NTAR_ID,0))</f>
        <v/>
      </c>
      <c r="H205" s="1871"/>
      <c r="I205" s="1748"/>
      <c r="J205" s="1782"/>
      <c r="K205" s="1787"/>
      <c r="L205" s="1871" t="s">
        <v>779</v>
      </c>
      <c r="M205" s="350"/>
      <c r="N205" s="343"/>
      <c r="O205" s="1633"/>
      <c r="P205" s="1633"/>
      <c r="AH205" s="1640">
        <v>0</v>
      </c>
    </row>
    <row s="1644" customFormat="1" customHeight="1" ht="18.75" hidden="1">
      <c r="A206" s="1789"/>
      <c r="B206" s="1789"/>
      <c r="C206" s="378" t="s">
        <v>1804</v>
      </c>
      <c r="D206" s="2471"/>
      <c r="E206" s="2213"/>
      <c r="F206" s="2392"/>
      <c r="G206" s="2436"/>
      <c r="H206" s="1509"/>
      <c r="I206" s="660" t="s">
        <v>1803</v>
      </c>
      <c r="J206" s="580"/>
      <c r="K206" s="1509"/>
      <c r="L206" s="223"/>
      <c r="M206" s="350"/>
      <c r="N206" s="343"/>
      <c r="O206" s="1633"/>
      <c r="P206" s="1633"/>
      <c r="AH206" s="1640">
        <v>0</v>
      </c>
    </row>
    <row s="1644" customFormat="1" customHeight="1" ht="1.05">
      <c r="A207" s="1789"/>
      <c r="B207" s="1789"/>
      <c r="C207" s="378" t="s">
        <v>1811</v>
      </c>
      <c r="D207" s="2471"/>
      <c r="E207" s="2213"/>
      <c r="F207" s="2392"/>
      <c r="G207" s="409"/>
      <c r="H207" s="1509"/>
      <c r="I207" s="660"/>
      <c r="J207" s="580"/>
      <c r="K207" s="1509"/>
      <c r="L207" s="223"/>
      <c r="M207" s="350"/>
      <c r="N207" s="343"/>
      <c r="O207" s="1633"/>
      <c r="P207" s="1633"/>
      <c r="AH207" s="1640">
        <v>1</v>
      </c>
    </row>
    <row customHeight="1" ht="27.299999999999997">
      <c r="A208" s="1789"/>
      <c r="B208" s="1789"/>
      <c r="D208" s="385"/>
      <c r="E208" s="156" t="s">
        <v>117</v>
      </c>
      <c r="F208" s="2469"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9"/>
      <c r="H208" s="2469"/>
      <c r="I208" s="2469"/>
      <c r="J208" s="2469"/>
      <c r="K208" s="2469"/>
      <c r="L208" s="2469"/>
      <c r="M208" s="306"/>
      <c r="N208" s="343"/>
      <c r="AH208" s="383">
        <v>26</v>
      </c>
    </row>
    <row s="1644" customFormat="1" customHeight="1" ht="60.75" hidden="1">
      <c r="A209" s="1789" t="s">
        <v>630</v>
      </c>
      <c r="B209" s="1789" t="s">
        <v>631</v>
      </c>
      <c r="C209" s="378"/>
      <c r="D209" s="2471"/>
      <c r="E209" s="2213"/>
      <c r="F209" s="2392"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6" t="str">
        <f>INDEX(PT_DIFFERENTIATION_NTAR,MATCH(B209,PT_DIFFERENTIATION_NTAR_ID,0))</f>
        <v/>
      </c>
      <c r="H209" s="1871"/>
      <c r="I209" s="1748"/>
      <c r="J209" s="1782"/>
      <c r="K209" s="1787"/>
      <c r="L209" s="1871" t="s">
        <v>779</v>
      </c>
      <c r="M209" s="217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43"/>
      <c r="O209" s="1633"/>
      <c r="P209" s="1633"/>
      <c r="AH209" s="1640">
        <v>0</v>
      </c>
    </row>
    <row s="1644" customFormat="1" customHeight="1" ht="18.75" hidden="1">
      <c r="A210" s="1789"/>
      <c r="B210" s="1789"/>
      <c r="C210" s="378" t="s">
        <v>1804</v>
      </c>
      <c r="D210" s="2471"/>
      <c r="E210" s="2213"/>
      <c r="F210" s="2392"/>
      <c r="G210" s="2436"/>
      <c r="H210" s="1509"/>
      <c r="I210" s="660" t="s">
        <v>1803</v>
      </c>
      <c r="J210" s="580"/>
      <c r="K210" s="1509"/>
      <c r="L210" s="223"/>
      <c r="M210" s="2179"/>
      <c r="N210" s="343"/>
      <c r="O210" s="1633"/>
      <c r="P210" s="1633"/>
      <c r="AH210" s="1640">
        <v>0</v>
      </c>
    </row>
    <row s="1644" customFormat="1" customHeight="1" ht="0.75" hidden="1">
      <c r="A211" s="1789"/>
      <c r="B211" s="1789"/>
      <c r="C211" s="378" t="s">
        <v>1811</v>
      </c>
      <c r="D211" s="2471"/>
      <c r="E211" s="2213"/>
      <c r="F211" s="2392"/>
      <c r="G211" s="409"/>
      <c r="H211" s="1509"/>
      <c r="I211" s="660"/>
      <c r="J211" s="580"/>
      <c r="K211" s="1509"/>
      <c r="L211" s="223"/>
      <c r="M211" s="2179"/>
      <c r="N211" s="343"/>
      <c r="O211" s="1633"/>
      <c r="P211" s="1633"/>
      <c r="AH211" s="1640">
        <v>0</v>
      </c>
    </row>
    <row s="1644" customFormat="1" customHeight="1" ht="45" hidden="1">
      <c r="A212" s="1789" t="s">
        <v>635</v>
      </c>
      <c r="B212" s="1789" t="s">
        <v>636</v>
      </c>
      <c r="C212" s="378"/>
      <c r="D212" s="2471"/>
      <c r="E212" s="2213"/>
      <c r="F212" s="2392" t="str">
        <f>INDEX(PT_DIFFERENTIATION_VTAR,MATCH(A212,PT_DIFFERENTIATION_VTAR_ID,0))</f>
        <v/>
      </c>
      <c r="G212" s="2436" t="str">
        <f>INDEX(PT_DIFFERENTIATION_NTAR,MATCH(B212,PT_DIFFERENTIATION_NTAR_ID,0))</f>
        <v/>
      </c>
      <c r="H212" s="1871"/>
      <c r="I212" s="1748"/>
      <c r="J212" s="1782"/>
      <c r="K212" s="1787"/>
      <c r="L212" s="1871" t="s">
        <v>779</v>
      </c>
      <c r="M212" s="2180"/>
      <c r="N212" s="343"/>
      <c r="O212" s="1633"/>
      <c r="P212" s="1633"/>
      <c r="AH212" s="1640">
        <v>0</v>
      </c>
    </row>
    <row s="1644" customFormat="1" customHeight="1" ht="18.75" hidden="1">
      <c r="A213" s="1789"/>
      <c r="B213" s="1789"/>
      <c r="C213" s="378" t="s">
        <v>1804</v>
      </c>
      <c r="D213" s="2471"/>
      <c r="E213" s="2213"/>
      <c r="F213" s="2392"/>
      <c r="G213" s="2436"/>
      <c r="H213" s="1509"/>
      <c r="I213" s="660" t="s">
        <v>1803</v>
      </c>
      <c r="J213" s="580"/>
      <c r="K213" s="1509"/>
      <c r="L213" s="223"/>
      <c r="M213" s="1870"/>
      <c r="N213" s="343"/>
      <c r="O213" s="1633"/>
      <c r="P213" s="1633"/>
      <c r="AH213" s="1640">
        <v>0</v>
      </c>
    </row>
    <row s="1644" customFormat="1" customHeight="1" ht="0.75" hidden="1">
      <c r="A214" s="1789"/>
      <c r="B214" s="1789"/>
      <c r="C214" s="378" t="s">
        <v>1811</v>
      </c>
      <c r="D214" s="2471"/>
      <c r="E214" s="2213"/>
      <c r="F214" s="2392"/>
      <c r="G214" s="409"/>
      <c r="H214" s="1509"/>
      <c r="I214" s="660"/>
      <c r="J214" s="580"/>
      <c r="K214" s="1509"/>
      <c r="L214" s="223"/>
      <c r="M214" s="350"/>
      <c r="N214" s="343"/>
      <c r="O214" s="1633"/>
      <c r="P214" s="1633"/>
      <c r="AH214" s="1640">
        <v>0</v>
      </c>
    </row>
    <row s="1644" customFormat="1" customHeight="1" ht="45" hidden="1">
      <c r="A215" s="1789" t="s">
        <v>642</v>
      </c>
      <c r="B215" s="1789" t="s">
        <v>643</v>
      </c>
      <c r="C215" s="378"/>
      <c r="D215" s="2471"/>
      <c r="E215" s="2213"/>
      <c r="F215" s="2392"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6" t="str">
        <f>INDEX(PT_DIFFERENTIATION_NTAR,MATCH(B215,PT_DIFFERENTIATION_NTAR_ID,0))</f>
        <v/>
      </c>
      <c r="H215" s="1871"/>
      <c r="I215" s="1748"/>
      <c r="J215" s="1782"/>
      <c r="K215" s="1787"/>
      <c r="L215" s="1871" t="s">
        <v>779</v>
      </c>
      <c r="M215" s="350"/>
      <c r="N215" s="343"/>
      <c r="O215" s="1633"/>
      <c r="P215" s="1633"/>
      <c r="AH215" s="1640">
        <v>0</v>
      </c>
    </row>
    <row s="1644" customFormat="1" customHeight="1" ht="18.75" hidden="1">
      <c r="A216" s="1789"/>
      <c r="B216" s="1789"/>
      <c r="C216" s="378" t="s">
        <v>1804</v>
      </c>
      <c r="D216" s="2471"/>
      <c r="E216" s="2213"/>
      <c r="F216" s="2392"/>
      <c r="G216" s="2436"/>
      <c r="H216" s="1509"/>
      <c r="I216" s="660" t="s">
        <v>1803</v>
      </c>
      <c r="J216" s="580"/>
      <c r="K216" s="1509"/>
      <c r="L216" s="223"/>
      <c r="M216" s="350"/>
      <c r="N216" s="343"/>
      <c r="O216" s="1633"/>
      <c r="P216" s="1633"/>
      <c r="AH216" s="1640">
        <v>0</v>
      </c>
    </row>
    <row s="1644" customFormat="1" customHeight="1" ht="0.75" hidden="1">
      <c r="A217" s="1789"/>
      <c r="B217" s="1789"/>
      <c r="C217" s="378" t="s">
        <v>1811</v>
      </c>
      <c r="D217" s="2471"/>
      <c r="E217" s="2213"/>
      <c r="F217" s="2392"/>
      <c r="G217" s="409"/>
      <c r="H217" s="1509"/>
      <c r="I217" s="660"/>
      <c r="J217" s="580"/>
      <c r="K217" s="1509"/>
      <c r="L217" s="223"/>
      <c r="M217" s="350"/>
      <c r="N217" s="343"/>
      <c r="O217" s="1633"/>
      <c r="P217" s="1633"/>
      <c r="AH217" s="1640">
        <v>0</v>
      </c>
    </row>
    <row s="1644" customFormat="1" customHeight="1" ht="45" hidden="1">
      <c r="A218" s="1789" t="s">
        <v>648</v>
      </c>
      <c r="B218" s="1789" t="s">
        <v>649</v>
      </c>
      <c r="C218" s="378"/>
      <c r="D218" s="2471"/>
      <c r="E218" s="2213"/>
      <c r="F218" s="2392"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6" t="str">
        <f>INDEX(PT_DIFFERENTIATION_NTAR,MATCH(B218,PT_DIFFERENTIATION_NTAR_ID,0))</f>
        <v/>
      </c>
      <c r="H218" s="1871"/>
      <c r="I218" s="1748"/>
      <c r="J218" s="1782"/>
      <c r="K218" s="1787"/>
      <c r="L218" s="1871" t="s">
        <v>779</v>
      </c>
      <c r="M218" s="350"/>
      <c r="N218" s="343"/>
      <c r="O218" s="1633"/>
      <c r="P218" s="1633"/>
      <c r="AH218" s="1640">
        <v>0</v>
      </c>
    </row>
    <row s="1644" customFormat="1" customHeight="1" ht="18.75" hidden="1">
      <c r="A219" s="1789"/>
      <c r="B219" s="1789"/>
      <c r="C219" s="378" t="s">
        <v>1804</v>
      </c>
      <c r="D219" s="2471"/>
      <c r="E219" s="2213"/>
      <c r="F219" s="2392"/>
      <c r="G219" s="2436"/>
      <c r="H219" s="1509"/>
      <c r="I219" s="660" t="s">
        <v>1803</v>
      </c>
      <c r="J219" s="580"/>
      <c r="K219" s="1509"/>
      <c r="L219" s="223"/>
      <c r="M219" s="350"/>
      <c r="N219" s="343"/>
      <c r="O219" s="1633"/>
      <c r="P219" s="1633"/>
      <c r="AH219" s="1640">
        <v>0</v>
      </c>
    </row>
    <row s="1644" customFormat="1" customHeight="1" ht="0.75" hidden="1">
      <c r="A220" s="1789"/>
      <c r="B220" s="1789"/>
      <c r="C220" s="378" t="s">
        <v>1811</v>
      </c>
      <c r="D220" s="2471"/>
      <c r="E220" s="2213"/>
      <c r="F220" s="2392"/>
      <c r="G220" s="409"/>
      <c r="H220" s="1509"/>
      <c r="I220" s="660"/>
      <c r="J220" s="580"/>
      <c r="K220" s="1509"/>
      <c r="L220" s="223"/>
      <c r="M220" s="350"/>
      <c r="N220" s="343"/>
      <c r="O220" s="1633"/>
      <c r="P220" s="1633"/>
      <c r="AH220" s="1640">
        <v>0</v>
      </c>
    </row>
    <row s="1644" customFormat="1" customHeight="1" ht="18.75" hidden="1">
      <c r="A221" s="1789" t="s">
        <v>654</v>
      </c>
      <c r="B221" s="1789" t="s">
        <v>655</v>
      </c>
      <c r="C221" s="378"/>
      <c r="D221" s="2471"/>
      <c r="E221" s="2213"/>
      <c r="F221" s="2392" t="str">
        <f>INDEX(PT_DIFFERENTIATION_VTAR,MATCH(A221,PT_DIFFERENTIATION_VTAR_ID,0))</f>
        <v>Тарифы на услуги по передаче тепловой энергии</v>
      </c>
      <c r="G221" s="2436" t="str">
        <f>INDEX(PT_DIFFERENTIATION_NTAR,MATCH(B221,PT_DIFFERENTIATION_NTAR_ID,0))</f>
        <v/>
      </c>
      <c r="H221" s="1871"/>
      <c r="I221" s="1748"/>
      <c r="J221" s="1782"/>
      <c r="K221" s="1787"/>
      <c r="L221" s="1871" t="s">
        <v>779</v>
      </c>
      <c r="M221" s="350"/>
      <c r="N221" s="343"/>
      <c r="O221" s="1633"/>
      <c r="P221" s="1633"/>
      <c r="AH221" s="1640">
        <v>0</v>
      </c>
    </row>
    <row s="1644" customFormat="1" customHeight="1" ht="18.75" hidden="1">
      <c r="A222" s="1789"/>
      <c r="B222" s="1789"/>
      <c r="C222" s="378" t="s">
        <v>1804</v>
      </c>
      <c r="D222" s="2471"/>
      <c r="E222" s="2213"/>
      <c r="F222" s="2392"/>
      <c r="G222" s="2436"/>
      <c r="H222" s="1509"/>
      <c r="I222" s="660" t="s">
        <v>1803</v>
      </c>
      <c r="J222" s="580"/>
      <c r="K222" s="1509"/>
      <c r="L222" s="223"/>
      <c r="M222" s="350"/>
      <c r="N222" s="343"/>
      <c r="O222" s="1633"/>
      <c r="P222" s="1633"/>
      <c r="AH222" s="1640">
        <v>0</v>
      </c>
    </row>
    <row s="1644" customFormat="1" customHeight="1" ht="0.75" hidden="1">
      <c r="A223" s="1789"/>
      <c r="B223" s="1789"/>
      <c r="C223" s="378" t="s">
        <v>1811</v>
      </c>
      <c r="D223" s="2471"/>
      <c r="E223" s="2213"/>
      <c r="F223" s="2392"/>
      <c r="G223" s="409"/>
      <c r="H223" s="1509"/>
      <c r="I223" s="660"/>
      <c r="J223" s="580"/>
      <c r="K223" s="1509"/>
      <c r="L223" s="223"/>
      <c r="M223" s="350"/>
      <c r="N223" s="343"/>
      <c r="O223" s="1633"/>
      <c r="P223" s="1633"/>
      <c r="AH223" s="1640">
        <v>0</v>
      </c>
    </row>
    <row s="1644" customFormat="1" customHeight="1" ht="18.75" hidden="1">
      <c r="A224" s="1789" t="s">
        <v>660</v>
      </c>
      <c r="B224" s="1789" t="s">
        <v>661</v>
      </c>
      <c r="C224" s="378"/>
      <c r="D224" s="2471"/>
      <c r="E224" s="2213"/>
      <c r="F224" s="2392" t="str">
        <f>INDEX(PT_DIFFERENTIATION_VTAR,MATCH(A224,PT_DIFFERENTIATION_VTAR_ID,0))</f>
        <v>Тарифы на услуги по передаче теплоносителя</v>
      </c>
      <c r="G224" s="2436" t="str">
        <f>INDEX(PT_DIFFERENTIATION_NTAR,MATCH(B224,PT_DIFFERENTIATION_NTAR_ID,0))</f>
        <v/>
      </c>
      <c r="H224" s="1871"/>
      <c r="I224" s="1748"/>
      <c r="J224" s="1782"/>
      <c r="K224" s="1787"/>
      <c r="L224" s="1871" t="s">
        <v>779</v>
      </c>
      <c r="M224" s="350"/>
      <c r="N224" s="343"/>
      <c r="O224" s="1633"/>
      <c r="P224" s="1633"/>
      <c r="AH224" s="1640">
        <v>0</v>
      </c>
    </row>
    <row s="1644" customFormat="1" customHeight="1" ht="18.75" hidden="1">
      <c r="A225" s="1789"/>
      <c r="B225" s="1789"/>
      <c r="C225" s="378" t="s">
        <v>1804</v>
      </c>
      <c r="D225" s="2471"/>
      <c r="E225" s="2213"/>
      <c r="F225" s="2392"/>
      <c r="G225" s="2436"/>
      <c r="H225" s="1509"/>
      <c r="I225" s="660" t="s">
        <v>1803</v>
      </c>
      <c r="J225" s="580"/>
      <c r="K225" s="1509"/>
      <c r="L225" s="223"/>
      <c r="M225" s="350"/>
      <c r="N225" s="343"/>
      <c r="O225" s="1633"/>
      <c r="P225" s="1633"/>
      <c r="AH225" s="1640">
        <v>0</v>
      </c>
    </row>
    <row s="1644" customFormat="1" customHeight="1" ht="0.75" hidden="1">
      <c r="A226" s="1789"/>
      <c r="B226" s="1789"/>
      <c r="C226" s="378" t="s">
        <v>1811</v>
      </c>
      <c r="D226" s="2471"/>
      <c r="E226" s="2213"/>
      <c r="F226" s="2392"/>
      <c r="G226" s="409"/>
      <c r="H226" s="1509"/>
      <c r="I226" s="660"/>
      <c r="J226" s="580"/>
      <c r="K226" s="1509"/>
      <c r="L226" s="223"/>
      <c r="M226" s="350"/>
      <c r="N226" s="343"/>
      <c r="O226" s="1633"/>
      <c r="P226" s="1633"/>
      <c r="AH226" s="1640">
        <v>0</v>
      </c>
    </row>
    <row s="1644" customFormat="1" customHeight="1" ht="18.75" hidden="1">
      <c r="A227" s="1789" t="s">
        <v>666</v>
      </c>
      <c r="B227" s="1789" t="s">
        <v>667</v>
      </c>
      <c r="C227" s="378"/>
      <c r="D227" s="2471"/>
      <c r="E227" s="2213"/>
      <c r="F227" s="2392"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6" t="str">
        <f>INDEX(PT_DIFFERENTIATION_NTAR,MATCH(B227,PT_DIFFERENTIATION_NTAR_ID,0))</f>
        <v/>
      </c>
      <c r="H227" s="1871"/>
      <c r="I227" s="1748"/>
      <c r="J227" s="1782"/>
      <c r="K227" s="1787"/>
      <c r="L227" s="1871" t="s">
        <v>779</v>
      </c>
      <c r="M227" s="350"/>
      <c r="N227" s="343"/>
      <c r="O227" s="1633"/>
      <c r="P227" s="1633"/>
      <c r="AH227" s="1640">
        <v>0</v>
      </c>
    </row>
    <row s="1644" customFormat="1" customHeight="1" ht="18.75" hidden="1">
      <c r="A228" s="1789"/>
      <c r="B228" s="1789"/>
      <c r="C228" s="378" t="s">
        <v>1804</v>
      </c>
      <c r="D228" s="2471"/>
      <c r="E228" s="2213"/>
      <c r="F228" s="2392"/>
      <c r="G228" s="2436"/>
      <c r="H228" s="1509"/>
      <c r="I228" s="660" t="s">
        <v>1803</v>
      </c>
      <c r="J228" s="580"/>
      <c r="K228" s="1509"/>
      <c r="L228" s="223"/>
      <c r="M228" s="350"/>
      <c r="N228" s="343"/>
      <c r="O228" s="1633"/>
      <c r="P228" s="1633"/>
      <c r="AH228" s="1640">
        <v>0</v>
      </c>
    </row>
    <row s="1644" customFormat="1" customHeight="1" ht="0.75" hidden="1">
      <c r="A229" s="1789"/>
      <c r="B229" s="1789"/>
      <c r="C229" s="378" t="s">
        <v>1811</v>
      </c>
      <c r="D229" s="2471"/>
      <c r="E229" s="2213"/>
      <c r="F229" s="2392"/>
      <c r="G229" s="409"/>
      <c r="H229" s="1509"/>
      <c r="I229" s="660"/>
      <c r="J229" s="580"/>
      <c r="K229" s="1509"/>
      <c r="L229" s="223"/>
      <c r="M229" s="350"/>
      <c r="N229" s="343"/>
      <c r="O229" s="1633"/>
      <c r="P229" s="1633"/>
      <c r="AH229" s="1640">
        <v>0</v>
      </c>
    </row>
    <row s="1644" customFormat="1" customHeight="1" ht="18.75" hidden="1">
      <c r="A230" s="1789" t="s">
        <v>672</v>
      </c>
      <c r="B230" s="1789" t="s">
        <v>673</v>
      </c>
      <c r="C230" s="378"/>
      <c r="D230" s="2471"/>
      <c r="E230" s="2213"/>
      <c r="F230" s="2392" t="str">
        <f>INDEX(PT_DIFFERENTIATION_VTAR,MATCH(A230,PT_DIFFERENTIATION_VTAR_ID,0))</f>
        <v>Плата за подключение (технологическое присоединение) к системе теплоснабжения</v>
      </c>
      <c r="G230" s="2436" t="str">
        <f>INDEX(PT_DIFFERENTIATION_NTAR,MATCH(B230,PT_DIFFERENTIATION_NTAR_ID,0))</f>
        <v/>
      </c>
      <c r="H230" s="1871"/>
      <c r="I230" s="1748"/>
      <c r="J230" s="1782"/>
      <c r="K230" s="1787"/>
      <c r="L230" s="1871" t="s">
        <v>779</v>
      </c>
      <c r="M230" s="350"/>
      <c r="N230" s="343"/>
      <c r="O230" s="1633"/>
      <c r="P230" s="1633"/>
      <c r="AH230" s="1640">
        <v>0</v>
      </c>
    </row>
    <row s="1644" customFormat="1" customHeight="1" ht="18.75" hidden="1">
      <c r="A231" s="1789"/>
      <c r="B231" s="1789"/>
      <c r="C231" s="378" t="s">
        <v>1804</v>
      </c>
      <c r="D231" s="2471"/>
      <c r="E231" s="2213"/>
      <c r="F231" s="2392"/>
      <c r="G231" s="2436"/>
      <c r="H231" s="1509"/>
      <c r="I231" s="660" t="s">
        <v>1803</v>
      </c>
      <c r="J231" s="580"/>
      <c r="K231" s="1509"/>
      <c r="L231" s="223"/>
      <c r="M231" s="350"/>
      <c r="N231" s="343"/>
      <c r="O231" s="1633"/>
      <c r="P231" s="1633"/>
      <c r="AH231" s="1640">
        <v>0</v>
      </c>
    </row>
    <row s="1644" customFormat="1" customHeight="1" ht="0.75" hidden="1">
      <c r="A232" s="1789"/>
      <c r="B232" s="1789"/>
      <c r="C232" s="378" t="s">
        <v>1811</v>
      </c>
      <c r="D232" s="2471"/>
      <c r="E232" s="2213"/>
      <c r="F232" s="2392"/>
      <c r="G232" s="409"/>
      <c r="H232" s="1509"/>
      <c r="I232" s="660"/>
      <c r="J232" s="580"/>
      <c r="K232" s="1509"/>
      <c r="L232" s="223"/>
      <c r="M232" s="350"/>
      <c r="N232" s="343"/>
      <c r="O232" s="1633"/>
      <c r="P232" s="1633"/>
      <c r="AH232" s="1640">
        <v>0</v>
      </c>
    </row>
    <row s="1644" customFormat="1" customHeight="1" ht="18.75" hidden="1">
      <c r="A233" s="1789" t="s">
        <v>678</v>
      </c>
      <c r="B233" s="1789" t="s">
        <v>679</v>
      </c>
      <c r="C233" s="378"/>
      <c r="D233" s="2471"/>
      <c r="E233" s="2213"/>
      <c r="F233" s="2392" t="str">
        <f>INDEX(PT_DIFFERENTIATION_VTAR,MATCH(A233,PT_DIFFERENTIATION_VTAR_ID,0))</f>
        <v>Плата за подключение (технологическое присоединение) к системе теплоснабжения (индивидуальная)</v>
      </c>
      <c r="G233" s="2436" t="str">
        <f>INDEX(PT_DIFFERENTIATION_NTAR,MATCH(B233,PT_DIFFERENTIATION_NTAR_ID,0))</f>
        <v/>
      </c>
      <c r="H233" s="1998"/>
      <c r="I233" s="1748"/>
      <c r="J233" s="1782"/>
      <c r="K233" s="1787"/>
      <c r="L233" s="1998" t="s">
        <v>779</v>
      </c>
      <c r="M233" s="350"/>
      <c r="N233" s="343"/>
      <c r="O233" s="1633"/>
      <c r="P233" s="1633"/>
      <c r="AH233" s="1640">
        <v>0</v>
      </c>
    </row>
    <row s="1644" customFormat="1" customHeight="1" ht="18.75" hidden="1">
      <c r="A234" s="1789"/>
      <c r="B234" s="1789"/>
      <c r="C234" s="378" t="s">
        <v>1804</v>
      </c>
      <c r="D234" s="2471"/>
      <c r="E234" s="2213"/>
      <c r="F234" s="2392"/>
      <c r="G234" s="2436"/>
      <c r="H234" s="1509"/>
      <c r="I234" s="660" t="s">
        <v>1803</v>
      </c>
      <c r="J234" s="580"/>
      <c r="K234" s="1509"/>
      <c r="L234" s="223"/>
      <c r="M234" s="350"/>
      <c r="N234" s="343"/>
      <c r="O234" s="1633"/>
      <c r="P234" s="1633"/>
      <c r="AH234" s="1640">
        <v>0</v>
      </c>
    </row>
    <row s="1644" customFormat="1" customHeight="1" ht="0.75" hidden="1">
      <c r="A235" s="1789"/>
      <c r="B235" s="1789"/>
      <c r="C235" s="378" t="s">
        <v>1811</v>
      </c>
      <c r="D235" s="2471"/>
      <c r="E235" s="2213"/>
      <c r="F235" s="2392"/>
      <c r="G235" s="409"/>
      <c r="H235" s="1509"/>
      <c r="I235" s="660"/>
      <c r="J235" s="580"/>
      <c r="K235" s="1509"/>
      <c r="L235" s="223"/>
      <c r="M235" s="350"/>
      <c r="N235" s="343"/>
      <c r="O235" s="1633"/>
      <c r="P235" s="1633"/>
      <c r="AH235" s="1640">
        <v>0</v>
      </c>
    </row>
    <row s="1644" customFormat="1" customHeight="1" ht="18.75" hidden="1">
      <c r="A236" s="1789" t="s">
        <v>698</v>
      </c>
      <c r="B236" s="1789" t="s">
        <v>699</v>
      </c>
      <c r="C236" s="378"/>
      <c r="D236" s="2471"/>
      <c r="E236" s="2213"/>
      <c r="F236" s="2392" t="str">
        <f>INDEX(PT_DIFFERENTIATION_VTAR,MATCH(A236,PT_DIFFERENTIATION_VTAR_ID,0))</f>
        <v>Тариф на питьевую воду (питьевое водоснабжение)</v>
      </c>
      <c r="G236" s="2436" t="str">
        <f>INDEX(PT_DIFFERENTIATION_NTAR,MATCH(B236,PT_DIFFERENTIATION_NTAR_ID,0))</f>
        <v/>
      </c>
      <c r="H236" s="1871"/>
      <c r="I236" s="1748"/>
      <c r="J236" s="1782"/>
      <c r="K236" s="1787"/>
      <c r="L236" s="1871" t="s">
        <v>779</v>
      </c>
      <c r="M236" s="350"/>
      <c r="N236" s="343"/>
      <c r="O236" s="1633"/>
      <c r="P236" s="1633"/>
      <c r="AH236" s="1640">
        <v>0</v>
      </c>
    </row>
    <row s="1644" customFormat="1" customHeight="1" ht="18.75" hidden="1">
      <c r="A237" s="1789"/>
      <c r="B237" s="1789"/>
      <c r="C237" s="378" t="s">
        <v>1804</v>
      </c>
      <c r="D237" s="2471"/>
      <c r="E237" s="2213"/>
      <c r="F237" s="2392"/>
      <c r="G237" s="2436"/>
      <c r="H237" s="1509"/>
      <c r="I237" s="660" t="s">
        <v>1803</v>
      </c>
      <c r="J237" s="580"/>
      <c r="K237" s="1509"/>
      <c r="L237" s="223"/>
      <c r="M237" s="350"/>
      <c r="N237" s="343"/>
      <c r="O237" s="1633"/>
      <c r="P237" s="1633"/>
      <c r="AH237" s="1640">
        <v>0</v>
      </c>
    </row>
    <row s="1644" customFormat="1" customHeight="1" ht="0.75" hidden="1">
      <c r="A238" s="1789"/>
      <c r="B238" s="1789"/>
      <c r="C238" s="378" t="s">
        <v>1811</v>
      </c>
      <c r="D238" s="2471"/>
      <c r="E238" s="2213"/>
      <c r="F238" s="2392"/>
      <c r="G238" s="409"/>
      <c r="H238" s="1509"/>
      <c r="I238" s="660"/>
      <c r="J238" s="580"/>
      <c r="K238" s="1509"/>
      <c r="L238" s="223"/>
      <c r="M238" s="350"/>
      <c r="N238" s="343"/>
      <c r="O238" s="1633"/>
      <c r="P238" s="1633"/>
      <c r="AH238" s="1640">
        <v>0</v>
      </c>
    </row>
    <row s="1644" customFormat="1" customHeight="1" ht="18.75" hidden="1">
      <c r="A239" s="1789" t="s">
        <v>703</v>
      </c>
      <c r="B239" s="1789" t="s">
        <v>704</v>
      </c>
      <c r="C239" s="378"/>
      <c r="D239" s="2471"/>
      <c r="E239" s="2213"/>
      <c r="F239" s="2392" t="str">
        <f>INDEX(PT_DIFFERENTIATION_VTAR,MATCH(A239,PT_DIFFERENTIATION_VTAR_ID,0))</f>
        <v>Тариф на техническую воду</v>
      </c>
      <c r="G239" s="2436" t="str">
        <f>INDEX(PT_DIFFERENTIATION_NTAR,MATCH(B239,PT_DIFFERENTIATION_NTAR_ID,0))</f>
        <v/>
      </c>
      <c r="H239" s="1871"/>
      <c r="I239" s="1748"/>
      <c r="J239" s="1782"/>
      <c r="K239" s="1787"/>
      <c r="L239" s="1871" t="s">
        <v>779</v>
      </c>
      <c r="M239" s="350"/>
      <c r="N239" s="343"/>
      <c r="O239" s="1633"/>
      <c r="P239" s="1633"/>
      <c r="AH239" s="1640">
        <v>0</v>
      </c>
    </row>
    <row s="1644" customFormat="1" customHeight="1" ht="18.75" hidden="1">
      <c r="A240" s="1789"/>
      <c r="B240" s="1789"/>
      <c r="C240" s="378" t="s">
        <v>1804</v>
      </c>
      <c r="D240" s="2471"/>
      <c r="E240" s="2213"/>
      <c r="F240" s="2392"/>
      <c r="G240" s="2436"/>
      <c r="H240" s="1509"/>
      <c r="I240" s="660" t="s">
        <v>1803</v>
      </c>
      <c r="J240" s="580"/>
      <c r="K240" s="1509"/>
      <c r="L240" s="223"/>
      <c r="M240" s="350"/>
      <c r="N240" s="343"/>
      <c r="O240" s="1633"/>
      <c r="P240" s="1633"/>
      <c r="AH240" s="1640">
        <v>0</v>
      </c>
    </row>
    <row s="1644" customFormat="1" customHeight="1" ht="0.75" hidden="1">
      <c r="A241" s="1789"/>
      <c r="B241" s="1789"/>
      <c r="C241" s="378" t="s">
        <v>1811</v>
      </c>
      <c r="D241" s="2471"/>
      <c r="E241" s="2213"/>
      <c r="F241" s="2392"/>
      <c r="G241" s="409"/>
      <c r="H241" s="1509"/>
      <c r="I241" s="660"/>
      <c r="J241" s="580"/>
      <c r="K241" s="1509"/>
      <c r="L241" s="223"/>
      <c r="M241" s="350"/>
      <c r="N241" s="343"/>
      <c r="O241" s="1633"/>
      <c r="P241" s="1633"/>
      <c r="AH241" s="1640">
        <v>0</v>
      </c>
    </row>
    <row s="1644" customFormat="1" customHeight="1" ht="18.75" hidden="1">
      <c r="A242" s="1789" t="s">
        <v>708</v>
      </c>
      <c r="B242" s="1789" t="s">
        <v>709</v>
      </c>
      <c r="C242" s="378"/>
      <c r="D242" s="2471"/>
      <c r="E242" s="2213"/>
      <c r="F242" s="2392" t="str">
        <f>INDEX(PT_DIFFERENTIATION_VTAR,MATCH(A242,PT_DIFFERENTIATION_VTAR_ID,0))</f>
        <v>Тариф на транспортировку воды</v>
      </c>
      <c r="G242" s="2436" t="str">
        <f>INDEX(PT_DIFFERENTIATION_NTAR,MATCH(B242,PT_DIFFERENTIATION_NTAR_ID,0))</f>
        <v/>
      </c>
      <c r="H242" s="1871"/>
      <c r="I242" s="1748"/>
      <c r="J242" s="1782"/>
      <c r="K242" s="1787"/>
      <c r="L242" s="1871" t="s">
        <v>779</v>
      </c>
      <c r="M242" s="350"/>
      <c r="N242" s="343"/>
      <c r="O242" s="1633"/>
      <c r="P242" s="1633"/>
      <c r="AH242" s="1640">
        <v>0</v>
      </c>
    </row>
    <row s="1644" customFormat="1" customHeight="1" ht="18.75" hidden="1">
      <c r="A243" s="1789"/>
      <c r="B243" s="1789"/>
      <c r="C243" s="378" t="s">
        <v>1804</v>
      </c>
      <c r="D243" s="2471"/>
      <c r="E243" s="2213"/>
      <c r="F243" s="2392"/>
      <c r="G243" s="2436"/>
      <c r="H243" s="1509"/>
      <c r="I243" s="660" t="s">
        <v>1803</v>
      </c>
      <c r="J243" s="580"/>
      <c r="K243" s="1509"/>
      <c r="L243" s="223"/>
      <c r="M243" s="350"/>
      <c r="N243" s="343"/>
      <c r="O243" s="1633"/>
      <c r="P243" s="1633"/>
      <c r="AH243" s="1640">
        <v>0</v>
      </c>
    </row>
    <row s="1644" customFormat="1" customHeight="1" ht="0.75" hidden="1">
      <c r="A244" s="1789"/>
      <c r="B244" s="1789"/>
      <c r="C244" s="378" t="s">
        <v>1811</v>
      </c>
      <c r="D244" s="2471"/>
      <c r="E244" s="2213"/>
      <c r="F244" s="2392"/>
      <c r="G244" s="409"/>
      <c r="H244" s="1509"/>
      <c r="I244" s="660"/>
      <c r="J244" s="580"/>
      <c r="K244" s="1509"/>
      <c r="L244" s="223"/>
      <c r="M244" s="350"/>
      <c r="N244" s="343"/>
      <c r="O244" s="1633"/>
      <c r="P244" s="1633"/>
      <c r="AH244" s="1640">
        <v>0</v>
      </c>
    </row>
    <row s="1644" customFormat="1" customHeight="1" ht="18.75" hidden="1">
      <c r="A245" s="1789" t="s">
        <v>713</v>
      </c>
      <c r="B245" s="1789" t="s">
        <v>714</v>
      </c>
      <c r="C245" s="378"/>
      <c r="D245" s="2471"/>
      <c r="E245" s="2213"/>
      <c r="F245" s="2392" t="str">
        <f>INDEX(PT_DIFFERENTIATION_VTAR,MATCH(A245,PT_DIFFERENTIATION_VTAR_ID,0))</f>
        <v>Тариф на подвоз воды</v>
      </c>
      <c r="G245" s="2436" t="str">
        <f>INDEX(PT_DIFFERENTIATION_NTAR,MATCH(B245,PT_DIFFERENTIATION_NTAR_ID,0))</f>
        <v/>
      </c>
      <c r="H245" s="1871"/>
      <c r="I245" s="1748"/>
      <c r="J245" s="1782"/>
      <c r="K245" s="1787"/>
      <c r="L245" s="1871" t="s">
        <v>779</v>
      </c>
      <c r="M245" s="350"/>
      <c r="N245" s="343"/>
      <c r="O245" s="1633"/>
      <c r="P245" s="1633"/>
      <c r="AH245" s="1640">
        <v>0</v>
      </c>
    </row>
    <row s="1644" customFormat="1" customHeight="1" ht="18.75" hidden="1">
      <c r="A246" s="1789"/>
      <c r="B246" s="1789"/>
      <c r="C246" s="378" t="s">
        <v>1804</v>
      </c>
      <c r="D246" s="2471"/>
      <c r="E246" s="2213"/>
      <c r="F246" s="2392"/>
      <c r="G246" s="2436"/>
      <c r="H246" s="1509"/>
      <c r="I246" s="660" t="s">
        <v>1803</v>
      </c>
      <c r="J246" s="580"/>
      <c r="K246" s="1509"/>
      <c r="L246" s="223"/>
      <c r="M246" s="350"/>
      <c r="N246" s="343"/>
      <c r="O246" s="1633"/>
      <c r="P246" s="1633"/>
      <c r="AH246" s="1640">
        <v>0</v>
      </c>
    </row>
    <row s="1644" customFormat="1" customHeight="1" ht="0.75" hidden="1">
      <c r="A247" s="1789"/>
      <c r="B247" s="1789"/>
      <c r="C247" s="378" t="s">
        <v>1811</v>
      </c>
      <c r="D247" s="2471"/>
      <c r="E247" s="2213"/>
      <c r="F247" s="2392"/>
      <c r="G247" s="409"/>
      <c r="H247" s="1509"/>
      <c r="I247" s="660"/>
      <c r="J247" s="580"/>
      <c r="K247" s="1509"/>
      <c r="L247" s="223"/>
      <c r="M247" s="350"/>
      <c r="N247" s="343"/>
      <c r="O247" s="1633"/>
      <c r="P247" s="1633"/>
      <c r="AH247" s="1640">
        <v>0</v>
      </c>
    </row>
    <row s="1644" customFormat="1" customHeight="1" ht="18.75" hidden="1">
      <c r="A248" s="1789" t="s">
        <v>718</v>
      </c>
      <c r="B248" s="1789" t="s">
        <v>719</v>
      </c>
      <c r="C248" s="378"/>
      <c r="D248" s="2471"/>
      <c r="E248" s="2213"/>
      <c r="F248" s="2392"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6" t="str">
        <f>INDEX(PT_DIFFERENTIATION_NTAR,MATCH(B248,PT_DIFFERENTIATION_NTAR_ID,0))</f>
        <v/>
      </c>
      <c r="H248" s="1871"/>
      <c r="I248" s="1748"/>
      <c r="J248" s="1782"/>
      <c r="K248" s="1787"/>
      <c r="L248" s="1871" t="s">
        <v>779</v>
      </c>
      <c r="M248" s="350"/>
      <c r="N248" s="343"/>
      <c r="O248" s="1633"/>
      <c r="P248" s="1633"/>
      <c r="AH248" s="1640">
        <v>0</v>
      </c>
    </row>
    <row s="1644" customFormat="1" customHeight="1" ht="18.75" hidden="1">
      <c r="A249" s="1789"/>
      <c r="B249" s="1789"/>
      <c r="C249" s="378" t="s">
        <v>1804</v>
      </c>
      <c r="D249" s="2471"/>
      <c r="E249" s="2213"/>
      <c r="F249" s="2392"/>
      <c r="G249" s="2436"/>
      <c r="H249" s="1509"/>
      <c r="I249" s="660" t="s">
        <v>1803</v>
      </c>
      <c r="J249" s="580"/>
      <c r="K249" s="1509"/>
      <c r="L249" s="223"/>
      <c r="M249" s="350"/>
      <c r="N249" s="343"/>
      <c r="O249" s="1633"/>
      <c r="P249" s="1633"/>
      <c r="AH249" s="1640">
        <v>0</v>
      </c>
    </row>
    <row s="1644" customFormat="1" customHeight="1" ht="0.75" hidden="1">
      <c r="A250" s="1789"/>
      <c r="B250" s="1789"/>
      <c r="C250" s="378" t="s">
        <v>1811</v>
      </c>
      <c r="D250" s="2471"/>
      <c r="E250" s="2213"/>
      <c r="F250" s="2392"/>
      <c r="G250" s="409"/>
      <c r="H250" s="1509"/>
      <c r="I250" s="660"/>
      <c r="J250" s="580"/>
      <c r="K250" s="1509"/>
      <c r="L250" s="223"/>
      <c r="M250" s="350"/>
      <c r="N250" s="343"/>
      <c r="O250" s="1633"/>
      <c r="P250" s="1633"/>
      <c r="AH250" s="1640">
        <v>0</v>
      </c>
    </row>
    <row s="1644" customFormat="1" customHeight="1" ht="18.75" hidden="1">
      <c r="A251" s="1789" t="s">
        <v>723</v>
      </c>
      <c r="B251" s="1789" t="s">
        <v>724</v>
      </c>
      <c r="C251" s="378"/>
      <c r="D251" s="2471"/>
      <c r="E251" s="2213"/>
      <c r="F251" s="2392" t="str">
        <f>INDEX(PT_DIFFERENTIATION_VTAR,MATCH(A251,PT_DIFFERENTIATION_VTAR_ID,0))</f>
        <v>Тариф на горячую воду (горячее водоснабжение)</v>
      </c>
      <c r="G251" s="2436" t="str">
        <f>INDEX(PT_DIFFERENTIATION_NTAR,MATCH(B251,PT_DIFFERENTIATION_NTAR_ID,0))</f>
        <v/>
      </c>
      <c r="H251" s="1871"/>
      <c r="I251" s="1748"/>
      <c r="J251" s="1782"/>
      <c r="K251" s="1787"/>
      <c r="L251" s="1871" t="s">
        <v>779</v>
      </c>
      <c r="M251" s="350"/>
      <c r="N251" s="343"/>
      <c r="O251" s="1633"/>
      <c r="P251" s="1633"/>
      <c r="AH251" s="1640">
        <v>0</v>
      </c>
    </row>
    <row s="1644" customFormat="1" customHeight="1" ht="18.75" hidden="1">
      <c r="A252" s="1789"/>
      <c r="B252" s="1789"/>
      <c r="C252" s="378" t="s">
        <v>1804</v>
      </c>
      <c r="D252" s="2471"/>
      <c r="E252" s="2213"/>
      <c r="F252" s="2392"/>
      <c r="G252" s="2436"/>
      <c r="H252" s="1509"/>
      <c r="I252" s="660" t="s">
        <v>1803</v>
      </c>
      <c r="J252" s="580"/>
      <c r="K252" s="1509"/>
      <c r="L252" s="223"/>
      <c r="M252" s="350"/>
      <c r="N252" s="343"/>
      <c r="O252" s="1633"/>
      <c r="P252" s="1633"/>
      <c r="AH252" s="1640">
        <v>0</v>
      </c>
    </row>
    <row s="1644" customFormat="1" customHeight="1" ht="0.75" hidden="1">
      <c r="A253" s="1789"/>
      <c r="B253" s="1789"/>
      <c r="C253" s="378" t="s">
        <v>1811</v>
      </c>
      <c r="D253" s="2471"/>
      <c r="E253" s="2213"/>
      <c r="F253" s="2392"/>
      <c r="G253" s="409"/>
      <c r="H253" s="1509"/>
      <c r="I253" s="660"/>
      <c r="J253" s="580"/>
      <c r="K253" s="1509"/>
      <c r="L253" s="223"/>
      <c r="M253" s="350"/>
      <c r="N253" s="343"/>
      <c r="O253" s="1633"/>
      <c r="P253" s="1633"/>
      <c r="AH253" s="1640">
        <v>0</v>
      </c>
    </row>
    <row s="1644" customFormat="1" customHeight="1" ht="18.75" hidden="1">
      <c r="A254" s="1789" t="s">
        <v>728</v>
      </c>
      <c r="B254" s="1789" t="s">
        <v>729</v>
      </c>
      <c r="C254" s="378"/>
      <c r="D254" s="2471"/>
      <c r="E254" s="2213"/>
      <c r="F254" s="2392" t="str">
        <f>INDEX(PT_DIFFERENTIATION_VTAR,MATCH(A254,PT_DIFFERENTIATION_VTAR_ID,0))</f>
        <v>Тариф на транспортировку горячей воды</v>
      </c>
      <c r="G254" s="2436" t="str">
        <f>INDEX(PT_DIFFERENTIATION_NTAR,MATCH(B254,PT_DIFFERENTIATION_NTAR_ID,0))</f>
        <v/>
      </c>
      <c r="H254" s="1871"/>
      <c r="I254" s="1748"/>
      <c r="J254" s="1782"/>
      <c r="K254" s="1787"/>
      <c r="L254" s="1871" t="s">
        <v>779</v>
      </c>
      <c r="M254" s="350"/>
      <c r="N254" s="343"/>
      <c r="O254" s="1633"/>
      <c r="P254" s="1633"/>
      <c r="AH254" s="1640">
        <v>0</v>
      </c>
    </row>
    <row s="1644" customFormat="1" customHeight="1" ht="18.75" hidden="1">
      <c r="A255" s="1789"/>
      <c r="B255" s="1789"/>
      <c r="C255" s="378" t="s">
        <v>1804</v>
      </c>
      <c r="D255" s="2471"/>
      <c r="E255" s="2213"/>
      <c r="F255" s="2392"/>
      <c r="G255" s="2436"/>
      <c r="H255" s="1509"/>
      <c r="I255" s="660" t="s">
        <v>1803</v>
      </c>
      <c r="J255" s="580"/>
      <c r="K255" s="1509"/>
      <c r="L255" s="223"/>
      <c r="M255" s="350"/>
      <c r="N255" s="343"/>
      <c r="O255" s="1633"/>
      <c r="P255" s="1633"/>
      <c r="AH255" s="1640">
        <v>0</v>
      </c>
    </row>
    <row s="1644" customFormat="1" customHeight="1" ht="0.75" hidden="1">
      <c r="A256" s="1789"/>
      <c r="B256" s="1789"/>
      <c r="C256" s="378" t="s">
        <v>1811</v>
      </c>
      <c r="D256" s="2471"/>
      <c r="E256" s="2213"/>
      <c r="F256" s="2392"/>
      <c r="G256" s="409"/>
      <c r="H256" s="1509"/>
      <c r="I256" s="660"/>
      <c r="J256" s="580"/>
      <c r="K256" s="1509"/>
      <c r="L256" s="223"/>
      <c r="M256" s="350"/>
      <c r="N256" s="343"/>
      <c r="O256" s="1633"/>
      <c r="P256" s="1633"/>
      <c r="AH256" s="1640">
        <v>0</v>
      </c>
    </row>
    <row s="1644" customFormat="1" customHeight="1" ht="18.75" hidden="1">
      <c r="A257" s="1789" t="s">
        <v>733</v>
      </c>
      <c r="B257" s="1789" t="s">
        <v>734</v>
      </c>
      <c r="C257" s="378"/>
      <c r="D257" s="2471"/>
      <c r="E257" s="2213"/>
      <c r="F257" s="2392"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6" t="str">
        <f>INDEX(PT_DIFFERENTIATION_NTAR,MATCH(B257,PT_DIFFERENTIATION_NTAR_ID,0))</f>
        <v/>
      </c>
      <c r="H257" s="1871"/>
      <c r="I257" s="1748"/>
      <c r="J257" s="1782"/>
      <c r="K257" s="1787"/>
      <c r="L257" s="1871" t="s">
        <v>779</v>
      </c>
      <c r="M257" s="350"/>
      <c r="N257" s="343"/>
      <c r="O257" s="1633"/>
      <c r="P257" s="1633"/>
      <c r="AH257" s="1640">
        <v>0</v>
      </c>
    </row>
    <row s="1644" customFormat="1" customHeight="1" ht="18.75" hidden="1">
      <c r="A258" s="1789"/>
      <c r="B258" s="1789"/>
      <c r="C258" s="378" t="s">
        <v>1804</v>
      </c>
      <c r="D258" s="2471"/>
      <c r="E258" s="2213"/>
      <c r="F258" s="2392"/>
      <c r="G258" s="2436"/>
      <c r="H258" s="1509"/>
      <c r="I258" s="660" t="s">
        <v>1803</v>
      </c>
      <c r="J258" s="580"/>
      <c r="K258" s="1509"/>
      <c r="L258" s="223"/>
      <c r="M258" s="350"/>
      <c r="N258" s="343"/>
      <c r="O258" s="1633"/>
      <c r="P258" s="1633"/>
      <c r="AH258" s="1640">
        <v>0</v>
      </c>
    </row>
    <row s="1644" customFormat="1" customHeight="1" ht="0.75" hidden="1">
      <c r="A259" s="1789"/>
      <c r="B259" s="1789"/>
      <c r="C259" s="378" t="s">
        <v>1811</v>
      </c>
      <c r="D259" s="2471"/>
      <c r="E259" s="2213"/>
      <c r="F259" s="2392"/>
      <c r="G259" s="409"/>
      <c r="H259" s="1509"/>
      <c r="I259" s="660"/>
      <c r="J259" s="580"/>
      <c r="K259" s="1509"/>
      <c r="L259" s="223"/>
      <c r="M259" s="350"/>
      <c r="N259" s="343"/>
      <c r="O259" s="1633"/>
      <c r="P259" s="1633"/>
      <c r="AH259" s="1640">
        <v>0</v>
      </c>
    </row>
    <row s="1644" customFormat="1" customHeight="1" ht="18.75" hidden="1">
      <c r="A260" s="1789" t="s">
        <v>738</v>
      </c>
      <c r="B260" s="1789" t="s">
        <v>739</v>
      </c>
      <c r="C260" s="378"/>
      <c r="D260" s="2471"/>
      <c r="E260" s="2213"/>
      <c r="F260" s="2392" t="str">
        <f>INDEX(PT_DIFFERENTIATION_VTAR,MATCH(A260,PT_DIFFERENTIATION_VTAR_ID,0))</f>
        <v>Тариф на водоотведение</v>
      </c>
      <c r="G260" s="2436" t="str">
        <f>INDEX(PT_DIFFERENTIATION_NTAR,MATCH(B260,PT_DIFFERENTIATION_NTAR_ID,0))</f>
        <v/>
      </c>
      <c r="H260" s="1871"/>
      <c r="I260" s="1748"/>
      <c r="J260" s="1782"/>
      <c r="K260" s="1787"/>
      <c r="L260" s="1871" t="s">
        <v>779</v>
      </c>
      <c r="M260" s="350"/>
      <c r="N260" s="343"/>
      <c r="O260" s="1633"/>
      <c r="P260" s="1633"/>
      <c r="AH260" s="1640">
        <v>0</v>
      </c>
    </row>
    <row s="1644" customFormat="1" customHeight="1" ht="18.75" hidden="1">
      <c r="A261" s="1789"/>
      <c r="B261" s="1789"/>
      <c r="C261" s="378" t="s">
        <v>1804</v>
      </c>
      <c r="D261" s="2471"/>
      <c r="E261" s="2213"/>
      <c r="F261" s="2392"/>
      <c r="G261" s="2436"/>
      <c r="H261" s="1509"/>
      <c r="I261" s="660" t="s">
        <v>1803</v>
      </c>
      <c r="J261" s="580"/>
      <c r="K261" s="1509"/>
      <c r="L261" s="223"/>
      <c r="M261" s="350"/>
      <c r="N261" s="343"/>
      <c r="O261" s="1633"/>
      <c r="P261" s="1633"/>
      <c r="AH261" s="1640">
        <v>0</v>
      </c>
    </row>
    <row s="1644" customFormat="1" customHeight="1" ht="0.75" hidden="1">
      <c r="A262" s="1789"/>
      <c r="B262" s="1789"/>
      <c r="C262" s="378" t="s">
        <v>1811</v>
      </c>
      <c r="D262" s="2471"/>
      <c r="E262" s="2213"/>
      <c r="F262" s="2392"/>
      <c r="G262" s="409"/>
      <c r="H262" s="1509"/>
      <c r="I262" s="660"/>
      <c r="J262" s="580"/>
      <c r="K262" s="1509"/>
      <c r="L262" s="223"/>
      <c r="M262" s="350"/>
      <c r="N262" s="343"/>
      <c r="O262" s="1633"/>
      <c r="P262" s="1633"/>
      <c r="AH262" s="1640">
        <v>0</v>
      </c>
    </row>
    <row s="1644" customFormat="1" customHeight="1" ht="18.75" hidden="1">
      <c r="A263" s="1789" t="s">
        <v>743</v>
      </c>
      <c r="B263" s="1789" t="s">
        <v>744</v>
      </c>
      <c r="C263" s="378"/>
      <c r="D263" s="2471"/>
      <c r="E263" s="2213"/>
      <c r="F263" s="2392" t="str">
        <f>INDEX(PT_DIFFERENTIATION_VTAR,MATCH(A263,PT_DIFFERENTIATION_VTAR_ID,0))</f>
        <v>Тариф на транспортировку сточных вод</v>
      </c>
      <c r="G263" s="2436" t="str">
        <f>INDEX(PT_DIFFERENTIATION_NTAR,MATCH(B263,PT_DIFFERENTIATION_NTAR_ID,0))</f>
        <v/>
      </c>
      <c r="H263" s="1871"/>
      <c r="I263" s="1748"/>
      <c r="J263" s="1782"/>
      <c r="K263" s="1787"/>
      <c r="L263" s="1871" t="s">
        <v>779</v>
      </c>
      <c r="M263" s="350"/>
      <c r="N263" s="343"/>
      <c r="O263" s="1633"/>
      <c r="P263" s="1633"/>
      <c r="AH263" s="1640">
        <v>0</v>
      </c>
    </row>
    <row s="1644" customFormat="1" customHeight="1" ht="18.75" hidden="1">
      <c r="A264" s="1789"/>
      <c r="B264" s="1789"/>
      <c r="C264" s="378" t="s">
        <v>1804</v>
      </c>
      <c r="D264" s="2471"/>
      <c r="E264" s="2213"/>
      <c r="F264" s="2392"/>
      <c r="G264" s="2436"/>
      <c r="H264" s="1509"/>
      <c r="I264" s="660" t="s">
        <v>1803</v>
      </c>
      <c r="J264" s="580"/>
      <c r="K264" s="1509"/>
      <c r="L264" s="223"/>
      <c r="M264" s="350"/>
      <c r="N264" s="343"/>
      <c r="O264" s="1633"/>
      <c r="P264" s="1633"/>
      <c r="AH264" s="1640">
        <v>0</v>
      </c>
    </row>
    <row s="1644" customFormat="1" customHeight="1" ht="0.75" hidden="1">
      <c r="A265" s="1789"/>
      <c r="B265" s="1789"/>
      <c r="C265" s="378" t="s">
        <v>1811</v>
      </c>
      <c r="D265" s="2471"/>
      <c r="E265" s="2213"/>
      <c r="F265" s="2392"/>
      <c r="G265" s="409"/>
      <c r="H265" s="1509"/>
      <c r="I265" s="660"/>
      <c r="J265" s="580"/>
      <c r="K265" s="1509"/>
      <c r="L265" s="223"/>
      <c r="M265" s="350"/>
      <c r="N265" s="343"/>
      <c r="O265" s="1633"/>
      <c r="P265" s="1633"/>
      <c r="AH265" s="1640">
        <v>0</v>
      </c>
    </row>
    <row s="1644" customFormat="1" customHeight="1" ht="18.75" hidden="1">
      <c r="A266" s="1789" t="s">
        <v>748</v>
      </c>
      <c r="B266" s="1789" t="s">
        <v>749</v>
      </c>
      <c r="C266" s="378"/>
      <c r="D266" s="2471"/>
      <c r="E266" s="2213"/>
      <c r="F266" s="2392" t="str">
        <f>INDEX(PT_DIFFERENTIATION_VTAR,MATCH(A266,PT_DIFFERENTIATION_VTAR_ID,0))</f>
        <v>Тариф на подключение (технологическое присоединение) к централизованной системе водоотведения</v>
      </c>
      <c r="G266" s="2436" t="str">
        <f>INDEX(PT_DIFFERENTIATION_NTAR,MATCH(B266,PT_DIFFERENTIATION_NTAR_ID,0))</f>
        <v/>
      </c>
      <c r="H266" s="1871"/>
      <c r="I266" s="1748"/>
      <c r="J266" s="1782"/>
      <c r="K266" s="1787"/>
      <c r="L266" s="1871" t="s">
        <v>779</v>
      </c>
      <c r="M266" s="350"/>
      <c r="N266" s="343"/>
      <c r="O266" s="1633"/>
      <c r="P266" s="1633"/>
      <c r="AH266" s="1640">
        <v>0</v>
      </c>
    </row>
    <row s="1644" customFormat="1" customHeight="1" ht="18.75" hidden="1">
      <c r="A267" s="1789"/>
      <c r="B267" s="1789"/>
      <c r="C267" s="378" t="s">
        <v>1804</v>
      </c>
      <c r="D267" s="2471"/>
      <c r="E267" s="2213"/>
      <c r="F267" s="2392"/>
      <c r="G267" s="2436"/>
      <c r="H267" s="1509"/>
      <c r="I267" s="660" t="s">
        <v>1803</v>
      </c>
      <c r="J267" s="580"/>
      <c r="K267" s="1509"/>
      <c r="L267" s="223"/>
      <c r="M267" s="350"/>
      <c r="N267" s="343"/>
      <c r="O267" s="1633"/>
      <c r="P267" s="1633"/>
      <c r="AH267" s="1640">
        <v>0</v>
      </c>
    </row>
    <row s="1644" customFormat="1" customHeight="1" ht="1.05">
      <c r="A268" s="1789"/>
      <c r="B268" s="1789"/>
      <c r="C268" s="378" t="s">
        <v>1811</v>
      </c>
      <c r="D268" s="2471"/>
      <c r="E268" s="2213"/>
      <c r="F268" s="2392"/>
      <c r="G268" s="409"/>
      <c r="H268" s="1509"/>
      <c r="I268" s="660"/>
      <c r="J268" s="580"/>
      <c r="K268" s="1509"/>
      <c r="L268" s="223"/>
      <c r="M268" s="350"/>
      <c r="N268" s="343"/>
      <c r="O268" s="1633"/>
      <c r="P268" s="1633"/>
      <c r="AH268" s="1640">
        <v>1</v>
      </c>
    </row>
    <row customHeight="1" ht="27.299999999999997">
      <c r="A269" s="1789"/>
      <c r="B269" s="1789"/>
      <c r="D269" s="385"/>
      <c r="E269" s="156" t="s">
        <v>92</v>
      </c>
      <c r="F269" s="2469"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9"/>
      <c r="H269" s="2469"/>
      <c r="I269" s="2469"/>
      <c r="J269" s="2469"/>
      <c r="K269" s="2469"/>
      <c r="L269" s="2469"/>
      <c r="M269" s="306"/>
      <c r="N269" s="343"/>
      <c r="AH269" s="383">
        <v>26</v>
      </c>
    </row>
    <row s="1644" customFormat="1" customHeight="1" ht="60.75" hidden="1">
      <c r="A270" s="1789" t="s">
        <v>630</v>
      </c>
      <c r="B270" s="1789" t="s">
        <v>631</v>
      </c>
      <c r="C270" s="378"/>
      <c r="D270" s="2471"/>
      <c r="E270" s="2213"/>
      <c r="F270" s="2392"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6" t="str">
        <f>INDEX(PT_DIFFERENTIATION_NTAR,MATCH(B270,PT_DIFFERENTIATION_NTAR_ID,0))</f>
        <v/>
      </c>
      <c r="H270" s="1871"/>
      <c r="I270" s="1748"/>
      <c r="J270" s="1782"/>
      <c r="K270" s="1787"/>
      <c r="L270" s="1871" t="s">
        <v>779</v>
      </c>
      <c r="M270" s="217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43"/>
      <c r="O270" s="1633"/>
      <c r="P270" s="1633"/>
      <c r="AH270" s="1640">
        <v>0</v>
      </c>
    </row>
    <row s="1644" customFormat="1" customHeight="1" ht="18.75" hidden="1">
      <c r="A271" s="1789"/>
      <c r="B271" s="1789"/>
      <c r="C271" s="378" t="s">
        <v>1804</v>
      </c>
      <c r="D271" s="2471"/>
      <c r="E271" s="2213"/>
      <c r="F271" s="2392"/>
      <c r="G271" s="2436"/>
      <c r="H271" s="1509"/>
      <c r="I271" s="660" t="s">
        <v>1803</v>
      </c>
      <c r="J271" s="580"/>
      <c r="K271" s="1509"/>
      <c r="L271" s="223"/>
      <c r="M271" s="2179"/>
      <c r="N271" s="343"/>
      <c r="O271" s="1633"/>
      <c r="P271" s="1633"/>
      <c r="AH271" s="1640">
        <v>0</v>
      </c>
    </row>
    <row s="1644" customFormat="1" customHeight="1" ht="0.75" hidden="1">
      <c r="A272" s="1789"/>
      <c r="B272" s="1789"/>
      <c r="C272" s="378" t="s">
        <v>1811</v>
      </c>
      <c r="D272" s="2471"/>
      <c r="E272" s="2213"/>
      <c r="F272" s="2392"/>
      <c r="G272" s="409"/>
      <c r="H272" s="1509"/>
      <c r="I272" s="660"/>
      <c r="J272" s="580"/>
      <c r="K272" s="1509"/>
      <c r="L272" s="223"/>
      <c r="M272" s="2179"/>
      <c r="N272" s="343"/>
      <c r="O272" s="1633"/>
      <c r="P272" s="1633"/>
      <c r="AH272" s="1640">
        <v>0</v>
      </c>
    </row>
    <row s="1644" customFormat="1" customHeight="1" ht="45" hidden="1">
      <c r="A273" s="1789" t="s">
        <v>635</v>
      </c>
      <c r="B273" s="1789" t="s">
        <v>636</v>
      </c>
      <c r="C273" s="378"/>
      <c r="D273" s="2471"/>
      <c r="E273" s="2213"/>
      <c r="F273" s="2392" t="str">
        <f>INDEX(PT_DIFFERENTIATION_VTAR,MATCH(A273,PT_DIFFERENTIATION_VTAR_ID,0))</f>
        <v/>
      </c>
      <c r="G273" s="2436" t="str">
        <f>INDEX(PT_DIFFERENTIATION_NTAR,MATCH(B273,PT_DIFFERENTIATION_NTAR_ID,0))</f>
        <v/>
      </c>
      <c r="H273" s="1871"/>
      <c r="I273" s="1748"/>
      <c r="J273" s="1782"/>
      <c r="K273" s="1787"/>
      <c r="L273" s="1871" t="s">
        <v>779</v>
      </c>
      <c r="M273" s="2180"/>
      <c r="N273" s="343"/>
      <c r="O273" s="1633"/>
      <c r="P273" s="1633"/>
      <c r="AH273" s="1640">
        <v>0</v>
      </c>
    </row>
    <row s="1644" customFormat="1" customHeight="1" ht="18.75" hidden="1">
      <c r="A274" s="1789"/>
      <c r="B274" s="1789"/>
      <c r="C274" s="378" t="s">
        <v>1804</v>
      </c>
      <c r="D274" s="2471"/>
      <c r="E274" s="2213"/>
      <c r="F274" s="2392"/>
      <c r="G274" s="2436"/>
      <c r="H274" s="1509"/>
      <c r="I274" s="660" t="s">
        <v>1803</v>
      </c>
      <c r="J274" s="580"/>
      <c r="K274" s="1509"/>
      <c r="L274" s="223"/>
      <c r="M274" s="1870"/>
      <c r="N274" s="343"/>
      <c r="O274" s="1633"/>
      <c r="P274" s="1633"/>
      <c r="AH274" s="1640">
        <v>0</v>
      </c>
    </row>
    <row s="1644" customFormat="1" customHeight="1" ht="0.75" hidden="1">
      <c r="A275" s="1789"/>
      <c r="B275" s="1789"/>
      <c r="C275" s="378" t="s">
        <v>1811</v>
      </c>
      <c r="D275" s="2471"/>
      <c r="E275" s="2213"/>
      <c r="F275" s="2392"/>
      <c r="G275" s="409"/>
      <c r="H275" s="1509"/>
      <c r="I275" s="660"/>
      <c r="J275" s="580"/>
      <c r="K275" s="1509"/>
      <c r="L275" s="223"/>
      <c r="M275" s="350"/>
      <c r="N275" s="343"/>
      <c r="O275" s="1633"/>
      <c r="P275" s="1633"/>
      <c r="AH275" s="1640">
        <v>0</v>
      </c>
    </row>
    <row s="1644" customFormat="1" customHeight="1" ht="45" hidden="1">
      <c r="A276" s="1789" t="s">
        <v>642</v>
      </c>
      <c r="B276" s="1789" t="s">
        <v>643</v>
      </c>
      <c r="C276" s="378"/>
      <c r="D276" s="2471"/>
      <c r="E276" s="2213"/>
      <c r="F276" s="2392"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6" t="str">
        <f>INDEX(PT_DIFFERENTIATION_NTAR,MATCH(B276,PT_DIFFERENTIATION_NTAR_ID,0))</f>
        <v/>
      </c>
      <c r="H276" s="1871"/>
      <c r="I276" s="1748"/>
      <c r="J276" s="1782"/>
      <c r="K276" s="1787"/>
      <c r="L276" s="1871" t="s">
        <v>779</v>
      </c>
      <c r="M276" s="350"/>
      <c r="N276" s="343"/>
      <c r="O276" s="1633"/>
      <c r="P276" s="1633"/>
      <c r="AH276" s="1640">
        <v>0</v>
      </c>
    </row>
    <row s="1644" customFormat="1" customHeight="1" ht="18.75" hidden="1">
      <c r="A277" s="1789"/>
      <c r="B277" s="1789"/>
      <c r="C277" s="378" t="s">
        <v>1804</v>
      </c>
      <c r="D277" s="2471"/>
      <c r="E277" s="2213"/>
      <c r="F277" s="2392"/>
      <c r="G277" s="2436"/>
      <c r="H277" s="1509"/>
      <c r="I277" s="660" t="s">
        <v>1803</v>
      </c>
      <c r="J277" s="580"/>
      <c r="K277" s="1509"/>
      <c r="L277" s="223"/>
      <c r="M277" s="350"/>
      <c r="N277" s="343"/>
      <c r="O277" s="1633"/>
      <c r="P277" s="1633"/>
      <c r="AH277" s="1640">
        <v>0</v>
      </c>
    </row>
    <row s="1644" customFormat="1" customHeight="1" ht="0.75" hidden="1">
      <c r="A278" s="1789"/>
      <c r="B278" s="1789"/>
      <c r="C278" s="378" t="s">
        <v>1811</v>
      </c>
      <c r="D278" s="2471"/>
      <c r="E278" s="2213"/>
      <c r="F278" s="2392"/>
      <c r="G278" s="409"/>
      <c r="H278" s="1509"/>
      <c r="I278" s="660"/>
      <c r="J278" s="580"/>
      <c r="K278" s="1509"/>
      <c r="L278" s="223"/>
      <c r="M278" s="350"/>
      <c r="N278" s="343"/>
      <c r="O278" s="1633"/>
      <c r="P278" s="1633"/>
      <c r="AH278" s="1640">
        <v>0</v>
      </c>
    </row>
    <row s="1644" customFormat="1" customHeight="1" ht="45" hidden="1">
      <c r="A279" s="1789" t="s">
        <v>648</v>
      </c>
      <c r="B279" s="1789" t="s">
        <v>649</v>
      </c>
      <c r="C279" s="378"/>
      <c r="D279" s="2471"/>
      <c r="E279" s="2213"/>
      <c r="F279" s="2392"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6" t="str">
        <f>INDEX(PT_DIFFERENTIATION_NTAR,MATCH(B279,PT_DIFFERENTIATION_NTAR_ID,0))</f>
        <v/>
      </c>
      <c r="H279" s="1871"/>
      <c r="I279" s="1748"/>
      <c r="J279" s="1782"/>
      <c r="K279" s="1787"/>
      <c r="L279" s="1871" t="s">
        <v>779</v>
      </c>
      <c r="M279" s="350"/>
      <c r="N279" s="343"/>
      <c r="O279" s="1633"/>
      <c r="P279" s="1633"/>
      <c r="AH279" s="1640">
        <v>0</v>
      </c>
    </row>
    <row s="1644" customFormat="1" customHeight="1" ht="18.75" hidden="1">
      <c r="A280" s="1789"/>
      <c r="B280" s="1789"/>
      <c r="C280" s="378" t="s">
        <v>1804</v>
      </c>
      <c r="D280" s="2471"/>
      <c r="E280" s="2213"/>
      <c r="F280" s="2392"/>
      <c r="G280" s="2436"/>
      <c r="H280" s="1509"/>
      <c r="I280" s="660" t="s">
        <v>1803</v>
      </c>
      <c r="J280" s="580"/>
      <c r="K280" s="1509"/>
      <c r="L280" s="223"/>
      <c r="M280" s="350"/>
      <c r="N280" s="343"/>
      <c r="O280" s="1633"/>
      <c r="P280" s="1633"/>
      <c r="AH280" s="1640">
        <v>0</v>
      </c>
    </row>
    <row s="1644" customFormat="1" customHeight="1" ht="0.75" hidden="1">
      <c r="A281" s="1789"/>
      <c r="B281" s="1789"/>
      <c r="C281" s="378" t="s">
        <v>1811</v>
      </c>
      <c r="D281" s="2471"/>
      <c r="E281" s="2213"/>
      <c r="F281" s="2392"/>
      <c r="G281" s="409"/>
      <c r="H281" s="1509"/>
      <c r="I281" s="660"/>
      <c r="J281" s="580"/>
      <c r="K281" s="1509"/>
      <c r="L281" s="223"/>
      <c r="M281" s="350"/>
      <c r="N281" s="343"/>
      <c r="O281" s="1633"/>
      <c r="P281" s="1633"/>
      <c r="AH281" s="1640">
        <v>0</v>
      </c>
    </row>
    <row s="1644" customFormat="1" customHeight="1" ht="18.75" hidden="1">
      <c r="A282" s="1789" t="s">
        <v>654</v>
      </c>
      <c r="B282" s="1789" t="s">
        <v>655</v>
      </c>
      <c r="C282" s="378"/>
      <c r="D282" s="2471"/>
      <c r="E282" s="2213"/>
      <c r="F282" s="2392" t="str">
        <f>INDEX(PT_DIFFERENTIATION_VTAR,MATCH(A282,PT_DIFFERENTIATION_VTAR_ID,0))</f>
        <v>Тарифы на услуги по передаче тепловой энергии</v>
      </c>
      <c r="G282" s="2436" t="str">
        <f>INDEX(PT_DIFFERENTIATION_NTAR,MATCH(B282,PT_DIFFERENTIATION_NTAR_ID,0))</f>
        <v/>
      </c>
      <c r="H282" s="1871"/>
      <c r="I282" s="1748"/>
      <c r="J282" s="1782"/>
      <c r="K282" s="1787"/>
      <c r="L282" s="1871" t="s">
        <v>779</v>
      </c>
      <c r="M282" s="350"/>
      <c r="N282" s="343"/>
      <c r="O282" s="1633"/>
      <c r="P282" s="1633"/>
      <c r="AH282" s="1640">
        <v>0</v>
      </c>
    </row>
    <row s="1644" customFormat="1" customHeight="1" ht="18.75" hidden="1">
      <c r="A283" s="1789"/>
      <c r="B283" s="1789"/>
      <c r="C283" s="378" t="s">
        <v>1804</v>
      </c>
      <c r="D283" s="2471"/>
      <c r="E283" s="2213"/>
      <c r="F283" s="2392"/>
      <c r="G283" s="2436"/>
      <c r="H283" s="1509"/>
      <c r="I283" s="660" t="s">
        <v>1803</v>
      </c>
      <c r="J283" s="580"/>
      <c r="K283" s="1509"/>
      <c r="L283" s="223"/>
      <c r="M283" s="350"/>
      <c r="N283" s="343"/>
      <c r="O283" s="1633"/>
      <c r="P283" s="1633"/>
      <c r="AH283" s="1640">
        <v>0</v>
      </c>
    </row>
    <row s="1644" customFormat="1" customHeight="1" ht="0.75" hidden="1">
      <c r="A284" s="1789"/>
      <c r="B284" s="1789"/>
      <c r="C284" s="378" t="s">
        <v>1811</v>
      </c>
      <c r="D284" s="2471"/>
      <c r="E284" s="2213"/>
      <c r="F284" s="2392"/>
      <c r="G284" s="409"/>
      <c r="H284" s="1509"/>
      <c r="I284" s="660"/>
      <c r="J284" s="580"/>
      <c r="K284" s="1509"/>
      <c r="L284" s="223"/>
      <c r="M284" s="350"/>
      <c r="N284" s="343"/>
      <c r="O284" s="1633"/>
      <c r="P284" s="1633"/>
      <c r="AH284" s="1640">
        <v>0</v>
      </c>
    </row>
    <row s="1644" customFormat="1" customHeight="1" ht="18.75" hidden="1">
      <c r="A285" s="1789" t="s">
        <v>660</v>
      </c>
      <c r="B285" s="1789" t="s">
        <v>661</v>
      </c>
      <c r="C285" s="378"/>
      <c r="D285" s="2471"/>
      <c r="E285" s="2213"/>
      <c r="F285" s="2392" t="str">
        <f>INDEX(PT_DIFFERENTIATION_VTAR,MATCH(A285,PT_DIFFERENTIATION_VTAR_ID,0))</f>
        <v>Тарифы на услуги по передаче теплоносителя</v>
      </c>
      <c r="G285" s="2436" t="str">
        <f>INDEX(PT_DIFFERENTIATION_NTAR,MATCH(B285,PT_DIFFERENTIATION_NTAR_ID,0))</f>
        <v/>
      </c>
      <c r="H285" s="1871"/>
      <c r="I285" s="1748"/>
      <c r="J285" s="1782"/>
      <c r="K285" s="1787"/>
      <c r="L285" s="1871" t="s">
        <v>779</v>
      </c>
      <c r="M285" s="350"/>
      <c r="N285" s="343"/>
      <c r="O285" s="1633"/>
      <c r="P285" s="1633"/>
      <c r="AH285" s="1640">
        <v>0</v>
      </c>
    </row>
    <row s="1644" customFormat="1" customHeight="1" ht="18.75" hidden="1">
      <c r="A286" s="1789"/>
      <c r="B286" s="1789"/>
      <c r="C286" s="378" t="s">
        <v>1804</v>
      </c>
      <c r="D286" s="2471"/>
      <c r="E286" s="2213"/>
      <c r="F286" s="2392"/>
      <c r="G286" s="2436"/>
      <c r="H286" s="1509"/>
      <c r="I286" s="660" t="s">
        <v>1803</v>
      </c>
      <c r="J286" s="580"/>
      <c r="K286" s="1509"/>
      <c r="L286" s="223"/>
      <c r="M286" s="350"/>
      <c r="N286" s="343"/>
      <c r="O286" s="1633"/>
      <c r="P286" s="1633"/>
      <c r="AH286" s="1640">
        <v>0</v>
      </c>
    </row>
    <row s="1644" customFormat="1" customHeight="1" ht="0.75" hidden="1">
      <c r="A287" s="1789"/>
      <c r="B287" s="1789"/>
      <c r="C287" s="378" t="s">
        <v>1811</v>
      </c>
      <c r="D287" s="2471"/>
      <c r="E287" s="2213"/>
      <c r="F287" s="2392"/>
      <c r="G287" s="409"/>
      <c r="H287" s="1509"/>
      <c r="I287" s="660"/>
      <c r="J287" s="580"/>
      <c r="K287" s="1509"/>
      <c r="L287" s="223"/>
      <c r="M287" s="350"/>
      <c r="N287" s="343"/>
      <c r="O287" s="1633"/>
      <c r="P287" s="1633"/>
      <c r="AH287" s="1640">
        <v>0</v>
      </c>
    </row>
    <row s="1644" customFormat="1" customHeight="1" ht="18.75" hidden="1">
      <c r="A288" s="1789" t="s">
        <v>666</v>
      </c>
      <c r="B288" s="1789" t="s">
        <v>667</v>
      </c>
      <c r="C288" s="378"/>
      <c r="D288" s="2471"/>
      <c r="E288" s="2213"/>
      <c r="F288" s="2392"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6" t="str">
        <f>INDEX(PT_DIFFERENTIATION_NTAR,MATCH(B288,PT_DIFFERENTIATION_NTAR_ID,0))</f>
        <v/>
      </c>
      <c r="H288" s="1871"/>
      <c r="I288" s="1748"/>
      <c r="J288" s="1782"/>
      <c r="K288" s="1787"/>
      <c r="L288" s="1871" t="s">
        <v>779</v>
      </c>
      <c r="M288" s="350"/>
      <c r="N288" s="343"/>
      <c r="O288" s="1633"/>
      <c r="P288" s="1633"/>
      <c r="AH288" s="1640">
        <v>0</v>
      </c>
    </row>
    <row s="1644" customFormat="1" customHeight="1" ht="18.75" hidden="1">
      <c r="A289" s="1789"/>
      <c r="B289" s="1789"/>
      <c r="C289" s="378" t="s">
        <v>1804</v>
      </c>
      <c r="D289" s="2471"/>
      <c r="E289" s="2213"/>
      <c r="F289" s="2392"/>
      <c r="G289" s="2436"/>
      <c r="H289" s="1509"/>
      <c r="I289" s="660" t="s">
        <v>1803</v>
      </c>
      <c r="J289" s="580"/>
      <c r="K289" s="1509"/>
      <c r="L289" s="223"/>
      <c r="M289" s="350"/>
      <c r="N289" s="343"/>
      <c r="O289" s="1633"/>
      <c r="P289" s="1633"/>
      <c r="AH289" s="1640">
        <v>0</v>
      </c>
    </row>
    <row s="1644" customFormat="1" customHeight="1" ht="0.75" hidden="1">
      <c r="A290" s="1789"/>
      <c r="B290" s="1789"/>
      <c r="C290" s="378" t="s">
        <v>1811</v>
      </c>
      <c r="D290" s="2471"/>
      <c r="E290" s="2213"/>
      <c r="F290" s="2392"/>
      <c r="G290" s="409"/>
      <c r="H290" s="1509"/>
      <c r="I290" s="660"/>
      <c r="J290" s="580"/>
      <c r="K290" s="1509"/>
      <c r="L290" s="223"/>
      <c r="M290" s="350"/>
      <c r="N290" s="343"/>
      <c r="O290" s="1633"/>
      <c r="P290" s="1633"/>
      <c r="AH290" s="1640">
        <v>0</v>
      </c>
    </row>
    <row s="1644" customFormat="1" customHeight="1" ht="18.75" hidden="1">
      <c r="A291" s="1789" t="s">
        <v>672</v>
      </c>
      <c r="B291" s="1789" t="s">
        <v>673</v>
      </c>
      <c r="C291" s="378"/>
      <c r="D291" s="2471"/>
      <c r="E291" s="2213"/>
      <c r="F291" s="2392" t="str">
        <f>INDEX(PT_DIFFERENTIATION_VTAR,MATCH(A291,PT_DIFFERENTIATION_VTAR_ID,0))</f>
        <v>Плата за подключение (технологическое присоединение) к системе теплоснабжения</v>
      </c>
      <c r="G291" s="2436" t="str">
        <f>INDEX(PT_DIFFERENTIATION_NTAR,MATCH(B291,PT_DIFFERENTIATION_NTAR_ID,0))</f>
        <v/>
      </c>
      <c r="H291" s="1871"/>
      <c r="I291" s="1748"/>
      <c r="J291" s="1782"/>
      <c r="K291" s="1787"/>
      <c r="L291" s="1871" t="s">
        <v>779</v>
      </c>
      <c r="M291" s="350"/>
      <c r="N291" s="343"/>
      <c r="O291" s="1633"/>
      <c r="P291" s="1633"/>
      <c r="AH291" s="1640">
        <v>0</v>
      </c>
    </row>
    <row s="1644" customFormat="1" customHeight="1" ht="18.75" hidden="1">
      <c r="A292" s="1789"/>
      <c r="B292" s="1789"/>
      <c r="C292" s="378" t="s">
        <v>1804</v>
      </c>
      <c r="D292" s="2471"/>
      <c r="E292" s="2213"/>
      <c r="F292" s="2392"/>
      <c r="G292" s="2436"/>
      <c r="H292" s="1509"/>
      <c r="I292" s="660" t="s">
        <v>1803</v>
      </c>
      <c r="J292" s="580"/>
      <c r="K292" s="1509"/>
      <c r="L292" s="223"/>
      <c r="M292" s="350"/>
      <c r="N292" s="343"/>
      <c r="O292" s="1633"/>
      <c r="P292" s="1633"/>
      <c r="AH292" s="1640">
        <v>0</v>
      </c>
    </row>
    <row s="1644" customFormat="1" customHeight="1" ht="0.75" hidden="1">
      <c r="A293" s="1789"/>
      <c r="B293" s="1789"/>
      <c r="C293" s="378" t="s">
        <v>1811</v>
      </c>
      <c r="D293" s="2471"/>
      <c r="E293" s="2213"/>
      <c r="F293" s="2392"/>
      <c r="G293" s="409"/>
      <c r="H293" s="1509"/>
      <c r="I293" s="660"/>
      <c r="J293" s="580"/>
      <c r="K293" s="1509"/>
      <c r="L293" s="223"/>
      <c r="M293" s="350"/>
      <c r="N293" s="343"/>
      <c r="O293" s="1633"/>
      <c r="P293" s="1633"/>
      <c r="AH293" s="1640">
        <v>0</v>
      </c>
    </row>
    <row s="1644" customFormat="1" customHeight="1" ht="18.75" hidden="1">
      <c r="A294" s="1789" t="s">
        <v>678</v>
      </c>
      <c r="B294" s="1789" t="s">
        <v>679</v>
      </c>
      <c r="C294" s="378"/>
      <c r="D294" s="2471"/>
      <c r="E294" s="2213"/>
      <c r="F294" s="2392" t="str">
        <f>INDEX(PT_DIFFERENTIATION_VTAR,MATCH(A294,PT_DIFFERENTIATION_VTAR_ID,0))</f>
        <v>Плата за подключение (технологическое присоединение) к системе теплоснабжения (индивидуальная)</v>
      </c>
      <c r="G294" s="2436" t="str">
        <f>INDEX(PT_DIFFERENTIATION_NTAR,MATCH(B294,PT_DIFFERENTIATION_NTAR_ID,0))</f>
        <v/>
      </c>
      <c r="H294" s="1998"/>
      <c r="I294" s="1748"/>
      <c r="J294" s="1782"/>
      <c r="K294" s="1787"/>
      <c r="L294" s="1998" t="s">
        <v>779</v>
      </c>
      <c r="M294" s="350"/>
      <c r="N294" s="343"/>
      <c r="O294" s="1633"/>
      <c r="P294" s="1633"/>
      <c r="AH294" s="1640">
        <v>0</v>
      </c>
    </row>
    <row s="1644" customFormat="1" customHeight="1" ht="18.75" hidden="1">
      <c r="A295" s="1789"/>
      <c r="B295" s="1789"/>
      <c r="C295" s="378" t="s">
        <v>1804</v>
      </c>
      <c r="D295" s="2471"/>
      <c r="E295" s="2213"/>
      <c r="F295" s="2392"/>
      <c r="G295" s="2436"/>
      <c r="H295" s="1509"/>
      <c r="I295" s="660" t="s">
        <v>1803</v>
      </c>
      <c r="J295" s="580"/>
      <c r="K295" s="1509"/>
      <c r="L295" s="223"/>
      <c r="M295" s="350"/>
      <c r="N295" s="343"/>
      <c r="O295" s="1633"/>
      <c r="P295" s="1633"/>
      <c r="AH295" s="1640">
        <v>0</v>
      </c>
    </row>
    <row s="1644" customFormat="1" customHeight="1" ht="0.75" hidden="1">
      <c r="A296" s="1789"/>
      <c r="B296" s="1789"/>
      <c r="C296" s="378" t="s">
        <v>1811</v>
      </c>
      <c r="D296" s="2471"/>
      <c r="E296" s="2213"/>
      <c r="F296" s="2392"/>
      <c r="G296" s="409"/>
      <c r="H296" s="1509"/>
      <c r="I296" s="660"/>
      <c r="J296" s="580"/>
      <c r="K296" s="1509"/>
      <c r="L296" s="223"/>
      <c r="M296" s="350"/>
      <c r="N296" s="343"/>
      <c r="O296" s="1633"/>
      <c r="P296" s="1633"/>
      <c r="AH296" s="1640">
        <v>0</v>
      </c>
    </row>
    <row s="1644" customFormat="1" customHeight="1" ht="18.75" hidden="1">
      <c r="A297" s="1789" t="s">
        <v>698</v>
      </c>
      <c r="B297" s="1789" t="s">
        <v>699</v>
      </c>
      <c r="C297" s="378"/>
      <c r="D297" s="2471"/>
      <c r="E297" s="2213"/>
      <c r="F297" s="2392" t="str">
        <f>INDEX(PT_DIFFERENTIATION_VTAR,MATCH(A297,PT_DIFFERENTIATION_VTAR_ID,0))</f>
        <v>Тариф на питьевую воду (питьевое водоснабжение)</v>
      </c>
      <c r="G297" s="2436" t="str">
        <f>INDEX(PT_DIFFERENTIATION_NTAR,MATCH(B297,PT_DIFFERENTIATION_NTAR_ID,0))</f>
        <v/>
      </c>
      <c r="H297" s="1871"/>
      <c r="I297" s="1748"/>
      <c r="J297" s="1782"/>
      <c r="K297" s="1787"/>
      <c r="L297" s="1871" t="s">
        <v>779</v>
      </c>
      <c r="M297" s="350"/>
      <c r="N297" s="343"/>
      <c r="O297" s="1633"/>
      <c r="P297" s="1633"/>
      <c r="AH297" s="1640">
        <v>0</v>
      </c>
    </row>
    <row s="1644" customFormat="1" customHeight="1" ht="18.75" hidden="1">
      <c r="A298" s="1789"/>
      <c r="B298" s="1789"/>
      <c r="C298" s="378" t="s">
        <v>1804</v>
      </c>
      <c r="D298" s="2471"/>
      <c r="E298" s="2213"/>
      <c r="F298" s="2392"/>
      <c r="G298" s="2436"/>
      <c r="H298" s="1509"/>
      <c r="I298" s="660" t="s">
        <v>1803</v>
      </c>
      <c r="J298" s="580"/>
      <c r="K298" s="1509"/>
      <c r="L298" s="223"/>
      <c r="M298" s="350"/>
      <c r="N298" s="343"/>
      <c r="O298" s="1633"/>
      <c r="P298" s="1633"/>
      <c r="AH298" s="1640">
        <v>0</v>
      </c>
    </row>
    <row s="1644" customFormat="1" customHeight="1" ht="0.75" hidden="1">
      <c r="A299" s="1789"/>
      <c r="B299" s="1789"/>
      <c r="C299" s="378" t="s">
        <v>1811</v>
      </c>
      <c r="D299" s="2471"/>
      <c r="E299" s="2213"/>
      <c r="F299" s="2392"/>
      <c r="G299" s="409"/>
      <c r="H299" s="1509"/>
      <c r="I299" s="660"/>
      <c r="J299" s="580"/>
      <c r="K299" s="1509"/>
      <c r="L299" s="223"/>
      <c r="M299" s="350"/>
      <c r="N299" s="343"/>
      <c r="O299" s="1633"/>
      <c r="P299" s="1633"/>
      <c r="AH299" s="1640">
        <v>0</v>
      </c>
    </row>
    <row s="1644" customFormat="1" customHeight="1" ht="18.75" hidden="1">
      <c r="A300" s="1789" t="s">
        <v>703</v>
      </c>
      <c r="B300" s="1789" t="s">
        <v>704</v>
      </c>
      <c r="C300" s="378"/>
      <c r="D300" s="2471"/>
      <c r="E300" s="2213"/>
      <c r="F300" s="2392" t="str">
        <f>INDEX(PT_DIFFERENTIATION_VTAR,MATCH(A300,PT_DIFFERENTIATION_VTAR_ID,0))</f>
        <v>Тариф на техническую воду</v>
      </c>
      <c r="G300" s="2436" t="str">
        <f>INDEX(PT_DIFFERENTIATION_NTAR,MATCH(B300,PT_DIFFERENTIATION_NTAR_ID,0))</f>
        <v/>
      </c>
      <c r="H300" s="1871"/>
      <c r="I300" s="1748"/>
      <c r="J300" s="1782"/>
      <c r="K300" s="1787"/>
      <c r="L300" s="1871" t="s">
        <v>779</v>
      </c>
      <c r="M300" s="350"/>
      <c r="N300" s="343"/>
      <c r="O300" s="1633"/>
      <c r="P300" s="1633"/>
      <c r="AH300" s="1640">
        <v>0</v>
      </c>
    </row>
    <row s="1644" customFormat="1" customHeight="1" ht="18.75" hidden="1">
      <c r="A301" s="1789"/>
      <c r="B301" s="1789"/>
      <c r="C301" s="378" t="s">
        <v>1804</v>
      </c>
      <c r="D301" s="2471"/>
      <c r="E301" s="2213"/>
      <c r="F301" s="2392"/>
      <c r="G301" s="2436"/>
      <c r="H301" s="1509"/>
      <c r="I301" s="660" t="s">
        <v>1803</v>
      </c>
      <c r="J301" s="580"/>
      <c r="K301" s="1509"/>
      <c r="L301" s="223"/>
      <c r="M301" s="350"/>
      <c r="N301" s="343"/>
      <c r="O301" s="1633"/>
      <c r="P301" s="1633"/>
      <c r="AH301" s="1640">
        <v>0</v>
      </c>
    </row>
    <row s="1644" customFormat="1" customHeight="1" ht="0.75" hidden="1">
      <c r="A302" s="1789"/>
      <c r="B302" s="1789"/>
      <c r="C302" s="378" t="s">
        <v>1811</v>
      </c>
      <c r="D302" s="2471"/>
      <c r="E302" s="2213"/>
      <c r="F302" s="2392"/>
      <c r="G302" s="409"/>
      <c r="H302" s="1509"/>
      <c r="I302" s="660"/>
      <c r="J302" s="580"/>
      <c r="K302" s="1509"/>
      <c r="L302" s="223"/>
      <c r="M302" s="350"/>
      <c r="N302" s="343"/>
      <c r="O302" s="1633"/>
      <c r="P302" s="1633"/>
      <c r="AH302" s="1640">
        <v>0</v>
      </c>
    </row>
    <row s="1644" customFormat="1" customHeight="1" ht="18.75" hidden="1">
      <c r="A303" s="1789" t="s">
        <v>708</v>
      </c>
      <c r="B303" s="1789" t="s">
        <v>709</v>
      </c>
      <c r="C303" s="378"/>
      <c r="D303" s="2471"/>
      <c r="E303" s="2213"/>
      <c r="F303" s="2392" t="str">
        <f>INDEX(PT_DIFFERENTIATION_VTAR,MATCH(A303,PT_DIFFERENTIATION_VTAR_ID,0))</f>
        <v>Тариф на транспортировку воды</v>
      </c>
      <c r="G303" s="2436" t="str">
        <f>INDEX(PT_DIFFERENTIATION_NTAR,MATCH(B303,PT_DIFFERENTIATION_NTAR_ID,0))</f>
        <v/>
      </c>
      <c r="H303" s="1871"/>
      <c r="I303" s="1748"/>
      <c r="J303" s="1782"/>
      <c r="K303" s="1787"/>
      <c r="L303" s="1871" t="s">
        <v>779</v>
      </c>
      <c r="M303" s="350"/>
      <c r="N303" s="343"/>
      <c r="O303" s="1633"/>
      <c r="P303" s="1633"/>
      <c r="AH303" s="1640">
        <v>0</v>
      </c>
    </row>
    <row s="1644" customFormat="1" customHeight="1" ht="18.75" hidden="1">
      <c r="A304" s="1789"/>
      <c r="B304" s="1789"/>
      <c r="C304" s="378" t="s">
        <v>1804</v>
      </c>
      <c r="D304" s="2471"/>
      <c r="E304" s="2213"/>
      <c r="F304" s="2392"/>
      <c r="G304" s="2436"/>
      <c r="H304" s="1509"/>
      <c r="I304" s="660" t="s">
        <v>1803</v>
      </c>
      <c r="J304" s="580"/>
      <c r="K304" s="1509"/>
      <c r="L304" s="223"/>
      <c r="M304" s="350"/>
      <c r="N304" s="343"/>
      <c r="O304" s="1633"/>
      <c r="P304" s="1633"/>
      <c r="AH304" s="1640">
        <v>0</v>
      </c>
    </row>
    <row s="1644" customFormat="1" customHeight="1" ht="0.75" hidden="1">
      <c r="A305" s="1789"/>
      <c r="B305" s="1789"/>
      <c r="C305" s="378" t="s">
        <v>1811</v>
      </c>
      <c r="D305" s="2471"/>
      <c r="E305" s="2213"/>
      <c r="F305" s="2392"/>
      <c r="G305" s="409"/>
      <c r="H305" s="1509"/>
      <c r="I305" s="660"/>
      <c r="J305" s="580"/>
      <c r="K305" s="1509"/>
      <c r="L305" s="223"/>
      <c r="M305" s="350"/>
      <c r="N305" s="343"/>
      <c r="O305" s="1633"/>
      <c r="P305" s="1633"/>
      <c r="AH305" s="1640">
        <v>0</v>
      </c>
    </row>
    <row s="1644" customFormat="1" customHeight="1" ht="18.75" hidden="1">
      <c r="A306" s="1789" t="s">
        <v>713</v>
      </c>
      <c r="B306" s="1789" t="s">
        <v>714</v>
      </c>
      <c r="C306" s="378"/>
      <c r="D306" s="2471"/>
      <c r="E306" s="2213"/>
      <c r="F306" s="2392" t="str">
        <f>INDEX(PT_DIFFERENTIATION_VTAR,MATCH(A306,PT_DIFFERENTIATION_VTAR_ID,0))</f>
        <v>Тариф на подвоз воды</v>
      </c>
      <c r="G306" s="2436" t="str">
        <f>INDEX(PT_DIFFERENTIATION_NTAR,MATCH(B306,PT_DIFFERENTIATION_NTAR_ID,0))</f>
        <v/>
      </c>
      <c r="H306" s="1871"/>
      <c r="I306" s="1748"/>
      <c r="J306" s="1782"/>
      <c r="K306" s="1787"/>
      <c r="L306" s="1871" t="s">
        <v>779</v>
      </c>
      <c r="M306" s="350"/>
      <c r="N306" s="343"/>
      <c r="O306" s="1633"/>
      <c r="P306" s="1633"/>
      <c r="AH306" s="1640">
        <v>0</v>
      </c>
    </row>
    <row s="1644" customFormat="1" customHeight="1" ht="18.75" hidden="1">
      <c r="A307" s="1789"/>
      <c r="B307" s="1789"/>
      <c r="C307" s="378" t="s">
        <v>1804</v>
      </c>
      <c r="D307" s="2471"/>
      <c r="E307" s="2213"/>
      <c r="F307" s="2392"/>
      <c r="G307" s="2436"/>
      <c r="H307" s="1509"/>
      <c r="I307" s="660" t="s">
        <v>1803</v>
      </c>
      <c r="J307" s="580"/>
      <c r="K307" s="1509"/>
      <c r="L307" s="223"/>
      <c r="M307" s="350"/>
      <c r="N307" s="343"/>
      <c r="O307" s="1633"/>
      <c r="P307" s="1633"/>
      <c r="AH307" s="1640">
        <v>0</v>
      </c>
    </row>
    <row s="1644" customFormat="1" customHeight="1" ht="0.75" hidden="1">
      <c r="A308" s="1789"/>
      <c r="B308" s="1789"/>
      <c r="C308" s="378" t="s">
        <v>1811</v>
      </c>
      <c r="D308" s="2471"/>
      <c r="E308" s="2213"/>
      <c r="F308" s="2392"/>
      <c r="G308" s="409"/>
      <c r="H308" s="1509"/>
      <c r="I308" s="660"/>
      <c r="J308" s="580"/>
      <c r="K308" s="1509"/>
      <c r="L308" s="223"/>
      <c r="M308" s="350"/>
      <c r="N308" s="343"/>
      <c r="O308" s="1633"/>
      <c r="P308" s="1633"/>
      <c r="AH308" s="1640">
        <v>0</v>
      </c>
    </row>
    <row s="1644" customFormat="1" customHeight="1" ht="18.75" hidden="1">
      <c r="A309" s="1789" t="s">
        <v>718</v>
      </c>
      <c r="B309" s="1789" t="s">
        <v>719</v>
      </c>
      <c r="C309" s="378"/>
      <c r="D309" s="2471"/>
      <c r="E309" s="2213"/>
      <c r="F309" s="2392"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6" t="str">
        <f>INDEX(PT_DIFFERENTIATION_NTAR,MATCH(B309,PT_DIFFERENTIATION_NTAR_ID,0))</f>
        <v/>
      </c>
      <c r="H309" s="1871"/>
      <c r="I309" s="1748"/>
      <c r="J309" s="1782"/>
      <c r="K309" s="1787"/>
      <c r="L309" s="1871" t="s">
        <v>779</v>
      </c>
      <c r="M309" s="350"/>
      <c r="N309" s="343"/>
      <c r="O309" s="1633"/>
      <c r="P309" s="1633"/>
      <c r="AH309" s="1640">
        <v>0</v>
      </c>
    </row>
    <row s="1644" customFormat="1" customHeight="1" ht="18.75" hidden="1">
      <c r="A310" s="1789"/>
      <c r="B310" s="1789"/>
      <c r="C310" s="378" t="s">
        <v>1804</v>
      </c>
      <c r="D310" s="2471"/>
      <c r="E310" s="2213"/>
      <c r="F310" s="2392"/>
      <c r="G310" s="2436"/>
      <c r="H310" s="1509"/>
      <c r="I310" s="660" t="s">
        <v>1803</v>
      </c>
      <c r="J310" s="580"/>
      <c r="K310" s="1509"/>
      <c r="L310" s="223"/>
      <c r="M310" s="350"/>
      <c r="N310" s="343"/>
      <c r="O310" s="1633"/>
      <c r="P310" s="1633"/>
      <c r="AH310" s="1640">
        <v>0</v>
      </c>
    </row>
    <row s="1644" customFormat="1" customHeight="1" ht="0.75" hidden="1">
      <c r="A311" s="1789"/>
      <c r="B311" s="1789"/>
      <c r="C311" s="378" t="s">
        <v>1811</v>
      </c>
      <c r="D311" s="2471"/>
      <c r="E311" s="2213"/>
      <c r="F311" s="2392"/>
      <c r="G311" s="409"/>
      <c r="H311" s="1509"/>
      <c r="I311" s="660"/>
      <c r="J311" s="580"/>
      <c r="K311" s="1509"/>
      <c r="L311" s="223"/>
      <c r="M311" s="350"/>
      <c r="N311" s="343"/>
      <c r="O311" s="1633"/>
      <c r="P311" s="1633"/>
      <c r="AH311" s="1640">
        <v>0</v>
      </c>
    </row>
    <row s="1644" customFormat="1" customHeight="1" ht="18.75" hidden="1">
      <c r="A312" s="1789" t="s">
        <v>723</v>
      </c>
      <c r="B312" s="1789" t="s">
        <v>724</v>
      </c>
      <c r="C312" s="378"/>
      <c r="D312" s="2471"/>
      <c r="E312" s="2213"/>
      <c r="F312" s="2392" t="str">
        <f>INDEX(PT_DIFFERENTIATION_VTAR,MATCH(A312,PT_DIFFERENTIATION_VTAR_ID,0))</f>
        <v>Тариф на горячую воду (горячее водоснабжение)</v>
      </c>
      <c r="G312" s="2436" t="str">
        <f>INDEX(PT_DIFFERENTIATION_NTAR,MATCH(B312,PT_DIFFERENTIATION_NTAR_ID,0))</f>
        <v/>
      </c>
      <c r="H312" s="1871"/>
      <c r="I312" s="1748"/>
      <c r="J312" s="1782"/>
      <c r="K312" s="1787"/>
      <c r="L312" s="1871" t="s">
        <v>779</v>
      </c>
      <c r="M312" s="350"/>
      <c r="N312" s="343"/>
      <c r="O312" s="1633"/>
      <c r="P312" s="1633"/>
      <c r="AH312" s="1640">
        <v>0</v>
      </c>
    </row>
    <row s="1644" customFormat="1" customHeight="1" ht="18.75" hidden="1">
      <c r="A313" s="1789"/>
      <c r="B313" s="1789"/>
      <c r="C313" s="378" t="s">
        <v>1804</v>
      </c>
      <c r="D313" s="2471"/>
      <c r="E313" s="2213"/>
      <c r="F313" s="2392"/>
      <c r="G313" s="2436"/>
      <c r="H313" s="1509"/>
      <c r="I313" s="660" t="s">
        <v>1803</v>
      </c>
      <c r="J313" s="580"/>
      <c r="K313" s="1509"/>
      <c r="L313" s="223"/>
      <c r="M313" s="350"/>
      <c r="N313" s="343"/>
      <c r="O313" s="1633"/>
      <c r="P313" s="1633"/>
      <c r="AH313" s="1640">
        <v>0</v>
      </c>
    </row>
    <row s="1644" customFormat="1" customHeight="1" ht="0.75" hidden="1">
      <c r="A314" s="1789"/>
      <c r="B314" s="1789"/>
      <c r="C314" s="378" t="s">
        <v>1811</v>
      </c>
      <c r="D314" s="2471"/>
      <c r="E314" s="2213"/>
      <c r="F314" s="2392"/>
      <c r="G314" s="409"/>
      <c r="H314" s="1509"/>
      <c r="I314" s="660"/>
      <c r="J314" s="580"/>
      <c r="K314" s="1509"/>
      <c r="L314" s="223"/>
      <c r="M314" s="350"/>
      <c r="N314" s="343"/>
      <c r="O314" s="1633"/>
      <c r="P314" s="1633"/>
      <c r="AH314" s="1640">
        <v>0</v>
      </c>
    </row>
    <row s="1644" customFormat="1" customHeight="1" ht="18.75" hidden="1">
      <c r="A315" s="1789" t="s">
        <v>728</v>
      </c>
      <c r="B315" s="1789" t="s">
        <v>729</v>
      </c>
      <c r="C315" s="378"/>
      <c r="D315" s="2471"/>
      <c r="E315" s="2213"/>
      <c r="F315" s="2392" t="str">
        <f>INDEX(PT_DIFFERENTIATION_VTAR,MATCH(A315,PT_DIFFERENTIATION_VTAR_ID,0))</f>
        <v>Тариф на транспортировку горячей воды</v>
      </c>
      <c r="G315" s="2436" t="str">
        <f>INDEX(PT_DIFFERENTIATION_NTAR,MATCH(B315,PT_DIFFERENTIATION_NTAR_ID,0))</f>
        <v/>
      </c>
      <c r="H315" s="1871"/>
      <c r="I315" s="1748"/>
      <c r="J315" s="1782"/>
      <c r="K315" s="1787"/>
      <c r="L315" s="1871" t="s">
        <v>779</v>
      </c>
      <c r="M315" s="350"/>
      <c r="N315" s="343"/>
      <c r="O315" s="1633"/>
      <c r="P315" s="1633"/>
      <c r="AH315" s="1640">
        <v>0</v>
      </c>
    </row>
    <row s="1644" customFormat="1" customHeight="1" ht="18.75" hidden="1">
      <c r="A316" s="1789"/>
      <c r="B316" s="1789"/>
      <c r="C316" s="378" t="s">
        <v>1804</v>
      </c>
      <c r="D316" s="2471"/>
      <c r="E316" s="2213"/>
      <c r="F316" s="2392"/>
      <c r="G316" s="2436"/>
      <c r="H316" s="1509"/>
      <c r="I316" s="660" t="s">
        <v>1803</v>
      </c>
      <c r="J316" s="580"/>
      <c r="K316" s="1509"/>
      <c r="L316" s="223"/>
      <c r="M316" s="350"/>
      <c r="N316" s="343"/>
      <c r="O316" s="1633"/>
      <c r="P316" s="1633"/>
      <c r="AH316" s="1640">
        <v>0</v>
      </c>
    </row>
    <row s="1644" customFormat="1" customHeight="1" ht="0.75" hidden="1">
      <c r="A317" s="1789"/>
      <c r="B317" s="1789"/>
      <c r="C317" s="378" t="s">
        <v>1811</v>
      </c>
      <c r="D317" s="2471"/>
      <c r="E317" s="2213"/>
      <c r="F317" s="2392"/>
      <c r="G317" s="409"/>
      <c r="H317" s="1509"/>
      <c r="I317" s="660"/>
      <c r="J317" s="580"/>
      <c r="K317" s="1509"/>
      <c r="L317" s="223"/>
      <c r="M317" s="350"/>
      <c r="N317" s="343"/>
      <c r="O317" s="1633"/>
      <c r="P317" s="1633"/>
      <c r="AH317" s="1640">
        <v>0</v>
      </c>
    </row>
    <row s="1644" customFormat="1" customHeight="1" ht="18.75" hidden="1">
      <c r="A318" s="1789" t="s">
        <v>733</v>
      </c>
      <c r="B318" s="1789" t="s">
        <v>734</v>
      </c>
      <c r="C318" s="378"/>
      <c r="D318" s="2471"/>
      <c r="E318" s="2213"/>
      <c r="F318" s="2392"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6" t="str">
        <f>INDEX(PT_DIFFERENTIATION_NTAR,MATCH(B318,PT_DIFFERENTIATION_NTAR_ID,0))</f>
        <v/>
      </c>
      <c r="H318" s="1871"/>
      <c r="I318" s="1748"/>
      <c r="J318" s="1782"/>
      <c r="K318" s="1787"/>
      <c r="L318" s="1871" t="s">
        <v>779</v>
      </c>
      <c r="M318" s="350"/>
      <c r="N318" s="343"/>
      <c r="O318" s="1633"/>
      <c r="P318" s="1633"/>
      <c r="AH318" s="1640">
        <v>0</v>
      </c>
    </row>
    <row s="1644" customFormat="1" customHeight="1" ht="18.75" hidden="1">
      <c r="A319" s="1789"/>
      <c r="B319" s="1789"/>
      <c r="C319" s="378" t="s">
        <v>1804</v>
      </c>
      <c r="D319" s="2471"/>
      <c r="E319" s="2213"/>
      <c r="F319" s="2392"/>
      <c r="G319" s="2436"/>
      <c r="H319" s="1509"/>
      <c r="I319" s="660" t="s">
        <v>1803</v>
      </c>
      <c r="J319" s="580"/>
      <c r="K319" s="1509"/>
      <c r="L319" s="223"/>
      <c r="M319" s="350"/>
      <c r="N319" s="343"/>
      <c r="O319" s="1633"/>
      <c r="P319" s="1633"/>
      <c r="AH319" s="1640">
        <v>0</v>
      </c>
    </row>
    <row s="1644" customFormat="1" customHeight="1" ht="0.75" hidden="1">
      <c r="A320" s="1789"/>
      <c r="B320" s="1789"/>
      <c r="C320" s="378" t="s">
        <v>1811</v>
      </c>
      <c r="D320" s="2471"/>
      <c r="E320" s="2213"/>
      <c r="F320" s="2392"/>
      <c r="G320" s="409"/>
      <c r="H320" s="1509"/>
      <c r="I320" s="660"/>
      <c r="J320" s="580"/>
      <c r="K320" s="1509"/>
      <c r="L320" s="223"/>
      <c r="M320" s="350"/>
      <c r="N320" s="343"/>
      <c r="O320" s="1633"/>
      <c r="P320" s="1633"/>
      <c r="AH320" s="1640">
        <v>0</v>
      </c>
    </row>
    <row s="1644" customFormat="1" customHeight="1" ht="18.75" hidden="1">
      <c r="A321" s="1789" t="s">
        <v>738</v>
      </c>
      <c r="B321" s="1789" t="s">
        <v>739</v>
      </c>
      <c r="C321" s="378"/>
      <c r="D321" s="2471"/>
      <c r="E321" s="2213"/>
      <c r="F321" s="2392" t="str">
        <f>INDEX(PT_DIFFERENTIATION_VTAR,MATCH(A321,PT_DIFFERENTIATION_VTAR_ID,0))</f>
        <v>Тариф на водоотведение</v>
      </c>
      <c r="G321" s="2436" t="str">
        <f>INDEX(PT_DIFFERENTIATION_NTAR,MATCH(B321,PT_DIFFERENTIATION_NTAR_ID,0))</f>
        <v/>
      </c>
      <c r="H321" s="1871"/>
      <c r="I321" s="1748"/>
      <c r="J321" s="1782"/>
      <c r="K321" s="1787"/>
      <c r="L321" s="1871" t="s">
        <v>779</v>
      </c>
      <c r="M321" s="350"/>
      <c r="N321" s="343"/>
      <c r="O321" s="1633"/>
      <c r="P321" s="1633"/>
      <c r="AH321" s="1640">
        <v>0</v>
      </c>
    </row>
    <row s="1644" customFormat="1" customHeight="1" ht="18.75" hidden="1">
      <c r="A322" s="1789"/>
      <c r="B322" s="1789"/>
      <c r="C322" s="378" t="s">
        <v>1804</v>
      </c>
      <c r="D322" s="2471"/>
      <c r="E322" s="2213"/>
      <c r="F322" s="2392"/>
      <c r="G322" s="2436"/>
      <c r="H322" s="1509"/>
      <c r="I322" s="660" t="s">
        <v>1803</v>
      </c>
      <c r="J322" s="580"/>
      <c r="K322" s="1509"/>
      <c r="L322" s="223"/>
      <c r="M322" s="350"/>
      <c r="N322" s="343"/>
      <c r="O322" s="1633"/>
      <c r="P322" s="1633"/>
      <c r="AH322" s="1640">
        <v>0</v>
      </c>
    </row>
    <row s="1644" customFormat="1" customHeight="1" ht="0.75" hidden="1">
      <c r="A323" s="1789"/>
      <c r="B323" s="1789"/>
      <c r="C323" s="378" t="s">
        <v>1811</v>
      </c>
      <c r="D323" s="2471"/>
      <c r="E323" s="2213"/>
      <c r="F323" s="2392"/>
      <c r="G323" s="409"/>
      <c r="H323" s="1509"/>
      <c r="I323" s="660"/>
      <c r="J323" s="580"/>
      <c r="K323" s="1509"/>
      <c r="L323" s="223"/>
      <c r="M323" s="350"/>
      <c r="N323" s="343"/>
      <c r="O323" s="1633"/>
      <c r="P323" s="1633"/>
      <c r="AH323" s="1640">
        <v>0</v>
      </c>
    </row>
    <row s="1644" customFormat="1" customHeight="1" ht="18.75" hidden="1">
      <c r="A324" s="1789" t="s">
        <v>743</v>
      </c>
      <c r="B324" s="1789" t="s">
        <v>744</v>
      </c>
      <c r="C324" s="378"/>
      <c r="D324" s="2471"/>
      <c r="E324" s="2213"/>
      <c r="F324" s="2392" t="str">
        <f>INDEX(PT_DIFFERENTIATION_VTAR,MATCH(A324,PT_DIFFERENTIATION_VTAR_ID,0))</f>
        <v>Тариф на транспортировку сточных вод</v>
      </c>
      <c r="G324" s="2436" t="str">
        <f>INDEX(PT_DIFFERENTIATION_NTAR,MATCH(B324,PT_DIFFERENTIATION_NTAR_ID,0))</f>
        <v/>
      </c>
      <c r="H324" s="1871"/>
      <c r="I324" s="1748"/>
      <c r="J324" s="1782"/>
      <c r="K324" s="1787"/>
      <c r="L324" s="1871" t="s">
        <v>779</v>
      </c>
      <c r="M324" s="350"/>
      <c r="N324" s="343"/>
      <c r="O324" s="1633"/>
      <c r="P324" s="1633"/>
      <c r="AH324" s="1640">
        <v>0</v>
      </c>
    </row>
    <row s="1644" customFormat="1" customHeight="1" ht="18.75" hidden="1">
      <c r="A325" s="1789"/>
      <c r="B325" s="1789"/>
      <c r="C325" s="378" t="s">
        <v>1804</v>
      </c>
      <c r="D325" s="2471"/>
      <c r="E325" s="2213"/>
      <c r="F325" s="2392"/>
      <c r="G325" s="2436"/>
      <c r="H325" s="1509"/>
      <c r="I325" s="660" t="s">
        <v>1803</v>
      </c>
      <c r="J325" s="580"/>
      <c r="K325" s="1509"/>
      <c r="L325" s="223"/>
      <c r="M325" s="350"/>
      <c r="N325" s="343"/>
      <c r="O325" s="1633"/>
      <c r="P325" s="1633"/>
      <c r="AH325" s="1640">
        <v>0</v>
      </c>
    </row>
    <row s="1644" customFormat="1" customHeight="1" ht="0.75" hidden="1">
      <c r="A326" s="1789"/>
      <c r="B326" s="1789"/>
      <c r="C326" s="378" t="s">
        <v>1811</v>
      </c>
      <c r="D326" s="2471"/>
      <c r="E326" s="2213"/>
      <c r="F326" s="2392"/>
      <c r="G326" s="409"/>
      <c r="H326" s="1509"/>
      <c r="I326" s="660"/>
      <c r="J326" s="580"/>
      <c r="K326" s="1509"/>
      <c r="L326" s="223"/>
      <c r="M326" s="350"/>
      <c r="N326" s="343"/>
      <c r="O326" s="1633"/>
      <c r="P326" s="1633"/>
      <c r="AH326" s="1640">
        <v>0</v>
      </c>
    </row>
    <row s="1644" customFormat="1" customHeight="1" ht="18.75" hidden="1">
      <c r="A327" s="1789" t="s">
        <v>748</v>
      </c>
      <c r="B327" s="1789" t="s">
        <v>749</v>
      </c>
      <c r="C327" s="378"/>
      <c r="D327" s="2471"/>
      <c r="E327" s="2213"/>
      <c r="F327" s="2392" t="str">
        <f>INDEX(PT_DIFFERENTIATION_VTAR,MATCH(A327,PT_DIFFERENTIATION_VTAR_ID,0))</f>
        <v>Тариф на подключение (технологическое присоединение) к централизованной системе водоотведения</v>
      </c>
      <c r="G327" s="2436" t="str">
        <f>INDEX(PT_DIFFERENTIATION_NTAR,MATCH(B327,PT_DIFFERENTIATION_NTAR_ID,0))</f>
        <v/>
      </c>
      <c r="H327" s="1871"/>
      <c r="I327" s="1748"/>
      <c r="J327" s="1782"/>
      <c r="K327" s="1787"/>
      <c r="L327" s="1871" t="s">
        <v>779</v>
      </c>
      <c r="M327" s="350"/>
      <c r="N327" s="343"/>
      <c r="O327" s="1633"/>
      <c r="P327" s="1633"/>
      <c r="AH327" s="1640">
        <v>0</v>
      </c>
    </row>
    <row s="1644" customFormat="1" customHeight="1" ht="18.75" hidden="1">
      <c r="A328" s="1789"/>
      <c r="B328" s="1789"/>
      <c r="C328" s="378" t="s">
        <v>1804</v>
      </c>
      <c r="D328" s="2471"/>
      <c r="E328" s="2213"/>
      <c r="F328" s="2392"/>
      <c r="G328" s="2436"/>
      <c r="H328" s="1509"/>
      <c r="I328" s="660" t="s">
        <v>1803</v>
      </c>
      <c r="J328" s="580"/>
      <c r="K328" s="1509"/>
      <c r="L328" s="223"/>
      <c r="M328" s="350"/>
      <c r="N328" s="343"/>
      <c r="O328" s="1633"/>
      <c r="P328" s="1633"/>
      <c r="AH328" s="1640">
        <v>0</v>
      </c>
    </row>
    <row s="1644" customFormat="1" customHeight="1" ht="1.05">
      <c r="A329" s="1789"/>
      <c r="B329" s="1789"/>
      <c r="C329" s="378" t="s">
        <v>1811</v>
      </c>
      <c r="D329" s="2471"/>
      <c r="E329" s="2213"/>
      <c r="F329" s="2392"/>
      <c r="G329" s="409"/>
      <c r="H329" s="1509"/>
      <c r="I329" s="660"/>
      <c r="J329" s="580"/>
      <c r="K329" s="1509"/>
      <c r="L329" s="223"/>
      <c r="M329" s="350"/>
      <c r="N329" s="343"/>
      <c r="O329" s="1633"/>
      <c r="P329" s="1633"/>
      <c r="AH329" s="1640">
        <v>1</v>
      </c>
    </row>
    <row s="1832" customFormat="1" customHeight="1" ht="3">
      <c r="A330" s="1789"/>
      <c r="B330" s="1789"/>
      <c r="C330" s="1790"/>
      <c r="E330" s="411"/>
      <c r="F330" s="411"/>
      <c r="G330" s="411"/>
      <c r="H330" s="411"/>
      <c r="I330" s="411"/>
      <c r="J330" s="411"/>
      <c r="K330" s="411"/>
      <c r="L330" s="411"/>
      <c r="M330" s="411"/>
      <c r="O330" s="205"/>
      <c r="P330" s="205"/>
      <c r="AH330" s="149">
        <v>3</v>
      </c>
    </row>
    <row customHeight="1" ht="26.25">
      <c r="E331" s="211"/>
      <c r="F331" s="2294"/>
      <c r="G331" s="2294"/>
      <c r="H331" s="2294"/>
      <c r="I331" s="2294"/>
      <c r="J331" s="2294"/>
      <c r="K331" s="2294"/>
      <c r="L331" s="2294"/>
      <c r="M331" s="2294"/>
      <c r="AH331" s="383">
        <v>25</v>
      </c>
    </row>
    <row customHeight="1" ht="14.25" hidden="1">
      <c r="A332" s="1788" t="s">
        <v>82</v>
      </c>
      <c r="B332" s="1788">
        <v>0</v>
      </c>
      <c r="C332" s="378">
        <v>0</v>
      </c>
      <c r="D332" s="353">
        <v>3</v>
      </c>
      <c r="E332" s="383">
        <v>6</v>
      </c>
      <c r="F332" s="383">
        <v>46</v>
      </c>
      <c r="G332" s="383">
        <v>35</v>
      </c>
      <c r="H332" s="383">
        <v>3</v>
      </c>
      <c r="I332" s="383">
        <v>11</v>
      </c>
      <c r="J332" s="383">
        <v>11</v>
      </c>
      <c r="K332" s="383">
        <v>35</v>
      </c>
      <c r="L332" s="383">
        <v>35</v>
      </c>
      <c r="M332" s="383">
        <v>84</v>
      </c>
      <c r="N332" s="383">
        <v>10</v>
      </c>
      <c r="O332" s="359">
        <v>10</v>
      </c>
      <c r="P332" s="359">
        <v>10</v>
      </c>
      <c r="Q332" s="383">
        <v>10</v>
      </c>
      <c r="R332" s="383">
        <v>10</v>
      </c>
      <c r="S332" s="383">
        <v>10</v>
      </c>
      <c r="T332" s="383">
        <v>10</v>
      </c>
      <c r="U332" s="383">
        <v>10</v>
      </c>
      <c r="V332" s="383">
        <v>10</v>
      </c>
      <c r="W332" s="383">
        <v>10</v>
      </c>
      <c r="X332" s="383">
        <v>10</v>
      </c>
      <c r="Y332" s="383">
        <v>10</v>
      </c>
      <c r="Z332" s="383">
        <v>10</v>
      </c>
      <c r="AA332" s="383">
        <v>10</v>
      </c>
      <c r="AB332" s="383">
        <v>10</v>
      </c>
      <c r="AC332" s="383">
        <v>10</v>
      </c>
      <c r="AD332" s="383">
        <v>10</v>
      </c>
      <c r="AE332" s="383">
        <v>10</v>
      </c>
      <c r="AF332" s="383">
        <v>10</v>
      </c>
      <c r="AG332" s="383">
        <v>10</v>
      </c>
      <c r="AH332" s="383">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3D3F29-078B-7409-0367-0.2C920A26}"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406" width="9.140625" hidden="1" customWidth="1"/>
    <col min="2" max="2" style="1375" width="9.140625" hidden="1" customWidth="1"/>
    <col min="3" max="3" style="353" width="3.00390625" customWidth="1"/>
    <col min="4" max="4" style="1644" width="6.00390625" customWidth="1"/>
    <col min="5" max="5" style="1644" width="53.00390625" customWidth="1"/>
    <col min="6" max="7" style="1644" width="35.00390625" customWidth="1"/>
    <col min="8" max="8" style="1644" width="89.00390625" customWidth="1"/>
    <col min="9" max="9" style="1644" width="10.00390625" customWidth="1"/>
    <col min="10" max="11" style="1633" width="10.00390625" customWidth="1"/>
    <col min="12" max="17" style="1644" width="10.00390625" customWidth="1"/>
    <col min="18" max="18" style="1644" width="10.57421875" hidden="1"/>
  </cols>
  <sheetData>
    <row customHeight="1" ht="22.5" hidden="1">
      <c r="N1" s="264"/>
      <c r="O1" s="264"/>
      <c r="Q1" s="264"/>
      <c r="R1" s="383" t="s">
        <v>14</v>
      </c>
    </row>
    <row s="1644" customFormat="1" customHeight="1" ht="18.75" hidden="1">
      <c r="A2" s="111"/>
      <c r="B2" s="1169"/>
      <c r="C2" s="1739" t="s">
        <v>104</v>
      </c>
      <c r="D2" s="1682"/>
      <c r="E2" s="1691"/>
      <c r="F2" s="266"/>
      <c r="G2" s="1170"/>
      <c r="H2" s="383"/>
      <c r="I2" s="1633"/>
      <c r="J2" s="1633"/>
      <c r="R2" s="1640">
        <v>0</v>
      </c>
    </row>
    <row customHeight="1" ht="14.25" hidden="1">
      <c r="R3" s="383">
        <v>0</v>
      </c>
    </row>
    <row customHeight="1" ht="6.3">
      <c r="C4" s="385"/>
      <c r="D4" s="372"/>
      <c r="E4" s="372"/>
      <c r="F4" s="372"/>
      <c r="G4" s="94"/>
      <c r="H4" s="94"/>
      <c r="R4" s="383">
        <v>6</v>
      </c>
    </row>
    <row customHeight="1" ht="34.5">
      <c r="C5" s="385"/>
      <c r="D5" s="2463"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64"/>
      <c r="F5" s="2464"/>
      <c r="G5" s="2465"/>
      <c r="H5" s="275"/>
      <c r="R5" s="383">
        <v>33</v>
      </c>
    </row>
    <row s="1644" customFormat="1" customHeight="1" ht="18">
      <c r="A6" s="1678"/>
      <c r="B6" s="1169"/>
      <c r="C6" s="385"/>
      <c r="D6" s="2466" t="str">
        <f>IF(org=0,"Не определено",org)</f>
        <v>ООО "СамРЭК-Эксплуатация"</v>
      </c>
      <c r="E6" s="2467"/>
      <c r="F6" s="2467"/>
      <c r="G6" s="2468"/>
      <c r="H6" s="275"/>
      <c r="J6" s="1633"/>
      <c r="K6" s="1633"/>
      <c r="R6" s="1640">
        <v>17</v>
      </c>
    </row>
    <row customHeight="1" ht="14.699999999999998">
      <c r="C7" s="385"/>
      <c r="D7" s="372"/>
      <c r="E7" s="398"/>
      <c r="F7" s="398"/>
      <c r="G7" s="761"/>
      <c r="H7" s="202"/>
      <c r="R7" s="383">
        <v>14</v>
      </c>
    </row>
    <row customHeight="1" ht="14.699999999999998">
      <c r="C8" s="385"/>
      <c r="D8" s="2218" t="s">
        <v>773</v>
      </c>
      <c r="E8" s="2218"/>
      <c r="F8" s="2218"/>
      <c r="G8" s="2218"/>
      <c r="H8" s="2398" t="s">
        <v>774</v>
      </c>
      <c r="R8" s="383">
        <v>14</v>
      </c>
    </row>
    <row customHeight="1" ht="24">
      <c r="C9" s="385"/>
      <c r="D9" s="395" t="s">
        <v>88</v>
      </c>
      <c r="E9" s="117" t="s">
        <v>775</v>
      </c>
      <c r="F9" s="117" t="s">
        <v>776</v>
      </c>
      <c r="G9" s="117" t="s">
        <v>863</v>
      </c>
      <c r="H9" s="2398"/>
      <c r="R9" s="383">
        <v>23</v>
      </c>
    </row>
    <row customHeight="1" ht="14.699999999999998">
      <c r="A10" s="352"/>
      <c r="C10" s="385"/>
      <c r="D10" s="156" t="s">
        <v>200</v>
      </c>
      <c r="E10" s="1895"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66"/>
      <c r="G10" s="222"/>
      <c r="H10" s="2178" t="s">
        <v>1812</v>
      </c>
      <c r="R10" s="383">
        <v>14</v>
      </c>
    </row>
    <row customHeight="1" ht="14.699999999999998">
      <c r="A11" s="352"/>
      <c r="C11" s="385"/>
      <c r="D11" s="156" t="s">
        <v>103</v>
      </c>
      <c r="E11" s="1895"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66"/>
      <c r="G11" s="222"/>
      <c r="H11" s="2179"/>
      <c r="R11" s="383">
        <v>14</v>
      </c>
    </row>
    <row customHeight="1" ht="14.699999999999998">
      <c r="A12" s="111"/>
      <c r="C12" s="396"/>
      <c r="D12" s="156" t="s">
        <v>90</v>
      </c>
      <c r="E12" s="397" t="str">
        <f>"Сведения о планировании закупочных процедур"&amp;IF(TEMPLATE_SPHERE="TKO"," &lt;1&gt;","")</f>
        <v>Сведения о планировании закупочных процедур</v>
      </c>
      <c r="F12" s="266"/>
      <c r="G12" s="222"/>
      <c r="H12" s="2179"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9"/>
      <c r="K12" s="383"/>
      <c r="R12" s="383">
        <v>14</v>
      </c>
    </row>
    <row customHeight="1" ht="14.699999999999998">
      <c r="A13" s="111"/>
      <c r="C13" s="396"/>
      <c r="D13" s="156" t="s">
        <v>91</v>
      </c>
      <c r="E13" s="397" t="str">
        <f>"Сведения о результатах проведения закупочных процедур"&amp;IF(TEMPLATE_SPHERE="TKO"," &lt;1&gt;","")</f>
        <v>Сведения о результатах проведения закупочных процедур</v>
      </c>
      <c r="F13" s="266"/>
      <c r="G13" s="222"/>
      <c r="H13" s="2179"/>
      <c r="I13" s="359"/>
      <c r="K13" s="383"/>
      <c r="R13" s="383">
        <v>14</v>
      </c>
    </row>
    <row customHeight="1" ht="14.699999999999998">
      <c r="A14" s="352"/>
      <c r="C14" s="385"/>
      <c r="D14" s="356"/>
      <c r="E14" s="404" t="s">
        <v>795</v>
      </c>
      <c r="F14" s="358"/>
      <c r="G14" s="210"/>
      <c r="H14" s="2180"/>
      <c r="R14" s="383">
        <v>14</v>
      </c>
    </row>
    <row s="1644" customFormat="1" customHeight="1" ht="14.699999999999998">
      <c r="A15" s="352"/>
      <c r="B15" s="1169"/>
      <c r="C15" s="385"/>
      <c r="D15" s="405"/>
      <c r="E15" s="1686"/>
      <c r="F15" s="1687"/>
      <c r="G15" s="1688"/>
      <c r="H15" s="1689"/>
      <c r="J15" s="1633"/>
      <c r="K15" s="1633"/>
      <c r="R15" s="1640">
        <v>14</v>
      </c>
    </row>
    <row customHeight="1" ht="14.699999999999998">
      <c r="D16" s="1690"/>
      <c r="E16" s="2394"/>
      <c r="F16" s="2394"/>
      <c r="G16" s="2394"/>
      <c r="H16" s="2394"/>
      <c r="R16" s="383">
        <v>14</v>
      </c>
    </row>
    <row customHeight="1" ht="22.5" hidden="1">
      <c r="A17" s="373" t="s">
        <v>82</v>
      </c>
      <c r="B17" s="155">
        <v>0</v>
      </c>
      <c r="C17" s="353">
        <v>3</v>
      </c>
      <c r="D17" s="383">
        <v>6</v>
      </c>
      <c r="E17" s="383">
        <v>53</v>
      </c>
      <c r="F17" s="383">
        <v>35</v>
      </c>
      <c r="G17" s="383">
        <v>35</v>
      </c>
      <c r="H17" s="383">
        <v>89</v>
      </c>
      <c r="I17" s="383">
        <v>10</v>
      </c>
      <c r="J17" s="359">
        <v>10</v>
      </c>
      <c r="K17" s="359">
        <v>10</v>
      </c>
      <c r="L17" s="383">
        <v>10</v>
      </c>
      <c r="M17" s="383">
        <v>10</v>
      </c>
      <c r="N17" s="383">
        <v>10</v>
      </c>
      <c r="O17" s="383">
        <v>10</v>
      </c>
      <c r="P17" s="383">
        <v>10</v>
      </c>
      <c r="Q17" s="383">
        <v>10</v>
      </c>
      <c r="R17" s="383">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B978FB-8CBE-7FDF-51B7-0.20812385}"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33" width="3.7109375" hidden="1" customWidth="1"/>
    <col min="3" max="3" style="1862" width="3.00390625" customWidth="1"/>
    <col min="4" max="4" style="1862" width="6.00390625" customWidth="1"/>
    <col min="5" max="5" style="1862" width="42.00390625" customWidth="1"/>
    <col min="6" max="6" style="1862" width="15.00390625" customWidth="1"/>
    <col min="7" max="7" style="1862" width="42.00390625" customWidth="1"/>
    <col min="8" max="8" style="1862" width="3.00390625" customWidth="1"/>
    <col min="9" max="9" style="1862" width="5.00390625" customWidth="1"/>
    <col min="10" max="10" style="1862" width="47.00390625" customWidth="1"/>
    <col min="11" max="12" style="1862" width="3.00390625" customWidth="1"/>
    <col min="13" max="13" style="1862" width="5.00390625" customWidth="1"/>
    <col min="14" max="14" style="1862" width="28.00390625" customWidth="1"/>
    <col min="15" max="16" style="1862" width="3.00390625" customWidth="1"/>
    <col min="17" max="17" style="1862" width="5.00390625" customWidth="1"/>
    <col min="18" max="18" style="1862" width="34.00390625" customWidth="1"/>
    <col min="19" max="20" style="1862" width="3.7109375" customWidth="1"/>
    <col min="21" max="21" style="1862" width="5.7109375" customWidth="1"/>
    <col min="22" max="22" style="1862" width="34.421875" customWidth="1"/>
    <col min="23" max="23" style="1862" width="30.00390625" customWidth="1"/>
    <col min="24" max="24" style="1862" width="3.00390625" customWidth="1"/>
    <col min="25" max="28" style="1275" width="9.8515625" hidden="1" customWidth="1"/>
    <col min="29" max="29" style="1275" width="27.00390625" hidden="1" customWidth="1"/>
    <col min="30" max="30" style="1275" width="10.57421875" hidden="1" customWidth="1"/>
    <col min="31" max="31" style="1275" width="10.7109375" hidden="1" customWidth="1"/>
    <col min="32" max="32" style="1275" width="10.00390625" hidden="1" customWidth="1"/>
    <col min="33" max="33" style="1275" width="12.8515625" hidden="1" customWidth="1"/>
    <col min="34" max="34" style="1275" width="24.421875" hidden="1" customWidth="1"/>
    <col min="35" max="35" style="1275" width="15.8515625" hidden="1" customWidth="1"/>
    <col min="36" max="36" style="1275" width="19.421875" hidden="1" customWidth="1"/>
    <col min="37" max="37" style="1275" width="11.00390625" hidden="1" customWidth="1"/>
    <col min="38" max="38" style="1275" width="23.57421875" hidden="1" customWidth="1"/>
    <col min="39" max="39" style="1275" width="23.8515625" hidden="1" customWidth="1"/>
    <col min="40" max="40" style="1275" width="25.28125" hidden="1" customWidth="1"/>
    <col min="41" max="41" style="1275" width="16.8515625" hidden="1" customWidth="1"/>
    <col min="42" max="42" style="1275" width="29.57421875" hidden="1" customWidth="1"/>
    <col min="43" max="43" style="1275" width="29.8515625" hidden="1" customWidth="1"/>
    <col min="44" max="44" style="1862" width="9.140625" hidden="1"/>
  </cols>
  <sheetData>
    <row customHeight="1" ht="11.25" hidden="1">
      <c r="A1" s="165"/>
      <c r="AR1" s="113" t="s">
        <v>14</v>
      </c>
    </row>
    <row customHeight="1" ht="11.25" hidden="1">
      <c r="AR2" s="113">
        <v>0</v>
      </c>
    </row>
    <row customHeight="1" ht="11.25" hidden="1">
      <c r="AR3" s="113">
        <v>0</v>
      </c>
    </row>
    <row customHeight="1" ht="3">
      <c r="AR4" s="113">
        <v>3</v>
      </c>
    </row>
    <row s="598" customFormat="1" customHeight="1" ht="30.45">
      <c r="A5" s="163"/>
      <c r="B5" s="163"/>
      <c r="D5" s="2166"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7"/>
      <c r="F5" s="2167"/>
      <c r="G5" s="2167"/>
      <c r="H5" s="2167"/>
      <c r="I5" s="2167"/>
      <c r="J5" s="2168"/>
      <c r="K5" s="274"/>
      <c r="L5" s="151"/>
      <c r="M5" s="151"/>
      <c r="N5" s="151"/>
      <c r="O5" s="151"/>
      <c r="P5" s="151"/>
      <c r="Q5" s="151"/>
      <c r="R5" s="151"/>
      <c r="S5" s="299"/>
      <c r="T5" s="299"/>
      <c r="U5" s="299"/>
      <c r="V5" s="299"/>
      <c r="W5" s="151"/>
      <c r="Y5" s="1269"/>
      <c r="Z5" s="1269"/>
      <c r="AA5" s="1269"/>
      <c r="AB5" s="1269"/>
      <c r="AC5" s="1269"/>
      <c r="AD5" s="1269"/>
      <c r="AE5" s="1269"/>
      <c r="AF5" s="1269"/>
      <c r="AG5" s="1269"/>
      <c r="AH5" s="1269"/>
      <c r="AI5" s="1269"/>
      <c r="AJ5" s="1269"/>
      <c r="AK5" s="1269"/>
      <c r="AL5" s="1269"/>
      <c r="AM5" s="1269"/>
      <c r="AN5" s="1269"/>
      <c r="AO5" s="1269"/>
      <c r="AP5" s="1269"/>
      <c r="AQ5" s="1269"/>
      <c r="AR5" s="120">
        <v>29</v>
      </c>
    </row>
    <row s="598" customFormat="1" customHeight="1" ht="14.699999999999998">
      <c r="A6" s="594"/>
      <c r="B6" s="594"/>
      <c r="C6" s="594"/>
      <c r="D6" s="2172" t="str">
        <f>IF(org=0,"Не определено",org)</f>
        <v>ООО "СамРЭК-Эксплуатация"</v>
      </c>
      <c r="E6" s="2172"/>
      <c r="F6" s="2172"/>
      <c r="G6" s="2172"/>
      <c r="H6" s="2172"/>
      <c r="I6" s="2172"/>
      <c r="J6" s="2172"/>
      <c r="K6" s="595"/>
      <c r="L6" s="595"/>
      <c r="M6" s="595"/>
      <c r="N6" s="595"/>
      <c r="O6" s="879"/>
      <c r="P6" s="879"/>
      <c r="Q6" s="879"/>
      <c r="R6" s="879"/>
      <c r="S6" s="879"/>
      <c r="T6" s="879"/>
      <c r="U6" s="879"/>
      <c r="V6" s="879"/>
      <c r="W6" s="879"/>
      <c r="X6" s="595"/>
      <c r="Y6" s="1270"/>
      <c r="Z6" s="1270"/>
      <c r="AA6" s="1270"/>
      <c r="AB6" s="1270"/>
      <c r="AC6" s="1270"/>
      <c r="AD6" s="1270"/>
      <c r="AE6" s="1270"/>
      <c r="AF6" s="1270"/>
      <c r="AG6" s="1270"/>
      <c r="AH6" s="1270"/>
      <c r="AI6" s="1270"/>
      <c r="AJ6" s="1270"/>
      <c r="AK6" s="1270"/>
      <c r="AL6" s="1270"/>
      <c r="AM6" s="1270"/>
      <c r="AN6" s="1270"/>
      <c r="AO6" s="1270"/>
      <c r="AP6" s="1270"/>
      <c r="AQ6" s="1270"/>
      <c r="AR6" s="596">
        <v>14</v>
      </c>
    </row>
    <row s="308" customFormat="1" customHeight="1" ht="11.549999999999999">
      <c r="A7" s="220"/>
      <c r="B7" s="220"/>
      <c r="D7" s="2169"/>
      <c r="E7" s="2170"/>
      <c r="F7" s="2170"/>
      <c r="G7" s="2170"/>
      <c r="H7" s="2170"/>
      <c r="I7" s="2170"/>
      <c r="J7" s="2171"/>
      <c r="S7" s="308"/>
      <c r="T7" s="308"/>
      <c r="U7" s="308"/>
      <c r="V7" s="308"/>
      <c r="Y7" s="1271"/>
      <c r="Z7" s="1271"/>
      <c r="AA7" s="1271"/>
      <c r="AB7" s="1271"/>
      <c r="AC7" s="1271"/>
      <c r="AD7" s="1271"/>
      <c r="AE7" s="1271"/>
      <c r="AF7" s="1271"/>
      <c r="AG7" s="1271"/>
      <c r="AH7" s="1271"/>
      <c r="AI7" s="1271"/>
      <c r="AJ7" s="1271"/>
      <c r="AK7" s="1271"/>
      <c r="AL7" s="1271"/>
      <c r="AM7" s="1271"/>
      <c r="AN7" s="1271"/>
      <c r="AO7" s="1271"/>
      <c r="AP7" s="1271"/>
      <c r="AQ7" s="1271"/>
      <c r="AR7" s="285">
        <v>11</v>
      </c>
    </row>
    <row s="598" customFormat="1" customHeight="1" ht="1.05">
      <c r="A8" s="163"/>
      <c r="B8" s="163"/>
      <c r="D8" s="221"/>
      <c r="E8" s="221"/>
      <c r="F8" s="221"/>
      <c r="G8" s="221"/>
      <c r="H8" s="221"/>
      <c r="I8" s="221"/>
      <c r="J8" s="221"/>
      <c r="K8" s="221"/>
      <c r="L8" s="221"/>
      <c r="M8" s="221"/>
      <c r="N8" s="221"/>
      <c r="O8" s="221"/>
      <c r="P8" s="221"/>
      <c r="Q8" s="221"/>
      <c r="R8" s="221"/>
      <c r="S8" s="221"/>
      <c r="T8" s="221"/>
      <c r="U8" s="221"/>
      <c r="V8" s="221"/>
      <c r="W8" s="221"/>
      <c r="X8" s="141"/>
      <c r="Y8" s="1269"/>
      <c r="Z8" s="1269"/>
      <c r="AA8" s="1269"/>
      <c r="AB8" s="1269"/>
      <c r="AC8" s="1269"/>
      <c r="AD8" s="1269"/>
      <c r="AE8" s="1269"/>
      <c r="AF8" s="1269"/>
      <c r="AG8" s="1269"/>
      <c r="AH8" s="1269"/>
      <c r="AI8" s="1269"/>
      <c r="AJ8" s="1269"/>
      <c r="AK8" s="1269"/>
      <c r="AL8" s="1269"/>
      <c r="AM8" s="1269"/>
      <c r="AN8" s="1269"/>
      <c r="AO8" s="1269"/>
      <c r="AP8" s="1269"/>
      <c r="AQ8" s="1269"/>
      <c r="AR8" s="120">
        <v>1</v>
      </c>
    </row>
    <row customHeight="1" ht="28.5">
      <c r="D9" s="2136" t="s">
        <v>88</v>
      </c>
      <c r="E9" s="2110" t="s">
        <v>603</v>
      </c>
      <c r="F9" s="2112"/>
      <c r="G9" s="2136" t="s">
        <v>196</v>
      </c>
      <c r="H9" s="2136" t="s">
        <v>88</v>
      </c>
      <c r="I9" s="2136"/>
      <c r="J9" s="2136" t="s">
        <v>604</v>
      </c>
      <c r="K9" s="2164" t="s">
        <v>605</v>
      </c>
      <c r="L9" s="2164"/>
      <c r="M9" s="2164"/>
      <c r="N9" s="2164"/>
      <c r="O9" s="2164" t="s">
        <v>606</v>
      </c>
      <c r="P9" s="2164"/>
      <c r="Q9" s="2164"/>
      <c r="R9" s="2164"/>
      <c r="S9" s="2164" t="s">
        <v>607</v>
      </c>
      <c r="T9" s="2164"/>
      <c r="U9" s="2164"/>
      <c r="V9" s="2164"/>
      <c r="W9" s="2136" t="s">
        <v>608</v>
      </c>
      <c r="AR9" s="113">
        <v>27</v>
      </c>
    </row>
    <row customHeight="1" ht="31.5">
      <c r="D10" s="2136"/>
      <c r="E10" s="1293" t="s">
        <v>89</v>
      </c>
      <c r="F10" s="1293" t="s">
        <v>609</v>
      </c>
      <c r="G10" s="2136"/>
      <c r="H10" s="2136"/>
      <c r="I10" s="2136"/>
      <c r="J10" s="2136"/>
      <c r="K10" s="119" t="s">
        <v>199</v>
      </c>
      <c r="L10" s="2136" t="s">
        <v>88</v>
      </c>
      <c r="M10" s="2136"/>
      <c r="N10" s="119" t="s">
        <v>610</v>
      </c>
      <c r="O10" s="119" t="s">
        <v>199</v>
      </c>
      <c r="P10" s="2136" t="s">
        <v>88</v>
      </c>
      <c r="Q10" s="2136"/>
      <c r="R10" s="119" t="s">
        <v>610</v>
      </c>
      <c r="S10" s="292" t="s">
        <v>199</v>
      </c>
      <c r="T10" s="2136" t="s">
        <v>88</v>
      </c>
      <c r="U10" s="2136"/>
      <c r="V10" s="292" t="s">
        <v>89</v>
      </c>
      <c r="W10" s="2136"/>
      <c r="Z10" s="1268" t="s">
        <v>611</v>
      </c>
      <c r="AA10" s="1268" t="s">
        <v>612</v>
      </c>
      <c r="AB10" s="1268" t="s">
        <v>613</v>
      </c>
      <c r="AC10" s="1268" t="s">
        <v>614</v>
      </c>
      <c r="AD10" s="1268" t="s">
        <v>615</v>
      </c>
      <c r="AE10" s="1268" t="s">
        <v>616</v>
      </c>
      <c r="AF10" s="1268" t="s">
        <v>617</v>
      </c>
      <c r="AG10" s="1268" t="s">
        <v>618</v>
      </c>
      <c r="AH10" s="1268" t="s">
        <v>619</v>
      </c>
      <c r="AI10" s="1268" t="s">
        <v>620</v>
      </c>
      <c r="AJ10" s="1268" t="s">
        <v>621</v>
      </c>
      <c r="AK10" s="1268" t="s">
        <v>622</v>
      </c>
      <c r="AL10" s="1268" t="s">
        <v>623</v>
      </c>
      <c r="AM10" s="1268" t="s">
        <v>624</v>
      </c>
      <c r="AN10" s="1268" t="s">
        <v>625</v>
      </c>
      <c r="AO10" s="1268" t="s">
        <v>626</v>
      </c>
      <c r="AP10" s="1268" t="s">
        <v>627</v>
      </c>
      <c r="AQ10" s="1268" t="s">
        <v>628</v>
      </c>
      <c r="AR10" s="113">
        <v>30</v>
      </c>
    </row>
    <row s="1633" customFormat="1" customHeight="1" ht="12" hidden="1">
      <c r="D11" s="1258" t="s">
        <v>200</v>
      </c>
      <c r="E11" s="1258" t="s">
        <v>103</v>
      </c>
      <c r="F11" s="1258"/>
      <c r="G11" s="1258" t="s">
        <v>90</v>
      </c>
      <c r="H11" s="2165" t="s">
        <v>117</v>
      </c>
      <c r="I11" s="2165"/>
      <c r="J11" s="1258" t="s">
        <v>92</v>
      </c>
      <c r="K11" s="1258" t="s">
        <v>93</v>
      </c>
      <c r="L11" s="2165" t="s">
        <v>129</v>
      </c>
      <c r="M11" s="2165"/>
      <c r="N11" s="1258" t="s">
        <v>134</v>
      </c>
      <c r="O11" s="1258" t="s">
        <v>139</v>
      </c>
      <c r="P11" s="2165" t="s">
        <v>144</v>
      </c>
      <c r="Q11" s="2165"/>
      <c r="R11" s="1258" t="s">
        <v>149</v>
      </c>
      <c r="S11" s="1258" t="s">
        <v>144</v>
      </c>
      <c r="T11" s="2165" t="s">
        <v>149</v>
      </c>
      <c r="U11" s="2165"/>
      <c r="V11" s="1258" t="s">
        <v>154</v>
      </c>
      <c r="W11" s="1258" t="s">
        <v>159</v>
      </c>
      <c r="Y11" s="1268"/>
      <c r="Z11" s="1268"/>
      <c r="AA11" s="1268"/>
      <c r="AB11" s="1268"/>
      <c r="AC11" s="1268"/>
      <c r="AD11" s="1268"/>
      <c r="AE11" s="1268"/>
      <c r="AF11" s="1268"/>
      <c r="AG11" s="1268"/>
      <c r="AH11" s="1268"/>
      <c r="AI11" s="1268"/>
      <c r="AJ11" s="1268"/>
      <c r="AK11" s="1268"/>
      <c r="AL11" s="1268"/>
      <c r="AM11" s="1268"/>
      <c r="AN11" s="1268"/>
      <c r="AO11" s="1268"/>
      <c r="AP11" s="1268"/>
      <c r="AQ11" s="1268"/>
      <c r="AR11" s="286">
        <v>0</v>
      </c>
    </row>
    <row customHeight="1" ht="14.25" hidden="1">
      <c r="C12" s="218"/>
      <c r="D12" s="1291">
        <v>0</v>
      </c>
      <c r="E12" s="259"/>
      <c r="F12" s="259"/>
      <c r="G12" s="259"/>
      <c r="H12" s="260"/>
      <c r="I12" s="260"/>
      <c r="J12" s="167"/>
      <c r="K12" s="121"/>
      <c r="L12" s="167"/>
      <c r="M12" s="167"/>
      <c r="N12" s="261"/>
      <c r="O12" s="121"/>
      <c r="P12" s="167"/>
      <c r="Q12" s="167"/>
      <c r="R12" s="262"/>
      <c r="S12" s="293"/>
      <c r="T12" s="301"/>
      <c r="U12" s="301"/>
      <c r="V12" s="305"/>
      <c r="W12" s="121"/>
      <c r="X12" s="150"/>
      <c r="AR12" s="113">
        <v>0</v>
      </c>
    </row>
    <row s="1862" customFormat="1" customHeight="1" ht="17.25" hidden="1">
      <c r="A13" s="330"/>
      <c r="C13" s="218"/>
      <c r="D13" s="2144">
        <v>1</v>
      </c>
      <c r="E13" s="2152" t="s">
        <v>629</v>
      </c>
      <c r="F13" s="2154" t="s">
        <v>19</v>
      </c>
      <c r="G13" s="2152"/>
      <c r="H13" s="2157"/>
      <c r="I13" s="2159"/>
      <c r="J13" s="2161"/>
      <c r="K13" s="2146"/>
      <c r="L13" s="2146"/>
      <c r="M13" s="2146"/>
      <c r="N13" s="2148"/>
      <c r="O13" s="2146"/>
      <c r="P13" s="2146"/>
      <c r="Q13" s="2146"/>
      <c r="R13" s="2151"/>
      <c r="S13" s="2146"/>
      <c r="T13" s="1429"/>
      <c r="U13" s="1429"/>
      <c r="V13" s="1428"/>
      <c r="W13" s="1305"/>
      <c r="Y13" s="1276"/>
      <c r="Z13" s="1276"/>
      <c r="AA13" s="1276"/>
      <c r="AB13" s="1276"/>
      <c r="AC13" s="1276" t="s">
        <v>630</v>
      </c>
      <c r="AD13" s="1276" t="s">
        <v>631</v>
      </c>
      <c r="AE13" s="1276" t="s">
        <v>632</v>
      </c>
      <c r="AF13" s="1276" t="s">
        <v>633</v>
      </c>
      <c r="AG13" s="1276" t="s">
        <v>634</v>
      </c>
      <c r="AH13" s="1276"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6" t="str">
        <f>IF($G$13=0,"",$G$13)</f>
        <v/>
      </c>
      <c r="AJ13" s="1276" t="str">
        <f>IF($J$13=0,"",$J$13)</f>
        <v/>
      </c>
      <c r="AK13" s="1276" t="str">
        <f>IF($K$13="нет","без дифференциации",IF($N$13=0,"",$N$13))</f>
        <v/>
      </c>
      <c r="AL13" s="1276" t="str">
        <f>IF($O$13="нет","без дифференциации",IF($R$13=0,"",$R$13))</f>
        <v/>
      </c>
      <c r="AM13" s="1276" t="str">
        <f>IF($S$13="нет","без дифференциации",IF($V$13=0,"",$V$13))</f>
        <v/>
      </c>
      <c r="AN13" s="1276">
        <f>$I$13</f>
        <v>0</v>
      </c>
      <c r="AO13" s="1276" t="str">
        <f>$I$13&amp;"."&amp;$M$13</f>
        <v>.</v>
      </c>
      <c r="AP13" s="1276" t="str">
        <f>$I$13&amp;"."&amp;$M$13&amp;"."&amp;$Q$13</f>
        <v>..</v>
      </c>
      <c r="AQ13" s="1276" t="str">
        <f>$I$13&amp;"."&amp;$M$13&amp;"."&amp;$Q$13&amp;"."&amp;$U$13</f>
        <v>...</v>
      </c>
      <c r="AR13" s="759">
        <v>0</v>
      </c>
    </row>
    <row s="1862" customFormat="1" customHeight="1" ht="17.25" hidden="1">
      <c r="A14" s="330"/>
      <c r="C14" s="329"/>
      <c r="D14" s="2144"/>
      <c r="E14" s="2152"/>
      <c r="F14" s="2155"/>
      <c r="G14" s="2152"/>
      <c r="H14" s="2158"/>
      <c r="I14" s="2160"/>
      <c r="J14" s="2162"/>
      <c r="K14" s="2147"/>
      <c r="L14" s="2147"/>
      <c r="M14" s="2147"/>
      <c r="N14" s="2149"/>
      <c r="O14" s="2147"/>
      <c r="P14" s="2147"/>
      <c r="Q14" s="2147"/>
      <c r="R14" s="2150"/>
      <c r="S14" s="2147"/>
      <c r="T14" s="1306"/>
      <c r="U14" s="1306"/>
      <c r="V14" s="1306"/>
      <c r="W14" s="1307"/>
      <c r="Y14" s="1268"/>
      <c r="Z14" s="1268"/>
      <c r="AA14" s="1268"/>
      <c r="AB14" s="1268"/>
      <c r="AC14" s="1268"/>
      <c r="AD14" s="1268"/>
      <c r="AE14" s="1268"/>
      <c r="AF14" s="1268"/>
      <c r="AG14" s="1268"/>
      <c r="AH14" s="1268"/>
      <c r="AI14" s="1268"/>
      <c r="AJ14" s="1268"/>
      <c r="AK14" s="1268"/>
      <c r="AL14" s="1268"/>
      <c r="AM14" s="1268"/>
      <c r="AN14" s="1268"/>
      <c r="AO14" s="1268"/>
      <c r="AP14" s="1268"/>
      <c r="AQ14" s="1268"/>
      <c r="AR14" s="759">
        <v>0</v>
      </c>
    </row>
    <row s="1862" customFormat="1" customHeight="1" ht="17.25" hidden="1">
      <c r="A15" s="330"/>
      <c r="C15" s="218"/>
      <c r="D15" s="2144"/>
      <c r="E15" s="2152"/>
      <c r="F15" s="2155"/>
      <c r="G15" s="2152"/>
      <c r="H15" s="2158"/>
      <c r="I15" s="2160"/>
      <c r="J15" s="2163"/>
      <c r="K15" s="2147"/>
      <c r="L15" s="2147"/>
      <c r="M15" s="2147"/>
      <c r="N15" s="2150"/>
      <c r="O15" s="2147"/>
      <c r="P15" s="1427"/>
      <c r="Q15" s="1306"/>
      <c r="R15" s="1306"/>
      <c r="S15" s="338"/>
      <c r="T15" s="338"/>
      <c r="U15" s="338"/>
      <c r="V15" s="338"/>
      <c r="W15" s="1307"/>
      <c r="Y15" s="1276"/>
      <c r="Z15" s="1276"/>
      <c r="AA15" s="1276"/>
      <c r="AB15" s="1276"/>
      <c r="AC15" s="1276"/>
      <c r="AD15" s="1276"/>
      <c r="AE15" s="1276"/>
      <c r="AF15" s="1276"/>
      <c r="AG15" s="1276"/>
      <c r="AH15" s="1276"/>
      <c r="AI15" s="1276"/>
      <c r="AJ15" s="1276"/>
      <c r="AK15" s="1276"/>
      <c r="AL15" s="1276"/>
      <c r="AM15" s="1276"/>
      <c r="AN15" s="1276"/>
      <c r="AO15" s="1276"/>
      <c r="AP15" s="1276"/>
      <c r="AQ15" s="1276"/>
      <c r="AR15" s="1426">
        <v>0</v>
      </c>
    </row>
    <row s="1862" customFormat="1" customHeight="1" ht="17.25" hidden="1">
      <c r="A16" s="330"/>
      <c r="C16" s="329"/>
      <c r="D16" s="2144"/>
      <c r="E16" s="2152"/>
      <c r="F16" s="2155"/>
      <c r="G16" s="2152"/>
      <c r="H16" s="2158"/>
      <c r="I16" s="2160"/>
      <c r="J16" s="2163"/>
      <c r="K16" s="2147"/>
      <c r="L16" s="1306"/>
      <c r="M16" s="1306"/>
      <c r="N16" s="1306"/>
      <c r="O16" s="1306"/>
      <c r="P16" s="1306"/>
      <c r="Q16" s="1306"/>
      <c r="R16" s="1306"/>
      <c r="S16" s="338"/>
      <c r="T16" s="338"/>
      <c r="U16" s="338"/>
      <c r="V16" s="338"/>
      <c r="W16" s="1307"/>
      <c r="Y16" s="1268"/>
      <c r="Z16" s="1268"/>
      <c r="AA16" s="1268"/>
      <c r="AB16" s="1268"/>
      <c r="AC16" s="1268"/>
      <c r="AD16" s="1268"/>
      <c r="AE16" s="1268"/>
      <c r="AF16" s="1268"/>
      <c r="AG16" s="1268"/>
      <c r="AH16" s="1268"/>
      <c r="AI16" s="1268"/>
      <c r="AJ16" s="1268"/>
      <c r="AK16" s="1268"/>
      <c r="AL16" s="1268"/>
      <c r="AM16" s="1268"/>
      <c r="AN16" s="1268"/>
      <c r="AO16" s="1268"/>
      <c r="AP16" s="1268"/>
      <c r="AQ16" s="1268"/>
      <c r="AR16" s="1426">
        <v>0</v>
      </c>
    </row>
    <row s="1862" customFormat="1" customHeight="1" ht="17.25" hidden="1">
      <c r="A17" s="330"/>
      <c r="C17" s="329"/>
      <c r="D17" s="2145"/>
      <c r="E17" s="2153"/>
      <c r="F17" s="2156"/>
      <c r="G17" s="2153"/>
      <c r="H17" s="1308"/>
      <c r="I17" s="1309"/>
      <c r="J17" s="1309"/>
      <c r="K17" s="1309"/>
      <c r="L17" s="1309"/>
      <c r="M17" s="1309"/>
      <c r="N17" s="1309"/>
      <c r="O17" s="1309"/>
      <c r="P17" s="1309"/>
      <c r="Q17" s="1309"/>
      <c r="R17" s="1309"/>
      <c r="S17" s="1310"/>
      <c r="T17" s="1310"/>
      <c r="U17" s="1310"/>
      <c r="V17" s="1310"/>
      <c r="W17" s="1311"/>
      <c r="Y17" s="1268"/>
      <c r="Z17" s="1268"/>
      <c r="AA17" s="1268"/>
      <c r="AB17" s="1268"/>
      <c r="AC17" s="1268"/>
      <c r="AD17" s="1268"/>
      <c r="AE17" s="1268"/>
      <c r="AF17" s="1268"/>
      <c r="AG17" s="1268"/>
      <c r="AH17" s="1268"/>
      <c r="AI17" s="1268"/>
      <c r="AJ17" s="1268"/>
      <c r="AK17" s="1268"/>
      <c r="AL17" s="1268"/>
      <c r="AM17" s="1268"/>
      <c r="AN17" s="1268"/>
      <c r="AO17" s="1268"/>
      <c r="AP17" s="1268"/>
      <c r="AQ17" s="1268"/>
      <c r="AR17" s="759">
        <v>0</v>
      </c>
    </row>
    <row s="1862" customFormat="1" customHeight="1" ht="17.25" hidden="1">
      <c r="A18" s="330"/>
      <c r="C18" s="218"/>
      <c r="D18" s="2144">
        <v>2</v>
      </c>
      <c r="E18" s="2173"/>
      <c r="F18" s="2154" t="s">
        <v>19</v>
      </c>
      <c r="G18" s="2152"/>
      <c r="H18" s="2157"/>
      <c r="I18" s="2159"/>
      <c r="J18" s="2161"/>
      <c r="K18" s="2146"/>
      <c r="L18" s="2146"/>
      <c r="M18" s="2146"/>
      <c r="N18" s="2148"/>
      <c r="O18" s="2146"/>
      <c r="P18" s="2146"/>
      <c r="Q18" s="2146"/>
      <c r="R18" s="2151"/>
      <c r="S18" s="2146"/>
      <c r="T18" s="1429"/>
      <c r="U18" s="1429"/>
      <c r="V18" s="1428"/>
      <c r="W18" s="1305"/>
      <c r="X18" s="1276"/>
      <c r="Y18" s="1276"/>
      <c r="Z18" s="1276"/>
      <c r="AA18" s="1276"/>
      <c r="AB18" s="1276"/>
      <c r="AC18" s="1276" t="s">
        <v>635</v>
      </c>
      <c r="AD18" s="1276" t="s">
        <v>636</v>
      </c>
      <c r="AE18" s="1276" t="s">
        <v>637</v>
      </c>
      <c r="AF18" s="1276" t="s">
        <v>638</v>
      </c>
      <c r="AG18" s="1276" t="s">
        <v>639</v>
      </c>
      <c r="AH18" s="1276" t="str">
        <f>IF($E$18=0,"",$E$18)</f>
        <v/>
      </c>
      <c r="AI18" s="1276" t="str">
        <f>IF($G$18=0,"",$G$18)</f>
        <v/>
      </c>
      <c r="AJ18" s="1276" t="str">
        <f>IF($J$18=0,"",$J$18)</f>
        <v/>
      </c>
      <c r="AK18" s="1276" t="str">
        <f>IF($K$18="нет","без дифференциации",IF($N$18=0,"",$N$18))</f>
        <v/>
      </c>
      <c r="AL18" s="1276" t="str">
        <f>IF($O$18="нет","без дифференциации",IF($R$18=0,"",$R$18))</f>
        <v/>
      </c>
      <c r="AM18" s="1276" t="str">
        <f>IF($S$18="нет","без дифференциации",IF($V$18=0,"",$V$18))</f>
        <v/>
      </c>
      <c r="AN18" s="1781">
        <f>$I$18</f>
        <v>0</v>
      </c>
      <c r="AO18" s="1276" t="str">
        <f>$I$18&amp;"."&amp;$M$18</f>
        <v>.</v>
      </c>
      <c r="AP18" s="1268" t="str">
        <f>$I$18&amp;"."&amp;$M$18&amp;"."&amp;$Q$18</f>
        <v>..</v>
      </c>
      <c r="AQ18" s="1268" t="str">
        <f>$I$18&amp;"."&amp;$M$18&amp;"."&amp;$Q$18&amp;"."&amp;$U$18</f>
        <v>...</v>
      </c>
      <c r="AR18" s="1292">
        <v>0</v>
      </c>
    </row>
    <row s="1862" customFormat="1" customHeight="1" ht="17.25" hidden="1">
      <c r="A19" s="330"/>
      <c r="C19" s="329"/>
      <c r="D19" s="2144"/>
      <c r="E19" s="2173"/>
      <c r="F19" s="2155"/>
      <c r="G19" s="2152"/>
      <c r="H19" s="2158"/>
      <c r="I19" s="2160"/>
      <c r="J19" s="2162"/>
      <c r="K19" s="2147"/>
      <c r="L19" s="2147"/>
      <c r="M19" s="2147"/>
      <c r="N19" s="2149"/>
      <c r="O19" s="2147"/>
      <c r="P19" s="2147"/>
      <c r="Q19" s="2147"/>
      <c r="R19" s="2150"/>
      <c r="S19" s="2147"/>
      <c r="T19" s="1306"/>
      <c r="U19" s="1306"/>
      <c r="V19" s="1306"/>
      <c r="W19" s="1307"/>
      <c r="X19" s="1268"/>
      <c r="Y19" s="1268"/>
      <c r="Z19" s="1268"/>
      <c r="AA19" s="1268"/>
      <c r="AB19" s="1268"/>
      <c r="AC19" s="1268"/>
      <c r="AD19" s="1268"/>
      <c r="AE19" s="1268"/>
      <c r="AF19" s="1268"/>
      <c r="AG19" s="1268"/>
      <c r="AH19" s="1268"/>
      <c r="AI19" s="1268"/>
      <c r="AJ19" s="1268"/>
      <c r="AK19" s="1268"/>
      <c r="AL19" s="1268"/>
      <c r="AM19" s="1268"/>
      <c r="AN19" s="1268"/>
      <c r="AO19" s="1268"/>
      <c r="AP19" s="1268"/>
      <c r="AQ19" s="1268"/>
      <c r="AR19" s="1292">
        <v>0</v>
      </c>
    </row>
    <row s="1862" customFormat="1" customHeight="1" ht="17.25" hidden="1">
      <c r="A20" s="330"/>
      <c r="C20" s="329"/>
      <c r="D20" s="2145"/>
      <c r="E20" s="2174"/>
      <c r="F20" s="2155"/>
      <c r="G20" s="2153"/>
      <c r="H20" s="2158"/>
      <c r="I20" s="2160"/>
      <c r="J20" s="2163"/>
      <c r="K20" s="2147"/>
      <c r="L20" s="2147"/>
      <c r="M20" s="2147"/>
      <c r="N20" s="2150"/>
      <c r="O20" s="2147"/>
      <c r="P20" s="1427"/>
      <c r="Q20" s="1306"/>
      <c r="R20" s="1306"/>
      <c r="S20" s="338"/>
      <c r="T20" s="338"/>
      <c r="U20" s="338"/>
      <c r="V20" s="338"/>
      <c r="W20" s="1307"/>
      <c r="X20" s="1268"/>
      <c r="Y20" s="1268"/>
      <c r="Z20" s="1268"/>
      <c r="AA20" s="1268"/>
      <c r="AB20" s="1268"/>
      <c r="AC20" s="1268"/>
      <c r="AD20" s="1268"/>
      <c r="AE20" s="1268"/>
      <c r="AF20" s="1268"/>
      <c r="AG20" s="1268"/>
      <c r="AH20" s="1268"/>
      <c r="AI20" s="1268"/>
      <c r="AJ20" s="1268"/>
      <c r="AK20" s="1268"/>
      <c r="AL20" s="1268"/>
      <c r="AM20" s="1268"/>
      <c r="AN20" s="1268"/>
      <c r="AO20" s="1268"/>
      <c r="AP20" s="1268"/>
      <c r="AQ20" s="1268"/>
      <c r="AR20" s="1292">
        <v>0</v>
      </c>
    </row>
    <row s="1862" customFormat="1" customHeight="1" ht="17.25" hidden="1">
      <c r="A21" s="330"/>
      <c r="C21" s="329"/>
      <c r="D21" s="2145"/>
      <c r="E21" s="2174"/>
      <c r="F21" s="2155"/>
      <c r="G21" s="2153"/>
      <c r="H21" s="2158"/>
      <c r="I21" s="2160"/>
      <c r="J21" s="2163"/>
      <c r="K21" s="2147"/>
      <c r="L21" s="1306"/>
      <c r="M21" s="1306"/>
      <c r="N21" s="1306"/>
      <c r="O21" s="1306"/>
      <c r="P21" s="1306"/>
      <c r="Q21" s="1306"/>
      <c r="R21" s="1306"/>
      <c r="S21" s="338"/>
      <c r="T21" s="338"/>
      <c r="U21" s="338"/>
      <c r="V21" s="338"/>
      <c r="W21" s="1307"/>
      <c r="X21" s="1268"/>
      <c r="Y21" s="1268"/>
      <c r="Z21" s="1268"/>
      <c r="AA21" s="1268"/>
      <c r="AB21" s="1268"/>
      <c r="AC21" s="1268"/>
      <c r="AD21" s="1268"/>
      <c r="AE21" s="1268"/>
      <c r="AF21" s="1268"/>
      <c r="AG21" s="1268"/>
      <c r="AH21" s="1268"/>
      <c r="AI21" s="1268"/>
      <c r="AJ21" s="1268"/>
      <c r="AK21" s="1268"/>
      <c r="AL21" s="1268"/>
      <c r="AM21" s="1268"/>
      <c r="AN21" s="1268"/>
      <c r="AO21" s="1268"/>
      <c r="AP21" s="1268"/>
      <c r="AQ21" s="1268"/>
      <c r="AR21" s="1292">
        <v>0</v>
      </c>
    </row>
    <row s="1862" customFormat="1" customHeight="1" ht="17.25" hidden="1">
      <c r="A22" s="330"/>
      <c r="C22" s="329"/>
      <c r="D22" s="2145"/>
      <c r="E22" s="2174"/>
      <c r="F22" s="2156"/>
      <c r="G22" s="2153"/>
      <c r="H22" s="1308"/>
      <c r="I22" s="1309"/>
      <c r="J22" s="1309"/>
      <c r="K22" s="1309"/>
      <c r="L22" s="1309"/>
      <c r="M22" s="1309"/>
      <c r="N22" s="1309"/>
      <c r="O22" s="1309"/>
      <c r="P22" s="1309"/>
      <c r="Q22" s="1309"/>
      <c r="R22" s="1309"/>
      <c r="S22" s="1310"/>
      <c r="T22" s="1310"/>
      <c r="U22" s="1310"/>
      <c r="V22" s="1310"/>
      <c r="W22" s="1311"/>
      <c r="X22" s="1268"/>
      <c r="Y22" s="1268"/>
      <c r="Z22" s="1268"/>
      <c r="AA22" s="1268"/>
      <c r="AB22" s="1268"/>
      <c r="AC22" s="1268"/>
      <c r="AD22" s="1268"/>
      <c r="AE22" s="1268"/>
      <c r="AF22" s="1268"/>
      <c r="AG22" s="1268"/>
      <c r="AH22" s="1268"/>
      <c r="AI22" s="1268"/>
      <c r="AJ22" s="1268"/>
      <c r="AK22" s="1268"/>
      <c r="AL22" s="1268"/>
      <c r="AM22" s="1268"/>
      <c r="AN22" s="1268"/>
      <c r="AO22" s="1268"/>
      <c r="AP22" s="1268"/>
      <c r="AQ22" s="1268"/>
      <c r="AR22" s="1292">
        <v>0</v>
      </c>
    </row>
    <row s="1862" customFormat="1" customHeight="1" ht="17.25" hidden="1">
      <c r="A23" s="330"/>
      <c r="C23" s="218"/>
      <c r="D23" s="2144">
        <v>2</v>
      </c>
      <c r="E23" s="2152" t="s">
        <v>640</v>
      </c>
      <c r="F23" s="2154" t="s">
        <v>19</v>
      </c>
      <c r="G23" s="2152"/>
      <c r="H23" s="2157"/>
      <c r="I23" s="2159"/>
      <c r="J23" s="2161"/>
      <c r="K23" s="2146"/>
      <c r="L23" s="2146"/>
      <c r="M23" s="2146"/>
      <c r="N23" s="2148"/>
      <c r="O23" s="2146"/>
      <c r="P23" s="2146"/>
      <c r="Q23" s="2146"/>
      <c r="R23" s="2151"/>
      <c r="S23" s="2146"/>
      <c r="T23" s="2007"/>
      <c r="U23" s="2007"/>
      <c r="V23" s="2009"/>
      <c r="W23" s="1305"/>
      <c r="X23" s="1276"/>
      <c r="Y23" s="1276"/>
      <c r="Z23" s="1276"/>
      <c r="AA23" s="1276"/>
      <c r="AB23" s="1276"/>
      <c r="AC23" s="1276" t="s">
        <v>635</v>
      </c>
      <c r="AD23" s="1276" t="s">
        <v>636</v>
      </c>
      <c r="AE23" s="1276" t="s">
        <v>637</v>
      </c>
      <c r="AF23" s="1276" t="s">
        <v>638</v>
      </c>
      <c r="AG23" s="1276" t="s">
        <v>639</v>
      </c>
      <c r="AH23" s="1276"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6" t="str">
        <f>IF($G$23=0,"",$G$23)</f>
        <v/>
      </c>
      <c r="AJ23" s="1276" t="str">
        <f>IF($J$23=0,"",$J$23)</f>
        <v/>
      </c>
      <c r="AK23" s="1276" t="str">
        <f>IF($K$23="нет","без дифференциации",IF($N$23=0,"",$N$23))</f>
        <v/>
      </c>
      <c r="AL23" s="1276" t="str">
        <f>IF($O$23="нет","без дифференциации",IF($R$23=0,"",$R$23))</f>
        <v/>
      </c>
      <c r="AM23" s="1276" t="str">
        <f>IF($S$23="нет","без дифференциации",IF($V$23=0,"",$V$23))</f>
        <v/>
      </c>
      <c r="AN23" s="1781">
        <f>$I$23</f>
        <v>0</v>
      </c>
      <c r="AO23" s="1276" t="str">
        <f>$I$23&amp;"."&amp;$M$23</f>
        <v>.</v>
      </c>
      <c r="AP23" s="1275" t="str">
        <f>$I$23&amp;"."&amp;$M$23&amp;"."&amp;$Q$23</f>
        <v>..</v>
      </c>
      <c r="AQ23" s="1275" t="str">
        <f>$I$23&amp;"."&amp;$M$23&amp;"."&amp;$Q$23&amp;"."&amp;$U$23</f>
        <v>...</v>
      </c>
      <c r="AR23" s="1476">
        <v>0</v>
      </c>
    </row>
    <row s="1862" customFormat="1" customHeight="1" ht="17.25" hidden="1">
      <c r="A24" s="330"/>
      <c r="C24" s="329"/>
      <c r="D24" s="2144"/>
      <c r="E24" s="2152"/>
      <c r="F24" s="2155"/>
      <c r="G24" s="2152"/>
      <c r="H24" s="2158"/>
      <c r="I24" s="2160"/>
      <c r="J24" s="2162"/>
      <c r="K24" s="2147"/>
      <c r="L24" s="2147"/>
      <c r="M24" s="2147"/>
      <c r="N24" s="2149"/>
      <c r="O24" s="2147"/>
      <c r="P24" s="2147"/>
      <c r="Q24" s="2147"/>
      <c r="R24" s="2150"/>
      <c r="S24" s="2147"/>
      <c r="T24" s="2012"/>
      <c r="U24" s="2012"/>
      <c r="V24" s="2012"/>
      <c r="W24" s="2013"/>
      <c r="X24" s="1275"/>
      <c r="Y24" s="1275"/>
      <c r="Z24" s="1275"/>
      <c r="AA24" s="1275"/>
      <c r="AB24" s="1275"/>
      <c r="AC24" s="1275"/>
      <c r="AD24" s="1275"/>
      <c r="AE24" s="1275"/>
      <c r="AF24" s="1275"/>
      <c r="AG24" s="1275"/>
      <c r="AH24" s="1275"/>
      <c r="AI24" s="1275"/>
      <c r="AJ24" s="1275"/>
      <c r="AK24" s="1275"/>
      <c r="AL24" s="1275"/>
      <c r="AM24" s="1275"/>
      <c r="AN24" s="1275"/>
      <c r="AO24" s="1275"/>
      <c r="AP24" s="1275"/>
      <c r="AQ24" s="1275"/>
      <c r="AR24" s="1476">
        <v>0</v>
      </c>
    </row>
    <row s="1862" customFormat="1" customHeight="1" ht="17.25" hidden="1">
      <c r="A25" s="330"/>
      <c r="C25" s="329"/>
      <c r="D25" s="2145"/>
      <c r="E25" s="2153"/>
      <c r="F25" s="2155"/>
      <c r="G25" s="2153"/>
      <c r="H25" s="2158"/>
      <c r="I25" s="2160"/>
      <c r="J25" s="2163"/>
      <c r="K25" s="2147"/>
      <c r="L25" s="2147"/>
      <c r="M25" s="2147"/>
      <c r="N25" s="2150"/>
      <c r="O25" s="2147"/>
      <c r="P25" s="2008"/>
      <c r="Q25" s="2012"/>
      <c r="R25" s="2012"/>
      <c r="S25" s="338"/>
      <c r="T25" s="338"/>
      <c r="U25" s="338"/>
      <c r="V25" s="338"/>
      <c r="W25" s="2013"/>
      <c r="X25" s="1275"/>
      <c r="Y25" s="1275"/>
      <c r="Z25" s="1275"/>
      <c r="AA25" s="1275"/>
      <c r="AB25" s="1275"/>
      <c r="AC25" s="1275"/>
      <c r="AD25" s="1275"/>
      <c r="AE25" s="1275"/>
      <c r="AF25" s="1275"/>
      <c r="AG25" s="1275"/>
      <c r="AH25" s="1275"/>
      <c r="AI25" s="1275"/>
      <c r="AJ25" s="1275"/>
      <c r="AK25" s="1275"/>
      <c r="AL25" s="1275"/>
      <c r="AM25" s="1275"/>
      <c r="AN25" s="1275"/>
      <c r="AO25" s="1275"/>
      <c r="AP25" s="1275"/>
      <c r="AQ25" s="1275"/>
      <c r="AR25" s="1476">
        <v>0</v>
      </c>
    </row>
    <row s="1862" customFormat="1" customHeight="1" ht="17.25" hidden="1">
      <c r="A26" s="330"/>
      <c r="C26" s="329"/>
      <c r="D26" s="2145"/>
      <c r="E26" s="2153"/>
      <c r="F26" s="2155"/>
      <c r="G26" s="2153"/>
      <c r="H26" s="2158"/>
      <c r="I26" s="2160"/>
      <c r="J26" s="2163"/>
      <c r="K26" s="2147"/>
      <c r="L26" s="2012"/>
      <c r="M26" s="2012"/>
      <c r="N26" s="2012"/>
      <c r="O26" s="2012"/>
      <c r="P26" s="2012"/>
      <c r="Q26" s="2012"/>
      <c r="R26" s="2012"/>
      <c r="S26" s="338"/>
      <c r="T26" s="338"/>
      <c r="U26" s="338"/>
      <c r="V26" s="338"/>
      <c r="W26" s="2013"/>
      <c r="X26" s="1275"/>
      <c r="Y26" s="1275"/>
      <c r="Z26" s="1275"/>
      <c r="AA26" s="1275"/>
      <c r="AB26" s="1275"/>
      <c r="AC26" s="1275"/>
      <c r="AD26" s="1275"/>
      <c r="AE26" s="1275"/>
      <c r="AF26" s="1275"/>
      <c r="AG26" s="1275"/>
      <c r="AH26" s="1275"/>
      <c r="AI26" s="1275"/>
      <c r="AJ26" s="1275"/>
      <c r="AK26" s="1275"/>
      <c r="AL26" s="1275"/>
      <c r="AM26" s="1275"/>
      <c r="AN26" s="1275"/>
      <c r="AO26" s="1275"/>
      <c r="AP26" s="1275"/>
      <c r="AQ26" s="1275"/>
      <c r="AR26" s="1476">
        <v>0</v>
      </c>
    </row>
    <row s="1862" customFormat="1" customHeight="1" ht="17.25" hidden="1">
      <c r="A27" s="330"/>
      <c r="C27" s="329"/>
      <c r="D27" s="2145"/>
      <c r="E27" s="2153"/>
      <c r="F27" s="2156"/>
      <c r="G27" s="2153"/>
      <c r="H27" s="1308"/>
      <c r="I27" s="2010"/>
      <c r="J27" s="2010"/>
      <c r="K27" s="2010"/>
      <c r="L27" s="2010"/>
      <c r="M27" s="2010"/>
      <c r="N27" s="2010"/>
      <c r="O27" s="2010"/>
      <c r="P27" s="2010"/>
      <c r="Q27" s="2010"/>
      <c r="R27" s="2010"/>
      <c r="S27" s="1310"/>
      <c r="T27" s="1310"/>
      <c r="U27" s="1310"/>
      <c r="V27" s="1310"/>
      <c r="W27" s="2011"/>
      <c r="X27" s="1275"/>
      <c r="Y27" s="1275"/>
      <c r="Z27" s="1275"/>
      <c r="AA27" s="1275"/>
      <c r="AB27" s="1275"/>
      <c r="AC27" s="1275"/>
      <c r="AD27" s="1275"/>
      <c r="AE27" s="1275"/>
      <c r="AF27" s="1275"/>
      <c r="AG27" s="1275"/>
      <c r="AH27" s="1275"/>
      <c r="AI27" s="1275"/>
      <c r="AJ27" s="1275"/>
      <c r="AK27" s="1275"/>
      <c r="AL27" s="1275"/>
      <c r="AM27" s="1275"/>
      <c r="AN27" s="1275"/>
      <c r="AO27" s="1275"/>
      <c r="AP27" s="1275"/>
      <c r="AQ27" s="1275"/>
      <c r="AR27" s="1476">
        <v>0</v>
      </c>
    </row>
    <row s="1862" customFormat="1" customHeight="1" ht="17.25" hidden="1">
      <c r="A28" s="330"/>
      <c r="C28" s="218"/>
      <c r="D28" s="2144">
        <v>3</v>
      </c>
      <c r="E28" s="2152" t="s">
        <v>641</v>
      </c>
      <c r="F28" s="2154" t="s">
        <v>19</v>
      </c>
      <c r="G28" s="2152"/>
      <c r="H28" s="2157"/>
      <c r="I28" s="2159"/>
      <c r="J28" s="2161"/>
      <c r="K28" s="2146"/>
      <c r="L28" s="2146"/>
      <c r="M28" s="2146"/>
      <c r="N28" s="2148"/>
      <c r="O28" s="2146"/>
      <c r="P28" s="2146"/>
      <c r="Q28" s="2146"/>
      <c r="R28" s="2151"/>
      <c r="S28" s="2146"/>
      <c r="T28" s="1429"/>
      <c r="U28" s="1429"/>
      <c r="V28" s="1428"/>
      <c r="W28" s="1305"/>
      <c r="X28" s="1276"/>
      <c r="Y28" s="1276"/>
      <c r="Z28" s="1276"/>
      <c r="AA28" s="1276"/>
      <c r="AB28" s="1276"/>
      <c r="AC28" s="1276" t="s">
        <v>642</v>
      </c>
      <c r="AD28" s="1276" t="s">
        <v>643</v>
      </c>
      <c r="AE28" s="1276" t="s">
        <v>644</v>
      </c>
      <c r="AF28" s="1276" t="s">
        <v>645</v>
      </c>
      <c r="AG28" s="1276" t="s">
        <v>646</v>
      </c>
      <c r="AH28" s="1276" t="str">
        <f>IF($E$28=0,"",$E$28)</f>
        <v>Тарифы на теплоноситель, поставляемый теплоснабжающими организациями потребителям, другим теплоснабжающим организациям</v>
      </c>
      <c r="AI28" s="1276" t="str">
        <f>IF($G$28=0,"",$G$28)</f>
        <v/>
      </c>
      <c r="AJ28" s="1276" t="str">
        <f>IF($J$28=0,"",$J$28)</f>
        <v/>
      </c>
      <c r="AK28" s="1276" t="str">
        <f>IF($K$28="нет","без дифференциации",IF($N$28=0,"",$N$28))</f>
        <v/>
      </c>
      <c r="AL28" s="1276" t="str">
        <f>IF($O$28="нет","без дифференциации",IF($R$28=0,"",$R$28))</f>
        <v/>
      </c>
      <c r="AM28" s="1276" t="str">
        <f>IF($S$28="нет","без дифференциации",IF($V$28=0,"",$V$28))</f>
        <v/>
      </c>
      <c r="AN28" s="1781">
        <f>$I$28</f>
        <v>0</v>
      </c>
      <c r="AO28" s="1276" t="str">
        <f>$I$28&amp;"."&amp;$M$28</f>
        <v>.</v>
      </c>
      <c r="AP28" s="1268" t="str">
        <f>$I$28&amp;"."&amp;$M$28&amp;"."&amp;$Q$28</f>
        <v>..</v>
      </c>
      <c r="AQ28" s="1268" t="str">
        <f>$I$28&amp;"."&amp;$M$28&amp;"."&amp;$Q$28&amp;"."&amp;$U$28</f>
        <v>...</v>
      </c>
      <c r="AR28" s="1292">
        <v>0</v>
      </c>
    </row>
    <row s="1862" customFormat="1" customHeight="1" ht="17.25" hidden="1">
      <c r="A29" s="330"/>
      <c r="C29" s="329"/>
      <c r="D29" s="2144"/>
      <c r="E29" s="2152"/>
      <c r="F29" s="2155"/>
      <c r="G29" s="2152"/>
      <c r="H29" s="2158"/>
      <c r="I29" s="2160"/>
      <c r="J29" s="2162"/>
      <c r="K29" s="2147"/>
      <c r="L29" s="2147"/>
      <c r="M29" s="2147"/>
      <c r="N29" s="2149"/>
      <c r="O29" s="2147"/>
      <c r="P29" s="2147"/>
      <c r="Q29" s="2147"/>
      <c r="R29" s="2150"/>
      <c r="S29" s="2147"/>
      <c r="T29" s="1306"/>
      <c r="U29" s="1306"/>
      <c r="V29" s="1306"/>
      <c r="W29" s="1307"/>
      <c r="X29" s="1268"/>
      <c r="Y29" s="1268"/>
      <c r="Z29" s="1268"/>
      <c r="AA29" s="1268"/>
      <c r="AB29" s="1268"/>
      <c r="AC29" s="1268"/>
      <c r="AD29" s="1268"/>
      <c r="AE29" s="1268"/>
      <c r="AF29" s="1268"/>
      <c r="AG29" s="1268"/>
      <c r="AH29" s="1268"/>
      <c r="AI29" s="1268"/>
      <c r="AJ29" s="1268"/>
      <c r="AK29" s="1268"/>
      <c r="AL29" s="1268"/>
      <c r="AM29" s="1268"/>
      <c r="AN29" s="1268"/>
      <c r="AO29" s="1268"/>
      <c r="AP29" s="1268"/>
      <c r="AQ29" s="1268"/>
      <c r="AR29" s="1292">
        <v>0</v>
      </c>
    </row>
    <row s="1862" customFormat="1" customHeight="1" ht="17.25" hidden="1">
      <c r="A30" s="330"/>
      <c r="C30" s="329"/>
      <c r="D30" s="2145"/>
      <c r="E30" s="2153"/>
      <c r="F30" s="2155"/>
      <c r="G30" s="2153"/>
      <c r="H30" s="2158"/>
      <c r="I30" s="2160"/>
      <c r="J30" s="2163"/>
      <c r="K30" s="2147"/>
      <c r="L30" s="2147"/>
      <c r="M30" s="2147"/>
      <c r="N30" s="2150"/>
      <c r="O30" s="2147"/>
      <c r="P30" s="1427"/>
      <c r="Q30" s="1306"/>
      <c r="R30" s="1306"/>
      <c r="S30" s="338"/>
      <c r="T30" s="338"/>
      <c r="U30" s="338"/>
      <c r="V30" s="338"/>
      <c r="W30" s="1307"/>
      <c r="X30" s="1268"/>
      <c r="Y30" s="1268"/>
      <c r="Z30" s="1268"/>
      <c r="AA30" s="1268"/>
      <c r="AB30" s="1268"/>
      <c r="AC30" s="1268"/>
      <c r="AD30" s="1268"/>
      <c r="AE30" s="1268"/>
      <c r="AF30" s="1268"/>
      <c r="AG30" s="1268"/>
      <c r="AH30" s="1268"/>
      <c r="AI30" s="1268"/>
      <c r="AJ30" s="1268"/>
      <c r="AK30" s="1268"/>
      <c r="AL30" s="1268"/>
      <c r="AM30" s="1268"/>
      <c r="AN30" s="1268"/>
      <c r="AO30" s="1268"/>
      <c r="AP30" s="1268"/>
      <c r="AQ30" s="1268"/>
      <c r="AR30" s="1292">
        <v>0</v>
      </c>
    </row>
    <row s="1862" customFormat="1" customHeight="1" ht="17.25" hidden="1">
      <c r="A31" s="330"/>
      <c r="C31" s="329"/>
      <c r="D31" s="2145"/>
      <c r="E31" s="2153"/>
      <c r="F31" s="2155"/>
      <c r="G31" s="2153"/>
      <c r="H31" s="2158"/>
      <c r="I31" s="2160"/>
      <c r="J31" s="2163"/>
      <c r="K31" s="2147"/>
      <c r="L31" s="1306"/>
      <c r="M31" s="1306"/>
      <c r="N31" s="1306"/>
      <c r="O31" s="1306"/>
      <c r="P31" s="1306"/>
      <c r="Q31" s="1306"/>
      <c r="R31" s="1306"/>
      <c r="S31" s="338"/>
      <c r="T31" s="338"/>
      <c r="U31" s="338"/>
      <c r="V31" s="338"/>
      <c r="W31" s="1307"/>
      <c r="X31" s="1268"/>
      <c r="Y31" s="1268"/>
      <c r="Z31" s="1268"/>
      <c r="AA31" s="1268"/>
      <c r="AB31" s="1268"/>
      <c r="AC31" s="1268"/>
      <c r="AD31" s="1268"/>
      <c r="AE31" s="1268"/>
      <c r="AF31" s="1268"/>
      <c r="AG31" s="1268"/>
      <c r="AH31" s="1268"/>
      <c r="AI31" s="1268"/>
      <c r="AJ31" s="1268"/>
      <c r="AK31" s="1268"/>
      <c r="AL31" s="1268"/>
      <c r="AM31" s="1268"/>
      <c r="AN31" s="1268"/>
      <c r="AO31" s="1268"/>
      <c r="AP31" s="1268"/>
      <c r="AQ31" s="1268"/>
      <c r="AR31" s="1292">
        <v>0</v>
      </c>
    </row>
    <row s="1862" customFormat="1" customHeight="1" ht="17.25" hidden="1">
      <c r="A32" s="330"/>
      <c r="C32" s="329"/>
      <c r="D32" s="2145"/>
      <c r="E32" s="2153"/>
      <c r="F32" s="2156"/>
      <c r="G32" s="2153"/>
      <c r="H32" s="1308"/>
      <c r="I32" s="1309"/>
      <c r="J32" s="1309"/>
      <c r="K32" s="1309"/>
      <c r="L32" s="1309"/>
      <c r="M32" s="1309"/>
      <c r="N32" s="1309"/>
      <c r="O32" s="1309"/>
      <c r="P32" s="1309"/>
      <c r="Q32" s="1309"/>
      <c r="R32" s="1309"/>
      <c r="S32" s="1310"/>
      <c r="T32" s="1310"/>
      <c r="U32" s="1310"/>
      <c r="V32" s="1310"/>
      <c r="W32" s="1311"/>
      <c r="X32" s="1268"/>
      <c r="Y32" s="1268"/>
      <c r="Z32" s="1268"/>
      <c r="AA32" s="1268"/>
      <c r="AB32" s="1268"/>
      <c r="AC32" s="1268"/>
      <c r="AD32" s="1268"/>
      <c r="AE32" s="1268"/>
      <c r="AF32" s="1268"/>
      <c r="AG32" s="1268"/>
      <c r="AH32" s="1268"/>
      <c r="AI32" s="1268"/>
      <c r="AJ32" s="1268"/>
      <c r="AK32" s="1268"/>
      <c r="AL32" s="1268"/>
      <c r="AM32" s="1268"/>
      <c r="AN32" s="1268"/>
      <c r="AO32" s="1268"/>
      <c r="AP32" s="1268"/>
      <c r="AQ32" s="1268"/>
      <c r="AR32" s="1292">
        <v>0</v>
      </c>
    </row>
    <row s="1862" customFormat="1" customHeight="1" ht="17.25" hidden="1">
      <c r="A33" s="330"/>
      <c r="C33" s="218"/>
      <c r="D33" s="2144">
        <v>4</v>
      </c>
      <c r="E33" s="2152" t="s">
        <v>647</v>
      </c>
      <c r="F33" s="2154" t="s">
        <v>19</v>
      </c>
      <c r="G33" s="2152"/>
      <c r="H33" s="2157"/>
      <c r="I33" s="2159"/>
      <c r="J33" s="2161"/>
      <c r="K33" s="2146"/>
      <c r="L33" s="2146"/>
      <c r="M33" s="2146"/>
      <c r="N33" s="2148"/>
      <c r="O33" s="2146"/>
      <c r="P33" s="2146"/>
      <c r="Q33" s="2146"/>
      <c r="R33" s="2151"/>
      <c r="S33" s="2146"/>
      <c r="T33" s="1429"/>
      <c r="U33" s="1429"/>
      <c r="V33" s="1428"/>
      <c r="W33" s="1305"/>
      <c r="X33" s="1276"/>
      <c r="Y33" s="1276"/>
      <c r="Z33" s="1276"/>
      <c r="AA33" s="1276"/>
      <c r="AB33" s="1276"/>
      <c r="AC33" s="1276" t="s">
        <v>648</v>
      </c>
      <c r="AD33" s="1276" t="s">
        <v>649</v>
      </c>
      <c r="AE33" s="1276" t="s">
        <v>650</v>
      </c>
      <c r="AF33" s="1276" t="s">
        <v>651</v>
      </c>
      <c r="AG33" s="1276" t="s">
        <v>652</v>
      </c>
      <c r="AH33" s="1276"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6" t="str">
        <f>IF($G$33=0,"",$G$33)</f>
        <v/>
      </c>
      <c r="AJ33" s="1276" t="str">
        <f>IF($J$33=0,"",$J$33)</f>
        <v/>
      </c>
      <c r="AK33" s="1276" t="str">
        <f>IF($K$33="нет","без дифференциации",IF($N$33=0,"",$N$33))</f>
        <v/>
      </c>
      <c r="AL33" s="1276" t="str">
        <f>IF($O$33="нет","без дифференциации",IF($R$33=0,"",$R$33))</f>
        <v/>
      </c>
      <c r="AM33" s="1276" t="str">
        <f>IF($S$33="нет","без дифференциации",IF($V$33=0,"",$V$33))</f>
        <v/>
      </c>
      <c r="AN33" s="1781">
        <f>$I$33</f>
        <v>0</v>
      </c>
      <c r="AO33" s="1276" t="str">
        <f>$I$33&amp;"."&amp;$M$33</f>
        <v>.</v>
      </c>
      <c r="AP33" s="1268" t="str">
        <f>$I$33&amp;"."&amp;$M$33&amp;"."&amp;$Q$33</f>
        <v>..</v>
      </c>
      <c r="AQ33" s="1268" t="str">
        <f>$I$33&amp;"."&amp;$M$33&amp;"."&amp;$Q$33&amp;"."&amp;$U$33</f>
        <v>...</v>
      </c>
      <c r="AR33" s="1292">
        <v>0</v>
      </c>
    </row>
    <row s="1862" customFormat="1" customHeight="1" ht="17.25" hidden="1">
      <c r="A34" s="330"/>
      <c r="C34" s="329"/>
      <c r="D34" s="2144"/>
      <c r="E34" s="2152"/>
      <c r="F34" s="2155"/>
      <c r="G34" s="2152"/>
      <c r="H34" s="2158"/>
      <c r="I34" s="2160"/>
      <c r="J34" s="2162"/>
      <c r="K34" s="2147"/>
      <c r="L34" s="2147"/>
      <c r="M34" s="2147"/>
      <c r="N34" s="2149"/>
      <c r="O34" s="2147"/>
      <c r="P34" s="2147"/>
      <c r="Q34" s="2147"/>
      <c r="R34" s="2150"/>
      <c r="S34" s="2147"/>
      <c r="T34" s="1306"/>
      <c r="U34" s="1306"/>
      <c r="V34" s="1306"/>
      <c r="W34" s="1307"/>
      <c r="X34" s="1268"/>
      <c r="Y34" s="1268"/>
      <c r="Z34" s="1268"/>
      <c r="AA34" s="1268"/>
      <c r="AB34" s="1268"/>
      <c r="AC34" s="1268"/>
      <c r="AD34" s="1268"/>
      <c r="AE34" s="1268"/>
      <c r="AF34" s="1268"/>
      <c r="AG34" s="1268"/>
      <c r="AH34" s="1268"/>
      <c r="AI34" s="1268"/>
      <c r="AJ34" s="1268"/>
      <c r="AK34" s="1268"/>
      <c r="AL34" s="1268"/>
      <c r="AM34" s="1268"/>
      <c r="AN34" s="1268"/>
      <c r="AO34" s="1268"/>
      <c r="AP34" s="1268"/>
      <c r="AQ34" s="1268"/>
      <c r="AR34" s="1292">
        <v>0</v>
      </c>
    </row>
    <row s="1862" customFormat="1" customHeight="1" ht="17.25" hidden="1">
      <c r="A35" s="330"/>
      <c r="C35" s="329"/>
      <c r="D35" s="2145"/>
      <c r="E35" s="2153"/>
      <c r="F35" s="2155"/>
      <c r="G35" s="2153"/>
      <c r="H35" s="2158"/>
      <c r="I35" s="2160"/>
      <c r="J35" s="2163"/>
      <c r="K35" s="2147"/>
      <c r="L35" s="2147"/>
      <c r="M35" s="2147"/>
      <c r="N35" s="2150"/>
      <c r="O35" s="2147"/>
      <c r="P35" s="1427"/>
      <c r="Q35" s="1306"/>
      <c r="R35" s="1306"/>
      <c r="S35" s="338"/>
      <c r="T35" s="338"/>
      <c r="U35" s="338"/>
      <c r="V35" s="338"/>
      <c r="W35" s="1307"/>
      <c r="X35" s="1268"/>
      <c r="Y35" s="1268"/>
      <c r="Z35" s="1268"/>
      <c r="AA35" s="1268"/>
      <c r="AB35" s="1268"/>
      <c r="AC35" s="1268"/>
      <c r="AD35" s="1268"/>
      <c r="AE35" s="1268"/>
      <c r="AF35" s="1268"/>
      <c r="AG35" s="1268"/>
      <c r="AH35" s="1268"/>
      <c r="AI35" s="1268"/>
      <c r="AJ35" s="1268"/>
      <c r="AK35" s="1268"/>
      <c r="AL35" s="1268"/>
      <c r="AM35" s="1268"/>
      <c r="AN35" s="1268"/>
      <c r="AO35" s="1268"/>
      <c r="AP35" s="1268"/>
      <c r="AQ35" s="1268"/>
      <c r="AR35" s="1292">
        <v>0</v>
      </c>
    </row>
    <row s="1862" customFormat="1" customHeight="1" ht="17.25" hidden="1">
      <c r="A36" s="330"/>
      <c r="C36" s="329"/>
      <c r="D36" s="2145"/>
      <c r="E36" s="2153"/>
      <c r="F36" s="2155"/>
      <c r="G36" s="2153"/>
      <c r="H36" s="2158"/>
      <c r="I36" s="2160"/>
      <c r="J36" s="2163"/>
      <c r="K36" s="2147"/>
      <c r="L36" s="1306"/>
      <c r="M36" s="1306"/>
      <c r="N36" s="1306"/>
      <c r="O36" s="1306"/>
      <c r="P36" s="1306"/>
      <c r="Q36" s="1306"/>
      <c r="R36" s="1306"/>
      <c r="S36" s="338"/>
      <c r="T36" s="338"/>
      <c r="U36" s="338"/>
      <c r="V36" s="338"/>
      <c r="W36" s="1307"/>
      <c r="X36" s="1268"/>
      <c r="Y36" s="1268"/>
      <c r="Z36" s="1268"/>
      <c r="AA36" s="1268"/>
      <c r="AB36" s="1268"/>
      <c r="AC36" s="1268"/>
      <c r="AD36" s="1268"/>
      <c r="AE36" s="1268"/>
      <c r="AF36" s="1268"/>
      <c r="AG36" s="1268"/>
      <c r="AH36" s="1268"/>
      <c r="AI36" s="1268"/>
      <c r="AJ36" s="1268"/>
      <c r="AK36" s="1268"/>
      <c r="AL36" s="1268"/>
      <c r="AM36" s="1268"/>
      <c r="AN36" s="1268"/>
      <c r="AO36" s="1268"/>
      <c r="AP36" s="1268"/>
      <c r="AQ36" s="1268"/>
      <c r="AR36" s="1292">
        <v>0</v>
      </c>
    </row>
    <row s="1862" customFormat="1" customHeight="1" ht="17.25" hidden="1">
      <c r="A37" s="330"/>
      <c r="C37" s="329"/>
      <c r="D37" s="2145"/>
      <c r="E37" s="2153"/>
      <c r="F37" s="2156"/>
      <c r="G37" s="2153"/>
      <c r="H37" s="1308"/>
      <c r="I37" s="1309"/>
      <c r="J37" s="1309"/>
      <c r="K37" s="1309"/>
      <c r="L37" s="1309"/>
      <c r="M37" s="1309"/>
      <c r="N37" s="1309"/>
      <c r="O37" s="1309"/>
      <c r="P37" s="1309"/>
      <c r="Q37" s="1309"/>
      <c r="R37" s="1309"/>
      <c r="S37" s="1310"/>
      <c r="T37" s="1310"/>
      <c r="U37" s="1310"/>
      <c r="V37" s="1310"/>
      <c r="W37" s="1311"/>
      <c r="X37" s="1268"/>
      <c r="Y37" s="1268"/>
      <c r="Z37" s="1268"/>
      <c r="AA37" s="1268"/>
      <c r="AB37" s="1268"/>
      <c r="AC37" s="1268"/>
      <c r="AD37" s="1268"/>
      <c r="AE37" s="1268"/>
      <c r="AF37" s="1268"/>
      <c r="AG37" s="1268"/>
      <c r="AH37" s="1268"/>
      <c r="AI37" s="1268"/>
      <c r="AJ37" s="1268"/>
      <c r="AK37" s="1268"/>
      <c r="AL37" s="1268"/>
      <c r="AM37" s="1268"/>
      <c r="AN37" s="1268"/>
      <c r="AO37" s="1268"/>
      <c r="AP37" s="1268"/>
      <c r="AQ37" s="1268"/>
      <c r="AR37" s="1292">
        <v>0</v>
      </c>
    </row>
    <row s="1862" customFormat="1" customHeight="1" ht="17.25" hidden="1">
      <c r="A38" s="330"/>
      <c r="C38" s="218"/>
      <c r="D38" s="2144">
        <v>5</v>
      </c>
      <c r="E38" s="2152" t="s">
        <v>653</v>
      </c>
      <c r="F38" s="2154" t="s">
        <v>19</v>
      </c>
      <c r="G38" s="2152"/>
      <c r="H38" s="2157"/>
      <c r="I38" s="2159"/>
      <c r="J38" s="2161"/>
      <c r="K38" s="2146"/>
      <c r="L38" s="2146"/>
      <c r="M38" s="2146"/>
      <c r="N38" s="2148"/>
      <c r="O38" s="2146"/>
      <c r="P38" s="2146"/>
      <c r="Q38" s="2146"/>
      <c r="R38" s="2151"/>
      <c r="S38" s="2146"/>
      <c r="T38" s="1429"/>
      <c r="U38" s="1429"/>
      <c r="V38" s="1428"/>
      <c r="W38" s="1305"/>
      <c r="X38" s="1276"/>
      <c r="Y38" s="1276"/>
      <c r="Z38" s="1276"/>
      <c r="AA38" s="1276"/>
      <c r="AB38" s="1276"/>
      <c r="AC38" s="1276" t="s">
        <v>654</v>
      </c>
      <c r="AD38" s="1276" t="s">
        <v>655</v>
      </c>
      <c r="AE38" s="1276" t="s">
        <v>656</v>
      </c>
      <c r="AF38" s="1276" t="s">
        <v>657</v>
      </c>
      <c r="AG38" s="1276" t="s">
        <v>658</v>
      </c>
      <c r="AH38" s="1276" t="str">
        <f>IF($E$38=0,"",$E$38)</f>
        <v>Тарифы на услуги по передаче тепловой энергии</v>
      </c>
      <c r="AI38" s="1276" t="str">
        <f>IF($G$38=0,"",$G$38)</f>
        <v/>
      </c>
      <c r="AJ38" s="1276" t="str">
        <f>IF($J$38=0,"",$J$38)</f>
        <v/>
      </c>
      <c r="AK38" s="1276" t="str">
        <f>IF($K$38="нет","без дифференциации",IF($N$38=0,"",$N$38))</f>
        <v/>
      </c>
      <c r="AL38" s="1276" t="str">
        <f>IF($O$38="нет","без дифференциации",IF($R$38=0,"",$R$38))</f>
        <v/>
      </c>
      <c r="AM38" s="1276" t="str">
        <f>IF($S$38="нет","без дифференциации",IF($V$38=0,"",$V$38))</f>
        <v/>
      </c>
      <c r="AN38" s="1781">
        <f>$I$38</f>
        <v>0</v>
      </c>
      <c r="AO38" s="1276" t="str">
        <f>$I$38&amp;"."&amp;$M$38</f>
        <v>.</v>
      </c>
      <c r="AP38" s="1268" t="str">
        <f>$I$38&amp;"."&amp;$M$38&amp;"."&amp;$Q$38</f>
        <v>..</v>
      </c>
      <c r="AQ38" s="1268" t="str">
        <f>$I$38&amp;"."&amp;$M$38&amp;"."&amp;$Q$38&amp;"."&amp;$U$38</f>
        <v>...</v>
      </c>
      <c r="AR38" s="1292">
        <v>0</v>
      </c>
    </row>
    <row s="1862" customFormat="1" customHeight="1" ht="17.25" hidden="1">
      <c r="A39" s="330"/>
      <c r="C39" s="329"/>
      <c r="D39" s="2144"/>
      <c r="E39" s="2152"/>
      <c r="F39" s="2155"/>
      <c r="G39" s="2152"/>
      <c r="H39" s="2158"/>
      <c r="I39" s="2160"/>
      <c r="J39" s="2162"/>
      <c r="K39" s="2147"/>
      <c r="L39" s="2147"/>
      <c r="M39" s="2147"/>
      <c r="N39" s="2149"/>
      <c r="O39" s="2147"/>
      <c r="P39" s="2147"/>
      <c r="Q39" s="2147"/>
      <c r="R39" s="2150"/>
      <c r="S39" s="2147"/>
      <c r="T39" s="1306"/>
      <c r="U39" s="1306"/>
      <c r="V39" s="1306"/>
      <c r="W39" s="1307"/>
      <c r="X39" s="1268"/>
      <c r="Y39" s="1268"/>
      <c r="Z39" s="1268"/>
      <c r="AA39" s="1268"/>
      <c r="AB39" s="1268"/>
      <c r="AC39" s="1268"/>
      <c r="AD39" s="1268"/>
      <c r="AE39" s="1268"/>
      <c r="AF39" s="1268"/>
      <c r="AG39" s="1268"/>
      <c r="AH39" s="1268"/>
      <c r="AI39" s="1268"/>
      <c r="AJ39" s="1268"/>
      <c r="AK39" s="1268"/>
      <c r="AL39" s="1268"/>
      <c r="AM39" s="1268"/>
      <c r="AN39" s="1268"/>
      <c r="AO39" s="1268"/>
      <c r="AP39" s="1268"/>
      <c r="AQ39" s="1268"/>
      <c r="AR39" s="1292">
        <v>0</v>
      </c>
    </row>
    <row s="1862" customFormat="1" customHeight="1" ht="17.25" hidden="1">
      <c r="A40" s="330"/>
      <c r="C40" s="329"/>
      <c r="D40" s="2145"/>
      <c r="E40" s="2153"/>
      <c r="F40" s="2155"/>
      <c r="G40" s="2153"/>
      <c r="H40" s="2158"/>
      <c r="I40" s="2160"/>
      <c r="J40" s="2163"/>
      <c r="K40" s="2147"/>
      <c r="L40" s="2147"/>
      <c r="M40" s="2147"/>
      <c r="N40" s="2150"/>
      <c r="O40" s="2147"/>
      <c r="P40" s="1427"/>
      <c r="Q40" s="1306"/>
      <c r="R40" s="1306"/>
      <c r="S40" s="338"/>
      <c r="T40" s="338"/>
      <c r="U40" s="338"/>
      <c r="V40" s="338"/>
      <c r="W40" s="1307"/>
      <c r="X40" s="1268"/>
      <c r="Y40" s="1268"/>
      <c r="Z40" s="1268"/>
      <c r="AA40" s="1268"/>
      <c r="AB40" s="1268"/>
      <c r="AC40" s="1268"/>
      <c r="AD40" s="1268"/>
      <c r="AE40" s="1268"/>
      <c r="AF40" s="1268"/>
      <c r="AG40" s="1268"/>
      <c r="AH40" s="1268"/>
      <c r="AI40" s="1268"/>
      <c r="AJ40" s="1268"/>
      <c r="AK40" s="1268"/>
      <c r="AL40" s="1268"/>
      <c r="AM40" s="1268"/>
      <c r="AN40" s="1268"/>
      <c r="AO40" s="1268"/>
      <c r="AP40" s="1268"/>
      <c r="AQ40" s="1268"/>
      <c r="AR40" s="1292">
        <v>0</v>
      </c>
    </row>
    <row s="1862" customFormat="1" customHeight="1" ht="17.25" hidden="1">
      <c r="A41" s="330"/>
      <c r="C41" s="329"/>
      <c r="D41" s="2145"/>
      <c r="E41" s="2153"/>
      <c r="F41" s="2155"/>
      <c r="G41" s="2153"/>
      <c r="H41" s="2158"/>
      <c r="I41" s="2160"/>
      <c r="J41" s="2163"/>
      <c r="K41" s="2147"/>
      <c r="L41" s="1306"/>
      <c r="M41" s="1306"/>
      <c r="N41" s="1306"/>
      <c r="O41" s="1306"/>
      <c r="P41" s="1306"/>
      <c r="Q41" s="1306"/>
      <c r="R41" s="1306"/>
      <c r="S41" s="338"/>
      <c r="T41" s="338"/>
      <c r="U41" s="338"/>
      <c r="V41" s="338"/>
      <c r="W41" s="1307"/>
      <c r="X41" s="1268"/>
      <c r="Y41" s="1268"/>
      <c r="Z41" s="1268"/>
      <c r="AA41" s="1268"/>
      <c r="AB41" s="1268"/>
      <c r="AC41" s="1268"/>
      <c r="AD41" s="1268"/>
      <c r="AE41" s="1268"/>
      <c r="AF41" s="1268"/>
      <c r="AG41" s="1268"/>
      <c r="AH41" s="1268"/>
      <c r="AI41" s="1268"/>
      <c r="AJ41" s="1268"/>
      <c r="AK41" s="1268"/>
      <c r="AL41" s="1268"/>
      <c r="AM41" s="1268"/>
      <c r="AN41" s="1268"/>
      <c r="AO41" s="1268"/>
      <c r="AP41" s="1268"/>
      <c r="AQ41" s="1268"/>
      <c r="AR41" s="1292">
        <v>0</v>
      </c>
    </row>
    <row s="1862" customFormat="1" customHeight="1" ht="17.25" hidden="1">
      <c r="A42" s="330"/>
      <c r="C42" s="329"/>
      <c r="D42" s="2145"/>
      <c r="E42" s="2153"/>
      <c r="F42" s="2156"/>
      <c r="G42" s="2153"/>
      <c r="H42" s="1308"/>
      <c r="I42" s="1309"/>
      <c r="J42" s="1309"/>
      <c r="K42" s="1309"/>
      <c r="L42" s="1309"/>
      <c r="M42" s="1309"/>
      <c r="N42" s="1309"/>
      <c r="O42" s="1309"/>
      <c r="P42" s="1309"/>
      <c r="Q42" s="1309"/>
      <c r="R42" s="1309"/>
      <c r="S42" s="1310"/>
      <c r="T42" s="1310"/>
      <c r="U42" s="1310"/>
      <c r="V42" s="1310"/>
      <c r="W42" s="1311"/>
      <c r="X42" s="1268"/>
      <c r="Y42" s="1268"/>
      <c r="Z42" s="1268"/>
      <c r="AA42" s="1268"/>
      <c r="AB42" s="1268"/>
      <c r="AC42" s="1268"/>
      <c r="AD42" s="1268"/>
      <c r="AE42" s="1268"/>
      <c r="AF42" s="1268"/>
      <c r="AG42" s="1268"/>
      <c r="AH42" s="1268"/>
      <c r="AI42" s="1268"/>
      <c r="AJ42" s="1268"/>
      <c r="AK42" s="1268"/>
      <c r="AL42" s="1268"/>
      <c r="AM42" s="1268"/>
      <c r="AN42" s="1268"/>
      <c r="AO42" s="1268"/>
      <c r="AP42" s="1268"/>
      <c r="AQ42" s="1268"/>
      <c r="AR42" s="1292">
        <v>0</v>
      </c>
    </row>
    <row s="1862" customFormat="1" customHeight="1" ht="17.25" hidden="1">
      <c r="A43" s="330"/>
      <c r="C43" s="218"/>
      <c r="D43" s="2144">
        <v>6</v>
      </c>
      <c r="E43" s="2152" t="s">
        <v>659</v>
      </c>
      <c r="F43" s="2154" t="s">
        <v>19</v>
      </c>
      <c r="G43" s="2152"/>
      <c r="H43" s="2157"/>
      <c r="I43" s="2159"/>
      <c r="J43" s="2161"/>
      <c r="K43" s="2146"/>
      <c r="L43" s="2146"/>
      <c r="M43" s="2146"/>
      <c r="N43" s="2148"/>
      <c r="O43" s="2146"/>
      <c r="P43" s="2146"/>
      <c r="Q43" s="2146"/>
      <c r="R43" s="2151"/>
      <c r="S43" s="2146"/>
      <c r="T43" s="1429"/>
      <c r="U43" s="1429"/>
      <c r="V43" s="1428"/>
      <c r="W43" s="1305"/>
      <c r="X43" s="1276"/>
      <c r="Y43" s="1276"/>
      <c r="Z43" s="1276"/>
      <c r="AA43" s="1276"/>
      <c r="AB43" s="1276"/>
      <c r="AC43" s="1276" t="s">
        <v>660</v>
      </c>
      <c r="AD43" s="1276" t="s">
        <v>661</v>
      </c>
      <c r="AE43" s="1276" t="s">
        <v>662</v>
      </c>
      <c r="AF43" s="1276" t="s">
        <v>663</v>
      </c>
      <c r="AG43" s="1276" t="s">
        <v>664</v>
      </c>
      <c r="AH43" s="1276" t="str">
        <f>IF($E$43=0,"",$E$43)</f>
        <v>Тарифы на услуги по передаче теплоносителя</v>
      </c>
      <c r="AI43" s="1276" t="str">
        <f>IF($G$43=0,"",$G$43)</f>
        <v/>
      </c>
      <c r="AJ43" s="1276" t="str">
        <f>IF($J$43=0,"",$J$43)</f>
        <v/>
      </c>
      <c r="AK43" s="1276" t="str">
        <f>IF($K$43="нет","без дифференциации",IF($N$43=0,"",$N$43))</f>
        <v/>
      </c>
      <c r="AL43" s="1276" t="str">
        <f>IF($O$43="нет","без дифференциации",IF($R$43=0,"",$R$43))</f>
        <v/>
      </c>
      <c r="AM43" s="1276" t="str">
        <f>IF($S$43="нет","без дифференциации",IF($V$43=0,"",$V$43))</f>
        <v/>
      </c>
      <c r="AN43" s="1781">
        <f>$I$43</f>
        <v>0</v>
      </c>
      <c r="AO43" s="1276" t="str">
        <f>$I$43&amp;"."&amp;$M$43</f>
        <v>.</v>
      </c>
      <c r="AP43" s="1268" t="str">
        <f>$I$43&amp;"."&amp;$M$43&amp;"."&amp;$Q$43</f>
        <v>..</v>
      </c>
      <c r="AQ43" s="1268" t="str">
        <f>$I$43&amp;"."&amp;$M$43&amp;"."&amp;$Q$43&amp;"."&amp;$U$43</f>
        <v>...</v>
      </c>
      <c r="AR43" s="1292">
        <v>0</v>
      </c>
    </row>
    <row s="1862" customFormat="1" customHeight="1" ht="17.25" hidden="1">
      <c r="A44" s="330"/>
      <c r="C44" s="329"/>
      <c r="D44" s="2144"/>
      <c r="E44" s="2152"/>
      <c r="F44" s="2155"/>
      <c r="G44" s="2152"/>
      <c r="H44" s="2158"/>
      <c r="I44" s="2160"/>
      <c r="J44" s="2162"/>
      <c r="K44" s="2147"/>
      <c r="L44" s="2147"/>
      <c r="M44" s="2147"/>
      <c r="N44" s="2149"/>
      <c r="O44" s="2147"/>
      <c r="P44" s="2147"/>
      <c r="Q44" s="2147"/>
      <c r="R44" s="2150"/>
      <c r="S44" s="2147"/>
      <c r="T44" s="1306"/>
      <c r="U44" s="1306"/>
      <c r="V44" s="1306"/>
      <c r="W44" s="1307"/>
      <c r="X44" s="1268"/>
      <c r="Y44" s="1268"/>
      <c r="Z44" s="1268"/>
      <c r="AA44" s="1268"/>
      <c r="AB44" s="1268"/>
      <c r="AC44" s="1268"/>
      <c r="AD44" s="1268"/>
      <c r="AE44" s="1268"/>
      <c r="AF44" s="1268"/>
      <c r="AG44" s="1268"/>
      <c r="AH44" s="1268"/>
      <c r="AI44" s="1268"/>
      <c r="AJ44" s="1268"/>
      <c r="AK44" s="1268"/>
      <c r="AL44" s="1268"/>
      <c r="AM44" s="1268"/>
      <c r="AN44" s="1268"/>
      <c r="AO44" s="1268"/>
      <c r="AP44" s="1268"/>
      <c r="AQ44" s="1268"/>
      <c r="AR44" s="1292">
        <v>0</v>
      </c>
    </row>
    <row s="1862" customFormat="1" customHeight="1" ht="17.25" hidden="1">
      <c r="A45" s="330"/>
      <c r="C45" s="329"/>
      <c r="D45" s="2145"/>
      <c r="E45" s="2153"/>
      <c r="F45" s="2155"/>
      <c r="G45" s="2153"/>
      <c r="H45" s="2158"/>
      <c r="I45" s="2160"/>
      <c r="J45" s="2163"/>
      <c r="K45" s="2147"/>
      <c r="L45" s="2147"/>
      <c r="M45" s="2147"/>
      <c r="N45" s="2150"/>
      <c r="O45" s="2147"/>
      <c r="P45" s="1427"/>
      <c r="Q45" s="1306"/>
      <c r="R45" s="1306"/>
      <c r="S45" s="338"/>
      <c r="T45" s="338"/>
      <c r="U45" s="338"/>
      <c r="V45" s="338"/>
      <c r="W45" s="1307"/>
      <c r="X45" s="1268"/>
      <c r="Y45" s="1268"/>
      <c r="Z45" s="1268"/>
      <c r="AA45" s="1268"/>
      <c r="AB45" s="1268"/>
      <c r="AC45" s="1268"/>
      <c r="AD45" s="1268"/>
      <c r="AE45" s="1268"/>
      <c r="AF45" s="1268"/>
      <c r="AG45" s="1268"/>
      <c r="AH45" s="1268"/>
      <c r="AI45" s="1268"/>
      <c r="AJ45" s="1268"/>
      <c r="AK45" s="1268"/>
      <c r="AL45" s="1268"/>
      <c r="AM45" s="1268"/>
      <c r="AN45" s="1268"/>
      <c r="AO45" s="1268"/>
      <c r="AP45" s="1268"/>
      <c r="AQ45" s="1268"/>
      <c r="AR45" s="1292">
        <v>0</v>
      </c>
    </row>
    <row s="1862" customFormat="1" customHeight="1" ht="17.25" hidden="1">
      <c r="A46" s="330"/>
      <c r="C46" s="218"/>
      <c r="D46" s="2145"/>
      <c r="E46" s="2153"/>
      <c r="F46" s="2155"/>
      <c r="G46" s="2153"/>
      <c r="H46" s="2158"/>
      <c r="I46" s="2160"/>
      <c r="J46" s="2163"/>
      <c r="K46" s="2147"/>
      <c r="L46" s="1306"/>
      <c r="M46" s="1306"/>
      <c r="N46" s="1306"/>
      <c r="O46" s="1306"/>
      <c r="P46" s="1306"/>
      <c r="Q46" s="1306"/>
      <c r="R46" s="1306"/>
      <c r="S46" s="338"/>
      <c r="T46" s="338"/>
      <c r="U46" s="338"/>
      <c r="V46" s="338"/>
      <c r="W46" s="1307"/>
      <c r="Y46" s="1276"/>
      <c r="Z46" s="1276"/>
      <c r="AA46" s="1276"/>
      <c r="AB46" s="1276"/>
      <c r="AC46" s="1276"/>
      <c r="AD46" s="1276"/>
      <c r="AE46" s="1276"/>
      <c r="AF46" s="1276"/>
      <c r="AG46" s="1276"/>
      <c r="AH46" s="1276"/>
      <c r="AI46" s="1276"/>
      <c r="AJ46" s="1276"/>
      <c r="AK46" s="1276"/>
      <c r="AL46" s="1276"/>
      <c r="AM46" s="1276"/>
      <c r="AN46" s="1276"/>
      <c r="AO46" s="1276"/>
      <c r="AP46" s="1276"/>
      <c r="AQ46" s="1276"/>
      <c r="AR46" s="1335">
        <v>0</v>
      </c>
    </row>
    <row s="1862" customFormat="1" customHeight="1" ht="17.25" hidden="1">
      <c r="A47" s="330"/>
      <c r="C47" s="329"/>
      <c r="D47" s="2145"/>
      <c r="E47" s="2153"/>
      <c r="F47" s="2156"/>
      <c r="G47" s="2153"/>
      <c r="H47" s="1308"/>
      <c r="I47" s="1309"/>
      <c r="J47" s="1309"/>
      <c r="K47" s="1309"/>
      <c r="L47" s="1309"/>
      <c r="M47" s="1309"/>
      <c r="N47" s="1309"/>
      <c r="O47" s="1309"/>
      <c r="P47" s="1309"/>
      <c r="Q47" s="1309"/>
      <c r="R47" s="1309"/>
      <c r="S47" s="1310"/>
      <c r="T47" s="1310"/>
      <c r="U47" s="1310"/>
      <c r="V47" s="1310"/>
      <c r="W47" s="1311"/>
      <c r="X47" s="1268"/>
      <c r="Y47" s="1268"/>
      <c r="Z47" s="1268"/>
      <c r="AA47" s="1268"/>
      <c r="AB47" s="1268"/>
      <c r="AC47" s="1268"/>
      <c r="AD47" s="1268"/>
      <c r="AE47" s="1268"/>
      <c r="AF47" s="1268"/>
      <c r="AG47" s="1268"/>
      <c r="AH47" s="1268"/>
      <c r="AI47" s="1268"/>
      <c r="AJ47" s="1268"/>
      <c r="AK47" s="1268"/>
      <c r="AL47" s="1268"/>
      <c r="AM47" s="1268"/>
      <c r="AN47" s="1268"/>
      <c r="AO47" s="1268"/>
      <c r="AP47" s="1268"/>
      <c r="AQ47" s="1268"/>
      <c r="AR47" s="1292">
        <v>0</v>
      </c>
    </row>
    <row s="1862" customFormat="1" customHeight="1" ht="17.25" hidden="1">
      <c r="A48" s="330"/>
      <c r="C48" s="218"/>
      <c r="D48" s="2175">
        <v>7</v>
      </c>
      <c r="E48" s="2178" t="s">
        <v>665</v>
      </c>
      <c r="F48" s="2154" t="s">
        <v>19</v>
      </c>
      <c r="G48" s="2178"/>
      <c r="H48" s="2157"/>
      <c r="I48" s="2159"/>
      <c r="J48" s="2161"/>
      <c r="K48" s="2146"/>
      <c r="L48" s="2146"/>
      <c r="M48" s="2146"/>
      <c r="N48" s="2148"/>
      <c r="O48" s="2146"/>
      <c r="P48" s="2146"/>
      <c r="Q48" s="2146"/>
      <c r="R48" s="2151"/>
      <c r="S48" s="2146"/>
      <c r="T48" s="1429"/>
      <c r="U48" s="1429"/>
      <c r="V48" s="1428"/>
      <c r="W48" s="1305"/>
      <c r="X48" s="1276"/>
      <c r="Y48" s="1276"/>
      <c r="Z48" s="1276"/>
      <c r="AA48" s="1276"/>
      <c r="AB48" s="1276"/>
      <c r="AC48" s="1276" t="s">
        <v>666</v>
      </c>
      <c r="AD48" s="1276" t="s">
        <v>667</v>
      </c>
      <c r="AE48" s="1276" t="s">
        <v>668</v>
      </c>
      <c r="AF48" s="1276" t="s">
        <v>669</v>
      </c>
      <c r="AG48" s="1276" t="s">
        <v>670</v>
      </c>
      <c r="AH48" s="1276" t="str">
        <f>IF($E$48=0,"",$E$48)</f>
        <v>Плата за услуги по поддержанию резервной тепловой мощности при отсутствии потребления тепловой энергии</v>
      </c>
      <c r="AI48" s="1276" t="str">
        <f>IF($G$48=0,"",$G$48)</f>
        <v/>
      </c>
      <c r="AJ48" s="1276" t="str">
        <f>IF($J$48=0,"",$J$48)</f>
        <v/>
      </c>
      <c r="AK48" s="1276" t="str">
        <f>IF($K$48="нет","без дифференциации",IF($N$48=0,"",$N$48))</f>
        <v/>
      </c>
      <c r="AL48" s="1276" t="str">
        <f>IF($O$48="нет","без дифференциации",IF($R$48=0,"",$R$48))</f>
        <v/>
      </c>
      <c r="AM48" s="1276" t="str">
        <f>IF($S$48="нет","без дифференциации",IF($V$48=0,"",$V$48))</f>
        <v/>
      </c>
      <c r="AN48" s="1781">
        <f>$I$48</f>
        <v>0</v>
      </c>
      <c r="AO48" s="1276" t="str">
        <f>$I$48&amp;"."&amp;$M$48</f>
        <v>.</v>
      </c>
      <c r="AP48" s="1268" t="str">
        <f>$I$48&amp;"."&amp;$M$48&amp;"."&amp;$Q$48</f>
        <v>..</v>
      </c>
      <c r="AQ48" s="1268" t="str">
        <f>$I$48&amp;"."&amp;$M$48&amp;"."&amp;$Q$48&amp;"."&amp;$U$48</f>
        <v>...</v>
      </c>
      <c r="AR48" s="1317">
        <v>0</v>
      </c>
    </row>
    <row s="1862" customFormat="1" customHeight="1" ht="17.25" hidden="1">
      <c r="A49" s="330"/>
      <c r="C49" s="329"/>
      <c r="D49" s="2176"/>
      <c r="E49" s="2179"/>
      <c r="F49" s="2155"/>
      <c r="G49" s="2179"/>
      <c r="H49" s="2158"/>
      <c r="I49" s="2160"/>
      <c r="J49" s="2162"/>
      <c r="K49" s="2147"/>
      <c r="L49" s="2147"/>
      <c r="M49" s="2147"/>
      <c r="N49" s="2149"/>
      <c r="O49" s="2147"/>
      <c r="P49" s="2147"/>
      <c r="Q49" s="2147"/>
      <c r="R49" s="2150"/>
      <c r="S49" s="2147"/>
      <c r="T49" s="1306"/>
      <c r="U49" s="1306"/>
      <c r="V49" s="1306"/>
      <c r="W49" s="1307"/>
      <c r="X49" s="1268"/>
      <c r="Y49" s="1268"/>
      <c r="Z49" s="1268"/>
      <c r="AA49" s="1268"/>
      <c r="AB49" s="1268"/>
      <c r="AC49" s="1268"/>
      <c r="AD49" s="1268"/>
      <c r="AE49" s="1268"/>
      <c r="AF49" s="1268"/>
      <c r="AG49" s="1268"/>
      <c r="AH49" s="1268"/>
      <c r="AI49" s="1268"/>
      <c r="AJ49" s="1268"/>
      <c r="AK49" s="1268"/>
      <c r="AL49" s="1268"/>
      <c r="AM49" s="1268"/>
      <c r="AN49" s="1268"/>
      <c r="AO49" s="1268"/>
      <c r="AP49" s="1268"/>
      <c r="AQ49" s="1268"/>
      <c r="AR49" s="1317">
        <v>0</v>
      </c>
    </row>
    <row s="1862" customFormat="1" customHeight="1" ht="17.25" hidden="1">
      <c r="A50" s="330"/>
      <c r="C50" s="329"/>
      <c r="D50" s="2176"/>
      <c r="E50" s="2179"/>
      <c r="F50" s="2155"/>
      <c r="G50" s="2179"/>
      <c r="H50" s="2158"/>
      <c r="I50" s="2160"/>
      <c r="J50" s="2163"/>
      <c r="K50" s="2147"/>
      <c r="L50" s="2147"/>
      <c r="M50" s="2147"/>
      <c r="N50" s="2150"/>
      <c r="O50" s="2147"/>
      <c r="P50" s="1427"/>
      <c r="Q50" s="1306"/>
      <c r="R50" s="1306"/>
      <c r="S50" s="338"/>
      <c r="T50" s="338"/>
      <c r="U50" s="338"/>
      <c r="V50" s="338"/>
      <c r="W50" s="1307"/>
      <c r="X50" s="1268"/>
      <c r="Y50" s="1268"/>
      <c r="Z50" s="1268"/>
      <c r="AA50" s="1268"/>
      <c r="AB50" s="1268"/>
      <c r="AC50" s="1268"/>
      <c r="AD50" s="1268"/>
      <c r="AE50" s="1268"/>
      <c r="AF50" s="1268"/>
      <c r="AG50" s="1268"/>
      <c r="AH50" s="1268"/>
      <c r="AI50" s="1268"/>
      <c r="AJ50" s="1268"/>
      <c r="AK50" s="1268"/>
      <c r="AL50" s="1268"/>
      <c r="AM50" s="1268"/>
      <c r="AN50" s="1268"/>
      <c r="AO50" s="1268"/>
      <c r="AP50" s="1268"/>
      <c r="AQ50" s="1268"/>
      <c r="AR50" s="1317">
        <v>0</v>
      </c>
    </row>
    <row s="1862" customFormat="1" customHeight="1" ht="17.25" hidden="1">
      <c r="A51" s="330"/>
      <c r="C51" s="218"/>
      <c r="D51" s="2176"/>
      <c r="E51" s="2179"/>
      <c r="F51" s="2155"/>
      <c r="G51" s="2179"/>
      <c r="H51" s="2158"/>
      <c r="I51" s="2160"/>
      <c r="J51" s="2163"/>
      <c r="K51" s="2147"/>
      <c r="L51" s="1306"/>
      <c r="M51" s="1306"/>
      <c r="N51" s="1306"/>
      <c r="O51" s="1306"/>
      <c r="P51" s="1306"/>
      <c r="Q51" s="1306"/>
      <c r="R51" s="1306"/>
      <c r="S51" s="338"/>
      <c r="T51" s="338"/>
      <c r="U51" s="338"/>
      <c r="V51" s="338"/>
      <c r="W51" s="1307"/>
      <c r="Y51" s="1276"/>
      <c r="Z51" s="1276"/>
      <c r="AA51" s="1276"/>
      <c r="AB51" s="1276"/>
      <c r="AC51" s="1276"/>
      <c r="AD51" s="1276"/>
      <c r="AE51" s="1276"/>
      <c r="AF51" s="1276"/>
      <c r="AG51" s="1276"/>
      <c r="AH51" s="1276"/>
      <c r="AI51" s="1276"/>
      <c r="AJ51" s="1276"/>
      <c r="AK51" s="1276"/>
      <c r="AL51" s="1276"/>
      <c r="AM51" s="1276"/>
      <c r="AN51" s="1276"/>
      <c r="AO51" s="1276"/>
      <c r="AP51" s="1276"/>
      <c r="AQ51" s="1276"/>
      <c r="AR51" s="1335">
        <v>0</v>
      </c>
    </row>
    <row s="1862" customFormat="1" customHeight="1" ht="17.25" hidden="1">
      <c r="A52" s="330"/>
      <c r="C52" s="329"/>
      <c r="D52" s="2177"/>
      <c r="E52" s="2180"/>
      <c r="F52" s="2156"/>
      <c r="G52" s="2180"/>
      <c r="H52" s="1308"/>
      <c r="I52" s="1309"/>
      <c r="J52" s="1309"/>
      <c r="K52" s="1309"/>
      <c r="L52" s="1309"/>
      <c r="M52" s="1309"/>
      <c r="N52" s="1309"/>
      <c r="O52" s="1309"/>
      <c r="P52" s="1309"/>
      <c r="Q52" s="1309"/>
      <c r="R52" s="1309"/>
      <c r="S52" s="1310"/>
      <c r="T52" s="1310"/>
      <c r="U52" s="1310"/>
      <c r="V52" s="1310"/>
      <c r="W52" s="1311"/>
      <c r="X52" s="1268"/>
      <c r="Y52" s="1268"/>
      <c r="Z52" s="1268"/>
      <c r="AA52" s="1268"/>
      <c r="AB52" s="1268"/>
      <c r="AC52" s="1268"/>
      <c r="AD52" s="1268"/>
      <c r="AE52" s="1268"/>
      <c r="AF52" s="1268"/>
      <c r="AG52" s="1268"/>
      <c r="AH52" s="1268"/>
      <c r="AI52" s="1268"/>
      <c r="AJ52" s="1268"/>
      <c r="AK52" s="1268"/>
      <c r="AL52" s="1268"/>
      <c r="AM52" s="1268"/>
      <c r="AN52" s="1268"/>
      <c r="AO52" s="1268"/>
      <c r="AP52" s="1268"/>
      <c r="AQ52" s="1268"/>
      <c r="AR52" s="1317">
        <v>0</v>
      </c>
    </row>
    <row s="1862" customFormat="1" customHeight="1" ht="17.25" hidden="1">
      <c r="A53" s="330"/>
      <c r="C53" s="218"/>
      <c r="D53" s="2144">
        <v>8</v>
      </c>
      <c r="E53" s="2152" t="s">
        <v>671</v>
      </c>
      <c r="F53" s="2154" t="s">
        <v>19</v>
      </c>
      <c r="G53" s="2152"/>
      <c r="H53" s="2157"/>
      <c r="I53" s="2159"/>
      <c r="J53" s="2161"/>
      <c r="K53" s="2146"/>
      <c r="L53" s="2146"/>
      <c r="M53" s="2146"/>
      <c r="N53" s="2148"/>
      <c r="O53" s="2146"/>
      <c r="P53" s="2146"/>
      <c r="Q53" s="2146"/>
      <c r="R53" s="2151"/>
      <c r="S53" s="2146"/>
      <c r="T53" s="1479"/>
      <c r="U53" s="1479"/>
      <c r="V53" s="1481"/>
      <c r="W53" s="1305"/>
      <c r="X53" s="1276"/>
      <c r="Y53" s="1276"/>
      <c r="Z53" s="1276"/>
      <c r="AA53" s="1276"/>
      <c r="AB53" s="1276"/>
      <c r="AC53" s="1276" t="s">
        <v>672</v>
      </c>
      <c r="AD53" s="1276" t="s">
        <v>673</v>
      </c>
      <c r="AE53" s="1276" t="s">
        <v>674</v>
      </c>
      <c r="AF53" s="1276" t="s">
        <v>675</v>
      </c>
      <c r="AG53" s="1276" t="s">
        <v>676</v>
      </c>
      <c r="AH53" s="1276" t="str">
        <f>IF($E$53=0,"",$E$53)</f>
        <v>Плата за подключение (технологическое присоединение) к системе теплоснабжения</v>
      </c>
      <c r="AI53" s="1276" t="str">
        <f>IF($G$53=0,"",$G$53)</f>
        <v/>
      </c>
      <c r="AJ53" s="1276" t="str">
        <f>IF($J$53=0,"",$J$53)</f>
        <v/>
      </c>
      <c r="AK53" s="1276" t="str">
        <f>IF($K$53="нет","без дифференциации",IF($N$53=0,"",$N$53))</f>
        <v/>
      </c>
      <c r="AL53" s="1276" t="str">
        <f>IF($O$53="нет","без дифференциации",IF($R$53=0,"",$R$53))</f>
        <v/>
      </c>
      <c r="AM53" s="1276" t="str">
        <f>IF($S$53="нет","без дифференциации",IF($V$53=0,"",$V$53))</f>
        <v/>
      </c>
      <c r="AN53" s="1781">
        <f>$I$53</f>
        <v>0</v>
      </c>
      <c r="AO53" s="1276" t="str">
        <f>$I$53&amp;"."&amp;$M$53</f>
        <v>.</v>
      </c>
      <c r="AP53" s="1268" t="str">
        <f>$I$53&amp;"."&amp;$M$53&amp;"."&amp;$Q$53</f>
        <v>..</v>
      </c>
      <c r="AQ53" s="1268" t="str">
        <f>$I$53&amp;"."&amp;$M$53&amp;"."&amp;$Q$53&amp;"."&amp;$U$53</f>
        <v>...</v>
      </c>
      <c r="AR53" s="1317">
        <v>0</v>
      </c>
    </row>
    <row s="1862" customFormat="1" customHeight="1" ht="17.25" hidden="1">
      <c r="A54" s="330"/>
      <c r="C54" s="329"/>
      <c r="D54" s="2144"/>
      <c r="E54" s="2152"/>
      <c r="F54" s="2155"/>
      <c r="G54" s="2152"/>
      <c r="H54" s="2158"/>
      <c r="I54" s="2160"/>
      <c r="J54" s="2162"/>
      <c r="K54" s="2147"/>
      <c r="L54" s="2147"/>
      <c r="M54" s="2147"/>
      <c r="N54" s="2149"/>
      <c r="O54" s="2147"/>
      <c r="P54" s="2147"/>
      <c r="Q54" s="2147"/>
      <c r="R54" s="2150"/>
      <c r="S54" s="2147"/>
      <c r="T54" s="1306"/>
      <c r="U54" s="1306"/>
      <c r="V54" s="1306"/>
      <c r="W54" s="1307"/>
      <c r="X54" s="1268"/>
      <c r="Y54" s="1268"/>
      <c r="Z54" s="1268"/>
      <c r="AA54" s="1268"/>
      <c r="AB54" s="1268"/>
      <c r="AC54" s="1268"/>
      <c r="AD54" s="1268"/>
      <c r="AE54" s="1268"/>
      <c r="AF54" s="1268"/>
      <c r="AG54" s="1268"/>
      <c r="AH54" s="1268"/>
      <c r="AI54" s="1268"/>
      <c r="AJ54" s="1268"/>
      <c r="AK54" s="1268"/>
      <c r="AL54" s="1268"/>
      <c r="AM54" s="1268"/>
      <c r="AN54" s="1268"/>
      <c r="AO54" s="1268"/>
      <c r="AP54" s="1268"/>
      <c r="AQ54" s="1268"/>
      <c r="AR54" s="1317">
        <v>0</v>
      </c>
    </row>
    <row s="1862" customFormat="1" customHeight="1" ht="17.25" hidden="1">
      <c r="A55" s="330"/>
      <c r="C55" s="329"/>
      <c r="D55" s="2145"/>
      <c r="E55" s="2153"/>
      <c r="F55" s="2155"/>
      <c r="G55" s="2153"/>
      <c r="H55" s="2158"/>
      <c r="I55" s="2160"/>
      <c r="J55" s="2163"/>
      <c r="K55" s="2147"/>
      <c r="L55" s="2147"/>
      <c r="M55" s="2147"/>
      <c r="N55" s="2150"/>
      <c r="O55" s="2147"/>
      <c r="P55" s="1480"/>
      <c r="Q55" s="1306"/>
      <c r="R55" s="1306"/>
      <c r="S55" s="338"/>
      <c r="T55" s="338"/>
      <c r="U55" s="338"/>
      <c r="V55" s="338"/>
      <c r="W55" s="1307"/>
      <c r="X55" s="1268"/>
      <c r="Y55" s="1268"/>
      <c r="Z55" s="1268"/>
      <c r="AA55" s="1268"/>
      <c r="AB55" s="1268"/>
      <c r="AC55" s="1268"/>
      <c r="AD55" s="1268"/>
      <c r="AE55" s="1268"/>
      <c r="AF55" s="1268"/>
      <c r="AG55" s="1268"/>
      <c r="AH55" s="1268"/>
      <c r="AI55" s="1268"/>
      <c r="AJ55" s="1268"/>
      <c r="AK55" s="1268"/>
      <c r="AL55" s="1268"/>
      <c r="AM55" s="1268"/>
      <c r="AN55" s="1268"/>
      <c r="AO55" s="1268"/>
      <c r="AP55" s="1268"/>
      <c r="AQ55" s="1268"/>
      <c r="AR55" s="1317">
        <v>0</v>
      </c>
    </row>
    <row s="1862" customFormat="1" customHeight="1" ht="17.25" hidden="1">
      <c r="A56" s="330"/>
      <c r="C56" s="218"/>
      <c r="D56" s="2145"/>
      <c r="E56" s="2153"/>
      <c r="F56" s="2155"/>
      <c r="G56" s="2153"/>
      <c r="H56" s="2158"/>
      <c r="I56" s="2160"/>
      <c r="J56" s="2163"/>
      <c r="K56" s="2147"/>
      <c r="L56" s="1306"/>
      <c r="M56" s="1306"/>
      <c r="N56" s="1306"/>
      <c r="O56" s="1306"/>
      <c r="P56" s="1306"/>
      <c r="Q56" s="1306"/>
      <c r="R56" s="1306"/>
      <c r="S56" s="338"/>
      <c r="T56" s="338"/>
      <c r="U56" s="338"/>
      <c r="V56" s="338"/>
      <c r="W56" s="1307"/>
      <c r="Y56" s="1276"/>
      <c r="Z56" s="1276"/>
      <c r="AA56" s="1276"/>
      <c r="AB56" s="1276"/>
      <c r="AC56" s="1276"/>
      <c r="AD56" s="1276"/>
      <c r="AE56" s="1276"/>
      <c r="AF56" s="1276"/>
      <c r="AG56" s="1276"/>
      <c r="AH56" s="1276"/>
      <c r="AI56" s="1276"/>
      <c r="AJ56" s="1276"/>
      <c r="AK56" s="1276"/>
      <c r="AL56" s="1276"/>
      <c r="AM56" s="1276"/>
      <c r="AN56" s="1276"/>
      <c r="AO56" s="1276"/>
      <c r="AP56" s="1276"/>
      <c r="AQ56" s="1276"/>
      <c r="AR56" s="1335">
        <v>0</v>
      </c>
    </row>
    <row s="1862" customFormat="1" customHeight="1" ht="17.25" hidden="1">
      <c r="A57" s="330"/>
      <c r="C57" s="329"/>
      <c r="D57" s="2145"/>
      <c r="E57" s="2153"/>
      <c r="F57" s="2156"/>
      <c r="G57" s="2153"/>
      <c r="H57" s="1308"/>
      <c r="I57" s="1309"/>
      <c r="J57" s="1309"/>
      <c r="K57" s="1309"/>
      <c r="L57" s="1309"/>
      <c r="M57" s="1309"/>
      <c r="N57" s="1309"/>
      <c r="O57" s="1309"/>
      <c r="P57" s="1309"/>
      <c r="Q57" s="1309"/>
      <c r="R57" s="1309"/>
      <c r="S57" s="1310"/>
      <c r="T57" s="1310"/>
      <c r="U57" s="1310"/>
      <c r="V57" s="1310"/>
      <c r="W57" s="1311"/>
      <c r="X57" s="1268"/>
      <c r="Y57" s="1268"/>
      <c r="Z57" s="1268"/>
      <c r="AA57" s="1268"/>
      <c r="AB57" s="1268"/>
      <c r="AC57" s="1268"/>
      <c r="AD57" s="1268"/>
      <c r="AE57" s="1268"/>
      <c r="AF57" s="1268"/>
      <c r="AG57" s="1268"/>
      <c r="AH57" s="1268"/>
      <c r="AI57" s="1268"/>
      <c r="AJ57" s="1268"/>
      <c r="AK57" s="1268"/>
      <c r="AL57" s="1268"/>
      <c r="AM57" s="1268"/>
      <c r="AN57" s="1268"/>
      <c r="AO57" s="1268"/>
      <c r="AP57" s="1268"/>
      <c r="AQ57" s="1268"/>
      <c r="AR57" s="1317">
        <v>0</v>
      </c>
    </row>
    <row s="1862" customFormat="1" customHeight="1" ht="17.25" hidden="1">
      <c r="A58" s="330"/>
      <c r="C58" s="218"/>
      <c r="D58" s="2144">
        <v>9</v>
      </c>
      <c r="E58" s="2152" t="s">
        <v>677</v>
      </c>
      <c r="F58" s="2154" t="s">
        <v>19</v>
      </c>
      <c r="G58" s="2152"/>
      <c r="H58" s="2157"/>
      <c r="I58" s="2159"/>
      <c r="J58" s="2161"/>
      <c r="K58" s="2146"/>
      <c r="L58" s="2146"/>
      <c r="M58" s="2146"/>
      <c r="N58" s="2148"/>
      <c r="O58" s="2146"/>
      <c r="P58" s="2146"/>
      <c r="Q58" s="2146"/>
      <c r="R58" s="2151"/>
      <c r="S58" s="2146"/>
      <c r="T58" s="1940"/>
      <c r="U58" s="1940"/>
      <c r="V58" s="1942"/>
      <c r="W58" s="1305"/>
      <c r="X58" s="1276"/>
      <c r="Y58" s="1276"/>
      <c r="Z58" s="1276"/>
      <c r="AA58" s="1276"/>
      <c r="AB58" s="1276"/>
      <c r="AC58" s="1276" t="s">
        <v>678</v>
      </c>
      <c r="AD58" s="1276" t="s">
        <v>679</v>
      </c>
      <c r="AE58" s="1276" t="s">
        <v>680</v>
      </c>
      <c r="AF58" s="1276" t="s">
        <v>681</v>
      </c>
      <c r="AG58" s="1276" t="s">
        <v>682</v>
      </c>
      <c r="AH58" s="1276" t="str">
        <f>IF($E$58=0,"",$E$58)</f>
        <v>Плата за подключение (технологическое присоединение) к системе теплоснабжения (индивидуальная)</v>
      </c>
      <c r="AI58" s="1276" t="str">
        <f>IF($G$58=0,"",$G$58)</f>
        <v/>
      </c>
      <c r="AJ58" s="1276" t="str">
        <f>IF($J$58=0,"",$J$58)</f>
        <v/>
      </c>
      <c r="AK58" s="1276" t="str">
        <f>IF($K$58="нет","без дифференциации",IF($N$58=0,"",$N$58))</f>
        <v/>
      </c>
      <c r="AL58" s="1276" t="str">
        <f>IF($O$58="нет","без дифференциации",IF($R$58=0,"",$R$58))</f>
        <v/>
      </c>
      <c r="AM58" s="1276" t="str">
        <f>IF($S$58="нет","без дифференциации",IF($V$58=0,"",$V$58))</f>
        <v/>
      </c>
      <c r="AN58" s="1781">
        <f>$I$58</f>
        <v>0</v>
      </c>
      <c r="AO58" s="1276" t="str">
        <f>$I$58&amp;"."&amp;$M$58</f>
        <v>.</v>
      </c>
      <c r="AP58" s="1275" t="str">
        <f>$I$58&amp;"."&amp;$M$58&amp;"."&amp;$Q$58</f>
        <v>..</v>
      </c>
      <c r="AQ58" s="1275" t="str">
        <f>$I$58&amp;"."&amp;$M$58&amp;"."&amp;$Q$58&amp;"."&amp;$U$58</f>
        <v>...</v>
      </c>
      <c r="AR58" s="1476">
        <v>0</v>
      </c>
    </row>
    <row s="1862" customFormat="1" customHeight="1" ht="17.25" hidden="1">
      <c r="A59" s="330"/>
      <c r="C59" s="329"/>
      <c r="D59" s="2144"/>
      <c r="E59" s="2152"/>
      <c r="F59" s="2155"/>
      <c r="G59" s="2152"/>
      <c r="H59" s="2158"/>
      <c r="I59" s="2160"/>
      <c r="J59" s="2162"/>
      <c r="K59" s="2147"/>
      <c r="L59" s="2147"/>
      <c r="M59" s="2147"/>
      <c r="N59" s="2149"/>
      <c r="O59" s="2147"/>
      <c r="P59" s="2147"/>
      <c r="Q59" s="2147"/>
      <c r="R59" s="2150"/>
      <c r="S59" s="2147"/>
      <c r="T59" s="1943"/>
      <c r="U59" s="1943"/>
      <c r="V59" s="1943"/>
      <c r="W59" s="1944"/>
      <c r="X59" s="1275"/>
      <c r="Y59" s="1275"/>
      <c r="Z59" s="1275"/>
      <c r="AA59" s="1275"/>
      <c r="AB59" s="1275"/>
      <c r="AC59" s="1275"/>
      <c r="AD59" s="1275"/>
      <c r="AE59" s="1275"/>
      <c r="AF59" s="1275"/>
      <c r="AG59" s="1275"/>
      <c r="AH59" s="1275"/>
      <c r="AI59" s="1275"/>
      <c r="AJ59" s="1275"/>
      <c r="AK59" s="1275"/>
      <c r="AL59" s="1275"/>
      <c r="AM59" s="1275"/>
      <c r="AN59" s="1275"/>
      <c r="AO59" s="1275"/>
      <c r="AP59" s="1275"/>
      <c r="AQ59" s="1275"/>
      <c r="AR59" s="1476">
        <v>0</v>
      </c>
    </row>
    <row s="1862" customFormat="1" customHeight="1" ht="17.25" hidden="1">
      <c r="A60" s="330"/>
      <c r="C60" s="329"/>
      <c r="D60" s="2145"/>
      <c r="E60" s="2153"/>
      <c r="F60" s="2155"/>
      <c r="G60" s="2153"/>
      <c r="H60" s="2158"/>
      <c r="I60" s="2160"/>
      <c r="J60" s="2163"/>
      <c r="K60" s="2147"/>
      <c r="L60" s="2147"/>
      <c r="M60" s="2147"/>
      <c r="N60" s="2150"/>
      <c r="O60" s="2147"/>
      <c r="P60" s="1941"/>
      <c r="Q60" s="1943"/>
      <c r="R60" s="1943"/>
      <c r="S60" s="338"/>
      <c r="T60" s="338"/>
      <c r="U60" s="338"/>
      <c r="V60" s="338"/>
      <c r="W60" s="1944"/>
      <c r="X60" s="1275"/>
      <c r="Y60" s="1275"/>
      <c r="Z60" s="1275"/>
      <c r="AA60" s="1275"/>
      <c r="AB60" s="1275"/>
      <c r="AC60" s="1275"/>
      <c r="AD60" s="1275"/>
      <c r="AE60" s="1275"/>
      <c r="AF60" s="1275"/>
      <c r="AG60" s="1275"/>
      <c r="AH60" s="1275"/>
      <c r="AI60" s="1275"/>
      <c r="AJ60" s="1275"/>
      <c r="AK60" s="1275"/>
      <c r="AL60" s="1275"/>
      <c r="AM60" s="1275"/>
      <c r="AN60" s="1275"/>
      <c r="AO60" s="1275"/>
      <c r="AP60" s="1275"/>
      <c r="AQ60" s="1275"/>
      <c r="AR60" s="1476">
        <v>0</v>
      </c>
    </row>
    <row s="1862" customFormat="1" customHeight="1" ht="17.25" hidden="1">
      <c r="A61" s="330"/>
      <c r="C61" s="218"/>
      <c r="D61" s="2145"/>
      <c r="E61" s="2153"/>
      <c r="F61" s="2155"/>
      <c r="G61" s="2153"/>
      <c r="H61" s="2158"/>
      <c r="I61" s="2160"/>
      <c r="J61" s="2163"/>
      <c r="K61" s="2147"/>
      <c r="L61" s="1943"/>
      <c r="M61" s="1943"/>
      <c r="N61" s="1943"/>
      <c r="O61" s="1943"/>
      <c r="P61" s="1943"/>
      <c r="Q61" s="1943"/>
      <c r="R61" s="1943"/>
      <c r="S61" s="338"/>
      <c r="T61" s="338"/>
      <c r="U61" s="338"/>
      <c r="V61" s="338"/>
      <c r="W61" s="1944"/>
      <c r="Y61" s="1276"/>
      <c r="Z61" s="1276"/>
      <c r="AA61" s="1276"/>
      <c r="AB61" s="1276"/>
      <c r="AC61" s="1276"/>
      <c r="AD61" s="1276"/>
      <c r="AE61" s="1276"/>
      <c r="AF61" s="1276"/>
      <c r="AG61" s="1276"/>
      <c r="AH61" s="1276"/>
      <c r="AI61" s="1276"/>
      <c r="AJ61" s="1276"/>
      <c r="AK61" s="1276"/>
      <c r="AL61" s="1276"/>
      <c r="AM61" s="1276"/>
      <c r="AN61" s="1276"/>
      <c r="AO61" s="1276"/>
      <c r="AP61" s="1276"/>
      <c r="AQ61" s="1276"/>
      <c r="AR61" s="1476">
        <v>0</v>
      </c>
    </row>
    <row s="1862" customFormat="1" customHeight="1" ht="17.25" hidden="1">
      <c r="A62" s="330"/>
      <c r="C62" s="329"/>
      <c r="D62" s="2145"/>
      <c r="E62" s="2153"/>
      <c r="F62" s="2156"/>
      <c r="G62" s="2153"/>
      <c r="H62" s="1308"/>
      <c r="I62" s="1945"/>
      <c r="J62" s="1945"/>
      <c r="K62" s="1945"/>
      <c r="L62" s="1945"/>
      <c r="M62" s="1945"/>
      <c r="N62" s="1945"/>
      <c r="O62" s="1945"/>
      <c r="P62" s="1945"/>
      <c r="Q62" s="1945"/>
      <c r="R62" s="1945"/>
      <c r="S62" s="1310"/>
      <c r="T62" s="1310"/>
      <c r="U62" s="1310"/>
      <c r="V62" s="1310"/>
      <c r="W62" s="1946"/>
      <c r="X62" s="1275"/>
      <c r="Y62" s="1275"/>
      <c r="Z62" s="1275"/>
      <c r="AA62" s="1275"/>
      <c r="AB62" s="1275"/>
      <c r="AC62" s="1275"/>
      <c r="AD62" s="1275"/>
      <c r="AE62" s="1275"/>
      <c r="AF62" s="1275"/>
      <c r="AG62" s="1275"/>
      <c r="AH62" s="1275"/>
      <c r="AI62" s="1275"/>
      <c r="AJ62" s="1275"/>
      <c r="AK62" s="1275"/>
      <c r="AL62" s="1275"/>
      <c r="AM62" s="1275"/>
      <c r="AN62" s="1275"/>
      <c r="AO62" s="1275"/>
      <c r="AP62" s="1275"/>
      <c r="AQ62" s="1275"/>
      <c r="AR62" s="1476">
        <v>0</v>
      </c>
    </row>
    <row s="1862" customFormat="1" customHeight="1" ht="17.25" hidden="1">
      <c r="A63" s="330"/>
      <c r="C63" s="218"/>
      <c r="D63" s="2144">
        <v>10</v>
      </c>
      <c r="E63" s="2152" t="s">
        <v>683</v>
      </c>
      <c r="F63" s="2154" t="s">
        <v>19</v>
      </c>
      <c r="G63" s="2152"/>
      <c r="H63" s="2157"/>
      <c r="I63" s="2159"/>
      <c r="J63" s="2161"/>
      <c r="K63" s="2146"/>
      <c r="L63" s="2146"/>
      <c r="M63" s="2146"/>
      <c r="N63" s="2148"/>
      <c r="O63" s="2146"/>
      <c r="P63" s="2146"/>
      <c r="Q63" s="2146"/>
      <c r="R63" s="2151"/>
      <c r="S63" s="2146"/>
      <c r="T63" s="1940"/>
      <c r="U63" s="1940"/>
      <c r="V63" s="1942"/>
      <c r="W63" s="1305"/>
      <c r="X63" s="1276"/>
      <c r="Y63" s="1276"/>
      <c r="Z63" s="1276"/>
      <c r="AA63" s="1276"/>
      <c r="AB63" s="1276"/>
      <c r="AC63" s="1276" t="s">
        <v>684</v>
      </c>
      <c r="AD63" s="1276" t="s">
        <v>685</v>
      </c>
      <c r="AE63" s="1276" t="s">
        <v>686</v>
      </c>
      <c r="AF63" s="1276" t="s">
        <v>687</v>
      </c>
      <c r="AG63" s="1276" t="s">
        <v>688</v>
      </c>
      <c r="AH63" s="1276" t="str">
        <f>IF($E$63=0,"",$E$63)</f>
        <v>Предельный уровень цены на тепловую энергию (мощность), поставляемую теплоснабжающими организациями потребителям</v>
      </c>
      <c r="AI63" s="1276" t="str">
        <f>IF($G$63=0,"",$G$63)</f>
        <v/>
      </c>
      <c r="AJ63" s="1276" t="str">
        <f>IF($J$63=0,"",$J$63)</f>
        <v/>
      </c>
      <c r="AK63" s="1276" t="str">
        <f>IF($K$63="нет","без дифференциации",IF($N$63=0,"",$N$63))</f>
        <v/>
      </c>
      <c r="AL63" s="1276" t="str">
        <f>IF($O$63="нет","без дифференциации",IF($R$63=0,"",$R$63))</f>
        <v/>
      </c>
      <c r="AM63" s="1276" t="str">
        <f>IF($S$63="нет","без дифференциации",IF($V$63=0,"",$V$63))</f>
        <v/>
      </c>
      <c r="AN63" s="1781">
        <f>$I$63</f>
        <v>0</v>
      </c>
      <c r="AO63" s="1276" t="str">
        <f>$I$63&amp;"."&amp;$M$63</f>
        <v>.</v>
      </c>
      <c r="AP63" s="1275" t="str">
        <f>$I$63&amp;"."&amp;$M$63&amp;"."&amp;$Q$63</f>
        <v>..</v>
      </c>
      <c r="AQ63" s="1275" t="str">
        <f>$I$63&amp;"."&amp;$M$63&amp;"."&amp;$Q$63&amp;"."&amp;$U$63</f>
        <v>...</v>
      </c>
      <c r="AR63" s="1476">
        <v>0</v>
      </c>
    </row>
    <row s="1862" customFormat="1" customHeight="1" ht="17.25" hidden="1">
      <c r="A64" s="330"/>
      <c r="C64" s="329"/>
      <c r="D64" s="2144"/>
      <c r="E64" s="2152"/>
      <c r="F64" s="2155"/>
      <c r="G64" s="2152"/>
      <c r="H64" s="2158"/>
      <c r="I64" s="2160"/>
      <c r="J64" s="2162"/>
      <c r="K64" s="2147"/>
      <c r="L64" s="2147"/>
      <c r="M64" s="2147"/>
      <c r="N64" s="2149"/>
      <c r="O64" s="2147"/>
      <c r="P64" s="2147"/>
      <c r="Q64" s="2147"/>
      <c r="R64" s="2150"/>
      <c r="S64" s="2147"/>
      <c r="T64" s="1943"/>
      <c r="U64" s="1943"/>
      <c r="V64" s="1943"/>
      <c r="W64" s="1944"/>
      <c r="X64" s="1275"/>
      <c r="Y64" s="1275"/>
      <c r="Z64" s="1275"/>
      <c r="AA64" s="1275"/>
      <c r="AB64" s="1275"/>
      <c r="AC64" s="1275"/>
      <c r="AD64" s="1275"/>
      <c r="AE64" s="1275"/>
      <c r="AF64" s="1275"/>
      <c r="AG64" s="1275"/>
      <c r="AH64" s="1275"/>
      <c r="AI64" s="1275"/>
      <c r="AJ64" s="1275"/>
      <c r="AK64" s="1275"/>
      <c r="AL64" s="1275"/>
      <c r="AM64" s="1275"/>
      <c r="AN64" s="1275"/>
      <c r="AO64" s="1275"/>
      <c r="AP64" s="1275"/>
      <c r="AQ64" s="1275"/>
      <c r="AR64" s="1476">
        <v>0</v>
      </c>
    </row>
    <row s="1862" customFormat="1" customHeight="1" ht="17.25" hidden="1">
      <c r="A65" s="330"/>
      <c r="C65" s="329"/>
      <c r="D65" s="2145"/>
      <c r="E65" s="2153"/>
      <c r="F65" s="2155"/>
      <c r="G65" s="2153"/>
      <c r="H65" s="2158"/>
      <c r="I65" s="2160"/>
      <c r="J65" s="2163"/>
      <c r="K65" s="2147"/>
      <c r="L65" s="2147"/>
      <c r="M65" s="2147"/>
      <c r="N65" s="2150"/>
      <c r="O65" s="2147"/>
      <c r="P65" s="1941"/>
      <c r="Q65" s="1943"/>
      <c r="R65" s="1943"/>
      <c r="S65" s="338"/>
      <c r="T65" s="338"/>
      <c r="U65" s="338"/>
      <c r="V65" s="338"/>
      <c r="W65" s="1944"/>
      <c r="X65" s="1275"/>
      <c r="Y65" s="1275"/>
      <c r="Z65" s="1275"/>
      <c r="AA65" s="1275"/>
      <c r="AB65" s="1275"/>
      <c r="AC65" s="1275"/>
      <c r="AD65" s="1275"/>
      <c r="AE65" s="1275"/>
      <c r="AF65" s="1275"/>
      <c r="AG65" s="1275"/>
      <c r="AH65" s="1275"/>
      <c r="AI65" s="1275"/>
      <c r="AJ65" s="1275"/>
      <c r="AK65" s="1275"/>
      <c r="AL65" s="1275"/>
      <c r="AM65" s="1275"/>
      <c r="AN65" s="1275"/>
      <c r="AO65" s="1275"/>
      <c r="AP65" s="1275"/>
      <c r="AQ65" s="1275"/>
      <c r="AR65" s="1476">
        <v>0</v>
      </c>
    </row>
    <row s="1862" customFormat="1" customHeight="1" ht="17.25" hidden="1">
      <c r="A66" s="330"/>
      <c r="C66" s="218"/>
      <c r="D66" s="2145"/>
      <c r="E66" s="2153"/>
      <c r="F66" s="2155"/>
      <c r="G66" s="2153"/>
      <c r="H66" s="2158"/>
      <c r="I66" s="2160"/>
      <c r="J66" s="2163"/>
      <c r="K66" s="2147"/>
      <c r="L66" s="1943"/>
      <c r="M66" s="1943"/>
      <c r="N66" s="1943"/>
      <c r="O66" s="1943"/>
      <c r="P66" s="1943"/>
      <c r="Q66" s="1943"/>
      <c r="R66" s="1943"/>
      <c r="S66" s="338"/>
      <c r="T66" s="338"/>
      <c r="U66" s="338"/>
      <c r="V66" s="338"/>
      <c r="W66" s="1944"/>
      <c r="Y66" s="1276"/>
      <c r="Z66" s="1276"/>
      <c r="AA66" s="1276"/>
      <c r="AB66" s="1276"/>
      <c r="AC66" s="1276"/>
      <c r="AD66" s="1276"/>
      <c r="AE66" s="1276"/>
      <c r="AF66" s="1276"/>
      <c r="AG66" s="1276"/>
      <c r="AH66" s="1276"/>
      <c r="AI66" s="1276"/>
      <c r="AJ66" s="1276"/>
      <c r="AK66" s="1276"/>
      <c r="AL66" s="1276"/>
      <c r="AM66" s="1276"/>
      <c r="AN66" s="1276"/>
      <c r="AO66" s="1276"/>
      <c r="AP66" s="1276"/>
      <c r="AQ66" s="1276"/>
      <c r="AR66" s="1476">
        <v>0</v>
      </c>
    </row>
    <row s="1862" customFormat="1" customHeight="1" ht="17.25" hidden="1">
      <c r="A67" s="330"/>
      <c r="C67" s="329"/>
      <c r="D67" s="2145"/>
      <c r="E67" s="2153"/>
      <c r="F67" s="2156"/>
      <c r="G67" s="2153"/>
      <c r="H67" s="1308"/>
      <c r="I67" s="1945"/>
      <c r="J67" s="1945"/>
      <c r="K67" s="1945"/>
      <c r="L67" s="1945"/>
      <c r="M67" s="1945"/>
      <c r="N67" s="1945"/>
      <c r="O67" s="1945"/>
      <c r="P67" s="1945"/>
      <c r="Q67" s="1945"/>
      <c r="R67" s="1945"/>
      <c r="S67" s="1310"/>
      <c r="T67" s="1310"/>
      <c r="U67" s="1310"/>
      <c r="V67" s="1310"/>
      <c r="W67" s="1946"/>
      <c r="X67" s="1275"/>
      <c r="Y67" s="1275"/>
      <c r="Z67" s="1275"/>
      <c r="AA67" s="1275"/>
      <c r="AB67" s="1275"/>
      <c r="AC67" s="1275"/>
      <c r="AD67" s="1275"/>
      <c r="AE67" s="1275"/>
      <c r="AF67" s="1275"/>
      <c r="AG67" s="1275"/>
      <c r="AH67" s="1275"/>
      <c r="AI67" s="1275"/>
      <c r="AJ67" s="1275"/>
      <c r="AK67" s="1275"/>
      <c r="AL67" s="1275"/>
      <c r="AM67" s="1275"/>
      <c r="AN67" s="1275"/>
      <c r="AO67" s="1275"/>
      <c r="AP67" s="1275"/>
      <c r="AQ67" s="1275"/>
      <c r="AR67" s="1476">
        <v>0</v>
      </c>
    </row>
    <row customHeight="1" ht="11.25" hidden="1">
      <c r="AR68" s="113">
        <v>0</v>
      </c>
    </row>
    <row customHeight="1" ht="11.25" hidden="1">
      <c r="E69" s="2183" t="s">
        <v>689</v>
      </c>
      <c r="F69" s="2183"/>
      <c r="G69" s="2183"/>
      <c r="H69" s="2183"/>
      <c r="I69" s="2183"/>
      <c r="J69" s="2183"/>
      <c r="K69" s="2183"/>
      <c r="L69" s="2183"/>
      <c r="M69" s="2183"/>
      <c r="N69" s="2183"/>
      <c r="O69" s="2183"/>
      <c r="P69" s="2183"/>
      <c r="Q69" s="2183"/>
      <c r="R69" s="2183"/>
      <c r="S69" s="2183"/>
      <c r="T69" s="2183"/>
      <c r="U69" s="2183"/>
      <c r="V69" s="2183"/>
      <c r="W69" s="2183"/>
      <c r="AR69" s="113">
        <v>0</v>
      </c>
    </row>
    <row customHeight="1" ht="36.75" hidden="1">
      <c r="E70" s="2181" t="s">
        <v>690</v>
      </c>
      <c r="F70" s="2181"/>
      <c r="G70" s="2182"/>
      <c r="H70" s="2182"/>
      <c r="I70" s="2182"/>
      <c r="J70" s="2182"/>
      <c r="K70" s="2182"/>
      <c r="L70" s="2182"/>
      <c r="M70" s="2182"/>
      <c r="N70" s="2182"/>
      <c r="O70" s="2182"/>
      <c r="P70" s="2182"/>
      <c r="Q70" s="2182"/>
      <c r="R70" s="2182"/>
      <c r="S70" s="2182"/>
      <c r="T70" s="2182"/>
      <c r="U70" s="2182"/>
      <c r="V70" s="2182"/>
      <c r="W70" s="2182"/>
      <c r="AR70" s="113">
        <v>0</v>
      </c>
    </row>
    <row customHeight="1" ht="28.5" hidden="1">
      <c r="E71" s="2181" t="s">
        <v>691</v>
      </c>
      <c r="F71" s="2181"/>
      <c r="G71" s="2182"/>
      <c r="H71" s="2182"/>
      <c r="I71" s="2182"/>
      <c r="J71" s="2182"/>
      <c r="K71" s="2182"/>
      <c r="L71" s="2182"/>
      <c r="M71" s="2182"/>
      <c r="N71" s="2182"/>
      <c r="O71" s="2182"/>
      <c r="P71" s="2182"/>
      <c r="Q71" s="2182"/>
      <c r="R71" s="2182"/>
      <c r="S71" s="2182"/>
      <c r="T71" s="2182"/>
      <c r="U71" s="2182"/>
      <c r="V71" s="2182"/>
      <c r="W71" s="2182"/>
      <c r="AR71" s="113">
        <v>0</v>
      </c>
    </row>
    <row customHeight="1" ht="27" hidden="1">
      <c r="E72" s="2181" t="s">
        <v>692</v>
      </c>
      <c r="F72" s="2181"/>
      <c r="G72" s="2182"/>
      <c r="H72" s="2182"/>
      <c r="I72" s="2182"/>
      <c r="J72" s="2182"/>
      <c r="K72" s="2182"/>
      <c r="L72" s="2182"/>
      <c r="M72" s="2182"/>
      <c r="N72" s="2182"/>
      <c r="O72" s="2182"/>
      <c r="P72" s="2182"/>
      <c r="Q72" s="2182"/>
      <c r="R72" s="2182"/>
      <c r="S72" s="2182"/>
      <c r="T72" s="2182"/>
      <c r="U72" s="2182"/>
      <c r="V72" s="2182"/>
      <c r="W72" s="2182"/>
      <c r="AR72" s="113">
        <v>0</v>
      </c>
    </row>
    <row customHeight="1" ht="17.25" hidden="1">
      <c r="E73" s="2181" t="s">
        <v>693</v>
      </c>
      <c r="F73" s="2181"/>
      <c r="G73" s="2182"/>
      <c r="H73" s="2182"/>
      <c r="I73" s="2182"/>
      <c r="J73" s="2182"/>
      <c r="K73" s="2182"/>
      <c r="L73" s="2182"/>
      <c r="M73" s="2182"/>
      <c r="N73" s="2182"/>
      <c r="O73" s="2182"/>
      <c r="P73" s="2182"/>
      <c r="Q73" s="2182"/>
      <c r="R73" s="2182"/>
      <c r="S73" s="2182"/>
      <c r="T73" s="2182"/>
      <c r="U73" s="2182"/>
      <c r="V73" s="2182"/>
      <c r="W73" s="2182"/>
      <c r="AR73" s="113">
        <v>0</v>
      </c>
    </row>
    <row customHeight="1" ht="15" hidden="1">
      <c r="E74" s="349"/>
      <c r="F74" s="1294"/>
      <c r="G74" s="166"/>
      <c r="H74" s="166"/>
      <c r="I74" s="166"/>
      <c r="J74" s="166"/>
      <c r="K74" s="166"/>
      <c r="L74" s="166"/>
      <c r="M74" s="166"/>
      <c r="N74" s="166"/>
      <c r="O74" s="166"/>
      <c r="P74" s="166"/>
      <c r="Q74" s="166"/>
      <c r="R74" s="166"/>
      <c r="S74" s="166"/>
      <c r="T74" s="166"/>
      <c r="U74" s="166"/>
      <c r="V74" s="166"/>
      <c r="W74" s="166"/>
      <c r="AR74" s="113">
        <v>0</v>
      </c>
    </row>
    <row customHeight="1" ht="15" hidden="1">
      <c r="E75" s="2183" t="s">
        <v>694</v>
      </c>
      <c r="F75" s="2183"/>
      <c r="G75" s="2183"/>
      <c r="H75" s="2183"/>
      <c r="I75" s="2183"/>
      <c r="J75" s="2183"/>
      <c r="K75" s="2183"/>
      <c r="L75" s="2183"/>
      <c r="M75" s="2183"/>
      <c r="N75" s="2183"/>
      <c r="O75" s="2183"/>
      <c r="P75" s="2183"/>
      <c r="Q75" s="2183"/>
      <c r="R75" s="2183"/>
      <c r="S75" s="2183"/>
      <c r="T75" s="2183"/>
      <c r="U75" s="2183"/>
      <c r="V75" s="2183"/>
      <c r="W75" s="2183"/>
      <c r="AR75" s="113">
        <v>0</v>
      </c>
    </row>
    <row customHeight="1" ht="17.25" hidden="1">
      <c r="E76" s="2181" t="s">
        <v>695</v>
      </c>
      <c r="F76" s="2181"/>
      <c r="G76" s="2182"/>
      <c r="H76" s="2182"/>
      <c r="I76" s="2182"/>
      <c r="J76" s="2182"/>
      <c r="K76" s="2182"/>
      <c r="L76" s="2182"/>
      <c r="M76" s="2182"/>
      <c r="N76" s="2182"/>
      <c r="O76" s="2182"/>
      <c r="P76" s="2182"/>
      <c r="Q76" s="2182"/>
      <c r="R76" s="2182"/>
      <c r="S76" s="2182"/>
      <c r="T76" s="2182"/>
      <c r="U76" s="2182"/>
      <c r="V76" s="2182"/>
      <c r="W76" s="2182"/>
      <c r="AR76" s="113">
        <v>0</v>
      </c>
    </row>
    <row customHeight="1" ht="17.25" hidden="1">
      <c r="E77" s="2181" t="s">
        <v>696</v>
      </c>
      <c r="F77" s="2181"/>
      <c r="G77" s="2182"/>
      <c r="H77" s="2182"/>
      <c r="I77" s="2182"/>
      <c r="J77" s="2182"/>
      <c r="K77" s="2182"/>
      <c r="L77" s="2182"/>
      <c r="M77" s="2182"/>
      <c r="N77" s="2182"/>
      <c r="O77" s="2182"/>
      <c r="P77" s="2182"/>
      <c r="Q77" s="2182"/>
      <c r="R77" s="2182"/>
      <c r="S77" s="2182"/>
      <c r="T77" s="2182"/>
      <c r="U77" s="2182"/>
      <c r="V77" s="2182"/>
      <c r="W77" s="2182"/>
      <c r="AR77" s="113">
        <v>0</v>
      </c>
    </row>
    <row s="1862" customFormat="1" customHeight="1" ht="11.25" hidden="1">
      <c r="A78" s="286"/>
      <c r="B78" s="286"/>
      <c r="Y78" s="1268"/>
      <c r="Z78" s="1268"/>
      <c r="AA78" s="1268"/>
      <c r="AB78" s="1268"/>
      <c r="AC78" s="1268"/>
      <c r="AD78" s="1268"/>
      <c r="AE78" s="1268"/>
      <c r="AF78" s="1268"/>
      <c r="AG78" s="1268"/>
      <c r="AH78" s="1268"/>
      <c r="AI78" s="1268"/>
      <c r="AJ78" s="1268"/>
      <c r="AK78" s="1268"/>
      <c r="AL78" s="1268"/>
      <c r="AM78" s="1268"/>
      <c r="AN78" s="1268"/>
      <c r="AO78" s="1268"/>
      <c r="AP78" s="1268"/>
      <c r="AQ78" s="1268"/>
      <c r="AR78" s="1359">
        <v>0</v>
      </c>
    </row>
    <row s="1862" customFormat="1" customHeight="1" ht="17.25" hidden="1">
      <c r="A79" s="330"/>
      <c r="C79" s="218"/>
      <c r="D79" s="2144">
        <v>1</v>
      </c>
      <c r="E79" s="2152" t="s">
        <v>697</v>
      </c>
      <c r="F79" s="2154" t="s">
        <v>19</v>
      </c>
      <c r="G79" s="2152"/>
      <c r="H79" s="2157"/>
      <c r="I79" s="2159"/>
      <c r="J79" s="2161"/>
      <c r="K79" s="2146"/>
      <c r="L79" s="2146"/>
      <c r="M79" s="2146"/>
      <c r="N79" s="2148"/>
      <c r="O79" s="2146"/>
      <c r="P79" s="2146"/>
      <c r="Q79" s="2146"/>
      <c r="R79" s="2151"/>
      <c r="S79" s="2146"/>
      <c r="T79" s="1479"/>
      <c r="U79" s="1479"/>
      <c r="V79" s="1481"/>
      <c r="W79" s="1305"/>
      <c r="Y79" s="1276"/>
      <c r="Z79" s="1276"/>
      <c r="AA79" s="1276"/>
      <c r="AB79" s="1276"/>
      <c r="AC79" s="1276" t="s">
        <v>698</v>
      </c>
      <c r="AD79" s="1276" t="s">
        <v>699</v>
      </c>
      <c r="AE79" s="1276" t="s">
        <v>700</v>
      </c>
      <c r="AF79" s="1276" t="s">
        <v>701</v>
      </c>
      <c r="AG79" s="1276"/>
      <c r="AH79" s="1276" t="str">
        <f>IF($E$79=0,"",$E$79)</f>
        <v>Тариф на питьевую воду (питьевое водоснабжение)</v>
      </c>
      <c r="AI79" s="1276" t="str">
        <f>IF($G$79=0,"",$G$79)</f>
        <v/>
      </c>
      <c r="AJ79" s="1276" t="str">
        <f>IF($J$79=0,"",$J$79)</f>
        <v/>
      </c>
      <c r="AK79" s="1276" t="str">
        <f>IF($K$79="нет","без дифференциации",IF($N$79=0,"",$N$79))</f>
        <v/>
      </c>
      <c r="AL79" s="1276" t="str">
        <f>IF($O$79="нет","без дифференциации",IF($R$79=0,"",$R$79))</f>
        <v/>
      </c>
      <c r="AM79" s="1276" t="str">
        <f>IF($S$79="нет","без дифференциации",IF($V$79=0,"",$V$79))</f>
        <v/>
      </c>
      <c r="AN79" s="1276">
        <f>$I$79</f>
        <v>0</v>
      </c>
      <c r="AO79" s="1276" t="str">
        <f>$I$79&amp;"."&amp;$M$79</f>
        <v>.</v>
      </c>
      <c r="AP79" s="1276" t="str">
        <f>$I$79&amp;"."&amp;$M$79&amp;"."&amp;$Q$79</f>
        <v>..</v>
      </c>
      <c r="AQ79" s="1276" t="str">
        <f>$I$79&amp;"."&amp;$M$79&amp;"."&amp;$Q$79&amp;"."&amp;$U$79</f>
        <v>...</v>
      </c>
      <c r="AR79" s="1359">
        <v>0</v>
      </c>
    </row>
    <row s="1862" customFormat="1" customHeight="1" ht="17.25" hidden="1">
      <c r="A80" s="330"/>
      <c r="C80" s="329"/>
      <c r="D80" s="2144"/>
      <c r="E80" s="2152"/>
      <c r="F80" s="2155"/>
      <c r="G80" s="2152"/>
      <c r="H80" s="2158"/>
      <c r="I80" s="2160"/>
      <c r="J80" s="2162"/>
      <c r="K80" s="2147"/>
      <c r="L80" s="2147"/>
      <c r="M80" s="2147"/>
      <c r="N80" s="2149"/>
      <c r="O80" s="2147"/>
      <c r="P80" s="2147"/>
      <c r="Q80" s="2147"/>
      <c r="R80" s="2150"/>
      <c r="S80" s="2147"/>
      <c r="T80" s="1306"/>
      <c r="U80" s="1306"/>
      <c r="V80" s="1306"/>
      <c r="W80" s="1307"/>
      <c r="Y80" s="1268"/>
      <c r="Z80" s="1268"/>
      <c r="AA80" s="1268"/>
      <c r="AB80" s="1268"/>
      <c r="AC80" s="1268"/>
      <c r="AD80" s="1268"/>
      <c r="AE80" s="1268"/>
      <c r="AF80" s="1268"/>
      <c r="AG80" s="1268"/>
      <c r="AH80" s="1268"/>
      <c r="AI80" s="1268"/>
      <c r="AJ80" s="1268"/>
      <c r="AK80" s="1268"/>
      <c r="AL80" s="1268"/>
      <c r="AM80" s="1268"/>
      <c r="AN80" s="1268"/>
      <c r="AO80" s="1268"/>
      <c r="AP80" s="1268"/>
      <c r="AQ80" s="1268"/>
      <c r="AR80" s="1359">
        <v>0</v>
      </c>
    </row>
    <row s="1862" customFormat="1" customHeight="1" ht="17.25" hidden="1">
      <c r="A81" s="330"/>
      <c r="C81" s="218"/>
      <c r="D81" s="2144"/>
      <c r="E81" s="2152"/>
      <c r="F81" s="2155"/>
      <c r="G81" s="2152"/>
      <c r="H81" s="2158"/>
      <c r="I81" s="2160"/>
      <c r="J81" s="2163"/>
      <c r="K81" s="2147"/>
      <c r="L81" s="2147"/>
      <c r="M81" s="2147"/>
      <c r="N81" s="2150"/>
      <c r="O81" s="2147"/>
      <c r="P81" s="1480"/>
      <c r="Q81" s="1306"/>
      <c r="R81" s="1306"/>
      <c r="S81" s="338"/>
      <c r="T81" s="338"/>
      <c r="U81" s="338"/>
      <c r="V81" s="338"/>
      <c r="W81" s="1307"/>
      <c r="Y81" s="1276"/>
      <c r="Z81" s="1276"/>
      <c r="AA81" s="1276"/>
      <c r="AB81" s="1276"/>
      <c r="AC81" s="1276"/>
      <c r="AD81" s="1276"/>
      <c r="AE81" s="1276"/>
      <c r="AF81" s="1276"/>
      <c r="AG81" s="1276"/>
      <c r="AH81" s="1276"/>
      <c r="AI81" s="1276"/>
      <c r="AJ81" s="1276"/>
      <c r="AK81" s="1276"/>
      <c r="AL81" s="1276"/>
      <c r="AM81" s="1276"/>
      <c r="AN81" s="1276"/>
      <c r="AO81" s="1276"/>
      <c r="AP81" s="1276"/>
      <c r="AQ81" s="1276"/>
      <c r="AR81" s="1450">
        <v>0</v>
      </c>
    </row>
    <row s="1862" customFormat="1" customHeight="1" ht="17.25" hidden="1">
      <c r="A82" s="330"/>
      <c r="C82" s="329"/>
      <c r="D82" s="2144"/>
      <c r="E82" s="2152"/>
      <c r="F82" s="2155"/>
      <c r="G82" s="2152"/>
      <c r="H82" s="2158"/>
      <c r="I82" s="2160"/>
      <c r="J82" s="2163"/>
      <c r="K82" s="2147"/>
      <c r="L82" s="1306"/>
      <c r="M82" s="1306"/>
      <c r="N82" s="1306"/>
      <c r="O82" s="1306"/>
      <c r="P82" s="1306"/>
      <c r="Q82" s="1306"/>
      <c r="R82" s="1306"/>
      <c r="S82" s="338"/>
      <c r="T82" s="338"/>
      <c r="U82" s="338"/>
      <c r="V82" s="338"/>
      <c r="W82" s="1307"/>
      <c r="Y82" s="1268"/>
      <c r="Z82" s="1268"/>
      <c r="AA82" s="1268"/>
      <c r="AB82" s="1268"/>
      <c r="AC82" s="1268"/>
      <c r="AD82" s="1268"/>
      <c r="AE82" s="1268"/>
      <c r="AF82" s="1268"/>
      <c r="AG82" s="1268"/>
      <c r="AH82" s="1268"/>
      <c r="AI82" s="1268"/>
      <c r="AJ82" s="1268"/>
      <c r="AK82" s="1268"/>
      <c r="AL82" s="1268"/>
      <c r="AM82" s="1268"/>
      <c r="AN82" s="1268"/>
      <c r="AO82" s="1268"/>
      <c r="AP82" s="1268"/>
      <c r="AQ82" s="1268"/>
      <c r="AR82" s="1450">
        <v>0</v>
      </c>
    </row>
    <row s="1862" customFormat="1" customHeight="1" ht="17.25" hidden="1">
      <c r="A83" s="330"/>
      <c r="C83" s="329"/>
      <c r="D83" s="2145"/>
      <c r="E83" s="2153"/>
      <c r="F83" s="2156"/>
      <c r="G83" s="2153"/>
      <c r="H83" s="1308"/>
      <c r="I83" s="1309"/>
      <c r="J83" s="1309"/>
      <c r="K83" s="1309"/>
      <c r="L83" s="1309"/>
      <c r="M83" s="1309"/>
      <c r="N83" s="1309"/>
      <c r="O83" s="1309"/>
      <c r="P83" s="1309"/>
      <c r="Q83" s="1309"/>
      <c r="R83" s="1309"/>
      <c r="S83" s="1310"/>
      <c r="T83" s="1310"/>
      <c r="U83" s="1310"/>
      <c r="V83" s="1310"/>
      <c r="W83" s="1311"/>
      <c r="Y83" s="1268"/>
      <c r="Z83" s="1268"/>
      <c r="AA83" s="1268"/>
      <c r="AB83" s="1268"/>
      <c r="AC83" s="1268"/>
      <c r="AD83" s="1268"/>
      <c r="AE83" s="1268"/>
      <c r="AF83" s="1268"/>
      <c r="AG83" s="1268"/>
      <c r="AH83" s="1268"/>
      <c r="AI83" s="1268"/>
      <c r="AJ83" s="1268"/>
      <c r="AK83" s="1268"/>
      <c r="AL83" s="1268"/>
      <c r="AM83" s="1268"/>
      <c r="AN83" s="1268"/>
      <c r="AO83" s="1268"/>
      <c r="AP83" s="1268"/>
      <c r="AQ83" s="1268"/>
      <c r="AR83" s="1359">
        <v>0</v>
      </c>
    </row>
    <row s="1862" customFormat="1" customHeight="1" ht="17.25" hidden="1">
      <c r="A84" s="330"/>
      <c r="C84" s="218"/>
      <c r="D84" s="2144">
        <v>2</v>
      </c>
      <c r="E84" s="2152" t="s">
        <v>702</v>
      </c>
      <c r="F84" s="2154" t="s">
        <v>19</v>
      </c>
      <c r="G84" s="2152"/>
      <c r="H84" s="2157"/>
      <c r="I84" s="2159"/>
      <c r="J84" s="2161"/>
      <c r="K84" s="2146"/>
      <c r="L84" s="2146"/>
      <c r="M84" s="2146"/>
      <c r="N84" s="2148"/>
      <c r="O84" s="2146"/>
      <c r="P84" s="2146"/>
      <c r="Q84" s="2146"/>
      <c r="R84" s="2151"/>
      <c r="S84" s="2146"/>
      <c r="T84" s="1452"/>
      <c r="U84" s="1452"/>
      <c r="V84" s="1454"/>
      <c r="W84" s="1305"/>
      <c r="X84" s="1276"/>
      <c r="Y84" s="1276"/>
      <c r="Z84" s="1276"/>
      <c r="AA84" s="1276"/>
      <c r="AB84" s="1276"/>
      <c r="AC84" s="1276" t="s">
        <v>703</v>
      </c>
      <c r="AD84" s="1276" t="s">
        <v>704</v>
      </c>
      <c r="AE84" s="1276" t="s">
        <v>705</v>
      </c>
      <c r="AF84" s="1276" t="s">
        <v>706</v>
      </c>
      <c r="AG84" s="1276"/>
      <c r="AH84" s="1276" t="str">
        <f>IF($E$84=0,"",$E$84)</f>
        <v>Тариф на техническую воду</v>
      </c>
      <c r="AI84" s="1276" t="str">
        <f>IF($G$84=0,"",$G$84)</f>
        <v/>
      </c>
      <c r="AJ84" s="1276" t="str">
        <f>IF($J$84=0,"",$J$84)</f>
        <v/>
      </c>
      <c r="AK84" s="1276" t="str">
        <f>IF($K$84="нет","без дифференциации",IF($N$84=0,"",$N$84))</f>
        <v/>
      </c>
      <c r="AL84" s="1276" t="str">
        <f>IF($O$84="нет","без дифференциации",IF($R$84=0,"",$R$84))</f>
        <v/>
      </c>
      <c r="AM84" s="1276" t="str">
        <f>IF($S$84="нет","без дифференциации",IF($V$84=0,"",$V$84))</f>
        <v/>
      </c>
      <c r="AN84" s="1781">
        <f>$I$84</f>
        <v>0</v>
      </c>
      <c r="AO84" s="1276" t="str">
        <f>$I$84&amp;"."&amp;$M$84</f>
        <v>.</v>
      </c>
      <c r="AP84" s="1268" t="str">
        <f>$I$84&amp;"."&amp;$M$84&amp;"."&amp;$Q$84</f>
        <v>..</v>
      </c>
      <c r="AQ84" s="1268" t="str">
        <f>$I$84&amp;"."&amp;$M$84&amp;"."&amp;$Q$84&amp;"."&amp;$U$84</f>
        <v>...</v>
      </c>
      <c r="AR84" s="1359">
        <v>0</v>
      </c>
    </row>
    <row s="1862" customFormat="1" customHeight="1" ht="17.25" hidden="1">
      <c r="A85" s="330"/>
      <c r="C85" s="329"/>
      <c r="D85" s="2144"/>
      <c r="E85" s="2152"/>
      <c r="F85" s="2155"/>
      <c r="G85" s="2152"/>
      <c r="H85" s="2158"/>
      <c r="I85" s="2160"/>
      <c r="J85" s="2162"/>
      <c r="K85" s="2147"/>
      <c r="L85" s="2147"/>
      <c r="M85" s="2147"/>
      <c r="N85" s="2149"/>
      <c r="O85" s="2147"/>
      <c r="P85" s="2147"/>
      <c r="Q85" s="2147"/>
      <c r="R85" s="2150"/>
      <c r="S85" s="2147"/>
      <c r="T85" s="1306"/>
      <c r="U85" s="1306"/>
      <c r="V85" s="1306"/>
      <c r="W85" s="1307"/>
      <c r="X85" s="1268"/>
      <c r="Y85" s="1268"/>
      <c r="Z85" s="1268"/>
      <c r="AA85" s="1268"/>
      <c r="AB85" s="1268"/>
      <c r="AC85" s="1268"/>
      <c r="AD85" s="1268"/>
      <c r="AE85" s="1268"/>
      <c r="AF85" s="1268"/>
      <c r="AG85" s="1268"/>
      <c r="AH85" s="1268"/>
      <c r="AI85" s="1268"/>
      <c r="AJ85" s="1268"/>
      <c r="AK85" s="1268"/>
      <c r="AL85" s="1268"/>
      <c r="AM85" s="1268"/>
      <c r="AN85" s="1268"/>
      <c r="AO85" s="1268"/>
      <c r="AP85" s="1268"/>
      <c r="AQ85" s="1268"/>
      <c r="AR85" s="1359">
        <v>0</v>
      </c>
    </row>
    <row s="1862" customFormat="1" customHeight="1" ht="17.25" hidden="1">
      <c r="A86" s="330"/>
      <c r="C86" s="329"/>
      <c r="D86" s="2145"/>
      <c r="E86" s="2153"/>
      <c r="F86" s="2155"/>
      <c r="G86" s="2153"/>
      <c r="H86" s="2158"/>
      <c r="I86" s="2160"/>
      <c r="J86" s="2163"/>
      <c r="K86" s="2147"/>
      <c r="L86" s="2147"/>
      <c r="M86" s="2147"/>
      <c r="N86" s="2150"/>
      <c r="O86" s="2147"/>
      <c r="P86" s="1453"/>
      <c r="Q86" s="1306"/>
      <c r="R86" s="1306"/>
      <c r="S86" s="338"/>
      <c r="T86" s="338"/>
      <c r="U86" s="338"/>
      <c r="V86" s="338"/>
      <c r="W86" s="1307"/>
      <c r="X86" s="1268"/>
      <c r="Y86" s="1268"/>
      <c r="Z86" s="1268"/>
      <c r="AA86" s="1268"/>
      <c r="AB86" s="1268"/>
      <c r="AC86" s="1268"/>
      <c r="AD86" s="1268"/>
      <c r="AE86" s="1268"/>
      <c r="AF86" s="1268"/>
      <c r="AG86" s="1268"/>
      <c r="AH86" s="1268"/>
      <c r="AI86" s="1268"/>
      <c r="AJ86" s="1268"/>
      <c r="AK86" s="1268"/>
      <c r="AL86" s="1268"/>
      <c r="AM86" s="1268"/>
      <c r="AN86" s="1268"/>
      <c r="AO86" s="1268"/>
      <c r="AP86" s="1268"/>
      <c r="AQ86" s="1268"/>
      <c r="AR86" s="1359">
        <v>0</v>
      </c>
    </row>
    <row s="1862" customFormat="1" customHeight="1" ht="17.25" hidden="1">
      <c r="A87" s="330"/>
      <c r="C87" s="329"/>
      <c r="D87" s="2145"/>
      <c r="E87" s="2153"/>
      <c r="F87" s="2155"/>
      <c r="G87" s="2153"/>
      <c r="H87" s="2158"/>
      <c r="I87" s="2160"/>
      <c r="J87" s="2163"/>
      <c r="K87" s="2147"/>
      <c r="L87" s="1306"/>
      <c r="M87" s="1306"/>
      <c r="N87" s="1306"/>
      <c r="O87" s="1306"/>
      <c r="P87" s="1306"/>
      <c r="Q87" s="1306"/>
      <c r="R87" s="1306"/>
      <c r="S87" s="338"/>
      <c r="T87" s="338"/>
      <c r="U87" s="338"/>
      <c r="V87" s="338"/>
      <c r="W87" s="1307"/>
      <c r="X87" s="1268"/>
      <c r="Y87" s="1268"/>
      <c r="Z87" s="1268"/>
      <c r="AA87" s="1268"/>
      <c r="AB87" s="1268"/>
      <c r="AC87" s="1268"/>
      <c r="AD87" s="1268"/>
      <c r="AE87" s="1268"/>
      <c r="AF87" s="1268"/>
      <c r="AG87" s="1268"/>
      <c r="AH87" s="1268"/>
      <c r="AI87" s="1268"/>
      <c r="AJ87" s="1268"/>
      <c r="AK87" s="1268"/>
      <c r="AL87" s="1268"/>
      <c r="AM87" s="1268"/>
      <c r="AN87" s="1268"/>
      <c r="AO87" s="1268"/>
      <c r="AP87" s="1268"/>
      <c r="AQ87" s="1268"/>
      <c r="AR87" s="1359">
        <v>0</v>
      </c>
    </row>
    <row s="1862" customFormat="1" customHeight="1" ht="17.25" hidden="1">
      <c r="A88" s="330"/>
      <c r="C88" s="329"/>
      <c r="D88" s="2145"/>
      <c r="E88" s="2153"/>
      <c r="F88" s="2156"/>
      <c r="G88" s="2153"/>
      <c r="H88" s="1308"/>
      <c r="I88" s="1309"/>
      <c r="J88" s="1309"/>
      <c r="K88" s="1309"/>
      <c r="L88" s="1309"/>
      <c r="M88" s="1309"/>
      <c r="N88" s="1309"/>
      <c r="O88" s="1309"/>
      <c r="P88" s="1309"/>
      <c r="Q88" s="1309"/>
      <c r="R88" s="1309"/>
      <c r="S88" s="1310"/>
      <c r="T88" s="1310"/>
      <c r="U88" s="1310"/>
      <c r="V88" s="1310"/>
      <c r="W88" s="1311"/>
      <c r="X88" s="1268"/>
      <c r="Y88" s="1268"/>
      <c r="Z88" s="1268"/>
      <c r="AA88" s="1268"/>
      <c r="AB88" s="1268"/>
      <c r="AC88" s="1268"/>
      <c r="AD88" s="1268"/>
      <c r="AE88" s="1268"/>
      <c r="AF88" s="1268"/>
      <c r="AG88" s="1268"/>
      <c r="AH88" s="1268"/>
      <c r="AI88" s="1268"/>
      <c r="AJ88" s="1268"/>
      <c r="AK88" s="1268"/>
      <c r="AL88" s="1268"/>
      <c r="AM88" s="1268"/>
      <c r="AN88" s="1268"/>
      <c r="AO88" s="1268"/>
      <c r="AP88" s="1268"/>
      <c r="AQ88" s="1268"/>
      <c r="AR88" s="1359">
        <v>0</v>
      </c>
    </row>
    <row s="1862" customFormat="1" customHeight="1" ht="17.25" hidden="1">
      <c r="A89" s="330"/>
      <c r="C89" s="218"/>
      <c r="D89" s="2144">
        <v>3</v>
      </c>
      <c r="E89" s="2152" t="s">
        <v>707</v>
      </c>
      <c r="F89" s="2154" t="s">
        <v>19</v>
      </c>
      <c r="G89" s="2152"/>
      <c r="H89" s="2157"/>
      <c r="I89" s="2159"/>
      <c r="J89" s="2161"/>
      <c r="K89" s="2146"/>
      <c r="L89" s="2146"/>
      <c r="M89" s="2146"/>
      <c r="N89" s="2148"/>
      <c r="O89" s="2146"/>
      <c r="P89" s="2146"/>
      <c r="Q89" s="2146"/>
      <c r="R89" s="2151"/>
      <c r="S89" s="2146"/>
      <c r="T89" s="1452"/>
      <c r="U89" s="1452"/>
      <c r="V89" s="1454"/>
      <c r="W89" s="1305"/>
      <c r="X89" s="1276"/>
      <c r="Y89" s="1276"/>
      <c r="Z89" s="1276"/>
      <c r="AA89" s="1276"/>
      <c r="AB89" s="1276"/>
      <c r="AC89" s="1276" t="s">
        <v>708</v>
      </c>
      <c r="AD89" s="1276" t="s">
        <v>709</v>
      </c>
      <c r="AE89" s="1276" t="s">
        <v>710</v>
      </c>
      <c r="AF89" s="1276" t="s">
        <v>711</v>
      </c>
      <c r="AG89" s="1276"/>
      <c r="AH89" s="1276" t="str">
        <f>IF($E$89=0,"",$E$89)</f>
        <v>Тариф на транспортировку воды</v>
      </c>
      <c r="AI89" s="1276" t="str">
        <f>IF($G$89=0,"",$G$89)</f>
        <v/>
      </c>
      <c r="AJ89" s="1276" t="str">
        <f>IF($J$89=0,"",$J$89)</f>
        <v/>
      </c>
      <c r="AK89" s="1276" t="str">
        <f>IF($K$89="нет","без дифференциации",IF($N$89=0,"",$N$89))</f>
        <v/>
      </c>
      <c r="AL89" s="1276" t="str">
        <f>IF($O$89="нет","без дифференциации",IF($R$89=0,"",$R$89))</f>
        <v/>
      </c>
      <c r="AM89" s="1276" t="str">
        <f>IF($S$89="нет","без дифференциации",IF($V$89=0,"",$V$89))</f>
        <v/>
      </c>
      <c r="AN89" s="1781">
        <f>$I$89</f>
        <v>0</v>
      </c>
      <c r="AO89" s="1276" t="str">
        <f>$I$89&amp;"."&amp;$M$89</f>
        <v>.</v>
      </c>
      <c r="AP89" s="1268" t="str">
        <f>$I$89&amp;"."&amp;$M$89&amp;"."&amp;$Q$89</f>
        <v>..</v>
      </c>
      <c r="AQ89" s="1268" t="str">
        <f>$I$89&amp;"."&amp;$M$89&amp;"."&amp;$Q$89&amp;"."&amp;$U$89</f>
        <v>...</v>
      </c>
      <c r="AR89" s="1359">
        <v>0</v>
      </c>
    </row>
    <row s="1862" customFormat="1" customHeight="1" ht="17.25" hidden="1">
      <c r="A90" s="330"/>
      <c r="C90" s="329"/>
      <c r="D90" s="2144"/>
      <c r="E90" s="2152"/>
      <c r="F90" s="2155"/>
      <c r="G90" s="2152"/>
      <c r="H90" s="2158"/>
      <c r="I90" s="2160"/>
      <c r="J90" s="2162"/>
      <c r="K90" s="2147"/>
      <c r="L90" s="2147"/>
      <c r="M90" s="2147"/>
      <c r="N90" s="2149"/>
      <c r="O90" s="2147"/>
      <c r="P90" s="2147"/>
      <c r="Q90" s="2147"/>
      <c r="R90" s="2150"/>
      <c r="S90" s="2147"/>
      <c r="T90" s="1306"/>
      <c r="U90" s="1306"/>
      <c r="V90" s="1306"/>
      <c r="W90" s="1307"/>
      <c r="X90" s="1268"/>
      <c r="Y90" s="1268"/>
      <c r="Z90" s="1268"/>
      <c r="AA90" s="1268"/>
      <c r="AB90" s="1268"/>
      <c r="AC90" s="1268"/>
      <c r="AD90" s="1268"/>
      <c r="AE90" s="1268"/>
      <c r="AF90" s="1268"/>
      <c r="AG90" s="1268"/>
      <c r="AH90" s="1268"/>
      <c r="AI90" s="1268"/>
      <c r="AJ90" s="1268"/>
      <c r="AK90" s="1268"/>
      <c r="AL90" s="1268"/>
      <c r="AM90" s="1268"/>
      <c r="AN90" s="1268"/>
      <c r="AO90" s="1268"/>
      <c r="AP90" s="1268"/>
      <c r="AQ90" s="1268"/>
      <c r="AR90" s="1359">
        <v>0</v>
      </c>
    </row>
    <row s="1862" customFormat="1" customHeight="1" ht="17.25" hidden="1">
      <c r="A91" s="330"/>
      <c r="C91" s="329"/>
      <c r="D91" s="2145"/>
      <c r="E91" s="2153"/>
      <c r="F91" s="2155"/>
      <c r="G91" s="2153"/>
      <c r="H91" s="2158"/>
      <c r="I91" s="2160"/>
      <c r="J91" s="2163"/>
      <c r="K91" s="2147"/>
      <c r="L91" s="2147"/>
      <c r="M91" s="2147"/>
      <c r="N91" s="2150"/>
      <c r="O91" s="2147"/>
      <c r="P91" s="1453"/>
      <c r="Q91" s="1306"/>
      <c r="R91" s="1306"/>
      <c r="S91" s="338"/>
      <c r="T91" s="338"/>
      <c r="U91" s="338"/>
      <c r="V91" s="338"/>
      <c r="W91" s="1307"/>
      <c r="X91" s="1268"/>
      <c r="Y91" s="1268"/>
      <c r="Z91" s="1268"/>
      <c r="AA91" s="1268"/>
      <c r="AB91" s="1268"/>
      <c r="AC91" s="1268"/>
      <c r="AD91" s="1268"/>
      <c r="AE91" s="1268"/>
      <c r="AF91" s="1268"/>
      <c r="AG91" s="1268"/>
      <c r="AH91" s="1268"/>
      <c r="AI91" s="1268"/>
      <c r="AJ91" s="1268"/>
      <c r="AK91" s="1268"/>
      <c r="AL91" s="1268"/>
      <c r="AM91" s="1268"/>
      <c r="AN91" s="1268"/>
      <c r="AO91" s="1268"/>
      <c r="AP91" s="1268"/>
      <c r="AQ91" s="1268"/>
      <c r="AR91" s="1359">
        <v>0</v>
      </c>
    </row>
    <row s="1862" customFormat="1" customHeight="1" ht="17.25" hidden="1">
      <c r="A92" s="330"/>
      <c r="C92" s="329"/>
      <c r="D92" s="2145"/>
      <c r="E92" s="2153"/>
      <c r="F92" s="2155"/>
      <c r="G92" s="2153"/>
      <c r="H92" s="2158"/>
      <c r="I92" s="2160"/>
      <c r="J92" s="2163"/>
      <c r="K92" s="2147"/>
      <c r="L92" s="1306"/>
      <c r="M92" s="1306"/>
      <c r="N92" s="1306"/>
      <c r="O92" s="1306"/>
      <c r="P92" s="1306"/>
      <c r="Q92" s="1306"/>
      <c r="R92" s="1306"/>
      <c r="S92" s="338"/>
      <c r="T92" s="338"/>
      <c r="U92" s="338"/>
      <c r="V92" s="338"/>
      <c r="W92" s="1307"/>
      <c r="X92" s="1268"/>
      <c r="Y92" s="1268"/>
      <c r="Z92" s="1268"/>
      <c r="AA92" s="1268"/>
      <c r="AB92" s="1268"/>
      <c r="AC92" s="1268"/>
      <c r="AD92" s="1268"/>
      <c r="AE92" s="1268"/>
      <c r="AF92" s="1268"/>
      <c r="AG92" s="1268"/>
      <c r="AH92" s="1268"/>
      <c r="AI92" s="1268"/>
      <c r="AJ92" s="1268"/>
      <c r="AK92" s="1268"/>
      <c r="AL92" s="1268"/>
      <c r="AM92" s="1268"/>
      <c r="AN92" s="1268"/>
      <c r="AO92" s="1268"/>
      <c r="AP92" s="1268"/>
      <c r="AQ92" s="1268"/>
      <c r="AR92" s="1359">
        <v>0</v>
      </c>
    </row>
    <row s="1862" customFormat="1" customHeight="1" ht="17.25" hidden="1">
      <c r="A93" s="330"/>
      <c r="C93" s="329"/>
      <c r="D93" s="2145"/>
      <c r="E93" s="2153"/>
      <c r="F93" s="2156"/>
      <c r="G93" s="2153"/>
      <c r="H93" s="1308"/>
      <c r="I93" s="1309"/>
      <c r="J93" s="1309"/>
      <c r="K93" s="1309"/>
      <c r="L93" s="1309"/>
      <c r="M93" s="1309"/>
      <c r="N93" s="1309"/>
      <c r="O93" s="1309"/>
      <c r="P93" s="1309"/>
      <c r="Q93" s="1309"/>
      <c r="R93" s="1309"/>
      <c r="S93" s="1310"/>
      <c r="T93" s="1310"/>
      <c r="U93" s="1310"/>
      <c r="V93" s="1310"/>
      <c r="W93" s="1311"/>
      <c r="X93" s="1268"/>
      <c r="Y93" s="1268"/>
      <c r="Z93" s="1268"/>
      <c r="AA93" s="1268"/>
      <c r="AB93" s="1268"/>
      <c r="AC93" s="1268"/>
      <c r="AD93" s="1268"/>
      <c r="AE93" s="1268"/>
      <c r="AF93" s="1268"/>
      <c r="AG93" s="1268"/>
      <c r="AH93" s="1268"/>
      <c r="AI93" s="1268"/>
      <c r="AJ93" s="1268"/>
      <c r="AK93" s="1268"/>
      <c r="AL93" s="1268"/>
      <c r="AM93" s="1268"/>
      <c r="AN93" s="1268"/>
      <c r="AO93" s="1268"/>
      <c r="AP93" s="1268"/>
      <c r="AQ93" s="1268"/>
      <c r="AR93" s="1359">
        <v>0</v>
      </c>
    </row>
    <row s="1862" customFormat="1" customHeight="1" ht="17.25" hidden="1">
      <c r="A94" s="330"/>
      <c r="C94" s="218"/>
      <c r="D94" s="2144">
        <v>4</v>
      </c>
      <c r="E94" s="2152" t="s">
        <v>712</v>
      </c>
      <c r="F94" s="2154" t="s">
        <v>19</v>
      </c>
      <c r="G94" s="2152"/>
      <c r="H94" s="2157"/>
      <c r="I94" s="2159"/>
      <c r="J94" s="2161"/>
      <c r="K94" s="2146"/>
      <c r="L94" s="2146"/>
      <c r="M94" s="2146"/>
      <c r="N94" s="2148"/>
      <c r="O94" s="2146"/>
      <c r="P94" s="2146"/>
      <c r="Q94" s="2146"/>
      <c r="R94" s="2151"/>
      <c r="S94" s="2146"/>
      <c r="T94" s="1452"/>
      <c r="U94" s="1452"/>
      <c r="V94" s="1454"/>
      <c r="W94" s="1305"/>
      <c r="X94" s="1276"/>
      <c r="Y94" s="1276"/>
      <c r="Z94" s="1276"/>
      <c r="AA94" s="1276"/>
      <c r="AB94" s="1276"/>
      <c r="AC94" s="1276" t="s">
        <v>713</v>
      </c>
      <c r="AD94" s="1276" t="s">
        <v>714</v>
      </c>
      <c r="AE94" s="1276" t="s">
        <v>715</v>
      </c>
      <c r="AF94" s="1276" t="s">
        <v>716</v>
      </c>
      <c r="AG94" s="1276"/>
      <c r="AH94" s="1276" t="str">
        <f>IF($E$94=0,"",$E$94)</f>
        <v>Тариф на подвоз воды</v>
      </c>
      <c r="AI94" s="1276" t="str">
        <f>IF($G$94=0,"",$G$94)</f>
        <v/>
      </c>
      <c r="AJ94" s="1276" t="str">
        <f>IF($J$94=0,"",$J$94)</f>
        <v/>
      </c>
      <c r="AK94" s="1276" t="str">
        <f>IF($K$94="нет","без дифференциации",IF($N$94=0,"",$N$94))</f>
        <v/>
      </c>
      <c r="AL94" s="1276" t="str">
        <f>IF($O$94="нет","без дифференциации",IF($R$94=0,"",$R$94))</f>
        <v/>
      </c>
      <c r="AM94" s="1276" t="str">
        <f>IF($S$94="нет","без дифференциации",IF($V$94=0,"",$V$94))</f>
        <v/>
      </c>
      <c r="AN94" s="1781">
        <f>$I$94</f>
        <v>0</v>
      </c>
      <c r="AO94" s="1276" t="str">
        <f>$I$94&amp;"."&amp;$M$94</f>
        <v>.</v>
      </c>
      <c r="AP94" s="1268" t="str">
        <f>$I$94&amp;"."&amp;$M$94&amp;"."&amp;$Q$94</f>
        <v>..</v>
      </c>
      <c r="AQ94" s="1268" t="str">
        <f>$I$94&amp;"."&amp;$M$94&amp;"."&amp;$Q$94&amp;"."&amp;$U$94</f>
        <v>...</v>
      </c>
      <c r="AR94" s="1359">
        <v>0</v>
      </c>
    </row>
    <row s="1862" customFormat="1" customHeight="1" ht="17.25" hidden="1">
      <c r="A95" s="330"/>
      <c r="C95" s="329"/>
      <c r="D95" s="2144"/>
      <c r="E95" s="2152"/>
      <c r="F95" s="2155"/>
      <c r="G95" s="2152"/>
      <c r="H95" s="2158"/>
      <c r="I95" s="2160"/>
      <c r="J95" s="2162"/>
      <c r="K95" s="2147"/>
      <c r="L95" s="2147"/>
      <c r="M95" s="2147"/>
      <c r="N95" s="2149"/>
      <c r="O95" s="2147"/>
      <c r="P95" s="2147"/>
      <c r="Q95" s="2147"/>
      <c r="R95" s="2150"/>
      <c r="S95" s="2147"/>
      <c r="T95" s="1306"/>
      <c r="U95" s="1306"/>
      <c r="V95" s="1306"/>
      <c r="W95" s="1307"/>
      <c r="X95" s="1268"/>
      <c r="Y95" s="1268"/>
      <c r="Z95" s="1268"/>
      <c r="AA95" s="1268"/>
      <c r="AB95" s="1268"/>
      <c r="AC95" s="1268"/>
      <c r="AD95" s="1268"/>
      <c r="AE95" s="1268"/>
      <c r="AF95" s="1268"/>
      <c r="AG95" s="1268"/>
      <c r="AH95" s="1268"/>
      <c r="AI95" s="1268"/>
      <c r="AJ95" s="1268"/>
      <c r="AK95" s="1268"/>
      <c r="AL95" s="1268"/>
      <c r="AM95" s="1268"/>
      <c r="AN95" s="1268"/>
      <c r="AO95" s="1268"/>
      <c r="AP95" s="1268"/>
      <c r="AQ95" s="1268"/>
      <c r="AR95" s="1359">
        <v>0</v>
      </c>
    </row>
    <row s="1862" customFormat="1" customHeight="1" ht="17.25" hidden="1">
      <c r="A96" s="330"/>
      <c r="C96" s="329"/>
      <c r="D96" s="2145"/>
      <c r="E96" s="2153"/>
      <c r="F96" s="2155"/>
      <c r="G96" s="2153"/>
      <c r="H96" s="2158"/>
      <c r="I96" s="2160"/>
      <c r="J96" s="2163"/>
      <c r="K96" s="2147"/>
      <c r="L96" s="2147"/>
      <c r="M96" s="2147"/>
      <c r="N96" s="2150"/>
      <c r="O96" s="2147"/>
      <c r="P96" s="1453"/>
      <c r="Q96" s="1306"/>
      <c r="R96" s="1306"/>
      <c r="S96" s="338"/>
      <c r="T96" s="338"/>
      <c r="U96" s="338"/>
      <c r="V96" s="338"/>
      <c r="W96" s="1307"/>
      <c r="X96" s="1268"/>
      <c r="Y96" s="1268"/>
      <c r="Z96" s="1268"/>
      <c r="AA96" s="1268"/>
      <c r="AB96" s="1268"/>
      <c r="AC96" s="1268"/>
      <c r="AD96" s="1268"/>
      <c r="AE96" s="1268"/>
      <c r="AF96" s="1268"/>
      <c r="AG96" s="1268"/>
      <c r="AH96" s="1268"/>
      <c r="AI96" s="1268"/>
      <c r="AJ96" s="1268"/>
      <c r="AK96" s="1268"/>
      <c r="AL96" s="1268"/>
      <c r="AM96" s="1268"/>
      <c r="AN96" s="1268"/>
      <c r="AO96" s="1268"/>
      <c r="AP96" s="1268"/>
      <c r="AQ96" s="1268"/>
      <c r="AR96" s="1359">
        <v>0</v>
      </c>
    </row>
    <row s="1862" customFormat="1" customHeight="1" ht="17.25" hidden="1">
      <c r="A97" s="330"/>
      <c r="C97" s="329"/>
      <c r="D97" s="2145"/>
      <c r="E97" s="2153"/>
      <c r="F97" s="2155"/>
      <c r="G97" s="2153"/>
      <c r="H97" s="2158"/>
      <c r="I97" s="2160"/>
      <c r="J97" s="2163"/>
      <c r="K97" s="2147"/>
      <c r="L97" s="1306"/>
      <c r="M97" s="1306"/>
      <c r="N97" s="1306"/>
      <c r="O97" s="1306"/>
      <c r="P97" s="1306"/>
      <c r="Q97" s="1306"/>
      <c r="R97" s="1306"/>
      <c r="S97" s="338"/>
      <c r="T97" s="338"/>
      <c r="U97" s="338"/>
      <c r="V97" s="338"/>
      <c r="W97" s="1307"/>
      <c r="X97" s="1268"/>
      <c r="Y97" s="1268"/>
      <c r="Z97" s="1268"/>
      <c r="AA97" s="1268"/>
      <c r="AB97" s="1268"/>
      <c r="AC97" s="1268"/>
      <c r="AD97" s="1268"/>
      <c r="AE97" s="1268"/>
      <c r="AF97" s="1268"/>
      <c r="AG97" s="1268"/>
      <c r="AH97" s="1268"/>
      <c r="AI97" s="1268"/>
      <c r="AJ97" s="1268"/>
      <c r="AK97" s="1268"/>
      <c r="AL97" s="1268"/>
      <c r="AM97" s="1268"/>
      <c r="AN97" s="1268"/>
      <c r="AO97" s="1268"/>
      <c r="AP97" s="1268"/>
      <c r="AQ97" s="1268"/>
      <c r="AR97" s="1359">
        <v>0</v>
      </c>
    </row>
    <row s="1862" customFormat="1" customHeight="1" ht="17.25" hidden="1">
      <c r="A98" s="330"/>
      <c r="C98" s="329"/>
      <c r="D98" s="2145"/>
      <c r="E98" s="2153"/>
      <c r="F98" s="2156"/>
      <c r="G98" s="2153"/>
      <c r="H98" s="1308"/>
      <c r="I98" s="1309"/>
      <c r="J98" s="1309"/>
      <c r="K98" s="1309"/>
      <c r="L98" s="1309"/>
      <c r="M98" s="1309"/>
      <c r="N98" s="1309"/>
      <c r="O98" s="1309"/>
      <c r="P98" s="1309"/>
      <c r="Q98" s="1309"/>
      <c r="R98" s="1309"/>
      <c r="S98" s="1310"/>
      <c r="T98" s="1310"/>
      <c r="U98" s="1310"/>
      <c r="V98" s="1310"/>
      <c r="W98" s="1311"/>
      <c r="X98" s="1268"/>
      <c r="Y98" s="1268"/>
      <c r="Z98" s="1268"/>
      <c r="AA98" s="1268"/>
      <c r="AB98" s="1268"/>
      <c r="AC98" s="1268"/>
      <c r="AD98" s="1268"/>
      <c r="AE98" s="1268"/>
      <c r="AF98" s="1268"/>
      <c r="AG98" s="1268"/>
      <c r="AH98" s="1268"/>
      <c r="AI98" s="1268"/>
      <c r="AJ98" s="1268"/>
      <c r="AK98" s="1268"/>
      <c r="AL98" s="1268"/>
      <c r="AM98" s="1268"/>
      <c r="AN98" s="1268"/>
      <c r="AO98" s="1268"/>
      <c r="AP98" s="1268"/>
      <c r="AQ98" s="1268"/>
      <c r="AR98" s="1359">
        <v>0</v>
      </c>
    </row>
    <row s="1862" customFormat="1" customHeight="1" ht="17.25" hidden="1">
      <c r="A99" s="330"/>
      <c r="C99" s="218"/>
      <c r="D99" s="2144">
        <v>5</v>
      </c>
      <c r="E99" s="2152" t="s">
        <v>717</v>
      </c>
      <c r="F99" s="2154" t="s">
        <v>19</v>
      </c>
      <c r="G99" s="2152"/>
      <c r="H99" s="2157"/>
      <c r="I99" s="2159"/>
      <c r="J99" s="2161"/>
      <c r="K99" s="2146"/>
      <c r="L99" s="2146"/>
      <c r="M99" s="2146"/>
      <c r="N99" s="2148"/>
      <c r="O99" s="2146"/>
      <c r="P99" s="2146"/>
      <c r="Q99" s="2146"/>
      <c r="R99" s="2151"/>
      <c r="S99" s="2146"/>
      <c r="T99" s="1952"/>
      <c r="U99" s="1952"/>
      <c r="V99" s="1954"/>
      <c r="W99" s="1305"/>
      <c r="X99" s="1276"/>
      <c r="Y99" s="1276"/>
      <c r="Z99" s="1276"/>
      <c r="AA99" s="1276"/>
      <c r="AB99" s="1276"/>
      <c r="AC99" s="1276" t="s">
        <v>718</v>
      </c>
      <c r="AD99" s="1276" t="s">
        <v>719</v>
      </c>
      <c r="AE99" s="1276" t="s">
        <v>720</v>
      </c>
      <c r="AF99" s="1276" t="s">
        <v>721</v>
      </c>
      <c r="AG99" s="1276"/>
      <c r="AH99" s="1276" t="str">
        <f>IF($E$99=0,"",$E$99)</f>
        <v>Тариф на подключение (технологическое присоединение) к централизованной системе холодного водоснабжения</v>
      </c>
      <c r="AI99" s="1276" t="str">
        <f>IF($G$99=0,"",$G$99)</f>
        <v/>
      </c>
      <c r="AJ99" s="1276" t="str">
        <f>IF($J$99=0,"",$J$99)</f>
        <v/>
      </c>
      <c r="AK99" s="1276" t="str">
        <f>IF($K$99="нет","без дифференциации",IF($N$99=0,"",$N$99))</f>
        <v/>
      </c>
      <c r="AL99" s="1276" t="str">
        <f>IF($O$99="нет","без дифференциации",IF($R$99=0,"",$R$99))</f>
        <v/>
      </c>
      <c r="AM99" s="1276" t="str">
        <f>IF($S$99="нет","без дифференциации",IF($V$99=0,"",$V$99))</f>
        <v/>
      </c>
      <c r="AN99" s="1781">
        <f>$I$99</f>
        <v>0</v>
      </c>
      <c r="AO99" s="1276" t="str">
        <f>$I$99&amp;"."&amp;$M$99</f>
        <v>.</v>
      </c>
      <c r="AP99" s="1275" t="str">
        <f>$I$99&amp;"."&amp;$M$99&amp;"."&amp;$Q$99</f>
        <v>..</v>
      </c>
      <c r="AQ99" s="1275" t="str">
        <f>$I$99&amp;"."&amp;$M$99&amp;"."&amp;$Q$99&amp;"."&amp;$U$99</f>
        <v>...</v>
      </c>
      <c r="AR99" s="1476">
        <v>0</v>
      </c>
    </row>
    <row s="1862" customFormat="1" customHeight="1" ht="17.25" hidden="1">
      <c r="A100" s="330"/>
      <c r="C100" s="329"/>
      <c r="D100" s="2144"/>
      <c r="E100" s="2152"/>
      <c r="F100" s="2155"/>
      <c r="G100" s="2152"/>
      <c r="H100" s="2158"/>
      <c r="I100" s="2160"/>
      <c r="J100" s="2162"/>
      <c r="K100" s="2147"/>
      <c r="L100" s="2147"/>
      <c r="M100" s="2147"/>
      <c r="N100" s="2149"/>
      <c r="O100" s="2147"/>
      <c r="P100" s="2147"/>
      <c r="Q100" s="2147"/>
      <c r="R100" s="2150"/>
      <c r="S100" s="2147"/>
      <c r="T100" s="1957"/>
      <c r="U100" s="1957"/>
      <c r="V100" s="1957"/>
      <c r="W100" s="1958"/>
      <c r="X100" s="1275"/>
      <c r="Y100" s="1275"/>
      <c r="Z100" s="1275"/>
      <c r="AA100" s="1275"/>
      <c r="AB100" s="1275"/>
      <c r="AC100" s="1275"/>
      <c r="AD100" s="1275"/>
      <c r="AE100" s="1275"/>
      <c r="AF100" s="1275"/>
      <c r="AG100" s="1275"/>
      <c r="AH100" s="1275"/>
      <c r="AI100" s="1275"/>
      <c r="AJ100" s="1275"/>
      <c r="AK100" s="1275"/>
      <c r="AL100" s="1275"/>
      <c r="AM100" s="1275"/>
      <c r="AN100" s="1275"/>
      <c r="AO100" s="1275"/>
      <c r="AP100" s="1275"/>
      <c r="AQ100" s="1275"/>
      <c r="AR100" s="1476">
        <v>0</v>
      </c>
    </row>
    <row s="1862" customFormat="1" customHeight="1" ht="17.25" hidden="1">
      <c r="A101" s="330"/>
      <c r="C101" s="329"/>
      <c r="D101" s="2145"/>
      <c r="E101" s="2153"/>
      <c r="F101" s="2155"/>
      <c r="G101" s="2153"/>
      <c r="H101" s="2158"/>
      <c r="I101" s="2160"/>
      <c r="J101" s="2163"/>
      <c r="K101" s="2147"/>
      <c r="L101" s="2147"/>
      <c r="M101" s="2147"/>
      <c r="N101" s="2150"/>
      <c r="O101" s="2147"/>
      <c r="P101" s="1953"/>
      <c r="Q101" s="1957"/>
      <c r="R101" s="1957"/>
      <c r="S101" s="338"/>
      <c r="T101" s="338"/>
      <c r="U101" s="338"/>
      <c r="V101" s="338"/>
      <c r="W101" s="1958"/>
      <c r="X101" s="1275"/>
      <c r="Y101" s="1275"/>
      <c r="Z101" s="1275"/>
      <c r="AA101" s="1275"/>
      <c r="AB101" s="1275"/>
      <c r="AC101" s="1275"/>
      <c r="AD101" s="1275"/>
      <c r="AE101" s="1275"/>
      <c r="AF101" s="1275"/>
      <c r="AG101" s="1275"/>
      <c r="AH101" s="1275"/>
      <c r="AI101" s="1275"/>
      <c r="AJ101" s="1275"/>
      <c r="AK101" s="1275"/>
      <c r="AL101" s="1275"/>
      <c r="AM101" s="1275"/>
      <c r="AN101" s="1275"/>
      <c r="AO101" s="1275"/>
      <c r="AP101" s="1275"/>
      <c r="AQ101" s="1275"/>
      <c r="AR101" s="1476">
        <v>0</v>
      </c>
    </row>
    <row s="1862" customFormat="1" customHeight="1" ht="17.25" hidden="1">
      <c r="A102" s="330"/>
      <c r="C102" s="329"/>
      <c r="D102" s="2145"/>
      <c r="E102" s="2153"/>
      <c r="F102" s="2155"/>
      <c r="G102" s="2153"/>
      <c r="H102" s="2158"/>
      <c r="I102" s="2160"/>
      <c r="J102" s="2163"/>
      <c r="K102" s="2147"/>
      <c r="L102" s="1957"/>
      <c r="M102" s="1957"/>
      <c r="N102" s="1957"/>
      <c r="O102" s="1957"/>
      <c r="P102" s="1957"/>
      <c r="Q102" s="1957"/>
      <c r="R102" s="1957"/>
      <c r="S102" s="338"/>
      <c r="T102" s="338"/>
      <c r="U102" s="338"/>
      <c r="V102" s="338"/>
      <c r="W102" s="1958"/>
      <c r="X102" s="1275"/>
      <c r="Y102" s="1275"/>
      <c r="Z102" s="1275"/>
      <c r="AA102" s="1275"/>
      <c r="AB102" s="1275"/>
      <c r="AC102" s="1275"/>
      <c r="AD102" s="1275"/>
      <c r="AE102" s="1275"/>
      <c r="AF102" s="1275"/>
      <c r="AG102" s="1275"/>
      <c r="AH102" s="1275"/>
      <c r="AI102" s="1275"/>
      <c r="AJ102" s="1275"/>
      <c r="AK102" s="1275"/>
      <c r="AL102" s="1275"/>
      <c r="AM102" s="1275"/>
      <c r="AN102" s="1275"/>
      <c r="AO102" s="1275"/>
      <c r="AP102" s="1275"/>
      <c r="AQ102" s="1275"/>
      <c r="AR102" s="1476">
        <v>0</v>
      </c>
    </row>
    <row s="1862" customFormat="1" customHeight="1" ht="17.25" hidden="1">
      <c r="A103" s="330"/>
      <c r="C103" s="329"/>
      <c r="D103" s="2145"/>
      <c r="E103" s="2153"/>
      <c r="F103" s="2156"/>
      <c r="G103" s="2153"/>
      <c r="H103" s="1308"/>
      <c r="I103" s="1955"/>
      <c r="J103" s="1955"/>
      <c r="K103" s="1955"/>
      <c r="L103" s="1955"/>
      <c r="M103" s="1955"/>
      <c r="N103" s="1955"/>
      <c r="O103" s="1955"/>
      <c r="P103" s="1955"/>
      <c r="Q103" s="1955"/>
      <c r="R103" s="1955"/>
      <c r="S103" s="1310"/>
      <c r="T103" s="1310"/>
      <c r="U103" s="1310"/>
      <c r="V103" s="1310"/>
      <c r="W103" s="1956"/>
      <c r="X103" s="1275"/>
      <c r="Y103" s="1275"/>
      <c r="Z103" s="1275"/>
      <c r="AA103" s="1275"/>
      <c r="AB103" s="1275"/>
      <c r="AC103" s="1275"/>
      <c r="AD103" s="1275"/>
      <c r="AE103" s="1275"/>
      <c r="AF103" s="1275"/>
      <c r="AG103" s="1275"/>
      <c r="AH103" s="1275"/>
      <c r="AI103" s="1275"/>
      <c r="AJ103" s="1275"/>
      <c r="AK103" s="1275"/>
      <c r="AL103" s="1275"/>
      <c r="AM103" s="1275"/>
      <c r="AN103" s="1275"/>
      <c r="AO103" s="1275"/>
      <c r="AP103" s="1275"/>
      <c r="AQ103" s="1275"/>
      <c r="AR103" s="1476">
        <v>0</v>
      </c>
    </row>
    <row s="1862" customFormat="1" customHeight="1" ht="11.25" hidden="1">
      <c r="A104" s="286"/>
      <c r="B104" s="286"/>
      <c r="Y104" s="1268"/>
      <c r="Z104" s="1268"/>
      <c r="AA104" s="1268"/>
      <c r="AB104" s="1268"/>
      <c r="AC104" s="1268"/>
      <c r="AD104" s="1268"/>
      <c r="AE104" s="1268"/>
      <c r="AF104" s="1268"/>
      <c r="AG104" s="1268"/>
      <c r="AH104" s="1268"/>
      <c r="AI104" s="1268"/>
      <c r="AJ104" s="1268"/>
      <c r="AK104" s="1268"/>
      <c r="AL104" s="1268"/>
      <c r="AM104" s="1268"/>
      <c r="AN104" s="1268"/>
      <c r="AO104" s="1268"/>
      <c r="AP104" s="1268"/>
      <c r="AQ104" s="1268"/>
      <c r="AR104" s="1476">
        <v>0</v>
      </c>
    </row>
    <row s="1862" customFormat="1" customHeight="1" ht="17.25" hidden="1">
      <c r="A105" s="330"/>
      <c r="C105" s="218"/>
      <c r="D105" s="2144">
        <v>1</v>
      </c>
      <c r="E105" s="2152" t="s">
        <v>722</v>
      </c>
      <c r="F105" s="2154" t="s">
        <v>19</v>
      </c>
      <c r="G105" s="2152"/>
      <c r="H105" s="2157"/>
      <c r="I105" s="2159"/>
      <c r="J105" s="2161"/>
      <c r="K105" s="2146"/>
      <c r="L105" s="2146"/>
      <c r="M105" s="2146"/>
      <c r="N105" s="2148"/>
      <c r="O105" s="2146"/>
      <c r="P105" s="2146"/>
      <c r="Q105" s="2146"/>
      <c r="R105" s="2151"/>
      <c r="S105" s="2146"/>
      <c r="T105" s="1479"/>
      <c r="U105" s="1479"/>
      <c r="V105" s="1481"/>
      <c r="W105" s="1305"/>
      <c r="Y105" s="1276"/>
      <c r="Z105" s="1276"/>
      <c r="AA105" s="1276"/>
      <c r="AB105" s="1276"/>
      <c r="AC105" s="1276" t="s">
        <v>723</v>
      </c>
      <c r="AD105" s="1276" t="s">
        <v>724</v>
      </c>
      <c r="AE105" s="1276" t="s">
        <v>725</v>
      </c>
      <c r="AF105" s="1276" t="s">
        <v>726</v>
      </c>
      <c r="AG105" s="1276"/>
      <c r="AH105" s="1276" t="str">
        <f>IF($E$105=0,"",$E$105)</f>
        <v>Тариф на горячую воду (горячее водоснабжение)</v>
      </c>
      <c r="AI105" s="1276" t="str">
        <f>IF($G$105=0,"",$G$105)</f>
        <v/>
      </c>
      <c r="AJ105" s="1276" t="str">
        <f>IF($J$105=0,"",$J$105)</f>
        <v/>
      </c>
      <c r="AK105" s="1276" t="str">
        <f>IF($K$105="нет","без дифференциации",IF($N$105=0,"",$N$105))</f>
        <v/>
      </c>
      <c r="AL105" s="1276" t="str">
        <f>IF($O$105="нет","без дифференциации",IF($R$105=0,"",$R$105))</f>
        <v/>
      </c>
      <c r="AM105" s="1276" t="str">
        <f>IF($S$105="нет","без дифференциации",IF($V$105=0,"",$V$105))</f>
        <v/>
      </c>
      <c r="AN105" s="1276">
        <f>$I$105</f>
        <v>0</v>
      </c>
      <c r="AO105" s="1276" t="str">
        <f>$I$105&amp;"."&amp;$M$105</f>
        <v>.</v>
      </c>
      <c r="AP105" s="1276" t="str">
        <f>$I$105&amp;"."&amp;$M$105&amp;"."&amp;$Q$105</f>
        <v>..</v>
      </c>
      <c r="AQ105" s="1276" t="str">
        <f>$I$105&amp;"."&amp;$M$105&amp;"."&amp;$Q$105&amp;"."&amp;$U$105</f>
        <v>...</v>
      </c>
      <c r="AR105" s="1476">
        <v>0</v>
      </c>
    </row>
    <row s="1862" customFormat="1" customHeight="1" ht="17.25" hidden="1">
      <c r="A106" s="330"/>
      <c r="C106" s="329"/>
      <c r="D106" s="2144"/>
      <c r="E106" s="2152"/>
      <c r="F106" s="2155"/>
      <c r="G106" s="2152"/>
      <c r="H106" s="2158"/>
      <c r="I106" s="2160"/>
      <c r="J106" s="2162"/>
      <c r="K106" s="2147"/>
      <c r="L106" s="2147"/>
      <c r="M106" s="2147"/>
      <c r="N106" s="2149"/>
      <c r="O106" s="2147"/>
      <c r="P106" s="2147"/>
      <c r="Q106" s="2147"/>
      <c r="R106" s="2150"/>
      <c r="S106" s="2147"/>
      <c r="T106" s="1306"/>
      <c r="U106" s="1306"/>
      <c r="V106" s="1306"/>
      <c r="W106" s="1307"/>
      <c r="Y106" s="1268"/>
      <c r="Z106" s="1268"/>
      <c r="AA106" s="1268"/>
      <c r="AB106" s="1268"/>
      <c r="AC106" s="1268"/>
      <c r="AD106" s="1268"/>
      <c r="AE106" s="1268"/>
      <c r="AF106" s="1268"/>
      <c r="AG106" s="1268"/>
      <c r="AH106" s="1268"/>
      <c r="AI106" s="1268"/>
      <c r="AJ106" s="1268"/>
      <c r="AK106" s="1268"/>
      <c r="AL106" s="1268"/>
      <c r="AM106" s="1268"/>
      <c r="AN106" s="1268"/>
      <c r="AO106" s="1268"/>
      <c r="AP106" s="1268"/>
      <c r="AQ106" s="1268"/>
      <c r="AR106" s="1476">
        <v>0</v>
      </c>
    </row>
    <row s="1862" customFormat="1" customHeight="1" ht="17.25" hidden="1">
      <c r="A107" s="330"/>
      <c r="C107" s="218"/>
      <c r="D107" s="2144"/>
      <c r="E107" s="2152"/>
      <c r="F107" s="2155"/>
      <c r="G107" s="2152"/>
      <c r="H107" s="2158"/>
      <c r="I107" s="2160"/>
      <c r="J107" s="2163"/>
      <c r="K107" s="2147"/>
      <c r="L107" s="2147"/>
      <c r="M107" s="2147"/>
      <c r="N107" s="2150"/>
      <c r="O107" s="2147"/>
      <c r="P107" s="1480"/>
      <c r="Q107" s="1306"/>
      <c r="R107" s="1306"/>
      <c r="S107" s="338"/>
      <c r="T107" s="338"/>
      <c r="U107" s="338"/>
      <c r="V107" s="338"/>
      <c r="W107" s="1307"/>
      <c r="Y107" s="1276"/>
      <c r="Z107" s="1276"/>
      <c r="AA107" s="1276"/>
      <c r="AB107" s="1276"/>
      <c r="AC107" s="1276"/>
      <c r="AD107" s="1276"/>
      <c r="AE107" s="1276"/>
      <c r="AF107" s="1276"/>
      <c r="AG107" s="1276"/>
      <c r="AH107" s="1276"/>
      <c r="AI107" s="1276"/>
      <c r="AJ107" s="1276"/>
      <c r="AK107" s="1276"/>
      <c r="AL107" s="1276"/>
      <c r="AM107" s="1276"/>
      <c r="AN107" s="1276"/>
      <c r="AO107" s="1276"/>
      <c r="AP107" s="1276"/>
      <c r="AQ107" s="1276"/>
      <c r="AR107" s="1476">
        <v>0</v>
      </c>
    </row>
    <row s="1862" customFormat="1" customHeight="1" ht="17.25" hidden="1">
      <c r="A108" s="330"/>
      <c r="C108" s="329"/>
      <c r="D108" s="2144"/>
      <c r="E108" s="2152"/>
      <c r="F108" s="2155"/>
      <c r="G108" s="2152"/>
      <c r="H108" s="2158"/>
      <c r="I108" s="2160"/>
      <c r="J108" s="2163"/>
      <c r="K108" s="2147"/>
      <c r="L108" s="1306"/>
      <c r="M108" s="1306"/>
      <c r="N108" s="1306"/>
      <c r="O108" s="1306"/>
      <c r="P108" s="1306"/>
      <c r="Q108" s="1306"/>
      <c r="R108" s="1306"/>
      <c r="S108" s="338"/>
      <c r="T108" s="338"/>
      <c r="U108" s="338"/>
      <c r="V108" s="338"/>
      <c r="W108" s="1307"/>
      <c r="Y108" s="1268"/>
      <c r="Z108" s="1268"/>
      <c r="AA108" s="1268"/>
      <c r="AB108" s="1268"/>
      <c r="AC108" s="1268"/>
      <c r="AD108" s="1268"/>
      <c r="AE108" s="1268"/>
      <c r="AF108" s="1268"/>
      <c r="AG108" s="1268"/>
      <c r="AH108" s="1268"/>
      <c r="AI108" s="1268"/>
      <c r="AJ108" s="1268"/>
      <c r="AK108" s="1268"/>
      <c r="AL108" s="1268"/>
      <c r="AM108" s="1268"/>
      <c r="AN108" s="1268"/>
      <c r="AO108" s="1268"/>
      <c r="AP108" s="1268"/>
      <c r="AQ108" s="1268"/>
      <c r="AR108" s="1476">
        <v>0</v>
      </c>
    </row>
    <row s="1862" customFormat="1" customHeight="1" ht="17.25" hidden="1">
      <c r="A109" s="330"/>
      <c r="C109" s="329"/>
      <c r="D109" s="2145"/>
      <c r="E109" s="2153"/>
      <c r="F109" s="2156"/>
      <c r="G109" s="2153"/>
      <c r="H109" s="1308"/>
      <c r="I109" s="1309"/>
      <c r="J109" s="1309"/>
      <c r="K109" s="1309"/>
      <c r="L109" s="1309"/>
      <c r="M109" s="1309"/>
      <c r="N109" s="1309"/>
      <c r="O109" s="1309"/>
      <c r="P109" s="1309"/>
      <c r="Q109" s="1309"/>
      <c r="R109" s="1309"/>
      <c r="S109" s="1310"/>
      <c r="T109" s="1310"/>
      <c r="U109" s="1310"/>
      <c r="V109" s="1310"/>
      <c r="W109" s="1311"/>
      <c r="Y109" s="1268"/>
      <c r="Z109" s="1268"/>
      <c r="AA109" s="1268"/>
      <c r="AB109" s="1268"/>
      <c r="AC109" s="1268"/>
      <c r="AD109" s="1268"/>
      <c r="AE109" s="1268"/>
      <c r="AF109" s="1268"/>
      <c r="AG109" s="1268"/>
      <c r="AH109" s="1268"/>
      <c r="AI109" s="1268"/>
      <c r="AJ109" s="1268"/>
      <c r="AK109" s="1268"/>
      <c r="AL109" s="1268"/>
      <c r="AM109" s="1268"/>
      <c r="AN109" s="1268"/>
      <c r="AO109" s="1268"/>
      <c r="AP109" s="1268"/>
      <c r="AQ109" s="1268"/>
      <c r="AR109" s="1476">
        <v>0</v>
      </c>
    </row>
    <row s="1862" customFormat="1" customHeight="1" ht="17.25" hidden="1">
      <c r="A110" s="330"/>
      <c r="C110" s="218"/>
      <c r="D110" s="2144">
        <v>2</v>
      </c>
      <c r="E110" s="2152" t="s">
        <v>727</v>
      </c>
      <c r="F110" s="2154" t="s">
        <v>19</v>
      </c>
      <c r="G110" s="2152"/>
      <c r="H110" s="2157"/>
      <c r="I110" s="2159"/>
      <c r="J110" s="2161"/>
      <c r="K110" s="2146"/>
      <c r="L110" s="2146"/>
      <c r="M110" s="2146"/>
      <c r="N110" s="2148"/>
      <c r="O110" s="2146"/>
      <c r="P110" s="2146"/>
      <c r="Q110" s="2146"/>
      <c r="R110" s="2151"/>
      <c r="S110" s="2146"/>
      <c r="T110" s="1479"/>
      <c r="U110" s="1479"/>
      <c r="V110" s="1481"/>
      <c r="W110" s="1305"/>
      <c r="X110" s="1276"/>
      <c r="Y110" s="1276"/>
      <c r="Z110" s="1276"/>
      <c r="AA110" s="1276"/>
      <c r="AB110" s="1276"/>
      <c r="AC110" s="1276" t="s">
        <v>728</v>
      </c>
      <c r="AD110" s="1276" t="s">
        <v>729</v>
      </c>
      <c r="AE110" s="1276" t="s">
        <v>730</v>
      </c>
      <c r="AF110" s="1276" t="s">
        <v>731</v>
      </c>
      <c r="AG110" s="1276"/>
      <c r="AH110" s="1276" t="str">
        <f>IF($E$110=0,"",$E$110)</f>
        <v>Тариф на транспортировку горячей воды</v>
      </c>
      <c r="AI110" s="1276" t="str">
        <f>IF($G$110=0,"",$G$110)</f>
        <v/>
      </c>
      <c r="AJ110" s="1276" t="str">
        <f>IF($J$110=0,"",$J$110)</f>
        <v/>
      </c>
      <c r="AK110" s="1276" t="str">
        <f>IF($K$110="нет","без дифференциации",IF($N$110=0,"",$N$110))</f>
        <v/>
      </c>
      <c r="AL110" s="1276" t="str">
        <f>IF($O$110="нет","без дифференциации",IF($R$110=0,"",$R$110))</f>
        <v/>
      </c>
      <c r="AM110" s="1276" t="str">
        <f>IF($S$110="нет","без дифференциации",IF($V$110=0,"",$V$110))</f>
        <v/>
      </c>
      <c r="AN110" s="1781">
        <f>$I$110</f>
        <v>0</v>
      </c>
      <c r="AO110" s="1276" t="str">
        <f>$I$110&amp;"."&amp;$M$110</f>
        <v>.</v>
      </c>
      <c r="AP110" s="1268" t="str">
        <f>$I$110&amp;"."&amp;$M$110&amp;"."&amp;$Q$110</f>
        <v>..</v>
      </c>
      <c r="AQ110" s="1268" t="str">
        <f>$I$110&amp;"."&amp;$M$110&amp;"."&amp;$Q$110&amp;"."&amp;$U$110</f>
        <v>...</v>
      </c>
      <c r="AR110" s="1476">
        <v>0</v>
      </c>
    </row>
    <row s="1862" customFormat="1" customHeight="1" ht="17.25" hidden="1">
      <c r="A111" s="330"/>
      <c r="C111" s="329"/>
      <c r="D111" s="2144"/>
      <c r="E111" s="2152"/>
      <c r="F111" s="2155"/>
      <c r="G111" s="2152"/>
      <c r="H111" s="2158"/>
      <c r="I111" s="2160"/>
      <c r="J111" s="2162"/>
      <c r="K111" s="2147"/>
      <c r="L111" s="2147"/>
      <c r="M111" s="2147"/>
      <c r="N111" s="2149"/>
      <c r="O111" s="2147"/>
      <c r="P111" s="2147"/>
      <c r="Q111" s="2147"/>
      <c r="R111" s="2150"/>
      <c r="S111" s="2147"/>
      <c r="T111" s="1306"/>
      <c r="U111" s="1306"/>
      <c r="V111" s="1306"/>
      <c r="W111" s="1307"/>
      <c r="X111" s="1268"/>
      <c r="Y111" s="1268"/>
      <c r="Z111" s="1268"/>
      <c r="AA111" s="1268"/>
      <c r="AB111" s="1268"/>
      <c r="AC111" s="1268"/>
      <c r="AD111" s="1268"/>
      <c r="AE111" s="1268"/>
      <c r="AF111" s="1268"/>
      <c r="AG111" s="1268"/>
      <c r="AH111" s="1268"/>
      <c r="AI111" s="1268"/>
      <c r="AJ111" s="1268"/>
      <c r="AK111" s="1268"/>
      <c r="AL111" s="1268"/>
      <c r="AM111" s="1268"/>
      <c r="AN111" s="1268"/>
      <c r="AO111" s="1268"/>
      <c r="AP111" s="1268"/>
      <c r="AQ111" s="1268"/>
      <c r="AR111" s="1476">
        <v>0</v>
      </c>
    </row>
    <row s="1862" customFormat="1" customHeight="1" ht="17.25" hidden="1">
      <c r="A112" s="330"/>
      <c r="C112" s="329"/>
      <c r="D112" s="2145"/>
      <c r="E112" s="2153"/>
      <c r="F112" s="2155"/>
      <c r="G112" s="2153"/>
      <c r="H112" s="2158"/>
      <c r="I112" s="2160"/>
      <c r="J112" s="2163"/>
      <c r="K112" s="2147"/>
      <c r="L112" s="2147"/>
      <c r="M112" s="2147"/>
      <c r="N112" s="2150"/>
      <c r="O112" s="2147"/>
      <c r="P112" s="1480"/>
      <c r="Q112" s="1306"/>
      <c r="R112" s="1306"/>
      <c r="S112" s="338"/>
      <c r="T112" s="338"/>
      <c r="U112" s="338"/>
      <c r="V112" s="338"/>
      <c r="W112" s="1307"/>
      <c r="X112" s="1268"/>
      <c r="Y112" s="1268"/>
      <c r="Z112" s="1268"/>
      <c r="AA112" s="1268"/>
      <c r="AB112" s="1268"/>
      <c r="AC112" s="1268"/>
      <c r="AD112" s="1268"/>
      <c r="AE112" s="1268"/>
      <c r="AF112" s="1268"/>
      <c r="AG112" s="1268"/>
      <c r="AH112" s="1268"/>
      <c r="AI112" s="1268"/>
      <c r="AJ112" s="1268"/>
      <c r="AK112" s="1268"/>
      <c r="AL112" s="1268"/>
      <c r="AM112" s="1268"/>
      <c r="AN112" s="1268"/>
      <c r="AO112" s="1268"/>
      <c r="AP112" s="1268"/>
      <c r="AQ112" s="1268"/>
      <c r="AR112" s="1476">
        <v>0</v>
      </c>
    </row>
    <row s="1862" customFormat="1" customHeight="1" ht="17.25" hidden="1">
      <c r="A113" s="330"/>
      <c r="C113" s="329"/>
      <c r="D113" s="2145"/>
      <c r="E113" s="2153"/>
      <c r="F113" s="2155"/>
      <c r="G113" s="2153"/>
      <c r="H113" s="2158"/>
      <c r="I113" s="2160"/>
      <c r="J113" s="2163"/>
      <c r="K113" s="2147"/>
      <c r="L113" s="1306"/>
      <c r="M113" s="1306"/>
      <c r="N113" s="1306"/>
      <c r="O113" s="1306"/>
      <c r="P113" s="1306"/>
      <c r="Q113" s="1306"/>
      <c r="R113" s="1306"/>
      <c r="S113" s="338"/>
      <c r="T113" s="338"/>
      <c r="U113" s="338"/>
      <c r="V113" s="338"/>
      <c r="W113" s="1307"/>
      <c r="X113" s="1268"/>
      <c r="Y113" s="1268"/>
      <c r="Z113" s="1268"/>
      <c r="AA113" s="1268"/>
      <c r="AB113" s="1268"/>
      <c r="AC113" s="1268"/>
      <c r="AD113" s="1268"/>
      <c r="AE113" s="1268"/>
      <c r="AF113" s="1268"/>
      <c r="AG113" s="1268"/>
      <c r="AH113" s="1268"/>
      <c r="AI113" s="1268"/>
      <c r="AJ113" s="1268"/>
      <c r="AK113" s="1268"/>
      <c r="AL113" s="1268"/>
      <c r="AM113" s="1268"/>
      <c r="AN113" s="1268"/>
      <c r="AO113" s="1268"/>
      <c r="AP113" s="1268"/>
      <c r="AQ113" s="1268"/>
      <c r="AR113" s="1476">
        <v>0</v>
      </c>
    </row>
    <row s="1862" customFormat="1" customHeight="1" ht="17.25" hidden="1">
      <c r="A114" s="330"/>
      <c r="C114" s="329"/>
      <c r="D114" s="2145"/>
      <c r="E114" s="2153"/>
      <c r="F114" s="2156"/>
      <c r="G114" s="2153"/>
      <c r="H114" s="1308"/>
      <c r="I114" s="1309"/>
      <c r="J114" s="1309"/>
      <c r="K114" s="1309"/>
      <c r="L114" s="1309"/>
      <c r="M114" s="1309"/>
      <c r="N114" s="1309"/>
      <c r="O114" s="1309"/>
      <c r="P114" s="1309"/>
      <c r="Q114" s="1309"/>
      <c r="R114" s="1309"/>
      <c r="S114" s="1310"/>
      <c r="T114" s="1310"/>
      <c r="U114" s="1310"/>
      <c r="V114" s="1310"/>
      <c r="W114" s="1311"/>
      <c r="X114" s="1268"/>
      <c r="Y114" s="1268"/>
      <c r="Z114" s="1268"/>
      <c r="AA114" s="1268"/>
      <c r="AB114" s="1268"/>
      <c r="AC114" s="1268"/>
      <c r="AD114" s="1268"/>
      <c r="AE114" s="1268"/>
      <c r="AF114" s="1268"/>
      <c r="AG114" s="1268"/>
      <c r="AH114" s="1268"/>
      <c r="AI114" s="1268"/>
      <c r="AJ114" s="1268"/>
      <c r="AK114" s="1268"/>
      <c r="AL114" s="1268"/>
      <c r="AM114" s="1268"/>
      <c r="AN114" s="1268"/>
      <c r="AO114" s="1268"/>
      <c r="AP114" s="1268"/>
      <c r="AQ114" s="1268"/>
      <c r="AR114" s="1476">
        <v>0</v>
      </c>
    </row>
    <row s="1862" customFormat="1" customHeight="1" ht="17.25" hidden="1">
      <c r="A115" s="330"/>
      <c r="C115" s="218"/>
      <c r="D115" s="2144">
        <v>3</v>
      </c>
      <c r="E115" s="2152" t="s">
        <v>732</v>
      </c>
      <c r="F115" s="2154" t="s">
        <v>19</v>
      </c>
      <c r="G115" s="2152"/>
      <c r="H115" s="2157"/>
      <c r="I115" s="2159"/>
      <c r="J115" s="2161"/>
      <c r="K115" s="2146"/>
      <c r="L115" s="2146"/>
      <c r="M115" s="2146"/>
      <c r="N115" s="2148"/>
      <c r="O115" s="2146"/>
      <c r="P115" s="2146"/>
      <c r="Q115" s="2146"/>
      <c r="R115" s="2151"/>
      <c r="S115" s="2146"/>
      <c r="T115" s="1952"/>
      <c r="U115" s="1952"/>
      <c r="V115" s="1954"/>
      <c r="W115" s="1305"/>
      <c r="X115" s="1276"/>
      <c r="Y115" s="1276"/>
      <c r="Z115" s="1276"/>
      <c r="AA115" s="1276"/>
      <c r="AB115" s="1276"/>
      <c r="AC115" s="1276" t="s">
        <v>733</v>
      </c>
      <c r="AD115" s="1276" t="s">
        <v>734</v>
      </c>
      <c r="AE115" s="1276" t="s">
        <v>735</v>
      </c>
      <c r="AF115" s="1276" t="s">
        <v>736</v>
      </c>
      <c r="AG115" s="1276"/>
      <c r="AH115" s="1276" t="str">
        <f>IF($E$115=0,"",$E$115)</f>
        <v>Тариф на подключение (технологическое присоединение) к централизованной системе горячего водоснабжения</v>
      </c>
      <c r="AI115" s="1276" t="str">
        <f>IF($G$115=0,"",$G$115)</f>
        <v/>
      </c>
      <c r="AJ115" s="1276" t="str">
        <f>IF($J$115=0,"",$J$115)</f>
        <v/>
      </c>
      <c r="AK115" s="1276" t="str">
        <f>IF($K$115="нет","без дифференциации",IF($N$115=0,"",$N$115))</f>
        <v/>
      </c>
      <c r="AL115" s="1276" t="str">
        <f>IF($O$115="нет","без дифференциации",IF($R$115=0,"",$R$115))</f>
        <v/>
      </c>
      <c r="AM115" s="1276" t="str">
        <f>IF($S$115="нет","без дифференциации",IF($V$115=0,"",$V$115))</f>
        <v/>
      </c>
      <c r="AN115" s="1781">
        <f>$I$115</f>
        <v>0</v>
      </c>
      <c r="AO115" s="1276" t="str">
        <f>$I$115&amp;"."&amp;$M$115</f>
        <v>.</v>
      </c>
      <c r="AP115" s="1275" t="str">
        <f>$I$115&amp;"."&amp;$M$115&amp;"."&amp;$Q$115</f>
        <v>..</v>
      </c>
      <c r="AQ115" s="1275" t="str">
        <f>$I$115&amp;"."&amp;$M$115&amp;"."&amp;$Q$115&amp;"."&amp;$U$115</f>
        <v>...</v>
      </c>
      <c r="AR115" s="1476">
        <v>0</v>
      </c>
    </row>
    <row s="1862" customFormat="1" customHeight="1" ht="17.25" hidden="1">
      <c r="A116" s="330"/>
      <c r="C116" s="329"/>
      <c r="D116" s="2144"/>
      <c r="E116" s="2152"/>
      <c r="F116" s="2155"/>
      <c r="G116" s="2152"/>
      <c r="H116" s="2158"/>
      <c r="I116" s="2160"/>
      <c r="J116" s="2162"/>
      <c r="K116" s="2147"/>
      <c r="L116" s="2147"/>
      <c r="M116" s="2147"/>
      <c r="N116" s="2149"/>
      <c r="O116" s="2147"/>
      <c r="P116" s="2147"/>
      <c r="Q116" s="2147"/>
      <c r="R116" s="2150"/>
      <c r="S116" s="2147"/>
      <c r="T116" s="1957"/>
      <c r="U116" s="1957"/>
      <c r="V116" s="1957"/>
      <c r="W116" s="1958"/>
      <c r="X116" s="1275"/>
      <c r="Y116" s="1275"/>
      <c r="Z116" s="1275"/>
      <c r="AA116" s="1275"/>
      <c r="AB116" s="1275"/>
      <c r="AC116" s="1275"/>
      <c r="AD116" s="1275"/>
      <c r="AE116" s="1275"/>
      <c r="AF116" s="1275"/>
      <c r="AG116" s="1275"/>
      <c r="AH116" s="1275"/>
      <c r="AI116" s="1275"/>
      <c r="AJ116" s="1275"/>
      <c r="AK116" s="1275"/>
      <c r="AL116" s="1275"/>
      <c r="AM116" s="1275"/>
      <c r="AN116" s="1275"/>
      <c r="AO116" s="1275"/>
      <c r="AP116" s="1275"/>
      <c r="AQ116" s="1275"/>
      <c r="AR116" s="1476">
        <v>0</v>
      </c>
    </row>
    <row s="1862" customFormat="1" customHeight="1" ht="17.25" hidden="1">
      <c r="A117" s="330"/>
      <c r="C117" s="329"/>
      <c r="D117" s="2145"/>
      <c r="E117" s="2153"/>
      <c r="F117" s="2155"/>
      <c r="G117" s="2153"/>
      <c r="H117" s="2158"/>
      <c r="I117" s="2160"/>
      <c r="J117" s="2163"/>
      <c r="K117" s="2147"/>
      <c r="L117" s="2147"/>
      <c r="M117" s="2147"/>
      <c r="N117" s="2150"/>
      <c r="O117" s="2147"/>
      <c r="P117" s="1953"/>
      <c r="Q117" s="1957"/>
      <c r="R117" s="1957"/>
      <c r="S117" s="338"/>
      <c r="T117" s="338"/>
      <c r="U117" s="338"/>
      <c r="V117" s="338"/>
      <c r="W117" s="1958"/>
      <c r="X117" s="1275"/>
      <c r="Y117" s="1275"/>
      <c r="Z117" s="1275"/>
      <c r="AA117" s="1275"/>
      <c r="AB117" s="1275"/>
      <c r="AC117" s="1275"/>
      <c r="AD117" s="1275"/>
      <c r="AE117" s="1275"/>
      <c r="AF117" s="1275"/>
      <c r="AG117" s="1275"/>
      <c r="AH117" s="1275"/>
      <c r="AI117" s="1275"/>
      <c r="AJ117" s="1275"/>
      <c r="AK117" s="1275"/>
      <c r="AL117" s="1275"/>
      <c r="AM117" s="1275"/>
      <c r="AN117" s="1275"/>
      <c r="AO117" s="1275"/>
      <c r="AP117" s="1275"/>
      <c r="AQ117" s="1275"/>
      <c r="AR117" s="1476">
        <v>0</v>
      </c>
    </row>
    <row s="1862" customFormat="1" customHeight="1" ht="17.25" hidden="1">
      <c r="A118" s="330"/>
      <c r="C118" s="329"/>
      <c r="D118" s="2145"/>
      <c r="E118" s="2153"/>
      <c r="F118" s="2155"/>
      <c r="G118" s="2153"/>
      <c r="H118" s="2158"/>
      <c r="I118" s="2160"/>
      <c r="J118" s="2163"/>
      <c r="K118" s="2147"/>
      <c r="L118" s="1957"/>
      <c r="M118" s="1957"/>
      <c r="N118" s="1957"/>
      <c r="O118" s="1957"/>
      <c r="P118" s="1957"/>
      <c r="Q118" s="1957"/>
      <c r="R118" s="1957"/>
      <c r="S118" s="338"/>
      <c r="T118" s="338"/>
      <c r="U118" s="338"/>
      <c r="V118" s="338"/>
      <c r="W118" s="1958"/>
      <c r="X118" s="1275"/>
      <c r="Y118" s="1275"/>
      <c r="Z118" s="1275"/>
      <c r="AA118" s="1275"/>
      <c r="AB118" s="1275"/>
      <c r="AC118" s="1275"/>
      <c r="AD118" s="1275"/>
      <c r="AE118" s="1275"/>
      <c r="AF118" s="1275"/>
      <c r="AG118" s="1275"/>
      <c r="AH118" s="1275"/>
      <c r="AI118" s="1275"/>
      <c r="AJ118" s="1275"/>
      <c r="AK118" s="1275"/>
      <c r="AL118" s="1275"/>
      <c r="AM118" s="1275"/>
      <c r="AN118" s="1275"/>
      <c r="AO118" s="1275"/>
      <c r="AP118" s="1275"/>
      <c r="AQ118" s="1275"/>
      <c r="AR118" s="1476">
        <v>0</v>
      </c>
    </row>
    <row s="1862" customFormat="1" customHeight="1" ht="17.25" hidden="1">
      <c r="A119" s="330"/>
      <c r="C119" s="329"/>
      <c r="D119" s="2145"/>
      <c r="E119" s="2153"/>
      <c r="F119" s="2156"/>
      <c r="G119" s="2153"/>
      <c r="H119" s="1308"/>
      <c r="I119" s="1955"/>
      <c r="J119" s="1955"/>
      <c r="K119" s="1955"/>
      <c r="L119" s="1955"/>
      <c r="M119" s="1955"/>
      <c r="N119" s="1955"/>
      <c r="O119" s="1955"/>
      <c r="P119" s="1955"/>
      <c r="Q119" s="1955"/>
      <c r="R119" s="1955"/>
      <c r="S119" s="1310"/>
      <c r="T119" s="1310"/>
      <c r="U119" s="1310"/>
      <c r="V119" s="1310"/>
      <c r="W119" s="1956"/>
      <c r="X119" s="1275"/>
      <c r="Y119" s="1275"/>
      <c r="Z119" s="1275"/>
      <c r="AA119" s="1275"/>
      <c r="AB119" s="1275"/>
      <c r="AC119" s="1275"/>
      <c r="AD119" s="1275"/>
      <c r="AE119" s="1275"/>
      <c r="AF119" s="1275"/>
      <c r="AG119" s="1275"/>
      <c r="AH119" s="1275"/>
      <c r="AI119" s="1275"/>
      <c r="AJ119" s="1275"/>
      <c r="AK119" s="1275"/>
      <c r="AL119" s="1275"/>
      <c r="AM119" s="1275"/>
      <c r="AN119" s="1275"/>
      <c r="AO119" s="1275"/>
      <c r="AP119" s="1275"/>
      <c r="AQ119" s="1275"/>
      <c r="AR119" s="1476">
        <v>0</v>
      </c>
    </row>
    <row s="1862" customFormat="1" customHeight="1" ht="11.25" hidden="1">
      <c r="A120" s="286"/>
      <c r="B120" s="286"/>
      <c r="Y120" s="1268"/>
      <c r="Z120" s="1268"/>
      <c r="AA120" s="1268"/>
      <c r="AB120" s="1268"/>
      <c r="AC120" s="1268"/>
      <c r="AD120" s="1268"/>
      <c r="AE120" s="1268"/>
      <c r="AF120" s="1268"/>
      <c r="AG120" s="1268"/>
      <c r="AH120" s="1268"/>
      <c r="AI120" s="1268"/>
      <c r="AJ120" s="1268"/>
      <c r="AK120" s="1268"/>
      <c r="AL120" s="1268"/>
      <c r="AM120" s="1268"/>
      <c r="AN120" s="1268"/>
      <c r="AO120" s="1268"/>
      <c r="AP120" s="1268"/>
      <c r="AQ120" s="1268"/>
      <c r="AR120" s="1476">
        <v>0</v>
      </c>
    </row>
    <row s="1862" customFormat="1" customHeight="1" ht="17.25" hidden="1">
      <c r="A121" s="330"/>
      <c r="C121" s="218"/>
      <c r="D121" s="2144">
        <v>1</v>
      </c>
      <c r="E121" s="2152" t="s">
        <v>737</v>
      </c>
      <c r="F121" s="2154" t="s">
        <v>19</v>
      </c>
      <c r="G121" s="2152"/>
      <c r="H121" s="2157"/>
      <c r="I121" s="2159"/>
      <c r="J121" s="2161"/>
      <c r="K121" s="2146"/>
      <c r="L121" s="2146"/>
      <c r="M121" s="2146"/>
      <c r="N121" s="2148"/>
      <c r="O121" s="2146"/>
      <c r="P121" s="2146"/>
      <c r="Q121" s="2146"/>
      <c r="R121" s="2151"/>
      <c r="S121" s="2146"/>
      <c r="T121" s="1479"/>
      <c r="U121" s="1479"/>
      <c r="V121" s="1481"/>
      <c r="W121" s="1305"/>
      <c r="Y121" s="1276"/>
      <c r="Z121" s="1276"/>
      <c r="AA121" s="1276"/>
      <c r="AB121" s="1276"/>
      <c r="AC121" s="1276" t="s">
        <v>738</v>
      </c>
      <c r="AD121" s="1276" t="s">
        <v>739</v>
      </c>
      <c r="AE121" s="1276" t="s">
        <v>740</v>
      </c>
      <c r="AF121" s="1276" t="s">
        <v>741</v>
      </c>
      <c r="AG121" s="1276"/>
      <c r="AH121" s="1276" t="str">
        <f>IF($E$121=0,"",$E$121)</f>
        <v>Тариф на водоотведение</v>
      </c>
      <c r="AI121" s="1276" t="str">
        <f>IF($G$121=0,"",$G$121)</f>
        <v/>
      </c>
      <c r="AJ121" s="1276" t="str">
        <f>IF($J$121=0,"",$J$121)</f>
        <v/>
      </c>
      <c r="AK121" s="1276" t="str">
        <f>IF($K$121="нет","без дифференциации",IF($N$121=0,"",$N$121))</f>
        <v/>
      </c>
      <c r="AL121" s="1276" t="str">
        <f>IF($O$121="нет","без дифференциации",IF($R$121=0,"",$R$121))</f>
        <v/>
      </c>
      <c r="AM121" s="1276" t="str">
        <f>IF($S$121="нет","без дифференциации",IF($V$121=0,"",$V$121))</f>
        <v/>
      </c>
      <c r="AN121" s="1276">
        <f>$I$121</f>
        <v>0</v>
      </c>
      <c r="AO121" s="1276" t="str">
        <f>$I$121&amp;"."&amp;$M$121</f>
        <v>.</v>
      </c>
      <c r="AP121" s="1276" t="str">
        <f>$I$121&amp;"."&amp;$M$121&amp;"."&amp;$Q$121</f>
        <v>..</v>
      </c>
      <c r="AQ121" s="1276" t="str">
        <f>$I$121&amp;"."&amp;$M$121&amp;"."&amp;$Q$121&amp;"."&amp;$U$121</f>
        <v>...</v>
      </c>
      <c r="AR121" s="1476">
        <v>0</v>
      </c>
    </row>
    <row s="1862" customFormat="1" customHeight="1" ht="17.25" hidden="1">
      <c r="A122" s="330"/>
      <c r="C122" s="329"/>
      <c r="D122" s="2144"/>
      <c r="E122" s="2152"/>
      <c r="F122" s="2155"/>
      <c r="G122" s="2152"/>
      <c r="H122" s="2158"/>
      <c r="I122" s="2160"/>
      <c r="J122" s="2162"/>
      <c r="K122" s="2147"/>
      <c r="L122" s="2147"/>
      <c r="M122" s="2147"/>
      <c r="N122" s="2149"/>
      <c r="O122" s="2147"/>
      <c r="P122" s="2147"/>
      <c r="Q122" s="2147"/>
      <c r="R122" s="2150"/>
      <c r="S122" s="2147"/>
      <c r="T122" s="1306"/>
      <c r="U122" s="1306"/>
      <c r="V122" s="1306"/>
      <c r="W122" s="1307"/>
      <c r="Y122" s="1268"/>
      <c r="Z122" s="1268"/>
      <c r="AA122" s="1268"/>
      <c r="AB122" s="1268"/>
      <c r="AC122" s="1268"/>
      <c r="AD122" s="1268"/>
      <c r="AE122" s="1268"/>
      <c r="AF122" s="1268"/>
      <c r="AG122" s="1268"/>
      <c r="AH122" s="1268"/>
      <c r="AI122" s="1268"/>
      <c r="AJ122" s="1268"/>
      <c r="AK122" s="1268"/>
      <c r="AL122" s="1268"/>
      <c r="AM122" s="1268"/>
      <c r="AN122" s="1268"/>
      <c r="AO122" s="1268"/>
      <c r="AP122" s="1268"/>
      <c r="AQ122" s="1268"/>
      <c r="AR122" s="1476">
        <v>0</v>
      </c>
    </row>
    <row s="1862" customFormat="1" customHeight="1" ht="17.25" hidden="1">
      <c r="A123" s="330"/>
      <c r="C123" s="218"/>
      <c r="D123" s="2144"/>
      <c r="E123" s="2152"/>
      <c r="F123" s="2155"/>
      <c r="G123" s="2152"/>
      <c r="H123" s="2158"/>
      <c r="I123" s="2160"/>
      <c r="J123" s="2163"/>
      <c r="K123" s="2147"/>
      <c r="L123" s="2147"/>
      <c r="M123" s="2147"/>
      <c r="N123" s="2150"/>
      <c r="O123" s="2147"/>
      <c r="P123" s="1480"/>
      <c r="Q123" s="1306"/>
      <c r="R123" s="1306"/>
      <c r="S123" s="338"/>
      <c r="T123" s="338"/>
      <c r="U123" s="338"/>
      <c r="V123" s="338"/>
      <c r="W123" s="1307"/>
      <c r="Y123" s="1276"/>
      <c r="Z123" s="1276"/>
      <c r="AA123" s="1276"/>
      <c r="AB123" s="1276"/>
      <c r="AC123" s="1276"/>
      <c r="AD123" s="1276"/>
      <c r="AE123" s="1276"/>
      <c r="AF123" s="1276"/>
      <c r="AG123" s="1276"/>
      <c r="AH123" s="1276"/>
      <c r="AI123" s="1276"/>
      <c r="AJ123" s="1276"/>
      <c r="AK123" s="1276"/>
      <c r="AL123" s="1276"/>
      <c r="AM123" s="1276"/>
      <c r="AN123" s="1276"/>
      <c r="AO123" s="1276"/>
      <c r="AP123" s="1276"/>
      <c r="AQ123" s="1276"/>
      <c r="AR123" s="1476">
        <v>0</v>
      </c>
    </row>
    <row s="1862" customFormat="1" customHeight="1" ht="17.25" hidden="1">
      <c r="A124" s="330"/>
      <c r="C124" s="329"/>
      <c r="D124" s="2144"/>
      <c r="E124" s="2152"/>
      <c r="F124" s="2155"/>
      <c r="G124" s="2152"/>
      <c r="H124" s="2158"/>
      <c r="I124" s="2160"/>
      <c r="J124" s="2163"/>
      <c r="K124" s="2147"/>
      <c r="L124" s="1306"/>
      <c r="M124" s="1306"/>
      <c r="N124" s="1306"/>
      <c r="O124" s="1306"/>
      <c r="P124" s="1306"/>
      <c r="Q124" s="1306"/>
      <c r="R124" s="1306"/>
      <c r="S124" s="338"/>
      <c r="T124" s="338"/>
      <c r="U124" s="338"/>
      <c r="V124" s="338"/>
      <c r="W124" s="1307"/>
      <c r="Y124" s="1268"/>
      <c r="Z124" s="1268"/>
      <c r="AA124" s="1268"/>
      <c r="AB124" s="1268"/>
      <c r="AC124" s="1268"/>
      <c r="AD124" s="1268"/>
      <c r="AE124" s="1268"/>
      <c r="AF124" s="1268"/>
      <c r="AG124" s="1268"/>
      <c r="AH124" s="1268"/>
      <c r="AI124" s="1268"/>
      <c r="AJ124" s="1268"/>
      <c r="AK124" s="1268"/>
      <c r="AL124" s="1268"/>
      <c r="AM124" s="1268"/>
      <c r="AN124" s="1268"/>
      <c r="AO124" s="1268"/>
      <c r="AP124" s="1268"/>
      <c r="AQ124" s="1268"/>
      <c r="AR124" s="1476">
        <v>0</v>
      </c>
    </row>
    <row s="1862" customFormat="1" customHeight="1" ht="17.25" hidden="1">
      <c r="A125" s="330"/>
      <c r="C125" s="329"/>
      <c r="D125" s="2145"/>
      <c r="E125" s="2153"/>
      <c r="F125" s="2156"/>
      <c r="G125" s="2153"/>
      <c r="H125" s="1308"/>
      <c r="I125" s="1309"/>
      <c r="J125" s="1309"/>
      <c r="K125" s="1309"/>
      <c r="L125" s="1309"/>
      <c r="M125" s="1309"/>
      <c r="N125" s="1309"/>
      <c r="O125" s="1309"/>
      <c r="P125" s="1309"/>
      <c r="Q125" s="1309"/>
      <c r="R125" s="1309"/>
      <c r="S125" s="1310"/>
      <c r="T125" s="1310"/>
      <c r="U125" s="1310"/>
      <c r="V125" s="1310"/>
      <c r="W125" s="1311"/>
      <c r="Y125" s="1268"/>
      <c r="Z125" s="1268"/>
      <c r="AA125" s="1268"/>
      <c r="AB125" s="1268"/>
      <c r="AC125" s="1268"/>
      <c r="AD125" s="1268"/>
      <c r="AE125" s="1268"/>
      <c r="AF125" s="1268"/>
      <c r="AG125" s="1268"/>
      <c r="AH125" s="1268"/>
      <c r="AI125" s="1268"/>
      <c r="AJ125" s="1268"/>
      <c r="AK125" s="1268"/>
      <c r="AL125" s="1268"/>
      <c r="AM125" s="1268"/>
      <c r="AN125" s="1268"/>
      <c r="AO125" s="1268"/>
      <c r="AP125" s="1268"/>
      <c r="AQ125" s="1268"/>
      <c r="AR125" s="1476">
        <v>0</v>
      </c>
    </row>
    <row s="1862" customFormat="1" customHeight="1" ht="17.25" hidden="1">
      <c r="A126" s="330"/>
      <c r="C126" s="218"/>
      <c r="D126" s="2144">
        <v>2</v>
      </c>
      <c r="E126" s="2152" t="s">
        <v>742</v>
      </c>
      <c r="F126" s="2154" t="s">
        <v>19</v>
      </c>
      <c r="G126" s="2152"/>
      <c r="H126" s="2157"/>
      <c r="I126" s="2159"/>
      <c r="J126" s="2161"/>
      <c r="K126" s="2146"/>
      <c r="L126" s="2146"/>
      <c r="M126" s="2146"/>
      <c r="N126" s="2148"/>
      <c r="O126" s="2146"/>
      <c r="P126" s="2146"/>
      <c r="Q126" s="2146"/>
      <c r="R126" s="2151"/>
      <c r="S126" s="2146"/>
      <c r="T126" s="1479"/>
      <c r="U126" s="1479"/>
      <c r="V126" s="1481"/>
      <c r="W126" s="1305"/>
      <c r="X126" s="1276"/>
      <c r="Y126" s="1276"/>
      <c r="Z126" s="1276"/>
      <c r="AA126" s="1276"/>
      <c r="AB126" s="1276"/>
      <c r="AC126" s="1276" t="s">
        <v>743</v>
      </c>
      <c r="AD126" s="1276" t="s">
        <v>744</v>
      </c>
      <c r="AE126" s="1276" t="s">
        <v>745</v>
      </c>
      <c r="AF126" s="1276" t="s">
        <v>746</v>
      </c>
      <c r="AG126" s="1276"/>
      <c r="AH126" s="1276" t="str">
        <f>IF($E$126=0,"",$E$126)</f>
        <v>Тариф на транспортировку сточных вод</v>
      </c>
      <c r="AI126" s="1276" t="str">
        <f>IF($G$126=0,"",$G$126)</f>
        <v/>
      </c>
      <c r="AJ126" s="1276" t="str">
        <f>IF($J$126=0,"",$J$126)</f>
        <v/>
      </c>
      <c r="AK126" s="1276" t="str">
        <f>IF($K$126="нет","без дифференциации",IF($N$126=0,"",$N$126))</f>
        <v/>
      </c>
      <c r="AL126" s="1276" t="str">
        <f>IF($O$126="нет","без дифференциации",IF($R$126=0,"",$R$126))</f>
        <v/>
      </c>
      <c r="AM126" s="1276" t="str">
        <f>IF($S$126="нет","без дифференциации",IF($V$126=0,"",$V$126))</f>
        <v/>
      </c>
      <c r="AN126" s="1781">
        <f>$I$126</f>
        <v>0</v>
      </c>
      <c r="AO126" s="1276" t="str">
        <f>$I$126&amp;"."&amp;$M$126</f>
        <v>.</v>
      </c>
      <c r="AP126" s="1268" t="str">
        <f>$I$126&amp;"."&amp;$M$126&amp;"."&amp;$Q$126</f>
        <v>..</v>
      </c>
      <c r="AQ126" s="1268" t="str">
        <f>$I$126&amp;"."&amp;$M$126&amp;"."&amp;$Q$126&amp;"."&amp;$U$126</f>
        <v>...</v>
      </c>
      <c r="AR126" s="1476">
        <v>0</v>
      </c>
    </row>
    <row s="1862" customFormat="1" customHeight="1" ht="17.25" hidden="1">
      <c r="A127" s="330"/>
      <c r="C127" s="329"/>
      <c r="D127" s="2144"/>
      <c r="E127" s="2152"/>
      <c r="F127" s="2155"/>
      <c r="G127" s="2152"/>
      <c r="H127" s="2158"/>
      <c r="I127" s="2160"/>
      <c r="J127" s="2162"/>
      <c r="K127" s="2147"/>
      <c r="L127" s="2147"/>
      <c r="M127" s="2147"/>
      <c r="N127" s="2149"/>
      <c r="O127" s="2147"/>
      <c r="P127" s="2147"/>
      <c r="Q127" s="2147"/>
      <c r="R127" s="2150"/>
      <c r="S127" s="2147"/>
      <c r="T127" s="1306"/>
      <c r="U127" s="1306"/>
      <c r="V127" s="1306"/>
      <c r="W127" s="1307"/>
      <c r="X127" s="1268"/>
      <c r="Y127" s="1268"/>
      <c r="Z127" s="1268"/>
      <c r="AA127" s="1268"/>
      <c r="AB127" s="1268"/>
      <c r="AC127" s="1268"/>
      <c r="AD127" s="1268"/>
      <c r="AE127" s="1268"/>
      <c r="AF127" s="1268"/>
      <c r="AG127" s="1268"/>
      <c r="AH127" s="1268"/>
      <c r="AI127" s="1268"/>
      <c r="AJ127" s="1268"/>
      <c r="AK127" s="1268"/>
      <c r="AL127" s="1268"/>
      <c r="AM127" s="1268"/>
      <c r="AN127" s="1268"/>
      <c r="AO127" s="1268"/>
      <c r="AP127" s="1268"/>
      <c r="AQ127" s="1268"/>
      <c r="AR127" s="1476">
        <v>0</v>
      </c>
    </row>
    <row s="1862" customFormat="1" customHeight="1" ht="17.25" hidden="1">
      <c r="A128" s="330"/>
      <c r="C128" s="329"/>
      <c r="D128" s="2145"/>
      <c r="E128" s="2153"/>
      <c r="F128" s="2155"/>
      <c r="G128" s="2153"/>
      <c r="H128" s="2158"/>
      <c r="I128" s="2160"/>
      <c r="J128" s="2163"/>
      <c r="K128" s="2147"/>
      <c r="L128" s="2147"/>
      <c r="M128" s="2147"/>
      <c r="N128" s="2150"/>
      <c r="O128" s="2147"/>
      <c r="P128" s="1480"/>
      <c r="Q128" s="1306"/>
      <c r="R128" s="1306"/>
      <c r="S128" s="338"/>
      <c r="T128" s="338"/>
      <c r="U128" s="338"/>
      <c r="V128" s="338"/>
      <c r="W128" s="1307"/>
      <c r="X128" s="1268"/>
      <c r="Y128" s="1268"/>
      <c r="Z128" s="1268"/>
      <c r="AA128" s="1268"/>
      <c r="AB128" s="1268"/>
      <c r="AC128" s="1268"/>
      <c r="AD128" s="1268"/>
      <c r="AE128" s="1268"/>
      <c r="AF128" s="1268"/>
      <c r="AG128" s="1268"/>
      <c r="AH128" s="1268"/>
      <c r="AI128" s="1268"/>
      <c r="AJ128" s="1268"/>
      <c r="AK128" s="1268"/>
      <c r="AL128" s="1268"/>
      <c r="AM128" s="1268"/>
      <c r="AN128" s="1268"/>
      <c r="AO128" s="1268"/>
      <c r="AP128" s="1268"/>
      <c r="AQ128" s="1268"/>
      <c r="AR128" s="1476">
        <v>0</v>
      </c>
    </row>
    <row s="1862" customFormat="1" customHeight="1" ht="17.25" hidden="1">
      <c r="A129" s="330"/>
      <c r="C129" s="329"/>
      <c r="D129" s="2145"/>
      <c r="E129" s="2153"/>
      <c r="F129" s="2155"/>
      <c r="G129" s="2153"/>
      <c r="H129" s="2158"/>
      <c r="I129" s="2160"/>
      <c r="J129" s="2163"/>
      <c r="K129" s="2147"/>
      <c r="L129" s="1306"/>
      <c r="M129" s="1306"/>
      <c r="N129" s="1306"/>
      <c r="O129" s="1306"/>
      <c r="P129" s="1306"/>
      <c r="Q129" s="1306"/>
      <c r="R129" s="1306"/>
      <c r="S129" s="338"/>
      <c r="T129" s="338"/>
      <c r="U129" s="338"/>
      <c r="V129" s="338"/>
      <c r="W129" s="1307"/>
      <c r="X129" s="1268"/>
      <c r="Y129" s="1268"/>
      <c r="Z129" s="1268"/>
      <c r="AA129" s="1268"/>
      <c r="AB129" s="1268"/>
      <c r="AC129" s="1268"/>
      <c r="AD129" s="1268"/>
      <c r="AE129" s="1268"/>
      <c r="AF129" s="1268"/>
      <c r="AG129" s="1268"/>
      <c r="AH129" s="1268"/>
      <c r="AI129" s="1268"/>
      <c r="AJ129" s="1268"/>
      <c r="AK129" s="1268"/>
      <c r="AL129" s="1268"/>
      <c r="AM129" s="1268"/>
      <c r="AN129" s="1268"/>
      <c r="AO129" s="1268"/>
      <c r="AP129" s="1268"/>
      <c r="AQ129" s="1268"/>
      <c r="AR129" s="1476">
        <v>0</v>
      </c>
    </row>
    <row s="1862" customFormat="1" customHeight="1" ht="17.25" hidden="1">
      <c r="A130" s="330"/>
      <c r="C130" s="329"/>
      <c r="D130" s="2145"/>
      <c r="E130" s="2153"/>
      <c r="F130" s="2156"/>
      <c r="G130" s="2153"/>
      <c r="H130" s="1308"/>
      <c r="I130" s="1309"/>
      <c r="J130" s="1309"/>
      <c r="K130" s="1309"/>
      <c r="L130" s="1309"/>
      <c r="M130" s="1309"/>
      <c r="N130" s="1309"/>
      <c r="O130" s="1309"/>
      <c r="P130" s="1309"/>
      <c r="Q130" s="1309"/>
      <c r="R130" s="1309"/>
      <c r="S130" s="1310"/>
      <c r="T130" s="1310"/>
      <c r="U130" s="1310"/>
      <c r="V130" s="1310"/>
      <c r="W130" s="1311"/>
      <c r="X130" s="1268"/>
      <c r="Y130" s="1268"/>
      <c r="Z130" s="1268"/>
      <c r="AA130" s="1268"/>
      <c r="AB130" s="1268"/>
      <c r="AC130" s="1268"/>
      <c r="AD130" s="1268"/>
      <c r="AE130" s="1268"/>
      <c r="AF130" s="1268"/>
      <c r="AG130" s="1268"/>
      <c r="AH130" s="1268"/>
      <c r="AI130" s="1268"/>
      <c r="AJ130" s="1268"/>
      <c r="AK130" s="1268"/>
      <c r="AL130" s="1268"/>
      <c r="AM130" s="1268"/>
      <c r="AN130" s="1268"/>
      <c r="AO130" s="1268"/>
      <c r="AP130" s="1268"/>
      <c r="AQ130" s="1268"/>
      <c r="AR130" s="1476">
        <v>0</v>
      </c>
    </row>
    <row s="1862" customFormat="1" customHeight="1" ht="17.25" hidden="1">
      <c r="A131" s="330"/>
      <c r="C131" s="218"/>
      <c r="D131" s="2144">
        <v>3</v>
      </c>
      <c r="E131" s="2152" t="s">
        <v>747</v>
      </c>
      <c r="F131" s="2154" t="s">
        <v>19</v>
      </c>
      <c r="G131" s="2152"/>
      <c r="H131" s="2157"/>
      <c r="I131" s="2159"/>
      <c r="J131" s="2161"/>
      <c r="K131" s="2146"/>
      <c r="L131" s="2146"/>
      <c r="M131" s="2146"/>
      <c r="N131" s="2148"/>
      <c r="O131" s="2146"/>
      <c r="P131" s="2146"/>
      <c r="Q131" s="2146"/>
      <c r="R131" s="2151"/>
      <c r="S131" s="2146"/>
      <c r="T131" s="1952"/>
      <c r="U131" s="1952"/>
      <c r="V131" s="1954"/>
      <c r="W131" s="1305"/>
      <c r="X131" s="1276"/>
      <c r="Y131" s="1276"/>
      <c r="Z131" s="1276"/>
      <c r="AA131" s="1276"/>
      <c r="AB131" s="1276"/>
      <c r="AC131" s="1276" t="s">
        <v>748</v>
      </c>
      <c r="AD131" s="1276" t="s">
        <v>749</v>
      </c>
      <c r="AE131" s="1276" t="s">
        <v>750</v>
      </c>
      <c r="AF131" s="1276" t="s">
        <v>751</v>
      </c>
      <c r="AG131" s="1276"/>
      <c r="AH131" s="1276" t="str">
        <f>IF($E$131=0,"",$E$131)</f>
        <v>Тариф на подключение (технологическое присоединение) к централизованной системе водоотведения</v>
      </c>
      <c r="AI131" s="1276" t="str">
        <f>IF($G$131=0,"",$G$131)</f>
        <v/>
      </c>
      <c r="AJ131" s="1276" t="str">
        <f>IF($J$131=0,"",$J$131)</f>
        <v/>
      </c>
      <c r="AK131" s="1276" t="str">
        <f>IF($K$131="нет","без дифференциации",IF($N$131=0,"",$N$131))</f>
        <v/>
      </c>
      <c r="AL131" s="1276" t="str">
        <f>IF($O$131="нет","без дифференциации",IF($R$131=0,"",$R$131))</f>
        <v/>
      </c>
      <c r="AM131" s="1276" t="str">
        <f>IF($S$131="нет","без дифференциации",IF($V$131=0,"",$V$131))</f>
        <v/>
      </c>
      <c r="AN131" s="1781">
        <f>$I$131</f>
        <v>0</v>
      </c>
      <c r="AO131" s="1276" t="str">
        <f>$I$131&amp;"."&amp;$M$131</f>
        <v>.</v>
      </c>
      <c r="AP131" s="1275" t="str">
        <f>$I$131&amp;"."&amp;$M$131&amp;"."&amp;$Q$131</f>
        <v>..</v>
      </c>
      <c r="AQ131" s="1275" t="str">
        <f>$I$131&amp;"."&amp;$M$131&amp;"."&amp;$Q$131&amp;"."&amp;$U$131</f>
        <v>...</v>
      </c>
      <c r="AR131" s="1476">
        <v>0</v>
      </c>
    </row>
    <row s="1862" customFormat="1" customHeight="1" ht="17.25" hidden="1">
      <c r="A132" s="330"/>
      <c r="C132" s="329"/>
      <c r="D132" s="2144"/>
      <c r="E132" s="2152"/>
      <c r="F132" s="2155"/>
      <c r="G132" s="2152"/>
      <c r="H132" s="2158"/>
      <c r="I132" s="2160"/>
      <c r="J132" s="2162"/>
      <c r="K132" s="2147"/>
      <c r="L132" s="2147"/>
      <c r="M132" s="2147"/>
      <c r="N132" s="2149"/>
      <c r="O132" s="2147"/>
      <c r="P132" s="2147"/>
      <c r="Q132" s="2147"/>
      <c r="R132" s="2150"/>
      <c r="S132" s="2147"/>
      <c r="T132" s="1957"/>
      <c r="U132" s="1957"/>
      <c r="V132" s="1957"/>
      <c r="W132" s="1958"/>
      <c r="X132" s="1275"/>
      <c r="Y132" s="1275"/>
      <c r="Z132" s="1275"/>
      <c r="AA132" s="1275"/>
      <c r="AB132" s="1275"/>
      <c r="AC132" s="1275"/>
      <c r="AD132" s="1275"/>
      <c r="AE132" s="1275"/>
      <c r="AF132" s="1275"/>
      <c r="AG132" s="1275"/>
      <c r="AH132" s="1275"/>
      <c r="AI132" s="1275"/>
      <c r="AJ132" s="1275"/>
      <c r="AK132" s="1275"/>
      <c r="AL132" s="1275"/>
      <c r="AM132" s="1275"/>
      <c r="AN132" s="1275"/>
      <c r="AO132" s="1275"/>
      <c r="AP132" s="1275"/>
      <c r="AQ132" s="1275"/>
      <c r="AR132" s="1476">
        <v>0</v>
      </c>
    </row>
    <row s="1862" customFormat="1" customHeight="1" ht="17.25" hidden="1">
      <c r="A133" s="330"/>
      <c r="C133" s="329"/>
      <c r="D133" s="2145"/>
      <c r="E133" s="2153"/>
      <c r="F133" s="2155"/>
      <c r="G133" s="2153"/>
      <c r="H133" s="2158"/>
      <c r="I133" s="2160"/>
      <c r="J133" s="2163"/>
      <c r="K133" s="2147"/>
      <c r="L133" s="2147"/>
      <c r="M133" s="2147"/>
      <c r="N133" s="2150"/>
      <c r="O133" s="2147"/>
      <c r="P133" s="1953"/>
      <c r="Q133" s="1957"/>
      <c r="R133" s="1957"/>
      <c r="S133" s="338"/>
      <c r="T133" s="338"/>
      <c r="U133" s="338"/>
      <c r="V133" s="338"/>
      <c r="W133" s="1958"/>
      <c r="X133" s="1275"/>
      <c r="Y133" s="1275"/>
      <c r="Z133" s="1275"/>
      <c r="AA133" s="1275"/>
      <c r="AB133" s="1275"/>
      <c r="AC133" s="1275"/>
      <c r="AD133" s="1275"/>
      <c r="AE133" s="1275"/>
      <c r="AF133" s="1275"/>
      <c r="AG133" s="1275"/>
      <c r="AH133" s="1275"/>
      <c r="AI133" s="1275"/>
      <c r="AJ133" s="1275"/>
      <c r="AK133" s="1275"/>
      <c r="AL133" s="1275"/>
      <c r="AM133" s="1275"/>
      <c r="AN133" s="1275"/>
      <c r="AO133" s="1275"/>
      <c r="AP133" s="1275"/>
      <c r="AQ133" s="1275"/>
      <c r="AR133" s="1476">
        <v>0</v>
      </c>
    </row>
    <row s="1862" customFormat="1" customHeight="1" ht="17.25" hidden="1">
      <c r="A134" s="330"/>
      <c r="C134" s="329"/>
      <c r="D134" s="2145"/>
      <c r="E134" s="2153"/>
      <c r="F134" s="2155"/>
      <c r="G134" s="2153"/>
      <c r="H134" s="2158"/>
      <c r="I134" s="2160"/>
      <c r="J134" s="2163"/>
      <c r="K134" s="2147"/>
      <c r="L134" s="1957"/>
      <c r="M134" s="1957"/>
      <c r="N134" s="1957"/>
      <c r="O134" s="1957"/>
      <c r="P134" s="1957"/>
      <c r="Q134" s="1957"/>
      <c r="R134" s="1957"/>
      <c r="S134" s="338"/>
      <c r="T134" s="338"/>
      <c r="U134" s="338"/>
      <c r="V134" s="338"/>
      <c r="W134" s="1958"/>
      <c r="X134" s="1275"/>
      <c r="Y134" s="1275"/>
      <c r="Z134" s="1275"/>
      <c r="AA134" s="1275"/>
      <c r="AB134" s="1275"/>
      <c r="AC134" s="1275"/>
      <c r="AD134" s="1275"/>
      <c r="AE134" s="1275"/>
      <c r="AF134" s="1275"/>
      <c r="AG134" s="1275"/>
      <c r="AH134" s="1275"/>
      <c r="AI134" s="1275"/>
      <c r="AJ134" s="1275"/>
      <c r="AK134" s="1275"/>
      <c r="AL134" s="1275"/>
      <c r="AM134" s="1275"/>
      <c r="AN134" s="1275"/>
      <c r="AO134" s="1275"/>
      <c r="AP134" s="1275"/>
      <c r="AQ134" s="1275"/>
      <c r="AR134" s="1476">
        <v>0</v>
      </c>
    </row>
    <row s="1862" customFormat="1" customHeight="1" ht="17.25" hidden="1">
      <c r="A135" s="330"/>
      <c r="C135" s="329"/>
      <c r="D135" s="2145"/>
      <c r="E135" s="2153"/>
      <c r="F135" s="2156"/>
      <c r="G135" s="2153"/>
      <c r="H135" s="1308"/>
      <c r="I135" s="1955"/>
      <c r="J135" s="1955"/>
      <c r="K135" s="1955"/>
      <c r="L135" s="1955"/>
      <c r="M135" s="1955"/>
      <c r="N135" s="1955"/>
      <c r="O135" s="1955"/>
      <c r="P135" s="1955"/>
      <c r="Q135" s="1955"/>
      <c r="R135" s="1955"/>
      <c r="S135" s="1310"/>
      <c r="T135" s="1310"/>
      <c r="U135" s="1310"/>
      <c r="V135" s="1310"/>
      <c r="W135" s="1956"/>
      <c r="X135" s="1275"/>
      <c r="Y135" s="1275"/>
      <c r="Z135" s="1275"/>
      <c r="AA135" s="1275"/>
      <c r="AB135" s="1275"/>
      <c r="AC135" s="1275"/>
      <c r="AD135" s="1275"/>
      <c r="AE135" s="1275"/>
      <c r="AF135" s="1275"/>
      <c r="AG135" s="1275"/>
      <c r="AH135" s="1275"/>
      <c r="AI135" s="1275"/>
      <c r="AJ135" s="1275"/>
      <c r="AK135" s="1275"/>
      <c r="AL135" s="1275"/>
      <c r="AM135" s="1275"/>
      <c r="AN135" s="1275"/>
      <c r="AO135" s="1275"/>
      <c r="AP135" s="1275"/>
      <c r="AQ135" s="1275"/>
      <c r="AR135" s="1476">
        <v>0</v>
      </c>
    </row>
    <row customHeight="1" ht="11.549999999999999">
      <c r="AR136" s="113">
        <v>11</v>
      </c>
    </row>
    <row customHeight="1" ht="11.549999999999999">
      <c r="AR137" s="113">
        <v>11</v>
      </c>
    </row>
    <row customHeight="1" ht="11.549999999999999">
      <c r="AR138" s="113">
        <v>11</v>
      </c>
    </row>
    <row customHeight="1" ht="11.549999999999999">
      <c r="E139" s="1359"/>
      <c r="AR139" s="113">
        <v>11</v>
      </c>
    </row>
    <row customHeight="1" ht="11.549999999999999">
      <c r="E140" s="1359"/>
      <c r="AR140" s="113">
        <v>11</v>
      </c>
    </row>
    <row customHeight="1" ht="11.549999999999999">
      <c r="E141" s="1359"/>
      <c r="AR141" s="113">
        <v>11</v>
      </c>
    </row>
    <row customHeight="1" ht="11.549999999999999">
      <c r="E142" s="1359"/>
      <c r="AR142" s="113">
        <v>11</v>
      </c>
    </row>
    <row customHeight="1" ht="11.549999999999999">
      <c r="E143" s="1359"/>
      <c r="AR143" s="113">
        <v>11</v>
      </c>
    </row>
    <row customHeight="1" ht="11.549999999999999">
      <c r="E144" s="1359"/>
      <c r="AR144" s="113">
        <v>11</v>
      </c>
    </row>
    <row customHeight="1" ht="11.549999999999999">
      <c r="E145" s="1359"/>
      <c r="AR145" s="113">
        <v>11</v>
      </c>
    </row>
    <row customHeight="1" ht="11.25" hidden="1">
      <c r="A146" s="162" t="s">
        <v>82</v>
      </c>
      <c r="B146" s="162">
        <v>0</v>
      </c>
      <c r="C146" s="113">
        <v>3</v>
      </c>
      <c r="D146" s="113">
        <v>6</v>
      </c>
      <c r="E146" s="113">
        <v>42</v>
      </c>
      <c r="F146" s="1292">
        <v>14</v>
      </c>
      <c r="G146" s="113">
        <v>42</v>
      </c>
      <c r="H146" s="113">
        <v>3</v>
      </c>
      <c r="I146" s="113">
        <v>5</v>
      </c>
      <c r="J146" s="113">
        <v>47</v>
      </c>
      <c r="K146" s="113">
        <v>3</v>
      </c>
      <c r="L146" s="113">
        <v>3</v>
      </c>
      <c r="M146" s="113">
        <v>5</v>
      </c>
      <c r="N146" s="113">
        <v>28</v>
      </c>
      <c r="O146" s="113">
        <v>3</v>
      </c>
      <c r="P146" s="113">
        <v>3</v>
      </c>
      <c r="Q146" s="113">
        <v>5</v>
      </c>
      <c r="R146" s="113">
        <v>34</v>
      </c>
      <c r="S146" s="291">
        <v>0</v>
      </c>
      <c r="T146" s="291">
        <v>0</v>
      </c>
      <c r="U146" s="291">
        <v>0</v>
      </c>
      <c r="V146" s="291">
        <v>0</v>
      </c>
      <c r="W146" s="113">
        <v>30</v>
      </c>
      <c r="X146" s="113">
        <v>3</v>
      </c>
      <c r="Y146" s="1268">
        <v>0</v>
      </c>
      <c r="Z146" s="1268">
        <v>0</v>
      </c>
      <c r="AA146" s="1268">
        <v>0</v>
      </c>
      <c r="AB146" s="1268">
        <v>0</v>
      </c>
      <c r="AC146" s="1268">
        <v>0</v>
      </c>
      <c r="AD146" s="1268">
        <v>0</v>
      </c>
      <c r="AE146" s="1268">
        <v>0</v>
      </c>
      <c r="AF146" s="1268">
        <v>0</v>
      </c>
      <c r="AG146" s="1268">
        <v>0</v>
      </c>
      <c r="AH146" s="1268">
        <v>0</v>
      </c>
      <c r="AI146" s="1268">
        <v>0</v>
      </c>
      <c r="AJ146" s="1268">
        <v>0</v>
      </c>
      <c r="AK146" s="1268">
        <v>0</v>
      </c>
      <c r="AL146" s="1268">
        <v>0</v>
      </c>
      <c r="AM146" s="1268">
        <v>0</v>
      </c>
      <c r="AN146" s="1268">
        <v>0</v>
      </c>
      <c r="AO146" s="1268">
        <v>0</v>
      </c>
      <c r="AP146" s="1268">
        <v>0</v>
      </c>
      <c r="AQ146" s="1268">
        <v>0</v>
      </c>
      <c r="AR146" s="113">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0EC22B-7DAC-B2F6-E927-0.1CBA72A2}" mc:Ignorable="x14ac xr xr2 xr3">
  <sheetPr>
    <tabColor theme="2" tint="-0.1"/>
  </sheetPr>
  <dimension ref="A1:OD30"/>
  <sheetViews>
    <sheetView topLeftCell="A1" showGridLines="0" zoomScale="90" workbookViewId="0">
      <selection activeCell="NQ8" sqref="NQ8"/>
    </sheetView>
  </sheetViews>
  <sheetFormatPr defaultColWidth="10.57421875" customHeight="1" defaultRowHeight="15"/>
  <cols>
    <col min="1" max="1" style="1641" width="9.140625" hidden="1" customWidth="1"/>
    <col min="2" max="2" style="1644" width="9.140625" hidden="1" customWidth="1"/>
    <col min="3" max="3" style="692" width="4.00390625" customWidth="1"/>
    <col min="4" max="4" style="1644" width="6.00390625" customWidth="1"/>
    <col min="5" max="5" style="1644" width="47.00390625" customWidth="1"/>
    <col min="6" max="6" style="1644" width="9.00390625" customWidth="1"/>
    <col min="7" max="7" style="1644" width="25.7109375" hidden="1" customWidth="1"/>
    <col min="8" max="8" style="1644" width="34.00390625" hidden="1" customWidth="1"/>
    <col min="9" max="9" style="1644" width="25.7109375" customWidth="1"/>
    <col min="10" max="10" style="1644" width="33.00390625" customWidth="1"/>
    <col min="11" max="11" style="1644" width="25.7109375" customWidth="1"/>
    <col min="12" max="12" style="1644" width="34.00390625" customWidth="1"/>
    <col min="13" max="13" style="1644" width="25.7109375" customWidth="1"/>
    <col min="14" max="14" style="1644" width="34.00390625" customWidth="1"/>
    <col min="15" max="15" style="1644" width="25.7109375" customWidth="1"/>
    <col min="16" max="16" style="1644" width="34.00390625" customWidth="1"/>
    <col min="17" max="17" style="1644" width="25.7109375" customWidth="1"/>
    <col min="18" max="18" style="1644" width="34.00390625" customWidth="1"/>
    <col min="19" max="19" style="1644" width="25.7109375" customWidth="1"/>
    <col min="20" max="20" style="1644" width="34.00390625" customWidth="1"/>
    <col min="21" max="21" style="1644" width="25.7109375" customWidth="1"/>
    <col min="22" max="22" style="1644" width="34.00390625" customWidth="1"/>
    <col min="23" max="23" style="1644" width="25.7109375" customWidth="1"/>
    <col min="24" max="24" style="1644" width="34.00390625" customWidth="1"/>
    <col min="25" max="25" style="1644" width="25.7109375" customWidth="1"/>
    <col min="26" max="26" style="1644" width="34.00390625" customWidth="1"/>
    <col min="27" max="27" style="1644" width="25.7109375" customWidth="1"/>
    <col min="28" max="28" style="1644" width="34.00390625" customWidth="1"/>
    <col min="29" max="29" style="1644" width="25.7109375" customWidth="1"/>
    <col min="30" max="30" style="1644" width="34.00390625" customWidth="1"/>
    <col min="31" max="31" style="1644" width="25.7109375" customWidth="1"/>
    <col min="32" max="32" style="1644" width="34.00390625" customWidth="1"/>
    <col min="33" max="33" style="1644" width="25.7109375" customWidth="1"/>
    <col min="34" max="34" style="1644" width="34.00390625" customWidth="1"/>
    <col min="35" max="35" style="1644" width="25.7109375" customWidth="1"/>
    <col min="36" max="36" style="1644" width="34.00390625" customWidth="1"/>
    <col min="37" max="37" style="1644" width="25.7109375" customWidth="1"/>
    <col min="38" max="38" style="1644" width="34.00390625" customWidth="1"/>
    <col min="39" max="39" style="1644" width="25.7109375" customWidth="1"/>
    <col min="40" max="40" style="1644" width="34.00390625" customWidth="1"/>
    <col min="41" max="41" style="1644" width="25.7109375" customWidth="1"/>
    <col min="42" max="42" style="1644" width="34.00390625" customWidth="1"/>
    <col min="43" max="43" style="1644" width="25.7109375" customWidth="1"/>
    <col min="44" max="44" style="1644" width="34.00390625" customWidth="1"/>
    <col min="45" max="45" style="1644" width="25.7109375" customWidth="1"/>
    <col min="46" max="46" style="1644" width="34.00390625" customWidth="1"/>
    <col min="47" max="47" style="1644" width="25.7109375" customWidth="1"/>
    <col min="48" max="48" style="1644" width="34.00390625" customWidth="1"/>
    <col min="49" max="49" style="1644" width="25.7109375" customWidth="1"/>
    <col min="50" max="50" style="1644" width="34.00390625" customWidth="1"/>
    <col min="51" max="51" style="1644" width="25.7109375" customWidth="1"/>
    <col min="52" max="52" style="1644" width="34.00390625" customWidth="1"/>
    <col min="53" max="53" style="1644" width="25.7109375" customWidth="1"/>
    <col min="54" max="54" style="1644" width="34.00390625" customWidth="1"/>
    <col min="55" max="55" style="1644" width="25.7109375" customWidth="1"/>
    <col min="56" max="56" style="1644" width="34.00390625" customWidth="1"/>
    <col min="57" max="57" style="1644" width="25.7109375" customWidth="1"/>
    <col min="58" max="58" style="1644" width="34.00390625" customWidth="1"/>
    <col min="59" max="59" style="1644" width="25.7109375" customWidth="1"/>
    <col min="60" max="60" style="1644" width="34.00390625" customWidth="1"/>
    <col min="61" max="61" style="1644" width="25.7109375" customWidth="1"/>
    <col min="62" max="62" style="1644" width="34.00390625" customWidth="1"/>
    <col min="63" max="63" style="1644" width="25.7109375" customWidth="1"/>
    <col min="64" max="64" style="1644" width="34.00390625" customWidth="1"/>
    <col min="65" max="65" style="1644" width="25.7109375" customWidth="1"/>
    <col min="66" max="66" style="1644" width="34.00390625" customWidth="1"/>
    <col min="67" max="67" style="1644" width="25.7109375" customWidth="1"/>
    <col min="68" max="68" style="1644" width="34.00390625" customWidth="1"/>
    <col min="69" max="69" style="1644" width="25.7109375" customWidth="1"/>
    <col min="70" max="70" style="1644" width="34.00390625" customWidth="1"/>
    <col min="71" max="71" style="1644" width="25.7109375" customWidth="1"/>
    <col min="72" max="72" style="1644" width="34.00390625" customWidth="1"/>
    <col min="73" max="73" style="1644" width="25.7109375" customWidth="1"/>
    <col min="74" max="74" style="1644" width="34.00390625" customWidth="1"/>
    <col min="75" max="75" style="1644" width="25.7109375" customWidth="1"/>
    <col min="76" max="76" style="1644" width="34.00390625" customWidth="1"/>
    <col min="77" max="77" style="1644" width="25.7109375" customWidth="1"/>
    <col min="78" max="78" style="1644" width="34.00390625" customWidth="1"/>
    <col min="79" max="79" style="1644" width="25.7109375" customWidth="1"/>
    <col min="80" max="80" style="1644" width="34.00390625" customWidth="1"/>
    <col min="81" max="81" style="1644" width="25.7109375" customWidth="1"/>
    <col min="82" max="82" style="1644" width="34.00390625" customWidth="1"/>
    <col min="83" max="83" style="1644" width="25.7109375" customWidth="1"/>
    <col min="84" max="84" style="1644" width="34.00390625" customWidth="1"/>
    <col min="85" max="85" style="1644" width="25.7109375" customWidth="1"/>
    <col min="86" max="86" style="1644" width="34.00390625" customWidth="1"/>
    <col min="87" max="87" style="1644" width="25.7109375" customWidth="1"/>
    <col min="88" max="88" style="1644" width="34.00390625" customWidth="1"/>
    <col min="89" max="89" style="1644" width="25.7109375" customWidth="1"/>
    <col min="90" max="90" style="1644" width="34.00390625" customWidth="1"/>
    <col min="91" max="91" style="1644" width="25.7109375" customWidth="1"/>
    <col min="92" max="92" style="1644" width="34.00390625" customWidth="1"/>
    <col min="93" max="93" style="1644" width="25.7109375" customWidth="1"/>
    <col min="94" max="94" style="1644" width="34.00390625" customWidth="1"/>
    <col min="95" max="95" style="1644" width="25.7109375" customWidth="1"/>
    <col min="96" max="96" style="1644" width="34.00390625" customWidth="1"/>
    <col min="97" max="97" style="1644" width="25.7109375" customWidth="1"/>
    <col min="98" max="98" style="1644" width="34.00390625" customWidth="1"/>
    <col min="99" max="99" style="1644" width="25.7109375" customWidth="1"/>
    <col min="100" max="100" style="1644" width="34.00390625" customWidth="1"/>
    <col min="101" max="101" style="1644" width="25.7109375" customWidth="1"/>
    <col min="102" max="102" style="1644" width="34.00390625" customWidth="1"/>
    <col min="103" max="103" style="1644" width="25.7109375" customWidth="1"/>
    <col min="104" max="104" style="1644" width="34.00390625" customWidth="1"/>
    <col min="105" max="105" style="1644" width="25.7109375" customWidth="1"/>
    <col min="106" max="106" style="1644" width="34.00390625" customWidth="1"/>
    <col min="107" max="107" style="1644" width="25.7109375" customWidth="1"/>
    <col min="108" max="108" style="1644" width="34.00390625" customWidth="1"/>
    <col min="109" max="109" style="1644" width="25.7109375" customWidth="1"/>
    <col min="110" max="110" style="1644" width="34.00390625" customWidth="1"/>
    <col min="111" max="111" style="1644" width="25.7109375" customWidth="1"/>
    <col min="112" max="112" style="1644" width="34.00390625" customWidth="1"/>
    <col min="113" max="113" style="1644" width="25.7109375" customWidth="1"/>
    <col min="114" max="114" style="1644" width="34.00390625" customWidth="1"/>
    <col min="115" max="115" style="1644" width="25.7109375" customWidth="1"/>
    <col min="116" max="116" style="1644" width="34.00390625" customWidth="1"/>
    <col min="117" max="117" style="1644" width="25.7109375" customWidth="1"/>
    <col min="118" max="118" style="1644" width="34.00390625" customWidth="1"/>
    <col min="119" max="119" style="1644" width="25.7109375" customWidth="1"/>
    <col min="120" max="120" style="1644" width="34.00390625" customWidth="1"/>
    <col min="121" max="121" style="1644" width="25.7109375" customWidth="1"/>
    <col min="122" max="122" style="1644" width="34.00390625" customWidth="1"/>
    <col min="123" max="123" style="1644" width="25.7109375" customWidth="1"/>
    <col min="124" max="124" style="1644" width="34.00390625" customWidth="1"/>
    <col min="125" max="125" style="1644" width="25.7109375" customWidth="1"/>
    <col min="126" max="126" style="1644" width="34.00390625" customWidth="1"/>
    <col min="127" max="127" style="1644" width="25.7109375" customWidth="1"/>
    <col min="128" max="128" style="1644" width="34.00390625" customWidth="1"/>
    <col min="129" max="129" style="1644" width="25.7109375" customWidth="1"/>
    <col min="130" max="130" style="1644" width="34.00390625" customWidth="1"/>
    <col min="131" max="131" style="1644" width="25.7109375" customWidth="1"/>
    <col min="132" max="132" style="1644" width="34.00390625" customWidth="1"/>
    <col min="133" max="133" style="1644" width="25.7109375" customWidth="1"/>
    <col min="134" max="134" style="1644" width="34.00390625" customWidth="1"/>
    <col min="135" max="135" style="1644" width="25.7109375" customWidth="1"/>
    <col min="136" max="136" style="1644" width="34.00390625" customWidth="1"/>
    <col min="137" max="137" style="1644" width="25.7109375" customWidth="1"/>
    <col min="138" max="138" style="1644" width="34.00390625" customWidth="1"/>
    <col min="139" max="139" style="1644" width="25.7109375" customWidth="1"/>
    <col min="140" max="140" style="1644" width="34.00390625" customWidth="1"/>
    <col min="141" max="141" style="1644" width="25.7109375" customWidth="1"/>
    <col min="142" max="142" style="1644" width="34.00390625" customWidth="1"/>
    <col min="143" max="143" style="1644" width="25.7109375" customWidth="1"/>
    <col min="144" max="144" style="1644" width="34.00390625" customWidth="1"/>
    <col min="145" max="145" style="1644" width="25.7109375" customWidth="1"/>
    <col min="146" max="146" style="1644" width="34.00390625" customWidth="1"/>
    <col min="147" max="147" style="1644" width="25.7109375" customWidth="1"/>
    <col min="148" max="148" style="1644" width="34.00390625" customWidth="1"/>
    <col min="149" max="149" style="1644" width="25.7109375" customWidth="1"/>
    <col min="150" max="150" style="1644" width="34.00390625" customWidth="1"/>
    <col min="151" max="151" style="1644" width="25.7109375" customWidth="1"/>
    <col min="152" max="152" style="1644" width="34.00390625" customWidth="1"/>
    <col min="153" max="153" style="1644" width="25.7109375" customWidth="1"/>
    <col min="154" max="154" style="1644" width="34.00390625" customWidth="1"/>
    <col min="155" max="155" style="1644" width="25.7109375" customWidth="1"/>
    <col min="156" max="156" style="1644" width="34.00390625" customWidth="1"/>
    <col min="157" max="157" style="1644" width="25.7109375" customWidth="1"/>
    <col min="158" max="158" style="1644" width="34.00390625" customWidth="1"/>
    <col min="159" max="159" style="1644" width="25.7109375" customWidth="1"/>
    <col min="160" max="160" style="1644" width="34.00390625" customWidth="1"/>
    <col min="161" max="161" style="1644" width="25.7109375" customWidth="1"/>
    <col min="162" max="162" style="1644" width="34.00390625" customWidth="1"/>
    <col min="163" max="163" style="1644" width="25.7109375" customWidth="1"/>
    <col min="164" max="164" style="1644" width="34.00390625" customWidth="1"/>
    <col min="165" max="165" style="1644" width="25.7109375" customWidth="1"/>
    <col min="166" max="166" style="1644" width="34.00390625" customWidth="1"/>
    <col min="167" max="167" style="1644" width="25.7109375" customWidth="1"/>
    <col min="168" max="168" style="1644" width="34.00390625" customWidth="1"/>
    <col min="169" max="169" style="1644" width="25.7109375" customWidth="1"/>
    <col min="170" max="170" style="1644" width="34.00390625" customWidth="1"/>
    <col min="171" max="171" style="1644" width="25.7109375" customWidth="1"/>
    <col min="172" max="172" style="1644" width="34.00390625" customWidth="1"/>
    <col min="173" max="173" style="1644" width="25.7109375" customWidth="1"/>
    <col min="174" max="174" style="1644" width="34.00390625" customWidth="1"/>
    <col min="175" max="175" style="1644" width="25.7109375" customWidth="1"/>
    <col min="176" max="176" style="1644" width="34.00390625" customWidth="1"/>
    <col min="177" max="177" style="1644" width="25.7109375" customWidth="1"/>
    <col min="178" max="178" style="1644" width="34.00390625" customWidth="1"/>
    <col min="179" max="179" style="1644" width="25.7109375" customWidth="1"/>
    <col min="180" max="180" style="1644" width="34.00390625" customWidth="1"/>
    <col min="181" max="181" style="1644" width="25.7109375" customWidth="1"/>
    <col min="182" max="182" style="1644" width="34.00390625" customWidth="1"/>
    <col min="183" max="183" style="1644" width="25.7109375" customWidth="1"/>
    <col min="184" max="184" style="1644" width="34.00390625" customWidth="1"/>
    <col min="185" max="185" style="1644" width="25.7109375" customWidth="1"/>
    <col min="186" max="186" style="1644" width="34.00390625" customWidth="1"/>
    <col min="187" max="187" style="1644" width="25.7109375" customWidth="1"/>
    <col min="188" max="188" style="1644" width="34.00390625" customWidth="1"/>
    <col min="189" max="189" style="1644" width="25.7109375" customWidth="1"/>
    <col min="190" max="190" style="1644" width="34.00390625" customWidth="1"/>
    <col min="191" max="191" style="1644" width="25.7109375" customWidth="1"/>
    <col min="192" max="192" style="1644" width="34.00390625" customWidth="1"/>
    <col min="193" max="193" style="1644" width="25.7109375" customWidth="1"/>
    <col min="194" max="194" style="1644" width="34.00390625" customWidth="1"/>
    <col min="195" max="195" style="1644" width="25.7109375" customWidth="1"/>
    <col min="196" max="196" style="1644" width="34.00390625" customWidth="1"/>
    <col min="197" max="197" style="1644" width="25.7109375" customWidth="1"/>
    <col min="198" max="198" style="1644" width="34.00390625" customWidth="1"/>
    <col min="199" max="199" style="1644" width="25.7109375" customWidth="1"/>
    <col min="200" max="200" style="1644" width="34.00390625" customWidth="1"/>
    <col min="201" max="201" style="1644" width="25.7109375" customWidth="1"/>
    <col min="202" max="202" style="1644" width="34.00390625" customWidth="1"/>
    <col min="203" max="203" style="1644" width="25.7109375" customWidth="1"/>
    <col min="204" max="204" style="1644" width="34.00390625" customWidth="1"/>
    <col min="205" max="205" style="1644" width="25.7109375" customWidth="1"/>
    <col min="206" max="206" style="1644" width="34.00390625" customWidth="1"/>
    <col min="207" max="207" style="1644" width="25.7109375" customWidth="1"/>
    <col min="208" max="208" style="1644" width="34.00390625" customWidth="1"/>
    <col min="209" max="209" style="1644" width="25.7109375" customWidth="1"/>
    <col min="210" max="210" style="1644" width="34.00390625" customWidth="1"/>
    <col min="211" max="211" style="1644" width="25.7109375" customWidth="1"/>
    <col min="212" max="212" style="1644" width="34.00390625" customWidth="1"/>
    <col min="213" max="213" style="1644" width="25.7109375" customWidth="1"/>
    <col min="214" max="214" style="1644" width="34.00390625" customWidth="1"/>
    <col min="215" max="215" style="1644" width="25.7109375" customWidth="1"/>
    <col min="216" max="216" style="1644" width="34.00390625" customWidth="1"/>
    <col min="217" max="217" style="1644" width="25.7109375" customWidth="1"/>
    <col min="218" max="218" style="1644" width="34.00390625" customWidth="1"/>
    <col min="219" max="219" style="1644" width="25.7109375" customWidth="1"/>
    <col min="220" max="220" style="1644" width="34.00390625" customWidth="1"/>
    <col min="221" max="221" style="1644" width="25.7109375" customWidth="1"/>
    <col min="222" max="222" style="1644" width="34.00390625" customWidth="1"/>
    <col min="223" max="223" style="1644" width="25.7109375" customWidth="1"/>
    <col min="224" max="224" style="1644" width="34.00390625" customWidth="1"/>
    <col min="225" max="225" style="1644" width="25.7109375" customWidth="1"/>
    <col min="226" max="226" style="1644" width="34.00390625" customWidth="1"/>
    <col min="227" max="227" style="1644" width="25.7109375" customWidth="1"/>
    <col min="228" max="228" style="1644" width="34.00390625" customWidth="1"/>
    <col min="229" max="229" style="1644" width="25.7109375" customWidth="1"/>
    <col min="230" max="230" style="1644" width="34.00390625" customWidth="1"/>
    <col min="231" max="231" style="1644" width="25.7109375" customWidth="1"/>
    <col min="232" max="232" style="1644" width="34.00390625" customWidth="1"/>
    <col min="233" max="233" style="1644" width="25.7109375" customWidth="1"/>
    <col min="234" max="234" style="1644" width="34.00390625" customWidth="1"/>
    <col min="235" max="235" style="1644" width="25.7109375" customWidth="1"/>
    <col min="236" max="236" style="1644" width="34.00390625" customWidth="1"/>
    <col min="237" max="237" style="1644" width="25.7109375" customWidth="1"/>
    <col min="238" max="238" style="1644" width="34.00390625" customWidth="1"/>
    <col min="239" max="239" style="1644" width="25.7109375" customWidth="1"/>
    <col min="240" max="240" style="1644" width="34.00390625" customWidth="1"/>
    <col min="241" max="241" style="1644" width="25.7109375" customWidth="1"/>
    <col min="242" max="242" style="1644" width="34.00390625" customWidth="1"/>
    <col min="243" max="243" style="1644" width="25.7109375" customWidth="1"/>
    <col min="244" max="244" style="1644" width="34.00390625" customWidth="1"/>
    <col min="245" max="245" style="1644" width="25.7109375" customWidth="1"/>
    <col min="246" max="246" style="1644" width="34.00390625" customWidth="1"/>
    <col min="247" max="247" style="1644" width="25.7109375" customWidth="1"/>
    <col min="248" max="248" style="1644" width="34.00390625" customWidth="1"/>
    <col min="249" max="249" style="1644" width="25.7109375" customWidth="1"/>
    <col min="250" max="250" style="1644" width="34.00390625" customWidth="1"/>
    <col min="251" max="251" style="1644" width="25.7109375" customWidth="1"/>
    <col min="252" max="252" style="1644" width="34.00390625" customWidth="1"/>
    <col min="253" max="253" style="1644" width="25.7109375" customWidth="1"/>
    <col min="254" max="254" style="1644" width="34.00390625" customWidth="1"/>
    <col min="255" max="255" style="1644" width="25.7109375" customWidth="1"/>
    <col min="256" max="256" style="1644" width="34.00390625" customWidth="1"/>
    <col min="257" max="257" style="1644" width="25.7109375" customWidth="1"/>
    <col min="258" max="258" style="1644" width="34.00390625" customWidth="1"/>
    <col min="259" max="259" style="1644" width="25.7109375" customWidth="1"/>
    <col min="260" max="260" style="1644" width="34.00390625" customWidth="1"/>
    <col min="261" max="261" style="1644" width="25.7109375" customWidth="1"/>
    <col min="262" max="262" style="1644" width="34.00390625" customWidth="1"/>
    <col min="263" max="263" style="1644" width="25.7109375" customWidth="1"/>
    <col min="264" max="264" style="1644" width="34.00390625" customWidth="1"/>
    <col min="265" max="265" style="1644" width="25.7109375" customWidth="1"/>
    <col min="266" max="266" style="1644" width="34.00390625" customWidth="1"/>
    <col min="267" max="267" style="1644" width="25.7109375" customWidth="1"/>
    <col min="268" max="268" style="1644" width="34.00390625" customWidth="1"/>
    <col min="269" max="269" style="1644" width="25.7109375" customWidth="1"/>
    <col min="270" max="270" style="1644" width="34.00390625" customWidth="1"/>
    <col min="271" max="271" style="1644" width="25.7109375" customWidth="1"/>
    <col min="272" max="272" style="1644" width="34.00390625" customWidth="1"/>
    <col min="273" max="273" style="1644" width="25.7109375" customWidth="1"/>
    <col min="274" max="274" style="1644" width="34.00390625" customWidth="1"/>
    <col min="275" max="275" style="1644" width="25.7109375" customWidth="1"/>
    <col min="276" max="276" style="1644" width="34.00390625" customWidth="1"/>
    <col min="277" max="277" style="1644" width="25.7109375" customWidth="1"/>
    <col min="278" max="278" style="1644" width="34.00390625" customWidth="1"/>
    <col min="279" max="279" style="1644" width="25.7109375" customWidth="1"/>
    <col min="280" max="280" style="1644" width="34.00390625" customWidth="1"/>
    <col min="281" max="281" style="1644" width="25.7109375" customWidth="1"/>
    <col min="282" max="282" style="1644" width="34.00390625" customWidth="1"/>
    <col min="283" max="283" style="1644" width="25.7109375" customWidth="1"/>
    <col min="284" max="284" style="1644" width="34.00390625" customWidth="1"/>
    <col min="285" max="285" style="1644" width="25.7109375" customWidth="1"/>
    <col min="286" max="286" style="1644" width="34.00390625" customWidth="1"/>
    <col min="287" max="287" style="1644" width="25.7109375" customWidth="1"/>
    <col min="288" max="288" style="1644" width="34.00390625" customWidth="1"/>
    <col min="289" max="289" style="1644" width="25.7109375" customWidth="1"/>
    <col min="290" max="290" style="1644" width="34.00390625" customWidth="1"/>
    <col min="291" max="291" style="1644" width="25.7109375" customWidth="1"/>
    <col min="292" max="292" style="1644" width="34.00390625" customWidth="1"/>
    <col min="293" max="293" style="1644" width="25.7109375" customWidth="1"/>
    <col min="294" max="294" style="1644" width="34.00390625" customWidth="1"/>
    <col min="295" max="295" style="1644" width="25.7109375" customWidth="1"/>
    <col min="296" max="296" style="1644" width="34.00390625" customWidth="1"/>
    <col min="297" max="297" style="1644" width="25.7109375" customWidth="1"/>
    <col min="298" max="298" style="1644" width="34.00390625" customWidth="1"/>
    <col min="299" max="299" style="1644" width="25.7109375" customWidth="1"/>
    <col min="300" max="300" style="1644" width="34.00390625" customWidth="1"/>
    <col min="301" max="301" style="1644" width="25.7109375" customWidth="1"/>
    <col min="302" max="302" style="1644" width="34.00390625" customWidth="1"/>
    <col min="303" max="303" style="1644" width="25.7109375" customWidth="1"/>
    <col min="304" max="304" style="1644" width="34.00390625" customWidth="1"/>
    <col min="305" max="305" style="1644" width="25.7109375" customWidth="1"/>
    <col min="306" max="306" style="1644" width="34.00390625" customWidth="1"/>
    <col min="307" max="307" style="1644" width="25.7109375" customWidth="1"/>
    <col min="308" max="308" style="1644" width="34.00390625" customWidth="1"/>
    <col min="309" max="309" style="1644" width="25.7109375" customWidth="1"/>
    <col min="310" max="310" style="1644" width="34.00390625" customWidth="1"/>
    <col min="311" max="311" style="1644" width="25.7109375" customWidth="1"/>
    <col min="312" max="312" style="1644" width="34.00390625" customWidth="1"/>
    <col min="313" max="313" style="1644" width="25.7109375" customWidth="1"/>
    <col min="314" max="314" style="1644" width="34.00390625" customWidth="1"/>
    <col min="315" max="315" style="1644" width="25.7109375" customWidth="1"/>
    <col min="316" max="316" style="1644" width="34.00390625" customWidth="1"/>
    <col min="317" max="317" style="1644" width="25.7109375" customWidth="1"/>
    <col min="318" max="318" style="1644" width="34.00390625" customWidth="1"/>
    <col min="319" max="319" style="1644" width="25.7109375" customWidth="1"/>
    <col min="320" max="320" style="1644" width="34.00390625" customWidth="1"/>
    <col min="321" max="321" style="1644" width="25.7109375" customWidth="1"/>
    <col min="322" max="322" style="1644" width="34.00390625" customWidth="1"/>
    <col min="323" max="323" style="1644" width="25.7109375" customWidth="1"/>
    <col min="324" max="324" style="1644" width="34.00390625" customWidth="1"/>
    <col min="325" max="325" style="1644" width="25.7109375" customWidth="1"/>
    <col min="326" max="326" style="1644" width="34.00390625" customWidth="1"/>
    <col min="327" max="327" style="1644" width="25.7109375" customWidth="1"/>
    <col min="328" max="328" style="1644" width="34.00390625" customWidth="1"/>
    <col min="329" max="329" style="1644" width="25.7109375" customWidth="1"/>
    <col min="330" max="330" style="1644" width="34.00390625" customWidth="1"/>
    <col min="331" max="331" style="1644" width="25.7109375" customWidth="1"/>
    <col min="332" max="332" style="1644" width="34.00390625" customWidth="1"/>
    <col min="333" max="333" style="1644" width="25.7109375" customWidth="1"/>
    <col min="334" max="334" style="1644" width="34.00390625" customWidth="1"/>
    <col min="335" max="335" style="1644" width="25.7109375" customWidth="1"/>
    <col min="336" max="336" style="1644" width="34.00390625" customWidth="1"/>
    <col min="337" max="337" style="1644" width="25.7109375" customWidth="1"/>
    <col min="338" max="338" style="1644" width="34.00390625" customWidth="1"/>
    <col min="339" max="339" style="1644" width="25.7109375" customWidth="1"/>
    <col min="340" max="340" style="1644" width="34.00390625" customWidth="1"/>
    <col min="341" max="341" style="1644" width="25.7109375" customWidth="1"/>
    <col min="342" max="342" style="1644" width="34.00390625" customWidth="1"/>
    <col min="343" max="343" style="1644" width="25.7109375" customWidth="1"/>
    <col min="344" max="344" style="1644" width="34.00390625" customWidth="1"/>
    <col min="345" max="345" style="1644" width="25.7109375" customWidth="1"/>
    <col min="346" max="346" style="1644" width="34.00390625" customWidth="1"/>
    <col min="347" max="347" style="1644" width="25.7109375" customWidth="1"/>
    <col min="348" max="348" style="1644" width="34.00390625" customWidth="1"/>
    <col min="349" max="349" style="1644" width="25.7109375" customWidth="1"/>
    <col min="350" max="350" style="1644" width="34.00390625" customWidth="1"/>
    <col min="351" max="351" style="1644" width="25.7109375" customWidth="1"/>
    <col min="352" max="352" style="1644" width="34.00390625" customWidth="1"/>
    <col min="353" max="353" style="1644" width="25.7109375" customWidth="1"/>
    <col min="354" max="354" style="1644" width="34.00390625" customWidth="1"/>
    <col min="355" max="355" style="1644" width="25.7109375" customWidth="1"/>
    <col min="356" max="356" style="1644" width="34.00390625" customWidth="1"/>
    <col min="357" max="357" style="1644" width="25.7109375" customWidth="1"/>
    <col min="358" max="358" style="1644" width="34.00390625" customWidth="1"/>
    <col min="359" max="359" style="1644" width="25.7109375" customWidth="1"/>
    <col min="360" max="360" style="1644" width="34.00390625" customWidth="1"/>
    <col min="361" max="361" style="1644" width="25.7109375" customWidth="1"/>
    <col min="362" max="362" style="1644" width="34.00390625" customWidth="1"/>
    <col min="363" max="363" style="1644" width="25.7109375" customWidth="1"/>
    <col min="364" max="364" style="1644" width="34.00390625" customWidth="1"/>
    <col min="365" max="365" style="1644" width="25.7109375" customWidth="1"/>
    <col min="366" max="366" style="1644" width="34.00390625" customWidth="1"/>
    <col min="367" max="367" style="1644" width="25.7109375" customWidth="1"/>
    <col min="368" max="368" style="1644" width="34.00390625" customWidth="1"/>
    <col min="369" max="369" style="1644" width="25.7109375" customWidth="1"/>
    <col min="370" max="370" style="1644" width="34.00390625" customWidth="1"/>
    <col min="371" max="371" style="1644" width="25.7109375" customWidth="1"/>
    <col min="372" max="372" style="1644" width="34.00390625" customWidth="1"/>
    <col min="373" max="373" style="1644" width="25.7109375" customWidth="1"/>
    <col min="374" max="374" style="1644" width="34.00390625" customWidth="1"/>
    <col min="375" max="375" style="1644" width="25.7109375" customWidth="1"/>
    <col min="376" max="376" style="1644" width="34.00390625" customWidth="1"/>
    <col min="377" max="377" style="1644" width="25.7109375" customWidth="1"/>
    <col min="378" max="378" style="1644" width="34.00390625" customWidth="1"/>
    <col min="379" max="379" style="1644" width="25.7109375" customWidth="1"/>
    <col min="380" max="380" style="1644" width="34.00390625" customWidth="1"/>
    <col min="381" max="381" style="1644" width="25.7109375" customWidth="1"/>
    <col min="382" max="382" style="1644" width="34.00390625" customWidth="1"/>
    <col min="383" max="383" style="1375" width="50.00390625" customWidth="1"/>
    <col min="384" max="392" style="1644" width="10.00390625" customWidth="1"/>
    <col min="393" max="393" style="684" width="10.00390625" customWidth="1"/>
    <col min="394" max="394" style="1644" width="10.57421875" hidden="1"/>
  </cols>
  <sheetData>
    <row s="1375" customFormat="1" customHeight="1" ht="22.5" hidden="1">
      <c r="C1" s="681"/>
      <c r="G1" s="426">
        <v>4</v>
      </c>
      <c r="I1" s="426">
        <v>4</v>
      </c>
      <c r="K1" s="1375">
        <v>4</v>
      </c>
      <c r="L1" s="1375"/>
      <c r="M1" s="1375">
        <v>4</v>
      </c>
      <c r="N1" s="1375"/>
      <c r="O1" s="1375">
        <v>4</v>
      </c>
      <c r="P1" s="1375"/>
      <c r="Q1" s="1375">
        <v>4</v>
      </c>
      <c r="R1" s="1375"/>
      <c r="S1" s="1375">
        <v>4</v>
      </c>
      <c r="T1" s="1375"/>
      <c r="U1" s="1375">
        <v>4</v>
      </c>
      <c r="V1" s="1375"/>
      <c r="W1" s="1375">
        <v>4</v>
      </c>
      <c r="X1" s="1375"/>
      <c r="Y1" s="1375">
        <v>4</v>
      </c>
      <c r="Z1" s="1375"/>
      <c r="AA1" s="1375">
        <v>4</v>
      </c>
      <c r="AB1" s="1375"/>
      <c r="AC1" s="1375">
        <v>4</v>
      </c>
      <c r="AD1" s="1375"/>
      <c r="AE1" s="1375">
        <v>4</v>
      </c>
      <c r="AF1" s="1375"/>
      <c r="AG1" s="1375">
        <v>4</v>
      </c>
      <c r="AH1" s="1375"/>
      <c r="AI1" s="1375">
        <v>4</v>
      </c>
      <c r="AJ1" s="1375"/>
      <c r="AK1" s="1375">
        <v>4</v>
      </c>
      <c r="AL1" s="1375"/>
      <c r="AM1" s="1375">
        <v>4</v>
      </c>
      <c r="AN1" s="1375"/>
      <c r="AO1" s="1375">
        <v>4</v>
      </c>
      <c r="AP1" s="1375"/>
      <c r="AQ1" s="1375">
        <v>4</v>
      </c>
      <c r="AR1" s="1375"/>
      <c r="AS1" s="1375">
        <v>4</v>
      </c>
      <c r="AT1" s="1375"/>
      <c r="AU1" s="1375">
        <v>4</v>
      </c>
      <c r="AV1" s="1375"/>
      <c r="AW1" s="1375">
        <v>4</v>
      </c>
      <c r="AX1" s="1375"/>
      <c r="AY1" s="1375">
        <v>4</v>
      </c>
      <c r="AZ1" s="1375"/>
      <c r="BA1" s="1375">
        <v>4</v>
      </c>
      <c r="BB1" s="1375"/>
      <c r="BC1" s="1375">
        <v>4</v>
      </c>
      <c r="BD1" s="1375"/>
      <c r="BE1" s="1375">
        <v>4</v>
      </c>
      <c r="BF1" s="1375"/>
      <c r="BG1" s="1375">
        <v>4</v>
      </c>
      <c r="BH1" s="1375"/>
      <c r="BI1" s="1375">
        <v>4</v>
      </c>
      <c r="BJ1" s="1375"/>
      <c r="BK1" s="1375">
        <v>4</v>
      </c>
      <c r="BL1" s="1375"/>
      <c r="BM1" s="1375">
        <v>4</v>
      </c>
      <c r="BN1" s="1375"/>
      <c r="BO1" s="1375">
        <v>4</v>
      </c>
      <c r="BP1" s="1375"/>
      <c r="BQ1" s="1375">
        <v>4</v>
      </c>
      <c r="BR1" s="1375"/>
      <c r="BS1" s="1375">
        <v>4</v>
      </c>
      <c r="BT1" s="1375"/>
      <c r="BU1" s="1375">
        <v>4</v>
      </c>
      <c r="BV1" s="1375"/>
      <c r="BW1" s="1375">
        <v>4</v>
      </c>
      <c r="BX1" s="1375"/>
      <c r="BY1" s="1375">
        <v>4</v>
      </c>
      <c r="BZ1" s="1375"/>
      <c r="CA1" s="1375">
        <v>4</v>
      </c>
      <c r="CB1" s="1375"/>
      <c r="CC1" s="1375">
        <v>4</v>
      </c>
      <c r="CD1" s="1375"/>
      <c r="CE1" s="1375">
        <v>4</v>
      </c>
      <c r="CF1" s="1375"/>
      <c r="CG1" s="1375">
        <v>4</v>
      </c>
      <c r="CH1" s="1375"/>
      <c r="CI1" s="1375">
        <v>4</v>
      </c>
      <c r="CJ1" s="1375"/>
      <c r="CK1" s="1375">
        <v>4</v>
      </c>
      <c r="CL1" s="1375"/>
      <c r="CM1" s="1375">
        <v>4</v>
      </c>
      <c r="CN1" s="1375"/>
      <c r="CO1" s="1375">
        <v>4</v>
      </c>
      <c r="CP1" s="1375"/>
      <c r="CQ1" s="1375">
        <v>4</v>
      </c>
      <c r="CR1" s="1375"/>
      <c r="CS1" s="1375">
        <v>4</v>
      </c>
      <c r="CT1" s="1375"/>
      <c r="CU1" s="1375">
        <v>4</v>
      </c>
      <c r="CV1" s="1375"/>
      <c r="CW1" s="1375">
        <v>4</v>
      </c>
      <c r="CX1" s="1375"/>
      <c r="CY1" s="1375">
        <v>4</v>
      </c>
      <c r="CZ1" s="1375"/>
      <c r="DA1" s="1375">
        <v>4</v>
      </c>
      <c r="DB1" s="1375"/>
      <c r="DC1" s="1375">
        <v>4</v>
      </c>
      <c r="DD1" s="1375"/>
      <c r="DE1" s="1375">
        <v>4</v>
      </c>
      <c r="DF1" s="1375"/>
      <c r="DG1" s="1375">
        <v>4</v>
      </c>
      <c r="DH1" s="1375"/>
      <c r="DI1" s="1375">
        <v>4</v>
      </c>
      <c r="DJ1" s="1375"/>
      <c r="DK1" s="1375">
        <v>4</v>
      </c>
      <c r="DL1" s="1375"/>
      <c r="DM1" s="1375">
        <v>4</v>
      </c>
      <c r="DN1" s="1375"/>
      <c r="DO1" s="1375">
        <v>4</v>
      </c>
      <c r="DP1" s="1375"/>
      <c r="DQ1" s="1375">
        <v>4</v>
      </c>
      <c r="DR1" s="1375"/>
      <c r="DS1" s="1375">
        <v>4</v>
      </c>
      <c r="DT1" s="1375"/>
      <c r="DU1" s="1375">
        <v>4</v>
      </c>
      <c r="DV1" s="1375"/>
      <c r="DW1" s="1375">
        <v>4</v>
      </c>
      <c r="DX1" s="1375"/>
      <c r="DY1" s="1375">
        <v>4</v>
      </c>
      <c r="DZ1" s="1375"/>
      <c r="EA1" s="1375">
        <v>4</v>
      </c>
      <c r="EB1" s="1375"/>
      <c r="EC1" s="1375">
        <v>4</v>
      </c>
      <c r="ED1" s="1375"/>
      <c r="EE1" s="1375">
        <v>4</v>
      </c>
      <c r="EF1" s="1375"/>
      <c r="EG1" s="1375">
        <v>4</v>
      </c>
      <c r="EH1" s="1375"/>
      <c r="EI1" s="1375">
        <v>4</v>
      </c>
      <c r="EJ1" s="1375"/>
      <c r="EK1" s="1375">
        <v>4</v>
      </c>
      <c r="EL1" s="1375"/>
      <c r="EM1" s="1375">
        <v>4</v>
      </c>
      <c r="EN1" s="1375"/>
      <c r="EO1" s="1375">
        <v>4</v>
      </c>
      <c r="EP1" s="1375"/>
      <c r="EQ1" s="1375">
        <v>4</v>
      </c>
      <c r="ER1" s="1375"/>
      <c r="ES1" s="1375">
        <v>4</v>
      </c>
      <c r="ET1" s="1375"/>
      <c r="EU1" s="1375">
        <v>4</v>
      </c>
      <c r="EV1" s="1375"/>
      <c r="EW1" s="1375">
        <v>4</v>
      </c>
      <c r="EX1" s="1375"/>
      <c r="EY1" s="1375">
        <v>4</v>
      </c>
      <c r="EZ1" s="1375"/>
      <c r="FA1" s="1375">
        <v>4</v>
      </c>
      <c r="FB1" s="1375"/>
      <c r="FC1" s="1375">
        <v>4</v>
      </c>
      <c r="FD1" s="1375"/>
      <c r="FE1" s="1375">
        <v>4</v>
      </c>
      <c r="FF1" s="1375"/>
      <c r="FG1" s="1375">
        <v>4</v>
      </c>
      <c r="FH1" s="1375"/>
      <c r="FI1" s="1375">
        <v>4</v>
      </c>
      <c r="FJ1" s="1375"/>
      <c r="FK1" s="1375">
        <v>4</v>
      </c>
      <c r="FL1" s="1375"/>
      <c r="FM1" s="1375">
        <v>4</v>
      </c>
      <c r="FN1" s="1375"/>
      <c r="FO1" s="1375">
        <v>4</v>
      </c>
      <c r="FP1" s="1375"/>
      <c r="FQ1" s="1375">
        <v>4</v>
      </c>
      <c r="FR1" s="1375"/>
      <c r="FS1" s="1375">
        <v>4</v>
      </c>
      <c r="FT1" s="1375"/>
      <c r="FU1" s="1375">
        <v>4</v>
      </c>
      <c r="FV1" s="1375"/>
      <c r="FW1" s="1375">
        <v>4</v>
      </c>
      <c r="FX1" s="1375"/>
      <c r="FY1" s="1375">
        <v>4</v>
      </c>
      <c r="FZ1" s="1375"/>
      <c r="GA1" s="1375">
        <v>4</v>
      </c>
      <c r="GB1" s="1375"/>
      <c r="GC1" s="1375">
        <v>4</v>
      </c>
      <c r="GD1" s="1375"/>
      <c r="GE1" s="1375">
        <v>4</v>
      </c>
      <c r="GF1" s="1375"/>
      <c r="GG1" s="1375">
        <v>4</v>
      </c>
      <c r="GH1" s="1375"/>
      <c r="GI1" s="1375">
        <v>4</v>
      </c>
      <c r="GJ1" s="1375"/>
      <c r="GK1" s="1375">
        <v>4</v>
      </c>
      <c r="GL1" s="1375"/>
      <c r="GM1" s="1375">
        <v>4</v>
      </c>
      <c r="GN1" s="1375"/>
      <c r="GO1" s="1375">
        <v>4</v>
      </c>
      <c r="GP1" s="1375"/>
      <c r="GQ1" s="1375">
        <v>4</v>
      </c>
      <c r="GR1" s="1375"/>
      <c r="GS1" s="1375">
        <v>4</v>
      </c>
      <c r="GT1" s="1375"/>
      <c r="GU1" s="1375">
        <v>4</v>
      </c>
      <c r="GV1" s="1375"/>
      <c r="GW1" s="1375">
        <v>4</v>
      </c>
      <c r="GX1" s="1375"/>
      <c r="GY1" s="1375">
        <v>4</v>
      </c>
      <c r="GZ1" s="1375"/>
      <c r="HA1" s="1375">
        <v>4</v>
      </c>
      <c r="HB1" s="1375"/>
      <c r="HC1" s="1375">
        <v>4</v>
      </c>
      <c r="HD1" s="1375"/>
      <c r="HE1" s="1375">
        <v>4</v>
      </c>
      <c r="HF1" s="1375"/>
      <c r="HG1" s="1375">
        <v>4</v>
      </c>
      <c r="HH1" s="1375"/>
      <c r="HI1" s="1375">
        <v>4</v>
      </c>
      <c r="HJ1" s="1375"/>
      <c r="HK1" s="1375">
        <v>4</v>
      </c>
      <c r="HL1" s="1375"/>
      <c r="HM1" s="1375">
        <v>4</v>
      </c>
      <c r="HN1" s="1375"/>
      <c r="HO1" s="1375">
        <v>4</v>
      </c>
      <c r="HP1" s="1375"/>
      <c r="HQ1" s="1375">
        <v>4</v>
      </c>
      <c r="HR1" s="1375"/>
      <c r="HS1" s="1375">
        <v>4</v>
      </c>
      <c r="HT1" s="1375"/>
      <c r="HU1" s="1375">
        <v>4</v>
      </c>
      <c r="HV1" s="1375"/>
      <c r="HW1" s="1375">
        <v>4</v>
      </c>
      <c r="HX1" s="1375"/>
      <c r="HY1" s="1375">
        <v>4</v>
      </c>
      <c r="HZ1" s="1375"/>
      <c r="IA1" s="1375">
        <v>4</v>
      </c>
      <c r="IB1" s="1375"/>
      <c r="IC1" s="1375">
        <v>4</v>
      </c>
      <c r="ID1" s="1375"/>
      <c r="IE1" s="1375">
        <v>4</v>
      </c>
      <c r="IF1" s="1375"/>
      <c r="IG1" s="1375">
        <v>4</v>
      </c>
      <c r="IH1" s="1375"/>
      <c r="II1" s="1375">
        <v>4</v>
      </c>
      <c r="IJ1" s="1375"/>
      <c r="IK1" s="1375">
        <v>4</v>
      </c>
      <c r="IL1" s="1375"/>
      <c r="IM1" s="1375">
        <v>4</v>
      </c>
      <c r="IN1" s="1375"/>
      <c r="IO1" s="1375">
        <v>4</v>
      </c>
      <c r="IP1" s="1375"/>
      <c r="IQ1" s="1375">
        <v>4</v>
      </c>
      <c r="IR1" s="1375"/>
      <c r="IS1" s="1375">
        <v>4</v>
      </c>
      <c r="IT1" s="1375"/>
      <c r="IU1" s="1375">
        <v>4</v>
      </c>
      <c r="IV1" s="1375"/>
      <c r="IW1" s="1375">
        <v>4</v>
      </c>
      <c r="IX1" s="1375"/>
      <c r="IY1" s="1375">
        <v>4</v>
      </c>
      <c r="IZ1" s="1375"/>
      <c r="JA1" s="1375">
        <v>4</v>
      </c>
      <c r="JB1" s="1375"/>
      <c r="JC1" s="1375">
        <v>4</v>
      </c>
      <c r="JD1" s="1375"/>
      <c r="JE1" s="1375">
        <v>4</v>
      </c>
      <c r="JF1" s="1375"/>
      <c r="JG1" s="1375">
        <v>4</v>
      </c>
      <c r="JH1" s="1375"/>
      <c r="JI1" s="1375">
        <v>4</v>
      </c>
      <c r="JJ1" s="1375"/>
      <c r="JK1" s="1375">
        <v>4</v>
      </c>
      <c r="JL1" s="1375"/>
      <c r="JM1" s="1375">
        <v>4</v>
      </c>
      <c r="JN1" s="1375"/>
      <c r="JO1" s="1375">
        <v>4</v>
      </c>
      <c r="JP1" s="1375"/>
      <c r="JQ1" s="1375">
        <v>4</v>
      </c>
      <c r="JR1" s="1375"/>
      <c r="JS1" s="1375">
        <v>4</v>
      </c>
      <c r="JT1" s="1375"/>
      <c r="JU1" s="1375">
        <v>4</v>
      </c>
      <c r="JV1" s="1375"/>
      <c r="JW1" s="1375">
        <v>4</v>
      </c>
      <c r="JX1" s="1375"/>
      <c r="JY1" s="1375">
        <v>4</v>
      </c>
      <c r="JZ1" s="1375"/>
      <c r="KA1" s="1375">
        <v>4</v>
      </c>
      <c r="KB1" s="1375"/>
      <c r="KC1" s="1375">
        <v>4</v>
      </c>
      <c r="KD1" s="1375"/>
      <c r="KE1" s="1375">
        <v>4</v>
      </c>
      <c r="KF1" s="1375"/>
      <c r="KG1" s="1375">
        <v>4</v>
      </c>
      <c r="KH1" s="1375"/>
      <c r="KI1" s="1375">
        <v>4</v>
      </c>
      <c r="KJ1" s="1375"/>
      <c r="KK1" s="1375">
        <v>4</v>
      </c>
      <c r="KL1" s="1375"/>
      <c r="KM1" s="1375">
        <v>4</v>
      </c>
      <c r="KN1" s="1375"/>
      <c r="KO1" s="1375">
        <v>4</v>
      </c>
      <c r="KP1" s="1375"/>
      <c r="KQ1" s="1375">
        <v>4</v>
      </c>
      <c r="KR1" s="1375"/>
      <c r="KS1" s="1375">
        <v>4</v>
      </c>
      <c r="KT1" s="1375"/>
      <c r="KU1" s="1375">
        <v>4</v>
      </c>
      <c r="KV1" s="1375"/>
      <c r="KW1" s="1375">
        <v>4</v>
      </c>
      <c r="KX1" s="1375"/>
      <c r="KY1" s="1375">
        <v>4</v>
      </c>
      <c r="KZ1" s="1375"/>
      <c r="LA1" s="1375">
        <v>4</v>
      </c>
      <c r="LB1" s="1375"/>
      <c r="LC1" s="1375">
        <v>4</v>
      </c>
      <c r="LD1" s="1375"/>
      <c r="LE1" s="1375">
        <v>4</v>
      </c>
      <c r="LF1" s="1375"/>
      <c r="LG1" s="1375">
        <v>4</v>
      </c>
      <c r="LH1" s="1375"/>
      <c r="LI1" s="1375">
        <v>4</v>
      </c>
      <c r="LJ1" s="1375"/>
      <c r="LK1" s="1375">
        <v>4</v>
      </c>
      <c r="LL1" s="1375"/>
      <c r="LM1" s="1375">
        <v>4</v>
      </c>
      <c r="LN1" s="1375"/>
      <c r="LO1" s="1375">
        <v>4</v>
      </c>
      <c r="LP1" s="1375"/>
      <c r="LQ1" s="1375">
        <v>4</v>
      </c>
      <c r="LR1" s="1375"/>
      <c r="LS1" s="1375">
        <v>4</v>
      </c>
      <c r="LT1" s="1375"/>
      <c r="LU1" s="1375">
        <v>4</v>
      </c>
      <c r="LV1" s="1375"/>
      <c r="LW1" s="1375">
        <v>4</v>
      </c>
      <c r="LX1" s="1375"/>
      <c r="LY1" s="1375">
        <v>4</v>
      </c>
      <c r="LZ1" s="1375"/>
      <c r="MA1" s="1375">
        <v>4</v>
      </c>
      <c r="MB1" s="1375"/>
      <c r="MC1" s="1375">
        <v>4</v>
      </c>
      <c r="MD1" s="1375"/>
      <c r="ME1" s="1375">
        <v>4</v>
      </c>
      <c r="MF1" s="1375"/>
      <c r="MG1" s="1375">
        <v>4</v>
      </c>
      <c r="MH1" s="1375"/>
      <c r="MI1" s="1375">
        <v>4</v>
      </c>
      <c r="MJ1" s="1375"/>
      <c r="MK1" s="1375">
        <v>4</v>
      </c>
      <c r="ML1" s="1375"/>
      <c r="MM1" s="1375">
        <v>4</v>
      </c>
      <c r="MN1" s="1375"/>
      <c r="MO1" s="1375">
        <v>4</v>
      </c>
      <c r="MP1" s="1375"/>
      <c r="MQ1" s="1375">
        <v>4</v>
      </c>
      <c r="MR1" s="1375"/>
      <c r="MS1" s="1375">
        <v>4</v>
      </c>
      <c r="MT1" s="1375"/>
      <c r="MU1" s="1375">
        <v>4</v>
      </c>
      <c r="MV1" s="1375"/>
      <c r="MW1" s="1375">
        <v>4</v>
      </c>
      <c r="MX1" s="1375"/>
      <c r="MY1" s="1375">
        <v>4</v>
      </c>
      <c r="MZ1" s="1375"/>
      <c r="NA1" s="1375">
        <v>4</v>
      </c>
      <c r="NB1" s="1375"/>
      <c r="NC1" s="1375">
        <v>4</v>
      </c>
      <c r="ND1" s="1375"/>
      <c r="NE1" s="1375">
        <v>4</v>
      </c>
      <c r="NF1" s="1375"/>
      <c r="NG1" s="1375">
        <v>4</v>
      </c>
      <c r="NH1" s="1375"/>
      <c r="NI1" s="1375">
        <v>4</v>
      </c>
      <c r="NJ1" s="1375"/>
      <c r="NK1" s="1375">
        <v>4</v>
      </c>
      <c r="NL1" s="1375"/>
      <c r="NM1" s="1375">
        <v>4</v>
      </c>
      <c r="NN1" s="1375"/>
      <c r="NO1" s="1375">
        <v>4</v>
      </c>
      <c r="NP1" s="1375"/>
      <c r="NQ1" s="1375">
        <v>4</v>
      </c>
      <c r="NR1" s="1375"/>
      <c r="OC1" s="429"/>
      <c r="OD1" s="426" t="s">
        <v>14</v>
      </c>
    </row>
    <row s="1644" customFormat="1" customHeight="1" ht="15" hidden="1">
      <c r="A2" s="371"/>
      <c r="C2" s="185"/>
      <c r="D2" s="355"/>
      <c r="E2" s="682"/>
      <c r="F2" s="531"/>
      <c r="G2" s="625"/>
      <c r="H2" s="625"/>
      <c r="I2" s="625"/>
      <c r="J2" s="625"/>
      <c r="K2" s="625"/>
      <c r="L2" s="625"/>
      <c r="M2" s="625"/>
      <c r="N2" s="625"/>
      <c r="O2" s="625"/>
      <c r="P2" s="625"/>
      <c r="Q2" s="625"/>
      <c r="R2" s="625"/>
      <c r="S2" s="625"/>
      <c r="T2" s="625"/>
      <c r="U2" s="625"/>
      <c r="V2" s="625"/>
      <c r="W2" s="625"/>
      <c r="X2" s="625"/>
      <c r="Y2" s="625"/>
      <c r="Z2" s="625"/>
      <c r="AA2" s="625"/>
      <c r="AB2" s="625"/>
      <c r="AC2" s="625"/>
      <c r="AD2" s="625"/>
      <c r="AE2" s="625"/>
      <c r="AF2" s="625"/>
      <c r="AG2" s="625"/>
      <c r="AH2" s="625"/>
      <c r="AI2" s="625"/>
      <c r="AJ2" s="625"/>
      <c r="AK2" s="625"/>
      <c r="AL2" s="625"/>
      <c r="AM2" s="625"/>
      <c r="AN2" s="625"/>
      <c r="AO2" s="625"/>
      <c r="AP2" s="625"/>
      <c r="AQ2" s="625"/>
      <c r="AR2" s="625"/>
      <c r="AS2" s="625"/>
      <c r="AT2" s="625"/>
      <c r="AU2" s="625"/>
      <c r="AV2" s="625"/>
      <c r="AW2" s="625"/>
      <c r="AX2" s="625"/>
      <c r="AY2" s="625"/>
      <c r="AZ2" s="625"/>
      <c r="BA2" s="625"/>
      <c r="BB2" s="625"/>
      <c r="BC2" s="625"/>
      <c r="BD2" s="625"/>
      <c r="BE2" s="625"/>
      <c r="BF2" s="625"/>
      <c r="BG2" s="625"/>
      <c r="BH2" s="625"/>
      <c r="BI2" s="625"/>
      <c r="BJ2" s="625"/>
      <c r="BK2" s="625"/>
      <c r="BL2" s="625"/>
      <c r="BM2" s="625"/>
      <c r="BN2" s="625"/>
      <c r="BO2" s="625"/>
      <c r="BP2" s="625"/>
      <c r="BQ2" s="625"/>
      <c r="BR2" s="625"/>
      <c r="BS2" s="625"/>
      <c r="BT2" s="625"/>
      <c r="BU2" s="625"/>
      <c r="BV2" s="625"/>
      <c r="BW2" s="625"/>
      <c r="BX2" s="625"/>
      <c r="BY2" s="625"/>
      <c r="BZ2" s="625"/>
      <c r="CA2" s="625"/>
      <c r="CB2" s="625"/>
      <c r="CC2" s="625"/>
      <c r="CD2" s="625"/>
      <c r="CE2" s="625"/>
      <c r="CF2" s="625"/>
      <c r="CG2" s="625"/>
      <c r="CH2" s="625"/>
      <c r="CI2" s="625"/>
      <c r="CJ2" s="625"/>
      <c r="CK2" s="625"/>
      <c r="CL2" s="625"/>
      <c r="CM2" s="625"/>
      <c r="CN2" s="625"/>
      <c r="CO2" s="625"/>
      <c r="CP2" s="625"/>
      <c r="CQ2" s="625"/>
      <c r="CR2" s="625"/>
      <c r="CS2" s="625"/>
      <c r="CT2" s="625"/>
      <c r="CU2" s="625"/>
      <c r="CV2" s="625"/>
      <c r="CW2" s="625"/>
      <c r="CX2" s="625"/>
      <c r="CY2" s="625"/>
      <c r="CZ2" s="625"/>
      <c r="DA2" s="625"/>
      <c r="DB2" s="625"/>
      <c r="DC2" s="625"/>
      <c r="DD2" s="625"/>
      <c r="DE2" s="625"/>
      <c r="DF2" s="625"/>
      <c r="DG2" s="625"/>
      <c r="DH2" s="625"/>
      <c r="DI2" s="625"/>
      <c r="DJ2" s="625"/>
      <c r="DK2" s="625"/>
      <c r="DL2" s="625"/>
      <c r="DM2" s="625"/>
      <c r="DN2" s="625"/>
      <c r="DO2" s="625"/>
      <c r="DP2" s="625"/>
      <c r="DQ2" s="625"/>
      <c r="DR2" s="625"/>
      <c r="DS2" s="625"/>
      <c r="DT2" s="625"/>
      <c r="DU2" s="625"/>
      <c r="DV2" s="625"/>
      <c r="DW2" s="625"/>
      <c r="DX2" s="625"/>
      <c r="DY2" s="625"/>
      <c r="DZ2" s="625"/>
      <c r="EA2" s="625"/>
      <c r="EB2" s="625"/>
      <c r="EC2" s="625"/>
      <c r="ED2" s="625"/>
      <c r="EE2" s="625"/>
      <c r="EF2" s="625"/>
      <c r="EG2" s="625"/>
      <c r="EH2" s="625"/>
      <c r="EI2" s="625"/>
      <c r="EJ2" s="625"/>
      <c r="EK2" s="625"/>
      <c r="EL2" s="625"/>
      <c r="EM2" s="625"/>
      <c r="EN2" s="625"/>
      <c r="EO2" s="625"/>
      <c r="EP2" s="625"/>
      <c r="EQ2" s="625"/>
      <c r="ER2" s="625"/>
      <c r="ES2" s="625"/>
      <c r="ET2" s="625"/>
      <c r="EU2" s="625"/>
      <c r="EV2" s="625"/>
      <c r="EW2" s="625"/>
      <c r="EX2" s="625"/>
      <c r="EY2" s="625"/>
      <c r="EZ2" s="625"/>
      <c r="FA2" s="625"/>
      <c r="FB2" s="625"/>
      <c r="FC2" s="625"/>
      <c r="FD2" s="625"/>
      <c r="FE2" s="625"/>
      <c r="FF2" s="625"/>
      <c r="FG2" s="625"/>
      <c r="FH2" s="625"/>
      <c r="FI2" s="625"/>
      <c r="FJ2" s="625"/>
      <c r="FK2" s="625"/>
      <c r="FL2" s="625"/>
      <c r="FM2" s="625"/>
      <c r="FN2" s="625"/>
      <c r="FO2" s="625"/>
      <c r="FP2" s="625"/>
      <c r="FQ2" s="625"/>
      <c r="FR2" s="625"/>
      <c r="FS2" s="625"/>
      <c r="FT2" s="625"/>
      <c r="FU2" s="625"/>
      <c r="FV2" s="625"/>
      <c r="FW2" s="625"/>
      <c r="FX2" s="625"/>
      <c r="FY2" s="625"/>
      <c r="FZ2" s="625"/>
      <c r="GA2" s="625"/>
      <c r="GB2" s="625"/>
      <c r="GC2" s="625"/>
      <c r="GD2" s="625"/>
      <c r="GE2" s="625"/>
      <c r="GF2" s="625"/>
      <c r="GG2" s="625"/>
      <c r="GH2" s="625"/>
      <c r="GI2" s="625"/>
      <c r="GJ2" s="625"/>
      <c r="GK2" s="625"/>
      <c r="GL2" s="625"/>
      <c r="GM2" s="625"/>
      <c r="GN2" s="625"/>
      <c r="GO2" s="625"/>
      <c r="GP2" s="625"/>
      <c r="GQ2" s="625"/>
      <c r="GR2" s="625"/>
      <c r="GS2" s="625"/>
      <c r="GT2" s="625"/>
      <c r="GU2" s="625"/>
      <c r="GV2" s="625"/>
      <c r="GW2" s="625"/>
      <c r="GX2" s="625"/>
      <c r="GY2" s="625"/>
      <c r="GZ2" s="625"/>
      <c r="HA2" s="625"/>
      <c r="HB2" s="625"/>
      <c r="HC2" s="625"/>
      <c r="HD2" s="625"/>
      <c r="HE2" s="625"/>
      <c r="HF2" s="625"/>
      <c r="HG2" s="625"/>
      <c r="HH2" s="625"/>
      <c r="HI2" s="625"/>
      <c r="HJ2" s="625"/>
      <c r="HK2" s="625"/>
      <c r="HL2" s="625"/>
      <c r="HM2" s="625"/>
      <c r="HN2" s="625"/>
      <c r="HO2" s="625"/>
      <c r="HP2" s="625"/>
      <c r="HQ2" s="625"/>
      <c r="HR2" s="625"/>
      <c r="HS2" s="625"/>
      <c r="HT2" s="625"/>
      <c r="HU2" s="625"/>
      <c r="HV2" s="625"/>
      <c r="HW2" s="625"/>
      <c r="HX2" s="625"/>
      <c r="HY2" s="625"/>
      <c r="HZ2" s="625"/>
      <c r="IA2" s="625"/>
      <c r="IB2" s="625"/>
      <c r="IC2" s="625"/>
      <c r="ID2" s="625"/>
      <c r="IE2" s="625"/>
      <c r="IF2" s="625"/>
      <c r="IG2" s="625"/>
      <c r="IH2" s="625"/>
      <c r="II2" s="625"/>
      <c r="IJ2" s="625"/>
      <c r="IK2" s="625"/>
      <c r="IL2" s="625"/>
      <c r="IM2" s="625"/>
      <c r="IN2" s="625"/>
      <c r="IO2" s="625"/>
      <c r="IP2" s="625"/>
      <c r="IQ2" s="625"/>
      <c r="IR2" s="625"/>
      <c r="IS2" s="625"/>
      <c r="IT2" s="625"/>
      <c r="IU2" s="625"/>
      <c r="IV2" s="625"/>
      <c r="IW2" s="625"/>
      <c r="IX2" s="625"/>
      <c r="IY2" s="625"/>
      <c r="IZ2" s="625"/>
      <c r="JA2" s="625"/>
      <c r="JB2" s="625"/>
      <c r="JC2" s="625"/>
      <c r="JD2" s="625"/>
      <c r="JE2" s="625"/>
      <c r="JF2" s="625"/>
      <c r="JG2" s="625"/>
      <c r="JH2" s="625"/>
      <c r="JI2" s="625"/>
      <c r="JJ2" s="625"/>
      <c r="JK2" s="625"/>
      <c r="JL2" s="625"/>
      <c r="JM2" s="625"/>
      <c r="JN2" s="625"/>
      <c r="JO2" s="625"/>
      <c r="JP2" s="625"/>
      <c r="JQ2" s="625"/>
      <c r="JR2" s="625"/>
      <c r="JS2" s="625"/>
      <c r="JT2" s="625"/>
      <c r="JU2" s="625"/>
      <c r="JV2" s="625"/>
      <c r="JW2" s="625"/>
      <c r="JX2" s="625"/>
      <c r="JY2" s="625"/>
      <c r="JZ2" s="625"/>
      <c r="KA2" s="625"/>
      <c r="KB2" s="625"/>
      <c r="KC2" s="625"/>
      <c r="KD2" s="625"/>
      <c r="KE2" s="625"/>
      <c r="KF2" s="625"/>
      <c r="KG2" s="625"/>
      <c r="KH2" s="625"/>
      <c r="KI2" s="625"/>
      <c r="KJ2" s="625"/>
      <c r="KK2" s="625"/>
      <c r="KL2" s="625"/>
      <c r="KM2" s="625"/>
      <c r="KN2" s="625"/>
      <c r="KO2" s="625"/>
      <c r="KP2" s="625"/>
      <c r="KQ2" s="625"/>
      <c r="KR2" s="625"/>
      <c r="KS2" s="625"/>
      <c r="KT2" s="625"/>
      <c r="KU2" s="625"/>
      <c r="KV2" s="625"/>
      <c r="KW2" s="625"/>
      <c r="KX2" s="625"/>
      <c r="KY2" s="625"/>
      <c r="KZ2" s="625"/>
      <c r="LA2" s="625"/>
      <c r="LB2" s="625"/>
      <c r="LC2" s="625"/>
      <c r="LD2" s="625"/>
      <c r="LE2" s="625"/>
      <c r="LF2" s="625"/>
      <c r="LG2" s="625"/>
      <c r="LH2" s="625"/>
      <c r="LI2" s="625"/>
      <c r="LJ2" s="625"/>
      <c r="LK2" s="625"/>
      <c r="LL2" s="625"/>
      <c r="LM2" s="625"/>
      <c r="LN2" s="625"/>
      <c r="LO2" s="625"/>
      <c r="LP2" s="625"/>
      <c r="LQ2" s="625"/>
      <c r="LR2" s="625"/>
      <c r="LS2" s="625"/>
      <c r="LT2" s="625"/>
      <c r="LU2" s="625"/>
      <c r="LV2" s="625"/>
      <c r="LW2" s="625"/>
      <c r="LX2" s="625"/>
      <c r="LY2" s="625"/>
      <c r="LZ2" s="625"/>
      <c r="MA2" s="625"/>
      <c r="MB2" s="625"/>
      <c r="MC2" s="625"/>
      <c r="MD2" s="625"/>
      <c r="ME2" s="625"/>
      <c r="MF2" s="625"/>
      <c r="MG2" s="625"/>
      <c r="MH2" s="625"/>
      <c r="MI2" s="625"/>
      <c r="MJ2" s="625"/>
      <c r="MK2" s="625"/>
      <c r="ML2" s="625"/>
      <c r="MM2" s="625"/>
      <c r="MN2" s="625"/>
      <c r="MO2" s="625"/>
      <c r="MP2" s="625"/>
      <c r="MQ2" s="625"/>
      <c r="MR2" s="625"/>
      <c r="MS2" s="625"/>
      <c r="MT2" s="625"/>
      <c r="MU2" s="625"/>
      <c r="MV2" s="625"/>
      <c r="MW2" s="625"/>
      <c r="MX2" s="625"/>
      <c r="MY2" s="625"/>
      <c r="MZ2" s="625"/>
      <c r="NA2" s="625"/>
      <c r="NB2" s="625"/>
      <c r="NC2" s="625"/>
      <c r="ND2" s="625"/>
      <c r="NE2" s="625"/>
      <c r="NF2" s="625"/>
      <c r="NG2" s="625"/>
      <c r="NH2" s="625"/>
      <c r="NI2" s="625"/>
      <c r="NJ2" s="625"/>
      <c r="NK2" s="625"/>
      <c r="NL2" s="625"/>
      <c r="NM2" s="625"/>
      <c r="NN2" s="625"/>
      <c r="NO2" s="625"/>
      <c r="NP2" s="625"/>
      <c r="NQ2" s="625"/>
      <c r="NR2" s="625"/>
      <c r="OC2" s="683"/>
      <c r="OD2" s="518">
        <v>0</v>
      </c>
    </row>
    <row s="1375" customFormat="1" customHeight="1" ht="15" hidden="1">
      <c r="C3" s="681"/>
      <c r="K3" s="1375"/>
      <c r="L3" s="1375"/>
      <c r="M3" s="1375"/>
      <c r="N3" s="1375"/>
      <c r="O3" s="1375"/>
      <c r="P3" s="1375"/>
      <c r="Q3" s="1375"/>
      <c r="R3" s="1375"/>
      <c r="S3" s="1375"/>
      <c r="T3" s="1375"/>
      <c r="U3" s="1375"/>
      <c r="V3" s="1375"/>
      <c r="W3" s="1375"/>
      <c r="X3" s="1375"/>
      <c r="Y3" s="1375"/>
      <c r="Z3" s="1375"/>
      <c r="AA3" s="1375"/>
      <c r="AB3" s="1375"/>
      <c r="AC3" s="1375"/>
      <c r="AD3" s="1375"/>
      <c r="AE3" s="1375"/>
      <c r="AF3" s="1375"/>
      <c r="AG3" s="1375"/>
      <c r="AH3" s="1375"/>
      <c r="AI3" s="1375"/>
      <c r="AJ3" s="1375"/>
      <c r="AK3" s="1375"/>
      <c r="AL3" s="1375"/>
      <c r="AM3" s="1375"/>
      <c r="AN3" s="1375"/>
      <c r="AO3" s="1375"/>
      <c r="AP3" s="1375"/>
      <c r="AQ3" s="1375"/>
      <c r="AR3" s="1375"/>
      <c r="AS3" s="1375"/>
      <c r="AT3" s="1375"/>
      <c r="AU3" s="1375"/>
      <c r="AV3" s="1375"/>
      <c r="AW3" s="1375"/>
      <c r="AX3" s="1375"/>
      <c r="AY3" s="1375"/>
      <c r="AZ3" s="1375"/>
      <c r="BA3" s="1375"/>
      <c r="BB3" s="1375"/>
      <c r="BC3" s="1375"/>
      <c r="BD3" s="1375"/>
      <c r="BE3" s="1375"/>
      <c r="BF3" s="1375"/>
      <c r="BG3" s="1375"/>
      <c r="BH3" s="1375"/>
      <c r="BI3" s="1375"/>
      <c r="BJ3" s="1375"/>
      <c r="BK3" s="1375"/>
      <c r="BL3" s="1375"/>
      <c r="BM3" s="1375"/>
      <c r="BN3" s="1375"/>
      <c r="BO3" s="1375"/>
      <c r="BP3" s="1375"/>
      <c r="BQ3" s="1375"/>
      <c r="BR3" s="1375"/>
      <c r="BS3" s="1375"/>
      <c r="BT3" s="1375"/>
      <c r="BU3" s="1375"/>
      <c r="BV3" s="1375"/>
      <c r="BW3" s="1375"/>
      <c r="BX3" s="1375"/>
      <c r="BY3" s="1375"/>
      <c r="BZ3" s="1375"/>
      <c r="CA3" s="1375"/>
      <c r="CB3" s="1375"/>
      <c r="CC3" s="1375"/>
      <c r="CD3" s="1375"/>
      <c r="CE3" s="1375"/>
      <c r="CF3" s="1375"/>
      <c r="CG3" s="1375"/>
      <c r="CH3" s="1375"/>
      <c r="CI3" s="1375"/>
      <c r="CJ3" s="1375"/>
      <c r="CK3" s="1375"/>
      <c r="CL3" s="1375"/>
      <c r="CM3" s="1375"/>
      <c r="CN3" s="1375"/>
      <c r="CO3" s="1375"/>
      <c r="CP3" s="1375"/>
      <c r="CQ3" s="1375"/>
      <c r="CR3" s="1375"/>
      <c r="CS3" s="1375"/>
      <c r="CT3" s="1375"/>
      <c r="CU3" s="1375"/>
      <c r="CV3" s="1375"/>
      <c r="CW3" s="1375"/>
      <c r="CX3" s="1375"/>
      <c r="CY3" s="1375"/>
      <c r="CZ3" s="1375"/>
      <c r="DA3" s="1375"/>
      <c r="DB3" s="1375"/>
      <c r="DC3" s="1375"/>
      <c r="DD3" s="1375"/>
      <c r="DE3" s="1375"/>
      <c r="DF3" s="1375"/>
      <c r="DG3" s="1375"/>
      <c r="DH3" s="1375"/>
      <c r="DI3" s="1375"/>
      <c r="DJ3" s="1375"/>
      <c r="DK3" s="1375"/>
      <c r="DL3" s="1375"/>
      <c r="DM3" s="1375"/>
      <c r="DN3" s="1375"/>
      <c r="DO3" s="1375"/>
      <c r="DP3" s="1375"/>
      <c r="DQ3" s="1375"/>
      <c r="DR3" s="1375"/>
      <c r="DS3" s="1375"/>
      <c r="DT3" s="1375"/>
      <c r="DU3" s="1375"/>
      <c r="DV3" s="1375"/>
      <c r="DW3" s="1375"/>
      <c r="DX3" s="1375"/>
      <c r="DY3" s="1375"/>
      <c r="DZ3" s="1375"/>
      <c r="EA3" s="1375"/>
      <c r="EB3" s="1375"/>
      <c r="EC3" s="1375"/>
      <c r="ED3" s="1375"/>
      <c r="EE3" s="1375"/>
      <c r="EF3" s="1375"/>
      <c r="EG3" s="1375"/>
      <c r="EH3" s="1375"/>
      <c r="EI3" s="1375"/>
      <c r="EJ3" s="1375"/>
      <c r="EK3" s="1375"/>
      <c r="EL3" s="1375"/>
      <c r="EM3" s="1375"/>
      <c r="EN3" s="1375"/>
      <c r="EO3" s="1375"/>
      <c r="EP3" s="1375"/>
      <c r="EQ3" s="1375"/>
      <c r="ER3" s="1375"/>
      <c r="ES3" s="1375"/>
      <c r="ET3" s="1375"/>
      <c r="EU3" s="1375"/>
      <c r="EV3" s="1375"/>
      <c r="EW3" s="1375"/>
      <c r="EX3" s="1375"/>
      <c r="EY3" s="1375"/>
      <c r="EZ3" s="1375"/>
      <c r="FA3" s="1375"/>
      <c r="FB3" s="1375"/>
      <c r="FC3" s="1375"/>
      <c r="FD3" s="1375"/>
      <c r="FE3" s="1375"/>
      <c r="FF3" s="1375"/>
      <c r="FG3" s="1375"/>
      <c r="FH3" s="1375"/>
      <c r="FI3" s="1375"/>
      <c r="FJ3" s="1375"/>
      <c r="FK3" s="1375"/>
      <c r="FL3" s="1375"/>
      <c r="FM3" s="1375"/>
      <c r="FN3" s="1375"/>
      <c r="FO3" s="1375"/>
      <c r="FP3" s="1375"/>
      <c r="FQ3" s="1375"/>
      <c r="FR3" s="1375"/>
      <c r="FS3" s="1375"/>
      <c r="FT3" s="1375"/>
      <c r="FU3" s="1375"/>
      <c r="FV3" s="1375"/>
      <c r="FW3" s="1375"/>
      <c r="FX3" s="1375"/>
      <c r="FY3" s="1375"/>
      <c r="FZ3" s="1375"/>
      <c r="GA3" s="1375"/>
      <c r="GB3" s="1375"/>
      <c r="GC3" s="1375"/>
      <c r="GD3" s="1375"/>
      <c r="GE3" s="1375"/>
      <c r="GF3" s="1375"/>
      <c r="GG3" s="1375"/>
      <c r="GH3" s="1375"/>
      <c r="GI3" s="1375"/>
      <c r="GJ3" s="1375"/>
      <c r="GK3" s="1375"/>
      <c r="GL3" s="1375"/>
      <c r="GM3" s="1375"/>
      <c r="GN3" s="1375"/>
      <c r="GO3" s="1375"/>
      <c r="GP3" s="1375"/>
      <c r="GQ3" s="1375"/>
      <c r="GR3" s="1375"/>
      <c r="GS3" s="1375"/>
      <c r="GT3" s="1375"/>
      <c r="GU3" s="1375"/>
      <c r="GV3" s="1375"/>
      <c r="GW3" s="1375"/>
      <c r="GX3" s="1375"/>
      <c r="GY3" s="1375"/>
      <c r="GZ3" s="1375"/>
      <c r="HA3" s="1375"/>
      <c r="HB3" s="1375"/>
      <c r="HC3" s="1375"/>
      <c r="HD3" s="1375"/>
      <c r="HE3" s="1375"/>
      <c r="HF3" s="1375"/>
      <c r="HG3" s="1375"/>
      <c r="HH3" s="1375"/>
      <c r="HI3" s="1375"/>
      <c r="HJ3" s="1375"/>
      <c r="HK3" s="1375"/>
      <c r="HL3" s="1375"/>
      <c r="HM3" s="1375"/>
      <c r="HN3" s="1375"/>
      <c r="HO3" s="1375"/>
      <c r="HP3" s="1375"/>
      <c r="HQ3" s="1375"/>
      <c r="HR3" s="1375"/>
      <c r="HS3" s="1375"/>
      <c r="HT3" s="1375"/>
      <c r="HU3" s="1375"/>
      <c r="HV3" s="1375"/>
      <c r="HW3" s="1375"/>
      <c r="HX3" s="1375"/>
      <c r="HY3" s="1375"/>
      <c r="HZ3" s="1375"/>
      <c r="IA3" s="1375"/>
      <c r="IB3" s="1375"/>
      <c r="IC3" s="1375"/>
      <c r="ID3" s="1375"/>
      <c r="IE3" s="1375"/>
      <c r="IF3" s="1375"/>
      <c r="IG3" s="1375"/>
      <c r="IH3" s="1375"/>
      <c r="II3" s="1375"/>
      <c r="IJ3" s="1375"/>
      <c r="IK3" s="1375"/>
      <c r="IL3" s="1375"/>
      <c r="IM3" s="1375"/>
      <c r="IN3" s="1375"/>
      <c r="IO3" s="1375"/>
      <c r="IP3" s="1375"/>
      <c r="IQ3" s="1375"/>
      <c r="IR3" s="1375"/>
      <c r="IS3" s="1375"/>
      <c r="IT3" s="1375"/>
      <c r="IU3" s="1375"/>
      <c r="IV3" s="1375"/>
      <c r="IW3" s="1375"/>
      <c r="IX3" s="1375"/>
      <c r="IY3" s="1375"/>
      <c r="IZ3" s="1375"/>
      <c r="JA3" s="1375"/>
      <c r="JB3" s="1375"/>
      <c r="JC3" s="1375"/>
      <c r="JD3" s="1375"/>
      <c r="JE3" s="1375"/>
      <c r="JF3" s="1375"/>
      <c r="JG3" s="1375"/>
      <c r="JH3" s="1375"/>
      <c r="JI3" s="1375"/>
      <c r="JJ3" s="1375"/>
      <c r="JK3" s="1375"/>
      <c r="JL3" s="1375"/>
      <c r="JM3" s="1375"/>
      <c r="JN3" s="1375"/>
      <c r="JO3" s="1375"/>
      <c r="JP3" s="1375"/>
      <c r="JQ3" s="1375"/>
      <c r="JR3" s="1375"/>
      <c r="JS3" s="1375"/>
      <c r="JT3" s="1375"/>
      <c r="JU3" s="1375"/>
      <c r="JV3" s="1375"/>
      <c r="JW3" s="1375"/>
      <c r="JX3" s="1375"/>
      <c r="JY3" s="1375"/>
      <c r="JZ3" s="1375"/>
      <c r="KA3" s="1375"/>
      <c r="KB3" s="1375"/>
      <c r="KC3" s="1375"/>
      <c r="KD3" s="1375"/>
      <c r="KE3" s="1375"/>
      <c r="KF3" s="1375"/>
      <c r="KG3" s="1375"/>
      <c r="KH3" s="1375"/>
      <c r="KI3" s="1375"/>
      <c r="KJ3" s="1375"/>
      <c r="KK3" s="1375"/>
      <c r="KL3" s="1375"/>
      <c r="KM3" s="1375"/>
      <c r="KN3" s="1375"/>
      <c r="KO3" s="1375"/>
      <c r="KP3" s="1375"/>
      <c r="KQ3" s="1375"/>
      <c r="KR3" s="1375"/>
      <c r="KS3" s="1375"/>
      <c r="KT3" s="1375"/>
      <c r="KU3" s="1375"/>
      <c r="KV3" s="1375"/>
      <c r="KW3" s="1375"/>
      <c r="KX3" s="1375"/>
      <c r="KY3" s="1375"/>
      <c r="KZ3" s="1375"/>
      <c r="LA3" s="1375"/>
      <c r="LB3" s="1375"/>
      <c r="LC3" s="1375"/>
      <c r="LD3" s="1375"/>
      <c r="LE3" s="1375"/>
      <c r="LF3" s="1375"/>
      <c r="LG3" s="1375"/>
      <c r="LH3" s="1375"/>
      <c r="LI3" s="1375"/>
      <c r="LJ3" s="1375"/>
      <c r="LK3" s="1375"/>
      <c r="LL3" s="1375"/>
      <c r="LM3" s="1375"/>
      <c r="LN3" s="1375"/>
      <c r="LO3" s="1375"/>
      <c r="LP3" s="1375"/>
      <c r="LQ3" s="1375"/>
      <c r="LR3" s="1375"/>
      <c r="LS3" s="1375"/>
      <c r="LT3" s="1375"/>
      <c r="LU3" s="1375"/>
      <c r="LV3" s="1375"/>
      <c r="LW3" s="1375"/>
      <c r="LX3" s="1375"/>
      <c r="LY3" s="1375"/>
      <c r="LZ3" s="1375"/>
      <c r="MA3" s="1375"/>
      <c r="MB3" s="1375"/>
      <c r="MC3" s="1375"/>
      <c r="MD3" s="1375"/>
      <c r="ME3" s="1375"/>
      <c r="MF3" s="1375"/>
      <c r="MG3" s="1375"/>
      <c r="MH3" s="1375"/>
      <c r="MI3" s="1375"/>
      <c r="MJ3" s="1375"/>
      <c r="MK3" s="1375"/>
      <c r="ML3" s="1375"/>
      <c r="MM3" s="1375"/>
      <c r="MN3" s="1375"/>
      <c r="MO3" s="1375"/>
      <c r="MP3" s="1375"/>
      <c r="MQ3" s="1375"/>
      <c r="MR3" s="1375"/>
      <c r="MS3" s="1375"/>
      <c r="MT3" s="1375"/>
      <c r="MU3" s="1375"/>
      <c r="MV3" s="1375"/>
      <c r="MW3" s="1375"/>
      <c r="MX3" s="1375"/>
      <c r="MY3" s="1375"/>
      <c r="MZ3" s="1375"/>
      <c r="NA3" s="1375"/>
      <c r="NB3" s="1375"/>
      <c r="NC3" s="1375"/>
      <c r="ND3" s="1375"/>
      <c r="NE3" s="1375"/>
      <c r="NF3" s="1375"/>
      <c r="NG3" s="1375"/>
      <c r="NH3" s="1375"/>
      <c r="NI3" s="1375"/>
      <c r="NJ3" s="1375"/>
      <c r="NK3" s="1375"/>
      <c r="NL3" s="1375"/>
      <c r="NM3" s="1375"/>
      <c r="NN3" s="1375"/>
      <c r="NO3" s="1375"/>
      <c r="NP3" s="1375"/>
      <c r="NQ3" s="1375"/>
      <c r="NR3" s="1375"/>
      <c r="OC3" s="429"/>
      <c r="OD3" s="426">
        <v>0</v>
      </c>
    </row>
    <row customHeight="1" ht="15.75">
      <c r="C4" s="185"/>
      <c r="D4" s="518"/>
      <c r="E4" s="518"/>
      <c r="F4" s="518"/>
      <c r="G4" s="518"/>
      <c r="H4" s="518"/>
      <c r="I4" s="518"/>
      <c r="J4" s="518"/>
      <c r="K4" s="1644"/>
      <c r="L4" s="1644"/>
      <c r="M4" s="1644"/>
      <c r="N4" s="1644"/>
      <c r="O4" s="1644"/>
      <c r="P4" s="1644"/>
      <c r="Q4" s="1644"/>
      <c r="R4" s="1644"/>
      <c r="S4" s="1644"/>
      <c r="T4" s="1644"/>
      <c r="U4" s="1644"/>
      <c r="V4" s="1644"/>
      <c r="W4" s="1644"/>
      <c r="X4" s="1644"/>
      <c r="Y4" s="1644"/>
      <c r="Z4" s="1644"/>
      <c r="AA4" s="1644"/>
      <c r="AB4" s="1644"/>
      <c r="AC4" s="1644"/>
      <c r="AD4" s="1644"/>
      <c r="AE4" s="1644"/>
      <c r="AF4" s="1644"/>
      <c r="AG4" s="1644"/>
      <c r="AH4" s="1644"/>
      <c r="AI4" s="1644"/>
      <c r="AJ4" s="1644"/>
      <c r="AK4" s="1644"/>
      <c r="AL4" s="1644"/>
      <c r="AM4" s="1644"/>
      <c r="AN4" s="1644"/>
      <c r="AO4" s="1644"/>
      <c r="AP4" s="1644"/>
      <c r="AQ4" s="1644"/>
      <c r="AR4" s="1644"/>
      <c r="AS4" s="1644"/>
      <c r="AT4" s="1644"/>
      <c r="AU4" s="1644"/>
      <c r="AV4" s="1644"/>
      <c r="AW4" s="1644"/>
      <c r="AX4" s="1644"/>
      <c r="AY4" s="1644"/>
      <c r="AZ4" s="1644"/>
      <c r="BA4" s="1644"/>
      <c r="BB4" s="1644"/>
      <c r="BC4" s="1644"/>
      <c r="BD4" s="1644"/>
      <c r="BE4" s="1644"/>
      <c r="BF4" s="1644"/>
      <c r="BG4" s="1644"/>
      <c r="BH4" s="1644"/>
      <c r="BI4" s="1644"/>
      <c r="BJ4" s="1644"/>
      <c r="BK4" s="1644"/>
      <c r="BL4" s="1644"/>
      <c r="BM4" s="1644"/>
      <c r="BN4" s="1644"/>
      <c r="BO4" s="1644"/>
      <c r="BP4" s="1644"/>
      <c r="BQ4" s="1644"/>
      <c r="BR4" s="1644"/>
      <c r="BS4" s="1644"/>
      <c r="BT4" s="1644"/>
      <c r="BU4" s="1644"/>
      <c r="BV4" s="1644"/>
      <c r="BW4" s="1644"/>
      <c r="BX4" s="1644"/>
      <c r="BY4" s="1644"/>
      <c r="BZ4" s="1644"/>
      <c r="CA4" s="1644"/>
      <c r="CB4" s="1644"/>
      <c r="CC4" s="1644"/>
      <c r="CD4" s="1644"/>
      <c r="CE4" s="1644"/>
      <c r="CF4" s="1644"/>
      <c r="CG4" s="1644"/>
      <c r="CH4" s="1644"/>
      <c r="CI4" s="1644"/>
      <c r="CJ4" s="1644"/>
      <c r="CK4" s="1644"/>
      <c r="CL4" s="1644"/>
      <c r="CM4" s="1644"/>
      <c r="CN4" s="1644"/>
      <c r="CO4" s="1644"/>
      <c r="CP4" s="1644"/>
      <c r="CQ4" s="1644"/>
      <c r="CR4" s="1644"/>
      <c r="CS4" s="1644"/>
      <c r="CT4" s="1644"/>
      <c r="CU4" s="1644"/>
      <c r="CV4" s="1644"/>
      <c r="CW4" s="1644"/>
      <c r="CX4" s="1644"/>
      <c r="CY4" s="1644"/>
      <c r="CZ4" s="1644"/>
      <c r="DA4" s="1644"/>
      <c r="DB4" s="1644"/>
      <c r="DC4" s="1644"/>
      <c r="DD4" s="1644"/>
      <c r="DE4" s="1644"/>
      <c r="DF4" s="1644"/>
      <c r="DG4" s="1644"/>
      <c r="DH4" s="1644"/>
      <c r="DI4" s="1644"/>
      <c r="DJ4" s="1644"/>
      <c r="DK4" s="1644"/>
      <c r="DL4" s="1644"/>
      <c r="DM4" s="1644"/>
      <c r="DN4" s="1644"/>
      <c r="DO4" s="1644"/>
      <c r="DP4" s="1644"/>
      <c r="DQ4" s="1644"/>
      <c r="DR4" s="1644"/>
      <c r="DS4" s="1644"/>
      <c r="DT4" s="1644"/>
      <c r="DU4" s="1644"/>
      <c r="DV4" s="1644"/>
      <c r="DW4" s="1644"/>
      <c r="DX4" s="1644"/>
      <c r="DY4" s="1644"/>
      <c r="DZ4" s="1644"/>
      <c r="EA4" s="1644"/>
      <c r="EB4" s="1644"/>
      <c r="EC4" s="1644"/>
      <c r="ED4" s="1644"/>
      <c r="EE4" s="1644"/>
      <c r="EF4" s="1644"/>
      <c r="EG4" s="1644"/>
      <c r="EH4" s="1644"/>
      <c r="EI4" s="1644"/>
      <c r="EJ4" s="1644"/>
      <c r="EK4" s="1644"/>
      <c r="EL4" s="1644"/>
      <c r="EM4" s="1644"/>
      <c r="EN4" s="1644"/>
      <c r="EO4" s="1644"/>
      <c r="EP4" s="1644"/>
      <c r="EQ4" s="1644"/>
      <c r="ER4" s="1644"/>
      <c r="ES4" s="1644"/>
      <c r="ET4" s="1644"/>
      <c r="EU4" s="1644"/>
      <c r="EV4" s="1644"/>
      <c r="EW4" s="1644"/>
      <c r="EX4" s="1644"/>
      <c r="EY4" s="1644"/>
      <c r="EZ4" s="1644"/>
      <c r="FA4" s="1644"/>
      <c r="FB4" s="1644"/>
      <c r="FC4" s="1644"/>
      <c r="FD4" s="1644"/>
      <c r="FE4" s="1644"/>
      <c r="FF4" s="1644"/>
      <c r="FG4" s="1644"/>
      <c r="FH4" s="1644"/>
      <c r="FI4" s="1644"/>
      <c r="FJ4" s="1644"/>
      <c r="FK4" s="1644"/>
      <c r="FL4" s="1644"/>
      <c r="FM4" s="1644"/>
      <c r="FN4" s="1644"/>
      <c r="FO4" s="1644"/>
      <c r="FP4" s="1644"/>
      <c r="FQ4" s="1644"/>
      <c r="FR4" s="1644"/>
      <c r="FS4" s="1644"/>
      <c r="FT4" s="1644"/>
      <c r="FU4" s="1644"/>
      <c r="FV4" s="1644"/>
      <c r="FW4" s="1644"/>
      <c r="FX4" s="1644"/>
      <c r="FY4" s="1644"/>
      <c r="FZ4" s="1644"/>
      <c r="GA4" s="1644"/>
      <c r="GB4" s="1644"/>
      <c r="GC4" s="1644"/>
      <c r="GD4" s="1644"/>
      <c r="GE4" s="1644"/>
      <c r="GF4" s="1644"/>
      <c r="GG4" s="1644"/>
      <c r="GH4" s="1644"/>
      <c r="GI4" s="1644"/>
      <c r="GJ4" s="1644"/>
      <c r="GK4" s="1644"/>
      <c r="GL4" s="1644"/>
      <c r="GM4" s="1644"/>
      <c r="GN4" s="1644"/>
      <c r="GO4" s="1644"/>
      <c r="GP4" s="1644"/>
      <c r="GQ4" s="1644"/>
      <c r="GR4" s="1644"/>
      <c r="GS4" s="1644"/>
      <c r="GT4" s="1644"/>
      <c r="GU4" s="1644"/>
      <c r="GV4" s="1644"/>
      <c r="GW4" s="1644"/>
      <c r="GX4" s="1644"/>
      <c r="GY4" s="1644"/>
      <c r="GZ4" s="1644"/>
      <c r="HA4" s="1644"/>
      <c r="HB4" s="1644"/>
      <c r="HC4" s="1644"/>
      <c r="HD4" s="1644"/>
      <c r="HE4" s="1644"/>
      <c r="HF4" s="1644"/>
      <c r="HG4" s="1644"/>
      <c r="HH4" s="1644"/>
      <c r="HI4" s="1644"/>
      <c r="HJ4" s="1644"/>
      <c r="HK4" s="1644"/>
      <c r="HL4" s="1644"/>
      <c r="HM4" s="1644"/>
      <c r="HN4" s="1644"/>
      <c r="HO4" s="1644"/>
      <c r="HP4" s="1644"/>
      <c r="HQ4" s="1644"/>
      <c r="HR4" s="1644"/>
      <c r="HS4" s="1644"/>
      <c r="HT4" s="1644"/>
      <c r="HU4" s="1644"/>
      <c r="HV4" s="1644"/>
      <c r="HW4" s="1644"/>
      <c r="HX4" s="1644"/>
      <c r="HY4" s="1644"/>
      <c r="HZ4" s="1644"/>
      <c r="IA4" s="1644"/>
      <c r="IB4" s="1644"/>
      <c r="IC4" s="1644"/>
      <c r="ID4" s="1644"/>
      <c r="IE4" s="1644"/>
      <c r="IF4" s="1644"/>
      <c r="IG4" s="1644"/>
      <c r="IH4" s="1644"/>
      <c r="II4" s="1644"/>
      <c r="IJ4" s="1644"/>
      <c r="IK4" s="1644"/>
      <c r="IL4" s="1644"/>
      <c r="IM4" s="1644"/>
      <c r="IN4" s="1644"/>
      <c r="IO4" s="1644"/>
      <c r="IP4" s="1644"/>
      <c r="IQ4" s="1644"/>
      <c r="IR4" s="1644"/>
      <c r="IS4" s="1644"/>
      <c r="IT4" s="1644"/>
      <c r="IU4" s="1644"/>
      <c r="IV4" s="1644"/>
      <c r="IW4" s="1644"/>
      <c r="IX4" s="1644"/>
      <c r="IY4" s="1644"/>
      <c r="IZ4" s="1644"/>
      <c r="JA4" s="1644"/>
      <c r="JB4" s="1644"/>
      <c r="JC4" s="1644"/>
      <c r="JD4" s="1644"/>
      <c r="JE4" s="1644"/>
      <c r="JF4" s="1644"/>
      <c r="JG4" s="1644"/>
      <c r="JH4" s="1644"/>
      <c r="JI4" s="1644"/>
      <c r="JJ4" s="1644"/>
      <c r="JK4" s="1644"/>
      <c r="JL4" s="1644"/>
      <c r="JM4" s="1644"/>
      <c r="JN4" s="1644"/>
      <c r="JO4" s="1644"/>
      <c r="JP4" s="1644"/>
      <c r="JQ4" s="1644"/>
      <c r="JR4" s="1644"/>
      <c r="JS4" s="1644"/>
      <c r="JT4" s="1644"/>
      <c r="JU4" s="1644"/>
      <c r="JV4" s="1644"/>
      <c r="JW4" s="1644"/>
      <c r="JX4" s="1644"/>
      <c r="JY4" s="1644"/>
      <c r="JZ4" s="1644"/>
      <c r="KA4" s="1644"/>
      <c r="KB4" s="1644"/>
      <c r="KC4" s="1644"/>
      <c r="KD4" s="1644"/>
      <c r="KE4" s="1644"/>
      <c r="KF4" s="1644"/>
      <c r="KG4" s="1644"/>
      <c r="KH4" s="1644"/>
      <c r="KI4" s="1644"/>
      <c r="KJ4" s="1644"/>
      <c r="KK4" s="1644"/>
      <c r="KL4" s="1644"/>
      <c r="KM4" s="1644"/>
      <c r="KN4" s="1644"/>
      <c r="KO4" s="1644"/>
      <c r="KP4" s="1644"/>
      <c r="KQ4" s="1644"/>
      <c r="KR4" s="1644"/>
      <c r="KS4" s="1644"/>
      <c r="KT4" s="1644"/>
      <c r="KU4" s="1644"/>
      <c r="KV4" s="1644"/>
      <c r="KW4" s="1644"/>
      <c r="KX4" s="1644"/>
      <c r="KY4" s="1644"/>
      <c r="KZ4" s="1644"/>
      <c r="LA4" s="1644"/>
      <c r="LB4" s="1644"/>
      <c r="LC4" s="1644"/>
      <c r="LD4" s="1644"/>
      <c r="LE4" s="1644"/>
      <c r="LF4" s="1644"/>
      <c r="LG4" s="1644"/>
      <c r="LH4" s="1644"/>
      <c r="LI4" s="1644"/>
      <c r="LJ4" s="1644"/>
      <c r="LK4" s="1644"/>
      <c r="LL4" s="1644"/>
      <c r="LM4" s="1644"/>
      <c r="LN4" s="1644"/>
      <c r="LO4" s="1644"/>
      <c r="LP4" s="1644"/>
      <c r="LQ4" s="1644"/>
      <c r="LR4" s="1644"/>
      <c r="LS4" s="1644"/>
      <c r="LT4" s="1644"/>
      <c r="LU4" s="1644"/>
      <c r="LV4" s="1644"/>
      <c r="LW4" s="1644"/>
      <c r="LX4" s="1644"/>
      <c r="LY4" s="1644"/>
      <c r="LZ4" s="1644"/>
      <c r="MA4" s="1644"/>
      <c r="MB4" s="1644"/>
      <c r="MC4" s="1644"/>
      <c r="MD4" s="1644"/>
      <c r="ME4" s="1644"/>
      <c r="MF4" s="1644"/>
      <c r="MG4" s="1644"/>
      <c r="MH4" s="1644"/>
      <c r="MI4" s="1644"/>
      <c r="MJ4" s="1644"/>
      <c r="MK4" s="1644"/>
      <c r="ML4" s="1644"/>
      <c r="MM4" s="1644"/>
      <c r="MN4" s="1644"/>
      <c r="MO4" s="1644"/>
      <c r="MP4" s="1644"/>
      <c r="MQ4" s="1644"/>
      <c r="MR4" s="1644"/>
      <c r="MS4" s="1644"/>
      <c r="MT4" s="1644"/>
      <c r="MU4" s="1644"/>
      <c r="MV4" s="1644"/>
      <c r="MW4" s="1644"/>
      <c r="MX4" s="1644"/>
      <c r="MY4" s="1644"/>
      <c r="MZ4" s="1644"/>
      <c r="NA4" s="1644"/>
      <c r="NB4" s="1644"/>
      <c r="NC4" s="1644"/>
      <c r="ND4" s="1644"/>
      <c r="NE4" s="1644"/>
      <c r="NF4" s="1644"/>
      <c r="NG4" s="1644"/>
      <c r="NH4" s="1644"/>
      <c r="NI4" s="1644"/>
      <c r="NJ4" s="1644"/>
      <c r="NK4" s="1644"/>
      <c r="NL4" s="1644"/>
      <c r="NM4" s="1644"/>
      <c r="NN4" s="1644"/>
      <c r="NO4" s="1644"/>
      <c r="NP4" s="1644"/>
      <c r="NQ4" s="1644"/>
      <c r="NR4" s="1644"/>
      <c r="OD4" s="514">
        <v>15</v>
      </c>
    </row>
    <row customHeight="1" ht="66">
      <c r="C5" s="185"/>
      <c r="D5" s="2246" t="s">
        <v>1813</v>
      </c>
      <c r="E5" s="2246"/>
      <c r="F5" s="2246"/>
      <c r="G5" s="2246"/>
      <c r="H5" s="2246"/>
      <c r="I5" s="2246"/>
      <c r="J5" s="2246"/>
      <c r="K5" s="2257"/>
      <c r="L5" s="2257"/>
      <c r="M5" s="2257"/>
      <c r="N5" s="2257"/>
      <c r="O5" s="2257"/>
      <c r="P5" s="2257"/>
      <c r="Q5" s="2257"/>
      <c r="R5" s="2257"/>
      <c r="S5" s="2257"/>
      <c r="T5" s="2257"/>
      <c r="U5" s="2257"/>
      <c r="V5" s="2257"/>
      <c r="W5" s="2257"/>
      <c r="X5" s="2257"/>
      <c r="Y5" s="2257"/>
      <c r="Z5" s="2257"/>
      <c r="AA5" s="2257"/>
      <c r="AB5" s="2257"/>
      <c r="AC5" s="2257"/>
      <c r="AD5" s="2257"/>
      <c r="AE5" s="2257"/>
      <c r="AF5" s="2257"/>
      <c r="AG5" s="2257"/>
      <c r="AH5" s="2257"/>
      <c r="AI5" s="2257"/>
      <c r="AJ5" s="2257"/>
      <c r="AK5" s="2257"/>
      <c r="AL5" s="2257"/>
      <c r="AM5" s="2257"/>
      <c r="AN5" s="2257"/>
      <c r="AO5" s="2257"/>
      <c r="AP5" s="2257"/>
      <c r="AQ5" s="2257"/>
      <c r="AR5" s="2257"/>
      <c r="AS5" s="2257"/>
      <c r="AT5" s="2257"/>
      <c r="AU5" s="2257"/>
      <c r="AV5" s="2257"/>
      <c r="AW5" s="2257"/>
      <c r="AX5" s="2257"/>
      <c r="AY5" s="2257"/>
      <c r="AZ5" s="2257"/>
      <c r="BA5" s="2257"/>
      <c r="BB5" s="2257"/>
      <c r="BC5" s="2257"/>
      <c r="BD5" s="2257"/>
      <c r="BE5" s="2257"/>
      <c r="BF5" s="2257"/>
      <c r="BG5" s="2257"/>
      <c r="BH5" s="2257"/>
      <c r="BI5" s="2257"/>
      <c r="BJ5" s="2257"/>
      <c r="BK5" s="2257"/>
      <c r="BL5" s="2257"/>
      <c r="BM5" s="2257"/>
      <c r="BN5" s="2257"/>
      <c r="BO5" s="2257"/>
      <c r="BP5" s="2257"/>
      <c r="BQ5" s="2257"/>
      <c r="BR5" s="2257"/>
      <c r="BS5" s="2257"/>
      <c r="BT5" s="2257"/>
      <c r="BU5" s="2257"/>
      <c r="BV5" s="2257"/>
      <c r="BW5" s="2257"/>
      <c r="BX5" s="2257"/>
      <c r="BY5" s="2257"/>
      <c r="BZ5" s="2257"/>
      <c r="CA5" s="2257"/>
      <c r="CB5" s="2257"/>
      <c r="CC5" s="2257"/>
      <c r="CD5" s="2257"/>
      <c r="CE5" s="2257"/>
      <c r="CF5" s="2257"/>
      <c r="CG5" s="2257"/>
      <c r="CH5" s="2257"/>
      <c r="CI5" s="2257"/>
      <c r="CJ5" s="2257"/>
      <c r="CK5" s="2257"/>
      <c r="CL5" s="2257"/>
      <c r="CM5" s="2257"/>
      <c r="CN5" s="2257"/>
      <c r="CO5" s="2257"/>
      <c r="CP5" s="2257"/>
      <c r="CQ5" s="2257"/>
      <c r="CR5" s="2257"/>
      <c r="CS5" s="2257"/>
      <c r="CT5" s="2257"/>
      <c r="CU5" s="2257"/>
      <c r="CV5" s="2257"/>
      <c r="CW5" s="2257"/>
      <c r="CX5" s="2257"/>
      <c r="CY5" s="2257"/>
      <c r="CZ5" s="2257"/>
      <c r="DA5" s="2257"/>
      <c r="DB5" s="2257"/>
      <c r="DC5" s="2257"/>
      <c r="DD5" s="2257"/>
      <c r="DE5" s="2257"/>
      <c r="DF5" s="2257"/>
      <c r="DG5" s="2257"/>
      <c r="DH5" s="2257"/>
      <c r="DI5" s="2257"/>
      <c r="DJ5" s="2257"/>
      <c r="DK5" s="2257"/>
      <c r="DL5" s="2257"/>
      <c r="DM5" s="2257"/>
      <c r="DN5" s="2257"/>
      <c r="DO5" s="2257"/>
      <c r="DP5" s="2257"/>
      <c r="DQ5" s="2257"/>
      <c r="DR5" s="2257"/>
      <c r="DS5" s="2257"/>
      <c r="DT5" s="2257"/>
      <c r="DU5" s="2257"/>
      <c r="DV5" s="2257"/>
      <c r="DW5" s="2257"/>
      <c r="DX5" s="2257"/>
      <c r="DY5" s="2257"/>
      <c r="DZ5" s="2257"/>
      <c r="EA5" s="2257"/>
      <c r="EB5" s="2257"/>
      <c r="EC5" s="2257"/>
      <c r="ED5" s="2257"/>
      <c r="EE5" s="2257"/>
      <c r="EF5" s="2257"/>
      <c r="EG5" s="2257"/>
      <c r="EH5" s="2257"/>
      <c r="EI5" s="2257"/>
      <c r="EJ5" s="2257"/>
      <c r="EK5" s="2257"/>
      <c r="EL5" s="2257"/>
      <c r="EM5" s="2257"/>
      <c r="EN5" s="2257"/>
      <c r="EO5" s="2257"/>
      <c r="EP5" s="2257"/>
      <c r="EQ5" s="2257"/>
      <c r="ER5" s="2257"/>
      <c r="ES5" s="2257"/>
      <c r="ET5" s="2257"/>
      <c r="EU5" s="2257"/>
      <c r="EV5" s="2257"/>
      <c r="EW5" s="2257"/>
      <c r="EX5" s="2257"/>
      <c r="EY5" s="2257"/>
      <c r="EZ5" s="2257"/>
      <c r="FA5" s="2257"/>
      <c r="FB5" s="2257"/>
      <c r="FC5" s="2257"/>
      <c r="FD5" s="2257"/>
      <c r="FE5" s="2257"/>
      <c r="FF5" s="2257"/>
      <c r="FG5" s="2257"/>
      <c r="FH5" s="2257"/>
      <c r="FI5" s="2257"/>
      <c r="FJ5" s="2257"/>
      <c r="FK5" s="2257"/>
      <c r="FL5" s="2257"/>
      <c r="FM5" s="2257"/>
      <c r="FN5" s="2257"/>
      <c r="FO5" s="2257"/>
      <c r="FP5" s="2257"/>
      <c r="FQ5" s="2257"/>
      <c r="FR5" s="2257"/>
      <c r="FS5" s="2257"/>
      <c r="FT5" s="2257"/>
      <c r="FU5" s="2257"/>
      <c r="FV5" s="2257"/>
      <c r="FW5" s="2257"/>
      <c r="FX5" s="2257"/>
      <c r="FY5" s="2257"/>
      <c r="FZ5" s="2257"/>
      <c r="GA5" s="2257"/>
      <c r="GB5" s="2257"/>
      <c r="GC5" s="2257"/>
      <c r="GD5" s="2257"/>
      <c r="GE5" s="2257"/>
      <c r="GF5" s="2257"/>
      <c r="GG5" s="2257"/>
      <c r="GH5" s="2257"/>
      <c r="GI5" s="2257"/>
      <c r="GJ5" s="2257"/>
      <c r="GK5" s="2257"/>
      <c r="GL5" s="2257"/>
      <c r="GM5" s="2257"/>
      <c r="GN5" s="2257"/>
      <c r="GO5" s="2257"/>
      <c r="GP5" s="2257"/>
      <c r="GQ5" s="2257"/>
      <c r="GR5" s="2257"/>
      <c r="GS5" s="2257"/>
      <c r="GT5" s="2257"/>
      <c r="GU5" s="2257"/>
      <c r="GV5" s="2257"/>
      <c r="GW5" s="2257"/>
      <c r="GX5" s="2257"/>
      <c r="GY5" s="2257"/>
      <c r="GZ5" s="2257"/>
      <c r="HA5" s="2257"/>
      <c r="HB5" s="2257"/>
      <c r="HC5" s="2257"/>
      <c r="HD5" s="2257"/>
      <c r="HE5" s="2257"/>
      <c r="HF5" s="2257"/>
      <c r="HG5" s="2257"/>
      <c r="HH5" s="2257"/>
      <c r="HI5" s="2257"/>
      <c r="HJ5" s="2257"/>
      <c r="HK5" s="2257"/>
      <c r="HL5" s="2257"/>
      <c r="HM5" s="2257"/>
      <c r="HN5" s="2257"/>
      <c r="HO5" s="2257"/>
      <c r="HP5" s="2257"/>
      <c r="HQ5" s="2257"/>
      <c r="HR5" s="2257"/>
      <c r="HS5" s="2257"/>
      <c r="HT5" s="2257"/>
      <c r="HU5" s="2257"/>
      <c r="HV5" s="2257"/>
      <c r="HW5" s="2257"/>
      <c r="HX5" s="2257"/>
      <c r="HY5" s="2257"/>
      <c r="HZ5" s="2257"/>
      <c r="IA5" s="2257"/>
      <c r="IB5" s="2257"/>
      <c r="IC5" s="2257"/>
      <c r="ID5" s="2257"/>
      <c r="IE5" s="2257"/>
      <c r="IF5" s="2257"/>
      <c r="IG5" s="2257"/>
      <c r="IH5" s="2257"/>
      <c r="II5" s="2257"/>
      <c r="IJ5" s="2257"/>
      <c r="IK5" s="2257"/>
      <c r="IL5" s="2257"/>
      <c r="IM5" s="2257"/>
      <c r="IN5" s="2257"/>
      <c r="IO5" s="2257"/>
      <c r="IP5" s="2257"/>
      <c r="IQ5" s="2257"/>
      <c r="IR5" s="2257"/>
      <c r="IS5" s="2257"/>
      <c r="IT5" s="2257"/>
      <c r="IU5" s="2257"/>
      <c r="IV5" s="2257"/>
      <c r="IW5" s="2257"/>
      <c r="IX5" s="2257"/>
      <c r="IY5" s="2257"/>
      <c r="IZ5" s="2257"/>
      <c r="JA5" s="2257"/>
      <c r="JB5" s="2257"/>
      <c r="JC5" s="2257"/>
      <c r="JD5" s="2257"/>
      <c r="JE5" s="2257"/>
      <c r="JF5" s="2257"/>
      <c r="JG5" s="2257"/>
      <c r="JH5" s="2257"/>
      <c r="JI5" s="2257"/>
      <c r="JJ5" s="2257"/>
      <c r="JK5" s="2257"/>
      <c r="JL5" s="2257"/>
      <c r="JM5" s="2257"/>
      <c r="JN5" s="2257"/>
      <c r="JO5" s="2257"/>
      <c r="JP5" s="2257"/>
      <c r="JQ5" s="2257"/>
      <c r="JR5" s="2257"/>
      <c r="JS5" s="2257"/>
      <c r="JT5" s="2257"/>
      <c r="JU5" s="2257"/>
      <c r="JV5" s="2257"/>
      <c r="JW5" s="2257"/>
      <c r="JX5" s="2257"/>
      <c r="JY5" s="2257"/>
      <c r="JZ5" s="2257"/>
      <c r="KA5" s="2257"/>
      <c r="KB5" s="2257"/>
      <c r="KC5" s="2257"/>
      <c r="KD5" s="2257"/>
      <c r="KE5" s="2257"/>
      <c r="KF5" s="2257"/>
      <c r="KG5" s="2257"/>
      <c r="KH5" s="2257"/>
      <c r="KI5" s="2257"/>
      <c r="KJ5" s="2257"/>
      <c r="KK5" s="2257"/>
      <c r="KL5" s="2257"/>
      <c r="KM5" s="2257"/>
      <c r="KN5" s="2257"/>
      <c r="KO5" s="2257"/>
      <c r="KP5" s="2257"/>
      <c r="KQ5" s="2257"/>
      <c r="KR5" s="2257"/>
      <c r="KS5" s="2257"/>
      <c r="KT5" s="2257"/>
      <c r="KU5" s="2257"/>
      <c r="KV5" s="2257"/>
      <c r="KW5" s="2257"/>
      <c r="KX5" s="2257"/>
      <c r="KY5" s="2257"/>
      <c r="KZ5" s="2257"/>
      <c r="LA5" s="2257"/>
      <c r="LB5" s="2257"/>
      <c r="LC5" s="2257"/>
      <c r="LD5" s="2257"/>
      <c r="LE5" s="2257"/>
      <c r="LF5" s="2257"/>
      <c r="LG5" s="2257"/>
      <c r="LH5" s="2257"/>
      <c r="LI5" s="2257"/>
      <c r="LJ5" s="2257"/>
      <c r="LK5" s="2257"/>
      <c r="LL5" s="2257"/>
      <c r="LM5" s="2257"/>
      <c r="LN5" s="2257"/>
      <c r="LO5" s="2257"/>
      <c r="LP5" s="2257"/>
      <c r="LQ5" s="2257"/>
      <c r="LR5" s="2257"/>
      <c r="LS5" s="2257"/>
      <c r="LT5" s="2257"/>
      <c r="LU5" s="2257"/>
      <c r="LV5" s="2257"/>
      <c r="LW5" s="2257"/>
      <c r="LX5" s="2257"/>
      <c r="LY5" s="2257"/>
      <c r="LZ5" s="2257"/>
      <c r="MA5" s="2257"/>
      <c r="MB5" s="2257"/>
      <c r="MC5" s="2257"/>
      <c r="MD5" s="2257"/>
      <c r="ME5" s="2257"/>
      <c r="MF5" s="2257"/>
      <c r="MG5" s="2257"/>
      <c r="MH5" s="2257"/>
      <c r="MI5" s="2257"/>
      <c r="MJ5" s="2257"/>
      <c r="MK5" s="2257"/>
      <c r="ML5" s="2257"/>
      <c r="MM5" s="2257"/>
      <c r="MN5" s="2257"/>
      <c r="MO5" s="2257"/>
      <c r="MP5" s="2257"/>
      <c r="MQ5" s="2257"/>
      <c r="MR5" s="2257"/>
      <c r="MS5" s="2257"/>
      <c r="MT5" s="2257"/>
      <c r="MU5" s="2257"/>
      <c r="MV5" s="2257"/>
      <c r="MW5" s="2257"/>
      <c r="MX5" s="2257"/>
      <c r="MY5" s="2257"/>
      <c r="MZ5" s="2257"/>
      <c r="NA5" s="2257"/>
      <c r="NB5" s="2257"/>
      <c r="NC5" s="2257"/>
      <c r="ND5" s="2257"/>
      <c r="NE5" s="2257"/>
      <c r="NF5" s="2257"/>
      <c r="NG5" s="2257"/>
      <c r="NH5" s="2257"/>
      <c r="NI5" s="2257"/>
      <c r="NJ5" s="2257"/>
      <c r="NK5" s="2257"/>
      <c r="NL5" s="2257"/>
      <c r="NM5" s="2257"/>
      <c r="NN5" s="2257"/>
      <c r="NO5" s="2257"/>
      <c r="NP5" s="2257"/>
      <c r="NQ5" s="2257"/>
      <c r="NR5" s="2257"/>
      <c r="OD5" s="514">
        <v>63</v>
      </c>
    </row>
    <row customHeight="1" ht="15.75">
      <c r="C6" s="185"/>
      <c r="D6" s="2185" t="str">
        <f>IF(org=0,"Не определено",org)</f>
        <v>ООО "СамРЭК-Эксплуатация"</v>
      </c>
      <c r="E6" s="2185"/>
      <c r="F6" s="2185"/>
      <c r="G6" s="2185"/>
      <c r="H6" s="2185"/>
      <c r="I6" s="2185"/>
      <c r="J6" s="2185"/>
      <c r="K6" s="2258"/>
      <c r="L6" s="2258"/>
      <c r="M6" s="2258"/>
      <c r="N6" s="2258"/>
      <c r="O6" s="2258"/>
      <c r="P6" s="2258"/>
      <c r="Q6" s="2258"/>
      <c r="R6" s="2258"/>
      <c r="S6" s="2258"/>
      <c r="T6" s="2258"/>
      <c r="U6" s="2258"/>
      <c r="V6" s="2258"/>
      <c r="W6" s="2258"/>
      <c r="X6" s="2258"/>
      <c r="Y6" s="2258"/>
      <c r="Z6" s="2258"/>
      <c r="AA6" s="2258"/>
      <c r="AB6" s="2258"/>
      <c r="AC6" s="2258"/>
      <c r="AD6" s="2258"/>
      <c r="AE6" s="2258"/>
      <c r="AF6" s="2258"/>
      <c r="AG6" s="2258"/>
      <c r="AH6" s="2258"/>
      <c r="AI6" s="2258"/>
      <c r="AJ6" s="2258"/>
      <c r="AK6" s="2258"/>
      <c r="AL6" s="2258"/>
      <c r="AM6" s="2258"/>
      <c r="AN6" s="2258"/>
      <c r="AO6" s="2258"/>
      <c r="AP6" s="2258"/>
      <c r="AQ6" s="2258"/>
      <c r="AR6" s="2258"/>
      <c r="AS6" s="2258"/>
      <c r="AT6" s="2258"/>
      <c r="AU6" s="2258"/>
      <c r="AV6" s="2258"/>
      <c r="AW6" s="2258"/>
      <c r="AX6" s="2258"/>
      <c r="AY6" s="2258"/>
      <c r="AZ6" s="2258"/>
      <c r="BA6" s="2258"/>
      <c r="BB6" s="2258"/>
      <c r="BC6" s="2258"/>
      <c r="BD6" s="2258"/>
      <c r="BE6" s="2258"/>
      <c r="BF6" s="2258"/>
      <c r="BG6" s="2258"/>
      <c r="BH6" s="2258"/>
      <c r="BI6" s="2258"/>
      <c r="BJ6" s="2258"/>
      <c r="BK6" s="2258"/>
      <c r="BL6" s="2258"/>
      <c r="BM6" s="2258"/>
      <c r="BN6" s="2258"/>
      <c r="BO6" s="2258"/>
      <c r="BP6" s="2258"/>
      <c r="BQ6" s="2258"/>
      <c r="BR6" s="2258"/>
      <c r="BS6" s="2258"/>
      <c r="BT6" s="2258"/>
      <c r="BU6" s="2258"/>
      <c r="BV6" s="2258"/>
      <c r="BW6" s="2258"/>
      <c r="BX6" s="2258"/>
      <c r="BY6" s="2258"/>
      <c r="BZ6" s="2258"/>
      <c r="CA6" s="2258"/>
      <c r="CB6" s="2258"/>
      <c r="CC6" s="2258"/>
      <c r="CD6" s="2258"/>
      <c r="CE6" s="2258"/>
      <c r="CF6" s="2258"/>
      <c r="CG6" s="2258"/>
      <c r="CH6" s="2258"/>
      <c r="CI6" s="2258"/>
      <c r="CJ6" s="2258"/>
      <c r="CK6" s="2258"/>
      <c r="CL6" s="2258"/>
      <c r="CM6" s="2258"/>
      <c r="CN6" s="2258"/>
      <c r="CO6" s="2258"/>
      <c r="CP6" s="2258"/>
      <c r="CQ6" s="2258"/>
      <c r="CR6" s="2258"/>
      <c r="CS6" s="2258"/>
      <c r="CT6" s="2258"/>
      <c r="CU6" s="2258"/>
      <c r="CV6" s="2258"/>
      <c r="CW6" s="2258"/>
      <c r="CX6" s="2258"/>
      <c r="CY6" s="2258"/>
      <c r="CZ6" s="2258"/>
      <c r="DA6" s="2258"/>
      <c r="DB6" s="2258"/>
      <c r="DC6" s="2258"/>
      <c r="DD6" s="2258"/>
      <c r="DE6" s="2258"/>
      <c r="DF6" s="2258"/>
      <c r="DG6" s="2258"/>
      <c r="DH6" s="2258"/>
      <c r="DI6" s="2258"/>
      <c r="DJ6" s="2258"/>
      <c r="DK6" s="2258"/>
      <c r="DL6" s="2258"/>
      <c r="DM6" s="2258"/>
      <c r="DN6" s="2258"/>
      <c r="DO6" s="2258"/>
      <c r="DP6" s="2258"/>
      <c r="DQ6" s="2258"/>
      <c r="DR6" s="2258"/>
      <c r="DS6" s="2258"/>
      <c r="DT6" s="2258"/>
      <c r="DU6" s="2258"/>
      <c r="DV6" s="2258"/>
      <c r="DW6" s="2258"/>
      <c r="DX6" s="2258"/>
      <c r="DY6" s="2258"/>
      <c r="DZ6" s="2258"/>
      <c r="EA6" s="2258"/>
      <c r="EB6" s="2258"/>
      <c r="EC6" s="2258"/>
      <c r="ED6" s="2258"/>
      <c r="EE6" s="2258"/>
      <c r="EF6" s="2258"/>
      <c r="EG6" s="2258"/>
      <c r="EH6" s="2258"/>
      <c r="EI6" s="2258"/>
      <c r="EJ6" s="2258"/>
      <c r="EK6" s="2258"/>
      <c r="EL6" s="2258"/>
      <c r="EM6" s="2258"/>
      <c r="EN6" s="2258"/>
      <c r="EO6" s="2258"/>
      <c r="EP6" s="2258"/>
      <c r="EQ6" s="2258"/>
      <c r="ER6" s="2258"/>
      <c r="ES6" s="2258"/>
      <c r="ET6" s="2258"/>
      <c r="EU6" s="2258"/>
      <c r="EV6" s="2258"/>
      <c r="EW6" s="2258"/>
      <c r="EX6" s="2258"/>
      <c r="EY6" s="2258"/>
      <c r="EZ6" s="2258"/>
      <c r="FA6" s="2258"/>
      <c r="FB6" s="2258"/>
      <c r="FC6" s="2258"/>
      <c r="FD6" s="2258"/>
      <c r="FE6" s="2258"/>
      <c r="FF6" s="2258"/>
      <c r="FG6" s="2258"/>
      <c r="FH6" s="2258"/>
      <c r="FI6" s="2258"/>
      <c r="FJ6" s="2258"/>
      <c r="FK6" s="2258"/>
      <c r="FL6" s="2258"/>
      <c r="FM6" s="2258"/>
      <c r="FN6" s="2258"/>
      <c r="FO6" s="2258"/>
      <c r="FP6" s="2258"/>
      <c r="FQ6" s="2258"/>
      <c r="FR6" s="2258"/>
      <c r="FS6" s="2258"/>
      <c r="FT6" s="2258"/>
      <c r="FU6" s="2258"/>
      <c r="FV6" s="2258"/>
      <c r="FW6" s="2258"/>
      <c r="FX6" s="2258"/>
      <c r="FY6" s="2258"/>
      <c r="FZ6" s="2258"/>
      <c r="GA6" s="2258"/>
      <c r="GB6" s="2258"/>
      <c r="GC6" s="2258"/>
      <c r="GD6" s="2258"/>
      <c r="GE6" s="2258"/>
      <c r="GF6" s="2258"/>
      <c r="GG6" s="2258"/>
      <c r="GH6" s="2258"/>
      <c r="GI6" s="2258"/>
      <c r="GJ6" s="2258"/>
      <c r="GK6" s="2258"/>
      <c r="GL6" s="2258"/>
      <c r="GM6" s="2258"/>
      <c r="GN6" s="2258"/>
      <c r="GO6" s="2258"/>
      <c r="GP6" s="2258"/>
      <c r="GQ6" s="2258"/>
      <c r="GR6" s="2258"/>
      <c r="GS6" s="2258"/>
      <c r="GT6" s="2258"/>
      <c r="GU6" s="2258"/>
      <c r="GV6" s="2258"/>
      <c r="GW6" s="2258"/>
      <c r="GX6" s="2258"/>
      <c r="GY6" s="2258"/>
      <c r="GZ6" s="2258"/>
      <c r="HA6" s="2258"/>
      <c r="HB6" s="2258"/>
      <c r="HC6" s="2258"/>
      <c r="HD6" s="2258"/>
      <c r="HE6" s="2258"/>
      <c r="HF6" s="2258"/>
      <c r="HG6" s="2258"/>
      <c r="HH6" s="2258"/>
      <c r="HI6" s="2258"/>
      <c r="HJ6" s="2258"/>
      <c r="HK6" s="2258"/>
      <c r="HL6" s="2258"/>
      <c r="HM6" s="2258"/>
      <c r="HN6" s="2258"/>
      <c r="HO6" s="2258"/>
      <c r="HP6" s="2258"/>
      <c r="HQ6" s="2258"/>
      <c r="HR6" s="2258"/>
      <c r="HS6" s="2258"/>
      <c r="HT6" s="2258"/>
      <c r="HU6" s="2258"/>
      <c r="HV6" s="2258"/>
      <c r="HW6" s="2258"/>
      <c r="HX6" s="2258"/>
      <c r="HY6" s="2258"/>
      <c r="HZ6" s="2258"/>
      <c r="IA6" s="2258"/>
      <c r="IB6" s="2258"/>
      <c r="IC6" s="2258"/>
      <c r="ID6" s="2258"/>
      <c r="IE6" s="2258"/>
      <c r="IF6" s="2258"/>
      <c r="IG6" s="2258"/>
      <c r="IH6" s="2258"/>
      <c r="II6" s="2258"/>
      <c r="IJ6" s="2258"/>
      <c r="IK6" s="2258"/>
      <c r="IL6" s="2258"/>
      <c r="IM6" s="2258"/>
      <c r="IN6" s="2258"/>
      <c r="IO6" s="2258"/>
      <c r="IP6" s="2258"/>
      <c r="IQ6" s="2258"/>
      <c r="IR6" s="2258"/>
      <c r="IS6" s="2258"/>
      <c r="IT6" s="2258"/>
      <c r="IU6" s="2258"/>
      <c r="IV6" s="2258"/>
      <c r="IW6" s="2258"/>
      <c r="IX6" s="2258"/>
      <c r="IY6" s="2258"/>
      <c r="IZ6" s="2258"/>
      <c r="JA6" s="2258"/>
      <c r="JB6" s="2258"/>
      <c r="JC6" s="2258"/>
      <c r="JD6" s="2258"/>
      <c r="JE6" s="2258"/>
      <c r="JF6" s="2258"/>
      <c r="JG6" s="2258"/>
      <c r="JH6" s="2258"/>
      <c r="JI6" s="2258"/>
      <c r="JJ6" s="2258"/>
      <c r="JK6" s="2258"/>
      <c r="JL6" s="2258"/>
      <c r="JM6" s="2258"/>
      <c r="JN6" s="2258"/>
      <c r="JO6" s="2258"/>
      <c r="JP6" s="2258"/>
      <c r="JQ6" s="2258"/>
      <c r="JR6" s="2258"/>
      <c r="JS6" s="2258"/>
      <c r="JT6" s="2258"/>
      <c r="JU6" s="2258"/>
      <c r="JV6" s="2258"/>
      <c r="JW6" s="2258"/>
      <c r="JX6" s="2258"/>
      <c r="JY6" s="2258"/>
      <c r="JZ6" s="2258"/>
      <c r="KA6" s="2258"/>
      <c r="KB6" s="2258"/>
      <c r="KC6" s="2258"/>
      <c r="KD6" s="2258"/>
      <c r="KE6" s="2258"/>
      <c r="KF6" s="2258"/>
      <c r="KG6" s="2258"/>
      <c r="KH6" s="2258"/>
      <c r="KI6" s="2258"/>
      <c r="KJ6" s="2258"/>
      <c r="KK6" s="2258"/>
      <c r="KL6" s="2258"/>
      <c r="KM6" s="2258"/>
      <c r="KN6" s="2258"/>
      <c r="KO6" s="2258"/>
      <c r="KP6" s="2258"/>
      <c r="KQ6" s="2258"/>
      <c r="KR6" s="2258"/>
      <c r="KS6" s="2258"/>
      <c r="KT6" s="2258"/>
      <c r="KU6" s="2258"/>
      <c r="KV6" s="2258"/>
      <c r="KW6" s="2258"/>
      <c r="KX6" s="2258"/>
      <c r="KY6" s="2258"/>
      <c r="KZ6" s="2258"/>
      <c r="LA6" s="2258"/>
      <c r="LB6" s="2258"/>
      <c r="LC6" s="2258"/>
      <c r="LD6" s="2258"/>
      <c r="LE6" s="2258"/>
      <c r="LF6" s="2258"/>
      <c r="LG6" s="2258"/>
      <c r="LH6" s="2258"/>
      <c r="LI6" s="2258"/>
      <c r="LJ6" s="2258"/>
      <c r="LK6" s="2258"/>
      <c r="LL6" s="2258"/>
      <c r="LM6" s="2258"/>
      <c r="LN6" s="2258"/>
      <c r="LO6" s="2258"/>
      <c r="LP6" s="2258"/>
      <c r="LQ6" s="2258"/>
      <c r="LR6" s="2258"/>
      <c r="LS6" s="2258"/>
      <c r="LT6" s="2258"/>
      <c r="LU6" s="2258"/>
      <c r="LV6" s="2258"/>
      <c r="LW6" s="2258"/>
      <c r="LX6" s="2258"/>
      <c r="LY6" s="2258"/>
      <c r="LZ6" s="2258"/>
      <c r="MA6" s="2258"/>
      <c r="MB6" s="2258"/>
      <c r="MC6" s="2258"/>
      <c r="MD6" s="2258"/>
      <c r="ME6" s="2258"/>
      <c r="MF6" s="2258"/>
      <c r="MG6" s="2258"/>
      <c r="MH6" s="2258"/>
      <c r="MI6" s="2258"/>
      <c r="MJ6" s="2258"/>
      <c r="MK6" s="2258"/>
      <c r="ML6" s="2258"/>
      <c r="MM6" s="2258"/>
      <c r="MN6" s="2258"/>
      <c r="MO6" s="2258"/>
      <c r="MP6" s="2258"/>
      <c r="MQ6" s="2258"/>
      <c r="MR6" s="2258"/>
      <c r="MS6" s="2258"/>
      <c r="MT6" s="2258"/>
      <c r="MU6" s="2258"/>
      <c r="MV6" s="2258"/>
      <c r="MW6" s="2258"/>
      <c r="MX6" s="2258"/>
      <c r="MY6" s="2258"/>
      <c r="MZ6" s="2258"/>
      <c r="NA6" s="2258"/>
      <c r="NB6" s="2258"/>
      <c r="NC6" s="2258"/>
      <c r="ND6" s="2258"/>
      <c r="NE6" s="2258"/>
      <c r="NF6" s="2258"/>
      <c r="NG6" s="2258"/>
      <c r="NH6" s="2258"/>
      <c r="NI6" s="2258"/>
      <c r="NJ6" s="2258"/>
      <c r="NK6" s="2258"/>
      <c r="NL6" s="2258"/>
      <c r="NM6" s="2258"/>
      <c r="NN6" s="2258"/>
      <c r="NO6" s="2258"/>
      <c r="NP6" s="2258"/>
      <c r="NQ6" s="2258"/>
      <c r="NR6" s="2258"/>
      <c r="NS6" s="546"/>
      <c r="OD6" s="514">
        <v>15</v>
      </c>
    </row>
    <row customHeight="1" ht="15.75">
      <c r="C7" s="185"/>
      <c r="D7" s="761"/>
      <c r="E7" s="518"/>
      <c r="F7" s="518"/>
      <c r="G7" s="546">
        <v>22</v>
      </c>
      <c r="I7" s="546">
        <v>1</v>
      </c>
      <c r="J7" s="761"/>
      <c r="K7" s="1375" t="s">
        <v>22</v>
      </c>
      <c r="L7" s="1644"/>
      <c r="M7" s="1375" t="s">
        <v>22</v>
      </c>
      <c r="N7" s="1644"/>
      <c r="O7" s="1375" t="s">
        <v>22</v>
      </c>
      <c r="P7" s="1644"/>
      <c r="Q7" s="1375" t="s">
        <v>22</v>
      </c>
      <c r="R7" s="1644"/>
      <c r="S7" s="1375" t="s">
        <v>22</v>
      </c>
      <c r="T7" s="1644"/>
      <c r="U7" s="1375" t="s">
        <v>22</v>
      </c>
      <c r="V7" s="1644"/>
      <c r="W7" s="1375" t="s">
        <v>22</v>
      </c>
      <c r="X7" s="1644"/>
      <c r="Y7" s="1375" t="s">
        <v>22</v>
      </c>
      <c r="Z7" s="1644"/>
      <c r="AA7" s="1375" t="s">
        <v>22</v>
      </c>
      <c r="AB7" s="1644"/>
      <c r="AC7" s="1375" t="s">
        <v>22</v>
      </c>
      <c r="AD7" s="1644"/>
      <c r="AE7" s="1375" t="s">
        <v>22</v>
      </c>
      <c r="AF7" s="1644"/>
      <c r="AG7" s="1375" t="s">
        <v>22</v>
      </c>
      <c r="AH7" s="1644"/>
      <c r="AI7" s="1375" t="s">
        <v>22</v>
      </c>
      <c r="AJ7" s="1644"/>
      <c r="AK7" s="1375" t="s">
        <v>22</v>
      </c>
      <c r="AL7" s="1644"/>
      <c r="AM7" s="1375" t="s">
        <v>22</v>
      </c>
      <c r="AN7" s="1644"/>
      <c r="AO7" s="1375" t="s">
        <v>22</v>
      </c>
      <c r="AP7" s="1644"/>
      <c r="AQ7" s="1375" t="s">
        <v>22</v>
      </c>
      <c r="AR7" s="1644"/>
      <c r="AS7" s="1375" t="s">
        <v>22</v>
      </c>
      <c r="AT7" s="1644"/>
      <c r="AU7" s="1375" t="s">
        <v>22</v>
      </c>
      <c r="AV7" s="1644"/>
      <c r="AW7" s="1375" t="s">
        <v>22</v>
      </c>
      <c r="AX7" s="1644"/>
      <c r="AY7" s="1375" t="s">
        <v>22</v>
      </c>
      <c r="AZ7" s="1644"/>
      <c r="BA7" s="1375" t="s">
        <v>22</v>
      </c>
      <c r="BB7" s="1644"/>
      <c r="BC7" s="1375" t="s">
        <v>22</v>
      </c>
      <c r="BD7" s="1644"/>
      <c r="BE7" s="1375" t="s">
        <v>22</v>
      </c>
      <c r="BF7" s="1644"/>
      <c r="BG7" s="1375" t="s">
        <v>22</v>
      </c>
      <c r="BH7" s="1644"/>
      <c r="BI7" s="1375" t="s">
        <v>22</v>
      </c>
      <c r="BJ7" s="1644"/>
      <c r="BK7" s="1375" t="s">
        <v>22</v>
      </c>
      <c r="BL7" s="1644"/>
      <c r="BM7" s="1375" t="s">
        <v>22</v>
      </c>
      <c r="BN7" s="1644"/>
      <c r="BO7" s="1375" t="s">
        <v>22</v>
      </c>
      <c r="BP7" s="1644"/>
      <c r="BQ7" s="1375" t="s">
        <v>22</v>
      </c>
      <c r="BR7" s="1644"/>
      <c r="BS7" s="1375" t="s">
        <v>22</v>
      </c>
      <c r="BT7" s="1644"/>
      <c r="BU7" s="1375" t="s">
        <v>22</v>
      </c>
      <c r="BV7" s="1644"/>
      <c r="BW7" s="1375" t="s">
        <v>22</v>
      </c>
      <c r="BX7" s="1644"/>
      <c r="BY7" s="1375" t="s">
        <v>22</v>
      </c>
      <c r="BZ7" s="1644"/>
      <c r="CA7" s="1375" t="s">
        <v>22</v>
      </c>
      <c r="CB7" s="1644"/>
      <c r="CC7" s="1375" t="s">
        <v>22</v>
      </c>
      <c r="CD7" s="1644"/>
      <c r="CE7" s="1375" t="s">
        <v>22</v>
      </c>
      <c r="CF7" s="1644"/>
      <c r="CG7" s="1375" t="s">
        <v>22</v>
      </c>
      <c r="CH7" s="1644"/>
      <c r="CI7" s="1375" t="s">
        <v>22</v>
      </c>
      <c r="CJ7" s="1644"/>
      <c r="CK7" s="1375" t="s">
        <v>22</v>
      </c>
      <c r="CL7" s="1644"/>
      <c r="CM7" s="1375" t="s">
        <v>22</v>
      </c>
      <c r="CN7" s="1644"/>
      <c r="CO7" s="1375" t="s">
        <v>22</v>
      </c>
      <c r="CP7" s="1644"/>
      <c r="CQ7" s="1375" t="s">
        <v>22</v>
      </c>
      <c r="CR7" s="1644"/>
      <c r="CS7" s="1375" t="s">
        <v>22</v>
      </c>
      <c r="CT7" s="1644"/>
      <c r="CU7" s="1375" t="s">
        <v>22</v>
      </c>
      <c r="CV7" s="1644"/>
      <c r="CW7" s="1375" t="s">
        <v>22</v>
      </c>
      <c r="CX7" s="1644"/>
      <c r="CY7" s="1375" t="s">
        <v>22</v>
      </c>
      <c r="CZ7" s="1644"/>
      <c r="DA7" s="1375" t="s">
        <v>22</v>
      </c>
      <c r="DB7" s="1644"/>
      <c r="DC7" s="1375" t="s">
        <v>22</v>
      </c>
      <c r="DD7" s="1644"/>
      <c r="DE7" s="1375" t="s">
        <v>22</v>
      </c>
      <c r="DF7" s="1644"/>
      <c r="DG7" s="1375" t="s">
        <v>22</v>
      </c>
      <c r="DH7" s="1644"/>
      <c r="DI7" s="1375" t="s">
        <v>22</v>
      </c>
      <c r="DJ7" s="1644"/>
      <c r="DK7" s="1375" t="s">
        <v>22</v>
      </c>
      <c r="DL7" s="1644"/>
      <c r="DM7" s="1375" t="s">
        <v>22</v>
      </c>
      <c r="DN7" s="1644"/>
      <c r="DO7" s="1375" t="s">
        <v>22</v>
      </c>
      <c r="DP7" s="1644"/>
      <c r="DQ7" s="1375" t="s">
        <v>22</v>
      </c>
      <c r="DR7" s="1644"/>
      <c r="DS7" s="1375" t="s">
        <v>22</v>
      </c>
      <c r="DT7" s="1644"/>
      <c r="DU7" s="1375" t="s">
        <v>22</v>
      </c>
      <c r="DV7" s="1644"/>
      <c r="DW7" s="1375" t="s">
        <v>22</v>
      </c>
      <c r="DX7" s="1644"/>
      <c r="DY7" s="1375" t="s">
        <v>22</v>
      </c>
      <c r="DZ7" s="1644"/>
      <c r="EA7" s="1375" t="s">
        <v>22</v>
      </c>
      <c r="EB7" s="1644"/>
      <c r="EC7" s="1375" t="s">
        <v>22</v>
      </c>
      <c r="ED7" s="1644"/>
      <c r="EE7" s="1375" t="s">
        <v>22</v>
      </c>
      <c r="EF7" s="1644"/>
      <c r="EG7" s="1375" t="s">
        <v>22</v>
      </c>
      <c r="EH7" s="1644"/>
      <c r="EI7" s="1375" t="s">
        <v>22</v>
      </c>
      <c r="EJ7" s="1644"/>
      <c r="EK7" s="1375" t="s">
        <v>22</v>
      </c>
      <c r="EL7" s="1644"/>
      <c r="EM7" s="1375" t="s">
        <v>22</v>
      </c>
      <c r="EN7" s="1644"/>
      <c r="EO7" s="1375" t="s">
        <v>22</v>
      </c>
      <c r="EP7" s="1644"/>
      <c r="EQ7" s="1375" t="s">
        <v>22</v>
      </c>
      <c r="ER7" s="1644"/>
      <c r="ES7" s="1375" t="s">
        <v>22</v>
      </c>
      <c r="ET7" s="1644"/>
      <c r="EU7" s="1375" t="s">
        <v>22</v>
      </c>
      <c r="EV7" s="1644"/>
      <c r="EW7" s="1375" t="s">
        <v>22</v>
      </c>
      <c r="EX7" s="1644"/>
      <c r="EY7" s="1375" t="s">
        <v>22</v>
      </c>
      <c r="EZ7" s="1644"/>
      <c r="FA7" s="1375" t="s">
        <v>22</v>
      </c>
      <c r="FB7" s="1644"/>
      <c r="FC7" s="1375" t="s">
        <v>22</v>
      </c>
      <c r="FD7" s="1644"/>
      <c r="FE7" s="1375" t="s">
        <v>22</v>
      </c>
      <c r="FF7" s="1644"/>
      <c r="FG7" s="1375" t="s">
        <v>22</v>
      </c>
      <c r="FH7" s="1644"/>
      <c r="FI7" s="1375" t="s">
        <v>22</v>
      </c>
      <c r="FJ7" s="1644"/>
      <c r="FK7" s="1375" t="s">
        <v>22</v>
      </c>
      <c r="FL7" s="1644"/>
      <c r="FM7" s="1375" t="s">
        <v>22</v>
      </c>
      <c r="FN7" s="1644"/>
      <c r="FO7" s="1375" t="s">
        <v>22</v>
      </c>
      <c r="FP7" s="1644"/>
      <c r="FQ7" s="1375" t="s">
        <v>22</v>
      </c>
      <c r="FR7" s="1644"/>
      <c r="FS7" s="1375" t="s">
        <v>22</v>
      </c>
      <c r="FT7" s="1644"/>
      <c r="FU7" s="1375" t="s">
        <v>22</v>
      </c>
      <c r="FV7" s="1644"/>
      <c r="FW7" s="1375" t="s">
        <v>22</v>
      </c>
      <c r="FX7" s="1644"/>
      <c r="FY7" s="1375" t="s">
        <v>22</v>
      </c>
      <c r="FZ7" s="1644"/>
      <c r="GA7" s="1375" t="s">
        <v>22</v>
      </c>
      <c r="GB7" s="1644"/>
      <c r="GC7" s="1375" t="s">
        <v>22</v>
      </c>
      <c r="GD7" s="1644"/>
      <c r="GE7" s="1375" t="s">
        <v>22</v>
      </c>
      <c r="GF7" s="1644"/>
      <c r="GG7" s="1375" t="s">
        <v>22</v>
      </c>
      <c r="GH7" s="1644"/>
      <c r="GI7" s="1375" t="s">
        <v>22</v>
      </c>
      <c r="GJ7" s="1644"/>
      <c r="GK7" s="1375" t="s">
        <v>22</v>
      </c>
      <c r="GL7" s="1644"/>
      <c r="GM7" s="1375" t="s">
        <v>22</v>
      </c>
      <c r="GN7" s="1644"/>
      <c r="GO7" s="1375" t="s">
        <v>22</v>
      </c>
      <c r="GP7" s="1644"/>
      <c r="GQ7" s="1375" t="s">
        <v>22</v>
      </c>
      <c r="GR7" s="1644"/>
      <c r="GS7" s="1375" t="s">
        <v>22</v>
      </c>
      <c r="GT7" s="1644"/>
      <c r="GU7" s="1375" t="s">
        <v>22</v>
      </c>
      <c r="GV7" s="1644"/>
      <c r="GW7" s="1375" t="s">
        <v>22</v>
      </c>
      <c r="GX7" s="1644"/>
      <c r="GY7" s="1375" t="s">
        <v>22</v>
      </c>
      <c r="GZ7" s="1644"/>
      <c r="HA7" s="1375" t="s">
        <v>22</v>
      </c>
      <c r="HB7" s="1644"/>
      <c r="HC7" s="1375" t="s">
        <v>22</v>
      </c>
      <c r="HD7" s="1644"/>
      <c r="HE7" s="1375" t="s">
        <v>22</v>
      </c>
      <c r="HF7" s="1644"/>
      <c r="HG7" s="1375" t="s">
        <v>22</v>
      </c>
      <c r="HH7" s="1644"/>
      <c r="HI7" s="1375" t="s">
        <v>22</v>
      </c>
      <c r="HJ7" s="1644"/>
      <c r="HK7" s="1375" t="s">
        <v>22</v>
      </c>
      <c r="HL7" s="1644"/>
      <c r="HM7" s="1375" t="s">
        <v>22</v>
      </c>
      <c r="HN7" s="1644"/>
      <c r="HO7" s="1375" t="s">
        <v>22</v>
      </c>
      <c r="HP7" s="1644"/>
      <c r="HQ7" s="1375" t="s">
        <v>22</v>
      </c>
      <c r="HR7" s="1644"/>
      <c r="HS7" s="1375" t="s">
        <v>22</v>
      </c>
      <c r="HT7" s="1644"/>
      <c r="HU7" s="1375" t="s">
        <v>22</v>
      </c>
      <c r="HV7" s="1644"/>
      <c r="HW7" s="1375" t="s">
        <v>22</v>
      </c>
      <c r="HX7" s="1644"/>
      <c r="HY7" s="1375" t="s">
        <v>22</v>
      </c>
      <c r="HZ7" s="1644"/>
      <c r="IA7" s="1375" t="s">
        <v>22</v>
      </c>
      <c r="IB7" s="1644"/>
      <c r="IC7" s="1375" t="s">
        <v>22</v>
      </c>
      <c r="ID7" s="1644"/>
      <c r="IE7" s="1375" t="s">
        <v>22</v>
      </c>
      <c r="IF7" s="1644"/>
      <c r="IG7" s="1375" t="s">
        <v>22</v>
      </c>
      <c r="IH7" s="1644"/>
      <c r="II7" s="1375" t="s">
        <v>22</v>
      </c>
      <c r="IJ7" s="1644"/>
      <c r="IK7" s="1375" t="s">
        <v>22</v>
      </c>
      <c r="IL7" s="1644"/>
      <c r="IM7" s="1375" t="s">
        <v>22</v>
      </c>
      <c r="IN7" s="1644"/>
      <c r="IO7" s="1375" t="s">
        <v>22</v>
      </c>
      <c r="IP7" s="1644"/>
      <c r="IQ7" s="1375" t="s">
        <v>22</v>
      </c>
      <c r="IR7" s="1644"/>
      <c r="IS7" s="1375" t="s">
        <v>22</v>
      </c>
      <c r="IT7" s="1644"/>
      <c r="IU7" s="1375" t="s">
        <v>22</v>
      </c>
      <c r="IV7" s="1644"/>
      <c r="IW7" s="1375" t="s">
        <v>22</v>
      </c>
      <c r="IX7" s="1644"/>
      <c r="IY7" s="1375" t="s">
        <v>22</v>
      </c>
      <c r="IZ7" s="1644"/>
      <c r="JA7" s="1375" t="s">
        <v>22</v>
      </c>
      <c r="JB7" s="1644"/>
      <c r="JC7" s="1375" t="s">
        <v>22</v>
      </c>
      <c r="JD7" s="1644"/>
      <c r="JE7" s="1375" t="s">
        <v>22</v>
      </c>
      <c r="JF7" s="1644"/>
      <c r="JG7" s="1375" t="s">
        <v>22</v>
      </c>
      <c r="JH7" s="1644"/>
      <c r="JI7" s="1375" t="s">
        <v>22</v>
      </c>
      <c r="JJ7" s="1644"/>
      <c r="JK7" s="1375" t="s">
        <v>22</v>
      </c>
      <c r="JL7" s="1644"/>
      <c r="JM7" s="1375" t="s">
        <v>22</v>
      </c>
      <c r="JN7" s="1644"/>
      <c r="JO7" s="1375" t="s">
        <v>22</v>
      </c>
      <c r="JP7" s="1644"/>
      <c r="JQ7" s="1375" t="s">
        <v>22</v>
      </c>
      <c r="JR7" s="1644"/>
      <c r="JS7" s="1375" t="s">
        <v>22</v>
      </c>
      <c r="JT7" s="1644"/>
      <c r="JU7" s="1375" t="s">
        <v>22</v>
      </c>
      <c r="JV7" s="1644"/>
      <c r="JW7" s="1375" t="s">
        <v>22</v>
      </c>
      <c r="JX7" s="1644"/>
      <c r="JY7" s="1375" t="s">
        <v>22</v>
      </c>
      <c r="JZ7" s="1644"/>
      <c r="KA7" s="1375" t="s">
        <v>22</v>
      </c>
      <c r="KB7" s="1644"/>
      <c r="KC7" s="1375" t="s">
        <v>22</v>
      </c>
      <c r="KD7" s="1644"/>
      <c r="KE7" s="1375" t="s">
        <v>22</v>
      </c>
      <c r="KF7" s="1644"/>
      <c r="KG7" s="1375" t="s">
        <v>22</v>
      </c>
      <c r="KH7" s="1644"/>
      <c r="KI7" s="1375" t="s">
        <v>22</v>
      </c>
      <c r="KJ7" s="1644"/>
      <c r="KK7" s="1375" t="s">
        <v>22</v>
      </c>
      <c r="KL7" s="1644"/>
      <c r="KM7" s="1375" t="s">
        <v>22</v>
      </c>
      <c r="KN7" s="1644"/>
      <c r="KO7" s="1375" t="s">
        <v>22</v>
      </c>
      <c r="KP7" s="1644"/>
      <c r="KQ7" s="1375" t="s">
        <v>22</v>
      </c>
      <c r="KR7" s="1644"/>
      <c r="KS7" s="1375" t="s">
        <v>22</v>
      </c>
      <c r="KT7" s="1644"/>
      <c r="KU7" s="1375" t="s">
        <v>22</v>
      </c>
      <c r="KV7" s="1644"/>
      <c r="KW7" s="1375" t="s">
        <v>22</v>
      </c>
      <c r="KX7" s="1644"/>
      <c r="KY7" s="1375" t="s">
        <v>22</v>
      </c>
      <c r="KZ7" s="1644"/>
      <c r="LA7" s="1375" t="s">
        <v>22</v>
      </c>
      <c r="LB7" s="1644"/>
      <c r="LC7" s="1375" t="s">
        <v>22</v>
      </c>
      <c r="LD7" s="1644"/>
      <c r="LE7" s="1375" t="s">
        <v>22</v>
      </c>
      <c r="LF7" s="1644"/>
      <c r="LG7" s="1375" t="s">
        <v>22</v>
      </c>
      <c r="LH7" s="1644"/>
      <c r="LI7" s="1375" t="s">
        <v>22</v>
      </c>
      <c r="LJ7" s="1644"/>
      <c r="LK7" s="1375" t="s">
        <v>22</v>
      </c>
      <c r="LL7" s="1644"/>
      <c r="LM7" s="1375" t="s">
        <v>22</v>
      </c>
      <c r="LN7" s="1644"/>
      <c r="LO7" s="1375" t="s">
        <v>22</v>
      </c>
      <c r="LP7" s="1644"/>
      <c r="LQ7" s="1375" t="s">
        <v>22</v>
      </c>
      <c r="LR7" s="1644"/>
      <c r="LS7" s="1375" t="s">
        <v>22</v>
      </c>
      <c r="LT7" s="1644"/>
      <c r="LU7" s="1375" t="s">
        <v>22</v>
      </c>
      <c r="LV7" s="1644"/>
      <c r="LW7" s="1375" t="s">
        <v>22</v>
      </c>
      <c r="LX7" s="1644"/>
      <c r="LY7" s="1375" t="s">
        <v>22</v>
      </c>
      <c r="LZ7" s="1644"/>
      <c r="MA7" s="1375" t="s">
        <v>22</v>
      </c>
      <c r="MB7" s="1644"/>
      <c r="MC7" s="1375" t="s">
        <v>22</v>
      </c>
      <c r="MD7" s="1644"/>
      <c r="ME7" s="1375" t="s">
        <v>22</v>
      </c>
      <c r="MF7" s="1644"/>
      <c r="MG7" s="1375" t="s">
        <v>22</v>
      </c>
      <c r="MH7" s="1644"/>
      <c r="MI7" s="1375" t="s">
        <v>22</v>
      </c>
      <c r="MJ7" s="1644"/>
      <c r="MK7" s="1375" t="s">
        <v>22</v>
      </c>
      <c r="ML7" s="1644"/>
      <c r="MM7" s="1375" t="s">
        <v>22</v>
      </c>
      <c r="MN7" s="1644"/>
      <c r="MO7" s="1375" t="s">
        <v>22</v>
      </c>
      <c r="MP7" s="1644"/>
      <c r="MQ7" s="1375" t="s">
        <v>22</v>
      </c>
      <c r="MR7" s="1644"/>
      <c r="MS7" s="1375" t="s">
        <v>22</v>
      </c>
      <c r="MT7" s="1644"/>
      <c r="MU7" s="1375" t="s">
        <v>22</v>
      </c>
      <c r="MV7" s="1644"/>
      <c r="MW7" s="1375" t="s">
        <v>22</v>
      </c>
      <c r="MX7" s="1644"/>
      <c r="MY7" s="1375" t="s">
        <v>22</v>
      </c>
      <c r="MZ7" s="1644"/>
      <c r="NA7" s="1375" t="s">
        <v>22</v>
      </c>
      <c r="NB7" s="1644"/>
      <c r="NC7" s="1375" t="s">
        <v>22</v>
      </c>
      <c r="ND7" s="1644"/>
      <c r="NE7" s="1375" t="s">
        <v>22</v>
      </c>
      <c r="NF7" s="1644"/>
      <c r="NG7" s="1375" t="s">
        <v>22</v>
      </c>
      <c r="NH7" s="1644"/>
      <c r="NI7" s="1375" t="s">
        <v>22</v>
      </c>
      <c r="NJ7" s="1644"/>
      <c r="NK7" s="1375" t="s">
        <v>22</v>
      </c>
      <c r="NL7" s="1644"/>
      <c r="NM7" s="1375" t="s">
        <v>22</v>
      </c>
      <c r="NN7" s="1644"/>
      <c r="NO7" s="1375" t="s">
        <v>22</v>
      </c>
      <c r="NP7" s="1644"/>
      <c r="NQ7" s="1375" t="s">
        <v>22</v>
      </c>
      <c r="NR7" s="1644"/>
      <c r="OD7" s="514">
        <v>15</v>
      </c>
    </row>
    <row s="1644" customFormat="1" customHeight="1" ht="1.05">
      <c r="A8" s="768"/>
      <c r="C8" s="185"/>
      <c r="D8" s="518"/>
      <c r="E8" s="518"/>
      <c r="F8" s="518"/>
      <c r="G8" s="546"/>
      <c r="H8" s="761"/>
      <c r="I8" s="546" t="s">
        <v>206</v>
      </c>
      <c r="J8" s="761"/>
      <c r="K8" s="1375" t="s">
        <v>210</v>
      </c>
      <c r="L8" s="761"/>
      <c r="M8" s="1375" t="s">
        <v>212</v>
      </c>
      <c r="N8" s="761"/>
      <c r="O8" s="1375" t="s">
        <v>214</v>
      </c>
      <c r="P8" s="761"/>
      <c r="Q8" s="1375" t="s">
        <v>216</v>
      </c>
      <c r="R8" s="761"/>
      <c r="S8" s="1375" t="s">
        <v>218</v>
      </c>
      <c r="T8" s="761"/>
      <c r="U8" s="1375" t="s">
        <v>220</v>
      </c>
      <c r="V8" s="761"/>
      <c r="W8" s="1375" t="s">
        <v>222</v>
      </c>
      <c r="X8" s="761"/>
      <c r="Y8" s="1375" t="s">
        <v>224</v>
      </c>
      <c r="Z8" s="761"/>
      <c r="AA8" s="1375" t="s">
        <v>226</v>
      </c>
      <c r="AB8" s="761"/>
      <c r="AC8" s="1375" t="s">
        <v>228</v>
      </c>
      <c r="AD8" s="761"/>
      <c r="AE8" s="1375" t="s">
        <v>230</v>
      </c>
      <c r="AF8" s="761"/>
      <c r="AG8" s="1375" t="s">
        <v>232</v>
      </c>
      <c r="AH8" s="761"/>
      <c r="AI8" s="1375" t="s">
        <v>234</v>
      </c>
      <c r="AJ8" s="761"/>
      <c r="AK8" s="1375" t="s">
        <v>237</v>
      </c>
      <c r="AL8" s="761"/>
      <c r="AM8" s="1375" t="s">
        <v>239</v>
      </c>
      <c r="AN8" s="761"/>
      <c r="AO8" s="1375" t="s">
        <v>241</v>
      </c>
      <c r="AP8" s="761"/>
      <c r="AQ8" s="1375" t="s">
        <v>243</v>
      </c>
      <c r="AR8" s="761"/>
      <c r="AS8" s="1375" t="s">
        <v>245</v>
      </c>
      <c r="AT8" s="761"/>
      <c r="AU8" s="1375" t="s">
        <v>247</v>
      </c>
      <c r="AV8" s="761"/>
      <c r="AW8" s="1375" t="s">
        <v>249</v>
      </c>
      <c r="AX8" s="761"/>
      <c r="AY8" s="1375" t="s">
        <v>251</v>
      </c>
      <c r="AZ8" s="761"/>
      <c r="BA8" s="1375" t="s">
        <v>253</v>
      </c>
      <c r="BB8" s="761"/>
      <c r="BC8" s="1375" t="s">
        <v>255</v>
      </c>
      <c r="BD8" s="761"/>
      <c r="BE8" s="1375" t="s">
        <v>257</v>
      </c>
      <c r="BF8" s="761"/>
      <c r="BG8" s="1375" t="s">
        <v>259</v>
      </c>
      <c r="BH8" s="761"/>
      <c r="BI8" s="1375" t="s">
        <v>261</v>
      </c>
      <c r="BJ8" s="761"/>
      <c r="BK8" s="1375" t="s">
        <v>263</v>
      </c>
      <c r="BL8" s="761"/>
      <c r="BM8" s="1375" t="s">
        <v>265</v>
      </c>
      <c r="BN8" s="761"/>
      <c r="BO8" s="1375" t="s">
        <v>267</v>
      </c>
      <c r="BP8" s="761"/>
      <c r="BQ8" s="1375" t="s">
        <v>269</v>
      </c>
      <c r="BR8" s="761"/>
      <c r="BS8" s="1375" t="s">
        <v>271</v>
      </c>
      <c r="BT8" s="761"/>
      <c r="BU8" s="1375" t="s">
        <v>273</v>
      </c>
      <c r="BV8" s="761"/>
      <c r="BW8" s="1375" t="s">
        <v>275</v>
      </c>
      <c r="BX8" s="761"/>
      <c r="BY8" s="1375" t="s">
        <v>277</v>
      </c>
      <c r="BZ8" s="761"/>
      <c r="CA8" s="1375" t="s">
        <v>279</v>
      </c>
      <c r="CB8" s="761"/>
      <c r="CC8" s="1375" t="s">
        <v>281</v>
      </c>
      <c r="CD8" s="761"/>
      <c r="CE8" s="1375" t="s">
        <v>283</v>
      </c>
      <c r="CF8" s="761"/>
      <c r="CG8" s="1375" t="s">
        <v>285</v>
      </c>
      <c r="CH8" s="761"/>
      <c r="CI8" s="1375" t="s">
        <v>287</v>
      </c>
      <c r="CJ8" s="761"/>
      <c r="CK8" s="1375" t="s">
        <v>289</v>
      </c>
      <c r="CL8" s="761"/>
      <c r="CM8" s="1375" t="s">
        <v>291</v>
      </c>
      <c r="CN8" s="761"/>
      <c r="CO8" s="1375" t="s">
        <v>390</v>
      </c>
      <c r="CP8" s="761"/>
      <c r="CQ8" s="1375" t="s">
        <v>293</v>
      </c>
      <c r="CR8" s="761"/>
      <c r="CS8" s="1375" t="s">
        <v>295</v>
      </c>
      <c r="CT8" s="761"/>
      <c r="CU8" s="1375" t="s">
        <v>297</v>
      </c>
      <c r="CV8" s="761"/>
      <c r="CW8" s="1375" t="s">
        <v>299</v>
      </c>
      <c r="CX8" s="761"/>
      <c r="CY8" s="1375" t="s">
        <v>301</v>
      </c>
      <c r="CZ8" s="761"/>
      <c r="DA8" s="1375" t="s">
        <v>303</v>
      </c>
      <c r="DB8" s="761"/>
      <c r="DC8" s="1375" t="s">
        <v>305</v>
      </c>
      <c r="DD8" s="761"/>
      <c r="DE8" s="1375" t="s">
        <v>307</v>
      </c>
      <c r="DF8" s="761"/>
      <c r="DG8" s="1375" t="s">
        <v>309</v>
      </c>
      <c r="DH8" s="761"/>
      <c r="DI8" s="1375" t="s">
        <v>311</v>
      </c>
      <c r="DJ8" s="761"/>
      <c r="DK8" s="1375" t="s">
        <v>313</v>
      </c>
      <c r="DL8" s="761"/>
      <c r="DM8" s="1375" t="s">
        <v>315</v>
      </c>
      <c r="DN8" s="761"/>
      <c r="DO8" s="1375" t="s">
        <v>317</v>
      </c>
      <c r="DP8" s="761"/>
      <c r="DQ8" s="1375" t="s">
        <v>319</v>
      </c>
      <c r="DR8" s="761"/>
      <c r="DS8" s="1375" t="s">
        <v>321</v>
      </c>
      <c r="DT8" s="761"/>
      <c r="DU8" s="1375" t="s">
        <v>323</v>
      </c>
      <c r="DV8" s="761"/>
      <c r="DW8" s="1375" t="s">
        <v>325</v>
      </c>
      <c r="DX8" s="761"/>
      <c r="DY8" s="1375" t="s">
        <v>327</v>
      </c>
      <c r="DZ8" s="761"/>
      <c r="EA8" s="1375" t="s">
        <v>329</v>
      </c>
      <c r="EB8" s="761"/>
      <c r="EC8" s="1375" t="s">
        <v>332</v>
      </c>
      <c r="ED8" s="761"/>
      <c r="EE8" s="1375" t="s">
        <v>335</v>
      </c>
      <c r="EF8" s="761"/>
      <c r="EG8" s="1375" t="s">
        <v>338</v>
      </c>
      <c r="EH8" s="761"/>
      <c r="EI8" s="1375" t="s">
        <v>341</v>
      </c>
      <c r="EJ8" s="761"/>
      <c r="EK8" s="1375" t="s">
        <v>344</v>
      </c>
      <c r="EL8" s="761"/>
      <c r="EM8" s="1375" t="s">
        <v>347</v>
      </c>
      <c r="EN8" s="761"/>
      <c r="EO8" s="1375" t="s">
        <v>350</v>
      </c>
      <c r="EP8" s="761"/>
      <c r="EQ8" s="1375" t="s">
        <v>353</v>
      </c>
      <c r="ER8" s="761"/>
      <c r="ES8" s="1375" t="s">
        <v>356</v>
      </c>
      <c r="ET8" s="761"/>
      <c r="EU8" s="1375" t="s">
        <v>359</v>
      </c>
      <c r="EV8" s="761"/>
      <c r="EW8" s="1375" t="s">
        <v>362</v>
      </c>
      <c r="EX8" s="761"/>
      <c r="EY8" s="1375" t="s">
        <v>365</v>
      </c>
      <c r="EZ8" s="761"/>
      <c r="FA8" s="1375" t="s">
        <v>368</v>
      </c>
      <c r="FB8" s="761"/>
      <c r="FC8" s="1375" t="s">
        <v>371</v>
      </c>
      <c r="FD8" s="761"/>
      <c r="FE8" s="1375" t="s">
        <v>373</v>
      </c>
      <c r="FF8" s="761"/>
      <c r="FG8" s="1375" t="s">
        <v>376</v>
      </c>
      <c r="FH8" s="761"/>
      <c r="FI8" s="1375" t="s">
        <v>379</v>
      </c>
      <c r="FJ8" s="761"/>
      <c r="FK8" s="1375" t="s">
        <v>382</v>
      </c>
      <c r="FL8" s="761"/>
      <c r="FM8" s="1375" t="s">
        <v>385</v>
      </c>
      <c r="FN8" s="761"/>
      <c r="FO8" s="1375" t="s">
        <v>388</v>
      </c>
      <c r="FP8" s="761"/>
      <c r="FQ8" s="1375" t="s">
        <v>392</v>
      </c>
      <c r="FR8" s="761"/>
      <c r="FS8" s="1375" t="s">
        <v>394</v>
      </c>
      <c r="FT8" s="761"/>
      <c r="FU8" s="1375" t="s">
        <v>396</v>
      </c>
      <c r="FV8" s="761"/>
      <c r="FW8" s="1375" t="s">
        <v>398</v>
      </c>
      <c r="FX8" s="761"/>
      <c r="FY8" s="1375" t="s">
        <v>400</v>
      </c>
      <c r="FZ8" s="761"/>
      <c r="GA8" s="1375" t="s">
        <v>402</v>
      </c>
      <c r="GB8" s="761"/>
      <c r="GC8" s="1375" t="s">
        <v>404</v>
      </c>
      <c r="GD8" s="761"/>
      <c r="GE8" s="1375" t="s">
        <v>406</v>
      </c>
      <c r="GF8" s="761"/>
      <c r="GG8" s="1375" t="s">
        <v>408</v>
      </c>
      <c r="GH8" s="761"/>
      <c r="GI8" s="1375" t="s">
        <v>410</v>
      </c>
      <c r="GJ8" s="761"/>
      <c r="GK8" s="1375" t="s">
        <v>412</v>
      </c>
      <c r="GL8" s="761"/>
      <c r="GM8" s="1375" t="s">
        <v>414</v>
      </c>
      <c r="GN8" s="761"/>
      <c r="GO8" s="1375" t="s">
        <v>416</v>
      </c>
      <c r="GP8" s="761"/>
      <c r="GQ8" s="1375" t="s">
        <v>418</v>
      </c>
      <c r="GR8" s="761"/>
      <c r="GS8" s="1375" t="s">
        <v>420</v>
      </c>
      <c r="GT8" s="761"/>
      <c r="GU8" s="1375" t="s">
        <v>422</v>
      </c>
      <c r="GV8" s="761"/>
      <c r="GW8" s="1375" t="s">
        <v>424</v>
      </c>
      <c r="GX8" s="761"/>
      <c r="GY8" s="1375" t="s">
        <v>426</v>
      </c>
      <c r="GZ8" s="761"/>
      <c r="HA8" s="1375" t="s">
        <v>428</v>
      </c>
      <c r="HB8" s="761"/>
      <c r="HC8" s="1375" t="s">
        <v>430</v>
      </c>
      <c r="HD8" s="761"/>
      <c r="HE8" s="1375" t="s">
        <v>432</v>
      </c>
      <c r="HF8" s="761"/>
      <c r="HG8" s="1375" t="s">
        <v>434</v>
      </c>
      <c r="HH8" s="761"/>
      <c r="HI8" s="1375" t="s">
        <v>436</v>
      </c>
      <c r="HJ8" s="761"/>
      <c r="HK8" s="1375" t="s">
        <v>438</v>
      </c>
      <c r="HL8" s="761"/>
      <c r="HM8" s="1375" t="s">
        <v>440</v>
      </c>
      <c r="HN8" s="761"/>
      <c r="HO8" s="1375" t="s">
        <v>442</v>
      </c>
      <c r="HP8" s="761"/>
      <c r="HQ8" s="1375" t="s">
        <v>444</v>
      </c>
      <c r="HR8" s="761"/>
      <c r="HS8" s="1375" t="s">
        <v>446</v>
      </c>
      <c r="HT8" s="761"/>
      <c r="HU8" s="1375" t="s">
        <v>448</v>
      </c>
      <c r="HV8" s="761"/>
      <c r="HW8" s="1375" t="s">
        <v>450</v>
      </c>
      <c r="HX8" s="761"/>
      <c r="HY8" s="1375" t="s">
        <v>452</v>
      </c>
      <c r="HZ8" s="761"/>
      <c r="IA8" s="1375" t="s">
        <v>454</v>
      </c>
      <c r="IB8" s="761"/>
      <c r="IC8" s="1375" t="s">
        <v>456</v>
      </c>
      <c r="ID8" s="761"/>
      <c r="IE8" s="1375" t="s">
        <v>458</v>
      </c>
      <c r="IF8" s="761"/>
      <c r="IG8" s="1375" t="s">
        <v>460</v>
      </c>
      <c r="IH8" s="761"/>
      <c r="II8" s="1375" t="s">
        <v>462</v>
      </c>
      <c r="IJ8" s="761"/>
      <c r="IK8" s="1375" t="s">
        <v>464</v>
      </c>
      <c r="IL8" s="761"/>
      <c r="IM8" s="1375" t="s">
        <v>466</v>
      </c>
      <c r="IN8" s="761"/>
      <c r="IO8" s="1375" t="s">
        <v>468</v>
      </c>
      <c r="IP8" s="761"/>
      <c r="IQ8" s="1375" t="s">
        <v>470</v>
      </c>
      <c r="IR8" s="761"/>
      <c r="IS8" s="1375" t="s">
        <v>472</v>
      </c>
      <c r="IT8" s="761"/>
      <c r="IU8" s="1375" t="s">
        <v>474</v>
      </c>
      <c r="IV8" s="761"/>
      <c r="IW8" s="1375" t="s">
        <v>476</v>
      </c>
      <c r="IX8" s="761"/>
      <c r="IY8" s="1375" t="s">
        <v>478</v>
      </c>
      <c r="IZ8" s="761"/>
      <c r="JA8" s="1375" t="s">
        <v>480</v>
      </c>
      <c r="JB8" s="761"/>
      <c r="JC8" s="1375" t="s">
        <v>482</v>
      </c>
      <c r="JD8" s="761"/>
      <c r="JE8" s="1375" t="s">
        <v>484</v>
      </c>
      <c r="JF8" s="761"/>
      <c r="JG8" s="1375" t="s">
        <v>486</v>
      </c>
      <c r="JH8" s="761"/>
      <c r="JI8" s="1375" t="s">
        <v>488</v>
      </c>
      <c r="JJ8" s="761"/>
      <c r="JK8" s="1375" t="s">
        <v>490</v>
      </c>
      <c r="JL8" s="761"/>
      <c r="JM8" s="1375" t="s">
        <v>492</v>
      </c>
      <c r="JN8" s="761"/>
      <c r="JO8" s="1375" t="s">
        <v>494</v>
      </c>
      <c r="JP8" s="761"/>
      <c r="JQ8" s="1375" t="s">
        <v>496</v>
      </c>
      <c r="JR8" s="761"/>
      <c r="JS8" s="1375" t="s">
        <v>498</v>
      </c>
      <c r="JT8" s="761"/>
      <c r="JU8" s="1375" t="s">
        <v>500</v>
      </c>
      <c r="JV8" s="761"/>
      <c r="JW8" s="1375" t="s">
        <v>502</v>
      </c>
      <c r="JX8" s="761"/>
      <c r="JY8" s="1375" t="s">
        <v>504</v>
      </c>
      <c r="JZ8" s="761"/>
      <c r="KA8" s="1375" t="s">
        <v>506</v>
      </c>
      <c r="KB8" s="761"/>
      <c r="KC8" s="1375" t="s">
        <v>508</v>
      </c>
      <c r="KD8" s="761"/>
      <c r="KE8" s="1375" t="s">
        <v>510</v>
      </c>
      <c r="KF8" s="761"/>
      <c r="KG8" s="1375" t="s">
        <v>512</v>
      </c>
      <c r="KH8" s="761"/>
      <c r="KI8" s="1375" t="s">
        <v>514</v>
      </c>
      <c r="KJ8" s="761"/>
      <c r="KK8" s="1375" t="s">
        <v>516</v>
      </c>
      <c r="KL8" s="761"/>
      <c r="KM8" s="1375" t="s">
        <v>518</v>
      </c>
      <c r="KN8" s="761"/>
      <c r="KO8" s="1375" t="s">
        <v>520</v>
      </c>
      <c r="KP8" s="761"/>
      <c r="KQ8" s="1375" t="s">
        <v>522</v>
      </c>
      <c r="KR8" s="761"/>
      <c r="KS8" s="1375" t="s">
        <v>524</v>
      </c>
      <c r="KT8" s="761"/>
      <c r="KU8" s="1375" t="s">
        <v>526</v>
      </c>
      <c r="KV8" s="761"/>
      <c r="KW8" s="1375" t="s">
        <v>528</v>
      </c>
      <c r="KX8" s="761"/>
      <c r="KY8" s="1375" t="s">
        <v>530</v>
      </c>
      <c r="KZ8" s="761"/>
      <c r="LA8" s="1375" t="s">
        <v>532</v>
      </c>
      <c r="LB8" s="761"/>
      <c r="LC8" s="1375" t="s">
        <v>534</v>
      </c>
      <c r="LD8" s="761"/>
      <c r="LE8" s="1375" t="s">
        <v>536</v>
      </c>
      <c r="LF8" s="761"/>
      <c r="LG8" s="1375" t="s">
        <v>538</v>
      </c>
      <c r="LH8" s="761"/>
      <c r="LI8" s="1375" t="s">
        <v>540</v>
      </c>
      <c r="LJ8" s="761"/>
      <c r="LK8" s="1375" t="s">
        <v>542</v>
      </c>
      <c r="LL8" s="761"/>
      <c r="LM8" s="1375" t="s">
        <v>544</v>
      </c>
      <c r="LN8" s="761"/>
      <c r="LO8" s="1375" t="s">
        <v>546</v>
      </c>
      <c r="LP8" s="761"/>
      <c r="LQ8" s="1375" t="s">
        <v>548</v>
      </c>
      <c r="LR8" s="761"/>
      <c r="LS8" s="1375" t="s">
        <v>550</v>
      </c>
      <c r="LT8" s="761"/>
      <c r="LU8" s="1375" t="s">
        <v>552</v>
      </c>
      <c r="LV8" s="761"/>
      <c r="LW8" s="1375" t="s">
        <v>554</v>
      </c>
      <c r="LX8" s="761"/>
      <c r="LY8" s="1375" t="s">
        <v>556</v>
      </c>
      <c r="LZ8" s="761"/>
      <c r="MA8" s="1375" t="s">
        <v>558</v>
      </c>
      <c r="MB8" s="761"/>
      <c r="MC8" s="1375" t="s">
        <v>560</v>
      </c>
      <c r="MD8" s="761"/>
      <c r="ME8" s="1375" t="s">
        <v>562</v>
      </c>
      <c r="MF8" s="761"/>
      <c r="MG8" s="1375" t="s">
        <v>564</v>
      </c>
      <c r="MH8" s="761"/>
      <c r="MI8" s="1375" t="s">
        <v>566</v>
      </c>
      <c r="MJ8" s="761"/>
      <c r="MK8" s="1375" t="s">
        <v>568</v>
      </c>
      <c r="ML8" s="761"/>
      <c r="MM8" s="1375" t="s">
        <v>570</v>
      </c>
      <c r="MN8" s="761"/>
      <c r="MO8" s="1375" t="s">
        <v>572</v>
      </c>
      <c r="MP8" s="761"/>
      <c r="MQ8" s="1375" t="s">
        <v>574</v>
      </c>
      <c r="MR8" s="761"/>
      <c r="MS8" s="1375" t="s">
        <v>576</v>
      </c>
      <c r="MT8" s="761"/>
      <c r="MU8" s="1375" t="s">
        <v>578</v>
      </c>
      <c r="MV8" s="761"/>
      <c r="MW8" s="1375" t="s">
        <v>580</v>
      </c>
      <c r="MX8" s="761"/>
      <c r="MY8" s="1375" t="s">
        <v>582</v>
      </c>
      <c r="MZ8" s="761"/>
      <c r="NA8" s="1375" t="s">
        <v>584</v>
      </c>
      <c r="NB8" s="761"/>
      <c r="NC8" s="1375" t="s">
        <v>586</v>
      </c>
      <c r="ND8" s="761"/>
      <c r="NE8" s="1375" t="s">
        <v>588</v>
      </c>
      <c r="NF8" s="761"/>
      <c r="NG8" s="1375" t="s">
        <v>590</v>
      </c>
      <c r="NH8" s="761"/>
      <c r="NI8" s="1375" t="s">
        <v>592</v>
      </c>
      <c r="NJ8" s="761"/>
      <c r="NK8" s="1375" t="s">
        <v>594</v>
      </c>
      <c r="NL8" s="761"/>
      <c r="NM8" s="1375" t="s">
        <v>596</v>
      </c>
      <c r="NN8" s="761"/>
      <c r="NO8" s="1375" t="s">
        <v>598</v>
      </c>
      <c r="NP8" s="761"/>
      <c r="NQ8" s="1375" t="s">
        <v>600</v>
      </c>
      <c r="NR8" s="761"/>
      <c r="NS8" s="426"/>
      <c r="OC8" s="684"/>
      <c r="OD8" s="767">
        <v>1</v>
      </c>
    </row>
    <row customHeight="1" ht="15.75">
      <c r="C9" s="185"/>
      <c r="D9" s="720"/>
      <c r="E9" s="2376" t="s">
        <v>196</v>
      </c>
      <c r="F9" s="2377"/>
      <c r="G9" s="2404" t="str">
        <f>IF(G8="","",INDEX(DIFFERENTIATION_UNMERGE_VD,MATCH(G8,DIFFERENTIATION_ID_DIFF,0)))</f>
        <v/>
      </c>
      <c r="H9" s="2405"/>
      <c r="I9" s="2404" t="str">
        <f>IF(I8="","",INDEX(DIFFERENTIATION_UNMERGE_VD,MATCH(I8,DIFFERENTIATION_ID_DIFF,0)))</f>
        <v>Производство тепловой энергии. Некомбинированная выработка</v>
      </c>
      <c r="J9" s="2405"/>
      <c r="K9" s="2404" t="str">
        <f>IF(K8="","",INDEX(DIFFERENTIATION_UNMERGE_VD,MATCH(K8,DIFFERENTIATION_ID_DIFF,0)))</f>
        <v>Производство тепловой энергии. Некомбинированная выработка</v>
      </c>
      <c r="L9" s="2405"/>
      <c r="M9" s="2404" t="str">
        <f>IF(M8="","",INDEX(DIFFERENTIATION_UNMERGE_VD,MATCH(M8,DIFFERENTIATION_ID_DIFF,0)))</f>
        <v>Производство тепловой энергии. Некомбинированная выработка</v>
      </c>
      <c r="N9" s="2405"/>
      <c r="O9" s="2404" t="str">
        <f>IF(O8="","",INDEX(DIFFERENTIATION_UNMERGE_VD,MATCH(O8,DIFFERENTIATION_ID_DIFF,0)))</f>
        <v>Производство тепловой энергии. Некомбинированная выработка</v>
      </c>
      <c r="P9" s="2405"/>
      <c r="Q9" s="2404" t="str">
        <f>IF(Q8="","",INDEX(DIFFERENTIATION_UNMERGE_VD,MATCH(Q8,DIFFERENTIATION_ID_DIFF,0)))</f>
        <v>Производство тепловой энергии. Некомбинированная выработка</v>
      </c>
      <c r="R9" s="2405"/>
      <c r="S9" s="2404" t="str">
        <f>IF(S8="","",INDEX(DIFFERENTIATION_UNMERGE_VD,MATCH(S8,DIFFERENTIATION_ID_DIFF,0)))</f>
        <v>Производство тепловой энергии. Некомбинированная выработка</v>
      </c>
      <c r="T9" s="2405"/>
      <c r="U9" s="2404" t="str">
        <f>IF(U8="","",INDEX(DIFFERENTIATION_UNMERGE_VD,MATCH(U8,DIFFERENTIATION_ID_DIFF,0)))</f>
        <v>Производство тепловой энергии. Некомбинированная выработка</v>
      </c>
      <c r="V9" s="2405"/>
      <c r="W9" s="2404" t="str">
        <f>IF(W8="","",INDEX(DIFFERENTIATION_UNMERGE_VD,MATCH(W8,DIFFERENTIATION_ID_DIFF,0)))</f>
        <v>Производство тепловой энергии. Некомбинированная выработка</v>
      </c>
      <c r="X9" s="2405"/>
      <c r="Y9" s="2404" t="str">
        <f>IF(Y8="","",INDEX(DIFFERENTIATION_UNMERGE_VD,MATCH(Y8,DIFFERENTIATION_ID_DIFF,0)))</f>
        <v>Производство тепловой энергии. Некомбинированная выработка</v>
      </c>
      <c r="Z9" s="2405"/>
      <c r="AA9" s="2404" t="str">
        <f>IF(AA8="","",INDEX(DIFFERENTIATION_UNMERGE_VD,MATCH(AA8,DIFFERENTIATION_ID_DIFF,0)))</f>
        <v>Производство тепловой энергии. Некомбинированная выработка</v>
      </c>
      <c r="AB9" s="2405"/>
      <c r="AC9" s="2404" t="str">
        <f>IF(AC8="","",INDEX(DIFFERENTIATION_UNMERGE_VD,MATCH(AC8,DIFFERENTIATION_ID_DIFF,0)))</f>
        <v>Производство тепловой энергии. Некомбинированная выработка</v>
      </c>
      <c r="AD9" s="2405"/>
      <c r="AE9" s="2404" t="str">
        <f>IF(AE8="","",INDEX(DIFFERENTIATION_UNMERGE_VD,MATCH(AE8,DIFFERENTIATION_ID_DIFF,0)))</f>
        <v>Производство тепловой энергии. Некомбинированная выработка</v>
      </c>
      <c r="AF9" s="2405"/>
      <c r="AG9" s="2404" t="str">
        <f>IF(AG8="","",INDEX(DIFFERENTIATION_UNMERGE_VD,MATCH(AG8,DIFFERENTIATION_ID_DIFF,0)))</f>
        <v>Производство тепловой энергии. Некомбинированная выработка</v>
      </c>
      <c r="AH9" s="2405"/>
      <c r="AI9" s="2404" t="str">
        <f>IF(AI8="","",INDEX(DIFFERENTIATION_UNMERGE_VD,MATCH(AI8,DIFFERENTIATION_ID_DIFF,0)))</f>
        <v>Производство тепловой энергии. Некомбинированная выработка</v>
      </c>
      <c r="AJ9" s="2405"/>
      <c r="AK9" s="2404" t="str">
        <f>IF(AK8="","",INDEX(DIFFERENTIATION_UNMERGE_VD,MATCH(AK8,DIFFERENTIATION_ID_DIFF,0)))</f>
        <v>Производство тепловой энергии. Некомбинированная выработка</v>
      </c>
      <c r="AL9" s="2405"/>
      <c r="AM9" s="2404" t="str">
        <f>IF(AM8="","",INDEX(DIFFERENTIATION_UNMERGE_VD,MATCH(AM8,DIFFERENTIATION_ID_DIFF,0)))</f>
        <v>Производство тепловой энергии. Некомбинированная выработка</v>
      </c>
      <c r="AN9" s="2405"/>
      <c r="AO9" s="2404" t="str">
        <f>IF(AO8="","",INDEX(DIFFERENTIATION_UNMERGE_VD,MATCH(AO8,DIFFERENTIATION_ID_DIFF,0)))</f>
        <v>Производство тепловой энергии. Некомбинированная выработка</v>
      </c>
      <c r="AP9" s="2405"/>
      <c r="AQ9" s="2404" t="str">
        <f>IF(AQ8="","",INDEX(DIFFERENTIATION_UNMERGE_VD,MATCH(AQ8,DIFFERENTIATION_ID_DIFF,0)))</f>
        <v>Производство тепловой энергии. Некомбинированная выработка</v>
      </c>
      <c r="AR9" s="2405"/>
      <c r="AS9" s="2404" t="str">
        <f>IF(AS8="","",INDEX(DIFFERENTIATION_UNMERGE_VD,MATCH(AS8,DIFFERENTIATION_ID_DIFF,0)))</f>
        <v>Производство тепловой энергии. Некомбинированная выработка</v>
      </c>
      <c r="AT9" s="2405"/>
      <c r="AU9" s="2404" t="str">
        <f>IF(AU8="","",INDEX(DIFFERENTIATION_UNMERGE_VD,MATCH(AU8,DIFFERENTIATION_ID_DIFF,0)))</f>
        <v>Производство тепловой энергии. Некомбинированная выработка</v>
      </c>
      <c r="AV9" s="2405"/>
      <c r="AW9" s="2404" t="str">
        <f>IF(AW8="","",INDEX(DIFFERENTIATION_UNMERGE_VD,MATCH(AW8,DIFFERENTIATION_ID_DIFF,0)))</f>
        <v>Производство тепловой энергии. Некомбинированная выработка</v>
      </c>
      <c r="AX9" s="2405"/>
      <c r="AY9" s="2404" t="str">
        <f>IF(AY8="","",INDEX(DIFFERENTIATION_UNMERGE_VD,MATCH(AY8,DIFFERENTIATION_ID_DIFF,0)))</f>
        <v>Производство тепловой энергии. Некомбинированная выработка</v>
      </c>
      <c r="AZ9" s="2405"/>
      <c r="BA9" s="2404" t="str">
        <f>IF(BA8="","",INDEX(DIFFERENTIATION_UNMERGE_VD,MATCH(BA8,DIFFERENTIATION_ID_DIFF,0)))</f>
        <v>Производство тепловой энергии. Некомбинированная выработка</v>
      </c>
      <c r="BB9" s="2405"/>
      <c r="BC9" s="2404" t="str">
        <f>IF(BC8="","",INDEX(DIFFERENTIATION_UNMERGE_VD,MATCH(BC8,DIFFERENTIATION_ID_DIFF,0)))</f>
        <v>Производство тепловой энергии. Некомбинированная выработка</v>
      </c>
      <c r="BD9" s="2405"/>
      <c r="BE9" s="2404" t="str">
        <f>IF(BE8="","",INDEX(DIFFERENTIATION_UNMERGE_VD,MATCH(BE8,DIFFERENTIATION_ID_DIFF,0)))</f>
        <v>Производство тепловой энергии. Некомбинированная выработка</v>
      </c>
      <c r="BF9" s="2405"/>
      <c r="BG9" s="2404" t="str">
        <f>IF(BG8="","",INDEX(DIFFERENTIATION_UNMERGE_VD,MATCH(BG8,DIFFERENTIATION_ID_DIFF,0)))</f>
        <v>Производство тепловой энергии. Некомбинированная выработка</v>
      </c>
      <c r="BH9" s="2405"/>
      <c r="BI9" s="2404" t="str">
        <f>IF(BI8="","",INDEX(DIFFERENTIATION_UNMERGE_VD,MATCH(BI8,DIFFERENTIATION_ID_DIFF,0)))</f>
        <v>Производство тепловой энергии. Некомбинированная выработка</v>
      </c>
      <c r="BJ9" s="2405"/>
      <c r="BK9" s="2404" t="str">
        <f>IF(BK8="","",INDEX(DIFFERENTIATION_UNMERGE_VD,MATCH(BK8,DIFFERENTIATION_ID_DIFF,0)))</f>
        <v>Производство тепловой энергии. Некомбинированная выработка</v>
      </c>
      <c r="BL9" s="2405"/>
      <c r="BM9" s="2404" t="str">
        <f>IF(BM8="","",INDEX(DIFFERENTIATION_UNMERGE_VD,MATCH(BM8,DIFFERENTIATION_ID_DIFF,0)))</f>
        <v>Производство тепловой энергии. Некомбинированная выработка</v>
      </c>
      <c r="BN9" s="2405"/>
      <c r="BO9" s="2404" t="str">
        <f>IF(BO8="","",INDEX(DIFFERENTIATION_UNMERGE_VD,MATCH(BO8,DIFFERENTIATION_ID_DIFF,0)))</f>
        <v>Производство тепловой энергии. Некомбинированная выработка</v>
      </c>
      <c r="BP9" s="2405"/>
      <c r="BQ9" s="2404" t="str">
        <f>IF(BQ8="","",INDEX(DIFFERENTIATION_UNMERGE_VD,MATCH(BQ8,DIFFERENTIATION_ID_DIFF,0)))</f>
        <v>Производство тепловой энергии. Некомбинированная выработка</v>
      </c>
      <c r="BR9" s="2405"/>
      <c r="BS9" s="2404" t="str">
        <f>IF(BS8="","",INDEX(DIFFERENTIATION_UNMERGE_VD,MATCH(BS8,DIFFERENTIATION_ID_DIFF,0)))</f>
        <v>Производство тепловой энергии. Некомбинированная выработка</v>
      </c>
      <c r="BT9" s="2405"/>
      <c r="BU9" s="2404" t="str">
        <f>IF(BU8="","",INDEX(DIFFERENTIATION_UNMERGE_VD,MATCH(BU8,DIFFERENTIATION_ID_DIFF,0)))</f>
        <v>Производство тепловой энергии. Некомбинированная выработка</v>
      </c>
      <c r="BV9" s="2405"/>
      <c r="BW9" s="2404" t="str">
        <f>IF(BW8="","",INDEX(DIFFERENTIATION_UNMERGE_VD,MATCH(BW8,DIFFERENTIATION_ID_DIFF,0)))</f>
        <v>Производство тепловой энергии. Некомбинированная выработка</v>
      </c>
      <c r="BX9" s="2405"/>
      <c r="BY9" s="2404" t="str">
        <f>IF(BY8="","",INDEX(DIFFERENTIATION_UNMERGE_VD,MATCH(BY8,DIFFERENTIATION_ID_DIFF,0)))</f>
        <v>Производство тепловой энергии. Некомбинированная выработка</v>
      </c>
      <c r="BZ9" s="2405"/>
      <c r="CA9" s="2404" t="str">
        <f>IF(CA8="","",INDEX(DIFFERENTIATION_UNMERGE_VD,MATCH(CA8,DIFFERENTIATION_ID_DIFF,0)))</f>
        <v>Производство тепловой энергии. Некомбинированная выработка</v>
      </c>
      <c r="CB9" s="2405"/>
      <c r="CC9" s="2404" t="str">
        <f>IF(CC8="","",INDEX(DIFFERENTIATION_UNMERGE_VD,MATCH(CC8,DIFFERENTIATION_ID_DIFF,0)))</f>
        <v>Производство тепловой энергии. Некомбинированная выработка</v>
      </c>
      <c r="CD9" s="2405"/>
      <c r="CE9" s="2404" t="str">
        <f>IF(CE8="","",INDEX(DIFFERENTIATION_UNMERGE_VD,MATCH(CE8,DIFFERENTIATION_ID_DIFF,0)))</f>
        <v>Производство тепловой энергии. Некомбинированная выработка</v>
      </c>
      <c r="CF9" s="2405"/>
      <c r="CG9" s="2404" t="str">
        <f>IF(CG8="","",INDEX(DIFFERENTIATION_UNMERGE_VD,MATCH(CG8,DIFFERENTIATION_ID_DIFF,0)))</f>
        <v>Производство тепловой энергии. Некомбинированная выработка</v>
      </c>
      <c r="CH9" s="2405"/>
      <c r="CI9" s="2404" t="str">
        <f>IF(CI8="","",INDEX(DIFFERENTIATION_UNMERGE_VD,MATCH(CI8,DIFFERENTIATION_ID_DIFF,0)))</f>
        <v>Производство тепловой энергии. Некомбинированная выработка</v>
      </c>
      <c r="CJ9" s="2405"/>
      <c r="CK9" s="2404" t="str">
        <f>IF(CK8="","",INDEX(DIFFERENTIATION_UNMERGE_VD,MATCH(CK8,DIFFERENTIATION_ID_DIFF,0)))</f>
        <v>Производство тепловой энергии. Некомбинированная выработка</v>
      </c>
      <c r="CL9" s="2405"/>
      <c r="CM9" s="2404" t="str">
        <f>IF(CM8="","",INDEX(DIFFERENTIATION_UNMERGE_VD,MATCH(CM8,DIFFERENTIATION_ID_DIFF,0)))</f>
        <v>Производство тепловой энергии. Некомбинированная выработка</v>
      </c>
      <c r="CN9" s="2405"/>
      <c r="CO9" s="2404" t="str">
        <f>IF(CO8="","",INDEX(DIFFERENTIATION_UNMERGE_VD,MATCH(CO8,DIFFERENTIATION_ID_DIFF,0)))</f>
        <v>Производство тепловой энергии. Некомбинированная выработка</v>
      </c>
      <c r="CP9" s="2405"/>
      <c r="CQ9" s="2404" t="str">
        <f>IF(CQ8="","",INDEX(DIFFERENTIATION_UNMERGE_VD,MATCH(CQ8,DIFFERENTIATION_ID_DIFF,0)))</f>
        <v>Производство тепловой энергии. Некомбинированная выработка</v>
      </c>
      <c r="CR9" s="2405"/>
      <c r="CS9" s="2404" t="str">
        <f>IF(CS8="","",INDEX(DIFFERENTIATION_UNMERGE_VD,MATCH(CS8,DIFFERENTIATION_ID_DIFF,0)))</f>
        <v>Производство тепловой энергии. Некомбинированная выработка</v>
      </c>
      <c r="CT9" s="2405"/>
      <c r="CU9" s="2404" t="str">
        <f>IF(CU8="","",INDEX(DIFFERENTIATION_UNMERGE_VD,MATCH(CU8,DIFFERENTIATION_ID_DIFF,0)))</f>
        <v>Производство тепловой энергии. Некомбинированная выработка</v>
      </c>
      <c r="CV9" s="2405"/>
      <c r="CW9" s="2404" t="str">
        <f>IF(CW8="","",INDEX(DIFFERENTIATION_UNMERGE_VD,MATCH(CW8,DIFFERENTIATION_ID_DIFF,0)))</f>
        <v>Производство тепловой энергии. Некомбинированная выработка</v>
      </c>
      <c r="CX9" s="2405"/>
      <c r="CY9" s="2404" t="str">
        <f>IF(CY8="","",INDEX(DIFFERENTIATION_UNMERGE_VD,MATCH(CY8,DIFFERENTIATION_ID_DIFF,0)))</f>
        <v>Производство тепловой энергии. Некомбинированная выработка</v>
      </c>
      <c r="CZ9" s="2405"/>
      <c r="DA9" s="2404" t="str">
        <f>IF(DA8="","",INDEX(DIFFERENTIATION_UNMERGE_VD,MATCH(DA8,DIFFERENTIATION_ID_DIFF,0)))</f>
        <v>Производство тепловой энергии. Некомбинированная выработка</v>
      </c>
      <c r="DB9" s="2405"/>
      <c r="DC9" s="2404" t="str">
        <f>IF(DC8="","",INDEX(DIFFERENTIATION_UNMERGE_VD,MATCH(DC8,DIFFERENTIATION_ID_DIFF,0)))</f>
        <v>Производство тепловой энергии. Некомбинированная выработка</v>
      </c>
      <c r="DD9" s="2405"/>
      <c r="DE9" s="2404" t="str">
        <f>IF(DE8="","",INDEX(DIFFERENTIATION_UNMERGE_VD,MATCH(DE8,DIFFERENTIATION_ID_DIFF,0)))</f>
        <v>Производство тепловой энергии. Некомбинированная выработка</v>
      </c>
      <c r="DF9" s="2405"/>
      <c r="DG9" s="2404" t="str">
        <f>IF(DG8="","",INDEX(DIFFERENTIATION_UNMERGE_VD,MATCH(DG8,DIFFERENTIATION_ID_DIFF,0)))</f>
        <v>Производство тепловой энергии. Некомбинированная выработка</v>
      </c>
      <c r="DH9" s="2405"/>
      <c r="DI9" s="2404" t="str">
        <f>IF(DI8="","",INDEX(DIFFERENTIATION_UNMERGE_VD,MATCH(DI8,DIFFERENTIATION_ID_DIFF,0)))</f>
        <v>Производство тепловой энергии. Некомбинированная выработка</v>
      </c>
      <c r="DJ9" s="2405"/>
      <c r="DK9" s="2404" t="str">
        <f>IF(DK8="","",INDEX(DIFFERENTIATION_UNMERGE_VD,MATCH(DK8,DIFFERENTIATION_ID_DIFF,0)))</f>
        <v>Производство тепловой энергии. Некомбинированная выработка</v>
      </c>
      <c r="DL9" s="2405"/>
      <c r="DM9" s="2404" t="str">
        <f>IF(DM8="","",INDEX(DIFFERENTIATION_UNMERGE_VD,MATCH(DM8,DIFFERENTIATION_ID_DIFF,0)))</f>
        <v>Производство тепловой энергии. Некомбинированная выработка</v>
      </c>
      <c r="DN9" s="2405"/>
      <c r="DO9" s="2404" t="str">
        <f>IF(DO8="","",INDEX(DIFFERENTIATION_UNMERGE_VD,MATCH(DO8,DIFFERENTIATION_ID_DIFF,0)))</f>
        <v>Производство тепловой энергии. Некомбинированная выработка</v>
      </c>
      <c r="DP9" s="2405"/>
      <c r="DQ9" s="2404" t="str">
        <f>IF(DQ8="","",INDEX(DIFFERENTIATION_UNMERGE_VD,MATCH(DQ8,DIFFERENTIATION_ID_DIFF,0)))</f>
        <v>Производство тепловой энергии. Некомбинированная выработка</v>
      </c>
      <c r="DR9" s="2405"/>
      <c r="DS9" s="2404" t="str">
        <f>IF(DS8="","",INDEX(DIFFERENTIATION_UNMERGE_VD,MATCH(DS8,DIFFERENTIATION_ID_DIFF,0)))</f>
        <v>Производство тепловой энергии. Некомбинированная выработка</v>
      </c>
      <c r="DT9" s="2405"/>
      <c r="DU9" s="2404" t="str">
        <f>IF(DU8="","",INDEX(DIFFERENTIATION_UNMERGE_VD,MATCH(DU8,DIFFERENTIATION_ID_DIFF,0)))</f>
        <v>Производство тепловой энергии. Некомбинированная выработка</v>
      </c>
      <c r="DV9" s="2405"/>
      <c r="DW9" s="2404" t="str">
        <f>IF(DW8="","",INDEX(DIFFERENTIATION_UNMERGE_VD,MATCH(DW8,DIFFERENTIATION_ID_DIFF,0)))</f>
        <v>Производство тепловой энергии. Некомбинированная выработка</v>
      </c>
      <c r="DX9" s="2405"/>
      <c r="DY9" s="2404" t="str">
        <f>IF(DY8="","",INDEX(DIFFERENTIATION_UNMERGE_VD,MATCH(DY8,DIFFERENTIATION_ID_DIFF,0)))</f>
        <v>Производство тепловой энергии. Некомбинированная выработка</v>
      </c>
      <c r="DZ9" s="2405"/>
      <c r="EA9" s="2404" t="str">
        <f>IF(EA8="","",INDEX(DIFFERENTIATION_UNMERGE_VD,MATCH(EA8,DIFFERENTIATION_ID_DIFF,0)))</f>
        <v>Производство тепловой энергии. Некомбинированная выработка</v>
      </c>
      <c r="EB9" s="2405"/>
      <c r="EC9" s="2404" t="str">
        <f>IF(EC8="","",INDEX(DIFFERENTIATION_UNMERGE_VD,MATCH(EC8,DIFFERENTIATION_ID_DIFF,0)))</f>
        <v>Производство тепловой энергии. Некомбинированная выработка</v>
      </c>
      <c r="ED9" s="2405"/>
      <c r="EE9" s="2404" t="str">
        <f>IF(EE8="","",INDEX(DIFFERENTIATION_UNMERGE_VD,MATCH(EE8,DIFFERENTIATION_ID_DIFF,0)))</f>
        <v>Производство тепловой энергии. Некомбинированная выработка</v>
      </c>
      <c r="EF9" s="2405"/>
      <c r="EG9" s="2404" t="str">
        <f>IF(EG8="","",INDEX(DIFFERENTIATION_UNMERGE_VD,MATCH(EG8,DIFFERENTIATION_ID_DIFF,0)))</f>
        <v>Производство тепловой энергии. Некомбинированная выработка</v>
      </c>
      <c r="EH9" s="2405"/>
      <c r="EI9" s="2404" t="str">
        <f>IF(EI8="","",INDEX(DIFFERENTIATION_UNMERGE_VD,MATCH(EI8,DIFFERENTIATION_ID_DIFF,0)))</f>
        <v>Производство тепловой энергии. Некомбинированная выработка</v>
      </c>
      <c r="EJ9" s="2405"/>
      <c r="EK9" s="2404" t="str">
        <f>IF(EK8="","",INDEX(DIFFERENTIATION_UNMERGE_VD,MATCH(EK8,DIFFERENTIATION_ID_DIFF,0)))</f>
        <v>Производство тепловой энергии. Некомбинированная выработка</v>
      </c>
      <c r="EL9" s="2405"/>
      <c r="EM9" s="2404" t="str">
        <f>IF(EM8="","",INDEX(DIFFERENTIATION_UNMERGE_VD,MATCH(EM8,DIFFERENTIATION_ID_DIFF,0)))</f>
        <v>Производство тепловой энергии. Некомбинированная выработка</v>
      </c>
      <c r="EN9" s="2405"/>
      <c r="EO9" s="2404" t="str">
        <f>IF(EO8="","",INDEX(DIFFERENTIATION_UNMERGE_VD,MATCH(EO8,DIFFERENTIATION_ID_DIFF,0)))</f>
        <v>Производство тепловой энергии. Некомбинированная выработка</v>
      </c>
      <c r="EP9" s="2405"/>
      <c r="EQ9" s="2404" t="str">
        <f>IF(EQ8="","",INDEX(DIFFERENTIATION_UNMERGE_VD,MATCH(EQ8,DIFFERENTIATION_ID_DIFF,0)))</f>
        <v>Производство тепловой энергии. Некомбинированная выработка</v>
      </c>
      <c r="ER9" s="2405"/>
      <c r="ES9" s="2404" t="str">
        <f>IF(ES8="","",INDEX(DIFFERENTIATION_UNMERGE_VD,MATCH(ES8,DIFFERENTIATION_ID_DIFF,0)))</f>
        <v>Производство тепловой энергии. Некомбинированная выработка</v>
      </c>
      <c r="ET9" s="2405"/>
      <c r="EU9" s="2404" t="str">
        <f>IF(EU8="","",INDEX(DIFFERENTIATION_UNMERGE_VD,MATCH(EU8,DIFFERENTIATION_ID_DIFF,0)))</f>
        <v>Производство тепловой энергии. Некомбинированная выработка</v>
      </c>
      <c r="EV9" s="2405"/>
      <c r="EW9" s="2404" t="str">
        <f>IF(EW8="","",INDEX(DIFFERENTIATION_UNMERGE_VD,MATCH(EW8,DIFFERENTIATION_ID_DIFF,0)))</f>
        <v>Производство тепловой энергии. Некомбинированная выработка</v>
      </c>
      <c r="EX9" s="2405"/>
      <c r="EY9" s="2404" t="str">
        <f>IF(EY8="","",INDEX(DIFFERENTIATION_UNMERGE_VD,MATCH(EY8,DIFFERENTIATION_ID_DIFF,0)))</f>
        <v>Производство тепловой энергии. Некомбинированная выработка</v>
      </c>
      <c r="EZ9" s="2405"/>
      <c r="FA9" s="2404" t="str">
        <f>IF(FA8="","",INDEX(DIFFERENTIATION_UNMERGE_VD,MATCH(FA8,DIFFERENTIATION_ID_DIFF,0)))</f>
        <v>Производство тепловой энергии. Некомбинированная выработка</v>
      </c>
      <c r="FB9" s="2405"/>
      <c r="FC9" s="2404" t="str">
        <f>IF(FC8="","",INDEX(DIFFERENTIATION_UNMERGE_VD,MATCH(FC8,DIFFERENTIATION_ID_DIFF,0)))</f>
        <v>Производство тепловой энергии. Некомбинированная выработка</v>
      </c>
      <c r="FD9" s="2405"/>
      <c r="FE9" s="2404" t="str">
        <f>IF(FE8="","",INDEX(DIFFERENTIATION_UNMERGE_VD,MATCH(FE8,DIFFERENTIATION_ID_DIFF,0)))</f>
        <v>Производство тепловой энергии. Некомбинированная выработка</v>
      </c>
      <c r="FF9" s="2405"/>
      <c r="FG9" s="2404" t="str">
        <f>IF(FG8="","",INDEX(DIFFERENTIATION_UNMERGE_VD,MATCH(FG8,DIFFERENTIATION_ID_DIFF,0)))</f>
        <v>Производство тепловой энергии. Некомбинированная выработка</v>
      </c>
      <c r="FH9" s="2405"/>
      <c r="FI9" s="2404" t="str">
        <f>IF(FI8="","",INDEX(DIFFERENTIATION_UNMERGE_VD,MATCH(FI8,DIFFERENTIATION_ID_DIFF,0)))</f>
        <v>Производство тепловой энергии. Некомбинированная выработка</v>
      </c>
      <c r="FJ9" s="2405"/>
      <c r="FK9" s="2404" t="str">
        <f>IF(FK8="","",INDEX(DIFFERENTIATION_UNMERGE_VD,MATCH(FK8,DIFFERENTIATION_ID_DIFF,0)))</f>
        <v>Производство тепловой энергии. Некомбинированная выработка</v>
      </c>
      <c r="FL9" s="2405"/>
      <c r="FM9" s="2404" t="str">
        <f>IF(FM8="","",INDEX(DIFFERENTIATION_UNMERGE_VD,MATCH(FM8,DIFFERENTIATION_ID_DIFF,0)))</f>
        <v>Производство тепловой энергии. Некомбинированная выработка</v>
      </c>
      <c r="FN9" s="2405"/>
      <c r="FO9" s="2404" t="str">
        <f>IF(FO8="","",INDEX(DIFFERENTIATION_UNMERGE_VD,MATCH(FO8,DIFFERENTIATION_ID_DIFF,0)))</f>
        <v>Производство тепловой энергии. Некомбинированная выработка</v>
      </c>
      <c r="FP9" s="2405"/>
      <c r="FQ9" s="2404" t="str">
        <f>IF(FQ8="","",INDEX(DIFFERENTIATION_UNMERGE_VD,MATCH(FQ8,DIFFERENTIATION_ID_DIFF,0)))</f>
        <v>Производство тепловой энергии. Некомбинированная выработка</v>
      </c>
      <c r="FR9" s="2405"/>
      <c r="FS9" s="2404" t="str">
        <f>IF(FS8="","",INDEX(DIFFERENTIATION_UNMERGE_VD,MATCH(FS8,DIFFERENTIATION_ID_DIFF,0)))</f>
        <v>Производство тепловой энергии. Некомбинированная выработка</v>
      </c>
      <c r="FT9" s="2405"/>
      <c r="FU9" s="2404" t="str">
        <f>IF(FU8="","",INDEX(DIFFERENTIATION_UNMERGE_VD,MATCH(FU8,DIFFERENTIATION_ID_DIFF,0)))</f>
        <v>Производство тепловой энергии. Некомбинированная выработка</v>
      </c>
      <c r="FV9" s="2405"/>
      <c r="FW9" s="2404" t="str">
        <f>IF(FW8="","",INDEX(DIFFERENTIATION_UNMERGE_VD,MATCH(FW8,DIFFERENTIATION_ID_DIFF,0)))</f>
        <v>Производство тепловой энергии. Некомбинированная выработка</v>
      </c>
      <c r="FX9" s="2405"/>
      <c r="FY9" s="2404" t="str">
        <f>IF(FY8="","",INDEX(DIFFERENTIATION_UNMERGE_VD,MATCH(FY8,DIFFERENTIATION_ID_DIFF,0)))</f>
        <v>Производство тепловой энергии. Некомбинированная выработка</v>
      </c>
      <c r="FZ9" s="2405"/>
      <c r="GA9" s="2404" t="str">
        <f>IF(GA8="","",INDEX(DIFFERENTIATION_UNMERGE_VD,MATCH(GA8,DIFFERENTIATION_ID_DIFF,0)))</f>
        <v>Производство тепловой энергии. Некомбинированная выработка</v>
      </c>
      <c r="GB9" s="2405"/>
      <c r="GC9" s="2404" t="str">
        <f>IF(GC8="","",INDEX(DIFFERENTIATION_UNMERGE_VD,MATCH(GC8,DIFFERENTIATION_ID_DIFF,0)))</f>
        <v>Производство тепловой энергии. Некомбинированная выработка</v>
      </c>
      <c r="GD9" s="2405"/>
      <c r="GE9" s="2404" t="str">
        <f>IF(GE8="","",INDEX(DIFFERENTIATION_UNMERGE_VD,MATCH(GE8,DIFFERENTIATION_ID_DIFF,0)))</f>
        <v>Производство тепловой энергии. Некомбинированная выработка</v>
      </c>
      <c r="GF9" s="2405"/>
      <c r="GG9" s="2404" t="str">
        <f>IF(GG8="","",INDEX(DIFFERENTIATION_UNMERGE_VD,MATCH(GG8,DIFFERENTIATION_ID_DIFF,0)))</f>
        <v>Производство тепловой энергии. Некомбинированная выработка</v>
      </c>
      <c r="GH9" s="2405"/>
      <c r="GI9" s="2404" t="str">
        <f>IF(GI8="","",INDEX(DIFFERENTIATION_UNMERGE_VD,MATCH(GI8,DIFFERENTIATION_ID_DIFF,0)))</f>
        <v>Производство тепловой энергии. Некомбинированная выработка</v>
      </c>
      <c r="GJ9" s="2405"/>
      <c r="GK9" s="2404" t="str">
        <f>IF(GK8="","",INDEX(DIFFERENTIATION_UNMERGE_VD,MATCH(GK8,DIFFERENTIATION_ID_DIFF,0)))</f>
        <v>Производство тепловой энергии. Некомбинированная выработка</v>
      </c>
      <c r="GL9" s="2405"/>
      <c r="GM9" s="2404" t="str">
        <f>IF(GM8="","",INDEX(DIFFERENTIATION_UNMERGE_VD,MATCH(GM8,DIFFERENTIATION_ID_DIFF,0)))</f>
        <v>Производство тепловой энергии. Некомбинированная выработка</v>
      </c>
      <c r="GN9" s="2405"/>
      <c r="GO9" s="2404" t="str">
        <f>IF(GO8="","",INDEX(DIFFERENTIATION_UNMERGE_VD,MATCH(GO8,DIFFERENTIATION_ID_DIFF,0)))</f>
        <v>Производство тепловой энергии. Некомбинированная выработка</v>
      </c>
      <c r="GP9" s="2405"/>
      <c r="GQ9" s="2404" t="str">
        <f>IF(GQ8="","",INDEX(DIFFERENTIATION_UNMERGE_VD,MATCH(GQ8,DIFFERENTIATION_ID_DIFF,0)))</f>
        <v>Производство тепловой энергии. Некомбинированная выработка</v>
      </c>
      <c r="GR9" s="2405"/>
      <c r="GS9" s="2404" t="str">
        <f>IF(GS8="","",INDEX(DIFFERENTIATION_UNMERGE_VD,MATCH(GS8,DIFFERENTIATION_ID_DIFF,0)))</f>
        <v>Производство тепловой энергии. Некомбинированная выработка</v>
      </c>
      <c r="GT9" s="2405"/>
      <c r="GU9" s="2404" t="str">
        <f>IF(GU8="","",INDEX(DIFFERENTIATION_UNMERGE_VD,MATCH(GU8,DIFFERENTIATION_ID_DIFF,0)))</f>
        <v>Производство тепловой энергии. Некомбинированная выработка</v>
      </c>
      <c r="GV9" s="2405"/>
      <c r="GW9" s="2404" t="str">
        <f>IF(GW8="","",INDEX(DIFFERENTIATION_UNMERGE_VD,MATCH(GW8,DIFFERENTIATION_ID_DIFF,0)))</f>
        <v>Производство тепловой энергии. Некомбинированная выработка</v>
      </c>
      <c r="GX9" s="2405"/>
      <c r="GY9" s="2404" t="str">
        <f>IF(GY8="","",INDEX(DIFFERENTIATION_UNMERGE_VD,MATCH(GY8,DIFFERENTIATION_ID_DIFF,0)))</f>
        <v>Производство тепловой энергии. Некомбинированная выработка</v>
      </c>
      <c r="GZ9" s="2405"/>
      <c r="HA9" s="2404" t="str">
        <f>IF(HA8="","",INDEX(DIFFERENTIATION_UNMERGE_VD,MATCH(HA8,DIFFERENTIATION_ID_DIFF,0)))</f>
        <v>Производство тепловой энергии. Некомбинированная выработка</v>
      </c>
      <c r="HB9" s="2405"/>
      <c r="HC9" s="2404" t="str">
        <f>IF(HC8="","",INDEX(DIFFERENTIATION_UNMERGE_VD,MATCH(HC8,DIFFERENTIATION_ID_DIFF,0)))</f>
        <v>Производство тепловой энергии. Некомбинированная выработка</v>
      </c>
      <c r="HD9" s="2405"/>
      <c r="HE9" s="2404" t="str">
        <f>IF(HE8="","",INDEX(DIFFERENTIATION_UNMERGE_VD,MATCH(HE8,DIFFERENTIATION_ID_DIFF,0)))</f>
        <v>Производство тепловой энергии. Некомбинированная выработка</v>
      </c>
      <c r="HF9" s="2405"/>
      <c r="HG9" s="2404" t="str">
        <f>IF(HG8="","",INDEX(DIFFERENTIATION_UNMERGE_VD,MATCH(HG8,DIFFERENTIATION_ID_DIFF,0)))</f>
        <v>Производство тепловой энергии. Некомбинированная выработка</v>
      </c>
      <c r="HH9" s="2405"/>
      <c r="HI9" s="2404" t="str">
        <f>IF(HI8="","",INDEX(DIFFERENTIATION_UNMERGE_VD,MATCH(HI8,DIFFERENTIATION_ID_DIFF,0)))</f>
        <v>Производство тепловой энергии. Некомбинированная выработка</v>
      </c>
      <c r="HJ9" s="2405"/>
      <c r="HK9" s="2404" t="str">
        <f>IF(HK8="","",INDEX(DIFFERENTIATION_UNMERGE_VD,MATCH(HK8,DIFFERENTIATION_ID_DIFF,0)))</f>
        <v>Производство тепловой энергии. Некомбинированная выработка</v>
      </c>
      <c r="HL9" s="2405"/>
      <c r="HM9" s="2404" t="str">
        <f>IF(HM8="","",INDEX(DIFFERENTIATION_UNMERGE_VD,MATCH(HM8,DIFFERENTIATION_ID_DIFF,0)))</f>
        <v>Производство тепловой энергии. Некомбинированная выработка</v>
      </c>
      <c r="HN9" s="2405"/>
      <c r="HO9" s="2404" t="str">
        <f>IF(HO8="","",INDEX(DIFFERENTIATION_UNMERGE_VD,MATCH(HO8,DIFFERENTIATION_ID_DIFF,0)))</f>
        <v>Производство тепловой энергии. Некомбинированная выработка</v>
      </c>
      <c r="HP9" s="2405"/>
      <c r="HQ9" s="2404" t="str">
        <f>IF(HQ8="","",INDEX(DIFFERENTIATION_UNMERGE_VD,MATCH(HQ8,DIFFERENTIATION_ID_DIFF,0)))</f>
        <v>Производство тепловой энергии. Некомбинированная выработка</v>
      </c>
      <c r="HR9" s="2405"/>
      <c r="HS9" s="2404" t="str">
        <f>IF(HS8="","",INDEX(DIFFERENTIATION_UNMERGE_VD,MATCH(HS8,DIFFERENTIATION_ID_DIFF,0)))</f>
        <v>Производство тепловой энергии. Некомбинированная выработка</v>
      </c>
      <c r="HT9" s="2405"/>
      <c r="HU9" s="2404" t="str">
        <f>IF(HU8="","",INDEX(DIFFERENTIATION_UNMERGE_VD,MATCH(HU8,DIFFERENTIATION_ID_DIFF,0)))</f>
        <v>Производство тепловой энергии. Некомбинированная выработка</v>
      </c>
      <c r="HV9" s="2405"/>
      <c r="HW9" s="2404" t="str">
        <f>IF(HW8="","",INDEX(DIFFERENTIATION_UNMERGE_VD,MATCH(HW8,DIFFERENTIATION_ID_DIFF,0)))</f>
        <v>Производство тепловой энергии. Некомбинированная выработка</v>
      </c>
      <c r="HX9" s="2405"/>
      <c r="HY9" s="2404" t="str">
        <f>IF(HY8="","",INDEX(DIFFERENTIATION_UNMERGE_VD,MATCH(HY8,DIFFERENTIATION_ID_DIFF,0)))</f>
        <v>Производство тепловой энергии. Некомбинированная выработка</v>
      </c>
      <c r="HZ9" s="2405"/>
      <c r="IA9" s="2404" t="str">
        <f>IF(IA8="","",INDEX(DIFFERENTIATION_UNMERGE_VD,MATCH(IA8,DIFFERENTIATION_ID_DIFF,0)))</f>
        <v>Производство тепловой энергии. Некомбинированная выработка</v>
      </c>
      <c r="IB9" s="2405"/>
      <c r="IC9" s="2404" t="str">
        <f>IF(IC8="","",INDEX(DIFFERENTIATION_UNMERGE_VD,MATCH(IC8,DIFFERENTIATION_ID_DIFF,0)))</f>
        <v>Производство тепловой энергии. Некомбинированная выработка</v>
      </c>
      <c r="ID9" s="2405"/>
      <c r="IE9" s="2404" t="str">
        <f>IF(IE8="","",INDEX(DIFFERENTIATION_UNMERGE_VD,MATCH(IE8,DIFFERENTIATION_ID_DIFF,0)))</f>
        <v>Производство тепловой энергии. Некомбинированная выработка</v>
      </c>
      <c r="IF9" s="2405"/>
      <c r="IG9" s="2404" t="str">
        <f>IF(IG8="","",INDEX(DIFFERENTIATION_UNMERGE_VD,MATCH(IG8,DIFFERENTIATION_ID_DIFF,0)))</f>
        <v>Производство тепловой энергии. Некомбинированная выработка</v>
      </c>
      <c r="IH9" s="2405"/>
      <c r="II9" s="2404" t="str">
        <f>IF(II8="","",INDEX(DIFFERENTIATION_UNMERGE_VD,MATCH(II8,DIFFERENTIATION_ID_DIFF,0)))</f>
        <v>Производство тепловой энергии. Некомбинированная выработка</v>
      </c>
      <c r="IJ9" s="2405"/>
      <c r="IK9" s="2404" t="str">
        <f>IF(IK8="","",INDEX(DIFFERENTIATION_UNMERGE_VD,MATCH(IK8,DIFFERENTIATION_ID_DIFF,0)))</f>
        <v>Производство тепловой энергии. Некомбинированная выработка</v>
      </c>
      <c r="IL9" s="2405"/>
      <c r="IM9" s="2404" t="str">
        <f>IF(IM8="","",INDEX(DIFFERENTIATION_UNMERGE_VD,MATCH(IM8,DIFFERENTIATION_ID_DIFF,0)))</f>
        <v>Производство тепловой энергии. Некомбинированная выработка</v>
      </c>
      <c r="IN9" s="2405"/>
      <c r="IO9" s="2404" t="str">
        <f>IF(IO8="","",INDEX(DIFFERENTIATION_UNMERGE_VD,MATCH(IO8,DIFFERENTIATION_ID_DIFF,0)))</f>
        <v>Производство тепловой энергии. Некомбинированная выработка</v>
      </c>
      <c r="IP9" s="2405"/>
      <c r="IQ9" s="2404" t="str">
        <f>IF(IQ8="","",INDEX(DIFFERENTIATION_UNMERGE_VD,MATCH(IQ8,DIFFERENTIATION_ID_DIFF,0)))</f>
        <v>Производство тепловой энергии. Некомбинированная выработка</v>
      </c>
      <c r="IR9" s="2405"/>
      <c r="IS9" s="2404" t="str">
        <f>IF(IS8="","",INDEX(DIFFERENTIATION_UNMERGE_VD,MATCH(IS8,DIFFERENTIATION_ID_DIFF,0)))</f>
        <v>Производство тепловой энергии. Некомбинированная выработка</v>
      </c>
      <c r="IT9" s="2405"/>
      <c r="IU9" s="2404" t="str">
        <f>IF(IU8="","",INDEX(DIFFERENTIATION_UNMERGE_VD,MATCH(IU8,DIFFERENTIATION_ID_DIFF,0)))</f>
        <v>Производство тепловой энергии. Некомбинированная выработка</v>
      </c>
      <c r="IV9" s="2405"/>
      <c r="IW9" s="2404" t="str">
        <f>IF(IW8="","",INDEX(DIFFERENTIATION_UNMERGE_VD,MATCH(IW8,DIFFERENTIATION_ID_DIFF,0)))</f>
        <v>Производство тепловой энергии. Некомбинированная выработка</v>
      </c>
      <c r="IX9" s="2405"/>
      <c r="IY9" s="2404" t="str">
        <f>IF(IY8="","",INDEX(DIFFERENTIATION_UNMERGE_VD,MATCH(IY8,DIFFERENTIATION_ID_DIFF,0)))</f>
        <v>Производство тепловой энергии. Некомбинированная выработка</v>
      </c>
      <c r="IZ9" s="2405"/>
      <c r="JA9" s="2404" t="str">
        <f>IF(JA8="","",INDEX(DIFFERENTIATION_UNMERGE_VD,MATCH(JA8,DIFFERENTIATION_ID_DIFF,0)))</f>
        <v>Производство тепловой энергии. Некомбинированная выработка</v>
      </c>
      <c r="JB9" s="2405"/>
      <c r="JC9" s="2404" t="str">
        <f>IF(JC8="","",INDEX(DIFFERENTIATION_UNMERGE_VD,MATCH(JC8,DIFFERENTIATION_ID_DIFF,0)))</f>
        <v>Производство тепловой энергии. Некомбинированная выработка</v>
      </c>
      <c r="JD9" s="2405"/>
      <c r="JE9" s="2404" t="str">
        <f>IF(JE8="","",INDEX(DIFFERENTIATION_UNMERGE_VD,MATCH(JE8,DIFFERENTIATION_ID_DIFF,0)))</f>
        <v>Производство тепловой энергии. Некомбинированная выработка</v>
      </c>
      <c r="JF9" s="2405"/>
      <c r="JG9" s="2404" t="str">
        <f>IF(JG8="","",INDEX(DIFFERENTIATION_UNMERGE_VD,MATCH(JG8,DIFFERENTIATION_ID_DIFF,0)))</f>
        <v>Производство тепловой энергии. Некомбинированная выработка</v>
      </c>
      <c r="JH9" s="2405"/>
      <c r="JI9" s="2404" t="str">
        <f>IF(JI8="","",INDEX(DIFFERENTIATION_UNMERGE_VD,MATCH(JI8,DIFFERENTIATION_ID_DIFF,0)))</f>
        <v>Производство тепловой энергии. Некомбинированная выработка</v>
      </c>
      <c r="JJ9" s="2405"/>
      <c r="JK9" s="2404" t="str">
        <f>IF(JK8="","",INDEX(DIFFERENTIATION_UNMERGE_VD,MATCH(JK8,DIFFERENTIATION_ID_DIFF,0)))</f>
        <v>Производство тепловой энергии. Некомбинированная выработка</v>
      </c>
      <c r="JL9" s="2405"/>
      <c r="JM9" s="2404" t="str">
        <f>IF(JM8="","",INDEX(DIFFERENTIATION_UNMERGE_VD,MATCH(JM8,DIFFERENTIATION_ID_DIFF,0)))</f>
        <v>Производство тепловой энергии. Некомбинированная выработка</v>
      </c>
      <c r="JN9" s="2405"/>
      <c r="JO9" s="2404" t="str">
        <f>IF(JO8="","",INDEX(DIFFERENTIATION_UNMERGE_VD,MATCH(JO8,DIFFERENTIATION_ID_DIFF,0)))</f>
        <v>Производство тепловой энергии. Некомбинированная выработка</v>
      </c>
      <c r="JP9" s="2405"/>
      <c r="JQ9" s="2404" t="str">
        <f>IF(JQ8="","",INDEX(DIFFERENTIATION_UNMERGE_VD,MATCH(JQ8,DIFFERENTIATION_ID_DIFF,0)))</f>
        <v>Производство тепловой энергии. Некомбинированная выработка</v>
      </c>
      <c r="JR9" s="2405"/>
      <c r="JS9" s="2404" t="str">
        <f>IF(JS8="","",INDEX(DIFFERENTIATION_UNMERGE_VD,MATCH(JS8,DIFFERENTIATION_ID_DIFF,0)))</f>
        <v>Производство тепловой энергии. Некомбинированная выработка</v>
      </c>
      <c r="JT9" s="2405"/>
      <c r="JU9" s="2404" t="str">
        <f>IF(JU8="","",INDEX(DIFFERENTIATION_UNMERGE_VD,MATCH(JU8,DIFFERENTIATION_ID_DIFF,0)))</f>
        <v>Производство тепловой энергии. Некомбинированная выработка</v>
      </c>
      <c r="JV9" s="2405"/>
      <c r="JW9" s="2404" t="str">
        <f>IF(JW8="","",INDEX(DIFFERENTIATION_UNMERGE_VD,MATCH(JW8,DIFFERENTIATION_ID_DIFF,0)))</f>
        <v>Производство тепловой энергии. Некомбинированная выработка</v>
      </c>
      <c r="JX9" s="2405"/>
      <c r="JY9" s="2404" t="str">
        <f>IF(JY8="","",INDEX(DIFFERENTIATION_UNMERGE_VD,MATCH(JY8,DIFFERENTIATION_ID_DIFF,0)))</f>
        <v>Производство тепловой энергии. Некомбинированная выработка</v>
      </c>
      <c r="JZ9" s="2405"/>
      <c r="KA9" s="2404" t="str">
        <f>IF(KA8="","",INDEX(DIFFERENTIATION_UNMERGE_VD,MATCH(KA8,DIFFERENTIATION_ID_DIFF,0)))</f>
        <v>Производство тепловой энергии. Некомбинированная выработка</v>
      </c>
      <c r="KB9" s="2405"/>
      <c r="KC9" s="2404" t="str">
        <f>IF(KC8="","",INDEX(DIFFERENTIATION_UNMERGE_VD,MATCH(KC8,DIFFERENTIATION_ID_DIFF,0)))</f>
        <v>Производство тепловой энергии. Некомбинированная выработка</v>
      </c>
      <c r="KD9" s="2405"/>
      <c r="KE9" s="2404" t="str">
        <f>IF(KE8="","",INDEX(DIFFERENTIATION_UNMERGE_VD,MATCH(KE8,DIFFERENTIATION_ID_DIFF,0)))</f>
        <v>Производство тепловой энергии. Некомбинированная выработка</v>
      </c>
      <c r="KF9" s="2405"/>
      <c r="KG9" s="2404" t="str">
        <f>IF(KG8="","",INDEX(DIFFERENTIATION_UNMERGE_VD,MATCH(KG8,DIFFERENTIATION_ID_DIFF,0)))</f>
        <v>Производство тепловой энергии. Некомбинированная выработка</v>
      </c>
      <c r="KH9" s="2405"/>
      <c r="KI9" s="2404" t="str">
        <f>IF(KI8="","",INDEX(DIFFERENTIATION_UNMERGE_VD,MATCH(KI8,DIFFERENTIATION_ID_DIFF,0)))</f>
        <v>Производство тепловой энергии. Некомбинированная выработка</v>
      </c>
      <c r="KJ9" s="2405"/>
      <c r="KK9" s="2404" t="str">
        <f>IF(KK8="","",INDEX(DIFFERENTIATION_UNMERGE_VD,MATCH(KK8,DIFFERENTIATION_ID_DIFF,0)))</f>
        <v>Производство тепловой энергии. Некомбинированная выработка</v>
      </c>
      <c r="KL9" s="2405"/>
      <c r="KM9" s="2404" t="str">
        <f>IF(KM8="","",INDEX(DIFFERENTIATION_UNMERGE_VD,MATCH(KM8,DIFFERENTIATION_ID_DIFF,0)))</f>
        <v>Производство тепловой энергии. Некомбинированная выработка</v>
      </c>
      <c r="KN9" s="2405"/>
      <c r="KO9" s="2404" t="str">
        <f>IF(KO8="","",INDEX(DIFFERENTIATION_UNMERGE_VD,MATCH(KO8,DIFFERENTIATION_ID_DIFF,0)))</f>
        <v>Производство тепловой энергии. Некомбинированная выработка</v>
      </c>
      <c r="KP9" s="2405"/>
      <c r="KQ9" s="2404" t="str">
        <f>IF(KQ8="","",INDEX(DIFFERENTIATION_UNMERGE_VD,MATCH(KQ8,DIFFERENTIATION_ID_DIFF,0)))</f>
        <v>Производство тепловой энергии. Некомбинированная выработка</v>
      </c>
      <c r="KR9" s="2405"/>
      <c r="KS9" s="2404" t="str">
        <f>IF(KS8="","",INDEX(DIFFERENTIATION_UNMERGE_VD,MATCH(KS8,DIFFERENTIATION_ID_DIFF,0)))</f>
        <v>Производство тепловой энергии. Некомбинированная выработка</v>
      </c>
      <c r="KT9" s="2405"/>
      <c r="KU9" s="2404" t="str">
        <f>IF(KU8="","",INDEX(DIFFERENTIATION_UNMERGE_VD,MATCH(KU8,DIFFERENTIATION_ID_DIFF,0)))</f>
        <v>Производство тепловой энергии. Некомбинированная выработка</v>
      </c>
      <c r="KV9" s="2405"/>
      <c r="KW9" s="2404" t="str">
        <f>IF(KW8="","",INDEX(DIFFERENTIATION_UNMERGE_VD,MATCH(KW8,DIFFERENTIATION_ID_DIFF,0)))</f>
        <v>Производство тепловой энергии. Некомбинированная выработка</v>
      </c>
      <c r="KX9" s="2405"/>
      <c r="KY9" s="2404" t="str">
        <f>IF(KY8="","",INDEX(DIFFERENTIATION_UNMERGE_VD,MATCH(KY8,DIFFERENTIATION_ID_DIFF,0)))</f>
        <v>Производство тепловой энергии. Некомбинированная выработка</v>
      </c>
      <c r="KZ9" s="2405"/>
      <c r="LA9" s="2404" t="str">
        <f>IF(LA8="","",INDEX(DIFFERENTIATION_UNMERGE_VD,MATCH(LA8,DIFFERENTIATION_ID_DIFF,0)))</f>
        <v>Производство тепловой энергии. Некомбинированная выработка</v>
      </c>
      <c r="LB9" s="2405"/>
      <c r="LC9" s="2404" t="str">
        <f>IF(LC8="","",INDEX(DIFFERENTIATION_UNMERGE_VD,MATCH(LC8,DIFFERENTIATION_ID_DIFF,0)))</f>
        <v>Производство тепловой энергии. Некомбинированная выработка</v>
      </c>
      <c r="LD9" s="2405"/>
      <c r="LE9" s="2404" t="str">
        <f>IF(LE8="","",INDEX(DIFFERENTIATION_UNMERGE_VD,MATCH(LE8,DIFFERENTIATION_ID_DIFF,0)))</f>
        <v>Производство тепловой энергии. Некомбинированная выработка</v>
      </c>
      <c r="LF9" s="2405"/>
      <c r="LG9" s="2404" t="str">
        <f>IF(LG8="","",INDEX(DIFFERENTIATION_UNMERGE_VD,MATCH(LG8,DIFFERENTIATION_ID_DIFF,0)))</f>
        <v>Производство тепловой энергии. Некомбинированная выработка</v>
      </c>
      <c r="LH9" s="2405"/>
      <c r="LI9" s="2404" t="str">
        <f>IF(LI8="","",INDEX(DIFFERENTIATION_UNMERGE_VD,MATCH(LI8,DIFFERENTIATION_ID_DIFF,0)))</f>
        <v>Производство тепловой энергии. Некомбинированная выработка</v>
      </c>
      <c r="LJ9" s="2405"/>
      <c r="LK9" s="2404" t="str">
        <f>IF(LK8="","",INDEX(DIFFERENTIATION_UNMERGE_VD,MATCH(LK8,DIFFERENTIATION_ID_DIFF,0)))</f>
        <v>Производство тепловой энергии. Некомбинированная выработка</v>
      </c>
      <c r="LL9" s="2405"/>
      <c r="LM9" s="2404" t="str">
        <f>IF(LM8="","",INDEX(DIFFERENTIATION_UNMERGE_VD,MATCH(LM8,DIFFERENTIATION_ID_DIFF,0)))</f>
        <v>Производство тепловой энергии. Некомбинированная выработка</v>
      </c>
      <c r="LN9" s="2405"/>
      <c r="LO9" s="2404" t="str">
        <f>IF(LO8="","",INDEX(DIFFERENTIATION_UNMERGE_VD,MATCH(LO8,DIFFERENTIATION_ID_DIFF,0)))</f>
        <v>Производство тепловой энергии. Некомбинированная выработка</v>
      </c>
      <c r="LP9" s="2405"/>
      <c r="LQ9" s="2404" t="str">
        <f>IF(LQ8="","",INDEX(DIFFERENTIATION_UNMERGE_VD,MATCH(LQ8,DIFFERENTIATION_ID_DIFF,0)))</f>
        <v>Производство тепловой энергии. Некомбинированная выработка</v>
      </c>
      <c r="LR9" s="2405"/>
      <c r="LS9" s="2404" t="str">
        <f>IF(LS8="","",INDEX(DIFFERENTIATION_UNMERGE_VD,MATCH(LS8,DIFFERENTIATION_ID_DIFF,0)))</f>
        <v>Производство тепловой энергии. Некомбинированная выработка</v>
      </c>
      <c r="LT9" s="2405"/>
      <c r="LU9" s="2404" t="str">
        <f>IF(LU8="","",INDEX(DIFFERENTIATION_UNMERGE_VD,MATCH(LU8,DIFFERENTIATION_ID_DIFF,0)))</f>
        <v>Производство тепловой энергии. Некомбинированная выработка</v>
      </c>
      <c r="LV9" s="2405"/>
      <c r="LW9" s="2404" t="str">
        <f>IF(LW8="","",INDEX(DIFFERENTIATION_UNMERGE_VD,MATCH(LW8,DIFFERENTIATION_ID_DIFF,0)))</f>
        <v>Производство тепловой энергии. Некомбинированная выработка</v>
      </c>
      <c r="LX9" s="2405"/>
      <c r="LY9" s="2404" t="str">
        <f>IF(LY8="","",INDEX(DIFFERENTIATION_UNMERGE_VD,MATCH(LY8,DIFFERENTIATION_ID_DIFF,0)))</f>
        <v>Производство тепловой энергии. Некомбинированная выработка</v>
      </c>
      <c r="LZ9" s="2405"/>
      <c r="MA9" s="2404" t="str">
        <f>IF(MA8="","",INDEX(DIFFERENTIATION_UNMERGE_VD,MATCH(MA8,DIFFERENTIATION_ID_DIFF,0)))</f>
        <v>Производство тепловой энергии. Некомбинированная выработка</v>
      </c>
      <c r="MB9" s="2405"/>
      <c r="MC9" s="2404" t="str">
        <f>IF(MC8="","",INDEX(DIFFERENTIATION_UNMERGE_VD,MATCH(MC8,DIFFERENTIATION_ID_DIFF,0)))</f>
        <v>Производство тепловой энергии. Некомбинированная выработка</v>
      </c>
      <c r="MD9" s="2405"/>
      <c r="ME9" s="2404" t="str">
        <f>IF(ME8="","",INDEX(DIFFERENTIATION_UNMERGE_VD,MATCH(ME8,DIFFERENTIATION_ID_DIFF,0)))</f>
        <v>Производство тепловой энергии. Некомбинированная выработка</v>
      </c>
      <c r="MF9" s="2405"/>
      <c r="MG9" s="2404" t="str">
        <f>IF(MG8="","",INDEX(DIFFERENTIATION_UNMERGE_VD,MATCH(MG8,DIFFERENTIATION_ID_DIFF,0)))</f>
        <v>Производство тепловой энергии. Некомбинированная выработка</v>
      </c>
      <c r="MH9" s="2405"/>
      <c r="MI9" s="2404" t="str">
        <f>IF(MI8="","",INDEX(DIFFERENTIATION_UNMERGE_VD,MATCH(MI8,DIFFERENTIATION_ID_DIFF,0)))</f>
        <v>Производство тепловой энергии. Некомбинированная выработка</v>
      </c>
      <c r="MJ9" s="2405"/>
      <c r="MK9" s="2404" t="str">
        <f>IF(MK8="","",INDEX(DIFFERENTIATION_UNMERGE_VD,MATCH(MK8,DIFFERENTIATION_ID_DIFF,0)))</f>
        <v>Производство тепловой энергии. Некомбинированная выработка</v>
      </c>
      <c r="ML9" s="2405"/>
      <c r="MM9" s="2404" t="str">
        <f>IF(MM8="","",INDEX(DIFFERENTIATION_UNMERGE_VD,MATCH(MM8,DIFFERENTIATION_ID_DIFF,0)))</f>
        <v>Производство тепловой энергии. Некомбинированная выработка</v>
      </c>
      <c r="MN9" s="2405"/>
      <c r="MO9" s="2404" t="str">
        <f>IF(MO8="","",INDEX(DIFFERENTIATION_UNMERGE_VD,MATCH(MO8,DIFFERENTIATION_ID_DIFF,0)))</f>
        <v>Производство тепловой энергии. Некомбинированная выработка</v>
      </c>
      <c r="MP9" s="2405"/>
      <c r="MQ9" s="2404" t="str">
        <f>IF(MQ8="","",INDEX(DIFFERENTIATION_UNMERGE_VD,MATCH(MQ8,DIFFERENTIATION_ID_DIFF,0)))</f>
        <v>Производство тепловой энергии. Некомбинированная выработка</v>
      </c>
      <c r="MR9" s="2405"/>
      <c r="MS9" s="2404" t="str">
        <f>IF(MS8="","",INDEX(DIFFERENTIATION_UNMERGE_VD,MATCH(MS8,DIFFERENTIATION_ID_DIFF,0)))</f>
        <v>Производство тепловой энергии. Некомбинированная выработка</v>
      </c>
      <c r="MT9" s="2405"/>
      <c r="MU9" s="2404" t="str">
        <f>IF(MU8="","",INDEX(DIFFERENTIATION_UNMERGE_VD,MATCH(MU8,DIFFERENTIATION_ID_DIFF,0)))</f>
        <v>Производство тепловой энергии. Некомбинированная выработка</v>
      </c>
      <c r="MV9" s="2405"/>
      <c r="MW9" s="2404" t="str">
        <f>IF(MW8="","",INDEX(DIFFERENTIATION_UNMERGE_VD,MATCH(MW8,DIFFERENTIATION_ID_DIFF,0)))</f>
        <v>Производство тепловой энергии. Некомбинированная выработка</v>
      </c>
      <c r="MX9" s="2405"/>
      <c r="MY9" s="2404" t="str">
        <f>IF(MY8="","",INDEX(DIFFERENTIATION_UNMERGE_VD,MATCH(MY8,DIFFERENTIATION_ID_DIFF,0)))</f>
        <v>Производство тепловой энергии. Некомбинированная выработка</v>
      </c>
      <c r="MZ9" s="2405"/>
      <c r="NA9" s="2404" t="str">
        <f>IF(NA8="","",INDEX(DIFFERENTIATION_UNMERGE_VD,MATCH(NA8,DIFFERENTIATION_ID_DIFF,0)))</f>
        <v>Производство тепловой энергии. Некомбинированная выработка</v>
      </c>
      <c r="NB9" s="2405"/>
      <c r="NC9" s="2404" t="str">
        <f>IF(NC8="","",INDEX(DIFFERENTIATION_UNMERGE_VD,MATCH(NC8,DIFFERENTIATION_ID_DIFF,0)))</f>
        <v>Производство тепловой энергии. Некомбинированная выработка</v>
      </c>
      <c r="ND9" s="2405"/>
      <c r="NE9" s="2404" t="str">
        <f>IF(NE8="","",INDEX(DIFFERENTIATION_UNMERGE_VD,MATCH(NE8,DIFFERENTIATION_ID_DIFF,0)))</f>
        <v>Производство тепловой энергии. Некомбинированная выработка</v>
      </c>
      <c r="NF9" s="2405"/>
      <c r="NG9" s="2404" t="str">
        <f>IF(NG8="","",INDEX(DIFFERENTIATION_UNMERGE_VD,MATCH(NG8,DIFFERENTIATION_ID_DIFF,0)))</f>
        <v>Производство тепловой энергии. Некомбинированная выработка</v>
      </c>
      <c r="NH9" s="2405"/>
      <c r="NI9" s="2404" t="str">
        <f>IF(NI8="","",INDEX(DIFFERENTIATION_UNMERGE_VD,MATCH(NI8,DIFFERENTIATION_ID_DIFF,0)))</f>
        <v>Производство тепловой энергии. Некомбинированная выработка</v>
      </c>
      <c r="NJ9" s="2405"/>
      <c r="NK9" s="2404" t="str">
        <f>IF(NK8="","",INDEX(DIFFERENTIATION_UNMERGE_VD,MATCH(NK8,DIFFERENTIATION_ID_DIFF,0)))</f>
        <v>Производство тепловой энергии. Некомбинированная выработка</v>
      </c>
      <c r="NL9" s="2405"/>
      <c r="NM9" s="2404" t="str">
        <f>IF(NM8="","",INDEX(DIFFERENTIATION_UNMERGE_VD,MATCH(NM8,DIFFERENTIATION_ID_DIFF,0)))</f>
        <v>Производство тепловой энергии. Некомбинированная выработка</v>
      </c>
      <c r="NN9" s="2405"/>
      <c r="NO9" s="2404" t="str">
        <f>IF(NO8="","",INDEX(DIFFERENTIATION_UNMERGE_VD,MATCH(NO8,DIFFERENTIATION_ID_DIFF,0)))</f>
        <v>Производство тепловой энергии. Некомбинированная выработка</v>
      </c>
      <c r="NP9" s="2405"/>
      <c r="NQ9" s="2404" t="str">
        <f>IF(NQ8="","",INDEX(DIFFERENTIATION_UNMERGE_VD,MATCH(NQ8,DIFFERENTIATION_ID_DIFF,0)))</f>
        <v>Производство тепловой энергии. Некомбинированная выработка</v>
      </c>
      <c r="NR9" s="2405"/>
      <c r="NS9" s="2184" t="s">
        <v>774</v>
      </c>
      <c r="OD9" s="514">
        <v>15</v>
      </c>
    </row>
    <row s="1644" customFormat="1" customHeight="1" ht="15.75">
      <c r="A10" s="768"/>
      <c r="C10" s="185"/>
      <c r="D10" s="720"/>
      <c r="E10" s="2376" t="s">
        <v>1037</v>
      </c>
      <c r="F10" s="2377"/>
      <c r="G10" s="2404" t="str">
        <f>IF(G8="","",INDEX(DIFFERENTIATION_UNMERGE_AREA,MATCH(G8,DIFFERENTIATION_ID_DIFF,0)))</f>
        <v/>
      </c>
      <c r="H10" s="2405"/>
      <c r="I10" s="2404" t="str">
        <f>IF(I8="","",INDEX(DIFFERENTIATION_UNMERGE_AREA,MATCH(I8,DIFFERENTIATION_ID_DIFF,0)))</f>
        <v>Территория 1</v>
      </c>
      <c r="J10" s="2405"/>
      <c r="K10" s="2404" t="str">
        <f>IF(K8="","",INDEX(DIFFERENTIATION_UNMERGE_AREA,MATCH(K8,DIFFERENTIATION_ID_DIFF,0)))</f>
        <v>Территория 1</v>
      </c>
      <c r="L10" s="2405"/>
      <c r="M10" s="2404" t="str">
        <f>IF(M8="","",INDEX(DIFFERENTIATION_UNMERGE_AREA,MATCH(M8,DIFFERENTIATION_ID_DIFF,0)))</f>
        <v>Территория 1</v>
      </c>
      <c r="N10" s="2405"/>
      <c r="O10" s="2404" t="str">
        <f>IF(O8="","",INDEX(DIFFERENTIATION_UNMERGE_AREA,MATCH(O8,DIFFERENTIATION_ID_DIFF,0)))</f>
        <v>Территория 1</v>
      </c>
      <c r="P10" s="2405"/>
      <c r="Q10" s="2404" t="str">
        <f>IF(Q8="","",INDEX(DIFFERENTIATION_UNMERGE_AREA,MATCH(Q8,DIFFERENTIATION_ID_DIFF,0)))</f>
        <v>Территория 1</v>
      </c>
      <c r="R10" s="2405"/>
      <c r="S10" s="2404" t="str">
        <f>IF(S8="","",INDEX(DIFFERENTIATION_UNMERGE_AREA,MATCH(S8,DIFFERENTIATION_ID_DIFF,0)))</f>
        <v>Территория 1</v>
      </c>
      <c r="T10" s="2405"/>
      <c r="U10" s="2404" t="str">
        <f>IF(U8="","",INDEX(DIFFERENTIATION_UNMERGE_AREA,MATCH(U8,DIFFERENTIATION_ID_DIFF,0)))</f>
        <v>Территория 1</v>
      </c>
      <c r="V10" s="2405"/>
      <c r="W10" s="2404" t="str">
        <f>IF(W8="","",INDEX(DIFFERENTIATION_UNMERGE_AREA,MATCH(W8,DIFFERENTIATION_ID_DIFF,0)))</f>
        <v>Территория 1</v>
      </c>
      <c r="X10" s="2405"/>
      <c r="Y10" s="2404" t="str">
        <f>IF(Y8="","",INDEX(DIFFERENTIATION_UNMERGE_AREA,MATCH(Y8,DIFFERENTIATION_ID_DIFF,0)))</f>
        <v>Территория 1</v>
      </c>
      <c r="Z10" s="2405"/>
      <c r="AA10" s="2404" t="str">
        <f>IF(AA8="","",INDEX(DIFFERENTIATION_UNMERGE_AREA,MATCH(AA8,DIFFERENTIATION_ID_DIFF,0)))</f>
        <v>Территория 1</v>
      </c>
      <c r="AB10" s="2405"/>
      <c r="AC10" s="2404" t="str">
        <f>IF(AC8="","",INDEX(DIFFERENTIATION_UNMERGE_AREA,MATCH(AC8,DIFFERENTIATION_ID_DIFF,0)))</f>
        <v>Территория 1</v>
      </c>
      <c r="AD10" s="2405"/>
      <c r="AE10" s="2404" t="str">
        <f>IF(AE8="","",INDEX(DIFFERENTIATION_UNMERGE_AREA,MATCH(AE8,DIFFERENTIATION_ID_DIFF,0)))</f>
        <v>Территория 1</v>
      </c>
      <c r="AF10" s="2405"/>
      <c r="AG10" s="2404" t="str">
        <f>IF(AG8="","",INDEX(DIFFERENTIATION_UNMERGE_AREA,MATCH(AG8,DIFFERENTIATION_ID_DIFF,0)))</f>
        <v>Территория 1</v>
      </c>
      <c r="AH10" s="2405"/>
      <c r="AI10" s="2404" t="str">
        <f>IF(AI8="","",INDEX(DIFFERENTIATION_UNMERGE_AREA,MATCH(AI8,DIFFERENTIATION_ID_DIFF,0)))</f>
        <v>Территория 1</v>
      </c>
      <c r="AJ10" s="2405"/>
      <c r="AK10" s="2404" t="str">
        <f>IF(AK8="","",INDEX(DIFFERENTIATION_UNMERGE_AREA,MATCH(AK8,DIFFERENTIATION_ID_DIFF,0)))</f>
        <v>Территория 2</v>
      </c>
      <c r="AL10" s="2405"/>
      <c r="AM10" s="2404" t="str">
        <f>IF(AM8="","",INDEX(DIFFERENTIATION_UNMERGE_AREA,MATCH(AM8,DIFFERENTIATION_ID_DIFF,0)))</f>
        <v>Территория 2</v>
      </c>
      <c r="AN10" s="2405"/>
      <c r="AO10" s="2404" t="str">
        <f>IF(AO8="","",INDEX(DIFFERENTIATION_UNMERGE_AREA,MATCH(AO8,DIFFERENTIATION_ID_DIFF,0)))</f>
        <v>Территория 3</v>
      </c>
      <c r="AP10" s="2405"/>
      <c r="AQ10" s="2404" t="str">
        <f>IF(AQ8="","",INDEX(DIFFERENTIATION_UNMERGE_AREA,MATCH(AQ8,DIFFERENTIATION_ID_DIFF,0)))</f>
        <v>Территория 3</v>
      </c>
      <c r="AR10" s="2405"/>
      <c r="AS10" s="2404" t="str">
        <f>IF(AS8="","",INDEX(DIFFERENTIATION_UNMERGE_AREA,MATCH(AS8,DIFFERENTIATION_ID_DIFF,0)))</f>
        <v>Территория 3</v>
      </c>
      <c r="AT10" s="2405"/>
      <c r="AU10" s="2404" t="str">
        <f>IF(AU8="","",INDEX(DIFFERENTIATION_UNMERGE_AREA,MATCH(AU8,DIFFERENTIATION_ID_DIFF,0)))</f>
        <v>Территория 3</v>
      </c>
      <c r="AV10" s="2405"/>
      <c r="AW10" s="2404" t="str">
        <f>IF(AW8="","",INDEX(DIFFERENTIATION_UNMERGE_AREA,MATCH(AW8,DIFFERENTIATION_ID_DIFF,0)))</f>
        <v>Территория 3</v>
      </c>
      <c r="AX10" s="2405"/>
      <c r="AY10" s="2404" t="str">
        <f>IF(AY8="","",INDEX(DIFFERENTIATION_UNMERGE_AREA,MATCH(AY8,DIFFERENTIATION_ID_DIFF,0)))</f>
        <v>Территория 3</v>
      </c>
      <c r="AZ10" s="2405"/>
      <c r="BA10" s="2404" t="str">
        <f>IF(BA8="","",INDEX(DIFFERENTIATION_UNMERGE_AREA,MATCH(BA8,DIFFERENTIATION_ID_DIFF,0)))</f>
        <v>Территория 3</v>
      </c>
      <c r="BB10" s="2405"/>
      <c r="BC10" s="2404" t="str">
        <f>IF(BC8="","",INDEX(DIFFERENTIATION_UNMERGE_AREA,MATCH(BC8,DIFFERENTIATION_ID_DIFF,0)))</f>
        <v>Территория 3</v>
      </c>
      <c r="BD10" s="2405"/>
      <c r="BE10" s="2404" t="str">
        <f>IF(BE8="","",INDEX(DIFFERENTIATION_UNMERGE_AREA,MATCH(BE8,DIFFERENTIATION_ID_DIFF,0)))</f>
        <v>Территория 3</v>
      </c>
      <c r="BF10" s="2405"/>
      <c r="BG10" s="2404" t="str">
        <f>IF(BG8="","",INDEX(DIFFERENTIATION_UNMERGE_AREA,MATCH(BG8,DIFFERENTIATION_ID_DIFF,0)))</f>
        <v>Территория 3</v>
      </c>
      <c r="BH10" s="2405"/>
      <c r="BI10" s="2404" t="str">
        <f>IF(BI8="","",INDEX(DIFFERENTIATION_UNMERGE_AREA,MATCH(BI8,DIFFERENTIATION_ID_DIFF,0)))</f>
        <v>Территория 3</v>
      </c>
      <c r="BJ10" s="2405"/>
      <c r="BK10" s="2404" t="str">
        <f>IF(BK8="","",INDEX(DIFFERENTIATION_UNMERGE_AREA,MATCH(BK8,DIFFERENTIATION_ID_DIFF,0)))</f>
        <v>Территория 3</v>
      </c>
      <c r="BL10" s="2405"/>
      <c r="BM10" s="2404" t="str">
        <f>IF(BM8="","",INDEX(DIFFERENTIATION_UNMERGE_AREA,MATCH(BM8,DIFFERENTIATION_ID_DIFF,0)))</f>
        <v>Территория 3</v>
      </c>
      <c r="BN10" s="2405"/>
      <c r="BO10" s="2404" t="str">
        <f>IF(BO8="","",INDEX(DIFFERENTIATION_UNMERGE_AREA,MATCH(BO8,DIFFERENTIATION_ID_DIFF,0)))</f>
        <v>Территория 3</v>
      </c>
      <c r="BP10" s="2405"/>
      <c r="BQ10" s="2404" t="str">
        <f>IF(BQ8="","",INDEX(DIFFERENTIATION_UNMERGE_AREA,MATCH(BQ8,DIFFERENTIATION_ID_DIFF,0)))</f>
        <v>Территория 3</v>
      </c>
      <c r="BR10" s="2405"/>
      <c r="BS10" s="2404" t="str">
        <f>IF(BS8="","",INDEX(DIFFERENTIATION_UNMERGE_AREA,MATCH(BS8,DIFFERENTIATION_ID_DIFF,0)))</f>
        <v>Территория 3</v>
      </c>
      <c r="BT10" s="2405"/>
      <c r="BU10" s="2404" t="str">
        <f>IF(BU8="","",INDEX(DIFFERENTIATION_UNMERGE_AREA,MATCH(BU8,DIFFERENTIATION_ID_DIFF,0)))</f>
        <v>Территория 3</v>
      </c>
      <c r="BV10" s="2405"/>
      <c r="BW10" s="2404" t="str">
        <f>IF(BW8="","",INDEX(DIFFERENTIATION_UNMERGE_AREA,MATCH(BW8,DIFFERENTIATION_ID_DIFF,0)))</f>
        <v>Территория 4</v>
      </c>
      <c r="BX10" s="2405"/>
      <c r="BY10" s="2404" t="str">
        <f>IF(BY8="","",INDEX(DIFFERENTIATION_UNMERGE_AREA,MATCH(BY8,DIFFERENTIATION_ID_DIFF,0)))</f>
        <v>Территория 4</v>
      </c>
      <c r="BZ10" s="2405"/>
      <c r="CA10" s="2404" t="str">
        <f>IF(CA8="","",INDEX(DIFFERENTIATION_UNMERGE_AREA,MATCH(CA8,DIFFERENTIATION_ID_DIFF,0)))</f>
        <v>Территория 4</v>
      </c>
      <c r="CB10" s="2405"/>
      <c r="CC10" s="2404" t="str">
        <f>IF(CC8="","",INDEX(DIFFERENTIATION_UNMERGE_AREA,MATCH(CC8,DIFFERENTIATION_ID_DIFF,0)))</f>
        <v>Территория 4</v>
      </c>
      <c r="CD10" s="2405"/>
      <c r="CE10" s="2404" t="str">
        <f>IF(CE8="","",INDEX(DIFFERENTIATION_UNMERGE_AREA,MATCH(CE8,DIFFERENTIATION_ID_DIFF,0)))</f>
        <v>Территория 5</v>
      </c>
      <c r="CF10" s="2405"/>
      <c r="CG10" s="2404" t="str">
        <f>IF(CG8="","",INDEX(DIFFERENTIATION_UNMERGE_AREA,MATCH(CG8,DIFFERENTIATION_ID_DIFF,0)))</f>
        <v>Территория 5</v>
      </c>
      <c r="CH10" s="2405"/>
      <c r="CI10" s="2404" t="str">
        <f>IF(CI8="","",INDEX(DIFFERENTIATION_UNMERGE_AREA,MATCH(CI8,DIFFERENTIATION_ID_DIFF,0)))</f>
        <v>Территория 5</v>
      </c>
      <c r="CJ10" s="2405"/>
      <c r="CK10" s="2404" t="str">
        <f>IF(CK8="","",INDEX(DIFFERENTIATION_UNMERGE_AREA,MATCH(CK8,DIFFERENTIATION_ID_DIFF,0)))</f>
        <v>Территория 6</v>
      </c>
      <c r="CL10" s="2405"/>
      <c r="CM10" s="2404" t="str">
        <f>IF(CM8="","",INDEX(DIFFERENTIATION_UNMERGE_AREA,MATCH(CM8,DIFFERENTIATION_ID_DIFF,0)))</f>
        <v>Территория 7</v>
      </c>
      <c r="CN10" s="2405"/>
      <c r="CO10" s="2404" t="str">
        <f>IF(CO8="","",INDEX(DIFFERENTIATION_UNMERGE_AREA,MATCH(CO8,DIFFERENTIATION_ID_DIFF,0)))</f>
        <v>Территория 8</v>
      </c>
      <c r="CP10" s="2405"/>
      <c r="CQ10" s="2404" t="str">
        <f>IF(CQ8="","",INDEX(DIFFERENTIATION_UNMERGE_AREA,MATCH(CQ8,DIFFERENTIATION_ID_DIFF,0)))</f>
        <v>Территория 7</v>
      </c>
      <c r="CR10" s="2405"/>
      <c r="CS10" s="2404" t="str">
        <f>IF(CS8="","",INDEX(DIFFERENTIATION_UNMERGE_AREA,MATCH(CS8,DIFFERENTIATION_ID_DIFF,0)))</f>
        <v>Территория 7</v>
      </c>
      <c r="CT10" s="2405"/>
      <c r="CU10" s="2404" t="str">
        <f>IF(CU8="","",INDEX(DIFFERENTIATION_UNMERGE_AREA,MATCH(CU8,DIFFERENTIATION_ID_DIFF,0)))</f>
        <v>Территория 7</v>
      </c>
      <c r="CV10" s="2405"/>
      <c r="CW10" s="2404" t="str">
        <f>IF(CW8="","",INDEX(DIFFERENTIATION_UNMERGE_AREA,MATCH(CW8,DIFFERENTIATION_ID_DIFF,0)))</f>
        <v>Территория 7</v>
      </c>
      <c r="CX10" s="2405"/>
      <c r="CY10" s="2404" t="str">
        <f>IF(CY8="","",INDEX(DIFFERENTIATION_UNMERGE_AREA,MATCH(CY8,DIFFERENTIATION_ID_DIFF,0)))</f>
        <v>Территория 7</v>
      </c>
      <c r="CZ10" s="2405"/>
      <c r="DA10" s="2404" t="str">
        <f>IF(DA8="","",INDEX(DIFFERENTIATION_UNMERGE_AREA,MATCH(DA8,DIFFERENTIATION_ID_DIFF,0)))</f>
        <v>Территория 7</v>
      </c>
      <c r="DB10" s="2405"/>
      <c r="DC10" s="2404" t="str">
        <f>IF(DC8="","",INDEX(DIFFERENTIATION_UNMERGE_AREA,MATCH(DC8,DIFFERENTIATION_ID_DIFF,0)))</f>
        <v>Территория 7</v>
      </c>
      <c r="DD10" s="2405"/>
      <c r="DE10" s="2404" t="str">
        <f>IF(DE8="","",INDEX(DIFFERENTIATION_UNMERGE_AREA,MATCH(DE8,DIFFERENTIATION_ID_DIFF,0)))</f>
        <v>Территория 7</v>
      </c>
      <c r="DF10" s="2405"/>
      <c r="DG10" s="2404" t="str">
        <f>IF(DG8="","",INDEX(DIFFERENTIATION_UNMERGE_AREA,MATCH(DG8,DIFFERENTIATION_ID_DIFF,0)))</f>
        <v>Территория 7</v>
      </c>
      <c r="DH10" s="2405"/>
      <c r="DI10" s="2404" t="str">
        <f>IF(DI8="","",INDEX(DIFFERENTIATION_UNMERGE_AREA,MATCH(DI8,DIFFERENTIATION_ID_DIFF,0)))</f>
        <v>Территория 7</v>
      </c>
      <c r="DJ10" s="2405"/>
      <c r="DK10" s="2404" t="str">
        <f>IF(DK8="","",INDEX(DIFFERENTIATION_UNMERGE_AREA,MATCH(DK8,DIFFERENTIATION_ID_DIFF,0)))</f>
        <v>Территория 7</v>
      </c>
      <c r="DL10" s="2405"/>
      <c r="DM10" s="2404" t="str">
        <f>IF(DM8="","",INDEX(DIFFERENTIATION_UNMERGE_AREA,MATCH(DM8,DIFFERENTIATION_ID_DIFF,0)))</f>
        <v>Территория 7</v>
      </c>
      <c r="DN10" s="2405"/>
      <c r="DO10" s="2404" t="str">
        <f>IF(DO8="","",INDEX(DIFFERENTIATION_UNMERGE_AREA,MATCH(DO8,DIFFERENTIATION_ID_DIFF,0)))</f>
        <v>Территория 7</v>
      </c>
      <c r="DP10" s="2405"/>
      <c r="DQ10" s="2404" t="str">
        <f>IF(DQ8="","",INDEX(DIFFERENTIATION_UNMERGE_AREA,MATCH(DQ8,DIFFERENTIATION_ID_DIFF,0)))</f>
        <v>Территория 7</v>
      </c>
      <c r="DR10" s="2405"/>
      <c r="DS10" s="2404" t="str">
        <f>IF(DS8="","",INDEX(DIFFERENTIATION_UNMERGE_AREA,MATCH(DS8,DIFFERENTIATION_ID_DIFF,0)))</f>
        <v>Территория 7</v>
      </c>
      <c r="DT10" s="2405"/>
      <c r="DU10" s="2404" t="str">
        <f>IF(DU8="","",INDEX(DIFFERENTIATION_UNMERGE_AREA,MATCH(DU8,DIFFERENTIATION_ID_DIFF,0)))</f>
        <v>Территория 7</v>
      </c>
      <c r="DV10" s="2405"/>
      <c r="DW10" s="2404" t="str">
        <f>IF(DW8="","",INDEX(DIFFERENTIATION_UNMERGE_AREA,MATCH(DW8,DIFFERENTIATION_ID_DIFF,0)))</f>
        <v>Территория 7</v>
      </c>
      <c r="DX10" s="2405"/>
      <c r="DY10" s="2404" t="str">
        <f>IF(DY8="","",INDEX(DIFFERENTIATION_UNMERGE_AREA,MATCH(DY8,DIFFERENTIATION_ID_DIFF,0)))</f>
        <v>Территория 7</v>
      </c>
      <c r="DZ10" s="2405"/>
      <c r="EA10" s="2404" t="str">
        <f>IF(EA8="","",INDEX(DIFFERENTIATION_UNMERGE_AREA,MATCH(EA8,DIFFERENTIATION_ID_DIFF,0)))</f>
        <v>Территория 7</v>
      </c>
      <c r="EB10" s="2405"/>
      <c r="EC10" s="2404" t="str">
        <f>IF(EC8="","",INDEX(DIFFERENTIATION_UNMERGE_AREA,MATCH(EC8,DIFFERENTIATION_ID_DIFF,0)))</f>
        <v>Территория 7</v>
      </c>
      <c r="ED10" s="2405"/>
      <c r="EE10" s="2404" t="str">
        <f>IF(EE8="","",INDEX(DIFFERENTIATION_UNMERGE_AREA,MATCH(EE8,DIFFERENTIATION_ID_DIFF,0)))</f>
        <v>Территория 7</v>
      </c>
      <c r="EF10" s="2405"/>
      <c r="EG10" s="2404" t="str">
        <f>IF(EG8="","",INDEX(DIFFERENTIATION_UNMERGE_AREA,MATCH(EG8,DIFFERENTIATION_ID_DIFF,0)))</f>
        <v>Территория 7</v>
      </c>
      <c r="EH10" s="2405"/>
      <c r="EI10" s="2404" t="str">
        <f>IF(EI8="","",INDEX(DIFFERENTIATION_UNMERGE_AREA,MATCH(EI8,DIFFERENTIATION_ID_DIFF,0)))</f>
        <v>Территория 7</v>
      </c>
      <c r="EJ10" s="2405"/>
      <c r="EK10" s="2404" t="str">
        <f>IF(EK8="","",INDEX(DIFFERENTIATION_UNMERGE_AREA,MATCH(EK8,DIFFERENTIATION_ID_DIFF,0)))</f>
        <v>Территория 7</v>
      </c>
      <c r="EL10" s="2405"/>
      <c r="EM10" s="2404" t="str">
        <f>IF(EM8="","",INDEX(DIFFERENTIATION_UNMERGE_AREA,MATCH(EM8,DIFFERENTIATION_ID_DIFF,0)))</f>
        <v>Территория 7</v>
      </c>
      <c r="EN10" s="2405"/>
      <c r="EO10" s="2404" t="str">
        <f>IF(EO8="","",INDEX(DIFFERENTIATION_UNMERGE_AREA,MATCH(EO8,DIFFERENTIATION_ID_DIFF,0)))</f>
        <v>Территория 7</v>
      </c>
      <c r="EP10" s="2405"/>
      <c r="EQ10" s="2404" t="str">
        <f>IF(EQ8="","",INDEX(DIFFERENTIATION_UNMERGE_AREA,MATCH(EQ8,DIFFERENTIATION_ID_DIFF,0)))</f>
        <v>Территория 7</v>
      </c>
      <c r="ER10" s="2405"/>
      <c r="ES10" s="2404" t="str">
        <f>IF(ES8="","",INDEX(DIFFERENTIATION_UNMERGE_AREA,MATCH(ES8,DIFFERENTIATION_ID_DIFF,0)))</f>
        <v>Территория 7</v>
      </c>
      <c r="ET10" s="2405"/>
      <c r="EU10" s="2404" t="str">
        <f>IF(EU8="","",INDEX(DIFFERENTIATION_UNMERGE_AREA,MATCH(EU8,DIFFERENTIATION_ID_DIFF,0)))</f>
        <v>Территория 7</v>
      </c>
      <c r="EV10" s="2405"/>
      <c r="EW10" s="2404" t="str">
        <f>IF(EW8="","",INDEX(DIFFERENTIATION_UNMERGE_AREA,MATCH(EW8,DIFFERENTIATION_ID_DIFF,0)))</f>
        <v>Территория 7</v>
      </c>
      <c r="EX10" s="2405"/>
      <c r="EY10" s="2404" t="str">
        <f>IF(EY8="","",INDEX(DIFFERENTIATION_UNMERGE_AREA,MATCH(EY8,DIFFERENTIATION_ID_DIFF,0)))</f>
        <v>Территория 7</v>
      </c>
      <c r="EZ10" s="2405"/>
      <c r="FA10" s="2404" t="str">
        <f>IF(FA8="","",INDEX(DIFFERENTIATION_UNMERGE_AREA,MATCH(FA8,DIFFERENTIATION_ID_DIFF,0)))</f>
        <v>Территория 7</v>
      </c>
      <c r="FB10" s="2405"/>
      <c r="FC10" s="2404" t="str">
        <f>IF(FC8="","",INDEX(DIFFERENTIATION_UNMERGE_AREA,MATCH(FC8,DIFFERENTIATION_ID_DIFF,0)))</f>
        <v>Территория 7</v>
      </c>
      <c r="FD10" s="2405"/>
      <c r="FE10" s="2404" t="str">
        <f>IF(FE8="","",INDEX(DIFFERENTIATION_UNMERGE_AREA,MATCH(FE8,DIFFERENTIATION_ID_DIFF,0)))</f>
        <v>Территория 7</v>
      </c>
      <c r="FF10" s="2405"/>
      <c r="FG10" s="2404" t="str">
        <f>IF(FG8="","",INDEX(DIFFERENTIATION_UNMERGE_AREA,MATCH(FG8,DIFFERENTIATION_ID_DIFF,0)))</f>
        <v>Территория 7</v>
      </c>
      <c r="FH10" s="2405"/>
      <c r="FI10" s="2404" t="str">
        <f>IF(FI8="","",INDEX(DIFFERENTIATION_UNMERGE_AREA,MATCH(FI8,DIFFERENTIATION_ID_DIFF,0)))</f>
        <v>Территория 7</v>
      </c>
      <c r="FJ10" s="2405"/>
      <c r="FK10" s="2404" t="str">
        <f>IF(FK8="","",INDEX(DIFFERENTIATION_UNMERGE_AREA,MATCH(FK8,DIFFERENTIATION_ID_DIFF,0)))</f>
        <v>Территория 7</v>
      </c>
      <c r="FL10" s="2405"/>
      <c r="FM10" s="2404" t="str">
        <f>IF(FM8="","",INDEX(DIFFERENTIATION_UNMERGE_AREA,MATCH(FM8,DIFFERENTIATION_ID_DIFF,0)))</f>
        <v>Территория 7</v>
      </c>
      <c r="FN10" s="2405"/>
      <c r="FO10" s="2404" t="str">
        <f>IF(FO8="","",INDEX(DIFFERENTIATION_UNMERGE_AREA,MATCH(FO8,DIFFERENTIATION_ID_DIFF,0)))</f>
        <v>Территория 7</v>
      </c>
      <c r="FP10" s="2405"/>
      <c r="FQ10" s="2404" t="str">
        <f>IF(FQ8="","",INDEX(DIFFERENTIATION_UNMERGE_AREA,MATCH(FQ8,DIFFERENTIATION_ID_DIFF,0)))</f>
        <v>Территория 8</v>
      </c>
      <c r="FR10" s="2405"/>
      <c r="FS10" s="2404" t="str">
        <f>IF(FS8="","",INDEX(DIFFERENTIATION_UNMERGE_AREA,MATCH(FS8,DIFFERENTIATION_ID_DIFF,0)))</f>
        <v>Территория 9</v>
      </c>
      <c r="FT10" s="2405"/>
      <c r="FU10" s="2404" t="str">
        <f>IF(FU8="","",INDEX(DIFFERENTIATION_UNMERGE_AREA,MATCH(FU8,DIFFERENTIATION_ID_DIFF,0)))</f>
        <v>Территория 9</v>
      </c>
      <c r="FV10" s="2405"/>
      <c r="FW10" s="2404" t="str">
        <f>IF(FW8="","",INDEX(DIFFERENTIATION_UNMERGE_AREA,MATCH(FW8,DIFFERENTIATION_ID_DIFF,0)))</f>
        <v>Территория 9</v>
      </c>
      <c r="FX10" s="2405"/>
      <c r="FY10" s="2404" t="str">
        <f>IF(FY8="","",INDEX(DIFFERENTIATION_UNMERGE_AREA,MATCH(FY8,DIFFERENTIATION_ID_DIFF,0)))</f>
        <v>Территория 9</v>
      </c>
      <c r="FZ10" s="2405"/>
      <c r="GA10" s="2404" t="str">
        <f>IF(GA8="","",INDEX(DIFFERENTIATION_UNMERGE_AREA,MATCH(GA8,DIFFERENTIATION_ID_DIFF,0)))</f>
        <v>Территория 9</v>
      </c>
      <c r="GB10" s="2405"/>
      <c r="GC10" s="2404" t="str">
        <f>IF(GC8="","",INDEX(DIFFERENTIATION_UNMERGE_AREA,MATCH(GC8,DIFFERENTIATION_ID_DIFF,0)))</f>
        <v>Территория 9</v>
      </c>
      <c r="GD10" s="2405"/>
      <c r="GE10" s="2404" t="str">
        <f>IF(GE8="","",INDEX(DIFFERENTIATION_UNMERGE_AREA,MATCH(GE8,DIFFERENTIATION_ID_DIFF,0)))</f>
        <v>Территория 9</v>
      </c>
      <c r="GF10" s="2405"/>
      <c r="GG10" s="2404" t="str">
        <f>IF(GG8="","",INDEX(DIFFERENTIATION_UNMERGE_AREA,MATCH(GG8,DIFFERENTIATION_ID_DIFF,0)))</f>
        <v>Территория 9</v>
      </c>
      <c r="GH10" s="2405"/>
      <c r="GI10" s="2404" t="str">
        <f>IF(GI8="","",INDEX(DIFFERENTIATION_UNMERGE_AREA,MATCH(GI8,DIFFERENTIATION_ID_DIFF,0)))</f>
        <v>Территория 9</v>
      </c>
      <c r="GJ10" s="2405"/>
      <c r="GK10" s="2404" t="str">
        <f>IF(GK8="","",INDEX(DIFFERENTIATION_UNMERGE_AREA,MATCH(GK8,DIFFERENTIATION_ID_DIFF,0)))</f>
        <v>Территория 9</v>
      </c>
      <c r="GL10" s="2405"/>
      <c r="GM10" s="2404" t="str">
        <f>IF(GM8="","",INDEX(DIFFERENTIATION_UNMERGE_AREA,MATCH(GM8,DIFFERENTIATION_ID_DIFF,0)))</f>
        <v>Территория 9</v>
      </c>
      <c r="GN10" s="2405"/>
      <c r="GO10" s="2404" t="str">
        <f>IF(GO8="","",INDEX(DIFFERENTIATION_UNMERGE_AREA,MATCH(GO8,DIFFERENTIATION_ID_DIFF,0)))</f>
        <v>Территория 9</v>
      </c>
      <c r="GP10" s="2405"/>
      <c r="GQ10" s="2404" t="str">
        <f>IF(GQ8="","",INDEX(DIFFERENTIATION_UNMERGE_AREA,MATCH(GQ8,DIFFERENTIATION_ID_DIFF,0)))</f>
        <v>Территория 9</v>
      </c>
      <c r="GR10" s="2405"/>
      <c r="GS10" s="2404" t="str">
        <f>IF(GS8="","",INDEX(DIFFERENTIATION_UNMERGE_AREA,MATCH(GS8,DIFFERENTIATION_ID_DIFF,0)))</f>
        <v>Территория 9</v>
      </c>
      <c r="GT10" s="2405"/>
      <c r="GU10" s="2404" t="str">
        <f>IF(GU8="","",INDEX(DIFFERENTIATION_UNMERGE_AREA,MATCH(GU8,DIFFERENTIATION_ID_DIFF,0)))</f>
        <v>Территория 9</v>
      </c>
      <c r="GV10" s="2405"/>
      <c r="GW10" s="2404" t="str">
        <f>IF(GW8="","",INDEX(DIFFERENTIATION_UNMERGE_AREA,MATCH(GW8,DIFFERENTIATION_ID_DIFF,0)))</f>
        <v>Территория 9</v>
      </c>
      <c r="GX10" s="2405"/>
      <c r="GY10" s="2404" t="str">
        <f>IF(GY8="","",INDEX(DIFFERENTIATION_UNMERGE_AREA,MATCH(GY8,DIFFERENTIATION_ID_DIFF,0)))</f>
        <v>Территория 9</v>
      </c>
      <c r="GZ10" s="2405"/>
      <c r="HA10" s="2404" t="str">
        <f>IF(HA8="","",INDEX(DIFFERENTIATION_UNMERGE_AREA,MATCH(HA8,DIFFERENTIATION_ID_DIFF,0)))</f>
        <v>Территория 9</v>
      </c>
      <c r="HB10" s="2405"/>
      <c r="HC10" s="2404" t="str">
        <f>IF(HC8="","",INDEX(DIFFERENTIATION_UNMERGE_AREA,MATCH(HC8,DIFFERENTIATION_ID_DIFF,0)))</f>
        <v>Территория 9</v>
      </c>
      <c r="HD10" s="2405"/>
      <c r="HE10" s="2404" t="str">
        <f>IF(HE8="","",INDEX(DIFFERENTIATION_UNMERGE_AREA,MATCH(HE8,DIFFERENTIATION_ID_DIFF,0)))</f>
        <v>Территория 9</v>
      </c>
      <c r="HF10" s="2405"/>
      <c r="HG10" s="2404" t="str">
        <f>IF(HG8="","",INDEX(DIFFERENTIATION_UNMERGE_AREA,MATCH(HG8,DIFFERENTIATION_ID_DIFF,0)))</f>
        <v>Территория 9</v>
      </c>
      <c r="HH10" s="2405"/>
      <c r="HI10" s="2404" t="str">
        <f>IF(HI8="","",INDEX(DIFFERENTIATION_UNMERGE_AREA,MATCH(HI8,DIFFERENTIATION_ID_DIFF,0)))</f>
        <v>Территория 9</v>
      </c>
      <c r="HJ10" s="2405"/>
      <c r="HK10" s="2404" t="str">
        <f>IF(HK8="","",INDEX(DIFFERENTIATION_UNMERGE_AREA,MATCH(HK8,DIFFERENTIATION_ID_DIFF,0)))</f>
        <v>Территория 9</v>
      </c>
      <c r="HL10" s="2405"/>
      <c r="HM10" s="2404" t="str">
        <f>IF(HM8="","",INDEX(DIFFERENTIATION_UNMERGE_AREA,MATCH(HM8,DIFFERENTIATION_ID_DIFF,0)))</f>
        <v>Территория 9</v>
      </c>
      <c r="HN10" s="2405"/>
      <c r="HO10" s="2404" t="str">
        <f>IF(HO8="","",INDEX(DIFFERENTIATION_UNMERGE_AREA,MATCH(HO8,DIFFERENTIATION_ID_DIFF,0)))</f>
        <v>Территория 9</v>
      </c>
      <c r="HP10" s="2405"/>
      <c r="HQ10" s="2404" t="str">
        <f>IF(HQ8="","",INDEX(DIFFERENTIATION_UNMERGE_AREA,MATCH(HQ8,DIFFERENTIATION_ID_DIFF,0)))</f>
        <v>Территория 9</v>
      </c>
      <c r="HR10" s="2405"/>
      <c r="HS10" s="2404" t="str">
        <f>IF(HS8="","",INDEX(DIFFERENTIATION_UNMERGE_AREA,MATCH(HS8,DIFFERENTIATION_ID_DIFF,0)))</f>
        <v>Территория 9</v>
      </c>
      <c r="HT10" s="2405"/>
      <c r="HU10" s="2404" t="str">
        <f>IF(HU8="","",INDEX(DIFFERENTIATION_UNMERGE_AREA,MATCH(HU8,DIFFERENTIATION_ID_DIFF,0)))</f>
        <v>Территория 9</v>
      </c>
      <c r="HV10" s="2405"/>
      <c r="HW10" s="2404" t="str">
        <f>IF(HW8="","",INDEX(DIFFERENTIATION_UNMERGE_AREA,MATCH(HW8,DIFFERENTIATION_ID_DIFF,0)))</f>
        <v>Территория 9</v>
      </c>
      <c r="HX10" s="2405"/>
      <c r="HY10" s="2404" t="str">
        <f>IF(HY8="","",INDEX(DIFFERENTIATION_UNMERGE_AREA,MATCH(HY8,DIFFERENTIATION_ID_DIFF,0)))</f>
        <v>Территория 9</v>
      </c>
      <c r="HZ10" s="2405"/>
      <c r="IA10" s="2404" t="str">
        <f>IF(IA8="","",INDEX(DIFFERENTIATION_UNMERGE_AREA,MATCH(IA8,DIFFERENTIATION_ID_DIFF,0)))</f>
        <v>Территория 9</v>
      </c>
      <c r="IB10" s="2405"/>
      <c r="IC10" s="2404" t="str">
        <f>IF(IC8="","",INDEX(DIFFERENTIATION_UNMERGE_AREA,MATCH(IC8,DIFFERENTIATION_ID_DIFF,0)))</f>
        <v>Территория 9</v>
      </c>
      <c r="ID10" s="2405"/>
      <c r="IE10" s="2404" t="str">
        <f>IF(IE8="","",INDEX(DIFFERENTIATION_UNMERGE_AREA,MATCH(IE8,DIFFERENTIATION_ID_DIFF,0)))</f>
        <v>Территория 9</v>
      </c>
      <c r="IF10" s="2405"/>
      <c r="IG10" s="2404" t="str">
        <f>IF(IG8="","",INDEX(DIFFERENTIATION_UNMERGE_AREA,MATCH(IG8,DIFFERENTIATION_ID_DIFF,0)))</f>
        <v>Территория 9</v>
      </c>
      <c r="IH10" s="2405"/>
      <c r="II10" s="2404" t="str">
        <f>IF(II8="","",INDEX(DIFFERENTIATION_UNMERGE_AREA,MATCH(II8,DIFFERENTIATION_ID_DIFF,0)))</f>
        <v>Территория 9</v>
      </c>
      <c r="IJ10" s="2405"/>
      <c r="IK10" s="2404" t="str">
        <f>IF(IK8="","",INDEX(DIFFERENTIATION_UNMERGE_AREA,MATCH(IK8,DIFFERENTIATION_ID_DIFF,0)))</f>
        <v>Территория 9</v>
      </c>
      <c r="IL10" s="2405"/>
      <c r="IM10" s="2404" t="str">
        <f>IF(IM8="","",INDEX(DIFFERENTIATION_UNMERGE_AREA,MATCH(IM8,DIFFERENTIATION_ID_DIFF,0)))</f>
        <v>Территория 9</v>
      </c>
      <c r="IN10" s="2405"/>
      <c r="IO10" s="2404" t="str">
        <f>IF(IO8="","",INDEX(DIFFERENTIATION_UNMERGE_AREA,MATCH(IO8,DIFFERENTIATION_ID_DIFF,0)))</f>
        <v>Территория 10</v>
      </c>
      <c r="IP10" s="2405"/>
      <c r="IQ10" s="2404" t="str">
        <f>IF(IQ8="","",INDEX(DIFFERENTIATION_UNMERGE_AREA,MATCH(IQ8,DIFFERENTIATION_ID_DIFF,0)))</f>
        <v>Территория 10</v>
      </c>
      <c r="IR10" s="2405"/>
      <c r="IS10" s="2404" t="str">
        <f>IF(IS8="","",INDEX(DIFFERENTIATION_UNMERGE_AREA,MATCH(IS8,DIFFERENTIATION_ID_DIFF,0)))</f>
        <v>Территория 10</v>
      </c>
      <c r="IT10" s="2405"/>
      <c r="IU10" s="2404" t="str">
        <f>IF(IU8="","",INDEX(DIFFERENTIATION_UNMERGE_AREA,MATCH(IU8,DIFFERENTIATION_ID_DIFF,0)))</f>
        <v>Территория 10</v>
      </c>
      <c r="IV10" s="2405"/>
      <c r="IW10" s="2404" t="str">
        <f>IF(IW8="","",INDEX(DIFFERENTIATION_UNMERGE_AREA,MATCH(IW8,DIFFERENTIATION_ID_DIFF,0)))</f>
        <v>Территория 10</v>
      </c>
      <c r="IX10" s="2405"/>
      <c r="IY10" s="2404" t="str">
        <f>IF(IY8="","",INDEX(DIFFERENTIATION_UNMERGE_AREA,MATCH(IY8,DIFFERENTIATION_ID_DIFF,0)))</f>
        <v>Территория 11</v>
      </c>
      <c r="IZ10" s="2405"/>
      <c r="JA10" s="2404" t="str">
        <f>IF(JA8="","",INDEX(DIFFERENTIATION_UNMERGE_AREA,MATCH(JA8,DIFFERENTIATION_ID_DIFF,0)))</f>
        <v>Территория 12</v>
      </c>
      <c r="JB10" s="2405"/>
      <c r="JC10" s="2404" t="str">
        <f>IF(JC8="","",INDEX(DIFFERENTIATION_UNMERGE_AREA,MATCH(JC8,DIFFERENTIATION_ID_DIFF,0)))</f>
        <v>Территория 13</v>
      </c>
      <c r="JD10" s="2405"/>
      <c r="JE10" s="2404" t="str">
        <f>IF(JE8="","",INDEX(DIFFERENTIATION_UNMERGE_AREA,MATCH(JE8,DIFFERENTIATION_ID_DIFF,0)))</f>
        <v>Территория 13</v>
      </c>
      <c r="JF10" s="2405"/>
      <c r="JG10" s="2404" t="str">
        <f>IF(JG8="","",INDEX(DIFFERENTIATION_UNMERGE_AREA,MATCH(JG8,DIFFERENTIATION_ID_DIFF,0)))</f>
        <v>Территория 13</v>
      </c>
      <c r="JH10" s="2405"/>
      <c r="JI10" s="2404" t="str">
        <f>IF(JI8="","",INDEX(DIFFERENTIATION_UNMERGE_AREA,MATCH(JI8,DIFFERENTIATION_ID_DIFF,0)))</f>
        <v>Территория 13</v>
      </c>
      <c r="JJ10" s="2405"/>
      <c r="JK10" s="2404" t="str">
        <f>IF(JK8="","",INDEX(DIFFERENTIATION_UNMERGE_AREA,MATCH(JK8,DIFFERENTIATION_ID_DIFF,0)))</f>
        <v>Территория 13</v>
      </c>
      <c r="JL10" s="2405"/>
      <c r="JM10" s="2404" t="str">
        <f>IF(JM8="","",INDEX(DIFFERENTIATION_UNMERGE_AREA,MATCH(JM8,DIFFERENTIATION_ID_DIFF,0)))</f>
        <v>Территория 13</v>
      </c>
      <c r="JN10" s="2405"/>
      <c r="JO10" s="2404" t="str">
        <f>IF(JO8="","",INDEX(DIFFERENTIATION_UNMERGE_AREA,MATCH(JO8,DIFFERENTIATION_ID_DIFF,0)))</f>
        <v>Территория 13</v>
      </c>
      <c r="JP10" s="2405"/>
      <c r="JQ10" s="2404" t="str">
        <f>IF(JQ8="","",INDEX(DIFFERENTIATION_UNMERGE_AREA,MATCH(JQ8,DIFFERENTIATION_ID_DIFF,0)))</f>
        <v>Территория 13</v>
      </c>
      <c r="JR10" s="2405"/>
      <c r="JS10" s="2404" t="str">
        <f>IF(JS8="","",INDEX(DIFFERENTIATION_UNMERGE_AREA,MATCH(JS8,DIFFERENTIATION_ID_DIFF,0)))</f>
        <v>Территория 13</v>
      </c>
      <c r="JT10" s="2405"/>
      <c r="JU10" s="2404" t="str">
        <f>IF(JU8="","",INDEX(DIFFERENTIATION_UNMERGE_AREA,MATCH(JU8,DIFFERENTIATION_ID_DIFF,0)))</f>
        <v>Территория 13</v>
      </c>
      <c r="JV10" s="2405"/>
      <c r="JW10" s="2404" t="str">
        <f>IF(JW8="","",INDEX(DIFFERENTIATION_UNMERGE_AREA,MATCH(JW8,DIFFERENTIATION_ID_DIFF,0)))</f>
        <v>Территория 13</v>
      </c>
      <c r="JX10" s="2405"/>
      <c r="JY10" s="2404" t="str">
        <f>IF(JY8="","",INDEX(DIFFERENTIATION_UNMERGE_AREA,MATCH(JY8,DIFFERENTIATION_ID_DIFF,0)))</f>
        <v>Территория 13</v>
      </c>
      <c r="JZ10" s="2405"/>
      <c r="KA10" s="2404" t="str">
        <f>IF(KA8="","",INDEX(DIFFERENTIATION_UNMERGE_AREA,MATCH(KA8,DIFFERENTIATION_ID_DIFF,0)))</f>
        <v>Территория 13</v>
      </c>
      <c r="KB10" s="2405"/>
      <c r="KC10" s="2404" t="str">
        <f>IF(KC8="","",INDEX(DIFFERENTIATION_UNMERGE_AREA,MATCH(KC8,DIFFERENTIATION_ID_DIFF,0)))</f>
        <v>Территория 13</v>
      </c>
      <c r="KD10" s="2405"/>
      <c r="KE10" s="2404" t="str">
        <f>IF(KE8="","",INDEX(DIFFERENTIATION_UNMERGE_AREA,MATCH(KE8,DIFFERENTIATION_ID_DIFF,0)))</f>
        <v>Территория 13</v>
      </c>
      <c r="KF10" s="2405"/>
      <c r="KG10" s="2404" t="str">
        <f>IF(KG8="","",INDEX(DIFFERENTIATION_UNMERGE_AREA,MATCH(KG8,DIFFERENTIATION_ID_DIFF,0)))</f>
        <v>Территория 13</v>
      </c>
      <c r="KH10" s="2405"/>
      <c r="KI10" s="2404" t="str">
        <f>IF(KI8="","",INDEX(DIFFERENTIATION_UNMERGE_AREA,MATCH(KI8,DIFFERENTIATION_ID_DIFF,0)))</f>
        <v>Территория 13</v>
      </c>
      <c r="KJ10" s="2405"/>
      <c r="KK10" s="2404" t="str">
        <f>IF(KK8="","",INDEX(DIFFERENTIATION_UNMERGE_AREA,MATCH(KK8,DIFFERENTIATION_ID_DIFF,0)))</f>
        <v>Территория 13</v>
      </c>
      <c r="KL10" s="2405"/>
      <c r="KM10" s="2404" t="str">
        <f>IF(KM8="","",INDEX(DIFFERENTIATION_UNMERGE_AREA,MATCH(KM8,DIFFERENTIATION_ID_DIFF,0)))</f>
        <v>Территория 14</v>
      </c>
      <c r="KN10" s="2405"/>
      <c r="KO10" s="2404" t="str">
        <f>IF(KO8="","",INDEX(DIFFERENTIATION_UNMERGE_AREA,MATCH(KO8,DIFFERENTIATION_ID_DIFF,0)))</f>
        <v>Территория 15</v>
      </c>
      <c r="KP10" s="2405"/>
      <c r="KQ10" s="2404" t="str">
        <f>IF(KQ8="","",INDEX(DIFFERENTIATION_UNMERGE_AREA,MATCH(KQ8,DIFFERENTIATION_ID_DIFF,0)))</f>
        <v>Территория 15</v>
      </c>
      <c r="KR10" s="2405"/>
      <c r="KS10" s="2404" t="str">
        <f>IF(KS8="","",INDEX(DIFFERENTIATION_UNMERGE_AREA,MATCH(KS8,DIFFERENTIATION_ID_DIFF,0)))</f>
        <v>Территория 15</v>
      </c>
      <c r="KT10" s="2405"/>
      <c r="KU10" s="2404" t="str">
        <f>IF(KU8="","",INDEX(DIFFERENTIATION_UNMERGE_AREA,MATCH(KU8,DIFFERENTIATION_ID_DIFF,0)))</f>
        <v>Территория 16</v>
      </c>
      <c r="KV10" s="2405"/>
      <c r="KW10" s="2404" t="str">
        <f>IF(KW8="","",INDEX(DIFFERENTIATION_UNMERGE_AREA,MATCH(KW8,DIFFERENTIATION_ID_DIFF,0)))</f>
        <v>Территория 16</v>
      </c>
      <c r="KX10" s="2405"/>
      <c r="KY10" s="2404" t="str">
        <f>IF(KY8="","",INDEX(DIFFERENTIATION_UNMERGE_AREA,MATCH(KY8,DIFFERENTIATION_ID_DIFF,0)))</f>
        <v>Территория 16</v>
      </c>
      <c r="KZ10" s="2405"/>
      <c r="LA10" s="2404" t="str">
        <f>IF(LA8="","",INDEX(DIFFERENTIATION_UNMERGE_AREA,MATCH(LA8,DIFFERENTIATION_ID_DIFF,0)))</f>
        <v>Территория 16</v>
      </c>
      <c r="LB10" s="2405"/>
      <c r="LC10" s="2404" t="str">
        <f>IF(LC8="","",INDEX(DIFFERENTIATION_UNMERGE_AREA,MATCH(LC8,DIFFERENTIATION_ID_DIFF,0)))</f>
        <v>Территория 16</v>
      </c>
      <c r="LD10" s="2405"/>
      <c r="LE10" s="2404" t="str">
        <f>IF(LE8="","",INDEX(DIFFERENTIATION_UNMERGE_AREA,MATCH(LE8,DIFFERENTIATION_ID_DIFF,0)))</f>
        <v>Территория 16</v>
      </c>
      <c r="LF10" s="2405"/>
      <c r="LG10" s="2404" t="str">
        <f>IF(LG8="","",INDEX(DIFFERENTIATION_UNMERGE_AREA,MATCH(LG8,DIFFERENTIATION_ID_DIFF,0)))</f>
        <v>Территория 16</v>
      </c>
      <c r="LH10" s="2405"/>
      <c r="LI10" s="2404" t="str">
        <f>IF(LI8="","",INDEX(DIFFERENTIATION_UNMERGE_AREA,MATCH(LI8,DIFFERENTIATION_ID_DIFF,0)))</f>
        <v>Территория 16</v>
      </c>
      <c r="LJ10" s="2405"/>
      <c r="LK10" s="2404" t="str">
        <f>IF(LK8="","",INDEX(DIFFERENTIATION_UNMERGE_AREA,MATCH(LK8,DIFFERENTIATION_ID_DIFF,0)))</f>
        <v>Территория 17</v>
      </c>
      <c r="LL10" s="2405"/>
      <c r="LM10" s="2404" t="str">
        <f>IF(LM8="","",INDEX(DIFFERENTIATION_UNMERGE_AREA,MATCH(LM8,DIFFERENTIATION_ID_DIFF,0)))</f>
        <v>Территория 17</v>
      </c>
      <c r="LN10" s="2405"/>
      <c r="LO10" s="2404" t="str">
        <f>IF(LO8="","",INDEX(DIFFERENTIATION_UNMERGE_AREA,MATCH(LO8,DIFFERENTIATION_ID_DIFF,0)))</f>
        <v>Территория 17</v>
      </c>
      <c r="LP10" s="2405"/>
      <c r="LQ10" s="2404" t="str">
        <f>IF(LQ8="","",INDEX(DIFFERENTIATION_UNMERGE_AREA,MATCH(LQ8,DIFFERENTIATION_ID_DIFF,0)))</f>
        <v>Территория 17</v>
      </c>
      <c r="LR10" s="2405"/>
      <c r="LS10" s="2404" t="str">
        <f>IF(LS8="","",INDEX(DIFFERENTIATION_UNMERGE_AREA,MATCH(LS8,DIFFERENTIATION_ID_DIFF,0)))</f>
        <v>Территория 17</v>
      </c>
      <c r="LT10" s="2405"/>
      <c r="LU10" s="2404" t="str">
        <f>IF(LU8="","",INDEX(DIFFERENTIATION_UNMERGE_AREA,MATCH(LU8,DIFFERENTIATION_ID_DIFF,0)))</f>
        <v>Территория 17</v>
      </c>
      <c r="LV10" s="2405"/>
      <c r="LW10" s="2404" t="str">
        <f>IF(LW8="","",INDEX(DIFFERENTIATION_UNMERGE_AREA,MATCH(LW8,DIFFERENTIATION_ID_DIFF,0)))</f>
        <v>Территория 17</v>
      </c>
      <c r="LX10" s="2405"/>
      <c r="LY10" s="2404" t="str">
        <f>IF(LY8="","",INDEX(DIFFERENTIATION_UNMERGE_AREA,MATCH(LY8,DIFFERENTIATION_ID_DIFF,0)))</f>
        <v>Территория 17</v>
      </c>
      <c r="LZ10" s="2405"/>
      <c r="MA10" s="2404" t="str">
        <f>IF(MA8="","",INDEX(DIFFERENTIATION_UNMERGE_AREA,MATCH(MA8,DIFFERENTIATION_ID_DIFF,0)))</f>
        <v>Территория 17</v>
      </c>
      <c r="MB10" s="2405"/>
      <c r="MC10" s="2404" t="str">
        <f>IF(MC8="","",INDEX(DIFFERENTIATION_UNMERGE_AREA,MATCH(MC8,DIFFERENTIATION_ID_DIFF,0)))</f>
        <v>Территория 18</v>
      </c>
      <c r="MD10" s="2405"/>
      <c r="ME10" s="2404" t="str">
        <f>IF(ME8="","",INDEX(DIFFERENTIATION_UNMERGE_AREA,MATCH(ME8,DIFFERENTIATION_ID_DIFF,0)))</f>
        <v>Территория 18</v>
      </c>
      <c r="MF10" s="2405"/>
      <c r="MG10" s="2404" t="str">
        <f>IF(MG8="","",INDEX(DIFFERENTIATION_UNMERGE_AREA,MATCH(MG8,DIFFERENTIATION_ID_DIFF,0)))</f>
        <v>Территория 18</v>
      </c>
      <c r="MH10" s="2405"/>
      <c r="MI10" s="2404" t="str">
        <f>IF(MI8="","",INDEX(DIFFERENTIATION_UNMERGE_AREA,MATCH(MI8,DIFFERENTIATION_ID_DIFF,0)))</f>
        <v>Территория 18</v>
      </c>
      <c r="MJ10" s="2405"/>
      <c r="MK10" s="2404" t="str">
        <f>IF(MK8="","",INDEX(DIFFERENTIATION_UNMERGE_AREA,MATCH(MK8,DIFFERENTIATION_ID_DIFF,0)))</f>
        <v>Территория 18</v>
      </c>
      <c r="ML10" s="2405"/>
      <c r="MM10" s="2404" t="str">
        <f>IF(MM8="","",INDEX(DIFFERENTIATION_UNMERGE_AREA,MATCH(MM8,DIFFERENTIATION_ID_DIFF,0)))</f>
        <v>Территория 18</v>
      </c>
      <c r="MN10" s="2405"/>
      <c r="MO10" s="2404" t="str">
        <f>IF(MO8="","",INDEX(DIFFERENTIATION_UNMERGE_AREA,MATCH(MO8,DIFFERENTIATION_ID_DIFF,0)))</f>
        <v>Территория 18</v>
      </c>
      <c r="MP10" s="2405"/>
      <c r="MQ10" s="2404" t="str">
        <f>IF(MQ8="","",INDEX(DIFFERENTIATION_UNMERGE_AREA,MATCH(MQ8,DIFFERENTIATION_ID_DIFF,0)))</f>
        <v>Территория 18</v>
      </c>
      <c r="MR10" s="2405"/>
      <c r="MS10" s="2404" t="str">
        <f>IF(MS8="","",INDEX(DIFFERENTIATION_UNMERGE_AREA,MATCH(MS8,DIFFERENTIATION_ID_DIFF,0)))</f>
        <v>Территория 18</v>
      </c>
      <c r="MT10" s="2405"/>
      <c r="MU10" s="2404" t="str">
        <f>IF(MU8="","",INDEX(DIFFERENTIATION_UNMERGE_AREA,MATCH(MU8,DIFFERENTIATION_ID_DIFF,0)))</f>
        <v>Территория 18</v>
      </c>
      <c r="MV10" s="2405"/>
      <c r="MW10" s="2404" t="str">
        <f>IF(MW8="","",INDEX(DIFFERENTIATION_UNMERGE_AREA,MATCH(MW8,DIFFERENTIATION_ID_DIFF,0)))</f>
        <v>Территория 18</v>
      </c>
      <c r="MX10" s="2405"/>
      <c r="MY10" s="2404" t="str">
        <f>IF(MY8="","",INDEX(DIFFERENTIATION_UNMERGE_AREA,MATCH(MY8,DIFFERENTIATION_ID_DIFF,0)))</f>
        <v>Территория 18</v>
      </c>
      <c r="MZ10" s="2405"/>
      <c r="NA10" s="2404" t="str">
        <f>IF(NA8="","",INDEX(DIFFERENTIATION_UNMERGE_AREA,MATCH(NA8,DIFFERENTIATION_ID_DIFF,0)))</f>
        <v>Территория 18</v>
      </c>
      <c r="NB10" s="2405"/>
      <c r="NC10" s="2404" t="str">
        <f>IF(NC8="","",INDEX(DIFFERENTIATION_UNMERGE_AREA,MATCH(NC8,DIFFERENTIATION_ID_DIFF,0)))</f>
        <v>Территория 18</v>
      </c>
      <c r="ND10" s="2405"/>
      <c r="NE10" s="2404" t="str">
        <f>IF(NE8="","",INDEX(DIFFERENTIATION_UNMERGE_AREA,MATCH(NE8,DIFFERENTIATION_ID_DIFF,0)))</f>
        <v>Территория 18</v>
      </c>
      <c r="NF10" s="2405"/>
      <c r="NG10" s="2404" t="str">
        <f>IF(NG8="","",INDEX(DIFFERENTIATION_UNMERGE_AREA,MATCH(NG8,DIFFERENTIATION_ID_DIFF,0)))</f>
        <v>Территория 18</v>
      </c>
      <c r="NH10" s="2405"/>
      <c r="NI10" s="2404" t="str">
        <f>IF(NI8="","",INDEX(DIFFERENTIATION_UNMERGE_AREA,MATCH(NI8,DIFFERENTIATION_ID_DIFF,0)))</f>
        <v>Территория 18</v>
      </c>
      <c r="NJ10" s="2405"/>
      <c r="NK10" s="2404" t="str">
        <f>IF(NK8="","",INDEX(DIFFERENTIATION_UNMERGE_AREA,MATCH(NK8,DIFFERENTIATION_ID_DIFF,0)))</f>
        <v>Территория 18</v>
      </c>
      <c r="NL10" s="2405"/>
      <c r="NM10" s="2404" t="str">
        <f>IF(NM8="","",INDEX(DIFFERENTIATION_UNMERGE_AREA,MATCH(NM8,DIFFERENTIATION_ID_DIFF,0)))</f>
        <v>Территория 19</v>
      </c>
      <c r="NN10" s="2405"/>
      <c r="NO10" s="2404" t="str">
        <f>IF(NO8="","",INDEX(DIFFERENTIATION_UNMERGE_AREA,MATCH(NO8,DIFFERENTIATION_ID_DIFF,0)))</f>
        <v>Территория 20</v>
      </c>
      <c r="NP10" s="2405"/>
      <c r="NQ10" s="2404" t="str">
        <f>IF(NQ8="","",INDEX(DIFFERENTIATION_UNMERGE_AREA,MATCH(NQ8,DIFFERENTIATION_ID_DIFF,0)))</f>
        <v>Территория 20</v>
      </c>
      <c r="NR10" s="2405"/>
      <c r="NS10" s="2208"/>
      <c r="OC10" s="684"/>
      <c r="OD10" s="767">
        <v>15</v>
      </c>
    </row>
    <row s="1644" customFormat="1" customHeight="1" ht="15.75">
      <c r="A11" s="768"/>
      <c r="C11" s="185"/>
      <c r="D11" s="720"/>
      <c r="E11" s="2376" t="s">
        <v>1038</v>
      </c>
      <c r="F11" s="2377"/>
      <c r="G11" s="2404" t="str">
        <f>IF(G8="","",INDEX(DIFFERENTIATION_UNMERGE_SYSTEM,MATCH(G8,DIFFERENTIATION_ID_DIFF,0)))</f>
        <v/>
      </c>
      <c r="H11" s="2405"/>
      <c r="I11" s="2404" t="str">
        <f>IF(I8="","",INDEX(DIFFERENTIATION_UNMERGE_SYSTEM,MATCH(I8,DIFFERENTIATION_ID_DIFF,0)))</f>
        <v>с. Никитинка, ул. Никитинская, 8, котельная № 1-20</v>
      </c>
      <c r="J11" s="2405"/>
      <c r="K11" s="2404" t="str">
        <f>IF(K8="","",INDEX(DIFFERENTIATION_UNMERGE_SYSTEM,MATCH(K8,DIFFERENTIATION_ID_DIFF,0)))</f>
        <v>с. Никитинка, ул. Никитинская, 8, котельная № 1-21</v>
      </c>
      <c r="L11" s="2405"/>
      <c r="M11" s="2404" t="str">
        <f>IF(M8="","",INDEX(DIFFERENTIATION_UNMERGE_SYSTEM,MATCH(M8,DIFFERENTIATION_ID_DIFF,0)))</f>
        <v>с. Елховка, центральная котельная, ул. Матвея Завадского, 39а, котельная № 1-22</v>
      </c>
      <c r="N11" s="2405"/>
      <c r="O11" s="2404" t="str">
        <f>IF(O8="","",INDEX(DIFFERENTIATION_UNMERGE_SYSTEM,MATCH(O8,DIFFERENTIATION_ID_DIFF,0)))</f>
        <v>с. Березовка, квартал 2, д.8, котельная № 1-23</v>
      </c>
      <c r="P11" s="2405"/>
      <c r="Q11" s="2404" t="str">
        <f>IF(Q8="","",INDEX(DIFFERENTIATION_UNMERGE_SYSTEM,MATCH(Q8,DIFFERENTIATION_ID_DIFF,0)))</f>
        <v>с. Березовка, ул. Комсомольская, д. 36Б, котельная № 1-24</v>
      </c>
      <c r="R11" s="2405"/>
      <c r="S11" s="2404" t="str">
        <f>IF(S8="","",INDEX(DIFFERENTIATION_UNMERGE_SYSTEM,MATCH(S8,DIFFERENTIATION_ID_DIFF,0)))</f>
        <v>с. Красные Дома, ул. Почтовая, 30Б, котельная № 1-25</v>
      </c>
      <c r="T11" s="2405"/>
      <c r="U11" s="2404" t="str">
        <f>IF(U8="","",INDEX(DIFFERENTIATION_UNMERGE_SYSTEM,MATCH(U8,DIFFERENTIATION_ID_DIFF,0)))</f>
        <v>с. Красные Дома, ул. Почтовая, 32Б, котельная № 1-26</v>
      </c>
      <c r="V11" s="2405"/>
      <c r="W11" s="2404" t="str">
        <f>IF(W8="","",INDEX(DIFFERENTIATION_UNMERGE_SYSTEM,MATCH(W8,DIFFERENTIATION_ID_DIFF,0)))</f>
        <v>с. Красные Дома, ул. Школьная, 25А, котельная № 1-27</v>
      </c>
      <c r="X11" s="2405"/>
      <c r="Y11" s="2404" t="str">
        <f>IF(Y8="","",INDEX(DIFFERENTIATION_UNMERGE_SYSTEM,MATCH(Y8,DIFFERENTIATION_ID_DIFF,0)))</f>
        <v>с. Красные Дома, ул. Школьная, 27А, котельная № 1-28</v>
      </c>
      <c r="Z11" s="2405"/>
      <c r="AA11" s="2404" t="str">
        <f>IF(AA8="","",INDEX(DIFFERENTIATION_UNMERGE_SYSTEM,MATCH(AA8,DIFFERENTIATION_ID_DIFF,0)))</f>
        <v>с. Красные Дома, ул. Школьная, 29А, котельная № 1-29</v>
      </c>
      <c r="AB11" s="2405"/>
      <c r="AC11" s="2404" t="str">
        <f>IF(AC8="","",INDEX(DIFFERENTIATION_UNMERGE_SYSTEM,MATCH(AC8,DIFFERENTIATION_ID_DIFF,0)))</f>
        <v>с. Красные Дома, ул. Школьная, 31А, котельная № 1-30</v>
      </c>
      <c r="AD11" s="2405"/>
      <c r="AE11" s="2404" t="str">
        <f>IF(AE8="","",INDEX(DIFFERENTIATION_UNMERGE_SYSTEM,MATCH(AE8,DIFFERENTIATION_ID_DIFF,0)))</f>
        <v>с. Красные Дома, ул. Школьная, 33А, котельная № 1-31</v>
      </c>
      <c r="AF11" s="2405"/>
      <c r="AG11" s="2404" t="str">
        <f>IF(AG8="","",INDEX(DIFFERENTIATION_UNMERGE_SYSTEM,MATCH(AG8,DIFFERENTIATION_ID_DIFF,0)))</f>
        <v>с. Знаменка, ул. Набережная, 1А, котельная 1-32</v>
      </c>
      <c r="AH11" s="2405"/>
      <c r="AI11" s="2404" t="str">
        <f>IF(AI8="","",INDEX(DIFFERENTIATION_UNMERGE_SYSTEM,MATCH(AI8,DIFFERENTIATION_ID_DIFF,0)))</f>
        <v>с. Елховка, ул.Школьная, 8А, котельная 1-33</v>
      </c>
      <c r="AJ11" s="2405"/>
      <c r="AK11" s="2404" t="str">
        <f>IF(AK8="","",INDEX(DIFFERENTIATION_UNMERGE_SYSTEM,MATCH(AK8,DIFFERENTIATION_ID_DIFF,0)))</f>
        <v>п. Исаклы, котельная № 1-1</v>
      </c>
      <c r="AL11" s="2405"/>
      <c r="AM11" s="2404" t="str">
        <f>IF(AM8="","",INDEX(DIFFERENTIATION_UNMERGE_SYSTEM,MATCH(AM8,DIFFERENTIATION_ID_DIFF,0)))</f>
        <v>п. Исаклы, ул Комсомольская, котельная № 1-2</v>
      </c>
      <c r="AN11" s="2405"/>
      <c r="AO11" s="2404" t="str">
        <f>IF(AO8="","",INDEX(DIFFERENTIATION_UNMERGE_SYSTEM,MATCH(AO8,DIFFERENTIATION_ID_DIFF,0)))</f>
        <v>с. Б.Константиновка, ул. Центральная, 54А, котельная № 1-3</v>
      </c>
      <c r="AP11" s="2405"/>
      <c r="AQ11" s="2404" t="str">
        <f>IF(AQ8="","",INDEX(DIFFERENTIATION_UNMERGE_SYSTEM,MATCH(AQ8,DIFFERENTIATION_ID_DIFF,0)))</f>
        <v>с. Б.Константиновка, ул. Центральная, 52А(сдк), котельная № 1-4</v>
      </c>
      <c r="AR11" s="2405"/>
      <c r="AS11" s="2404" t="str">
        <f>IF(AS8="","",INDEX(DIFFERENTIATION_UNMERGE_SYSTEM,MATCH(AS8,DIFFERENTIATION_ID_DIFF,0)))</f>
        <v>с. Кошки, ул. Первомайская, (д/с), котельная № 1-5</v>
      </c>
      <c r="AT11" s="2405"/>
      <c r="AU11" s="2404" t="str">
        <f>IF(AU8="","",INDEX(DIFFERENTIATION_UNMERGE_SYSTEM,MATCH(AU8,DIFFERENTIATION_ID_DIFF,0)))</f>
        <v>с. Мамыково, ул. Центральная, 24, котельная № 1-6</v>
      </c>
      <c r="AV11" s="2405"/>
      <c r="AW11" s="2404" t="str">
        <f>IF(AW8="","",INDEX(DIFFERENTIATION_UNMERGE_SYSTEM,MATCH(AW8,DIFFERENTIATION_ID_DIFF,0)))</f>
        <v>с. Новое Фейзулово, ул. Центральная, 45, котельная № 1-7</v>
      </c>
      <c r="AX11" s="2405"/>
      <c r="AY11" s="2404" t="str">
        <f>IF(AY8="","",INDEX(DIFFERENTIATION_UNMERGE_SYSTEM,MATCH(AY8,DIFFERENTIATION_ID_DIFF,0)))</f>
        <v>с. Рахмановка, ул. Школьная, 6г, котельная № 1-8</v>
      </c>
      <c r="AZ11" s="2405"/>
      <c r="BA11" s="2404" t="str">
        <f>IF(BA8="","",INDEX(DIFFERENTIATION_UNMERGE_SYSTEM,MATCH(BA8,DIFFERENTIATION_ID_DIFF,0)))</f>
        <v>с. Русская Васильевка, ул. Луговая, 1 (школа), котельная № 1-9</v>
      </c>
      <c r="BB11" s="2405"/>
      <c r="BC11" s="2404" t="str">
        <f>IF(BC8="","",INDEX(DIFFERENTIATION_UNMERGE_SYSTEM,MATCH(BC8,DIFFERENTIATION_ID_DIFF,0)))</f>
        <v>с. Русская Васильевка, ул. Специалистов, 1 (сдк), котельная № 1-10</v>
      </c>
      <c r="BD11" s="2405"/>
      <c r="BE11" s="2404" t="str">
        <f>IF(BE8="","",INDEX(DIFFERENTIATION_UNMERGE_SYSTEM,MATCH(BE8,DIFFERENTIATION_ID_DIFF,0)))</f>
        <v>с. Ивановка, ул. Центральная, 4А (сдк), котельная № 1-11</v>
      </c>
      <c r="BF11" s="2405"/>
      <c r="BG11" s="2404" t="str">
        <f>IF(BG8="","",INDEX(DIFFERENTIATION_UNMERGE_SYSTEM,MATCH(BG8,DIFFERENTIATION_ID_DIFF,0)))</f>
        <v>с. Ивановка, ул. Центральная, 2А (школак), котельная № 1-12</v>
      </c>
      <c r="BH11" s="2405"/>
      <c r="BI11" s="2404" t="str">
        <f>IF(BI8="","",INDEX(DIFFERENTIATION_UNMERGE_SYSTEM,MATCH(BI8,DIFFERENTIATION_ID_DIFF,0)))</f>
        <v>с. Ивановка, ул. Центральная, 3А (домк), котельная № 1-13</v>
      </c>
      <c r="BJ11" s="2405"/>
      <c r="BK11" s="2404" t="str">
        <f>IF(BK8="","",INDEX(DIFFERENTIATION_UNMERGE_SYSTEM,MATCH(BK8,DIFFERENTIATION_ID_DIFF,0)))</f>
        <v>с. Тенеево. ул. Центральная, 31 (школа), котельная № 1-14</v>
      </c>
      <c r="BL11" s="2405"/>
      <c r="BM11" s="2404" t="str">
        <f>IF(BM8="","",INDEX(DIFFERENTIATION_UNMERGE_SYSTEM,MATCH(BM8,DIFFERENTIATION_ID_DIFF,0)))</f>
        <v>с. Тенеево. ул. Центральная, 38 (сдк), котельная № 1-15</v>
      </c>
      <c r="BN11" s="2405"/>
      <c r="BO11" s="2404" t="str">
        <f>IF(BO8="","",INDEX(DIFFERENTIATION_UNMERGE_SYSTEM,MATCH(BO8,DIFFERENTIATION_ID_DIFF,0)))</f>
        <v>с. Кошки, д/с Теремок, котельная № 1-16</v>
      </c>
      <c r="BP11" s="2405"/>
      <c r="BQ11" s="2404" t="str">
        <f>IF(BQ8="","",INDEX(DIFFERENTIATION_UNMERGE_SYSTEM,MATCH(BQ8,DIFFERENTIATION_ID_DIFF,0)))</f>
        <v>с. Кошки, д/с Радуга, котельная № 1-17</v>
      </c>
      <c r="BR11" s="2405"/>
      <c r="BS11" s="2404" t="str">
        <f>IF(BS8="","",INDEX(DIFFERENTIATION_UNMERGE_SYSTEM,MATCH(BS8,DIFFERENTIATION_ID_DIFF,0)))</f>
        <v>с. Кошки, ст. Подгрузная, ул. Пионерская, 3 (школа), котельная № 1-18</v>
      </c>
      <c r="BT11" s="2405"/>
      <c r="BU11" s="2404" t="str">
        <f>IF(BU8="","",INDEX(DIFFERENTIATION_UNMERGE_SYSTEM,MATCH(BU8,DIFFERENTIATION_ID_DIFF,0)))</f>
        <v>с. Кошки, ст. Подгрузная, ул. Спортивная, 8А (д/с Родничока), котельная № 1-19</v>
      </c>
      <c r="BV11" s="2405"/>
      <c r="BW11" s="2404" t="str">
        <f>IF(BW8="","",INDEX(DIFFERENTIATION_UNMERGE_SYSTEM,MATCH(BW8,DIFFERENTIATION_ID_DIFF,0)))</f>
        <v>с. В.Белозерки, ул. Мира, котельная № 2-1</v>
      </c>
      <c r="BX11" s="2405"/>
      <c r="BY11" s="2404" t="str">
        <f>IF(BY8="","",INDEX(DIFFERENTIATION_UNMERGE_SYSTEM,MATCH(BY8,DIFFERENTIATION_ID_DIFF,0)))</f>
        <v>с. В.Белозерки, ул. Щербакова, котельная № 2-2</v>
      </c>
      <c r="BZ11" s="2405"/>
      <c r="CA11" s="2404" t="str">
        <f>IF(CA8="","",INDEX(DIFFERENTIATION_UNMERGE_SYSTEM,MATCH(CA8,DIFFERENTIATION_ID_DIFF,0)))</f>
        <v>с. В.Белозерки, пер. Восточный, котельная № 2-3</v>
      </c>
      <c r="CB11" s="2405"/>
      <c r="CC11" s="2404" t="str">
        <f>IF(CC8="","",INDEX(DIFFERENTIATION_UNMERGE_SYSTEM,MATCH(CC8,DIFFERENTIATION_ID_DIFF,0)))</f>
        <v>с. В.Белозерки, пер. Западный, котельная № 2-4</v>
      </c>
      <c r="CD11" s="2405"/>
      <c r="CE11" s="2404" t="str">
        <f>IF(CE8="","",INDEX(DIFFERENTIATION_UNMERGE_SYSTEM,MATCH(CE8,DIFFERENTIATION_ID_DIFF,0)))</f>
        <v>с. Большая Черниговка, Микрорайон, 24Б, котельная № 3-1</v>
      </c>
      <c r="CF11" s="2405"/>
      <c r="CG11" s="2404" t="str">
        <f>IF(CG8="","",INDEX(DIFFERENTIATION_UNMERGE_SYSTEM,MATCH(CG8,DIFFERENTIATION_ID_DIFF,0)))</f>
        <v>п. Глушицкий, ул. Шоссейная, 11, котельная № 3-2</v>
      </c>
      <c r="CH11" s="2405"/>
      <c r="CI11" s="2404" t="str">
        <f>IF(CI8="","",INDEX(DIFFERENTIATION_UNMERGE_SYSTEM,MATCH(CI8,DIFFERENTIATION_ID_DIFF,0)))</f>
        <v>п. Полянский, ул. Центральная, 34Б, котельная 3-3</v>
      </c>
      <c r="CJ11" s="2405"/>
      <c r="CK11" s="2404" t="str">
        <f>IF(CK8="","",INDEX(DIFFERENTIATION_UNMERGE_SYSTEM,MATCH(CK8,DIFFERENTIATION_ID_DIFF,0)))</f>
        <v>с. Майское, ул. Специалистов, 12А, котельная № 3-4</v>
      </c>
      <c r="CL11" s="2405"/>
      <c r="CM11" s="2404" t="str">
        <f>IF(CM8="","",INDEX(DIFFERENTIATION_UNMERGE_SYSTEM,MATCH(CM8,DIFFERENTIATION_ID_DIFF,0)))</f>
        <v>пгт Безенчук, ул. Центральная, 9А, котельная № 4-1</v>
      </c>
      <c r="CN11" s="2405"/>
      <c r="CO11" s="2404" t="str">
        <f>IF(CO8="","",INDEX(DIFFERENTIATION_UNMERGE_SYSTEM,MATCH(CO8,DIFFERENTIATION_ID_DIFF,0)))</f>
        <v>с. Владимировка, ул. Солнечная, котельная № 4-34</v>
      </c>
      <c r="CP11" s="2405"/>
      <c r="CQ11" s="2404" t="str">
        <f>IF(CQ8="","",INDEX(DIFFERENTIATION_UNMERGE_SYSTEM,MATCH(CQ8,DIFFERENTIATION_ID_DIFF,0)))</f>
        <v>с. Песочное, ул. Центральная, котельная № 4-2</v>
      </c>
      <c r="CR11" s="2405"/>
      <c r="CS11" s="2404" t="str">
        <f>IF(CS8="","",INDEX(DIFFERENTIATION_UNMERGE_SYSTEM,MATCH(CS8,DIFFERENTIATION_ID_DIFF,0)))</f>
        <v>пгт Безенчук, ул. Луговцева, 57, котельная № 4-3</v>
      </c>
      <c r="CT11" s="2405"/>
      <c r="CU11" s="2404" t="str">
        <f>IF(CU8="","",INDEX(DIFFERENTIATION_UNMERGE_SYSTEM,MATCH(CU8,DIFFERENTIATION_ID_DIFF,0)))</f>
        <v>пгт Безенчук, ул. Степная, 1, котельная № 4-4</v>
      </c>
      <c r="CV11" s="2405"/>
      <c r="CW11" s="2404" t="str">
        <f>IF(CW8="","",INDEX(DIFFERENTIATION_UNMERGE_SYSTEM,MATCH(CW8,DIFFERENTIATION_ID_DIFF,0)))</f>
        <v>пгт Безенчук, ул. Советскаяа, 184, котельная № 4-5</v>
      </c>
      <c r="CX11" s="2405"/>
      <c r="CY11" s="2404" t="str">
        <f>IF(CY8="","",INDEX(DIFFERENTIATION_UNMERGE_SYSTEM,MATCH(CY8,DIFFERENTIATION_ID_DIFF,0)))</f>
        <v>пгт Безенчук, ул. Садовая, 1А, котельная № 4-6</v>
      </c>
      <c r="CZ11" s="2405"/>
      <c r="DA11" s="2404" t="str">
        <f>IF(DA8="","",INDEX(DIFFERENTIATION_UNMERGE_SYSTEM,MATCH(DA8,DIFFERENTIATION_ID_DIFF,0)))</f>
        <v>пгт Безенчук, ул. Солодухина, 167, котельная № 4-7</v>
      </c>
      <c r="DB11" s="2405"/>
      <c r="DC11" s="2404" t="str">
        <f>IF(DC8="","",INDEX(DIFFERENTIATION_UNMERGE_SYSTEM,MATCH(DC8,DIFFERENTIATION_ID_DIFF,0)))</f>
        <v>пгт Безенчук, ул. Быковцева, 77в, котельная № 4-8</v>
      </c>
      <c r="DD11" s="2405"/>
      <c r="DE11" s="2404" t="str">
        <f>IF(DE8="","",INDEX(DIFFERENTIATION_UNMERGE_SYSTEM,MATCH(DE8,DIFFERENTIATION_ID_DIFF,0)))</f>
        <v>пгт Безенчук, ул. Быковцева, 66, котельная № 4-9</v>
      </c>
      <c r="DF11" s="2405"/>
      <c r="DG11" s="2404" t="str">
        <f>IF(DG8="","",INDEX(DIFFERENTIATION_UNMERGE_SYSTEM,MATCH(DG8,DIFFERENTIATION_ID_DIFF,0)))</f>
        <v>с. Осинки, ул. Л.Толстого, котельная № 4-10</v>
      </c>
      <c r="DH11" s="2405"/>
      <c r="DI11" s="2404" t="str">
        <f>IF(DI8="","",INDEX(DIFFERENTIATION_UNMERGE_SYSTEM,MATCH(DI8,DIFFERENTIATION_ID_DIFF,0)))</f>
        <v>с. Осинки, ул. Комсомольская, 1, котельная № 4-11</v>
      </c>
      <c r="DJ11" s="2405"/>
      <c r="DK11" s="2404" t="str">
        <f>IF(DK8="","",INDEX(DIFFERENTIATION_UNMERGE_SYSTEM,MATCH(DK8,DIFFERENTIATION_ID_DIFF,0)))</f>
        <v>с. Осинки, ул. Комсомольская, 2, котельная № 4-12</v>
      </c>
      <c r="DL11" s="2405"/>
      <c r="DM11" s="2404" t="str">
        <f>IF(DM8="","",INDEX(DIFFERENTIATION_UNMERGE_SYSTEM,MATCH(DM8,DIFFERENTIATION_ID_DIFF,0)))</f>
        <v>с. Осинки, ул. Комсомольская, 3, котельная № 4-13</v>
      </c>
      <c r="DN11" s="2405"/>
      <c r="DO11" s="2404" t="str">
        <f>IF(DO8="","",INDEX(DIFFERENTIATION_UNMERGE_SYSTEM,MATCH(DO8,DIFFERENTIATION_ID_DIFF,0)))</f>
        <v>с. Осинки, ул. Комсомольская, 42, котельная № 4-14</v>
      </c>
      <c r="DP11" s="2405"/>
      <c r="DQ11" s="2404" t="str">
        <f>IF(DQ8="","",INDEX(DIFFERENTIATION_UNMERGE_SYSTEM,MATCH(DQ8,DIFFERENTIATION_ID_DIFF,0)))</f>
        <v>с. Ольгино, ул. Северная, 7а, котельная № 4-15</v>
      </c>
      <c r="DR11" s="2405"/>
      <c r="DS11" s="2404" t="str">
        <f>IF(DS8="","",INDEX(DIFFERENTIATION_UNMERGE_SYSTEM,MATCH(DS8,DIFFERENTIATION_ID_DIFF,0)))</f>
        <v>с. Прибой, ул. Гаражная, 4, котельная № 4-16</v>
      </c>
      <c r="DT11" s="2405"/>
      <c r="DU11" s="2404" t="str">
        <f>IF(DU8="","",INDEX(DIFFERENTIATION_UNMERGE_SYSTEM,MATCH(DU8,DIFFERENTIATION_ID_DIFF,0)))</f>
        <v>с. Прибой, ул. Овражная, 4, котельная № 4-17</v>
      </c>
      <c r="DV11" s="2405"/>
      <c r="DW11" s="2404" t="str">
        <f>IF(DW8="","",INDEX(DIFFERENTIATION_UNMERGE_SYSTEM,MATCH(DW8,DIFFERENTIATION_ID_DIFF,0)))</f>
        <v>с. Екатериновка, ул. Фабричная, 25А, котельная № 4-19</v>
      </c>
      <c r="DX11" s="2405"/>
      <c r="DY11" s="2404" t="str">
        <f>IF(DY8="","",INDEX(DIFFERENTIATION_UNMERGE_SYSTEM,MATCH(DY8,DIFFERENTIATION_ID_DIFF,0)))</f>
        <v>с. Екатериновка, ул. Фабричная, 40А, котельная № 4-20</v>
      </c>
      <c r="DZ11" s="2405"/>
      <c r="EA11" s="2404" t="str">
        <f>IF(EA8="","",INDEX(DIFFERENTIATION_UNMERGE_SYSTEM,MATCH(EA8,DIFFERENTIATION_ID_DIFF,0)))</f>
        <v>ст. Звезда, ул. Железнодорожная, 9А, котельная № 4-21</v>
      </c>
      <c r="EB11" s="2405"/>
      <c r="EC11" s="2404" t="str">
        <f>IF(EC8="","",INDEX(DIFFERENTIATION_UNMERGE_SYSTEM,MATCH(EC8,DIFFERENTIATION_ID_DIFF,0)))</f>
        <v>с. Натальино, ул. Школьная, 13А, котельная № 4-22</v>
      </c>
      <c r="ED11" s="2405"/>
      <c r="EE11" s="2404" t="str">
        <f>IF(EE8="","",INDEX(DIFFERENTIATION_UNMERGE_SYSTEM,MATCH(EE8,DIFFERENTIATION_ID_DIFF,0)))</f>
        <v>с. Сосновка,  котельная № 4-23</v>
      </c>
      <c r="EF11" s="2405"/>
      <c r="EG11" s="2404" t="str">
        <f>IF(EG8="","",INDEX(DIFFERENTIATION_UNMERGE_SYSTEM,MATCH(EG8,DIFFERENTIATION_ID_DIFF,0)))</f>
        <v>с. Красноселки, ул. Центральная, 6А, котельная № 4-24</v>
      </c>
      <c r="EH11" s="2405"/>
      <c r="EI11" s="2404" t="str">
        <f>IF(EI8="","",INDEX(DIFFERENTIATION_UNMERGE_SYSTEM,MATCH(EI8,DIFFERENTIATION_ID_DIFF,0)))</f>
        <v>с. Переволоки, ул. Центральная, 33, 35, котельная № 4-28</v>
      </c>
      <c r="EJ11" s="2405"/>
      <c r="EK11" s="2404" t="str">
        <f>IF(EK8="","",INDEX(DIFFERENTIATION_UNMERGE_SYSTEM,MATCH(EK8,DIFFERENTIATION_ID_DIFF,0)))</f>
        <v>с. Переволоки, ул. Центральная, 37, 39, котельная № 4-29</v>
      </c>
      <c r="EL11" s="2405"/>
      <c r="EM11" s="2404" t="str">
        <f>IF(EM8="","",INDEX(DIFFERENTIATION_UNMERGE_SYSTEM,MATCH(EM8,DIFFERENTIATION_ID_DIFF,0)))</f>
        <v>с. Переволоки, ул. Центральная, (сдк), котельная № 4-30</v>
      </c>
      <c r="EN11" s="2405"/>
      <c r="EO11" s="2404" t="str">
        <f>IF(EO8="","",INDEX(DIFFERENTIATION_UNMERGE_SYSTEM,MATCH(EO8,DIFFERENTIATION_ID_DIFF,0)))</f>
        <v>с. Переволоки, ул. Школьная, (школа, д/с), котельная № 4-31</v>
      </c>
      <c r="EP11" s="2405"/>
      <c r="EQ11" s="2404" t="str">
        <f>IF(EQ8="","",INDEX(DIFFERENTIATION_UNMERGE_SYSTEM,MATCH(EQ8,DIFFERENTIATION_ID_DIFF,0)))</f>
        <v>с. С. Залесье, д.3, котельная № 4-32</v>
      </c>
      <c r="ER11" s="2405"/>
      <c r="ES11" s="2404" t="str">
        <f>IF(ES8="","",INDEX(DIFFERENTIATION_UNMERGE_SYSTEM,MATCH(ES8,DIFFERENTIATION_ID_DIFF,0)))</f>
        <v>с. Покровка, ул. Центральная, 1А, котельная № 4-33</v>
      </c>
      <c r="ET11" s="2405"/>
      <c r="EU11" s="2404" t="str">
        <f>IF(EU8="","",INDEX(DIFFERENTIATION_UNMERGE_SYSTEM,MATCH(EU8,DIFFERENTIATION_ID_DIFF,0)))</f>
        <v>с. Новомихайловка, ул. Центральная, 1, котельная № 4-36</v>
      </c>
      <c r="EV11" s="2405"/>
      <c r="EW11" s="2404" t="str">
        <f>IF(EW8="","",INDEX(DIFFERENTIATION_UNMERGE_SYSTEM,MATCH(EW8,DIFFERENTIATION_ID_DIFF,0)))</f>
        <v>с. Новомихайловка, ул. Центральная, 6, котельная № 4-37</v>
      </c>
      <c r="EX11" s="2405"/>
      <c r="EY11" s="2404" t="str">
        <f>IF(EY8="","",INDEX(DIFFERENTIATION_UNMERGE_SYSTEM,MATCH(EY8,DIFFERENTIATION_ID_DIFF,0)))</f>
        <v>с. Новомихайловка, ул. Центральная, 14, котельная № 4-38</v>
      </c>
      <c r="EZ11" s="2405"/>
      <c r="FA11" s="2404" t="str">
        <f>IF(FA8="","",INDEX(DIFFERENTIATION_UNMERGE_SYSTEM,MATCH(FA8,DIFFERENTIATION_ID_DIFF,0)))</f>
        <v>с. Новомихайловка, ул. Фасадная, 3, котельная № 4-39</v>
      </c>
      <c r="FB11" s="2405"/>
      <c r="FC11" s="2404" t="str">
        <f>IF(FC8="","",INDEX(DIFFERENTIATION_UNMERGE_SYSTEM,MATCH(FC8,DIFFERENTIATION_ID_DIFF,0)))</f>
        <v>с. Александровка, ул. Центральная, 44 (сдк), котельная № 4-40</v>
      </c>
      <c r="FD11" s="2405"/>
      <c r="FE11" s="2404" t="str">
        <f>IF(FE8="","",INDEX(DIFFERENTIATION_UNMERGE_SYSTEM,MATCH(FE8,DIFFERENTIATION_ID_DIFF,0)))</f>
        <v>с. Преображенка, ул. Тополинаяя, 13, котельная № 4-42</v>
      </c>
      <c r="FF11" s="2405"/>
      <c r="FG11" s="2404" t="str">
        <f>IF(FG8="","",INDEX(DIFFERENTIATION_UNMERGE_SYSTEM,MATCH(FG8,DIFFERENTIATION_ID_DIFF,0)))</f>
        <v>с. Преображенка, ул. Тополинаяя, 15, котельная № 4-43</v>
      </c>
      <c r="FH11" s="2405"/>
      <c r="FI11" s="2404" t="str">
        <f>IF(FI8="","",INDEX(DIFFERENTIATION_UNMERGE_SYSTEM,MATCH(FI8,DIFFERENTIATION_ID_DIFF,0)))</f>
        <v>ст. Звезда, тепловые сети № 4-44</v>
      </c>
      <c r="FJ11" s="2405"/>
      <c r="FK11" s="2404" t="str">
        <f>IF(FK8="","",INDEX(DIFFERENTIATION_UNMERGE_SYSTEM,MATCH(FK8,DIFFERENTIATION_ID_DIFF,0)))</f>
        <v>п. Разинский, тепловые сети № 4-45</v>
      </c>
      <c r="FL11" s="2405"/>
      <c r="FM11" s="2404" t="str">
        <f>IF(FM8="","",INDEX(DIFFERENTIATION_UNMERGE_SYSTEM,MATCH(FM8,DIFFERENTIATION_ID_DIFF,0)))</f>
        <v>п. Привольный, тепловые сети № 4-46</v>
      </c>
      <c r="FN11" s="2405"/>
      <c r="FO11" s="2404" t="str">
        <f>IF(FO8="","",INDEX(DIFFERENTIATION_UNMERGE_SYSTEM,MATCH(FO8,DIFFERENTIATION_ID_DIFF,0)))</f>
        <v>п. Дружба, тепловые сети № 4-47</v>
      </c>
      <c r="FP11" s="2405"/>
      <c r="FQ11" s="2404" t="str">
        <f>IF(FQ8="","",INDEX(DIFFERENTIATION_UNMERGE_SYSTEM,MATCH(FQ8,DIFFERENTIATION_ID_DIFF,0)))</f>
        <v>с. Владимировка, ул. Максима Горького, котельная № 4-35</v>
      </c>
      <c r="FR11" s="2405"/>
      <c r="FS11" s="2404" t="str">
        <f>IF(FS8="","",INDEX(DIFFERENTIATION_UNMERGE_SYSTEM,MATCH(FS8,DIFFERENTIATION_ID_DIFF,0)))</f>
        <v>с. Кинель-Черкассы, ул. Революционная, 76, котельная № 6-1</v>
      </c>
      <c r="FT11" s="2405"/>
      <c r="FU11" s="2404" t="str">
        <f>IF(FU8="","",INDEX(DIFFERENTIATION_UNMERGE_SYSTEM,MATCH(FU8,DIFFERENTIATION_ID_DIFF,0)))</f>
        <v>с. Репьевка, ул. Победы, 4, котельная № 6-2</v>
      </c>
      <c r="FV11" s="2405"/>
      <c r="FW11" s="2404" t="str">
        <f>IF(FW8="","",INDEX(DIFFERENTIATION_UNMERGE_SYSTEM,MATCH(FW8,DIFFERENTIATION_ID_DIFF,0)))</f>
        <v>с. Садгород, ул. Ленина, 43, котельная № 6-3</v>
      </c>
      <c r="FX11" s="2405"/>
      <c r="FY11" s="2404" t="str">
        <f>IF(FY8="","",INDEX(DIFFERENTIATION_UNMERGE_SYSTEM,MATCH(FY8,DIFFERENTIATION_ID_DIFF,0)))</f>
        <v>с. Тимашево, ул. Молодежная, 15д, котельная № 6-4</v>
      </c>
      <c r="FZ11" s="2405"/>
      <c r="GA11" s="2404" t="str">
        <f>IF(GA8="","",INDEX(DIFFERENTIATION_UNMERGE_SYSTEM,MATCH(GA8,DIFFERENTIATION_ID_DIFF,0)))</f>
        <v>с. Кинель-Черкассы (ГИБДД), ул. Механизаторов, 1, котельная № 6-5</v>
      </c>
      <c r="GB11" s="2405"/>
      <c r="GC11" s="2404" t="str">
        <f>IF(GC8="","",INDEX(DIFFERENTIATION_UNMERGE_SYSTEM,MATCH(GC8,DIFFERENTIATION_ID_DIFF,0)))</f>
        <v>с. Кинель-Черкассы (библиотека), ул. Красноармейская, 115а, котельная № 6-6</v>
      </c>
      <c r="GD11" s="2405"/>
      <c r="GE11" s="2404" t="str">
        <f>IF(GE8="","",INDEX(DIFFERENTIATION_UNMERGE_SYSTEM,MATCH(GE8,DIFFERENTIATION_ID_DIFF,0)))</f>
        <v>с. Березняки, ул. Первомайская, 11, котельная № 6-7</v>
      </c>
      <c r="GF11" s="2405"/>
      <c r="GG11" s="2404" t="str">
        <f>IF(GG8="","",INDEX(DIFFERENTIATION_UNMERGE_SYSTEM,MATCH(GG8,DIFFERENTIATION_ID_DIFF,0)))</f>
        <v>с. Дубовый Колок, ул. Центральная, 8а, котельная № 6-8</v>
      </c>
      <c r="GH11" s="2405"/>
      <c r="GI11" s="2404" t="str">
        <f>IF(GI8="","",INDEX(DIFFERENTIATION_UNMERGE_SYSTEM,MATCH(GI8,DIFFERENTIATION_ID_DIFF,0)))</f>
        <v>с. Семеновка, ул. Советская, 2б, котельная № 6-9</v>
      </c>
      <c r="GJ11" s="2405"/>
      <c r="GK11" s="2404" t="str">
        <f>IF(GK8="","",INDEX(DIFFERENTIATION_UNMERGE_SYSTEM,MATCH(GK8,DIFFERENTIATION_ID_DIFF,0)))</f>
        <v>с. Красная Горка, ул. Чапаевская, 71, котельная № 6-10</v>
      </c>
      <c r="GL11" s="2405"/>
      <c r="GM11" s="2404" t="str">
        <f>IF(GM8="","",INDEX(DIFFERENTIATION_UNMERGE_SYSTEM,MATCH(GM8,DIFFERENTIATION_ID_DIFF,0)))</f>
        <v>с. Кинель-Черкассы (УФМС), ул. Красноармейская, 107, котельная № 6-11</v>
      </c>
      <c r="GN11" s="2405"/>
      <c r="GO11" s="2404" t="str">
        <f>IF(GO8="","",INDEX(DIFFERENTIATION_UNMERGE_SYSTEM,MATCH(GO8,DIFFERENTIATION_ID_DIFF,0)))</f>
        <v>с. Кинель-Черкассы (д/с Голубь), ул. Нефтяников, 9, котельная № 6-12</v>
      </c>
      <c r="GP11" s="2405"/>
      <c r="GQ11" s="2404" t="str">
        <f>IF(GQ8="","",INDEX(DIFFERENTIATION_UNMERGE_SYSTEM,MATCH(GQ8,DIFFERENTIATION_ID_DIFF,0)))</f>
        <v>с. Кинель-Черкассы (д/с Огонек), ул. Авиационная, 7в, котельная № 6-13</v>
      </c>
      <c r="GR11" s="2405"/>
      <c r="GS11" s="2404" t="str">
        <f>IF(GS8="","",INDEX(DIFFERENTIATION_UNMERGE_SYSTEM,MATCH(GS8,DIFFERENTIATION_ID_DIFF,0)))</f>
        <v>с. Тимашево (школа), ул. Комсомольская, 31А, котельная № 6-14</v>
      </c>
      <c r="GT11" s="2405"/>
      <c r="GU11" s="2404" t="str">
        <f>IF(GU8="","",INDEX(DIFFERENTIATION_UNMERGE_SYSTEM,MATCH(GU8,DIFFERENTIATION_ID_DIFF,0)))</f>
        <v>с. Муханово , ул. Больничная, 25, котельная № 6-15</v>
      </c>
      <c r="GV11" s="2405"/>
      <c r="GW11" s="2404" t="str">
        <f>IF(GW8="","",INDEX(DIFFERENTIATION_UNMERGE_SYSTEM,MATCH(GW8,DIFFERENTIATION_ID_DIFF,0)))</f>
        <v>с. Муханово (школа) , ул. Школьная, 1/1, котельная № 6-16</v>
      </c>
      <c r="GX11" s="2405"/>
      <c r="GY11" s="2404" t="str">
        <f>IF(GY8="","",INDEX(DIFFERENTIATION_UNMERGE_SYSTEM,MATCH(GY8,DIFFERENTIATION_ID_DIFF,0)))</f>
        <v>с. Муханово (клуб) , ул. Школьная, 1/1А, котельная № 6-17</v>
      </c>
      <c r="GZ11" s="2405"/>
      <c r="HA11" s="2404" t="str">
        <f>IF(HA8="","",INDEX(DIFFERENTIATION_UNMERGE_SYSTEM,MATCH(HA8,DIFFERENTIATION_ID_DIFF,0)))</f>
        <v>с. Муханово (ж/дом) , ул. Школьная, 1/1Б, котельная № 6-18</v>
      </c>
      <c r="HB11" s="2405"/>
      <c r="HC11" s="2404" t="str">
        <f>IF(HC8="","",INDEX(DIFFERENTIATION_UNMERGE_SYSTEM,MATCH(HC8,DIFFERENTIATION_ID_DIFF,0)))</f>
        <v>с. Кротовка (АПС) , ул. Дачная, котельная № 6-19</v>
      </c>
      <c r="HD11" s="2405"/>
      <c r="HE11" s="2404" t="str">
        <f>IF(HE8="","",INDEX(DIFFERENTIATION_UNMERGE_SYSTEM,MATCH(HE8,DIFFERENTIATION_ID_DIFF,0)))</f>
        <v>с. Кротовка (ЛДПС) , ул. Нефтяников, 7, котельная № 6-20</v>
      </c>
      <c r="HF11" s="2405"/>
      <c r="HG11" s="2404" t="str">
        <f>IF(HG8="","",INDEX(DIFFERENTIATION_UNMERGE_SYSTEM,MATCH(HG8,DIFFERENTIATION_ID_DIFF,0)))</f>
        <v>с. Кротовка (больница) , ул. Мичуринская, 2А, котельная № 6-21</v>
      </c>
      <c r="HH11" s="2405"/>
      <c r="HI11" s="2404" t="str">
        <f>IF(HI8="","",INDEX(DIFFERENTIATION_UNMERGE_SYSTEM,MATCH(HI8,DIFFERENTIATION_ID_DIFF,0)))</f>
        <v>с. Александровка, ул. Спортивная, 8, котельная № 6-22</v>
      </c>
      <c r="HJ11" s="2405"/>
      <c r="HK11" s="2404" t="str">
        <f>IF(HK8="","",INDEX(DIFFERENTIATION_UNMERGE_SYSTEM,MATCH(HK8,DIFFERENTIATION_ID_DIFF,0)))</f>
        <v>с. Б. Сарабай, ул. Черемушки, 2А, котельная № 6-23</v>
      </c>
      <c r="HL11" s="2405"/>
      <c r="HM11" s="2404" t="str">
        <f>IF(HM8="","",INDEX(DIFFERENTIATION_UNMERGE_SYSTEM,MATCH(HM8,DIFFERENTIATION_ID_DIFF,0)))</f>
        <v>с. Кабановка, ул. Крыгина, 1ж, котельная № 6-24</v>
      </c>
      <c r="HN11" s="2405"/>
      <c r="HO11" s="2404" t="str">
        <f>IF(HO8="","",INDEX(DIFFERENTIATION_UNMERGE_SYSTEM,MATCH(HO8,DIFFERENTIATION_ID_DIFF,0)))</f>
        <v>с. Богородское, ул. Молодежнаяа, 1а, котельная № 6-25</v>
      </c>
      <c r="HP11" s="2405"/>
      <c r="HQ11" s="2404" t="str">
        <f>IF(HQ8="","",INDEX(DIFFERENTIATION_UNMERGE_SYSTEM,MATCH(HQ8,DIFFERENTIATION_ID_DIFF,0)))</f>
        <v>с. Богородское, ул. Центральная, 159а, котельная № 6-26</v>
      </c>
      <c r="HR11" s="2405"/>
      <c r="HS11" s="2404" t="str">
        <f>IF(HS8="","",INDEX(DIFFERENTIATION_UNMERGE_SYSTEM,MATCH(HS8,DIFFERENTIATION_ID_DIFF,0)))</f>
        <v>с. Лозовка, ул. Центральная, 4а, котельная № 6-27</v>
      </c>
      <c r="HT11" s="2405"/>
      <c r="HU11" s="2404" t="str">
        <f>IF(HU8="","",INDEX(DIFFERENTIATION_UNMERGE_SYSTEM,MATCH(HU8,DIFFERENTIATION_ID_DIFF,0)))</f>
        <v>с. Лозовка (клуб), ул. Центральная, 1а, котельная № 6-28</v>
      </c>
      <c r="HV11" s="2405"/>
      <c r="HW11" s="2404" t="str">
        <f>IF(HW8="","",INDEX(DIFFERENTIATION_UNMERGE_SYSTEM,MATCH(HW8,DIFFERENTIATION_ID_DIFF,0)))</f>
        <v>с. Новые Ключи(школа), ул. Советская, 38А, котельная № 6-29</v>
      </c>
      <c r="HX11" s="2405"/>
      <c r="HY11" s="2404" t="str">
        <f>IF(HY8="","",INDEX(DIFFERENTIATION_UNMERGE_SYSTEM,MATCH(HY8,DIFFERENTIATION_ID_DIFF,0)))</f>
        <v>с. Новые Ключи(клуб), ул. Советская, 38А, котельная № 6-30</v>
      </c>
      <c r="HZ11" s="2405"/>
      <c r="IA11" s="2404" t="str">
        <f>IF(IA8="","",INDEX(DIFFERENTIATION_UNMERGE_SYSTEM,MATCH(IA8,DIFFERENTIATION_ID_DIFF,0)))</f>
        <v>п. Первомайский, ул. Садовая, 28, котельная № 6-31</v>
      </c>
      <c r="IB11" s="2405"/>
      <c r="IC11" s="2404" t="str">
        <f>IF(IC8="","",INDEX(DIFFERENTIATION_UNMERGE_SYSTEM,MATCH(IC8,DIFFERENTIATION_ID_DIFF,0)))</f>
        <v>с. Черновка, ул. Школьная, 33, котельная № 6-32</v>
      </c>
      <c r="ID11" s="2405"/>
      <c r="IE11" s="2404" t="str">
        <f>IF(IE8="","",INDEX(DIFFERENTIATION_UNMERGE_SYSTEM,MATCH(IE8,DIFFERENTIATION_ID_DIFF,0)))</f>
        <v>с. Кинель-Черкассы, ул. Механизаторов, 16А, котельная № 6-33</v>
      </c>
      <c r="IF11" s="2405"/>
      <c r="IG11" s="2404" t="str">
        <f>IF(IG8="","",INDEX(DIFFERENTIATION_UNMERGE_SYSTEM,MATCH(IG8,DIFFERENTIATION_ID_DIFF,0)))</f>
        <v>с.  Ерзовка, ул. Центральная, 66, котельная № 6-34</v>
      </c>
      <c r="IH11" s="2405"/>
      <c r="II11" s="2404" t="str">
        <f>IF(II8="","",INDEX(DIFFERENTIATION_UNMERGE_SYSTEM,MATCH(II8,DIFFERENTIATION_ID_DIFF,0)))</f>
        <v>с.  Коханы (КДЦ), ул. Советская, 32А, котельная № 6-35</v>
      </c>
      <c r="IJ11" s="2405"/>
      <c r="IK11" s="2404" t="str">
        <f>IF(IK8="","",INDEX(DIFFERENTIATION_UNMERGE_SYSTEM,MATCH(IK8,DIFFERENTIATION_ID_DIFF,0)))</f>
        <v>с.  Полудни (школа), ул. Солнечная, 92А, котельная № 6-36</v>
      </c>
      <c r="IL11" s="2405"/>
      <c r="IM11" s="2404" t="str">
        <f>IF(IM8="","",INDEX(DIFFERENTIATION_UNMERGE_SYSTEM,MATCH(IM8,DIFFERENTIATION_ID_DIFF,0)))</f>
        <v>с.  Вязники, ул. Школьная, 9А, котельная № 6-37</v>
      </c>
      <c r="IN11" s="2405"/>
      <c r="IO11" s="2404" t="str">
        <f>IF(IO8="","",INDEX(DIFFERENTIATION_UNMERGE_SYSTEM,MATCH(IO8,DIFFERENTIATION_ID_DIFF,0)))</f>
        <v>с. Среднее Аверкино, ул. Школьная, 13А, котельная № 6-38</v>
      </c>
      <c r="IP11" s="2405"/>
      <c r="IQ11" s="2404" t="str">
        <f>IF(IQ8="","",INDEX(DIFFERENTIATION_UNMERGE_SYSTEM,MATCH(IQ8,DIFFERENTIATION_ID_DIFF,0)))</f>
        <v>с. Среднее Аверкино, ул. Школьная, 64Б, котельная № 6-39</v>
      </c>
      <c r="IR11" s="2405"/>
      <c r="IS11" s="2404" t="str">
        <f>IF(IS8="","",INDEX(DIFFERENTIATION_UNMERGE_SYSTEM,MATCH(IS8,DIFFERENTIATION_ID_DIFF,0)))</f>
        <v>с. Красные Ключи, ул. Школьная, 14Б, котельная № 6-40</v>
      </c>
      <c r="IT11" s="2405"/>
      <c r="IU11" s="2404" t="str">
        <f>IF(IU8="","",INDEX(DIFFERENTIATION_UNMERGE_SYSTEM,MATCH(IU8,DIFFERENTIATION_ID_DIFF,0)))</f>
        <v>с. Кротково, ул. Ленина, 46Б, котельная № 6-41</v>
      </c>
      <c r="IV11" s="2405"/>
      <c r="IW11" s="2404" t="str">
        <f>IF(IW8="","",INDEX(DIFFERENTIATION_UNMERGE_SYSTEM,MATCH(IW8,DIFFERENTIATION_ID_DIFF,0)))</f>
        <v>с. Первомайск, ул. Первомайская, 46Б, котельная № 6-42</v>
      </c>
      <c r="IX11" s="2405"/>
      <c r="IY11" s="2404" t="str">
        <f>IF(IY8="","",INDEX(DIFFERENTIATION_UNMERGE_SYSTEM,MATCH(IY8,DIFFERENTIATION_ID_DIFF,0)))</f>
        <v>п. Венера, ул. Центральная, 1А, котельная № 6-43</v>
      </c>
      <c r="IZ11" s="2405"/>
      <c r="JA11" s="2404" t="str">
        <f>IF(JA8="","",INDEX(DIFFERENTIATION_UNMERGE_SYSTEM,MATCH(JA8,DIFFERENTIATION_ID_DIFF,0)))</f>
        <v>г.о. Отрадный, ЦЗН, ул. Молодогвардейская, 16А, котельная № 6-44</v>
      </c>
      <c r="JB11" s="2405"/>
      <c r="JC11" s="2404" t="str">
        <f>IF(JC8="","",INDEX(DIFFERENTIATION_UNMERGE_SYSTEM,MATCH(JC8,DIFFERENTIATION_ID_DIFF,0)))</f>
        <v>п. Приволжье, ул. Парковая, котельная № 7-1</v>
      </c>
      <c r="JD11" s="2405"/>
      <c r="JE11" s="2404" t="str">
        <f>IF(JE8="","",INDEX(DIFFERENTIATION_UNMERGE_SYSTEM,MATCH(JE8,DIFFERENTIATION_ID_DIFF,0)))</f>
        <v>п. Приволжье, ул.Комарова, котельная № 7-2</v>
      </c>
      <c r="JF11" s="2405"/>
      <c r="JG11" s="2404" t="str">
        <f>IF(JG8="","",INDEX(DIFFERENTIATION_UNMERGE_SYSTEM,MATCH(JG8,DIFFERENTIATION_ID_DIFF,0)))</f>
        <v>п. Приволжье, ул. Молодежная, котельная № 7-3</v>
      </c>
      <c r="JH11" s="2405"/>
      <c r="JI11" s="2404" t="str">
        <f>IF(JI8="","",INDEX(DIFFERENTIATION_UNMERGE_SYSTEM,MATCH(JI8,DIFFERENTIATION_ID_DIFF,0)))</f>
        <v>п. Приволжье, ул. Советская, котельная № 7-4</v>
      </c>
      <c r="JJ11" s="2405"/>
      <c r="JK11" s="2404" t="str">
        <f>IF(JK8="","",INDEX(DIFFERENTIATION_UNMERGE_SYSTEM,MATCH(JK8,DIFFERENTIATION_ID_DIFF,0)))</f>
        <v>п. Ильмень, ул. Молодежная, котельная № 7-5</v>
      </c>
      <c r="JL11" s="2405"/>
      <c r="JM11" s="2404" t="str">
        <f>IF(JM8="","",INDEX(DIFFERENTIATION_UNMERGE_SYSTEM,MATCH(JM8,DIFFERENTIATION_ID_DIFF,0)))</f>
        <v>п. Ильмень, ул. Почтовая, котельная № 7-6</v>
      </c>
      <c r="JN11" s="2405"/>
      <c r="JO11" s="2404" t="str">
        <f>IF(JO8="","",INDEX(DIFFERENTIATION_UNMERGE_SYSTEM,MATCH(JO8,DIFFERENTIATION_ID_DIFF,0)))</f>
        <v>п. Ильмень, ул. Школьная, котельная № 7-7</v>
      </c>
      <c r="JP11" s="2405"/>
      <c r="JQ11" s="2404" t="str">
        <f>IF(JQ8="","",INDEX(DIFFERENTIATION_UNMERGE_SYSTEM,MATCH(JQ8,DIFFERENTIATION_ID_DIFF,0)))</f>
        <v>п. Новоспасский, ул. Мира, котельная № 7-8</v>
      </c>
      <c r="JR11" s="2405"/>
      <c r="JS11" s="2404" t="str">
        <f>IF(JS8="","",INDEX(DIFFERENTIATION_UNMERGE_SYSTEM,MATCH(JS8,DIFFERENTIATION_ID_DIFF,0)))</f>
        <v>п. Новоспасский, ул. Магистральная, котельная № 7-9</v>
      </c>
      <c r="JT11" s="2405"/>
      <c r="JU11" s="2404" t="str">
        <f>IF(JU8="","",INDEX(DIFFERENTIATION_UNMERGE_SYSTEM,MATCH(JU8,DIFFERENTIATION_ID_DIFF,0)))</f>
        <v>п. Новоспасский, пер. Пугачева, котельная № 7-10</v>
      </c>
      <c r="JV11" s="2405"/>
      <c r="JW11" s="2404" t="str">
        <f>IF(JW8="","",INDEX(DIFFERENTIATION_UNMERGE_SYSTEM,MATCH(JW8,DIFFERENTIATION_ID_DIFF,0)))</f>
        <v>п. Новоспасский, ул. Школьная, котельная № 7-11</v>
      </c>
      <c r="JX11" s="2405"/>
      <c r="JY11" s="2404" t="str">
        <f>IF(JY8="","",INDEX(DIFFERENTIATION_UNMERGE_SYSTEM,MATCH(JY8,DIFFERENTIATION_ID_DIFF,0)))</f>
        <v>п. Новоспасский, ул. Ленина, котельная № 7-12</v>
      </c>
      <c r="JZ11" s="2405"/>
      <c r="KA11" s="2404" t="str">
        <f>IF(KA8="","",INDEX(DIFFERENTIATION_UNMERGE_SYSTEM,MATCH(KA8,DIFFERENTIATION_ID_DIFF,0)))</f>
        <v>п. Обшаровка, ул. Лычева, котельная № 7-13</v>
      </c>
      <c r="KB11" s="2405"/>
      <c r="KC11" s="2404" t="str">
        <f>IF(KC8="","",INDEX(DIFFERENTIATION_UNMERGE_SYSTEM,MATCH(KC8,DIFFERENTIATION_ID_DIFF,0)))</f>
        <v>п. Обшаровка, ул. Терешковой, котельная № 7-14</v>
      </c>
      <c r="KD11" s="2405"/>
      <c r="KE11" s="2404" t="str">
        <f>IF(KE8="","",INDEX(DIFFERENTIATION_UNMERGE_SYSTEM,MATCH(KE8,DIFFERENTIATION_ID_DIFF,0)))</f>
        <v>п. Обшаровка, ул. Спортивная, котельная № 7-15</v>
      </c>
      <c r="KF11" s="2405"/>
      <c r="KG11" s="2404" t="str">
        <f>IF(KG8="","",INDEX(DIFFERENTIATION_UNMERGE_SYSTEM,MATCH(KG8,DIFFERENTIATION_ID_DIFF,0)))</f>
        <v>п. Обшаровка, ул. Строителей, котельная № 7-16</v>
      </c>
      <c r="KH11" s="2405"/>
      <c r="KI11" s="2404" t="str">
        <f>IF(KI8="","",INDEX(DIFFERENTIATION_UNMERGE_SYSTEM,MATCH(KI8,DIFFERENTIATION_ID_DIFF,0)))</f>
        <v>п. Обшаровка, ул. Советская, котельная № 7-17</v>
      </c>
      <c r="KJ11" s="2405"/>
      <c r="KK11" s="2404" t="str">
        <f>IF(KK8="","",INDEX(DIFFERENTIATION_UNMERGE_SYSTEM,MATCH(KK8,DIFFERENTIATION_ID_DIFF,0)))</f>
        <v>п. Обшаровка, ул. Щорса, котельная № 7-18</v>
      </c>
      <c r="KL11" s="2405"/>
      <c r="KM11" s="2404" t="str">
        <f>IF(KM8="","",INDEX(DIFFERENTIATION_UNMERGE_SYSTEM,MATCH(KM8,DIFFERENTIATION_ID_DIFF,0)))</f>
        <v>г. Чапаевск, ул. С.Лазо, котельная № 8-1</v>
      </c>
      <c r="KN11" s="2405"/>
      <c r="KO11" s="2404" t="str">
        <f>IF(KO8="","",INDEX(DIFFERENTIATION_UNMERGE_SYSTEM,MATCH(KO8,DIFFERENTIATION_ID_DIFF,0)))</f>
        <v>пос. Маяк, ул. Дорожная,1а, котельная № 8-2</v>
      </c>
      <c r="KP11" s="2405"/>
      <c r="KQ11" s="2404" t="str">
        <f>IF(KQ8="","",INDEX(DIFFERENTIATION_UNMERGE_SYSTEM,MATCH(KQ8,DIFFERENTIATION_ID_DIFF,0)))</f>
        <v>пос. Шмидта, ул. Школьная, 4Б, котельная № 8-3</v>
      </c>
      <c r="KR11" s="2405"/>
      <c r="KS11" s="2404" t="str">
        <f>IF(KS8="","",INDEX(DIFFERENTIATION_UNMERGE_SYSTEM,MATCH(KS8,DIFFERENTIATION_ID_DIFF,0)))</f>
        <v>пос. Гранный, котельная № 8-4</v>
      </c>
      <c r="KT11" s="2405"/>
      <c r="KU11" s="2404" t="str">
        <f>IF(KU8="","",INDEX(DIFFERENTIATION_UNMERGE_SYSTEM,MATCH(KU8,DIFFERENTIATION_ID_DIFF,0)))</f>
        <v>п. Журавли, ул. Школьная,/Молодежная, котельная № 5-1</v>
      </c>
      <c r="KV11" s="2405"/>
      <c r="KW11" s="2404" t="str">
        <f>IF(KW8="","",INDEX(DIFFERENTIATION_UNMERGE_SYSTEM,MATCH(KW8,DIFFERENTIATION_ID_DIFF,0)))</f>
        <v>п. Калинка, ул. Советская, котельная № 5-2</v>
      </c>
      <c r="KX11" s="2405"/>
      <c r="KY11" s="2404" t="str">
        <f>IF(KY8="","",INDEX(DIFFERENTIATION_UNMERGE_SYSTEM,MATCH(KY8,DIFFERENTIATION_ID_DIFF,0)))</f>
        <v>с. Лопатино, ул. Школьная, котельная № 5-3</v>
      </c>
      <c r="KZ11" s="2405"/>
      <c r="LA11" s="2404" t="str">
        <f>IF(LA8="","",INDEX(DIFFERENTIATION_UNMERGE_SYSTEM,MATCH(LA8,DIFFERENTIATION_ID_DIFF,0)))</f>
        <v>с. Сухая Вязовка, ул. Школьная, котельная № 5-4</v>
      </c>
      <c r="LB11" s="2405"/>
      <c r="LC11" s="2404" t="str">
        <f>IF(LC8="","",INDEX(DIFFERENTIATION_UNMERGE_SYSTEM,MATCH(LC8,DIFFERENTIATION_ID_DIFF,0)))</f>
        <v>с. Сухая Вязовка, ул. Молодежная, котельная № 5-5</v>
      </c>
      <c r="LD11" s="2405"/>
      <c r="LE11" s="2404" t="str">
        <f>IF(LE8="","",INDEX(DIFFERENTIATION_UNMERGE_SYSTEM,MATCH(LE8,DIFFERENTIATION_ID_DIFF,0)))</f>
        <v>с. Черноречье, ул. Мира, котельная № 5-6</v>
      </c>
      <c r="LF11" s="2405"/>
      <c r="LG11" s="2404" t="str">
        <f>IF(LG8="","",INDEX(DIFFERENTIATION_UNMERGE_SYSTEM,MATCH(LG8,DIFFERENTIATION_ID_DIFF,0)))</f>
        <v>с. Черноречье, ул. Кустарная, котельная № 5-7</v>
      </c>
      <c r="LH11" s="2405"/>
      <c r="LI11" s="2404" t="str">
        <f>IF(LI8="","",INDEX(DIFFERENTIATION_UNMERGE_SYSTEM,MATCH(LI8,DIFFERENTIATION_ID_DIFF,0)))</f>
        <v>с. Яицкое, ул. Яицкая, котельная № 5-8</v>
      </c>
      <c r="LJ11" s="2405"/>
      <c r="LK11" s="2404" t="str">
        <f>IF(LK8="","",INDEX(DIFFERENTIATION_UNMERGE_SYSTEM,MATCH(LK8,DIFFERENTIATION_ID_DIFF,0)))</f>
        <v>г.о. Октябрьск, пос. Спортивый, котельная № 11-1</v>
      </c>
      <c r="LL11" s="2405"/>
      <c r="LM11" s="2404" t="str">
        <f>IF(LM8="","",INDEX(DIFFERENTIATION_UNMERGE_SYSTEM,MATCH(LM8,DIFFERENTIATION_ID_DIFF,0)))</f>
        <v>г.о. Октябрьск, ул. Пионерская (совхоз), котельная № 11-2</v>
      </c>
      <c r="LN11" s="2405"/>
      <c r="LO11" s="2404" t="str">
        <f>IF(LO8="","",INDEX(DIFFERENTIATION_UNMERGE_SYSTEM,MATCH(LO8,DIFFERENTIATION_ID_DIFF,0)))</f>
        <v>г.о. Октябрьск, ул. Куйбышева, 21А, котельная № 11-3</v>
      </c>
      <c r="LP11" s="2405"/>
      <c r="LQ11" s="2404" t="str">
        <f>IF(LQ8="","",INDEX(DIFFERENTIATION_UNMERGE_SYSTEM,MATCH(LQ8,DIFFERENTIATION_ID_DIFF,0)))</f>
        <v>г.о. Октябрьск, ул. Волго-Донская, 9, котельная № 11-4</v>
      </c>
      <c r="LR11" s="2405"/>
      <c r="LS11" s="2404" t="str">
        <f>IF(LS8="","",INDEX(DIFFERENTIATION_UNMERGE_SYSTEM,MATCH(LS8,DIFFERENTIATION_ID_DIFF,0)))</f>
        <v>г.о. Октябрьск, п.Первомайский, ул. Вологина, котельная № 11-5</v>
      </c>
      <c r="LT11" s="2405"/>
      <c r="LU11" s="2404" t="str">
        <f>IF(LU8="","",INDEX(DIFFERENTIATION_UNMERGE_SYSTEM,MATCH(LU8,DIFFERENTIATION_ID_DIFF,0)))</f>
        <v>г.о. Октябрьск, ул. Кирова, 12, котельная № 11-6</v>
      </c>
      <c r="LV11" s="2405"/>
      <c r="LW11" s="2404" t="str">
        <f>IF(LW8="","",INDEX(DIFFERENTIATION_UNMERGE_SYSTEM,MATCH(LW8,DIFFERENTIATION_ID_DIFF,0)))</f>
        <v>г.о. Октябрьск, ул. Пролетарская, котельная № 11-7</v>
      </c>
      <c r="LX11" s="2405"/>
      <c r="LY11" s="2404" t="str">
        <f>IF(LY8="","",INDEX(DIFFERENTIATION_UNMERGE_SYSTEM,MATCH(LY8,DIFFERENTIATION_ID_DIFF,0)))</f>
        <v>г.о. Октябрьск, ул. Красногорская, котельная № 11-8</v>
      </c>
      <c r="LZ11" s="2405"/>
      <c r="MA11" s="2404" t="str">
        <f>IF(MA8="","",INDEX(DIFFERENTIATION_UNMERGE_SYSTEM,MATCH(MA8,DIFFERENTIATION_ID_DIFF,0)))</f>
        <v>г.о. Октябрьск, ул. Третьего Октября, правая Волга, котельная № 11-9</v>
      </c>
      <c r="MB11" s="2405"/>
      <c r="MC11" s="2404" t="str">
        <f>IF(MC8="","",INDEX(DIFFERENTIATION_UNMERGE_SYSTEM,MATCH(MC8,DIFFERENTIATION_ID_DIFF,0)))</f>
        <v>с. Маза, ул. Калинина, 46А, котельная № 11-11</v>
      </c>
      <c r="MD11" s="2405"/>
      <c r="ME11" s="2404" t="str">
        <f>IF(ME8="","",INDEX(DIFFERENTIATION_UNMERGE_SYSTEM,MATCH(ME8,DIFFERENTIATION_ID_DIFF,0)))</f>
        <v>пос. Пионерский, ул. Советская, 20Г, котельная № 11-12</v>
      </c>
      <c r="MF11" s="2405"/>
      <c r="MG11" s="2404" t="str">
        <f>IF(MG8="","",INDEX(DIFFERENTIATION_UNMERGE_SYSTEM,MATCH(MG8,DIFFERENTIATION_ID_DIFF,0)))</f>
        <v>пос. Пионерский, ул. Гагарина, 10Г, котельная № 11-13</v>
      </c>
      <c r="MH11" s="2405"/>
      <c r="MI11" s="2404" t="str">
        <f>IF(MI8="","",INDEX(DIFFERENTIATION_UNMERGE_SYSTEM,MATCH(MI8,DIFFERENTIATION_ID_DIFF,0)))</f>
        <v>пос. Пионерский, ул. Советская, 23В, котельная № 11-14</v>
      </c>
      <c r="MJ11" s="2405"/>
      <c r="MK11" s="2404" t="str">
        <f>IF(MK8="","",INDEX(DIFFERENTIATION_UNMERGE_SYSTEM,MATCH(MK8,DIFFERENTIATION_ID_DIFF,0)))</f>
        <v>пос. Пионерский, ул. Гагарина, 15Г, котельная № 11-15</v>
      </c>
      <c r="ML11" s="2405"/>
      <c r="MM11" s="2404" t="str">
        <f>IF(MM8="","",INDEX(DIFFERENTIATION_UNMERGE_SYSTEM,MATCH(MM8,DIFFERENTIATION_ID_DIFF,0)))</f>
        <v>пос. Пионерский, ул. Советская, 4Д, котельная № 11-16</v>
      </c>
      <c r="MN11" s="2405"/>
      <c r="MO11" s="2404" t="str">
        <f>IF(MO8="","",INDEX(DIFFERENTIATION_UNMERGE_SYSTEM,MATCH(MO8,DIFFERENTIATION_ID_DIFF,0)))</f>
        <v>пос. Пионерский, ул. Гагарина, 14В, котельная № 11-17</v>
      </c>
      <c r="MP11" s="2405"/>
      <c r="MQ11" s="2404" t="str">
        <f>IF(MQ8="","",INDEX(DIFFERENTIATION_UNMERGE_SYSTEM,MATCH(MQ8,DIFFERENTIATION_ID_DIFF,0)))</f>
        <v>пос. Пионерский, ул. Кооперативная, 9В, котельная № 11-18</v>
      </c>
      <c r="MR11" s="2405"/>
      <c r="MS11" s="2404" t="str">
        <f>IF(MS8="","",INDEX(DIFFERENTIATION_UNMERGE_SYSTEM,MATCH(MS8,DIFFERENTIATION_ID_DIFF,0)))</f>
        <v>пос. Пионерский, ул. Кооперативная, 18В, котельная № 11-19</v>
      </c>
      <c r="MT11" s="2405"/>
      <c r="MU11" s="2404" t="str">
        <f>IF(MU8="","",INDEX(DIFFERENTIATION_UNMERGE_SYSTEM,MATCH(MU8,DIFFERENTIATION_ID_DIFF,0)))</f>
        <v>пос. Береговой, ул. Школьная, 3В, котельная № 11-21</v>
      </c>
      <c r="MV11" s="2405"/>
      <c r="MW11" s="2404" t="str">
        <f>IF(MW8="","",INDEX(DIFFERENTIATION_UNMERGE_SYSTEM,MATCH(MW8,DIFFERENTIATION_ID_DIFF,0)))</f>
        <v>пос. Береговой, ул. Школьная, 2ГВ, котельная № 11-22</v>
      </c>
      <c r="MX11" s="2405"/>
      <c r="MY11" s="2404" t="str">
        <f>IF(MY8="","",INDEX(DIFFERENTIATION_UNMERGE_SYSTEM,MATCH(MY8,DIFFERENTIATION_ID_DIFF,0)))</f>
        <v>пос. Береговой, ул. Торговая, 6В, котельная № 11-23</v>
      </c>
      <c r="MZ11" s="2405"/>
      <c r="NA11" s="2404" t="str">
        <f>IF(NA8="","",INDEX(DIFFERENTIATION_UNMERGE_SYSTEM,MATCH(NA8,DIFFERENTIATION_ID_DIFF,0)))</f>
        <v>пос. Береговой, ул. Торговая, 9Б, котельная № 11-24</v>
      </c>
      <c r="NB11" s="2405"/>
      <c r="NC11" s="2404" t="str">
        <f>IF(NC8="","",INDEX(DIFFERENTIATION_UNMERGE_SYSTEM,MATCH(NC8,DIFFERENTIATION_ID_DIFF,0)))</f>
        <v>с. Суринск, ул. Нагорная, 35Б, котельная № 11-25</v>
      </c>
      <c r="ND11" s="2405"/>
      <c r="NE11" s="2404" t="str">
        <f>IF(NE8="","",INDEX(DIFFERENTIATION_UNMERGE_SYSTEM,MATCH(NE8,DIFFERENTIATION_ID_DIFF,0)))</f>
        <v>с. Суринск, ул. Нагорная, 37Б, котельная № 11-26</v>
      </c>
      <c r="NF11" s="2405"/>
      <c r="NG11" s="2404" t="str">
        <f>IF(NG8="","",INDEX(DIFFERENTIATION_UNMERGE_SYSTEM,MATCH(NG8,DIFFERENTIATION_ID_DIFF,0)))</f>
        <v>с. Суринск, ул. Мельничная, 47Б, котельная № 11-27</v>
      </c>
      <c r="NH11" s="2405"/>
      <c r="NI11" s="2404" t="str">
        <f>IF(NI8="","",INDEX(DIFFERENTIATION_UNMERGE_SYSTEM,MATCH(NI8,DIFFERENTIATION_ID_DIFF,0)))</f>
        <v>с. Суринск, ул. Мельничная, 48Б, котельная № 11-28</v>
      </c>
      <c r="NJ11" s="2405"/>
      <c r="NK11" s="2404" t="str">
        <f>IF(NK8="","",INDEX(DIFFERENTIATION_UNMERGE_SYSTEM,MATCH(NK8,DIFFERENTIATION_ID_DIFF,0)))</f>
        <v>с. Байядерково, ул. Центральная, 112Б, котельная № 11-29</v>
      </c>
      <c r="NL11" s="2405"/>
      <c r="NM11" s="2404" t="str">
        <f>IF(NM8="","",INDEX(DIFFERENTIATION_UNMERGE_SYSTEM,MATCH(NM8,DIFFERENTIATION_ID_DIFF,0)))</f>
        <v>с. Малая Малышевка, ул. Молодежная, 26, котельная № 5-9</v>
      </c>
      <c r="NN11" s="2405"/>
      <c r="NO11" s="2404" t="str">
        <f>IF(NO8="","",INDEX(DIFFERENTIATION_UNMERGE_SYSTEM,MATCH(NO8,DIFFERENTIATION_ID_DIFF,0)))</f>
        <v>п. Дмитриевка, котельная № 5-10</v>
      </c>
      <c r="NP11" s="2405"/>
      <c r="NQ11" s="2404" t="str">
        <f>IF(NQ8="","",INDEX(DIFFERENTIATION_UNMERGE_SYSTEM,MATCH(NQ8,DIFFERENTIATION_ID_DIFF,0)))</f>
        <v>п. Дмитриевка, котельная № 5-11</v>
      </c>
      <c r="NR11" s="2405"/>
      <c r="NS11" s="2208"/>
      <c r="OC11" s="684"/>
      <c r="OD11" s="767">
        <v>15</v>
      </c>
    </row>
    <row s="1644" customFormat="1" customHeight="1" ht="15.75">
      <c r="A12" s="768"/>
      <c r="C12" s="185"/>
      <c r="D12" s="2378" t="s">
        <v>773</v>
      </c>
      <c r="E12" s="2379"/>
      <c r="F12" s="2379"/>
      <c r="G12" s="896"/>
      <c r="H12" s="896"/>
      <c r="I12" s="896"/>
      <c r="J12" s="896"/>
      <c r="K12" s="2376"/>
      <c r="L12" s="2376"/>
      <c r="M12" s="2376"/>
      <c r="N12" s="2376"/>
      <c r="O12" s="2376"/>
      <c r="P12" s="2376"/>
      <c r="Q12" s="2376"/>
      <c r="R12" s="2376"/>
      <c r="S12" s="2376"/>
      <c r="T12" s="2376"/>
      <c r="U12" s="2376"/>
      <c r="V12" s="2376"/>
      <c r="W12" s="2376"/>
      <c r="X12" s="2376"/>
      <c r="Y12" s="2376"/>
      <c r="Z12" s="2376"/>
      <c r="AA12" s="2376"/>
      <c r="AB12" s="2376"/>
      <c r="AC12" s="2376"/>
      <c r="AD12" s="2376"/>
      <c r="AE12" s="2376"/>
      <c r="AF12" s="2376"/>
      <c r="AG12" s="2376"/>
      <c r="AH12" s="2376"/>
      <c r="AI12" s="2376"/>
      <c r="AJ12" s="2376"/>
      <c r="AK12" s="2376"/>
      <c r="AL12" s="2376"/>
      <c r="AM12" s="2376"/>
      <c r="AN12" s="2376"/>
      <c r="AO12" s="2376"/>
      <c r="AP12" s="2376"/>
      <c r="AQ12" s="2376"/>
      <c r="AR12" s="2376"/>
      <c r="AS12" s="2376"/>
      <c r="AT12" s="2376"/>
      <c r="AU12" s="2376"/>
      <c r="AV12" s="2376"/>
      <c r="AW12" s="2376"/>
      <c r="AX12" s="2376"/>
      <c r="AY12" s="2376"/>
      <c r="AZ12" s="2376"/>
      <c r="BA12" s="2376"/>
      <c r="BB12" s="2376"/>
      <c r="BC12" s="2376"/>
      <c r="BD12" s="2376"/>
      <c r="BE12" s="2376"/>
      <c r="BF12" s="2376"/>
      <c r="BG12" s="2376"/>
      <c r="BH12" s="2376"/>
      <c r="BI12" s="2376"/>
      <c r="BJ12" s="2376"/>
      <c r="BK12" s="2376"/>
      <c r="BL12" s="2376"/>
      <c r="BM12" s="2376"/>
      <c r="BN12" s="2376"/>
      <c r="BO12" s="2376"/>
      <c r="BP12" s="2376"/>
      <c r="BQ12" s="2376"/>
      <c r="BR12" s="2376"/>
      <c r="BS12" s="2376"/>
      <c r="BT12" s="2376"/>
      <c r="BU12" s="2376"/>
      <c r="BV12" s="2376"/>
      <c r="BW12" s="2376"/>
      <c r="BX12" s="2376"/>
      <c r="BY12" s="2376"/>
      <c r="BZ12" s="2376"/>
      <c r="CA12" s="2376"/>
      <c r="CB12" s="2376"/>
      <c r="CC12" s="2376"/>
      <c r="CD12" s="2376"/>
      <c r="CE12" s="2376"/>
      <c r="CF12" s="2376"/>
      <c r="CG12" s="2376"/>
      <c r="CH12" s="2376"/>
      <c r="CI12" s="2376"/>
      <c r="CJ12" s="2376"/>
      <c r="CK12" s="2376"/>
      <c r="CL12" s="2376"/>
      <c r="CM12" s="2376"/>
      <c r="CN12" s="2376"/>
      <c r="CO12" s="2376"/>
      <c r="CP12" s="2376"/>
      <c r="CQ12" s="2376"/>
      <c r="CR12" s="2376"/>
      <c r="CS12" s="2376"/>
      <c r="CT12" s="2376"/>
      <c r="CU12" s="2376"/>
      <c r="CV12" s="2376"/>
      <c r="CW12" s="2376"/>
      <c r="CX12" s="2376"/>
      <c r="CY12" s="2376"/>
      <c r="CZ12" s="2376"/>
      <c r="DA12" s="2376"/>
      <c r="DB12" s="2376"/>
      <c r="DC12" s="2376"/>
      <c r="DD12" s="2376"/>
      <c r="DE12" s="2376"/>
      <c r="DF12" s="2376"/>
      <c r="DG12" s="2376"/>
      <c r="DH12" s="2376"/>
      <c r="DI12" s="2376"/>
      <c r="DJ12" s="2376"/>
      <c r="DK12" s="2376"/>
      <c r="DL12" s="2376"/>
      <c r="DM12" s="2376"/>
      <c r="DN12" s="2376"/>
      <c r="DO12" s="2376"/>
      <c r="DP12" s="2376"/>
      <c r="DQ12" s="2376"/>
      <c r="DR12" s="2376"/>
      <c r="DS12" s="2376"/>
      <c r="DT12" s="2376"/>
      <c r="DU12" s="2376"/>
      <c r="DV12" s="2376"/>
      <c r="DW12" s="2376"/>
      <c r="DX12" s="2376"/>
      <c r="DY12" s="2376"/>
      <c r="DZ12" s="2376"/>
      <c r="EA12" s="2376"/>
      <c r="EB12" s="2376"/>
      <c r="EC12" s="2376"/>
      <c r="ED12" s="2376"/>
      <c r="EE12" s="2376"/>
      <c r="EF12" s="2376"/>
      <c r="EG12" s="2376"/>
      <c r="EH12" s="2376"/>
      <c r="EI12" s="2376"/>
      <c r="EJ12" s="2376"/>
      <c r="EK12" s="2376"/>
      <c r="EL12" s="2376"/>
      <c r="EM12" s="2376"/>
      <c r="EN12" s="2376"/>
      <c r="EO12" s="2376"/>
      <c r="EP12" s="2376"/>
      <c r="EQ12" s="2376"/>
      <c r="ER12" s="2376"/>
      <c r="ES12" s="2376"/>
      <c r="ET12" s="2376"/>
      <c r="EU12" s="2376"/>
      <c r="EV12" s="2376"/>
      <c r="EW12" s="2376"/>
      <c r="EX12" s="2376"/>
      <c r="EY12" s="2376"/>
      <c r="EZ12" s="2376"/>
      <c r="FA12" s="2376"/>
      <c r="FB12" s="2376"/>
      <c r="FC12" s="2376"/>
      <c r="FD12" s="2376"/>
      <c r="FE12" s="2376"/>
      <c r="FF12" s="2376"/>
      <c r="FG12" s="2376"/>
      <c r="FH12" s="2376"/>
      <c r="FI12" s="2376"/>
      <c r="FJ12" s="2376"/>
      <c r="FK12" s="2376"/>
      <c r="FL12" s="2376"/>
      <c r="FM12" s="2376"/>
      <c r="FN12" s="2376"/>
      <c r="FO12" s="2376"/>
      <c r="FP12" s="2376"/>
      <c r="FQ12" s="2376"/>
      <c r="FR12" s="2376"/>
      <c r="FS12" s="2376"/>
      <c r="FT12" s="2376"/>
      <c r="FU12" s="2376"/>
      <c r="FV12" s="2376"/>
      <c r="FW12" s="2376"/>
      <c r="FX12" s="2376"/>
      <c r="FY12" s="2376"/>
      <c r="FZ12" s="2376"/>
      <c r="GA12" s="2376"/>
      <c r="GB12" s="2376"/>
      <c r="GC12" s="2376"/>
      <c r="GD12" s="2376"/>
      <c r="GE12" s="2376"/>
      <c r="GF12" s="2376"/>
      <c r="GG12" s="2376"/>
      <c r="GH12" s="2376"/>
      <c r="GI12" s="2376"/>
      <c r="GJ12" s="2376"/>
      <c r="GK12" s="2376"/>
      <c r="GL12" s="2376"/>
      <c r="GM12" s="2376"/>
      <c r="GN12" s="2376"/>
      <c r="GO12" s="2376"/>
      <c r="GP12" s="2376"/>
      <c r="GQ12" s="2376"/>
      <c r="GR12" s="2376"/>
      <c r="GS12" s="2376"/>
      <c r="GT12" s="2376"/>
      <c r="GU12" s="2376"/>
      <c r="GV12" s="2376"/>
      <c r="GW12" s="2376"/>
      <c r="GX12" s="2376"/>
      <c r="GY12" s="2376"/>
      <c r="GZ12" s="2376"/>
      <c r="HA12" s="2376"/>
      <c r="HB12" s="2376"/>
      <c r="HC12" s="2376"/>
      <c r="HD12" s="2376"/>
      <c r="HE12" s="2376"/>
      <c r="HF12" s="2376"/>
      <c r="HG12" s="2376"/>
      <c r="HH12" s="2376"/>
      <c r="HI12" s="2376"/>
      <c r="HJ12" s="2376"/>
      <c r="HK12" s="2376"/>
      <c r="HL12" s="2376"/>
      <c r="HM12" s="2376"/>
      <c r="HN12" s="2376"/>
      <c r="HO12" s="2376"/>
      <c r="HP12" s="2376"/>
      <c r="HQ12" s="2376"/>
      <c r="HR12" s="2376"/>
      <c r="HS12" s="2376"/>
      <c r="HT12" s="2376"/>
      <c r="HU12" s="2376"/>
      <c r="HV12" s="2376"/>
      <c r="HW12" s="2376"/>
      <c r="HX12" s="2376"/>
      <c r="HY12" s="2376"/>
      <c r="HZ12" s="2376"/>
      <c r="IA12" s="2376"/>
      <c r="IB12" s="2376"/>
      <c r="IC12" s="2376"/>
      <c r="ID12" s="2376"/>
      <c r="IE12" s="2376"/>
      <c r="IF12" s="2376"/>
      <c r="IG12" s="2376"/>
      <c r="IH12" s="2376"/>
      <c r="II12" s="2376"/>
      <c r="IJ12" s="2376"/>
      <c r="IK12" s="2376"/>
      <c r="IL12" s="2376"/>
      <c r="IM12" s="2376"/>
      <c r="IN12" s="2376"/>
      <c r="IO12" s="2376"/>
      <c r="IP12" s="2376"/>
      <c r="IQ12" s="2376"/>
      <c r="IR12" s="2376"/>
      <c r="IS12" s="2376"/>
      <c r="IT12" s="2376"/>
      <c r="IU12" s="2376"/>
      <c r="IV12" s="2376"/>
      <c r="IW12" s="2376"/>
      <c r="IX12" s="2376"/>
      <c r="IY12" s="2376"/>
      <c r="IZ12" s="2376"/>
      <c r="JA12" s="2376"/>
      <c r="JB12" s="2376"/>
      <c r="JC12" s="2376"/>
      <c r="JD12" s="2376"/>
      <c r="JE12" s="2376"/>
      <c r="JF12" s="2376"/>
      <c r="JG12" s="2376"/>
      <c r="JH12" s="2376"/>
      <c r="JI12" s="2376"/>
      <c r="JJ12" s="2376"/>
      <c r="JK12" s="2376"/>
      <c r="JL12" s="2376"/>
      <c r="JM12" s="2376"/>
      <c r="JN12" s="2376"/>
      <c r="JO12" s="2376"/>
      <c r="JP12" s="2376"/>
      <c r="JQ12" s="2376"/>
      <c r="JR12" s="2376"/>
      <c r="JS12" s="2376"/>
      <c r="JT12" s="2376"/>
      <c r="JU12" s="2376"/>
      <c r="JV12" s="2376"/>
      <c r="JW12" s="2376"/>
      <c r="JX12" s="2376"/>
      <c r="JY12" s="2376"/>
      <c r="JZ12" s="2376"/>
      <c r="KA12" s="2376"/>
      <c r="KB12" s="2376"/>
      <c r="KC12" s="2376"/>
      <c r="KD12" s="2376"/>
      <c r="KE12" s="2376"/>
      <c r="KF12" s="2376"/>
      <c r="KG12" s="2376"/>
      <c r="KH12" s="2376"/>
      <c r="KI12" s="2376"/>
      <c r="KJ12" s="2376"/>
      <c r="KK12" s="2376"/>
      <c r="KL12" s="2376"/>
      <c r="KM12" s="2376"/>
      <c r="KN12" s="2376"/>
      <c r="KO12" s="2376"/>
      <c r="KP12" s="2376"/>
      <c r="KQ12" s="2376"/>
      <c r="KR12" s="2376"/>
      <c r="KS12" s="2376"/>
      <c r="KT12" s="2376"/>
      <c r="KU12" s="2376"/>
      <c r="KV12" s="2376"/>
      <c r="KW12" s="2376"/>
      <c r="KX12" s="2376"/>
      <c r="KY12" s="2376"/>
      <c r="KZ12" s="2376"/>
      <c r="LA12" s="2376"/>
      <c r="LB12" s="2376"/>
      <c r="LC12" s="2376"/>
      <c r="LD12" s="2376"/>
      <c r="LE12" s="2376"/>
      <c r="LF12" s="2376"/>
      <c r="LG12" s="2376"/>
      <c r="LH12" s="2376"/>
      <c r="LI12" s="2376"/>
      <c r="LJ12" s="2376"/>
      <c r="LK12" s="2376"/>
      <c r="LL12" s="2376"/>
      <c r="LM12" s="2376"/>
      <c r="LN12" s="2376"/>
      <c r="LO12" s="2376"/>
      <c r="LP12" s="2376"/>
      <c r="LQ12" s="2376"/>
      <c r="LR12" s="2376"/>
      <c r="LS12" s="2376"/>
      <c r="LT12" s="2376"/>
      <c r="LU12" s="2376"/>
      <c r="LV12" s="2376"/>
      <c r="LW12" s="2376"/>
      <c r="LX12" s="2376"/>
      <c r="LY12" s="2376"/>
      <c r="LZ12" s="2376"/>
      <c r="MA12" s="2376"/>
      <c r="MB12" s="2376"/>
      <c r="MC12" s="2376"/>
      <c r="MD12" s="2376"/>
      <c r="ME12" s="2376"/>
      <c r="MF12" s="2376"/>
      <c r="MG12" s="2376"/>
      <c r="MH12" s="2376"/>
      <c r="MI12" s="2376"/>
      <c r="MJ12" s="2376"/>
      <c r="MK12" s="2376"/>
      <c r="ML12" s="2376"/>
      <c r="MM12" s="2376"/>
      <c r="MN12" s="2376"/>
      <c r="MO12" s="2376"/>
      <c r="MP12" s="2376"/>
      <c r="MQ12" s="2376"/>
      <c r="MR12" s="2376"/>
      <c r="MS12" s="2376"/>
      <c r="MT12" s="2376"/>
      <c r="MU12" s="2376"/>
      <c r="MV12" s="2376"/>
      <c r="MW12" s="2376"/>
      <c r="MX12" s="2376"/>
      <c r="MY12" s="2376"/>
      <c r="MZ12" s="2376"/>
      <c r="NA12" s="2376"/>
      <c r="NB12" s="2376"/>
      <c r="NC12" s="2376"/>
      <c r="ND12" s="2376"/>
      <c r="NE12" s="2376"/>
      <c r="NF12" s="2376"/>
      <c r="NG12" s="2376"/>
      <c r="NH12" s="2376"/>
      <c r="NI12" s="2376"/>
      <c r="NJ12" s="2376"/>
      <c r="NK12" s="2376"/>
      <c r="NL12" s="2376"/>
      <c r="NM12" s="2376"/>
      <c r="NN12" s="2376"/>
      <c r="NO12" s="2376"/>
      <c r="NP12" s="2376"/>
      <c r="NQ12" s="2376"/>
      <c r="NR12" s="2376"/>
      <c r="NS12" s="2208"/>
      <c r="OC12" s="684"/>
      <c r="OD12" s="767">
        <v>15</v>
      </c>
    </row>
    <row customHeight="1" ht="35.699999999999996">
      <c r="C13" s="185"/>
      <c r="D13" s="814" t="s">
        <v>88</v>
      </c>
      <c r="E13" s="816" t="s">
        <v>775</v>
      </c>
      <c r="F13" s="816" t="s">
        <v>1039</v>
      </c>
      <c r="G13" s="817" t="s">
        <v>776</v>
      </c>
      <c r="H13" s="816" t="s">
        <v>863</v>
      </c>
      <c r="I13" s="817" t="s">
        <v>776</v>
      </c>
      <c r="J13" s="816" t="s">
        <v>863</v>
      </c>
      <c r="K13" s="2271" t="s">
        <v>776</v>
      </c>
      <c r="L13" s="2321" t="s">
        <v>863</v>
      </c>
      <c r="M13" s="2271" t="s">
        <v>776</v>
      </c>
      <c r="N13" s="2321" t="s">
        <v>863</v>
      </c>
      <c r="O13" s="2271" t="s">
        <v>776</v>
      </c>
      <c r="P13" s="2321" t="s">
        <v>863</v>
      </c>
      <c r="Q13" s="2271" t="s">
        <v>776</v>
      </c>
      <c r="R13" s="2321" t="s">
        <v>863</v>
      </c>
      <c r="S13" s="2271" t="s">
        <v>776</v>
      </c>
      <c r="T13" s="2321" t="s">
        <v>863</v>
      </c>
      <c r="U13" s="2271" t="s">
        <v>776</v>
      </c>
      <c r="V13" s="2321" t="s">
        <v>863</v>
      </c>
      <c r="W13" s="2271" t="s">
        <v>776</v>
      </c>
      <c r="X13" s="2321" t="s">
        <v>863</v>
      </c>
      <c r="Y13" s="2271" t="s">
        <v>776</v>
      </c>
      <c r="Z13" s="2321" t="s">
        <v>863</v>
      </c>
      <c r="AA13" s="2271" t="s">
        <v>776</v>
      </c>
      <c r="AB13" s="2321" t="s">
        <v>863</v>
      </c>
      <c r="AC13" s="2271" t="s">
        <v>776</v>
      </c>
      <c r="AD13" s="2321" t="s">
        <v>863</v>
      </c>
      <c r="AE13" s="2271" t="s">
        <v>776</v>
      </c>
      <c r="AF13" s="2321" t="s">
        <v>863</v>
      </c>
      <c r="AG13" s="2271" t="s">
        <v>776</v>
      </c>
      <c r="AH13" s="2321" t="s">
        <v>863</v>
      </c>
      <c r="AI13" s="2271" t="s">
        <v>776</v>
      </c>
      <c r="AJ13" s="2321" t="s">
        <v>863</v>
      </c>
      <c r="AK13" s="2271" t="s">
        <v>776</v>
      </c>
      <c r="AL13" s="2321" t="s">
        <v>863</v>
      </c>
      <c r="AM13" s="2271" t="s">
        <v>776</v>
      </c>
      <c r="AN13" s="2321" t="s">
        <v>863</v>
      </c>
      <c r="AO13" s="2271" t="s">
        <v>776</v>
      </c>
      <c r="AP13" s="2321" t="s">
        <v>863</v>
      </c>
      <c r="AQ13" s="2271" t="s">
        <v>776</v>
      </c>
      <c r="AR13" s="2321" t="s">
        <v>863</v>
      </c>
      <c r="AS13" s="2271" t="s">
        <v>776</v>
      </c>
      <c r="AT13" s="2321" t="s">
        <v>863</v>
      </c>
      <c r="AU13" s="2271" t="s">
        <v>776</v>
      </c>
      <c r="AV13" s="2321" t="s">
        <v>863</v>
      </c>
      <c r="AW13" s="2271" t="s">
        <v>776</v>
      </c>
      <c r="AX13" s="2321" t="s">
        <v>863</v>
      </c>
      <c r="AY13" s="2271" t="s">
        <v>776</v>
      </c>
      <c r="AZ13" s="2321" t="s">
        <v>863</v>
      </c>
      <c r="BA13" s="2271" t="s">
        <v>776</v>
      </c>
      <c r="BB13" s="2321" t="s">
        <v>863</v>
      </c>
      <c r="BC13" s="2271" t="s">
        <v>776</v>
      </c>
      <c r="BD13" s="2321" t="s">
        <v>863</v>
      </c>
      <c r="BE13" s="2271" t="s">
        <v>776</v>
      </c>
      <c r="BF13" s="2321" t="s">
        <v>863</v>
      </c>
      <c r="BG13" s="2271" t="s">
        <v>776</v>
      </c>
      <c r="BH13" s="2321" t="s">
        <v>863</v>
      </c>
      <c r="BI13" s="2271" t="s">
        <v>776</v>
      </c>
      <c r="BJ13" s="2321" t="s">
        <v>863</v>
      </c>
      <c r="BK13" s="2271" t="s">
        <v>776</v>
      </c>
      <c r="BL13" s="2321" t="s">
        <v>863</v>
      </c>
      <c r="BM13" s="2271" t="s">
        <v>776</v>
      </c>
      <c r="BN13" s="2321" t="s">
        <v>863</v>
      </c>
      <c r="BO13" s="2271" t="s">
        <v>776</v>
      </c>
      <c r="BP13" s="2321" t="s">
        <v>863</v>
      </c>
      <c r="BQ13" s="2271" t="s">
        <v>776</v>
      </c>
      <c r="BR13" s="2321" t="s">
        <v>863</v>
      </c>
      <c r="BS13" s="2271" t="s">
        <v>776</v>
      </c>
      <c r="BT13" s="2321" t="s">
        <v>863</v>
      </c>
      <c r="BU13" s="2271" t="s">
        <v>776</v>
      </c>
      <c r="BV13" s="2321" t="s">
        <v>863</v>
      </c>
      <c r="BW13" s="2271" t="s">
        <v>776</v>
      </c>
      <c r="BX13" s="2321" t="s">
        <v>863</v>
      </c>
      <c r="BY13" s="2271" t="s">
        <v>776</v>
      </c>
      <c r="BZ13" s="2321" t="s">
        <v>863</v>
      </c>
      <c r="CA13" s="2271" t="s">
        <v>776</v>
      </c>
      <c r="CB13" s="2321" t="s">
        <v>863</v>
      </c>
      <c r="CC13" s="2271" t="s">
        <v>776</v>
      </c>
      <c r="CD13" s="2321" t="s">
        <v>863</v>
      </c>
      <c r="CE13" s="2271" t="s">
        <v>776</v>
      </c>
      <c r="CF13" s="2321" t="s">
        <v>863</v>
      </c>
      <c r="CG13" s="2271" t="s">
        <v>776</v>
      </c>
      <c r="CH13" s="2321" t="s">
        <v>863</v>
      </c>
      <c r="CI13" s="2271" t="s">
        <v>776</v>
      </c>
      <c r="CJ13" s="2321" t="s">
        <v>863</v>
      </c>
      <c r="CK13" s="2271" t="s">
        <v>776</v>
      </c>
      <c r="CL13" s="2321" t="s">
        <v>863</v>
      </c>
      <c r="CM13" s="2271" t="s">
        <v>776</v>
      </c>
      <c r="CN13" s="2321" t="s">
        <v>863</v>
      </c>
      <c r="CO13" s="2271" t="s">
        <v>776</v>
      </c>
      <c r="CP13" s="2321" t="s">
        <v>863</v>
      </c>
      <c r="CQ13" s="2271" t="s">
        <v>776</v>
      </c>
      <c r="CR13" s="2321" t="s">
        <v>863</v>
      </c>
      <c r="CS13" s="2271" t="s">
        <v>776</v>
      </c>
      <c r="CT13" s="2321" t="s">
        <v>863</v>
      </c>
      <c r="CU13" s="2271" t="s">
        <v>776</v>
      </c>
      <c r="CV13" s="2321" t="s">
        <v>863</v>
      </c>
      <c r="CW13" s="2271" t="s">
        <v>776</v>
      </c>
      <c r="CX13" s="2321" t="s">
        <v>863</v>
      </c>
      <c r="CY13" s="2271" t="s">
        <v>776</v>
      </c>
      <c r="CZ13" s="2321" t="s">
        <v>863</v>
      </c>
      <c r="DA13" s="2271" t="s">
        <v>776</v>
      </c>
      <c r="DB13" s="2321" t="s">
        <v>863</v>
      </c>
      <c r="DC13" s="2271" t="s">
        <v>776</v>
      </c>
      <c r="DD13" s="2321" t="s">
        <v>863</v>
      </c>
      <c r="DE13" s="2271" t="s">
        <v>776</v>
      </c>
      <c r="DF13" s="2321" t="s">
        <v>863</v>
      </c>
      <c r="DG13" s="2271" t="s">
        <v>776</v>
      </c>
      <c r="DH13" s="2321" t="s">
        <v>863</v>
      </c>
      <c r="DI13" s="2271" t="s">
        <v>776</v>
      </c>
      <c r="DJ13" s="2321" t="s">
        <v>863</v>
      </c>
      <c r="DK13" s="2271" t="s">
        <v>776</v>
      </c>
      <c r="DL13" s="2321" t="s">
        <v>863</v>
      </c>
      <c r="DM13" s="2271" t="s">
        <v>776</v>
      </c>
      <c r="DN13" s="2321" t="s">
        <v>863</v>
      </c>
      <c r="DO13" s="2271" t="s">
        <v>776</v>
      </c>
      <c r="DP13" s="2321" t="s">
        <v>863</v>
      </c>
      <c r="DQ13" s="2271" t="s">
        <v>776</v>
      </c>
      <c r="DR13" s="2321" t="s">
        <v>863</v>
      </c>
      <c r="DS13" s="2271" t="s">
        <v>776</v>
      </c>
      <c r="DT13" s="2321" t="s">
        <v>863</v>
      </c>
      <c r="DU13" s="2271" t="s">
        <v>776</v>
      </c>
      <c r="DV13" s="2321" t="s">
        <v>863</v>
      </c>
      <c r="DW13" s="2271" t="s">
        <v>776</v>
      </c>
      <c r="DX13" s="2321" t="s">
        <v>863</v>
      </c>
      <c r="DY13" s="2271" t="s">
        <v>776</v>
      </c>
      <c r="DZ13" s="2321" t="s">
        <v>863</v>
      </c>
      <c r="EA13" s="2271" t="s">
        <v>776</v>
      </c>
      <c r="EB13" s="2321" t="s">
        <v>863</v>
      </c>
      <c r="EC13" s="2271" t="s">
        <v>776</v>
      </c>
      <c r="ED13" s="2321" t="s">
        <v>863</v>
      </c>
      <c r="EE13" s="2271" t="s">
        <v>776</v>
      </c>
      <c r="EF13" s="2321" t="s">
        <v>863</v>
      </c>
      <c r="EG13" s="2271" t="s">
        <v>776</v>
      </c>
      <c r="EH13" s="2321" t="s">
        <v>863</v>
      </c>
      <c r="EI13" s="2271" t="s">
        <v>776</v>
      </c>
      <c r="EJ13" s="2321" t="s">
        <v>863</v>
      </c>
      <c r="EK13" s="2271" t="s">
        <v>776</v>
      </c>
      <c r="EL13" s="2321" t="s">
        <v>863</v>
      </c>
      <c r="EM13" s="2271" t="s">
        <v>776</v>
      </c>
      <c r="EN13" s="2321" t="s">
        <v>863</v>
      </c>
      <c r="EO13" s="2271" t="s">
        <v>776</v>
      </c>
      <c r="EP13" s="2321" t="s">
        <v>863</v>
      </c>
      <c r="EQ13" s="2271" t="s">
        <v>776</v>
      </c>
      <c r="ER13" s="2321" t="s">
        <v>863</v>
      </c>
      <c r="ES13" s="2271" t="s">
        <v>776</v>
      </c>
      <c r="ET13" s="2321" t="s">
        <v>863</v>
      </c>
      <c r="EU13" s="2271" t="s">
        <v>776</v>
      </c>
      <c r="EV13" s="2321" t="s">
        <v>863</v>
      </c>
      <c r="EW13" s="2271" t="s">
        <v>776</v>
      </c>
      <c r="EX13" s="2321" t="s">
        <v>863</v>
      </c>
      <c r="EY13" s="2271" t="s">
        <v>776</v>
      </c>
      <c r="EZ13" s="2321" t="s">
        <v>863</v>
      </c>
      <c r="FA13" s="2271" t="s">
        <v>776</v>
      </c>
      <c r="FB13" s="2321" t="s">
        <v>863</v>
      </c>
      <c r="FC13" s="2271" t="s">
        <v>776</v>
      </c>
      <c r="FD13" s="2321" t="s">
        <v>863</v>
      </c>
      <c r="FE13" s="2271" t="s">
        <v>776</v>
      </c>
      <c r="FF13" s="2321" t="s">
        <v>863</v>
      </c>
      <c r="FG13" s="2271" t="s">
        <v>776</v>
      </c>
      <c r="FH13" s="2321" t="s">
        <v>863</v>
      </c>
      <c r="FI13" s="2271" t="s">
        <v>776</v>
      </c>
      <c r="FJ13" s="2321" t="s">
        <v>863</v>
      </c>
      <c r="FK13" s="2271" t="s">
        <v>776</v>
      </c>
      <c r="FL13" s="2321" t="s">
        <v>863</v>
      </c>
      <c r="FM13" s="2271" t="s">
        <v>776</v>
      </c>
      <c r="FN13" s="2321" t="s">
        <v>863</v>
      </c>
      <c r="FO13" s="2271" t="s">
        <v>776</v>
      </c>
      <c r="FP13" s="2321" t="s">
        <v>863</v>
      </c>
      <c r="FQ13" s="2271" t="s">
        <v>776</v>
      </c>
      <c r="FR13" s="2321" t="s">
        <v>863</v>
      </c>
      <c r="FS13" s="2271" t="s">
        <v>776</v>
      </c>
      <c r="FT13" s="2321" t="s">
        <v>863</v>
      </c>
      <c r="FU13" s="2271" t="s">
        <v>776</v>
      </c>
      <c r="FV13" s="2321" t="s">
        <v>863</v>
      </c>
      <c r="FW13" s="2271" t="s">
        <v>776</v>
      </c>
      <c r="FX13" s="2321" t="s">
        <v>863</v>
      </c>
      <c r="FY13" s="2271" t="s">
        <v>776</v>
      </c>
      <c r="FZ13" s="2321" t="s">
        <v>863</v>
      </c>
      <c r="GA13" s="2271" t="s">
        <v>776</v>
      </c>
      <c r="GB13" s="2321" t="s">
        <v>863</v>
      </c>
      <c r="GC13" s="2271" t="s">
        <v>776</v>
      </c>
      <c r="GD13" s="2321" t="s">
        <v>863</v>
      </c>
      <c r="GE13" s="2271" t="s">
        <v>776</v>
      </c>
      <c r="GF13" s="2321" t="s">
        <v>863</v>
      </c>
      <c r="GG13" s="2271" t="s">
        <v>776</v>
      </c>
      <c r="GH13" s="2321" t="s">
        <v>863</v>
      </c>
      <c r="GI13" s="2271" t="s">
        <v>776</v>
      </c>
      <c r="GJ13" s="2321" t="s">
        <v>863</v>
      </c>
      <c r="GK13" s="2271" t="s">
        <v>776</v>
      </c>
      <c r="GL13" s="2321" t="s">
        <v>863</v>
      </c>
      <c r="GM13" s="2271" t="s">
        <v>776</v>
      </c>
      <c r="GN13" s="2321" t="s">
        <v>863</v>
      </c>
      <c r="GO13" s="2271" t="s">
        <v>776</v>
      </c>
      <c r="GP13" s="2321" t="s">
        <v>863</v>
      </c>
      <c r="GQ13" s="2271" t="s">
        <v>776</v>
      </c>
      <c r="GR13" s="2321" t="s">
        <v>863</v>
      </c>
      <c r="GS13" s="2271" t="s">
        <v>776</v>
      </c>
      <c r="GT13" s="2321" t="s">
        <v>863</v>
      </c>
      <c r="GU13" s="2271" t="s">
        <v>776</v>
      </c>
      <c r="GV13" s="2321" t="s">
        <v>863</v>
      </c>
      <c r="GW13" s="2271" t="s">
        <v>776</v>
      </c>
      <c r="GX13" s="2321" t="s">
        <v>863</v>
      </c>
      <c r="GY13" s="2271" t="s">
        <v>776</v>
      </c>
      <c r="GZ13" s="2321" t="s">
        <v>863</v>
      </c>
      <c r="HA13" s="2271" t="s">
        <v>776</v>
      </c>
      <c r="HB13" s="2321" t="s">
        <v>863</v>
      </c>
      <c r="HC13" s="2271" t="s">
        <v>776</v>
      </c>
      <c r="HD13" s="2321" t="s">
        <v>863</v>
      </c>
      <c r="HE13" s="2271" t="s">
        <v>776</v>
      </c>
      <c r="HF13" s="2321" t="s">
        <v>863</v>
      </c>
      <c r="HG13" s="2271" t="s">
        <v>776</v>
      </c>
      <c r="HH13" s="2321" t="s">
        <v>863</v>
      </c>
      <c r="HI13" s="2271" t="s">
        <v>776</v>
      </c>
      <c r="HJ13" s="2321" t="s">
        <v>863</v>
      </c>
      <c r="HK13" s="2271" t="s">
        <v>776</v>
      </c>
      <c r="HL13" s="2321" t="s">
        <v>863</v>
      </c>
      <c r="HM13" s="2271" t="s">
        <v>776</v>
      </c>
      <c r="HN13" s="2321" t="s">
        <v>863</v>
      </c>
      <c r="HO13" s="2271" t="s">
        <v>776</v>
      </c>
      <c r="HP13" s="2321" t="s">
        <v>863</v>
      </c>
      <c r="HQ13" s="2271" t="s">
        <v>776</v>
      </c>
      <c r="HR13" s="2321" t="s">
        <v>863</v>
      </c>
      <c r="HS13" s="2271" t="s">
        <v>776</v>
      </c>
      <c r="HT13" s="2321" t="s">
        <v>863</v>
      </c>
      <c r="HU13" s="2271" t="s">
        <v>776</v>
      </c>
      <c r="HV13" s="2321" t="s">
        <v>863</v>
      </c>
      <c r="HW13" s="2271" t="s">
        <v>776</v>
      </c>
      <c r="HX13" s="2321" t="s">
        <v>863</v>
      </c>
      <c r="HY13" s="2271" t="s">
        <v>776</v>
      </c>
      <c r="HZ13" s="2321" t="s">
        <v>863</v>
      </c>
      <c r="IA13" s="2271" t="s">
        <v>776</v>
      </c>
      <c r="IB13" s="2321" t="s">
        <v>863</v>
      </c>
      <c r="IC13" s="2271" t="s">
        <v>776</v>
      </c>
      <c r="ID13" s="2321" t="s">
        <v>863</v>
      </c>
      <c r="IE13" s="2271" t="s">
        <v>776</v>
      </c>
      <c r="IF13" s="2321" t="s">
        <v>863</v>
      </c>
      <c r="IG13" s="2271" t="s">
        <v>776</v>
      </c>
      <c r="IH13" s="2321" t="s">
        <v>863</v>
      </c>
      <c r="II13" s="2271" t="s">
        <v>776</v>
      </c>
      <c r="IJ13" s="2321" t="s">
        <v>863</v>
      </c>
      <c r="IK13" s="2271" t="s">
        <v>776</v>
      </c>
      <c r="IL13" s="2321" t="s">
        <v>863</v>
      </c>
      <c r="IM13" s="2271" t="s">
        <v>776</v>
      </c>
      <c r="IN13" s="2321" t="s">
        <v>863</v>
      </c>
      <c r="IO13" s="2271" t="s">
        <v>776</v>
      </c>
      <c r="IP13" s="2321" t="s">
        <v>863</v>
      </c>
      <c r="IQ13" s="2271" t="s">
        <v>776</v>
      </c>
      <c r="IR13" s="2321" t="s">
        <v>863</v>
      </c>
      <c r="IS13" s="2271" t="s">
        <v>776</v>
      </c>
      <c r="IT13" s="2321" t="s">
        <v>863</v>
      </c>
      <c r="IU13" s="2271" t="s">
        <v>776</v>
      </c>
      <c r="IV13" s="2321" t="s">
        <v>863</v>
      </c>
      <c r="IW13" s="2271" t="s">
        <v>776</v>
      </c>
      <c r="IX13" s="2321" t="s">
        <v>863</v>
      </c>
      <c r="IY13" s="2271" t="s">
        <v>776</v>
      </c>
      <c r="IZ13" s="2321" t="s">
        <v>863</v>
      </c>
      <c r="JA13" s="2271" t="s">
        <v>776</v>
      </c>
      <c r="JB13" s="2321" t="s">
        <v>863</v>
      </c>
      <c r="JC13" s="2271" t="s">
        <v>776</v>
      </c>
      <c r="JD13" s="2321" t="s">
        <v>863</v>
      </c>
      <c r="JE13" s="2271" t="s">
        <v>776</v>
      </c>
      <c r="JF13" s="2321" t="s">
        <v>863</v>
      </c>
      <c r="JG13" s="2271" t="s">
        <v>776</v>
      </c>
      <c r="JH13" s="2321" t="s">
        <v>863</v>
      </c>
      <c r="JI13" s="2271" t="s">
        <v>776</v>
      </c>
      <c r="JJ13" s="2321" t="s">
        <v>863</v>
      </c>
      <c r="JK13" s="2271" t="s">
        <v>776</v>
      </c>
      <c r="JL13" s="2321" t="s">
        <v>863</v>
      </c>
      <c r="JM13" s="2271" t="s">
        <v>776</v>
      </c>
      <c r="JN13" s="2321" t="s">
        <v>863</v>
      </c>
      <c r="JO13" s="2271" t="s">
        <v>776</v>
      </c>
      <c r="JP13" s="2321" t="s">
        <v>863</v>
      </c>
      <c r="JQ13" s="2271" t="s">
        <v>776</v>
      </c>
      <c r="JR13" s="2321" t="s">
        <v>863</v>
      </c>
      <c r="JS13" s="2271" t="s">
        <v>776</v>
      </c>
      <c r="JT13" s="2321" t="s">
        <v>863</v>
      </c>
      <c r="JU13" s="2271" t="s">
        <v>776</v>
      </c>
      <c r="JV13" s="2321" t="s">
        <v>863</v>
      </c>
      <c r="JW13" s="2271" t="s">
        <v>776</v>
      </c>
      <c r="JX13" s="2321" t="s">
        <v>863</v>
      </c>
      <c r="JY13" s="2271" t="s">
        <v>776</v>
      </c>
      <c r="JZ13" s="2321" t="s">
        <v>863</v>
      </c>
      <c r="KA13" s="2271" t="s">
        <v>776</v>
      </c>
      <c r="KB13" s="2321" t="s">
        <v>863</v>
      </c>
      <c r="KC13" s="2271" t="s">
        <v>776</v>
      </c>
      <c r="KD13" s="2321" t="s">
        <v>863</v>
      </c>
      <c r="KE13" s="2271" t="s">
        <v>776</v>
      </c>
      <c r="KF13" s="2321" t="s">
        <v>863</v>
      </c>
      <c r="KG13" s="2271" t="s">
        <v>776</v>
      </c>
      <c r="KH13" s="2321" t="s">
        <v>863</v>
      </c>
      <c r="KI13" s="2271" t="s">
        <v>776</v>
      </c>
      <c r="KJ13" s="2321" t="s">
        <v>863</v>
      </c>
      <c r="KK13" s="2271" t="s">
        <v>776</v>
      </c>
      <c r="KL13" s="2321" t="s">
        <v>863</v>
      </c>
      <c r="KM13" s="2271" t="s">
        <v>776</v>
      </c>
      <c r="KN13" s="2321" t="s">
        <v>863</v>
      </c>
      <c r="KO13" s="2271" t="s">
        <v>776</v>
      </c>
      <c r="KP13" s="2321" t="s">
        <v>863</v>
      </c>
      <c r="KQ13" s="2271" t="s">
        <v>776</v>
      </c>
      <c r="KR13" s="2321" t="s">
        <v>863</v>
      </c>
      <c r="KS13" s="2271" t="s">
        <v>776</v>
      </c>
      <c r="KT13" s="2321" t="s">
        <v>863</v>
      </c>
      <c r="KU13" s="2271" t="s">
        <v>776</v>
      </c>
      <c r="KV13" s="2321" t="s">
        <v>863</v>
      </c>
      <c r="KW13" s="2271" t="s">
        <v>776</v>
      </c>
      <c r="KX13" s="2321" t="s">
        <v>863</v>
      </c>
      <c r="KY13" s="2271" t="s">
        <v>776</v>
      </c>
      <c r="KZ13" s="2321" t="s">
        <v>863</v>
      </c>
      <c r="LA13" s="2271" t="s">
        <v>776</v>
      </c>
      <c r="LB13" s="2321" t="s">
        <v>863</v>
      </c>
      <c r="LC13" s="2271" t="s">
        <v>776</v>
      </c>
      <c r="LD13" s="2321" t="s">
        <v>863</v>
      </c>
      <c r="LE13" s="2271" t="s">
        <v>776</v>
      </c>
      <c r="LF13" s="2321" t="s">
        <v>863</v>
      </c>
      <c r="LG13" s="2271" t="s">
        <v>776</v>
      </c>
      <c r="LH13" s="2321" t="s">
        <v>863</v>
      </c>
      <c r="LI13" s="2271" t="s">
        <v>776</v>
      </c>
      <c r="LJ13" s="2321" t="s">
        <v>863</v>
      </c>
      <c r="LK13" s="2271" t="s">
        <v>776</v>
      </c>
      <c r="LL13" s="2321" t="s">
        <v>863</v>
      </c>
      <c r="LM13" s="2271" t="s">
        <v>776</v>
      </c>
      <c r="LN13" s="2321" t="s">
        <v>863</v>
      </c>
      <c r="LO13" s="2271" t="s">
        <v>776</v>
      </c>
      <c r="LP13" s="2321" t="s">
        <v>863</v>
      </c>
      <c r="LQ13" s="2271" t="s">
        <v>776</v>
      </c>
      <c r="LR13" s="2321" t="s">
        <v>863</v>
      </c>
      <c r="LS13" s="2271" t="s">
        <v>776</v>
      </c>
      <c r="LT13" s="2321" t="s">
        <v>863</v>
      </c>
      <c r="LU13" s="2271" t="s">
        <v>776</v>
      </c>
      <c r="LV13" s="2321" t="s">
        <v>863</v>
      </c>
      <c r="LW13" s="2271" t="s">
        <v>776</v>
      </c>
      <c r="LX13" s="2321" t="s">
        <v>863</v>
      </c>
      <c r="LY13" s="2271" t="s">
        <v>776</v>
      </c>
      <c r="LZ13" s="2321" t="s">
        <v>863</v>
      </c>
      <c r="MA13" s="2271" t="s">
        <v>776</v>
      </c>
      <c r="MB13" s="2321" t="s">
        <v>863</v>
      </c>
      <c r="MC13" s="2271" t="s">
        <v>776</v>
      </c>
      <c r="MD13" s="2321" t="s">
        <v>863</v>
      </c>
      <c r="ME13" s="2271" t="s">
        <v>776</v>
      </c>
      <c r="MF13" s="2321" t="s">
        <v>863</v>
      </c>
      <c r="MG13" s="2271" t="s">
        <v>776</v>
      </c>
      <c r="MH13" s="2321" t="s">
        <v>863</v>
      </c>
      <c r="MI13" s="2271" t="s">
        <v>776</v>
      </c>
      <c r="MJ13" s="2321" t="s">
        <v>863</v>
      </c>
      <c r="MK13" s="2271" t="s">
        <v>776</v>
      </c>
      <c r="ML13" s="2321" t="s">
        <v>863</v>
      </c>
      <c r="MM13" s="2271" t="s">
        <v>776</v>
      </c>
      <c r="MN13" s="2321" t="s">
        <v>863</v>
      </c>
      <c r="MO13" s="2271" t="s">
        <v>776</v>
      </c>
      <c r="MP13" s="2321" t="s">
        <v>863</v>
      </c>
      <c r="MQ13" s="2271" t="s">
        <v>776</v>
      </c>
      <c r="MR13" s="2321" t="s">
        <v>863</v>
      </c>
      <c r="MS13" s="2271" t="s">
        <v>776</v>
      </c>
      <c r="MT13" s="2321" t="s">
        <v>863</v>
      </c>
      <c r="MU13" s="2271" t="s">
        <v>776</v>
      </c>
      <c r="MV13" s="2321" t="s">
        <v>863</v>
      </c>
      <c r="MW13" s="2271" t="s">
        <v>776</v>
      </c>
      <c r="MX13" s="2321" t="s">
        <v>863</v>
      </c>
      <c r="MY13" s="2271" t="s">
        <v>776</v>
      </c>
      <c r="MZ13" s="2321" t="s">
        <v>863</v>
      </c>
      <c r="NA13" s="2271" t="s">
        <v>776</v>
      </c>
      <c r="NB13" s="2321" t="s">
        <v>863</v>
      </c>
      <c r="NC13" s="2271" t="s">
        <v>776</v>
      </c>
      <c r="ND13" s="2321" t="s">
        <v>863</v>
      </c>
      <c r="NE13" s="2271" t="s">
        <v>776</v>
      </c>
      <c r="NF13" s="2321" t="s">
        <v>863</v>
      </c>
      <c r="NG13" s="2271" t="s">
        <v>776</v>
      </c>
      <c r="NH13" s="2321" t="s">
        <v>863</v>
      </c>
      <c r="NI13" s="2271" t="s">
        <v>776</v>
      </c>
      <c r="NJ13" s="2321" t="s">
        <v>863</v>
      </c>
      <c r="NK13" s="2271" t="s">
        <v>776</v>
      </c>
      <c r="NL13" s="2321" t="s">
        <v>863</v>
      </c>
      <c r="NM13" s="2271" t="s">
        <v>776</v>
      </c>
      <c r="NN13" s="2321" t="s">
        <v>863</v>
      </c>
      <c r="NO13" s="2271" t="s">
        <v>776</v>
      </c>
      <c r="NP13" s="2321" t="s">
        <v>863</v>
      </c>
      <c r="NQ13" s="2271" t="s">
        <v>776</v>
      </c>
      <c r="NR13" s="2321" t="s">
        <v>863</v>
      </c>
      <c r="NS13" s="2241"/>
      <c r="OD13" s="514">
        <v>34</v>
      </c>
    </row>
    <row customHeight="1" ht="15" hidden="1">
      <c r="C14" s="185"/>
      <c r="D14" s="602" t="s">
        <v>200</v>
      </c>
      <c r="E14" s="602" t="s">
        <v>103</v>
      </c>
      <c r="F14" s="602" t="s">
        <v>90</v>
      </c>
      <c r="G14" s="668" t="str">
        <f>G1&amp;".1"</f>
        <v>4.1</v>
      </c>
      <c r="H14" s="668"/>
      <c r="I14" s="668" t="str">
        <f>I1&amp;".1"</f>
        <v>4.1</v>
      </c>
      <c r="J14" s="668"/>
      <c r="K14" s="692" t="str">
        <f>K1&amp;".1"</f>
        <v>4.1</v>
      </c>
      <c r="L14" s="692"/>
      <c r="M14" s="692" t="str">
        <f>M1&amp;".1"</f>
        <v>4.1</v>
      </c>
      <c r="N14" s="692"/>
      <c r="O14" s="692" t="str">
        <f>O1&amp;".1"</f>
        <v>4.1</v>
      </c>
      <c r="P14" s="692"/>
      <c r="Q14" s="692" t="str">
        <f>Q1&amp;".1"</f>
        <v>4.1</v>
      </c>
      <c r="R14" s="692"/>
      <c r="S14" s="692" t="str">
        <f>S1&amp;".1"</f>
        <v>4.1</v>
      </c>
      <c r="T14" s="692"/>
      <c r="U14" s="692" t="str">
        <f>U1&amp;".1"</f>
        <v>4.1</v>
      </c>
      <c r="V14" s="692"/>
      <c r="W14" s="692" t="str">
        <f>W1&amp;".1"</f>
        <v>4.1</v>
      </c>
      <c r="X14" s="692"/>
      <c r="Y14" s="692" t="str">
        <f>Y1&amp;".1"</f>
        <v>4.1</v>
      </c>
      <c r="Z14" s="692"/>
      <c r="AA14" s="692" t="str">
        <f>AA1&amp;".1"</f>
        <v>4.1</v>
      </c>
      <c r="AB14" s="692"/>
      <c r="AC14" s="692" t="str">
        <f>AC1&amp;".1"</f>
        <v>4.1</v>
      </c>
      <c r="AD14" s="692"/>
      <c r="AE14" s="692" t="str">
        <f>AE1&amp;".1"</f>
        <v>4.1</v>
      </c>
      <c r="AF14" s="692"/>
      <c r="AG14" s="692" t="str">
        <f>AG1&amp;".1"</f>
        <v>4.1</v>
      </c>
      <c r="AH14" s="692"/>
      <c r="AI14" s="692" t="str">
        <f>AI1&amp;".1"</f>
        <v>4.1</v>
      </c>
      <c r="AJ14" s="692"/>
      <c r="AK14" s="692" t="str">
        <f>AK1&amp;".1"</f>
        <v>4.1</v>
      </c>
      <c r="AL14" s="692"/>
      <c r="AM14" s="692" t="str">
        <f>AM1&amp;".1"</f>
        <v>4.1</v>
      </c>
      <c r="AN14" s="692"/>
      <c r="AO14" s="692" t="str">
        <f>AO1&amp;".1"</f>
        <v>4.1</v>
      </c>
      <c r="AP14" s="692"/>
      <c r="AQ14" s="692" t="str">
        <f>AQ1&amp;".1"</f>
        <v>4.1</v>
      </c>
      <c r="AR14" s="692"/>
      <c r="AS14" s="692" t="str">
        <f>AS1&amp;".1"</f>
        <v>4.1</v>
      </c>
      <c r="AT14" s="692"/>
      <c r="AU14" s="692" t="str">
        <f>AU1&amp;".1"</f>
        <v>4.1</v>
      </c>
      <c r="AV14" s="692"/>
      <c r="AW14" s="692" t="str">
        <f>AW1&amp;".1"</f>
        <v>4.1</v>
      </c>
      <c r="AX14" s="692"/>
      <c r="AY14" s="692" t="str">
        <f>AY1&amp;".1"</f>
        <v>4.1</v>
      </c>
      <c r="AZ14" s="692"/>
      <c r="BA14" s="692" t="str">
        <f>BA1&amp;".1"</f>
        <v>4.1</v>
      </c>
      <c r="BB14" s="692"/>
      <c r="BC14" s="692" t="str">
        <f>BC1&amp;".1"</f>
        <v>4.1</v>
      </c>
      <c r="BD14" s="692"/>
      <c r="BE14" s="692" t="str">
        <f>BE1&amp;".1"</f>
        <v>4.1</v>
      </c>
      <c r="BF14" s="692"/>
      <c r="BG14" s="692" t="str">
        <f>BG1&amp;".1"</f>
        <v>4.1</v>
      </c>
      <c r="BH14" s="692"/>
      <c r="BI14" s="692" t="str">
        <f>BI1&amp;".1"</f>
        <v>4.1</v>
      </c>
      <c r="BJ14" s="692"/>
      <c r="BK14" s="692" t="str">
        <f>BK1&amp;".1"</f>
        <v>4.1</v>
      </c>
      <c r="BL14" s="692"/>
      <c r="BM14" s="692" t="str">
        <f>BM1&amp;".1"</f>
        <v>4.1</v>
      </c>
      <c r="BN14" s="692"/>
      <c r="BO14" s="692" t="str">
        <f>BO1&amp;".1"</f>
        <v>4.1</v>
      </c>
      <c r="BP14" s="692"/>
      <c r="BQ14" s="692" t="str">
        <f>BQ1&amp;".1"</f>
        <v>4.1</v>
      </c>
      <c r="BR14" s="692"/>
      <c r="BS14" s="692" t="str">
        <f>BS1&amp;".1"</f>
        <v>4.1</v>
      </c>
      <c r="BT14" s="692"/>
      <c r="BU14" s="692" t="str">
        <f>BU1&amp;".1"</f>
        <v>4.1</v>
      </c>
      <c r="BV14" s="692"/>
      <c r="BW14" s="692" t="str">
        <f>BW1&amp;".1"</f>
        <v>4.1</v>
      </c>
      <c r="BX14" s="692"/>
      <c r="BY14" s="692" t="str">
        <f>BY1&amp;".1"</f>
        <v>4.1</v>
      </c>
      <c r="BZ14" s="692"/>
      <c r="CA14" s="692" t="str">
        <f>CA1&amp;".1"</f>
        <v>4.1</v>
      </c>
      <c r="CB14" s="692"/>
      <c r="CC14" s="692" t="str">
        <f>CC1&amp;".1"</f>
        <v>4.1</v>
      </c>
      <c r="CD14" s="692"/>
      <c r="CE14" s="692" t="str">
        <f>CE1&amp;".1"</f>
        <v>4.1</v>
      </c>
      <c r="CF14" s="692"/>
      <c r="CG14" s="692" t="str">
        <f>CG1&amp;".1"</f>
        <v>4.1</v>
      </c>
      <c r="CH14" s="692"/>
      <c r="CI14" s="692" t="str">
        <f>CI1&amp;".1"</f>
        <v>4.1</v>
      </c>
      <c r="CJ14" s="692"/>
      <c r="CK14" s="692" t="str">
        <f>CK1&amp;".1"</f>
        <v>4.1</v>
      </c>
      <c r="CL14" s="692"/>
      <c r="CM14" s="692" t="str">
        <f>CM1&amp;".1"</f>
        <v>4.1</v>
      </c>
      <c r="CN14" s="692"/>
      <c r="CO14" s="692" t="str">
        <f>CO1&amp;".1"</f>
        <v>4.1</v>
      </c>
      <c r="CP14" s="692"/>
      <c r="CQ14" s="692" t="str">
        <f>CQ1&amp;".1"</f>
        <v>4.1</v>
      </c>
      <c r="CR14" s="692"/>
      <c r="CS14" s="692" t="str">
        <f>CS1&amp;".1"</f>
        <v>4.1</v>
      </c>
      <c r="CT14" s="692"/>
      <c r="CU14" s="692" t="str">
        <f>CU1&amp;".1"</f>
        <v>4.1</v>
      </c>
      <c r="CV14" s="692"/>
      <c r="CW14" s="692" t="str">
        <f>CW1&amp;".1"</f>
        <v>4.1</v>
      </c>
      <c r="CX14" s="692"/>
      <c r="CY14" s="692" t="str">
        <f>CY1&amp;".1"</f>
        <v>4.1</v>
      </c>
      <c r="CZ14" s="692"/>
      <c r="DA14" s="692" t="str">
        <f>DA1&amp;".1"</f>
        <v>4.1</v>
      </c>
      <c r="DB14" s="692"/>
      <c r="DC14" s="692" t="str">
        <f>DC1&amp;".1"</f>
        <v>4.1</v>
      </c>
      <c r="DD14" s="692"/>
      <c r="DE14" s="692" t="str">
        <f>DE1&amp;".1"</f>
        <v>4.1</v>
      </c>
      <c r="DF14" s="692"/>
      <c r="DG14" s="692" t="str">
        <f>DG1&amp;".1"</f>
        <v>4.1</v>
      </c>
      <c r="DH14" s="692"/>
      <c r="DI14" s="692" t="str">
        <f>DI1&amp;".1"</f>
        <v>4.1</v>
      </c>
      <c r="DJ14" s="692"/>
      <c r="DK14" s="692" t="str">
        <f>DK1&amp;".1"</f>
        <v>4.1</v>
      </c>
      <c r="DL14" s="692"/>
      <c r="DM14" s="692" t="str">
        <f>DM1&amp;".1"</f>
        <v>4.1</v>
      </c>
      <c r="DN14" s="692"/>
      <c r="DO14" s="692" t="str">
        <f>DO1&amp;".1"</f>
        <v>4.1</v>
      </c>
      <c r="DP14" s="692"/>
      <c r="DQ14" s="692" t="str">
        <f>DQ1&amp;".1"</f>
        <v>4.1</v>
      </c>
      <c r="DR14" s="692"/>
      <c r="DS14" s="692" t="str">
        <f>DS1&amp;".1"</f>
        <v>4.1</v>
      </c>
      <c r="DT14" s="692"/>
      <c r="DU14" s="692" t="str">
        <f>DU1&amp;".1"</f>
        <v>4.1</v>
      </c>
      <c r="DV14" s="692"/>
      <c r="DW14" s="692" t="str">
        <f>DW1&amp;".1"</f>
        <v>4.1</v>
      </c>
      <c r="DX14" s="692"/>
      <c r="DY14" s="692" t="str">
        <f>DY1&amp;".1"</f>
        <v>4.1</v>
      </c>
      <c r="DZ14" s="692"/>
      <c r="EA14" s="692" t="str">
        <f>EA1&amp;".1"</f>
        <v>4.1</v>
      </c>
      <c r="EB14" s="692"/>
      <c r="EC14" s="692" t="str">
        <f>EC1&amp;".1"</f>
        <v>4.1</v>
      </c>
      <c r="ED14" s="692"/>
      <c r="EE14" s="692" t="str">
        <f>EE1&amp;".1"</f>
        <v>4.1</v>
      </c>
      <c r="EF14" s="692"/>
      <c r="EG14" s="692" t="str">
        <f>EG1&amp;".1"</f>
        <v>4.1</v>
      </c>
      <c r="EH14" s="692"/>
      <c r="EI14" s="692" t="str">
        <f>EI1&amp;".1"</f>
        <v>4.1</v>
      </c>
      <c r="EJ14" s="692"/>
      <c r="EK14" s="692" t="str">
        <f>EK1&amp;".1"</f>
        <v>4.1</v>
      </c>
      <c r="EL14" s="692"/>
      <c r="EM14" s="692" t="str">
        <f>EM1&amp;".1"</f>
        <v>4.1</v>
      </c>
      <c r="EN14" s="692"/>
      <c r="EO14" s="692" t="str">
        <f>EO1&amp;".1"</f>
        <v>4.1</v>
      </c>
      <c r="EP14" s="692"/>
      <c r="EQ14" s="692" t="str">
        <f>EQ1&amp;".1"</f>
        <v>4.1</v>
      </c>
      <c r="ER14" s="692"/>
      <c r="ES14" s="692" t="str">
        <f>ES1&amp;".1"</f>
        <v>4.1</v>
      </c>
      <c r="ET14" s="692"/>
      <c r="EU14" s="692" t="str">
        <f>EU1&amp;".1"</f>
        <v>4.1</v>
      </c>
      <c r="EV14" s="692"/>
      <c r="EW14" s="692" t="str">
        <f>EW1&amp;".1"</f>
        <v>4.1</v>
      </c>
      <c r="EX14" s="692"/>
      <c r="EY14" s="692" t="str">
        <f>EY1&amp;".1"</f>
        <v>4.1</v>
      </c>
      <c r="EZ14" s="692"/>
      <c r="FA14" s="692" t="str">
        <f>FA1&amp;".1"</f>
        <v>4.1</v>
      </c>
      <c r="FB14" s="692"/>
      <c r="FC14" s="692" t="str">
        <f>FC1&amp;".1"</f>
        <v>4.1</v>
      </c>
      <c r="FD14" s="692"/>
      <c r="FE14" s="692" t="str">
        <f>FE1&amp;".1"</f>
        <v>4.1</v>
      </c>
      <c r="FF14" s="692"/>
      <c r="FG14" s="692" t="str">
        <f>FG1&amp;".1"</f>
        <v>4.1</v>
      </c>
      <c r="FH14" s="692"/>
      <c r="FI14" s="692" t="str">
        <f>FI1&amp;".1"</f>
        <v>4.1</v>
      </c>
      <c r="FJ14" s="692"/>
      <c r="FK14" s="692" t="str">
        <f>FK1&amp;".1"</f>
        <v>4.1</v>
      </c>
      <c r="FL14" s="692"/>
      <c r="FM14" s="692" t="str">
        <f>FM1&amp;".1"</f>
        <v>4.1</v>
      </c>
      <c r="FN14" s="692"/>
      <c r="FO14" s="692" t="str">
        <f>FO1&amp;".1"</f>
        <v>4.1</v>
      </c>
      <c r="FP14" s="692"/>
      <c r="FQ14" s="692" t="str">
        <f>FQ1&amp;".1"</f>
        <v>4.1</v>
      </c>
      <c r="FR14" s="692"/>
      <c r="FS14" s="692" t="str">
        <f>FS1&amp;".1"</f>
        <v>4.1</v>
      </c>
      <c r="FT14" s="692"/>
      <c r="FU14" s="692" t="str">
        <f>FU1&amp;".1"</f>
        <v>4.1</v>
      </c>
      <c r="FV14" s="692"/>
      <c r="FW14" s="692" t="str">
        <f>FW1&amp;".1"</f>
        <v>4.1</v>
      </c>
      <c r="FX14" s="692"/>
      <c r="FY14" s="692" t="str">
        <f>FY1&amp;".1"</f>
        <v>4.1</v>
      </c>
      <c r="FZ14" s="692"/>
      <c r="GA14" s="692" t="str">
        <f>GA1&amp;".1"</f>
        <v>4.1</v>
      </c>
      <c r="GB14" s="692"/>
      <c r="GC14" s="692" t="str">
        <f>GC1&amp;".1"</f>
        <v>4.1</v>
      </c>
      <c r="GD14" s="692"/>
      <c r="GE14" s="692" t="str">
        <f>GE1&amp;".1"</f>
        <v>4.1</v>
      </c>
      <c r="GF14" s="692"/>
      <c r="GG14" s="692" t="str">
        <f>GG1&amp;".1"</f>
        <v>4.1</v>
      </c>
      <c r="GH14" s="692"/>
      <c r="GI14" s="692" t="str">
        <f>GI1&amp;".1"</f>
        <v>4.1</v>
      </c>
      <c r="GJ14" s="692"/>
      <c r="GK14" s="692" t="str">
        <f>GK1&amp;".1"</f>
        <v>4.1</v>
      </c>
      <c r="GL14" s="692"/>
      <c r="GM14" s="692" t="str">
        <f>GM1&amp;".1"</f>
        <v>4.1</v>
      </c>
      <c r="GN14" s="692"/>
      <c r="GO14" s="692" t="str">
        <f>GO1&amp;".1"</f>
        <v>4.1</v>
      </c>
      <c r="GP14" s="692"/>
      <c r="GQ14" s="692" t="str">
        <f>GQ1&amp;".1"</f>
        <v>4.1</v>
      </c>
      <c r="GR14" s="692"/>
      <c r="GS14" s="692" t="str">
        <f>GS1&amp;".1"</f>
        <v>4.1</v>
      </c>
      <c r="GT14" s="692"/>
      <c r="GU14" s="692" t="str">
        <f>GU1&amp;".1"</f>
        <v>4.1</v>
      </c>
      <c r="GV14" s="692"/>
      <c r="GW14" s="692" t="str">
        <f>GW1&amp;".1"</f>
        <v>4.1</v>
      </c>
      <c r="GX14" s="692"/>
      <c r="GY14" s="692" t="str">
        <f>GY1&amp;".1"</f>
        <v>4.1</v>
      </c>
      <c r="GZ14" s="692"/>
      <c r="HA14" s="692" t="str">
        <f>HA1&amp;".1"</f>
        <v>4.1</v>
      </c>
      <c r="HB14" s="692"/>
      <c r="HC14" s="692" t="str">
        <f>HC1&amp;".1"</f>
        <v>4.1</v>
      </c>
      <c r="HD14" s="692"/>
      <c r="HE14" s="692" t="str">
        <f>HE1&amp;".1"</f>
        <v>4.1</v>
      </c>
      <c r="HF14" s="692"/>
      <c r="HG14" s="692" t="str">
        <f>HG1&amp;".1"</f>
        <v>4.1</v>
      </c>
      <c r="HH14" s="692"/>
      <c r="HI14" s="692" t="str">
        <f>HI1&amp;".1"</f>
        <v>4.1</v>
      </c>
      <c r="HJ14" s="692"/>
      <c r="HK14" s="692" t="str">
        <f>HK1&amp;".1"</f>
        <v>4.1</v>
      </c>
      <c r="HL14" s="692"/>
      <c r="HM14" s="692" t="str">
        <f>HM1&amp;".1"</f>
        <v>4.1</v>
      </c>
      <c r="HN14" s="692"/>
      <c r="HO14" s="692" t="str">
        <f>HO1&amp;".1"</f>
        <v>4.1</v>
      </c>
      <c r="HP14" s="692"/>
      <c r="HQ14" s="692" t="str">
        <f>HQ1&amp;".1"</f>
        <v>4.1</v>
      </c>
      <c r="HR14" s="692"/>
      <c r="HS14" s="692" t="str">
        <f>HS1&amp;".1"</f>
        <v>4.1</v>
      </c>
      <c r="HT14" s="692"/>
      <c r="HU14" s="692" t="str">
        <f>HU1&amp;".1"</f>
        <v>4.1</v>
      </c>
      <c r="HV14" s="692"/>
      <c r="HW14" s="692" t="str">
        <f>HW1&amp;".1"</f>
        <v>4.1</v>
      </c>
      <c r="HX14" s="692"/>
      <c r="HY14" s="692" t="str">
        <f>HY1&amp;".1"</f>
        <v>4.1</v>
      </c>
      <c r="HZ14" s="692"/>
      <c r="IA14" s="692" t="str">
        <f>IA1&amp;".1"</f>
        <v>4.1</v>
      </c>
      <c r="IB14" s="692"/>
      <c r="IC14" s="692" t="str">
        <f>IC1&amp;".1"</f>
        <v>4.1</v>
      </c>
      <c r="ID14" s="692"/>
      <c r="IE14" s="692" t="str">
        <f>IE1&amp;".1"</f>
        <v>4.1</v>
      </c>
      <c r="IF14" s="692"/>
      <c r="IG14" s="692" t="str">
        <f>IG1&amp;".1"</f>
        <v>4.1</v>
      </c>
      <c r="IH14" s="692"/>
      <c r="II14" s="692" t="str">
        <f>II1&amp;".1"</f>
        <v>4.1</v>
      </c>
      <c r="IJ14" s="692"/>
      <c r="IK14" s="692" t="str">
        <f>IK1&amp;".1"</f>
        <v>4.1</v>
      </c>
      <c r="IL14" s="692"/>
      <c r="IM14" s="692" t="str">
        <f>IM1&amp;".1"</f>
        <v>4.1</v>
      </c>
      <c r="IN14" s="692"/>
      <c r="IO14" s="692" t="str">
        <f>IO1&amp;".1"</f>
        <v>4.1</v>
      </c>
      <c r="IP14" s="692"/>
      <c r="IQ14" s="692" t="str">
        <f>IQ1&amp;".1"</f>
        <v>4.1</v>
      </c>
      <c r="IR14" s="692"/>
      <c r="IS14" s="692" t="str">
        <f>IS1&amp;".1"</f>
        <v>4.1</v>
      </c>
      <c r="IT14" s="692"/>
      <c r="IU14" s="692" t="str">
        <f>IU1&amp;".1"</f>
        <v>4.1</v>
      </c>
      <c r="IV14" s="692"/>
      <c r="IW14" s="692" t="str">
        <f>IW1&amp;".1"</f>
        <v>4.1</v>
      </c>
      <c r="IX14" s="692"/>
      <c r="IY14" s="692" t="str">
        <f>IY1&amp;".1"</f>
        <v>4.1</v>
      </c>
      <c r="IZ14" s="692"/>
      <c r="JA14" s="692" t="str">
        <f>JA1&amp;".1"</f>
        <v>4.1</v>
      </c>
      <c r="JB14" s="692"/>
      <c r="JC14" s="692" t="str">
        <f>JC1&amp;".1"</f>
        <v>4.1</v>
      </c>
      <c r="JD14" s="692"/>
      <c r="JE14" s="692" t="str">
        <f>JE1&amp;".1"</f>
        <v>4.1</v>
      </c>
      <c r="JF14" s="692"/>
      <c r="JG14" s="692" t="str">
        <f>JG1&amp;".1"</f>
        <v>4.1</v>
      </c>
      <c r="JH14" s="692"/>
      <c r="JI14" s="692" t="str">
        <f>JI1&amp;".1"</f>
        <v>4.1</v>
      </c>
      <c r="JJ14" s="692"/>
      <c r="JK14" s="692" t="str">
        <f>JK1&amp;".1"</f>
        <v>4.1</v>
      </c>
      <c r="JL14" s="692"/>
      <c r="JM14" s="692" t="str">
        <f>JM1&amp;".1"</f>
        <v>4.1</v>
      </c>
      <c r="JN14" s="692"/>
      <c r="JO14" s="692" t="str">
        <f>JO1&amp;".1"</f>
        <v>4.1</v>
      </c>
      <c r="JP14" s="692"/>
      <c r="JQ14" s="692" t="str">
        <f>JQ1&amp;".1"</f>
        <v>4.1</v>
      </c>
      <c r="JR14" s="692"/>
      <c r="JS14" s="692" t="str">
        <f>JS1&amp;".1"</f>
        <v>4.1</v>
      </c>
      <c r="JT14" s="692"/>
      <c r="JU14" s="692" t="str">
        <f>JU1&amp;".1"</f>
        <v>4.1</v>
      </c>
      <c r="JV14" s="692"/>
      <c r="JW14" s="692" t="str">
        <f>JW1&amp;".1"</f>
        <v>4.1</v>
      </c>
      <c r="JX14" s="692"/>
      <c r="JY14" s="692" t="str">
        <f>JY1&amp;".1"</f>
        <v>4.1</v>
      </c>
      <c r="JZ14" s="692"/>
      <c r="KA14" s="692" t="str">
        <f>KA1&amp;".1"</f>
        <v>4.1</v>
      </c>
      <c r="KB14" s="692"/>
      <c r="KC14" s="692" t="str">
        <f>KC1&amp;".1"</f>
        <v>4.1</v>
      </c>
      <c r="KD14" s="692"/>
      <c r="KE14" s="692" t="str">
        <f>KE1&amp;".1"</f>
        <v>4.1</v>
      </c>
      <c r="KF14" s="692"/>
      <c r="KG14" s="692" t="str">
        <f>KG1&amp;".1"</f>
        <v>4.1</v>
      </c>
      <c r="KH14" s="692"/>
      <c r="KI14" s="692" t="str">
        <f>KI1&amp;".1"</f>
        <v>4.1</v>
      </c>
      <c r="KJ14" s="692"/>
      <c r="KK14" s="692" t="str">
        <f>KK1&amp;".1"</f>
        <v>4.1</v>
      </c>
      <c r="KL14" s="692"/>
      <c r="KM14" s="692" t="str">
        <f>KM1&amp;".1"</f>
        <v>4.1</v>
      </c>
      <c r="KN14" s="692"/>
      <c r="KO14" s="692" t="str">
        <f>KO1&amp;".1"</f>
        <v>4.1</v>
      </c>
      <c r="KP14" s="692"/>
      <c r="KQ14" s="692" t="str">
        <f>KQ1&amp;".1"</f>
        <v>4.1</v>
      </c>
      <c r="KR14" s="692"/>
      <c r="KS14" s="692" t="str">
        <f>KS1&amp;".1"</f>
        <v>4.1</v>
      </c>
      <c r="KT14" s="692"/>
      <c r="KU14" s="692" t="str">
        <f>KU1&amp;".1"</f>
        <v>4.1</v>
      </c>
      <c r="KV14" s="692"/>
      <c r="KW14" s="692" t="str">
        <f>KW1&amp;".1"</f>
        <v>4.1</v>
      </c>
      <c r="KX14" s="692"/>
      <c r="KY14" s="692" t="str">
        <f>KY1&amp;".1"</f>
        <v>4.1</v>
      </c>
      <c r="KZ14" s="692"/>
      <c r="LA14" s="692" t="str">
        <f>LA1&amp;".1"</f>
        <v>4.1</v>
      </c>
      <c r="LB14" s="692"/>
      <c r="LC14" s="692" t="str">
        <f>LC1&amp;".1"</f>
        <v>4.1</v>
      </c>
      <c r="LD14" s="692"/>
      <c r="LE14" s="692" t="str">
        <f>LE1&amp;".1"</f>
        <v>4.1</v>
      </c>
      <c r="LF14" s="692"/>
      <c r="LG14" s="692" t="str">
        <f>LG1&amp;".1"</f>
        <v>4.1</v>
      </c>
      <c r="LH14" s="692"/>
      <c r="LI14" s="692" t="str">
        <f>LI1&amp;".1"</f>
        <v>4.1</v>
      </c>
      <c r="LJ14" s="692"/>
      <c r="LK14" s="692" t="str">
        <f>LK1&amp;".1"</f>
        <v>4.1</v>
      </c>
      <c r="LL14" s="692"/>
      <c r="LM14" s="692" t="str">
        <f>LM1&amp;".1"</f>
        <v>4.1</v>
      </c>
      <c r="LN14" s="692"/>
      <c r="LO14" s="692" t="str">
        <f>LO1&amp;".1"</f>
        <v>4.1</v>
      </c>
      <c r="LP14" s="692"/>
      <c r="LQ14" s="692" t="str">
        <f>LQ1&amp;".1"</f>
        <v>4.1</v>
      </c>
      <c r="LR14" s="692"/>
      <c r="LS14" s="692" t="str">
        <f>LS1&amp;".1"</f>
        <v>4.1</v>
      </c>
      <c r="LT14" s="692"/>
      <c r="LU14" s="692" t="str">
        <f>LU1&amp;".1"</f>
        <v>4.1</v>
      </c>
      <c r="LV14" s="692"/>
      <c r="LW14" s="692" t="str">
        <f>LW1&amp;".1"</f>
        <v>4.1</v>
      </c>
      <c r="LX14" s="692"/>
      <c r="LY14" s="692" t="str">
        <f>LY1&amp;".1"</f>
        <v>4.1</v>
      </c>
      <c r="LZ14" s="692"/>
      <c r="MA14" s="692" t="str">
        <f>MA1&amp;".1"</f>
        <v>4.1</v>
      </c>
      <c r="MB14" s="692"/>
      <c r="MC14" s="692" t="str">
        <f>MC1&amp;".1"</f>
        <v>4.1</v>
      </c>
      <c r="MD14" s="692"/>
      <c r="ME14" s="692" t="str">
        <f>ME1&amp;".1"</f>
        <v>4.1</v>
      </c>
      <c r="MF14" s="692"/>
      <c r="MG14" s="692" t="str">
        <f>MG1&amp;".1"</f>
        <v>4.1</v>
      </c>
      <c r="MH14" s="692"/>
      <c r="MI14" s="692" t="str">
        <f>MI1&amp;".1"</f>
        <v>4.1</v>
      </c>
      <c r="MJ14" s="692"/>
      <c r="MK14" s="692" t="str">
        <f>MK1&amp;".1"</f>
        <v>4.1</v>
      </c>
      <c r="ML14" s="692"/>
      <c r="MM14" s="692" t="str">
        <f>MM1&amp;".1"</f>
        <v>4.1</v>
      </c>
      <c r="MN14" s="692"/>
      <c r="MO14" s="692" t="str">
        <f>MO1&amp;".1"</f>
        <v>4.1</v>
      </c>
      <c r="MP14" s="692"/>
      <c r="MQ14" s="692" t="str">
        <f>MQ1&amp;".1"</f>
        <v>4.1</v>
      </c>
      <c r="MR14" s="692"/>
      <c r="MS14" s="692" t="str">
        <f>MS1&amp;".1"</f>
        <v>4.1</v>
      </c>
      <c r="MT14" s="692"/>
      <c r="MU14" s="692" t="str">
        <f>MU1&amp;".1"</f>
        <v>4.1</v>
      </c>
      <c r="MV14" s="692"/>
      <c r="MW14" s="692" t="str">
        <f>MW1&amp;".1"</f>
        <v>4.1</v>
      </c>
      <c r="MX14" s="692"/>
      <c r="MY14" s="692" t="str">
        <f>MY1&amp;".1"</f>
        <v>4.1</v>
      </c>
      <c r="MZ14" s="692"/>
      <c r="NA14" s="692" t="str">
        <f>NA1&amp;".1"</f>
        <v>4.1</v>
      </c>
      <c r="NB14" s="692"/>
      <c r="NC14" s="692" t="str">
        <f>NC1&amp;".1"</f>
        <v>4.1</v>
      </c>
      <c r="ND14" s="692"/>
      <c r="NE14" s="692" t="str">
        <f>NE1&amp;".1"</f>
        <v>4.1</v>
      </c>
      <c r="NF14" s="692"/>
      <c r="NG14" s="692" t="str">
        <f>NG1&amp;".1"</f>
        <v>4.1</v>
      </c>
      <c r="NH14" s="692"/>
      <c r="NI14" s="692" t="str">
        <f>NI1&amp;".1"</f>
        <v>4.1</v>
      </c>
      <c r="NJ14" s="692"/>
      <c r="NK14" s="692" t="str">
        <f>NK1&amp;".1"</f>
        <v>4.1</v>
      </c>
      <c r="NL14" s="692"/>
      <c r="NM14" s="692" t="str">
        <f>NM1&amp;".1"</f>
        <v>4.1</v>
      </c>
      <c r="NN14" s="692"/>
      <c r="NO14" s="692" t="str">
        <f>NO1&amp;".1"</f>
        <v>4.1</v>
      </c>
      <c r="NP14" s="692"/>
      <c r="NQ14" s="692" t="str">
        <f>NQ1&amp;".1"</f>
        <v>4.1</v>
      </c>
      <c r="NR14" s="692"/>
      <c r="NS14" s="298"/>
      <c r="OD14" s="514">
        <v>0</v>
      </c>
    </row>
    <row customHeight="1" ht="22.5" hidden="1">
      <c r="A15" s="514"/>
      <c r="C15" s="535"/>
      <c r="D15" s="530">
        <v>1</v>
      </c>
      <c r="E15" s="686" t="s">
        <v>1467</v>
      </c>
      <c r="F15" s="530" t="s">
        <v>1468</v>
      </c>
      <c r="G15" s="687"/>
      <c r="H15" s="687"/>
      <c r="I15" s="687"/>
      <c r="J15" s="687"/>
      <c r="K15" s="687"/>
      <c r="L15" s="687"/>
      <c r="M15" s="687"/>
      <c r="N15" s="687"/>
      <c r="O15" s="687"/>
      <c r="P15" s="687"/>
      <c r="Q15" s="687"/>
      <c r="R15" s="687"/>
      <c r="S15" s="687"/>
      <c r="T15" s="687"/>
      <c r="U15" s="687"/>
      <c r="V15" s="687"/>
      <c r="W15" s="687"/>
      <c r="X15" s="687"/>
      <c r="Y15" s="687"/>
      <c r="Z15" s="687"/>
      <c r="AA15" s="687"/>
      <c r="AB15" s="687"/>
      <c r="AC15" s="687"/>
      <c r="AD15" s="687"/>
      <c r="AE15" s="687"/>
      <c r="AF15" s="687"/>
      <c r="AG15" s="687"/>
      <c r="AH15" s="687"/>
      <c r="AI15" s="687"/>
      <c r="AJ15" s="687"/>
      <c r="AK15" s="687"/>
      <c r="AL15" s="687"/>
      <c r="AM15" s="687"/>
      <c r="AN15" s="687"/>
      <c r="AO15" s="687"/>
      <c r="AP15" s="687"/>
      <c r="AQ15" s="687"/>
      <c r="AR15" s="687"/>
      <c r="AS15" s="687"/>
      <c r="AT15" s="687"/>
      <c r="AU15" s="687"/>
      <c r="AV15" s="687"/>
      <c r="AW15" s="687"/>
      <c r="AX15" s="687"/>
      <c r="AY15" s="687"/>
      <c r="AZ15" s="687"/>
      <c r="BA15" s="687"/>
      <c r="BB15" s="687"/>
      <c r="BC15" s="687"/>
      <c r="BD15" s="687"/>
      <c r="BE15" s="687"/>
      <c r="BF15" s="687"/>
      <c r="BG15" s="687"/>
      <c r="BH15" s="687"/>
      <c r="BI15" s="687"/>
      <c r="BJ15" s="687"/>
      <c r="BK15" s="687"/>
      <c r="BL15" s="687"/>
      <c r="BM15" s="687"/>
      <c r="BN15" s="687"/>
      <c r="BO15" s="687"/>
      <c r="BP15" s="687"/>
      <c r="BQ15" s="687"/>
      <c r="BR15" s="687"/>
      <c r="BS15" s="687"/>
      <c r="BT15" s="687"/>
      <c r="BU15" s="687"/>
      <c r="BV15" s="687"/>
      <c r="BW15" s="687"/>
      <c r="BX15" s="687"/>
      <c r="BY15" s="687"/>
      <c r="BZ15" s="687"/>
      <c r="CA15" s="687"/>
      <c r="CB15" s="687"/>
      <c r="CC15" s="687"/>
      <c r="CD15" s="687"/>
      <c r="CE15" s="687"/>
      <c r="CF15" s="687"/>
      <c r="CG15" s="687"/>
      <c r="CH15" s="687"/>
      <c r="CI15" s="687"/>
      <c r="CJ15" s="687"/>
      <c r="CK15" s="687"/>
      <c r="CL15" s="687"/>
      <c r="CM15" s="687"/>
      <c r="CN15" s="687"/>
      <c r="CO15" s="687"/>
      <c r="CP15" s="687"/>
      <c r="CQ15" s="687"/>
      <c r="CR15" s="687"/>
      <c r="CS15" s="687"/>
      <c r="CT15" s="687"/>
      <c r="CU15" s="687"/>
      <c r="CV15" s="687"/>
      <c r="CW15" s="687"/>
      <c r="CX15" s="687"/>
      <c r="CY15" s="687"/>
      <c r="CZ15" s="687"/>
      <c r="DA15" s="687"/>
      <c r="DB15" s="687"/>
      <c r="DC15" s="687"/>
      <c r="DD15" s="687"/>
      <c r="DE15" s="687"/>
      <c r="DF15" s="687"/>
      <c r="DG15" s="687"/>
      <c r="DH15" s="687"/>
      <c r="DI15" s="687"/>
      <c r="DJ15" s="687"/>
      <c r="DK15" s="687"/>
      <c r="DL15" s="687"/>
      <c r="DM15" s="687"/>
      <c r="DN15" s="687"/>
      <c r="DO15" s="687"/>
      <c r="DP15" s="687"/>
      <c r="DQ15" s="687"/>
      <c r="DR15" s="687"/>
      <c r="DS15" s="687"/>
      <c r="DT15" s="687"/>
      <c r="DU15" s="687"/>
      <c r="DV15" s="687"/>
      <c r="DW15" s="687"/>
      <c r="DX15" s="687"/>
      <c r="DY15" s="687"/>
      <c r="DZ15" s="687"/>
      <c r="EA15" s="687"/>
      <c r="EB15" s="687"/>
      <c r="EC15" s="687"/>
      <c r="ED15" s="687"/>
      <c r="EE15" s="687"/>
      <c r="EF15" s="687"/>
      <c r="EG15" s="687"/>
      <c r="EH15" s="687"/>
      <c r="EI15" s="687"/>
      <c r="EJ15" s="687"/>
      <c r="EK15" s="687"/>
      <c r="EL15" s="687"/>
      <c r="EM15" s="687"/>
      <c r="EN15" s="687"/>
      <c r="EO15" s="687"/>
      <c r="EP15" s="687"/>
      <c r="EQ15" s="687"/>
      <c r="ER15" s="687"/>
      <c r="ES15" s="687"/>
      <c r="ET15" s="687"/>
      <c r="EU15" s="687"/>
      <c r="EV15" s="687"/>
      <c r="EW15" s="687"/>
      <c r="EX15" s="687"/>
      <c r="EY15" s="687"/>
      <c r="EZ15" s="687"/>
      <c r="FA15" s="687"/>
      <c r="FB15" s="687"/>
      <c r="FC15" s="687"/>
      <c r="FD15" s="687"/>
      <c r="FE15" s="687"/>
      <c r="FF15" s="687"/>
      <c r="FG15" s="687"/>
      <c r="FH15" s="687"/>
      <c r="FI15" s="687"/>
      <c r="FJ15" s="687"/>
      <c r="FK15" s="687"/>
      <c r="FL15" s="687"/>
      <c r="FM15" s="687"/>
      <c r="FN15" s="687"/>
      <c r="FO15" s="687"/>
      <c r="FP15" s="687"/>
      <c r="FQ15" s="687"/>
      <c r="FR15" s="687"/>
      <c r="FS15" s="687"/>
      <c r="FT15" s="687"/>
      <c r="FU15" s="687"/>
      <c r="FV15" s="687"/>
      <c r="FW15" s="687"/>
      <c r="FX15" s="687"/>
      <c r="FY15" s="687"/>
      <c r="FZ15" s="687"/>
      <c r="GA15" s="687"/>
      <c r="GB15" s="687"/>
      <c r="GC15" s="687"/>
      <c r="GD15" s="687"/>
      <c r="GE15" s="687"/>
      <c r="GF15" s="687"/>
      <c r="GG15" s="687"/>
      <c r="GH15" s="687"/>
      <c r="GI15" s="687"/>
      <c r="GJ15" s="687"/>
      <c r="GK15" s="687"/>
      <c r="GL15" s="687"/>
      <c r="GM15" s="687"/>
      <c r="GN15" s="687"/>
      <c r="GO15" s="687"/>
      <c r="GP15" s="687"/>
      <c r="GQ15" s="687"/>
      <c r="GR15" s="687"/>
      <c r="GS15" s="687"/>
      <c r="GT15" s="687"/>
      <c r="GU15" s="687"/>
      <c r="GV15" s="687"/>
      <c r="GW15" s="687"/>
      <c r="GX15" s="687"/>
      <c r="GY15" s="687"/>
      <c r="GZ15" s="687"/>
      <c r="HA15" s="687"/>
      <c r="HB15" s="687"/>
      <c r="HC15" s="687"/>
      <c r="HD15" s="687"/>
      <c r="HE15" s="687"/>
      <c r="HF15" s="687"/>
      <c r="HG15" s="687"/>
      <c r="HH15" s="687"/>
      <c r="HI15" s="687"/>
      <c r="HJ15" s="687"/>
      <c r="HK15" s="687"/>
      <c r="HL15" s="687"/>
      <c r="HM15" s="687"/>
      <c r="HN15" s="687"/>
      <c r="HO15" s="687"/>
      <c r="HP15" s="687"/>
      <c r="HQ15" s="687"/>
      <c r="HR15" s="687"/>
      <c r="HS15" s="687"/>
      <c r="HT15" s="687"/>
      <c r="HU15" s="687"/>
      <c r="HV15" s="687"/>
      <c r="HW15" s="687"/>
      <c r="HX15" s="687"/>
      <c r="HY15" s="687"/>
      <c r="HZ15" s="687"/>
      <c r="IA15" s="687"/>
      <c r="IB15" s="687"/>
      <c r="IC15" s="687"/>
      <c r="ID15" s="687"/>
      <c r="IE15" s="687"/>
      <c r="IF15" s="687"/>
      <c r="IG15" s="687"/>
      <c r="IH15" s="687"/>
      <c r="II15" s="687"/>
      <c r="IJ15" s="687"/>
      <c r="IK15" s="687"/>
      <c r="IL15" s="687"/>
      <c r="IM15" s="687"/>
      <c r="IN15" s="687"/>
      <c r="IO15" s="687"/>
      <c r="IP15" s="687"/>
      <c r="IQ15" s="687"/>
      <c r="IR15" s="687"/>
      <c r="IS15" s="687"/>
      <c r="IT15" s="687"/>
      <c r="IU15" s="687"/>
      <c r="IV15" s="687"/>
      <c r="IW15" s="687"/>
      <c r="IX15" s="687"/>
      <c r="IY15" s="687"/>
      <c r="IZ15" s="687"/>
      <c r="JA15" s="687"/>
      <c r="JB15" s="687"/>
      <c r="JC15" s="687"/>
      <c r="JD15" s="687"/>
      <c r="JE15" s="687"/>
      <c r="JF15" s="687"/>
      <c r="JG15" s="687"/>
      <c r="JH15" s="687"/>
      <c r="JI15" s="687"/>
      <c r="JJ15" s="687"/>
      <c r="JK15" s="687"/>
      <c r="JL15" s="687"/>
      <c r="JM15" s="687"/>
      <c r="JN15" s="687"/>
      <c r="JO15" s="687"/>
      <c r="JP15" s="687"/>
      <c r="JQ15" s="687"/>
      <c r="JR15" s="687"/>
      <c r="JS15" s="687"/>
      <c r="JT15" s="687"/>
      <c r="JU15" s="687"/>
      <c r="JV15" s="687"/>
      <c r="JW15" s="687"/>
      <c r="JX15" s="687"/>
      <c r="JY15" s="687"/>
      <c r="JZ15" s="687"/>
      <c r="KA15" s="687"/>
      <c r="KB15" s="687"/>
      <c r="KC15" s="687"/>
      <c r="KD15" s="687"/>
      <c r="KE15" s="687"/>
      <c r="KF15" s="687"/>
      <c r="KG15" s="687"/>
      <c r="KH15" s="687"/>
      <c r="KI15" s="687"/>
      <c r="KJ15" s="687"/>
      <c r="KK15" s="687"/>
      <c r="KL15" s="687"/>
      <c r="KM15" s="687"/>
      <c r="KN15" s="687"/>
      <c r="KO15" s="687"/>
      <c r="KP15" s="687"/>
      <c r="KQ15" s="687"/>
      <c r="KR15" s="687"/>
      <c r="KS15" s="687"/>
      <c r="KT15" s="687"/>
      <c r="KU15" s="687"/>
      <c r="KV15" s="687"/>
      <c r="KW15" s="687"/>
      <c r="KX15" s="687"/>
      <c r="KY15" s="687"/>
      <c r="KZ15" s="687"/>
      <c r="LA15" s="687"/>
      <c r="LB15" s="687"/>
      <c r="LC15" s="687"/>
      <c r="LD15" s="687"/>
      <c r="LE15" s="687"/>
      <c r="LF15" s="687"/>
      <c r="LG15" s="687"/>
      <c r="LH15" s="687"/>
      <c r="LI15" s="687"/>
      <c r="LJ15" s="687"/>
      <c r="LK15" s="687"/>
      <c r="LL15" s="687"/>
      <c r="LM15" s="687"/>
      <c r="LN15" s="687"/>
      <c r="LO15" s="687"/>
      <c r="LP15" s="687"/>
      <c r="LQ15" s="687"/>
      <c r="LR15" s="687"/>
      <c r="LS15" s="687"/>
      <c r="LT15" s="687"/>
      <c r="LU15" s="687"/>
      <c r="LV15" s="687"/>
      <c r="LW15" s="687"/>
      <c r="LX15" s="687"/>
      <c r="LY15" s="687"/>
      <c r="LZ15" s="687"/>
      <c r="MA15" s="687"/>
      <c r="MB15" s="687"/>
      <c r="MC15" s="687"/>
      <c r="MD15" s="687"/>
      <c r="ME15" s="687"/>
      <c r="MF15" s="687"/>
      <c r="MG15" s="687"/>
      <c r="MH15" s="687"/>
      <c r="MI15" s="687"/>
      <c r="MJ15" s="687"/>
      <c r="MK15" s="687"/>
      <c r="ML15" s="687"/>
      <c r="MM15" s="687"/>
      <c r="MN15" s="687"/>
      <c r="MO15" s="687"/>
      <c r="MP15" s="687"/>
      <c r="MQ15" s="687"/>
      <c r="MR15" s="687"/>
      <c r="MS15" s="687"/>
      <c r="MT15" s="687"/>
      <c r="MU15" s="687"/>
      <c r="MV15" s="687"/>
      <c r="MW15" s="687"/>
      <c r="MX15" s="687"/>
      <c r="MY15" s="687"/>
      <c r="MZ15" s="687"/>
      <c r="NA15" s="687"/>
      <c r="NB15" s="687"/>
      <c r="NC15" s="687"/>
      <c r="ND15" s="687"/>
      <c r="NE15" s="687"/>
      <c r="NF15" s="687"/>
      <c r="NG15" s="687"/>
      <c r="NH15" s="687"/>
      <c r="NI15" s="687"/>
      <c r="NJ15" s="687"/>
      <c r="NK15" s="687"/>
      <c r="NL15" s="687"/>
      <c r="NM15" s="687"/>
      <c r="NN15" s="687"/>
      <c r="NO15" s="687"/>
      <c r="NP15" s="687"/>
      <c r="NQ15" s="687"/>
      <c r="NR15" s="687"/>
      <c r="NS15" s="298" t="s">
        <v>1469</v>
      </c>
      <c r="OD15" s="514">
        <v>0</v>
      </c>
    </row>
    <row customHeight="1" ht="22.5" hidden="1">
      <c r="A16" s="514"/>
      <c r="C16" s="535"/>
      <c r="D16" s="530">
        <v>2</v>
      </c>
      <c r="E16" s="288" t="s">
        <v>1470</v>
      </c>
      <c r="F16" s="530" t="s">
        <v>1471</v>
      </c>
      <c r="G16" s="687"/>
      <c r="H16" s="687"/>
      <c r="I16" s="687"/>
      <c r="J16" s="687"/>
      <c r="K16" s="687"/>
      <c r="L16" s="687"/>
      <c r="M16" s="687"/>
      <c r="N16" s="687"/>
      <c r="O16" s="687"/>
      <c r="P16" s="687"/>
      <c r="Q16" s="687"/>
      <c r="R16" s="687"/>
      <c r="S16" s="687"/>
      <c r="T16" s="687"/>
      <c r="U16" s="687"/>
      <c r="V16" s="687"/>
      <c r="W16" s="687"/>
      <c r="X16" s="687"/>
      <c r="Y16" s="687"/>
      <c r="Z16" s="687"/>
      <c r="AA16" s="687"/>
      <c r="AB16" s="687"/>
      <c r="AC16" s="687"/>
      <c r="AD16" s="687"/>
      <c r="AE16" s="687"/>
      <c r="AF16" s="687"/>
      <c r="AG16" s="687"/>
      <c r="AH16" s="687"/>
      <c r="AI16" s="687"/>
      <c r="AJ16" s="687"/>
      <c r="AK16" s="687"/>
      <c r="AL16" s="687"/>
      <c r="AM16" s="687"/>
      <c r="AN16" s="687"/>
      <c r="AO16" s="687"/>
      <c r="AP16" s="687"/>
      <c r="AQ16" s="687"/>
      <c r="AR16" s="687"/>
      <c r="AS16" s="687"/>
      <c r="AT16" s="687"/>
      <c r="AU16" s="687"/>
      <c r="AV16" s="687"/>
      <c r="AW16" s="687"/>
      <c r="AX16" s="687"/>
      <c r="AY16" s="687"/>
      <c r="AZ16" s="687"/>
      <c r="BA16" s="687"/>
      <c r="BB16" s="687"/>
      <c r="BC16" s="687"/>
      <c r="BD16" s="687"/>
      <c r="BE16" s="687"/>
      <c r="BF16" s="687"/>
      <c r="BG16" s="687"/>
      <c r="BH16" s="687"/>
      <c r="BI16" s="687"/>
      <c r="BJ16" s="687"/>
      <c r="BK16" s="687"/>
      <c r="BL16" s="687"/>
      <c r="BM16" s="687"/>
      <c r="BN16" s="687"/>
      <c r="BO16" s="687"/>
      <c r="BP16" s="687"/>
      <c r="BQ16" s="687"/>
      <c r="BR16" s="687"/>
      <c r="BS16" s="687"/>
      <c r="BT16" s="687"/>
      <c r="BU16" s="687"/>
      <c r="BV16" s="687"/>
      <c r="BW16" s="687"/>
      <c r="BX16" s="687"/>
      <c r="BY16" s="687"/>
      <c r="BZ16" s="687"/>
      <c r="CA16" s="687"/>
      <c r="CB16" s="687"/>
      <c r="CC16" s="687"/>
      <c r="CD16" s="687"/>
      <c r="CE16" s="687"/>
      <c r="CF16" s="687"/>
      <c r="CG16" s="687"/>
      <c r="CH16" s="687"/>
      <c r="CI16" s="687"/>
      <c r="CJ16" s="687"/>
      <c r="CK16" s="687"/>
      <c r="CL16" s="687"/>
      <c r="CM16" s="687"/>
      <c r="CN16" s="687"/>
      <c r="CO16" s="687"/>
      <c r="CP16" s="687"/>
      <c r="CQ16" s="687"/>
      <c r="CR16" s="687"/>
      <c r="CS16" s="687"/>
      <c r="CT16" s="687"/>
      <c r="CU16" s="687"/>
      <c r="CV16" s="687"/>
      <c r="CW16" s="687"/>
      <c r="CX16" s="687"/>
      <c r="CY16" s="687"/>
      <c r="CZ16" s="687"/>
      <c r="DA16" s="687"/>
      <c r="DB16" s="687"/>
      <c r="DC16" s="687"/>
      <c r="DD16" s="687"/>
      <c r="DE16" s="687"/>
      <c r="DF16" s="687"/>
      <c r="DG16" s="687"/>
      <c r="DH16" s="687"/>
      <c r="DI16" s="687"/>
      <c r="DJ16" s="687"/>
      <c r="DK16" s="687"/>
      <c r="DL16" s="687"/>
      <c r="DM16" s="687"/>
      <c r="DN16" s="687"/>
      <c r="DO16" s="687"/>
      <c r="DP16" s="687"/>
      <c r="DQ16" s="687"/>
      <c r="DR16" s="687"/>
      <c r="DS16" s="687"/>
      <c r="DT16" s="687"/>
      <c r="DU16" s="687"/>
      <c r="DV16" s="687"/>
      <c r="DW16" s="687"/>
      <c r="DX16" s="687"/>
      <c r="DY16" s="687"/>
      <c r="DZ16" s="687"/>
      <c r="EA16" s="687"/>
      <c r="EB16" s="687"/>
      <c r="EC16" s="687"/>
      <c r="ED16" s="687"/>
      <c r="EE16" s="687"/>
      <c r="EF16" s="687"/>
      <c r="EG16" s="687"/>
      <c r="EH16" s="687"/>
      <c r="EI16" s="687"/>
      <c r="EJ16" s="687"/>
      <c r="EK16" s="687"/>
      <c r="EL16" s="687"/>
      <c r="EM16" s="687"/>
      <c r="EN16" s="687"/>
      <c r="EO16" s="687"/>
      <c r="EP16" s="687"/>
      <c r="EQ16" s="687"/>
      <c r="ER16" s="687"/>
      <c r="ES16" s="687"/>
      <c r="ET16" s="687"/>
      <c r="EU16" s="687"/>
      <c r="EV16" s="687"/>
      <c r="EW16" s="687"/>
      <c r="EX16" s="687"/>
      <c r="EY16" s="687"/>
      <c r="EZ16" s="687"/>
      <c r="FA16" s="687"/>
      <c r="FB16" s="687"/>
      <c r="FC16" s="687"/>
      <c r="FD16" s="687"/>
      <c r="FE16" s="687"/>
      <c r="FF16" s="687"/>
      <c r="FG16" s="687"/>
      <c r="FH16" s="687"/>
      <c r="FI16" s="687"/>
      <c r="FJ16" s="687"/>
      <c r="FK16" s="687"/>
      <c r="FL16" s="687"/>
      <c r="FM16" s="687"/>
      <c r="FN16" s="687"/>
      <c r="FO16" s="687"/>
      <c r="FP16" s="687"/>
      <c r="FQ16" s="687"/>
      <c r="FR16" s="687"/>
      <c r="FS16" s="687"/>
      <c r="FT16" s="687"/>
      <c r="FU16" s="687"/>
      <c r="FV16" s="687"/>
      <c r="FW16" s="687"/>
      <c r="FX16" s="687"/>
      <c r="FY16" s="687"/>
      <c r="FZ16" s="687"/>
      <c r="GA16" s="687"/>
      <c r="GB16" s="687"/>
      <c r="GC16" s="687"/>
      <c r="GD16" s="687"/>
      <c r="GE16" s="687"/>
      <c r="GF16" s="687"/>
      <c r="GG16" s="687"/>
      <c r="GH16" s="687"/>
      <c r="GI16" s="687"/>
      <c r="GJ16" s="687"/>
      <c r="GK16" s="687"/>
      <c r="GL16" s="687"/>
      <c r="GM16" s="687"/>
      <c r="GN16" s="687"/>
      <c r="GO16" s="687"/>
      <c r="GP16" s="687"/>
      <c r="GQ16" s="687"/>
      <c r="GR16" s="687"/>
      <c r="GS16" s="687"/>
      <c r="GT16" s="687"/>
      <c r="GU16" s="687"/>
      <c r="GV16" s="687"/>
      <c r="GW16" s="687"/>
      <c r="GX16" s="687"/>
      <c r="GY16" s="687"/>
      <c r="GZ16" s="687"/>
      <c r="HA16" s="687"/>
      <c r="HB16" s="687"/>
      <c r="HC16" s="687"/>
      <c r="HD16" s="687"/>
      <c r="HE16" s="687"/>
      <c r="HF16" s="687"/>
      <c r="HG16" s="687"/>
      <c r="HH16" s="687"/>
      <c r="HI16" s="687"/>
      <c r="HJ16" s="687"/>
      <c r="HK16" s="687"/>
      <c r="HL16" s="687"/>
      <c r="HM16" s="687"/>
      <c r="HN16" s="687"/>
      <c r="HO16" s="687"/>
      <c r="HP16" s="687"/>
      <c r="HQ16" s="687"/>
      <c r="HR16" s="687"/>
      <c r="HS16" s="687"/>
      <c r="HT16" s="687"/>
      <c r="HU16" s="687"/>
      <c r="HV16" s="687"/>
      <c r="HW16" s="687"/>
      <c r="HX16" s="687"/>
      <c r="HY16" s="687"/>
      <c r="HZ16" s="687"/>
      <c r="IA16" s="687"/>
      <c r="IB16" s="687"/>
      <c r="IC16" s="687"/>
      <c r="ID16" s="687"/>
      <c r="IE16" s="687"/>
      <c r="IF16" s="687"/>
      <c r="IG16" s="687"/>
      <c r="IH16" s="687"/>
      <c r="II16" s="687"/>
      <c r="IJ16" s="687"/>
      <c r="IK16" s="687"/>
      <c r="IL16" s="687"/>
      <c r="IM16" s="687"/>
      <c r="IN16" s="687"/>
      <c r="IO16" s="687"/>
      <c r="IP16" s="687"/>
      <c r="IQ16" s="687"/>
      <c r="IR16" s="687"/>
      <c r="IS16" s="687"/>
      <c r="IT16" s="687"/>
      <c r="IU16" s="687"/>
      <c r="IV16" s="687"/>
      <c r="IW16" s="687"/>
      <c r="IX16" s="687"/>
      <c r="IY16" s="687"/>
      <c r="IZ16" s="687"/>
      <c r="JA16" s="687"/>
      <c r="JB16" s="687"/>
      <c r="JC16" s="687"/>
      <c r="JD16" s="687"/>
      <c r="JE16" s="687"/>
      <c r="JF16" s="687"/>
      <c r="JG16" s="687"/>
      <c r="JH16" s="687"/>
      <c r="JI16" s="687"/>
      <c r="JJ16" s="687"/>
      <c r="JK16" s="687"/>
      <c r="JL16" s="687"/>
      <c r="JM16" s="687"/>
      <c r="JN16" s="687"/>
      <c r="JO16" s="687"/>
      <c r="JP16" s="687"/>
      <c r="JQ16" s="687"/>
      <c r="JR16" s="687"/>
      <c r="JS16" s="687"/>
      <c r="JT16" s="687"/>
      <c r="JU16" s="687"/>
      <c r="JV16" s="687"/>
      <c r="JW16" s="687"/>
      <c r="JX16" s="687"/>
      <c r="JY16" s="687"/>
      <c r="JZ16" s="687"/>
      <c r="KA16" s="687"/>
      <c r="KB16" s="687"/>
      <c r="KC16" s="687"/>
      <c r="KD16" s="687"/>
      <c r="KE16" s="687"/>
      <c r="KF16" s="687"/>
      <c r="KG16" s="687"/>
      <c r="KH16" s="687"/>
      <c r="KI16" s="687"/>
      <c r="KJ16" s="687"/>
      <c r="KK16" s="687"/>
      <c r="KL16" s="687"/>
      <c r="KM16" s="687"/>
      <c r="KN16" s="687"/>
      <c r="KO16" s="687"/>
      <c r="KP16" s="687"/>
      <c r="KQ16" s="687"/>
      <c r="KR16" s="687"/>
      <c r="KS16" s="687"/>
      <c r="KT16" s="687"/>
      <c r="KU16" s="687"/>
      <c r="KV16" s="687"/>
      <c r="KW16" s="687"/>
      <c r="KX16" s="687"/>
      <c r="KY16" s="687"/>
      <c r="KZ16" s="687"/>
      <c r="LA16" s="687"/>
      <c r="LB16" s="687"/>
      <c r="LC16" s="687"/>
      <c r="LD16" s="687"/>
      <c r="LE16" s="687"/>
      <c r="LF16" s="687"/>
      <c r="LG16" s="687"/>
      <c r="LH16" s="687"/>
      <c r="LI16" s="687"/>
      <c r="LJ16" s="687"/>
      <c r="LK16" s="687"/>
      <c r="LL16" s="687"/>
      <c r="LM16" s="687"/>
      <c r="LN16" s="687"/>
      <c r="LO16" s="687"/>
      <c r="LP16" s="687"/>
      <c r="LQ16" s="687"/>
      <c r="LR16" s="687"/>
      <c r="LS16" s="687"/>
      <c r="LT16" s="687"/>
      <c r="LU16" s="687"/>
      <c r="LV16" s="687"/>
      <c r="LW16" s="687"/>
      <c r="LX16" s="687"/>
      <c r="LY16" s="687"/>
      <c r="LZ16" s="687"/>
      <c r="MA16" s="687"/>
      <c r="MB16" s="687"/>
      <c r="MC16" s="687"/>
      <c r="MD16" s="687"/>
      <c r="ME16" s="687"/>
      <c r="MF16" s="687"/>
      <c r="MG16" s="687"/>
      <c r="MH16" s="687"/>
      <c r="MI16" s="687"/>
      <c r="MJ16" s="687"/>
      <c r="MK16" s="687"/>
      <c r="ML16" s="687"/>
      <c r="MM16" s="687"/>
      <c r="MN16" s="687"/>
      <c r="MO16" s="687"/>
      <c r="MP16" s="687"/>
      <c r="MQ16" s="687"/>
      <c r="MR16" s="687"/>
      <c r="MS16" s="687"/>
      <c r="MT16" s="687"/>
      <c r="MU16" s="687"/>
      <c r="MV16" s="687"/>
      <c r="MW16" s="687"/>
      <c r="MX16" s="687"/>
      <c r="MY16" s="687"/>
      <c r="MZ16" s="687"/>
      <c r="NA16" s="687"/>
      <c r="NB16" s="687"/>
      <c r="NC16" s="687"/>
      <c r="ND16" s="687"/>
      <c r="NE16" s="687"/>
      <c r="NF16" s="687"/>
      <c r="NG16" s="687"/>
      <c r="NH16" s="687"/>
      <c r="NI16" s="687"/>
      <c r="NJ16" s="687"/>
      <c r="NK16" s="687"/>
      <c r="NL16" s="687"/>
      <c r="NM16" s="687"/>
      <c r="NN16" s="687"/>
      <c r="NO16" s="687"/>
      <c r="NP16" s="687"/>
      <c r="NQ16" s="687"/>
      <c r="NR16" s="687"/>
      <c r="NS16" s="298" t="s">
        <v>1472</v>
      </c>
      <c r="OD16" s="514">
        <v>0</v>
      </c>
    </row>
    <row customHeight="1" ht="123.75" hidden="1">
      <c r="A17" s="514"/>
      <c r="C17" s="535"/>
      <c r="D17" s="530">
        <v>3</v>
      </c>
      <c r="E17" s="288" t="s">
        <v>1814</v>
      </c>
      <c r="F17" s="530" t="s">
        <v>779</v>
      </c>
      <c r="G17" s="687"/>
      <c r="H17" s="687"/>
      <c r="I17" s="687"/>
      <c r="J17" s="687"/>
      <c r="K17" s="687"/>
      <c r="L17" s="687"/>
      <c r="M17" s="687"/>
      <c r="N17" s="687"/>
      <c r="O17" s="687"/>
      <c r="P17" s="687"/>
      <c r="Q17" s="687"/>
      <c r="R17" s="687"/>
      <c r="S17" s="687"/>
      <c r="T17" s="687"/>
      <c r="U17" s="687"/>
      <c r="V17" s="687"/>
      <c r="W17" s="687"/>
      <c r="X17" s="687"/>
      <c r="Y17" s="687"/>
      <c r="Z17" s="687"/>
      <c r="AA17" s="687"/>
      <c r="AB17" s="687"/>
      <c r="AC17" s="687"/>
      <c r="AD17" s="687"/>
      <c r="AE17" s="687"/>
      <c r="AF17" s="687"/>
      <c r="AG17" s="687"/>
      <c r="AH17" s="687"/>
      <c r="AI17" s="687"/>
      <c r="AJ17" s="687"/>
      <c r="AK17" s="687"/>
      <c r="AL17" s="687"/>
      <c r="AM17" s="687"/>
      <c r="AN17" s="687"/>
      <c r="AO17" s="687"/>
      <c r="AP17" s="687"/>
      <c r="AQ17" s="687"/>
      <c r="AR17" s="687"/>
      <c r="AS17" s="687"/>
      <c r="AT17" s="687"/>
      <c r="AU17" s="687"/>
      <c r="AV17" s="687"/>
      <c r="AW17" s="687"/>
      <c r="AX17" s="687"/>
      <c r="AY17" s="687"/>
      <c r="AZ17" s="687"/>
      <c r="BA17" s="687"/>
      <c r="BB17" s="687"/>
      <c r="BC17" s="687"/>
      <c r="BD17" s="687"/>
      <c r="BE17" s="687"/>
      <c r="BF17" s="687"/>
      <c r="BG17" s="687"/>
      <c r="BH17" s="687"/>
      <c r="BI17" s="687"/>
      <c r="BJ17" s="687"/>
      <c r="BK17" s="687"/>
      <c r="BL17" s="687"/>
      <c r="BM17" s="687"/>
      <c r="BN17" s="687"/>
      <c r="BO17" s="687"/>
      <c r="BP17" s="687"/>
      <c r="BQ17" s="687"/>
      <c r="BR17" s="687"/>
      <c r="BS17" s="687"/>
      <c r="BT17" s="687"/>
      <c r="BU17" s="687"/>
      <c r="BV17" s="687"/>
      <c r="BW17" s="687"/>
      <c r="BX17" s="687"/>
      <c r="BY17" s="687"/>
      <c r="BZ17" s="687"/>
      <c r="CA17" s="687"/>
      <c r="CB17" s="687"/>
      <c r="CC17" s="687"/>
      <c r="CD17" s="687"/>
      <c r="CE17" s="687"/>
      <c r="CF17" s="687"/>
      <c r="CG17" s="687"/>
      <c r="CH17" s="687"/>
      <c r="CI17" s="687"/>
      <c r="CJ17" s="687"/>
      <c r="CK17" s="687"/>
      <c r="CL17" s="687"/>
      <c r="CM17" s="687"/>
      <c r="CN17" s="687"/>
      <c r="CO17" s="687"/>
      <c r="CP17" s="687"/>
      <c r="CQ17" s="687"/>
      <c r="CR17" s="687"/>
      <c r="CS17" s="687"/>
      <c r="CT17" s="687"/>
      <c r="CU17" s="687"/>
      <c r="CV17" s="687"/>
      <c r="CW17" s="687"/>
      <c r="CX17" s="687"/>
      <c r="CY17" s="687"/>
      <c r="CZ17" s="687"/>
      <c r="DA17" s="687"/>
      <c r="DB17" s="687"/>
      <c r="DC17" s="687"/>
      <c r="DD17" s="687"/>
      <c r="DE17" s="687"/>
      <c r="DF17" s="687"/>
      <c r="DG17" s="687"/>
      <c r="DH17" s="687"/>
      <c r="DI17" s="687"/>
      <c r="DJ17" s="687"/>
      <c r="DK17" s="687"/>
      <c r="DL17" s="687"/>
      <c r="DM17" s="687"/>
      <c r="DN17" s="687"/>
      <c r="DO17" s="687"/>
      <c r="DP17" s="687"/>
      <c r="DQ17" s="687"/>
      <c r="DR17" s="687"/>
      <c r="DS17" s="687"/>
      <c r="DT17" s="687"/>
      <c r="DU17" s="687"/>
      <c r="DV17" s="687"/>
      <c r="DW17" s="687"/>
      <c r="DX17" s="687"/>
      <c r="DY17" s="687"/>
      <c r="DZ17" s="687"/>
      <c r="EA17" s="687"/>
      <c r="EB17" s="687"/>
      <c r="EC17" s="687"/>
      <c r="ED17" s="687"/>
      <c r="EE17" s="687"/>
      <c r="EF17" s="687"/>
      <c r="EG17" s="687"/>
      <c r="EH17" s="687"/>
      <c r="EI17" s="687"/>
      <c r="EJ17" s="687"/>
      <c r="EK17" s="687"/>
      <c r="EL17" s="687"/>
      <c r="EM17" s="687"/>
      <c r="EN17" s="687"/>
      <c r="EO17" s="687"/>
      <c r="EP17" s="687"/>
      <c r="EQ17" s="687"/>
      <c r="ER17" s="687"/>
      <c r="ES17" s="687"/>
      <c r="ET17" s="687"/>
      <c r="EU17" s="687"/>
      <c r="EV17" s="687"/>
      <c r="EW17" s="687"/>
      <c r="EX17" s="687"/>
      <c r="EY17" s="687"/>
      <c r="EZ17" s="687"/>
      <c r="FA17" s="687"/>
      <c r="FB17" s="687"/>
      <c r="FC17" s="687"/>
      <c r="FD17" s="687"/>
      <c r="FE17" s="687"/>
      <c r="FF17" s="687"/>
      <c r="FG17" s="687"/>
      <c r="FH17" s="687"/>
      <c r="FI17" s="687"/>
      <c r="FJ17" s="687"/>
      <c r="FK17" s="687"/>
      <c r="FL17" s="687"/>
      <c r="FM17" s="687"/>
      <c r="FN17" s="687"/>
      <c r="FO17" s="687"/>
      <c r="FP17" s="687"/>
      <c r="FQ17" s="687"/>
      <c r="FR17" s="687"/>
      <c r="FS17" s="687"/>
      <c r="FT17" s="687"/>
      <c r="FU17" s="687"/>
      <c r="FV17" s="687"/>
      <c r="FW17" s="687"/>
      <c r="FX17" s="687"/>
      <c r="FY17" s="687"/>
      <c r="FZ17" s="687"/>
      <c r="GA17" s="687"/>
      <c r="GB17" s="687"/>
      <c r="GC17" s="687"/>
      <c r="GD17" s="687"/>
      <c r="GE17" s="687"/>
      <c r="GF17" s="687"/>
      <c r="GG17" s="687"/>
      <c r="GH17" s="687"/>
      <c r="GI17" s="687"/>
      <c r="GJ17" s="687"/>
      <c r="GK17" s="687"/>
      <c r="GL17" s="687"/>
      <c r="GM17" s="687"/>
      <c r="GN17" s="687"/>
      <c r="GO17" s="687"/>
      <c r="GP17" s="687"/>
      <c r="GQ17" s="687"/>
      <c r="GR17" s="687"/>
      <c r="GS17" s="687"/>
      <c r="GT17" s="687"/>
      <c r="GU17" s="687"/>
      <c r="GV17" s="687"/>
      <c r="GW17" s="687"/>
      <c r="GX17" s="687"/>
      <c r="GY17" s="687"/>
      <c r="GZ17" s="687"/>
      <c r="HA17" s="687"/>
      <c r="HB17" s="687"/>
      <c r="HC17" s="687"/>
      <c r="HD17" s="687"/>
      <c r="HE17" s="687"/>
      <c r="HF17" s="687"/>
      <c r="HG17" s="687"/>
      <c r="HH17" s="687"/>
      <c r="HI17" s="687"/>
      <c r="HJ17" s="687"/>
      <c r="HK17" s="687"/>
      <c r="HL17" s="687"/>
      <c r="HM17" s="687"/>
      <c r="HN17" s="687"/>
      <c r="HO17" s="687"/>
      <c r="HP17" s="687"/>
      <c r="HQ17" s="687"/>
      <c r="HR17" s="687"/>
      <c r="HS17" s="687"/>
      <c r="HT17" s="687"/>
      <c r="HU17" s="687"/>
      <c r="HV17" s="687"/>
      <c r="HW17" s="687"/>
      <c r="HX17" s="687"/>
      <c r="HY17" s="687"/>
      <c r="HZ17" s="687"/>
      <c r="IA17" s="687"/>
      <c r="IB17" s="687"/>
      <c r="IC17" s="687"/>
      <c r="ID17" s="687"/>
      <c r="IE17" s="687"/>
      <c r="IF17" s="687"/>
      <c r="IG17" s="687"/>
      <c r="IH17" s="687"/>
      <c r="II17" s="687"/>
      <c r="IJ17" s="687"/>
      <c r="IK17" s="687"/>
      <c r="IL17" s="687"/>
      <c r="IM17" s="687"/>
      <c r="IN17" s="687"/>
      <c r="IO17" s="687"/>
      <c r="IP17" s="687"/>
      <c r="IQ17" s="687"/>
      <c r="IR17" s="687"/>
      <c r="IS17" s="687"/>
      <c r="IT17" s="687"/>
      <c r="IU17" s="687"/>
      <c r="IV17" s="687"/>
      <c r="IW17" s="687"/>
      <c r="IX17" s="687"/>
      <c r="IY17" s="687"/>
      <c r="IZ17" s="687"/>
      <c r="JA17" s="687"/>
      <c r="JB17" s="687"/>
      <c r="JC17" s="687"/>
      <c r="JD17" s="687"/>
      <c r="JE17" s="687"/>
      <c r="JF17" s="687"/>
      <c r="JG17" s="687"/>
      <c r="JH17" s="687"/>
      <c r="JI17" s="687"/>
      <c r="JJ17" s="687"/>
      <c r="JK17" s="687"/>
      <c r="JL17" s="687"/>
      <c r="JM17" s="687"/>
      <c r="JN17" s="687"/>
      <c r="JO17" s="687"/>
      <c r="JP17" s="687"/>
      <c r="JQ17" s="687"/>
      <c r="JR17" s="687"/>
      <c r="JS17" s="687"/>
      <c r="JT17" s="687"/>
      <c r="JU17" s="687"/>
      <c r="JV17" s="687"/>
      <c r="JW17" s="687"/>
      <c r="JX17" s="687"/>
      <c r="JY17" s="687"/>
      <c r="JZ17" s="687"/>
      <c r="KA17" s="687"/>
      <c r="KB17" s="687"/>
      <c r="KC17" s="687"/>
      <c r="KD17" s="687"/>
      <c r="KE17" s="687"/>
      <c r="KF17" s="687"/>
      <c r="KG17" s="687"/>
      <c r="KH17" s="687"/>
      <c r="KI17" s="687"/>
      <c r="KJ17" s="687"/>
      <c r="KK17" s="687"/>
      <c r="KL17" s="687"/>
      <c r="KM17" s="687"/>
      <c r="KN17" s="687"/>
      <c r="KO17" s="687"/>
      <c r="KP17" s="687"/>
      <c r="KQ17" s="687"/>
      <c r="KR17" s="687"/>
      <c r="KS17" s="687"/>
      <c r="KT17" s="687"/>
      <c r="KU17" s="687"/>
      <c r="KV17" s="687"/>
      <c r="KW17" s="687"/>
      <c r="KX17" s="687"/>
      <c r="KY17" s="687"/>
      <c r="KZ17" s="687"/>
      <c r="LA17" s="687"/>
      <c r="LB17" s="687"/>
      <c r="LC17" s="687"/>
      <c r="LD17" s="687"/>
      <c r="LE17" s="687"/>
      <c r="LF17" s="687"/>
      <c r="LG17" s="687"/>
      <c r="LH17" s="687"/>
      <c r="LI17" s="687"/>
      <c r="LJ17" s="687"/>
      <c r="LK17" s="687"/>
      <c r="LL17" s="687"/>
      <c r="LM17" s="687"/>
      <c r="LN17" s="687"/>
      <c r="LO17" s="687"/>
      <c r="LP17" s="687"/>
      <c r="LQ17" s="687"/>
      <c r="LR17" s="687"/>
      <c r="LS17" s="687"/>
      <c r="LT17" s="687"/>
      <c r="LU17" s="687"/>
      <c r="LV17" s="687"/>
      <c r="LW17" s="687"/>
      <c r="LX17" s="687"/>
      <c r="LY17" s="687"/>
      <c r="LZ17" s="687"/>
      <c r="MA17" s="687"/>
      <c r="MB17" s="687"/>
      <c r="MC17" s="687"/>
      <c r="MD17" s="687"/>
      <c r="ME17" s="687"/>
      <c r="MF17" s="687"/>
      <c r="MG17" s="687"/>
      <c r="MH17" s="687"/>
      <c r="MI17" s="687"/>
      <c r="MJ17" s="687"/>
      <c r="MK17" s="687"/>
      <c r="ML17" s="687"/>
      <c r="MM17" s="687"/>
      <c r="MN17" s="687"/>
      <c r="MO17" s="687"/>
      <c r="MP17" s="687"/>
      <c r="MQ17" s="687"/>
      <c r="MR17" s="687"/>
      <c r="MS17" s="687"/>
      <c r="MT17" s="687"/>
      <c r="MU17" s="687"/>
      <c r="MV17" s="687"/>
      <c r="MW17" s="687"/>
      <c r="MX17" s="687"/>
      <c r="MY17" s="687"/>
      <c r="MZ17" s="687"/>
      <c r="NA17" s="687"/>
      <c r="NB17" s="687"/>
      <c r="NC17" s="687"/>
      <c r="ND17" s="687"/>
      <c r="NE17" s="687"/>
      <c r="NF17" s="687"/>
      <c r="NG17" s="687"/>
      <c r="NH17" s="687"/>
      <c r="NI17" s="687"/>
      <c r="NJ17" s="687"/>
      <c r="NK17" s="687"/>
      <c r="NL17" s="687"/>
      <c r="NM17" s="687"/>
      <c r="NN17" s="687"/>
      <c r="NO17" s="687"/>
      <c r="NP17" s="687"/>
      <c r="NQ17" s="687"/>
      <c r="NR17" s="687"/>
      <c r="NS17" s="298" t="s">
        <v>1815</v>
      </c>
      <c r="OD17" s="514">
        <v>0</v>
      </c>
    </row>
    <row customHeight="1" ht="48.29999999999999">
      <c r="A18" s="514"/>
      <c r="C18" s="535"/>
      <c r="D18" s="530">
        <v>3</v>
      </c>
      <c r="E18" s="288" t="s">
        <v>1473</v>
      </c>
      <c r="F18" s="530" t="s">
        <v>779</v>
      </c>
      <c r="G18" s="818" t="s">
        <v>779</v>
      </c>
      <c r="H18" s="819" t="s">
        <v>779</v>
      </c>
      <c r="I18" s="530" t="s">
        <v>779</v>
      </c>
      <c r="J18" s="587" t="s">
        <v>779</v>
      </c>
      <c r="K18" s="2321" t="s">
        <v>779</v>
      </c>
      <c r="L18" s="2269" t="s">
        <v>779</v>
      </c>
      <c r="M18" s="2321" t="s">
        <v>779</v>
      </c>
      <c r="N18" s="2269" t="s">
        <v>779</v>
      </c>
      <c r="O18" s="2321" t="s">
        <v>779</v>
      </c>
      <c r="P18" s="2269" t="s">
        <v>779</v>
      </c>
      <c r="Q18" s="2321" t="s">
        <v>779</v>
      </c>
      <c r="R18" s="2269" t="s">
        <v>779</v>
      </c>
      <c r="S18" s="2321" t="s">
        <v>779</v>
      </c>
      <c r="T18" s="2269" t="s">
        <v>779</v>
      </c>
      <c r="U18" s="2321" t="s">
        <v>779</v>
      </c>
      <c r="V18" s="2269" t="s">
        <v>779</v>
      </c>
      <c r="W18" s="2321" t="s">
        <v>779</v>
      </c>
      <c r="X18" s="2269" t="s">
        <v>779</v>
      </c>
      <c r="Y18" s="2321" t="s">
        <v>779</v>
      </c>
      <c r="Z18" s="2269" t="s">
        <v>779</v>
      </c>
      <c r="AA18" s="2321" t="s">
        <v>779</v>
      </c>
      <c r="AB18" s="2269" t="s">
        <v>779</v>
      </c>
      <c r="AC18" s="2321" t="s">
        <v>779</v>
      </c>
      <c r="AD18" s="2269" t="s">
        <v>779</v>
      </c>
      <c r="AE18" s="2321" t="s">
        <v>779</v>
      </c>
      <c r="AF18" s="2269" t="s">
        <v>779</v>
      </c>
      <c r="AG18" s="2321" t="s">
        <v>779</v>
      </c>
      <c r="AH18" s="2269" t="s">
        <v>779</v>
      </c>
      <c r="AI18" s="2321" t="s">
        <v>779</v>
      </c>
      <c r="AJ18" s="2269" t="s">
        <v>779</v>
      </c>
      <c r="AK18" s="2321" t="s">
        <v>779</v>
      </c>
      <c r="AL18" s="2269" t="s">
        <v>779</v>
      </c>
      <c r="AM18" s="2321" t="s">
        <v>779</v>
      </c>
      <c r="AN18" s="2269" t="s">
        <v>779</v>
      </c>
      <c r="AO18" s="2321" t="s">
        <v>779</v>
      </c>
      <c r="AP18" s="2269" t="s">
        <v>779</v>
      </c>
      <c r="AQ18" s="2321" t="s">
        <v>779</v>
      </c>
      <c r="AR18" s="2269" t="s">
        <v>779</v>
      </c>
      <c r="AS18" s="2321" t="s">
        <v>779</v>
      </c>
      <c r="AT18" s="2269" t="s">
        <v>779</v>
      </c>
      <c r="AU18" s="2321" t="s">
        <v>779</v>
      </c>
      <c r="AV18" s="2269" t="s">
        <v>779</v>
      </c>
      <c r="AW18" s="2321" t="s">
        <v>779</v>
      </c>
      <c r="AX18" s="2269" t="s">
        <v>779</v>
      </c>
      <c r="AY18" s="2321" t="s">
        <v>779</v>
      </c>
      <c r="AZ18" s="2269" t="s">
        <v>779</v>
      </c>
      <c r="BA18" s="2321" t="s">
        <v>779</v>
      </c>
      <c r="BB18" s="2269" t="s">
        <v>779</v>
      </c>
      <c r="BC18" s="2321" t="s">
        <v>779</v>
      </c>
      <c r="BD18" s="2269" t="s">
        <v>779</v>
      </c>
      <c r="BE18" s="2321" t="s">
        <v>779</v>
      </c>
      <c r="BF18" s="2269" t="s">
        <v>779</v>
      </c>
      <c r="BG18" s="2321" t="s">
        <v>779</v>
      </c>
      <c r="BH18" s="2269" t="s">
        <v>779</v>
      </c>
      <c r="BI18" s="2321" t="s">
        <v>779</v>
      </c>
      <c r="BJ18" s="2269" t="s">
        <v>779</v>
      </c>
      <c r="BK18" s="2321" t="s">
        <v>779</v>
      </c>
      <c r="BL18" s="2269" t="s">
        <v>779</v>
      </c>
      <c r="BM18" s="2321" t="s">
        <v>779</v>
      </c>
      <c r="BN18" s="2269" t="s">
        <v>779</v>
      </c>
      <c r="BO18" s="2321" t="s">
        <v>779</v>
      </c>
      <c r="BP18" s="2269" t="s">
        <v>779</v>
      </c>
      <c r="BQ18" s="2321" t="s">
        <v>779</v>
      </c>
      <c r="BR18" s="2269" t="s">
        <v>779</v>
      </c>
      <c r="BS18" s="2321" t="s">
        <v>779</v>
      </c>
      <c r="BT18" s="2269" t="s">
        <v>779</v>
      </c>
      <c r="BU18" s="2321" t="s">
        <v>779</v>
      </c>
      <c r="BV18" s="2269" t="s">
        <v>779</v>
      </c>
      <c r="BW18" s="2321" t="s">
        <v>779</v>
      </c>
      <c r="BX18" s="2269" t="s">
        <v>779</v>
      </c>
      <c r="BY18" s="2321" t="s">
        <v>779</v>
      </c>
      <c r="BZ18" s="2269" t="s">
        <v>779</v>
      </c>
      <c r="CA18" s="2321" t="s">
        <v>779</v>
      </c>
      <c r="CB18" s="2269" t="s">
        <v>779</v>
      </c>
      <c r="CC18" s="2321" t="s">
        <v>779</v>
      </c>
      <c r="CD18" s="2269" t="s">
        <v>779</v>
      </c>
      <c r="CE18" s="2321" t="s">
        <v>779</v>
      </c>
      <c r="CF18" s="2269" t="s">
        <v>779</v>
      </c>
      <c r="CG18" s="2321" t="s">
        <v>779</v>
      </c>
      <c r="CH18" s="2269" t="s">
        <v>779</v>
      </c>
      <c r="CI18" s="2321" t="s">
        <v>779</v>
      </c>
      <c r="CJ18" s="2269" t="s">
        <v>779</v>
      </c>
      <c r="CK18" s="2321" t="s">
        <v>779</v>
      </c>
      <c r="CL18" s="2269" t="s">
        <v>779</v>
      </c>
      <c r="CM18" s="2321" t="s">
        <v>779</v>
      </c>
      <c r="CN18" s="2269" t="s">
        <v>779</v>
      </c>
      <c r="CO18" s="2321" t="s">
        <v>779</v>
      </c>
      <c r="CP18" s="2269" t="s">
        <v>779</v>
      </c>
      <c r="CQ18" s="2321" t="s">
        <v>779</v>
      </c>
      <c r="CR18" s="2269" t="s">
        <v>779</v>
      </c>
      <c r="CS18" s="2321" t="s">
        <v>779</v>
      </c>
      <c r="CT18" s="2269" t="s">
        <v>779</v>
      </c>
      <c r="CU18" s="2321" t="s">
        <v>779</v>
      </c>
      <c r="CV18" s="2269" t="s">
        <v>779</v>
      </c>
      <c r="CW18" s="2321" t="s">
        <v>779</v>
      </c>
      <c r="CX18" s="2269" t="s">
        <v>779</v>
      </c>
      <c r="CY18" s="2321" t="s">
        <v>779</v>
      </c>
      <c r="CZ18" s="2269" t="s">
        <v>779</v>
      </c>
      <c r="DA18" s="2321" t="s">
        <v>779</v>
      </c>
      <c r="DB18" s="2269" t="s">
        <v>779</v>
      </c>
      <c r="DC18" s="2321" t="s">
        <v>779</v>
      </c>
      <c r="DD18" s="2269" t="s">
        <v>779</v>
      </c>
      <c r="DE18" s="2321" t="s">
        <v>779</v>
      </c>
      <c r="DF18" s="2269" t="s">
        <v>779</v>
      </c>
      <c r="DG18" s="2321" t="s">
        <v>779</v>
      </c>
      <c r="DH18" s="2269" t="s">
        <v>779</v>
      </c>
      <c r="DI18" s="2321" t="s">
        <v>779</v>
      </c>
      <c r="DJ18" s="2269" t="s">
        <v>779</v>
      </c>
      <c r="DK18" s="2321" t="s">
        <v>779</v>
      </c>
      <c r="DL18" s="2269" t="s">
        <v>779</v>
      </c>
      <c r="DM18" s="2321" t="s">
        <v>779</v>
      </c>
      <c r="DN18" s="2269" t="s">
        <v>779</v>
      </c>
      <c r="DO18" s="2321" t="s">
        <v>779</v>
      </c>
      <c r="DP18" s="2269" t="s">
        <v>779</v>
      </c>
      <c r="DQ18" s="2321" t="s">
        <v>779</v>
      </c>
      <c r="DR18" s="2269" t="s">
        <v>779</v>
      </c>
      <c r="DS18" s="2321" t="s">
        <v>779</v>
      </c>
      <c r="DT18" s="2269" t="s">
        <v>779</v>
      </c>
      <c r="DU18" s="2321" t="s">
        <v>779</v>
      </c>
      <c r="DV18" s="2269" t="s">
        <v>779</v>
      </c>
      <c r="DW18" s="2321" t="s">
        <v>779</v>
      </c>
      <c r="DX18" s="2269" t="s">
        <v>779</v>
      </c>
      <c r="DY18" s="2321" t="s">
        <v>779</v>
      </c>
      <c r="DZ18" s="2269" t="s">
        <v>779</v>
      </c>
      <c r="EA18" s="2321" t="s">
        <v>779</v>
      </c>
      <c r="EB18" s="2269" t="s">
        <v>779</v>
      </c>
      <c r="EC18" s="2321" t="s">
        <v>779</v>
      </c>
      <c r="ED18" s="2269" t="s">
        <v>779</v>
      </c>
      <c r="EE18" s="2321" t="s">
        <v>779</v>
      </c>
      <c r="EF18" s="2269" t="s">
        <v>779</v>
      </c>
      <c r="EG18" s="2321" t="s">
        <v>779</v>
      </c>
      <c r="EH18" s="2269" t="s">
        <v>779</v>
      </c>
      <c r="EI18" s="2321" t="s">
        <v>779</v>
      </c>
      <c r="EJ18" s="2269" t="s">
        <v>779</v>
      </c>
      <c r="EK18" s="2321" t="s">
        <v>779</v>
      </c>
      <c r="EL18" s="2269" t="s">
        <v>779</v>
      </c>
      <c r="EM18" s="2321" t="s">
        <v>779</v>
      </c>
      <c r="EN18" s="2269" t="s">
        <v>779</v>
      </c>
      <c r="EO18" s="2321" t="s">
        <v>779</v>
      </c>
      <c r="EP18" s="2269" t="s">
        <v>779</v>
      </c>
      <c r="EQ18" s="2321" t="s">
        <v>779</v>
      </c>
      <c r="ER18" s="2269" t="s">
        <v>779</v>
      </c>
      <c r="ES18" s="2321" t="s">
        <v>779</v>
      </c>
      <c r="ET18" s="2269" t="s">
        <v>779</v>
      </c>
      <c r="EU18" s="2321" t="s">
        <v>779</v>
      </c>
      <c r="EV18" s="2269" t="s">
        <v>779</v>
      </c>
      <c r="EW18" s="2321" t="s">
        <v>779</v>
      </c>
      <c r="EX18" s="2269" t="s">
        <v>779</v>
      </c>
      <c r="EY18" s="2321" t="s">
        <v>779</v>
      </c>
      <c r="EZ18" s="2269" t="s">
        <v>779</v>
      </c>
      <c r="FA18" s="2321" t="s">
        <v>779</v>
      </c>
      <c r="FB18" s="2269" t="s">
        <v>779</v>
      </c>
      <c r="FC18" s="2321" t="s">
        <v>779</v>
      </c>
      <c r="FD18" s="2269" t="s">
        <v>779</v>
      </c>
      <c r="FE18" s="2321" t="s">
        <v>779</v>
      </c>
      <c r="FF18" s="2269" t="s">
        <v>779</v>
      </c>
      <c r="FG18" s="2321" t="s">
        <v>779</v>
      </c>
      <c r="FH18" s="2269" t="s">
        <v>779</v>
      </c>
      <c r="FI18" s="2321" t="s">
        <v>779</v>
      </c>
      <c r="FJ18" s="2269" t="s">
        <v>779</v>
      </c>
      <c r="FK18" s="2321" t="s">
        <v>779</v>
      </c>
      <c r="FL18" s="2269" t="s">
        <v>779</v>
      </c>
      <c r="FM18" s="2321" t="s">
        <v>779</v>
      </c>
      <c r="FN18" s="2269" t="s">
        <v>779</v>
      </c>
      <c r="FO18" s="2321" t="s">
        <v>779</v>
      </c>
      <c r="FP18" s="2269" t="s">
        <v>779</v>
      </c>
      <c r="FQ18" s="2321" t="s">
        <v>779</v>
      </c>
      <c r="FR18" s="2269" t="s">
        <v>779</v>
      </c>
      <c r="FS18" s="2321" t="s">
        <v>779</v>
      </c>
      <c r="FT18" s="2269" t="s">
        <v>779</v>
      </c>
      <c r="FU18" s="2321" t="s">
        <v>779</v>
      </c>
      <c r="FV18" s="2269" t="s">
        <v>779</v>
      </c>
      <c r="FW18" s="2321" t="s">
        <v>779</v>
      </c>
      <c r="FX18" s="2269" t="s">
        <v>779</v>
      </c>
      <c r="FY18" s="2321" t="s">
        <v>779</v>
      </c>
      <c r="FZ18" s="2269" t="s">
        <v>779</v>
      </c>
      <c r="GA18" s="2321" t="s">
        <v>779</v>
      </c>
      <c r="GB18" s="2269" t="s">
        <v>779</v>
      </c>
      <c r="GC18" s="2321" t="s">
        <v>779</v>
      </c>
      <c r="GD18" s="2269" t="s">
        <v>779</v>
      </c>
      <c r="GE18" s="2321" t="s">
        <v>779</v>
      </c>
      <c r="GF18" s="2269" t="s">
        <v>779</v>
      </c>
      <c r="GG18" s="2321" t="s">
        <v>779</v>
      </c>
      <c r="GH18" s="2269" t="s">
        <v>779</v>
      </c>
      <c r="GI18" s="2321" t="s">
        <v>779</v>
      </c>
      <c r="GJ18" s="2269" t="s">
        <v>779</v>
      </c>
      <c r="GK18" s="2321" t="s">
        <v>779</v>
      </c>
      <c r="GL18" s="2269" t="s">
        <v>779</v>
      </c>
      <c r="GM18" s="2321" t="s">
        <v>779</v>
      </c>
      <c r="GN18" s="2269" t="s">
        <v>779</v>
      </c>
      <c r="GO18" s="2321" t="s">
        <v>779</v>
      </c>
      <c r="GP18" s="2269" t="s">
        <v>779</v>
      </c>
      <c r="GQ18" s="2321" t="s">
        <v>779</v>
      </c>
      <c r="GR18" s="2269" t="s">
        <v>779</v>
      </c>
      <c r="GS18" s="2321" t="s">
        <v>779</v>
      </c>
      <c r="GT18" s="2269" t="s">
        <v>779</v>
      </c>
      <c r="GU18" s="2321" t="s">
        <v>779</v>
      </c>
      <c r="GV18" s="2269" t="s">
        <v>779</v>
      </c>
      <c r="GW18" s="2321" t="s">
        <v>779</v>
      </c>
      <c r="GX18" s="2269" t="s">
        <v>779</v>
      </c>
      <c r="GY18" s="2321" t="s">
        <v>779</v>
      </c>
      <c r="GZ18" s="2269" t="s">
        <v>779</v>
      </c>
      <c r="HA18" s="2321" t="s">
        <v>779</v>
      </c>
      <c r="HB18" s="2269" t="s">
        <v>779</v>
      </c>
      <c r="HC18" s="2321" t="s">
        <v>779</v>
      </c>
      <c r="HD18" s="2269" t="s">
        <v>779</v>
      </c>
      <c r="HE18" s="2321" t="s">
        <v>779</v>
      </c>
      <c r="HF18" s="2269" t="s">
        <v>779</v>
      </c>
      <c r="HG18" s="2321" t="s">
        <v>779</v>
      </c>
      <c r="HH18" s="2269" t="s">
        <v>779</v>
      </c>
      <c r="HI18" s="2321" t="s">
        <v>779</v>
      </c>
      <c r="HJ18" s="2269" t="s">
        <v>779</v>
      </c>
      <c r="HK18" s="2321" t="s">
        <v>779</v>
      </c>
      <c r="HL18" s="2269" t="s">
        <v>779</v>
      </c>
      <c r="HM18" s="2321" t="s">
        <v>779</v>
      </c>
      <c r="HN18" s="2269" t="s">
        <v>779</v>
      </c>
      <c r="HO18" s="2321" t="s">
        <v>779</v>
      </c>
      <c r="HP18" s="2269" t="s">
        <v>779</v>
      </c>
      <c r="HQ18" s="2321" t="s">
        <v>779</v>
      </c>
      <c r="HR18" s="2269" t="s">
        <v>779</v>
      </c>
      <c r="HS18" s="2321" t="s">
        <v>779</v>
      </c>
      <c r="HT18" s="2269" t="s">
        <v>779</v>
      </c>
      <c r="HU18" s="2321" t="s">
        <v>779</v>
      </c>
      <c r="HV18" s="2269" t="s">
        <v>779</v>
      </c>
      <c r="HW18" s="2321" t="s">
        <v>779</v>
      </c>
      <c r="HX18" s="2269" t="s">
        <v>779</v>
      </c>
      <c r="HY18" s="2321" t="s">
        <v>779</v>
      </c>
      <c r="HZ18" s="2269" t="s">
        <v>779</v>
      </c>
      <c r="IA18" s="2321" t="s">
        <v>779</v>
      </c>
      <c r="IB18" s="2269" t="s">
        <v>779</v>
      </c>
      <c r="IC18" s="2321" t="s">
        <v>779</v>
      </c>
      <c r="ID18" s="2269" t="s">
        <v>779</v>
      </c>
      <c r="IE18" s="2321" t="s">
        <v>779</v>
      </c>
      <c r="IF18" s="2269" t="s">
        <v>779</v>
      </c>
      <c r="IG18" s="2321" t="s">
        <v>779</v>
      </c>
      <c r="IH18" s="2269" t="s">
        <v>779</v>
      </c>
      <c r="II18" s="2321" t="s">
        <v>779</v>
      </c>
      <c r="IJ18" s="2269" t="s">
        <v>779</v>
      </c>
      <c r="IK18" s="2321" t="s">
        <v>779</v>
      </c>
      <c r="IL18" s="2269" t="s">
        <v>779</v>
      </c>
      <c r="IM18" s="2321" t="s">
        <v>779</v>
      </c>
      <c r="IN18" s="2269" t="s">
        <v>779</v>
      </c>
      <c r="IO18" s="2321" t="s">
        <v>779</v>
      </c>
      <c r="IP18" s="2269" t="s">
        <v>779</v>
      </c>
      <c r="IQ18" s="2321" t="s">
        <v>779</v>
      </c>
      <c r="IR18" s="2269" t="s">
        <v>779</v>
      </c>
      <c r="IS18" s="2321" t="s">
        <v>779</v>
      </c>
      <c r="IT18" s="2269" t="s">
        <v>779</v>
      </c>
      <c r="IU18" s="2321" t="s">
        <v>779</v>
      </c>
      <c r="IV18" s="2269" t="s">
        <v>779</v>
      </c>
      <c r="IW18" s="2321" t="s">
        <v>779</v>
      </c>
      <c r="IX18" s="2269" t="s">
        <v>779</v>
      </c>
      <c r="IY18" s="2321" t="s">
        <v>779</v>
      </c>
      <c r="IZ18" s="2269" t="s">
        <v>779</v>
      </c>
      <c r="JA18" s="2321" t="s">
        <v>779</v>
      </c>
      <c r="JB18" s="2269" t="s">
        <v>779</v>
      </c>
      <c r="JC18" s="2321" t="s">
        <v>779</v>
      </c>
      <c r="JD18" s="2269" t="s">
        <v>779</v>
      </c>
      <c r="JE18" s="2321" t="s">
        <v>779</v>
      </c>
      <c r="JF18" s="2269" t="s">
        <v>779</v>
      </c>
      <c r="JG18" s="2321" t="s">
        <v>779</v>
      </c>
      <c r="JH18" s="2269" t="s">
        <v>779</v>
      </c>
      <c r="JI18" s="2321" t="s">
        <v>779</v>
      </c>
      <c r="JJ18" s="2269" t="s">
        <v>779</v>
      </c>
      <c r="JK18" s="2321" t="s">
        <v>779</v>
      </c>
      <c r="JL18" s="2269" t="s">
        <v>779</v>
      </c>
      <c r="JM18" s="2321" t="s">
        <v>779</v>
      </c>
      <c r="JN18" s="2269" t="s">
        <v>779</v>
      </c>
      <c r="JO18" s="2321" t="s">
        <v>779</v>
      </c>
      <c r="JP18" s="2269" t="s">
        <v>779</v>
      </c>
      <c r="JQ18" s="2321" t="s">
        <v>779</v>
      </c>
      <c r="JR18" s="2269" t="s">
        <v>779</v>
      </c>
      <c r="JS18" s="2321" t="s">
        <v>779</v>
      </c>
      <c r="JT18" s="2269" t="s">
        <v>779</v>
      </c>
      <c r="JU18" s="2321" t="s">
        <v>779</v>
      </c>
      <c r="JV18" s="2269" t="s">
        <v>779</v>
      </c>
      <c r="JW18" s="2321" t="s">
        <v>779</v>
      </c>
      <c r="JX18" s="2269" t="s">
        <v>779</v>
      </c>
      <c r="JY18" s="2321" t="s">
        <v>779</v>
      </c>
      <c r="JZ18" s="2269" t="s">
        <v>779</v>
      </c>
      <c r="KA18" s="2321" t="s">
        <v>779</v>
      </c>
      <c r="KB18" s="2269" t="s">
        <v>779</v>
      </c>
      <c r="KC18" s="2321" t="s">
        <v>779</v>
      </c>
      <c r="KD18" s="2269" t="s">
        <v>779</v>
      </c>
      <c r="KE18" s="2321" t="s">
        <v>779</v>
      </c>
      <c r="KF18" s="2269" t="s">
        <v>779</v>
      </c>
      <c r="KG18" s="2321" t="s">
        <v>779</v>
      </c>
      <c r="KH18" s="2269" t="s">
        <v>779</v>
      </c>
      <c r="KI18" s="2321" t="s">
        <v>779</v>
      </c>
      <c r="KJ18" s="2269" t="s">
        <v>779</v>
      </c>
      <c r="KK18" s="2321" t="s">
        <v>779</v>
      </c>
      <c r="KL18" s="2269" t="s">
        <v>779</v>
      </c>
      <c r="KM18" s="2321" t="s">
        <v>779</v>
      </c>
      <c r="KN18" s="2269" t="s">
        <v>779</v>
      </c>
      <c r="KO18" s="2321" t="s">
        <v>779</v>
      </c>
      <c r="KP18" s="2269" t="s">
        <v>779</v>
      </c>
      <c r="KQ18" s="2321" t="s">
        <v>779</v>
      </c>
      <c r="KR18" s="2269" t="s">
        <v>779</v>
      </c>
      <c r="KS18" s="2321" t="s">
        <v>779</v>
      </c>
      <c r="KT18" s="2269" t="s">
        <v>779</v>
      </c>
      <c r="KU18" s="2321" t="s">
        <v>779</v>
      </c>
      <c r="KV18" s="2269" t="s">
        <v>779</v>
      </c>
      <c r="KW18" s="2321" t="s">
        <v>779</v>
      </c>
      <c r="KX18" s="2269" t="s">
        <v>779</v>
      </c>
      <c r="KY18" s="2321" t="s">
        <v>779</v>
      </c>
      <c r="KZ18" s="2269" t="s">
        <v>779</v>
      </c>
      <c r="LA18" s="2321" t="s">
        <v>779</v>
      </c>
      <c r="LB18" s="2269" t="s">
        <v>779</v>
      </c>
      <c r="LC18" s="2321" t="s">
        <v>779</v>
      </c>
      <c r="LD18" s="2269" t="s">
        <v>779</v>
      </c>
      <c r="LE18" s="2321" t="s">
        <v>779</v>
      </c>
      <c r="LF18" s="2269" t="s">
        <v>779</v>
      </c>
      <c r="LG18" s="2321" t="s">
        <v>779</v>
      </c>
      <c r="LH18" s="2269" t="s">
        <v>779</v>
      </c>
      <c r="LI18" s="2321" t="s">
        <v>779</v>
      </c>
      <c r="LJ18" s="2269" t="s">
        <v>779</v>
      </c>
      <c r="LK18" s="2321" t="s">
        <v>779</v>
      </c>
      <c r="LL18" s="2269" t="s">
        <v>779</v>
      </c>
      <c r="LM18" s="2321" t="s">
        <v>779</v>
      </c>
      <c r="LN18" s="2269" t="s">
        <v>779</v>
      </c>
      <c r="LO18" s="2321" t="s">
        <v>779</v>
      </c>
      <c r="LP18" s="2269" t="s">
        <v>779</v>
      </c>
      <c r="LQ18" s="2321" t="s">
        <v>779</v>
      </c>
      <c r="LR18" s="2269" t="s">
        <v>779</v>
      </c>
      <c r="LS18" s="2321" t="s">
        <v>779</v>
      </c>
      <c r="LT18" s="2269" t="s">
        <v>779</v>
      </c>
      <c r="LU18" s="2321" t="s">
        <v>779</v>
      </c>
      <c r="LV18" s="2269" t="s">
        <v>779</v>
      </c>
      <c r="LW18" s="2321" t="s">
        <v>779</v>
      </c>
      <c r="LX18" s="2269" t="s">
        <v>779</v>
      </c>
      <c r="LY18" s="2321" t="s">
        <v>779</v>
      </c>
      <c r="LZ18" s="2269" t="s">
        <v>779</v>
      </c>
      <c r="MA18" s="2321" t="s">
        <v>779</v>
      </c>
      <c r="MB18" s="2269" t="s">
        <v>779</v>
      </c>
      <c r="MC18" s="2321" t="s">
        <v>779</v>
      </c>
      <c r="MD18" s="2269" t="s">
        <v>779</v>
      </c>
      <c r="ME18" s="2321" t="s">
        <v>779</v>
      </c>
      <c r="MF18" s="2269" t="s">
        <v>779</v>
      </c>
      <c r="MG18" s="2321" t="s">
        <v>779</v>
      </c>
      <c r="MH18" s="2269" t="s">
        <v>779</v>
      </c>
      <c r="MI18" s="2321" t="s">
        <v>779</v>
      </c>
      <c r="MJ18" s="2269" t="s">
        <v>779</v>
      </c>
      <c r="MK18" s="2321" t="s">
        <v>779</v>
      </c>
      <c r="ML18" s="2269" t="s">
        <v>779</v>
      </c>
      <c r="MM18" s="2321" t="s">
        <v>779</v>
      </c>
      <c r="MN18" s="2269" t="s">
        <v>779</v>
      </c>
      <c r="MO18" s="2321" t="s">
        <v>779</v>
      </c>
      <c r="MP18" s="2269" t="s">
        <v>779</v>
      </c>
      <c r="MQ18" s="2321" t="s">
        <v>779</v>
      </c>
      <c r="MR18" s="2269" t="s">
        <v>779</v>
      </c>
      <c r="MS18" s="2321" t="s">
        <v>779</v>
      </c>
      <c r="MT18" s="2269" t="s">
        <v>779</v>
      </c>
      <c r="MU18" s="2321" t="s">
        <v>779</v>
      </c>
      <c r="MV18" s="2269" t="s">
        <v>779</v>
      </c>
      <c r="MW18" s="2321" t="s">
        <v>779</v>
      </c>
      <c r="MX18" s="2269" t="s">
        <v>779</v>
      </c>
      <c r="MY18" s="2321" t="s">
        <v>779</v>
      </c>
      <c r="MZ18" s="2269" t="s">
        <v>779</v>
      </c>
      <c r="NA18" s="2321" t="s">
        <v>779</v>
      </c>
      <c r="NB18" s="2269" t="s">
        <v>779</v>
      </c>
      <c r="NC18" s="2321" t="s">
        <v>779</v>
      </c>
      <c r="ND18" s="2269" t="s">
        <v>779</v>
      </c>
      <c r="NE18" s="2321" t="s">
        <v>779</v>
      </c>
      <c r="NF18" s="2269" t="s">
        <v>779</v>
      </c>
      <c r="NG18" s="2321" t="s">
        <v>779</v>
      </c>
      <c r="NH18" s="2269" t="s">
        <v>779</v>
      </c>
      <c r="NI18" s="2321" t="s">
        <v>779</v>
      </c>
      <c r="NJ18" s="2269" t="s">
        <v>779</v>
      </c>
      <c r="NK18" s="2321" t="s">
        <v>779</v>
      </c>
      <c r="NL18" s="2269" t="s">
        <v>779</v>
      </c>
      <c r="NM18" s="2321" t="s">
        <v>779</v>
      </c>
      <c r="NN18" s="2269" t="s">
        <v>779</v>
      </c>
      <c r="NO18" s="2321" t="s">
        <v>779</v>
      </c>
      <c r="NP18" s="2269" t="s">
        <v>779</v>
      </c>
      <c r="NQ18" s="2321" t="s">
        <v>779</v>
      </c>
      <c r="NR18" s="2269" t="s">
        <v>779</v>
      </c>
      <c r="NS18" s="298" t="s">
        <v>1816</v>
      </c>
      <c r="OD18" s="514">
        <v>46</v>
      </c>
    </row>
    <row customHeight="1" ht="35.699999999999996">
      <c r="A19" s="514"/>
      <c r="C19" s="535"/>
      <c r="D19" s="548" t="s">
        <v>797</v>
      </c>
      <c r="E19" s="568" t="s">
        <v>1475</v>
      </c>
      <c r="F19" s="530" t="s">
        <v>1476</v>
      </c>
      <c r="G19" s="826"/>
      <c r="H19" s="115"/>
      <c r="I19" s="826"/>
      <c r="J19" s="827"/>
      <c r="K19" s="826"/>
      <c r="L19" s="2510"/>
      <c r="M19" s="826"/>
      <c r="N19" s="2510"/>
      <c r="O19" s="826"/>
      <c r="P19" s="2510"/>
      <c r="Q19" s="826"/>
      <c r="R19" s="2510"/>
      <c r="S19" s="826"/>
      <c r="T19" s="2510"/>
      <c r="U19" s="826"/>
      <c r="V19" s="2510"/>
      <c r="W19" s="826"/>
      <c r="X19" s="2510"/>
      <c r="Y19" s="826"/>
      <c r="Z19" s="2510"/>
      <c r="AA19" s="826"/>
      <c r="AB19" s="2510"/>
      <c r="AC19" s="826"/>
      <c r="AD19" s="2510"/>
      <c r="AE19" s="826"/>
      <c r="AF19" s="2510"/>
      <c r="AG19" s="826"/>
      <c r="AH19" s="2510"/>
      <c r="AI19" s="826"/>
      <c r="AJ19" s="2510"/>
      <c r="AK19" s="826"/>
      <c r="AL19" s="2510"/>
      <c r="AM19" s="826"/>
      <c r="AN19" s="2510"/>
      <c r="AO19" s="826"/>
      <c r="AP19" s="2510"/>
      <c r="AQ19" s="826"/>
      <c r="AR19" s="2510"/>
      <c r="AS19" s="826"/>
      <c r="AT19" s="2510"/>
      <c r="AU19" s="826"/>
      <c r="AV19" s="2510"/>
      <c r="AW19" s="826"/>
      <c r="AX19" s="2510"/>
      <c r="AY19" s="826"/>
      <c r="AZ19" s="2510"/>
      <c r="BA19" s="826"/>
      <c r="BB19" s="2510"/>
      <c r="BC19" s="826"/>
      <c r="BD19" s="2510"/>
      <c r="BE19" s="826"/>
      <c r="BF19" s="2510"/>
      <c r="BG19" s="826"/>
      <c r="BH19" s="2510"/>
      <c r="BI19" s="826"/>
      <c r="BJ19" s="2510"/>
      <c r="BK19" s="826"/>
      <c r="BL19" s="2510"/>
      <c r="BM19" s="826"/>
      <c r="BN19" s="2510"/>
      <c r="BO19" s="826"/>
      <c r="BP19" s="2510"/>
      <c r="BQ19" s="826"/>
      <c r="BR19" s="2510"/>
      <c r="BS19" s="826"/>
      <c r="BT19" s="2510"/>
      <c r="BU19" s="826"/>
      <c r="BV19" s="2510"/>
      <c r="BW19" s="826"/>
      <c r="BX19" s="2510"/>
      <c r="BY19" s="826"/>
      <c r="BZ19" s="2510"/>
      <c r="CA19" s="826"/>
      <c r="CB19" s="2510"/>
      <c r="CC19" s="826"/>
      <c r="CD19" s="2510"/>
      <c r="CE19" s="826"/>
      <c r="CF19" s="2510"/>
      <c r="CG19" s="826"/>
      <c r="CH19" s="2510"/>
      <c r="CI19" s="826"/>
      <c r="CJ19" s="2510"/>
      <c r="CK19" s="826"/>
      <c r="CL19" s="2510"/>
      <c r="CM19" s="826"/>
      <c r="CN19" s="2510"/>
      <c r="CO19" s="826"/>
      <c r="CP19" s="2510"/>
      <c r="CQ19" s="826"/>
      <c r="CR19" s="2510"/>
      <c r="CS19" s="826"/>
      <c r="CT19" s="2510"/>
      <c r="CU19" s="826"/>
      <c r="CV19" s="2510"/>
      <c r="CW19" s="826"/>
      <c r="CX19" s="2510"/>
      <c r="CY19" s="826"/>
      <c r="CZ19" s="2510"/>
      <c r="DA19" s="826"/>
      <c r="DB19" s="2510"/>
      <c r="DC19" s="826"/>
      <c r="DD19" s="2510"/>
      <c r="DE19" s="826"/>
      <c r="DF19" s="2510"/>
      <c r="DG19" s="826"/>
      <c r="DH19" s="2510"/>
      <c r="DI19" s="826"/>
      <c r="DJ19" s="2510"/>
      <c r="DK19" s="826"/>
      <c r="DL19" s="2510"/>
      <c r="DM19" s="826"/>
      <c r="DN19" s="2510"/>
      <c r="DO19" s="826"/>
      <c r="DP19" s="2510"/>
      <c r="DQ19" s="826"/>
      <c r="DR19" s="2510"/>
      <c r="DS19" s="826"/>
      <c r="DT19" s="2510"/>
      <c r="DU19" s="826"/>
      <c r="DV19" s="2510"/>
      <c r="DW19" s="826"/>
      <c r="DX19" s="2510"/>
      <c r="DY19" s="826"/>
      <c r="DZ19" s="2510"/>
      <c r="EA19" s="826"/>
      <c r="EB19" s="2510"/>
      <c r="EC19" s="826"/>
      <c r="ED19" s="2510"/>
      <c r="EE19" s="826"/>
      <c r="EF19" s="2510"/>
      <c r="EG19" s="826"/>
      <c r="EH19" s="2510"/>
      <c r="EI19" s="826"/>
      <c r="EJ19" s="2510"/>
      <c r="EK19" s="826"/>
      <c r="EL19" s="2510"/>
      <c r="EM19" s="826"/>
      <c r="EN19" s="2510"/>
      <c r="EO19" s="826"/>
      <c r="EP19" s="2510"/>
      <c r="EQ19" s="826"/>
      <c r="ER19" s="2510"/>
      <c r="ES19" s="826"/>
      <c r="ET19" s="2510"/>
      <c r="EU19" s="826"/>
      <c r="EV19" s="2510"/>
      <c r="EW19" s="826"/>
      <c r="EX19" s="2510"/>
      <c r="EY19" s="826"/>
      <c r="EZ19" s="2510"/>
      <c r="FA19" s="826"/>
      <c r="FB19" s="2510"/>
      <c r="FC19" s="826"/>
      <c r="FD19" s="2510"/>
      <c r="FE19" s="826"/>
      <c r="FF19" s="2510"/>
      <c r="FG19" s="826"/>
      <c r="FH19" s="2510"/>
      <c r="FI19" s="826"/>
      <c r="FJ19" s="2510"/>
      <c r="FK19" s="826"/>
      <c r="FL19" s="2510"/>
      <c r="FM19" s="826"/>
      <c r="FN19" s="2510"/>
      <c r="FO19" s="826"/>
      <c r="FP19" s="2510"/>
      <c r="FQ19" s="826"/>
      <c r="FR19" s="2510"/>
      <c r="FS19" s="826"/>
      <c r="FT19" s="2510"/>
      <c r="FU19" s="826"/>
      <c r="FV19" s="2510"/>
      <c r="FW19" s="826"/>
      <c r="FX19" s="2510"/>
      <c r="FY19" s="826"/>
      <c r="FZ19" s="2510"/>
      <c r="GA19" s="826"/>
      <c r="GB19" s="2510"/>
      <c r="GC19" s="826"/>
      <c r="GD19" s="2510"/>
      <c r="GE19" s="826"/>
      <c r="GF19" s="2510"/>
      <c r="GG19" s="826"/>
      <c r="GH19" s="2510"/>
      <c r="GI19" s="826"/>
      <c r="GJ19" s="2510"/>
      <c r="GK19" s="826"/>
      <c r="GL19" s="2510"/>
      <c r="GM19" s="826"/>
      <c r="GN19" s="2510"/>
      <c r="GO19" s="826"/>
      <c r="GP19" s="2510"/>
      <c r="GQ19" s="826"/>
      <c r="GR19" s="2510"/>
      <c r="GS19" s="826"/>
      <c r="GT19" s="2510"/>
      <c r="GU19" s="826"/>
      <c r="GV19" s="2510"/>
      <c r="GW19" s="826"/>
      <c r="GX19" s="2510"/>
      <c r="GY19" s="826"/>
      <c r="GZ19" s="2510"/>
      <c r="HA19" s="826"/>
      <c r="HB19" s="2510"/>
      <c r="HC19" s="826"/>
      <c r="HD19" s="2510"/>
      <c r="HE19" s="826"/>
      <c r="HF19" s="2510"/>
      <c r="HG19" s="826"/>
      <c r="HH19" s="2510"/>
      <c r="HI19" s="826"/>
      <c r="HJ19" s="2510"/>
      <c r="HK19" s="826"/>
      <c r="HL19" s="2510"/>
      <c r="HM19" s="826"/>
      <c r="HN19" s="2510"/>
      <c r="HO19" s="826"/>
      <c r="HP19" s="2510"/>
      <c r="HQ19" s="826"/>
      <c r="HR19" s="2510"/>
      <c r="HS19" s="826"/>
      <c r="HT19" s="2510"/>
      <c r="HU19" s="826"/>
      <c r="HV19" s="2510"/>
      <c r="HW19" s="826"/>
      <c r="HX19" s="2510"/>
      <c r="HY19" s="826"/>
      <c r="HZ19" s="2510"/>
      <c r="IA19" s="826"/>
      <c r="IB19" s="2510"/>
      <c r="IC19" s="826"/>
      <c r="ID19" s="2510"/>
      <c r="IE19" s="826"/>
      <c r="IF19" s="2510"/>
      <c r="IG19" s="826"/>
      <c r="IH19" s="2510"/>
      <c r="II19" s="826"/>
      <c r="IJ19" s="2510"/>
      <c r="IK19" s="826"/>
      <c r="IL19" s="2510"/>
      <c r="IM19" s="826"/>
      <c r="IN19" s="2510"/>
      <c r="IO19" s="826"/>
      <c r="IP19" s="2510"/>
      <c r="IQ19" s="826"/>
      <c r="IR19" s="2510"/>
      <c r="IS19" s="826"/>
      <c r="IT19" s="2510"/>
      <c r="IU19" s="826"/>
      <c r="IV19" s="2510"/>
      <c r="IW19" s="826"/>
      <c r="IX19" s="2510"/>
      <c r="IY19" s="826"/>
      <c r="IZ19" s="2510"/>
      <c r="JA19" s="826"/>
      <c r="JB19" s="2510"/>
      <c r="JC19" s="826"/>
      <c r="JD19" s="2510"/>
      <c r="JE19" s="826"/>
      <c r="JF19" s="2510"/>
      <c r="JG19" s="826"/>
      <c r="JH19" s="2510"/>
      <c r="JI19" s="826"/>
      <c r="JJ19" s="2510"/>
      <c r="JK19" s="826"/>
      <c r="JL19" s="2510"/>
      <c r="JM19" s="826"/>
      <c r="JN19" s="2510"/>
      <c r="JO19" s="826"/>
      <c r="JP19" s="2510"/>
      <c r="JQ19" s="826"/>
      <c r="JR19" s="2510"/>
      <c r="JS19" s="826"/>
      <c r="JT19" s="2510"/>
      <c r="JU19" s="826"/>
      <c r="JV19" s="2510"/>
      <c r="JW19" s="826"/>
      <c r="JX19" s="2510"/>
      <c r="JY19" s="826"/>
      <c r="JZ19" s="2510"/>
      <c r="KA19" s="826"/>
      <c r="KB19" s="2510"/>
      <c r="KC19" s="826"/>
      <c r="KD19" s="2510"/>
      <c r="KE19" s="826"/>
      <c r="KF19" s="2510"/>
      <c r="KG19" s="826"/>
      <c r="KH19" s="2510"/>
      <c r="KI19" s="826"/>
      <c r="KJ19" s="2510"/>
      <c r="KK19" s="826"/>
      <c r="KL19" s="2510"/>
      <c r="KM19" s="826"/>
      <c r="KN19" s="2510"/>
      <c r="KO19" s="826"/>
      <c r="KP19" s="2510"/>
      <c r="KQ19" s="826"/>
      <c r="KR19" s="2510"/>
      <c r="KS19" s="826"/>
      <c r="KT19" s="2510"/>
      <c r="KU19" s="826"/>
      <c r="KV19" s="2510"/>
      <c r="KW19" s="826"/>
      <c r="KX19" s="2510"/>
      <c r="KY19" s="826"/>
      <c r="KZ19" s="2510"/>
      <c r="LA19" s="826"/>
      <c r="LB19" s="2510"/>
      <c r="LC19" s="826"/>
      <c r="LD19" s="2510"/>
      <c r="LE19" s="826"/>
      <c r="LF19" s="2510"/>
      <c r="LG19" s="826"/>
      <c r="LH19" s="2510"/>
      <c r="LI19" s="826"/>
      <c r="LJ19" s="2510"/>
      <c r="LK19" s="826"/>
      <c r="LL19" s="2510"/>
      <c r="LM19" s="826"/>
      <c r="LN19" s="2510"/>
      <c r="LO19" s="826"/>
      <c r="LP19" s="2510"/>
      <c r="LQ19" s="826"/>
      <c r="LR19" s="2510"/>
      <c r="LS19" s="826"/>
      <c r="LT19" s="2510"/>
      <c r="LU19" s="826"/>
      <c r="LV19" s="2510"/>
      <c r="LW19" s="826"/>
      <c r="LX19" s="2510"/>
      <c r="LY19" s="826"/>
      <c r="LZ19" s="2510"/>
      <c r="MA19" s="826"/>
      <c r="MB19" s="2510"/>
      <c r="MC19" s="826"/>
      <c r="MD19" s="2510"/>
      <c r="ME19" s="826"/>
      <c r="MF19" s="2510"/>
      <c r="MG19" s="826"/>
      <c r="MH19" s="2510"/>
      <c r="MI19" s="826"/>
      <c r="MJ19" s="2510"/>
      <c r="MK19" s="826"/>
      <c r="ML19" s="2510"/>
      <c r="MM19" s="826"/>
      <c r="MN19" s="2510"/>
      <c r="MO19" s="826"/>
      <c r="MP19" s="2510"/>
      <c r="MQ19" s="826"/>
      <c r="MR19" s="2510"/>
      <c r="MS19" s="826"/>
      <c r="MT19" s="2510"/>
      <c r="MU19" s="826"/>
      <c r="MV19" s="2510"/>
      <c r="MW19" s="826"/>
      <c r="MX19" s="2510"/>
      <c r="MY19" s="826"/>
      <c r="MZ19" s="2510"/>
      <c r="NA19" s="826"/>
      <c r="NB19" s="2510"/>
      <c r="NC19" s="826"/>
      <c r="ND19" s="2510"/>
      <c r="NE19" s="826"/>
      <c r="NF19" s="2510"/>
      <c r="NG19" s="826"/>
      <c r="NH19" s="2510"/>
      <c r="NI19" s="826"/>
      <c r="NJ19" s="2510"/>
      <c r="NK19" s="826"/>
      <c r="NL19" s="2510"/>
      <c r="NM19" s="826"/>
      <c r="NN19" s="2510"/>
      <c r="NO19" s="826"/>
      <c r="NP19" s="2510"/>
      <c r="NQ19" s="826"/>
      <c r="NR19" s="2510"/>
      <c r="NS19" s="688"/>
      <c r="OD19" s="514">
        <v>34</v>
      </c>
    </row>
    <row customHeight="1" ht="35.699999999999996">
      <c r="A20" s="514"/>
      <c r="C20" s="535"/>
      <c r="D20" s="1899" t="s">
        <v>805</v>
      </c>
      <c r="E20" s="568" t="s">
        <v>1477</v>
      </c>
      <c r="F20" s="530" t="s">
        <v>1478</v>
      </c>
      <c r="G20" s="826"/>
      <c r="H20" s="115"/>
      <c r="I20" s="826"/>
      <c r="J20" s="115"/>
      <c r="K20" s="826"/>
      <c r="L20" s="2510"/>
      <c r="M20" s="826"/>
      <c r="N20" s="2510"/>
      <c r="O20" s="826"/>
      <c r="P20" s="2510"/>
      <c r="Q20" s="826"/>
      <c r="R20" s="2510"/>
      <c r="S20" s="826"/>
      <c r="T20" s="2510"/>
      <c r="U20" s="826"/>
      <c r="V20" s="2510"/>
      <c r="W20" s="826"/>
      <c r="X20" s="2510"/>
      <c r="Y20" s="826"/>
      <c r="Z20" s="2510"/>
      <c r="AA20" s="826"/>
      <c r="AB20" s="2510"/>
      <c r="AC20" s="826"/>
      <c r="AD20" s="2510"/>
      <c r="AE20" s="826"/>
      <c r="AF20" s="2510"/>
      <c r="AG20" s="826"/>
      <c r="AH20" s="2510"/>
      <c r="AI20" s="826"/>
      <c r="AJ20" s="2510"/>
      <c r="AK20" s="826"/>
      <c r="AL20" s="2510"/>
      <c r="AM20" s="826"/>
      <c r="AN20" s="2510"/>
      <c r="AO20" s="826"/>
      <c r="AP20" s="2510"/>
      <c r="AQ20" s="826"/>
      <c r="AR20" s="2510"/>
      <c r="AS20" s="826"/>
      <c r="AT20" s="2510"/>
      <c r="AU20" s="826"/>
      <c r="AV20" s="2510"/>
      <c r="AW20" s="826"/>
      <c r="AX20" s="2510"/>
      <c r="AY20" s="826"/>
      <c r="AZ20" s="2510"/>
      <c r="BA20" s="826"/>
      <c r="BB20" s="2510"/>
      <c r="BC20" s="826"/>
      <c r="BD20" s="2510"/>
      <c r="BE20" s="826"/>
      <c r="BF20" s="2510"/>
      <c r="BG20" s="826"/>
      <c r="BH20" s="2510"/>
      <c r="BI20" s="826"/>
      <c r="BJ20" s="2510"/>
      <c r="BK20" s="826"/>
      <c r="BL20" s="2510"/>
      <c r="BM20" s="826"/>
      <c r="BN20" s="2510"/>
      <c r="BO20" s="826"/>
      <c r="BP20" s="2510"/>
      <c r="BQ20" s="826"/>
      <c r="BR20" s="2510"/>
      <c r="BS20" s="826"/>
      <c r="BT20" s="2510"/>
      <c r="BU20" s="826"/>
      <c r="BV20" s="2510"/>
      <c r="BW20" s="826"/>
      <c r="BX20" s="2510"/>
      <c r="BY20" s="826"/>
      <c r="BZ20" s="2510"/>
      <c r="CA20" s="826"/>
      <c r="CB20" s="2510"/>
      <c r="CC20" s="826"/>
      <c r="CD20" s="2510"/>
      <c r="CE20" s="826"/>
      <c r="CF20" s="2510"/>
      <c r="CG20" s="826"/>
      <c r="CH20" s="2510"/>
      <c r="CI20" s="826"/>
      <c r="CJ20" s="2510"/>
      <c r="CK20" s="826"/>
      <c r="CL20" s="2510"/>
      <c r="CM20" s="826"/>
      <c r="CN20" s="2510"/>
      <c r="CO20" s="826"/>
      <c r="CP20" s="2510"/>
      <c r="CQ20" s="826"/>
      <c r="CR20" s="2510"/>
      <c r="CS20" s="826"/>
      <c r="CT20" s="2510"/>
      <c r="CU20" s="826"/>
      <c r="CV20" s="2510"/>
      <c r="CW20" s="826"/>
      <c r="CX20" s="2510"/>
      <c r="CY20" s="826"/>
      <c r="CZ20" s="2510"/>
      <c r="DA20" s="826"/>
      <c r="DB20" s="2510"/>
      <c r="DC20" s="826"/>
      <c r="DD20" s="2510"/>
      <c r="DE20" s="826"/>
      <c r="DF20" s="2510"/>
      <c r="DG20" s="826"/>
      <c r="DH20" s="2510"/>
      <c r="DI20" s="826"/>
      <c r="DJ20" s="2510"/>
      <c r="DK20" s="826"/>
      <c r="DL20" s="2510"/>
      <c r="DM20" s="826"/>
      <c r="DN20" s="2510"/>
      <c r="DO20" s="826"/>
      <c r="DP20" s="2510"/>
      <c r="DQ20" s="826"/>
      <c r="DR20" s="2510"/>
      <c r="DS20" s="826"/>
      <c r="DT20" s="2510"/>
      <c r="DU20" s="826"/>
      <c r="DV20" s="2510"/>
      <c r="DW20" s="826"/>
      <c r="DX20" s="2510"/>
      <c r="DY20" s="826"/>
      <c r="DZ20" s="2510"/>
      <c r="EA20" s="826"/>
      <c r="EB20" s="2510"/>
      <c r="EC20" s="826"/>
      <c r="ED20" s="2510"/>
      <c r="EE20" s="826"/>
      <c r="EF20" s="2510"/>
      <c r="EG20" s="826"/>
      <c r="EH20" s="2510"/>
      <c r="EI20" s="826"/>
      <c r="EJ20" s="2510"/>
      <c r="EK20" s="826"/>
      <c r="EL20" s="2510"/>
      <c r="EM20" s="826"/>
      <c r="EN20" s="2510"/>
      <c r="EO20" s="826"/>
      <c r="EP20" s="2510"/>
      <c r="EQ20" s="826"/>
      <c r="ER20" s="2510"/>
      <c r="ES20" s="826"/>
      <c r="ET20" s="2510"/>
      <c r="EU20" s="826"/>
      <c r="EV20" s="2510"/>
      <c r="EW20" s="826"/>
      <c r="EX20" s="2510"/>
      <c r="EY20" s="826"/>
      <c r="EZ20" s="2510"/>
      <c r="FA20" s="826"/>
      <c r="FB20" s="2510"/>
      <c r="FC20" s="826"/>
      <c r="FD20" s="2510"/>
      <c r="FE20" s="826"/>
      <c r="FF20" s="2510"/>
      <c r="FG20" s="826"/>
      <c r="FH20" s="2510"/>
      <c r="FI20" s="826"/>
      <c r="FJ20" s="2510"/>
      <c r="FK20" s="826"/>
      <c r="FL20" s="2510"/>
      <c r="FM20" s="826"/>
      <c r="FN20" s="2510"/>
      <c r="FO20" s="826"/>
      <c r="FP20" s="2510"/>
      <c r="FQ20" s="826"/>
      <c r="FR20" s="2510"/>
      <c r="FS20" s="826"/>
      <c r="FT20" s="2510"/>
      <c r="FU20" s="826"/>
      <c r="FV20" s="2510"/>
      <c r="FW20" s="826"/>
      <c r="FX20" s="2510"/>
      <c r="FY20" s="826"/>
      <c r="FZ20" s="2510"/>
      <c r="GA20" s="826"/>
      <c r="GB20" s="2510"/>
      <c r="GC20" s="826"/>
      <c r="GD20" s="2510"/>
      <c r="GE20" s="826"/>
      <c r="GF20" s="2510"/>
      <c r="GG20" s="826"/>
      <c r="GH20" s="2510"/>
      <c r="GI20" s="826"/>
      <c r="GJ20" s="2510"/>
      <c r="GK20" s="826"/>
      <c r="GL20" s="2510"/>
      <c r="GM20" s="826"/>
      <c r="GN20" s="2510"/>
      <c r="GO20" s="826"/>
      <c r="GP20" s="2510"/>
      <c r="GQ20" s="826"/>
      <c r="GR20" s="2510"/>
      <c r="GS20" s="826"/>
      <c r="GT20" s="2510"/>
      <c r="GU20" s="826"/>
      <c r="GV20" s="2510"/>
      <c r="GW20" s="826"/>
      <c r="GX20" s="2510"/>
      <c r="GY20" s="826"/>
      <c r="GZ20" s="2510"/>
      <c r="HA20" s="826"/>
      <c r="HB20" s="2510"/>
      <c r="HC20" s="826"/>
      <c r="HD20" s="2510"/>
      <c r="HE20" s="826"/>
      <c r="HF20" s="2510"/>
      <c r="HG20" s="826"/>
      <c r="HH20" s="2510"/>
      <c r="HI20" s="826"/>
      <c r="HJ20" s="2510"/>
      <c r="HK20" s="826"/>
      <c r="HL20" s="2510"/>
      <c r="HM20" s="826"/>
      <c r="HN20" s="2510"/>
      <c r="HO20" s="826"/>
      <c r="HP20" s="2510"/>
      <c r="HQ20" s="826"/>
      <c r="HR20" s="2510"/>
      <c r="HS20" s="826"/>
      <c r="HT20" s="2510"/>
      <c r="HU20" s="826"/>
      <c r="HV20" s="2510"/>
      <c r="HW20" s="826"/>
      <c r="HX20" s="2510"/>
      <c r="HY20" s="826"/>
      <c r="HZ20" s="2510"/>
      <c r="IA20" s="826"/>
      <c r="IB20" s="2510"/>
      <c r="IC20" s="826"/>
      <c r="ID20" s="2510"/>
      <c r="IE20" s="826"/>
      <c r="IF20" s="2510"/>
      <c r="IG20" s="826"/>
      <c r="IH20" s="2510"/>
      <c r="II20" s="826"/>
      <c r="IJ20" s="2510"/>
      <c r="IK20" s="826"/>
      <c r="IL20" s="2510"/>
      <c r="IM20" s="826"/>
      <c r="IN20" s="2510"/>
      <c r="IO20" s="826"/>
      <c r="IP20" s="2510"/>
      <c r="IQ20" s="826"/>
      <c r="IR20" s="2510"/>
      <c r="IS20" s="826"/>
      <c r="IT20" s="2510"/>
      <c r="IU20" s="826"/>
      <c r="IV20" s="2510"/>
      <c r="IW20" s="826"/>
      <c r="IX20" s="2510"/>
      <c r="IY20" s="826"/>
      <c r="IZ20" s="2510"/>
      <c r="JA20" s="826"/>
      <c r="JB20" s="2510"/>
      <c r="JC20" s="826"/>
      <c r="JD20" s="2510"/>
      <c r="JE20" s="826"/>
      <c r="JF20" s="2510"/>
      <c r="JG20" s="826"/>
      <c r="JH20" s="2510"/>
      <c r="JI20" s="826"/>
      <c r="JJ20" s="2510"/>
      <c r="JK20" s="826"/>
      <c r="JL20" s="2510"/>
      <c r="JM20" s="826"/>
      <c r="JN20" s="2510"/>
      <c r="JO20" s="826"/>
      <c r="JP20" s="2510"/>
      <c r="JQ20" s="826"/>
      <c r="JR20" s="2510"/>
      <c r="JS20" s="826"/>
      <c r="JT20" s="2510"/>
      <c r="JU20" s="826"/>
      <c r="JV20" s="2510"/>
      <c r="JW20" s="826"/>
      <c r="JX20" s="2510"/>
      <c r="JY20" s="826"/>
      <c r="JZ20" s="2510"/>
      <c r="KA20" s="826"/>
      <c r="KB20" s="2510"/>
      <c r="KC20" s="826"/>
      <c r="KD20" s="2510"/>
      <c r="KE20" s="826"/>
      <c r="KF20" s="2510"/>
      <c r="KG20" s="826"/>
      <c r="KH20" s="2510"/>
      <c r="KI20" s="826"/>
      <c r="KJ20" s="2510"/>
      <c r="KK20" s="826"/>
      <c r="KL20" s="2510"/>
      <c r="KM20" s="826"/>
      <c r="KN20" s="2510"/>
      <c r="KO20" s="826"/>
      <c r="KP20" s="2510"/>
      <c r="KQ20" s="826"/>
      <c r="KR20" s="2510"/>
      <c r="KS20" s="826"/>
      <c r="KT20" s="2510"/>
      <c r="KU20" s="826"/>
      <c r="KV20" s="2510"/>
      <c r="KW20" s="826"/>
      <c r="KX20" s="2510"/>
      <c r="KY20" s="826"/>
      <c r="KZ20" s="2510"/>
      <c r="LA20" s="826"/>
      <c r="LB20" s="2510"/>
      <c r="LC20" s="826"/>
      <c r="LD20" s="2510"/>
      <c r="LE20" s="826"/>
      <c r="LF20" s="2510"/>
      <c r="LG20" s="826"/>
      <c r="LH20" s="2510"/>
      <c r="LI20" s="826"/>
      <c r="LJ20" s="2510"/>
      <c r="LK20" s="826"/>
      <c r="LL20" s="2510"/>
      <c r="LM20" s="826"/>
      <c r="LN20" s="2510"/>
      <c r="LO20" s="826"/>
      <c r="LP20" s="2510"/>
      <c r="LQ20" s="826"/>
      <c r="LR20" s="2510"/>
      <c r="LS20" s="826"/>
      <c r="LT20" s="2510"/>
      <c r="LU20" s="826"/>
      <c r="LV20" s="2510"/>
      <c r="LW20" s="826"/>
      <c r="LX20" s="2510"/>
      <c r="LY20" s="826"/>
      <c r="LZ20" s="2510"/>
      <c r="MA20" s="826"/>
      <c r="MB20" s="2510"/>
      <c r="MC20" s="826"/>
      <c r="MD20" s="2510"/>
      <c r="ME20" s="826"/>
      <c r="MF20" s="2510"/>
      <c r="MG20" s="826"/>
      <c r="MH20" s="2510"/>
      <c r="MI20" s="826"/>
      <c r="MJ20" s="2510"/>
      <c r="MK20" s="826"/>
      <c r="ML20" s="2510"/>
      <c r="MM20" s="826"/>
      <c r="MN20" s="2510"/>
      <c r="MO20" s="826"/>
      <c r="MP20" s="2510"/>
      <c r="MQ20" s="826"/>
      <c r="MR20" s="2510"/>
      <c r="MS20" s="826"/>
      <c r="MT20" s="2510"/>
      <c r="MU20" s="826"/>
      <c r="MV20" s="2510"/>
      <c r="MW20" s="826"/>
      <c r="MX20" s="2510"/>
      <c r="MY20" s="826"/>
      <c r="MZ20" s="2510"/>
      <c r="NA20" s="826"/>
      <c r="NB20" s="2510"/>
      <c r="NC20" s="826"/>
      <c r="ND20" s="2510"/>
      <c r="NE20" s="826"/>
      <c r="NF20" s="2510"/>
      <c r="NG20" s="826"/>
      <c r="NH20" s="2510"/>
      <c r="NI20" s="826"/>
      <c r="NJ20" s="2510"/>
      <c r="NK20" s="826"/>
      <c r="NL20" s="2510"/>
      <c r="NM20" s="826"/>
      <c r="NN20" s="2510"/>
      <c r="NO20" s="826"/>
      <c r="NP20" s="2510"/>
      <c r="NQ20" s="826"/>
      <c r="NR20" s="2510"/>
      <c r="NS20" s="688"/>
      <c r="OD20" s="514">
        <v>34</v>
      </c>
    </row>
    <row customHeight="1" ht="48.29999999999999">
      <c r="A21" s="514"/>
      <c r="C21" s="535"/>
      <c r="D21" s="1899" t="s">
        <v>807</v>
      </c>
      <c r="E21" s="568" t="s">
        <v>1479</v>
      </c>
      <c r="F21" s="530" t="s">
        <v>1044</v>
      </c>
      <c r="G21" s="689"/>
      <c r="H21" s="115"/>
      <c r="I21" s="689"/>
      <c r="J21" s="115"/>
      <c r="K21" s="689"/>
      <c r="L21" s="2510"/>
      <c r="M21" s="689"/>
      <c r="N21" s="2510"/>
      <c r="O21" s="689"/>
      <c r="P21" s="2510"/>
      <c r="Q21" s="689"/>
      <c r="R21" s="2510"/>
      <c r="S21" s="689"/>
      <c r="T21" s="2510"/>
      <c r="U21" s="689"/>
      <c r="V21" s="2510"/>
      <c r="W21" s="689"/>
      <c r="X21" s="2510"/>
      <c r="Y21" s="689"/>
      <c r="Z21" s="2510"/>
      <c r="AA21" s="689"/>
      <c r="AB21" s="2510"/>
      <c r="AC21" s="689"/>
      <c r="AD21" s="2510"/>
      <c r="AE21" s="689"/>
      <c r="AF21" s="2510"/>
      <c r="AG21" s="689"/>
      <c r="AH21" s="2510"/>
      <c r="AI21" s="689"/>
      <c r="AJ21" s="2510"/>
      <c r="AK21" s="689"/>
      <c r="AL21" s="2510"/>
      <c r="AM21" s="689"/>
      <c r="AN21" s="2510"/>
      <c r="AO21" s="689"/>
      <c r="AP21" s="2510"/>
      <c r="AQ21" s="689"/>
      <c r="AR21" s="2510"/>
      <c r="AS21" s="689"/>
      <c r="AT21" s="2510"/>
      <c r="AU21" s="689"/>
      <c r="AV21" s="2510"/>
      <c r="AW21" s="689"/>
      <c r="AX21" s="2510"/>
      <c r="AY21" s="689"/>
      <c r="AZ21" s="2510"/>
      <c r="BA21" s="689"/>
      <c r="BB21" s="2510"/>
      <c r="BC21" s="689"/>
      <c r="BD21" s="2510"/>
      <c r="BE21" s="689"/>
      <c r="BF21" s="2510"/>
      <c r="BG21" s="689"/>
      <c r="BH21" s="2510"/>
      <c r="BI21" s="689"/>
      <c r="BJ21" s="2510"/>
      <c r="BK21" s="689"/>
      <c r="BL21" s="2510"/>
      <c r="BM21" s="689"/>
      <c r="BN21" s="2510"/>
      <c r="BO21" s="689"/>
      <c r="BP21" s="2510"/>
      <c r="BQ21" s="689"/>
      <c r="BR21" s="2510"/>
      <c r="BS21" s="689"/>
      <c r="BT21" s="2510"/>
      <c r="BU21" s="689"/>
      <c r="BV21" s="2510"/>
      <c r="BW21" s="689"/>
      <c r="BX21" s="2510"/>
      <c r="BY21" s="689"/>
      <c r="BZ21" s="2510"/>
      <c r="CA21" s="689"/>
      <c r="CB21" s="2510"/>
      <c r="CC21" s="689"/>
      <c r="CD21" s="2510"/>
      <c r="CE21" s="689"/>
      <c r="CF21" s="2510"/>
      <c r="CG21" s="689"/>
      <c r="CH21" s="2510"/>
      <c r="CI21" s="689"/>
      <c r="CJ21" s="2510"/>
      <c r="CK21" s="689"/>
      <c r="CL21" s="2510"/>
      <c r="CM21" s="689"/>
      <c r="CN21" s="2510"/>
      <c r="CO21" s="689"/>
      <c r="CP21" s="2510"/>
      <c r="CQ21" s="689"/>
      <c r="CR21" s="2510"/>
      <c r="CS21" s="689"/>
      <c r="CT21" s="2510"/>
      <c r="CU21" s="689"/>
      <c r="CV21" s="2510"/>
      <c r="CW21" s="689"/>
      <c r="CX21" s="2510"/>
      <c r="CY21" s="689"/>
      <c r="CZ21" s="2510"/>
      <c r="DA21" s="689"/>
      <c r="DB21" s="2510"/>
      <c r="DC21" s="689"/>
      <c r="DD21" s="2510"/>
      <c r="DE21" s="689"/>
      <c r="DF21" s="2510"/>
      <c r="DG21" s="689"/>
      <c r="DH21" s="2510"/>
      <c r="DI21" s="689"/>
      <c r="DJ21" s="2510"/>
      <c r="DK21" s="689"/>
      <c r="DL21" s="2510"/>
      <c r="DM21" s="689"/>
      <c r="DN21" s="2510"/>
      <c r="DO21" s="689"/>
      <c r="DP21" s="2510"/>
      <c r="DQ21" s="689"/>
      <c r="DR21" s="2510"/>
      <c r="DS21" s="689"/>
      <c r="DT21" s="2510"/>
      <c r="DU21" s="689"/>
      <c r="DV21" s="2510"/>
      <c r="DW21" s="689"/>
      <c r="DX21" s="2510"/>
      <c r="DY21" s="689"/>
      <c r="DZ21" s="2510"/>
      <c r="EA21" s="689"/>
      <c r="EB21" s="2510"/>
      <c r="EC21" s="689"/>
      <c r="ED21" s="2510"/>
      <c r="EE21" s="689"/>
      <c r="EF21" s="2510"/>
      <c r="EG21" s="689"/>
      <c r="EH21" s="2510"/>
      <c r="EI21" s="689"/>
      <c r="EJ21" s="2510"/>
      <c r="EK21" s="689"/>
      <c r="EL21" s="2510"/>
      <c r="EM21" s="689"/>
      <c r="EN21" s="2510"/>
      <c r="EO21" s="689"/>
      <c r="EP21" s="2510"/>
      <c r="EQ21" s="689"/>
      <c r="ER21" s="2510"/>
      <c r="ES21" s="689"/>
      <c r="ET21" s="2510"/>
      <c r="EU21" s="689"/>
      <c r="EV21" s="2510"/>
      <c r="EW21" s="689"/>
      <c r="EX21" s="2510"/>
      <c r="EY21" s="689"/>
      <c r="EZ21" s="2510"/>
      <c r="FA21" s="689"/>
      <c r="FB21" s="2510"/>
      <c r="FC21" s="689"/>
      <c r="FD21" s="2510"/>
      <c r="FE21" s="689"/>
      <c r="FF21" s="2510"/>
      <c r="FG21" s="689"/>
      <c r="FH21" s="2510"/>
      <c r="FI21" s="689"/>
      <c r="FJ21" s="2510"/>
      <c r="FK21" s="689"/>
      <c r="FL21" s="2510"/>
      <c r="FM21" s="689"/>
      <c r="FN21" s="2510"/>
      <c r="FO21" s="689"/>
      <c r="FP21" s="2510"/>
      <c r="FQ21" s="689"/>
      <c r="FR21" s="2510"/>
      <c r="FS21" s="689"/>
      <c r="FT21" s="2510"/>
      <c r="FU21" s="689"/>
      <c r="FV21" s="2510"/>
      <c r="FW21" s="689"/>
      <c r="FX21" s="2510"/>
      <c r="FY21" s="689"/>
      <c r="FZ21" s="2510"/>
      <c r="GA21" s="689"/>
      <c r="GB21" s="2510"/>
      <c r="GC21" s="689"/>
      <c r="GD21" s="2510"/>
      <c r="GE21" s="689"/>
      <c r="GF21" s="2510"/>
      <c r="GG21" s="689"/>
      <c r="GH21" s="2510"/>
      <c r="GI21" s="689"/>
      <c r="GJ21" s="2510"/>
      <c r="GK21" s="689"/>
      <c r="GL21" s="2510"/>
      <c r="GM21" s="689"/>
      <c r="GN21" s="2510"/>
      <c r="GO21" s="689"/>
      <c r="GP21" s="2510"/>
      <c r="GQ21" s="689"/>
      <c r="GR21" s="2510"/>
      <c r="GS21" s="689"/>
      <c r="GT21" s="2510"/>
      <c r="GU21" s="689"/>
      <c r="GV21" s="2510"/>
      <c r="GW21" s="689"/>
      <c r="GX21" s="2510"/>
      <c r="GY21" s="689"/>
      <c r="GZ21" s="2510"/>
      <c r="HA21" s="689"/>
      <c r="HB21" s="2510"/>
      <c r="HC21" s="689"/>
      <c r="HD21" s="2510"/>
      <c r="HE21" s="689"/>
      <c r="HF21" s="2510"/>
      <c r="HG21" s="689"/>
      <c r="HH21" s="2510"/>
      <c r="HI21" s="689"/>
      <c r="HJ21" s="2510"/>
      <c r="HK21" s="689"/>
      <c r="HL21" s="2510"/>
      <c r="HM21" s="689"/>
      <c r="HN21" s="2510"/>
      <c r="HO21" s="689"/>
      <c r="HP21" s="2510"/>
      <c r="HQ21" s="689"/>
      <c r="HR21" s="2510"/>
      <c r="HS21" s="689"/>
      <c r="HT21" s="2510"/>
      <c r="HU21" s="689"/>
      <c r="HV21" s="2510"/>
      <c r="HW21" s="689"/>
      <c r="HX21" s="2510"/>
      <c r="HY21" s="689"/>
      <c r="HZ21" s="2510"/>
      <c r="IA21" s="689"/>
      <c r="IB21" s="2510"/>
      <c r="IC21" s="689"/>
      <c r="ID21" s="2510"/>
      <c r="IE21" s="689"/>
      <c r="IF21" s="2510"/>
      <c r="IG21" s="689"/>
      <c r="IH21" s="2510"/>
      <c r="II21" s="689"/>
      <c r="IJ21" s="2510"/>
      <c r="IK21" s="689"/>
      <c r="IL21" s="2510"/>
      <c r="IM21" s="689"/>
      <c r="IN21" s="2510"/>
      <c r="IO21" s="689"/>
      <c r="IP21" s="2510"/>
      <c r="IQ21" s="689"/>
      <c r="IR21" s="2510"/>
      <c r="IS21" s="689"/>
      <c r="IT21" s="2510"/>
      <c r="IU21" s="689"/>
      <c r="IV21" s="2510"/>
      <c r="IW21" s="689"/>
      <c r="IX21" s="2510"/>
      <c r="IY21" s="689"/>
      <c r="IZ21" s="2510"/>
      <c r="JA21" s="689"/>
      <c r="JB21" s="2510"/>
      <c r="JC21" s="689"/>
      <c r="JD21" s="2510"/>
      <c r="JE21" s="689"/>
      <c r="JF21" s="2510"/>
      <c r="JG21" s="689"/>
      <c r="JH21" s="2510"/>
      <c r="JI21" s="689"/>
      <c r="JJ21" s="2510"/>
      <c r="JK21" s="689"/>
      <c r="JL21" s="2510"/>
      <c r="JM21" s="689"/>
      <c r="JN21" s="2510"/>
      <c r="JO21" s="689"/>
      <c r="JP21" s="2510"/>
      <c r="JQ21" s="689"/>
      <c r="JR21" s="2510"/>
      <c r="JS21" s="689"/>
      <c r="JT21" s="2510"/>
      <c r="JU21" s="689"/>
      <c r="JV21" s="2510"/>
      <c r="JW21" s="689"/>
      <c r="JX21" s="2510"/>
      <c r="JY21" s="689"/>
      <c r="JZ21" s="2510"/>
      <c r="KA21" s="689"/>
      <c r="KB21" s="2510"/>
      <c r="KC21" s="689"/>
      <c r="KD21" s="2510"/>
      <c r="KE21" s="689"/>
      <c r="KF21" s="2510"/>
      <c r="KG21" s="689"/>
      <c r="KH21" s="2510"/>
      <c r="KI21" s="689"/>
      <c r="KJ21" s="2510"/>
      <c r="KK21" s="689"/>
      <c r="KL21" s="2510"/>
      <c r="KM21" s="689"/>
      <c r="KN21" s="2510"/>
      <c r="KO21" s="689"/>
      <c r="KP21" s="2510"/>
      <c r="KQ21" s="689"/>
      <c r="KR21" s="2510"/>
      <c r="KS21" s="689"/>
      <c r="KT21" s="2510"/>
      <c r="KU21" s="689"/>
      <c r="KV21" s="2510"/>
      <c r="KW21" s="689"/>
      <c r="KX21" s="2510"/>
      <c r="KY21" s="689"/>
      <c r="KZ21" s="2510"/>
      <c r="LA21" s="689"/>
      <c r="LB21" s="2510"/>
      <c r="LC21" s="689"/>
      <c r="LD21" s="2510"/>
      <c r="LE21" s="689"/>
      <c r="LF21" s="2510"/>
      <c r="LG21" s="689"/>
      <c r="LH21" s="2510"/>
      <c r="LI21" s="689"/>
      <c r="LJ21" s="2510"/>
      <c r="LK21" s="689"/>
      <c r="LL21" s="2510"/>
      <c r="LM21" s="689"/>
      <c r="LN21" s="2510"/>
      <c r="LO21" s="689"/>
      <c r="LP21" s="2510"/>
      <c r="LQ21" s="689"/>
      <c r="LR21" s="2510"/>
      <c r="LS21" s="689"/>
      <c r="LT21" s="2510"/>
      <c r="LU21" s="689"/>
      <c r="LV21" s="2510"/>
      <c r="LW21" s="689"/>
      <c r="LX21" s="2510"/>
      <c r="LY21" s="689"/>
      <c r="LZ21" s="2510"/>
      <c r="MA21" s="689"/>
      <c r="MB21" s="2510"/>
      <c r="MC21" s="689"/>
      <c r="MD21" s="2510"/>
      <c r="ME21" s="689"/>
      <c r="MF21" s="2510"/>
      <c r="MG21" s="689"/>
      <c r="MH21" s="2510"/>
      <c r="MI21" s="689"/>
      <c r="MJ21" s="2510"/>
      <c r="MK21" s="689"/>
      <c r="ML21" s="2510"/>
      <c r="MM21" s="689"/>
      <c r="MN21" s="2510"/>
      <c r="MO21" s="689"/>
      <c r="MP21" s="2510"/>
      <c r="MQ21" s="689"/>
      <c r="MR21" s="2510"/>
      <c r="MS21" s="689"/>
      <c r="MT21" s="2510"/>
      <c r="MU21" s="689"/>
      <c r="MV21" s="2510"/>
      <c r="MW21" s="689"/>
      <c r="MX21" s="2510"/>
      <c r="MY21" s="689"/>
      <c r="MZ21" s="2510"/>
      <c r="NA21" s="689"/>
      <c r="NB21" s="2510"/>
      <c r="NC21" s="689"/>
      <c r="ND21" s="2510"/>
      <c r="NE21" s="689"/>
      <c r="NF21" s="2510"/>
      <c r="NG21" s="689"/>
      <c r="NH21" s="2510"/>
      <c r="NI21" s="689"/>
      <c r="NJ21" s="2510"/>
      <c r="NK21" s="689"/>
      <c r="NL21" s="2510"/>
      <c r="NM21" s="689"/>
      <c r="NN21" s="2510"/>
      <c r="NO21" s="689"/>
      <c r="NP21" s="2510"/>
      <c r="NQ21" s="689"/>
      <c r="NR21" s="2510"/>
      <c r="NS21" s="688"/>
      <c r="OD21" s="514">
        <v>46</v>
      </c>
    </row>
    <row customHeight="1" ht="67.5" hidden="1">
      <c r="A22" s="514"/>
      <c r="C22" s="535"/>
      <c r="D22" s="530">
        <v>5</v>
      </c>
      <c r="E22" s="288" t="s">
        <v>1817</v>
      </c>
      <c r="F22" s="530" t="s">
        <v>1031</v>
      </c>
      <c r="G22" s="690"/>
      <c r="H22" s="691"/>
      <c r="I22" s="690"/>
      <c r="J22" s="691"/>
      <c r="K22" s="690"/>
      <c r="L22" s="1448"/>
      <c r="M22" s="690"/>
      <c r="N22" s="1448"/>
      <c r="O22" s="690"/>
      <c r="P22" s="1448"/>
      <c r="Q22" s="690"/>
      <c r="R22" s="1448"/>
      <c r="S22" s="690"/>
      <c r="T22" s="1448"/>
      <c r="U22" s="690"/>
      <c r="V22" s="1448"/>
      <c r="W22" s="690"/>
      <c r="X22" s="1448"/>
      <c r="Y22" s="690"/>
      <c r="Z22" s="1448"/>
      <c r="AA22" s="690"/>
      <c r="AB22" s="1448"/>
      <c r="AC22" s="690"/>
      <c r="AD22" s="1448"/>
      <c r="AE22" s="690"/>
      <c r="AF22" s="1448"/>
      <c r="AG22" s="690"/>
      <c r="AH22" s="1448"/>
      <c r="AI22" s="690"/>
      <c r="AJ22" s="1448"/>
      <c r="AK22" s="690"/>
      <c r="AL22" s="1448"/>
      <c r="AM22" s="690"/>
      <c r="AN22" s="1448"/>
      <c r="AO22" s="690"/>
      <c r="AP22" s="1448"/>
      <c r="AQ22" s="690"/>
      <c r="AR22" s="1448"/>
      <c r="AS22" s="690"/>
      <c r="AT22" s="1448"/>
      <c r="AU22" s="690"/>
      <c r="AV22" s="1448"/>
      <c r="AW22" s="690"/>
      <c r="AX22" s="1448"/>
      <c r="AY22" s="690"/>
      <c r="AZ22" s="1448"/>
      <c r="BA22" s="690"/>
      <c r="BB22" s="1448"/>
      <c r="BC22" s="690"/>
      <c r="BD22" s="1448"/>
      <c r="BE22" s="690"/>
      <c r="BF22" s="1448"/>
      <c r="BG22" s="690"/>
      <c r="BH22" s="1448"/>
      <c r="BI22" s="690"/>
      <c r="BJ22" s="1448"/>
      <c r="BK22" s="690"/>
      <c r="BL22" s="1448"/>
      <c r="BM22" s="690"/>
      <c r="BN22" s="1448"/>
      <c r="BO22" s="690"/>
      <c r="BP22" s="1448"/>
      <c r="BQ22" s="690"/>
      <c r="BR22" s="1448"/>
      <c r="BS22" s="690"/>
      <c r="BT22" s="1448"/>
      <c r="BU22" s="690"/>
      <c r="BV22" s="1448"/>
      <c r="BW22" s="690"/>
      <c r="BX22" s="1448"/>
      <c r="BY22" s="690"/>
      <c r="BZ22" s="1448"/>
      <c r="CA22" s="690"/>
      <c r="CB22" s="1448"/>
      <c r="CC22" s="690"/>
      <c r="CD22" s="1448"/>
      <c r="CE22" s="690"/>
      <c r="CF22" s="1448"/>
      <c r="CG22" s="690"/>
      <c r="CH22" s="1448"/>
      <c r="CI22" s="690"/>
      <c r="CJ22" s="1448"/>
      <c r="CK22" s="690"/>
      <c r="CL22" s="1448"/>
      <c r="CM22" s="690"/>
      <c r="CN22" s="1448"/>
      <c r="CO22" s="690"/>
      <c r="CP22" s="1448"/>
      <c r="CQ22" s="690"/>
      <c r="CR22" s="1448"/>
      <c r="CS22" s="690"/>
      <c r="CT22" s="1448"/>
      <c r="CU22" s="690"/>
      <c r="CV22" s="1448"/>
      <c r="CW22" s="690"/>
      <c r="CX22" s="1448"/>
      <c r="CY22" s="690"/>
      <c r="CZ22" s="1448"/>
      <c r="DA22" s="690"/>
      <c r="DB22" s="1448"/>
      <c r="DC22" s="690"/>
      <c r="DD22" s="1448"/>
      <c r="DE22" s="690"/>
      <c r="DF22" s="1448"/>
      <c r="DG22" s="690"/>
      <c r="DH22" s="1448"/>
      <c r="DI22" s="690"/>
      <c r="DJ22" s="1448"/>
      <c r="DK22" s="690"/>
      <c r="DL22" s="1448"/>
      <c r="DM22" s="690"/>
      <c r="DN22" s="1448"/>
      <c r="DO22" s="690"/>
      <c r="DP22" s="1448"/>
      <c r="DQ22" s="690"/>
      <c r="DR22" s="1448"/>
      <c r="DS22" s="690"/>
      <c r="DT22" s="1448"/>
      <c r="DU22" s="690"/>
      <c r="DV22" s="1448"/>
      <c r="DW22" s="690"/>
      <c r="DX22" s="1448"/>
      <c r="DY22" s="690"/>
      <c r="DZ22" s="1448"/>
      <c r="EA22" s="690"/>
      <c r="EB22" s="1448"/>
      <c r="EC22" s="690"/>
      <c r="ED22" s="1448"/>
      <c r="EE22" s="690"/>
      <c r="EF22" s="1448"/>
      <c r="EG22" s="690"/>
      <c r="EH22" s="1448"/>
      <c r="EI22" s="690"/>
      <c r="EJ22" s="1448"/>
      <c r="EK22" s="690"/>
      <c r="EL22" s="1448"/>
      <c r="EM22" s="690"/>
      <c r="EN22" s="1448"/>
      <c r="EO22" s="690"/>
      <c r="EP22" s="1448"/>
      <c r="EQ22" s="690"/>
      <c r="ER22" s="1448"/>
      <c r="ES22" s="690"/>
      <c r="ET22" s="1448"/>
      <c r="EU22" s="690"/>
      <c r="EV22" s="1448"/>
      <c r="EW22" s="690"/>
      <c r="EX22" s="1448"/>
      <c r="EY22" s="690"/>
      <c r="EZ22" s="1448"/>
      <c r="FA22" s="690"/>
      <c r="FB22" s="1448"/>
      <c r="FC22" s="690"/>
      <c r="FD22" s="1448"/>
      <c r="FE22" s="690"/>
      <c r="FF22" s="1448"/>
      <c r="FG22" s="690"/>
      <c r="FH22" s="1448"/>
      <c r="FI22" s="690"/>
      <c r="FJ22" s="1448"/>
      <c r="FK22" s="690"/>
      <c r="FL22" s="1448"/>
      <c r="FM22" s="690"/>
      <c r="FN22" s="1448"/>
      <c r="FO22" s="690"/>
      <c r="FP22" s="1448"/>
      <c r="FQ22" s="690"/>
      <c r="FR22" s="1448"/>
      <c r="FS22" s="690"/>
      <c r="FT22" s="1448"/>
      <c r="FU22" s="690"/>
      <c r="FV22" s="1448"/>
      <c r="FW22" s="690"/>
      <c r="FX22" s="1448"/>
      <c r="FY22" s="690"/>
      <c r="FZ22" s="1448"/>
      <c r="GA22" s="690"/>
      <c r="GB22" s="1448"/>
      <c r="GC22" s="690"/>
      <c r="GD22" s="1448"/>
      <c r="GE22" s="690"/>
      <c r="GF22" s="1448"/>
      <c r="GG22" s="690"/>
      <c r="GH22" s="1448"/>
      <c r="GI22" s="690"/>
      <c r="GJ22" s="1448"/>
      <c r="GK22" s="690"/>
      <c r="GL22" s="1448"/>
      <c r="GM22" s="690"/>
      <c r="GN22" s="1448"/>
      <c r="GO22" s="690"/>
      <c r="GP22" s="1448"/>
      <c r="GQ22" s="690"/>
      <c r="GR22" s="1448"/>
      <c r="GS22" s="690"/>
      <c r="GT22" s="1448"/>
      <c r="GU22" s="690"/>
      <c r="GV22" s="1448"/>
      <c r="GW22" s="690"/>
      <c r="GX22" s="1448"/>
      <c r="GY22" s="690"/>
      <c r="GZ22" s="1448"/>
      <c r="HA22" s="690"/>
      <c r="HB22" s="1448"/>
      <c r="HC22" s="690"/>
      <c r="HD22" s="1448"/>
      <c r="HE22" s="690"/>
      <c r="HF22" s="1448"/>
      <c r="HG22" s="690"/>
      <c r="HH22" s="1448"/>
      <c r="HI22" s="690"/>
      <c r="HJ22" s="1448"/>
      <c r="HK22" s="690"/>
      <c r="HL22" s="1448"/>
      <c r="HM22" s="690"/>
      <c r="HN22" s="1448"/>
      <c r="HO22" s="690"/>
      <c r="HP22" s="1448"/>
      <c r="HQ22" s="690"/>
      <c r="HR22" s="1448"/>
      <c r="HS22" s="690"/>
      <c r="HT22" s="1448"/>
      <c r="HU22" s="690"/>
      <c r="HV22" s="1448"/>
      <c r="HW22" s="690"/>
      <c r="HX22" s="1448"/>
      <c r="HY22" s="690"/>
      <c r="HZ22" s="1448"/>
      <c r="IA22" s="690"/>
      <c r="IB22" s="1448"/>
      <c r="IC22" s="690"/>
      <c r="ID22" s="1448"/>
      <c r="IE22" s="690"/>
      <c r="IF22" s="1448"/>
      <c r="IG22" s="690"/>
      <c r="IH22" s="1448"/>
      <c r="II22" s="690"/>
      <c r="IJ22" s="1448"/>
      <c r="IK22" s="690"/>
      <c r="IL22" s="1448"/>
      <c r="IM22" s="690"/>
      <c r="IN22" s="1448"/>
      <c r="IO22" s="690"/>
      <c r="IP22" s="1448"/>
      <c r="IQ22" s="690"/>
      <c r="IR22" s="1448"/>
      <c r="IS22" s="690"/>
      <c r="IT22" s="1448"/>
      <c r="IU22" s="690"/>
      <c r="IV22" s="1448"/>
      <c r="IW22" s="690"/>
      <c r="IX22" s="1448"/>
      <c r="IY22" s="690"/>
      <c r="IZ22" s="1448"/>
      <c r="JA22" s="690"/>
      <c r="JB22" s="1448"/>
      <c r="JC22" s="690"/>
      <c r="JD22" s="1448"/>
      <c r="JE22" s="690"/>
      <c r="JF22" s="1448"/>
      <c r="JG22" s="690"/>
      <c r="JH22" s="1448"/>
      <c r="JI22" s="690"/>
      <c r="JJ22" s="1448"/>
      <c r="JK22" s="690"/>
      <c r="JL22" s="1448"/>
      <c r="JM22" s="690"/>
      <c r="JN22" s="1448"/>
      <c r="JO22" s="690"/>
      <c r="JP22" s="1448"/>
      <c r="JQ22" s="690"/>
      <c r="JR22" s="1448"/>
      <c r="JS22" s="690"/>
      <c r="JT22" s="1448"/>
      <c r="JU22" s="690"/>
      <c r="JV22" s="1448"/>
      <c r="JW22" s="690"/>
      <c r="JX22" s="1448"/>
      <c r="JY22" s="690"/>
      <c r="JZ22" s="1448"/>
      <c r="KA22" s="690"/>
      <c r="KB22" s="1448"/>
      <c r="KC22" s="690"/>
      <c r="KD22" s="1448"/>
      <c r="KE22" s="690"/>
      <c r="KF22" s="1448"/>
      <c r="KG22" s="690"/>
      <c r="KH22" s="1448"/>
      <c r="KI22" s="690"/>
      <c r="KJ22" s="1448"/>
      <c r="KK22" s="690"/>
      <c r="KL22" s="1448"/>
      <c r="KM22" s="690"/>
      <c r="KN22" s="1448"/>
      <c r="KO22" s="690"/>
      <c r="KP22" s="1448"/>
      <c r="KQ22" s="690"/>
      <c r="KR22" s="1448"/>
      <c r="KS22" s="690"/>
      <c r="KT22" s="1448"/>
      <c r="KU22" s="690"/>
      <c r="KV22" s="1448"/>
      <c r="KW22" s="690"/>
      <c r="KX22" s="1448"/>
      <c r="KY22" s="690"/>
      <c r="KZ22" s="1448"/>
      <c r="LA22" s="690"/>
      <c r="LB22" s="1448"/>
      <c r="LC22" s="690"/>
      <c r="LD22" s="1448"/>
      <c r="LE22" s="690"/>
      <c r="LF22" s="1448"/>
      <c r="LG22" s="690"/>
      <c r="LH22" s="1448"/>
      <c r="LI22" s="690"/>
      <c r="LJ22" s="1448"/>
      <c r="LK22" s="690"/>
      <c r="LL22" s="1448"/>
      <c r="LM22" s="690"/>
      <c r="LN22" s="1448"/>
      <c r="LO22" s="690"/>
      <c r="LP22" s="1448"/>
      <c r="LQ22" s="690"/>
      <c r="LR22" s="1448"/>
      <c r="LS22" s="690"/>
      <c r="LT22" s="1448"/>
      <c r="LU22" s="690"/>
      <c r="LV22" s="1448"/>
      <c r="LW22" s="690"/>
      <c r="LX22" s="1448"/>
      <c r="LY22" s="690"/>
      <c r="LZ22" s="1448"/>
      <c r="MA22" s="690"/>
      <c r="MB22" s="1448"/>
      <c r="MC22" s="690"/>
      <c r="MD22" s="1448"/>
      <c r="ME22" s="690"/>
      <c r="MF22" s="1448"/>
      <c r="MG22" s="690"/>
      <c r="MH22" s="1448"/>
      <c r="MI22" s="690"/>
      <c r="MJ22" s="1448"/>
      <c r="MK22" s="690"/>
      <c r="ML22" s="1448"/>
      <c r="MM22" s="690"/>
      <c r="MN22" s="1448"/>
      <c r="MO22" s="690"/>
      <c r="MP22" s="1448"/>
      <c r="MQ22" s="690"/>
      <c r="MR22" s="1448"/>
      <c r="MS22" s="690"/>
      <c r="MT22" s="1448"/>
      <c r="MU22" s="690"/>
      <c r="MV22" s="1448"/>
      <c r="MW22" s="690"/>
      <c r="MX22" s="1448"/>
      <c r="MY22" s="690"/>
      <c r="MZ22" s="1448"/>
      <c r="NA22" s="690"/>
      <c r="NB22" s="1448"/>
      <c r="NC22" s="690"/>
      <c r="ND22" s="1448"/>
      <c r="NE22" s="690"/>
      <c r="NF22" s="1448"/>
      <c r="NG22" s="690"/>
      <c r="NH22" s="1448"/>
      <c r="NI22" s="690"/>
      <c r="NJ22" s="1448"/>
      <c r="NK22" s="690"/>
      <c r="NL22" s="1448"/>
      <c r="NM22" s="690"/>
      <c r="NN22" s="1448"/>
      <c r="NO22" s="690"/>
      <c r="NP22" s="1448"/>
      <c r="NQ22" s="690"/>
      <c r="NR22" s="1448"/>
      <c r="NS22" s="298" t="s">
        <v>1818</v>
      </c>
      <c r="OD22" s="514">
        <v>0</v>
      </c>
    </row>
    <row customHeight="1" ht="33.75" hidden="1">
      <c r="C23" s="460"/>
      <c r="D23" s="530">
        <v>6</v>
      </c>
      <c r="E23" s="288" t="s">
        <v>1819</v>
      </c>
      <c r="F23" s="530" t="s">
        <v>1820</v>
      </c>
      <c r="G23" s="690"/>
      <c r="H23" s="690"/>
      <c r="I23" s="690"/>
      <c r="J23" s="690"/>
      <c r="K23" s="690"/>
      <c r="L23" s="690"/>
      <c r="M23" s="690"/>
      <c r="N23" s="690"/>
      <c r="O23" s="690"/>
      <c r="P23" s="690"/>
      <c r="Q23" s="690"/>
      <c r="R23" s="690"/>
      <c r="S23" s="690"/>
      <c r="T23" s="690"/>
      <c r="U23" s="690"/>
      <c r="V23" s="690"/>
      <c r="W23" s="690"/>
      <c r="X23" s="690"/>
      <c r="Y23" s="690"/>
      <c r="Z23" s="690"/>
      <c r="AA23" s="690"/>
      <c r="AB23" s="690"/>
      <c r="AC23" s="690"/>
      <c r="AD23" s="690"/>
      <c r="AE23" s="690"/>
      <c r="AF23" s="690"/>
      <c r="AG23" s="690"/>
      <c r="AH23" s="690"/>
      <c r="AI23" s="690"/>
      <c r="AJ23" s="690"/>
      <c r="AK23" s="690"/>
      <c r="AL23" s="690"/>
      <c r="AM23" s="690"/>
      <c r="AN23" s="690"/>
      <c r="AO23" s="690"/>
      <c r="AP23" s="690"/>
      <c r="AQ23" s="690"/>
      <c r="AR23" s="690"/>
      <c r="AS23" s="690"/>
      <c r="AT23" s="690"/>
      <c r="AU23" s="690"/>
      <c r="AV23" s="690"/>
      <c r="AW23" s="690"/>
      <c r="AX23" s="690"/>
      <c r="AY23" s="690"/>
      <c r="AZ23" s="690"/>
      <c r="BA23" s="690"/>
      <c r="BB23" s="690"/>
      <c r="BC23" s="690"/>
      <c r="BD23" s="690"/>
      <c r="BE23" s="690"/>
      <c r="BF23" s="690"/>
      <c r="BG23" s="690"/>
      <c r="BH23" s="690"/>
      <c r="BI23" s="690"/>
      <c r="BJ23" s="690"/>
      <c r="BK23" s="690"/>
      <c r="BL23" s="690"/>
      <c r="BM23" s="690"/>
      <c r="BN23" s="690"/>
      <c r="BO23" s="690"/>
      <c r="BP23" s="690"/>
      <c r="BQ23" s="690"/>
      <c r="BR23" s="690"/>
      <c r="BS23" s="690"/>
      <c r="BT23" s="690"/>
      <c r="BU23" s="690"/>
      <c r="BV23" s="690"/>
      <c r="BW23" s="690"/>
      <c r="BX23" s="690"/>
      <c r="BY23" s="690"/>
      <c r="BZ23" s="690"/>
      <c r="CA23" s="690"/>
      <c r="CB23" s="690"/>
      <c r="CC23" s="690"/>
      <c r="CD23" s="690"/>
      <c r="CE23" s="690"/>
      <c r="CF23" s="690"/>
      <c r="CG23" s="690"/>
      <c r="CH23" s="690"/>
      <c r="CI23" s="690"/>
      <c r="CJ23" s="690"/>
      <c r="CK23" s="690"/>
      <c r="CL23" s="690"/>
      <c r="CM23" s="690"/>
      <c r="CN23" s="690"/>
      <c r="CO23" s="690"/>
      <c r="CP23" s="690"/>
      <c r="CQ23" s="690"/>
      <c r="CR23" s="690"/>
      <c r="CS23" s="690"/>
      <c r="CT23" s="690"/>
      <c r="CU23" s="690"/>
      <c r="CV23" s="690"/>
      <c r="CW23" s="690"/>
      <c r="CX23" s="690"/>
      <c r="CY23" s="690"/>
      <c r="CZ23" s="690"/>
      <c r="DA23" s="690"/>
      <c r="DB23" s="690"/>
      <c r="DC23" s="690"/>
      <c r="DD23" s="690"/>
      <c r="DE23" s="690"/>
      <c r="DF23" s="690"/>
      <c r="DG23" s="690"/>
      <c r="DH23" s="690"/>
      <c r="DI23" s="690"/>
      <c r="DJ23" s="690"/>
      <c r="DK23" s="690"/>
      <c r="DL23" s="690"/>
      <c r="DM23" s="690"/>
      <c r="DN23" s="690"/>
      <c r="DO23" s="690"/>
      <c r="DP23" s="690"/>
      <c r="DQ23" s="690"/>
      <c r="DR23" s="690"/>
      <c r="DS23" s="690"/>
      <c r="DT23" s="690"/>
      <c r="DU23" s="690"/>
      <c r="DV23" s="690"/>
      <c r="DW23" s="690"/>
      <c r="DX23" s="690"/>
      <c r="DY23" s="690"/>
      <c r="DZ23" s="690"/>
      <c r="EA23" s="690"/>
      <c r="EB23" s="690"/>
      <c r="EC23" s="690"/>
      <c r="ED23" s="690"/>
      <c r="EE23" s="690"/>
      <c r="EF23" s="690"/>
      <c r="EG23" s="690"/>
      <c r="EH23" s="690"/>
      <c r="EI23" s="690"/>
      <c r="EJ23" s="690"/>
      <c r="EK23" s="690"/>
      <c r="EL23" s="690"/>
      <c r="EM23" s="690"/>
      <c r="EN23" s="690"/>
      <c r="EO23" s="690"/>
      <c r="EP23" s="690"/>
      <c r="EQ23" s="690"/>
      <c r="ER23" s="690"/>
      <c r="ES23" s="690"/>
      <c r="ET23" s="690"/>
      <c r="EU23" s="690"/>
      <c r="EV23" s="690"/>
      <c r="EW23" s="690"/>
      <c r="EX23" s="690"/>
      <c r="EY23" s="690"/>
      <c r="EZ23" s="690"/>
      <c r="FA23" s="690"/>
      <c r="FB23" s="690"/>
      <c r="FC23" s="690"/>
      <c r="FD23" s="690"/>
      <c r="FE23" s="690"/>
      <c r="FF23" s="690"/>
      <c r="FG23" s="690"/>
      <c r="FH23" s="690"/>
      <c r="FI23" s="690"/>
      <c r="FJ23" s="690"/>
      <c r="FK23" s="690"/>
      <c r="FL23" s="690"/>
      <c r="FM23" s="690"/>
      <c r="FN23" s="690"/>
      <c r="FO23" s="690"/>
      <c r="FP23" s="690"/>
      <c r="FQ23" s="690"/>
      <c r="FR23" s="690"/>
      <c r="FS23" s="690"/>
      <c r="FT23" s="690"/>
      <c r="FU23" s="690"/>
      <c r="FV23" s="690"/>
      <c r="FW23" s="690"/>
      <c r="FX23" s="690"/>
      <c r="FY23" s="690"/>
      <c r="FZ23" s="690"/>
      <c r="GA23" s="690"/>
      <c r="GB23" s="690"/>
      <c r="GC23" s="690"/>
      <c r="GD23" s="690"/>
      <c r="GE23" s="690"/>
      <c r="GF23" s="690"/>
      <c r="GG23" s="690"/>
      <c r="GH23" s="690"/>
      <c r="GI23" s="690"/>
      <c r="GJ23" s="690"/>
      <c r="GK23" s="690"/>
      <c r="GL23" s="690"/>
      <c r="GM23" s="690"/>
      <c r="GN23" s="690"/>
      <c r="GO23" s="690"/>
      <c r="GP23" s="690"/>
      <c r="GQ23" s="690"/>
      <c r="GR23" s="690"/>
      <c r="GS23" s="690"/>
      <c r="GT23" s="690"/>
      <c r="GU23" s="690"/>
      <c r="GV23" s="690"/>
      <c r="GW23" s="690"/>
      <c r="GX23" s="690"/>
      <c r="GY23" s="690"/>
      <c r="GZ23" s="690"/>
      <c r="HA23" s="690"/>
      <c r="HB23" s="690"/>
      <c r="HC23" s="690"/>
      <c r="HD23" s="690"/>
      <c r="HE23" s="690"/>
      <c r="HF23" s="690"/>
      <c r="HG23" s="690"/>
      <c r="HH23" s="690"/>
      <c r="HI23" s="690"/>
      <c r="HJ23" s="690"/>
      <c r="HK23" s="690"/>
      <c r="HL23" s="690"/>
      <c r="HM23" s="690"/>
      <c r="HN23" s="690"/>
      <c r="HO23" s="690"/>
      <c r="HP23" s="690"/>
      <c r="HQ23" s="690"/>
      <c r="HR23" s="690"/>
      <c r="HS23" s="690"/>
      <c r="HT23" s="690"/>
      <c r="HU23" s="690"/>
      <c r="HV23" s="690"/>
      <c r="HW23" s="690"/>
      <c r="HX23" s="690"/>
      <c r="HY23" s="690"/>
      <c r="HZ23" s="690"/>
      <c r="IA23" s="690"/>
      <c r="IB23" s="690"/>
      <c r="IC23" s="690"/>
      <c r="ID23" s="690"/>
      <c r="IE23" s="690"/>
      <c r="IF23" s="690"/>
      <c r="IG23" s="690"/>
      <c r="IH23" s="690"/>
      <c r="II23" s="690"/>
      <c r="IJ23" s="690"/>
      <c r="IK23" s="690"/>
      <c r="IL23" s="690"/>
      <c r="IM23" s="690"/>
      <c r="IN23" s="690"/>
      <c r="IO23" s="690"/>
      <c r="IP23" s="690"/>
      <c r="IQ23" s="690"/>
      <c r="IR23" s="690"/>
      <c r="IS23" s="690"/>
      <c r="IT23" s="690"/>
      <c r="IU23" s="690"/>
      <c r="IV23" s="690"/>
      <c r="IW23" s="690"/>
      <c r="IX23" s="690"/>
      <c r="IY23" s="690"/>
      <c r="IZ23" s="690"/>
      <c r="JA23" s="690"/>
      <c r="JB23" s="690"/>
      <c r="JC23" s="690"/>
      <c r="JD23" s="690"/>
      <c r="JE23" s="690"/>
      <c r="JF23" s="690"/>
      <c r="JG23" s="690"/>
      <c r="JH23" s="690"/>
      <c r="JI23" s="690"/>
      <c r="JJ23" s="690"/>
      <c r="JK23" s="690"/>
      <c r="JL23" s="690"/>
      <c r="JM23" s="690"/>
      <c r="JN23" s="690"/>
      <c r="JO23" s="690"/>
      <c r="JP23" s="690"/>
      <c r="JQ23" s="690"/>
      <c r="JR23" s="690"/>
      <c r="JS23" s="690"/>
      <c r="JT23" s="690"/>
      <c r="JU23" s="690"/>
      <c r="JV23" s="690"/>
      <c r="JW23" s="690"/>
      <c r="JX23" s="690"/>
      <c r="JY23" s="690"/>
      <c r="JZ23" s="690"/>
      <c r="KA23" s="690"/>
      <c r="KB23" s="690"/>
      <c r="KC23" s="690"/>
      <c r="KD23" s="690"/>
      <c r="KE23" s="690"/>
      <c r="KF23" s="690"/>
      <c r="KG23" s="690"/>
      <c r="KH23" s="690"/>
      <c r="KI23" s="690"/>
      <c r="KJ23" s="690"/>
      <c r="KK23" s="690"/>
      <c r="KL23" s="690"/>
      <c r="KM23" s="690"/>
      <c r="KN23" s="690"/>
      <c r="KO23" s="690"/>
      <c r="KP23" s="690"/>
      <c r="KQ23" s="690"/>
      <c r="KR23" s="690"/>
      <c r="KS23" s="690"/>
      <c r="KT23" s="690"/>
      <c r="KU23" s="690"/>
      <c r="KV23" s="690"/>
      <c r="KW23" s="690"/>
      <c r="KX23" s="690"/>
      <c r="KY23" s="690"/>
      <c r="KZ23" s="690"/>
      <c r="LA23" s="690"/>
      <c r="LB23" s="690"/>
      <c r="LC23" s="690"/>
      <c r="LD23" s="690"/>
      <c r="LE23" s="690"/>
      <c r="LF23" s="690"/>
      <c r="LG23" s="690"/>
      <c r="LH23" s="690"/>
      <c r="LI23" s="690"/>
      <c r="LJ23" s="690"/>
      <c r="LK23" s="690"/>
      <c r="LL23" s="690"/>
      <c r="LM23" s="690"/>
      <c r="LN23" s="690"/>
      <c r="LO23" s="690"/>
      <c r="LP23" s="690"/>
      <c r="LQ23" s="690"/>
      <c r="LR23" s="690"/>
      <c r="LS23" s="690"/>
      <c r="LT23" s="690"/>
      <c r="LU23" s="690"/>
      <c r="LV23" s="690"/>
      <c r="LW23" s="690"/>
      <c r="LX23" s="690"/>
      <c r="LY23" s="690"/>
      <c r="LZ23" s="690"/>
      <c r="MA23" s="690"/>
      <c r="MB23" s="690"/>
      <c r="MC23" s="690"/>
      <c r="MD23" s="690"/>
      <c r="ME23" s="690"/>
      <c r="MF23" s="690"/>
      <c r="MG23" s="690"/>
      <c r="MH23" s="690"/>
      <c r="MI23" s="690"/>
      <c r="MJ23" s="690"/>
      <c r="MK23" s="690"/>
      <c r="ML23" s="690"/>
      <c r="MM23" s="690"/>
      <c r="MN23" s="690"/>
      <c r="MO23" s="690"/>
      <c r="MP23" s="690"/>
      <c r="MQ23" s="690"/>
      <c r="MR23" s="690"/>
      <c r="MS23" s="690"/>
      <c r="MT23" s="690"/>
      <c r="MU23" s="690"/>
      <c r="MV23" s="690"/>
      <c r="MW23" s="690"/>
      <c r="MX23" s="690"/>
      <c r="MY23" s="690"/>
      <c r="MZ23" s="690"/>
      <c r="NA23" s="690"/>
      <c r="NB23" s="690"/>
      <c r="NC23" s="690"/>
      <c r="ND23" s="690"/>
      <c r="NE23" s="690"/>
      <c r="NF23" s="690"/>
      <c r="NG23" s="690"/>
      <c r="NH23" s="690"/>
      <c r="NI23" s="690"/>
      <c r="NJ23" s="690"/>
      <c r="NK23" s="690"/>
      <c r="NL23" s="690"/>
      <c r="NM23" s="690"/>
      <c r="NN23" s="690"/>
      <c r="NO23" s="690"/>
      <c r="NP23" s="690"/>
      <c r="NQ23" s="690"/>
      <c r="NR23" s="690"/>
      <c r="NS23" s="298" t="s">
        <v>1821</v>
      </c>
      <c r="OD23" s="514">
        <v>0</v>
      </c>
    </row>
    <row customHeight="1" ht="15.75">
      <c r="K24" s="1644"/>
      <c r="L24" s="1644"/>
      <c r="M24" s="1644"/>
      <c r="N24" s="1644"/>
      <c r="O24" s="1644"/>
      <c r="P24" s="1644"/>
      <c r="Q24" s="1644"/>
      <c r="R24" s="1644"/>
      <c r="S24" s="1644"/>
      <c r="T24" s="1644"/>
      <c r="U24" s="1644"/>
      <c r="V24" s="1644"/>
      <c r="W24" s="1644"/>
      <c r="X24" s="1644"/>
      <c r="Y24" s="1644"/>
      <c r="Z24" s="1644"/>
      <c r="AA24" s="1644"/>
      <c r="AB24" s="1644"/>
      <c r="AC24" s="1644"/>
      <c r="AD24" s="1644"/>
      <c r="AE24" s="1644"/>
      <c r="AF24" s="1644"/>
      <c r="AG24" s="1644"/>
      <c r="AH24" s="1644"/>
      <c r="AI24" s="1644"/>
      <c r="AJ24" s="1644"/>
      <c r="AK24" s="1644"/>
      <c r="AL24" s="1644"/>
      <c r="AM24" s="1644"/>
      <c r="AN24" s="1644"/>
      <c r="AO24" s="1644"/>
      <c r="AP24" s="1644"/>
      <c r="AQ24" s="1644"/>
      <c r="AR24" s="1644"/>
      <c r="AS24" s="1644"/>
      <c r="AT24" s="1644"/>
      <c r="AU24" s="1644"/>
      <c r="AV24" s="1644"/>
      <c r="AW24" s="1644"/>
      <c r="AX24" s="1644"/>
      <c r="AY24" s="1644"/>
      <c r="AZ24" s="1644"/>
      <c r="BA24" s="1644"/>
      <c r="BB24" s="1644"/>
      <c r="BC24" s="1644"/>
      <c r="BD24" s="1644"/>
      <c r="BE24" s="1644"/>
      <c r="BF24" s="1644"/>
      <c r="BG24" s="1644"/>
      <c r="BH24" s="1644"/>
      <c r="BI24" s="1644"/>
      <c r="BJ24" s="1644"/>
      <c r="BK24" s="1644"/>
      <c r="BL24" s="1644"/>
      <c r="BM24" s="1644"/>
      <c r="BN24" s="1644"/>
      <c r="BO24" s="1644"/>
      <c r="BP24" s="1644"/>
      <c r="BQ24" s="1644"/>
      <c r="BR24" s="1644"/>
      <c r="BS24" s="1644"/>
      <c r="BT24" s="1644"/>
      <c r="BU24" s="1644"/>
      <c r="BV24" s="1644"/>
      <c r="BW24" s="1644"/>
      <c r="BX24" s="1644"/>
      <c r="BY24" s="1644"/>
      <c r="BZ24" s="1644"/>
      <c r="CA24" s="1644"/>
      <c r="CB24" s="1644"/>
      <c r="CC24" s="1644"/>
      <c r="CD24" s="1644"/>
      <c r="CE24" s="1644"/>
      <c r="CF24" s="1644"/>
      <c r="CG24" s="1644"/>
      <c r="CH24" s="1644"/>
      <c r="CI24" s="1644"/>
      <c r="CJ24" s="1644"/>
      <c r="CK24" s="1644"/>
      <c r="CL24" s="1644"/>
      <c r="CM24" s="1644"/>
      <c r="CN24" s="1644"/>
      <c r="CO24" s="1644"/>
      <c r="CP24" s="1644"/>
      <c r="CQ24" s="1644"/>
      <c r="CR24" s="1644"/>
      <c r="CS24" s="1644"/>
      <c r="CT24" s="1644"/>
      <c r="CU24" s="1644"/>
      <c r="CV24" s="1644"/>
      <c r="CW24" s="1644"/>
      <c r="CX24" s="1644"/>
      <c r="CY24" s="1644"/>
      <c r="CZ24" s="1644"/>
      <c r="DA24" s="1644"/>
      <c r="DB24" s="1644"/>
      <c r="DC24" s="1644"/>
      <c r="DD24" s="1644"/>
      <c r="DE24" s="1644"/>
      <c r="DF24" s="1644"/>
      <c r="DG24" s="1644"/>
      <c r="DH24" s="1644"/>
      <c r="DI24" s="1644"/>
      <c r="DJ24" s="1644"/>
      <c r="DK24" s="1644"/>
      <c r="DL24" s="1644"/>
      <c r="DM24" s="1644"/>
      <c r="DN24" s="1644"/>
      <c r="DO24" s="1644"/>
      <c r="DP24" s="1644"/>
      <c r="DQ24" s="1644"/>
      <c r="DR24" s="1644"/>
      <c r="DS24" s="1644"/>
      <c r="DT24" s="1644"/>
      <c r="DU24" s="1644"/>
      <c r="DV24" s="1644"/>
      <c r="DW24" s="1644"/>
      <c r="DX24" s="1644"/>
      <c r="DY24" s="1644"/>
      <c r="DZ24" s="1644"/>
      <c r="EA24" s="1644"/>
      <c r="EB24" s="1644"/>
      <c r="EC24" s="1644"/>
      <c r="ED24" s="1644"/>
      <c r="EE24" s="1644"/>
      <c r="EF24" s="1644"/>
      <c r="EG24" s="1644"/>
      <c r="EH24" s="1644"/>
      <c r="EI24" s="1644"/>
      <c r="EJ24" s="1644"/>
      <c r="EK24" s="1644"/>
      <c r="EL24" s="1644"/>
      <c r="EM24" s="1644"/>
      <c r="EN24" s="1644"/>
      <c r="EO24" s="1644"/>
      <c r="EP24" s="1644"/>
      <c r="EQ24" s="1644"/>
      <c r="ER24" s="1644"/>
      <c r="ES24" s="1644"/>
      <c r="ET24" s="1644"/>
      <c r="EU24" s="1644"/>
      <c r="EV24" s="1644"/>
      <c r="EW24" s="1644"/>
      <c r="EX24" s="1644"/>
      <c r="EY24" s="1644"/>
      <c r="EZ24" s="1644"/>
      <c r="FA24" s="1644"/>
      <c r="FB24" s="1644"/>
      <c r="FC24" s="1644"/>
      <c r="FD24" s="1644"/>
      <c r="FE24" s="1644"/>
      <c r="FF24" s="1644"/>
      <c r="FG24" s="1644"/>
      <c r="FH24" s="1644"/>
      <c r="FI24" s="1644"/>
      <c r="FJ24" s="1644"/>
      <c r="FK24" s="1644"/>
      <c r="FL24" s="1644"/>
      <c r="FM24" s="1644"/>
      <c r="FN24" s="1644"/>
      <c r="FO24" s="1644"/>
      <c r="FP24" s="1644"/>
      <c r="FQ24" s="1644"/>
      <c r="FR24" s="1644"/>
      <c r="FS24" s="1644"/>
      <c r="FT24" s="1644"/>
      <c r="FU24" s="1644"/>
      <c r="FV24" s="1644"/>
      <c r="FW24" s="1644"/>
      <c r="FX24" s="1644"/>
      <c r="FY24" s="1644"/>
      <c r="FZ24" s="1644"/>
      <c r="GA24" s="1644"/>
      <c r="GB24" s="1644"/>
      <c r="GC24" s="1644"/>
      <c r="GD24" s="1644"/>
      <c r="GE24" s="1644"/>
      <c r="GF24" s="1644"/>
      <c r="GG24" s="1644"/>
      <c r="GH24" s="1644"/>
      <c r="GI24" s="1644"/>
      <c r="GJ24" s="1644"/>
      <c r="GK24" s="1644"/>
      <c r="GL24" s="1644"/>
      <c r="GM24" s="1644"/>
      <c r="GN24" s="1644"/>
      <c r="GO24" s="1644"/>
      <c r="GP24" s="1644"/>
      <c r="GQ24" s="1644"/>
      <c r="GR24" s="1644"/>
      <c r="GS24" s="1644"/>
      <c r="GT24" s="1644"/>
      <c r="GU24" s="1644"/>
      <c r="GV24" s="1644"/>
      <c r="GW24" s="1644"/>
      <c r="GX24" s="1644"/>
      <c r="GY24" s="1644"/>
      <c r="GZ24" s="1644"/>
      <c r="HA24" s="1644"/>
      <c r="HB24" s="1644"/>
      <c r="HC24" s="1644"/>
      <c r="HD24" s="1644"/>
      <c r="HE24" s="1644"/>
      <c r="HF24" s="1644"/>
      <c r="HG24" s="1644"/>
      <c r="HH24" s="1644"/>
      <c r="HI24" s="1644"/>
      <c r="HJ24" s="1644"/>
      <c r="HK24" s="1644"/>
      <c r="HL24" s="1644"/>
      <c r="HM24" s="1644"/>
      <c r="HN24" s="1644"/>
      <c r="HO24" s="1644"/>
      <c r="HP24" s="1644"/>
      <c r="HQ24" s="1644"/>
      <c r="HR24" s="1644"/>
      <c r="HS24" s="1644"/>
      <c r="HT24" s="1644"/>
      <c r="HU24" s="1644"/>
      <c r="HV24" s="1644"/>
      <c r="HW24" s="1644"/>
      <c r="HX24" s="1644"/>
      <c r="HY24" s="1644"/>
      <c r="HZ24" s="1644"/>
      <c r="IA24" s="1644"/>
      <c r="IB24" s="1644"/>
      <c r="IC24" s="1644"/>
      <c r="ID24" s="1644"/>
      <c r="IE24" s="1644"/>
      <c r="IF24" s="1644"/>
      <c r="IG24" s="1644"/>
      <c r="IH24" s="1644"/>
      <c r="II24" s="1644"/>
      <c r="IJ24" s="1644"/>
      <c r="IK24" s="1644"/>
      <c r="IL24" s="1644"/>
      <c r="IM24" s="1644"/>
      <c r="IN24" s="1644"/>
      <c r="IO24" s="1644"/>
      <c r="IP24" s="1644"/>
      <c r="IQ24" s="1644"/>
      <c r="IR24" s="1644"/>
      <c r="IS24" s="1644"/>
      <c r="IT24" s="1644"/>
      <c r="IU24" s="1644"/>
      <c r="IV24" s="1644"/>
      <c r="IW24" s="1644"/>
      <c r="IX24" s="1644"/>
      <c r="IY24" s="1644"/>
      <c r="IZ24" s="1644"/>
      <c r="JA24" s="1644"/>
      <c r="JB24" s="1644"/>
      <c r="JC24" s="1644"/>
      <c r="JD24" s="1644"/>
      <c r="JE24" s="1644"/>
      <c r="JF24" s="1644"/>
      <c r="JG24" s="1644"/>
      <c r="JH24" s="1644"/>
      <c r="JI24" s="1644"/>
      <c r="JJ24" s="1644"/>
      <c r="JK24" s="1644"/>
      <c r="JL24" s="1644"/>
      <c r="JM24" s="1644"/>
      <c r="JN24" s="1644"/>
      <c r="JO24" s="1644"/>
      <c r="JP24" s="1644"/>
      <c r="JQ24" s="1644"/>
      <c r="JR24" s="1644"/>
      <c r="JS24" s="1644"/>
      <c r="JT24" s="1644"/>
      <c r="JU24" s="1644"/>
      <c r="JV24" s="1644"/>
      <c r="JW24" s="1644"/>
      <c r="JX24" s="1644"/>
      <c r="JY24" s="1644"/>
      <c r="JZ24" s="1644"/>
      <c r="KA24" s="1644"/>
      <c r="KB24" s="1644"/>
      <c r="KC24" s="1644"/>
      <c r="KD24" s="1644"/>
      <c r="KE24" s="1644"/>
      <c r="KF24" s="1644"/>
      <c r="KG24" s="1644"/>
      <c r="KH24" s="1644"/>
      <c r="KI24" s="1644"/>
      <c r="KJ24" s="1644"/>
      <c r="KK24" s="1644"/>
      <c r="KL24" s="1644"/>
      <c r="KM24" s="1644"/>
      <c r="KN24" s="1644"/>
      <c r="KO24" s="1644"/>
      <c r="KP24" s="1644"/>
      <c r="KQ24" s="1644"/>
      <c r="KR24" s="1644"/>
      <c r="KS24" s="1644"/>
      <c r="KT24" s="1644"/>
      <c r="KU24" s="1644"/>
      <c r="KV24" s="1644"/>
      <c r="KW24" s="1644"/>
      <c r="KX24" s="1644"/>
      <c r="KY24" s="1644"/>
      <c r="KZ24" s="1644"/>
      <c r="LA24" s="1644"/>
      <c r="LB24" s="1644"/>
      <c r="LC24" s="1644"/>
      <c r="LD24" s="1644"/>
      <c r="LE24" s="1644"/>
      <c r="LF24" s="1644"/>
      <c r="LG24" s="1644"/>
      <c r="LH24" s="1644"/>
      <c r="LI24" s="1644"/>
      <c r="LJ24" s="1644"/>
      <c r="LK24" s="1644"/>
      <c r="LL24" s="1644"/>
      <c r="LM24" s="1644"/>
      <c r="LN24" s="1644"/>
      <c r="LO24" s="1644"/>
      <c r="LP24" s="1644"/>
      <c r="LQ24" s="1644"/>
      <c r="LR24" s="1644"/>
      <c r="LS24" s="1644"/>
      <c r="LT24" s="1644"/>
      <c r="LU24" s="1644"/>
      <c r="LV24" s="1644"/>
      <c r="LW24" s="1644"/>
      <c r="LX24" s="1644"/>
      <c r="LY24" s="1644"/>
      <c r="LZ24" s="1644"/>
      <c r="MA24" s="1644"/>
      <c r="MB24" s="1644"/>
      <c r="MC24" s="1644"/>
      <c r="MD24" s="1644"/>
      <c r="ME24" s="1644"/>
      <c r="MF24" s="1644"/>
      <c r="MG24" s="1644"/>
      <c r="MH24" s="1644"/>
      <c r="MI24" s="1644"/>
      <c r="MJ24" s="1644"/>
      <c r="MK24" s="1644"/>
      <c r="ML24" s="1644"/>
      <c r="MM24" s="1644"/>
      <c r="MN24" s="1644"/>
      <c r="MO24" s="1644"/>
      <c r="MP24" s="1644"/>
      <c r="MQ24" s="1644"/>
      <c r="MR24" s="1644"/>
      <c r="MS24" s="1644"/>
      <c r="MT24" s="1644"/>
      <c r="MU24" s="1644"/>
      <c r="MV24" s="1644"/>
      <c r="MW24" s="1644"/>
      <c r="MX24" s="1644"/>
      <c r="MY24" s="1644"/>
      <c r="MZ24" s="1644"/>
      <c r="NA24" s="1644"/>
      <c r="NB24" s="1644"/>
      <c r="NC24" s="1644"/>
      <c r="ND24" s="1644"/>
      <c r="NE24" s="1644"/>
      <c r="NF24" s="1644"/>
      <c r="NG24" s="1644"/>
      <c r="NH24" s="1644"/>
      <c r="NI24" s="1644"/>
      <c r="NJ24" s="1644"/>
      <c r="NK24" s="1644"/>
      <c r="NL24" s="1644"/>
      <c r="NM24" s="1644"/>
      <c r="NN24" s="1644"/>
      <c r="NO24" s="1644"/>
      <c r="NP24" s="1644"/>
      <c r="NQ24" s="1644"/>
      <c r="NR24" s="1644"/>
      <c r="OD24" s="514">
        <v>15</v>
      </c>
    </row>
    <row customHeight="1" ht="15.75">
      <c r="K25" s="1644"/>
      <c r="L25" s="1644"/>
      <c r="M25" s="1644"/>
      <c r="N25" s="1644"/>
      <c r="O25" s="1644"/>
      <c r="P25" s="1644"/>
      <c r="Q25" s="1644"/>
      <c r="R25" s="1644"/>
      <c r="S25" s="1644"/>
      <c r="T25" s="1644"/>
      <c r="U25" s="1644"/>
      <c r="V25" s="1644"/>
      <c r="W25" s="1644"/>
      <c r="X25" s="1644"/>
      <c r="Y25" s="1644"/>
      <c r="Z25" s="1644"/>
      <c r="AA25" s="1644"/>
      <c r="AB25" s="1644"/>
      <c r="AC25" s="1644"/>
      <c r="AD25" s="1644"/>
      <c r="AE25" s="1644"/>
      <c r="AF25" s="1644"/>
      <c r="AG25" s="1644"/>
      <c r="AH25" s="1644"/>
      <c r="AI25" s="1644"/>
      <c r="AJ25" s="1644"/>
      <c r="AK25" s="1644"/>
      <c r="AL25" s="1644"/>
      <c r="AM25" s="1644"/>
      <c r="AN25" s="1644"/>
      <c r="AO25" s="1644"/>
      <c r="AP25" s="1644"/>
      <c r="AQ25" s="1644"/>
      <c r="AR25" s="1644"/>
      <c r="AS25" s="1644"/>
      <c r="AT25" s="1644"/>
      <c r="AU25" s="1644"/>
      <c r="AV25" s="1644"/>
      <c r="AW25" s="1644"/>
      <c r="AX25" s="1644"/>
      <c r="AY25" s="1644"/>
      <c r="AZ25" s="1644"/>
      <c r="BA25" s="1644"/>
      <c r="BB25" s="1644"/>
      <c r="BC25" s="1644"/>
      <c r="BD25" s="1644"/>
      <c r="BE25" s="1644"/>
      <c r="BF25" s="1644"/>
      <c r="BG25" s="1644"/>
      <c r="BH25" s="1644"/>
      <c r="BI25" s="1644"/>
      <c r="BJ25" s="1644"/>
      <c r="BK25" s="1644"/>
      <c r="BL25" s="1644"/>
      <c r="BM25" s="1644"/>
      <c r="BN25" s="1644"/>
      <c r="BO25" s="1644"/>
      <c r="BP25" s="1644"/>
      <c r="BQ25" s="1644"/>
      <c r="BR25" s="1644"/>
      <c r="BS25" s="1644"/>
      <c r="BT25" s="1644"/>
      <c r="BU25" s="1644"/>
      <c r="BV25" s="1644"/>
      <c r="BW25" s="1644"/>
      <c r="BX25" s="1644"/>
      <c r="BY25" s="1644"/>
      <c r="BZ25" s="1644"/>
      <c r="CA25" s="1644"/>
      <c r="CB25" s="1644"/>
      <c r="CC25" s="1644"/>
      <c r="CD25" s="1644"/>
      <c r="CE25" s="1644"/>
      <c r="CF25" s="1644"/>
      <c r="CG25" s="1644"/>
      <c r="CH25" s="1644"/>
      <c r="CI25" s="1644"/>
      <c r="CJ25" s="1644"/>
      <c r="CK25" s="1644"/>
      <c r="CL25" s="1644"/>
      <c r="CM25" s="1644"/>
      <c r="CN25" s="1644"/>
      <c r="CO25" s="1644"/>
      <c r="CP25" s="1644"/>
      <c r="CQ25" s="1644"/>
      <c r="CR25" s="1644"/>
      <c r="CS25" s="1644"/>
      <c r="CT25" s="1644"/>
      <c r="CU25" s="1644"/>
      <c r="CV25" s="1644"/>
      <c r="CW25" s="1644"/>
      <c r="CX25" s="1644"/>
      <c r="CY25" s="1644"/>
      <c r="CZ25" s="1644"/>
      <c r="DA25" s="1644"/>
      <c r="DB25" s="1644"/>
      <c r="DC25" s="1644"/>
      <c r="DD25" s="1644"/>
      <c r="DE25" s="1644"/>
      <c r="DF25" s="1644"/>
      <c r="DG25" s="1644"/>
      <c r="DH25" s="1644"/>
      <c r="DI25" s="1644"/>
      <c r="DJ25" s="1644"/>
      <c r="DK25" s="1644"/>
      <c r="DL25" s="1644"/>
      <c r="DM25" s="1644"/>
      <c r="DN25" s="1644"/>
      <c r="DO25" s="1644"/>
      <c r="DP25" s="1644"/>
      <c r="DQ25" s="1644"/>
      <c r="DR25" s="1644"/>
      <c r="DS25" s="1644"/>
      <c r="DT25" s="1644"/>
      <c r="DU25" s="1644"/>
      <c r="DV25" s="1644"/>
      <c r="DW25" s="1644"/>
      <c r="DX25" s="1644"/>
      <c r="DY25" s="1644"/>
      <c r="DZ25" s="1644"/>
      <c r="EA25" s="1644"/>
      <c r="EB25" s="1644"/>
      <c r="EC25" s="1644"/>
      <c r="ED25" s="1644"/>
      <c r="EE25" s="1644"/>
      <c r="EF25" s="1644"/>
      <c r="EG25" s="1644"/>
      <c r="EH25" s="1644"/>
      <c r="EI25" s="1644"/>
      <c r="EJ25" s="1644"/>
      <c r="EK25" s="1644"/>
      <c r="EL25" s="1644"/>
      <c r="EM25" s="1644"/>
      <c r="EN25" s="1644"/>
      <c r="EO25" s="1644"/>
      <c r="EP25" s="1644"/>
      <c r="EQ25" s="1644"/>
      <c r="ER25" s="1644"/>
      <c r="ES25" s="1644"/>
      <c r="ET25" s="1644"/>
      <c r="EU25" s="1644"/>
      <c r="EV25" s="1644"/>
      <c r="EW25" s="1644"/>
      <c r="EX25" s="1644"/>
      <c r="EY25" s="1644"/>
      <c r="EZ25" s="1644"/>
      <c r="FA25" s="1644"/>
      <c r="FB25" s="1644"/>
      <c r="FC25" s="1644"/>
      <c r="FD25" s="1644"/>
      <c r="FE25" s="1644"/>
      <c r="FF25" s="1644"/>
      <c r="FG25" s="1644"/>
      <c r="FH25" s="1644"/>
      <c r="FI25" s="1644"/>
      <c r="FJ25" s="1644"/>
      <c r="FK25" s="1644"/>
      <c r="FL25" s="1644"/>
      <c r="FM25" s="1644"/>
      <c r="FN25" s="1644"/>
      <c r="FO25" s="1644"/>
      <c r="FP25" s="1644"/>
      <c r="FQ25" s="1644"/>
      <c r="FR25" s="1644"/>
      <c r="FS25" s="1644"/>
      <c r="FT25" s="1644"/>
      <c r="FU25" s="1644"/>
      <c r="FV25" s="1644"/>
      <c r="FW25" s="1644"/>
      <c r="FX25" s="1644"/>
      <c r="FY25" s="1644"/>
      <c r="FZ25" s="1644"/>
      <c r="GA25" s="1644"/>
      <c r="GB25" s="1644"/>
      <c r="GC25" s="1644"/>
      <c r="GD25" s="1644"/>
      <c r="GE25" s="1644"/>
      <c r="GF25" s="1644"/>
      <c r="GG25" s="1644"/>
      <c r="GH25" s="1644"/>
      <c r="GI25" s="1644"/>
      <c r="GJ25" s="1644"/>
      <c r="GK25" s="1644"/>
      <c r="GL25" s="1644"/>
      <c r="GM25" s="1644"/>
      <c r="GN25" s="1644"/>
      <c r="GO25" s="1644"/>
      <c r="GP25" s="1644"/>
      <c r="GQ25" s="1644"/>
      <c r="GR25" s="1644"/>
      <c r="GS25" s="1644"/>
      <c r="GT25" s="1644"/>
      <c r="GU25" s="1644"/>
      <c r="GV25" s="1644"/>
      <c r="GW25" s="1644"/>
      <c r="GX25" s="1644"/>
      <c r="GY25" s="1644"/>
      <c r="GZ25" s="1644"/>
      <c r="HA25" s="1644"/>
      <c r="HB25" s="1644"/>
      <c r="HC25" s="1644"/>
      <c r="HD25" s="1644"/>
      <c r="HE25" s="1644"/>
      <c r="HF25" s="1644"/>
      <c r="HG25" s="1644"/>
      <c r="HH25" s="1644"/>
      <c r="HI25" s="1644"/>
      <c r="HJ25" s="1644"/>
      <c r="HK25" s="1644"/>
      <c r="HL25" s="1644"/>
      <c r="HM25" s="1644"/>
      <c r="HN25" s="1644"/>
      <c r="HO25" s="1644"/>
      <c r="HP25" s="1644"/>
      <c r="HQ25" s="1644"/>
      <c r="HR25" s="1644"/>
      <c r="HS25" s="1644"/>
      <c r="HT25" s="1644"/>
      <c r="HU25" s="1644"/>
      <c r="HV25" s="1644"/>
      <c r="HW25" s="1644"/>
      <c r="HX25" s="1644"/>
      <c r="HY25" s="1644"/>
      <c r="HZ25" s="1644"/>
      <c r="IA25" s="1644"/>
      <c r="IB25" s="1644"/>
      <c r="IC25" s="1644"/>
      <c r="ID25" s="1644"/>
      <c r="IE25" s="1644"/>
      <c r="IF25" s="1644"/>
      <c r="IG25" s="1644"/>
      <c r="IH25" s="1644"/>
      <c r="II25" s="1644"/>
      <c r="IJ25" s="1644"/>
      <c r="IK25" s="1644"/>
      <c r="IL25" s="1644"/>
      <c r="IM25" s="1644"/>
      <c r="IN25" s="1644"/>
      <c r="IO25" s="1644"/>
      <c r="IP25" s="1644"/>
      <c r="IQ25" s="1644"/>
      <c r="IR25" s="1644"/>
      <c r="IS25" s="1644"/>
      <c r="IT25" s="1644"/>
      <c r="IU25" s="1644"/>
      <c r="IV25" s="1644"/>
      <c r="IW25" s="1644"/>
      <c r="IX25" s="1644"/>
      <c r="IY25" s="1644"/>
      <c r="IZ25" s="1644"/>
      <c r="JA25" s="1644"/>
      <c r="JB25" s="1644"/>
      <c r="JC25" s="1644"/>
      <c r="JD25" s="1644"/>
      <c r="JE25" s="1644"/>
      <c r="JF25" s="1644"/>
      <c r="JG25" s="1644"/>
      <c r="JH25" s="1644"/>
      <c r="JI25" s="1644"/>
      <c r="JJ25" s="1644"/>
      <c r="JK25" s="1644"/>
      <c r="JL25" s="1644"/>
      <c r="JM25" s="1644"/>
      <c r="JN25" s="1644"/>
      <c r="JO25" s="1644"/>
      <c r="JP25" s="1644"/>
      <c r="JQ25" s="1644"/>
      <c r="JR25" s="1644"/>
      <c r="JS25" s="1644"/>
      <c r="JT25" s="1644"/>
      <c r="JU25" s="1644"/>
      <c r="JV25" s="1644"/>
      <c r="JW25" s="1644"/>
      <c r="JX25" s="1644"/>
      <c r="JY25" s="1644"/>
      <c r="JZ25" s="1644"/>
      <c r="KA25" s="1644"/>
      <c r="KB25" s="1644"/>
      <c r="KC25" s="1644"/>
      <c r="KD25" s="1644"/>
      <c r="KE25" s="1644"/>
      <c r="KF25" s="1644"/>
      <c r="KG25" s="1644"/>
      <c r="KH25" s="1644"/>
      <c r="KI25" s="1644"/>
      <c r="KJ25" s="1644"/>
      <c r="KK25" s="1644"/>
      <c r="KL25" s="1644"/>
      <c r="KM25" s="1644"/>
      <c r="KN25" s="1644"/>
      <c r="KO25" s="1644"/>
      <c r="KP25" s="1644"/>
      <c r="KQ25" s="1644"/>
      <c r="KR25" s="1644"/>
      <c r="KS25" s="1644"/>
      <c r="KT25" s="1644"/>
      <c r="KU25" s="1644"/>
      <c r="KV25" s="1644"/>
      <c r="KW25" s="1644"/>
      <c r="KX25" s="1644"/>
      <c r="KY25" s="1644"/>
      <c r="KZ25" s="1644"/>
      <c r="LA25" s="1644"/>
      <c r="LB25" s="1644"/>
      <c r="LC25" s="1644"/>
      <c r="LD25" s="1644"/>
      <c r="LE25" s="1644"/>
      <c r="LF25" s="1644"/>
      <c r="LG25" s="1644"/>
      <c r="LH25" s="1644"/>
      <c r="LI25" s="1644"/>
      <c r="LJ25" s="1644"/>
      <c r="LK25" s="1644"/>
      <c r="LL25" s="1644"/>
      <c r="LM25" s="1644"/>
      <c r="LN25" s="1644"/>
      <c r="LO25" s="1644"/>
      <c r="LP25" s="1644"/>
      <c r="LQ25" s="1644"/>
      <c r="LR25" s="1644"/>
      <c r="LS25" s="1644"/>
      <c r="LT25" s="1644"/>
      <c r="LU25" s="1644"/>
      <c r="LV25" s="1644"/>
      <c r="LW25" s="1644"/>
      <c r="LX25" s="1644"/>
      <c r="LY25" s="1644"/>
      <c r="LZ25" s="1644"/>
      <c r="MA25" s="1644"/>
      <c r="MB25" s="1644"/>
      <c r="MC25" s="1644"/>
      <c r="MD25" s="1644"/>
      <c r="ME25" s="1644"/>
      <c r="MF25" s="1644"/>
      <c r="MG25" s="1644"/>
      <c r="MH25" s="1644"/>
      <c r="MI25" s="1644"/>
      <c r="MJ25" s="1644"/>
      <c r="MK25" s="1644"/>
      <c r="ML25" s="1644"/>
      <c r="MM25" s="1644"/>
      <c r="MN25" s="1644"/>
      <c r="MO25" s="1644"/>
      <c r="MP25" s="1644"/>
      <c r="MQ25" s="1644"/>
      <c r="MR25" s="1644"/>
      <c r="MS25" s="1644"/>
      <c r="MT25" s="1644"/>
      <c r="MU25" s="1644"/>
      <c r="MV25" s="1644"/>
      <c r="MW25" s="1644"/>
      <c r="MX25" s="1644"/>
      <c r="MY25" s="1644"/>
      <c r="MZ25" s="1644"/>
      <c r="NA25" s="1644"/>
      <c r="NB25" s="1644"/>
      <c r="NC25" s="1644"/>
      <c r="ND25" s="1644"/>
      <c r="NE25" s="1644"/>
      <c r="NF25" s="1644"/>
      <c r="NG25" s="1644"/>
      <c r="NH25" s="1644"/>
      <c r="NI25" s="1644"/>
      <c r="NJ25" s="1644"/>
      <c r="NK25" s="1644"/>
      <c r="NL25" s="1644"/>
      <c r="NM25" s="1644"/>
      <c r="NN25" s="1644"/>
      <c r="NO25" s="1644"/>
      <c r="NP25" s="1644"/>
      <c r="NQ25" s="1644"/>
      <c r="NR25" s="1644"/>
      <c r="OD25" s="514">
        <v>15</v>
      </c>
    </row>
    <row customHeight="1" ht="15.75">
      <c r="K26" s="1644"/>
      <c r="L26" s="1644"/>
      <c r="M26" s="1644"/>
      <c r="N26" s="1644"/>
      <c r="O26" s="1644"/>
      <c r="P26" s="1644"/>
      <c r="Q26" s="1644"/>
      <c r="R26" s="1644"/>
      <c r="S26" s="1644"/>
      <c r="T26" s="1644"/>
      <c r="U26" s="1644"/>
      <c r="V26" s="1644"/>
      <c r="W26" s="1644"/>
      <c r="X26" s="1644"/>
      <c r="Y26" s="1644"/>
      <c r="Z26" s="1644"/>
      <c r="AA26" s="1644"/>
      <c r="AB26" s="1644"/>
      <c r="AC26" s="1644"/>
      <c r="AD26" s="1644"/>
      <c r="AE26" s="1644"/>
      <c r="AF26" s="1644"/>
      <c r="AG26" s="1644"/>
      <c r="AH26" s="1644"/>
      <c r="AI26" s="1644"/>
      <c r="AJ26" s="1644"/>
      <c r="AK26" s="1644"/>
      <c r="AL26" s="1644"/>
      <c r="AM26" s="1644"/>
      <c r="AN26" s="1644"/>
      <c r="AO26" s="1644"/>
      <c r="AP26" s="1644"/>
      <c r="AQ26" s="1644"/>
      <c r="AR26" s="1644"/>
      <c r="AS26" s="1644"/>
      <c r="AT26" s="1644"/>
      <c r="AU26" s="1644"/>
      <c r="AV26" s="1644"/>
      <c r="AW26" s="1644"/>
      <c r="AX26" s="1644"/>
      <c r="AY26" s="1644"/>
      <c r="AZ26" s="1644"/>
      <c r="BA26" s="1644"/>
      <c r="BB26" s="1644"/>
      <c r="BC26" s="1644"/>
      <c r="BD26" s="1644"/>
      <c r="BE26" s="1644"/>
      <c r="BF26" s="1644"/>
      <c r="BG26" s="1644"/>
      <c r="BH26" s="1644"/>
      <c r="BI26" s="1644"/>
      <c r="BJ26" s="1644"/>
      <c r="BK26" s="1644"/>
      <c r="BL26" s="1644"/>
      <c r="BM26" s="1644"/>
      <c r="BN26" s="1644"/>
      <c r="BO26" s="1644"/>
      <c r="BP26" s="1644"/>
      <c r="BQ26" s="1644"/>
      <c r="BR26" s="1644"/>
      <c r="BS26" s="1644"/>
      <c r="BT26" s="1644"/>
      <c r="BU26" s="1644"/>
      <c r="BV26" s="1644"/>
      <c r="BW26" s="1644"/>
      <c r="BX26" s="1644"/>
      <c r="BY26" s="1644"/>
      <c r="BZ26" s="1644"/>
      <c r="CA26" s="1644"/>
      <c r="CB26" s="1644"/>
      <c r="CC26" s="1644"/>
      <c r="CD26" s="1644"/>
      <c r="CE26" s="1644"/>
      <c r="CF26" s="1644"/>
      <c r="CG26" s="1644"/>
      <c r="CH26" s="1644"/>
      <c r="CI26" s="1644"/>
      <c r="CJ26" s="1644"/>
      <c r="CK26" s="1644"/>
      <c r="CL26" s="1644"/>
      <c r="CM26" s="1644"/>
      <c r="CN26" s="1644"/>
      <c r="CO26" s="1644"/>
      <c r="CP26" s="1644"/>
      <c r="CQ26" s="1644"/>
      <c r="CR26" s="1644"/>
      <c r="CS26" s="1644"/>
      <c r="CT26" s="1644"/>
      <c r="CU26" s="1644"/>
      <c r="CV26" s="1644"/>
      <c r="CW26" s="1644"/>
      <c r="CX26" s="1644"/>
      <c r="CY26" s="1644"/>
      <c r="CZ26" s="1644"/>
      <c r="DA26" s="1644"/>
      <c r="DB26" s="1644"/>
      <c r="DC26" s="1644"/>
      <c r="DD26" s="1644"/>
      <c r="DE26" s="1644"/>
      <c r="DF26" s="1644"/>
      <c r="DG26" s="1644"/>
      <c r="DH26" s="1644"/>
      <c r="DI26" s="1644"/>
      <c r="DJ26" s="1644"/>
      <c r="DK26" s="1644"/>
      <c r="DL26" s="1644"/>
      <c r="DM26" s="1644"/>
      <c r="DN26" s="1644"/>
      <c r="DO26" s="1644"/>
      <c r="DP26" s="1644"/>
      <c r="DQ26" s="1644"/>
      <c r="DR26" s="1644"/>
      <c r="DS26" s="1644"/>
      <c r="DT26" s="1644"/>
      <c r="DU26" s="1644"/>
      <c r="DV26" s="1644"/>
      <c r="DW26" s="1644"/>
      <c r="DX26" s="1644"/>
      <c r="DY26" s="1644"/>
      <c r="DZ26" s="1644"/>
      <c r="EA26" s="1644"/>
      <c r="EB26" s="1644"/>
      <c r="EC26" s="1644"/>
      <c r="ED26" s="1644"/>
      <c r="EE26" s="1644"/>
      <c r="EF26" s="1644"/>
      <c r="EG26" s="1644"/>
      <c r="EH26" s="1644"/>
      <c r="EI26" s="1644"/>
      <c r="EJ26" s="1644"/>
      <c r="EK26" s="1644"/>
      <c r="EL26" s="1644"/>
      <c r="EM26" s="1644"/>
      <c r="EN26" s="1644"/>
      <c r="EO26" s="1644"/>
      <c r="EP26" s="1644"/>
      <c r="EQ26" s="1644"/>
      <c r="ER26" s="1644"/>
      <c r="ES26" s="1644"/>
      <c r="ET26" s="1644"/>
      <c r="EU26" s="1644"/>
      <c r="EV26" s="1644"/>
      <c r="EW26" s="1644"/>
      <c r="EX26" s="1644"/>
      <c r="EY26" s="1644"/>
      <c r="EZ26" s="1644"/>
      <c r="FA26" s="1644"/>
      <c r="FB26" s="1644"/>
      <c r="FC26" s="1644"/>
      <c r="FD26" s="1644"/>
      <c r="FE26" s="1644"/>
      <c r="FF26" s="1644"/>
      <c r="FG26" s="1644"/>
      <c r="FH26" s="1644"/>
      <c r="FI26" s="1644"/>
      <c r="FJ26" s="1644"/>
      <c r="FK26" s="1644"/>
      <c r="FL26" s="1644"/>
      <c r="FM26" s="1644"/>
      <c r="FN26" s="1644"/>
      <c r="FO26" s="1644"/>
      <c r="FP26" s="1644"/>
      <c r="FQ26" s="1644"/>
      <c r="FR26" s="1644"/>
      <c r="FS26" s="1644"/>
      <c r="FT26" s="1644"/>
      <c r="FU26" s="1644"/>
      <c r="FV26" s="1644"/>
      <c r="FW26" s="1644"/>
      <c r="FX26" s="1644"/>
      <c r="FY26" s="1644"/>
      <c r="FZ26" s="1644"/>
      <c r="GA26" s="1644"/>
      <c r="GB26" s="1644"/>
      <c r="GC26" s="1644"/>
      <c r="GD26" s="1644"/>
      <c r="GE26" s="1644"/>
      <c r="GF26" s="1644"/>
      <c r="GG26" s="1644"/>
      <c r="GH26" s="1644"/>
      <c r="GI26" s="1644"/>
      <c r="GJ26" s="1644"/>
      <c r="GK26" s="1644"/>
      <c r="GL26" s="1644"/>
      <c r="GM26" s="1644"/>
      <c r="GN26" s="1644"/>
      <c r="GO26" s="1644"/>
      <c r="GP26" s="1644"/>
      <c r="GQ26" s="1644"/>
      <c r="GR26" s="1644"/>
      <c r="GS26" s="1644"/>
      <c r="GT26" s="1644"/>
      <c r="GU26" s="1644"/>
      <c r="GV26" s="1644"/>
      <c r="GW26" s="1644"/>
      <c r="GX26" s="1644"/>
      <c r="GY26" s="1644"/>
      <c r="GZ26" s="1644"/>
      <c r="HA26" s="1644"/>
      <c r="HB26" s="1644"/>
      <c r="HC26" s="1644"/>
      <c r="HD26" s="1644"/>
      <c r="HE26" s="1644"/>
      <c r="HF26" s="1644"/>
      <c r="HG26" s="1644"/>
      <c r="HH26" s="1644"/>
      <c r="HI26" s="1644"/>
      <c r="HJ26" s="1644"/>
      <c r="HK26" s="1644"/>
      <c r="HL26" s="1644"/>
      <c r="HM26" s="1644"/>
      <c r="HN26" s="1644"/>
      <c r="HO26" s="1644"/>
      <c r="HP26" s="1644"/>
      <c r="HQ26" s="1644"/>
      <c r="HR26" s="1644"/>
      <c r="HS26" s="1644"/>
      <c r="HT26" s="1644"/>
      <c r="HU26" s="1644"/>
      <c r="HV26" s="1644"/>
      <c r="HW26" s="1644"/>
      <c r="HX26" s="1644"/>
      <c r="HY26" s="1644"/>
      <c r="HZ26" s="1644"/>
      <c r="IA26" s="1644"/>
      <c r="IB26" s="1644"/>
      <c r="IC26" s="1644"/>
      <c r="ID26" s="1644"/>
      <c r="IE26" s="1644"/>
      <c r="IF26" s="1644"/>
      <c r="IG26" s="1644"/>
      <c r="IH26" s="1644"/>
      <c r="II26" s="1644"/>
      <c r="IJ26" s="1644"/>
      <c r="IK26" s="1644"/>
      <c r="IL26" s="1644"/>
      <c r="IM26" s="1644"/>
      <c r="IN26" s="1644"/>
      <c r="IO26" s="1644"/>
      <c r="IP26" s="1644"/>
      <c r="IQ26" s="1644"/>
      <c r="IR26" s="1644"/>
      <c r="IS26" s="1644"/>
      <c r="IT26" s="1644"/>
      <c r="IU26" s="1644"/>
      <c r="IV26" s="1644"/>
      <c r="IW26" s="1644"/>
      <c r="IX26" s="1644"/>
      <c r="IY26" s="1644"/>
      <c r="IZ26" s="1644"/>
      <c r="JA26" s="1644"/>
      <c r="JB26" s="1644"/>
      <c r="JC26" s="1644"/>
      <c r="JD26" s="1644"/>
      <c r="JE26" s="1644"/>
      <c r="JF26" s="1644"/>
      <c r="JG26" s="1644"/>
      <c r="JH26" s="1644"/>
      <c r="JI26" s="1644"/>
      <c r="JJ26" s="1644"/>
      <c r="JK26" s="1644"/>
      <c r="JL26" s="1644"/>
      <c r="JM26" s="1644"/>
      <c r="JN26" s="1644"/>
      <c r="JO26" s="1644"/>
      <c r="JP26" s="1644"/>
      <c r="JQ26" s="1644"/>
      <c r="JR26" s="1644"/>
      <c r="JS26" s="1644"/>
      <c r="JT26" s="1644"/>
      <c r="JU26" s="1644"/>
      <c r="JV26" s="1644"/>
      <c r="JW26" s="1644"/>
      <c r="JX26" s="1644"/>
      <c r="JY26" s="1644"/>
      <c r="JZ26" s="1644"/>
      <c r="KA26" s="1644"/>
      <c r="KB26" s="1644"/>
      <c r="KC26" s="1644"/>
      <c r="KD26" s="1644"/>
      <c r="KE26" s="1644"/>
      <c r="KF26" s="1644"/>
      <c r="KG26" s="1644"/>
      <c r="KH26" s="1644"/>
      <c r="KI26" s="1644"/>
      <c r="KJ26" s="1644"/>
      <c r="KK26" s="1644"/>
      <c r="KL26" s="1644"/>
      <c r="KM26" s="1644"/>
      <c r="KN26" s="1644"/>
      <c r="KO26" s="1644"/>
      <c r="KP26" s="1644"/>
      <c r="KQ26" s="1644"/>
      <c r="KR26" s="1644"/>
      <c r="KS26" s="1644"/>
      <c r="KT26" s="1644"/>
      <c r="KU26" s="1644"/>
      <c r="KV26" s="1644"/>
      <c r="KW26" s="1644"/>
      <c r="KX26" s="1644"/>
      <c r="KY26" s="1644"/>
      <c r="KZ26" s="1644"/>
      <c r="LA26" s="1644"/>
      <c r="LB26" s="1644"/>
      <c r="LC26" s="1644"/>
      <c r="LD26" s="1644"/>
      <c r="LE26" s="1644"/>
      <c r="LF26" s="1644"/>
      <c r="LG26" s="1644"/>
      <c r="LH26" s="1644"/>
      <c r="LI26" s="1644"/>
      <c r="LJ26" s="1644"/>
      <c r="LK26" s="1644"/>
      <c r="LL26" s="1644"/>
      <c r="LM26" s="1644"/>
      <c r="LN26" s="1644"/>
      <c r="LO26" s="1644"/>
      <c r="LP26" s="1644"/>
      <c r="LQ26" s="1644"/>
      <c r="LR26" s="1644"/>
      <c r="LS26" s="1644"/>
      <c r="LT26" s="1644"/>
      <c r="LU26" s="1644"/>
      <c r="LV26" s="1644"/>
      <c r="LW26" s="1644"/>
      <c r="LX26" s="1644"/>
      <c r="LY26" s="1644"/>
      <c r="LZ26" s="1644"/>
      <c r="MA26" s="1644"/>
      <c r="MB26" s="1644"/>
      <c r="MC26" s="1644"/>
      <c r="MD26" s="1644"/>
      <c r="ME26" s="1644"/>
      <c r="MF26" s="1644"/>
      <c r="MG26" s="1644"/>
      <c r="MH26" s="1644"/>
      <c r="MI26" s="1644"/>
      <c r="MJ26" s="1644"/>
      <c r="MK26" s="1644"/>
      <c r="ML26" s="1644"/>
      <c r="MM26" s="1644"/>
      <c r="MN26" s="1644"/>
      <c r="MO26" s="1644"/>
      <c r="MP26" s="1644"/>
      <c r="MQ26" s="1644"/>
      <c r="MR26" s="1644"/>
      <c r="MS26" s="1644"/>
      <c r="MT26" s="1644"/>
      <c r="MU26" s="1644"/>
      <c r="MV26" s="1644"/>
      <c r="MW26" s="1644"/>
      <c r="MX26" s="1644"/>
      <c r="MY26" s="1644"/>
      <c r="MZ26" s="1644"/>
      <c r="NA26" s="1644"/>
      <c r="NB26" s="1644"/>
      <c r="NC26" s="1644"/>
      <c r="ND26" s="1644"/>
      <c r="NE26" s="1644"/>
      <c r="NF26" s="1644"/>
      <c r="NG26" s="1644"/>
      <c r="NH26" s="1644"/>
      <c r="NI26" s="1644"/>
      <c r="NJ26" s="1644"/>
      <c r="NK26" s="1644"/>
      <c r="NL26" s="1644"/>
      <c r="NM26" s="1644"/>
      <c r="NN26" s="1644"/>
      <c r="NO26" s="1644"/>
      <c r="NP26" s="1644"/>
      <c r="NQ26" s="1644"/>
      <c r="NR26" s="1644"/>
      <c r="OD26" s="514">
        <v>15</v>
      </c>
    </row>
    <row customHeight="1" ht="15.75">
      <c r="K27" s="1644"/>
      <c r="L27" s="1644"/>
      <c r="M27" s="1644"/>
      <c r="N27" s="1644"/>
      <c r="O27" s="1644"/>
      <c r="P27" s="1644"/>
      <c r="Q27" s="1644"/>
      <c r="R27" s="1644"/>
      <c r="S27" s="1644"/>
      <c r="T27" s="1644"/>
      <c r="U27" s="1644"/>
      <c r="V27" s="1644"/>
      <c r="W27" s="1644"/>
      <c r="X27" s="1644"/>
      <c r="Y27" s="1644"/>
      <c r="Z27" s="1644"/>
      <c r="AA27" s="1644"/>
      <c r="AB27" s="1644"/>
      <c r="AC27" s="1644"/>
      <c r="AD27" s="1644"/>
      <c r="AE27" s="1644"/>
      <c r="AF27" s="1644"/>
      <c r="AG27" s="1644"/>
      <c r="AH27" s="1644"/>
      <c r="AI27" s="1644"/>
      <c r="AJ27" s="1644"/>
      <c r="AK27" s="1644"/>
      <c r="AL27" s="1644"/>
      <c r="AM27" s="1644"/>
      <c r="AN27" s="1644"/>
      <c r="AO27" s="1644"/>
      <c r="AP27" s="1644"/>
      <c r="AQ27" s="1644"/>
      <c r="AR27" s="1644"/>
      <c r="AS27" s="1644"/>
      <c r="AT27" s="1644"/>
      <c r="AU27" s="1644"/>
      <c r="AV27" s="1644"/>
      <c r="AW27" s="1644"/>
      <c r="AX27" s="1644"/>
      <c r="AY27" s="1644"/>
      <c r="AZ27" s="1644"/>
      <c r="BA27" s="1644"/>
      <c r="BB27" s="1644"/>
      <c r="BC27" s="1644"/>
      <c r="BD27" s="1644"/>
      <c r="BE27" s="1644"/>
      <c r="BF27" s="1644"/>
      <c r="BG27" s="1644"/>
      <c r="BH27" s="1644"/>
      <c r="BI27" s="1644"/>
      <c r="BJ27" s="1644"/>
      <c r="BK27" s="1644"/>
      <c r="BL27" s="1644"/>
      <c r="BM27" s="1644"/>
      <c r="BN27" s="1644"/>
      <c r="BO27" s="1644"/>
      <c r="BP27" s="1644"/>
      <c r="BQ27" s="1644"/>
      <c r="BR27" s="1644"/>
      <c r="BS27" s="1644"/>
      <c r="BT27" s="1644"/>
      <c r="BU27" s="1644"/>
      <c r="BV27" s="1644"/>
      <c r="BW27" s="1644"/>
      <c r="BX27" s="1644"/>
      <c r="BY27" s="1644"/>
      <c r="BZ27" s="1644"/>
      <c r="CA27" s="1644"/>
      <c r="CB27" s="1644"/>
      <c r="CC27" s="1644"/>
      <c r="CD27" s="1644"/>
      <c r="CE27" s="1644"/>
      <c r="CF27" s="1644"/>
      <c r="CG27" s="1644"/>
      <c r="CH27" s="1644"/>
      <c r="CI27" s="1644"/>
      <c r="CJ27" s="1644"/>
      <c r="CK27" s="1644"/>
      <c r="CL27" s="1644"/>
      <c r="CM27" s="1644"/>
      <c r="CN27" s="1644"/>
      <c r="CO27" s="1644"/>
      <c r="CP27" s="1644"/>
      <c r="CQ27" s="1644"/>
      <c r="CR27" s="1644"/>
      <c r="CS27" s="1644"/>
      <c r="CT27" s="1644"/>
      <c r="CU27" s="1644"/>
      <c r="CV27" s="1644"/>
      <c r="CW27" s="1644"/>
      <c r="CX27" s="1644"/>
      <c r="CY27" s="1644"/>
      <c r="CZ27" s="1644"/>
      <c r="DA27" s="1644"/>
      <c r="DB27" s="1644"/>
      <c r="DC27" s="1644"/>
      <c r="DD27" s="1644"/>
      <c r="DE27" s="1644"/>
      <c r="DF27" s="1644"/>
      <c r="DG27" s="1644"/>
      <c r="DH27" s="1644"/>
      <c r="DI27" s="1644"/>
      <c r="DJ27" s="1644"/>
      <c r="DK27" s="1644"/>
      <c r="DL27" s="1644"/>
      <c r="DM27" s="1644"/>
      <c r="DN27" s="1644"/>
      <c r="DO27" s="1644"/>
      <c r="DP27" s="1644"/>
      <c r="DQ27" s="1644"/>
      <c r="DR27" s="1644"/>
      <c r="DS27" s="1644"/>
      <c r="DT27" s="1644"/>
      <c r="DU27" s="1644"/>
      <c r="DV27" s="1644"/>
      <c r="DW27" s="1644"/>
      <c r="DX27" s="1644"/>
      <c r="DY27" s="1644"/>
      <c r="DZ27" s="1644"/>
      <c r="EA27" s="1644"/>
      <c r="EB27" s="1644"/>
      <c r="EC27" s="1644"/>
      <c r="ED27" s="1644"/>
      <c r="EE27" s="1644"/>
      <c r="EF27" s="1644"/>
      <c r="EG27" s="1644"/>
      <c r="EH27" s="1644"/>
      <c r="EI27" s="1644"/>
      <c r="EJ27" s="1644"/>
      <c r="EK27" s="1644"/>
      <c r="EL27" s="1644"/>
      <c r="EM27" s="1644"/>
      <c r="EN27" s="1644"/>
      <c r="EO27" s="1644"/>
      <c r="EP27" s="1644"/>
      <c r="EQ27" s="1644"/>
      <c r="ER27" s="1644"/>
      <c r="ES27" s="1644"/>
      <c r="ET27" s="1644"/>
      <c r="EU27" s="1644"/>
      <c r="EV27" s="1644"/>
      <c r="EW27" s="1644"/>
      <c r="EX27" s="1644"/>
      <c r="EY27" s="1644"/>
      <c r="EZ27" s="1644"/>
      <c r="FA27" s="1644"/>
      <c r="FB27" s="1644"/>
      <c r="FC27" s="1644"/>
      <c r="FD27" s="1644"/>
      <c r="FE27" s="1644"/>
      <c r="FF27" s="1644"/>
      <c r="FG27" s="1644"/>
      <c r="FH27" s="1644"/>
      <c r="FI27" s="1644"/>
      <c r="FJ27" s="1644"/>
      <c r="FK27" s="1644"/>
      <c r="FL27" s="1644"/>
      <c r="FM27" s="1644"/>
      <c r="FN27" s="1644"/>
      <c r="FO27" s="1644"/>
      <c r="FP27" s="1644"/>
      <c r="FQ27" s="1644"/>
      <c r="FR27" s="1644"/>
      <c r="FS27" s="1644"/>
      <c r="FT27" s="1644"/>
      <c r="FU27" s="1644"/>
      <c r="FV27" s="1644"/>
      <c r="FW27" s="1644"/>
      <c r="FX27" s="1644"/>
      <c r="FY27" s="1644"/>
      <c r="FZ27" s="1644"/>
      <c r="GA27" s="1644"/>
      <c r="GB27" s="1644"/>
      <c r="GC27" s="1644"/>
      <c r="GD27" s="1644"/>
      <c r="GE27" s="1644"/>
      <c r="GF27" s="1644"/>
      <c r="GG27" s="1644"/>
      <c r="GH27" s="1644"/>
      <c r="GI27" s="1644"/>
      <c r="GJ27" s="1644"/>
      <c r="GK27" s="1644"/>
      <c r="GL27" s="1644"/>
      <c r="GM27" s="1644"/>
      <c r="GN27" s="1644"/>
      <c r="GO27" s="1644"/>
      <c r="GP27" s="1644"/>
      <c r="GQ27" s="1644"/>
      <c r="GR27" s="1644"/>
      <c r="GS27" s="1644"/>
      <c r="GT27" s="1644"/>
      <c r="GU27" s="1644"/>
      <c r="GV27" s="1644"/>
      <c r="GW27" s="1644"/>
      <c r="GX27" s="1644"/>
      <c r="GY27" s="1644"/>
      <c r="GZ27" s="1644"/>
      <c r="HA27" s="1644"/>
      <c r="HB27" s="1644"/>
      <c r="HC27" s="1644"/>
      <c r="HD27" s="1644"/>
      <c r="HE27" s="1644"/>
      <c r="HF27" s="1644"/>
      <c r="HG27" s="1644"/>
      <c r="HH27" s="1644"/>
      <c r="HI27" s="1644"/>
      <c r="HJ27" s="1644"/>
      <c r="HK27" s="1644"/>
      <c r="HL27" s="1644"/>
      <c r="HM27" s="1644"/>
      <c r="HN27" s="1644"/>
      <c r="HO27" s="1644"/>
      <c r="HP27" s="1644"/>
      <c r="HQ27" s="1644"/>
      <c r="HR27" s="1644"/>
      <c r="HS27" s="1644"/>
      <c r="HT27" s="1644"/>
      <c r="HU27" s="1644"/>
      <c r="HV27" s="1644"/>
      <c r="HW27" s="1644"/>
      <c r="HX27" s="1644"/>
      <c r="HY27" s="1644"/>
      <c r="HZ27" s="1644"/>
      <c r="IA27" s="1644"/>
      <c r="IB27" s="1644"/>
      <c r="IC27" s="1644"/>
      <c r="ID27" s="1644"/>
      <c r="IE27" s="1644"/>
      <c r="IF27" s="1644"/>
      <c r="IG27" s="1644"/>
      <c r="IH27" s="1644"/>
      <c r="II27" s="1644"/>
      <c r="IJ27" s="1644"/>
      <c r="IK27" s="1644"/>
      <c r="IL27" s="1644"/>
      <c r="IM27" s="1644"/>
      <c r="IN27" s="1644"/>
      <c r="IO27" s="1644"/>
      <c r="IP27" s="1644"/>
      <c r="IQ27" s="1644"/>
      <c r="IR27" s="1644"/>
      <c r="IS27" s="1644"/>
      <c r="IT27" s="1644"/>
      <c r="IU27" s="1644"/>
      <c r="IV27" s="1644"/>
      <c r="IW27" s="1644"/>
      <c r="IX27" s="1644"/>
      <c r="IY27" s="1644"/>
      <c r="IZ27" s="1644"/>
      <c r="JA27" s="1644"/>
      <c r="JB27" s="1644"/>
      <c r="JC27" s="1644"/>
      <c r="JD27" s="1644"/>
      <c r="JE27" s="1644"/>
      <c r="JF27" s="1644"/>
      <c r="JG27" s="1644"/>
      <c r="JH27" s="1644"/>
      <c r="JI27" s="1644"/>
      <c r="JJ27" s="1644"/>
      <c r="JK27" s="1644"/>
      <c r="JL27" s="1644"/>
      <c r="JM27" s="1644"/>
      <c r="JN27" s="1644"/>
      <c r="JO27" s="1644"/>
      <c r="JP27" s="1644"/>
      <c r="JQ27" s="1644"/>
      <c r="JR27" s="1644"/>
      <c r="JS27" s="1644"/>
      <c r="JT27" s="1644"/>
      <c r="JU27" s="1644"/>
      <c r="JV27" s="1644"/>
      <c r="JW27" s="1644"/>
      <c r="JX27" s="1644"/>
      <c r="JY27" s="1644"/>
      <c r="JZ27" s="1644"/>
      <c r="KA27" s="1644"/>
      <c r="KB27" s="1644"/>
      <c r="KC27" s="1644"/>
      <c r="KD27" s="1644"/>
      <c r="KE27" s="1644"/>
      <c r="KF27" s="1644"/>
      <c r="KG27" s="1644"/>
      <c r="KH27" s="1644"/>
      <c r="KI27" s="1644"/>
      <c r="KJ27" s="1644"/>
      <c r="KK27" s="1644"/>
      <c r="KL27" s="1644"/>
      <c r="KM27" s="1644"/>
      <c r="KN27" s="1644"/>
      <c r="KO27" s="1644"/>
      <c r="KP27" s="1644"/>
      <c r="KQ27" s="1644"/>
      <c r="KR27" s="1644"/>
      <c r="KS27" s="1644"/>
      <c r="KT27" s="1644"/>
      <c r="KU27" s="1644"/>
      <c r="KV27" s="1644"/>
      <c r="KW27" s="1644"/>
      <c r="KX27" s="1644"/>
      <c r="KY27" s="1644"/>
      <c r="KZ27" s="1644"/>
      <c r="LA27" s="1644"/>
      <c r="LB27" s="1644"/>
      <c r="LC27" s="1644"/>
      <c r="LD27" s="1644"/>
      <c r="LE27" s="1644"/>
      <c r="LF27" s="1644"/>
      <c r="LG27" s="1644"/>
      <c r="LH27" s="1644"/>
      <c r="LI27" s="1644"/>
      <c r="LJ27" s="1644"/>
      <c r="LK27" s="1644"/>
      <c r="LL27" s="1644"/>
      <c r="LM27" s="1644"/>
      <c r="LN27" s="1644"/>
      <c r="LO27" s="1644"/>
      <c r="LP27" s="1644"/>
      <c r="LQ27" s="1644"/>
      <c r="LR27" s="1644"/>
      <c r="LS27" s="1644"/>
      <c r="LT27" s="1644"/>
      <c r="LU27" s="1644"/>
      <c r="LV27" s="1644"/>
      <c r="LW27" s="1644"/>
      <c r="LX27" s="1644"/>
      <c r="LY27" s="1644"/>
      <c r="LZ27" s="1644"/>
      <c r="MA27" s="1644"/>
      <c r="MB27" s="1644"/>
      <c r="MC27" s="1644"/>
      <c r="MD27" s="1644"/>
      <c r="ME27" s="1644"/>
      <c r="MF27" s="1644"/>
      <c r="MG27" s="1644"/>
      <c r="MH27" s="1644"/>
      <c r="MI27" s="1644"/>
      <c r="MJ27" s="1644"/>
      <c r="MK27" s="1644"/>
      <c r="ML27" s="1644"/>
      <c r="MM27" s="1644"/>
      <c r="MN27" s="1644"/>
      <c r="MO27" s="1644"/>
      <c r="MP27" s="1644"/>
      <c r="MQ27" s="1644"/>
      <c r="MR27" s="1644"/>
      <c r="MS27" s="1644"/>
      <c r="MT27" s="1644"/>
      <c r="MU27" s="1644"/>
      <c r="MV27" s="1644"/>
      <c r="MW27" s="1644"/>
      <c r="MX27" s="1644"/>
      <c r="MY27" s="1644"/>
      <c r="MZ27" s="1644"/>
      <c r="NA27" s="1644"/>
      <c r="NB27" s="1644"/>
      <c r="NC27" s="1644"/>
      <c r="ND27" s="1644"/>
      <c r="NE27" s="1644"/>
      <c r="NF27" s="1644"/>
      <c r="NG27" s="1644"/>
      <c r="NH27" s="1644"/>
      <c r="NI27" s="1644"/>
      <c r="NJ27" s="1644"/>
      <c r="NK27" s="1644"/>
      <c r="NL27" s="1644"/>
      <c r="NM27" s="1644"/>
      <c r="NN27" s="1644"/>
      <c r="NO27" s="1644"/>
      <c r="NP27" s="1644"/>
      <c r="NQ27" s="1644"/>
      <c r="NR27" s="1644"/>
      <c r="OD27" s="514">
        <v>15</v>
      </c>
    </row>
    <row customHeight="1" ht="15.75">
      <c r="K28" s="1644"/>
      <c r="L28" s="1644"/>
      <c r="M28" s="1644"/>
      <c r="N28" s="1644"/>
      <c r="O28" s="1644"/>
      <c r="P28" s="1644"/>
      <c r="Q28" s="1644"/>
      <c r="R28" s="1644"/>
      <c r="S28" s="1644"/>
      <c r="T28" s="1644"/>
      <c r="U28" s="1644"/>
      <c r="V28" s="1644"/>
      <c r="W28" s="1644"/>
      <c r="X28" s="1644"/>
      <c r="Y28" s="1644"/>
      <c r="Z28" s="1644"/>
      <c r="AA28" s="1644"/>
      <c r="AB28" s="1644"/>
      <c r="AC28" s="1644"/>
      <c r="AD28" s="1644"/>
      <c r="AE28" s="1644"/>
      <c r="AF28" s="1644"/>
      <c r="AG28" s="1644"/>
      <c r="AH28" s="1644"/>
      <c r="AI28" s="1644"/>
      <c r="AJ28" s="1644"/>
      <c r="AK28" s="1644"/>
      <c r="AL28" s="1644"/>
      <c r="AM28" s="1644"/>
      <c r="AN28" s="1644"/>
      <c r="AO28" s="1644"/>
      <c r="AP28" s="1644"/>
      <c r="AQ28" s="1644"/>
      <c r="AR28" s="1644"/>
      <c r="AS28" s="1644"/>
      <c r="AT28" s="1644"/>
      <c r="AU28" s="1644"/>
      <c r="AV28" s="1644"/>
      <c r="AW28" s="1644"/>
      <c r="AX28" s="1644"/>
      <c r="AY28" s="1644"/>
      <c r="AZ28" s="1644"/>
      <c r="BA28" s="1644"/>
      <c r="BB28" s="1644"/>
      <c r="BC28" s="1644"/>
      <c r="BD28" s="1644"/>
      <c r="BE28" s="1644"/>
      <c r="BF28" s="1644"/>
      <c r="BG28" s="1644"/>
      <c r="BH28" s="1644"/>
      <c r="BI28" s="1644"/>
      <c r="BJ28" s="1644"/>
      <c r="BK28" s="1644"/>
      <c r="BL28" s="1644"/>
      <c r="BM28" s="1644"/>
      <c r="BN28" s="1644"/>
      <c r="BO28" s="1644"/>
      <c r="BP28" s="1644"/>
      <c r="BQ28" s="1644"/>
      <c r="BR28" s="1644"/>
      <c r="BS28" s="1644"/>
      <c r="BT28" s="1644"/>
      <c r="BU28" s="1644"/>
      <c r="BV28" s="1644"/>
      <c r="BW28" s="1644"/>
      <c r="BX28" s="1644"/>
      <c r="BY28" s="1644"/>
      <c r="BZ28" s="1644"/>
      <c r="CA28" s="1644"/>
      <c r="CB28" s="1644"/>
      <c r="CC28" s="1644"/>
      <c r="CD28" s="1644"/>
      <c r="CE28" s="1644"/>
      <c r="CF28" s="1644"/>
      <c r="CG28" s="1644"/>
      <c r="CH28" s="1644"/>
      <c r="CI28" s="1644"/>
      <c r="CJ28" s="1644"/>
      <c r="CK28" s="1644"/>
      <c r="CL28" s="1644"/>
      <c r="CM28" s="1644"/>
      <c r="CN28" s="1644"/>
      <c r="CO28" s="1644"/>
      <c r="CP28" s="1644"/>
      <c r="CQ28" s="1644"/>
      <c r="CR28" s="1644"/>
      <c r="CS28" s="1644"/>
      <c r="CT28" s="1644"/>
      <c r="CU28" s="1644"/>
      <c r="CV28" s="1644"/>
      <c r="CW28" s="1644"/>
      <c r="CX28" s="1644"/>
      <c r="CY28" s="1644"/>
      <c r="CZ28" s="1644"/>
      <c r="DA28" s="1644"/>
      <c r="DB28" s="1644"/>
      <c r="DC28" s="1644"/>
      <c r="DD28" s="1644"/>
      <c r="DE28" s="1644"/>
      <c r="DF28" s="1644"/>
      <c r="DG28" s="1644"/>
      <c r="DH28" s="1644"/>
      <c r="DI28" s="1644"/>
      <c r="DJ28" s="1644"/>
      <c r="DK28" s="1644"/>
      <c r="DL28" s="1644"/>
      <c r="DM28" s="1644"/>
      <c r="DN28" s="1644"/>
      <c r="DO28" s="1644"/>
      <c r="DP28" s="1644"/>
      <c r="DQ28" s="1644"/>
      <c r="DR28" s="1644"/>
      <c r="DS28" s="1644"/>
      <c r="DT28" s="1644"/>
      <c r="DU28" s="1644"/>
      <c r="DV28" s="1644"/>
      <c r="DW28" s="1644"/>
      <c r="DX28" s="1644"/>
      <c r="DY28" s="1644"/>
      <c r="DZ28" s="1644"/>
      <c r="EA28" s="1644"/>
      <c r="EB28" s="1644"/>
      <c r="EC28" s="1644"/>
      <c r="ED28" s="1644"/>
      <c r="EE28" s="1644"/>
      <c r="EF28" s="1644"/>
      <c r="EG28" s="1644"/>
      <c r="EH28" s="1644"/>
      <c r="EI28" s="1644"/>
      <c r="EJ28" s="1644"/>
      <c r="EK28" s="1644"/>
      <c r="EL28" s="1644"/>
      <c r="EM28" s="1644"/>
      <c r="EN28" s="1644"/>
      <c r="EO28" s="1644"/>
      <c r="EP28" s="1644"/>
      <c r="EQ28" s="1644"/>
      <c r="ER28" s="1644"/>
      <c r="ES28" s="1644"/>
      <c r="ET28" s="1644"/>
      <c r="EU28" s="1644"/>
      <c r="EV28" s="1644"/>
      <c r="EW28" s="1644"/>
      <c r="EX28" s="1644"/>
      <c r="EY28" s="1644"/>
      <c r="EZ28" s="1644"/>
      <c r="FA28" s="1644"/>
      <c r="FB28" s="1644"/>
      <c r="FC28" s="1644"/>
      <c r="FD28" s="1644"/>
      <c r="FE28" s="1644"/>
      <c r="FF28" s="1644"/>
      <c r="FG28" s="1644"/>
      <c r="FH28" s="1644"/>
      <c r="FI28" s="1644"/>
      <c r="FJ28" s="1644"/>
      <c r="FK28" s="1644"/>
      <c r="FL28" s="1644"/>
      <c r="FM28" s="1644"/>
      <c r="FN28" s="1644"/>
      <c r="FO28" s="1644"/>
      <c r="FP28" s="1644"/>
      <c r="FQ28" s="1644"/>
      <c r="FR28" s="1644"/>
      <c r="FS28" s="1644"/>
      <c r="FT28" s="1644"/>
      <c r="FU28" s="1644"/>
      <c r="FV28" s="1644"/>
      <c r="FW28" s="1644"/>
      <c r="FX28" s="1644"/>
      <c r="FY28" s="1644"/>
      <c r="FZ28" s="1644"/>
      <c r="GA28" s="1644"/>
      <c r="GB28" s="1644"/>
      <c r="GC28" s="1644"/>
      <c r="GD28" s="1644"/>
      <c r="GE28" s="1644"/>
      <c r="GF28" s="1644"/>
      <c r="GG28" s="1644"/>
      <c r="GH28" s="1644"/>
      <c r="GI28" s="1644"/>
      <c r="GJ28" s="1644"/>
      <c r="GK28" s="1644"/>
      <c r="GL28" s="1644"/>
      <c r="GM28" s="1644"/>
      <c r="GN28" s="1644"/>
      <c r="GO28" s="1644"/>
      <c r="GP28" s="1644"/>
      <c r="GQ28" s="1644"/>
      <c r="GR28" s="1644"/>
      <c r="GS28" s="1644"/>
      <c r="GT28" s="1644"/>
      <c r="GU28" s="1644"/>
      <c r="GV28" s="1644"/>
      <c r="GW28" s="1644"/>
      <c r="GX28" s="1644"/>
      <c r="GY28" s="1644"/>
      <c r="GZ28" s="1644"/>
      <c r="HA28" s="1644"/>
      <c r="HB28" s="1644"/>
      <c r="HC28" s="1644"/>
      <c r="HD28" s="1644"/>
      <c r="HE28" s="1644"/>
      <c r="HF28" s="1644"/>
      <c r="HG28" s="1644"/>
      <c r="HH28" s="1644"/>
      <c r="HI28" s="1644"/>
      <c r="HJ28" s="1644"/>
      <c r="HK28" s="1644"/>
      <c r="HL28" s="1644"/>
      <c r="HM28" s="1644"/>
      <c r="HN28" s="1644"/>
      <c r="HO28" s="1644"/>
      <c r="HP28" s="1644"/>
      <c r="HQ28" s="1644"/>
      <c r="HR28" s="1644"/>
      <c r="HS28" s="1644"/>
      <c r="HT28" s="1644"/>
      <c r="HU28" s="1644"/>
      <c r="HV28" s="1644"/>
      <c r="HW28" s="1644"/>
      <c r="HX28" s="1644"/>
      <c r="HY28" s="1644"/>
      <c r="HZ28" s="1644"/>
      <c r="IA28" s="1644"/>
      <c r="IB28" s="1644"/>
      <c r="IC28" s="1644"/>
      <c r="ID28" s="1644"/>
      <c r="IE28" s="1644"/>
      <c r="IF28" s="1644"/>
      <c r="IG28" s="1644"/>
      <c r="IH28" s="1644"/>
      <c r="II28" s="1644"/>
      <c r="IJ28" s="1644"/>
      <c r="IK28" s="1644"/>
      <c r="IL28" s="1644"/>
      <c r="IM28" s="1644"/>
      <c r="IN28" s="1644"/>
      <c r="IO28" s="1644"/>
      <c r="IP28" s="1644"/>
      <c r="IQ28" s="1644"/>
      <c r="IR28" s="1644"/>
      <c r="IS28" s="1644"/>
      <c r="IT28" s="1644"/>
      <c r="IU28" s="1644"/>
      <c r="IV28" s="1644"/>
      <c r="IW28" s="1644"/>
      <c r="IX28" s="1644"/>
      <c r="IY28" s="1644"/>
      <c r="IZ28" s="1644"/>
      <c r="JA28" s="1644"/>
      <c r="JB28" s="1644"/>
      <c r="JC28" s="1644"/>
      <c r="JD28" s="1644"/>
      <c r="JE28" s="1644"/>
      <c r="JF28" s="1644"/>
      <c r="JG28" s="1644"/>
      <c r="JH28" s="1644"/>
      <c r="JI28" s="1644"/>
      <c r="JJ28" s="1644"/>
      <c r="JK28" s="1644"/>
      <c r="JL28" s="1644"/>
      <c r="JM28" s="1644"/>
      <c r="JN28" s="1644"/>
      <c r="JO28" s="1644"/>
      <c r="JP28" s="1644"/>
      <c r="JQ28" s="1644"/>
      <c r="JR28" s="1644"/>
      <c r="JS28" s="1644"/>
      <c r="JT28" s="1644"/>
      <c r="JU28" s="1644"/>
      <c r="JV28" s="1644"/>
      <c r="JW28" s="1644"/>
      <c r="JX28" s="1644"/>
      <c r="JY28" s="1644"/>
      <c r="JZ28" s="1644"/>
      <c r="KA28" s="1644"/>
      <c r="KB28" s="1644"/>
      <c r="KC28" s="1644"/>
      <c r="KD28" s="1644"/>
      <c r="KE28" s="1644"/>
      <c r="KF28" s="1644"/>
      <c r="KG28" s="1644"/>
      <c r="KH28" s="1644"/>
      <c r="KI28" s="1644"/>
      <c r="KJ28" s="1644"/>
      <c r="KK28" s="1644"/>
      <c r="KL28" s="1644"/>
      <c r="KM28" s="1644"/>
      <c r="KN28" s="1644"/>
      <c r="KO28" s="1644"/>
      <c r="KP28" s="1644"/>
      <c r="KQ28" s="1644"/>
      <c r="KR28" s="1644"/>
      <c r="KS28" s="1644"/>
      <c r="KT28" s="1644"/>
      <c r="KU28" s="1644"/>
      <c r="KV28" s="1644"/>
      <c r="KW28" s="1644"/>
      <c r="KX28" s="1644"/>
      <c r="KY28" s="1644"/>
      <c r="KZ28" s="1644"/>
      <c r="LA28" s="1644"/>
      <c r="LB28" s="1644"/>
      <c r="LC28" s="1644"/>
      <c r="LD28" s="1644"/>
      <c r="LE28" s="1644"/>
      <c r="LF28" s="1644"/>
      <c r="LG28" s="1644"/>
      <c r="LH28" s="1644"/>
      <c r="LI28" s="1644"/>
      <c r="LJ28" s="1644"/>
      <c r="LK28" s="1644"/>
      <c r="LL28" s="1644"/>
      <c r="LM28" s="1644"/>
      <c r="LN28" s="1644"/>
      <c r="LO28" s="1644"/>
      <c r="LP28" s="1644"/>
      <c r="LQ28" s="1644"/>
      <c r="LR28" s="1644"/>
      <c r="LS28" s="1644"/>
      <c r="LT28" s="1644"/>
      <c r="LU28" s="1644"/>
      <c r="LV28" s="1644"/>
      <c r="LW28" s="1644"/>
      <c r="LX28" s="1644"/>
      <c r="LY28" s="1644"/>
      <c r="LZ28" s="1644"/>
      <c r="MA28" s="1644"/>
      <c r="MB28" s="1644"/>
      <c r="MC28" s="1644"/>
      <c r="MD28" s="1644"/>
      <c r="ME28" s="1644"/>
      <c r="MF28" s="1644"/>
      <c r="MG28" s="1644"/>
      <c r="MH28" s="1644"/>
      <c r="MI28" s="1644"/>
      <c r="MJ28" s="1644"/>
      <c r="MK28" s="1644"/>
      <c r="ML28" s="1644"/>
      <c r="MM28" s="1644"/>
      <c r="MN28" s="1644"/>
      <c r="MO28" s="1644"/>
      <c r="MP28" s="1644"/>
      <c r="MQ28" s="1644"/>
      <c r="MR28" s="1644"/>
      <c r="MS28" s="1644"/>
      <c r="MT28" s="1644"/>
      <c r="MU28" s="1644"/>
      <c r="MV28" s="1644"/>
      <c r="MW28" s="1644"/>
      <c r="MX28" s="1644"/>
      <c r="MY28" s="1644"/>
      <c r="MZ28" s="1644"/>
      <c r="NA28" s="1644"/>
      <c r="NB28" s="1644"/>
      <c r="NC28" s="1644"/>
      <c r="ND28" s="1644"/>
      <c r="NE28" s="1644"/>
      <c r="NF28" s="1644"/>
      <c r="NG28" s="1644"/>
      <c r="NH28" s="1644"/>
      <c r="NI28" s="1644"/>
      <c r="NJ28" s="1644"/>
      <c r="NK28" s="1644"/>
      <c r="NL28" s="1644"/>
      <c r="NM28" s="1644"/>
      <c r="NN28" s="1644"/>
      <c r="NO28" s="1644"/>
      <c r="NP28" s="1644"/>
      <c r="NQ28" s="1644"/>
      <c r="NR28" s="1644"/>
      <c r="OD28" s="514">
        <v>15</v>
      </c>
    </row>
    <row customHeight="1" ht="15.75">
      <c r="J29" s="828"/>
      <c r="K29" s="1644"/>
      <c r="L29" s="1644"/>
      <c r="M29" s="1644"/>
      <c r="N29" s="1644"/>
      <c r="O29" s="1644"/>
      <c r="P29" s="1644"/>
      <c r="Q29" s="1644"/>
      <c r="R29" s="1644"/>
      <c r="S29" s="1644"/>
      <c r="T29" s="1644"/>
      <c r="U29" s="1644"/>
      <c r="V29" s="1644"/>
      <c r="W29" s="1644"/>
      <c r="X29" s="1644"/>
      <c r="Y29" s="1644"/>
      <c r="Z29" s="1644"/>
      <c r="AA29" s="1644"/>
      <c r="AB29" s="1644"/>
      <c r="AC29" s="1644"/>
      <c r="AD29" s="1644"/>
      <c r="AE29" s="1644"/>
      <c r="AF29" s="1644"/>
      <c r="AG29" s="1644"/>
      <c r="AH29" s="1644"/>
      <c r="AI29" s="1644"/>
      <c r="AJ29" s="1644"/>
      <c r="AK29" s="1644"/>
      <c r="AL29" s="1644"/>
      <c r="AM29" s="1644"/>
      <c r="AN29" s="1644"/>
      <c r="AO29" s="1644"/>
      <c r="AP29" s="1644"/>
      <c r="AQ29" s="1644"/>
      <c r="AR29" s="1644"/>
      <c r="AS29" s="1644"/>
      <c r="AT29" s="1644"/>
      <c r="AU29" s="1644"/>
      <c r="AV29" s="1644"/>
      <c r="AW29" s="1644"/>
      <c r="AX29" s="1644"/>
      <c r="AY29" s="1644"/>
      <c r="AZ29" s="1644"/>
      <c r="BA29" s="1644"/>
      <c r="BB29" s="1644"/>
      <c r="BC29" s="1644"/>
      <c r="BD29" s="1644"/>
      <c r="BE29" s="1644"/>
      <c r="BF29" s="1644"/>
      <c r="BG29" s="1644"/>
      <c r="BH29" s="1644"/>
      <c r="BI29" s="1644"/>
      <c r="BJ29" s="1644"/>
      <c r="BK29" s="1644"/>
      <c r="BL29" s="1644"/>
      <c r="BM29" s="1644"/>
      <c r="BN29" s="1644"/>
      <c r="BO29" s="1644"/>
      <c r="BP29" s="1644"/>
      <c r="BQ29" s="1644"/>
      <c r="BR29" s="1644"/>
      <c r="BS29" s="1644"/>
      <c r="BT29" s="1644"/>
      <c r="BU29" s="1644"/>
      <c r="BV29" s="1644"/>
      <c r="BW29" s="1644"/>
      <c r="BX29" s="1644"/>
      <c r="BY29" s="1644"/>
      <c r="BZ29" s="1644"/>
      <c r="CA29" s="1644"/>
      <c r="CB29" s="1644"/>
      <c r="CC29" s="1644"/>
      <c r="CD29" s="1644"/>
      <c r="CE29" s="1644"/>
      <c r="CF29" s="1644"/>
      <c r="CG29" s="1644"/>
      <c r="CH29" s="1644"/>
      <c r="CI29" s="1644"/>
      <c r="CJ29" s="1644"/>
      <c r="CK29" s="1644"/>
      <c r="CL29" s="1644"/>
      <c r="CM29" s="1644"/>
      <c r="CN29" s="1644"/>
      <c r="CO29" s="1644"/>
      <c r="CP29" s="1644"/>
      <c r="CQ29" s="1644"/>
      <c r="CR29" s="1644"/>
      <c r="CS29" s="1644"/>
      <c r="CT29" s="1644"/>
      <c r="CU29" s="1644"/>
      <c r="CV29" s="1644"/>
      <c r="CW29" s="1644"/>
      <c r="CX29" s="1644"/>
      <c r="CY29" s="1644"/>
      <c r="CZ29" s="1644"/>
      <c r="DA29" s="1644"/>
      <c r="DB29" s="1644"/>
      <c r="DC29" s="1644"/>
      <c r="DD29" s="1644"/>
      <c r="DE29" s="1644"/>
      <c r="DF29" s="1644"/>
      <c r="DG29" s="1644"/>
      <c r="DH29" s="1644"/>
      <c r="DI29" s="1644"/>
      <c r="DJ29" s="1644"/>
      <c r="DK29" s="1644"/>
      <c r="DL29" s="1644"/>
      <c r="DM29" s="1644"/>
      <c r="DN29" s="1644"/>
      <c r="DO29" s="1644"/>
      <c r="DP29" s="1644"/>
      <c r="DQ29" s="1644"/>
      <c r="DR29" s="1644"/>
      <c r="DS29" s="1644"/>
      <c r="DT29" s="1644"/>
      <c r="DU29" s="1644"/>
      <c r="DV29" s="1644"/>
      <c r="DW29" s="1644"/>
      <c r="DX29" s="1644"/>
      <c r="DY29" s="1644"/>
      <c r="DZ29" s="1644"/>
      <c r="EA29" s="1644"/>
      <c r="EB29" s="1644"/>
      <c r="EC29" s="1644"/>
      <c r="ED29" s="1644"/>
      <c r="EE29" s="1644"/>
      <c r="EF29" s="1644"/>
      <c r="EG29" s="1644"/>
      <c r="EH29" s="1644"/>
      <c r="EI29" s="1644"/>
      <c r="EJ29" s="1644"/>
      <c r="EK29" s="1644"/>
      <c r="EL29" s="1644"/>
      <c r="EM29" s="1644"/>
      <c r="EN29" s="1644"/>
      <c r="EO29" s="1644"/>
      <c r="EP29" s="1644"/>
      <c r="EQ29" s="1644"/>
      <c r="ER29" s="1644"/>
      <c r="ES29" s="1644"/>
      <c r="ET29" s="1644"/>
      <c r="EU29" s="1644"/>
      <c r="EV29" s="1644"/>
      <c r="EW29" s="1644"/>
      <c r="EX29" s="1644"/>
      <c r="EY29" s="1644"/>
      <c r="EZ29" s="1644"/>
      <c r="FA29" s="1644"/>
      <c r="FB29" s="1644"/>
      <c r="FC29" s="1644"/>
      <c r="FD29" s="1644"/>
      <c r="FE29" s="1644"/>
      <c r="FF29" s="1644"/>
      <c r="FG29" s="1644"/>
      <c r="FH29" s="1644"/>
      <c r="FI29" s="1644"/>
      <c r="FJ29" s="1644"/>
      <c r="FK29" s="1644"/>
      <c r="FL29" s="1644"/>
      <c r="FM29" s="1644"/>
      <c r="FN29" s="1644"/>
      <c r="FO29" s="1644"/>
      <c r="FP29" s="1644"/>
      <c r="FQ29" s="1644"/>
      <c r="FR29" s="1644"/>
      <c r="FS29" s="1644"/>
      <c r="FT29" s="1644"/>
      <c r="FU29" s="1644"/>
      <c r="FV29" s="1644"/>
      <c r="FW29" s="1644"/>
      <c r="FX29" s="1644"/>
      <c r="FY29" s="1644"/>
      <c r="FZ29" s="1644"/>
      <c r="GA29" s="1644"/>
      <c r="GB29" s="1644"/>
      <c r="GC29" s="1644"/>
      <c r="GD29" s="1644"/>
      <c r="GE29" s="1644"/>
      <c r="GF29" s="1644"/>
      <c r="GG29" s="1644"/>
      <c r="GH29" s="1644"/>
      <c r="GI29" s="1644"/>
      <c r="GJ29" s="1644"/>
      <c r="GK29" s="1644"/>
      <c r="GL29" s="1644"/>
      <c r="GM29" s="1644"/>
      <c r="GN29" s="1644"/>
      <c r="GO29" s="1644"/>
      <c r="GP29" s="1644"/>
      <c r="GQ29" s="1644"/>
      <c r="GR29" s="1644"/>
      <c r="GS29" s="1644"/>
      <c r="GT29" s="1644"/>
      <c r="GU29" s="1644"/>
      <c r="GV29" s="1644"/>
      <c r="GW29" s="1644"/>
      <c r="GX29" s="1644"/>
      <c r="GY29" s="1644"/>
      <c r="GZ29" s="1644"/>
      <c r="HA29" s="1644"/>
      <c r="HB29" s="1644"/>
      <c r="HC29" s="1644"/>
      <c r="HD29" s="1644"/>
      <c r="HE29" s="1644"/>
      <c r="HF29" s="1644"/>
      <c r="HG29" s="1644"/>
      <c r="HH29" s="1644"/>
      <c r="HI29" s="1644"/>
      <c r="HJ29" s="1644"/>
      <c r="HK29" s="1644"/>
      <c r="HL29" s="1644"/>
      <c r="HM29" s="1644"/>
      <c r="HN29" s="1644"/>
      <c r="HO29" s="1644"/>
      <c r="HP29" s="1644"/>
      <c r="HQ29" s="1644"/>
      <c r="HR29" s="1644"/>
      <c r="HS29" s="1644"/>
      <c r="HT29" s="1644"/>
      <c r="HU29" s="1644"/>
      <c r="HV29" s="1644"/>
      <c r="HW29" s="1644"/>
      <c r="HX29" s="1644"/>
      <c r="HY29" s="1644"/>
      <c r="HZ29" s="1644"/>
      <c r="IA29" s="1644"/>
      <c r="IB29" s="1644"/>
      <c r="IC29" s="1644"/>
      <c r="ID29" s="1644"/>
      <c r="IE29" s="1644"/>
      <c r="IF29" s="1644"/>
      <c r="IG29" s="1644"/>
      <c r="IH29" s="1644"/>
      <c r="II29" s="1644"/>
      <c r="IJ29" s="1644"/>
      <c r="IK29" s="1644"/>
      <c r="IL29" s="1644"/>
      <c r="IM29" s="1644"/>
      <c r="IN29" s="1644"/>
      <c r="IO29" s="1644"/>
      <c r="IP29" s="1644"/>
      <c r="IQ29" s="1644"/>
      <c r="IR29" s="1644"/>
      <c r="IS29" s="1644"/>
      <c r="IT29" s="1644"/>
      <c r="IU29" s="1644"/>
      <c r="IV29" s="1644"/>
      <c r="IW29" s="1644"/>
      <c r="IX29" s="1644"/>
      <c r="IY29" s="1644"/>
      <c r="IZ29" s="1644"/>
      <c r="JA29" s="1644"/>
      <c r="JB29" s="1644"/>
      <c r="JC29" s="1644"/>
      <c r="JD29" s="1644"/>
      <c r="JE29" s="1644"/>
      <c r="JF29" s="1644"/>
      <c r="JG29" s="1644"/>
      <c r="JH29" s="1644"/>
      <c r="JI29" s="1644"/>
      <c r="JJ29" s="1644"/>
      <c r="JK29" s="1644"/>
      <c r="JL29" s="1644"/>
      <c r="JM29" s="1644"/>
      <c r="JN29" s="1644"/>
      <c r="JO29" s="1644"/>
      <c r="JP29" s="1644"/>
      <c r="JQ29" s="1644"/>
      <c r="JR29" s="1644"/>
      <c r="JS29" s="1644"/>
      <c r="JT29" s="1644"/>
      <c r="JU29" s="1644"/>
      <c r="JV29" s="1644"/>
      <c r="JW29" s="1644"/>
      <c r="JX29" s="1644"/>
      <c r="JY29" s="1644"/>
      <c r="JZ29" s="1644"/>
      <c r="KA29" s="1644"/>
      <c r="KB29" s="1644"/>
      <c r="KC29" s="1644"/>
      <c r="KD29" s="1644"/>
      <c r="KE29" s="1644"/>
      <c r="KF29" s="1644"/>
      <c r="KG29" s="1644"/>
      <c r="KH29" s="1644"/>
      <c r="KI29" s="1644"/>
      <c r="KJ29" s="1644"/>
      <c r="KK29" s="1644"/>
      <c r="KL29" s="1644"/>
      <c r="KM29" s="1644"/>
      <c r="KN29" s="1644"/>
      <c r="KO29" s="1644"/>
      <c r="KP29" s="1644"/>
      <c r="KQ29" s="1644"/>
      <c r="KR29" s="1644"/>
      <c r="KS29" s="1644"/>
      <c r="KT29" s="1644"/>
      <c r="KU29" s="1644"/>
      <c r="KV29" s="1644"/>
      <c r="KW29" s="1644"/>
      <c r="KX29" s="1644"/>
      <c r="KY29" s="1644"/>
      <c r="KZ29" s="1644"/>
      <c r="LA29" s="1644"/>
      <c r="LB29" s="1644"/>
      <c r="LC29" s="1644"/>
      <c r="LD29" s="1644"/>
      <c r="LE29" s="1644"/>
      <c r="LF29" s="1644"/>
      <c r="LG29" s="1644"/>
      <c r="LH29" s="1644"/>
      <c r="LI29" s="1644"/>
      <c r="LJ29" s="1644"/>
      <c r="LK29" s="1644"/>
      <c r="LL29" s="1644"/>
      <c r="LM29" s="1644"/>
      <c r="LN29" s="1644"/>
      <c r="LO29" s="1644"/>
      <c r="LP29" s="1644"/>
      <c r="LQ29" s="1644"/>
      <c r="LR29" s="1644"/>
      <c r="LS29" s="1644"/>
      <c r="LT29" s="1644"/>
      <c r="LU29" s="1644"/>
      <c r="LV29" s="1644"/>
      <c r="LW29" s="1644"/>
      <c r="LX29" s="1644"/>
      <c r="LY29" s="1644"/>
      <c r="LZ29" s="1644"/>
      <c r="MA29" s="1644"/>
      <c r="MB29" s="1644"/>
      <c r="MC29" s="1644"/>
      <c r="MD29" s="1644"/>
      <c r="ME29" s="1644"/>
      <c r="MF29" s="1644"/>
      <c r="MG29" s="1644"/>
      <c r="MH29" s="1644"/>
      <c r="MI29" s="1644"/>
      <c r="MJ29" s="1644"/>
      <c r="MK29" s="1644"/>
      <c r="ML29" s="1644"/>
      <c r="MM29" s="1644"/>
      <c r="MN29" s="1644"/>
      <c r="MO29" s="1644"/>
      <c r="MP29" s="1644"/>
      <c r="MQ29" s="1644"/>
      <c r="MR29" s="1644"/>
      <c r="MS29" s="1644"/>
      <c r="MT29" s="1644"/>
      <c r="MU29" s="1644"/>
      <c r="MV29" s="1644"/>
      <c r="MW29" s="1644"/>
      <c r="MX29" s="1644"/>
      <c r="MY29" s="1644"/>
      <c r="MZ29" s="1644"/>
      <c r="NA29" s="1644"/>
      <c r="NB29" s="1644"/>
      <c r="NC29" s="1644"/>
      <c r="ND29" s="1644"/>
      <c r="NE29" s="1644"/>
      <c r="NF29" s="1644"/>
      <c r="NG29" s="1644"/>
      <c r="NH29" s="1644"/>
      <c r="NI29" s="1644"/>
      <c r="NJ29" s="1644"/>
      <c r="NK29" s="1644"/>
      <c r="NL29" s="1644"/>
      <c r="NM29" s="1644"/>
      <c r="NN29" s="1644"/>
      <c r="NO29" s="1644"/>
      <c r="NP29" s="1644"/>
      <c r="NQ29" s="1644"/>
      <c r="NR29" s="1644"/>
      <c r="OD29" s="514">
        <v>15</v>
      </c>
    </row>
    <row customHeight="1" ht="22.5" hidden="1">
      <c r="A30" s="458" t="s">
        <v>82</v>
      </c>
      <c r="B30" s="514">
        <v>0</v>
      </c>
      <c r="C30" s="692">
        <v>4</v>
      </c>
      <c r="D30" s="514">
        <v>6</v>
      </c>
      <c r="E30" s="514">
        <v>47</v>
      </c>
      <c r="F30" s="514">
        <v>9</v>
      </c>
      <c r="G30" s="767">
        <v>0</v>
      </c>
      <c r="H30" s="767">
        <v>0</v>
      </c>
      <c r="I30" s="514">
        <v>25</v>
      </c>
      <c r="J30" s="514">
        <v>33</v>
      </c>
      <c r="K30" s="1644">
        <v>0</v>
      </c>
      <c r="L30" s="1644">
        <v>0</v>
      </c>
      <c r="M30" s="1644">
        <v>0</v>
      </c>
      <c r="N30" s="1644">
        <v>0</v>
      </c>
      <c r="O30" s="1644">
        <v>0</v>
      </c>
      <c r="P30" s="1644">
        <v>0</v>
      </c>
      <c r="Q30" s="1644">
        <v>0</v>
      </c>
      <c r="R30" s="1644">
        <v>0</v>
      </c>
      <c r="S30" s="1644">
        <v>0</v>
      </c>
      <c r="T30" s="1644">
        <v>0</v>
      </c>
      <c r="U30" s="1644">
        <v>0</v>
      </c>
      <c r="V30" s="1644">
        <v>0</v>
      </c>
      <c r="W30" s="1644">
        <v>0</v>
      </c>
      <c r="X30" s="1644">
        <v>0</v>
      </c>
      <c r="Y30" s="1644">
        <v>0</v>
      </c>
      <c r="Z30" s="1644">
        <v>0</v>
      </c>
      <c r="AA30" s="1644">
        <v>0</v>
      </c>
      <c r="AB30" s="1644">
        <v>0</v>
      </c>
      <c r="AC30" s="1644">
        <v>0</v>
      </c>
      <c r="AD30" s="1644">
        <v>0</v>
      </c>
      <c r="AE30" s="1644">
        <v>0</v>
      </c>
      <c r="AF30" s="1644">
        <v>0</v>
      </c>
      <c r="AG30" s="1644">
        <v>0</v>
      </c>
      <c r="AH30" s="1644">
        <v>0</v>
      </c>
      <c r="AI30" s="1644">
        <v>0</v>
      </c>
      <c r="AJ30" s="1644">
        <v>0</v>
      </c>
      <c r="AK30" s="1644">
        <v>0</v>
      </c>
      <c r="AL30" s="1644">
        <v>0</v>
      </c>
      <c r="AM30" s="1644">
        <v>0</v>
      </c>
      <c r="AN30" s="1644">
        <v>0</v>
      </c>
      <c r="AO30" s="1644">
        <v>0</v>
      </c>
      <c r="AP30" s="1644">
        <v>0</v>
      </c>
      <c r="AQ30" s="1644">
        <v>0</v>
      </c>
      <c r="AR30" s="1644">
        <v>0</v>
      </c>
      <c r="AS30" s="1644">
        <v>0</v>
      </c>
      <c r="AT30" s="1644">
        <v>0</v>
      </c>
      <c r="AU30" s="1644">
        <v>0</v>
      </c>
      <c r="AV30" s="1644">
        <v>0</v>
      </c>
      <c r="AW30" s="1644">
        <v>0</v>
      </c>
      <c r="AX30" s="1644">
        <v>0</v>
      </c>
      <c r="AY30" s="1644">
        <v>0</v>
      </c>
      <c r="AZ30" s="1644">
        <v>0</v>
      </c>
      <c r="BA30" s="1644">
        <v>0</v>
      </c>
      <c r="BB30" s="1644">
        <v>0</v>
      </c>
      <c r="BC30" s="1644">
        <v>0</v>
      </c>
      <c r="BD30" s="1644">
        <v>0</v>
      </c>
      <c r="BE30" s="1644">
        <v>0</v>
      </c>
      <c r="BF30" s="1644">
        <v>0</v>
      </c>
      <c r="BG30" s="1644">
        <v>0</v>
      </c>
      <c r="BH30" s="1644">
        <v>0</v>
      </c>
      <c r="BI30" s="1644">
        <v>0</v>
      </c>
      <c r="BJ30" s="1644">
        <v>0</v>
      </c>
      <c r="BK30" s="1644">
        <v>0</v>
      </c>
      <c r="BL30" s="1644">
        <v>0</v>
      </c>
      <c r="BM30" s="1644">
        <v>0</v>
      </c>
      <c r="BN30" s="1644">
        <v>0</v>
      </c>
      <c r="BO30" s="1644">
        <v>0</v>
      </c>
      <c r="BP30" s="1644">
        <v>0</v>
      </c>
      <c r="BQ30" s="1644">
        <v>0</v>
      </c>
      <c r="BR30" s="1644">
        <v>0</v>
      </c>
      <c r="BS30" s="1644">
        <v>0</v>
      </c>
      <c r="BT30" s="1644">
        <v>0</v>
      </c>
      <c r="BU30" s="1644">
        <v>0</v>
      </c>
      <c r="BV30" s="1644">
        <v>0</v>
      </c>
      <c r="BW30" s="1644">
        <v>0</v>
      </c>
      <c r="BX30" s="1644">
        <v>0</v>
      </c>
      <c r="BY30" s="1644">
        <v>0</v>
      </c>
      <c r="BZ30" s="1644">
        <v>0</v>
      </c>
      <c r="CA30" s="1644">
        <v>0</v>
      </c>
      <c r="CB30" s="1644">
        <v>0</v>
      </c>
      <c r="CC30" s="1644">
        <v>0</v>
      </c>
      <c r="CD30" s="1644">
        <v>0</v>
      </c>
      <c r="CE30" s="1644">
        <v>0</v>
      </c>
      <c r="CF30" s="1644">
        <v>0</v>
      </c>
      <c r="CG30" s="1644">
        <v>0</v>
      </c>
      <c r="CH30" s="1644">
        <v>0</v>
      </c>
      <c r="CI30" s="1644">
        <v>0</v>
      </c>
      <c r="CJ30" s="1644">
        <v>0</v>
      </c>
      <c r="CK30" s="1644">
        <v>0</v>
      </c>
      <c r="CL30" s="1644">
        <v>0</v>
      </c>
      <c r="CM30" s="1644">
        <v>0</v>
      </c>
      <c r="CN30" s="1644">
        <v>0</v>
      </c>
      <c r="CO30" s="1644">
        <v>0</v>
      </c>
      <c r="CP30" s="1644">
        <v>0</v>
      </c>
      <c r="CQ30" s="1644">
        <v>0</v>
      </c>
      <c r="CR30" s="1644">
        <v>0</v>
      </c>
      <c r="CS30" s="1644">
        <v>0</v>
      </c>
      <c r="CT30" s="1644">
        <v>0</v>
      </c>
      <c r="CU30" s="1644">
        <v>0</v>
      </c>
      <c r="CV30" s="1644">
        <v>0</v>
      </c>
      <c r="CW30" s="1644">
        <v>0</v>
      </c>
      <c r="CX30" s="1644">
        <v>0</v>
      </c>
      <c r="CY30" s="1644">
        <v>0</v>
      </c>
      <c r="CZ30" s="1644">
        <v>0</v>
      </c>
      <c r="DA30" s="1644">
        <v>0</v>
      </c>
      <c r="DB30" s="1644">
        <v>0</v>
      </c>
      <c r="DC30" s="1644">
        <v>0</v>
      </c>
      <c r="DD30" s="1644">
        <v>0</v>
      </c>
      <c r="DE30" s="1644">
        <v>0</v>
      </c>
      <c r="DF30" s="1644">
        <v>0</v>
      </c>
      <c r="DG30" s="1644">
        <v>0</v>
      </c>
      <c r="DH30" s="1644">
        <v>0</v>
      </c>
      <c r="DI30" s="1644">
        <v>0</v>
      </c>
      <c r="DJ30" s="1644">
        <v>0</v>
      </c>
      <c r="DK30" s="1644">
        <v>0</v>
      </c>
      <c r="DL30" s="1644">
        <v>0</v>
      </c>
      <c r="DM30" s="1644">
        <v>0</v>
      </c>
      <c r="DN30" s="1644">
        <v>0</v>
      </c>
      <c r="DO30" s="1644">
        <v>0</v>
      </c>
      <c r="DP30" s="1644">
        <v>0</v>
      </c>
      <c r="DQ30" s="1644">
        <v>0</v>
      </c>
      <c r="DR30" s="1644">
        <v>0</v>
      </c>
      <c r="DS30" s="1644">
        <v>0</v>
      </c>
      <c r="DT30" s="1644">
        <v>0</v>
      </c>
      <c r="DU30" s="1644">
        <v>0</v>
      </c>
      <c r="DV30" s="1644">
        <v>0</v>
      </c>
      <c r="DW30" s="1644">
        <v>0</v>
      </c>
      <c r="DX30" s="1644">
        <v>0</v>
      </c>
      <c r="DY30" s="1644">
        <v>0</v>
      </c>
      <c r="DZ30" s="1644">
        <v>0</v>
      </c>
      <c r="EA30" s="1644">
        <v>0</v>
      </c>
      <c r="EB30" s="1644">
        <v>0</v>
      </c>
      <c r="EC30" s="1644">
        <v>0</v>
      </c>
      <c r="ED30" s="1644">
        <v>0</v>
      </c>
      <c r="EE30" s="1644">
        <v>0</v>
      </c>
      <c r="EF30" s="1644">
        <v>0</v>
      </c>
      <c r="EG30" s="1644">
        <v>0</v>
      </c>
      <c r="EH30" s="1644">
        <v>0</v>
      </c>
      <c r="EI30" s="1644">
        <v>0</v>
      </c>
      <c r="EJ30" s="1644">
        <v>0</v>
      </c>
      <c r="EK30" s="1644">
        <v>0</v>
      </c>
      <c r="EL30" s="1644">
        <v>0</v>
      </c>
      <c r="EM30" s="1644">
        <v>0</v>
      </c>
      <c r="EN30" s="1644">
        <v>0</v>
      </c>
      <c r="EO30" s="1644">
        <v>0</v>
      </c>
      <c r="EP30" s="1644">
        <v>0</v>
      </c>
      <c r="EQ30" s="1644">
        <v>0</v>
      </c>
      <c r="ER30" s="1644">
        <v>0</v>
      </c>
      <c r="ES30" s="1644">
        <v>0</v>
      </c>
      <c r="ET30" s="1644">
        <v>0</v>
      </c>
      <c r="EU30" s="1644">
        <v>0</v>
      </c>
      <c r="EV30" s="1644">
        <v>0</v>
      </c>
      <c r="EW30" s="1644">
        <v>0</v>
      </c>
      <c r="EX30" s="1644">
        <v>0</v>
      </c>
      <c r="EY30" s="1644">
        <v>0</v>
      </c>
      <c r="EZ30" s="1644">
        <v>0</v>
      </c>
      <c r="FA30" s="1644">
        <v>0</v>
      </c>
      <c r="FB30" s="1644">
        <v>0</v>
      </c>
      <c r="FC30" s="1644">
        <v>0</v>
      </c>
      <c r="FD30" s="1644">
        <v>0</v>
      </c>
      <c r="FE30" s="1644">
        <v>0</v>
      </c>
      <c r="FF30" s="1644">
        <v>0</v>
      </c>
      <c r="FG30" s="1644">
        <v>0</v>
      </c>
      <c r="FH30" s="1644">
        <v>0</v>
      </c>
      <c r="FI30" s="1644">
        <v>0</v>
      </c>
      <c r="FJ30" s="1644">
        <v>0</v>
      </c>
      <c r="FK30" s="1644">
        <v>0</v>
      </c>
      <c r="FL30" s="1644">
        <v>0</v>
      </c>
      <c r="FM30" s="1644">
        <v>0</v>
      </c>
      <c r="FN30" s="1644">
        <v>0</v>
      </c>
      <c r="FO30" s="1644">
        <v>0</v>
      </c>
      <c r="FP30" s="1644">
        <v>0</v>
      </c>
      <c r="FQ30" s="1644">
        <v>0</v>
      </c>
      <c r="FR30" s="1644">
        <v>0</v>
      </c>
      <c r="FS30" s="1644">
        <v>0</v>
      </c>
      <c r="FT30" s="1644">
        <v>0</v>
      </c>
      <c r="FU30" s="1644">
        <v>0</v>
      </c>
      <c r="FV30" s="1644">
        <v>0</v>
      </c>
      <c r="FW30" s="1644">
        <v>0</v>
      </c>
      <c r="FX30" s="1644">
        <v>0</v>
      </c>
      <c r="FY30" s="1644">
        <v>0</v>
      </c>
      <c r="FZ30" s="1644">
        <v>0</v>
      </c>
      <c r="GA30" s="1644">
        <v>0</v>
      </c>
      <c r="GB30" s="1644">
        <v>0</v>
      </c>
      <c r="GC30" s="1644">
        <v>0</v>
      </c>
      <c r="GD30" s="1644">
        <v>0</v>
      </c>
      <c r="GE30" s="1644">
        <v>0</v>
      </c>
      <c r="GF30" s="1644">
        <v>0</v>
      </c>
      <c r="GG30" s="1644">
        <v>0</v>
      </c>
      <c r="GH30" s="1644">
        <v>0</v>
      </c>
      <c r="GI30" s="1644">
        <v>0</v>
      </c>
      <c r="GJ30" s="1644">
        <v>0</v>
      </c>
      <c r="GK30" s="1644">
        <v>0</v>
      </c>
      <c r="GL30" s="1644">
        <v>0</v>
      </c>
      <c r="GM30" s="1644">
        <v>0</v>
      </c>
      <c r="GN30" s="1644">
        <v>0</v>
      </c>
      <c r="GO30" s="1644">
        <v>0</v>
      </c>
      <c r="GP30" s="1644">
        <v>0</v>
      </c>
      <c r="GQ30" s="1644">
        <v>0</v>
      </c>
      <c r="GR30" s="1644">
        <v>0</v>
      </c>
      <c r="GS30" s="1644">
        <v>0</v>
      </c>
      <c r="GT30" s="1644">
        <v>0</v>
      </c>
      <c r="GU30" s="1644">
        <v>0</v>
      </c>
      <c r="GV30" s="1644">
        <v>0</v>
      </c>
      <c r="GW30" s="1644">
        <v>0</v>
      </c>
      <c r="GX30" s="1644">
        <v>0</v>
      </c>
      <c r="GY30" s="1644">
        <v>0</v>
      </c>
      <c r="GZ30" s="1644">
        <v>0</v>
      </c>
      <c r="HA30" s="1644">
        <v>0</v>
      </c>
      <c r="HB30" s="1644">
        <v>0</v>
      </c>
      <c r="HC30" s="1644">
        <v>0</v>
      </c>
      <c r="HD30" s="1644">
        <v>0</v>
      </c>
      <c r="HE30" s="1644">
        <v>0</v>
      </c>
      <c r="HF30" s="1644">
        <v>0</v>
      </c>
      <c r="HG30" s="1644">
        <v>0</v>
      </c>
      <c r="HH30" s="1644">
        <v>0</v>
      </c>
      <c r="HI30" s="1644">
        <v>0</v>
      </c>
      <c r="HJ30" s="1644">
        <v>0</v>
      </c>
      <c r="HK30" s="1644">
        <v>0</v>
      </c>
      <c r="HL30" s="1644">
        <v>0</v>
      </c>
      <c r="HM30" s="1644">
        <v>0</v>
      </c>
      <c r="HN30" s="1644">
        <v>0</v>
      </c>
      <c r="HO30" s="1644">
        <v>0</v>
      </c>
      <c r="HP30" s="1644">
        <v>0</v>
      </c>
      <c r="HQ30" s="1644">
        <v>0</v>
      </c>
      <c r="HR30" s="1644">
        <v>0</v>
      </c>
      <c r="HS30" s="1644">
        <v>0</v>
      </c>
      <c r="HT30" s="1644">
        <v>0</v>
      </c>
      <c r="HU30" s="1644">
        <v>0</v>
      </c>
      <c r="HV30" s="1644">
        <v>0</v>
      </c>
      <c r="HW30" s="1644">
        <v>0</v>
      </c>
      <c r="HX30" s="1644">
        <v>0</v>
      </c>
      <c r="HY30" s="1644">
        <v>0</v>
      </c>
      <c r="HZ30" s="1644">
        <v>0</v>
      </c>
      <c r="IA30" s="1644">
        <v>0</v>
      </c>
      <c r="IB30" s="1644">
        <v>0</v>
      </c>
      <c r="IC30" s="1644">
        <v>0</v>
      </c>
      <c r="ID30" s="1644">
        <v>0</v>
      </c>
      <c r="IE30" s="1644">
        <v>0</v>
      </c>
      <c r="IF30" s="1644">
        <v>0</v>
      </c>
      <c r="IG30" s="1644">
        <v>0</v>
      </c>
      <c r="IH30" s="1644">
        <v>0</v>
      </c>
      <c r="II30" s="1644">
        <v>0</v>
      </c>
      <c r="IJ30" s="1644">
        <v>0</v>
      </c>
      <c r="IK30" s="1644">
        <v>0</v>
      </c>
      <c r="IL30" s="1644">
        <v>0</v>
      </c>
      <c r="IM30" s="1644">
        <v>0</v>
      </c>
      <c r="IN30" s="1644">
        <v>0</v>
      </c>
      <c r="IO30" s="1644">
        <v>0</v>
      </c>
      <c r="IP30" s="1644">
        <v>0</v>
      </c>
      <c r="IQ30" s="1644">
        <v>0</v>
      </c>
      <c r="IR30" s="1644">
        <v>0</v>
      </c>
      <c r="IS30" s="1644">
        <v>0</v>
      </c>
      <c r="IT30" s="1644">
        <v>0</v>
      </c>
      <c r="IU30" s="1644">
        <v>0</v>
      </c>
      <c r="IV30" s="1644">
        <v>0</v>
      </c>
      <c r="IW30" s="1644">
        <v>0</v>
      </c>
      <c r="IX30" s="1644">
        <v>0</v>
      </c>
      <c r="IY30" s="1644">
        <v>0</v>
      </c>
      <c r="IZ30" s="1644">
        <v>0</v>
      </c>
      <c r="JA30" s="1644">
        <v>0</v>
      </c>
      <c r="JB30" s="1644">
        <v>0</v>
      </c>
      <c r="JC30" s="1644">
        <v>0</v>
      </c>
      <c r="JD30" s="1644">
        <v>0</v>
      </c>
      <c r="JE30" s="1644">
        <v>0</v>
      </c>
      <c r="JF30" s="1644">
        <v>0</v>
      </c>
      <c r="JG30" s="1644">
        <v>0</v>
      </c>
      <c r="JH30" s="1644">
        <v>0</v>
      </c>
      <c r="JI30" s="1644">
        <v>0</v>
      </c>
      <c r="JJ30" s="1644">
        <v>0</v>
      </c>
      <c r="JK30" s="1644">
        <v>0</v>
      </c>
      <c r="JL30" s="1644">
        <v>0</v>
      </c>
      <c r="JM30" s="1644">
        <v>0</v>
      </c>
      <c r="JN30" s="1644">
        <v>0</v>
      </c>
      <c r="JO30" s="1644">
        <v>0</v>
      </c>
      <c r="JP30" s="1644">
        <v>0</v>
      </c>
      <c r="JQ30" s="1644">
        <v>0</v>
      </c>
      <c r="JR30" s="1644">
        <v>0</v>
      </c>
      <c r="JS30" s="1644">
        <v>0</v>
      </c>
      <c r="JT30" s="1644">
        <v>0</v>
      </c>
      <c r="JU30" s="1644">
        <v>0</v>
      </c>
      <c r="JV30" s="1644">
        <v>0</v>
      </c>
      <c r="JW30" s="1644">
        <v>0</v>
      </c>
      <c r="JX30" s="1644">
        <v>0</v>
      </c>
      <c r="JY30" s="1644">
        <v>0</v>
      </c>
      <c r="JZ30" s="1644">
        <v>0</v>
      </c>
      <c r="KA30" s="1644">
        <v>0</v>
      </c>
      <c r="KB30" s="1644">
        <v>0</v>
      </c>
      <c r="KC30" s="1644">
        <v>0</v>
      </c>
      <c r="KD30" s="1644">
        <v>0</v>
      </c>
      <c r="KE30" s="1644">
        <v>0</v>
      </c>
      <c r="KF30" s="1644">
        <v>0</v>
      </c>
      <c r="KG30" s="1644">
        <v>0</v>
      </c>
      <c r="KH30" s="1644">
        <v>0</v>
      </c>
      <c r="KI30" s="1644">
        <v>0</v>
      </c>
      <c r="KJ30" s="1644">
        <v>0</v>
      </c>
      <c r="KK30" s="1644">
        <v>0</v>
      </c>
      <c r="KL30" s="1644">
        <v>0</v>
      </c>
      <c r="KM30" s="1644">
        <v>0</v>
      </c>
      <c r="KN30" s="1644">
        <v>0</v>
      </c>
      <c r="KO30" s="1644">
        <v>0</v>
      </c>
      <c r="KP30" s="1644">
        <v>0</v>
      </c>
      <c r="KQ30" s="1644">
        <v>0</v>
      </c>
      <c r="KR30" s="1644">
        <v>0</v>
      </c>
      <c r="KS30" s="1644">
        <v>0</v>
      </c>
      <c r="KT30" s="1644">
        <v>0</v>
      </c>
      <c r="KU30" s="1644">
        <v>0</v>
      </c>
      <c r="KV30" s="1644">
        <v>0</v>
      </c>
      <c r="KW30" s="1644">
        <v>0</v>
      </c>
      <c r="KX30" s="1644">
        <v>0</v>
      </c>
      <c r="KY30" s="1644">
        <v>0</v>
      </c>
      <c r="KZ30" s="1644">
        <v>0</v>
      </c>
      <c r="LA30" s="1644">
        <v>0</v>
      </c>
      <c r="LB30" s="1644">
        <v>0</v>
      </c>
      <c r="LC30" s="1644">
        <v>0</v>
      </c>
      <c r="LD30" s="1644">
        <v>0</v>
      </c>
      <c r="LE30" s="1644">
        <v>0</v>
      </c>
      <c r="LF30" s="1644">
        <v>0</v>
      </c>
      <c r="LG30" s="1644">
        <v>0</v>
      </c>
      <c r="LH30" s="1644">
        <v>0</v>
      </c>
      <c r="LI30" s="1644">
        <v>0</v>
      </c>
      <c r="LJ30" s="1644">
        <v>0</v>
      </c>
      <c r="LK30" s="1644">
        <v>0</v>
      </c>
      <c r="LL30" s="1644">
        <v>0</v>
      </c>
      <c r="LM30" s="1644">
        <v>0</v>
      </c>
      <c r="LN30" s="1644">
        <v>0</v>
      </c>
      <c r="LO30" s="1644">
        <v>0</v>
      </c>
      <c r="LP30" s="1644">
        <v>0</v>
      </c>
      <c r="LQ30" s="1644">
        <v>0</v>
      </c>
      <c r="LR30" s="1644">
        <v>0</v>
      </c>
      <c r="LS30" s="1644">
        <v>0</v>
      </c>
      <c r="LT30" s="1644">
        <v>0</v>
      </c>
      <c r="LU30" s="1644">
        <v>0</v>
      </c>
      <c r="LV30" s="1644">
        <v>0</v>
      </c>
      <c r="LW30" s="1644">
        <v>0</v>
      </c>
      <c r="LX30" s="1644">
        <v>0</v>
      </c>
      <c r="LY30" s="1644">
        <v>0</v>
      </c>
      <c r="LZ30" s="1644">
        <v>0</v>
      </c>
      <c r="MA30" s="1644">
        <v>0</v>
      </c>
      <c r="MB30" s="1644">
        <v>0</v>
      </c>
      <c r="MC30" s="1644">
        <v>0</v>
      </c>
      <c r="MD30" s="1644">
        <v>0</v>
      </c>
      <c r="ME30" s="1644">
        <v>0</v>
      </c>
      <c r="MF30" s="1644">
        <v>0</v>
      </c>
      <c r="MG30" s="1644">
        <v>0</v>
      </c>
      <c r="MH30" s="1644">
        <v>0</v>
      </c>
      <c r="MI30" s="1644">
        <v>0</v>
      </c>
      <c r="MJ30" s="1644">
        <v>0</v>
      </c>
      <c r="MK30" s="1644">
        <v>0</v>
      </c>
      <c r="ML30" s="1644">
        <v>0</v>
      </c>
      <c r="MM30" s="1644">
        <v>0</v>
      </c>
      <c r="MN30" s="1644">
        <v>0</v>
      </c>
      <c r="MO30" s="1644">
        <v>0</v>
      </c>
      <c r="MP30" s="1644">
        <v>0</v>
      </c>
      <c r="MQ30" s="1644">
        <v>0</v>
      </c>
      <c r="MR30" s="1644">
        <v>0</v>
      </c>
      <c r="MS30" s="1644">
        <v>0</v>
      </c>
      <c r="MT30" s="1644">
        <v>0</v>
      </c>
      <c r="MU30" s="1644">
        <v>0</v>
      </c>
      <c r="MV30" s="1644">
        <v>0</v>
      </c>
      <c r="MW30" s="1644">
        <v>0</v>
      </c>
      <c r="MX30" s="1644">
        <v>0</v>
      </c>
      <c r="MY30" s="1644">
        <v>0</v>
      </c>
      <c r="MZ30" s="1644">
        <v>0</v>
      </c>
      <c r="NA30" s="1644">
        <v>0</v>
      </c>
      <c r="NB30" s="1644">
        <v>0</v>
      </c>
      <c r="NC30" s="1644">
        <v>0</v>
      </c>
      <c r="ND30" s="1644">
        <v>0</v>
      </c>
      <c r="NE30" s="1644">
        <v>0</v>
      </c>
      <c r="NF30" s="1644">
        <v>0</v>
      </c>
      <c r="NG30" s="1644">
        <v>0</v>
      </c>
      <c r="NH30" s="1644">
        <v>0</v>
      </c>
      <c r="NI30" s="1644">
        <v>0</v>
      </c>
      <c r="NJ30" s="1644">
        <v>0</v>
      </c>
      <c r="NK30" s="1644">
        <v>0</v>
      </c>
      <c r="NL30" s="1644">
        <v>0</v>
      </c>
      <c r="NM30" s="1644">
        <v>0</v>
      </c>
      <c r="NN30" s="1644">
        <v>0</v>
      </c>
      <c r="NO30" s="1644">
        <v>0</v>
      </c>
      <c r="NP30" s="1644">
        <v>0</v>
      </c>
      <c r="NQ30" s="1644">
        <v>0</v>
      </c>
      <c r="NR30" s="1644">
        <v>0</v>
      </c>
      <c r="NS30" s="426">
        <v>50</v>
      </c>
      <c r="NT30" s="514">
        <v>10</v>
      </c>
      <c r="NU30" s="514">
        <v>10</v>
      </c>
      <c r="NV30" s="514">
        <v>10</v>
      </c>
      <c r="NW30" s="514">
        <v>10</v>
      </c>
      <c r="NX30" s="514">
        <v>10</v>
      </c>
      <c r="NY30" s="514">
        <v>10</v>
      </c>
      <c r="NZ30" s="514">
        <v>10</v>
      </c>
      <c r="OA30" s="514">
        <v>10</v>
      </c>
      <c r="OB30" s="514">
        <v>10</v>
      </c>
      <c r="OC30" s="684">
        <v>10</v>
      </c>
      <c r="OD30" s="514">
        <v>23</v>
      </c>
    </row>
  </sheetData>
  <sheetProtection formatColumns="0" formatRows="0" autoFilter="0" sort="0" insertRows="0" insertColumns="1" deleteRows="0" deleteColumns="0"/>
  <mergeCells count="571">
    <mergeCell ref="D5:J5"/>
    <mergeCell ref="D6:J6"/>
    <mergeCell ref="NS9:NS13"/>
    <mergeCell ref="I9:J9"/>
    <mergeCell ref="E9:F9"/>
    <mergeCell ref="E10:F10"/>
    <mergeCell ref="E11:F11"/>
    <mergeCell ref="I10:J10"/>
    <mergeCell ref="I11:J11"/>
    <mergeCell ref="G9:H9"/>
    <mergeCell ref="G10:H10"/>
    <mergeCell ref="G11:H11"/>
    <mergeCell ref="D12:F12"/>
    <mergeCell ref="K9:L9"/>
    <mergeCell ref="K10:L10"/>
    <mergeCell ref="K11:L11"/>
    <mergeCell ref="M9:N9"/>
    <mergeCell ref="M10:N10"/>
    <mergeCell ref="M11:N11"/>
    <mergeCell ref="O9:P9"/>
    <mergeCell ref="O10:P10"/>
    <mergeCell ref="O11:P11"/>
    <mergeCell ref="Q9:R9"/>
    <mergeCell ref="Q10:R10"/>
    <mergeCell ref="Q11:R11"/>
    <mergeCell ref="S9:T9"/>
    <mergeCell ref="S10:T10"/>
    <mergeCell ref="S11:T11"/>
    <mergeCell ref="U9:V9"/>
    <mergeCell ref="U10:V10"/>
    <mergeCell ref="U11:V11"/>
    <mergeCell ref="W9:X9"/>
    <mergeCell ref="W10:X10"/>
    <mergeCell ref="W11:X11"/>
    <mergeCell ref="Y9:Z9"/>
    <mergeCell ref="Y10:Z10"/>
    <mergeCell ref="Y11:Z11"/>
    <mergeCell ref="AA9:AB9"/>
    <mergeCell ref="AA10:AB10"/>
    <mergeCell ref="AA11:AB11"/>
    <mergeCell ref="AC9:AD9"/>
    <mergeCell ref="AC10:AD10"/>
    <mergeCell ref="AC11:AD11"/>
    <mergeCell ref="AE9:AF9"/>
    <mergeCell ref="AE10:AF10"/>
    <mergeCell ref="AE11:AF11"/>
    <mergeCell ref="AG9:AH9"/>
    <mergeCell ref="AG10:AH10"/>
    <mergeCell ref="AG11:AH11"/>
    <mergeCell ref="AI9:AJ9"/>
    <mergeCell ref="AI10:AJ10"/>
    <mergeCell ref="AI11:AJ11"/>
    <mergeCell ref="AK9:AL9"/>
    <mergeCell ref="AK10:AL10"/>
    <mergeCell ref="AK11:AL11"/>
    <mergeCell ref="AM9:AN9"/>
    <mergeCell ref="AM10:AN10"/>
    <mergeCell ref="AM11:AN11"/>
    <mergeCell ref="AO9:AP9"/>
    <mergeCell ref="AO10:AP10"/>
    <mergeCell ref="AO11:AP11"/>
    <mergeCell ref="AQ9:AR9"/>
    <mergeCell ref="AQ10:AR10"/>
    <mergeCell ref="AQ11:AR11"/>
    <mergeCell ref="AS9:AT9"/>
    <mergeCell ref="AS10:AT10"/>
    <mergeCell ref="AS11:AT11"/>
    <mergeCell ref="AU9:AV9"/>
    <mergeCell ref="AU10:AV10"/>
    <mergeCell ref="AU11:AV11"/>
    <mergeCell ref="AW9:AX9"/>
    <mergeCell ref="AW10:AX10"/>
    <mergeCell ref="AW11:AX11"/>
    <mergeCell ref="AY9:AZ9"/>
    <mergeCell ref="AY10:AZ10"/>
    <mergeCell ref="AY11:AZ11"/>
    <mergeCell ref="BA9:BB9"/>
    <mergeCell ref="BA10:BB10"/>
    <mergeCell ref="BA11:BB11"/>
    <mergeCell ref="BC9:BD9"/>
    <mergeCell ref="BC10:BD10"/>
    <mergeCell ref="BC11:BD11"/>
    <mergeCell ref="BE9:BF9"/>
    <mergeCell ref="BE10:BF10"/>
    <mergeCell ref="BE11:BF11"/>
    <mergeCell ref="BG9:BH9"/>
    <mergeCell ref="BG10:BH10"/>
    <mergeCell ref="BG11:BH11"/>
    <mergeCell ref="BI9:BJ9"/>
    <mergeCell ref="BI10:BJ10"/>
    <mergeCell ref="BI11:BJ11"/>
    <mergeCell ref="BK9:BL9"/>
    <mergeCell ref="BK10:BL10"/>
    <mergeCell ref="BK11:BL11"/>
    <mergeCell ref="BM9:BN9"/>
    <mergeCell ref="BM10:BN10"/>
    <mergeCell ref="BM11:BN11"/>
    <mergeCell ref="BO9:BP9"/>
    <mergeCell ref="BO10:BP10"/>
    <mergeCell ref="BO11:BP11"/>
    <mergeCell ref="BQ9:BR9"/>
    <mergeCell ref="BQ10:BR10"/>
    <mergeCell ref="BQ11:BR11"/>
    <mergeCell ref="BS9:BT9"/>
    <mergeCell ref="BS10:BT10"/>
    <mergeCell ref="BS11:BT11"/>
    <mergeCell ref="BU9:BV9"/>
    <mergeCell ref="BU10:BV10"/>
    <mergeCell ref="BU11:BV11"/>
    <mergeCell ref="BW9:BX9"/>
    <mergeCell ref="BW10:BX10"/>
    <mergeCell ref="BW11:BX11"/>
    <mergeCell ref="BY9:BZ9"/>
    <mergeCell ref="BY10:BZ10"/>
    <mergeCell ref="BY11:BZ11"/>
    <mergeCell ref="CA9:CB9"/>
    <mergeCell ref="CA10:CB10"/>
    <mergeCell ref="CA11:CB11"/>
    <mergeCell ref="CC9:CD9"/>
    <mergeCell ref="CC10:CD10"/>
    <mergeCell ref="CC11:CD11"/>
    <mergeCell ref="CE9:CF9"/>
    <mergeCell ref="CE10:CF10"/>
    <mergeCell ref="CE11:CF11"/>
    <mergeCell ref="CG9:CH9"/>
    <mergeCell ref="CG10:CH10"/>
    <mergeCell ref="CG11:CH11"/>
    <mergeCell ref="CI9:CJ9"/>
    <mergeCell ref="CI10:CJ10"/>
    <mergeCell ref="CI11:CJ11"/>
    <mergeCell ref="CK9:CL9"/>
    <mergeCell ref="CK10:CL10"/>
    <mergeCell ref="CK11:CL11"/>
    <mergeCell ref="CM9:CN9"/>
    <mergeCell ref="CM10:CN10"/>
    <mergeCell ref="CM11:CN11"/>
    <mergeCell ref="CO9:CP9"/>
    <mergeCell ref="CO10:CP10"/>
    <mergeCell ref="CO11:CP11"/>
    <mergeCell ref="CQ9:CR9"/>
    <mergeCell ref="CQ10:CR10"/>
    <mergeCell ref="CQ11:CR11"/>
    <mergeCell ref="CS9:CT9"/>
    <mergeCell ref="CS10:CT10"/>
    <mergeCell ref="CS11:CT11"/>
    <mergeCell ref="CU9:CV9"/>
    <mergeCell ref="CU10:CV10"/>
    <mergeCell ref="CU11:CV11"/>
    <mergeCell ref="CW9:CX9"/>
    <mergeCell ref="CW10:CX10"/>
    <mergeCell ref="CW11:CX11"/>
    <mergeCell ref="CY9:CZ9"/>
    <mergeCell ref="CY10:CZ10"/>
    <mergeCell ref="CY11:CZ11"/>
    <mergeCell ref="DA9:DB9"/>
    <mergeCell ref="DA10:DB10"/>
    <mergeCell ref="DA11:DB11"/>
    <mergeCell ref="DC9:DD9"/>
    <mergeCell ref="DC10:DD10"/>
    <mergeCell ref="DC11:DD11"/>
    <mergeCell ref="DE9:DF9"/>
    <mergeCell ref="DE10:DF10"/>
    <mergeCell ref="DE11:DF11"/>
    <mergeCell ref="DG9:DH9"/>
    <mergeCell ref="DG10:DH10"/>
    <mergeCell ref="DG11:DH11"/>
    <mergeCell ref="DI9:DJ9"/>
    <mergeCell ref="DI10:DJ10"/>
    <mergeCell ref="DI11:DJ11"/>
    <mergeCell ref="DK9:DL9"/>
    <mergeCell ref="DK10:DL10"/>
    <mergeCell ref="DK11:DL11"/>
    <mergeCell ref="DM9:DN9"/>
    <mergeCell ref="DM10:DN10"/>
    <mergeCell ref="DM11:DN11"/>
    <mergeCell ref="DO9:DP9"/>
    <mergeCell ref="DO10:DP10"/>
    <mergeCell ref="DO11:DP11"/>
    <mergeCell ref="DQ9:DR9"/>
    <mergeCell ref="DQ10:DR10"/>
    <mergeCell ref="DQ11:DR11"/>
    <mergeCell ref="DS9:DT9"/>
    <mergeCell ref="DS10:DT10"/>
    <mergeCell ref="DS11:DT11"/>
    <mergeCell ref="DU9:DV9"/>
    <mergeCell ref="DU10:DV10"/>
    <mergeCell ref="DU11:DV11"/>
    <mergeCell ref="DW9:DX9"/>
    <mergeCell ref="DW10:DX10"/>
    <mergeCell ref="DW11:DX11"/>
    <mergeCell ref="DY9:DZ9"/>
    <mergeCell ref="DY10:DZ10"/>
    <mergeCell ref="DY11:DZ11"/>
    <mergeCell ref="EA9:EB9"/>
    <mergeCell ref="EA10:EB10"/>
    <mergeCell ref="EA11:EB11"/>
    <mergeCell ref="EC9:ED9"/>
    <mergeCell ref="EC10:ED10"/>
    <mergeCell ref="EC11:ED11"/>
    <mergeCell ref="EE9:EF9"/>
    <mergeCell ref="EE10:EF10"/>
    <mergeCell ref="EE11:EF11"/>
    <mergeCell ref="EG9:EH9"/>
    <mergeCell ref="EG10:EH10"/>
    <mergeCell ref="EG11:EH11"/>
    <mergeCell ref="EI9:EJ9"/>
    <mergeCell ref="EI10:EJ10"/>
    <mergeCell ref="EI11:EJ11"/>
    <mergeCell ref="EK9:EL9"/>
    <mergeCell ref="EK10:EL10"/>
    <mergeCell ref="EK11:EL11"/>
    <mergeCell ref="EM9:EN9"/>
    <mergeCell ref="EM10:EN10"/>
    <mergeCell ref="EM11:EN11"/>
    <mergeCell ref="EO9:EP9"/>
    <mergeCell ref="EO10:EP10"/>
    <mergeCell ref="EO11:EP11"/>
    <mergeCell ref="EQ9:ER9"/>
    <mergeCell ref="EQ10:ER10"/>
    <mergeCell ref="EQ11:ER11"/>
    <mergeCell ref="ES9:ET9"/>
    <mergeCell ref="ES10:ET10"/>
    <mergeCell ref="ES11:ET11"/>
    <mergeCell ref="EU9:EV9"/>
    <mergeCell ref="EU10:EV10"/>
    <mergeCell ref="EU11:EV11"/>
    <mergeCell ref="EW9:EX9"/>
    <mergeCell ref="EW10:EX10"/>
    <mergeCell ref="EW11:EX11"/>
    <mergeCell ref="EY9:EZ9"/>
    <mergeCell ref="EY10:EZ10"/>
    <mergeCell ref="EY11:EZ11"/>
    <mergeCell ref="FA9:FB9"/>
    <mergeCell ref="FA10:FB10"/>
    <mergeCell ref="FA11:FB11"/>
    <mergeCell ref="FC9:FD9"/>
    <mergeCell ref="FC10:FD10"/>
    <mergeCell ref="FC11:FD11"/>
    <mergeCell ref="FE9:FF9"/>
    <mergeCell ref="FE10:FF10"/>
    <mergeCell ref="FE11:FF11"/>
    <mergeCell ref="FG9:FH9"/>
    <mergeCell ref="FG10:FH10"/>
    <mergeCell ref="FG11:FH11"/>
    <mergeCell ref="FI9:FJ9"/>
    <mergeCell ref="FI10:FJ10"/>
    <mergeCell ref="FI11:FJ11"/>
    <mergeCell ref="FK9:FL9"/>
    <mergeCell ref="FK10:FL10"/>
    <mergeCell ref="FK11:FL11"/>
    <mergeCell ref="FM9:FN9"/>
    <mergeCell ref="FM10:FN10"/>
    <mergeCell ref="FM11:FN11"/>
    <mergeCell ref="FO9:FP9"/>
    <mergeCell ref="FO10:FP10"/>
    <mergeCell ref="FO11:FP11"/>
    <mergeCell ref="FQ9:FR9"/>
    <mergeCell ref="FQ10:FR10"/>
    <mergeCell ref="FQ11:FR11"/>
    <mergeCell ref="FS9:FT9"/>
    <mergeCell ref="FS10:FT10"/>
    <mergeCell ref="FS11:FT11"/>
    <mergeCell ref="FU9:FV9"/>
    <mergeCell ref="FU10:FV10"/>
    <mergeCell ref="FU11:FV11"/>
    <mergeCell ref="FW9:FX9"/>
    <mergeCell ref="FW10:FX10"/>
    <mergeCell ref="FW11:FX11"/>
    <mergeCell ref="FY9:FZ9"/>
    <mergeCell ref="FY10:FZ10"/>
    <mergeCell ref="FY11:FZ11"/>
    <mergeCell ref="GA9:GB9"/>
    <mergeCell ref="GA10:GB10"/>
    <mergeCell ref="GA11:GB11"/>
    <mergeCell ref="GC9:GD9"/>
    <mergeCell ref="GC10:GD10"/>
    <mergeCell ref="GC11:GD11"/>
    <mergeCell ref="GE9:GF9"/>
    <mergeCell ref="GE10:GF10"/>
    <mergeCell ref="GE11:GF11"/>
    <mergeCell ref="GG9:GH9"/>
    <mergeCell ref="GG10:GH10"/>
    <mergeCell ref="GG11:GH11"/>
    <mergeCell ref="GI9:GJ9"/>
    <mergeCell ref="GI10:GJ10"/>
    <mergeCell ref="GI11:GJ11"/>
    <mergeCell ref="GK9:GL9"/>
    <mergeCell ref="GK10:GL10"/>
    <mergeCell ref="GK11:GL11"/>
    <mergeCell ref="GM9:GN9"/>
    <mergeCell ref="GM10:GN10"/>
    <mergeCell ref="GM11:GN11"/>
    <mergeCell ref="GO9:GP9"/>
    <mergeCell ref="GO10:GP10"/>
    <mergeCell ref="GO11:GP11"/>
    <mergeCell ref="GQ9:GR9"/>
    <mergeCell ref="GQ10:GR10"/>
    <mergeCell ref="GQ11:GR11"/>
    <mergeCell ref="GS9:GT9"/>
    <mergeCell ref="GS10:GT10"/>
    <mergeCell ref="GS11:GT11"/>
    <mergeCell ref="GU9:GV9"/>
    <mergeCell ref="GU10:GV10"/>
    <mergeCell ref="GU11:GV11"/>
    <mergeCell ref="GW9:GX9"/>
    <mergeCell ref="GW10:GX10"/>
    <mergeCell ref="GW11:GX11"/>
    <mergeCell ref="GY9:GZ9"/>
    <mergeCell ref="GY10:GZ10"/>
    <mergeCell ref="GY11:GZ11"/>
    <mergeCell ref="HA9:HB9"/>
    <mergeCell ref="HA10:HB10"/>
    <mergeCell ref="HA11:HB11"/>
    <mergeCell ref="HC9:HD9"/>
    <mergeCell ref="HC10:HD10"/>
    <mergeCell ref="HC11:HD11"/>
    <mergeCell ref="HE9:HF9"/>
    <mergeCell ref="HE10:HF10"/>
    <mergeCell ref="HE11:HF11"/>
    <mergeCell ref="HG9:HH9"/>
    <mergeCell ref="HG10:HH10"/>
    <mergeCell ref="HG11:HH11"/>
    <mergeCell ref="HI9:HJ9"/>
    <mergeCell ref="HI10:HJ10"/>
    <mergeCell ref="HI11:HJ11"/>
    <mergeCell ref="HK9:HL9"/>
    <mergeCell ref="HK10:HL10"/>
    <mergeCell ref="HK11:HL11"/>
    <mergeCell ref="HM9:HN9"/>
    <mergeCell ref="HM10:HN10"/>
    <mergeCell ref="HM11:HN11"/>
    <mergeCell ref="HO9:HP9"/>
    <mergeCell ref="HO10:HP10"/>
    <mergeCell ref="HO11:HP11"/>
    <mergeCell ref="HQ9:HR9"/>
    <mergeCell ref="HQ10:HR10"/>
    <mergeCell ref="HQ11:HR11"/>
    <mergeCell ref="HS9:HT9"/>
    <mergeCell ref="HS10:HT10"/>
    <mergeCell ref="HS11:HT11"/>
    <mergeCell ref="HU9:HV9"/>
    <mergeCell ref="HU10:HV10"/>
    <mergeCell ref="HU11:HV11"/>
    <mergeCell ref="HW9:HX9"/>
    <mergeCell ref="HW10:HX10"/>
    <mergeCell ref="HW11:HX11"/>
    <mergeCell ref="HY9:HZ9"/>
    <mergeCell ref="HY10:HZ10"/>
    <mergeCell ref="HY11:HZ11"/>
    <mergeCell ref="IA9:IB9"/>
    <mergeCell ref="IA10:IB10"/>
    <mergeCell ref="IA11:IB11"/>
    <mergeCell ref="IC9:ID9"/>
    <mergeCell ref="IC10:ID10"/>
    <mergeCell ref="IC11:ID11"/>
    <mergeCell ref="IE9:IF9"/>
    <mergeCell ref="IE10:IF10"/>
    <mergeCell ref="IE11:IF11"/>
    <mergeCell ref="IG9:IH9"/>
    <mergeCell ref="IG10:IH10"/>
    <mergeCell ref="IG11:IH11"/>
    <mergeCell ref="II9:IJ9"/>
    <mergeCell ref="II10:IJ10"/>
    <mergeCell ref="II11:IJ11"/>
    <mergeCell ref="IK9:IL9"/>
    <mergeCell ref="IK10:IL10"/>
    <mergeCell ref="IK11:IL11"/>
    <mergeCell ref="IM9:IN9"/>
    <mergeCell ref="IM10:IN10"/>
    <mergeCell ref="IM11:IN11"/>
    <mergeCell ref="IO9:IP9"/>
    <mergeCell ref="IO10:IP10"/>
    <mergeCell ref="IO11:IP11"/>
    <mergeCell ref="IQ9:IR9"/>
    <mergeCell ref="IQ10:IR10"/>
    <mergeCell ref="IQ11:IR11"/>
    <mergeCell ref="IS9:IT9"/>
    <mergeCell ref="IS10:IT10"/>
    <mergeCell ref="IS11:IT11"/>
    <mergeCell ref="IU9:IV9"/>
    <mergeCell ref="IU10:IV10"/>
    <mergeCell ref="IU11:IV11"/>
    <mergeCell ref="IW9:IX9"/>
    <mergeCell ref="IW10:IX10"/>
    <mergeCell ref="IW11:IX11"/>
    <mergeCell ref="IY9:IZ9"/>
    <mergeCell ref="IY10:IZ10"/>
    <mergeCell ref="IY11:IZ11"/>
    <mergeCell ref="JA9:JB9"/>
    <mergeCell ref="JA10:JB10"/>
    <mergeCell ref="JA11:JB11"/>
    <mergeCell ref="JC9:JD9"/>
    <mergeCell ref="JC10:JD10"/>
    <mergeCell ref="JC11:JD11"/>
    <mergeCell ref="JE9:JF9"/>
    <mergeCell ref="JE10:JF10"/>
    <mergeCell ref="JE11:JF11"/>
    <mergeCell ref="JG9:JH9"/>
    <mergeCell ref="JG10:JH10"/>
    <mergeCell ref="JG11:JH11"/>
    <mergeCell ref="JI9:JJ9"/>
    <mergeCell ref="JI10:JJ10"/>
    <mergeCell ref="JI11:JJ11"/>
    <mergeCell ref="JK9:JL9"/>
    <mergeCell ref="JK10:JL10"/>
    <mergeCell ref="JK11:JL11"/>
    <mergeCell ref="JM9:JN9"/>
    <mergeCell ref="JM10:JN10"/>
    <mergeCell ref="JM11:JN11"/>
    <mergeCell ref="JO9:JP9"/>
    <mergeCell ref="JO10:JP10"/>
    <mergeCell ref="JO11:JP11"/>
    <mergeCell ref="JQ9:JR9"/>
    <mergeCell ref="JQ10:JR10"/>
    <mergeCell ref="JQ11:JR11"/>
    <mergeCell ref="JS9:JT9"/>
    <mergeCell ref="JS10:JT10"/>
    <mergeCell ref="JS11:JT11"/>
    <mergeCell ref="JU9:JV9"/>
    <mergeCell ref="JU10:JV10"/>
    <mergeCell ref="JU11:JV11"/>
    <mergeCell ref="JW9:JX9"/>
    <mergeCell ref="JW10:JX10"/>
    <mergeCell ref="JW11:JX11"/>
    <mergeCell ref="JY9:JZ9"/>
    <mergeCell ref="JY10:JZ10"/>
    <mergeCell ref="JY11:JZ11"/>
    <mergeCell ref="KA9:KB9"/>
    <mergeCell ref="KA10:KB10"/>
    <mergeCell ref="KA11:KB11"/>
    <mergeCell ref="KC9:KD9"/>
    <mergeCell ref="KC10:KD10"/>
    <mergeCell ref="KC11:KD11"/>
    <mergeCell ref="KE9:KF9"/>
    <mergeCell ref="KE10:KF10"/>
    <mergeCell ref="KE11:KF11"/>
    <mergeCell ref="KG9:KH9"/>
    <mergeCell ref="KG10:KH10"/>
    <mergeCell ref="KG11:KH11"/>
    <mergeCell ref="KI9:KJ9"/>
    <mergeCell ref="KI10:KJ10"/>
    <mergeCell ref="KI11:KJ11"/>
    <mergeCell ref="KK9:KL9"/>
    <mergeCell ref="KK10:KL10"/>
    <mergeCell ref="KK11:KL11"/>
    <mergeCell ref="KM9:KN9"/>
    <mergeCell ref="KM10:KN10"/>
    <mergeCell ref="KM11:KN11"/>
    <mergeCell ref="KO9:KP9"/>
    <mergeCell ref="KO10:KP10"/>
    <mergeCell ref="KO11:KP11"/>
    <mergeCell ref="KQ9:KR9"/>
    <mergeCell ref="KQ10:KR10"/>
    <mergeCell ref="KQ11:KR11"/>
    <mergeCell ref="KS9:KT9"/>
    <mergeCell ref="KS10:KT10"/>
    <mergeCell ref="KS11:KT11"/>
    <mergeCell ref="KU9:KV9"/>
    <mergeCell ref="KU10:KV10"/>
    <mergeCell ref="KU11:KV11"/>
    <mergeCell ref="KW9:KX9"/>
    <mergeCell ref="KW10:KX10"/>
    <mergeCell ref="KW11:KX11"/>
    <mergeCell ref="KY9:KZ9"/>
    <mergeCell ref="KY10:KZ10"/>
    <mergeCell ref="KY11:KZ11"/>
    <mergeCell ref="LA9:LB9"/>
    <mergeCell ref="LA10:LB10"/>
    <mergeCell ref="LA11:LB11"/>
    <mergeCell ref="LC9:LD9"/>
    <mergeCell ref="LC10:LD10"/>
    <mergeCell ref="LC11:LD11"/>
    <mergeCell ref="LE9:LF9"/>
    <mergeCell ref="LE10:LF10"/>
    <mergeCell ref="LE11:LF11"/>
    <mergeCell ref="LG9:LH9"/>
    <mergeCell ref="LG10:LH10"/>
    <mergeCell ref="LG11:LH11"/>
    <mergeCell ref="LI9:LJ9"/>
    <mergeCell ref="LI10:LJ10"/>
    <mergeCell ref="LI11:LJ11"/>
    <mergeCell ref="LK9:LL9"/>
    <mergeCell ref="LK10:LL10"/>
    <mergeCell ref="LK11:LL11"/>
    <mergeCell ref="LM9:LN9"/>
    <mergeCell ref="LM10:LN10"/>
    <mergeCell ref="LM11:LN11"/>
    <mergeCell ref="LO9:LP9"/>
    <mergeCell ref="LO10:LP10"/>
    <mergeCell ref="LO11:LP11"/>
    <mergeCell ref="LQ9:LR9"/>
    <mergeCell ref="LQ10:LR10"/>
    <mergeCell ref="LQ11:LR11"/>
    <mergeCell ref="LS9:LT9"/>
    <mergeCell ref="LS10:LT10"/>
    <mergeCell ref="LS11:LT11"/>
    <mergeCell ref="LU9:LV9"/>
    <mergeCell ref="LU10:LV10"/>
    <mergeCell ref="LU11:LV11"/>
    <mergeCell ref="LW9:LX9"/>
    <mergeCell ref="LW10:LX10"/>
    <mergeCell ref="LW11:LX11"/>
    <mergeCell ref="LY9:LZ9"/>
    <mergeCell ref="LY10:LZ10"/>
    <mergeCell ref="LY11:LZ11"/>
    <mergeCell ref="MA9:MB9"/>
    <mergeCell ref="MA10:MB10"/>
    <mergeCell ref="MA11:MB11"/>
    <mergeCell ref="MC9:MD9"/>
    <mergeCell ref="MC10:MD10"/>
    <mergeCell ref="MC11:MD11"/>
    <mergeCell ref="ME9:MF9"/>
    <mergeCell ref="ME10:MF10"/>
    <mergeCell ref="ME11:MF11"/>
    <mergeCell ref="MG9:MH9"/>
    <mergeCell ref="MG10:MH10"/>
    <mergeCell ref="MG11:MH11"/>
    <mergeCell ref="MI9:MJ9"/>
    <mergeCell ref="MI10:MJ10"/>
    <mergeCell ref="MI11:MJ11"/>
    <mergeCell ref="MK9:ML9"/>
    <mergeCell ref="MK10:ML10"/>
    <mergeCell ref="MK11:ML11"/>
    <mergeCell ref="MM9:MN9"/>
    <mergeCell ref="MM10:MN10"/>
    <mergeCell ref="MM11:MN11"/>
    <mergeCell ref="MO9:MP9"/>
    <mergeCell ref="MO10:MP10"/>
    <mergeCell ref="MO11:MP11"/>
    <mergeCell ref="MQ9:MR9"/>
    <mergeCell ref="MQ10:MR10"/>
    <mergeCell ref="MQ11:MR11"/>
    <mergeCell ref="MS9:MT9"/>
    <mergeCell ref="MS10:MT10"/>
    <mergeCell ref="MS11:MT11"/>
    <mergeCell ref="MU9:MV9"/>
    <mergeCell ref="MU10:MV10"/>
    <mergeCell ref="MU11:MV11"/>
    <mergeCell ref="MW9:MX9"/>
    <mergeCell ref="MW10:MX10"/>
    <mergeCell ref="MW11:MX11"/>
    <mergeCell ref="MY9:MZ9"/>
    <mergeCell ref="MY10:MZ10"/>
    <mergeCell ref="MY11:MZ11"/>
    <mergeCell ref="NA9:NB9"/>
    <mergeCell ref="NA10:NB10"/>
    <mergeCell ref="NA11:NB11"/>
    <mergeCell ref="NC9:ND9"/>
    <mergeCell ref="NC10:ND10"/>
    <mergeCell ref="NC11:ND11"/>
    <mergeCell ref="NE9:NF9"/>
    <mergeCell ref="NE10:NF10"/>
    <mergeCell ref="NE11:NF11"/>
    <mergeCell ref="NG9:NH9"/>
    <mergeCell ref="NG10:NH10"/>
    <mergeCell ref="NG11:NH11"/>
    <mergeCell ref="NI9:NJ9"/>
    <mergeCell ref="NI10:NJ10"/>
    <mergeCell ref="NI11:NJ11"/>
    <mergeCell ref="NK9:NL9"/>
    <mergeCell ref="NK10:NL10"/>
    <mergeCell ref="NK11:NL11"/>
    <mergeCell ref="NM9:NN9"/>
    <mergeCell ref="NM10:NN10"/>
    <mergeCell ref="NM11:NN11"/>
    <mergeCell ref="NO9:NP9"/>
    <mergeCell ref="NO10:NP10"/>
    <mergeCell ref="NO11:NP11"/>
    <mergeCell ref="NQ9:NR9"/>
    <mergeCell ref="NQ10:NR10"/>
    <mergeCell ref="NQ11:NR11"/>
  </mergeCells>
  <dataValidations count="4">
    <dataValidation type="decimal" allowBlank="1" showErrorMessage="1" errorTitle="Ошибка" error="Допускается ввод только неотрицательных чисел!" sqref="G21 I21 K21 M21 O21 Q21 S21 U21 W21 Y21 AA21 AC21 AE21 AG21 AI21 AK21 AM21 AO21 AQ21 AS21 AU21 AW21 AY21 BA21 BC21 BE21 BG21 BI21 BK21 BM21 BO21 BQ21 BS21 BU21 BW21 BY21 CA21 CC21 CE21 CG21 CI21 CK21 CM21 CO21 CQ21 CS21 CU21 CW21 CY21 DA21 DC21 DE21 DG21 DI21 DK21 DM21 DO21 DQ21 DS21 DU21 DW21 DY21 EA21 EC21 EE21 EG21 EI21 EK21 EM21 EO21 EQ21 ES21 EU21 EW21 EY21 FA21 FC21 FE21 FG21 FI21 FK21 FM21 FO21 FQ21 FS21 FU21 FW21 FY21 GA21 GC21 GE21 GG21 GI21 GK21 GM21 GO21 GQ21 GS21 GU21 GW21 GY21 HA21 HC21 HE21 HG21 HI21 HK21 HM21 HO21 HQ21 HS21 HU21 HW21 HY21 IA21 IC21 IE21 IG21 II21 IK21 IM21 IO21 IQ21 IS21 IU21 IW21 IY21 JA21 JC21 JE21 JG21 JI21 JK21 JM21 JO21 JQ21 JS21 JU21 JW21 JY21 KA21 KC21 KE21 KG21 KI21 KK21 KM21 KO21 KQ21 KS21 KU21 KW21 KY21 LA21 LC21 LE21 LG21 LI21 LK21 LM21 LO21 LQ21 LS21 LU21 LW21 LY21 MA21 MC21 ME21 MG21 MI21 MK21 MM21 MO21 MQ21 MS21 MU21 MW21 MY21 NA21 NC21 NE21 NG21 NI21 NK21 NM21 NO21 NQ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K19 K20 M19 M20 O19 O20 Q19 Q20 S19 S20 U19 U20 W19 W20 Y19 Y20 AA19 AA20 AC19 AC20 AE19 AE20 AG19 AG20 AI19 AI20 AK19 AK20 AM19 AM20 AO19 AO20 AQ19 AQ20 AS19 AS20 AU19 AU20 AW19 AW20 AY19 AY20 BA19 BA20 BC19 BC20 BE19 BE20 BG19 BG20 BI19 BI20 BK19 BK20 BM19 BM20 BO19 BO20 BQ19 BQ20 BS19 BS20 BU19 BU20 BW19 BW20 BY19 BY20 CA19 CA20 CC19 CC20 CE19 CE20 CG19 CG20 CI19 CI20 CK19 CK20 CM19 CM20 CO19 CO20 CQ19 CQ20 CS19 CS20 CU19 CU20 CW19 CW20 CY19 CY20 DA19 DA20 DC19 DC20 DE19 DE20 DG19 DG20 DI19 DI20 DK19 DK20 DM19 DM20 DO19 DO20 DQ19 DQ20 DS19 DS20 DU19 DU20 DW19 DW20 DY19 DY20 EA19 EA20 EC19 EC20 EE19 EE20 EG19 EG20 EI19 EI20 EK19 EK20 EM19 EM20 EO19 EO20 EQ19 EQ20 ES19 ES20 EU19 EU20 EW19 EW20 EY19 EY20 FA19 FA20 FC19 FC20 FE19 FE20 FG19 FG20 FI19 FI20 FK19 FK20 FM19 FM20 FO19 FO20 FQ19 FQ20 FS19 FS20 FU19 FU20 FW19 FW20 FY19 FY20 GA19 GA20 GC19 GC20 GE19 GE20 GG19 GG20 GI19 GI20 GK19 GK20 GM19 GM20 GO19 GO20 GQ19 GQ20 GS19 GS20 GU19 GU20 GW19 GW20 GY19 GY20 HA19 HA20 HC19 HC20 HE19 HE20 HG19 HG20 HI19 HI20 HK19 HK20 HM19 HM20 HO19 HO20 HQ19 HQ20 HS19 HS20 HU19 HU20 HW19 HW20 HY19 HY20 IA19 IA20 IC19 IC20 IE19 IE20 IG19 IG20 II19 II20 IK19 IK20 IM19 IM20 IO19 IO20 IQ19 IQ20 IS19 IS20 IU19 IU20 IW19 IW20 IY19 IY20 JA19 JA20 JC19 JC20 JE19 JE20 JG19 JG20 JI19 JI20 JK19 JK20 JM19 JM20 JO19 JO20 JQ19 JQ20 JS19 JS20 JU19 JU20 JW19 JW20 JY19 JY20 KA19 KA20 KC19 KC20 KE19 KE20 KG19 KG20 KI19 KI20 KK19 KK20 KM19 KM20 KO19 KO20 KQ19 KQ20 KS19 KS20 KU19 KU20 KW19 KW20 KY19 KY20 LA19 LA20 LC19 LC20 LE19 LE20 LG19 LG20 LI19 LI20 LK19 LK20 LM19 LM20 LO19 LO20 LQ19 LQ20 LS19 LS20 LU19 LU20 LW19 LW20 LY19 LY20 MA19 MA20 MC19 MC20 ME19 ME20 MG19 MG20 MI19 MI20 MK19 MK20 MM19 MM20 MO19 MO20 MQ19 MQ20 MS19 MS20 MU19 MU20 MW19 MW20 MY19 MY20 NA19 NA20 NC19 NC20 NE19 NE20 NG19 NG20 NI19 NI20 NK19 NK20 NM19 NM20 NO19 NO20 NQ19 NQ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L19:L21 N19:N21 P19:P21 R19:R21 T19:T21 V19:V21 X19:X21 Z19:Z21 AB19:AB21 AD19:AD21 AF19:AF21 AH19:AH21 AJ19:AJ21 AL19:AL21 AN19:AN21 AP19:AP21 AR19:AR21 AT19:AT21 AV19:AV21 AX19:AX21 AZ19:AZ21 BB19:BB21 BD19:BD21 BF19:BF21 BH19:BH21 BJ19:BJ21 BL19:BL21 BN19:BN21 BP19:BP21 BR19:BR21 BT19:BT21 BV19:BV21 BX19:BX21 BZ19:BZ21 CB19:CB21 CD19:CD21 CF19:CF21 CH19:CH21 CJ19:CJ21 CL19:CL21 CN19:CN21 CP19:CP21 CR19:CR21 CT19:CT21 CV19:CV21 CX19:CX21 CZ19:CZ21 DB19:DB21 DD19:DD21 DF19:DF21 DH19:DH21 DJ19:DJ21 DL19:DL21 DN19:DN21 DP19:DP21 DR19:DR21 DT19:DT21 DV19:DV21 DX19:DX21 DZ19:DZ21 EB19:EB21 ED19:ED21 EF19:EF21 EH19:EH21 EJ19:EJ21 EL19:EL21 EN19:EN21 EP19:EP21 ER19:ER21 ET19:ET21 EV19:EV21 EX19:EX21 EZ19:EZ21 FB19:FB21 FD19:FD21 FF19:FF21 FH19:FH21 FJ19:FJ21 FL19:FL21 FN19:FN21 FP19:FP21 FR19:FR21 FT19:FT21 FV19:FV21 FX19:FX21 FZ19:FZ21 GB19:GB21 GD19:GD21 GF19:GF21 GH19:GH21 GJ19:GJ21 GL19:GL21 GN19:GN21 GP19:GP21 GR19:GR21 GT19:GT21 GV19:GV21 GX19:GX21 GZ19:GZ21 HB19:HB21 HD19:HD21 HF19:HF21 HH19:HH21 HJ19:HJ21 HL19:HL21 HN19:HN21 HP19:HP21 HR19:HR21 HT19:HT21 HV19:HV21 HX19:HX21 HZ19:HZ21 IB19:IB21 ID19:ID21 IF19:IF21 IH19:IH21 IJ19:IJ21 IL19:IL21 IN19:IN21 IP19:IP21 IR19:IR21 IT19:IT21 IV19:IV21 IX19:IX21 IZ19:IZ21 JB19:JB21 JD19:JD21 JF19:JF21 JH19:JH21 JJ19:JJ21 JL19:JL21 JN19:JN21 JP19:JP21 JR19:JR21 JT19:JT21 JV19:JV21 JX19:JX21 JZ19:JZ21 KB19:KB21 KD19:KD21 KF19:KF21 KH19:KH21 KJ19:KJ21 KL19:KL21 KN19:KN21 KP19:KP21 KR19:KR21 KT19:KT21 KV19:KV21 KX19:KX21 KZ19:KZ21 LB19:LB21 LD19:LD21 LF19:LF21 LH19:LH21 LJ19:LJ21 LL19:LL21 LN19:LN21 LP19:LP21 LR19:LR21 LT19:LT21 LV19:LV21 LX19:LX21 LZ19:LZ21 MB19:MB21 MD19:MD21 MF19:MF21 MH19:MH21 MJ19:MJ21 ML19:ML21 MN19:MN21 MP19:MP21 MR19:MR21 MT19:MT21 MV19:MV21 MX19:MX21 MZ19:MZ21 NB19:NB21 ND19:ND21 NF19:NF21 NH19:NH21 NJ19:NJ21 NL19:NL21 NN19:NN21 NP19:NP21 NR19:NR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6EE71334-C7EB-6D38-C601-0.AA225535}"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11" width="32.57421875" customWidth="1"/>
    <col min="2" max="2" style="1859" width="11.00390625" customWidth="1"/>
    <col min="3" max="3" style="1859" width="9.140625"/>
    <col min="4" max="4" style="1859" width="26.57421875" customWidth="1"/>
    <col min="5" max="5" style="1832" width="36.8515625" customWidth="1"/>
    <col min="6" max="6" style="1832" width="23.57421875" customWidth="1"/>
    <col min="7" max="7" style="1832" width="31.421875" customWidth="1"/>
    <col min="8" max="8" style="1832" width="40.8515625" customWidth="1"/>
    <col min="9" max="9" style="1832" width="14.57421875" customWidth="1"/>
    <col min="10" max="10" style="1832" width="26.8515625" customWidth="1"/>
    <col min="11" max="11" style="1832" width="50.00390625" customWidth="1"/>
    <col min="12" max="12" style="1832" width="52.421875" customWidth="1"/>
    <col min="13" max="13" style="1832" width="10.7109375" customWidth="1"/>
    <col min="14" max="14" style="1832" width="55.140625" customWidth="1"/>
    <col min="15" max="15" style="1832" width="31.8515625" customWidth="1"/>
    <col min="16" max="16" style="1832" width="23.8515625" customWidth="1"/>
    <col min="17" max="17" style="1832" width="46.57421875" customWidth="1"/>
    <col min="18" max="18" style="1832" width="24.00390625" customWidth="1"/>
    <col min="19" max="19" style="1832" width="20.57421875" customWidth="1"/>
    <col min="20" max="20" style="1832" width="22.00390625" customWidth="1"/>
    <col min="21" max="22" style="1832" width="26.421875" customWidth="1"/>
    <col min="23" max="23" style="1832" width="8.28125" hidden="1" customWidth="1"/>
    <col min="24" max="24" style="1832" width="59.7109375" customWidth="1"/>
    <col min="25" max="25" style="1832" width="49.140625" customWidth="1"/>
    <col min="26" max="26" style="1832" width="11.140625" customWidth="1"/>
    <col min="27" max="30" style="1832" width="29.00390625" customWidth="1"/>
    <col min="31" max="31" style="1832" width="9.140625"/>
    <col min="32" max="32" style="1832" width="34.7109375" customWidth="1"/>
    <col min="33" max="33" style="1832" width="9.140625"/>
    <col min="34" max="35" style="1832" width="34.421875" customWidth="1"/>
    <col min="36" max="36" style="1832" width="9.140625"/>
    <col min="37" max="37" style="1832" width="24.57421875" customWidth="1"/>
    <col min="38" max="38" style="1832" width="9.140625"/>
    <col min="39" max="39" style="1832" width="26.140625" customWidth="1"/>
    <col min="40" max="40" style="1832" width="1.7109375" customWidth="1"/>
    <col min="41" max="41" style="1832" width="9.140625"/>
    <col min="42" max="43" style="1832" width="47.8515625" customWidth="1"/>
    <col min="44" max="44" style="1832" width="1.7109375" customWidth="1"/>
    <col min="45" max="45" style="1832" width="21.421875" customWidth="1"/>
    <col min="46" max="46" style="1832" width="1.7109375" customWidth="1"/>
    <col min="47" max="47" style="1832" width="31.28125" customWidth="1"/>
    <col min="48" max="48" style="1832" width="1.7109375" customWidth="1"/>
    <col min="49" max="50" style="1832" width="9.140625"/>
    <col min="51" max="51" style="1832" width="3.7109375" customWidth="1"/>
    <col min="52" max="52" style="1832" width="60.8515625" customWidth="1"/>
    <col min="53" max="53" style="1832" width="49.28125" customWidth="1"/>
    <col min="54" max="54" style="1832" width="35.140625" customWidth="1"/>
    <col min="55" max="55" style="1832" width="9.140625"/>
    <col min="56" max="56" style="1832" width="1.7109375" customWidth="1"/>
    <col min="57" max="57" style="1075" width="12.57421875" customWidth="1"/>
    <col min="58" max="58" style="1075" width="14.28125" customWidth="1"/>
    <col min="59" max="59" style="1832" width="30.7109375" customWidth="1"/>
    <col min="60" max="60" style="1849" width="40.7109375" customWidth="1"/>
    <col min="61" max="61" style="1849" width="15.00390625" customWidth="1"/>
    <col min="62" max="62" style="1849" width="40.7109375" customWidth="1"/>
    <col min="63" max="63" style="1849" width="2.7109375" customWidth="1"/>
    <col min="64" max="64" style="1849" width="44.7109375" customWidth="1"/>
    <col min="65" max="65" style="1849" width="2.7109375" customWidth="1"/>
    <col min="66" max="66" style="1849" width="40.7109375" customWidth="1"/>
    <col min="67" max="68" style="1832" width="9.140625"/>
    <col min="69" max="69" style="1832" width="18.140625" customWidth="1"/>
    <col min="70" max="70" style="1832" width="57.8515625" customWidth="1"/>
    <col min="71" max="71" style="1832" width="1.7109375" customWidth="1"/>
    <col min="72" max="72" style="1832" width="22.57421875" customWidth="1"/>
    <col min="73" max="73" style="1832" width="57.8515625" customWidth="1"/>
    <col min="74" max="74" style="1832" width="1.7109375" customWidth="1"/>
    <col min="75" max="75" style="1832" width="22.57421875" customWidth="1"/>
    <col min="76" max="76" style="1832" width="57.8515625" customWidth="1"/>
    <col min="77" max="77" style="1832" width="1.7109375" customWidth="1"/>
    <col min="78" max="78" style="1832" width="22.57421875" customWidth="1"/>
    <col min="79" max="79" style="1832" width="57.8515625" customWidth="1"/>
    <col min="80" max="81" style="1832" width="9.140625"/>
    <col min="82" max="82" style="1832" width="49.57421875" customWidth="1"/>
  </cols>
  <sheetData>
    <row s="1436" customFormat="1" customHeight="1" ht="11.25">
      <c r="A1" s="1076" t="s">
        <v>1822</v>
      </c>
      <c r="B1" s="1076" t="s">
        <v>1823</v>
      </c>
      <c r="C1" s="1076" t="s">
        <v>1824</v>
      </c>
      <c r="D1" s="1076" t="s">
        <v>1825</v>
      </c>
      <c r="E1" s="1076" t="s">
        <v>1826</v>
      </c>
      <c r="F1" s="1076" t="s">
        <v>1827</v>
      </c>
      <c r="G1" s="1076" t="s">
        <v>1828</v>
      </c>
      <c r="H1" s="1076" t="s">
        <v>1829</v>
      </c>
      <c r="I1" s="1076" t="s">
        <v>1830</v>
      </c>
      <c r="J1" s="1076" t="s">
        <v>1831</v>
      </c>
      <c r="K1" s="1076" t="s">
        <v>1832</v>
      </c>
      <c r="L1" s="1076" t="s">
        <v>1833</v>
      </c>
      <c r="M1" s="1076"/>
      <c r="N1" s="1076" t="s">
        <v>1834</v>
      </c>
      <c r="O1" s="1076" t="s">
        <v>1835</v>
      </c>
      <c r="P1" s="1076" t="s">
        <v>1836</v>
      </c>
      <c r="Q1" s="1076" t="s">
        <v>1837</v>
      </c>
      <c r="R1" s="1076" t="s">
        <v>1838</v>
      </c>
      <c r="S1" s="1076" t="s">
        <v>1839</v>
      </c>
      <c r="T1" s="1076" t="s">
        <v>1840</v>
      </c>
      <c r="U1" s="1076" t="s">
        <v>1841</v>
      </c>
      <c r="V1" s="1076"/>
      <c r="W1" s="806" t="s">
        <v>1842</v>
      </c>
      <c r="X1" s="1076" t="s">
        <v>1843</v>
      </c>
      <c r="Y1" s="1076" t="s">
        <v>1844</v>
      </c>
      <c r="Z1" s="1076"/>
      <c r="AA1" s="1076" t="s">
        <v>1845</v>
      </c>
      <c r="AB1" s="1076"/>
      <c r="AC1" s="1076" t="s">
        <v>1846</v>
      </c>
      <c r="AD1" s="1076"/>
      <c r="AF1" s="1076" t="s">
        <v>1847</v>
      </c>
      <c r="AH1" s="1076" t="s">
        <v>1848</v>
      </c>
      <c r="AI1" s="1076" t="s">
        <v>1849</v>
      </c>
      <c r="AK1" s="1076" t="s">
        <v>1850</v>
      </c>
      <c r="AM1" s="1076" t="s">
        <v>1851</v>
      </c>
      <c r="AP1" s="1076" t="s">
        <v>1852</v>
      </c>
      <c r="AQ1" s="1076" t="s">
        <v>1853</v>
      </c>
      <c r="AS1" s="1076" t="s">
        <v>1854</v>
      </c>
      <c r="AU1" s="1076" t="s">
        <v>1855</v>
      </c>
      <c r="AW1" s="1076" t="s">
        <v>1856</v>
      </c>
      <c r="AX1" s="1076" t="s">
        <v>1857</v>
      </c>
      <c r="AZ1" s="1161" t="s">
        <v>1858</v>
      </c>
      <c r="BB1" s="1076" t="s">
        <v>1859</v>
      </c>
      <c r="BC1" s="1076"/>
      <c r="BE1" s="1076" t="s">
        <v>1860</v>
      </c>
      <c r="BF1" s="1076" t="s">
        <v>1861</v>
      </c>
      <c r="BH1" s="1078" t="s">
        <v>1466</v>
      </c>
      <c r="BI1" s="1079"/>
      <c r="BJ1" s="1080" t="s">
        <v>1862</v>
      </c>
      <c r="BK1" s="1079"/>
      <c r="BL1" s="1081" t="s">
        <v>1565</v>
      </c>
      <c r="BM1" s="1079"/>
      <c r="BN1" s="1082" t="s">
        <v>1863</v>
      </c>
      <c r="BS1" s="1436"/>
    </row>
    <row customHeight="1" ht="11.25">
      <c r="A2" s="1083" t="s">
        <v>1864</v>
      </c>
      <c r="B2" s="1084">
        <v>2000</v>
      </c>
      <c r="C2" s="1084">
        <v>2022</v>
      </c>
      <c r="D2" s="1084" t="s">
        <v>66</v>
      </c>
      <c r="E2" s="1085" t="s">
        <v>1865</v>
      </c>
      <c r="F2" s="1085" t="s">
        <v>1866</v>
      </c>
      <c r="G2" s="1085" t="s">
        <v>1867</v>
      </c>
      <c r="H2" s="1086" t="s">
        <v>55</v>
      </c>
      <c r="I2" s="1085" t="s">
        <v>200</v>
      </c>
      <c r="J2" s="1085" t="s">
        <v>1868</v>
      </c>
      <c r="K2" s="1087" t="s">
        <v>1869</v>
      </c>
      <c r="L2" s="1088"/>
      <c r="M2" s="1087">
        <v>1</v>
      </c>
      <c r="N2" s="1171" t="s">
        <v>1870</v>
      </c>
      <c r="O2" s="1086" t="s">
        <v>1871</v>
      </c>
      <c r="P2" s="1089" t="s">
        <v>38</v>
      </c>
      <c r="Q2" s="1090" t="s">
        <v>1872</v>
      </c>
      <c r="R2" s="152" t="s">
        <v>1873</v>
      </c>
      <c r="S2" s="152" t="s">
        <v>1874</v>
      </c>
      <c r="T2" s="1091" t="s">
        <v>1875</v>
      </c>
      <c r="U2" s="1088" t="s">
        <v>1876</v>
      </c>
      <c r="V2" s="1092">
        <v>1</v>
      </c>
      <c r="W2" s="1093"/>
      <c r="X2" s="1093" t="s">
        <v>1877</v>
      </c>
      <c r="Y2" s="1084" t="s">
        <v>1878</v>
      </c>
      <c r="Z2" s="1094"/>
      <c r="AA2" s="1084" t="s">
        <v>1879</v>
      </c>
      <c r="AB2" s="1095" t="s">
        <v>1879</v>
      </c>
      <c r="AC2" s="1084" t="s">
        <v>1880</v>
      </c>
      <c r="AD2" s="1095" t="s">
        <v>1880</v>
      </c>
      <c r="AF2" s="1086" t="s">
        <v>1876</v>
      </c>
      <c r="AH2" s="1085" t="s">
        <v>1881</v>
      </c>
      <c r="AI2" s="1085" t="s">
        <v>1881</v>
      </c>
      <c r="AK2" s="1085" t="s">
        <v>1882</v>
      </c>
      <c r="AM2" s="1085" t="s">
        <v>1883</v>
      </c>
      <c r="AP2" s="1096" t="s">
        <v>1877</v>
      </c>
      <c r="AQ2" s="1097" t="s">
        <v>1877</v>
      </c>
      <c r="AS2" s="1084" t="s">
        <v>1884</v>
      </c>
      <c r="AU2" s="1129" t="s">
        <v>1885</v>
      </c>
      <c r="AW2" s="1129" t="s">
        <v>1886</v>
      </c>
      <c r="AX2" s="1129" t="s">
        <v>1886</v>
      </c>
      <c r="AZ2" s="1129" t="s">
        <v>53</v>
      </c>
      <c r="BB2" s="1129" t="s">
        <v>1887</v>
      </c>
      <c r="BC2" s="1129" t="s">
        <v>1888</v>
      </c>
      <c r="BE2" s="1129">
        <v>2000</v>
      </c>
      <c r="BF2" s="1129" t="s">
        <v>1889</v>
      </c>
    </row>
    <row customHeight="1" ht="11.25">
      <c r="A3" s="1083" t="s">
        <v>1890</v>
      </c>
      <c r="B3" s="1084">
        <v>2001</v>
      </c>
      <c r="C3" s="1084">
        <v>2023</v>
      </c>
      <c r="D3" s="1084" t="s">
        <v>19</v>
      </c>
      <c r="E3" s="1085" t="s">
        <v>1891</v>
      </c>
      <c r="F3" s="1085" t="s">
        <v>35</v>
      </c>
      <c r="G3" s="1085" t="s">
        <v>1892</v>
      </c>
      <c r="H3" s="1086" t="s">
        <v>1893</v>
      </c>
      <c r="I3" s="1085" t="s">
        <v>103</v>
      </c>
      <c r="J3" s="1085" t="s">
        <v>1029</v>
      </c>
      <c r="K3" s="1087" t="s">
        <v>1894</v>
      </c>
      <c r="L3" s="1088">
        <f>_xlfn.IFERROR(MATCH(K3,OFFER_METHOD,0),0)</f>
        <v>0</v>
      </c>
      <c r="M3" s="1087">
        <v>2</v>
      </c>
      <c r="N3" s="1171" t="s">
        <v>1895</v>
      </c>
      <c r="O3" s="1086" t="s">
        <v>1896</v>
      </c>
      <c r="P3" s="1089" t="s">
        <v>1897</v>
      </c>
      <c r="Q3" s="1090" t="s">
        <v>1898</v>
      </c>
      <c r="R3" s="152" t="s">
        <v>1899</v>
      </c>
      <c r="S3" s="152" t="s">
        <v>1900</v>
      </c>
      <c r="T3" s="1091" t="s">
        <v>1901</v>
      </c>
      <c r="U3" s="1088" t="s">
        <v>1902</v>
      </c>
      <c r="V3" s="1092">
        <v>2</v>
      </c>
      <c r="W3" s="1093"/>
      <c r="X3" s="1093" t="s">
        <v>1903</v>
      </c>
      <c r="Y3" s="1084" t="s">
        <v>1878</v>
      </c>
      <c r="Z3" s="1094"/>
      <c r="AA3" s="1084" t="s">
        <v>1904</v>
      </c>
      <c r="AB3" s="1095" t="s">
        <v>1904</v>
      </c>
      <c r="AC3" s="1084" t="s">
        <v>1905</v>
      </c>
      <c r="AD3" s="1095" t="s">
        <v>1905</v>
      </c>
      <c r="AF3" s="1086" t="s">
        <v>1902</v>
      </c>
      <c r="AH3" s="1085" t="s">
        <v>1906</v>
      </c>
      <c r="AI3" s="1085" t="s">
        <v>1907</v>
      </c>
      <c r="AK3" s="1085" t="s">
        <v>1908</v>
      </c>
      <c r="AM3" s="1085" t="s">
        <v>1909</v>
      </c>
      <c r="AP3" s="1096" t="s">
        <v>1910</v>
      </c>
      <c r="AQ3" s="1097" t="s">
        <v>1910</v>
      </c>
      <c r="AS3" s="1084" t="s">
        <v>1911</v>
      </c>
      <c r="AU3" s="1129" t="s">
        <v>1912</v>
      </c>
      <c r="AW3" s="1129" t="s">
        <v>1913</v>
      </c>
      <c r="AX3" s="1129" t="s">
        <v>1913</v>
      </c>
      <c r="AZ3" s="1129" t="s">
        <v>1914</v>
      </c>
      <c r="BB3" s="1129" t="s">
        <v>1915</v>
      </c>
      <c r="BC3" s="1129" t="s">
        <v>1888</v>
      </c>
      <c r="BE3" s="1129">
        <v>2001</v>
      </c>
      <c r="BF3" s="1129" t="s">
        <v>1916</v>
      </c>
      <c r="BH3" s="1076" t="s">
        <v>1917</v>
      </c>
      <c r="BJ3" s="1076" t="s">
        <v>1918</v>
      </c>
      <c r="BL3" s="1076" t="s">
        <v>1919</v>
      </c>
      <c r="BN3" s="1076" t="s">
        <v>1920</v>
      </c>
      <c r="BR3" s="1076" t="s">
        <v>1921</v>
      </c>
      <c r="BS3" s="1437"/>
      <c r="BT3" s="1079"/>
      <c r="BU3" s="1076" t="s">
        <v>1922</v>
      </c>
      <c r="BV3" s="1079"/>
      <c r="BW3" s="1699"/>
      <c r="BX3" s="1701" t="s">
        <v>1923</v>
      </c>
      <c r="CA3" s="1076" t="s">
        <v>1924</v>
      </c>
    </row>
    <row customHeight="1" ht="11.25">
      <c r="A4" s="1083" t="s">
        <v>1925</v>
      </c>
      <c r="B4" s="1084">
        <v>2002</v>
      </c>
      <c r="C4" s="1084">
        <v>2024</v>
      </c>
      <c r="E4" s="1085" t="s">
        <v>1926</v>
      </c>
      <c r="F4" s="1085" t="s">
        <v>1927</v>
      </c>
      <c r="H4" s="1086" t="s">
        <v>1928</v>
      </c>
      <c r="I4" s="1085" t="s">
        <v>90</v>
      </c>
      <c r="J4" s="1085" t="s">
        <v>1929</v>
      </c>
      <c r="K4" s="1087" t="s">
        <v>1930</v>
      </c>
      <c r="L4" s="1088">
        <f>_xlfn.IFERROR(MATCH(K4,OFFER_METHOD,0),0)</f>
        <v>0</v>
      </c>
      <c r="M4" s="1087">
        <v>3</v>
      </c>
      <c r="N4" s="1171" t="s">
        <v>1931</v>
      </c>
      <c r="O4" s="1085" t="s">
        <v>1932</v>
      </c>
      <c r="Q4" s="1090" t="s">
        <v>1933</v>
      </c>
      <c r="R4" s="152" t="s">
        <v>1934</v>
      </c>
      <c r="S4" s="152" t="s">
        <v>1935</v>
      </c>
      <c r="T4" s="1091" t="s">
        <v>1936</v>
      </c>
      <c r="U4" s="1088" t="s">
        <v>1937</v>
      </c>
      <c r="V4" s="1092">
        <v>3</v>
      </c>
      <c r="W4" s="1093"/>
      <c r="X4" s="1093" t="s">
        <v>1938</v>
      </c>
      <c r="Y4" s="1084" t="s">
        <v>1878</v>
      </c>
      <c r="Z4" s="1100"/>
      <c r="AC4" s="1084" t="s">
        <v>1939</v>
      </c>
      <c r="AD4" s="1095" t="s">
        <v>1939</v>
      </c>
      <c r="AF4" s="1086" t="s">
        <v>1937</v>
      </c>
      <c r="AH4" s="1086" t="s">
        <v>1940</v>
      </c>
      <c r="AK4" s="1085" t="s">
        <v>1941</v>
      </c>
      <c r="AM4" s="1085" t="s">
        <v>1942</v>
      </c>
      <c r="AP4" s="1096" t="s">
        <v>1903</v>
      </c>
      <c r="AQ4" s="1097" t="s">
        <v>1903</v>
      </c>
      <c r="AS4" s="1084" t="s">
        <v>1943</v>
      </c>
      <c r="AU4" s="1129" t="s">
        <v>1944</v>
      </c>
      <c r="AW4" s="1129" t="s">
        <v>1945</v>
      </c>
      <c r="AX4" s="1129" t="s">
        <v>1945</v>
      </c>
      <c r="AZ4" s="1129" t="s">
        <v>1946</v>
      </c>
      <c r="BB4" s="1129" t="s">
        <v>1947</v>
      </c>
      <c r="BC4" s="1129" t="s">
        <v>1948</v>
      </c>
      <c r="BE4" s="1129">
        <v>2002</v>
      </c>
      <c r="BF4" s="1129" t="s">
        <v>1949</v>
      </c>
      <c r="BH4" s="1077" t="s">
        <v>1950</v>
      </c>
      <c r="BJ4" s="1077" t="s">
        <v>1950</v>
      </c>
      <c r="BL4" s="1077" t="s">
        <v>1950</v>
      </c>
      <c r="BN4" s="1077" t="s">
        <v>1950</v>
      </c>
      <c r="BQ4" s="1441" t="s">
        <v>1951</v>
      </c>
      <c r="BR4" s="1168" t="s">
        <v>1952</v>
      </c>
      <c r="BS4" s="283"/>
      <c r="BT4" s="1441" t="s">
        <v>1953</v>
      </c>
      <c r="BU4" s="1168" t="s">
        <v>1954</v>
      </c>
      <c r="BV4" s="1079"/>
      <c r="BW4" s="1706" t="s">
        <v>1955</v>
      </c>
      <c r="BX4" s="1700" t="s">
        <v>1956</v>
      </c>
      <c r="BZ4" s="1441" t="s">
        <v>1957</v>
      </c>
      <c r="CA4" s="1168" t="s">
        <v>1958</v>
      </c>
    </row>
    <row customHeight="1" ht="11.25">
      <c r="A5" s="1083" t="s">
        <v>1959</v>
      </c>
      <c r="B5" s="1084">
        <v>2003</v>
      </c>
      <c r="C5" s="1084">
        <v>2025</v>
      </c>
      <c r="E5" s="1085" t="s">
        <v>1960</v>
      </c>
      <c r="F5" s="1085" t="s">
        <v>1961</v>
      </c>
      <c r="H5" s="1086" t="s">
        <v>1962</v>
      </c>
      <c r="I5" s="1085" t="s">
        <v>91</v>
      </c>
      <c r="K5" s="1087" t="s">
        <v>1963</v>
      </c>
      <c r="L5" s="1088">
        <f>_xlfn.IFERROR(MATCH(K5,OFFER_METHOD,0),0)</f>
        <v>0</v>
      </c>
      <c r="M5" s="1087">
        <v>4</v>
      </c>
      <c r="N5" s="1101" t="s">
        <v>1964</v>
      </c>
      <c r="O5" s="1085" t="s">
        <v>1965</v>
      </c>
      <c r="Q5" s="1090" t="s">
        <v>1966</v>
      </c>
      <c r="R5" s="152" t="s">
        <v>1967</v>
      </c>
      <c r="T5" s="1086" t="s">
        <v>1968</v>
      </c>
      <c r="U5" s="1088" t="s">
        <v>1969</v>
      </c>
      <c r="V5" s="1092">
        <v>4</v>
      </c>
      <c r="W5" s="1093"/>
      <c r="X5" s="1093" t="s">
        <v>641</v>
      </c>
      <c r="Y5" s="1084" t="s">
        <v>1970</v>
      </c>
      <c r="Z5" s="1100">
        <v>1</v>
      </c>
      <c r="AF5" s="1086" t="s">
        <v>1971</v>
      </c>
      <c r="AH5" s="1085" t="s">
        <v>1972</v>
      </c>
      <c r="AK5" s="1085" t="s">
        <v>1973</v>
      </c>
      <c r="AM5" s="1085" t="s">
        <v>1974</v>
      </c>
      <c r="AP5" s="1096" t="s">
        <v>641</v>
      </c>
      <c r="AQ5" s="1097" t="s">
        <v>641</v>
      </c>
      <c r="AU5" s="1129" t="s">
        <v>1975</v>
      </c>
      <c r="AW5" s="1129" t="s">
        <v>1976</v>
      </c>
      <c r="AX5" s="1129" t="s">
        <v>1976</v>
      </c>
      <c r="AZ5" s="1129" t="s">
        <v>1977</v>
      </c>
      <c r="BB5" s="1129" t="s">
        <v>1978</v>
      </c>
      <c r="BC5" s="1129" t="s">
        <v>1979</v>
      </c>
      <c r="BE5" s="1129">
        <v>2003</v>
      </c>
      <c r="BF5" s="1129" t="s">
        <v>1980</v>
      </c>
      <c r="BH5" s="1077" t="s">
        <v>1981</v>
      </c>
      <c r="BJ5" s="1077" t="s">
        <v>1981</v>
      </c>
      <c r="BL5" s="1077" t="s">
        <v>1981</v>
      </c>
      <c r="BN5" s="1077" t="s">
        <v>1982</v>
      </c>
      <c r="BQ5" s="1290">
        <v>4213775</v>
      </c>
      <c r="BR5" s="1077" t="s">
        <v>1877</v>
      </c>
      <c r="BS5" s="1438"/>
      <c r="BT5" s="1290">
        <v>64236871</v>
      </c>
      <c r="BU5" s="1077" t="s">
        <v>702</v>
      </c>
      <c r="BV5" s="1079"/>
      <c r="BW5" s="1704">
        <v>4213767</v>
      </c>
      <c r="BX5" s="1702" t="s">
        <v>1983</v>
      </c>
      <c r="BZ5" s="1290">
        <v>64237509</v>
      </c>
      <c r="CA5" s="1304" t="s">
        <v>1984</v>
      </c>
    </row>
    <row customHeight="1" ht="11.25">
      <c r="A6" s="1083" t="s">
        <v>1985</v>
      </c>
      <c r="B6" s="1084">
        <v>2004</v>
      </c>
      <c r="C6" s="1084">
        <v>2026</v>
      </c>
      <c r="E6" s="1085" t="s">
        <v>1986</v>
      </c>
      <c r="F6" s="1102"/>
      <c r="H6" s="1086" t="s">
        <v>1987</v>
      </c>
      <c r="I6" s="1085" t="s">
        <v>117</v>
      </c>
      <c r="J6" s="1076" t="s">
        <v>1988</v>
      </c>
      <c r="L6" s="1088">
        <f>SUM(kind_of_control_method_filter)</f>
        <v>0</v>
      </c>
      <c r="N6" s="1101" t="s">
        <v>1989</v>
      </c>
      <c r="O6" s="1085" t="s">
        <v>1990</v>
      </c>
      <c r="R6" s="152" t="s">
        <v>1872</v>
      </c>
      <c r="T6" s="1086" t="s">
        <v>1991</v>
      </c>
      <c r="U6" s="1088" t="s">
        <v>1971</v>
      </c>
      <c r="V6" s="1092">
        <v>5</v>
      </c>
      <c r="W6" s="1093"/>
      <c r="X6" s="1084" t="s">
        <v>647</v>
      </c>
      <c r="Y6" s="1084" t="s">
        <v>1992</v>
      </c>
      <c r="Z6" s="1100"/>
      <c r="AA6" s="1103"/>
      <c r="AH6" s="1085" t="s">
        <v>1993</v>
      </c>
      <c r="AK6" s="1085" t="s">
        <v>1994</v>
      </c>
      <c r="AM6" s="1085" t="s">
        <v>1995</v>
      </c>
      <c r="AP6" s="1096" t="s">
        <v>647</v>
      </c>
      <c r="AQ6" s="1097" t="s">
        <v>647</v>
      </c>
      <c r="AU6" s="1129" t="s">
        <v>1996</v>
      </c>
      <c r="AW6" s="1129" t="s">
        <v>1997</v>
      </c>
      <c r="AX6" s="1129" t="s">
        <v>1997</v>
      </c>
      <c r="BB6" s="1129" t="s">
        <v>1998</v>
      </c>
      <c r="BC6" s="1129" t="s">
        <v>1979</v>
      </c>
      <c r="BE6" s="1129">
        <v>2004</v>
      </c>
      <c r="BF6" s="1129" t="s">
        <v>1999</v>
      </c>
      <c r="BH6" s="1077" t="s">
        <v>2000</v>
      </c>
      <c r="BJ6" s="1077" t="s">
        <v>2001</v>
      </c>
      <c r="BL6" s="1077" t="s">
        <v>2001</v>
      </c>
      <c r="BN6" s="1077" t="s">
        <v>2002</v>
      </c>
      <c r="BQ6" s="1290">
        <v>4213784</v>
      </c>
      <c r="BR6" s="1304" t="s">
        <v>1910</v>
      </c>
      <c r="BS6" s="1439"/>
      <c r="BT6" s="1290">
        <v>64236872</v>
      </c>
      <c r="BU6" s="1077" t="s">
        <v>707</v>
      </c>
      <c r="BV6" s="1079"/>
      <c r="BW6" s="1704">
        <v>4213768</v>
      </c>
      <c r="BX6" s="1702" t="s">
        <v>727</v>
      </c>
      <c r="BZ6" s="1290">
        <v>64237510</v>
      </c>
      <c r="CA6" s="1077" t="s">
        <v>2003</v>
      </c>
    </row>
    <row customHeight="1" ht="11.25">
      <c r="A7" s="1083" t="s">
        <v>2004</v>
      </c>
      <c r="B7" s="1084">
        <v>2005</v>
      </c>
      <c r="E7" s="1085" t="s">
        <v>2005</v>
      </c>
      <c r="F7" s="1102"/>
      <c r="H7" s="1086" t="s">
        <v>2006</v>
      </c>
      <c r="I7" s="1085" t="s">
        <v>92</v>
      </c>
      <c r="J7" s="1085" t="s">
        <v>2007</v>
      </c>
      <c r="N7" s="1105" t="s">
        <v>2008</v>
      </c>
      <c r="O7" s="1085" t="s">
        <v>2009</v>
      </c>
      <c r="U7" s="1088" t="s">
        <v>19</v>
      </c>
      <c r="V7" s="379" t="s">
        <v>92</v>
      </c>
      <c r="W7" s="1093"/>
      <c r="X7" s="1084" t="s">
        <v>653</v>
      </c>
      <c r="Y7" s="1084" t="s">
        <v>1970</v>
      </c>
      <c r="Z7" s="1100"/>
      <c r="AA7" s="1103"/>
      <c r="AH7" s="1085" t="s">
        <v>2010</v>
      </c>
      <c r="AK7" s="1085" t="s">
        <v>2011</v>
      </c>
      <c r="AM7" s="1085" t="s">
        <v>2012</v>
      </c>
      <c r="AP7" s="1096" t="s">
        <v>653</v>
      </c>
      <c r="AQ7" s="1097" t="s">
        <v>653</v>
      </c>
      <c r="AU7" s="1129" t="s">
        <v>2013</v>
      </c>
      <c r="AW7" s="1129" t="s">
        <v>2014</v>
      </c>
      <c r="AX7" s="1129" t="s">
        <v>2014</v>
      </c>
      <c r="AZ7" s="1076" t="s">
        <v>2015</v>
      </c>
      <c r="BB7" s="1129" t="s">
        <v>2016</v>
      </c>
      <c r="BC7" s="1129" t="s">
        <v>1979</v>
      </c>
      <c r="BE7" s="1129">
        <v>2005</v>
      </c>
      <c r="BF7" s="1129" t="s">
        <v>2017</v>
      </c>
      <c r="BH7" s="1077" t="s">
        <v>2018</v>
      </c>
      <c r="BJ7" s="1077" t="s">
        <v>2000</v>
      </c>
      <c r="BL7" s="1077" t="s">
        <v>2000</v>
      </c>
      <c r="BN7" s="1077" t="s">
        <v>2019</v>
      </c>
      <c r="BQ7" s="1290">
        <v>4213781</v>
      </c>
      <c r="BR7" s="1077" t="s">
        <v>1903</v>
      </c>
      <c r="BS7" s="1438"/>
      <c r="BT7" s="1290">
        <v>64236873</v>
      </c>
      <c r="BU7" s="1077" t="s">
        <v>712</v>
      </c>
      <c r="BV7" s="1079"/>
      <c r="BW7" s="1704">
        <v>4213769</v>
      </c>
      <c r="BX7" s="1702" t="s">
        <v>2020</v>
      </c>
      <c r="BZ7" s="1290">
        <v>64237511</v>
      </c>
      <c r="CA7" s="1077" t="s">
        <v>742</v>
      </c>
    </row>
    <row customHeight="1" ht="11.25">
      <c r="A8" s="1083" t="s">
        <v>2021</v>
      </c>
      <c r="B8" s="1084">
        <v>2006</v>
      </c>
      <c r="E8" s="1085" t="s">
        <v>2022</v>
      </c>
      <c r="F8" s="1102"/>
      <c r="H8" s="1086" t="s">
        <v>2023</v>
      </c>
      <c r="I8" s="1085" t="s">
        <v>93</v>
      </c>
      <c r="J8" s="1085" t="s">
        <v>2024</v>
      </c>
      <c r="N8" s="1172" t="s">
        <v>2025</v>
      </c>
      <c r="O8" s="1085" t="s">
        <v>2026</v>
      </c>
      <c r="V8" s="379" t="s">
        <v>93</v>
      </c>
      <c r="W8" s="1093"/>
      <c r="X8" s="1084" t="s">
        <v>659</v>
      </c>
      <c r="Y8" s="1084" t="s">
        <v>1970</v>
      </c>
      <c r="Z8" s="1100"/>
      <c r="AA8" s="1103"/>
      <c r="AK8" s="1085" t="s">
        <v>2027</v>
      </c>
      <c r="AP8" s="1096" t="s">
        <v>659</v>
      </c>
      <c r="AQ8" s="1097" t="s">
        <v>659</v>
      </c>
      <c r="AU8" s="1129" t="s">
        <v>2028</v>
      </c>
      <c r="AW8" s="1129" t="s">
        <v>2029</v>
      </c>
      <c r="AX8" s="1129" t="s">
        <v>2029</v>
      </c>
      <c r="AZ8" s="1129" t="s">
        <v>2030</v>
      </c>
      <c r="BB8" s="1129" t="s">
        <v>2031</v>
      </c>
      <c r="BC8" s="1129" t="s">
        <v>1979</v>
      </c>
      <c r="BE8" s="1129">
        <v>2006</v>
      </c>
      <c r="BF8" s="1129" t="s">
        <v>2032</v>
      </c>
      <c r="BH8" s="1077" t="s">
        <v>2033</v>
      </c>
      <c r="BJ8" s="1077" t="s">
        <v>2034</v>
      </c>
      <c r="BL8" s="1077" t="s">
        <v>2034</v>
      </c>
      <c r="BN8" s="1077" t="s">
        <v>2035</v>
      </c>
      <c r="BQ8" s="1290">
        <v>4213776</v>
      </c>
      <c r="BR8" s="1077" t="s">
        <v>641</v>
      </c>
      <c r="BS8" s="1438"/>
      <c r="BT8" s="1290">
        <v>64236874</v>
      </c>
      <c r="BU8" s="1304" t="s">
        <v>2036</v>
      </c>
      <c r="BV8" s="1079"/>
      <c r="BW8" s="1704">
        <v>4213770</v>
      </c>
      <c r="BX8" s="1705" t="s">
        <v>2037</v>
      </c>
      <c r="BZ8" s="1290">
        <v>64237512</v>
      </c>
      <c r="CA8" s="1077" t="s">
        <v>737</v>
      </c>
    </row>
    <row customHeight="1" ht="11.25">
      <c r="A9" s="1083" t="s">
        <v>2038</v>
      </c>
      <c r="B9" s="1084">
        <v>2007</v>
      </c>
      <c r="E9" s="1085" t="s">
        <v>2039</v>
      </c>
      <c r="F9" s="1102"/>
      <c r="G9" s="1076" t="s">
        <v>2040</v>
      </c>
      <c r="H9" s="1076" t="s">
        <v>2041</v>
      </c>
      <c r="I9" s="1085" t="s">
        <v>129</v>
      </c>
      <c r="O9" s="1085" t="s">
        <v>2042</v>
      </c>
      <c r="V9" s="379" t="s">
        <v>129</v>
      </c>
      <c r="W9" s="1093"/>
      <c r="X9" s="1084" t="s">
        <v>665</v>
      </c>
      <c r="Y9" s="1084" t="s">
        <v>1878</v>
      </c>
      <c r="Z9" s="1100">
        <v>1</v>
      </c>
      <c r="AA9" s="1103"/>
      <c r="AK9" s="1085" t="s">
        <v>2043</v>
      </c>
      <c r="AP9" s="1096" t="s">
        <v>2044</v>
      </c>
      <c r="AQ9" s="1097" t="s">
        <v>2044</v>
      </c>
      <c r="AW9" s="1129" t="s">
        <v>2045</v>
      </c>
      <c r="AX9" s="1129" t="s">
        <v>2045</v>
      </c>
      <c r="AZ9" s="1129" t="s">
        <v>2046</v>
      </c>
      <c r="BB9" s="1129" t="s">
        <v>2047</v>
      </c>
      <c r="BC9" s="1129" t="s">
        <v>1979</v>
      </c>
      <c r="BE9" s="1129">
        <v>2007</v>
      </c>
      <c r="BF9" s="1129" t="s">
        <v>2048</v>
      </c>
      <c r="BH9" s="1077" t="s">
        <v>2049</v>
      </c>
      <c r="BJ9" s="1077" t="s">
        <v>2050</v>
      </c>
      <c r="BL9" s="1077" t="s">
        <v>2050</v>
      </c>
      <c r="BN9" s="1077" t="s">
        <v>2051</v>
      </c>
      <c r="BQ9" s="1290">
        <v>4213777</v>
      </c>
      <c r="BR9" s="1077" t="s">
        <v>647</v>
      </c>
      <c r="BS9" s="1438"/>
      <c r="BT9" s="1290">
        <v>64236875</v>
      </c>
      <c r="BU9" s="1077" t="s">
        <v>717</v>
      </c>
      <c r="BV9" s="1079"/>
      <c r="BW9" s="1699"/>
      <c r="BX9" s="1699"/>
    </row>
    <row customHeight="1" ht="11.25">
      <c r="A10" s="1083" t="s">
        <v>2052</v>
      </c>
      <c r="B10" s="1084">
        <v>2008</v>
      </c>
      <c r="E10" s="1085" t="s">
        <v>2053</v>
      </c>
      <c r="F10" s="1102"/>
      <c r="G10" s="1085" t="s">
        <v>2054</v>
      </c>
      <c r="H10" s="1085" t="s">
        <v>2055</v>
      </c>
      <c r="I10" s="1085" t="s">
        <v>134</v>
      </c>
      <c r="J10" s="1076" t="s">
        <v>2056</v>
      </c>
      <c r="K10" s="1076" t="s">
        <v>2057</v>
      </c>
      <c r="O10" s="1085" t="s">
        <v>2058</v>
      </c>
      <c r="V10" s="380" t="s">
        <v>134</v>
      </c>
      <c r="W10" s="1106"/>
      <c r="X10" s="1106" t="s">
        <v>2059</v>
      </c>
      <c r="Y10" s="1107" t="s">
        <v>2060</v>
      </c>
      <c r="Z10" s="1100"/>
      <c r="AP10" s="1096" t="s">
        <v>2059</v>
      </c>
      <c r="AQ10" s="1097" t="s">
        <v>2059</v>
      </c>
      <c r="AW10" s="1129" t="s">
        <v>2061</v>
      </c>
      <c r="AX10" s="1129" t="s">
        <v>2061</v>
      </c>
      <c r="AZ10" s="1129" t="s">
        <v>2062</v>
      </c>
      <c r="BB10" s="1129" t="s">
        <v>2063</v>
      </c>
      <c r="BC10" s="1129" t="s">
        <v>1979</v>
      </c>
      <c r="BE10" s="1129">
        <v>2008</v>
      </c>
      <c r="BF10" s="1129" t="s">
        <v>2064</v>
      </c>
      <c r="BH10" s="1077" t="s">
        <v>2065</v>
      </c>
      <c r="BJ10" s="1077" t="s">
        <v>2066</v>
      </c>
      <c r="BL10" s="1077" t="s">
        <v>2066</v>
      </c>
      <c r="BN10" s="1077" t="s">
        <v>2067</v>
      </c>
      <c r="BQ10" s="1290">
        <v>4213778</v>
      </c>
      <c r="BR10" s="1077" t="s">
        <v>653</v>
      </c>
      <c r="BS10" s="1438"/>
      <c r="BT10" s="1290">
        <v>64236876</v>
      </c>
      <c r="BU10" s="1077" t="s">
        <v>697</v>
      </c>
      <c r="BV10" s="1079"/>
      <c r="BW10" s="1699"/>
      <c r="BX10" s="1699"/>
    </row>
    <row customHeight="1" ht="11.25">
      <c r="A11" s="1083" t="s">
        <v>2068</v>
      </c>
      <c r="B11" s="1084">
        <v>2009</v>
      </c>
      <c r="E11" s="1085" t="s">
        <v>2069</v>
      </c>
      <c r="F11" s="1102"/>
      <c r="G11" s="1085" t="s">
        <v>2070</v>
      </c>
      <c r="H11" s="1085" t="s">
        <v>2071</v>
      </c>
      <c r="I11" s="1085" t="s">
        <v>139</v>
      </c>
      <c r="J11" s="1086" t="s">
        <v>2072</v>
      </c>
      <c r="K11" s="1108" t="s">
        <v>2073</v>
      </c>
      <c r="O11" s="1086" t="s">
        <v>2074</v>
      </c>
      <c r="V11" s="379" t="s">
        <v>139</v>
      </c>
      <c r="W11" s="284"/>
      <c r="X11" s="1093" t="s">
        <v>2044</v>
      </c>
      <c r="Y11" s="1084" t="s">
        <v>2075</v>
      </c>
      <c r="Z11" s="1100"/>
      <c r="AP11" s="1096" t="s">
        <v>665</v>
      </c>
      <c r="AQ11" s="1098" t="s">
        <v>665</v>
      </c>
      <c r="AW11" s="1129" t="s">
        <v>2076</v>
      </c>
      <c r="AX11" s="1129" t="s">
        <v>2076</v>
      </c>
      <c r="AZ11" s="1129" t="s">
        <v>2077</v>
      </c>
      <c r="BB11" s="1129" t="s">
        <v>2078</v>
      </c>
      <c r="BC11" s="1129" t="s">
        <v>1979</v>
      </c>
      <c r="BE11" s="1129">
        <v>2009</v>
      </c>
      <c r="BF11" s="1129" t="s">
        <v>2079</v>
      </c>
      <c r="BH11" s="1077" t="s">
        <v>2080</v>
      </c>
      <c r="BJ11" s="1077" t="s">
        <v>2049</v>
      </c>
      <c r="BL11" s="1077" t="s">
        <v>2049</v>
      </c>
      <c r="BN11" s="1077" t="s">
        <v>2081</v>
      </c>
      <c r="BQ11" s="1290">
        <v>4213780</v>
      </c>
      <c r="BR11" s="1077" t="s">
        <v>659</v>
      </c>
      <c r="BS11" s="1438"/>
      <c r="BW11" s="1699"/>
      <c r="BX11" s="1699"/>
    </row>
    <row customHeight="1" ht="11.25">
      <c r="A12" s="1083" t="s">
        <v>2082</v>
      </c>
      <c r="B12" s="1084">
        <v>2010</v>
      </c>
      <c r="E12" s="1085" t="s">
        <v>2083</v>
      </c>
      <c r="F12" s="1102"/>
      <c r="G12" s="1085" t="s">
        <v>2071</v>
      </c>
      <c r="I12" s="1085" t="s">
        <v>144</v>
      </c>
      <c r="J12" s="1086" t="s">
        <v>2084</v>
      </c>
      <c r="K12" s="1108" t="s">
        <v>2085</v>
      </c>
      <c r="O12" s="1086" t="s">
        <v>1872</v>
      </c>
      <c r="V12" s="379" t="s">
        <v>144</v>
      </c>
      <c r="W12" s="1098"/>
      <c r="X12" s="1093" t="s">
        <v>2086</v>
      </c>
      <c r="Y12" s="1084" t="s">
        <v>1878</v>
      </c>
      <c r="AP12" s="1096"/>
      <c r="AW12" s="1129" t="s">
        <v>139</v>
      </c>
      <c r="AX12" s="1129" t="s">
        <v>139</v>
      </c>
      <c r="AZ12" s="1129" t="s">
        <v>2087</v>
      </c>
      <c r="BB12" s="1129" t="s">
        <v>2088</v>
      </c>
      <c r="BC12" s="1129" t="s">
        <v>1979</v>
      </c>
      <c r="BE12" s="1129">
        <v>2010</v>
      </c>
      <c r="BF12" s="1129" t="s">
        <v>2089</v>
      </c>
      <c r="BH12" s="1077" t="s">
        <v>2090</v>
      </c>
      <c r="BJ12" s="1077" t="s">
        <v>2091</v>
      </c>
      <c r="BL12" s="1077" t="s">
        <v>2091</v>
      </c>
      <c r="BN12" s="1077" t="s">
        <v>2092</v>
      </c>
      <c r="BQ12" s="1290">
        <v>4213779</v>
      </c>
      <c r="BR12" s="1077" t="s">
        <v>2044</v>
      </c>
      <c r="BS12" s="1438"/>
      <c r="BT12" s="1079"/>
      <c r="BU12" s="1079"/>
      <c r="BV12" s="1079"/>
      <c r="BW12" s="1699"/>
      <c r="BX12" s="1699"/>
    </row>
    <row customHeight="1" ht="11.25">
      <c r="A13" s="1083" t="s">
        <v>2093</v>
      </c>
      <c r="B13" s="1084">
        <v>2011</v>
      </c>
      <c r="E13" s="1085" t="s">
        <v>2094</v>
      </c>
      <c r="F13" s="1102"/>
      <c r="I13" s="1085" t="s">
        <v>149</v>
      </c>
      <c r="K13" s="1108" t="s">
        <v>2043</v>
      </c>
      <c r="V13" s="379" t="s">
        <v>149</v>
      </c>
      <c r="W13" s="1098"/>
      <c r="X13" s="1098"/>
      <c r="Y13" s="1098"/>
      <c r="AW13" s="1129" t="s">
        <v>144</v>
      </c>
      <c r="AX13" s="1129" t="s">
        <v>144</v>
      </c>
      <c r="BB13" s="1129" t="s">
        <v>2095</v>
      </c>
      <c r="BC13" s="1129" t="s">
        <v>2096</v>
      </c>
      <c r="BE13" s="1129">
        <v>2011</v>
      </c>
      <c r="BF13" s="1129" t="s">
        <v>2097</v>
      </c>
      <c r="BH13" s="1077" t="s">
        <v>2098</v>
      </c>
      <c r="BJ13" s="1077" t="s">
        <v>2080</v>
      </c>
      <c r="BL13" s="1077" t="s">
        <v>2080</v>
      </c>
      <c r="BN13" s="1077" t="s">
        <v>2099</v>
      </c>
      <c r="BQ13" s="1290">
        <v>4213783</v>
      </c>
      <c r="BR13" s="1077" t="s">
        <v>2059</v>
      </c>
      <c r="BS13" s="1438"/>
      <c r="BT13" s="1079"/>
      <c r="BU13" s="1079"/>
      <c r="BV13" s="1079"/>
      <c r="BW13" s="1703"/>
      <c r="BX13" s="1699"/>
    </row>
    <row customHeight="1" ht="11.25">
      <c r="A14" s="1083" t="s">
        <v>2100</v>
      </c>
      <c r="B14" s="1084">
        <v>2012</v>
      </c>
      <c r="I14" s="1085" t="s">
        <v>154</v>
      </c>
      <c r="J14" s="1076" t="s">
        <v>2101</v>
      </c>
      <c r="N14" s="1076" t="s">
        <v>2102</v>
      </c>
      <c r="V14" s="1092">
        <v>13</v>
      </c>
      <c r="W14" s="1093"/>
      <c r="X14" s="1093" t="s">
        <v>1910</v>
      </c>
      <c r="Y14" s="1084" t="s">
        <v>1878</v>
      </c>
      <c r="AW14" s="1129" t="s">
        <v>149</v>
      </c>
      <c r="AX14" s="1129" t="s">
        <v>149</v>
      </c>
      <c r="AZ14" s="1076" t="s">
        <v>2103</v>
      </c>
      <c r="BB14" s="1129" t="s">
        <v>2104</v>
      </c>
      <c r="BC14" s="1129" t="s">
        <v>2096</v>
      </c>
      <c r="BE14" s="1129">
        <v>2012</v>
      </c>
      <c r="BH14" s="1077" t="s">
        <v>2019</v>
      </c>
      <c r="BJ14" s="1226" t="s">
        <v>2105</v>
      </c>
      <c r="BL14" s="1226" t="s">
        <v>2105</v>
      </c>
      <c r="BN14" s="1077" t="s">
        <v>2106</v>
      </c>
      <c r="BQ14" s="1290">
        <v>4213782</v>
      </c>
      <c r="BR14" s="1077" t="s">
        <v>665</v>
      </c>
      <c r="BS14" s="1438"/>
      <c r="BT14" s="1079"/>
      <c r="BU14" s="1079"/>
      <c r="BV14" s="1079"/>
      <c r="BW14" s="1703"/>
      <c r="BX14" s="1699"/>
    </row>
    <row customHeight="1" ht="19.5">
      <c r="A15" s="1083" t="s">
        <v>2107</v>
      </c>
      <c r="B15" s="1084">
        <v>2013</v>
      </c>
      <c r="E15" s="1707" t="s">
        <v>2108</v>
      </c>
      <c r="G15" s="1076" t="s">
        <v>2109</v>
      </c>
      <c r="H15" s="1076" t="s">
        <v>2110</v>
      </c>
      <c r="I15" s="1087" t="s">
        <v>159</v>
      </c>
      <c r="J15" s="1098" t="s">
        <v>1056</v>
      </c>
      <c r="N15" s="1167" t="s">
        <v>2111</v>
      </c>
      <c r="X15" s="1096"/>
      <c r="AW15" s="1129" t="s">
        <v>154</v>
      </c>
      <c r="AX15" s="1129" t="s">
        <v>154</v>
      </c>
      <c r="AZ15" s="1129" t="s">
        <v>2030</v>
      </c>
      <c r="BB15" s="1129" t="s">
        <v>2112</v>
      </c>
      <c r="BC15" s="1129" t="s">
        <v>2096</v>
      </c>
      <c r="BE15" s="1129">
        <v>2013</v>
      </c>
      <c r="BH15" s="1077" t="s">
        <v>2035</v>
      </c>
      <c r="BJ15" s="1226" t="s">
        <v>2113</v>
      </c>
      <c r="BL15" s="1226" t="s">
        <v>2113</v>
      </c>
      <c r="BN15" s="1077" t="s">
        <v>2114</v>
      </c>
      <c r="BR15" s="1079"/>
      <c r="BS15" s="1440"/>
      <c r="BT15" s="1079"/>
      <c r="BU15" s="1079"/>
      <c r="BV15" s="1079"/>
      <c r="BW15" s="1703"/>
      <c r="BX15" s="1699"/>
    </row>
    <row customHeight="1" ht="21">
      <c r="A16" s="1879" t="s">
        <v>2115</v>
      </c>
      <c r="B16" s="1084">
        <v>2014</v>
      </c>
      <c r="E16" s="1708" t="s">
        <v>2116</v>
      </c>
      <c r="G16" s="1085" t="s">
        <v>2117</v>
      </c>
      <c r="H16" s="1085" t="s">
        <v>2118</v>
      </c>
      <c r="I16" s="1087" t="s">
        <v>164</v>
      </c>
      <c r="J16" s="1098" t="s">
        <v>1029</v>
      </c>
      <c r="N16" s="1167" t="s">
        <v>2119</v>
      </c>
      <c r="AW16" s="1129" t="s">
        <v>159</v>
      </c>
      <c r="AX16" s="1129" t="s">
        <v>159</v>
      </c>
      <c r="AZ16" s="1129" t="s">
        <v>2046</v>
      </c>
      <c r="BB16" s="1129" t="s">
        <v>2120</v>
      </c>
      <c r="BC16" s="1129" t="s">
        <v>2096</v>
      </c>
      <c r="BE16" s="1129">
        <v>2014</v>
      </c>
      <c r="BH16" s="1077" t="s">
        <v>2051</v>
      </c>
      <c r="BJ16" s="1226" t="s">
        <v>2121</v>
      </c>
      <c r="BL16" s="1226" t="s">
        <v>2121</v>
      </c>
      <c r="BN16" s="1077" t="s">
        <v>2122</v>
      </c>
      <c r="BR16" s="1079"/>
      <c r="BS16" s="1440"/>
      <c r="BT16" s="1079"/>
      <c r="BU16" s="1079"/>
      <c r="BV16" s="1079"/>
      <c r="BW16" s="1703"/>
      <c r="BX16" s="1699"/>
    </row>
    <row customHeight="1" ht="21">
      <c r="A17" s="1083" t="s">
        <v>2123</v>
      </c>
      <c r="B17" s="1084">
        <v>2015</v>
      </c>
      <c r="G17" s="1085" t="s">
        <v>2071</v>
      </c>
      <c r="H17" s="1085" t="s">
        <v>2071</v>
      </c>
      <c r="I17" s="1085" t="s">
        <v>169</v>
      </c>
      <c r="N17" s="1167" t="s">
        <v>2124</v>
      </c>
      <c r="X17" s="1096"/>
      <c r="AW17" s="1129" t="s">
        <v>164</v>
      </c>
      <c r="AX17" s="1129" t="s">
        <v>164</v>
      </c>
      <c r="AZ17" s="1129" t="s">
        <v>2125</v>
      </c>
      <c r="BB17" s="1129" t="s">
        <v>2126</v>
      </c>
      <c r="BC17" s="1129" t="s">
        <v>1979</v>
      </c>
      <c r="BE17" s="1129">
        <v>2015</v>
      </c>
      <c r="BH17" s="1077" t="s">
        <v>2067</v>
      </c>
      <c r="BJ17" s="1226" t="s">
        <v>2127</v>
      </c>
      <c r="BL17" s="1226" t="s">
        <v>2127</v>
      </c>
      <c r="BN17" s="1077" t="s">
        <v>2128</v>
      </c>
      <c r="BR17" s="1076" t="s">
        <v>1921</v>
      </c>
      <c r="BS17" s="1437"/>
      <c r="BU17" s="1076" t="s">
        <v>2129</v>
      </c>
      <c r="BV17" s="1079"/>
      <c r="BW17" s="1699"/>
      <c r="BX17" s="1701" t="s">
        <v>2130</v>
      </c>
      <c r="CA17" s="1076" t="s">
        <v>2131</v>
      </c>
      <c r="CD17" s="1076" t="s">
        <v>2132</v>
      </c>
    </row>
    <row customHeight="1" ht="21">
      <c r="A18" s="1083" t="s">
        <v>2133</v>
      </c>
      <c r="B18" s="1084">
        <v>2016</v>
      </c>
      <c r="E18" s="2014" t="s">
        <v>2134</v>
      </c>
      <c r="I18" s="1085" t="s">
        <v>174</v>
      </c>
      <c r="N18" s="1167" t="s">
        <v>2135</v>
      </c>
      <c r="X18" s="1096"/>
      <c r="AW18" s="1129" t="s">
        <v>169</v>
      </c>
      <c r="AX18" s="1129" t="s">
        <v>169</v>
      </c>
      <c r="BB18" s="1129" t="s">
        <v>2136</v>
      </c>
      <c r="BC18" s="1129" t="s">
        <v>1979</v>
      </c>
      <c r="BE18" s="1129">
        <v>2016</v>
      </c>
      <c r="BH18" s="1077" t="s">
        <v>2081</v>
      </c>
      <c r="BJ18" s="1226" t="s">
        <v>2137</v>
      </c>
      <c r="BL18" s="1226" t="s">
        <v>2137</v>
      </c>
      <c r="BN18" s="1077" t="s">
        <v>2138</v>
      </c>
      <c r="BQ18" s="1441" t="s">
        <v>1951</v>
      </c>
      <c r="BR18" s="1168" t="s">
        <v>1952</v>
      </c>
      <c r="BS18" s="283"/>
      <c r="BT18" s="1441" t="s">
        <v>2139</v>
      </c>
      <c r="BU18" s="1168" t="s">
        <v>2140</v>
      </c>
      <c r="BV18" s="1079"/>
      <c r="BW18" s="1706" t="s">
        <v>2141</v>
      </c>
      <c r="BX18" s="1700" t="s">
        <v>2142</v>
      </c>
      <c r="BZ18" s="1441" t="s">
        <v>2143</v>
      </c>
      <c r="CA18" s="1168" t="s">
        <v>2144</v>
      </c>
      <c r="CC18" s="1441" t="s">
        <v>2145</v>
      </c>
      <c r="CD18" s="1168" t="s">
        <v>2146</v>
      </c>
    </row>
    <row customHeight="1" ht="21">
      <c r="A19" s="1879" t="s">
        <v>2147</v>
      </c>
      <c r="B19" s="1084">
        <v>2017</v>
      </c>
      <c r="E19" s="1083" t="s">
        <v>640</v>
      </c>
      <c r="I19" s="1085" t="s">
        <v>179</v>
      </c>
      <c r="N19" s="1167" t="s">
        <v>2148</v>
      </c>
      <c r="X19" s="1096"/>
      <c r="AW19" s="1129" t="s">
        <v>174</v>
      </c>
      <c r="AX19" s="1129" t="s">
        <v>174</v>
      </c>
      <c r="AZ19" s="1076" t="s">
        <v>2149</v>
      </c>
      <c r="BB19" s="1129" t="s">
        <v>2150</v>
      </c>
      <c r="BC19" s="1129" t="s">
        <v>1979</v>
      </c>
      <c r="BE19" s="1129">
        <v>2017</v>
      </c>
      <c r="BH19" s="1077" t="s">
        <v>2151</v>
      </c>
      <c r="BJ19" s="1226" t="s">
        <v>2152</v>
      </c>
      <c r="BL19" s="1226" t="s">
        <v>2152</v>
      </c>
      <c r="BQ19" s="1290">
        <v>4190064</v>
      </c>
      <c r="BR19" s="1077" t="s">
        <v>2153</v>
      </c>
      <c r="BS19" s="1438"/>
      <c r="BT19" s="1290">
        <v>4189671</v>
      </c>
      <c r="BU19" s="1077" t="s">
        <v>2154</v>
      </c>
      <c r="BV19" s="1079"/>
      <c r="BW19" s="1704">
        <v>4189706</v>
      </c>
      <c r="BX19" s="1702" t="s">
        <v>2155</v>
      </c>
      <c r="BZ19" s="1290">
        <v>4189714</v>
      </c>
      <c r="CA19" s="1077" t="s">
        <v>2156</v>
      </c>
      <c r="CC19" s="1290">
        <v>4189708</v>
      </c>
      <c r="CD19" s="1077" t="s">
        <v>2157</v>
      </c>
    </row>
    <row customHeight="1" ht="21">
      <c r="A20" s="1083" t="s">
        <v>2158</v>
      </c>
      <c r="B20" s="1084">
        <v>2018</v>
      </c>
      <c r="E20" s="1083" t="s">
        <v>1910</v>
      </c>
      <c r="I20" s="1085" t="s">
        <v>184</v>
      </c>
      <c r="N20" s="1167" t="s">
        <v>2159</v>
      </c>
      <c r="AW20" s="1129" t="s">
        <v>179</v>
      </c>
      <c r="AX20" s="1129" t="s">
        <v>179</v>
      </c>
      <c r="AZ20" s="1129" t="s">
        <v>2160</v>
      </c>
      <c r="BB20" s="1129" t="s">
        <v>2161</v>
      </c>
      <c r="BC20" s="1129" t="s">
        <v>2096</v>
      </c>
      <c r="BE20" s="1129">
        <v>2018</v>
      </c>
      <c r="BH20" s="1077" t="s">
        <v>2092</v>
      </c>
      <c r="BJ20" s="1077" t="s">
        <v>2019</v>
      </c>
      <c r="BL20" s="1077" t="s">
        <v>2019</v>
      </c>
      <c r="BQ20" s="1290">
        <v>4190065</v>
      </c>
      <c r="BR20" s="1077" t="s">
        <v>2162</v>
      </c>
      <c r="BS20" s="1438"/>
      <c r="BT20" s="1290">
        <v>4189672</v>
      </c>
      <c r="BU20" s="1077" t="s">
        <v>2163</v>
      </c>
      <c r="BV20" s="1079"/>
      <c r="BW20" s="1704">
        <v>4189705</v>
      </c>
      <c r="BX20" s="1702" t="s">
        <v>2164</v>
      </c>
      <c r="BZ20" s="1290">
        <v>4189713</v>
      </c>
      <c r="CA20" s="1077" t="s">
        <v>2164</v>
      </c>
      <c r="CC20" s="1290">
        <v>4189709</v>
      </c>
      <c r="CD20" s="1077" t="s">
        <v>2165</v>
      </c>
    </row>
    <row customHeight="1" ht="21">
      <c r="A21" s="1083" t="s">
        <v>2166</v>
      </c>
      <c r="B21" s="1084">
        <v>2019</v>
      </c>
      <c r="I21" s="1085" t="s">
        <v>189</v>
      </c>
      <c r="N21" s="1167" t="s">
        <v>2167</v>
      </c>
      <c r="AW21" s="1129" t="s">
        <v>184</v>
      </c>
      <c r="AX21" s="1129" t="s">
        <v>184</v>
      </c>
      <c r="AZ21" s="1129" t="s">
        <v>2168</v>
      </c>
      <c r="BB21" s="1129" t="s">
        <v>2169</v>
      </c>
      <c r="BC21" s="1129" t="s">
        <v>1979</v>
      </c>
      <c r="BE21" s="1129">
        <v>2019</v>
      </c>
      <c r="BH21" s="1077" t="s">
        <v>2099</v>
      </c>
      <c r="BJ21" s="1077" t="s">
        <v>2035</v>
      </c>
      <c r="BL21" s="1077" t="s">
        <v>2035</v>
      </c>
      <c r="BQ21" s="1290">
        <v>4190066</v>
      </c>
      <c r="BR21" s="1077" t="s">
        <v>2170</v>
      </c>
      <c r="BS21" s="1438"/>
      <c r="BT21" s="1290">
        <v>4189673</v>
      </c>
      <c r="BU21" s="1077" t="s">
        <v>2171</v>
      </c>
      <c r="BV21" s="1079"/>
      <c r="BW21" s="1704">
        <v>4189707</v>
      </c>
      <c r="BX21" s="1702" t="s">
        <v>2172</v>
      </c>
      <c r="BZ21" s="1290">
        <v>4189712</v>
      </c>
      <c r="CA21" s="1077" t="s">
        <v>2173</v>
      </c>
      <c r="CC21" s="1290">
        <v>4189710</v>
      </c>
      <c r="CD21" s="1077" t="s">
        <v>2174</v>
      </c>
    </row>
    <row customHeight="1" ht="21">
      <c r="A22" s="1083" t="s">
        <v>2175</v>
      </c>
      <c r="B22" s="1084">
        <v>2020</v>
      </c>
      <c r="N22" s="1167" t="s">
        <v>2176</v>
      </c>
      <c r="AW22" s="1129" t="s">
        <v>189</v>
      </c>
      <c r="AX22" s="1129" t="s">
        <v>189</v>
      </c>
      <c r="AZ22" s="1129" t="s">
        <v>2177</v>
      </c>
      <c r="BB22" s="1129" t="s">
        <v>2178</v>
      </c>
      <c r="BC22" s="1129" t="s">
        <v>1979</v>
      </c>
      <c r="BE22" s="1129">
        <v>2020</v>
      </c>
      <c r="BH22" s="1077" t="s">
        <v>2106</v>
      </c>
      <c r="BJ22" s="1077" t="s">
        <v>2051</v>
      </c>
      <c r="BL22" s="1077" t="s">
        <v>2051</v>
      </c>
      <c r="BQ22" s="1290">
        <v>4190067</v>
      </c>
      <c r="BR22" s="1077" t="s">
        <v>2179</v>
      </c>
      <c r="BS22" s="1438"/>
      <c r="BT22" s="1290">
        <v>4189674</v>
      </c>
      <c r="BU22" s="1077" t="s">
        <v>2180</v>
      </c>
      <c r="BV22" s="1079"/>
      <c r="BW22" s="1079"/>
      <c r="CC22" s="1290">
        <v>4189711</v>
      </c>
      <c r="CD22" s="1077" t="s">
        <v>766</v>
      </c>
    </row>
    <row customHeight="1" ht="21">
      <c r="A23" s="1083" t="s">
        <v>2181</v>
      </c>
      <c r="B23" s="1084">
        <v>2021</v>
      </c>
      <c r="AW23" s="1129" t="s">
        <v>330</v>
      </c>
      <c r="AX23" s="1129" t="s">
        <v>330</v>
      </c>
      <c r="AZ23" s="1129" t="s">
        <v>2182</v>
      </c>
      <c r="BB23" s="1129" t="s">
        <v>2183</v>
      </c>
      <c r="BC23" s="1129" t="s">
        <v>1888</v>
      </c>
      <c r="BE23" s="1129">
        <v>2021</v>
      </c>
      <c r="BH23" s="1077" t="s">
        <v>2114</v>
      </c>
      <c r="BJ23" s="1077" t="s">
        <v>2067</v>
      </c>
      <c r="BL23" s="1077" t="s">
        <v>2067</v>
      </c>
      <c r="BQ23" s="1290">
        <v>4190068</v>
      </c>
      <c r="BR23" s="1077" t="s">
        <v>2184</v>
      </c>
      <c r="BS23" s="1438"/>
      <c r="BT23" s="1290">
        <v>4189675</v>
      </c>
      <c r="BU23" s="1077" t="s">
        <v>2185</v>
      </c>
      <c r="BV23" s="1079"/>
      <c r="BW23" s="1079"/>
      <c r="CC23" s="1290">
        <v>5110778</v>
      </c>
      <c r="CD23" s="1077" t="s">
        <v>2186</v>
      </c>
    </row>
    <row customHeight="1" ht="21">
      <c r="A24" s="1083" t="s">
        <v>2187</v>
      </c>
      <c r="B24" s="1084">
        <v>2022</v>
      </c>
      <c r="AW24" s="1129" t="s">
        <v>333</v>
      </c>
      <c r="AX24" s="1129" t="s">
        <v>333</v>
      </c>
      <c r="AZ24" s="1129" t="s">
        <v>2188</v>
      </c>
      <c r="BB24" s="1129" t="s">
        <v>2189</v>
      </c>
      <c r="BC24" s="1129" t="s">
        <v>2190</v>
      </c>
      <c r="BE24" s="1129">
        <v>2022</v>
      </c>
      <c r="BH24" s="1077" t="s">
        <v>2122</v>
      </c>
      <c r="BJ24" s="1077" t="s">
        <v>2081</v>
      </c>
      <c r="BL24" s="1077" t="s">
        <v>2081</v>
      </c>
      <c r="BQ24" s="1290">
        <v>4190069</v>
      </c>
      <c r="BR24" s="1077" t="s">
        <v>2191</v>
      </c>
      <c r="BS24" s="1438"/>
      <c r="BT24" s="1290">
        <v>4189676</v>
      </c>
      <c r="BU24" s="1077" t="s">
        <v>2192</v>
      </c>
      <c r="BV24" s="1079"/>
      <c r="BW24" s="1079"/>
      <c r="CC24" s="1290">
        <v>25575374</v>
      </c>
      <c r="CD24" s="1077" t="s">
        <v>2193</v>
      </c>
    </row>
    <row customHeight="1" ht="11.25">
      <c r="A25" s="1083" t="s">
        <v>2194</v>
      </c>
      <c r="B25" s="1084">
        <v>2023</v>
      </c>
      <c r="AW25" s="1129" t="s">
        <v>336</v>
      </c>
      <c r="AX25" s="1129" t="s">
        <v>336</v>
      </c>
      <c r="AZ25" s="1129" t="s">
        <v>2195</v>
      </c>
      <c r="BB25" s="1129" t="s">
        <v>2196</v>
      </c>
      <c r="BC25" s="1129" t="s">
        <v>2190</v>
      </c>
      <c r="BE25" s="1129">
        <v>2023</v>
      </c>
      <c r="BH25" s="1077" t="s">
        <v>2128</v>
      </c>
      <c r="BJ25" s="1077" t="s">
        <v>2151</v>
      </c>
      <c r="BL25" s="1077" t="s">
        <v>2151</v>
      </c>
      <c r="BQ25" s="1290">
        <v>4190070</v>
      </c>
      <c r="BR25" s="1077" t="s">
        <v>2197</v>
      </c>
      <c r="BS25" s="1438"/>
      <c r="BT25" s="1290">
        <v>4189677</v>
      </c>
      <c r="BU25" s="1077" t="s">
        <v>2198</v>
      </c>
      <c r="BV25" s="1079"/>
      <c r="BW25" s="1079"/>
    </row>
    <row customHeight="1" ht="11.25">
      <c r="A26" s="1083" t="s">
        <v>2199</v>
      </c>
      <c r="B26" s="1084">
        <v>2024</v>
      </c>
      <c r="J26" s="1740" t="s">
        <v>2200</v>
      </c>
      <c r="AX26" s="1129" t="s">
        <v>339</v>
      </c>
      <c r="AZ26" s="1129" t="s">
        <v>2074</v>
      </c>
      <c r="BB26" s="1129" t="s">
        <v>2201</v>
      </c>
      <c r="BC26" s="1129" t="s">
        <v>2190</v>
      </c>
      <c r="BE26" s="1129">
        <v>2024</v>
      </c>
      <c r="BH26" s="1077" t="s">
        <v>2138</v>
      </c>
      <c r="BJ26" s="1077" t="s">
        <v>2092</v>
      </c>
      <c r="BL26" s="1077" t="s">
        <v>2092</v>
      </c>
      <c r="BQ26" s="1290">
        <v>4190071</v>
      </c>
      <c r="BR26" s="1077" t="s">
        <v>2202</v>
      </c>
      <c r="BS26" s="1438"/>
      <c r="BV26" s="1079"/>
      <c r="BW26" s="1079"/>
    </row>
    <row customHeight="1" ht="11.25">
      <c r="A27" s="1083" t="s">
        <v>2203</v>
      </c>
      <c r="B27" s="1084">
        <v>2025</v>
      </c>
      <c r="J27" s="185" t="s">
        <v>104</v>
      </c>
      <c r="AX27" s="1129" t="s">
        <v>342</v>
      </c>
      <c r="BB27" s="1129" t="s">
        <v>2204</v>
      </c>
      <c r="BC27" s="1129" t="s">
        <v>2190</v>
      </c>
      <c r="BE27" s="1129">
        <v>2025</v>
      </c>
      <c r="BH27" s="1079" t="s">
        <v>22</v>
      </c>
      <c r="BJ27" s="1077" t="s">
        <v>2099</v>
      </c>
      <c r="BL27" s="1077" t="s">
        <v>2099</v>
      </c>
      <c r="BN27" s="1079" t="s">
        <v>22</v>
      </c>
      <c r="BQ27" s="1290">
        <v>4190072</v>
      </c>
      <c r="BR27" s="1077" t="s">
        <v>2205</v>
      </c>
      <c r="BS27" s="1438"/>
      <c r="BV27" s="1079"/>
      <c r="BW27" s="1079"/>
    </row>
    <row customHeight="1" ht="11.25">
      <c r="A28" s="1083" t="s">
        <v>2206</v>
      </c>
      <c r="D28" s="1110"/>
      <c r="E28" s="1111"/>
      <c r="F28" s="1111"/>
      <c r="H28" s="1112" t="s">
        <v>2207</v>
      </c>
      <c r="AX28" s="1129" t="s">
        <v>345</v>
      </c>
      <c r="AZ28" s="1076" t="s">
        <v>2208</v>
      </c>
      <c r="BB28" s="1129" t="s">
        <v>2209</v>
      </c>
      <c r="BC28" s="1129" t="s">
        <v>2210</v>
      </c>
      <c r="BE28" s="1129">
        <v>2026</v>
      </c>
      <c r="BH28" s="1079" t="s">
        <v>22</v>
      </c>
      <c r="BJ28" s="1077" t="s">
        <v>2106</v>
      </c>
      <c r="BL28" s="1077" t="s">
        <v>2106</v>
      </c>
      <c r="BN28" s="1079" t="s">
        <v>22</v>
      </c>
      <c r="BQ28" s="1290">
        <v>4190073</v>
      </c>
      <c r="BR28" s="1077" t="s">
        <v>2211</v>
      </c>
      <c r="BS28" s="1438"/>
      <c r="BV28" s="1079"/>
      <c r="BW28" s="1079"/>
    </row>
    <row customHeight="1" ht="11.25">
      <c r="A29" s="1083" t="s">
        <v>2212</v>
      </c>
      <c r="D29" s="1113" t="s">
        <v>2213</v>
      </c>
      <c r="E29" s="1114" t="str">
        <f>IF(TEMPLATE_GROUP="","",INDEX(StartDateList,MATCH(TEMPLATE_GROUP,CodeTemplateList,0),1))</f>
        <v>01.04.2026</v>
      </c>
      <c r="F29" s="1114" t="str">
        <f>IF(TEMPLATE_GROUP="","",INDEX(EndDateList,MATCH(TEMPLATE_GROUP,CodeTemplateList,0),1))</f>
        <v>30.06.2026</v>
      </c>
      <c r="H29" s="1115" t="s">
        <v>2214</v>
      </c>
      <c r="AX29" s="1129" t="s">
        <v>348</v>
      </c>
      <c r="AZ29" s="1129" t="s">
        <v>1873</v>
      </c>
      <c r="BB29" s="1129" t="s">
        <v>2074</v>
      </c>
      <c r="BC29" s="1100"/>
      <c r="BE29" s="1129">
        <v>2027</v>
      </c>
      <c r="BJ29" s="1077" t="s">
        <v>2114</v>
      </c>
      <c r="BL29" s="1077" t="s">
        <v>2114</v>
      </c>
    </row>
    <row customHeight="1" ht="11.25">
      <c r="A30" s="1083" t="s">
        <v>2215</v>
      </c>
      <c r="D30" s="1116"/>
      <c r="E30" s="1117"/>
      <c r="F30" s="1117"/>
      <c r="AX30" s="1129" t="s">
        <v>351</v>
      </c>
      <c r="AZ30" s="1129" t="s">
        <v>1899</v>
      </c>
      <c r="BE30" s="1129">
        <v>2028</v>
      </c>
      <c r="BJ30" s="1077" t="s">
        <v>2216</v>
      </c>
      <c r="BL30" s="1077" t="s">
        <v>2216</v>
      </c>
    </row>
    <row customHeight="1" ht="12.75">
      <c r="A31" s="1083" t="s">
        <v>2217</v>
      </c>
      <c r="D31" s="1110"/>
      <c r="E31" s="1111"/>
      <c r="F31" s="1111"/>
      <c r="H31" s="1118"/>
      <c r="AX31" s="1129" t="s">
        <v>354</v>
      </c>
      <c r="AZ31" s="1129" t="s">
        <v>2218</v>
      </c>
      <c r="BE31" s="1129">
        <v>2029</v>
      </c>
      <c r="BJ31" s="1077" t="s">
        <v>2219</v>
      </c>
      <c r="BL31" s="1077" t="s">
        <v>2219</v>
      </c>
    </row>
    <row customHeight="1" ht="11.25">
      <c r="A32" s="1083" t="s">
        <v>2220</v>
      </c>
      <c r="D32" s="1113" t="s">
        <v>2221</v>
      </c>
      <c r="E32" s="1114" t="str">
        <f>IF(TEMPLATE_GROUP="","",INDEX(StartDateList,MATCH(TEMPLATE_GROUP,CodeTemplateList,0),1))</f>
        <v>01.04.2026</v>
      </c>
      <c r="F32" s="1114" t="str">
        <f>IF(TEMPLATE_GROUP="","",INDEX(EndDateList,MATCH(TEMPLATE_GROUP,CodeTemplateList,0),1))</f>
        <v>30.06.2026</v>
      </c>
      <c r="H32" s="1119" t="s">
        <v>2222</v>
      </c>
      <c r="O32" s="1083" t="s">
        <v>1871</v>
      </c>
      <c r="AX32" s="1129" t="s">
        <v>357</v>
      </c>
      <c r="AZ32" s="1129" t="s">
        <v>1967</v>
      </c>
      <c r="BE32" s="1129">
        <v>2030</v>
      </c>
      <c r="BJ32" s="1077" t="s">
        <v>2122</v>
      </c>
      <c r="BL32" s="1077" t="s">
        <v>2122</v>
      </c>
    </row>
    <row customHeight="1" ht="11.25">
      <c r="A33" s="1083" t="s">
        <v>2223</v>
      </c>
      <c r="O33" s="1083" t="s">
        <v>1896</v>
      </c>
      <c r="AX33" s="1129" t="s">
        <v>360</v>
      </c>
      <c r="AZ33" s="1129" t="s">
        <v>1872</v>
      </c>
      <c r="BE33" s="1129">
        <v>2031</v>
      </c>
      <c r="BJ33" s="1077" t="s">
        <v>2128</v>
      </c>
      <c r="BL33" s="1077" t="s">
        <v>2128</v>
      </c>
    </row>
    <row customHeight="1" ht="11.25">
      <c r="A34" s="1083" t="s">
        <v>2224</v>
      </c>
      <c r="O34" s="1083" t="s">
        <v>1932</v>
      </c>
      <c r="AX34" s="1129" t="s">
        <v>363</v>
      </c>
      <c r="BE34" s="1129">
        <v>2032</v>
      </c>
      <c r="BJ34" s="1077" t="s">
        <v>2138</v>
      </c>
      <c r="BL34" s="1077" t="s">
        <v>2138</v>
      </c>
    </row>
    <row customHeight="1" ht="11.25">
      <c r="A35" s="1083" t="s">
        <v>2225</v>
      </c>
      <c r="O35" s="1083" t="s">
        <v>1965</v>
      </c>
      <c r="AX35" s="1129" t="s">
        <v>366</v>
      </c>
      <c r="AZ35" s="1076" t="s">
        <v>2226</v>
      </c>
      <c r="BE35" s="1129">
        <v>2033</v>
      </c>
      <c r="BL35" s="1077" t="s">
        <v>2227</v>
      </c>
    </row>
    <row customHeight="1" ht="11.25">
      <c r="A36" s="1879" t="s">
        <v>2228</v>
      </c>
      <c r="D36" s="1120" t="s">
        <v>2229</v>
      </c>
      <c r="E36" s="1121" t="s">
        <v>1466</v>
      </c>
      <c r="F36" s="1122" t="str">
        <f>INDEX(E37:E41,MATCH(TEMPLATE_SPHERE,F37:F41,0))</f>
        <v>теплоснабжения</v>
      </c>
      <c r="G36" s="1122" t="str">
        <f>INDEX(G37:G41,MATCH(TEMPLATE_SPHERE,F37:F41,0))</f>
        <v>теплоснабжение</v>
      </c>
      <c r="O36" s="1083" t="s">
        <v>1990</v>
      </c>
      <c r="AX36" s="1129" t="s">
        <v>369</v>
      </c>
      <c r="AZ36" s="1129" t="s">
        <v>1872</v>
      </c>
      <c r="BE36" s="1129">
        <v>2034</v>
      </c>
      <c r="BL36" s="1077" t="s">
        <v>2230</v>
      </c>
    </row>
    <row customHeight="1" ht="11.25">
      <c r="A37" s="1083" t="s">
        <v>2231</v>
      </c>
      <c r="E37" s="416" t="s">
        <v>2232</v>
      </c>
      <c r="F37" s="1123" t="s">
        <v>1466</v>
      </c>
      <c r="G37" s="416" t="s">
        <v>2233</v>
      </c>
      <c r="O37" s="1083" t="s">
        <v>2009</v>
      </c>
      <c r="AX37" s="1129" t="s">
        <v>119</v>
      </c>
      <c r="AZ37" s="1129" t="s">
        <v>1898</v>
      </c>
      <c r="BE37" s="1129">
        <v>2035</v>
      </c>
    </row>
    <row customHeight="1" ht="11.25">
      <c r="A38" s="1083" t="s">
        <v>2234</v>
      </c>
      <c r="E38" s="416" t="s">
        <v>2235</v>
      </c>
      <c r="F38" s="1124" t="s">
        <v>1512</v>
      </c>
      <c r="G38" s="416" t="s">
        <v>2236</v>
      </c>
      <c r="O38" s="1083" t="s">
        <v>2026</v>
      </c>
      <c r="AX38" s="1129" t="s">
        <v>374</v>
      </c>
      <c r="AZ38" s="1129" t="s">
        <v>1933</v>
      </c>
      <c r="BE38" s="1129">
        <v>2036</v>
      </c>
      <c r="BH38" s="1076" t="s">
        <v>2237</v>
      </c>
      <c r="BJ38" s="1076" t="s">
        <v>2238</v>
      </c>
      <c r="BL38" s="1076" t="s">
        <v>2239</v>
      </c>
      <c r="BN38" s="1076" t="s">
        <v>2240</v>
      </c>
    </row>
    <row customHeight="1" ht="11.25">
      <c r="A39" s="1083" t="s">
        <v>2241</v>
      </c>
      <c r="E39" s="416" t="s">
        <v>2242</v>
      </c>
      <c r="F39" s="1124" t="s">
        <v>1565</v>
      </c>
      <c r="G39" s="416" t="s">
        <v>2243</v>
      </c>
      <c r="O39" s="1083" t="s">
        <v>2042</v>
      </c>
      <c r="AX39" s="1129" t="s">
        <v>377</v>
      </c>
      <c r="AZ39" s="1129" t="s">
        <v>1966</v>
      </c>
      <c r="BE39" s="1129">
        <v>2037</v>
      </c>
      <c r="BH39" s="1077" t="s">
        <v>2244</v>
      </c>
      <c r="BJ39" s="1226" t="s">
        <v>2244</v>
      </c>
      <c r="BL39" s="1226" t="s">
        <v>2244</v>
      </c>
      <c r="BN39" s="1077" t="s">
        <v>2245</v>
      </c>
    </row>
    <row customHeight="1" ht="11.25">
      <c r="A40" s="1083" t="s">
        <v>2246</v>
      </c>
      <c r="E40" s="416" t="s">
        <v>2247</v>
      </c>
      <c r="F40" s="1124" t="s">
        <v>1552</v>
      </c>
      <c r="G40" s="416" t="s">
        <v>2248</v>
      </c>
      <c r="O40" s="1083" t="s">
        <v>2058</v>
      </c>
      <c r="AX40" s="1129" t="s">
        <v>380</v>
      </c>
      <c r="BE40" s="1129">
        <v>2038</v>
      </c>
      <c r="BH40" s="1077" t="s">
        <v>2249</v>
      </c>
      <c r="BJ40" s="1226" t="s">
        <v>1685</v>
      </c>
      <c r="BL40" s="1226" t="s">
        <v>1685</v>
      </c>
      <c r="BN40" s="1077" t="s">
        <v>1719</v>
      </c>
    </row>
    <row customHeight="1" ht="11.25">
      <c r="A41" s="1083" t="s">
        <v>2250</v>
      </c>
      <c r="E41" s="416" t="s">
        <v>2251</v>
      </c>
      <c r="F41" s="1124" t="s">
        <v>2252</v>
      </c>
      <c r="G41" s="416" t="s">
        <v>2251</v>
      </c>
      <c r="O41" s="1083" t="s">
        <v>2074</v>
      </c>
      <c r="AX41" s="1129" t="s">
        <v>383</v>
      </c>
      <c r="AZ41" s="1076" t="s">
        <v>2253</v>
      </c>
      <c r="BE41" s="1129">
        <v>2039</v>
      </c>
      <c r="BH41" s="1077" t="s">
        <v>2254</v>
      </c>
      <c r="BJ41" s="1226" t="s">
        <v>1681</v>
      </c>
      <c r="BL41" s="1226" t="s">
        <v>1681</v>
      </c>
      <c r="BN41" s="1077" t="s">
        <v>1706</v>
      </c>
    </row>
    <row customHeight="1" ht="11.25">
      <c r="A42" s="1083" t="s">
        <v>2255</v>
      </c>
      <c r="AX42" s="1129" t="s">
        <v>386</v>
      </c>
      <c r="AZ42" s="1129" t="s">
        <v>1871</v>
      </c>
      <c r="BE42" s="1129">
        <v>2040</v>
      </c>
      <c r="BH42" s="1077" t="s">
        <v>1703</v>
      </c>
      <c r="BJ42" s="1226" t="s">
        <v>1683</v>
      </c>
      <c r="BL42" s="1226" t="s">
        <v>1683</v>
      </c>
      <c r="BN42" s="1077" t="s">
        <v>2256</v>
      </c>
    </row>
    <row customHeight="1" ht="11.25">
      <c r="A43" s="1083" t="s">
        <v>2257</v>
      </c>
      <c r="AX43" s="1129" t="s">
        <v>2258</v>
      </c>
      <c r="AZ43" s="1129" t="s">
        <v>1896</v>
      </c>
      <c r="BE43" s="1129">
        <v>2041</v>
      </c>
      <c r="BH43" s="1077" t="s">
        <v>2259</v>
      </c>
      <c r="BJ43" s="1226" t="s">
        <v>2254</v>
      </c>
      <c r="BL43" s="1226" t="s">
        <v>2254</v>
      </c>
      <c r="BN43" s="1077" t="s">
        <v>2260</v>
      </c>
    </row>
    <row customHeight="1" ht="11.25">
      <c r="A44" s="1083" t="s">
        <v>2261</v>
      </c>
      <c r="G44" s="1103">
        <f>YEAR(TODAY())</f>
        <v>2026</v>
      </c>
      <c r="I44" s="808" t="s">
        <v>2262</v>
      </c>
      <c r="J44" s="1098" t="s">
        <v>2263</v>
      </c>
      <c r="K44" s="1098" t="s">
        <v>2264</v>
      </c>
      <c r="AX44" s="1129" t="s">
        <v>2265</v>
      </c>
      <c r="AZ44" s="1129" t="s">
        <v>1932</v>
      </c>
      <c r="BE44" s="1129">
        <v>2042</v>
      </c>
      <c r="BH44" s="1077" t="s">
        <v>2266</v>
      </c>
      <c r="BJ44" s="1226" t="s">
        <v>1703</v>
      </c>
      <c r="BL44" s="1226" t="s">
        <v>1703</v>
      </c>
      <c r="BN44" s="1077" t="s">
        <v>2267</v>
      </c>
    </row>
    <row customHeight="1" ht="11.25">
      <c r="A45" s="1083" t="s">
        <v>2268</v>
      </c>
      <c r="D45" s="1120" t="s">
        <v>2269</v>
      </c>
      <c r="E45" s="1121" t="s">
        <v>2270</v>
      </c>
      <c r="F45" s="806" t="s">
        <v>2271</v>
      </c>
      <c r="G45" s="805" t="s">
        <v>2272</v>
      </c>
      <c r="H45" s="808" t="s">
        <v>2273</v>
      </c>
      <c r="I45" s="1750">
        <f>INDEX(PeriodIsEmptyList,MATCH(TEMPLATE_GROUP,CodeTemplateList,0),1)</f>
        <v>0</v>
      </c>
      <c r="J45" s="1753"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53"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9" t="s">
        <v>2274</v>
      </c>
      <c r="AZ45" s="1129" t="s">
        <v>1965</v>
      </c>
      <c r="BE45" s="1129">
        <v>2043</v>
      </c>
      <c r="BH45" s="1077" t="s">
        <v>2275</v>
      </c>
      <c r="BJ45" s="1226" t="s">
        <v>1697</v>
      </c>
      <c r="BL45" s="1226" t="s">
        <v>1697</v>
      </c>
      <c r="BN45" s="1077" t="s">
        <v>2276</v>
      </c>
    </row>
    <row customHeight="1" ht="11.25">
      <c r="A46" s="1083" t="s">
        <v>2277</v>
      </c>
      <c r="E46" s="416" t="s">
        <v>27</v>
      </c>
      <c r="F46" s="1123" t="s">
        <v>2278</v>
      </c>
      <c r="G46" s="1125" t="str">
        <f>_xlfn.IFERROR(IF(TITLE_DATE_FIL="","01.01."&amp;CURRENT_YEAR,"01.01."&amp;YEAR(TITLE_DATE_FIL)),"01.01."&amp;CURRENT_YEAR)</f>
        <v>01.01.2026</v>
      </c>
      <c r="H46" s="1125" t="str">
        <f>_xlfn.IFERROR(IF(TITLE_DATE_FIL="","31.12."&amp;CURRENT_YEAR,"31.12."&amp;YEAR(TITLE_DATE_FIL)),"31.12."&amp;CURRENT_YEAR)</f>
        <v>31.12.2026</v>
      </c>
      <c r="I46" s="1751">
        <f>IF(TITLE_DATE_FIL="",TRUE,FALSE)</f>
        <v>1</v>
      </c>
      <c r="J46" s="1754" t="str">
        <f>"Общая информация о регулируемой организации ("&amp;TEMPLATE_SPHERE_RUS&amp;")"</f>
        <v>Общая информация о регулируемой организации (теплоснабжения)</v>
      </c>
      <c r="K46" s="1755"/>
      <c r="AX46" s="1129" t="s">
        <v>2279</v>
      </c>
      <c r="AZ46" s="1129" t="s">
        <v>1990</v>
      </c>
      <c r="BE46" s="1129">
        <v>2044</v>
      </c>
      <c r="BH46" s="1077" t="s">
        <v>1706</v>
      </c>
      <c r="BJ46" s="1226" t="s">
        <v>1687</v>
      </c>
      <c r="BL46" s="1226" t="s">
        <v>1687</v>
      </c>
      <c r="BN46" s="1077" t="s">
        <v>2280</v>
      </c>
    </row>
    <row customHeight="1" ht="11.25">
      <c r="A47" s="1083" t="s">
        <v>2281</v>
      </c>
      <c r="E47" s="416" t="s">
        <v>33</v>
      </c>
      <c r="F47" s="1124" t="s">
        <v>2270</v>
      </c>
      <c r="G47" s="1125" t="str">
        <f>_xlfn.IFERROR(IF(f_year="","01.01."&amp;CURRENT_YEAR,IF(LEN(f_quart)=0,"01.01."&amp;f_year,IF(f_quart="I квартал","01.01."&amp;f_year,IF(f_quart="II квартал","01.04."&amp;f_year,(IF(f_quart="III квартал","01.07."&amp;f_year,"01.10."&amp;f_year)))))),"01.01."&amp;CURRENT_YEAR)</f>
        <v>01.04.2026</v>
      </c>
      <c r="H47" s="1125" t="str">
        <f>_xlfn.IFERROR(IF(f_year="","31.12."&amp;CURRENT_YEAR,IF(LEN(f_quart)=0,"31.12."&amp;f_year,IF(f_quart="I квартал","31.03."&amp;f_year,IF(f_quart="II квартал","30.06."&amp;f_year,(IF(f_quart="III квартал","30.09."&amp;f_year,"31.12."&amp;f_year)))))),"31.12."&amp;CURRENT_YEAR)</f>
        <v>30.06.2026</v>
      </c>
      <c r="I47" s="1752">
        <f>IF(OR(f_year="",f_quart=""),TRUE,FALSE)</f>
        <v>0</v>
      </c>
      <c r="J47" s="1754"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55"/>
      <c r="AX47" s="1129" t="s">
        <v>2282</v>
      </c>
      <c r="AZ47" s="1129" t="s">
        <v>2009</v>
      </c>
      <c r="BE47" s="1129">
        <v>2045</v>
      </c>
      <c r="BH47" s="1077" t="s">
        <v>2256</v>
      </c>
      <c r="BJ47" s="1226" t="s">
        <v>1689</v>
      </c>
      <c r="BL47" s="1226" t="s">
        <v>1689</v>
      </c>
      <c r="BN47" s="1077" t="s">
        <v>2283</v>
      </c>
    </row>
    <row customHeight="1" ht="11.25">
      <c r="A48" s="1083" t="s">
        <v>2284</v>
      </c>
      <c r="E48" s="416" t="s">
        <v>2285</v>
      </c>
      <c r="F48" s="1124" t="s">
        <v>2286</v>
      </c>
      <c r="G48" s="1125" t="str">
        <f>_xlfn.IFERROR(IF(f_year="","01.01."&amp;CURRENT_YEAR,"01.01."&amp;f_year),"01.01."&amp;CURRENT_YEAR)</f>
        <v>01.01.2026</v>
      </c>
      <c r="H48" s="1125" t="str">
        <f>_xlfn.IFERROR(IF(f_year="","31.12."&amp;CURRENT_YEAR,"31.12."&amp;f_year),"31.12."&amp;CURRENT_YEAR)</f>
        <v>31.12.2026</v>
      </c>
      <c r="I48" s="1751">
        <f>IF(f_year="",TRUE,FALSE)</f>
        <v>0</v>
      </c>
      <c r="J48" s="1754" t="s">
        <v>2287</v>
      </c>
      <c r="K48" s="1755"/>
      <c r="AX48" s="1129" t="s">
        <v>2288</v>
      </c>
      <c r="AZ48" s="1129" t="s">
        <v>2026</v>
      </c>
      <c r="BE48" s="1129">
        <v>2046</v>
      </c>
      <c r="BH48" s="1077" t="s">
        <v>2260</v>
      </c>
      <c r="BJ48" s="1226" t="s">
        <v>1691</v>
      </c>
      <c r="BL48" s="1226" t="s">
        <v>1691</v>
      </c>
      <c r="BN48" s="1077" t="s">
        <v>2289</v>
      </c>
    </row>
    <row customHeight="1" ht="11.25">
      <c r="A49" s="1083" t="s">
        <v>2290</v>
      </c>
      <c r="E49" s="416" t="s">
        <v>2291</v>
      </c>
      <c r="F49" s="1124" t="s">
        <v>2292</v>
      </c>
      <c r="G49" s="1125" t="str">
        <f>_xlfn.IFERROR(IF(f_year="","01.01."&amp;CURRENT_YEAR,"01.01."&amp;f_year),"01.01."&amp;CURRENT_YEAR)</f>
        <v>01.01.2026</v>
      </c>
      <c r="H49" s="1125" t="str">
        <f>_xlfn.IFERROR(IF(f_year="","31.12."&amp;CURRENT_YEAR,"31.12."&amp;f_year),"31.12."&amp;CURRENT_YEAR)</f>
        <v>31.12.2026</v>
      </c>
      <c r="I49" s="1751">
        <f>IF(f_year="",TRUE,FALSE)</f>
        <v>0</v>
      </c>
      <c r="J49" s="1754"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55"/>
      <c r="AX49" s="1129" t="s">
        <v>2293</v>
      </c>
      <c r="AZ49" s="1129" t="s">
        <v>2042</v>
      </c>
      <c r="BE49" s="1129">
        <v>2047</v>
      </c>
      <c r="BH49" s="1077" t="s">
        <v>1707</v>
      </c>
      <c r="BJ49" s="1226" t="s">
        <v>1693</v>
      </c>
      <c r="BL49" s="1226" t="s">
        <v>1693</v>
      </c>
    </row>
    <row customHeight="1" ht="11.25">
      <c r="A50" s="1083" t="s">
        <v>2294</v>
      </c>
      <c r="E50" s="416" t="s">
        <v>2295</v>
      </c>
      <c r="F50" s="1124" t="s">
        <v>1677</v>
      </c>
      <c r="G50" s="1125" t="str">
        <f>_xlfn.IFERROR(IF(f_year="","01.01."&amp;CURRENT_YEAR,"01.01."&amp;f_year),"01.01."&amp;CURRENT_YEAR)</f>
        <v>01.01.2026</v>
      </c>
      <c r="H50" s="1125" t="str">
        <f>_xlfn.IFERROR(IF(f_year="","31.12."&amp;CURRENT_YEAR,"31.12."&amp;f_year),"31.12."&amp;CURRENT_YEAR)</f>
        <v>31.12.2026</v>
      </c>
      <c r="I50" s="1751">
        <f>IF(f_year="",TRUE,FALSE)</f>
        <v>0</v>
      </c>
      <c r="J50" s="1754"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55"/>
      <c r="AX50" s="1129" t="s">
        <v>2296</v>
      </c>
      <c r="AZ50" s="1129" t="s">
        <v>2058</v>
      </c>
      <c r="BE50" s="1129">
        <v>2048</v>
      </c>
      <c r="BH50" s="1077" t="s">
        <v>2267</v>
      </c>
      <c r="BJ50" s="1226" t="s">
        <v>1695</v>
      </c>
      <c r="BL50" s="1226" t="s">
        <v>1695</v>
      </c>
    </row>
    <row customHeight="1" ht="11.25">
      <c r="A51" s="1083" t="s">
        <v>2297</v>
      </c>
      <c r="E51" s="416" t="s">
        <v>2298</v>
      </c>
      <c r="F51" s="1124" t="s">
        <v>2299</v>
      </c>
      <c r="G51" s="1125" t="str">
        <f>_xlfn.IFERROR(IF(TITLE_PERIOD_START="","01.01."&amp;CURRENT_YEAR,"01.01."&amp;YEAR(TITLE_PERIOD_START)),"01.01."&amp;CURRENT_YEAR)</f>
        <v>01.01.2026</v>
      </c>
      <c r="H51" s="1125" t="str">
        <f>_xlfn.IFERROR(IF(TITLE_PERIOD_END="","31.12."&amp;CURRENT_YEAR,"31.12."&amp;YEAR(TITLE_PERIOD_END)),"31.12."&amp;CURRENT_YEAR)</f>
        <v>31.12.2026</v>
      </c>
      <c r="I51" s="1752">
        <f>IF(OR(TITLE_PERIOD_START="",TITLE_PERIOD_END=""),TRUE,FALSE)</f>
        <v>1</v>
      </c>
      <c r="J51" s="1754"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55"/>
      <c r="AX51" s="1129" t="s">
        <v>2300</v>
      </c>
      <c r="AZ51" s="1129" t="s">
        <v>2074</v>
      </c>
      <c r="BE51" s="1129">
        <v>2049</v>
      </c>
      <c r="BH51" s="1077" t="s">
        <v>2276</v>
      </c>
      <c r="BJ51" s="1226" t="s">
        <v>2301</v>
      </c>
      <c r="BL51" s="1226" t="s">
        <v>2301</v>
      </c>
    </row>
    <row customHeight="1" ht="11.25">
      <c r="A52" s="1083" t="s">
        <v>2302</v>
      </c>
      <c r="E52" s="416" t="s">
        <v>2303</v>
      </c>
      <c r="F52" s="1124" t="s">
        <v>2304</v>
      </c>
      <c r="G52" s="1125" t="str">
        <f>_xlfn.IFERROR(IF(TITLE_PERIOD_START="","01.01."&amp;CURRENT_YEAR,"01.01."&amp;YEAR(TITLE_PERIOD_START)),"01.01."&amp;CURRENT_YEAR)</f>
        <v>01.01.2026</v>
      </c>
      <c r="H52" s="1125" t="str">
        <f>_xlfn.IFERROR(IF(TITLE_PERIOD_END="","31.12."&amp;CURRENT_YEAR,"31.12."&amp;YEAR(TITLE_PERIOD_END)),"31.12."&amp;CURRENT_YEAR)</f>
        <v>31.12.2026</v>
      </c>
      <c r="I52" s="1752">
        <f>IF(OR(TITLE_PERIOD_START="",TITLE_PERIOD_END=""),TRUE,FALSE)</f>
        <v>1</v>
      </c>
      <c r="J52" s="1754" t="str">
        <f>"Показатели, подлежащие раскрытию в сфере "&amp;TEMPLATE_SPHERE_RUS&amp;" (цены и тарифы)"</f>
        <v>Показатели, подлежащие раскрытию в сфере теплоснабжения (цены и тарифы)</v>
      </c>
      <c r="K52" s="1755"/>
      <c r="AX52" s="1129" t="s">
        <v>2305</v>
      </c>
      <c r="AZ52" s="1129" t="s">
        <v>1872</v>
      </c>
      <c r="BE52" s="1129">
        <v>2050</v>
      </c>
      <c r="BH52" s="1077" t="s">
        <v>2280</v>
      </c>
      <c r="BJ52" s="1226" t="s">
        <v>1706</v>
      </c>
      <c r="BL52" s="1226" t="s">
        <v>1706</v>
      </c>
    </row>
    <row customHeight="1" ht="11.25">
      <c r="A53" s="1083" t="s">
        <v>2306</v>
      </c>
      <c r="E53" s="416" t="s">
        <v>2307</v>
      </c>
      <c r="F53" s="1124" t="s">
        <v>2307</v>
      </c>
      <c r="G53" s="1125" t="str">
        <f>_xlfn.IFERROR(IF(f_year="","01.01."&amp;CURRENT_YEAR,"01.01."&amp;f_year),"01.01."&amp;CURRENT_YEAR)</f>
        <v>01.01.2026</v>
      </c>
      <c r="H53" s="1125" t="str">
        <f>_xlfn.IFERROR(IF(f_year="","31.12."&amp;CURRENT_YEAR,"31.12."&amp;f_year),"31.12."&amp;CURRENT_YEAR)</f>
        <v>31.12.2026</v>
      </c>
      <c r="I53" s="1751">
        <f>IF(AND(f_year="",TITLE_DATE_FIL=""),TRUE,FALSE)</f>
        <v>0</v>
      </c>
      <c r="J53" s="1754" t="s">
        <v>2308</v>
      </c>
      <c r="K53" s="1755"/>
      <c r="AX53" s="1129" t="s">
        <v>2309</v>
      </c>
      <c r="BE53" s="1129">
        <v>2051</v>
      </c>
      <c r="BH53" s="1077" t="s">
        <v>2283</v>
      </c>
      <c r="BJ53" s="1226" t="s">
        <v>2256</v>
      </c>
      <c r="BL53" s="1226" t="s">
        <v>2256</v>
      </c>
    </row>
    <row customHeight="1" ht="11.25">
      <c r="A54" s="1083" t="s">
        <v>2310</v>
      </c>
      <c r="AX54" s="1129" t="s">
        <v>2311</v>
      </c>
      <c r="AZ54" s="1076" t="s">
        <v>2312</v>
      </c>
      <c r="BE54" s="1129">
        <v>2052</v>
      </c>
      <c r="BH54" s="1077" t="s">
        <v>2289</v>
      </c>
      <c r="BJ54" s="1226" t="s">
        <v>2260</v>
      </c>
      <c r="BL54" s="1226" t="s">
        <v>2260</v>
      </c>
    </row>
    <row customHeight="1" ht="11.25">
      <c r="A55" s="1083" t="s">
        <v>2313</v>
      </c>
      <c r="AX55" s="1129" t="s">
        <v>2314</v>
      </c>
      <c r="AZ55" s="1129" t="s">
        <v>1874</v>
      </c>
      <c r="BE55" s="1129">
        <v>2053</v>
      </c>
      <c r="BH55" s="1079" t="s">
        <v>22</v>
      </c>
      <c r="BJ55" s="1226" t="s">
        <v>1707</v>
      </c>
      <c r="BL55" s="1226" t="s">
        <v>1707</v>
      </c>
    </row>
    <row customHeight="1" ht="11.25">
      <c r="A56" s="1083" t="s">
        <v>2315</v>
      </c>
      <c r="D56" s="1127" t="s">
        <v>2316</v>
      </c>
      <c r="E56" s="1104" t="s">
        <v>2317</v>
      </c>
      <c r="F56" s="1083" t="s">
        <v>2318</v>
      </c>
      <c r="AX56" s="1129" t="s">
        <v>2319</v>
      </c>
      <c r="AZ56" s="1129" t="s">
        <v>1900</v>
      </c>
      <c r="BE56" s="1129">
        <v>2054</v>
      </c>
      <c r="BH56" s="1079" t="s">
        <v>22</v>
      </c>
      <c r="BJ56" s="1226" t="s">
        <v>2267</v>
      </c>
      <c r="BL56" s="1226" t="s">
        <v>2267</v>
      </c>
    </row>
    <row customHeight="1" ht="11.25">
      <c r="A57" s="1083" t="s">
        <v>2320</v>
      </c>
      <c r="D57" s="1127" t="s">
        <v>2321</v>
      </c>
      <c r="E57" s="1104" t="s">
        <v>2322</v>
      </c>
      <c r="F57" s="1083" t="s">
        <v>2318</v>
      </c>
      <c r="AX57" s="1129" t="s">
        <v>2323</v>
      </c>
      <c r="AZ57" s="1129" t="s">
        <v>1935</v>
      </c>
      <c r="BE57" s="1129">
        <v>2055</v>
      </c>
      <c r="BJ57" s="1226" t="s">
        <v>2276</v>
      </c>
      <c r="BL57" s="1226" t="s">
        <v>2276</v>
      </c>
    </row>
    <row customHeight="1" ht="11.25">
      <c r="A58" s="1083" t="s">
        <v>2324</v>
      </c>
      <c r="D58" s="1127" t="s">
        <v>2325</v>
      </c>
      <c r="E58" s="1104" t="s">
        <v>117</v>
      </c>
      <c r="F58" s="1083" t="s">
        <v>2318</v>
      </c>
      <c r="AX58" s="1129" t="s">
        <v>2326</v>
      </c>
      <c r="BE58" s="1129">
        <v>2056</v>
      </c>
      <c r="BJ58" s="1226" t="s">
        <v>2280</v>
      </c>
      <c r="BL58" s="1226" t="s">
        <v>2280</v>
      </c>
    </row>
    <row customHeight="1" ht="11.25">
      <c r="A59" s="1083" t="s">
        <v>2327</v>
      </c>
      <c r="D59" s="1127" t="s">
        <v>612</v>
      </c>
      <c r="E59" s="1104" t="s">
        <v>357</v>
      </c>
      <c r="F59" s="1083" t="s">
        <v>2328</v>
      </c>
      <c r="AX59" s="1129" t="s">
        <v>2329</v>
      </c>
      <c r="AZ59" s="1076" t="s">
        <v>2330</v>
      </c>
      <c r="BE59" s="1129">
        <v>2057</v>
      </c>
      <c r="BJ59" s="1226" t="s">
        <v>2283</v>
      </c>
      <c r="BL59" s="1226" t="s">
        <v>2283</v>
      </c>
    </row>
    <row customHeight="1" ht="11.25">
      <c r="A60" s="1083" t="s">
        <v>2331</v>
      </c>
      <c r="D60" s="1127" t="s">
        <v>2332</v>
      </c>
      <c r="E60" s="1104" t="s">
        <v>357</v>
      </c>
      <c r="F60" s="1083" t="s">
        <v>2328</v>
      </c>
      <c r="AX60" s="1129" t="s">
        <v>2333</v>
      </c>
      <c r="AZ60" s="1129" t="s">
        <v>1875</v>
      </c>
      <c r="BE60" s="1129">
        <v>2058</v>
      </c>
      <c r="BJ60" s="1226" t="s">
        <v>2289</v>
      </c>
      <c r="BL60" s="1226" t="s">
        <v>2289</v>
      </c>
    </row>
    <row customHeight="1" ht="11.25">
      <c r="A61" s="1083" t="s">
        <v>2334</v>
      </c>
      <c r="D61" s="1127" t="s">
        <v>2335</v>
      </c>
      <c r="E61" s="1104" t="s">
        <v>357</v>
      </c>
      <c r="F61" s="1083" t="s">
        <v>2328</v>
      </c>
      <c r="AX61" s="1129" t="s">
        <v>171</v>
      </c>
      <c r="AZ61" s="1129" t="s">
        <v>1901</v>
      </c>
      <c r="BE61" s="1129">
        <v>2059</v>
      </c>
      <c r="BL61" s="1226" t="s">
        <v>1699</v>
      </c>
    </row>
    <row customHeight="1" ht="11.25">
      <c r="A62" s="1083" t="s">
        <v>2336</v>
      </c>
      <c r="D62" s="1127" t="s">
        <v>611</v>
      </c>
      <c r="E62" s="1104">
        <v>30</v>
      </c>
      <c r="F62" s="1083" t="s">
        <v>2328</v>
      </c>
      <c r="AZ62" s="1129" t="s">
        <v>1936</v>
      </c>
      <c r="BE62" s="1129">
        <v>2060</v>
      </c>
      <c r="BL62" s="1226" t="s">
        <v>1701</v>
      </c>
    </row>
    <row customHeight="1" ht="11.25">
      <c r="A63" s="1083" t="s">
        <v>2337</v>
      </c>
      <c r="D63" s="1127" t="s">
        <v>2338</v>
      </c>
      <c r="E63" s="1104">
        <v>30</v>
      </c>
      <c r="F63" s="1083" t="s">
        <v>2328</v>
      </c>
      <c r="AZ63" s="1129" t="s">
        <v>1968</v>
      </c>
      <c r="BE63" s="1129">
        <v>2061</v>
      </c>
    </row>
    <row customHeight="1" ht="11.25">
      <c r="A64" s="1083" t="s">
        <v>2339</v>
      </c>
      <c r="D64" s="1127" t="s">
        <v>2340</v>
      </c>
      <c r="E64" s="1104">
        <v>30</v>
      </c>
      <c r="F64" s="1083" t="s">
        <v>2328</v>
      </c>
      <c r="AZ64" s="1129" t="s">
        <v>1991</v>
      </c>
      <c r="BE64" s="1129">
        <v>2062</v>
      </c>
    </row>
    <row customHeight="1" ht="11.25">
      <c r="A65" s="1083" t="s">
        <v>2341</v>
      </c>
      <c r="D65" s="1083"/>
      <c r="BE65" s="1129">
        <v>2063</v>
      </c>
    </row>
    <row customHeight="1" ht="11.25">
      <c r="A66" s="1083" t="s">
        <v>2342</v>
      </c>
      <c r="AZ66" s="1076" t="s">
        <v>2343</v>
      </c>
      <c r="BE66" s="1129">
        <v>2064</v>
      </c>
    </row>
    <row customHeight="1" ht="11.25">
      <c r="A67" s="1083" t="s">
        <v>2344</v>
      </c>
      <c r="AZ67" s="1129" t="s">
        <v>1876</v>
      </c>
      <c r="BE67" s="1129">
        <v>2065</v>
      </c>
    </row>
    <row customHeight="1" ht="11.25">
      <c r="A68" s="1083" t="s">
        <v>2345</v>
      </c>
      <c r="AZ68" s="1129" t="s">
        <v>1902</v>
      </c>
      <c r="BE68" s="1129">
        <v>2066</v>
      </c>
      <c r="BH68" s="1076" t="s">
        <v>2346</v>
      </c>
      <c r="BJ68" s="1076" t="s">
        <v>2347</v>
      </c>
      <c r="BL68" s="1076" t="s">
        <v>2348</v>
      </c>
      <c r="BN68" s="1076" t="s">
        <v>2349</v>
      </c>
    </row>
    <row customHeight="1" ht="11.25">
      <c r="A69" s="1083" t="s">
        <v>2350</v>
      </c>
      <c r="AZ69" s="1129" t="s">
        <v>1937</v>
      </c>
      <c r="BE69" s="1129">
        <v>2067</v>
      </c>
      <c r="BH69" s="1077" t="s">
        <v>2351</v>
      </c>
      <c r="BI69" s="1126" t="s">
        <v>200</v>
      </c>
      <c r="BJ69" s="1077" t="s">
        <v>2352</v>
      </c>
      <c r="BK69" s="1126" t="s">
        <v>200</v>
      </c>
      <c r="BL69" s="1077" t="s">
        <v>2353</v>
      </c>
      <c r="BM69" s="1079" t="s">
        <v>200</v>
      </c>
      <c r="BN69" s="1077" t="s">
        <v>2354</v>
      </c>
    </row>
    <row customHeight="1" ht="11.25">
      <c r="A70" s="1083" t="s">
        <v>16</v>
      </c>
      <c r="AZ70" s="1129" t="s">
        <v>1969</v>
      </c>
      <c r="BE70" s="1129">
        <v>2068</v>
      </c>
      <c r="BH70" s="1077" t="s">
        <v>2355</v>
      </c>
      <c r="BJ70" s="1077" t="s">
        <v>2356</v>
      </c>
      <c r="BL70" s="1077" t="s">
        <v>2357</v>
      </c>
      <c r="BN70" s="1077" t="s">
        <v>2358</v>
      </c>
    </row>
    <row customHeight="1" ht="11.25">
      <c r="A71" s="1083" t="s">
        <v>2359</v>
      </c>
      <c r="AZ71" s="1129" t="s">
        <v>1971</v>
      </c>
      <c r="BE71" s="1129">
        <v>2069</v>
      </c>
      <c r="BH71" s="1077" t="s">
        <v>2360</v>
      </c>
      <c r="BI71" s="1126" t="s">
        <v>90</v>
      </c>
      <c r="BJ71" s="1077" t="s">
        <v>2361</v>
      </c>
      <c r="BK71" s="1126" t="s">
        <v>90</v>
      </c>
      <c r="BL71" s="1077" t="s">
        <v>2362</v>
      </c>
      <c r="BM71" s="1079" t="s">
        <v>90</v>
      </c>
      <c r="BN71" s="1077" t="s">
        <v>2363</v>
      </c>
    </row>
    <row customHeight="1" ht="11.25">
      <c r="A72" s="1083" t="s">
        <v>2364</v>
      </c>
      <c r="AZ72" s="1129" t="s">
        <v>19</v>
      </c>
      <c r="BE72" s="1129">
        <v>2070</v>
      </c>
      <c r="BH72" s="1077" t="s">
        <v>2365</v>
      </c>
      <c r="BJ72" s="1077" t="s">
        <v>2365</v>
      </c>
      <c r="BL72" s="1077" t="s">
        <v>2365</v>
      </c>
      <c r="BN72" s="1077" t="s">
        <v>2366</v>
      </c>
    </row>
    <row customHeight="1" ht="11.25">
      <c r="A73" s="1083" t="s">
        <v>2367</v>
      </c>
      <c r="BH73" s="1077" t="s">
        <v>2368</v>
      </c>
      <c r="BI73" s="1126" t="s">
        <v>117</v>
      </c>
      <c r="BJ73" s="1077" t="s">
        <v>2369</v>
      </c>
      <c r="BK73" s="1126" t="s">
        <v>117</v>
      </c>
      <c r="BL73" s="1077" t="s">
        <v>2370</v>
      </c>
      <c r="BM73" s="1079" t="s">
        <v>117</v>
      </c>
      <c r="BN73" s="1077" t="s">
        <v>2371</v>
      </c>
    </row>
    <row customHeight="1" ht="11.25">
      <c r="A74" s="1083" t="s">
        <v>2372</v>
      </c>
      <c r="BH74" s="1077" t="s">
        <v>2373</v>
      </c>
      <c r="BJ74" s="1077" t="s">
        <v>2374</v>
      </c>
      <c r="BL74" s="1077" t="s">
        <v>2375</v>
      </c>
      <c r="BN74" s="1077" t="s">
        <v>2376</v>
      </c>
    </row>
    <row customHeight="1" ht="11.25">
      <c r="A75" s="1083" t="s">
        <v>2377</v>
      </c>
      <c r="AZ75" s="1076" t="s">
        <v>2378</v>
      </c>
      <c r="BH75" s="1077" t="s">
        <v>2379</v>
      </c>
      <c r="BJ75" s="1077" t="s">
        <v>2379</v>
      </c>
      <c r="BL75" s="1077" t="s">
        <v>2379</v>
      </c>
    </row>
    <row customHeight="1" ht="11.25">
      <c r="A76" s="1083" t="s">
        <v>2380</v>
      </c>
      <c r="AZ76" s="1129" t="s">
        <v>1885</v>
      </c>
      <c r="BH76" s="1077" t="s">
        <v>2381</v>
      </c>
      <c r="BJ76" s="1077" t="s">
        <v>2382</v>
      </c>
      <c r="BL76" s="1077" t="s">
        <v>2383</v>
      </c>
    </row>
    <row customHeight="1" ht="11.25">
      <c r="A77" s="1083" t="s">
        <v>2384</v>
      </c>
      <c r="AZ77" s="1129" t="s">
        <v>1912</v>
      </c>
    </row>
    <row customHeight="1" ht="11.25">
      <c r="A78" s="1083" t="s">
        <v>2385</v>
      </c>
      <c r="AZ78" s="1129" t="s">
        <v>1944</v>
      </c>
    </row>
    <row customHeight="1" ht="11.25">
      <c r="A79" s="1083" t="s">
        <v>2386</v>
      </c>
      <c r="AZ79" s="1129" t="s">
        <v>1975</v>
      </c>
      <c r="BH79" s="1076" t="s">
        <v>2387</v>
      </c>
      <c r="BJ79" s="1076" t="s">
        <v>2388</v>
      </c>
      <c r="BL79" s="1076" t="s">
        <v>2389</v>
      </c>
    </row>
    <row customHeight="1" ht="11.25">
      <c r="A80" s="1083" t="s">
        <v>2390</v>
      </c>
      <c r="AZ80" s="1129" t="s">
        <v>1996</v>
      </c>
      <c r="BH80" s="1077" t="s">
        <v>2391</v>
      </c>
      <c r="BJ80" s="1077" t="s">
        <v>2392</v>
      </c>
      <c r="BL80" s="1077" t="s">
        <v>2393</v>
      </c>
    </row>
    <row customHeight="1" ht="11.25">
      <c r="A81" s="1083" t="s">
        <v>2394</v>
      </c>
      <c r="AZ81" s="1129" t="s">
        <v>2013</v>
      </c>
      <c r="BH81" s="1077" t="s">
        <v>2395</v>
      </c>
      <c r="BJ81" s="1077" t="s">
        <v>2396</v>
      </c>
      <c r="BL81" s="1077" t="s">
        <v>2397</v>
      </c>
    </row>
    <row customHeight="1" ht="11.25">
      <c r="A82" s="1083" t="s">
        <v>2398</v>
      </c>
      <c r="AZ82" s="1129" t="s">
        <v>2028</v>
      </c>
      <c r="BH82" s="1077" t="s">
        <v>2399</v>
      </c>
      <c r="BJ82" s="1077" t="s">
        <v>2400</v>
      </c>
      <c r="BL82" s="1077" t="s">
        <v>2401</v>
      </c>
    </row>
    <row customHeight="1" ht="11.25">
      <c r="A83" s="1083" t="s">
        <v>2402</v>
      </c>
      <c r="BH83" s="1077" t="s">
        <v>2403</v>
      </c>
      <c r="BJ83" s="1077" t="s">
        <v>2404</v>
      </c>
      <c r="BL83" s="1077" t="s">
        <v>2405</v>
      </c>
    </row>
    <row customHeight="1" ht="11.25">
      <c r="A84" s="1083" t="s">
        <v>2406</v>
      </c>
      <c r="AZ84" s="1076" t="s">
        <v>2407</v>
      </c>
    </row>
    <row customHeight="1" ht="11.25">
      <c r="A85" s="1879" t="s">
        <v>2408</v>
      </c>
      <c r="AZ85" s="1129" t="s">
        <v>2409</v>
      </c>
    </row>
    <row customHeight="1" ht="11.25">
      <c r="A86" s="1083" t="s">
        <v>2410</v>
      </c>
      <c r="AZ86" s="1129" t="s">
        <v>2411</v>
      </c>
      <c r="BH86" s="1076" t="s">
        <v>2412</v>
      </c>
      <c r="BJ86" s="1076" t="s">
        <v>2413</v>
      </c>
      <c r="BL86" s="1076" t="s">
        <v>2414</v>
      </c>
    </row>
    <row customHeight="1" ht="11.25">
      <c r="A87" s="1083" t="s">
        <v>2415</v>
      </c>
      <c r="AZ87" s="1129" t="s">
        <v>2416</v>
      </c>
      <c r="BH87" s="1077" t="s">
        <v>2417</v>
      </c>
      <c r="BJ87" s="1077" t="s">
        <v>2418</v>
      </c>
      <c r="BL87" s="1077" t="s">
        <v>2419</v>
      </c>
    </row>
    <row customHeight="1" ht="11.25">
      <c r="A88" s="1083" t="s">
        <v>2420</v>
      </c>
      <c r="AZ88" s="1615"/>
      <c r="BH88" s="1077" t="s">
        <v>2421</v>
      </c>
      <c r="BJ88" s="1077" t="s">
        <v>2422</v>
      </c>
      <c r="BL88" s="1077" t="s">
        <v>2423</v>
      </c>
    </row>
    <row customHeight="1" ht="11.25">
      <c r="A89" s="1083" t="s">
        <v>2424</v>
      </c>
      <c r="AZ89" s="1076" t="s">
        <v>2425</v>
      </c>
    </row>
    <row customHeight="1" ht="11.25">
      <c r="A90" s="1083" t="s">
        <v>2426</v>
      </c>
      <c r="AZ90" s="1129" t="s">
        <v>1677</v>
      </c>
    </row>
    <row customHeight="1" ht="11.25">
      <c r="A91" s="1083" t="s">
        <v>2427</v>
      </c>
      <c r="AZ91" s="1129" t="s">
        <v>1713</v>
      </c>
      <c r="BH91" s="1076" t="s">
        <v>2428</v>
      </c>
      <c r="BJ91" s="1076" t="s">
        <v>2429</v>
      </c>
      <c r="BL91" s="1076" t="s">
        <v>2430</v>
      </c>
    </row>
    <row customHeight="1" ht="11.25">
      <c r="AZ92" s="1129" t="s">
        <v>2431</v>
      </c>
      <c r="BH92" s="1077" t="s">
        <v>2432</v>
      </c>
      <c r="BJ92" s="1077" t="s">
        <v>2433</v>
      </c>
      <c r="BL92" s="1077" t="s">
        <v>2434</v>
      </c>
    </row>
    <row customHeight="1" ht="11.25">
      <c r="AZ93" s="1129" t="s">
        <v>2435</v>
      </c>
      <c r="BH93" s="1077" t="s">
        <v>2436</v>
      </c>
      <c r="BJ93" s="1077" t="s">
        <v>2437</v>
      </c>
      <c r="BL93" s="1077" t="s">
        <v>2438</v>
      </c>
    </row>
    <row customHeight="1" ht="11.25">
      <c r="AZ94" s="1129" t="s">
        <v>2439</v>
      </c>
    </row>
    <row r="96" customHeight="1" ht="11.25">
      <c r="AZ96" s="1076" t="s">
        <v>2440</v>
      </c>
      <c r="BH96" s="1076" t="s">
        <v>2441</v>
      </c>
      <c r="BJ96" s="1076" t="s">
        <v>2442</v>
      </c>
      <c r="BL96" s="1076" t="s">
        <v>2443</v>
      </c>
      <c r="BN96" s="1076" t="s">
        <v>2444</v>
      </c>
    </row>
    <row customHeight="1" ht="11.25">
      <c r="AZ97" s="1910" t="s">
        <v>2445</v>
      </c>
      <c r="BA97" s="1911" t="s">
        <v>2446</v>
      </c>
      <c r="BH97" s="1077" t="s">
        <v>2447</v>
      </c>
      <c r="BJ97" s="1077" t="s">
        <v>2448</v>
      </c>
      <c r="BL97" s="1077" t="s">
        <v>2449</v>
      </c>
      <c r="BN97" s="1077" t="s">
        <v>2450</v>
      </c>
    </row>
    <row customHeight="1" ht="11.25">
      <c r="AZ98" s="1910" t="s">
        <v>2451</v>
      </c>
      <c r="BA98" s="1911" t="s">
        <v>2452</v>
      </c>
      <c r="BH98" s="1077" t="s">
        <v>2453</v>
      </c>
      <c r="BJ98" s="1077" t="s">
        <v>2454</v>
      </c>
      <c r="BL98" s="1077" t="s">
        <v>2455</v>
      </c>
      <c r="BN98" s="1077" t="s">
        <v>2456</v>
      </c>
    </row>
    <row customHeight="1" ht="22.5">
      <c r="AZ99" s="1910" t="s">
        <v>2457</v>
      </c>
      <c r="BA99" s="1911"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7" t="s">
        <v>2458</v>
      </c>
      <c r="BJ99" s="1077" t="s">
        <v>2459</v>
      </c>
      <c r="BL99" s="1077" t="s">
        <v>2460</v>
      </c>
      <c r="BN99" s="1077" t="s">
        <v>2461</v>
      </c>
    </row>
    <row customHeight="1" ht="22.5">
      <c r="AZ100" s="1910" t="s">
        <v>2462</v>
      </c>
      <c r="BA100" s="1911"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7" t="s">
        <v>2074</v>
      </c>
      <c r="BL100" s="1077" t="s">
        <v>2074</v>
      </c>
      <c r="BN100" s="1077" t="s">
        <v>2463</v>
      </c>
    </row>
    <row customHeight="1" ht="22.5">
      <c r="AZ101" s="1910" t="s">
        <v>2464</v>
      </c>
      <c r="BA101" s="1911" t="s">
        <v>2465</v>
      </c>
      <c r="BN101" s="1077" t="s">
        <v>2466</v>
      </c>
    </row>
    <row customHeight="1" ht="22.5">
      <c r="AZ102" s="1910" t="s">
        <v>2467</v>
      </c>
      <c r="BA102" s="1911"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7" t="s">
        <v>2468</v>
      </c>
    </row>
    <row customHeight="1" ht="11.25">
      <c r="AZ103" s="1910" t="s">
        <v>2469</v>
      </c>
      <c r="BA103" s="1911" t="s">
        <v>2470</v>
      </c>
      <c r="BN103" s="1077" t="s">
        <v>2471</v>
      </c>
    </row>
    <row customHeight="1" ht="11.25">
      <c r="BN104" s="1077" t="s">
        <v>2472</v>
      </c>
    </row>
    <row customHeight="1" ht="11.25">
      <c r="AZ105" s="1701" t="s">
        <v>2473</v>
      </c>
    </row>
    <row customHeight="1" ht="11.25">
      <c r="AZ106" s="1129" t="s">
        <v>2474</v>
      </c>
    </row>
    <row customHeight="1" ht="11.25">
      <c r="AZ107" s="1129" t="s">
        <v>2475</v>
      </c>
      <c r="BH107" s="1076" t="s">
        <v>2476</v>
      </c>
      <c r="BJ107" s="1076" t="s">
        <v>2477</v>
      </c>
      <c r="BL107" s="1076" t="s">
        <v>2478</v>
      </c>
      <c r="BN107" s="1076" t="s">
        <v>2479</v>
      </c>
    </row>
    <row customHeight="1" ht="11.25">
      <c r="AZ108" s="1129" t="s">
        <v>1044</v>
      </c>
      <c r="BH108" s="1077" t="s">
        <v>2480</v>
      </c>
      <c r="BJ108" s="1077" t="s">
        <v>2481</v>
      </c>
      <c r="BL108" s="1077" t="s">
        <v>2156</v>
      </c>
      <c r="BN108" s="1077" t="s">
        <v>2482</v>
      </c>
    </row>
    <row customHeight="1" ht="11.25">
      <c r="BH109" s="1077" t="s">
        <v>2483</v>
      </c>
    </row>
    <row customHeight="1" ht="11.25">
      <c r="AZ110" s="1701" t="s">
        <v>2484</v>
      </c>
      <c r="BH110" s="1077" t="s">
        <v>2483</v>
      </c>
    </row>
    <row customHeight="1" ht="11.25">
      <c r="AZ111" s="1910" t="s">
        <v>2445</v>
      </c>
      <c r="BA111" s="1911" t="s">
        <v>2446</v>
      </c>
    </row>
    <row customHeight="1" ht="11.25">
      <c r="AZ112" s="1910" t="s">
        <v>2451</v>
      </c>
      <c r="BA112" s="1911" t="s">
        <v>2452</v>
      </c>
    </row>
    <row customHeight="1" ht="22.5">
      <c r="AZ113" s="1910" t="s">
        <v>2457</v>
      </c>
      <c r="BA113" s="1911"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10" t="s">
        <v>2462</v>
      </c>
      <c r="BA114" s="1911"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76" t="s">
        <v>2485</v>
      </c>
    </row>
    <row customHeight="1" ht="22.5">
      <c r="AZ115" s="1910" t="s">
        <v>2467</v>
      </c>
      <c r="BA115" s="1911"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7" t="s">
        <v>1872</v>
      </c>
    </row>
    <row customHeight="1" ht="11.25">
      <c r="AZ116" s="1910" t="s">
        <v>2469</v>
      </c>
      <c r="BA116" s="1911" t="s">
        <v>2470</v>
      </c>
      <c r="BH116" s="1077" t="s">
        <v>1898</v>
      </c>
    </row>
    <row customHeight="1" ht="11.25">
      <c r="BH117" s="1077" t="s">
        <v>1933</v>
      </c>
    </row>
    <row customHeight="1" ht="11.25">
      <c r="BH118" s="1077" t="s">
        <v>1966</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F57997-8CC7-9FAC-11E7-0.D0786226}" mc:Ignorable="x14ac xr xr2 xr3">
  <dimension ref="A1:J25"/>
  <sheetViews>
    <sheetView topLeftCell="A1" showGridLines="0" zoomScale="90" workbookViewId="0">
      <selection activeCell="A1" sqref="A1"/>
    </sheetView>
  </sheetViews>
  <sheetFormatPr defaultColWidth="9.140625" customHeight="1" defaultRowHeight="11.25"/>
  <cols>
    <col min="1" max="2" style="510" width="15.00390625" hidden="1" customWidth="1"/>
    <col min="3" max="3" style="464" width="3.00390625" customWidth="1"/>
    <col min="4" max="4" style="465" width="6.00390625" customWidth="1"/>
    <col min="5" max="5" style="464" width="52.00390625" customWidth="1"/>
    <col min="6" max="6" style="464" width="48.00390625" customWidth="1"/>
    <col min="7" max="7" style="464" width="93.00390625" customWidth="1"/>
    <col min="8" max="8" style="464" width="8.00390625" customWidth="1"/>
    <col min="9" max="9" style="464" width="64.00390625" customWidth="1"/>
    <col min="10" max="10" style="464" width="9.140625" hidden="1"/>
  </cols>
  <sheetData>
    <row customHeight="1" ht="11.25" hidden="1">
      <c r="A1" s="510" t="s">
        <v>772</v>
      </c>
      <c r="J1" s="464" t="s">
        <v>14</v>
      </c>
    </row>
    <row customHeight="1" ht="22.5" hidden="1">
      <c r="A2" s="511"/>
      <c r="B2" s="511"/>
      <c r="C2" s="1739" t="s">
        <v>104</v>
      </c>
      <c r="D2" s="1529"/>
      <c r="E2" s="1535"/>
      <c r="F2" s="1558"/>
      <c r="H2" s="484"/>
      <c r="J2" s="464">
        <v>0</v>
      </c>
    </row>
    <row customHeight="1" ht="11.25" hidden="1">
      <c r="J3" s="464">
        <v>0</v>
      </c>
    </row>
    <row customHeight="1" ht="11.549999999999999">
      <c r="A4" s="1559"/>
      <c r="B4" s="1559"/>
      <c r="J4" s="464">
        <v>11</v>
      </c>
    </row>
    <row customHeight="1" ht="27.299999999999997">
      <c r="D5" s="2247"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8"/>
      <c r="F5" s="2249"/>
      <c r="I5" s="724"/>
      <c r="J5" s="464">
        <v>26</v>
      </c>
    </row>
    <row customHeight="1" ht="18">
      <c r="D6" s="2185" t="str">
        <f>IF(region_name=0,"Не определено",region_name)</f>
        <v>Самарская область</v>
      </c>
      <c r="E6" s="2185"/>
      <c r="F6" s="2185"/>
      <c r="I6" s="724"/>
      <c r="J6" s="464">
        <v>17</v>
      </c>
    </row>
    <row s="486" customFormat="1" customHeight="1" ht="11.549999999999999">
      <c r="A7" s="510"/>
      <c r="B7" s="510"/>
      <c r="D7" s="723"/>
      <c r="E7" s="723"/>
      <c r="F7" s="761"/>
      <c r="G7" s="723"/>
      <c r="J7" s="486">
        <v>11</v>
      </c>
    </row>
    <row customHeight="1" ht="11.25" hidden="1">
      <c r="A8" s="511"/>
      <c r="B8" s="511"/>
      <c r="C8" s="466"/>
      <c r="D8" s="472"/>
      <c r="E8" s="2216"/>
      <c r="F8" s="2216"/>
      <c r="J8" s="464">
        <v>0</v>
      </c>
    </row>
    <row customHeight="1" ht="11.549999999999999">
      <c r="A9" s="511"/>
      <c r="B9" s="511"/>
      <c r="C9" s="466"/>
      <c r="D9" s="2213" t="s">
        <v>773</v>
      </c>
      <c r="E9" s="2214"/>
      <c r="F9" s="2214"/>
      <c r="G9" s="2217" t="s">
        <v>774</v>
      </c>
      <c r="J9" s="464">
        <v>11</v>
      </c>
    </row>
    <row customHeight="1" ht="11.549999999999999">
      <c r="A10" s="511"/>
      <c r="B10" s="511"/>
      <c r="C10" s="466"/>
      <c r="D10" s="1483" t="s">
        <v>88</v>
      </c>
      <c r="E10" s="1485" t="s">
        <v>775</v>
      </c>
      <c r="F10" s="1485" t="s">
        <v>776</v>
      </c>
      <c r="G10" s="2218"/>
      <c r="J10" s="464">
        <v>11</v>
      </c>
    </row>
    <row customHeight="1" ht="1.05">
      <c r="A11" s="511"/>
      <c r="B11" s="511"/>
      <c r="C11" s="466"/>
      <c r="D11" s="473"/>
      <c r="E11" s="473"/>
      <c r="F11" s="473"/>
      <c r="G11" s="473"/>
      <c r="J11" s="464">
        <v>1</v>
      </c>
    </row>
    <row customHeight="1" ht="24">
      <c r="A12" s="511"/>
      <c r="B12" s="511"/>
      <c r="C12" s="466"/>
      <c r="D12" s="1529">
        <v>1</v>
      </c>
      <c r="E12" s="483"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7" t="str">
        <f>IF(org="","",org)</f>
        <v>ООО "СамРЭК-Эксплуатация"</v>
      </c>
      <c r="G12" s="483"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42"/>
      <c r="J12" s="464">
        <v>23</v>
      </c>
    </row>
    <row customHeight="1" ht="19.95">
      <c r="A13" s="511"/>
      <c r="B13" s="511"/>
      <c r="C13" s="466"/>
      <c r="D13" s="1529">
        <v>2</v>
      </c>
      <c r="E13" s="1536" t="s">
        <v>2486</v>
      </c>
      <c r="F13" s="1530" t="s">
        <v>779</v>
      </c>
      <c r="G13" s="483"/>
      <c r="H13" s="1542"/>
      <c r="J13" s="464">
        <v>19</v>
      </c>
    </row>
    <row customHeight="1" ht="19.95">
      <c r="A14" s="511"/>
      <c r="B14" s="511"/>
      <c r="C14" s="466"/>
      <c r="D14" s="1532" t="s">
        <v>1367</v>
      </c>
      <c r="E14" s="1533" t="s">
        <v>2487</v>
      </c>
      <c r="F14" s="1535"/>
      <c r="G14" s="1534" t="s">
        <v>2488</v>
      </c>
      <c r="H14" s="1542"/>
      <c r="J14" s="464">
        <v>19</v>
      </c>
    </row>
    <row customHeight="1" ht="19.95">
      <c r="A15" s="511"/>
      <c r="B15" s="511"/>
      <c r="C15" s="466"/>
      <c r="D15" s="1532" t="s">
        <v>780</v>
      </c>
      <c r="E15" s="1533" t="s">
        <v>2489</v>
      </c>
      <c r="F15" s="1535"/>
      <c r="G15" s="1534" t="s">
        <v>2490</v>
      </c>
      <c r="H15" s="1542"/>
      <c r="J15" s="464">
        <v>19</v>
      </c>
    </row>
    <row customHeight="1" ht="24">
      <c r="A16" s="511"/>
      <c r="B16" s="511"/>
      <c r="C16" s="466"/>
      <c r="D16" s="1532" t="s">
        <v>783</v>
      </c>
      <c r="E16" s="1531" t="s">
        <v>2491</v>
      </c>
      <c r="F16" s="1540"/>
      <c r="G16" s="483" t="s">
        <v>2492</v>
      </c>
      <c r="H16" s="1542"/>
      <c r="J16" s="464">
        <v>23</v>
      </c>
    </row>
    <row customHeight="1" ht="48.29999999999999">
      <c r="A17" s="511"/>
      <c r="B17" s="511"/>
      <c r="C17" s="466"/>
      <c r="D17" s="1529">
        <v>3</v>
      </c>
      <c r="E17" s="1536" t="s">
        <v>2493</v>
      </c>
      <c r="F17" s="1535"/>
      <c r="G17" s="483" t="s">
        <v>2494</v>
      </c>
      <c r="H17" s="1542"/>
      <c r="J17" s="464">
        <v>46</v>
      </c>
    </row>
    <row customHeight="1" ht="48.29999999999999">
      <c r="A18" s="1484">
        <v>1</v>
      </c>
      <c r="B18" s="511"/>
      <c r="C18" s="1486"/>
      <c r="D18" s="1529" t="s">
        <v>91</v>
      </c>
      <c r="E18" s="1536" t="s">
        <v>2495</v>
      </c>
      <c r="F18" s="1535"/>
      <c r="G18" s="483" t="s">
        <v>2494</v>
      </c>
      <c r="H18" s="1542"/>
      <c r="I18" s="861"/>
      <c r="J18" s="464">
        <v>46</v>
      </c>
    </row>
    <row customHeight="1" ht="23.25">
      <c r="A19" s="511"/>
      <c r="B19" s="511"/>
      <c r="C19" s="466"/>
      <c r="D19" s="1529" t="s">
        <v>117</v>
      </c>
      <c r="E19" s="1536" t="s">
        <v>2496</v>
      </c>
      <c r="F19" s="1530" t="s">
        <v>779</v>
      </c>
      <c r="G19" s="2480" t="s">
        <v>2497</v>
      </c>
      <c r="H19" s="484"/>
      <c r="J19" s="464">
        <v>22</v>
      </c>
    </row>
    <row s="1539" customFormat="1" customHeight="1" ht="5.25" hidden="1">
      <c r="A20" s="511"/>
      <c r="B20" s="511"/>
      <c r="C20" s="1538"/>
      <c r="D20" s="1537" t="s">
        <v>1774</v>
      </c>
      <c r="E20" s="1023"/>
      <c r="F20" s="1022"/>
      <c r="G20" s="2481"/>
      <c r="J20" s="1539">
        <v>0</v>
      </c>
    </row>
    <row customHeight="1" ht="15.75">
      <c r="A21" s="511"/>
      <c r="B21" s="511"/>
      <c r="C21" s="466"/>
      <c r="D21" s="476"/>
      <c r="E21" s="424" t="s">
        <v>812</v>
      </c>
      <c r="F21" s="478"/>
      <c r="G21" s="2482"/>
      <c r="H21" s="1542"/>
      <c r="J21" s="464">
        <v>15</v>
      </c>
    </row>
    <row s="510" customFormat="1" customHeight="1" ht="26.25">
      <c r="A22" s="511"/>
      <c r="B22" s="511"/>
      <c r="C22" s="511"/>
      <c r="D22" s="1529" t="s">
        <v>92</v>
      </c>
      <c r="E22" s="483" t="s">
        <v>2498</v>
      </c>
      <c r="F22" s="1535"/>
      <c r="G22" s="483" t="s">
        <v>2499</v>
      </c>
      <c r="H22" s="1541"/>
      <c r="J22" s="510">
        <v>25</v>
      </c>
    </row>
    <row s="510" customFormat="1" customHeight="1" ht="19.95">
      <c r="A23" s="511"/>
      <c r="B23" s="511"/>
      <c r="C23" s="511"/>
      <c r="D23" s="1529" t="s">
        <v>93</v>
      </c>
      <c r="E23" s="1536" t="s">
        <v>2500</v>
      </c>
      <c r="F23" s="1540"/>
      <c r="G23" s="483" t="s">
        <v>2501</v>
      </c>
      <c r="H23" s="1541"/>
      <c r="J23" s="510">
        <v>19</v>
      </c>
    </row>
    <row s="510" customFormat="1" customHeight="1" ht="144" hidden="1">
      <c r="A24" s="511"/>
      <c r="B24" s="511"/>
      <c r="C24" s="511"/>
      <c r="D24" s="1529" t="s">
        <v>129</v>
      </c>
      <c r="E24" s="1906"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7"/>
      <c r="G24" s="1905"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41"/>
      <c r="J24" s="510">
        <v>0</v>
      </c>
    </row>
    <row customHeight="1" ht="11.25" hidden="1">
      <c r="A25" s="510" t="s">
        <v>82</v>
      </c>
      <c r="B25" s="510">
        <v>0</v>
      </c>
      <c r="C25" s="464">
        <v>3</v>
      </c>
      <c r="D25" s="465">
        <v>6</v>
      </c>
      <c r="E25" s="464">
        <v>52</v>
      </c>
      <c r="F25" s="464">
        <v>48</v>
      </c>
      <c r="G25" s="464">
        <v>93</v>
      </c>
      <c r="H25" s="464">
        <v>8</v>
      </c>
      <c r="I25" s="464">
        <v>64</v>
      </c>
      <c r="J25" s="464">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96BADC-ECDB-3641-9621-0.AFC8A46}" mc:Ignorable="x14ac xr xr2 xr3">
  <dimension ref="A1:IU24"/>
  <sheetViews>
    <sheetView topLeftCell="A1" showGridLines="0" zoomScale="90" workbookViewId="0">
      <selection activeCell="A1" sqref="A1"/>
    </sheetView>
  </sheetViews>
  <sheetFormatPr defaultColWidth="9.140625" customHeight="1" defaultRowHeight="14.25"/>
  <cols>
    <col min="1" max="1" style="1644" width="9.140625" hidden="1"/>
    <col min="2" max="2" style="1375" width="9.140625" hidden="1"/>
    <col min="3" max="3" style="1644" width="3.7109375" hidden="1" customWidth="1"/>
    <col min="4" max="4" style="1851" width="3.00390625" customWidth="1"/>
    <col min="5" max="5" style="1644" width="6.00390625" customWidth="1"/>
    <col min="6" max="6" style="1644" width="46.00390625" customWidth="1"/>
    <col min="7" max="8" style="1644" width="16.00390625" customWidth="1"/>
    <col min="9" max="9" style="1644" width="35.00390625" customWidth="1"/>
    <col min="10" max="10" style="1644" width="89.00390625" customWidth="1"/>
    <col min="11" max="11" style="1633" width="3.00390625" customWidth="1"/>
    <col min="12" max="14" style="1633" width="8.00390625" customWidth="1"/>
    <col min="15" max="15" style="1633" width="25.00390625" customWidth="1"/>
    <col min="16" max="16" style="1633" width="14.00390625" customWidth="1"/>
    <col min="17" max="20" style="234" width="8.00390625" customWidth="1"/>
    <col min="21" max="254" style="1644" width="8.00390625" customWidth="1"/>
    <col min="255" max="255" style="1644" width="9.140625" hidden="1"/>
  </cols>
  <sheetData>
    <row customHeight="1" ht="22.5" hidden="1">
      <c r="F1" s="1640" t="s">
        <v>2502</v>
      </c>
      <c r="G1" s="1640" t="s">
        <v>48</v>
      </c>
      <c r="H1" s="1640" t="s">
        <v>50</v>
      </c>
      <c r="IU1" s="1164" t="s">
        <v>14</v>
      </c>
    </row>
    <row s="1859" customFormat="1" customHeight="1" ht="22.5" hidden="1">
      <c r="A2" s="840"/>
      <c r="B2" s="1169">
        <v>1</v>
      </c>
      <c r="C2" s="1169"/>
      <c r="D2" s="1937" t="s">
        <v>104</v>
      </c>
      <c r="E2" s="1493"/>
      <c r="F2" s="1500"/>
      <c r="G2" s="1500"/>
      <c r="H2" s="1500"/>
      <c r="I2" s="1993"/>
      <c r="J2" s="1994"/>
      <c r="K2" s="1544"/>
      <c r="L2" s="520"/>
      <c r="M2" s="520"/>
      <c r="N2" s="509" t="str">
        <f t="array" ref="N2:N2">IF(ISERROR(MATCH(MID(O2,1,250),MID(note_ter,1,250),0)),"n","y")</f>
        <v>n</v>
      </c>
      <c r="O2" s="520"/>
      <c r="P2" s="509" t="str">
        <f>G2&amp;"("&amp;J2&amp;")"</f>
        <v>()</v>
      </c>
      <c r="Q2" s="1169"/>
      <c r="R2" s="1169"/>
      <c r="S2" s="429"/>
      <c r="T2" s="1169"/>
      <c r="U2" s="1169"/>
      <c r="V2" s="1169"/>
      <c r="W2" s="431"/>
      <c r="X2" s="431"/>
      <c r="Y2" s="428"/>
      <c r="Z2" s="428"/>
      <c r="AA2" s="428"/>
      <c r="AB2" s="428"/>
      <c r="AC2" s="428"/>
      <c r="AD2" s="428"/>
      <c r="AE2" s="428"/>
      <c r="AF2" s="428"/>
      <c r="AG2" s="428"/>
      <c r="AH2" s="428"/>
      <c r="AI2" s="428"/>
      <c r="AJ2" s="428"/>
      <c r="AK2" s="428"/>
      <c r="AL2" s="428"/>
      <c r="AM2" s="428"/>
      <c r="AN2" s="428"/>
      <c r="AO2" s="428"/>
      <c r="AP2" s="428"/>
      <c r="AQ2" s="428"/>
      <c r="AR2" s="428"/>
      <c r="AS2" s="428"/>
      <c r="AT2" s="428"/>
      <c r="AU2" s="428"/>
      <c r="AV2" s="428"/>
      <c r="AW2" s="428"/>
      <c r="AX2" s="428"/>
      <c r="AY2" s="428"/>
      <c r="AZ2" s="428"/>
      <c r="BA2" s="428"/>
      <c r="BB2" s="428"/>
      <c r="BC2" s="428"/>
      <c r="BD2" s="428"/>
      <c r="BE2" s="428"/>
      <c r="BF2" s="428"/>
      <c r="BG2" s="428"/>
      <c r="BH2" s="428"/>
      <c r="BI2" s="428"/>
      <c r="BJ2" s="428"/>
      <c r="BK2" s="428"/>
      <c r="BL2" s="428"/>
      <c r="BM2" s="428"/>
      <c r="BN2" s="428"/>
      <c r="BO2" s="428"/>
      <c r="BP2" s="428"/>
      <c r="BQ2" s="428"/>
      <c r="BR2" s="428"/>
      <c r="BS2" s="428"/>
      <c r="BT2" s="431"/>
      <c r="BU2" s="431"/>
      <c r="BV2" s="431"/>
      <c r="BW2" s="431"/>
      <c r="BX2" s="431"/>
      <c r="BY2" s="431"/>
      <c r="BZ2" s="431"/>
      <c r="CA2" s="431"/>
      <c r="CB2" s="431"/>
      <c r="CC2" s="431"/>
      <c r="IU2" s="432">
        <v>0</v>
      </c>
    </row>
    <row s="1651" customFormat="1" customHeight="1" ht="4.2">
      <c r="A3" s="505"/>
      <c r="D3" s="503"/>
      <c r="F3" s="256" t="s">
        <v>83</v>
      </c>
      <c r="G3" s="503" t="s">
        <v>84</v>
      </c>
      <c r="H3" s="503"/>
      <c r="I3" s="503"/>
      <c r="J3" s="236" t="s">
        <v>85</v>
      </c>
      <c r="K3" s="256" t="s">
        <v>83</v>
      </c>
      <c r="L3" s="256"/>
      <c r="M3" s="256"/>
      <c r="N3" s="256"/>
      <c r="O3" s="257"/>
      <c r="P3" s="256"/>
      <c r="Q3" s="256"/>
      <c r="R3" s="256"/>
      <c r="S3" s="256"/>
      <c r="T3" s="256"/>
      <c r="U3" s="236"/>
      <c r="V3" s="236"/>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36"/>
      <c r="AZ3" s="236"/>
      <c r="BA3" s="236"/>
      <c r="BB3" s="236"/>
      <c r="BC3" s="236"/>
      <c r="BD3" s="236"/>
      <c r="BE3" s="236"/>
      <c r="BF3" s="236"/>
      <c r="BG3" s="236"/>
      <c r="BH3" s="236"/>
      <c r="BI3" s="236"/>
      <c r="BJ3" s="236"/>
      <c r="BK3" s="236"/>
      <c r="BL3" s="236"/>
      <c r="BM3" s="236"/>
      <c r="BN3" s="236"/>
      <c r="BO3" s="236"/>
      <c r="BP3" s="236"/>
      <c r="BQ3" s="236"/>
      <c r="BR3" s="236"/>
      <c r="BS3" s="236"/>
      <c r="BT3" s="236"/>
      <c r="BU3" s="236"/>
      <c r="BV3" s="236"/>
      <c r="BW3" s="236"/>
      <c r="BX3" s="236"/>
      <c r="BY3" s="236"/>
      <c r="BZ3" s="236"/>
      <c r="CA3" s="236"/>
      <c r="CB3" s="236"/>
      <c r="CC3" s="236"/>
      <c r="CD3" s="236"/>
      <c r="CE3" s="236"/>
      <c r="CF3" s="236"/>
      <c r="CG3" s="236"/>
      <c r="CH3" s="236"/>
      <c r="CI3" s="236"/>
      <c r="CJ3" s="236"/>
      <c r="CK3" s="236"/>
      <c r="CL3" s="236"/>
      <c r="CM3" s="236"/>
      <c r="CN3" s="236"/>
      <c r="CO3" s="236"/>
      <c r="CP3" s="236"/>
      <c r="CQ3" s="236"/>
      <c r="CR3" s="236"/>
      <c r="CS3" s="236"/>
      <c r="CT3" s="236"/>
      <c r="CU3" s="236"/>
      <c r="CV3" s="236"/>
      <c r="CW3" s="236"/>
      <c r="CX3" s="236"/>
      <c r="CY3" s="236"/>
      <c r="CZ3" s="236"/>
      <c r="DA3" s="236"/>
      <c r="DB3" s="236"/>
      <c r="DC3" s="236"/>
      <c r="DD3" s="236"/>
      <c r="DE3" s="236"/>
      <c r="DF3" s="236"/>
      <c r="DG3" s="236"/>
      <c r="DH3" s="236"/>
      <c r="DI3" s="236"/>
      <c r="DJ3" s="236"/>
      <c r="DK3" s="236"/>
      <c r="DL3" s="236"/>
      <c r="DM3" s="236"/>
      <c r="DN3" s="236"/>
      <c r="DO3" s="236"/>
      <c r="DP3" s="236"/>
      <c r="DQ3" s="236"/>
      <c r="DR3" s="236"/>
      <c r="DS3" s="236"/>
      <c r="DT3" s="236"/>
      <c r="DU3" s="236"/>
      <c r="DV3" s="236"/>
      <c r="DW3" s="236"/>
      <c r="DX3" s="236"/>
      <c r="DY3" s="236"/>
      <c r="DZ3" s="236"/>
      <c r="EA3" s="236"/>
      <c r="EB3" s="236"/>
      <c r="EC3" s="236"/>
      <c r="ED3" s="236"/>
      <c r="EE3" s="236"/>
      <c r="EF3" s="236"/>
      <c r="EG3" s="236"/>
      <c r="EH3" s="236"/>
      <c r="EI3" s="236"/>
      <c r="EJ3" s="236"/>
      <c r="EK3" s="236"/>
      <c r="EL3" s="236"/>
      <c r="EM3" s="236"/>
      <c r="EN3" s="236"/>
      <c r="EO3" s="236"/>
      <c r="EP3" s="236"/>
      <c r="EQ3" s="236"/>
      <c r="ER3" s="236"/>
      <c r="ES3" s="236"/>
      <c r="ET3" s="236"/>
      <c r="EU3" s="236"/>
      <c r="EV3" s="236"/>
      <c r="EW3" s="236"/>
      <c r="EX3" s="236"/>
      <c r="EY3" s="236"/>
      <c r="EZ3" s="236"/>
      <c r="FA3" s="236"/>
      <c r="FB3" s="236"/>
      <c r="FC3" s="236"/>
      <c r="FD3" s="236"/>
      <c r="FE3" s="236"/>
      <c r="FF3" s="236"/>
      <c r="FG3" s="236"/>
      <c r="FH3" s="236"/>
      <c r="FI3" s="236"/>
      <c r="FJ3" s="236"/>
      <c r="FK3" s="236"/>
      <c r="FL3" s="236"/>
      <c r="FM3" s="236"/>
      <c r="FN3" s="236"/>
      <c r="FO3" s="236"/>
      <c r="FP3" s="236"/>
      <c r="FQ3" s="236"/>
      <c r="FR3" s="236"/>
      <c r="FS3" s="236"/>
      <c r="FT3" s="236"/>
      <c r="FU3" s="236"/>
      <c r="FV3" s="236"/>
      <c r="FW3" s="236"/>
      <c r="FX3" s="236"/>
      <c r="FY3" s="236"/>
      <c r="FZ3" s="236"/>
      <c r="GA3" s="236"/>
      <c r="GB3" s="236"/>
      <c r="GC3" s="236"/>
      <c r="GD3" s="236"/>
      <c r="GE3" s="236"/>
      <c r="GF3" s="236"/>
      <c r="GG3" s="236"/>
      <c r="GH3" s="236"/>
      <c r="GI3" s="236"/>
      <c r="GJ3" s="236"/>
      <c r="GK3" s="236"/>
      <c r="GL3" s="236"/>
      <c r="GM3" s="236"/>
      <c r="GN3" s="236"/>
      <c r="GO3" s="236"/>
      <c r="GP3" s="236"/>
      <c r="GQ3" s="236"/>
      <c r="GR3" s="236"/>
      <c r="GS3" s="236"/>
      <c r="GT3" s="236"/>
      <c r="GU3" s="236"/>
      <c r="GV3" s="236"/>
      <c r="GW3" s="236"/>
      <c r="GX3" s="236"/>
      <c r="GY3" s="236"/>
      <c r="GZ3" s="236"/>
      <c r="HA3" s="236"/>
      <c r="HB3" s="236"/>
      <c r="HC3" s="236"/>
      <c r="HD3" s="236"/>
      <c r="HE3" s="236"/>
      <c r="HF3" s="236"/>
      <c r="HG3" s="236"/>
      <c r="HH3" s="236"/>
      <c r="HI3" s="236"/>
      <c r="HJ3" s="236"/>
      <c r="HK3" s="236"/>
      <c r="HL3" s="236"/>
      <c r="HM3" s="236"/>
      <c r="HN3" s="236"/>
      <c r="HO3" s="236"/>
      <c r="HP3" s="236"/>
      <c r="HQ3" s="236"/>
      <c r="HR3" s="236"/>
      <c r="HS3" s="236"/>
      <c r="HT3" s="236"/>
      <c r="HU3" s="236"/>
      <c r="HV3" s="236"/>
      <c r="HW3" s="236"/>
      <c r="HX3" s="236"/>
      <c r="HY3" s="236"/>
      <c r="HZ3" s="236"/>
      <c r="IA3" s="236"/>
      <c r="IB3" s="236"/>
      <c r="IC3" s="236"/>
      <c r="ID3" s="236"/>
      <c r="IE3" s="236"/>
      <c r="IF3" s="236"/>
      <c r="IG3" s="236"/>
      <c r="IH3" s="236"/>
      <c r="II3" s="236"/>
      <c r="IJ3" s="236"/>
      <c r="IK3" s="236"/>
      <c r="IL3" s="236"/>
      <c r="IM3" s="236"/>
      <c r="IN3" s="236"/>
      <c r="IO3" s="236"/>
      <c r="IP3" s="236"/>
      <c r="IQ3" s="236"/>
      <c r="IR3" s="236"/>
      <c r="IS3" s="236"/>
      <c r="IT3" s="236"/>
      <c r="IU3" s="520">
        <v>4</v>
      </c>
    </row>
    <row s="1828" customFormat="1" customHeight="1" ht="14.699999999999998">
      <c r="A4" s="1164"/>
      <c r="B4" s="1169"/>
      <c r="C4" s="1164"/>
      <c r="D4" s="1504"/>
      <c r="E4" s="518"/>
      <c r="F4" s="1651"/>
      <c r="G4" s="518"/>
      <c r="H4" s="518"/>
      <c r="I4" s="518"/>
      <c r="J4" s="175"/>
      <c r="K4" s="256"/>
      <c r="L4" s="509"/>
      <c r="M4" s="509"/>
      <c r="N4" s="509"/>
      <c r="O4" s="235"/>
      <c r="P4" s="509"/>
      <c r="Q4" s="234"/>
      <c r="R4" s="234"/>
      <c r="S4" s="234"/>
      <c r="T4" s="234"/>
      <c r="IU4" s="516">
        <v>14</v>
      </c>
    </row>
    <row s="1828" customFormat="1" customHeight="1" ht="27.299999999999997">
      <c r="A5" s="1164"/>
      <c r="B5" s="1169"/>
      <c r="C5" s="1164"/>
      <c r="D5" s="1504"/>
      <c r="E5" s="2109"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9"/>
      <c r="G5" s="2109"/>
      <c r="H5" s="2109"/>
      <c r="I5" s="2109"/>
      <c r="J5" s="2109"/>
      <c r="K5" s="256"/>
      <c r="L5" s="509"/>
      <c r="M5" s="509"/>
      <c r="N5" s="509"/>
      <c r="O5" s="235"/>
      <c r="P5" s="509"/>
      <c r="Q5" s="234"/>
      <c r="R5" s="234"/>
      <c r="S5" s="234"/>
      <c r="T5" s="234"/>
      <c r="IU5" s="516">
        <v>26</v>
      </c>
    </row>
    <row s="1828" customFormat="1" customHeight="1" ht="14.699999999999998">
      <c r="A6" s="1164"/>
      <c r="B6" s="1169"/>
      <c r="C6" s="1164"/>
      <c r="D6" s="1504"/>
      <c r="E6" s="518"/>
      <c r="F6" s="176"/>
      <c r="G6" s="176"/>
      <c r="H6" s="176"/>
      <c r="I6" s="176"/>
      <c r="J6" s="177"/>
      <c r="K6" s="509"/>
      <c r="L6" s="509"/>
      <c r="M6" s="509"/>
      <c r="N6" s="509"/>
      <c r="O6" s="235"/>
      <c r="P6" s="509"/>
      <c r="Q6" s="234"/>
      <c r="R6" s="234"/>
      <c r="S6" s="234"/>
      <c r="T6" s="234"/>
      <c r="IU6" s="516">
        <v>14</v>
      </c>
    </row>
    <row s="1828" customFormat="1" customHeight="1" ht="14.699999999999998">
      <c r="A7" s="1164"/>
      <c r="B7" s="1169"/>
      <c r="C7" s="1164"/>
      <c r="D7" s="1504"/>
      <c r="E7" s="2110" t="s">
        <v>773</v>
      </c>
      <c r="F7" s="2111"/>
      <c r="G7" s="2111"/>
      <c r="H7" s="2111"/>
      <c r="I7" s="2111"/>
      <c r="J7" s="2483" t="s">
        <v>774</v>
      </c>
      <c r="K7" s="509"/>
      <c r="L7" s="509"/>
      <c r="M7" s="509"/>
      <c r="N7" s="509"/>
      <c r="O7" s="235"/>
      <c r="P7" s="509"/>
      <c r="Q7" s="234"/>
      <c r="R7" s="234"/>
      <c r="S7" s="234"/>
      <c r="T7" s="234"/>
      <c r="IU7" s="516">
        <v>14</v>
      </c>
    </row>
    <row s="1828" customFormat="1" customHeight="1" ht="21">
      <c r="A8" s="1164"/>
      <c r="B8" s="1169"/>
      <c r="C8" s="1164"/>
      <c r="D8" s="1504"/>
      <c r="E8" s="1557" t="s">
        <v>88</v>
      </c>
      <c r="F8" s="1549" t="s">
        <v>2502</v>
      </c>
      <c r="G8" s="1549" t="s">
        <v>48</v>
      </c>
      <c r="H8" s="1549" t="s">
        <v>50</v>
      </c>
      <c r="I8" s="1549" t="s">
        <v>2503</v>
      </c>
      <c r="J8" s="2484"/>
      <c r="K8" s="509"/>
      <c r="L8" s="509"/>
      <c r="M8" s="509"/>
      <c r="N8" s="509"/>
      <c r="O8" s="235"/>
      <c r="P8" s="509"/>
      <c r="Q8" s="234"/>
      <c r="R8" s="234"/>
      <c r="S8" s="234"/>
      <c r="T8" s="234"/>
      <c r="IU8" s="516">
        <v>20</v>
      </c>
    </row>
    <row s="1859" customFormat="1" customHeight="1" ht="23.25">
      <c r="A9" s="1640"/>
      <c r="B9" s="1169">
        <v>1</v>
      </c>
      <c r="C9" s="1169"/>
      <c r="D9" s="810"/>
      <c r="E9" s="1493">
        <v>1</v>
      </c>
      <c r="F9" s="1556"/>
      <c r="G9" s="1500"/>
      <c r="H9" s="1500"/>
      <c r="I9" s="1547"/>
      <c r="J9" s="2178"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44"/>
      <c r="L9" s="520"/>
      <c r="M9" s="520"/>
      <c r="N9" s="509" t="str">
        <f t="array" ref="N9:N9">IF(ISERROR(MATCH(MID(O9,1,250),MID(note_ter,1,250),0)),"n","y")</f>
        <v>n</v>
      </c>
      <c r="O9" s="520"/>
      <c r="P9" s="509"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9"/>
      <c r="R9" s="1169"/>
      <c r="S9" s="429"/>
      <c r="T9" s="1169"/>
      <c r="U9" s="1169"/>
      <c r="V9" s="1169"/>
      <c r="W9" s="431"/>
      <c r="X9" s="431"/>
      <c r="Y9" s="428"/>
      <c r="Z9" s="428"/>
      <c r="AA9" s="428"/>
      <c r="AB9" s="428"/>
      <c r="AC9" s="428"/>
      <c r="AD9" s="428"/>
      <c r="AE9" s="428"/>
      <c r="AF9" s="428"/>
      <c r="AG9" s="428"/>
      <c r="AH9" s="428"/>
      <c r="AI9" s="428"/>
      <c r="AJ9" s="428"/>
      <c r="AK9" s="428"/>
      <c r="AL9" s="428"/>
      <c r="AM9" s="428"/>
      <c r="AN9" s="428"/>
      <c r="AO9" s="428"/>
      <c r="AP9" s="428"/>
      <c r="AQ9" s="428"/>
      <c r="AR9" s="428"/>
      <c r="AS9" s="428"/>
      <c r="AT9" s="428"/>
      <c r="AU9" s="428"/>
      <c r="AV9" s="428"/>
      <c r="AW9" s="428"/>
      <c r="AX9" s="428"/>
      <c r="AY9" s="428"/>
      <c r="AZ9" s="428"/>
      <c r="BA9" s="428"/>
      <c r="BB9" s="428"/>
      <c r="BC9" s="428"/>
      <c r="BD9" s="428"/>
      <c r="BE9" s="428"/>
      <c r="BF9" s="428"/>
      <c r="BG9" s="428"/>
      <c r="BH9" s="428"/>
      <c r="BI9" s="428"/>
      <c r="BJ9" s="428"/>
      <c r="BK9" s="428"/>
      <c r="BL9" s="428"/>
      <c r="BM9" s="428"/>
      <c r="BN9" s="428"/>
      <c r="BO9" s="428"/>
      <c r="BP9" s="428"/>
      <c r="BQ9" s="428"/>
      <c r="BR9" s="428"/>
      <c r="BS9" s="428"/>
      <c r="BT9" s="431"/>
      <c r="BU9" s="431"/>
      <c r="BV9" s="431"/>
      <c r="BW9" s="431"/>
      <c r="BX9" s="431"/>
      <c r="BY9" s="431"/>
      <c r="BZ9" s="431"/>
      <c r="CA9" s="431"/>
      <c r="CB9" s="431"/>
      <c r="CC9" s="431"/>
      <c r="IU9" s="432">
        <v>22</v>
      </c>
    </row>
    <row s="1859" customFormat="1" customHeight="1" ht="15.75">
      <c r="A10" s="1640"/>
      <c r="B10" s="1169"/>
      <c r="C10" s="421"/>
      <c r="D10" s="810"/>
      <c r="E10" s="1550"/>
      <c r="F10" s="1509" t="s">
        <v>2504</v>
      </c>
      <c r="G10" s="1551"/>
      <c r="H10" s="1551"/>
      <c r="I10" s="1908"/>
      <c r="J10" s="2180"/>
      <c r="K10" s="1545"/>
      <c r="L10" s="520"/>
      <c r="M10" s="520"/>
      <c r="N10" s="520"/>
      <c r="O10" s="509"/>
      <c r="P10" s="520"/>
      <c r="Q10" s="1169"/>
      <c r="R10" s="1169"/>
      <c r="S10" s="429"/>
      <c r="T10" s="1169"/>
      <c r="U10" s="1169"/>
      <c r="V10" s="1169"/>
      <c r="W10" s="431"/>
      <c r="X10" s="431"/>
      <c r="Y10" s="428"/>
      <c r="Z10" s="428"/>
      <c r="AA10" s="428"/>
      <c r="AB10" s="428"/>
      <c r="AC10" s="428"/>
      <c r="AD10" s="428"/>
      <c r="AE10" s="428"/>
      <c r="AF10" s="428"/>
      <c r="AG10" s="428"/>
      <c r="AH10" s="428"/>
      <c r="AI10" s="428"/>
      <c r="AJ10" s="428"/>
      <c r="AK10" s="428"/>
      <c r="AL10" s="428"/>
      <c r="AM10" s="428"/>
      <c r="AN10" s="428"/>
      <c r="AO10" s="428"/>
      <c r="AP10" s="428"/>
      <c r="AQ10" s="428"/>
      <c r="AR10" s="428"/>
      <c r="AS10" s="428"/>
      <c r="AT10" s="428"/>
      <c r="AU10" s="428"/>
      <c r="AV10" s="428"/>
      <c r="AW10" s="428"/>
      <c r="AX10" s="428"/>
      <c r="AY10" s="428"/>
      <c r="AZ10" s="428"/>
      <c r="BA10" s="428"/>
      <c r="BB10" s="428"/>
      <c r="BC10" s="428"/>
      <c r="BD10" s="428"/>
      <c r="BE10" s="428"/>
      <c r="BF10" s="428"/>
      <c r="BG10" s="428"/>
      <c r="BH10" s="428"/>
      <c r="BI10" s="428"/>
      <c r="BJ10" s="428"/>
      <c r="BK10" s="428"/>
      <c r="BL10" s="428"/>
      <c r="BM10" s="428"/>
      <c r="BN10" s="428"/>
      <c r="BO10" s="428"/>
      <c r="BP10" s="428"/>
      <c r="BQ10" s="428"/>
      <c r="BR10" s="428"/>
      <c r="BS10" s="428"/>
      <c r="BT10" s="431"/>
      <c r="BU10" s="431"/>
      <c r="BV10" s="431"/>
      <c r="BW10" s="431"/>
      <c r="BX10" s="431"/>
      <c r="BY10" s="431"/>
      <c r="BZ10" s="431"/>
      <c r="CA10" s="431"/>
      <c r="CB10" s="431"/>
      <c r="CC10" s="431"/>
      <c r="IU10" s="432">
        <v>15</v>
      </c>
    </row>
    <row s="1828" customFormat="1" customHeight="1" ht="22.049999999999997">
      <c r="A11" s="1164"/>
      <c r="B11" s="1169"/>
      <c r="C11" s="1164"/>
      <c r="D11" s="460"/>
      <c r="E11" s="189"/>
      <c r="F11" s="189"/>
      <c r="G11" s="189"/>
      <c r="H11" s="189"/>
      <c r="I11" s="189"/>
      <c r="J11" s="189"/>
      <c r="K11" s="509"/>
      <c r="L11" s="509"/>
      <c r="M11" s="509"/>
      <c r="N11" s="509"/>
      <c r="O11" s="235"/>
      <c r="P11" s="509"/>
      <c r="Q11" s="234"/>
      <c r="R11" s="234"/>
      <c r="S11" s="234"/>
      <c r="T11" s="234"/>
      <c r="IU11" s="516">
        <v>21</v>
      </c>
    </row>
    <row s="1828" customFormat="1" customHeight="1" ht="14.699999999999998">
      <c r="A12" s="1164"/>
      <c r="B12" s="1169"/>
      <c r="C12" s="1164"/>
      <c r="D12" s="460"/>
      <c r="E12" s="1164"/>
      <c r="F12" s="1164"/>
      <c r="G12" s="1164"/>
      <c r="H12" s="1164"/>
      <c r="I12" s="1164"/>
      <c r="J12" s="1164"/>
      <c r="K12" s="509"/>
      <c r="L12" s="509"/>
      <c r="M12" s="509"/>
      <c r="N12" s="509"/>
      <c r="O12" s="235"/>
      <c r="P12" s="509"/>
      <c r="Q12" s="234"/>
      <c r="R12" s="234"/>
      <c r="S12" s="234"/>
      <c r="T12" s="234"/>
      <c r="IU12" s="516">
        <v>14</v>
      </c>
    </row>
    <row s="1828" customFormat="1" customHeight="1" ht="1.05">
      <c r="A13" s="1164"/>
      <c r="B13" s="1169"/>
      <c r="C13" s="1164"/>
      <c r="D13" s="460"/>
      <c r="E13" s="1164"/>
      <c r="F13" s="1164"/>
      <c r="G13" s="1164"/>
      <c r="H13" s="1164"/>
      <c r="I13" s="1164"/>
      <c r="J13" s="1164"/>
      <c r="K13" s="509"/>
      <c r="L13" s="509"/>
      <c r="M13" s="509"/>
      <c r="N13" s="509"/>
      <c r="O13" s="235"/>
      <c r="P13" s="509"/>
      <c r="Q13" s="234"/>
      <c r="R13" s="234"/>
      <c r="S13" s="234"/>
      <c r="T13" s="234"/>
      <c r="IU13" s="516">
        <v>1</v>
      </c>
    </row>
    <row s="1073" customFormat="1" customHeight="1" ht="10.5">
      <c r="B14" s="843"/>
      <c r="D14" s="191"/>
      <c r="K14" s="509"/>
      <c r="L14" s="509"/>
      <c r="M14" s="509"/>
      <c r="N14" s="509"/>
      <c r="O14" s="235"/>
      <c r="P14" s="509"/>
      <c r="Q14" s="234"/>
      <c r="R14" s="234"/>
      <c r="S14" s="234"/>
      <c r="T14" s="234"/>
      <c r="IU14" s="190">
        <v>10</v>
      </c>
    </row>
    <row s="1073" customFormat="1" customHeight="1" ht="10.5">
      <c r="B15" s="843"/>
      <c r="D15" s="191"/>
      <c r="K15" s="509"/>
      <c r="L15" s="509"/>
      <c r="M15" s="509"/>
      <c r="N15" s="509"/>
      <c r="O15" s="235"/>
      <c r="P15" s="509"/>
      <c r="Q15" s="234"/>
      <c r="R15" s="234"/>
      <c r="S15" s="234"/>
      <c r="T15" s="234"/>
      <c r="IU15" s="190">
        <v>10</v>
      </c>
    </row>
    <row customHeight="1" ht="14.699999999999998">
      <c r="IU16" s="1164">
        <v>14</v>
      </c>
    </row>
    <row customHeight="1" ht="14.699999999999998">
      <c r="IU17" s="1164">
        <v>14</v>
      </c>
    </row>
    <row customHeight="1" ht="14.699999999999998">
      <c r="IU18" s="1164">
        <v>14</v>
      </c>
    </row>
    <row customHeight="1" ht="14.699999999999998">
      <c r="G19" s="382"/>
      <c r="H19" s="382"/>
      <c r="I19" s="382"/>
      <c r="IU19" s="1164">
        <v>14</v>
      </c>
    </row>
    <row customHeight="1" ht="14.699999999999998">
      <c r="IU20" s="1164">
        <v>14</v>
      </c>
    </row>
    <row customHeight="1" ht="14.699999999999998">
      <c r="IU21" s="1164">
        <v>14</v>
      </c>
    </row>
    <row customHeight="1" ht="14.699999999999998">
      <c r="IU22" s="1164">
        <v>14</v>
      </c>
    </row>
    <row customHeight="1" ht="14.699999999999998">
      <c r="K23" s="1164"/>
      <c r="L23" s="1164"/>
      <c r="M23" s="1164"/>
      <c r="IU23" s="1164">
        <v>14</v>
      </c>
    </row>
    <row customHeight="1" ht="22.5" hidden="1">
      <c r="A24" s="1164" t="s">
        <v>82</v>
      </c>
      <c r="B24" s="1169">
        <v>0</v>
      </c>
      <c r="C24" s="1164">
        <v>0</v>
      </c>
      <c r="D24" s="460">
        <v>3</v>
      </c>
      <c r="E24" s="1164">
        <v>6</v>
      </c>
      <c r="F24" s="1164">
        <v>46</v>
      </c>
      <c r="G24" s="1164">
        <v>16</v>
      </c>
      <c r="H24" s="1164">
        <v>16</v>
      </c>
      <c r="I24" s="1164">
        <v>35</v>
      </c>
      <c r="J24" s="1164">
        <v>89</v>
      </c>
      <c r="K24" s="509">
        <v>3</v>
      </c>
      <c r="L24" s="509">
        <v>8</v>
      </c>
      <c r="M24" s="509">
        <v>8</v>
      </c>
      <c r="N24" s="509">
        <v>8</v>
      </c>
      <c r="O24" s="235">
        <v>25</v>
      </c>
      <c r="P24" s="509">
        <v>14</v>
      </c>
      <c r="Q24" s="234">
        <v>8</v>
      </c>
      <c r="R24" s="234">
        <v>8</v>
      </c>
      <c r="S24" s="234">
        <v>8</v>
      </c>
      <c r="T24" s="234">
        <v>8</v>
      </c>
      <c r="U24" s="1164">
        <v>8</v>
      </c>
      <c r="V24" s="1164">
        <v>8</v>
      </c>
      <c r="W24" s="1164">
        <v>8</v>
      </c>
      <c r="X24" s="1164">
        <v>8</v>
      </c>
      <c r="Y24" s="1164">
        <v>8</v>
      </c>
      <c r="Z24" s="1164">
        <v>8</v>
      </c>
      <c r="AA24" s="1164">
        <v>8</v>
      </c>
      <c r="AB24" s="1164">
        <v>8</v>
      </c>
      <c r="AC24" s="1164">
        <v>8</v>
      </c>
      <c r="AD24" s="1164">
        <v>8</v>
      </c>
      <c r="AE24" s="1164">
        <v>8</v>
      </c>
      <c r="AF24" s="1164">
        <v>8</v>
      </c>
      <c r="AG24" s="1164">
        <v>8</v>
      </c>
      <c r="AH24" s="1164">
        <v>8</v>
      </c>
      <c r="AI24" s="1164">
        <v>8</v>
      </c>
      <c r="AJ24" s="1164">
        <v>8</v>
      </c>
      <c r="AK24" s="1164">
        <v>8</v>
      </c>
      <c r="AL24" s="1164">
        <v>8</v>
      </c>
      <c r="AM24" s="1164">
        <v>8</v>
      </c>
      <c r="AN24" s="1164">
        <v>8</v>
      </c>
      <c r="AO24" s="1164">
        <v>8</v>
      </c>
      <c r="AP24" s="1164">
        <v>8</v>
      </c>
      <c r="AQ24" s="1164">
        <v>8</v>
      </c>
      <c r="AR24" s="1164">
        <v>8</v>
      </c>
      <c r="AS24" s="1164">
        <v>8</v>
      </c>
      <c r="AT24" s="1164">
        <v>8</v>
      </c>
      <c r="AU24" s="1164">
        <v>8</v>
      </c>
      <c r="AV24" s="1164">
        <v>8</v>
      </c>
      <c r="AW24" s="1164">
        <v>8</v>
      </c>
      <c r="AX24" s="1164">
        <v>8</v>
      </c>
      <c r="AY24" s="1164">
        <v>8</v>
      </c>
      <c r="AZ24" s="1164">
        <v>8</v>
      </c>
      <c r="BA24" s="1164">
        <v>8</v>
      </c>
      <c r="BB24" s="1164">
        <v>8</v>
      </c>
      <c r="BC24" s="1164">
        <v>8</v>
      </c>
      <c r="BD24" s="1164">
        <v>8</v>
      </c>
      <c r="BE24" s="1164">
        <v>8</v>
      </c>
      <c r="BF24" s="1164">
        <v>8</v>
      </c>
      <c r="BG24" s="1164">
        <v>8</v>
      </c>
      <c r="BH24" s="1164">
        <v>8</v>
      </c>
      <c r="BI24" s="1164">
        <v>8</v>
      </c>
      <c r="BJ24" s="1164">
        <v>8</v>
      </c>
      <c r="BK24" s="1164">
        <v>8</v>
      </c>
      <c r="BL24" s="1164">
        <v>8</v>
      </c>
      <c r="BM24" s="1164">
        <v>8</v>
      </c>
      <c r="BN24" s="1164">
        <v>8</v>
      </c>
      <c r="BO24" s="1164">
        <v>8</v>
      </c>
      <c r="BP24" s="1164">
        <v>8</v>
      </c>
      <c r="BQ24" s="1164">
        <v>8</v>
      </c>
      <c r="BR24" s="1164">
        <v>8</v>
      </c>
      <c r="BS24" s="1164">
        <v>8</v>
      </c>
      <c r="BT24" s="1164">
        <v>8</v>
      </c>
      <c r="BU24" s="1164">
        <v>8</v>
      </c>
      <c r="BV24" s="1164">
        <v>8</v>
      </c>
      <c r="BW24" s="1164">
        <v>8</v>
      </c>
      <c r="BX24" s="1164">
        <v>8</v>
      </c>
      <c r="BY24" s="1164">
        <v>8</v>
      </c>
      <c r="BZ24" s="1164">
        <v>8</v>
      </c>
      <c r="CA24" s="1164">
        <v>8</v>
      </c>
      <c r="CB24" s="1164">
        <v>8</v>
      </c>
      <c r="CC24" s="1164">
        <v>8</v>
      </c>
      <c r="CD24" s="1164">
        <v>8</v>
      </c>
      <c r="CE24" s="1164">
        <v>8</v>
      </c>
      <c r="CF24" s="1164">
        <v>8</v>
      </c>
      <c r="CG24" s="1164">
        <v>8</v>
      </c>
      <c r="CH24" s="1164">
        <v>8</v>
      </c>
      <c r="CI24" s="1164">
        <v>8</v>
      </c>
      <c r="CJ24" s="1164">
        <v>8</v>
      </c>
      <c r="CK24" s="1164">
        <v>8</v>
      </c>
      <c r="CL24" s="1164">
        <v>8</v>
      </c>
      <c r="CM24" s="1164">
        <v>8</v>
      </c>
      <c r="CN24" s="1164">
        <v>8</v>
      </c>
      <c r="CO24" s="1164">
        <v>8</v>
      </c>
      <c r="CP24" s="1164">
        <v>8</v>
      </c>
      <c r="CQ24" s="1164">
        <v>8</v>
      </c>
      <c r="CR24" s="1164">
        <v>8</v>
      </c>
      <c r="CS24" s="1164">
        <v>8</v>
      </c>
      <c r="CT24" s="1164">
        <v>8</v>
      </c>
      <c r="CU24" s="1164">
        <v>8</v>
      </c>
      <c r="CV24" s="1164">
        <v>8</v>
      </c>
      <c r="CW24" s="1164">
        <v>8</v>
      </c>
      <c r="CX24" s="1164">
        <v>8</v>
      </c>
      <c r="CY24" s="1164">
        <v>8</v>
      </c>
      <c r="CZ24" s="1164">
        <v>8</v>
      </c>
      <c r="DA24" s="1164">
        <v>8</v>
      </c>
      <c r="DB24" s="1164">
        <v>8</v>
      </c>
      <c r="DC24" s="1164">
        <v>8</v>
      </c>
      <c r="DD24" s="1164">
        <v>8</v>
      </c>
      <c r="DE24" s="1164">
        <v>8</v>
      </c>
      <c r="DF24" s="1164">
        <v>8</v>
      </c>
      <c r="DG24" s="1164">
        <v>8</v>
      </c>
      <c r="DH24" s="1164">
        <v>8</v>
      </c>
      <c r="DI24" s="1164">
        <v>8</v>
      </c>
      <c r="DJ24" s="1164">
        <v>8</v>
      </c>
      <c r="DK24" s="1164">
        <v>8</v>
      </c>
      <c r="DL24" s="1164">
        <v>8</v>
      </c>
      <c r="DM24" s="1164">
        <v>8</v>
      </c>
      <c r="DN24" s="1164">
        <v>8</v>
      </c>
      <c r="DO24" s="1164">
        <v>8</v>
      </c>
      <c r="DP24" s="1164">
        <v>8</v>
      </c>
      <c r="DQ24" s="1164">
        <v>8</v>
      </c>
      <c r="DR24" s="1164">
        <v>8</v>
      </c>
      <c r="DS24" s="1164">
        <v>8</v>
      </c>
      <c r="DT24" s="1164">
        <v>8</v>
      </c>
      <c r="DU24" s="1164">
        <v>8</v>
      </c>
      <c r="DV24" s="1164">
        <v>8</v>
      </c>
      <c r="DW24" s="1164">
        <v>8</v>
      </c>
      <c r="DX24" s="1164">
        <v>8</v>
      </c>
      <c r="DY24" s="1164">
        <v>8</v>
      </c>
      <c r="DZ24" s="1164">
        <v>8</v>
      </c>
      <c r="EA24" s="1164">
        <v>8</v>
      </c>
      <c r="EB24" s="1164">
        <v>8</v>
      </c>
      <c r="EC24" s="1164">
        <v>8</v>
      </c>
      <c r="ED24" s="1164">
        <v>8</v>
      </c>
      <c r="EE24" s="1164">
        <v>8</v>
      </c>
      <c r="EF24" s="1164">
        <v>8</v>
      </c>
      <c r="EG24" s="1164">
        <v>8</v>
      </c>
      <c r="EH24" s="1164">
        <v>8</v>
      </c>
      <c r="EI24" s="1164">
        <v>8</v>
      </c>
      <c r="EJ24" s="1164">
        <v>8</v>
      </c>
      <c r="EK24" s="1164">
        <v>8</v>
      </c>
      <c r="EL24" s="1164">
        <v>8</v>
      </c>
      <c r="EM24" s="1164">
        <v>8</v>
      </c>
      <c r="EN24" s="1164">
        <v>8</v>
      </c>
      <c r="EO24" s="1164">
        <v>8</v>
      </c>
      <c r="EP24" s="1164">
        <v>8</v>
      </c>
      <c r="EQ24" s="1164">
        <v>8</v>
      </c>
      <c r="ER24" s="1164">
        <v>8</v>
      </c>
      <c r="ES24" s="1164">
        <v>8</v>
      </c>
      <c r="ET24" s="1164">
        <v>8</v>
      </c>
      <c r="EU24" s="1164">
        <v>8</v>
      </c>
      <c r="EV24" s="1164">
        <v>8</v>
      </c>
      <c r="EW24" s="1164">
        <v>8</v>
      </c>
      <c r="EX24" s="1164">
        <v>8</v>
      </c>
      <c r="EY24" s="1164">
        <v>8</v>
      </c>
      <c r="EZ24" s="1164">
        <v>8</v>
      </c>
      <c r="FA24" s="1164">
        <v>8</v>
      </c>
      <c r="FB24" s="1164">
        <v>8</v>
      </c>
      <c r="FC24" s="1164">
        <v>8</v>
      </c>
      <c r="FD24" s="1164">
        <v>8</v>
      </c>
      <c r="FE24" s="1164">
        <v>8</v>
      </c>
      <c r="FF24" s="1164">
        <v>8</v>
      </c>
      <c r="FG24" s="1164">
        <v>8</v>
      </c>
      <c r="FH24" s="1164">
        <v>8</v>
      </c>
      <c r="FI24" s="1164">
        <v>8</v>
      </c>
      <c r="FJ24" s="1164">
        <v>8</v>
      </c>
      <c r="FK24" s="1164">
        <v>8</v>
      </c>
      <c r="FL24" s="1164">
        <v>8</v>
      </c>
      <c r="FM24" s="1164">
        <v>8</v>
      </c>
      <c r="FN24" s="1164">
        <v>8</v>
      </c>
      <c r="FO24" s="1164">
        <v>8</v>
      </c>
      <c r="FP24" s="1164">
        <v>8</v>
      </c>
      <c r="FQ24" s="1164">
        <v>8</v>
      </c>
      <c r="FR24" s="1164">
        <v>8</v>
      </c>
      <c r="FS24" s="1164">
        <v>8</v>
      </c>
      <c r="FT24" s="1164">
        <v>8</v>
      </c>
      <c r="FU24" s="1164">
        <v>8</v>
      </c>
      <c r="FV24" s="1164">
        <v>8</v>
      </c>
      <c r="FW24" s="1164">
        <v>8</v>
      </c>
      <c r="FX24" s="1164">
        <v>8</v>
      </c>
      <c r="FY24" s="1164">
        <v>8</v>
      </c>
      <c r="FZ24" s="1164">
        <v>8</v>
      </c>
      <c r="GA24" s="1164">
        <v>8</v>
      </c>
      <c r="GB24" s="1164">
        <v>8</v>
      </c>
      <c r="GC24" s="1164">
        <v>8</v>
      </c>
      <c r="GD24" s="1164">
        <v>8</v>
      </c>
      <c r="GE24" s="1164">
        <v>8</v>
      </c>
      <c r="GF24" s="1164">
        <v>8</v>
      </c>
      <c r="GG24" s="1164">
        <v>8</v>
      </c>
      <c r="GH24" s="1164">
        <v>8</v>
      </c>
      <c r="GI24" s="1164">
        <v>8</v>
      </c>
      <c r="GJ24" s="1164">
        <v>8</v>
      </c>
      <c r="GK24" s="1164">
        <v>8</v>
      </c>
      <c r="GL24" s="1164">
        <v>8</v>
      </c>
      <c r="GM24" s="1164">
        <v>8</v>
      </c>
      <c r="GN24" s="1164">
        <v>8</v>
      </c>
      <c r="GO24" s="1164">
        <v>8</v>
      </c>
      <c r="GP24" s="1164">
        <v>8</v>
      </c>
      <c r="GQ24" s="1164">
        <v>8</v>
      </c>
      <c r="GR24" s="1164">
        <v>8</v>
      </c>
      <c r="GS24" s="1164">
        <v>8</v>
      </c>
      <c r="GT24" s="1164">
        <v>8</v>
      </c>
      <c r="GU24" s="1164">
        <v>8</v>
      </c>
      <c r="GV24" s="1164">
        <v>8</v>
      </c>
      <c r="GW24" s="1164">
        <v>8</v>
      </c>
      <c r="GX24" s="1164">
        <v>8</v>
      </c>
      <c r="GY24" s="1164">
        <v>8</v>
      </c>
      <c r="GZ24" s="1164">
        <v>8</v>
      </c>
      <c r="HA24" s="1164">
        <v>8</v>
      </c>
      <c r="HB24" s="1164">
        <v>8</v>
      </c>
      <c r="HC24" s="1164">
        <v>8</v>
      </c>
      <c r="HD24" s="1164">
        <v>8</v>
      </c>
      <c r="HE24" s="1164">
        <v>8</v>
      </c>
      <c r="HF24" s="1164">
        <v>8</v>
      </c>
      <c r="HG24" s="1164">
        <v>8</v>
      </c>
      <c r="HH24" s="1164">
        <v>8</v>
      </c>
      <c r="HI24" s="1164">
        <v>8</v>
      </c>
      <c r="HJ24" s="1164">
        <v>8</v>
      </c>
      <c r="HK24" s="1164">
        <v>8</v>
      </c>
      <c r="HL24" s="1164">
        <v>8</v>
      </c>
      <c r="HM24" s="1164">
        <v>8</v>
      </c>
      <c r="HN24" s="1164">
        <v>8</v>
      </c>
      <c r="HO24" s="1164">
        <v>8</v>
      </c>
      <c r="HP24" s="1164">
        <v>8</v>
      </c>
      <c r="HQ24" s="1164">
        <v>8</v>
      </c>
      <c r="HR24" s="1164">
        <v>8</v>
      </c>
      <c r="HS24" s="1164">
        <v>8</v>
      </c>
      <c r="HT24" s="1164">
        <v>8</v>
      </c>
      <c r="HU24" s="1164">
        <v>8</v>
      </c>
      <c r="HV24" s="1164">
        <v>8</v>
      </c>
      <c r="HW24" s="1164">
        <v>8</v>
      </c>
      <c r="HX24" s="1164">
        <v>8</v>
      </c>
      <c r="HY24" s="1164">
        <v>8</v>
      </c>
      <c r="HZ24" s="1164">
        <v>8</v>
      </c>
      <c r="IA24" s="1164">
        <v>8</v>
      </c>
      <c r="IB24" s="1164">
        <v>8</v>
      </c>
      <c r="IC24" s="1164">
        <v>8</v>
      </c>
      <c r="ID24" s="1164">
        <v>8</v>
      </c>
      <c r="IE24" s="1164">
        <v>8</v>
      </c>
      <c r="IF24" s="1164">
        <v>8</v>
      </c>
      <c r="IG24" s="1164">
        <v>8</v>
      </c>
      <c r="IH24" s="1164">
        <v>8</v>
      </c>
      <c r="II24" s="1164">
        <v>8</v>
      </c>
      <c r="IJ24" s="1164">
        <v>8</v>
      </c>
      <c r="IK24" s="1164">
        <v>8</v>
      </c>
      <c r="IL24" s="1164">
        <v>8</v>
      </c>
      <c r="IM24" s="1164">
        <v>8</v>
      </c>
      <c r="IN24" s="1164">
        <v>8</v>
      </c>
      <c r="IO24" s="1164">
        <v>8</v>
      </c>
      <c r="IP24" s="1164">
        <v>8</v>
      </c>
      <c r="IQ24" s="1164">
        <v>8</v>
      </c>
      <c r="IR24" s="1164">
        <v>8</v>
      </c>
      <c r="IS24" s="1164">
        <v>8</v>
      </c>
      <c r="IT24" s="1164">
        <v>8</v>
      </c>
      <c r="IU24" s="1164">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6BC1F2-F862-403B-47B9-0.B099DF5D}" mc:Ignorable="x14ac xr xr2 xr3">
  <dimension ref="A1:IW15"/>
  <sheetViews>
    <sheetView topLeftCell="A1" showGridLines="0" zoomScale="90" workbookViewId="0">
      <selection activeCell="A1" sqref="A1"/>
    </sheetView>
  </sheetViews>
  <sheetFormatPr defaultColWidth="9.140625" customHeight="1" defaultRowHeight="14.25"/>
  <cols>
    <col min="1" max="1" style="1644" width="9.140625" hidden="1"/>
    <col min="2" max="2" style="1375" width="9.140625" hidden="1"/>
    <col min="3" max="3" style="1644" width="3.7109375" hidden="1" customWidth="1"/>
    <col min="4" max="4" style="1851" width="3.00390625" customWidth="1"/>
    <col min="5" max="5" style="1644" width="6.00390625" customWidth="1"/>
    <col min="6" max="6" style="1644" width="27.00390625" customWidth="1"/>
    <col min="7" max="7" style="1644" width="16.00390625" customWidth="1"/>
    <col min="8" max="8" style="1644" width="12.00390625" customWidth="1"/>
    <col min="9" max="9" style="1644" width="32.00390625" customWidth="1"/>
    <col min="10" max="11" style="1644" width="41.00390625" customWidth="1"/>
    <col min="12" max="12" style="1644" width="89.00390625" customWidth="1"/>
    <col min="13" max="13" style="1633" width="3.00390625" customWidth="1"/>
    <col min="14" max="16" style="1633" width="8.00390625" customWidth="1"/>
    <col min="17" max="17" style="1633" width="25.00390625" customWidth="1"/>
    <col min="18" max="18" style="1633" width="14.00390625" customWidth="1"/>
    <col min="19" max="22" style="234" width="8.00390625" customWidth="1"/>
    <col min="23" max="256" style="1644" width="8.00390625" customWidth="1"/>
    <col min="257" max="257" style="1644" width="9.140625" hidden="1"/>
  </cols>
  <sheetData>
    <row customHeight="1" ht="22.5" hidden="1">
      <c r="IW1" s="1164" t="s">
        <v>14</v>
      </c>
    </row>
    <row s="1859" customFormat="1" customHeight="1" ht="22.5" hidden="1">
      <c r="A2" s="840"/>
      <c r="B2" s="1169">
        <v>1</v>
      </c>
      <c r="C2" s="1169"/>
      <c r="D2" s="1937" t="s">
        <v>104</v>
      </c>
      <c r="E2" s="1898"/>
      <c r="F2" s="1901" t="str">
        <f>IF(ROIV_INFO_NAME="","",ROIV_INFO_NAME)</f>
        <v>ООО "СамРЭК-Эксплуатация"</v>
      </c>
      <c r="G2" s="1926" t="s">
        <v>22</v>
      </c>
      <c r="H2" s="1925"/>
      <c r="I2" s="1547"/>
      <c r="J2" s="827"/>
      <c r="K2" s="827"/>
      <c r="L2" s="237"/>
      <c r="M2" s="1544">
        <f>MERGEVALUE(F2)</f>
      </c>
      <c r="N2" s="520"/>
      <c r="O2" s="520"/>
      <c r="P2" s="509" t="str">
        <f t="array" ref="P2:P2">IF(ISERROR(MATCH(MID(Q2,1,250),MID(note_ter,1,250),0)),"n","y")</f>
        <v>n</v>
      </c>
      <c r="Q2" s="520"/>
      <c r="R2" s="509" t="str">
        <f>G2&amp;"("&amp;L2&amp;")"</f>
        <v>()</v>
      </c>
      <c r="S2" s="1169"/>
      <c r="T2" s="1169"/>
      <c r="U2" s="429"/>
      <c r="V2" s="1169"/>
      <c r="W2" s="1169"/>
      <c r="X2" s="1169"/>
      <c r="Y2" s="431"/>
      <c r="Z2" s="431"/>
      <c r="AA2" s="428"/>
      <c r="AB2" s="428"/>
      <c r="AC2" s="428"/>
      <c r="AD2" s="428"/>
      <c r="AE2" s="428"/>
      <c r="AF2" s="428"/>
      <c r="AG2" s="428"/>
      <c r="AH2" s="428"/>
      <c r="AI2" s="428"/>
      <c r="AJ2" s="428"/>
      <c r="AK2" s="428"/>
      <c r="AL2" s="428"/>
      <c r="AM2" s="428"/>
      <c r="AN2" s="428"/>
      <c r="AO2" s="428"/>
      <c r="AP2" s="428"/>
      <c r="AQ2" s="428"/>
      <c r="AR2" s="428"/>
      <c r="AS2" s="428"/>
      <c r="AT2" s="428"/>
      <c r="AU2" s="428"/>
      <c r="AV2" s="428"/>
      <c r="AW2" s="428"/>
      <c r="AX2" s="428"/>
      <c r="AY2" s="428"/>
      <c r="AZ2" s="428"/>
      <c r="BA2" s="428"/>
      <c r="BB2" s="428"/>
      <c r="BC2" s="428"/>
      <c r="BD2" s="428"/>
      <c r="BE2" s="428"/>
      <c r="BF2" s="428"/>
      <c r="BG2" s="428"/>
      <c r="BH2" s="428"/>
      <c r="BI2" s="428"/>
      <c r="BJ2" s="428"/>
      <c r="BK2" s="428"/>
      <c r="BL2" s="428"/>
      <c r="BM2" s="428"/>
      <c r="BN2" s="428"/>
      <c r="BO2" s="428"/>
      <c r="BP2" s="428"/>
      <c r="BQ2" s="428"/>
      <c r="BR2" s="428"/>
      <c r="BS2" s="428"/>
      <c r="BT2" s="428"/>
      <c r="BU2" s="428"/>
      <c r="BV2" s="431"/>
      <c r="BW2" s="431"/>
      <c r="BX2" s="431"/>
      <c r="BY2" s="431"/>
      <c r="BZ2" s="431"/>
      <c r="CA2" s="431"/>
      <c r="CB2" s="431"/>
      <c r="CC2" s="431"/>
      <c r="CD2" s="431"/>
      <c r="CE2" s="431"/>
      <c r="IW2" s="432">
        <v>0</v>
      </c>
    </row>
    <row s="1651" customFormat="1" customHeight="1" ht="5.25" hidden="1">
      <c r="A3" s="505"/>
      <c r="D3" s="503"/>
      <c r="F3" s="256" t="s">
        <v>83</v>
      </c>
      <c r="G3" s="1744" t="s">
        <v>84</v>
      </c>
      <c r="H3" s="503"/>
      <c r="I3" s="503"/>
      <c r="J3" s="503"/>
      <c r="K3" s="503"/>
      <c r="L3" s="236" t="s">
        <v>85</v>
      </c>
      <c r="M3" s="256" t="s">
        <v>83</v>
      </c>
      <c r="N3" s="256"/>
      <c r="O3" s="256"/>
      <c r="P3" s="256"/>
      <c r="Q3" s="257"/>
      <c r="R3" s="256"/>
      <c r="S3" s="256"/>
      <c r="T3" s="256"/>
      <c r="U3" s="256"/>
      <c r="V3" s="256"/>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36"/>
      <c r="AZ3" s="236"/>
      <c r="BA3" s="236"/>
      <c r="BB3" s="236"/>
      <c r="BC3" s="236"/>
      <c r="BD3" s="236"/>
      <c r="BE3" s="236"/>
      <c r="BF3" s="236"/>
      <c r="BG3" s="236"/>
      <c r="BH3" s="236"/>
      <c r="BI3" s="236"/>
      <c r="BJ3" s="236"/>
      <c r="BK3" s="236"/>
      <c r="BL3" s="236"/>
      <c r="BM3" s="236"/>
      <c r="BN3" s="236"/>
      <c r="BO3" s="236"/>
      <c r="BP3" s="236"/>
      <c r="BQ3" s="236"/>
      <c r="BR3" s="236"/>
      <c r="BS3" s="236"/>
      <c r="BT3" s="236"/>
      <c r="BU3" s="236"/>
      <c r="BV3" s="236"/>
      <c r="BW3" s="236"/>
      <c r="BX3" s="236"/>
      <c r="BY3" s="236"/>
      <c r="BZ3" s="236"/>
      <c r="CA3" s="236"/>
      <c r="CB3" s="236"/>
      <c r="CC3" s="236"/>
      <c r="CD3" s="236"/>
      <c r="CE3" s="236"/>
      <c r="CF3" s="236"/>
      <c r="CG3" s="236"/>
      <c r="CH3" s="236"/>
      <c r="CI3" s="236"/>
      <c r="CJ3" s="236"/>
      <c r="CK3" s="236"/>
      <c r="CL3" s="236"/>
      <c r="CM3" s="236"/>
      <c r="CN3" s="236"/>
      <c r="CO3" s="236"/>
      <c r="CP3" s="236"/>
      <c r="CQ3" s="236"/>
      <c r="CR3" s="236"/>
      <c r="CS3" s="236"/>
      <c r="CT3" s="236"/>
      <c r="CU3" s="236"/>
      <c r="CV3" s="236"/>
      <c r="CW3" s="236"/>
      <c r="CX3" s="236"/>
      <c r="CY3" s="236"/>
      <c r="CZ3" s="236"/>
      <c r="DA3" s="236"/>
      <c r="DB3" s="236"/>
      <c r="DC3" s="236"/>
      <c r="DD3" s="236"/>
      <c r="DE3" s="236"/>
      <c r="DF3" s="236"/>
      <c r="DG3" s="236"/>
      <c r="DH3" s="236"/>
      <c r="DI3" s="236"/>
      <c r="DJ3" s="236"/>
      <c r="DK3" s="236"/>
      <c r="DL3" s="236"/>
      <c r="DM3" s="236"/>
      <c r="DN3" s="236"/>
      <c r="DO3" s="236"/>
      <c r="DP3" s="236"/>
      <c r="DQ3" s="236"/>
      <c r="DR3" s="236"/>
      <c r="DS3" s="236"/>
      <c r="DT3" s="236"/>
      <c r="DU3" s="236"/>
      <c r="DV3" s="236"/>
      <c r="DW3" s="236"/>
      <c r="DX3" s="236"/>
      <c r="DY3" s="236"/>
      <c r="DZ3" s="236"/>
      <c r="EA3" s="236"/>
      <c r="EB3" s="236"/>
      <c r="EC3" s="236"/>
      <c r="ED3" s="236"/>
      <c r="EE3" s="236"/>
      <c r="EF3" s="236"/>
      <c r="EG3" s="236"/>
      <c r="EH3" s="236"/>
      <c r="EI3" s="236"/>
      <c r="EJ3" s="236"/>
      <c r="EK3" s="236"/>
      <c r="EL3" s="236"/>
      <c r="EM3" s="236"/>
      <c r="EN3" s="236"/>
      <c r="EO3" s="236"/>
      <c r="EP3" s="236"/>
      <c r="EQ3" s="236"/>
      <c r="ER3" s="236"/>
      <c r="ES3" s="236"/>
      <c r="ET3" s="236"/>
      <c r="EU3" s="236"/>
      <c r="EV3" s="236"/>
      <c r="EW3" s="236"/>
      <c r="EX3" s="236"/>
      <c r="EY3" s="236"/>
      <c r="EZ3" s="236"/>
      <c r="FA3" s="236"/>
      <c r="FB3" s="236"/>
      <c r="FC3" s="236"/>
      <c r="FD3" s="236"/>
      <c r="FE3" s="236"/>
      <c r="FF3" s="236"/>
      <c r="FG3" s="236"/>
      <c r="FH3" s="236"/>
      <c r="FI3" s="236"/>
      <c r="FJ3" s="236"/>
      <c r="FK3" s="236"/>
      <c r="FL3" s="236"/>
      <c r="FM3" s="236"/>
      <c r="FN3" s="236"/>
      <c r="FO3" s="236"/>
      <c r="FP3" s="236"/>
      <c r="FQ3" s="236"/>
      <c r="FR3" s="236"/>
      <c r="FS3" s="236"/>
      <c r="FT3" s="236"/>
      <c r="FU3" s="236"/>
      <c r="FV3" s="236"/>
      <c r="FW3" s="236"/>
      <c r="FX3" s="236"/>
      <c r="FY3" s="236"/>
      <c r="FZ3" s="236"/>
      <c r="GA3" s="236"/>
      <c r="GB3" s="236"/>
      <c r="GC3" s="236"/>
      <c r="GD3" s="236"/>
      <c r="GE3" s="236"/>
      <c r="GF3" s="236"/>
      <c r="GG3" s="236"/>
      <c r="GH3" s="236"/>
      <c r="GI3" s="236"/>
      <c r="GJ3" s="236"/>
      <c r="GK3" s="236"/>
      <c r="GL3" s="236"/>
      <c r="GM3" s="236"/>
      <c r="GN3" s="236"/>
      <c r="GO3" s="236"/>
      <c r="GP3" s="236"/>
      <c r="GQ3" s="236"/>
      <c r="GR3" s="236"/>
      <c r="GS3" s="236"/>
      <c r="GT3" s="236"/>
      <c r="GU3" s="236"/>
      <c r="GV3" s="236"/>
      <c r="GW3" s="236"/>
      <c r="GX3" s="236"/>
      <c r="GY3" s="236"/>
      <c r="GZ3" s="236"/>
      <c r="HA3" s="236"/>
      <c r="HB3" s="236"/>
      <c r="HC3" s="236"/>
      <c r="HD3" s="236"/>
      <c r="HE3" s="236"/>
      <c r="HF3" s="236"/>
      <c r="HG3" s="236"/>
      <c r="HH3" s="236"/>
      <c r="HI3" s="236"/>
      <c r="HJ3" s="236"/>
      <c r="HK3" s="236"/>
      <c r="HL3" s="236"/>
      <c r="HM3" s="236"/>
      <c r="HN3" s="236"/>
      <c r="HO3" s="236"/>
      <c r="HP3" s="236"/>
      <c r="HQ3" s="236"/>
      <c r="HR3" s="236"/>
      <c r="HS3" s="236"/>
      <c r="HT3" s="236"/>
      <c r="HU3" s="236"/>
      <c r="HV3" s="236"/>
      <c r="HW3" s="236"/>
      <c r="HX3" s="236"/>
      <c r="HY3" s="236"/>
      <c r="HZ3" s="236"/>
      <c r="IA3" s="236"/>
      <c r="IB3" s="236"/>
      <c r="IC3" s="236"/>
      <c r="ID3" s="236"/>
      <c r="IE3" s="236"/>
      <c r="IF3" s="236"/>
      <c r="IG3" s="236"/>
      <c r="IH3" s="236"/>
      <c r="II3" s="236"/>
      <c r="IJ3" s="236"/>
      <c r="IK3" s="236"/>
      <c r="IL3" s="236"/>
      <c r="IM3" s="236"/>
      <c r="IN3" s="236"/>
      <c r="IO3" s="236"/>
      <c r="IP3" s="236"/>
      <c r="IQ3" s="236"/>
      <c r="IR3" s="236"/>
      <c r="IS3" s="236"/>
      <c r="IT3" s="236"/>
      <c r="IU3" s="236"/>
      <c r="IV3" s="236"/>
      <c r="IW3" s="520">
        <v>0</v>
      </c>
    </row>
    <row s="1828" customFormat="1" customHeight="1" ht="14.699999999999998">
      <c r="A4" s="1164"/>
      <c r="B4" s="1169"/>
      <c r="C4" s="1164"/>
      <c r="D4" s="1504"/>
      <c r="E4" s="518"/>
      <c r="F4" s="518"/>
      <c r="G4" s="518"/>
      <c r="H4" s="518"/>
      <c r="I4" s="518"/>
      <c r="J4" s="518"/>
      <c r="K4" s="518"/>
      <c r="L4" s="175"/>
      <c r="M4" s="256"/>
      <c r="N4" s="509"/>
      <c r="O4" s="509"/>
      <c r="P4" s="509"/>
      <c r="Q4" s="235"/>
      <c r="R4" s="509"/>
      <c r="S4" s="234"/>
      <c r="T4" s="234"/>
      <c r="U4" s="234"/>
      <c r="V4" s="234"/>
      <c r="IW4" s="516">
        <v>14</v>
      </c>
    </row>
    <row s="1828" customFormat="1" customHeight="1" ht="27.299999999999997">
      <c r="A5" s="1164"/>
      <c r="B5" s="1169"/>
      <c r="C5" s="1164"/>
      <c r="D5" s="1504"/>
      <c r="E5" s="2109"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9"/>
      <c r="G5" s="2109"/>
      <c r="H5" s="2109"/>
      <c r="I5" s="2109"/>
      <c r="J5" s="2109"/>
      <c r="K5" s="2109"/>
      <c r="L5" s="597"/>
      <c r="M5" s="256"/>
      <c r="N5" s="509"/>
      <c r="O5" s="509"/>
      <c r="P5" s="509"/>
      <c r="Q5" s="235"/>
      <c r="R5" s="509"/>
      <c r="S5" s="234"/>
      <c r="T5" s="234"/>
      <c r="U5" s="234"/>
      <c r="V5" s="234"/>
      <c r="IW5" s="516">
        <v>26</v>
      </c>
    </row>
    <row s="1828" customFormat="1" customHeight="1" ht="14.699999999999998">
      <c r="A6" s="1164"/>
      <c r="B6" s="1169"/>
      <c r="C6" s="1164"/>
      <c r="D6" s="1504"/>
      <c r="E6" s="518"/>
      <c r="F6" s="176"/>
      <c r="G6" s="176"/>
      <c r="H6" s="176"/>
      <c r="I6" s="176"/>
      <c r="J6" s="176"/>
      <c r="K6" s="176"/>
      <c r="L6" s="177"/>
      <c r="M6" s="509"/>
      <c r="N6" s="509"/>
      <c r="O6" s="509"/>
      <c r="P6" s="509"/>
      <c r="Q6" s="235"/>
      <c r="R6" s="509"/>
      <c r="S6" s="234"/>
      <c r="T6" s="234"/>
      <c r="U6" s="234"/>
      <c r="V6" s="234"/>
      <c r="IW6" s="516">
        <v>14</v>
      </c>
    </row>
    <row s="1828" customFormat="1" customHeight="1" ht="14.699999999999998">
      <c r="A7" s="1164"/>
      <c r="B7" s="1169"/>
      <c r="C7" s="1164"/>
      <c r="D7" s="1504"/>
      <c r="E7" s="2110" t="s">
        <v>773</v>
      </c>
      <c r="F7" s="2111"/>
      <c r="G7" s="2111"/>
      <c r="H7" s="2111"/>
      <c r="I7" s="2111"/>
      <c r="J7" s="2111"/>
      <c r="K7" s="2111"/>
      <c r="L7" s="2483" t="s">
        <v>774</v>
      </c>
      <c r="M7" s="509"/>
      <c r="N7" s="509"/>
      <c r="O7" s="509"/>
      <c r="P7" s="509"/>
      <c r="Q7" s="235"/>
      <c r="R7" s="509"/>
      <c r="S7" s="234"/>
      <c r="T7" s="234"/>
      <c r="U7" s="234"/>
      <c r="V7" s="234"/>
      <c r="IW7" s="516">
        <v>14</v>
      </c>
    </row>
    <row s="1828" customFormat="1" customHeight="1" ht="67.2">
      <c r="A8" s="1164"/>
      <c r="B8" s="1169"/>
      <c r="C8" s="1164"/>
      <c r="D8" s="1504"/>
      <c r="E8" s="2487" t="s">
        <v>88</v>
      </c>
      <c r="F8" s="2487"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9"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90"/>
      <c r="I8" s="2491"/>
      <c r="J8" s="2487"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7"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5"/>
      <c r="M8" s="509"/>
      <c r="N8" s="509"/>
      <c r="O8" s="509"/>
      <c r="P8" s="509"/>
      <c r="Q8" s="235"/>
      <c r="R8" s="509"/>
      <c r="S8" s="234"/>
      <c r="T8" s="234"/>
      <c r="U8" s="234"/>
      <c r="V8" s="234"/>
      <c r="IW8" s="516">
        <v>64</v>
      </c>
    </row>
    <row s="1828" customFormat="1" customHeight="1" ht="29.25">
      <c r="A9" s="1164"/>
      <c r="B9" s="1169"/>
      <c r="C9" s="1164"/>
      <c r="D9" s="1504"/>
      <c r="E9" s="2488"/>
      <c r="F9" s="2488"/>
      <c r="G9" s="1546" t="s">
        <v>2505</v>
      </c>
      <c r="H9" s="1546" t="s">
        <v>2506</v>
      </c>
      <c r="I9" s="1546" t="s">
        <v>2507</v>
      </c>
      <c r="J9" s="2488"/>
      <c r="K9" s="2488"/>
      <c r="L9" s="2484"/>
      <c r="M9" s="509"/>
      <c r="N9" s="509"/>
      <c r="O9" s="509"/>
      <c r="P9" s="509"/>
      <c r="Q9" s="235"/>
      <c r="R9" s="509"/>
      <c r="S9" s="234"/>
      <c r="T9" s="234"/>
      <c r="U9" s="234"/>
      <c r="V9" s="234"/>
      <c r="IW9" s="516">
        <v>28</v>
      </c>
    </row>
    <row s="1859" customFormat="1" customHeight="1" ht="23.25">
      <c r="A10" s="2108"/>
      <c r="B10" s="1169">
        <v>1</v>
      </c>
      <c r="C10" s="1169"/>
      <c r="D10" s="809"/>
      <c r="E10" s="807">
        <v>1</v>
      </c>
      <c r="F10" s="1548" t="str">
        <f>IF(ROIV_INFO_NAME="","",ROIV_INFO_NAME)</f>
        <v>ООО "СамРЭК-Эксплуатация"</v>
      </c>
      <c r="G10" s="1741" t="s">
        <v>22</v>
      </c>
      <c r="H10" s="1925"/>
      <c r="I10" s="1543"/>
      <c r="J10" s="827"/>
      <c r="K10" s="827"/>
      <c r="L10" s="2441"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4">
        <f>MERGEVALUE(F10)</f>
      </c>
      <c r="N10" s="520"/>
      <c r="O10" s="520"/>
      <c r="P10" s="509" t="str">
        <f t="array" ref="P10:P10">IF(ISERROR(MATCH(MID(Q10,1,250),MID(note_ter,1,250),0)),"n","y")</f>
        <v>n</v>
      </c>
      <c r="Q10" s="520"/>
      <c r="R10" s="509"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9"/>
      <c r="T10" s="1169"/>
      <c r="U10" s="429"/>
      <c r="V10" s="1169"/>
      <c r="W10" s="1169"/>
      <c r="X10" s="1169"/>
      <c r="Y10" s="431"/>
      <c r="Z10" s="431"/>
      <c r="AA10" s="428"/>
      <c r="AB10" s="428"/>
      <c r="AC10" s="428"/>
      <c r="AD10" s="428"/>
      <c r="AE10" s="428"/>
      <c r="AF10" s="428"/>
      <c r="AG10" s="428"/>
      <c r="AH10" s="428"/>
      <c r="AI10" s="428"/>
      <c r="AJ10" s="428"/>
      <c r="AK10" s="428"/>
      <c r="AL10" s="428"/>
      <c r="AM10" s="428"/>
      <c r="AN10" s="428"/>
      <c r="AO10" s="428"/>
      <c r="AP10" s="428"/>
      <c r="AQ10" s="428"/>
      <c r="AR10" s="428"/>
      <c r="AS10" s="428"/>
      <c r="AT10" s="428"/>
      <c r="AU10" s="428"/>
      <c r="AV10" s="428"/>
      <c r="AW10" s="428"/>
      <c r="AX10" s="428"/>
      <c r="AY10" s="428"/>
      <c r="AZ10" s="428"/>
      <c r="BA10" s="428"/>
      <c r="BB10" s="428"/>
      <c r="BC10" s="428"/>
      <c r="BD10" s="428"/>
      <c r="BE10" s="428"/>
      <c r="BF10" s="428"/>
      <c r="BG10" s="428"/>
      <c r="BH10" s="428"/>
      <c r="BI10" s="428"/>
      <c r="BJ10" s="428"/>
      <c r="BK10" s="428"/>
      <c r="BL10" s="428"/>
      <c r="BM10" s="428"/>
      <c r="BN10" s="428"/>
      <c r="BO10" s="428"/>
      <c r="BP10" s="428"/>
      <c r="BQ10" s="428"/>
      <c r="BR10" s="428"/>
      <c r="BS10" s="428"/>
      <c r="BT10" s="428"/>
      <c r="BU10" s="428"/>
      <c r="BV10" s="431"/>
      <c r="BW10" s="431"/>
      <c r="BX10" s="431"/>
      <c r="BY10" s="431"/>
      <c r="BZ10" s="431"/>
      <c r="CA10" s="431"/>
      <c r="CB10" s="431"/>
      <c r="CC10" s="431"/>
      <c r="CD10" s="431"/>
      <c r="CE10" s="431"/>
      <c r="IW10" s="432">
        <v>22</v>
      </c>
    </row>
    <row s="1859" customFormat="1" customHeight="1" ht="15.75">
      <c r="A11" s="2108"/>
      <c r="B11" s="1169"/>
      <c r="C11" s="421"/>
      <c r="D11" s="810"/>
      <c r="E11" s="430"/>
      <c r="F11" s="425" t="s">
        <v>2508</v>
      </c>
      <c r="G11" s="196"/>
      <c r="H11" s="196"/>
      <c r="I11" s="196"/>
      <c r="J11" s="196"/>
      <c r="K11" s="433"/>
      <c r="L11" s="2486"/>
      <c r="M11" s="1545"/>
      <c r="N11" s="520"/>
      <c r="O11" s="520"/>
      <c r="P11" s="520"/>
      <c r="Q11" s="509"/>
      <c r="R11" s="520"/>
      <c r="S11" s="1169"/>
      <c r="T11" s="1169"/>
      <c r="U11" s="429"/>
      <c r="V11" s="1169"/>
      <c r="W11" s="1169"/>
      <c r="X11" s="1169"/>
      <c r="Y11" s="431"/>
      <c r="Z11" s="431"/>
      <c r="AA11" s="428"/>
      <c r="AB11" s="428"/>
      <c r="AC11" s="428"/>
      <c r="AD11" s="428"/>
      <c r="AE11" s="428"/>
      <c r="AF11" s="428"/>
      <c r="AG11" s="428"/>
      <c r="AH11" s="428"/>
      <c r="AI11" s="428"/>
      <c r="AJ11" s="428"/>
      <c r="AK11" s="428"/>
      <c r="AL11" s="428"/>
      <c r="AM11" s="428"/>
      <c r="AN11" s="428"/>
      <c r="AO11" s="428"/>
      <c r="AP11" s="428"/>
      <c r="AQ11" s="428"/>
      <c r="AR11" s="428"/>
      <c r="AS11" s="428"/>
      <c r="AT11" s="428"/>
      <c r="AU11" s="428"/>
      <c r="AV11" s="428"/>
      <c r="AW11" s="428"/>
      <c r="AX11" s="428"/>
      <c r="AY11" s="428"/>
      <c r="AZ11" s="428"/>
      <c r="BA11" s="428"/>
      <c r="BB11" s="428"/>
      <c r="BC11" s="428"/>
      <c r="BD11" s="428"/>
      <c r="BE11" s="428"/>
      <c r="BF11" s="428"/>
      <c r="BG11" s="428"/>
      <c r="BH11" s="428"/>
      <c r="BI11" s="428"/>
      <c r="BJ11" s="428"/>
      <c r="BK11" s="428"/>
      <c r="BL11" s="428"/>
      <c r="BM11" s="428"/>
      <c r="BN11" s="428"/>
      <c r="BO11" s="428"/>
      <c r="BP11" s="428"/>
      <c r="BQ11" s="428"/>
      <c r="BR11" s="428"/>
      <c r="BS11" s="428"/>
      <c r="BT11" s="428"/>
      <c r="BU11" s="428"/>
      <c r="BV11" s="431"/>
      <c r="BW11" s="431"/>
      <c r="BX11" s="431"/>
      <c r="BY11" s="431"/>
      <c r="BZ11" s="431"/>
      <c r="CA11" s="431"/>
      <c r="CB11" s="431"/>
      <c r="CC11" s="431"/>
      <c r="CD11" s="431"/>
      <c r="CE11" s="431"/>
      <c r="IW11" s="432">
        <v>15</v>
      </c>
    </row>
    <row s="1828" customFormat="1" customHeight="1" ht="22.049999999999997">
      <c r="A12" s="1164"/>
      <c r="B12" s="1169"/>
      <c r="C12" s="1164"/>
      <c r="D12" s="460"/>
      <c r="E12" s="189"/>
      <c r="F12" s="189"/>
      <c r="G12" s="189"/>
      <c r="H12" s="189"/>
      <c r="I12" s="189"/>
      <c r="J12" s="189"/>
      <c r="K12" s="189"/>
      <c r="L12" s="189"/>
      <c r="M12" s="509"/>
      <c r="N12" s="509"/>
      <c r="O12" s="509"/>
      <c r="P12" s="509"/>
      <c r="Q12" s="235"/>
      <c r="R12" s="509"/>
      <c r="S12" s="234"/>
      <c r="T12" s="234"/>
      <c r="U12" s="234"/>
      <c r="V12" s="234"/>
      <c r="IW12" s="516">
        <v>21</v>
      </c>
    </row>
    <row s="1828" customFormat="1" customHeight="1" ht="14.699999999999998">
      <c r="A13" s="1164"/>
      <c r="B13" s="1169"/>
      <c r="C13" s="1164"/>
      <c r="D13" s="460"/>
      <c r="E13" s="1164"/>
      <c r="F13" s="1164"/>
      <c r="G13" s="1164"/>
      <c r="H13" s="1164"/>
      <c r="I13" s="1164"/>
      <c r="J13" s="1164"/>
      <c r="K13" s="1164"/>
      <c r="L13" s="1164"/>
      <c r="M13" s="509"/>
      <c r="N13" s="509"/>
      <c r="O13" s="509"/>
      <c r="P13" s="509"/>
      <c r="Q13" s="235"/>
      <c r="R13" s="509"/>
      <c r="S13" s="234"/>
      <c r="T13" s="234"/>
      <c r="U13" s="234"/>
      <c r="V13" s="234"/>
      <c r="IW13" s="516">
        <v>14</v>
      </c>
    </row>
    <row s="1828" customFormat="1" customHeight="1" ht="1.05">
      <c r="A14" s="1164"/>
      <c r="B14" s="1169"/>
      <c r="C14" s="1164"/>
      <c r="D14" s="460"/>
      <c r="E14" s="1164"/>
      <c r="F14" s="1164"/>
      <c r="G14" s="1164"/>
      <c r="H14" s="1164"/>
      <c r="I14" s="1164"/>
      <c r="J14" s="1164"/>
      <c r="K14" s="1164"/>
      <c r="L14" s="1164"/>
      <c r="M14" s="509"/>
      <c r="N14" s="509"/>
      <c r="O14" s="509"/>
      <c r="P14" s="509"/>
      <c r="Q14" s="235"/>
      <c r="R14" s="509"/>
      <c r="S14" s="234"/>
      <c r="T14" s="234"/>
      <c r="U14" s="234"/>
      <c r="V14" s="234"/>
      <c r="IW14" s="516">
        <v>1</v>
      </c>
    </row>
    <row customHeight="1" ht="22.5" hidden="1">
      <c r="A15" s="1164" t="s">
        <v>82</v>
      </c>
      <c r="B15" s="1169">
        <v>0</v>
      </c>
      <c r="C15" s="1164">
        <v>0</v>
      </c>
      <c r="D15" s="460">
        <v>3</v>
      </c>
      <c r="E15" s="1164">
        <v>6</v>
      </c>
      <c r="F15" s="1164">
        <v>27</v>
      </c>
      <c r="G15" s="1164">
        <v>16</v>
      </c>
      <c r="H15" s="1164">
        <v>12</v>
      </c>
      <c r="I15" s="1164">
        <v>32</v>
      </c>
      <c r="J15" s="1164">
        <v>41</v>
      </c>
      <c r="K15" s="1164">
        <v>41</v>
      </c>
      <c r="L15" s="1164">
        <v>89</v>
      </c>
      <c r="M15" s="509">
        <v>3</v>
      </c>
      <c r="N15" s="509">
        <v>8</v>
      </c>
      <c r="O15" s="509">
        <v>8</v>
      </c>
      <c r="P15" s="509">
        <v>8</v>
      </c>
      <c r="Q15" s="235">
        <v>25</v>
      </c>
      <c r="R15" s="509">
        <v>14</v>
      </c>
      <c r="S15" s="234">
        <v>8</v>
      </c>
      <c r="T15" s="234">
        <v>8</v>
      </c>
      <c r="U15" s="234">
        <v>8</v>
      </c>
      <c r="V15" s="234">
        <v>8</v>
      </c>
      <c r="W15" s="1164">
        <v>8</v>
      </c>
      <c r="X15" s="1164">
        <v>8</v>
      </c>
      <c r="Y15" s="1164">
        <v>8</v>
      </c>
      <c r="Z15" s="1164">
        <v>8</v>
      </c>
      <c r="AA15" s="1164">
        <v>8</v>
      </c>
      <c r="AB15" s="1164">
        <v>8</v>
      </c>
      <c r="AC15" s="1164">
        <v>8</v>
      </c>
      <c r="AD15" s="1164">
        <v>8</v>
      </c>
      <c r="AE15" s="1164">
        <v>8</v>
      </c>
      <c r="AF15" s="1164">
        <v>8</v>
      </c>
      <c r="AG15" s="1164">
        <v>8</v>
      </c>
      <c r="AH15" s="1164">
        <v>8</v>
      </c>
      <c r="AI15" s="1164">
        <v>8</v>
      </c>
      <c r="AJ15" s="1164">
        <v>8</v>
      </c>
      <c r="AK15" s="1164">
        <v>8</v>
      </c>
      <c r="AL15" s="1164">
        <v>8</v>
      </c>
      <c r="AM15" s="1164">
        <v>8</v>
      </c>
      <c r="AN15" s="1164">
        <v>8</v>
      </c>
      <c r="AO15" s="1164">
        <v>8</v>
      </c>
      <c r="AP15" s="1164">
        <v>8</v>
      </c>
      <c r="AQ15" s="1164">
        <v>8</v>
      </c>
      <c r="AR15" s="1164">
        <v>8</v>
      </c>
      <c r="AS15" s="1164">
        <v>8</v>
      </c>
      <c r="AT15" s="1164">
        <v>8</v>
      </c>
      <c r="AU15" s="1164">
        <v>8</v>
      </c>
      <c r="AV15" s="1164">
        <v>8</v>
      </c>
      <c r="AW15" s="1164">
        <v>8</v>
      </c>
      <c r="AX15" s="1164">
        <v>8</v>
      </c>
      <c r="AY15" s="1164">
        <v>8</v>
      </c>
      <c r="AZ15" s="1164">
        <v>8</v>
      </c>
      <c r="BA15" s="1164">
        <v>8</v>
      </c>
      <c r="BB15" s="1164">
        <v>8</v>
      </c>
      <c r="BC15" s="1164">
        <v>8</v>
      </c>
      <c r="BD15" s="1164">
        <v>8</v>
      </c>
      <c r="BE15" s="1164">
        <v>8</v>
      </c>
      <c r="BF15" s="1164">
        <v>8</v>
      </c>
      <c r="BG15" s="1164">
        <v>8</v>
      </c>
      <c r="BH15" s="1164">
        <v>8</v>
      </c>
      <c r="BI15" s="1164">
        <v>8</v>
      </c>
      <c r="BJ15" s="1164">
        <v>8</v>
      </c>
      <c r="BK15" s="1164">
        <v>8</v>
      </c>
      <c r="BL15" s="1164">
        <v>8</v>
      </c>
      <c r="BM15" s="1164">
        <v>8</v>
      </c>
      <c r="BN15" s="1164">
        <v>8</v>
      </c>
      <c r="BO15" s="1164">
        <v>8</v>
      </c>
      <c r="BP15" s="1164">
        <v>8</v>
      </c>
      <c r="BQ15" s="1164">
        <v>8</v>
      </c>
      <c r="BR15" s="1164">
        <v>8</v>
      </c>
      <c r="BS15" s="1164">
        <v>8</v>
      </c>
      <c r="BT15" s="1164">
        <v>8</v>
      </c>
      <c r="BU15" s="1164">
        <v>8</v>
      </c>
      <c r="BV15" s="1164">
        <v>8</v>
      </c>
      <c r="BW15" s="1164">
        <v>8</v>
      </c>
      <c r="BX15" s="1164">
        <v>8</v>
      </c>
      <c r="BY15" s="1164">
        <v>8</v>
      </c>
      <c r="BZ15" s="1164">
        <v>8</v>
      </c>
      <c r="CA15" s="1164">
        <v>8</v>
      </c>
      <c r="CB15" s="1164">
        <v>8</v>
      </c>
      <c r="CC15" s="1164">
        <v>8</v>
      </c>
      <c r="CD15" s="1164">
        <v>8</v>
      </c>
      <c r="CE15" s="1164">
        <v>8</v>
      </c>
      <c r="CF15" s="1164">
        <v>8</v>
      </c>
      <c r="CG15" s="1164">
        <v>8</v>
      </c>
      <c r="CH15" s="1164">
        <v>8</v>
      </c>
      <c r="CI15" s="1164">
        <v>8</v>
      </c>
      <c r="CJ15" s="1164">
        <v>8</v>
      </c>
      <c r="CK15" s="1164">
        <v>8</v>
      </c>
      <c r="CL15" s="1164">
        <v>8</v>
      </c>
      <c r="CM15" s="1164">
        <v>8</v>
      </c>
      <c r="CN15" s="1164">
        <v>8</v>
      </c>
      <c r="CO15" s="1164">
        <v>8</v>
      </c>
      <c r="CP15" s="1164">
        <v>8</v>
      </c>
      <c r="CQ15" s="1164">
        <v>8</v>
      </c>
      <c r="CR15" s="1164">
        <v>8</v>
      </c>
      <c r="CS15" s="1164">
        <v>8</v>
      </c>
      <c r="CT15" s="1164">
        <v>8</v>
      </c>
      <c r="CU15" s="1164">
        <v>8</v>
      </c>
      <c r="CV15" s="1164">
        <v>8</v>
      </c>
      <c r="CW15" s="1164">
        <v>8</v>
      </c>
      <c r="CX15" s="1164">
        <v>8</v>
      </c>
      <c r="CY15" s="1164">
        <v>8</v>
      </c>
      <c r="CZ15" s="1164">
        <v>8</v>
      </c>
      <c r="DA15" s="1164">
        <v>8</v>
      </c>
      <c r="DB15" s="1164">
        <v>8</v>
      </c>
      <c r="DC15" s="1164">
        <v>8</v>
      </c>
      <c r="DD15" s="1164">
        <v>8</v>
      </c>
      <c r="DE15" s="1164">
        <v>8</v>
      </c>
      <c r="DF15" s="1164">
        <v>8</v>
      </c>
      <c r="DG15" s="1164">
        <v>8</v>
      </c>
      <c r="DH15" s="1164">
        <v>8</v>
      </c>
      <c r="DI15" s="1164">
        <v>8</v>
      </c>
      <c r="DJ15" s="1164">
        <v>8</v>
      </c>
      <c r="DK15" s="1164">
        <v>8</v>
      </c>
      <c r="DL15" s="1164">
        <v>8</v>
      </c>
      <c r="DM15" s="1164">
        <v>8</v>
      </c>
      <c r="DN15" s="1164">
        <v>8</v>
      </c>
      <c r="DO15" s="1164">
        <v>8</v>
      </c>
      <c r="DP15" s="1164">
        <v>8</v>
      </c>
      <c r="DQ15" s="1164">
        <v>8</v>
      </c>
      <c r="DR15" s="1164">
        <v>8</v>
      </c>
      <c r="DS15" s="1164">
        <v>8</v>
      </c>
      <c r="DT15" s="1164">
        <v>8</v>
      </c>
      <c r="DU15" s="1164">
        <v>8</v>
      </c>
      <c r="DV15" s="1164">
        <v>8</v>
      </c>
      <c r="DW15" s="1164">
        <v>8</v>
      </c>
      <c r="DX15" s="1164">
        <v>8</v>
      </c>
      <c r="DY15" s="1164">
        <v>8</v>
      </c>
      <c r="DZ15" s="1164">
        <v>8</v>
      </c>
      <c r="EA15" s="1164">
        <v>8</v>
      </c>
      <c r="EB15" s="1164">
        <v>8</v>
      </c>
      <c r="EC15" s="1164">
        <v>8</v>
      </c>
      <c r="ED15" s="1164">
        <v>8</v>
      </c>
      <c r="EE15" s="1164">
        <v>8</v>
      </c>
      <c r="EF15" s="1164">
        <v>8</v>
      </c>
      <c r="EG15" s="1164">
        <v>8</v>
      </c>
      <c r="EH15" s="1164">
        <v>8</v>
      </c>
      <c r="EI15" s="1164">
        <v>8</v>
      </c>
      <c r="EJ15" s="1164">
        <v>8</v>
      </c>
      <c r="EK15" s="1164">
        <v>8</v>
      </c>
      <c r="EL15" s="1164">
        <v>8</v>
      </c>
      <c r="EM15" s="1164">
        <v>8</v>
      </c>
      <c r="EN15" s="1164">
        <v>8</v>
      </c>
      <c r="EO15" s="1164">
        <v>8</v>
      </c>
      <c r="EP15" s="1164">
        <v>8</v>
      </c>
      <c r="EQ15" s="1164">
        <v>8</v>
      </c>
      <c r="ER15" s="1164">
        <v>8</v>
      </c>
      <c r="ES15" s="1164">
        <v>8</v>
      </c>
      <c r="ET15" s="1164">
        <v>8</v>
      </c>
      <c r="EU15" s="1164">
        <v>8</v>
      </c>
      <c r="EV15" s="1164">
        <v>8</v>
      </c>
      <c r="EW15" s="1164">
        <v>8</v>
      </c>
      <c r="EX15" s="1164">
        <v>8</v>
      </c>
      <c r="EY15" s="1164">
        <v>8</v>
      </c>
      <c r="EZ15" s="1164">
        <v>8</v>
      </c>
      <c r="FA15" s="1164">
        <v>8</v>
      </c>
      <c r="FB15" s="1164">
        <v>8</v>
      </c>
      <c r="FC15" s="1164">
        <v>8</v>
      </c>
      <c r="FD15" s="1164">
        <v>8</v>
      </c>
      <c r="FE15" s="1164">
        <v>8</v>
      </c>
      <c r="FF15" s="1164">
        <v>8</v>
      </c>
      <c r="FG15" s="1164">
        <v>8</v>
      </c>
      <c r="FH15" s="1164">
        <v>8</v>
      </c>
      <c r="FI15" s="1164">
        <v>8</v>
      </c>
      <c r="FJ15" s="1164">
        <v>8</v>
      </c>
      <c r="FK15" s="1164">
        <v>8</v>
      </c>
      <c r="FL15" s="1164">
        <v>8</v>
      </c>
      <c r="FM15" s="1164">
        <v>8</v>
      </c>
      <c r="FN15" s="1164">
        <v>8</v>
      </c>
      <c r="FO15" s="1164">
        <v>8</v>
      </c>
      <c r="FP15" s="1164">
        <v>8</v>
      </c>
      <c r="FQ15" s="1164">
        <v>8</v>
      </c>
      <c r="FR15" s="1164">
        <v>8</v>
      </c>
      <c r="FS15" s="1164">
        <v>8</v>
      </c>
      <c r="FT15" s="1164">
        <v>8</v>
      </c>
      <c r="FU15" s="1164">
        <v>8</v>
      </c>
      <c r="FV15" s="1164">
        <v>8</v>
      </c>
      <c r="FW15" s="1164">
        <v>8</v>
      </c>
      <c r="FX15" s="1164">
        <v>8</v>
      </c>
      <c r="FY15" s="1164">
        <v>8</v>
      </c>
      <c r="FZ15" s="1164">
        <v>8</v>
      </c>
      <c r="GA15" s="1164">
        <v>8</v>
      </c>
      <c r="GB15" s="1164">
        <v>8</v>
      </c>
      <c r="GC15" s="1164">
        <v>8</v>
      </c>
      <c r="GD15" s="1164">
        <v>8</v>
      </c>
      <c r="GE15" s="1164">
        <v>8</v>
      </c>
      <c r="GF15" s="1164">
        <v>8</v>
      </c>
      <c r="GG15" s="1164">
        <v>8</v>
      </c>
      <c r="GH15" s="1164">
        <v>8</v>
      </c>
      <c r="GI15" s="1164">
        <v>8</v>
      </c>
      <c r="GJ15" s="1164">
        <v>8</v>
      </c>
      <c r="GK15" s="1164">
        <v>8</v>
      </c>
      <c r="GL15" s="1164">
        <v>8</v>
      </c>
      <c r="GM15" s="1164">
        <v>8</v>
      </c>
      <c r="GN15" s="1164">
        <v>8</v>
      </c>
      <c r="GO15" s="1164">
        <v>8</v>
      </c>
      <c r="GP15" s="1164">
        <v>8</v>
      </c>
      <c r="GQ15" s="1164">
        <v>8</v>
      </c>
      <c r="GR15" s="1164">
        <v>8</v>
      </c>
      <c r="GS15" s="1164">
        <v>8</v>
      </c>
      <c r="GT15" s="1164">
        <v>8</v>
      </c>
      <c r="GU15" s="1164">
        <v>8</v>
      </c>
      <c r="GV15" s="1164">
        <v>8</v>
      </c>
      <c r="GW15" s="1164">
        <v>8</v>
      </c>
      <c r="GX15" s="1164">
        <v>8</v>
      </c>
      <c r="GY15" s="1164">
        <v>8</v>
      </c>
      <c r="GZ15" s="1164">
        <v>8</v>
      </c>
      <c r="HA15" s="1164">
        <v>8</v>
      </c>
      <c r="HB15" s="1164">
        <v>8</v>
      </c>
      <c r="HC15" s="1164">
        <v>8</v>
      </c>
      <c r="HD15" s="1164">
        <v>8</v>
      </c>
      <c r="HE15" s="1164">
        <v>8</v>
      </c>
      <c r="HF15" s="1164">
        <v>8</v>
      </c>
      <c r="HG15" s="1164">
        <v>8</v>
      </c>
      <c r="HH15" s="1164">
        <v>8</v>
      </c>
      <c r="HI15" s="1164">
        <v>8</v>
      </c>
      <c r="HJ15" s="1164">
        <v>8</v>
      </c>
      <c r="HK15" s="1164">
        <v>8</v>
      </c>
      <c r="HL15" s="1164">
        <v>8</v>
      </c>
      <c r="HM15" s="1164">
        <v>8</v>
      </c>
      <c r="HN15" s="1164">
        <v>8</v>
      </c>
      <c r="HO15" s="1164">
        <v>8</v>
      </c>
      <c r="HP15" s="1164">
        <v>8</v>
      </c>
      <c r="HQ15" s="1164">
        <v>8</v>
      </c>
      <c r="HR15" s="1164">
        <v>8</v>
      </c>
      <c r="HS15" s="1164">
        <v>8</v>
      </c>
      <c r="HT15" s="1164">
        <v>8</v>
      </c>
      <c r="HU15" s="1164">
        <v>8</v>
      </c>
      <c r="HV15" s="1164">
        <v>8</v>
      </c>
      <c r="HW15" s="1164">
        <v>8</v>
      </c>
      <c r="HX15" s="1164">
        <v>8</v>
      </c>
      <c r="HY15" s="1164">
        <v>8</v>
      </c>
      <c r="HZ15" s="1164">
        <v>8</v>
      </c>
      <c r="IA15" s="1164">
        <v>8</v>
      </c>
      <c r="IB15" s="1164">
        <v>8</v>
      </c>
      <c r="IC15" s="1164">
        <v>8</v>
      </c>
      <c r="ID15" s="1164">
        <v>8</v>
      </c>
      <c r="IE15" s="1164">
        <v>8</v>
      </c>
      <c r="IF15" s="1164">
        <v>8</v>
      </c>
      <c r="IG15" s="1164">
        <v>8</v>
      </c>
      <c r="IH15" s="1164">
        <v>8</v>
      </c>
      <c r="II15" s="1164">
        <v>8</v>
      </c>
      <c r="IJ15" s="1164">
        <v>8</v>
      </c>
      <c r="IK15" s="1164">
        <v>8</v>
      </c>
      <c r="IL15" s="1164">
        <v>8</v>
      </c>
      <c r="IM15" s="1164">
        <v>8</v>
      </c>
      <c r="IN15" s="1164">
        <v>8</v>
      </c>
      <c r="IO15" s="1164">
        <v>8</v>
      </c>
      <c r="IP15" s="1164">
        <v>8</v>
      </c>
      <c r="IQ15" s="1164">
        <v>8</v>
      </c>
      <c r="IR15" s="1164">
        <v>8</v>
      </c>
      <c r="IS15" s="1164">
        <v>8</v>
      </c>
      <c r="IT15" s="1164">
        <v>8</v>
      </c>
      <c r="IU15" s="1164">
        <v>8</v>
      </c>
      <c r="IV15" s="1164">
        <v>8</v>
      </c>
      <c r="IW15" s="1164">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4718E1-24CE-B2F7-CBDE-0.FE7C812}" mc:Ignorable="x14ac xr xr2 xr3">
  <dimension ref="A1:IW15"/>
  <sheetViews>
    <sheetView topLeftCell="A1" showGridLines="0" zoomScale="90" workbookViewId="0">
      <selection activeCell="A1" sqref="A1"/>
    </sheetView>
  </sheetViews>
  <sheetFormatPr defaultColWidth="9.140625" customHeight="1" defaultRowHeight="14.25"/>
  <cols>
    <col min="1" max="1" style="1644" width="9.140625" hidden="1"/>
    <col min="2" max="2" style="1375" width="9.140625" hidden="1"/>
    <col min="3" max="3" style="1644" width="3.7109375" hidden="1" customWidth="1"/>
    <col min="4" max="4" style="1851" width="3.00390625" customWidth="1"/>
    <col min="5" max="5" style="1644" width="6.00390625" customWidth="1"/>
    <col min="6" max="6" style="1644" width="27.00390625" customWidth="1"/>
    <col min="7" max="7" style="1644" width="16.00390625" customWidth="1"/>
    <col min="8" max="8" style="1644" width="12.00390625" customWidth="1"/>
    <col min="9" max="9" style="1644" width="32.00390625" customWidth="1"/>
    <col min="10" max="11" style="1644" width="41.00390625" customWidth="1"/>
    <col min="12" max="12" style="1644" width="89.00390625" customWidth="1"/>
    <col min="13" max="13" style="1633" width="3.00390625" customWidth="1"/>
    <col min="14" max="16" style="1633" width="8.00390625" customWidth="1"/>
    <col min="17" max="17" style="1633" width="25.00390625" customWidth="1"/>
    <col min="18" max="18" style="1633" width="14.00390625" customWidth="1"/>
    <col min="19" max="22" style="234" width="8.00390625" customWidth="1"/>
    <col min="23" max="256" style="1644" width="8.00390625" customWidth="1"/>
    <col min="257" max="257" style="1644" width="9.140625" hidden="1"/>
  </cols>
  <sheetData>
    <row customHeight="1" ht="22.5" hidden="1">
      <c r="IW1" s="1640" t="s">
        <v>14</v>
      </c>
    </row>
    <row s="1859" customFormat="1" customHeight="1" ht="22.5" hidden="1">
      <c r="A2" s="840"/>
      <c r="B2" s="1375">
        <v>1</v>
      </c>
      <c r="C2" s="1375"/>
      <c r="D2" s="1937" t="s">
        <v>104</v>
      </c>
      <c r="E2" s="1913"/>
      <c r="F2" s="1915" t="str">
        <f>IF(ROIV_INFO_NAME="","",ROIV_INFO_NAME)</f>
        <v>ООО "СамРЭК-Эксплуатация"</v>
      </c>
      <c r="G2" s="1741" t="s">
        <v>22</v>
      </c>
      <c r="H2" s="1925"/>
      <c r="I2" s="1547"/>
      <c r="J2" s="827"/>
      <c r="K2" s="827"/>
      <c r="L2" s="237"/>
      <c r="M2" s="1544">
        <f>MERGEVALUE(F2)</f>
      </c>
      <c r="N2" s="1645"/>
      <c r="O2" s="1645"/>
      <c r="P2" s="1633" t="str">
        <f t="array" ref="P2:P2">IF(ISERROR(MATCH(MID(Q2,1,250),MID(note_ter,1,250),0)),"n","y")</f>
        <v>n</v>
      </c>
      <c r="Q2" s="1645"/>
      <c r="R2" s="1633" t="str">
        <f>G2&amp;"("&amp;L2&amp;")"</f>
        <v>()</v>
      </c>
      <c r="S2" s="1375"/>
      <c r="T2" s="1375"/>
      <c r="U2" s="429"/>
      <c r="V2" s="1375"/>
      <c r="W2" s="1375"/>
      <c r="X2" s="1375"/>
      <c r="Y2" s="842"/>
      <c r="Z2" s="842"/>
      <c r="AA2" s="636"/>
      <c r="AB2" s="636"/>
      <c r="AC2" s="636"/>
      <c r="AD2" s="636"/>
      <c r="AE2" s="636"/>
      <c r="AF2" s="636"/>
      <c r="AG2" s="636"/>
      <c r="AH2" s="636"/>
      <c r="AI2" s="636"/>
      <c r="AJ2" s="636"/>
      <c r="AK2" s="636"/>
      <c r="AL2" s="636"/>
      <c r="AM2" s="636"/>
      <c r="AN2" s="636"/>
      <c r="AO2" s="636"/>
      <c r="AP2" s="636"/>
      <c r="AQ2" s="636"/>
      <c r="AR2" s="636"/>
      <c r="AS2" s="636"/>
      <c r="AT2" s="636"/>
      <c r="AU2" s="636"/>
      <c r="AV2" s="636"/>
      <c r="AW2" s="636"/>
      <c r="AX2" s="636"/>
      <c r="AY2" s="636"/>
      <c r="AZ2" s="636"/>
      <c r="BA2" s="636"/>
      <c r="BB2" s="636"/>
      <c r="BC2" s="636"/>
      <c r="BD2" s="636"/>
      <c r="BE2" s="636"/>
      <c r="BF2" s="636"/>
      <c r="BG2" s="636"/>
      <c r="BH2" s="636"/>
      <c r="BI2" s="636"/>
      <c r="BJ2" s="636"/>
      <c r="BK2" s="636"/>
      <c r="BL2" s="636"/>
      <c r="BM2" s="636"/>
      <c r="BN2" s="636"/>
      <c r="BO2" s="636"/>
      <c r="BP2" s="636"/>
      <c r="BQ2" s="636"/>
      <c r="BR2" s="636"/>
      <c r="BS2" s="636"/>
      <c r="BT2" s="636"/>
      <c r="BU2" s="636"/>
      <c r="BV2" s="842"/>
      <c r="BW2" s="842"/>
      <c r="BX2" s="842"/>
      <c r="BY2" s="842"/>
      <c r="BZ2" s="842"/>
      <c r="CA2" s="842"/>
      <c r="CB2" s="842"/>
      <c r="CC2" s="842"/>
      <c r="CD2" s="842"/>
      <c r="CE2" s="842"/>
      <c r="IW2" s="633">
        <v>0</v>
      </c>
    </row>
    <row s="1651" customFormat="1" customHeight="1" ht="5.25" hidden="1">
      <c r="A3" s="1650"/>
      <c r="D3" s="1902"/>
      <c r="F3" s="257" t="s">
        <v>83</v>
      </c>
      <c r="G3" s="1744" t="s">
        <v>84</v>
      </c>
      <c r="H3" s="1902"/>
      <c r="I3" s="1902"/>
      <c r="J3" s="1902"/>
      <c r="K3" s="1902"/>
      <c r="L3" s="236" t="s">
        <v>85</v>
      </c>
      <c r="M3" s="257" t="s">
        <v>83</v>
      </c>
      <c r="N3" s="257"/>
      <c r="O3" s="257"/>
      <c r="P3" s="257"/>
      <c r="Q3" s="257"/>
      <c r="R3" s="257"/>
      <c r="S3" s="257"/>
      <c r="T3" s="257"/>
      <c r="U3" s="257"/>
      <c r="V3" s="257"/>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36"/>
      <c r="AZ3" s="236"/>
      <c r="BA3" s="236"/>
      <c r="BB3" s="236"/>
      <c r="BC3" s="236"/>
      <c r="BD3" s="236"/>
      <c r="BE3" s="236"/>
      <c r="BF3" s="236"/>
      <c r="BG3" s="236"/>
      <c r="BH3" s="236"/>
      <c r="BI3" s="236"/>
      <c r="BJ3" s="236"/>
      <c r="BK3" s="236"/>
      <c r="BL3" s="236"/>
      <c r="BM3" s="236"/>
      <c r="BN3" s="236"/>
      <c r="BO3" s="236"/>
      <c r="BP3" s="236"/>
      <c r="BQ3" s="236"/>
      <c r="BR3" s="236"/>
      <c r="BS3" s="236"/>
      <c r="BT3" s="236"/>
      <c r="BU3" s="236"/>
      <c r="BV3" s="236"/>
      <c r="BW3" s="236"/>
      <c r="BX3" s="236"/>
      <c r="BY3" s="236"/>
      <c r="BZ3" s="236"/>
      <c r="CA3" s="236"/>
      <c r="CB3" s="236"/>
      <c r="CC3" s="236"/>
      <c r="CD3" s="236"/>
      <c r="CE3" s="236"/>
      <c r="CF3" s="236"/>
      <c r="CG3" s="236"/>
      <c r="CH3" s="236"/>
      <c r="CI3" s="236"/>
      <c r="CJ3" s="236"/>
      <c r="CK3" s="236"/>
      <c r="CL3" s="236"/>
      <c r="CM3" s="236"/>
      <c r="CN3" s="236"/>
      <c r="CO3" s="236"/>
      <c r="CP3" s="236"/>
      <c r="CQ3" s="236"/>
      <c r="CR3" s="236"/>
      <c r="CS3" s="236"/>
      <c r="CT3" s="236"/>
      <c r="CU3" s="236"/>
      <c r="CV3" s="236"/>
      <c r="CW3" s="236"/>
      <c r="CX3" s="236"/>
      <c r="CY3" s="236"/>
      <c r="CZ3" s="236"/>
      <c r="DA3" s="236"/>
      <c r="DB3" s="236"/>
      <c r="DC3" s="236"/>
      <c r="DD3" s="236"/>
      <c r="DE3" s="236"/>
      <c r="DF3" s="236"/>
      <c r="DG3" s="236"/>
      <c r="DH3" s="236"/>
      <c r="DI3" s="236"/>
      <c r="DJ3" s="236"/>
      <c r="DK3" s="236"/>
      <c r="DL3" s="236"/>
      <c r="DM3" s="236"/>
      <c r="DN3" s="236"/>
      <c r="DO3" s="236"/>
      <c r="DP3" s="236"/>
      <c r="DQ3" s="236"/>
      <c r="DR3" s="236"/>
      <c r="DS3" s="236"/>
      <c r="DT3" s="236"/>
      <c r="DU3" s="236"/>
      <c r="DV3" s="236"/>
      <c r="DW3" s="236"/>
      <c r="DX3" s="236"/>
      <c r="DY3" s="236"/>
      <c r="DZ3" s="236"/>
      <c r="EA3" s="236"/>
      <c r="EB3" s="236"/>
      <c r="EC3" s="236"/>
      <c r="ED3" s="236"/>
      <c r="EE3" s="236"/>
      <c r="EF3" s="236"/>
      <c r="EG3" s="236"/>
      <c r="EH3" s="236"/>
      <c r="EI3" s="236"/>
      <c r="EJ3" s="236"/>
      <c r="EK3" s="236"/>
      <c r="EL3" s="236"/>
      <c r="EM3" s="236"/>
      <c r="EN3" s="236"/>
      <c r="EO3" s="236"/>
      <c r="EP3" s="236"/>
      <c r="EQ3" s="236"/>
      <c r="ER3" s="236"/>
      <c r="ES3" s="236"/>
      <c r="ET3" s="236"/>
      <c r="EU3" s="236"/>
      <c r="EV3" s="236"/>
      <c r="EW3" s="236"/>
      <c r="EX3" s="236"/>
      <c r="EY3" s="236"/>
      <c r="EZ3" s="236"/>
      <c r="FA3" s="236"/>
      <c r="FB3" s="236"/>
      <c r="FC3" s="236"/>
      <c r="FD3" s="236"/>
      <c r="FE3" s="236"/>
      <c r="FF3" s="236"/>
      <c r="FG3" s="236"/>
      <c r="FH3" s="236"/>
      <c r="FI3" s="236"/>
      <c r="FJ3" s="236"/>
      <c r="FK3" s="236"/>
      <c r="FL3" s="236"/>
      <c r="FM3" s="236"/>
      <c r="FN3" s="236"/>
      <c r="FO3" s="236"/>
      <c r="FP3" s="236"/>
      <c r="FQ3" s="236"/>
      <c r="FR3" s="236"/>
      <c r="FS3" s="236"/>
      <c r="FT3" s="236"/>
      <c r="FU3" s="236"/>
      <c r="FV3" s="236"/>
      <c r="FW3" s="236"/>
      <c r="FX3" s="236"/>
      <c r="FY3" s="236"/>
      <c r="FZ3" s="236"/>
      <c r="GA3" s="236"/>
      <c r="GB3" s="236"/>
      <c r="GC3" s="236"/>
      <c r="GD3" s="236"/>
      <c r="GE3" s="236"/>
      <c r="GF3" s="236"/>
      <c r="GG3" s="236"/>
      <c r="GH3" s="236"/>
      <c r="GI3" s="236"/>
      <c r="GJ3" s="236"/>
      <c r="GK3" s="236"/>
      <c r="GL3" s="236"/>
      <c r="GM3" s="236"/>
      <c r="GN3" s="236"/>
      <c r="GO3" s="236"/>
      <c r="GP3" s="236"/>
      <c r="GQ3" s="236"/>
      <c r="GR3" s="236"/>
      <c r="GS3" s="236"/>
      <c r="GT3" s="236"/>
      <c r="GU3" s="236"/>
      <c r="GV3" s="236"/>
      <c r="GW3" s="236"/>
      <c r="GX3" s="236"/>
      <c r="GY3" s="236"/>
      <c r="GZ3" s="236"/>
      <c r="HA3" s="236"/>
      <c r="HB3" s="236"/>
      <c r="HC3" s="236"/>
      <c r="HD3" s="236"/>
      <c r="HE3" s="236"/>
      <c r="HF3" s="236"/>
      <c r="HG3" s="236"/>
      <c r="HH3" s="236"/>
      <c r="HI3" s="236"/>
      <c r="HJ3" s="236"/>
      <c r="HK3" s="236"/>
      <c r="HL3" s="236"/>
      <c r="HM3" s="236"/>
      <c r="HN3" s="236"/>
      <c r="HO3" s="236"/>
      <c r="HP3" s="236"/>
      <c r="HQ3" s="236"/>
      <c r="HR3" s="236"/>
      <c r="HS3" s="236"/>
      <c r="HT3" s="236"/>
      <c r="HU3" s="236"/>
      <c r="HV3" s="236"/>
      <c r="HW3" s="236"/>
      <c r="HX3" s="236"/>
      <c r="HY3" s="236"/>
      <c r="HZ3" s="236"/>
      <c r="IA3" s="236"/>
      <c r="IB3" s="236"/>
      <c r="IC3" s="236"/>
      <c r="ID3" s="236"/>
      <c r="IE3" s="236"/>
      <c r="IF3" s="236"/>
      <c r="IG3" s="236"/>
      <c r="IH3" s="236"/>
      <c r="II3" s="236"/>
      <c r="IJ3" s="236"/>
      <c r="IK3" s="236"/>
      <c r="IL3" s="236"/>
      <c r="IM3" s="236"/>
      <c r="IN3" s="236"/>
      <c r="IO3" s="236"/>
      <c r="IP3" s="236"/>
      <c r="IQ3" s="236"/>
      <c r="IR3" s="236"/>
      <c r="IS3" s="236"/>
      <c r="IT3" s="236"/>
      <c r="IU3" s="236"/>
      <c r="IV3" s="236"/>
      <c r="IW3" s="1645">
        <v>0</v>
      </c>
    </row>
    <row s="1828" customFormat="1" customHeight="1" ht="14.699999999999998">
      <c r="A4" s="1640"/>
      <c r="B4" s="1375"/>
      <c r="C4" s="1640"/>
      <c r="D4" s="1524"/>
      <c r="E4" s="1644"/>
      <c r="F4" s="1644"/>
      <c r="G4" s="1644"/>
      <c r="H4" s="1644"/>
      <c r="I4" s="1644"/>
      <c r="J4" s="1644"/>
      <c r="K4" s="1644"/>
      <c r="L4" s="1904"/>
      <c r="M4" s="257"/>
      <c r="N4" s="1633"/>
      <c r="O4" s="1633"/>
      <c r="P4" s="1633"/>
      <c r="Q4" s="1633"/>
      <c r="R4" s="1633"/>
      <c r="S4" s="234"/>
      <c r="T4" s="234"/>
      <c r="U4" s="234"/>
      <c r="V4" s="234"/>
      <c r="IW4" s="1618">
        <v>14</v>
      </c>
    </row>
    <row s="1828" customFormat="1" customHeight="1" ht="27.299999999999997">
      <c r="A5" s="1640"/>
      <c r="B5" s="1375"/>
      <c r="C5" s="1640"/>
      <c r="D5" s="1524"/>
      <c r="E5" s="2109"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9"/>
      <c r="G5" s="2109"/>
      <c r="H5" s="2109"/>
      <c r="I5" s="2109"/>
      <c r="J5" s="2109"/>
      <c r="K5" s="2109"/>
      <c r="L5" s="1644"/>
      <c r="M5" s="257"/>
      <c r="N5" s="1633"/>
      <c r="O5" s="1633"/>
      <c r="P5" s="1633"/>
      <c r="Q5" s="1633"/>
      <c r="R5" s="1633"/>
      <c r="S5" s="234"/>
      <c r="T5" s="234"/>
      <c r="U5" s="234"/>
      <c r="V5" s="234"/>
      <c r="IW5" s="1618">
        <v>26</v>
      </c>
    </row>
    <row s="1828" customFormat="1" customHeight="1" ht="14.699999999999998">
      <c r="A6" s="1640"/>
      <c r="B6" s="1375"/>
      <c r="C6" s="1640"/>
      <c r="D6" s="1524"/>
      <c r="E6" s="1644"/>
      <c r="F6" s="625"/>
      <c r="G6" s="625"/>
      <c r="H6" s="625"/>
      <c r="I6" s="625"/>
      <c r="J6" s="625"/>
      <c r="K6" s="625"/>
      <c r="L6" s="1261"/>
      <c r="M6" s="1633"/>
      <c r="N6" s="1633"/>
      <c r="O6" s="1633"/>
      <c r="P6" s="1633"/>
      <c r="Q6" s="1633"/>
      <c r="R6" s="1633"/>
      <c r="S6" s="234"/>
      <c r="T6" s="234"/>
      <c r="U6" s="234"/>
      <c r="V6" s="234"/>
      <c r="IW6" s="1618">
        <v>14</v>
      </c>
    </row>
    <row s="1828" customFormat="1" customHeight="1" ht="14.699999999999998">
      <c r="A7" s="1640"/>
      <c r="B7" s="1375"/>
      <c r="C7" s="1640"/>
      <c r="D7" s="1524"/>
      <c r="E7" s="2110" t="s">
        <v>773</v>
      </c>
      <c r="F7" s="2111"/>
      <c r="G7" s="2111"/>
      <c r="H7" s="2111"/>
      <c r="I7" s="2111"/>
      <c r="J7" s="2111"/>
      <c r="K7" s="2111"/>
      <c r="L7" s="2483" t="s">
        <v>774</v>
      </c>
      <c r="M7" s="1633"/>
      <c r="N7" s="1633"/>
      <c r="O7" s="1633"/>
      <c r="P7" s="1633"/>
      <c r="Q7" s="1633"/>
      <c r="R7" s="1633"/>
      <c r="S7" s="234"/>
      <c r="T7" s="234"/>
      <c r="U7" s="234"/>
      <c r="V7" s="234"/>
      <c r="IW7" s="1618">
        <v>14</v>
      </c>
    </row>
    <row s="1828" customFormat="1" customHeight="1" ht="67.2">
      <c r="A8" s="1640"/>
      <c r="B8" s="1375"/>
      <c r="C8" s="1640"/>
      <c r="D8" s="1524"/>
      <c r="E8" s="2487" t="s">
        <v>88</v>
      </c>
      <c r="F8" s="2487" t="s">
        <v>2509</v>
      </c>
      <c r="G8" s="2489" t="s">
        <v>2510</v>
      </c>
      <c r="H8" s="2490"/>
      <c r="I8" s="2491"/>
      <c r="J8" s="2487" t="s">
        <v>2511</v>
      </c>
      <c r="K8" s="2487"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5"/>
      <c r="M8" s="1633"/>
      <c r="N8" s="1633"/>
      <c r="O8" s="1633"/>
      <c r="P8" s="1633"/>
      <c r="Q8" s="1633"/>
      <c r="R8" s="1633"/>
      <c r="S8" s="234"/>
      <c r="T8" s="234"/>
      <c r="U8" s="234"/>
      <c r="V8" s="234"/>
      <c r="IW8" s="1618">
        <v>64</v>
      </c>
    </row>
    <row s="1828" customFormat="1" customHeight="1" ht="29.25">
      <c r="A9" s="1640"/>
      <c r="B9" s="1375"/>
      <c r="C9" s="1640"/>
      <c r="D9" s="1524"/>
      <c r="E9" s="2488"/>
      <c r="F9" s="2488"/>
      <c r="G9" s="1903" t="s">
        <v>2505</v>
      </c>
      <c r="H9" s="1903" t="s">
        <v>2506</v>
      </c>
      <c r="I9" s="1903" t="s">
        <v>2507</v>
      </c>
      <c r="J9" s="2488"/>
      <c r="K9" s="2488"/>
      <c r="L9" s="2484"/>
      <c r="M9" s="1633"/>
      <c r="N9" s="1633"/>
      <c r="O9" s="1633"/>
      <c r="P9" s="1633"/>
      <c r="Q9" s="1633"/>
      <c r="R9" s="1633"/>
      <c r="S9" s="234"/>
      <c r="T9" s="234"/>
      <c r="U9" s="234"/>
      <c r="V9" s="234"/>
      <c r="IW9" s="1618">
        <v>28</v>
      </c>
    </row>
    <row s="1859" customFormat="1" customHeight="1" ht="1.05">
      <c r="A10" s="2108"/>
      <c r="B10" s="1375">
        <v>1</v>
      </c>
      <c r="C10" s="1375"/>
      <c r="D10" s="809"/>
      <c r="E10" s="804">
        <v>0</v>
      </c>
      <c r="F10" s="1900" t="str">
        <f>IF(ROIV_INFO_NAME="","",ROIV_INFO_NAME)</f>
        <v>ООО "СамРЭК-Эксплуатация"</v>
      </c>
      <c r="G10" s="1742" t="s">
        <v>22</v>
      </c>
      <c r="H10" s="1912"/>
      <c r="I10" s="1912"/>
      <c r="J10" s="528"/>
      <c r="K10" s="528"/>
      <c r="L10" s="2441"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4">
        <f>MERGEVALUE(F10)</f>
      </c>
      <c r="N10" s="1645"/>
      <c r="O10" s="1645"/>
      <c r="P10" s="1633" t="str">
        <f t="array" ref="P10:P10">IF(ISERROR(MATCH(MID(Q10,1,250),MID(note_ter,1,250),0)),"n","y")</f>
        <v>n</v>
      </c>
      <c r="Q10" s="1645"/>
      <c r="R10" s="1633"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75"/>
      <c r="T10" s="1375"/>
      <c r="U10" s="429"/>
      <c r="V10" s="1375"/>
      <c r="W10" s="1375"/>
      <c r="X10" s="1375"/>
      <c r="Y10" s="842"/>
      <c r="Z10" s="842"/>
      <c r="AA10" s="636"/>
      <c r="AB10" s="636"/>
      <c r="AC10" s="636"/>
      <c r="AD10" s="636"/>
      <c r="AE10" s="636"/>
      <c r="AF10" s="636"/>
      <c r="AG10" s="636"/>
      <c r="AH10" s="636"/>
      <c r="AI10" s="636"/>
      <c r="AJ10" s="636"/>
      <c r="AK10" s="636"/>
      <c r="AL10" s="636"/>
      <c r="AM10" s="636"/>
      <c r="AN10" s="636"/>
      <c r="AO10" s="636"/>
      <c r="AP10" s="636"/>
      <c r="AQ10" s="636"/>
      <c r="AR10" s="636"/>
      <c r="AS10" s="636"/>
      <c r="AT10" s="636"/>
      <c r="AU10" s="636"/>
      <c r="AV10" s="636"/>
      <c r="AW10" s="636"/>
      <c r="AX10" s="636"/>
      <c r="AY10" s="636"/>
      <c r="AZ10" s="636"/>
      <c r="BA10" s="636"/>
      <c r="BB10" s="636"/>
      <c r="BC10" s="636"/>
      <c r="BD10" s="636"/>
      <c r="BE10" s="636"/>
      <c r="BF10" s="636"/>
      <c r="BG10" s="636"/>
      <c r="BH10" s="636"/>
      <c r="BI10" s="636"/>
      <c r="BJ10" s="636"/>
      <c r="BK10" s="636"/>
      <c r="BL10" s="636"/>
      <c r="BM10" s="636"/>
      <c r="BN10" s="636"/>
      <c r="BO10" s="636"/>
      <c r="BP10" s="636"/>
      <c r="BQ10" s="636"/>
      <c r="BR10" s="636"/>
      <c r="BS10" s="636"/>
      <c r="BT10" s="636"/>
      <c r="BU10" s="636"/>
      <c r="BV10" s="842"/>
      <c r="BW10" s="842"/>
      <c r="BX10" s="842"/>
      <c r="BY10" s="842"/>
      <c r="BZ10" s="842"/>
      <c r="CA10" s="842"/>
      <c r="CB10" s="842"/>
      <c r="CC10" s="842"/>
      <c r="CD10" s="842"/>
      <c r="CE10" s="842"/>
      <c r="IW10" s="633">
        <v>1</v>
      </c>
    </row>
    <row s="1859" customFormat="1" customHeight="1" ht="15.75">
      <c r="A11" s="2108"/>
      <c r="B11" s="1375"/>
      <c r="C11" s="421"/>
      <c r="D11" s="810"/>
      <c r="E11" s="430"/>
      <c r="F11" s="660" t="s">
        <v>2508</v>
      </c>
      <c r="G11" s="196"/>
      <c r="H11" s="196"/>
      <c r="I11" s="196"/>
      <c r="J11" s="196"/>
      <c r="K11" s="433"/>
      <c r="L11" s="2486"/>
      <c r="M11" s="1545"/>
      <c r="N11" s="1645"/>
      <c r="O11" s="1645"/>
      <c r="P11" s="1645"/>
      <c r="Q11" s="1633"/>
      <c r="R11" s="1645"/>
      <c r="S11" s="1375"/>
      <c r="T11" s="1375"/>
      <c r="U11" s="429"/>
      <c r="V11" s="1375"/>
      <c r="W11" s="1375"/>
      <c r="X11" s="1375"/>
      <c r="Y11" s="842"/>
      <c r="Z11" s="842"/>
      <c r="AA11" s="636"/>
      <c r="AB11" s="636"/>
      <c r="AC11" s="636"/>
      <c r="AD11" s="636"/>
      <c r="AE11" s="636"/>
      <c r="AF11" s="636"/>
      <c r="AG11" s="636"/>
      <c r="AH11" s="636"/>
      <c r="AI11" s="636"/>
      <c r="AJ11" s="636"/>
      <c r="AK11" s="636"/>
      <c r="AL11" s="636"/>
      <c r="AM11" s="636"/>
      <c r="AN11" s="636"/>
      <c r="AO11" s="636"/>
      <c r="AP11" s="636"/>
      <c r="AQ11" s="636"/>
      <c r="AR11" s="636"/>
      <c r="AS11" s="636"/>
      <c r="AT11" s="636"/>
      <c r="AU11" s="636"/>
      <c r="AV11" s="636"/>
      <c r="AW11" s="636"/>
      <c r="AX11" s="636"/>
      <c r="AY11" s="636"/>
      <c r="AZ11" s="636"/>
      <c r="BA11" s="636"/>
      <c r="BB11" s="636"/>
      <c r="BC11" s="636"/>
      <c r="BD11" s="636"/>
      <c r="BE11" s="636"/>
      <c r="BF11" s="636"/>
      <c r="BG11" s="636"/>
      <c r="BH11" s="636"/>
      <c r="BI11" s="636"/>
      <c r="BJ11" s="636"/>
      <c r="BK11" s="636"/>
      <c r="BL11" s="636"/>
      <c r="BM11" s="636"/>
      <c r="BN11" s="636"/>
      <c r="BO11" s="636"/>
      <c r="BP11" s="636"/>
      <c r="BQ11" s="636"/>
      <c r="BR11" s="636"/>
      <c r="BS11" s="636"/>
      <c r="BT11" s="636"/>
      <c r="BU11" s="636"/>
      <c r="BV11" s="842"/>
      <c r="BW11" s="842"/>
      <c r="BX11" s="842"/>
      <c r="BY11" s="842"/>
      <c r="BZ11" s="842"/>
      <c r="CA11" s="842"/>
      <c r="CB11" s="842"/>
      <c r="CC11" s="842"/>
      <c r="CD11" s="842"/>
      <c r="CE11" s="842"/>
      <c r="IW11" s="633">
        <v>15</v>
      </c>
    </row>
    <row s="1828" customFormat="1" customHeight="1" ht="22.049999999999997">
      <c r="A12" s="1640"/>
      <c r="B12" s="1375"/>
      <c r="C12" s="1640"/>
      <c r="D12" s="1642"/>
      <c r="E12" s="189"/>
      <c r="F12" s="189"/>
      <c r="G12" s="189"/>
      <c r="H12" s="189"/>
      <c r="I12" s="189"/>
      <c r="J12" s="189"/>
      <c r="K12" s="189"/>
      <c r="L12" s="189"/>
      <c r="M12" s="1633"/>
      <c r="N12" s="1633"/>
      <c r="O12" s="1633"/>
      <c r="P12" s="1633"/>
      <c r="Q12" s="1633"/>
      <c r="R12" s="1633"/>
      <c r="S12" s="234"/>
      <c r="T12" s="234"/>
      <c r="U12" s="234"/>
      <c r="V12" s="234"/>
      <c r="IW12" s="1618">
        <v>21</v>
      </c>
    </row>
    <row s="1828" customFormat="1" customHeight="1" ht="14.699999999999998">
      <c r="A13" s="1640"/>
      <c r="B13" s="1375"/>
      <c r="C13" s="1640"/>
      <c r="D13" s="1642"/>
      <c r="E13" s="1640"/>
      <c r="F13" s="1640"/>
      <c r="G13" s="1640"/>
      <c r="H13" s="1640"/>
      <c r="I13" s="1640"/>
      <c r="J13" s="1640"/>
      <c r="K13" s="1640"/>
      <c r="L13" s="1640"/>
      <c r="M13" s="1633"/>
      <c r="N13" s="1633"/>
      <c r="O13" s="1633"/>
      <c r="P13" s="1633"/>
      <c r="Q13" s="1633"/>
      <c r="R13" s="1633"/>
      <c r="S13" s="234"/>
      <c r="T13" s="234"/>
      <c r="U13" s="234"/>
      <c r="V13" s="234"/>
      <c r="IW13" s="1618">
        <v>14</v>
      </c>
    </row>
    <row s="1828" customFormat="1" customHeight="1" ht="1.05">
      <c r="A14" s="1640"/>
      <c r="B14" s="1375"/>
      <c r="C14" s="1640"/>
      <c r="D14" s="1642"/>
      <c r="E14" s="1640"/>
      <c r="F14" s="1640"/>
      <c r="G14" s="1640"/>
      <c r="H14" s="1640"/>
      <c r="I14" s="1640"/>
      <c r="J14" s="1640"/>
      <c r="K14" s="1640"/>
      <c r="L14" s="1640"/>
      <c r="M14" s="1633"/>
      <c r="N14" s="1633"/>
      <c r="O14" s="1633"/>
      <c r="P14" s="1633"/>
      <c r="Q14" s="1633"/>
      <c r="R14" s="1633"/>
      <c r="S14" s="234"/>
      <c r="T14" s="234"/>
      <c r="U14" s="234"/>
      <c r="V14" s="234"/>
      <c r="IW14" s="1618">
        <v>1</v>
      </c>
    </row>
    <row customHeight="1" ht="22.5" hidden="1">
      <c r="A15" s="1640" t="s">
        <v>82</v>
      </c>
      <c r="B15" s="1375">
        <v>0</v>
      </c>
      <c r="C15" s="1640">
        <v>0</v>
      </c>
      <c r="D15" s="1642">
        <v>3</v>
      </c>
      <c r="E15" s="1640">
        <v>6</v>
      </c>
      <c r="F15" s="1640">
        <v>27</v>
      </c>
      <c r="G15" s="1640">
        <v>16</v>
      </c>
      <c r="H15" s="1640">
        <v>12</v>
      </c>
      <c r="I15" s="1640">
        <v>32</v>
      </c>
      <c r="J15" s="1640">
        <v>41</v>
      </c>
      <c r="K15" s="1640">
        <v>41</v>
      </c>
      <c r="L15" s="1640">
        <v>89</v>
      </c>
      <c r="M15" s="1633">
        <v>3</v>
      </c>
      <c r="N15" s="1633">
        <v>8</v>
      </c>
      <c r="O15" s="1633">
        <v>8</v>
      </c>
      <c r="P15" s="1633">
        <v>8</v>
      </c>
      <c r="Q15" s="1633">
        <v>25</v>
      </c>
      <c r="R15" s="1633">
        <v>14</v>
      </c>
      <c r="S15" s="234">
        <v>8</v>
      </c>
      <c r="T15" s="234">
        <v>8</v>
      </c>
      <c r="U15" s="234">
        <v>8</v>
      </c>
      <c r="V15" s="234">
        <v>8</v>
      </c>
      <c r="W15" s="1640">
        <v>8</v>
      </c>
      <c r="X15" s="1640">
        <v>8</v>
      </c>
      <c r="Y15" s="1640">
        <v>8</v>
      </c>
      <c r="Z15" s="1640">
        <v>8</v>
      </c>
      <c r="AA15" s="1640">
        <v>8</v>
      </c>
      <c r="AB15" s="1640">
        <v>8</v>
      </c>
      <c r="AC15" s="1640">
        <v>8</v>
      </c>
      <c r="AD15" s="1640">
        <v>8</v>
      </c>
      <c r="AE15" s="1640">
        <v>8</v>
      </c>
      <c r="AF15" s="1640">
        <v>8</v>
      </c>
      <c r="AG15" s="1640">
        <v>8</v>
      </c>
      <c r="AH15" s="1640">
        <v>8</v>
      </c>
      <c r="AI15" s="1640">
        <v>8</v>
      </c>
      <c r="AJ15" s="1640">
        <v>8</v>
      </c>
      <c r="AK15" s="1640">
        <v>8</v>
      </c>
      <c r="AL15" s="1640">
        <v>8</v>
      </c>
      <c r="AM15" s="1640">
        <v>8</v>
      </c>
      <c r="AN15" s="1640">
        <v>8</v>
      </c>
      <c r="AO15" s="1640">
        <v>8</v>
      </c>
      <c r="AP15" s="1640">
        <v>8</v>
      </c>
      <c r="AQ15" s="1640">
        <v>8</v>
      </c>
      <c r="AR15" s="1640">
        <v>8</v>
      </c>
      <c r="AS15" s="1640">
        <v>8</v>
      </c>
      <c r="AT15" s="1640">
        <v>8</v>
      </c>
      <c r="AU15" s="1640">
        <v>8</v>
      </c>
      <c r="AV15" s="1640">
        <v>8</v>
      </c>
      <c r="AW15" s="1640">
        <v>8</v>
      </c>
      <c r="AX15" s="1640">
        <v>8</v>
      </c>
      <c r="AY15" s="1640">
        <v>8</v>
      </c>
      <c r="AZ15" s="1640">
        <v>8</v>
      </c>
      <c r="BA15" s="1640">
        <v>8</v>
      </c>
      <c r="BB15" s="1640">
        <v>8</v>
      </c>
      <c r="BC15" s="1640">
        <v>8</v>
      </c>
      <c r="BD15" s="1640">
        <v>8</v>
      </c>
      <c r="BE15" s="1640">
        <v>8</v>
      </c>
      <c r="BF15" s="1640">
        <v>8</v>
      </c>
      <c r="BG15" s="1640">
        <v>8</v>
      </c>
      <c r="BH15" s="1640">
        <v>8</v>
      </c>
      <c r="BI15" s="1640">
        <v>8</v>
      </c>
      <c r="BJ15" s="1640">
        <v>8</v>
      </c>
      <c r="BK15" s="1640">
        <v>8</v>
      </c>
      <c r="BL15" s="1640">
        <v>8</v>
      </c>
      <c r="BM15" s="1640">
        <v>8</v>
      </c>
      <c r="BN15" s="1640">
        <v>8</v>
      </c>
      <c r="BO15" s="1640">
        <v>8</v>
      </c>
      <c r="BP15" s="1640">
        <v>8</v>
      </c>
      <c r="BQ15" s="1640">
        <v>8</v>
      </c>
      <c r="BR15" s="1640">
        <v>8</v>
      </c>
      <c r="BS15" s="1640">
        <v>8</v>
      </c>
      <c r="BT15" s="1640">
        <v>8</v>
      </c>
      <c r="BU15" s="1640">
        <v>8</v>
      </c>
      <c r="BV15" s="1640">
        <v>8</v>
      </c>
      <c r="BW15" s="1640">
        <v>8</v>
      </c>
      <c r="BX15" s="1640">
        <v>8</v>
      </c>
      <c r="BY15" s="1640">
        <v>8</v>
      </c>
      <c r="BZ15" s="1640">
        <v>8</v>
      </c>
      <c r="CA15" s="1640">
        <v>8</v>
      </c>
      <c r="CB15" s="1640">
        <v>8</v>
      </c>
      <c r="CC15" s="1640">
        <v>8</v>
      </c>
      <c r="CD15" s="1640">
        <v>8</v>
      </c>
      <c r="CE15" s="1640">
        <v>8</v>
      </c>
      <c r="CF15" s="1640">
        <v>8</v>
      </c>
      <c r="CG15" s="1640">
        <v>8</v>
      </c>
      <c r="CH15" s="1640">
        <v>8</v>
      </c>
      <c r="CI15" s="1640">
        <v>8</v>
      </c>
      <c r="CJ15" s="1640">
        <v>8</v>
      </c>
      <c r="CK15" s="1640">
        <v>8</v>
      </c>
      <c r="CL15" s="1640">
        <v>8</v>
      </c>
      <c r="CM15" s="1640">
        <v>8</v>
      </c>
      <c r="CN15" s="1640">
        <v>8</v>
      </c>
      <c r="CO15" s="1640">
        <v>8</v>
      </c>
      <c r="CP15" s="1640">
        <v>8</v>
      </c>
      <c r="CQ15" s="1640">
        <v>8</v>
      </c>
      <c r="CR15" s="1640">
        <v>8</v>
      </c>
      <c r="CS15" s="1640">
        <v>8</v>
      </c>
      <c r="CT15" s="1640">
        <v>8</v>
      </c>
      <c r="CU15" s="1640">
        <v>8</v>
      </c>
      <c r="CV15" s="1640">
        <v>8</v>
      </c>
      <c r="CW15" s="1640">
        <v>8</v>
      </c>
      <c r="CX15" s="1640">
        <v>8</v>
      </c>
      <c r="CY15" s="1640">
        <v>8</v>
      </c>
      <c r="CZ15" s="1640">
        <v>8</v>
      </c>
      <c r="DA15" s="1640">
        <v>8</v>
      </c>
      <c r="DB15" s="1640">
        <v>8</v>
      </c>
      <c r="DC15" s="1640">
        <v>8</v>
      </c>
      <c r="DD15" s="1640">
        <v>8</v>
      </c>
      <c r="DE15" s="1640">
        <v>8</v>
      </c>
      <c r="DF15" s="1640">
        <v>8</v>
      </c>
      <c r="DG15" s="1640">
        <v>8</v>
      </c>
      <c r="DH15" s="1640">
        <v>8</v>
      </c>
      <c r="DI15" s="1640">
        <v>8</v>
      </c>
      <c r="DJ15" s="1640">
        <v>8</v>
      </c>
      <c r="DK15" s="1640">
        <v>8</v>
      </c>
      <c r="DL15" s="1640">
        <v>8</v>
      </c>
      <c r="DM15" s="1640">
        <v>8</v>
      </c>
      <c r="DN15" s="1640">
        <v>8</v>
      </c>
      <c r="DO15" s="1640">
        <v>8</v>
      </c>
      <c r="DP15" s="1640">
        <v>8</v>
      </c>
      <c r="DQ15" s="1640">
        <v>8</v>
      </c>
      <c r="DR15" s="1640">
        <v>8</v>
      </c>
      <c r="DS15" s="1640">
        <v>8</v>
      </c>
      <c r="DT15" s="1640">
        <v>8</v>
      </c>
      <c r="DU15" s="1640">
        <v>8</v>
      </c>
      <c r="DV15" s="1640">
        <v>8</v>
      </c>
      <c r="DW15" s="1640">
        <v>8</v>
      </c>
      <c r="DX15" s="1640">
        <v>8</v>
      </c>
      <c r="DY15" s="1640">
        <v>8</v>
      </c>
      <c r="DZ15" s="1640">
        <v>8</v>
      </c>
      <c r="EA15" s="1640">
        <v>8</v>
      </c>
      <c r="EB15" s="1640">
        <v>8</v>
      </c>
      <c r="EC15" s="1640">
        <v>8</v>
      </c>
      <c r="ED15" s="1640">
        <v>8</v>
      </c>
      <c r="EE15" s="1640">
        <v>8</v>
      </c>
      <c r="EF15" s="1640">
        <v>8</v>
      </c>
      <c r="EG15" s="1640">
        <v>8</v>
      </c>
      <c r="EH15" s="1640">
        <v>8</v>
      </c>
      <c r="EI15" s="1640">
        <v>8</v>
      </c>
      <c r="EJ15" s="1640">
        <v>8</v>
      </c>
      <c r="EK15" s="1640">
        <v>8</v>
      </c>
      <c r="EL15" s="1640">
        <v>8</v>
      </c>
      <c r="EM15" s="1640">
        <v>8</v>
      </c>
      <c r="EN15" s="1640">
        <v>8</v>
      </c>
      <c r="EO15" s="1640">
        <v>8</v>
      </c>
      <c r="EP15" s="1640">
        <v>8</v>
      </c>
      <c r="EQ15" s="1640">
        <v>8</v>
      </c>
      <c r="ER15" s="1640">
        <v>8</v>
      </c>
      <c r="ES15" s="1640">
        <v>8</v>
      </c>
      <c r="ET15" s="1640">
        <v>8</v>
      </c>
      <c r="EU15" s="1640">
        <v>8</v>
      </c>
      <c r="EV15" s="1640">
        <v>8</v>
      </c>
      <c r="EW15" s="1640">
        <v>8</v>
      </c>
      <c r="EX15" s="1640">
        <v>8</v>
      </c>
      <c r="EY15" s="1640">
        <v>8</v>
      </c>
      <c r="EZ15" s="1640">
        <v>8</v>
      </c>
      <c r="FA15" s="1640">
        <v>8</v>
      </c>
      <c r="FB15" s="1640">
        <v>8</v>
      </c>
      <c r="FC15" s="1640">
        <v>8</v>
      </c>
      <c r="FD15" s="1640">
        <v>8</v>
      </c>
      <c r="FE15" s="1640">
        <v>8</v>
      </c>
      <c r="FF15" s="1640">
        <v>8</v>
      </c>
      <c r="FG15" s="1640">
        <v>8</v>
      </c>
      <c r="FH15" s="1640">
        <v>8</v>
      </c>
      <c r="FI15" s="1640">
        <v>8</v>
      </c>
      <c r="FJ15" s="1640">
        <v>8</v>
      </c>
      <c r="FK15" s="1640">
        <v>8</v>
      </c>
      <c r="FL15" s="1640">
        <v>8</v>
      </c>
      <c r="FM15" s="1640">
        <v>8</v>
      </c>
      <c r="FN15" s="1640">
        <v>8</v>
      </c>
      <c r="FO15" s="1640">
        <v>8</v>
      </c>
      <c r="FP15" s="1640">
        <v>8</v>
      </c>
      <c r="FQ15" s="1640">
        <v>8</v>
      </c>
      <c r="FR15" s="1640">
        <v>8</v>
      </c>
      <c r="FS15" s="1640">
        <v>8</v>
      </c>
      <c r="FT15" s="1640">
        <v>8</v>
      </c>
      <c r="FU15" s="1640">
        <v>8</v>
      </c>
      <c r="FV15" s="1640">
        <v>8</v>
      </c>
      <c r="FW15" s="1640">
        <v>8</v>
      </c>
      <c r="FX15" s="1640">
        <v>8</v>
      </c>
      <c r="FY15" s="1640">
        <v>8</v>
      </c>
      <c r="FZ15" s="1640">
        <v>8</v>
      </c>
      <c r="GA15" s="1640">
        <v>8</v>
      </c>
      <c r="GB15" s="1640">
        <v>8</v>
      </c>
      <c r="GC15" s="1640">
        <v>8</v>
      </c>
      <c r="GD15" s="1640">
        <v>8</v>
      </c>
      <c r="GE15" s="1640">
        <v>8</v>
      </c>
      <c r="GF15" s="1640">
        <v>8</v>
      </c>
      <c r="GG15" s="1640">
        <v>8</v>
      </c>
      <c r="GH15" s="1640">
        <v>8</v>
      </c>
      <c r="GI15" s="1640">
        <v>8</v>
      </c>
      <c r="GJ15" s="1640">
        <v>8</v>
      </c>
      <c r="GK15" s="1640">
        <v>8</v>
      </c>
      <c r="GL15" s="1640">
        <v>8</v>
      </c>
      <c r="GM15" s="1640">
        <v>8</v>
      </c>
      <c r="GN15" s="1640">
        <v>8</v>
      </c>
      <c r="GO15" s="1640">
        <v>8</v>
      </c>
      <c r="GP15" s="1640">
        <v>8</v>
      </c>
      <c r="GQ15" s="1640">
        <v>8</v>
      </c>
      <c r="GR15" s="1640">
        <v>8</v>
      </c>
      <c r="GS15" s="1640">
        <v>8</v>
      </c>
      <c r="GT15" s="1640">
        <v>8</v>
      </c>
      <c r="GU15" s="1640">
        <v>8</v>
      </c>
      <c r="GV15" s="1640">
        <v>8</v>
      </c>
      <c r="GW15" s="1640">
        <v>8</v>
      </c>
      <c r="GX15" s="1640">
        <v>8</v>
      </c>
      <c r="GY15" s="1640">
        <v>8</v>
      </c>
      <c r="GZ15" s="1640">
        <v>8</v>
      </c>
      <c r="HA15" s="1640">
        <v>8</v>
      </c>
      <c r="HB15" s="1640">
        <v>8</v>
      </c>
      <c r="HC15" s="1640">
        <v>8</v>
      </c>
      <c r="HD15" s="1640">
        <v>8</v>
      </c>
      <c r="HE15" s="1640">
        <v>8</v>
      </c>
      <c r="HF15" s="1640">
        <v>8</v>
      </c>
      <c r="HG15" s="1640">
        <v>8</v>
      </c>
      <c r="HH15" s="1640">
        <v>8</v>
      </c>
      <c r="HI15" s="1640">
        <v>8</v>
      </c>
      <c r="HJ15" s="1640">
        <v>8</v>
      </c>
      <c r="HK15" s="1640">
        <v>8</v>
      </c>
      <c r="HL15" s="1640">
        <v>8</v>
      </c>
      <c r="HM15" s="1640">
        <v>8</v>
      </c>
      <c r="HN15" s="1640">
        <v>8</v>
      </c>
      <c r="HO15" s="1640">
        <v>8</v>
      </c>
      <c r="HP15" s="1640">
        <v>8</v>
      </c>
      <c r="HQ15" s="1640">
        <v>8</v>
      </c>
      <c r="HR15" s="1640">
        <v>8</v>
      </c>
      <c r="HS15" s="1640">
        <v>8</v>
      </c>
      <c r="HT15" s="1640">
        <v>8</v>
      </c>
      <c r="HU15" s="1640">
        <v>8</v>
      </c>
      <c r="HV15" s="1640">
        <v>8</v>
      </c>
      <c r="HW15" s="1640">
        <v>8</v>
      </c>
      <c r="HX15" s="1640">
        <v>8</v>
      </c>
      <c r="HY15" s="1640">
        <v>8</v>
      </c>
      <c r="HZ15" s="1640">
        <v>8</v>
      </c>
      <c r="IA15" s="1640">
        <v>8</v>
      </c>
      <c r="IB15" s="1640">
        <v>8</v>
      </c>
      <c r="IC15" s="1640">
        <v>8</v>
      </c>
      <c r="ID15" s="1640">
        <v>8</v>
      </c>
      <c r="IE15" s="1640">
        <v>8</v>
      </c>
      <c r="IF15" s="1640">
        <v>8</v>
      </c>
      <c r="IG15" s="1640">
        <v>8</v>
      </c>
      <c r="IH15" s="1640">
        <v>8</v>
      </c>
      <c r="II15" s="1640">
        <v>8</v>
      </c>
      <c r="IJ15" s="1640">
        <v>8</v>
      </c>
      <c r="IK15" s="1640">
        <v>8</v>
      </c>
      <c r="IL15" s="1640">
        <v>8</v>
      </c>
      <c r="IM15" s="1640">
        <v>8</v>
      </c>
      <c r="IN15" s="1640">
        <v>8</v>
      </c>
      <c r="IO15" s="1640">
        <v>8</v>
      </c>
      <c r="IP15" s="1640">
        <v>8</v>
      </c>
      <c r="IQ15" s="1640">
        <v>8</v>
      </c>
      <c r="IR15" s="1640">
        <v>8</v>
      </c>
      <c r="IS15" s="1640">
        <v>8</v>
      </c>
      <c r="IT15" s="1640">
        <v>8</v>
      </c>
      <c r="IU15" s="1640">
        <v>8</v>
      </c>
      <c r="IV15" s="1640">
        <v>8</v>
      </c>
      <c r="IW15" s="1640">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103007-965B-04EA-C775-0.3117369F}" mc:Ignorable="x14ac xr xr2 xr3">
  <dimension ref="A1:Q19"/>
  <sheetViews>
    <sheetView topLeftCell="A1" showGridLines="0" zoomScale="90" workbookViewId="0">
      <selection activeCell="A1" sqref="A1"/>
    </sheetView>
  </sheetViews>
  <sheetFormatPr defaultColWidth="9.140625" customHeight="1" defaultRowHeight="14.25"/>
  <cols>
    <col min="1" max="1" style="1644" width="9.140625" hidden="1"/>
    <col min="2" max="2" style="1375" width="9.140625" hidden="1"/>
    <col min="3" max="3" style="1644" width="3.7109375" hidden="1" customWidth="1"/>
    <col min="4" max="4" style="1851" width="3.00390625" customWidth="1"/>
    <col min="5" max="5" style="1644" width="6.00390625" customWidth="1"/>
    <col min="6" max="6" style="1644" width="27.00390625" customWidth="1"/>
    <col min="7" max="7" style="1644" width="29.00390625" customWidth="1"/>
    <col min="8" max="8" style="1644" width="25.00390625" customWidth="1"/>
    <col min="9" max="9" style="1644" width="5.00390625" customWidth="1"/>
    <col min="10" max="10" style="1644" width="6.00390625" customWidth="1"/>
    <col min="11" max="11" style="1644" width="41.00390625" customWidth="1"/>
    <col min="12" max="12" style="1644" width="42.00390625" customWidth="1"/>
    <col min="13" max="13" style="1644" width="41.00390625" customWidth="1"/>
    <col min="14" max="14" style="1644" width="89.00390625" customWidth="1"/>
    <col min="15" max="15" style="1633" width="3.00390625" customWidth="1"/>
    <col min="16" max="16" style="1633" width="8.00390625" customWidth="1"/>
    <col min="17" max="17" style="1644" width="9.140625" hidden="1"/>
  </cols>
  <sheetData>
    <row customHeight="1" ht="22.5" hidden="1">
      <c r="Q1" s="1164" t="s">
        <v>14</v>
      </c>
    </row>
    <row s="1859" customFormat="1" customHeight="1" ht="22.5" hidden="1">
      <c r="A2" s="505"/>
      <c r="B2" s="1169">
        <v>1</v>
      </c>
      <c r="C2" s="1169"/>
      <c r="D2" s="1937" t="s">
        <v>104</v>
      </c>
      <c r="E2" s="2136">
        <v>1</v>
      </c>
      <c r="F2" s="2312" t="str">
        <f>IF(region_name="","",region_name)</f>
        <v>Самарская область</v>
      </c>
      <c r="G2" s="2492"/>
      <c r="H2" s="2493"/>
      <c r="I2" s="483"/>
      <c r="J2" s="1919">
        <v>1</v>
      </c>
      <c r="K2" s="1921"/>
      <c r="L2" s="1921"/>
      <c r="M2" s="1921"/>
      <c r="N2" s="501"/>
      <c r="O2" s="1544"/>
      <c r="P2" s="520"/>
      <c r="Q2" s="432">
        <v>0</v>
      </c>
    </row>
    <row s="1859" customFormat="1" customHeight="1" ht="22.5" hidden="1">
      <c r="A3" s="840"/>
      <c r="B3" s="1169"/>
      <c r="C3" s="1169"/>
      <c r="D3" s="810"/>
      <c r="E3" s="2136"/>
      <c r="F3" s="2312"/>
      <c r="G3" s="2492"/>
      <c r="H3" s="2494"/>
      <c r="I3" s="430"/>
      <c r="J3" s="1509"/>
      <c r="K3" s="1509" t="s">
        <v>2512</v>
      </c>
      <c r="L3" s="1552"/>
      <c r="M3" s="1929"/>
      <c r="N3" s="1922"/>
      <c r="O3" s="1544"/>
      <c r="P3" s="520"/>
      <c r="Q3" s="432">
        <v>0</v>
      </c>
    </row>
    <row s="1651" customFormat="1" customHeight="1" ht="5.25" hidden="1">
      <c r="A4" s="505"/>
      <c r="D4" s="503"/>
      <c r="F4" s="256" t="s">
        <v>83</v>
      </c>
      <c r="G4" s="503" t="s">
        <v>84</v>
      </c>
      <c r="H4" s="503"/>
      <c r="I4" s="1932"/>
      <c r="J4" s="1553"/>
      <c r="K4" s="1920"/>
      <c r="L4" s="1920"/>
      <c r="M4" s="1920"/>
      <c r="N4" s="1916"/>
      <c r="O4" s="256" t="s">
        <v>83</v>
      </c>
      <c r="P4" s="256"/>
      <c r="Q4" s="520">
        <v>0</v>
      </c>
    </row>
    <row s="1859" customFormat="1" customHeight="1" ht="22.5" hidden="1">
      <c r="A5" s="1650"/>
      <c r="B5" s="1375">
        <v>1</v>
      </c>
      <c r="C5" s="1375"/>
      <c r="D5" s="810"/>
      <c r="E5" s="1922"/>
      <c r="F5" s="1922"/>
      <c r="G5" s="1922"/>
      <c r="H5" s="1933"/>
      <c r="I5" s="1938" t="s">
        <v>104</v>
      </c>
      <c r="J5" s="1931">
        <v>1</v>
      </c>
      <c r="K5" s="1921"/>
      <c r="L5" s="1921"/>
      <c r="M5" s="1921"/>
      <c r="N5" s="501"/>
      <c r="O5" s="1544"/>
      <c r="P5" s="1645"/>
      <c r="Q5" s="633">
        <v>0</v>
      </c>
    </row>
    <row s="1828" customFormat="1" customHeight="1" ht="14.699999999999998">
      <c r="A6" s="1164"/>
      <c r="B6" s="1169"/>
      <c r="C6" s="1164"/>
      <c r="D6" s="1504"/>
      <c r="E6" s="518"/>
      <c r="F6" s="518"/>
      <c r="G6" s="518"/>
      <c r="H6" s="518"/>
      <c r="I6" s="518"/>
      <c r="J6" s="518"/>
      <c r="K6" s="518"/>
      <c r="L6" s="518"/>
      <c r="M6" s="518"/>
      <c r="N6" s="1644"/>
      <c r="O6" s="256"/>
      <c r="P6" s="509"/>
      <c r="Q6" s="516">
        <v>14</v>
      </c>
    </row>
    <row s="1828" customFormat="1" customHeight="1" ht="27.299999999999997">
      <c r="A7" s="1164"/>
      <c r="B7" s="1169"/>
      <c r="C7" s="1164"/>
      <c r="D7" s="1504"/>
      <c r="E7" s="2499"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9"/>
      <c r="G7" s="2499"/>
      <c r="H7" s="2499"/>
      <c r="I7" s="2499"/>
      <c r="J7" s="2499"/>
      <c r="K7" s="2499"/>
      <c r="L7" s="2499"/>
      <c r="M7" s="2499"/>
      <c r="N7" s="1261"/>
      <c r="O7" s="256"/>
      <c r="P7" s="509"/>
      <c r="Q7" s="516">
        <v>26</v>
      </c>
    </row>
    <row s="1828" customFormat="1" customHeight="1" ht="14.699999999999998">
      <c r="A8" s="1164"/>
      <c r="B8" s="1169"/>
      <c r="C8" s="1164"/>
      <c r="D8" s="1504"/>
      <c r="E8" s="518"/>
      <c r="F8" s="176"/>
      <c r="G8" s="176"/>
      <c r="H8" s="176"/>
      <c r="I8" s="176"/>
      <c r="J8" s="176"/>
      <c r="K8" s="176"/>
      <c r="L8" s="176"/>
      <c r="M8" s="176"/>
      <c r="N8" s="625"/>
      <c r="O8" s="509"/>
      <c r="P8" s="509"/>
      <c r="Q8" s="516">
        <v>14</v>
      </c>
    </row>
    <row s="1555" customFormat="1" customHeight="1" ht="14.25" hidden="1">
      <c r="A9" s="1477"/>
      <c r="B9" s="1487"/>
      <c r="C9" s="1477"/>
      <c r="D9" s="1504"/>
      <c r="E9" s="1923"/>
      <c r="F9" s="1923"/>
      <c r="G9" s="1923"/>
      <c r="H9" s="1923"/>
      <c r="I9" s="2502"/>
      <c r="J9" s="2502"/>
      <c r="K9" s="2502"/>
      <c r="L9" s="1923"/>
      <c r="M9" s="1924"/>
      <c r="O9" s="1554"/>
      <c r="P9" s="1554"/>
      <c r="Q9" s="1555">
        <v>0</v>
      </c>
    </row>
    <row s="1828" customFormat="1" customHeight="1" ht="14.699999999999998">
      <c r="A10" s="1164"/>
      <c r="B10" s="1169"/>
      <c r="C10" s="1164"/>
      <c r="D10" s="1504"/>
      <c r="E10" s="2136" t="s">
        <v>773</v>
      </c>
      <c r="F10" s="2136"/>
      <c r="G10" s="2136"/>
      <c r="H10" s="2136"/>
      <c r="I10" s="2136"/>
      <c r="J10" s="2136"/>
      <c r="K10" s="2136"/>
      <c r="L10" s="2136"/>
      <c r="M10" s="2110"/>
      <c r="N10" s="2487" t="s">
        <v>774</v>
      </c>
      <c r="O10" s="509"/>
      <c r="P10" s="509"/>
      <c r="Q10" s="516">
        <v>14</v>
      </c>
    </row>
    <row s="1828" customFormat="1" customHeight="1" ht="44.25">
      <c r="A11" s="1640"/>
      <c r="B11" s="1375"/>
      <c r="C11" s="1640"/>
      <c r="D11" s="1524"/>
      <c r="E11" s="2501" t="s">
        <v>88</v>
      </c>
      <c r="F11" s="2501" t="s">
        <v>777</v>
      </c>
      <c r="G11" s="2501" t="s">
        <v>2513</v>
      </c>
      <c r="H11" s="2501"/>
      <c r="I11" s="2501" t="s">
        <v>2514</v>
      </c>
      <c r="J11" s="2501"/>
      <c r="K11" s="2501"/>
      <c r="L11" s="2501" t="s">
        <v>2515</v>
      </c>
      <c r="M11" s="2489" t="s">
        <v>2516</v>
      </c>
      <c r="N11" s="2500"/>
      <c r="O11" s="1633"/>
      <c r="P11" s="1633"/>
      <c r="Q11" s="1618">
        <v>42</v>
      </c>
    </row>
    <row s="1828" customFormat="1" customHeight="1" ht="29.25">
      <c r="A12" s="1164"/>
      <c r="B12" s="1169"/>
      <c r="C12" s="1164"/>
      <c r="D12" s="1504"/>
      <c r="E12" s="2487"/>
      <c r="F12" s="2501"/>
      <c r="G12" s="1918" t="s">
        <v>2517</v>
      </c>
      <c r="H12" s="1918" t="s">
        <v>781</v>
      </c>
      <c r="I12" s="2501"/>
      <c r="J12" s="2501"/>
      <c r="K12" s="2501"/>
      <c r="L12" s="2501"/>
      <c r="M12" s="2489"/>
      <c r="N12" s="2488"/>
      <c r="O12" s="509"/>
      <c r="P12" s="509"/>
      <c r="Q12" s="516">
        <v>28</v>
      </c>
    </row>
    <row s="1859" customFormat="1" customHeight="1" ht="23.25">
      <c r="A13" s="2108">
        <v>26379339</v>
      </c>
      <c r="B13" s="1169">
        <v>1</v>
      </c>
      <c r="C13" s="1169"/>
      <c r="D13" s="810"/>
      <c r="E13" s="2136">
        <v>1</v>
      </c>
      <c r="F13" s="2495" t="str">
        <f>IF(region_name="","",region_name)</f>
        <v>Самарская область</v>
      </c>
      <c r="G13" s="2496"/>
      <c r="H13" s="2503"/>
      <c r="I13" s="483"/>
      <c r="J13" s="1914">
        <v>1</v>
      </c>
      <c r="K13" s="1927"/>
      <c r="L13" s="1928"/>
      <c r="M13" s="1928"/>
      <c r="N13" s="2497" t="s">
        <v>2518</v>
      </c>
      <c r="O13" s="1544"/>
      <c r="P13" s="520"/>
      <c r="Q13" s="432">
        <v>22</v>
      </c>
    </row>
    <row s="1859" customFormat="1" customHeight="1" ht="23.25">
      <c r="A14" s="2108"/>
      <c r="B14" s="1169"/>
      <c r="C14" s="1169"/>
      <c r="D14" s="810"/>
      <c r="E14" s="2136"/>
      <c r="F14" s="2495"/>
      <c r="G14" s="2496"/>
      <c r="H14" s="2504"/>
      <c r="I14" s="430"/>
      <c r="J14" s="1509"/>
      <c r="K14" s="1509" t="s">
        <v>2512</v>
      </c>
      <c r="L14" s="1552"/>
      <c r="M14" s="1552"/>
      <c r="N14" s="2498"/>
      <c r="O14" s="1544"/>
      <c r="P14" s="520"/>
      <c r="Q14" s="432">
        <v>22</v>
      </c>
    </row>
    <row s="1859" customFormat="1" customHeight="1" ht="23.25">
      <c r="A15" s="2108"/>
      <c r="B15" s="1169"/>
      <c r="C15" s="421"/>
      <c r="D15" s="810"/>
      <c r="E15" s="430"/>
      <c r="F15" s="1509" t="s">
        <v>2504</v>
      </c>
      <c r="G15" s="1551"/>
      <c r="H15" s="1551"/>
      <c r="I15" s="196"/>
      <c r="J15" s="196"/>
      <c r="K15" s="196"/>
      <c r="L15" s="196"/>
      <c r="M15" s="196"/>
      <c r="N15" s="2498"/>
      <c r="O15" s="1545"/>
      <c r="P15" s="520"/>
      <c r="Q15" s="432">
        <v>22</v>
      </c>
    </row>
    <row s="1828" customFormat="1" customHeight="1" ht="22.049999999999997">
      <c r="A16" s="1164"/>
      <c r="B16" s="1169"/>
      <c r="C16" s="1164"/>
      <c r="D16" s="460"/>
      <c r="E16" s="189"/>
      <c r="F16" s="189"/>
      <c r="G16" s="189"/>
      <c r="H16" s="189"/>
      <c r="I16" s="189"/>
      <c r="J16" s="189"/>
      <c r="K16" s="189"/>
      <c r="L16" s="189"/>
      <c r="M16" s="518"/>
      <c r="N16" s="1644"/>
      <c r="O16" s="509"/>
      <c r="P16" s="509"/>
      <c r="Q16" s="516">
        <v>21</v>
      </c>
    </row>
    <row s="1828" customFormat="1" customHeight="1" ht="14.699999999999998">
      <c r="A17" s="1164"/>
      <c r="B17" s="1169"/>
      <c r="C17" s="1164"/>
      <c r="D17" s="460"/>
      <c r="E17" s="1164"/>
      <c r="F17" s="1164"/>
      <c r="G17" s="1164"/>
      <c r="H17" s="1164"/>
      <c r="I17" s="1164"/>
      <c r="J17" s="1164"/>
      <c r="K17" s="1164"/>
      <c r="L17" s="1164"/>
      <c r="M17" s="1164"/>
      <c r="N17" s="1640"/>
      <c r="O17" s="509"/>
      <c r="P17" s="509"/>
      <c r="Q17" s="516">
        <v>14</v>
      </c>
    </row>
    <row s="1828" customFormat="1" customHeight="1" ht="1.05">
      <c r="A18" s="1164"/>
      <c r="B18" s="1169"/>
      <c r="C18" s="1164"/>
      <c r="D18" s="460"/>
      <c r="E18" s="1164"/>
      <c r="F18" s="1164"/>
      <c r="G18" s="1164"/>
      <c r="H18" s="1164"/>
      <c r="I18" s="1164"/>
      <c r="J18" s="1164"/>
      <c r="K18" s="1164"/>
      <c r="L18" s="1164"/>
      <c r="M18" s="1164"/>
      <c r="N18" s="1640"/>
      <c r="O18" s="509"/>
      <c r="P18" s="509"/>
      <c r="Q18" s="516">
        <v>1</v>
      </c>
    </row>
    <row customHeight="1" ht="22.5" hidden="1">
      <c r="A19" s="1164" t="s">
        <v>82</v>
      </c>
      <c r="B19" s="1169">
        <v>0</v>
      </c>
      <c r="C19" s="1164">
        <v>0</v>
      </c>
      <c r="D19" s="460">
        <v>3</v>
      </c>
      <c r="E19" s="1164">
        <v>6</v>
      </c>
      <c r="F19" s="1164">
        <v>27</v>
      </c>
      <c r="G19" s="1164">
        <v>29</v>
      </c>
      <c r="H19" s="1164">
        <v>25</v>
      </c>
      <c r="I19" s="1164">
        <v>5</v>
      </c>
      <c r="J19" s="1164">
        <v>6</v>
      </c>
      <c r="K19" s="1164">
        <v>41</v>
      </c>
      <c r="L19" s="1164">
        <v>42</v>
      </c>
      <c r="M19" s="1164">
        <v>41</v>
      </c>
      <c r="N19" s="1640">
        <v>89</v>
      </c>
      <c r="O19" s="509">
        <v>3</v>
      </c>
      <c r="P19" s="509">
        <v>8</v>
      </c>
      <c r="Q19" s="1164">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37D448-63AC-6A98-B9D4-0.4BEED8CD}"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67" width="9.140625" hidden="1"/>
    <col min="2" max="2" style="1832" width="9.140625" hidden="1"/>
    <col min="3" max="3" style="129" width="3.00390625" customWidth="1"/>
    <col min="4" max="4" style="1832" width="6.00390625" customWidth="1"/>
    <col min="5" max="5" style="1832" width="22.00390625" customWidth="1"/>
    <col min="6" max="6" style="1832" width="15.00390625" customWidth="1"/>
    <col min="7" max="7" style="1832" width="14.00390625" customWidth="1"/>
    <col min="8" max="8" style="1832" width="47.00390625" customWidth="1"/>
    <col min="9" max="9" style="1832" width="115.00390625" customWidth="1"/>
    <col min="10" max="10" style="1832" width="3.00390625" customWidth="1"/>
    <col min="11" max="12" style="1832" width="8.00390625" customWidth="1"/>
    <col min="13" max="13" style="1832" width="9.140625" hidden="1"/>
  </cols>
  <sheetData>
    <row customHeight="1" ht="14.25" hidden="1">
      <c r="M1" s="130" t="s">
        <v>14</v>
      </c>
    </row>
    <row customHeight="1" ht="14.25" hidden="1">
      <c r="M2" s="130">
        <v>0</v>
      </c>
    </row>
    <row customHeight="1" ht="14.25" hidden="1">
      <c r="M3" s="130">
        <v>0</v>
      </c>
    </row>
    <row customHeight="1" ht="3">
      <c r="M4" s="130">
        <v>3</v>
      </c>
    </row>
    <row s="1644" customFormat="1" customHeight="1" ht="31.5">
      <c r="A5" s="124"/>
      <c r="C5" s="99"/>
      <c r="D5" s="2109" t="s">
        <v>2519</v>
      </c>
      <c r="E5" s="2109"/>
      <c r="F5" s="2109"/>
      <c r="G5" s="2109"/>
      <c r="H5" s="2109"/>
      <c r="I5" s="274"/>
      <c r="M5" s="92">
        <v>30</v>
      </c>
    </row>
    <row customHeight="1" ht="3" hidden="1">
      <c r="D6" s="131"/>
      <c r="E6" s="131"/>
      <c r="F6" s="131"/>
      <c r="G6" s="131"/>
      <c r="H6" s="131"/>
      <c r="I6" s="131"/>
      <c r="M6" s="130">
        <v>0</v>
      </c>
    </row>
    <row s="367" customFormat="1" customHeight="1" ht="14.699999999999998">
      <c r="B7" s="128"/>
      <c r="C7" s="129"/>
      <c r="D7" s="132"/>
      <c r="E7" s="132"/>
      <c r="F7" s="132"/>
      <c r="G7" s="132"/>
      <c r="H7" s="761"/>
      <c r="I7" s="132"/>
      <c r="J7" s="133"/>
      <c r="M7" s="127">
        <v>14</v>
      </c>
    </row>
    <row customHeight="1" ht="14.699999999999998">
      <c r="D8" s="2218" t="s">
        <v>773</v>
      </c>
      <c r="E8" s="2218"/>
      <c r="F8" s="2218"/>
      <c r="G8" s="2218"/>
      <c r="H8" s="2218"/>
      <c r="I8" s="2218" t="s">
        <v>774</v>
      </c>
      <c r="M8" s="130">
        <v>14</v>
      </c>
    </row>
    <row customHeight="1" ht="29.25">
      <c r="D9" s="2218" t="s">
        <v>88</v>
      </c>
      <c r="E9" s="2218" t="s">
        <v>2520</v>
      </c>
      <c r="F9" s="2218"/>
      <c r="G9" s="2218"/>
      <c r="H9" s="2218"/>
      <c r="I9" s="2218"/>
      <c r="M9" s="130">
        <v>28</v>
      </c>
    </row>
    <row customHeight="1" ht="24">
      <c r="D10" s="2218"/>
      <c r="E10" s="136" t="s">
        <v>2521</v>
      </c>
      <c r="F10" s="136" t="s">
        <v>2522</v>
      </c>
      <c r="G10" s="136" t="s">
        <v>2523</v>
      </c>
      <c r="H10" s="136" t="s">
        <v>863</v>
      </c>
      <c r="I10" s="2218"/>
      <c r="M10" s="130">
        <v>23</v>
      </c>
    </row>
    <row customHeight="1" ht="12" hidden="1">
      <c r="D11" s="96" t="s">
        <v>200</v>
      </c>
      <c r="E11" s="96" t="s">
        <v>91</v>
      </c>
      <c r="F11" s="96" t="s">
        <v>117</v>
      </c>
      <c r="G11" s="96" t="s">
        <v>92</v>
      </c>
      <c r="H11" s="96" t="s">
        <v>93</v>
      </c>
      <c r="I11" s="96" t="s">
        <v>129</v>
      </c>
      <c r="M11" s="130">
        <v>0</v>
      </c>
    </row>
    <row s="1832" customFormat="1" customHeight="1" ht="26.25">
      <c r="A12" s="154" t="s">
        <v>90</v>
      </c>
      <c r="B12" s="134" t="s">
        <v>22</v>
      </c>
      <c r="C12" s="135"/>
      <c r="D12" s="137" t="s">
        <v>200</v>
      </c>
      <c r="E12" s="390"/>
      <c r="F12" s="390"/>
      <c r="G12" s="1743" t="s">
        <v>22</v>
      </c>
      <c r="H12" s="391"/>
      <c r="I12" s="2178" t="s">
        <v>2524</v>
      </c>
      <c r="K12" s="281"/>
      <c r="L12" s="282"/>
      <c r="M12" s="126">
        <v>25</v>
      </c>
    </row>
    <row customHeight="1" ht="15.75">
      <c r="A13" s="130"/>
      <c r="B13" s="130"/>
      <c r="C13" s="130"/>
      <c r="D13" s="118"/>
      <c r="E13" s="139" t="s">
        <v>941</v>
      </c>
      <c r="F13" s="138"/>
      <c r="G13" s="138"/>
      <c r="H13" s="223"/>
      <c r="I13" s="2180"/>
      <c r="M13" s="130">
        <v>15</v>
      </c>
    </row>
    <row customHeight="1" ht="3">
      <c r="A14" s="130"/>
      <c r="B14" s="130"/>
      <c r="C14" s="130"/>
      <c r="M14" s="130">
        <v>3</v>
      </c>
    </row>
    <row customHeight="1" ht="29.25">
      <c r="E15" s="2505" t="s">
        <v>2525</v>
      </c>
      <c r="F15" s="2505"/>
      <c r="G15" s="2505"/>
      <c r="H15" s="2505"/>
      <c r="M15" s="130">
        <v>28</v>
      </c>
    </row>
    <row customHeight="1" ht="14.25" hidden="1">
      <c r="A16" s="127" t="s">
        <v>82</v>
      </c>
      <c r="B16" s="128">
        <v>0</v>
      </c>
      <c r="C16" s="129">
        <v>3</v>
      </c>
      <c r="D16" s="130">
        <v>6</v>
      </c>
      <c r="E16" s="130">
        <v>22</v>
      </c>
      <c r="F16" s="130">
        <v>15</v>
      </c>
      <c r="G16" s="130">
        <v>14</v>
      </c>
      <c r="H16" s="130">
        <v>47</v>
      </c>
      <c r="I16" s="130">
        <v>115</v>
      </c>
      <c r="J16" s="130">
        <v>3</v>
      </c>
      <c r="K16" s="130">
        <v>8</v>
      </c>
      <c r="L16" s="130">
        <v>8</v>
      </c>
      <c r="M16" s="130">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1DFE7-5B0A-010E-3357-0.469F03F5}"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73" width="9.140625" hidden="1"/>
    <col min="3" max="3" style="100" width="3.00390625" customWidth="1"/>
    <col min="4" max="4" style="273" width="6.00390625" customWidth="1"/>
    <col min="5" max="5" style="273" width="94.00390625" customWidth="1"/>
    <col min="6" max="9" style="273" width="8.00390625" customWidth="1"/>
    <col min="10" max="10" style="273" width="9.140625" hidden="1"/>
  </cols>
  <sheetData>
    <row customHeight="1" ht="14.25" hidden="1">
      <c r="J1" s="78" t="s">
        <v>14</v>
      </c>
    </row>
    <row customHeight="1" ht="14.25" hidden="1">
      <c r="J2" s="78">
        <v>0</v>
      </c>
    </row>
    <row customHeight="1" ht="14.25" hidden="1">
      <c r="J3" s="78">
        <v>0</v>
      </c>
    </row>
    <row customHeight="1" ht="14.25" hidden="1">
      <c r="J4" s="78">
        <v>0</v>
      </c>
    </row>
    <row customHeight="1" ht="14.25" hidden="1">
      <c r="J5" s="78">
        <v>0</v>
      </c>
    </row>
    <row customHeight="1" ht="3">
      <c r="C6" s="101"/>
      <c r="D6" s="79"/>
      <c r="E6" s="79"/>
      <c r="J6" s="78">
        <v>3</v>
      </c>
    </row>
    <row customHeight="1" ht="23.25">
      <c r="C7" s="101"/>
      <c r="D7" s="2506" t="s">
        <v>2526</v>
      </c>
      <c r="E7" s="2507"/>
      <c r="F7" s="276"/>
      <c r="J7" s="78">
        <v>22</v>
      </c>
    </row>
    <row customHeight="1" ht="3">
      <c r="C8" s="101"/>
      <c r="D8" s="79"/>
      <c r="E8" s="79"/>
      <c r="J8" s="78">
        <v>3</v>
      </c>
    </row>
    <row customHeight="1" ht="16.8">
      <c r="C9" s="101"/>
      <c r="D9" s="114" t="s">
        <v>88</v>
      </c>
      <c r="E9" s="269" t="s">
        <v>2527</v>
      </c>
      <c r="J9" s="78">
        <v>16</v>
      </c>
    </row>
    <row customHeight="1" ht="1.05">
      <c r="C10" s="101"/>
      <c r="D10" s="96"/>
      <c r="E10" s="96"/>
      <c r="J10" s="78">
        <v>1</v>
      </c>
    </row>
    <row customHeight="1" ht="11.25" hidden="1">
      <c r="C11" s="101"/>
      <c r="D11" s="159">
        <v>0</v>
      </c>
      <c r="E11" s="270"/>
      <c r="J11" s="78">
        <v>0</v>
      </c>
    </row>
    <row customHeight="1" ht="15.75">
      <c r="C12" s="145"/>
      <c r="D12" s="122">
        <v>1</v>
      </c>
      <c r="E12" s="386"/>
      <c r="J12" s="78">
        <v>15</v>
      </c>
    </row>
    <row customHeight="1" ht="12.75">
      <c r="C13" s="101"/>
      <c r="D13" s="271"/>
      <c r="E13" s="272" t="s">
        <v>2528</v>
      </c>
      <c r="J13" s="78">
        <v>12</v>
      </c>
    </row>
    <row customHeight="1" ht="3">
      <c r="J14" s="78">
        <v>3</v>
      </c>
    </row>
    <row customHeight="1" ht="23.25">
      <c r="C15" s="146"/>
      <c r="D15" s="2508" t="s">
        <v>2529</v>
      </c>
      <c r="E15" s="2508"/>
      <c r="F15" s="147"/>
      <c r="G15" s="147"/>
      <c r="H15" s="147"/>
      <c r="I15" s="147"/>
      <c r="J15" s="78">
        <v>22</v>
      </c>
    </row>
    <row customHeight="1" ht="14.25" hidden="1">
      <c r="A16" s="78" t="s">
        <v>82</v>
      </c>
      <c r="B16" s="78">
        <v>0</v>
      </c>
      <c r="C16" s="100">
        <v>3</v>
      </c>
      <c r="D16" s="78">
        <v>6</v>
      </c>
      <c r="E16" s="78">
        <v>94</v>
      </c>
      <c r="F16" s="78">
        <v>8</v>
      </c>
      <c r="G16" s="78">
        <v>8</v>
      </c>
      <c r="H16" s="78">
        <v>8</v>
      </c>
      <c r="I16" s="78">
        <v>8</v>
      </c>
      <c r="J16" s="78">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3DC20D-C067-272F-F36C-0.A0EF3DF2}"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73" width="9.140625" hidden="1"/>
    <col min="3" max="3" style="100" width="3.00390625" customWidth="1"/>
    <col min="4" max="4" style="273" width="6.00390625" customWidth="1"/>
    <col min="5" max="5" style="273" width="94.00390625" customWidth="1"/>
    <col min="6" max="12" style="273" width="8.00390625" customWidth="1"/>
    <col min="13" max="13" style="273" width="9.140625" hidden="1"/>
  </cols>
  <sheetData>
    <row customHeight="1" ht="14.25" hidden="1">
      <c r="L1" s="273"/>
      <c r="M1" s="78" t="s">
        <v>14</v>
      </c>
    </row>
    <row customHeight="1" ht="14.25" hidden="1">
      <c r="M2" s="78">
        <v>0</v>
      </c>
    </row>
    <row customHeight="1" ht="14.25" hidden="1">
      <c r="M3" s="78">
        <v>0</v>
      </c>
    </row>
    <row customHeight="1" ht="14.25" hidden="1">
      <c r="M4" s="78">
        <v>0</v>
      </c>
    </row>
    <row customHeight="1" ht="14.25" hidden="1">
      <c r="M5" s="78">
        <v>0</v>
      </c>
    </row>
    <row customHeight="1" ht="3">
      <c r="C6" s="101"/>
      <c r="D6" s="79"/>
      <c r="E6" s="79"/>
      <c r="M6" s="78">
        <v>3</v>
      </c>
    </row>
    <row customHeight="1" ht="23.25">
      <c r="C7" s="101"/>
      <c r="D7" s="2109" t="s">
        <v>2530</v>
      </c>
      <c r="E7" s="2109"/>
      <c r="F7" s="276"/>
      <c r="M7" s="78">
        <v>22</v>
      </c>
    </row>
    <row customHeight="1" ht="3">
      <c r="C8" s="101"/>
      <c r="D8" s="79"/>
      <c r="E8" s="79"/>
      <c r="M8" s="78">
        <v>3</v>
      </c>
    </row>
    <row customHeight="1" ht="16.8">
      <c r="C9" s="101"/>
      <c r="D9" s="114" t="s">
        <v>88</v>
      </c>
      <c r="E9" s="117" t="s">
        <v>760</v>
      </c>
      <c r="M9" s="78">
        <v>16</v>
      </c>
    </row>
    <row customHeight="1" ht="12.75">
      <c r="C10" s="101"/>
      <c r="D10" s="96" t="s">
        <v>200</v>
      </c>
      <c r="E10" s="96" t="s">
        <v>103</v>
      </c>
      <c r="M10" s="78">
        <v>12</v>
      </c>
    </row>
    <row customHeight="1" ht="15" hidden="1">
      <c r="C11" s="101"/>
      <c r="D11" s="122">
        <v>0</v>
      </c>
      <c r="E11" s="158"/>
      <c r="M11" s="78">
        <v>0</v>
      </c>
    </row>
    <row customHeight="1" ht="14.699999999999998">
      <c r="C12" s="101"/>
      <c r="D12" s="118"/>
      <c r="E12" s="116" t="s">
        <v>2528</v>
      </c>
      <c r="M12" s="78">
        <v>14</v>
      </c>
    </row>
    <row customHeight="1" ht="14.25" hidden="1">
      <c r="A13" s="78" t="s">
        <v>82</v>
      </c>
      <c r="B13" s="78">
        <v>0</v>
      </c>
      <c r="C13" s="100">
        <v>3</v>
      </c>
      <c r="D13" s="78">
        <v>6</v>
      </c>
      <c r="E13" s="78">
        <v>94</v>
      </c>
      <c r="F13" s="78">
        <v>8</v>
      </c>
      <c r="G13" s="78">
        <v>8</v>
      </c>
      <c r="H13" s="78">
        <v>8</v>
      </c>
      <c r="I13" s="78">
        <v>8</v>
      </c>
      <c r="J13" s="78">
        <v>8</v>
      </c>
      <c r="K13" s="78">
        <v>8</v>
      </c>
      <c r="L13" s="78">
        <v>8</v>
      </c>
      <c r="M13" s="78">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4D3E3C-B1CB-C80D-AE33-0.B6D7110A}"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9" width="9.140625" hidden="1"/>
    <col min="3" max="4" style="1859" width="3.00390625" customWidth="1"/>
    <col min="5" max="6" style="1859" width="15.00390625" customWidth="1"/>
    <col min="7" max="7" style="1859" width="11.57421875" customWidth="1"/>
    <col min="8" max="9" style="1859" width="3.00390625" customWidth="1"/>
    <col min="10" max="10" style="1859" width="12.00390625" customWidth="1"/>
    <col min="11" max="11" style="1859" width="0.28125" customWidth="1"/>
    <col min="12" max="13" style="1859" width="10.00390625" customWidth="1"/>
    <col min="14" max="15" style="1859" width="3.00390625" customWidth="1"/>
    <col min="16" max="16" style="1859" width="19.00390625" customWidth="1"/>
    <col min="17" max="17" style="1859" width="0.28125" customWidth="1"/>
    <col min="18" max="19" style="1859" width="10.00390625" customWidth="1"/>
    <col min="20" max="21" style="1859" width="3.00390625" customWidth="1"/>
    <col min="22" max="22" style="1859" width="25.00390625" customWidth="1"/>
    <col min="23" max="23" style="1859" width="0.28125" customWidth="1"/>
    <col min="24" max="25" style="1859" width="10.00390625" customWidth="1"/>
    <col min="26" max="27" style="1859" width="3.00390625" customWidth="1"/>
    <col min="28" max="28" style="1859" width="16.00390625" customWidth="1"/>
    <col min="29" max="29" style="1859" width="0.28125" customWidth="1"/>
    <col min="30" max="31" style="1859" width="10.00390625" customWidth="1"/>
    <col min="32" max="33" style="1859" width="3.00390625" customWidth="1"/>
    <col min="34" max="34" style="1859" width="8.00390625" customWidth="1"/>
    <col min="35" max="35" style="1859" width="21.00390625" customWidth="1"/>
    <col min="36" max="36" style="1859" width="8.00390625" customWidth="1"/>
    <col min="37" max="37" style="367" width="8.00390625" customWidth="1"/>
    <col min="38" max="64" style="1859" width="8.00390625" customWidth="1"/>
    <col min="65" max="65" style="1859" width="9.140625" hidden="1"/>
  </cols>
  <sheetData>
    <row s="1325" customFormat="1" customHeight="1" ht="11.25" hidden="1">
      <c r="AJ1" s="431"/>
      <c r="AK1" s="431"/>
      <c r="AL1" s="431"/>
      <c r="AM1" s="431"/>
      <c r="AN1" s="431"/>
      <c r="AO1" s="431"/>
      <c r="AP1" s="431"/>
      <c r="AQ1" s="431"/>
      <c r="AR1" s="431"/>
      <c r="AS1" s="431"/>
      <c r="AT1" s="431"/>
      <c r="AU1" s="431"/>
      <c r="AV1" s="431"/>
      <c r="AW1" s="431"/>
      <c r="AX1" s="431"/>
      <c r="AY1" s="431"/>
      <c r="AZ1" s="431"/>
      <c r="BA1" s="431"/>
      <c r="BB1" s="431"/>
      <c r="BC1" s="431"/>
      <c r="BD1" s="431"/>
      <c r="BE1" s="431"/>
      <c r="BF1" s="431"/>
      <c r="BG1" s="431"/>
      <c r="BH1" s="431"/>
      <c r="BI1" s="431"/>
      <c r="BJ1" s="431"/>
      <c r="BK1" s="431"/>
      <c r="BL1" s="431"/>
      <c r="BM1" s="428" t="s">
        <v>14</v>
      </c>
    </row>
    <row s="1562" customFormat="1" customHeight="1" ht="11.25" hidden="1">
      <c r="L2" s="1562" t="s">
        <v>752</v>
      </c>
      <c r="M2" s="1562" t="s">
        <v>753</v>
      </c>
      <c r="R2" s="1562" t="s">
        <v>754</v>
      </c>
      <c r="S2" s="1562" t="s">
        <v>753</v>
      </c>
      <c r="X2" s="1562" t="s">
        <v>752</v>
      </c>
      <c r="Y2" s="1562" t="s">
        <v>753</v>
      </c>
      <c r="AD2" s="1562" t="s">
        <v>752</v>
      </c>
      <c r="AE2" s="1562" t="s">
        <v>753</v>
      </c>
      <c r="AJ2" s="1584"/>
      <c r="AK2" s="1584"/>
      <c r="AL2" s="1584"/>
      <c r="AM2" s="1584"/>
      <c r="AN2" s="1584"/>
      <c r="AO2" s="1584"/>
      <c r="AP2" s="1584"/>
      <c r="AQ2" s="1584"/>
      <c r="AR2" s="1584"/>
      <c r="AS2" s="1584"/>
      <c r="AT2" s="1584"/>
      <c r="AU2" s="1584"/>
      <c r="AV2" s="1584"/>
      <c r="AW2" s="1584"/>
      <c r="AX2" s="1584"/>
      <c r="AY2" s="1584"/>
      <c r="AZ2" s="1584"/>
      <c r="BA2" s="1584"/>
      <c r="BB2" s="1584"/>
      <c r="BC2" s="1584"/>
      <c r="BD2" s="1584"/>
      <c r="BE2" s="1584"/>
      <c r="BF2" s="1584"/>
      <c r="BG2" s="1584"/>
      <c r="BH2" s="1584"/>
      <c r="BI2" s="1584"/>
      <c r="BJ2" s="1584"/>
      <c r="BK2" s="1584"/>
      <c r="BL2" s="1584"/>
      <c r="BM2" s="1562">
        <v>0</v>
      </c>
    </row>
    <row s="1563" customFormat="1" customHeight="1" ht="11.549999999999999">
      <c r="AJ3" s="1583"/>
      <c r="AK3" s="315"/>
      <c r="AL3" s="1583"/>
      <c r="AM3" s="1583"/>
      <c r="AN3" s="1583"/>
      <c r="AO3" s="1583"/>
      <c r="AP3" s="1583"/>
      <c r="AQ3" s="1583"/>
      <c r="AR3" s="1583"/>
      <c r="AS3" s="1583"/>
      <c r="AT3" s="1583"/>
      <c r="AU3" s="1583"/>
      <c r="AV3" s="1583"/>
      <c r="AW3" s="1583"/>
      <c r="AX3" s="1583"/>
      <c r="AY3" s="1583"/>
      <c r="AZ3" s="1583"/>
      <c r="BA3" s="1583"/>
      <c r="BB3" s="1583"/>
      <c r="BC3" s="1583"/>
      <c r="BD3" s="1583"/>
      <c r="BE3" s="1583"/>
      <c r="BF3" s="1583"/>
      <c r="BG3" s="1583"/>
      <c r="BH3" s="1583"/>
      <c r="BI3" s="1583"/>
      <c r="BJ3" s="1583"/>
      <c r="BK3" s="1583"/>
      <c r="BL3" s="1583"/>
      <c r="BM3" s="1563">
        <v>11</v>
      </c>
    </row>
    <row s="1828" customFormat="1" customHeight="1" ht="34.5">
      <c r="A4" s="1165"/>
      <c r="B4" s="1164"/>
      <c r="C4" s="1524"/>
      <c r="D4" s="2200" t="s">
        <v>755</v>
      </c>
      <c r="E4" s="2200"/>
      <c r="F4" s="2200"/>
      <c r="G4" s="2200"/>
      <c r="H4" s="2200"/>
      <c r="I4" s="2200"/>
      <c r="J4" s="2200"/>
      <c r="K4" s="708"/>
      <c r="T4" s="1564"/>
      <c r="AJ4" s="1585"/>
      <c r="AK4" s="1586"/>
      <c r="AL4" s="1585"/>
      <c r="AM4" s="1585"/>
      <c r="AN4" s="1585"/>
      <c r="AO4" s="1585"/>
      <c r="AP4" s="1585"/>
      <c r="AQ4" s="1585"/>
      <c r="AR4" s="1585"/>
      <c r="AS4" s="1585"/>
      <c r="AT4" s="1585"/>
      <c r="AU4" s="1585"/>
      <c r="AV4" s="1585"/>
      <c r="AW4" s="1585"/>
      <c r="AX4" s="1585"/>
      <c r="AY4" s="1585"/>
      <c r="AZ4" s="1585"/>
      <c r="BA4" s="1585"/>
      <c r="BB4" s="1585"/>
      <c r="BC4" s="1585"/>
      <c r="BD4" s="1585"/>
      <c r="BE4" s="1585"/>
      <c r="BF4" s="1585"/>
      <c r="BG4" s="1585"/>
      <c r="BH4" s="1585"/>
      <c r="BI4" s="1585"/>
      <c r="BJ4" s="1585"/>
      <c r="BK4" s="1585"/>
      <c r="BL4" s="1585"/>
      <c r="BM4" s="516">
        <v>33</v>
      </c>
    </row>
    <row s="1828" customFormat="1" customHeight="1" ht="14.699999999999998">
      <c r="A5" s="1641"/>
      <c r="B5" s="1640"/>
      <c r="C5" s="1524"/>
      <c r="D5" s="2185" t="str">
        <f>IF(org=0,"Не определено",org)</f>
        <v>ООО "СамРЭК-Эксплуатация"</v>
      </c>
      <c r="E5" s="2185"/>
      <c r="F5" s="2185"/>
      <c r="G5" s="2185"/>
      <c r="H5" s="2185"/>
      <c r="I5" s="2185"/>
      <c r="J5" s="2185"/>
      <c r="K5" s="708"/>
      <c r="T5" s="1564"/>
      <c r="AJ5" s="1585"/>
      <c r="AK5" s="1586"/>
      <c r="AL5" s="1585"/>
      <c r="AM5" s="1585"/>
      <c r="AN5" s="1585"/>
      <c r="AO5" s="1585"/>
      <c r="AP5" s="1585"/>
      <c r="AQ5" s="1585"/>
      <c r="AR5" s="1585"/>
      <c r="AS5" s="1585"/>
      <c r="AT5" s="1585"/>
      <c r="AU5" s="1585"/>
      <c r="AV5" s="1585"/>
      <c r="AW5" s="1585"/>
      <c r="AX5" s="1585"/>
      <c r="AY5" s="1585"/>
      <c r="AZ5" s="1585"/>
      <c r="BA5" s="1585"/>
      <c r="BB5" s="1585"/>
      <c r="BC5" s="1585"/>
      <c r="BD5" s="1585"/>
      <c r="BE5" s="1585"/>
      <c r="BF5" s="1585"/>
      <c r="BG5" s="1585"/>
      <c r="BH5" s="1585"/>
      <c r="BI5" s="1585"/>
      <c r="BJ5" s="1585"/>
      <c r="BK5" s="1585"/>
      <c r="BL5" s="1585"/>
      <c r="BM5" s="1618">
        <v>14</v>
      </c>
    </row>
    <row s="1828" customFormat="1" customHeight="1" ht="14.699999999999998">
      <c r="A6" s="1165"/>
      <c r="B6" s="1164"/>
      <c r="C6" s="1524"/>
      <c r="D6" s="708"/>
      <c r="E6" s="708"/>
      <c r="F6" s="708"/>
      <c r="G6" s="708"/>
      <c r="H6" s="708"/>
      <c r="I6" s="708"/>
      <c r="J6" s="708"/>
      <c r="K6" s="708"/>
      <c r="T6" s="1564"/>
      <c r="AJ6" s="1585"/>
      <c r="AK6" s="1586"/>
      <c r="AL6" s="1585"/>
      <c r="AM6" s="1585"/>
      <c r="AN6" s="1585"/>
      <c r="AO6" s="1585"/>
      <c r="AP6" s="1585"/>
      <c r="AQ6" s="1585"/>
      <c r="AR6" s="1585"/>
      <c r="AS6" s="1585"/>
      <c r="AT6" s="1585"/>
      <c r="AU6" s="1585"/>
      <c r="AV6" s="1585"/>
      <c r="AW6" s="1585"/>
      <c r="AX6" s="1585"/>
      <c r="AY6" s="1585"/>
      <c r="AZ6" s="1585"/>
      <c r="BA6" s="1585"/>
      <c r="BB6" s="1585"/>
      <c r="BC6" s="1585"/>
      <c r="BD6" s="1585"/>
      <c r="BE6" s="1585"/>
      <c r="BF6" s="1585"/>
      <c r="BG6" s="1585"/>
      <c r="BH6" s="1585"/>
      <c r="BI6" s="1585"/>
      <c r="BJ6" s="1585"/>
      <c r="BK6" s="1585"/>
      <c r="BL6" s="1585"/>
      <c r="BM6" s="516">
        <v>14</v>
      </c>
    </row>
    <row s="1325" customFormat="1" customHeight="1" ht="1.05">
      <c r="AJ7" s="431"/>
      <c r="AK7" s="431"/>
      <c r="AL7" s="431"/>
      <c r="AM7" s="431"/>
      <c r="AN7" s="431"/>
      <c r="AO7" s="431"/>
      <c r="AP7" s="431"/>
      <c r="AQ7" s="431"/>
      <c r="AR7" s="431"/>
      <c r="AS7" s="431"/>
      <c r="AT7" s="431"/>
      <c r="AU7" s="431"/>
      <c r="AV7" s="431"/>
      <c r="AW7" s="431"/>
      <c r="AX7" s="431"/>
      <c r="AY7" s="431"/>
      <c r="AZ7" s="431"/>
      <c r="BA7" s="431"/>
      <c r="BB7" s="431"/>
      <c r="BC7" s="431"/>
      <c r="BD7" s="431"/>
      <c r="BE7" s="431"/>
      <c r="BF7" s="431"/>
      <c r="BG7" s="431"/>
      <c r="BH7" s="431"/>
      <c r="BI7" s="431"/>
      <c r="BJ7" s="431"/>
      <c r="BK7" s="431"/>
      <c r="BL7" s="431"/>
      <c r="BM7" s="428">
        <v>1</v>
      </c>
    </row>
    <row customHeight="1" ht="33.75">
      <c r="D8" s="2136" t="s">
        <v>88</v>
      </c>
      <c r="E8" s="2136" t="s">
        <v>196</v>
      </c>
      <c r="F8" s="2201" t="s">
        <v>603</v>
      </c>
      <c r="G8" s="2202"/>
      <c r="H8" s="2201" t="s">
        <v>88</v>
      </c>
      <c r="I8" s="2202"/>
      <c r="J8" s="2136" t="s">
        <v>604</v>
      </c>
      <c r="K8" s="1565"/>
      <c r="L8" s="2205" t="s">
        <v>756</v>
      </c>
      <c r="M8" s="2205"/>
      <c r="N8" s="2205"/>
      <c r="O8" s="2205"/>
      <c r="P8" s="2205"/>
      <c r="Q8" s="1566"/>
      <c r="R8" s="2105" t="s">
        <v>757</v>
      </c>
      <c r="S8" s="2206"/>
      <c r="T8" s="2206"/>
      <c r="U8" s="2206"/>
      <c r="V8" s="2206"/>
      <c r="W8" s="1566"/>
      <c r="X8" s="2207" t="s">
        <v>758</v>
      </c>
      <c r="Y8" s="2207"/>
      <c r="Z8" s="2207"/>
      <c r="AA8" s="2207"/>
      <c r="AB8" s="2207"/>
      <c r="AC8" s="1567"/>
      <c r="AD8" s="2136" t="s">
        <v>759</v>
      </c>
      <c r="AE8" s="2136"/>
      <c r="AF8" s="2136"/>
      <c r="AG8" s="2136"/>
      <c r="AH8" s="2110"/>
      <c r="AI8" s="2136" t="s">
        <v>760</v>
      </c>
      <c r="AJ8" s="1583"/>
      <c r="BM8" s="302">
        <v>32</v>
      </c>
    </row>
    <row customHeight="1" ht="23.25">
      <c r="D9" s="2136"/>
      <c r="E9" s="2136"/>
      <c r="F9" s="2184" t="s">
        <v>89</v>
      </c>
      <c r="G9" s="2184" t="s">
        <v>609</v>
      </c>
      <c r="H9" s="2203"/>
      <c r="I9" s="2204"/>
      <c r="J9" s="2110"/>
      <c r="K9" s="1568"/>
      <c r="L9" s="2136" t="s">
        <v>761</v>
      </c>
      <c r="M9" s="2110"/>
      <c r="N9" s="2201" t="s">
        <v>88</v>
      </c>
      <c r="O9" s="2202"/>
      <c r="P9" s="2136" t="s">
        <v>610</v>
      </c>
      <c r="Q9" s="1565"/>
      <c r="R9" s="2136" t="s">
        <v>761</v>
      </c>
      <c r="S9" s="2110"/>
      <c r="T9" s="2201" t="s">
        <v>88</v>
      </c>
      <c r="U9" s="2202"/>
      <c r="V9" s="2136" t="s">
        <v>610</v>
      </c>
      <c r="W9" s="1565"/>
      <c r="X9" s="2136" t="s">
        <v>761</v>
      </c>
      <c r="Y9" s="2110"/>
      <c r="Z9" s="2201" t="s">
        <v>88</v>
      </c>
      <c r="AA9" s="2202"/>
      <c r="AB9" s="2136" t="s">
        <v>762</v>
      </c>
      <c r="AC9" s="1565"/>
      <c r="AD9" s="2136" t="s">
        <v>761</v>
      </c>
      <c r="AE9" s="2110"/>
      <c r="AF9" s="2201" t="s">
        <v>88</v>
      </c>
      <c r="AG9" s="2202"/>
      <c r="AH9" s="2110" t="s">
        <v>762</v>
      </c>
      <c r="AI9" s="2136"/>
      <c r="AJ9" s="1583"/>
      <c r="BM9" s="302">
        <v>22</v>
      </c>
    </row>
    <row customHeight="1" ht="24">
      <c r="D10" s="2184"/>
      <c r="E10" s="2184"/>
      <c r="F10" s="2208"/>
      <c r="G10" s="2208"/>
      <c r="H10" s="2209"/>
      <c r="I10" s="2210"/>
      <c r="J10" s="2201"/>
      <c r="K10" s="1568"/>
      <c r="L10" s="1587" t="s">
        <v>763</v>
      </c>
      <c r="M10" s="1582" t="s">
        <v>764</v>
      </c>
      <c r="N10" s="2203"/>
      <c r="O10" s="2204"/>
      <c r="P10" s="2184"/>
      <c r="Q10" s="1565"/>
      <c r="R10" s="1587" t="s">
        <v>763</v>
      </c>
      <c r="S10" s="1582" t="s">
        <v>764</v>
      </c>
      <c r="T10" s="2203"/>
      <c r="U10" s="2204"/>
      <c r="V10" s="2184"/>
      <c r="W10" s="1565"/>
      <c r="X10" s="1587" t="s">
        <v>763</v>
      </c>
      <c r="Y10" s="1582" t="s">
        <v>764</v>
      </c>
      <c r="Z10" s="2203"/>
      <c r="AA10" s="2204"/>
      <c r="AB10" s="2184"/>
      <c r="AC10" s="1565"/>
      <c r="AD10" s="1587" t="s">
        <v>763</v>
      </c>
      <c r="AE10" s="1582" t="s">
        <v>764</v>
      </c>
      <c r="AF10" s="2203"/>
      <c r="AG10" s="2204"/>
      <c r="AH10" s="2201"/>
      <c r="AI10" s="2184"/>
      <c r="AJ10" s="1583"/>
      <c r="AK10" s="263" t="s">
        <v>765</v>
      </c>
      <c r="AL10" s="263" t="s">
        <v>611</v>
      </c>
      <c r="BM10" s="302">
        <v>23</v>
      </c>
    </row>
    <row customHeight="1" ht="15">
      <c r="D11" s="2192" t="s">
        <v>200</v>
      </c>
      <c r="E11" s="2188" t="s">
        <v>766</v>
      </c>
      <c r="F11" s="2188" t="s">
        <v>767</v>
      </c>
      <c r="G11" s="2194" t="s">
        <v>19</v>
      </c>
      <c r="H11" s="1608"/>
      <c r="I11" s="2190"/>
      <c r="J11" s="2161"/>
      <c r="K11" s="1523"/>
      <c r="L11" s="2146"/>
      <c r="M11" s="2146"/>
      <c r="N11" s="1593"/>
      <c r="O11" s="2146"/>
      <c r="P11" s="2161"/>
      <c r="Q11" s="1594"/>
      <c r="R11" s="2146"/>
      <c r="S11" s="2146"/>
      <c r="T11" s="1595"/>
      <c r="U11" s="2146"/>
      <c r="V11" s="2161"/>
      <c r="W11" s="1596"/>
      <c r="X11" s="2146"/>
      <c r="Y11" s="2146"/>
      <c r="Z11" s="1593"/>
      <c r="AA11" s="2146"/>
      <c r="AB11" s="2161"/>
      <c r="AC11" s="1597"/>
      <c r="AD11" s="2146"/>
      <c r="AE11" s="2146"/>
      <c r="AF11" s="1522"/>
      <c r="AG11" s="1522"/>
      <c r="AH11" s="1598"/>
      <c r="AI11" s="1305"/>
      <c r="AJ11" s="1583"/>
      <c r="BM11" s="302">
        <v>14</v>
      </c>
    </row>
    <row customHeight="1" ht="14.699999999999998">
      <c r="D12" s="2192"/>
      <c r="E12" s="2188"/>
      <c r="F12" s="2188"/>
      <c r="G12" s="2195"/>
      <c r="H12" s="1609"/>
      <c r="I12" s="2191"/>
      <c r="J12" s="2162"/>
      <c r="K12" s="1619"/>
      <c r="L12" s="2147"/>
      <c r="M12" s="2147"/>
      <c r="N12" s="1599"/>
      <c r="O12" s="2147"/>
      <c r="P12" s="2162"/>
      <c r="Q12" s="1600"/>
      <c r="R12" s="2147"/>
      <c r="S12" s="2147"/>
      <c r="T12" s="1601"/>
      <c r="U12" s="2147"/>
      <c r="V12" s="2162"/>
      <c r="W12" s="1602"/>
      <c r="X12" s="2147"/>
      <c r="Y12" s="2147"/>
      <c r="Z12" s="1599"/>
      <c r="AA12" s="2147"/>
      <c r="AB12" s="2162"/>
      <c r="AC12" s="1603"/>
      <c r="AD12" s="2147"/>
      <c r="AE12" s="2147"/>
      <c r="AF12" s="1604"/>
      <c r="AG12" s="1604"/>
      <c r="AH12" s="2186"/>
      <c r="AI12" s="2187"/>
      <c r="AJ12" s="1583"/>
      <c r="BM12" s="302">
        <v>14</v>
      </c>
    </row>
    <row customHeight="1" ht="14.699999999999998">
      <c r="D13" s="2192"/>
      <c r="E13" s="2188"/>
      <c r="F13" s="2188"/>
      <c r="G13" s="2195"/>
      <c r="H13" s="1609"/>
      <c r="I13" s="2191"/>
      <c r="J13" s="2162"/>
      <c r="K13" s="1619"/>
      <c r="L13" s="2147"/>
      <c r="M13" s="2147"/>
      <c r="N13" s="1599"/>
      <c r="O13" s="2147"/>
      <c r="P13" s="2162"/>
      <c r="Q13" s="1600"/>
      <c r="R13" s="2147"/>
      <c r="S13" s="2147"/>
      <c r="T13" s="1601"/>
      <c r="U13" s="2147"/>
      <c r="V13" s="2162"/>
      <c r="W13" s="1602"/>
      <c r="X13" s="2147"/>
      <c r="Y13" s="2147"/>
      <c r="Z13" s="1521"/>
      <c r="AA13" s="1604"/>
      <c r="AB13" s="2186"/>
      <c r="AC13" s="2186"/>
      <c r="AD13" s="2186"/>
      <c r="AE13" s="2186"/>
      <c r="AF13" s="2186"/>
      <c r="AG13" s="2186"/>
      <c r="AH13" s="2186"/>
      <c r="AI13" s="2187"/>
      <c r="AJ13" s="1583"/>
      <c r="BM13" s="302">
        <v>14</v>
      </c>
    </row>
    <row customHeight="1" ht="14.699999999999998">
      <c r="D14" s="2192"/>
      <c r="E14" s="2188"/>
      <c r="F14" s="2188"/>
      <c r="G14" s="2195"/>
      <c r="H14" s="1609"/>
      <c r="I14" s="2191"/>
      <c r="J14" s="2162"/>
      <c r="K14" s="1619"/>
      <c r="L14" s="2147"/>
      <c r="M14" s="2147"/>
      <c r="N14" s="1599"/>
      <c r="O14" s="2147"/>
      <c r="P14" s="2162"/>
      <c r="Q14" s="1600"/>
      <c r="R14" s="2147"/>
      <c r="S14" s="2147"/>
      <c r="T14" s="1605"/>
      <c r="U14" s="1606"/>
      <c r="V14" s="2186"/>
      <c r="W14" s="2186"/>
      <c r="X14" s="2186"/>
      <c r="Y14" s="2186"/>
      <c r="Z14" s="2186"/>
      <c r="AA14" s="2186"/>
      <c r="AB14" s="2186"/>
      <c r="AC14" s="2186"/>
      <c r="AD14" s="2186"/>
      <c r="AE14" s="2186"/>
      <c r="AF14" s="2186"/>
      <c r="AG14" s="2186"/>
      <c r="AH14" s="2186"/>
      <c r="AI14" s="2187"/>
      <c r="AJ14" s="1583"/>
      <c r="BM14" s="302">
        <v>14</v>
      </c>
    </row>
    <row customHeight="1" ht="11.549999999999999">
      <c r="D15" s="2192"/>
      <c r="E15" s="2188"/>
      <c r="F15" s="2188"/>
      <c r="G15" s="2195"/>
      <c r="H15" s="1610"/>
      <c r="I15" s="2191"/>
      <c r="J15" s="2162"/>
      <c r="K15" s="1619"/>
      <c r="L15" s="2147"/>
      <c r="M15" s="2147"/>
      <c r="N15" s="1604"/>
      <c r="O15" s="1604"/>
      <c r="P15" s="2186"/>
      <c r="Q15" s="2186"/>
      <c r="R15" s="2186"/>
      <c r="S15" s="2186"/>
      <c r="T15" s="2186"/>
      <c r="U15" s="2186"/>
      <c r="V15" s="2186"/>
      <c r="W15" s="2186"/>
      <c r="X15" s="2186"/>
      <c r="Y15" s="2186"/>
      <c r="Z15" s="2186"/>
      <c r="AA15" s="2186"/>
      <c r="AB15" s="2186"/>
      <c r="AC15" s="2186"/>
      <c r="AD15" s="2186"/>
      <c r="AE15" s="2186"/>
      <c r="AF15" s="2186"/>
      <c r="AG15" s="2186"/>
      <c r="AH15" s="2186"/>
      <c r="AI15" s="2187"/>
      <c r="AJ15" s="1583"/>
      <c r="BM15" s="302">
        <v>11</v>
      </c>
    </row>
    <row s="1563" customFormat="1" customHeight="1" ht="11.549999999999999">
      <c r="D16" s="2198"/>
      <c r="E16" s="2199"/>
      <c r="F16" s="2189"/>
      <c r="G16" s="2121"/>
      <c r="H16" s="1607"/>
      <c r="I16" s="1611"/>
      <c r="J16" s="2196"/>
      <c r="K16" s="2196"/>
      <c r="L16" s="2196"/>
      <c r="M16" s="2196"/>
      <c r="N16" s="2196"/>
      <c r="O16" s="2196"/>
      <c r="P16" s="2196"/>
      <c r="Q16" s="2196"/>
      <c r="R16" s="2196"/>
      <c r="S16" s="2196"/>
      <c r="T16" s="2196"/>
      <c r="U16" s="2196"/>
      <c r="V16" s="2196"/>
      <c r="W16" s="2196"/>
      <c r="X16" s="2196"/>
      <c r="Y16" s="2196"/>
      <c r="Z16" s="2196"/>
      <c r="AA16" s="2196"/>
      <c r="AB16" s="2196"/>
      <c r="AC16" s="2196"/>
      <c r="AD16" s="2196"/>
      <c r="AE16" s="2196"/>
      <c r="AF16" s="2196"/>
      <c r="AG16" s="2196"/>
      <c r="AH16" s="2196"/>
      <c r="AI16" s="2197"/>
      <c r="AJ16" s="1583"/>
      <c r="AK16" s="315"/>
      <c r="AL16" s="1583"/>
      <c r="AM16" s="1583"/>
      <c r="AN16" s="1583"/>
      <c r="AO16" s="1583"/>
      <c r="AP16" s="1583"/>
      <c r="AQ16" s="1583"/>
      <c r="AR16" s="1583"/>
      <c r="AS16" s="1583"/>
      <c r="AT16" s="1583"/>
      <c r="AU16" s="1583"/>
      <c r="AV16" s="1583"/>
      <c r="AW16" s="1583"/>
      <c r="AX16" s="1583"/>
      <c r="AY16" s="1583"/>
      <c r="AZ16" s="1583"/>
      <c r="BA16" s="1583"/>
      <c r="BB16" s="1583"/>
      <c r="BC16" s="1583"/>
      <c r="BD16" s="1583"/>
      <c r="BE16" s="1583"/>
      <c r="BF16" s="1583"/>
      <c r="BG16" s="1583"/>
      <c r="BH16" s="1583"/>
      <c r="BI16" s="1583"/>
      <c r="BJ16" s="1583"/>
      <c r="BK16" s="1583"/>
      <c r="BL16" s="1583"/>
      <c r="BM16" s="1563">
        <v>11</v>
      </c>
    </row>
    <row customHeight="1" ht="15">
      <c r="D17" s="2192" t="s">
        <v>103</v>
      </c>
      <c r="E17" s="2188" t="s">
        <v>766</v>
      </c>
      <c r="F17" s="2188" t="s">
        <v>768</v>
      </c>
      <c r="G17" s="2194" t="s">
        <v>19</v>
      </c>
      <c r="H17" s="1608"/>
      <c r="I17" s="2190"/>
      <c r="J17" s="2161"/>
      <c r="K17" s="1523"/>
      <c r="L17" s="2146"/>
      <c r="M17" s="2146"/>
      <c r="N17" s="1593"/>
      <c r="O17" s="2146"/>
      <c r="P17" s="2161"/>
      <c r="Q17" s="1594"/>
      <c r="R17" s="2146"/>
      <c r="S17" s="2146"/>
      <c r="T17" s="1595"/>
      <c r="U17" s="2146"/>
      <c r="V17" s="2161"/>
      <c r="W17" s="1596"/>
      <c r="X17" s="2146"/>
      <c r="Y17" s="2146"/>
      <c r="Z17" s="1593"/>
      <c r="AA17" s="2146"/>
      <c r="AB17" s="2161"/>
      <c r="AC17" s="1597"/>
      <c r="AD17" s="2146"/>
      <c r="AE17" s="2146"/>
      <c r="AF17" s="1522"/>
      <c r="AG17" s="1522"/>
      <c r="AH17" s="1598"/>
      <c r="AI17" s="1305"/>
      <c r="AJ17" s="1583"/>
      <c r="BM17" s="302">
        <v>14</v>
      </c>
    </row>
    <row customHeight="1" ht="14.699999999999998">
      <c r="D18" s="2192"/>
      <c r="E18" s="2188"/>
      <c r="F18" s="2188"/>
      <c r="G18" s="2195"/>
      <c r="H18" s="1609"/>
      <c r="I18" s="2191"/>
      <c r="J18" s="2162"/>
      <c r="K18" s="1592"/>
      <c r="L18" s="2147"/>
      <c r="M18" s="2147"/>
      <c r="N18" s="1599"/>
      <c r="O18" s="2147"/>
      <c r="P18" s="2162"/>
      <c r="Q18" s="1600"/>
      <c r="R18" s="2147"/>
      <c r="S18" s="2147"/>
      <c r="T18" s="1601"/>
      <c r="U18" s="2147"/>
      <c r="V18" s="2162"/>
      <c r="W18" s="1602"/>
      <c r="X18" s="2147"/>
      <c r="Y18" s="2147"/>
      <c r="Z18" s="1599"/>
      <c r="AA18" s="2147"/>
      <c r="AB18" s="2162"/>
      <c r="AC18" s="1603"/>
      <c r="AD18" s="2147"/>
      <c r="AE18" s="2147"/>
      <c r="AF18" s="1604"/>
      <c r="AG18" s="1604"/>
      <c r="AH18" s="2186"/>
      <c r="AI18" s="2187"/>
      <c r="AJ18" s="1583"/>
      <c r="BM18" s="302">
        <v>14</v>
      </c>
    </row>
    <row customHeight="1" ht="14.699999999999998">
      <c r="D19" s="2192"/>
      <c r="E19" s="2188"/>
      <c r="F19" s="2188"/>
      <c r="G19" s="2195"/>
      <c r="H19" s="1609"/>
      <c r="I19" s="2191"/>
      <c r="J19" s="2162"/>
      <c r="K19" s="1592"/>
      <c r="L19" s="2147"/>
      <c r="M19" s="2147"/>
      <c r="N19" s="1599"/>
      <c r="O19" s="2147"/>
      <c r="P19" s="2162"/>
      <c r="Q19" s="1600"/>
      <c r="R19" s="2147"/>
      <c r="S19" s="2147"/>
      <c r="T19" s="1601"/>
      <c r="U19" s="2147"/>
      <c r="V19" s="2162"/>
      <c r="W19" s="1602"/>
      <c r="X19" s="2147"/>
      <c r="Y19" s="2147"/>
      <c r="Z19" s="1521"/>
      <c r="AA19" s="1604"/>
      <c r="AB19" s="2186"/>
      <c r="AC19" s="2186"/>
      <c r="AD19" s="2186"/>
      <c r="AE19" s="2186"/>
      <c r="AF19" s="2186"/>
      <c r="AG19" s="2186"/>
      <c r="AH19" s="2186"/>
      <c r="AI19" s="2187"/>
      <c r="AJ19" s="1583"/>
      <c r="BM19" s="302">
        <v>14</v>
      </c>
    </row>
    <row customHeight="1" ht="14.699999999999998">
      <c r="D20" s="2192"/>
      <c r="E20" s="2188"/>
      <c r="F20" s="2188"/>
      <c r="G20" s="2195"/>
      <c r="H20" s="1609"/>
      <c r="I20" s="2191"/>
      <c r="J20" s="2162"/>
      <c r="K20" s="1592"/>
      <c r="L20" s="2147"/>
      <c r="M20" s="2147"/>
      <c r="N20" s="1599"/>
      <c r="O20" s="2147"/>
      <c r="P20" s="2162"/>
      <c r="Q20" s="1600"/>
      <c r="R20" s="2147"/>
      <c r="S20" s="2147"/>
      <c r="T20" s="1605"/>
      <c r="U20" s="1606"/>
      <c r="V20" s="2186"/>
      <c r="W20" s="2186"/>
      <c r="X20" s="2186"/>
      <c r="Y20" s="2186"/>
      <c r="Z20" s="2186"/>
      <c r="AA20" s="2186"/>
      <c r="AB20" s="2186"/>
      <c r="AC20" s="2186"/>
      <c r="AD20" s="2186"/>
      <c r="AE20" s="2186"/>
      <c r="AF20" s="2186"/>
      <c r="AG20" s="2186"/>
      <c r="AH20" s="2186"/>
      <c r="AI20" s="2187"/>
      <c r="AJ20" s="1583"/>
      <c r="BM20" s="302">
        <v>14</v>
      </c>
    </row>
    <row customHeight="1" ht="11.549999999999999">
      <c r="D21" s="2192"/>
      <c r="E21" s="2188"/>
      <c r="F21" s="2188"/>
      <c r="G21" s="2195"/>
      <c r="H21" s="1610"/>
      <c r="I21" s="2191"/>
      <c r="J21" s="2162"/>
      <c r="K21" s="1592"/>
      <c r="L21" s="2147"/>
      <c r="M21" s="2147"/>
      <c r="N21" s="1604"/>
      <c r="O21" s="1604"/>
      <c r="P21" s="2186"/>
      <c r="Q21" s="2186"/>
      <c r="R21" s="2186"/>
      <c r="S21" s="2186"/>
      <c r="T21" s="2186"/>
      <c r="U21" s="2186"/>
      <c r="V21" s="2186"/>
      <c r="W21" s="2186"/>
      <c r="X21" s="2186"/>
      <c r="Y21" s="2186"/>
      <c r="Z21" s="2186"/>
      <c r="AA21" s="2186"/>
      <c r="AB21" s="2186"/>
      <c r="AC21" s="2186"/>
      <c r="AD21" s="2186"/>
      <c r="AE21" s="2186"/>
      <c r="AF21" s="2186"/>
      <c r="AG21" s="2186"/>
      <c r="AH21" s="2186"/>
      <c r="AI21" s="2187"/>
      <c r="AJ21" s="1583"/>
      <c r="BM21" s="302">
        <v>11</v>
      </c>
    </row>
    <row s="1563" customFormat="1" customHeight="1" ht="11.549999999999999">
      <c r="D22" s="2198"/>
      <c r="E22" s="2199"/>
      <c r="F22" s="2189"/>
      <c r="G22" s="2121"/>
      <c r="H22" s="1607"/>
      <c r="I22" s="1611"/>
      <c r="J22" s="2196"/>
      <c r="K22" s="2196"/>
      <c r="L22" s="2196"/>
      <c r="M22" s="2196"/>
      <c r="N22" s="2196"/>
      <c r="O22" s="2196"/>
      <c r="P22" s="2196"/>
      <c r="Q22" s="2196"/>
      <c r="R22" s="2196"/>
      <c r="S22" s="2196"/>
      <c r="T22" s="2196"/>
      <c r="U22" s="2196"/>
      <c r="V22" s="2196"/>
      <c r="W22" s="2196"/>
      <c r="X22" s="2196"/>
      <c r="Y22" s="2196"/>
      <c r="Z22" s="2196"/>
      <c r="AA22" s="2196"/>
      <c r="AB22" s="2196"/>
      <c r="AC22" s="2196"/>
      <c r="AD22" s="2196"/>
      <c r="AE22" s="2196"/>
      <c r="AF22" s="2196"/>
      <c r="AG22" s="2196"/>
      <c r="AH22" s="2196"/>
      <c r="AI22" s="2197"/>
      <c r="AJ22" s="1583"/>
      <c r="AK22" s="315"/>
      <c r="AL22" s="1583"/>
      <c r="AM22" s="1583"/>
      <c r="AN22" s="1583"/>
      <c r="AO22" s="1583"/>
      <c r="AP22" s="1583"/>
      <c r="AQ22" s="1583"/>
      <c r="AR22" s="1583"/>
      <c r="AS22" s="1583"/>
      <c r="AT22" s="1583"/>
      <c r="AU22" s="1583"/>
      <c r="AV22" s="1583"/>
      <c r="AW22" s="1583"/>
      <c r="AX22" s="1583"/>
      <c r="AY22" s="1583"/>
      <c r="AZ22" s="1583"/>
      <c r="BA22" s="1583"/>
      <c r="BB22" s="1583"/>
      <c r="BC22" s="1583"/>
      <c r="BD22" s="1583"/>
      <c r="BE22" s="1583"/>
      <c r="BF22" s="1583"/>
      <c r="BG22" s="1583"/>
      <c r="BH22" s="1583"/>
      <c r="BI22" s="1583"/>
      <c r="BJ22" s="1583"/>
      <c r="BK22" s="1583"/>
      <c r="BL22" s="1583"/>
      <c r="BM22" s="1563">
        <v>11</v>
      </c>
    </row>
    <row customHeight="1" ht="15">
      <c r="D23" s="2192" t="s">
        <v>90</v>
      </c>
      <c r="E23" s="2188" t="s">
        <v>766</v>
      </c>
      <c r="F23" s="2188" t="s">
        <v>769</v>
      </c>
      <c r="G23" s="2194" t="s">
        <v>19</v>
      </c>
      <c r="H23" s="1608"/>
      <c r="I23" s="2190"/>
      <c r="J23" s="2161"/>
      <c r="K23" s="1523"/>
      <c r="L23" s="2146"/>
      <c r="M23" s="2146"/>
      <c r="N23" s="1593"/>
      <c r="O23" s="2146"/>
      <c r="P23" s="2161"/>
      <c r="Q23" s="1594"/>
      <c r="R23" s="2146"/>
      <c r="S23" s="2146"/>
      <c r="T23" s="1595"/>
      <c r="U23" s="2146"/>
      <c r="V23" s="2161"/>
      <c r="W23" s="1596"/>
      <c r="X23" s="2146"/>
      <c r="Y23" s="2146"/>
      <c r="Z23" s="1593"/>
      <c r="AA23" s="2146"/>
      <c r="AB23" s="2161"/>
      <c r="AC23" s="1597"/>
      <c r="AD23" s="2146"/>
      <c r="AE23" s="2146"/>
      <c r="AF23" s="1522"/>
      <c r="AG23" s="1522"/>
      <c r="AH23" s="1598"/>
      <c r="AI23" s="1305"/>
      <c r="AJ23" s="1583"/>
      <c r="AK23" s="315" t="s">
        <v>98</v>
      </c>
      <c r="BM23" s="302">
        <v>14</v>
      </c>
    </row>
    <row customHeight="1" ht="14.699999999999998">
      <c r="D24" s="2192"/>
      <c r="E24" s="2188"/>
      <c r="F24" s="2188"/>
      <c r="G24" s="2195"/>
      <c r="H24" s="1609"/>
      <c r="I24" s="2191"/>
      <c r="J24" s="2162"/>
      <c r="K24" s="1619"/>
      <c r="L24" s="2147"/>
      <c r="M24" s="2147"/>
      <c r="N24" s="1599"/>
      <c r="O24" s="2147"/>
      <c r="P24" s="2162"/>
      <c r="Q24" s="1600"/>
      <c r="R24" s="2147"/>
      <c r="S24" s="2147"/>
      <c r="T24" s="1601"/>
      <c r="U24" s="2147"/>
      <c r="V24" s="2162"/>
      <c r="W24" s="1602"/>
      <c r="X24" s="2147"/>
      <c r="Y24" s="2147"/>
      <c r="Z24" s="1599"/>
      <c r="AA24" s="2147"/>
      <c r="AB24" s="2162"/>
      <c r="AC24" s="1603"/>
      <c r="AD24" s="2147"/>
      <c r="AE24" s="2147"/>
      <c r="AF24" s="1604"/>
      <c r="AG24" s="1604"/>
      <c r="AH24" s="2186"/>
      <c r="AI24" s="2187"/>
      <c r="AJ24" s="1583"/>
      <c r="BM24" s="302">
        <v>14</v>
      </c>
    </row>
    <row customHeight="1" ht="14.699999999999998">
      <c r="D25" s="2192"/>
      <c r="E25" s="2188"/>
      <c r="F25" s="2188"/>
      <c r="G25" s="2195"/>
      <c r="H25" s="1609"/>
      <c r="I25" s="2191"/>
      <c r="J25" s="2162"/>
      <c r="K25" s="1619"/>
      <c r="L25" s="2147"/>
      <c r="M25" s="2147"/>
      <c r="N25" s="1599"/>
      <c r="O25" s="2147"/>
      <c r="P25" s="2162"/>
      <c r="Q25" s="1600"/>
      <c r="R25" s="2147"/>
      <c r="S25" s="2147"/>
      <c r="T25" s="1601"/>
      <c r="U25" s="2147"/>
      <c r="V25" s="2162"/>
      <c r="W25" s="1602"/>
      <c r="X25" s="2147"/>
      <c r="Y25" s="2147"/>
      <c r="Z25" s="1521"/>
      <c r="AA25" s="1604"/>
      <c r="AB25" s="2186"/>
      <c r="AC25" s="2186"/>
      <c r="AD25" s="2186"/>
      <c r="AE25" s="2186"/>
      <c r="AF25" s="2186"/>
      <c r="AG25" s="2186"/>
      <c r="AH25" s="2186"/>
      <c r="AI25" s="2187"/>
      <c r="AJ25" s="1583"/>
      <c r="BM25" s="302">
        <v>14</v>
      </c>
    </row>
    <row customHeight="1" ht="14.699999999999998">
      <c r="D26" s="2192"/>
      <c r="E26" s="2188"/>
      <c r="F26" s="2188"/>
      <c r="G26" s="2195"/>
      <c r="H26" s="1609"/>
      <c r="I26" s="2191"/>
      <c r="J26" s="2162"/>
      <c r="K26" s="1619"/>
      <c r="L26" s="2147"/>
      <c r="M26" s="2147"/>
      <c r="N26" s="1599"/>
      <c r="O26" s="2147"/>
      <c r="P26" s="2162"/>
      <c r="Q26" s="1600"/>
      <c r="R26" s="2147"/>
      <c r="S26" s="2147"/>
      <c r="T26" s="1605"/>
      <c r="U26" s="1606"/>
      <c r="V26" s="2186"/>
      <c r="W26" s="2186"/>
      <c r="X26" s="2186"/>
      <c r="Y26" s="2186"/>
      <c r="Z26" s="2186"/>
      <c r="AA26" s="2186"/>
      <c r="AB26" s="2186"/>
      <c r="AC26" s="2186"/>
      <c r="AD26" s="2186"/>
      <c r="AE26" s="2186"/>
      <c r="AF26" s="2186"/>
      <c r="AG26" s="2186"/>
      <c r="AH26" s="2186"/>
      <c r="AI26" s="2187"/>
      <c r="AJ26" s="1583"/>
      <c r="BM26" s="302">
        <v>14</v>
      </c>
    </row>
    <row customHeight="1" ht="11.549999999999999">
      <c r="D27" s="2192"/>
      <c r="E27" s="2188"/>
      <c r="F27" s="2188"/>
      <c r="G27" s="2195"/>
      <c r="H27" s="1610"/>
      <c r="I27" s="2191"/>
      <c r="J27" s="2162"/>
      <c r="K27" s="1619"/>
      <c r="L27" s="2147"/>
      <c r="M27" s="2147"/>
      <c r="N27" s="1604"/>
      <c r="O27" s="1604"/>
      <c r="P27" s="2186"/>
      <c r="Q27" s="2186"/>
      <c r="R27" s="2186"/>
      <c r="S27" s="2186"/>
      <c r="T27" s="2186"/>
      <c r="U27" s="2186"/>
      <c r="V27" s="2186"/>
      <c r="W27" s="2186"/>
      <c r="X27" s="2186"/>
      <c r="Y27" s="2186"/>
      <c r="Z27" s="2186"/>
      <c r="AA27" s="2186"/>
      <c r="AB27" s="2186"/>
      <c r="AC27" s="2186"/>
      <c r="AD27" s="2186"/>
      <c r="AE27" s="2186"/>
      <c r="AF27" s="2186"/>
      <c r="AG27" s="2186"/>
      <c r="AH27" s="2186"/>
      <c r="AI27" s="2187"/>
      <c r="AJ27" s="1583"/>
      <c r="BM27" s="302">
        <v>11</v>
      </c>
    </row>
    <row s="1563" customFormat="1" customHeight="1" ht="11.549999999999999">
      <c r="D28" s="2198"/>
      <c r="E28" s="2199"/>
      <c r="F28" s="2189"/>
      <c r="G28" s="2121"/>
      <c r="H28" s="1607"/>
      <c r="I28" s="1611"/>
      <c r="J28" s="2196"/>
      <c r="K28" s="2196"/>
      <c r="L28" s="2196"/>
      <c r="M28" s="2196"/>
      <c r="N28" s="2196"/>
      <c r="O28" s="2196"/>
      <c r="P28" s="2196"/>
      <c r="Q28" s="2196"/>
      <c r="R28" s="2196"/>
      <c r="S28" s="2196"/>
      <c r="T28" s="2196"/>
      <c r="U28" s="2196"/>
      <c r="V28" s="2196"/>
      <c r="W28" s="2196"/>
      <c r="X28" s="2196"/>
      <c r="Y28" s="2196"/>
      <c r="Z28" s="2196"/>
      <c r="AA28" s="2196"/>
      <c r="AB28" s="2196"/>
      <c r="AC28" s="2196"/>
      <c r="AD28" s="2196"/>
      <c r="AE28" s="2196"/>
      <c r="AF28" s="2196"/>
      <c r="AG28" s="2196"/>
      <c r="AH28" s="2196"/>
      <c r="AI28" s="2197"/>
      <c r="AJ28" s="1583"/>
      <c r="AK28" s="315"/>
      <c r="AL28" s="1583"/>
      <c r="AM28" s="1583"/>
      <c r="AN28" s="1583"/>
      <c r="AO28" s="1583"/>
      <c r="AP28" s="1583"/>
      <c r="AQ28" s="1583"/>
      <c r="AR28" s="1583"/>
      <c r="AS28" s="1583"/>
      <c r="AT28" s="1583"/>
      <c r="AU28" s="1583"/>
      <c r="AV28" s="1583"/>
      <c r="AW28" s="1583"/>
      <c r="AX28" s="1583"/>
      <c r="AY28" s="1583"/>
      <c r="AZ28" s="1583"/>
      <c r="BA28" s="1583"/>
      <c r="BB28" s="1583"/>
      <c r="BC28" s="1583"/>
      <c r="BD28" s="1583"/>
      <c r="BE28" s="1583"/>
      <c r="BF28" s="1583"/>
      <c r="BG28" s="1583"/>
      <c r="BH28" s="1583"/>
      <c r="BI28" s="1583"/>
      <c r="BJ28" s="1583"/>
      <c r="BK28" s="1583"/>
      <c r="BL28" s="1583"/>
      <c r="BM28" s="1563">
        <v>11</v>
      </c>
    </row>
    <row customHeight="1" ht="15">
      <c r="D29" s="2192" t="s">
        <v>91</v>
      </c>
      <c r="E29" s="2188" t="s">
        <v>766</v>
      </c>
      <c r="F29" s="2188" t="s">
        <v>770</v>
      </c>
      <c r="G29" s="2194" t="s">
        <v>19</v>
      </c>
      <c r="H29" s="1608"/>
      <c r="I29" s="2190"/>
      <c r="J29" s="2161"/>
      <c r="K29" s="1523"/>
      <c r="L29" s="2146"/>
      <c r="M29" s="2146"/>
      <c r="N29" s="1593"/>
      <c r="O29" s="2146"/>
      <c r="P29" s="2161"/>
      <c r="Q29" s="1594"/>
      <c r="R29" s="2146"/>
      <c r="S29" s="2146"/>
      <c r="T29" s="1595"/>
      <c r="U29" s="2146"/>
      <c r="V29" s="2161"/>
      <c r="W29" s="1596"/>
      <c r="X29" s="2146"/>
      <c r="Y29" s="2146"/>
      <c r="Z29" s="1593"/>
      <c r="AA29" s="2146"/>
      <c r="AB29" s="2161"/>
      <c r="AC29" s="1597"/>
      <c r="AD29" s="2146"/>
      <c r="AE29" s="2146"/>
      <c r="AF29" s="1522"/>
      <c r="AG29" s="1522"/>
      <c r="AH29" s="1598"/>
      <c r="AI29" s="1305"/>
      <c r="AJ29" s="1583"/>
      <c r="BM29" s="302">
        <v>14</v>
      </c>
    </row>
    <row customHeight="1" ht="14.699999999999998">
      <c r="D30" s="2192"/>
      <c r="E30" s="2188"/>
      <c r="F30" s="2188"/>
      <c r="G30" s="2195"/>
      <c r="H30" s="1609"/>
      <c r="I30" s="2191"/>
      <c r="J30" s="2162"/>
      <c r="K30" s="1592"/>
      <c r="L30" s="2147"/>
      <c r="M30" s="2147"/>
      <c r="N30" s="1599"/>
      <c r="O30" s="2147"/>
      <c r="P30" s="2162"/>
      <c r="Q30" s="1600"/>
      <c r="R30" s="2147"/>
      <c r="S30" s="2147"/>
      <c r="T30" s="1601"/>
      <c r="U30" s="2147"/>
      <c r="V30" s="2162"/>
      <c r="W30" s="1602"/>
      <c r="X30" s="2147"/>
      <c r="Y30" s="2147"/>
      <c r="Z30" s="1599"/>
      <c r="AA30" s="2147"/>
      <c r="AB30" s="2162"/>
      <c r="AC30" s="1603"/>
      <c r="AD30" s="2147"/>
      <c r="AE30" s="2147"/>
      <c r="AF30" s="1604"/>
      <c r="AG30" s="1604"/>
      <c r="AH30" s="2186"/>
      <c r="AI30" s="2187"/>
      <c r="AJ30" s="1583"/>
      <c r="BM30" s="302">
        <v>14</v>
      </c>
    </row>
    <row customHeight="1" ht="14.699999999999998">
      <c r="D31" s="2192"/>
      <c r="E31" s="2188"/>
      <c r="F31" s="2188"/>
      <c r="G31" s="2195"/>
      <c r="H31" s="1609"/>
      <c r="I31" s="2191"/>
      <c r="J31" s="2162"/>
      <c r="K31" s="1592"/>
      <c r="L31" s="2147"/>
      <c r="M31" s="2147"/>
      <c r="N31" s="1599"/>
      <c r="O31" s="2147"/>
      <c r="P31" s="2162"/>
      <c r="Q31" s="1600"/>
      <c r="R31" s="2147"/>
      <c r="S31" s="2147"/>
      <c r="T31" s="1601"/>
      <c r="U31" s="2147"/>
      <c r="V31" s="2162"/>
      <c r="W31" s="1602"/>
      <c r="X31" s="2147"/>
      <c r="Y31" s="2147"/>
      <c r="Z31" s="1521"/>
      <c r="AA31" s="1604"/>
      <c r="AB31" s="2186"/>
      <c r="AC31" s="2186"/>
      <c r="AD31" s="2186"/>
      <c r="AE31" s="2186"/>
      <c r="AF31" s="2186"/>
      <c r="AG31" s="2186"/>
      <c r="AH31" s="2186"/>
      <c r="AI31" s="2187"/>
      <c r="AJ31" s="1583"/>
      <c r="BM31" s="302">
        <v>14</v>
      </c>
    </row>
    <row customHeight="1" ht="14.699999999999998">
      <c r="D32" s="2192"/>
      <c r="E32" s="2188"/>
      <c r="F32" s="2188"/>
      <c r="G32" s="2195"/>
      <c r="H32" s="1609"/>
      <c r="I32" s="2191"/>
      <c r="J32" s="2162"/>
      <c r="K32" s="1592"/>
      <c r="L32" s="2147"/>
      <c r="M32" s="2147"/>
      <c r="N32" s="1599"/>
      <c r="O32" s="2147"/>
      <c r="P32" s="2162"/>
      <c r="Q32" s="1600"/>
      <c r="R32" s="2147"/>
      <c r="S32" s="2147"/>
      <c r="T32" s="1605"/>
      <c r="U32" s="1606"/>
      <c r="V32" s="2186"/>
      <c r="W32" s="2186"/>
      <c r="X32" s="2186"/>
      <c r="Y32" s="2186"/>
      <c r="Z32" s="2186"/>
      <c r="AA32" s="2186"/>
      <c r="AB32" s="2186"/>
      <c r="AC32" s="2186"/>
      <c r="AD32" s="2186"/>
      <c r="AE32" s="2186"/>
      <c r="AF32" s="2186"/>
      <c r="AG32" s="2186"/>
      <c r="AH32" s="2186"/>
      <c r="AI32" s="2187"/>
      <c r="AJ32" s="1583"/>
      <c r="BM32" s="302">
        <v>14</v>
      </c>
    </row>
    <row customHeight="1" ht="11.549999999999999">
      <c r="D33" s="2192"/>
      <c r="E33" s="2188"/>
      <c r="F33" s="2188"/>
      <c r="G33" s="2195"/>
      <c r="H33" s="1610"/>
      <c r="I33" s="2191"/>
      <c r="J33" s="2162"/>
      <c r="K33" s="1592"/>
      <c r="L33" s="2147"/>
      <c r="M33" s="2147"/>
      <c r="N33" s="1604"/>
      <c r="O33" s="1604"/>
      <c r="P33" s="2186"/>
      <c r="Q33" s="2186"/>
      <c r="R33" s="2186"/>
      <c r="S33" s="2186"/>
      <c r="T33" s="2186"/>
      <c r="U33" s="2186"/>
      <c r="V33" s="2186"/>
      <c r="W33" s="2186"/>
      <c r="X33" s="2186"/>
      <c r="Y33" s="2186"/>
      <c r="Z33" s="2186"/>
      <c r="AA33" s="2186"/>
      <c r="AB33" s="2186"/>
      <c r="AC33" s="2186"/>
      <c r="AD33" s="2186"/>
      <c r="AE33" s="2186"/>
      <c r="AF33" s="2186"/>
      <c r="AG33" s="2186"/>
      <c r="AH33" s="2186"/>
      <c r="AI33" s="2187"/>
      <c r="AJ33" s="1583"/>
      <c r="BM33" s="302">
        <v>11</v>
      </c>
    </row>
    <row s="1563" customFormat="1" customHeight="1" ht="11.549999999999999">
      <c r="D34" s="2198"/>
      <c r="E34" s="2199"/>
      <c r="F34" s="2189"/>
      <c r="G34" s="2121"/>
      <c r="H34" s="1607"/>
      <c r="I34" s="1611"/>
      <c r="J34" s="2196"/>
      <c r="K34" s="2196"/>
      <c r="L34" s="2196"/>
      <c r="M34" s="2196"/>
      <c r="N34" s="2196"/>
      <c r="O34" s="2196"/>
      <c r="P34" s="2196"/>
      <c r="Q34" s="2196"/>
      <c r="R34" s="2196"/>
      <c r="S34" s="2196"/>
      <c r="T34" s="2196"/>
      <c r="U34" s="2196"/>
      <c r="V34" s="2196"/>
      <c r="W34" s="2196"/>
      <c r="X34" s="2196"/>
      <c r="Y34" s="2196"/>
      <c r="Z34" s="2196"/>
      <c r="AA34" s="2196"/>
      <c r="AB34" s="2196"/>
      <c r="AC34" s="2196"/>
      <c r="AD34" s="2196"/>
      <c r="AE34" s="2196"/>
      <c r="AF34" s="2196"/>
      <c r="AG34" s="2196"/>
      <c r="AH34" s="2196"/>
      <c r="AI34" s="2197"/>
      <c r="AJ34" s="1583"/>
      <c r="AK34" s="315"/>
      <c r="AL34" s="1583"/>
      <c r="AM34" s="1583"/>
      <c r="AN34" s="1583"/>
      <c r="AO34" s="1583"/>
      <c r="AP34" s="1583"/>
      <c r="AQ34" s="1583"/>
      <c r="AR34" s="1583"/>
      <c r="AS34" s="1583"/>
      <c r="AT34" s="1583"/>
      <c r="AU34" s="1583"/>
      <c r="AV34" s="1583"/>
      <c r="AW34" s="1583"/>
      <c r="AX34" s="1583"/>
      <c r="AY34" s="1583"/>
      <c r="AZ34" s="1583"/>
      <c r="BA34" s="1583"/>
      <c r="BB34" s="1583"/>
      <c r="BC34" s="1583"/>
      <c r="BD34" s="1583"/>
      <c r="BE34" s="1583"/>
      <c r="BF34" s="1583"/>
      <c r="BG34" s="1583"/>
      <c r="BH34" s="1583"/>
      <c r="BI34" s="1583"/>
      <c r="BJ34" s="1583"/>
      <c r="BK34" s="1583"/>
      <c r="BL34" s="1583"/>
      <c r="BM34" s="1563">
        <v>11</v>
      </c>
    </row>
    <row customHeight="1" ht="15">
      <c r="D35" s="2192" t="s">
        <v>117</v>
      </c>
      <c r="E35" s="2188" t="s">
        <v>766</v>
      </c>
      <c r="F35" s="2188" t="s">
        <v>771</v>
      </c>
      <c r="G35" s="2194" t="s">
        <v>19</v>
      </c>
      <c r="H35" s="1608"/>
      <c r="I35" s="2190"/>
      <c r="J35" s="2161"/>
      <c r="K35" s="1523"/>
      <c r="L35" s="2146"/>
      <c r="M35" s="2146"/>
      <c r="N35" s="1593"/>
      <c r="O35" s="2146"/>
      <c r="P35" s="2161"/>
      <c r="Q35" s="1594"/>
      <c r="R35" s="2146"/>
      <c r="S35" s="2146"/>
      <c r="T35" s="1595"/>
      <c r="U35" s="2146"/>
      <c r="V35" s="2161"/>
      <c r="W35" s="1596"/>
      <c r="X35" s="2146"/>
      <c r="Y35" s="2146"/>
      <c r="Z35" s="1593"/>
      <c r="AA35" s="2146"/>
      <c r="AB35" s="2161"/>
      <c r="AC35" s="1597"/>
      <c r="AD35" s="2146"/>
      <c r="AE35" s="2146"/>
      <c r="AF35" s="1522"/>
      <c r="AG35" s="1522"/>
      <c r="AH35" s="1598"/>
      <c r="AI35" s="1305"/>
      <c r="AJ35" s="1583"/>
      <c r="BM35" s="302">
        <v>14</v>
      </c>
    </row>
    <row customHeight="1" ht="14.699999999999998">
      <c r="D36" s="2192"/>
      <c r="E36" s="2188"/>
      <c r="F36" s="2188"/>
      <c r="G36" s="2195"/>
      <c r="H36" s="1609"/>
      <c r="I36" s="2191"/>
      <c r="J36" s="2162"/>
      <c r="K36" s="1592"/>
      <c r="L36" s="2147"/>
      <c r="M36" s="2147"/>
      <c r="N36" s="1599"/>
      <c r="O36" s="2147"/>
      <c r="P36" s="2162"/>
      <c r="Q36" s="1600"/>
      <c r="R36" s="2147"/>
      <c r="S36" s="2147"/>
      <c r="T36" s="1601"/>
      <c r="U36" s="2147"/>
      <c r="V36" s="2162"/>
      <c r="W36" s="1602"/>
      <c r="X36" s="2147"/>
      <c r="Y36" s="2147"/>
      <c r="Z36" s="1599"/>
      <c r="AA36" s="2147"/>
      <c r="AB36" s="2162"/>
      <c r="AC36" s="1603"/>
      <c r="AD36" s="2147"/>
      <c r="AE36" s="2147"/>
      <c r="AF36" s="1604"/>
      <c r="AG36" s="1604"/>
      <c r="AH36" s="2186"/>
      <c r="AI36" s="2187"/>
      <c r="AJ36" s="1583"/>
      <c r="BM36" s="302">
        <v>14</v>
      </c>
    </row>
    <row customHeight="1" ht="14.699999999999998">
      <c r="D37" s="2192"/>
      <c r="E37" s="2188"/>
      <c r="F37" s="2188"/>
      <c r="G37" s="2195"/>
      <c r="H37" s="1609"/>
      <c r="I37" s="2191"/>
      <c r="J37" s="2162"/>
      <c r="K37" s="1592"/>
      <c r="L37" s="2147"/>
      <c r="M37" s="2147"/>
      <c r="N37" s="1599"/>
      <c r="O37" s="2147"/>
      <c r="P37" s="2162"/>
      <c r="Q37" s="1600"/>
      <c r="R37" s="2147"/>
      <c r="S37" s="2147"/>
      <c r="T37" s="1601"/>
      <c r="U37" s="2147"/>
      <c r="V37" s="2162"/>
      <c r="W37" s="1602"/>
      <c r="X37" s="2147"/>
      <c r="Y37" s="2147"/>
      <c r="Z37" s="1521"/>
      <c r="AA37" s="1604"/>
      <c r="AB37" s="2186"/>
      <c r="AC37" s="2186"/>
      <c r="AD37" s="2186"/>
      <c r="AE37" s="2186"/>
      <c r="AF37" s="2186"/>
      <c r="AG37" s="2186"/>
      <c r="AH37" s="2186"/>
      <c r="AI37" s="2187"/>
      <c r="AJ37" s="1583"/>
      <c r="BM37" s="302">
        <v>14</v>
      </c>
    </row>
    <row customHeight="1" ht="14.699999999999998">
      <c r="D38" s="2192"/>
      <c r="E38" s="2188"/>
      <c r="F38" s="2188"/>
      <c r="G38" s="2195"/>
      <c r="H38" s="1609"/>
      <c r="I38" s="2191"/>
      <c r="J38" s="2162"/>
      <c r="K38" s="1592"/>
      <c r="L38" s="2147"/>
      <c r="M38" s="2147"/>
      <c r="N38" s="1599"/>
      <c r="O38" s="2147"/>
      <c r="P38" s="2162"/>
      <c r="Q38" s="1600"/>
      <c r="R38" s="2147"/>
      <c r="S38" s="2147"/>
      <c r="T38" s="1605"/>
      <c r="U38" s="1606"/>
      <c r="V38" s="2186"/>
      <c r="W38" s="2186"/>
      <c r="X38" s="2186"/>
      <c r="Y38" s="2186"/>
      <c r="Z38" s="2186"/>
      <c r="AA38" s="2186"/>
      <c r="AB38" s="2186"/>
      <c r="AC38" s="2186"/>
      <c r="AD38" s="2186"/>
      <c r="AE38" s="2186"/>
      <c r="AF38" s="2186"/>
      <c r="AG38" s="2186"/>
      <c r="AH38" s="2186"/>
      <c r="AI38" s="2187"/>
      <c r="AJ38" s="1583"/>
      <c r="BM38" s="302">
        <v>14</v>
      </c>
    </row>
    <row customHeight="1" ht="11.549999999999999">
      <c r="D39" s="2192"/>
      <c r="E39" s="2188"/>
      <c r="F39" s="2188"/>
      <c r="G39" s="2195"/>
      <c r="H39" s="1610"/>
      <c r="I39" s="2191"/>
      <c r="J39" s="2162"/>
      <c r="K39" s="1592"/>
      <c r="L39" s="2147"/>
      <c r="M39" s="2147"/>
      <c r="N39" s="1604"/>
      <c r="O39" s="1604"/>
      <c r="P39" s="2186"/>
      <c r="Q39" s="2186"/>
      <c r="R39" s="2186"/>
      <c r="S39" s="2186"/>
      <c r="T39" s="2186"/>
      <c r="U39" s="2186"/>
      <c r="V39" s="2186"/>
      <c r="W39" s="2186"/>
      <c r="X39" s="2186"/>
      <c r="Y39" s="2186"/>
      <c r="Z39" s="2186"/>
      <c r="AA39" s="2186"/>
      <c r="AB39" s="2186"/>
      <c r="AC39" s="2186"/>
      <c r="AD39" s="2186"/>
      <c r="AE39" s="2186"/>
      <c r="AF39" s="2186"/>
      <c r="AG39" s="2186"/>
      <c r="AH39" s="2186"/>
      <c r="AI39" s="2187"/>
      <c r="AJ39" s="1583"/>
      <c r="BM39" s="302">
        <v>11</v>
      </c>
    </row>
    <row s="1563" customFormat="1" customHeight="1" ht="11.549999999999999">
      <c r="D40" s="2192"/>
      <c r="E40" s="2188"/>
      <c r="F40" s="2193"/>
      <c r="G40" s="2121"/>
      <c r="H40" s="1607"/>
      <c r="I40" s="1611"/>
      <c r="J40" s="2196"/>
      <c r="K40" s="2196"/>
      <c r="L40" s="2196"/>
      <c r="M40" s="2196"/>
      <c r="N40" s="2196"/>
      <c r="O40" s="2196"/>
      <c r="P40" s="2196"/>
      <c r="Q40" s="2196"/>
      <c r="R40" s="2196"/>
      <c r="S40" s="2196"/>
      <c r="T40" s="2196"/>
      <c r="U40" s="2196"/>
      <c r="V40" s="2196"/>
      <c r="W40" s="2196"/>
      <c r="X40" s="2196"/>
      <c r="Y40" s="2196"/>
      <c r="Z40" s="2196"/>
      <c r="AA40" s="2196"/>
      <c r="AB40" s="2196"/>
      <c r="AC40" s="2196"/>
      <c r="AD40" s="2196"/>
      <c r="AE40" s="2196"/>
      <c r="AF40" s="2196"/>
      <c r="AG40" s="2196"/>
      <c r="AH40" s="2196"/>
      <c r="AI40" s="2197"/>
      <c r="AJ40" s="1583"/>
      <c r="AK40" s="315"/>
      <c r="AL40" s="1583"/>
      <c r="AM40" s="1583"/>
      <c r="AN40" s="1583"/>
      <c r="AO40" s="1583"/>
      <c r="AP40" s="1583"/>
      <c r="AQ40" s="1583"/>
      <c r="AR40" s="1583"/>
      <c r="AS40" s="1583"/>
      <c r="AT40" s="1583"/>
      <c r="AU40" s="1583"/>
      <c r="AV40" s="1583"/>
      <c r="AW40" s="1583"/>
      <c r="AX40" s="1583"/>
      <c r="AY40" s="1583"/>
      <c r="AZ40" s="1583"/>
      <c r="BA40" s="1583"/>
      <c r="BB40" s="1583"/>
      <c r="BC40" s="1583"/>
      <c r="BD40" s="1583"/>
      <c r="BE40" s="1583"/>
      <c r="BF40" s="1583"/>
      <c r="BG40" s="1583"/>
      <c r="BH40" s="1583"/>
      <c r="BI40" s="1583"/>
      <c r="BJ40" s="1583"/>
      <c r="BK40" s="1583"/>
      <c r="BL40" s="1583"/>
      <c r="BM40" s="1563">
        <v>11</v>
      </c>
    </row>
    <row customHeight="1" ht="11.549999999999999">
      <c r="AK41" s="432"/>
      <c r="BM41" s="302">
        <v>11</v>
      </c>
    </row>
    <row customHeight="1" ht="11.549999999999999">
      <c r="AK42" s="432"/>
      <c r="BM42" s="302">
        <v>11</v>
      </c>
    </row>
    <row customHeight="1" ht="11.549999999999999">
      <c r="AK43" s="432"/>
      <c r="BM43" s="302">
        <v>11</v>
      </c>
    </row>
    <row customHeight="1" ht="11.549999999999999">
      <c r="AK44" s="432"/>
      <c r="BM44" s="302">
        <v>11</v>
      </c>
    </row>
    <row customHeight="1" ht="11.549999999999999">
      <c r="AK45" s="432"/>
      <c r="BM45" s="302">
        <v>11</v>
      </c>
    </row>
    <row customHeight="1" ht="11.549999999999999">
      <c r="AK46" s="432"/>
      <c r="BM46" s="302">
        <v>11</v>
      </c>
    </row>
    <row customHeight="1" ht="11.549999999999999">
      <c r="AK47" s="432"/>
      <c r="BM47" s="302">
        <v>11</v>
      </c>
    </row>
    <row customHeight="1" ht="11.549999999999999">
      <c r="AK48" s="432"/>
      <c r="BM48" s="302">
        <v>11</v>
      </c>
    </row>
    <row customHeight="1" ht="11.549999999999999">
      <c r="AK49" s="432"/>
      <c r="BM49" s="302">
        <v>11</v>
      </c>
    </row>
    <row customHeight="1" ht="11.25" hidden="1">
      <c r="A50" s="302" t="s">
        <v>82</v>
      </c>
      <c r="B50" s="302">
        <v>0</v>
      </c>
      <c r="C50" s="302">
        <v>3</v>
      </c>
      <c r="D50" s="302">
        <v>3</v>
      </c>
      <c r="E50" s="302">
        <v>15</v>
      </c>
      <c r="F50" s="302">
        <v>15</v>
      </c>
      <c r="G50" s="302">
        <v>11</v>
      </c>
      <c r="H50" s="302">
        <v>3</v>
      </c>
      <c r="I50" s="302">
        <v>3</v>
      </c>
      <c r="J50" s="302">
        <v>12</v>
      </c>
      <c r="K50" s="302">
        <v>0</v>
      </c>
      <c r="L50" s="302">
        <v>10</v>
      </c>
      <c r="M50" s="302">
        <v>10</v>
      </c>
      <c r="N50" s="302">
        <v>3</v>
      </c>
      <c r="O50" s="302">
        <v>3</v>
      </c>
      <c r="P50" s="302">
        <v>19</v>
      </c>
      <c r="Q50" s="302">
        <v>0</v>
      </c>
      <c r="R50" s="302">
        <v>10</v>
      </c>
      <c r="S50" s="302">
        <v>10</v>
      </c>
      <c r="T50" s="302">
        <v>3</v>
      </c>
      <c r="U50" s="302">
        <v>3</v>
      </c>
      <c r="V50" s="302">
        <v>25</v>
      </c>
      <c r="W50" s="302">
        <v>0</v>
      </c>
      <c r="X50" s="302">
        <v>10</v>
      </c>
      <c r="Y50" s="302">
        <v>10</v>
      </c>
      <c r="Z50" s="302">
        <v>3</v>
      </c>
      <c r="AA50" s="302">
        <v>3</v>
      </c>
      <c r="AB50" s="302">
        <v>16</v>
      </c>
      <c r="AC50" s="302">
        <v>0</v>
      </c>
      <c r="AD50" s="302">
        <v>10</v>
      </c>
      <c r="AE50" s="302">
        <v>10</v>
      </c>
      <c r="AF50" s="302">
        <v>3</v>
      </c>
      <c r="AG50" s="302">
        <v>3</v>
      </c>
      <c r="AH50" s="302">
        <v>8</v>
      </c>
      <c r="AI50" s="302">
        <v>21</v>
      </c>
      <c r="AJ50" s="432">
        <v>8</v>
      </c>
      <c r="AK50" s="315">
        <v>8</v>
      </c>
      <c r="AL50" s="432">
        <v>8</v>
      </c>
      <c r="AM50" s="432">
        <v>8</v>
      </c>
      <c r="AN50" s="432">
        <v>8</v>
      </c>
      <c r="AO50" s="432">
        <v>8</v>
      </c>
      <c r="AP50" s="432">
        <v>8</v>
      </c>
      <c r="AQ50" s="432">
        <v>8</v>
      </c>
      <c r="AR50" s="432">
        <v>8</v>
      </c>
      <c r="AS50" s="432">
        <v>8</v>
      </c>
      <c r="AT50" s="432">
        <v>8</v>
      </c>
      <c r="AU50" s="432">
        <v>8</v>
      </c>
      <c r="AV50" s="432">
        <v>8</v>
      </c>
      <c r="AW50" s="432">
        <v>8</v>
      </c>
      <c r="AX50" s="432">
        <v>8</v>
      </c>
      <c r="AY50" s="432">
        <v>8</v>
      </c>
      <c r="AZ50" s="432">
        <v>8</v>
      </c>
      <c r="BA50" s="432">
        <v>8</v>
      </c>
      <c r="BB50" s="432">
        <v>8</v>
      </c>
      <c r="BC50" s="432">
        <v>8</v>
      </c>
      <c r="BD50" s="432">
        <v>8</v>
      </c>
      <c r="BE50" s="432">
        <v>8</v>
      </c>
      <c r="BF50" s="432">
        <v>8</v>
      </c>
      <c r="BG50" s="432">
        <v>8</v>
      </c>
      <c r="BH50" s="432">
        <v>8</v>
      </c>
      <c r="BI50" s="432">
        <v>8</v>
      </c>
      <c r="BJ50" s="432">
        <v>8</v>
      </c>
      <c r="BK50" s="432">
        <v>8</v>
      </c>
      <c r="BL50" s="432">
        <v>8</v>
      </c>
      <c r="BM50" s="302">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E17F18-361D-B89D-9E08-0.CB681285}"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9" width="1.7109375" customWidth="1"/>
    <col min="2" max="2" style="1859" width="34.57421875" customWidth="1"/>
    <col min="3" max="3" style="1859" width="85.00390625" customWidth="1"/>
    <col min="4" max="4" style="1859" width="17.00390625" customWidth="1"/>
    <col min="5" max="5" style="1859" width="8.00390625" customWidth="1"/>
    <col min="6" max="6" style="1859" width="9.140625" hidden="1"/>
  </cols>
  <sheetData>
    <row customHeight="1" ht="3">
      <c r="F1" s="98" t="s">
        <v>14</v>
      </c>
    </row>
    <row customHeight="1" ht="22.5">
      <c r="B2" s="2622" t="s">
        <v>2531</v>
      </c>
      <c r="C2" s="2509"/>
      <c r="D2" s="2509"/>
      <c r="E2" s="277"/>
      <c r="F2" s="98">
        <v>22</v>
      </c>
    </row>
    <row customHeight="1" ht="3">
      <c r="F3" s="98">
        <v>3</v>
      </c>
    </row>
    <row customHeight="1" ht="23.25">
      <c r="B4" s="2623" t="s">
        <v>2532</v>
      </c>
      <c r="C4" s="392" t="s">
        <v>2533</v>
      </c>
      <c r="D4" s="392" t="s">
        <v>2534</v>
      </c>
      <c r="F4" s="98">
        <v>22</v>
      </c>
    </row>
    <row customHeight="1" ht="11.25" hidden="1">
      <c r="A5" s="98" t="s">
        <v>82</v>
      </c>
      <c r="B5" s="98">
        <v>34</v>
      </c>
      <c r="C5" s="98">
        <v>85</v>
      </c>
      <c r="D5" s="98">
        <v>17</v>
      </c>
      <c r="E5" s="98">
        <v>8</v>
      </c>
      <c r="F5" s="98">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14A678-8286-8333-247F-0.D7D593F6}"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9" width="26.57421875" customWidth="1"/>
    <col min="2" max="2" style="1859" width="10.00390625" customWidth="1"/>
    <col min="3" max="3" style="1859" width="9.140625"/>
    <col min="4" max="4" style="1859" width="11.140625" customWidth="1"/>
    <col min="5" max="5" style="1859" width="16.57421875" customWidth="1"/>
    <col min="6" max="6" style="1859" width="16.28125" customWidth="1"/>
    <col min="7" max="7" style="1859" width="19.140625" customWidth="1"/>
    <col min="8" max="11" style="1859" width="10.00390625" customWidth="1"/>
    <col min="12" max="12" style="1859" width="12.7109375" customWidth="1"/>
    <col min="13" max="13" style="1859" width="61.28125" customWidth="1"/>
    <col min="14" max="14" style="1859" width="10.00390625" customWidth="1"/>
    <col min="15" max="17" style="1859" width="23.7109375" customWidth="1"/>
    <col min="18" max="18" style="1859" width="11.7109375" customWidth="1"/>
    <col min="19" max="19" style="1859" width="8.57421875" customWidth="1"/>
    <col min="20" max="20" style="1859" width="11.7109375" customWidth="1"/>
    <col min="21" max="21" style="1859" width="8.57421875" customWidth="1"/>
    <col min="22" max="22" style="1859" width="4.7109375" customWidth="1"/>
    <col min="23" max="23" style="1859" width="115.7109375" customWidth="1"/>
    <col min="24" max="24" style="1859" width="115.28125" customWidth="1"/>
    <col min="25" max="27" style="1859" width="9.140625"/>
    <col min="28" max="28" style="1859" width="115.7109375" customWidth="1"/>
    <col min="29" max="29" style="1859" width="9.140625"/>
    <col min="30" max="90" style="1859" width="115.7109375" customWidth="1"/>
    <col min="91" max="184" style="1859" width="9.140625"/>
  </cols>
  <sheetData>
    <row r="2" s="1824" customFormat="1" customHeight="1" ht="17.25">
      <c r="A2" s="1824" t="s">
        <v>2535</v>
      </c>
    </row>
    <row r="4" s="273" customFormat="1" customHeight="1" ht="15">
      <c r="C4" s="1825"/>
      <c r="D4" s="122"/>
      <c r="E4" s="386"/>
    </row>
    <row r="6" s="1824" customFormat="1" customHeight="1" ht="17.25">
      <c r="A6" s="1824" t="s">
        <v>2536</v>
      </c>
    </row>
    <row r="8" s="273" customFormat="1" customHeight="1" ht="17.25">
      <c r="C8" s="1826"/>
      <c r="D8" s="122"/>
      <c r="E8" s="123"/>
    </row>
    <row r="11" s="1824" customFormat="1" customHeight="1" ht="17.25">
      <c r="A11" s="1824" t="s">
        <v>2537</v>
      </c>
    </row>
    <row r="13" s="1828" customFormat="1" customHeight="1" ht="15">
      <c r="A13" s="2226">
        <v>1</v>
      </c>
      <c r="B13" s="1169"/>
      <c r="C13" s="810" t="s">
        <v>104</v>
      </c>
      <c r="D13" s="1827"/>
      <c r="E13" s="1814">
        <f>A13</f>
        <v>1</v>
      </c>
      <c r="F13" s="813"/>
      <c r="G13" s="549" t="str">
        <f>"Территория "&amp;E13</f>
        <v>Территория 1</v>
      </c>
      <c r="H13" s="801"/>
      <c r="I13" s="801"/>
      <c r="J13" s="798"/>
      <c r="K13" s="1633"/>
      <c r="L13" s="1633"/>
      <c r="M13" s="1633"/>
      <c r="N13" s="235"/>
      <c r="O13" s="1633"/>
      <c r="P13" s="234"/>
      <c r="Q13" s="234"/>
      <c r="R13" s="234"/>
      <c r="S13" s="234"/>
    </row>
    <row s="1859" customFormat="1" customHeight="1" ht="15">
      <c r="A14" s="2226"/>
      <c r="B14" s="1169">
        <v>1</v>
      </c>
      <c r="C14" s="1169"/>
      <c r="D14" s="809"/>
      <c r="E14" s="1822" t="str">
        <f>A13&amp;"."&amp;B14</f>
        <v>1.1</v>
      </c>
      <c r="F14" s="812">
        <f>$F$20</f>
        <v>0</v>
      </c>
      <c r="G14" s="802"/>
      <c r="H14" s="802"/>
      <c r="I14" s="800"/>
      <c r="J14" s="1633"/>
      <c r="K14" s="1645"/>
      <c r="L14" s="1645"/>
      <c r="M14" s="1633" t="str">
        <f t="array" ref="M14:M14">IF(ISERROR(MATCH(MID(N14,1,250),MID(note_ter,1,250),0)),"n","y")</f>
        <v>n</v>
      </c>
      <c r="N14" s="1645"/>
      <c r="O14" s="1633" t="str">
        <f>H14&amp;"("&amp;I14&amp;")"</f>
        <v>()</v>
      </c>
      <c r="P14" s="1169"/>
      <c r="Q14" s="1169"/>
      <c r="R14" s="429"/>
      <c r="S14" s="1169"/>
      <c r="T14" s="1169"/>
      <c r="U14" s="1169"/>
      <c r="V14" s="431"/>
      <c r="W14" s="431"/>
      <c r="X14" s="428"/>
      <c r="Y14" s="428"/>
      <c r="Z14" s="428"/>
      <c r="AA14" s="428"/>
      <c r="AB14" s="428"/>
      <c r="AC14" s="428"/>
      <c r="AD14" s="428"/>
      <c r="AE14" s="428"/>
      <c r="AF14" s="428"/>
      <c r="AG14" s="428"/>
      <c r="AH14" s="428"/>
      <c r="AI14" s="428"/>
      <c r="AJ14" s="428"/>
      <c r="AK14" s="428"/>
      <c r="AL14" s="428"/>
      <c r="AM14" s="428"/>
      <c r="AN14" s="428"/>
      <c r="AO14" s="428"/>
      <c r="AP14" s="428"/>
      <c r="AQ14" s="428"/>
      <c r="AR14" s="428"/>
      <c r="AS14" s="428"/>
      <c r="AT14" s="428"/>
      <c r="AU14" s="428"/>
      <c r="AV14" s="428"/>
      <c r="AW14" s="428"/>
      <c r="AX14" s="428"/>
      <c r="AY14" s="428"/>
      <c r="AZ14" s="428"/>
      <c r="BA14" s="428"/>
      <c r="BB14" s="428"/>
      <c r="BC14" s="428"/>
      <c r="BD14" s="428"/>
      <c r="BE14" s="428"/>
      <c r="BF14" s="428"/>
      <c r="BG14" s="428"/>
      <c r="BH14" s="428"/>
      <c r="BI14" s="428"/>
      <c r="BJ14" s="428"/>
      <c r="BK14" s="428"/>
      <c r="BL14" s="428"/>
      <c r="BM14" s="428"/>
      <c r="BN14" s="428"/>
      <c r="BO14" s="428"/>
      <c r="BP14" s="428"/>
      <c r="BQ14" s="428"/>
      <c r="BR14" s="428"/>
      <c r="BS14" s="431"/>
      <c r="BT14" s="431"/>
      <c r="BU14" s="431"/>
      <c r="BV14" s="431"/>
      <c r="BW14" s="431"/>
      <c r="BX14" s="431"/>
      <c r="BY14" s="431"/>
      <c r="BZ14" s="431"/>
      <c r="CA14" s="431"/>
      <c r="CB14" s="431"/>
    </row>
    <row s="1859" customFormat="1" customHeight="1" ht="15">
      <c r="A15" s="2226"/>
      <c r="B15" s="1169"/>
      <c r="C15" s="421"/>
      <c r="D15" s="810"/>
      <c r="E15" s="430"/>
      <c r="F15" s="186"/>
      <c r="G15" s="424" t="s">
        <v>102</v>
      </c>
      <c r="H15" s="196"/>
      <c r="I15" s="433"/>
      <c r="J15" s="1645"/>
      <c r="K15" s="1645"/>
      <c r="L15" s="1645"/>
      <c r="M15" s="1645"/>
      <c r="N15" s="1633"/>
      <c r="O15" s="1645"/>
      <c r="P15" s="1169"/>
      <c r="Q15" s="1169"/>
      <c r="R15" s="429"/>
      <c r="S15" s="1169"/>
      <c r="T15" s="1169"/>
      <c r="U15" s="1169"/>
      <c r="V15" s="431"/>
      <c r="W15" s="431"/>
      <c r="X15" s="428"/>
      <c r="Y15" s="428"/>
      <c r="Z15" s="428"/>
      <c r="AA15" s="428"/>
      <c r="AB15" s="428"/>
      <c r="AC15" s="428"/>
      <c r="AD15" s="428"/>
      <c r="AE15" s="428"/>
      <c r="AF15" s="428"/>
      <c r="AG15" s="428"/>
      <c r="AH15" s="428"/>
      <c r="AI15" s="428"/>
      <c r="AJ15" s="428"/>
      <c r="AK15" s="428"/>
      <c r="AL15" s="428"/>
      <c r="AM15" s="428"/>
      <c r="AN15" s="428"/>
      <c r="AO15" s="428"/>
      <c r="AP15" s="428"/>
      <c r="AQ15" s="428"/>
      <c r="AR15" s="428"/>
      <c r="AS15" s="428"/>
      <c r="AT15" s="428"/>
      <c r="AU15" s="428"/>
      <c r="AV15" s="428"/>
      <c r="AW15" s="428"/>
      <c r="AX15" s="428"/>
      <c r="AY15" s="428"/>
      <c r="AZ15" s="428"/>
      <c r="BA15" s="428"/>
      <c r="BB15" s="428"/>
      <c r="BC15" s="428"/>
      <c r="BD15" s="428"/>
      <c r="BE15" s="428"/>
      <c r="BF15" s="428"/>
      <c r="BG15" s="428"/>
      <c r="BH15" s="428"/>
      <c r="BI15" s="428"/>
      <c r="BJ15" s="428"/>
      <c r="BK15" s="428"/>
      <c r="BL15" s="428"/>
      <c r="BM15" s="428"/>
      <c r="BN15" s="428"/>
      <c r="BO15" s="428"/>
      <c r="BP15" s="428"/>
      <c r="BQ15" s="428"/>
      <c r="BR15" s="428"/>
      <c r="BS15" s="431"/>
      <c r="BT15" s="431"/>
      <c r="BU15" s="431"/>
      <c r="BV15" s="431"/>
      <c r="BW15" s="431"/>
      <c r="BX15" s="431"/>
      <c r="BY15" s="431"/>
      <c r="BZ15" s="431"/>
      <c r="CA15" s="431"/>
      <c r="CB15" s="431"/>
    </row>
    <row r="17" s="1824" customFormat="1" customHeight="1" ht="17.25">
      <c r="A17" s="1824" t="s">
        <v>2538</v>
      </c>
    </row>
    <row r="19" s="1859" customFormat="1" customHeight="1" ht="15">
      <c r="A19" s="1891"/>
      <c r="B19" s="1375">
        <v>1</v>
      </c>
      <c r="C19" s="1375"/>
      <c r="D19" s="809" t="s">
        <v>104</v>
      </c>
      <c r="E19" s="1887"/>
      <c r="F19" s="1892">
        <f>$F$20</f>
        <v>0</v>
      </c>
      <c r="G19" s="1896"/>
      <c r="H19" s="1896"/>
      <c r="I19" s="1894"/>
      <c r="J19" s="1633"/>
      <c r="K19" s="1645"/>
      <c r="L19" s="1645"/>
      <c r="M19" s="1633" t="str">
        <f t="array" ref="M19:M19">IF(ISERROR(MATCH(MID(N19,1,250),MID(note_ter,1,250),0)),"n","y")</f>
        <v>n</v>
      </c>
      <c r="N19" s="1645"/>
      <c r="O19" s="1633" t="str">
        <f>H19&amp;"("&amp;I19&amp;")"</f>
        <v>()</v>
      </c>
      <c r="P19" s="1375"/>
      <c r="Q19" s="1375"/>
      <c r="R19" s="429"/>
      <c r="S19" s="1375"/>
      <c r="T19" s="1375"/>
      <c r="U19" s="1375"/>
      <c r="V19" s="842"/>
      <c r="W19" s="842"/>
      <c r="X19" s="636"/>
      <c r="Y19" s="636"/>
      <c r="Z19" s="636"/>
      <c r="AA19" s="636"/>
      <c r="AB19" s="636"/>
      <c r="AC19" s="636"/>
      <c r="AD19" s="636"/>
      <c r="AE19" s="636"/>
      <c r="AF19" s="636"/>
      <c r="AG19" s="636"/>
      <c r="AH19" s="636"/>
      <c r="AI19" s="636"/>
      <c r="AJ19" s="636"/>
      <c r="AK19" s="636"/>
      <c r="AL19" s="636"/>
      <c r="AM19" s="636"/>
      <c r="AN19" s="636"/>
      <c r="AO19" s="636"/>
      <c r="AP19" s="636"/>
      <c r="AQ19" s="636"/>
      <c r="AR19" s="636"/>
      <c r="AS19" s="636"/>
      <c r="AT19" s="636"/>
      <c r="AU19" s="636"/>
      <c r="AV19" s="636"/>
      <c r="AW19" s="636"/>
      <c r="AX19" s="636"/>
      <c r="AY19" s="636"/>
      <c r="AZ19" s="636"/>
      <c r="BA19" s="636"/>
      <c r="BB19" s="636"/>
      <c r="BC19" s="636"/>
      <c r="BD19" s="636"/>
      <c r="BE19" s="636"/>
      <c r="BF19" s="636"/>
      <c r="BG19" s="636"/>
      <c r="BH19" s="636"/>
      <c r="BI19" s="636"/>
      <c r="BJ19" s="636"/>
      <c r="BK19" s="636"/>
      <c r="BL19" s="636"/>
      <c r="BM19" s="636"/>
      <c r="BN19" s="636"/>
      <c r="BO19" s="636"/>
      <c r="BP19" s="636"/>
      <c r="BQ19" s="636"/>
      <c r="BR19" s="636"/>
      <c r="BS19" s="842"/>
      <c r="BT19" s="842"/>
      <c r="BU19" s="842"/>
      <c r="BV19" s="842"/>
      <c r="BW19" s="842"/>
      <c r="BX19" s="842"/>
      <c r="BY19" s="842"/>
      <c r="BZ19" s="842"/>
      <c r="CA19" s="842"/>
      <c r="CB19" s="842"/>
    </row>
    <row r="21" s="1859" customFormat="1" customHeight="1" ht="15">
      <c r="A21" s="1824" t="s">
        <v>2539</v>
      </c>
      <c r="B21" s="1824"/>
      <c r="C21" s="1824"/>
      <c r="D21" s="1824"/>
      <c r="E21" s="1824"/>
      <c r="F21" s="1824"/>
      <c r="G21" s="1824"/>
      <c r="H21" s="1824"/>
      <c r="I21" s="1824"/>
      <c r="J21" s="1824"/>
      <c r="K21" s="1824"/>
      <c r="L21" s="1824"/>
      <c r="M21" s="1824"/>
      <c r="N21" s="1824"/>
      <c r="O21" s="1824"/>
      <c r="P21" s="1824"/>
      <c r="Q21" s="1824"/>
      <c r="R21" s="1824"/>
      <c r="S21" s="1824"/>
      <c r="T21" s="1824"/>
      <c r="U21" s="193"/>
      <c r="V21" s="1824"/>
      <c r="W21" s="1824"/>
    </row>
    <row s="1859" customFormat="1" customHeight="1" ht="15">
      <c r="U22" s="194"/>
    </row>
    <row s="1862" customFormat="1" customHeight="1" ht="15">
      <c r="A23" s="432"/>
      <c r="B23" s="432"/>
      <c r="C23" s="1737" t="s">
        <v>104</v>
      </c>
      <c r="D23" s="2117" t="s">
        <v>200</v>
      </c>
      <c r="E23" s="2118"/>
      <c r="F23" s="2116" t="s">
        <v>19</v>
      </c>
      <c r="G23" s="2566"/>
      <c r="H23" s="2136">
        <v>1</v>
      </c>
      <c r="I23" s="2568" t="str">
        <f>IF(U23="","",INDEX(TERRITORY_MR_LIST,MATCH(U23,TERRITORY_LIST_ID,0)))</f>
        <v/>
      </c>
      <c r="J23" s="2116" t="s">
        <v>19</v>
      </c>
      <c r="K23" s="841"/>
      <c r="L23" s="1791" t="s">
        <v>200</v>
      </c>
      <c r="M23" s="612"/>
      <c r="N23" s="613"/>
      <c r="O23" s="613"/>
      <c r="P23" s="613"/>
      <c r="Q23" s="613"/>
      <c r="R23" s="613"/>
      <c r="S23" s="613"/>
      <c r="T23" s="613"/>
      <c r="U23" s="614"/>
      <c r="V23" s="613"/>
      <c r="W23" s="613"/>
      <c r="X23" s="604"/>
      <c r="Y23" s="604" t="s">
        <v>208</v>
      </c>
      <c r="Z23" s="604">
        <v>1705000</v>
      </c>
      <c r="AA23" s="604"/>
      <c r="AB23" s="604"/>
      <c r="AC23" s="604"/>
      <c r="AD23" s="604"/>
      <c r="AE23" s="604"/>
      <c r="AF23" s="604"/>
      <c r="AG23" s="604"/>
      <c r="AH23" s="604"/>
      <c r="AI23" s="604"/>
      <c r="AJ23" s="604"/>
      <c r="AK23" s="604"/>
      <c r="AL23" s="604"/>
    </row>
    <row s="1862" customFormat="1" customHeight="1" ht="15">
      <c r="A24" s="432"/>
      <c r="B24" s="432"/>
      <c r="C24" s="185"/>
      <c r="D24" s="2117"/>
      <c r="E24" s="2119"/>
      <c r="F24" s="2116"/>
      <c r="G24" s="2567"/>
      <c r="H24" s="2136"/>
      <c r="I24" s="2569"/>
      <c r="J24" s="2116"/>
      <c r="K24" s="430"/>
      <c r="L24" s="186"/>
      <c r="M24" s="616" t="s">
        <v>235</v>
      </c>
      <c r="N24" s="613"/>
      <c r="O24" s="613"/>
      <c r="P24" s="613"/>
      <c r="Q24" s="613"/>
      <c r="R24" s="613"/>
      <c r="S24" s="613"/>
      <c r="T24" s="613"/>
      <c r="U24" s="614"/>
      <c r="V24" s="613"/>
      <c r="W24" s="613"/>
      <c r="X24" s="604"/>
      <c r="Y24" s="604"/>
      <c r="Z24" s="604"/>
      <c r="AA24" s="604"/>
      <c r="AB24" s="604"/>
      <c r="AC24" s="604"/>
      <c r="AD24" s="604"/>
      <c r="AE24" s="604"/>
      <c r="AF24" s="604"/>
      <c r="AG24" s="604"/>
      <c r="AH24" s="604"/>
      <c r="AI24" s="604"/>
      <c r="AJ24" s="604"/>
      <c r="AK24" s="604"/>
      <c r="AL24" s="604"/>
    </row>
    <row s="1862" customFormat="1" customHeight="1" ht="15">
      <c r="A25" s="432"/>
      <c r="B25" s="432"/>
      <c r="C25" s="185"/>
      <c r="D25" s="2117"/>
      <c r="E25" s="2120"/>
      <c r="F25" s="2116"/>
      <c r="G25" s="430"/>
      <c r="H25" s="186"/>
      <c r="I25" s="589" t="s">
        <v>601</v>
      </c>
      <c r="J25" s="186"/>
      <c r="K25" s="186"/>
      <c r="L25" s="186"/>
      <c r="M25" s="617"/>
      <c r="N25" s="613"/>
      <c r="O25" s="613"/>
      <c r="P25" s="613"/>
      <c r="Q25" s="613"/>
      <c r="R25" s="613"/>
      <c r="S25" s="613"/>
      <c r="T25" s="613"/>
      <c r="U25" s="614"/>
      <c r="V25" s="613"/>
      <c r="W25" s="613"/>
      <c r="X25" s="604"/>
      <c r="Y25" s="604"/>
      <c r="Z25" s="604"/>
      <c r="AA25" s="604"/>
      <c r="AB25" s="604"/>
      <c r="AC25" s="604"/>
      <c r="AD25" s="604"/>
      <c r="AE25" s="604"/>
      <c r="AF25" s="604"/>
      <c r="AG25" s="604"/>
      <c r="AH25" s="604"/>
      <c r="AI25" s="604"/>
      <c r="AJ25" s="604"/>
      <c r="AK25" s="604"/>
      <c r="AL25" s="604"/>
    </row>
    <row s="1859" customFormat="1" customHeight="1" ht="15">
      <c r="U26" s="194"/>
    </row>
    <row s="1859" customFormat="1" customHeight="1" ht="15">
      <c r="A27" s="1824" t="s">
        <v>2540</v>
      </c>
      <c r="B27" s="1824"/>
      <c r="C27" s="1824"/>
      <c r="D27" s="1824"/>
      <c r="E27" s="1824"/>
      <c r="F27" s="1824"/>
      <c r="G27" s="1824"/>
      <c r="H27" s="1824"/>
      <c r="I27" s="1824"/>
      <c r="J27" s="1824"/>
      <c r="K27" s="1824"/>
      <c r="L27" s="1824"/>
      <c r="M27" s="1824"/>
      <c r="N27" s="1824"/>
      <c r="O27" s="1824"/>
      <c r="P27" s="1824"/>
      <c r="Q27" s="1824"/>
      <c r="R27" s="1824"/>
      <c r="S27" s="1824"/>
      <c r="T27" s="1824"/>
      <c r="U27" s="193"/>
      <c r="V27" s="1824"/>
      <c r="W27" s="1824"/>
    </row>
    <row s="1859" customFormat="1" customHeight="1" ht="15">
      <c r="U28" s="194"/>
    </row>
    <row s="1862" customFormat="1" customHeight="1" ht="15">
      <c r="A29" s="432"/>
      <c r="B29" s="432"/>
      <c r="C29" s="185"/>
      <c r="D29" s="1830"/>
      <c r="E29" s="1830"/>
      <c r="F29" s="1830"/>
      <c r="G29" s="2570" t="s">
        <v>104</v>
      </c>
      <c r="H29" s="2112">
        <v>1</v>
      </c>
      <c r="I29" s="2571" t="str">
        <f>IF(U29="","",INDEX(TERRITORY_MR_LIST,MATCH(U29,TERRITORY_LIST_ID,0)))</f>
        <v/>
      </c>
      <c r="J29" s="2116" t="s">
        <v>19</v>
      </c>
      <c r="K29" s="841"/>
      <c r="L29" s="1791" t="s">
        <v>200</v>
      </c>
      <c r="M29" s="612"/>
      <c r="N29" s="613"/>
      <c r="O29" s="613"/>
      <c r="P29" s="613"/>
      <c r="Q29" s="613"/>
      <c r="R29" s="613"/>
      <c r="S29" s="613"/>
      <c r="T29" s="613"/>
      <c r="U29" s="614"/>
      <c r="V29" s="613"/>
      <c r="W29" s="613"/>
      <c r="X29" s="604"/>
      <c r="Y29" s="604" t="s">
        <v>208</v>
      </c>
      <c r="Z29" s="604">
        <v>1705000</v>
      </c>
      <c r="AA29" s="604"/>
      <c r="AB29" s="604"/>
      <c r="AC29" s="604"/>
      <c r="AD29" s="604"/>
      <c r="AE29" s="604"/>
      <c r="AF29" s="604"/>
      <c r="AG29" s="604"/>
      <c r="AH29" s="604"/>
      <c r="AI29" s="604"/>
      <c r="AJ29" s="604"/>
      <c r="AK29" s="604"/>
      <c r="AL29" s="604"/>
    </row>
    <row s="1862" customFormat="1" customHeight="1" ht="15">
      <c r="A30" s="432"/>
      <c r="B30" s="432"/>
      <c r="C30" s="185"/>
      <c r="D30" s="1830"/>
      <c r="E30" s="1830"/>
      <c r="F30" s="1830"/>
      <c r="G30" s="2570"/>
      <c r="H30" s="2112"/>
      <c r="I30" s="2571"/>
      <c r="J30" s="2116"/>
      <c r="K30" s="430"/>
      <c r="L30" s="186"/>
      <c r="M30" s="616" t="s">
        <v>235</v>
      </c>
      <c r="N30" s="613"/>
      <c r="O30" s="613"/>
      <c r="P30" s="613"/>
      <c r="Q30" s="613"/>
      <c r="R30" s="613"/>
      <c r="S30" s="613"/>
      <c r="T30" s="613"/>
      <c r="U30" s="614"/>
      <c r="V30" s="613"/>
      <c r="W30" s="613"/>
      <c r="X30" s="604"/>
      <c r="Y30" s="604"/>
      <c r="Z30" s="604"/>
      <c r="AA30" s="604"/>
      <c r="AB30" s="604"/>
      <c r="AC30" s="604"/>
      <c r="AD30" s="604"/>
      <c r="AE30" s="604"/>
      <c r="AF30" s="604"/>
      <c r="AG30" s="604"/>
      <c r="AH30" s="604"/>
      <c r="AI30" s="604"/>
      <c r="AJ30" s="604"/>
      <c r="AK30" s="604"/>
      <c r="AL30" s="604"/>
    </row>
    <row s="1859" customFormat="1" customHeight="1" ht="15">
      <c r="U31" s="194"/>
    </row>
    <row s="1859" customFormat="1" customHeight="1" ht="15">
      <c r="A32" s="1824" t="s">
        <v>2541</v>
      </c>
      <c r="B32" s="1824"/>
      <c r="C32" s="1824"/>
      <c r="D32" s="1824"/>
      <c r="E32" s="1824"/>
      <c r="F32" s="1824"/>
      <c r="G32" s="1824"/>
      <c r="H32" s="1824"/>
      <c r="I32" s="1824"/>
      <c r="J32" s="1824"/>
      <c r="K32" s="1824"/>
      <c r="L32" s="1824"/>
      <c r="M32" s="1824"/>
      <c r="N32" s="1824"/>
      <c r="O32" s="1824"/>
      <c r="P32" s="1824"/>
      <c r="Q32" s="1824"/>
      <c r="R32" s="1824"/>
      <c r="S32" s="1824"/>
      <c r="T32" s="1824"/>
      <c r="U32" s="193"/>
      <c r="V32" s="1824"/>
      <c r="W32" s="1824"/>
    </row>
    <row s="1859" customFormat="1" customHeight="1" ht="15">
      <c r="U33" s="194"/>
    </row>
    <row s="1862" customFormat="1" customHeight="1" ht="15">
      <c r="A34" s="432"/>
      <c r="B34" s="432"/>
      <c r="C34" s="185"/>
      <c r="D34" s="1830"/>
      <c r="E34" s="1830"/>
      <c r="F34" s="1830"/>
      <c r="G34" s="1830"/>
      <c r="H34" s="1830"/>
      <c r="I34" s="1830"/>
      <c r="J34" s="1830"/>
      <c r="K34" s="1808" t="s">
        <v>104</v>
      </c>
      <c r="L34" s="1738" t="s">
        <v>200</v>
      </c>
      <c r="M34" s="820"/>
      <c r="N34" s="821"/>
      <c r="O34" s="613"/>
      <c r="P34" s="613"/>
      <c r="Q34" s="613"/>
      <c r="R34" s="613"/>
      <c r="S34" s="613"/>
      <c r="T34" s="613"/>
      <c r="U34" s="614"/>
      <c r="V34" s="613"/>
      <c r="W34" s="613"/>
      <c r="X34" s="604"/>
      <c r="Y34" s="604" t="s">
        <v>208</v>
      </c>
      <c r="Z34" s="604">
        <v>1705000</v>
      </c>
      <c r="AA34" s="604"/>
      <c r="AB34" s="604"/>
      <c r="AC34" s="604"/>
      <c r="AD34" s="604"/>
      <c r="AE34" s="604"/>
      <c r="AF34" s="604"/>
      <c r="AG34" s="604"/>
      <c r="AH34" s="604"/>
      <c r="AI34" s="604"/>
      <c r="AJ34" s="604"/>
      <c r="AK34" s="604"/>
      <c r="AL34" s="604"/>
    </row>
    <row s="1859" customFormat="1" customHeight="1" ht="15">
      <c r="U35" s="194"/>
    </row>
    <row s="1859" customFormat="1" customHeight="1" ht="15">
      <c r="U36" s="194"/>
    </row>
    <row s="1824" customFormat="1" customHeight="1" ht="11.25">
      <c r="A37" s="1824" t="s">
        <v>2542</v>
      </c>
    </row>
    <row customHeight="1" ht="11.25"/>
    <row s="464" customFormat="1" customHeight="1" ht="22.5">
      <c r="A39" s="1800"/>
      <c r="B39" s="466"/>
      <c r="C39" s="868"/>
      <c r="D39" s="449"/>
      <c r="E39" s="869"/>
      <c r="F39" s="1821"/>
      <c r="G39" s="1831"/>
      <c r="H39" s="484"/>
    </row>
    <row customHeight="1" ht="11.25"/>
    <row s="1824" customFormat="1" customHeight="1" ht="11.25">
      <c r="A41" s="1824" t="s">
        <v>2543</v>
      </c>
    </row>
    <row customHeight="1" ht="11.25"/>
    <row s="464" customFormat="1" customHeight="1" ht="22.5">
      <c r="A43" s="466"/>
      <c r="B43" s="466"/>
      <c r="C43" s="466"/>
      <c r="D43" s="449"/>
      <c r="E43" s="869"/>
      <c r="F43" s="870"/>
      <c r="G43" s="1831"/>
      <c r="H43" s="484"/>
    </row>
    <row customHeight="1" ht="11.25"/>
    <row s="1824" customFormat="1" customHeight="1" ht="11.25">
      <c r="A45" s="1824" t="s">
        <v>2544</v>
      </c>
    </row>
    <row customHeight="1" ht="11.25"/>
    <row s="464" customFormat="1" customHeight="1" ht="24">
      <c r="A47" s="2211" t="s">
        <v>786</v>
      </c>
      <c r="B47" s="511"/>
      <c r="C47" s="2222"/>
      <c r="D47" s="454" t="str">
        <f>A47</f>
        <v>5.1</v>
      </c>
      <c r="E47" s="451" t="s">
        <v>787</v>
      </c>
      <c r="F47" s="1985" t="s">
        <v>779</v>
      </c>
      <c r="G47" s="453" t="s">
        <v>788</v>
      </c>
      <c r="H47" s="484"/>
      <c r="I47" s="861"/>
    </row>
    <row s="464" customFormat="1" customHeight="1" ht="22.5">
      <c r="A48" s="2211"/>
      <c r="B48" s="511"/>
      <c r="C48" s="2222"/>
      <c r="D48" s="449" t="str">
        <f>D47&amp;".1"</f>
        <v>5.1.1</v>
      </c>
      <c r="E48" s="448" t="s">
        <v>789</v>
      </c>
      <c r="F48" s="1986" t="s">
        <v>22</v>
      </c>
      <c r="G48" s="483"/>
      <c r="H48" s="484"/>
      <c r="I48" s="861"/>
    </row>
    <row s="464" customFormat="1" customHeight="1" ht="22.5">
      <c r="A49" s="2211"/>
      <c r="B49" s="511"/>
      <c r="C49" s="2222"/>
      <c r="D49" s="449" t="str">
        <f>D47&amp;".2"</f>
        <v>5.1.2</v>
      </c>
      <c r="E49" s="448" t="s">
        <v>790</v>
      </c>
      <c r="F49" s="1741" t="s">
        <v>22</v>
      </c>
      <c r="G49" s="453" t="s">
        <v>791</v>
      </c>
      <c r="H49" s="484"/>
      <c r="I49" s="861"/>
    </row>
    <row s="464" customFormat="1" customHeight="1" ht="22.5">
      <c r="A50" s="2211"/>
      <c r="B50" s="511"/>
      <c r="C50" s="2222"/>
      <c r="D50" s="449" t="str">
        <f>D47&amp;".3"</f>
        <v>5.1.3</v>
      </c>
      <c r="E50" s="448" t="s">
        <v>792</v>
      </c>
      <c r="F50" s="1986" t="s">
        <v>22</v>
      </c>
      <c r="G50" s="483"/>
      <c r="H50" s="484"/>
      <c r="I50" s="861"/>
    </row>
    <row s="464" customFormat="1" customHeight="1" ht="22.5">
      <c r="A51" s="2211"/>
      <c r="B51" s="511"/>
      <c r="C51" s="2222"/>
      <c r="D51" s="449" t="str">
        <f>D47&amp;".4"</f>
        <v>5.1.4</v>
      </c>
      <c r="E51" s="448" t="s">
        <v>793</v>
      </c>
      <c r="F51" s="1986" t="s">
        <v>22</v>
      </c>
      <c r="G51" s="453" t="s">
        <v>794</v>
      </c>
      <c r="H51" s="484"/>
      <c r="I51" s="861"/>
    </row>
    <row r="54" s="1824" customFormat="1" customHeight="1" ht="17.25">
      <c r="A54" s="1824" t="s">
        <v>2545</v>
      </c>
    </row>
    <row r="56" s="1621" customFormat="1" customHeight="1" ht="18.75">
      <c r="A56" s="98"/>
      <c r="B56" s="1832"/>
      <c r="C56" s="1832"/>
      <c r="D56" s="1833"/>
      <c r="E56" s="1818"/>
      <c r="F56" s="877">
        <v>13</v>
      </c>
      <c r="G56" s="876"/>
      <c r="H56" s="802"/>
      <c r="I56" s="800"/>
      <c r="J56" s="529" t="s">
        <v>66</v>
      </c>
      <c r="K56" s="1834" t="s">
        <v>22</v>
      </c>
      <c r="L56" s="98"/>
      <c r="M56" s="1645"/>
      <c r="N56" s="1645"/>
      <c r="O56" s="1645"/>
      <c r="P56" s="525" t="s">
        <v>865</v>
      </c>
      <c r="Q56" s="525" t="s">
        <v>866</v>
      </c>
      <c r="R56" s="526" t="s">
        <v>867</v>
      </c>
      <c r="S56" s="1645" t="s">
        <v>868</v>
      </c>
      <c r="T56" s="1645"/>
      <c r="U56" s="1645"/>
      <c r="V56" s="1645"/>
    </row>
    <row r="58" s="1824" customFormat="1" customHeight="1" ht="11.25">
      <c r="A58" s="1824" t="s">
        <v>2546</v>
      </c>
    </row>
    <row r="60" s="1644" customFormat="1" customHeight="1" ht="14.25">
      <c r="C60" s="1697"/>
      <c r="D60" s="1878"/>
      <c r="E60" s="1786" t="s">
        <v>22</v>
      </c>
      <c r="F60" s="1877"/>
      <c r="G60" s="865"/>
      <c r="H60" s="1787"/>
      <c r="I60" s="1787"/>
      <c r="J60" s="442"/>
      <c r="K60" s="1872"/>
      <c r="L60" s="441"/>
      <c r="M60" s="1872"/>
      <c r="N60" s="442"/>
      <c r="O60" s="1872"/>
      <c r="P60" s="442"/>
      <c r="Q60" s="1872"/>
      <c r="R60" s="442"/>
      <c r="S60" s="863"/>
      <c r="T60" s="1787"/>
      <c r="U60" s="442"/>
      <c r="V60" s="442"/>
      <c r="W60" s="1876"/>
      <c r="X60" s="1787"/>
      <c r="Y60" s="442"/>
      <c r="Z60" s="442"/>
      <c r="AA60" s="1876"/>
      <c r="AB60" s="1787"/>
      <c r="AC60" s="442"/>
      <c r="AD60" s="1876"/>
      <c r="AE60" s="98"/>
      <c r="AF60" s="98"/>
      <c r="AG60" s="98"/>
      <c r="AH60" s="98"/>
      <c r="AJ60" s="1645"/>
      <c r="AK60" s="1645"/>
      <c r="AL60" s="1645"/>
      <c r="AM60" s="1645"/>
      <c r="AN60" s="1645"/>
      <c r="AO60" s="1645"/>
      <c r="AP60" s="1633" t="s">
        <v>854</v>
      </c>
      <c r="AQ60" s="1633" t="s">
        <v>854</v>
      </c>
      <c r="AR60" s="1645"/>
      <c r="AS60" s="1645"/>
    </row>
    <row r="62" s="1824" customFormat="1" customHeight="1" ht="11.25">
      <c r="A62" s="1824" t="s">
        <v>2547</v>
      </c>
    </row>
    <row r="64" s="1832" customFormat="1" customHeight="1" ht="15">
      <c r="A64" s="154" t="s">
        <v>90</v>
      </c>
      <c r="B64" s="134" t="s">
        <v>22</v>
      </c>
      <c r="C64" s="1835"/>
      <c r="D64" s="137"/>
      <c r="E64" s="390"/>
      <c r="F64" s="390"/>
      <c r="G64" s="1812"/>
      <c r="H64" s="1834"/>
      <c r="I64" s="1813"/>
      <c r="K64" s="281"/>
      <c r="L64" s="282"/>
    </row>
    <row r="66" s="1824" customFormat="1" customHeight="1" ht="11.25">
      <c r="A66" s="1824" t="s">
        <v>2548</v>
      </c>
    </row>
    <row r="68" s="1644" customFormat="1" customHeight="1" ht="14.25">
      <c r="A68" s="352"/>
      <c r="B68" s="1169"/>
      <c r="C68" s="385"/>
      <c r="D68" s="1819"/>
      <c r="E68" s="895"/>
      <c r="F68" s="1834"/>
      <c r="G68" s="98"/>
      <c r="I68" s="1633"/>
      <c r="J68" s="1633"/>
    </row>
    <row r="70" s="1824" customFormat="1" customHeight="1" ht="11.25">
      <c r="A70" s="1824" t="s">
        <v>2549</v>
      </c>
    </row>
    <row r="72" s="1644" customFormat="1" customHeight="1" ht="27">
      <c r="A72" s="1175"/>
      <c r="B72" s="1175"/>
      <c r="C72" s="1175"/>
      <c r="D72" s="1169"/>
      <c r="E72" s="1836"/>
      <c r="F72" s="2590"/>
      <c r="G72" s="2591"/>
      <c r="H72" s="2592" t="s">
        <v>66</v>
      </c>
      <c r="I72" s="2594"/>
      <c r="J72" s="2557"/>
      <c r="K72" s="2596"/>
      <c r="L72" s="2559"/>
      <c r="M72" s="2559"/>
      <c r="N72" s="2560"/>
      <c r="O72" s="2560"/>
      <c r="P72" s="2561">
        <f>DATEDIF(DATEVALUE(N72),DATEVALUE(O72),"y")&amp;"г. "&amp;DATEDIF(DATEVALUE(N72),DATEVALUE(O72),"ym")&amp;"мес. "&amp;DATEVALUE(O72)-DATE(YEAR(DATEVALUE(O72)),MONTH(DATEVALUE(O72)),1)&amp;"дн. "</f>
      </c>
      <c r="Q72" s="2556"/>
      <c r="R72" s="2556"/>
      <c r="S72" s="2556"/>
      <c r="T72" s="2557"/>
      <c r="U72" s="2556"/>
      <c r="V72" s="2556"/>
      <c r="W72" s="2556"/>
      <c r="X72" s="2557"/>
      <c r="Y72" s="2554" t="s">
        <v>66</v>
      </c>
      <c r="Z72" s="1817"/>
      <c r="AA72" s="1801">
        <v>1</v>
      </c>
      <c r="AB72" s="1251"/>
      <c r="AD72" s="1645" t="s">
        <v>2550</v>
      </c>
    </row>
    <row s="1644" customFormat="1" customHeight="1" ht="10.5">
      <c r="A73" s="1175"/>
      <c r="B73" s="1175"/>
      <c r="C73" s="1175"/>
      <c r="D73" s="1169"/>
      <c r="E73" s="956"/>
      <c r="F73" s="2590"/>
      <c r="G73" s="2591"/>
      <c r="H73" s="2593"/>
      <c r="I73" s="2595"/>
      <c r="J73" s="2558"/>
      <c r="K73" s="2596"/>
      <c r="L73" s="2559"/>
      <c r="M73" s="2559"/>
      <c r="N73" s="2560"/>
      <c r="O73" s="2560"/>
      <c r="P73" s="2561"/>
      <c r="Q73" s="2556"/>
      <c r="R73" s="2556"/>
      <c r="S73" s="2556"/>
      <c r="T73" s="2558"/>
      <c r="U73" s="2556"/>
      <c r="V73" s="2556"/>
      <c r="W73" s="2556"/>
      <c r="X73" s="2558"/>
      <c r="Y73" s="2555"/>
      <c r="Z73" s="356"/>
      <c r="AA73" s="581"/>
      <c r="AB73" s="661" t="s">
        <v>2551</v>
      </c>
    </row>
    <row r="75" s="1824" customFormat="1" customHeight="1" ht="11.25">
      <c r="A75" s="1824" t="s">
        <v>2552</v>
      </c>
    </row>
    <row r="77" s="1644" customFormat="1" customHeight="1" ht="27">
      <c r="A77" s="1175"/>
      <c r="B77" s="1175"/>
      <c r="C77" s="1175"/>
      <c r="D77" s="1169"/>
      <c r="E77" s="1836"/>
      <c r="F77" s="1806"/>
      <c r="G77" s="1756"/>
      <c r="H77" s="1757"/>
      <c r="I77" s="1758"/>
      <c r="J77" s="1759"/>
      <c r="K77" s="1760"/>
      <c r="L77" s="1761"/>
      <c r="M77" s="1761"/>
      <c r="N77" s="1762"/>
      <c r="O77" s="1762"/>
      <c r="P77" s="1763"/>
      <c r="Q77" s="1764"/>
      <c r="R77" s="1764"/>
      <c r="S77" s="1764"/>
      <c r="T77" s="1759"/>
      <c r="U77" s="1764"/>
      <c r="V77" s="1764"/>
      <c r="W77" s="1764"/>
      <c r="X77" s="1759"/>
      <c r="Y77" s="1757"/>
      <c r="Z77" s="1817"/>
      <c r="AA77" s="1801">
        <v>1</v>
      </c>
      <c r="AB77" s="1251"/>
      <c r="AD77" s="1645" t="s">
        <v>2550</v>
      </c>
    </row>
    <row r="79" s="1824" customFormat="1" customHeight="1" ht="11.25">
      <c r="A79" s="1824" t="s">
        <v>2553</v>
      </c>
    </row>
    <row customHeight="1" ht="17.25"/>
    <row s="1644" customFormat="1" customHeight="1" ht="21">
      <c r="A81" s="1176"/>
      <c r="B81" s="1175"/>
      <c r="C81" s="1175"/>
      <c r="D81" s="1169"/>
      <c r="E81" s="1179"/>
      <c r="F81" s="1131">
        <f>INDEX(IP_MAIN_LIST_NAME_IP,MATCH(A81,IP_MAIN_LIST_IP_ID,0))&amp;" ("&amp;INDEX(IP_MAIN_START_DATE,MATCH(A81,IP_MAIN_LIST_IP_ID,0))&amp;"-"&amp;INDEX(IP_MAIN_END_DATE,MATCH(A81,IP_MAIN_LIST_IP_ID,0))&amp;")"</f>
      </c>
      <c r="G81" s="1132"/>
      <c r="H81" s="1132"/>
      <c r="I81" s="1194"/>
      <c r="J81" s="1194"/>
      <c r="K81" s="1195"/>
      <c r="L81" s="1195"/>
      <c r="M81" s="1195"/>
      <c r="N81" s="1196"/>
      <c r="O81" s="1196"/>
      <c r="P81" s="1196"/>
      <c r="Q81" s="1196"/>
      <c r="R81" s="1196"/>
      <c r="S81" s="1196"/>
      <c r="T81" s="1196"/>
      <c r="U81" s="1196"/>
      <c r="V81" s="1196"/>
      <c r="W81" s="1196"/>
      <c r="X81" s="1196"/>
      <c r="Y81" s="1196"/>
      <c r="Z81" s="1196"/>
      <c r="AA81" s="1196"/>
      <c r="AB81" s="1196"/>
      <c r="AC81" s="1196"/>
      <c r="AD81" s="1196"/>
      <c r="AE81" s="1197"/>
      <c r="AF81" s="1195"/>
      <c r="AG81" s="1195"/>
      <c r="AH81" s="1195"/>
      <c r="AI81" s="1195"/>
      <c r="AJ81" s="1195"/>
      <c r="AK81" s="1195"/>
      <c r="AL81" s="1997"/>
      <c r="AM81" s="1832"/>
      <c r="AN81" s="1832"/>
      <c r="AO81" s="1832"/>
      <c r="AP81" s="1832"/>
      <c r="AQ81" s="1832"/>
      <c r="AR81" s="1832"/>
      <c r="AS81" s="1832"/>
      <c r="AT81" s="1832"/>
      <c r="AU81" s="1832"/>
      <c r="AV81" s="1832"/>
      <c r="AW81" s="1832"/>
      <c r="AX81" s="1832"/>
      <c r="AY81" s="1832"/>
      <c r="AZ81" s="1832"/>
      <c r="BA81" s="1832"/>
      <c r="BB81" s="1832"/>
      <c r="BC81" s="1832"/>
      <c r="BD81" s="1832"/>
      <c r="BE81" s="1832"/>
      <c r="BF81" s="1832"/>
    </row>
    <row s="1644" customFormat="1" customHeight="1" ht="0.75">
      <c r="A82" s="1175"/>
      <c r="B82" s="1175"/>
      <c r="C82" s="1175"/>
      <c r="D82" s="1169"/>
      <c r="E82" s="1179"/>
      <c r="F82" s="2545"/>
      <c r="G82" s="2524"/>
      <c r="H82" s="2549" t="s">
        <v>849</v>
      </c>
      <c r="I82" s="2550"/>
      <c r="J82" s="2551"/>
      <c r="K82" s="2551"/>
      <c r="L82" s="2543"/>
      <c r="M82" s="2277"/>
      <c r="N82" s="2045"/>
      <c r="O82" s="2044"/>
      <c r="P82" s="2045"/>
      <c r="Q82" s="2045"/>
      <c r="R82" s="2045"/>
      <c r="S82" s="2045"/>
      <c r="T82" s="2045"/>
      <c r="U82" s="2045"/>
      <c r="V82" s="2045"/>
      <c r="W82" s="2045"/>
      <c r="X82" s="2045"/>
      <c r="Y82" s="2045"/>
      <c r="Z82" s="2045"/>
      <c r="AA82" s="2045"/>
      <c r="AB82" s="2045"/>
      <c r="AC82" s="2045"/>
      <c r="AD82" s="2045"/>
      <c r="AE82" s="2045"/>
      <c r="AF82" s="2547"/>
      <c r="AG82" s="2543"/>
      <c r="AH82" s="2543"/>
      <c r="AI82" s="2547"/>
      <c r="AJ82" s="2543"/>
      <c r="AK82" s="2543"/>
      <c r="AL82" s="1997"/>
      <c r="AM82" s="1832"/>
      <c r="AN82" s="1832"/>
      <c r="AO82" s="1832"/>
      <c r="AP82" s="1832"/>
      <c r="AQ82" s="1832"/>
      <c r="AR82" s="1832"/>
      <c r="AS82" s="1832"/>
      <c r="AT82" s="1832"/>
      <c r="AU82" s="1832"/>
      <c r="AV82" s="1832"/>
      <c r="AW82" s="1832"/>
      <c r="AX82" s="1832"/>
      <c r="AY82" s="1832"/>
      <c r="AZ82" s="1832"/>
      <c r="BA82" s="1832"/>
      <c r="BB82" s="1832"/>
      <c r="BC82" s="1832"/>
      <c r="BD82" s="1832"/>
      <c r="BE82" s="1832"/>
      <c r="BF82" s="1832"/>
    </row>
    <row s="1644" customFormat="1" customHeight="1" ht="0.75">
      <c r="A83" s="1175"/>
      <c r="B83" s="1175"/>
      <c r="C83" s="1175"/>
      <c r="D83" s="1169"/>
      <c r="E83" s="1179"/>
      <c r="F83" s="2545"/>
      <c r="G83" s="2524"/>
      <c r="H83" s="2549"/>
      <c r="I83" s="2550"/>
      <c r="J83" s="2551"/>
      <c r="K83" s="2551"/>
      <c r="L83" s="2543"/>
      <c r="M83" s="2277"/>
      <c r="N83" s="2552"/>
      <c r="O83" s="2553"/>
      <c r="P83" s="2597"/>
      <c r="Q83" s="2548"/>
      <c r="R83" s="2548"/>
      <c r="S83" s="2548"/>
      <c r="T83" s="2548"/>
      <c r="U83" s="2548"/>
      <c r="V83" s="2548"/>
      <c r="W83" s="2548"/>
      <c r="X83" s="2548"/>
      <c r="Y83" s="2548"/>
      <c r="Z83" s="2046"/>
      <c r="AA83" s="2047"/>
      <c r="AB83" s="2047"/>
      <c r="AC83" s="2048"/>
      <c r="AD83" s="2048"/>
      <c r="AE83" s="2049"/>
      <c r="AF83" s="2547"/>
      <c r="AG83" s="2543"/>
      <c r="AH83" s="2543"/>
      <c r="AI83" s="2547"/>
      <c r="AJ83" s="2543"/>
      <c r="AK83" s="2543"/>
      <c r="AL83" s="1997"/>
      <c r="AM83" s="1832"/>
      <c r="AN83" s="1832"/>
      <c r="AO83" s="1832"/>
      <c r="AP83" s="1832"/>
      <c r="AQ83" s="1832"/>
      <c r="AR83" s="1832"/>
      <c r="AS83" s="1832"/>
      <c r="AT83" s="1832"/>
      <c r="AU83" s="1832"/>
      <c r="AV83" s="1832"/>
      <c r="AW83" s="1832"/>
      <c r="AX83" s="1832"/>
      <c r="AY83" s="1832"/>
      <c r="AZ83" s="1832"/>
      <c r="BA83" s="1832"/>
      <c r="BB83" s="1832"/>
      <c r="BC83" s="1832"/>
      <c r="BD83" s="1832"/>
      <c r="BE83" s="1832"/>
      <c r="BF83" s="1832"/>
    </row>
    <row s="1644" customFormat="1" customHeight="1" ht="0.75">
      <c r="A84" s="1175"/>
      <c r="B84" s="1175"/>
      <c r="C84" s="1175"/>
      <c r="D84" s="1169"/>
      <c r="E84" s="1179"/>
      <c r="F84" s="2545"/>
      <c r="G84" s="2524"/>
      <c r="H84" s="2549"/>
      <c r="I84" s="2550"/>
      <c r="J84" s="2551"/>
      <c r="K84" s="2551"/>
      <c r="L84" s="2543"/>
      <c r="M84" s="2277"/>
      <c r="N84" s="2552"/>
      <c r="O84" s="2553"/>
      <c r="P84" s="2598"/>
      <c r="Q84" s="2548"/>
      <c r="R84" s="2548"/>
      <c r="S84" s="2548"/>
      <c r="T84" s="2548"/>
      <c r="U84" s="2548"/>
      <c r="V84" s="2548"/>
      <c r="W84" s="2548"/>
      <c r="X84" s="2548"/>
      <c r="Y84" s="2548"/>
      <c r="Z84" s="2050"/>
      <c r="AA84" s="2051"/>
      <c r="AB84" s="2052"/>
      <c r="AC84" s="2053"/>
      <c r="AD84" s="2052"/>
      <c r="AE84" s="2053"/>
      <c r="AF84" s="2547"/>
      <c r="AG84" s="2543"/>
      <c r="AH84" s="2543"/>
      <c r="AI84" s="2547"/>
      <c r="AJ84" s="2543"/>
      <c r="AK84" s="2543"/>
      <c r="AL84" s="1997"/>
      <c r="AM84" s="1832"/>
      <c r="AN84" s="1832"/>
      <c r="AO84" s="1832"/>
      <c r="AP84" s="1832"/>
      <c r="AQ84" s="1832"/>
      <c r="AR84" s="1832"/>
      <c r="AS84" s="1832"/>
      <c r="AT84" s="1832"/>
      <c r="AU84" s="1832"/>
      <c r="AV84" s="1832"/>
      <c r="AW84" s="1832"/>
      <c r="AX84" s="1832"/>
      <c r="AY84" s="1832"/>
      <c r="AZ84" s="1832"/>
      <c r="BA84" s="1832"/>
      <c r="BB84" s="1832"/>
      <c r="BC84" s="1832"/>
      <c r="BD84" s="1832"/>
      <c r="BE84" s="1832"/>
      <c r="BF84" s="1832"/>
    </row>
    <row s="1644" customFormat="1" customHeight="1" ht="0.75">
      <c r="A85" s="1175"/>
      <c r="B85" s="1175"/>
      <c r="C85" s="1175"/>
      <c r="D85" s="1169"/>
      <c r="E85" s="1179"/>
      <c r="F85" s="2545"/>
      <c r="G85" s="2524"/>
      <c r="H85" s="2549"/>
      <c r="I85" s="2550"/>
      <c r="J85" s="2551"/>
      <c r="K85" s="2551"/>
      <c r="L85" s="2543"/>
      <c r="M85" s="2277"/>
      <c r="N85" s="2552"/>
      <c r="O85" s="2553"/>
      <c r="P85" s="2599"/>
      <c r="Q85" s="2548"/>
      <c r="R85" s="2548"/>
      <c r="S85" s="2548"/>
      <c r="T85" s="2548"/>
      <c r="U85" s="2548"/>
      <c r="V85" s="2548"/>
      <c r="W85" s="2548"/>
      <c r="X85" s="2548"/>
      <c r="Y85" s="2548"/>
      <c r="Z85" s="2046"/>
      <c r="AA85" s="2047"/>
      <c r="AB85" s="2054"/>
      <c r="AC85" s="2048"/>
      <c r="AD85" s="2048"/>
      <c r="AE85" s="2055"/>
      <c r="AF85" s="2547"/>
      <c r="AG85" s="2543"/>
      <c r="AH85" s="2543"/>
      <c r="AI85" s="2547"/>
      <c r="AJ85" s="2543"/>
      <c r="AK85" s="2543"/>
      <c r="AL85" s="1997"/>
      <c r="AM85" s="1832"/>
      <c r="AN85" s="1832"/>
      <c r="AO85" s="1832"/>
      <c r="AP85" s="1832"/>
      <c r="AQ85" s="1832"/>
      <c r="AR85" s="1832"/>
      <c r="AS85" s="1832"/>
      <c r="AT85" s="1832"/>
      <c r="AU85" s="1832"/>
      <c r="AV85" s="1832"/>
      <c r="AW85" s="1832"/>
      <c r="AX85" s="1832"/>
      <c r="AY85" s="1832"/>
      <c r="AZ85" s="1832"/>
      <c r="BA85" s="1832"/>
      <c r="BB85" s="1832"/>
      <c r="BC85" s="1832"/>
      <c r="BD85" s="1832"/>
      <c r="BE85" s="1832"/>
      <c r="BF85" s="1832"/>
    </row>
    <row s="1644" customFormat="1" customHeight="1" ht="0.75">
      <c r="A86" s="1175"/>
      <c r="B86" s="1175"/>
      <c r="C86" s="1175"/>
      <c r="D86" s="1169"/>
      <c r="E86" s="1179"/>
      <c r="F86" s="2545"/>
      <c r="G86" s="2524"/>
      <c r="H86" s="2549"/>
      <c r="I86" s="2550"/>
      <c r="J86" s="2551"/>
      <c r="K86" s="2551"/>
      <c r="L86" s="2543"/>
      <c r="M86" s="2277"/>
      <c r="N86" s="2047"/>
      <c r="O86" s="2047"/>
      <c r="P86" s="2054"/>
      <c r="Q86" s="2047"/>
      <c r="R86" s="2047"/>
      <c r="S86" s="2047"/>
      <c r="T86" s="2047"/>
      <c r="U86" s="2047"/>
      <c r="V86" s="2047"/>
      <c r="W86" s="2047"/>
      <c r="X86" s="2047"/>
      <c r="Y86" s="2047"/>
      <c r="Z86" s="2047"/>
      <c r="AA86" s="2047"/>
      <c r="AB86" s="2047"/>
      <c r="AC86" s="2047"/>
      <c r="AD86" s="2047"/>
      <c r="AE86" s="2056"/>
      <c r="AF86" s="2547"/>
      <c r="AG86" s="2543"/>
      <c r="AH86" s="2543"/>
      <c r="AI86" s="2547"/>
      <c r="AJ86" s="2543"/>
      <c r="AK86" s="2543"/>
      <c r="AL86" s="1997"/>
      <c r="AM86" s="1832"/>
      <c r="AN86" s="1832"/>
      <c r="AO86" s="1832"/>
      <c r="AP86" s="1832"/>
      <c r="AQ86" s="1832"/>
      <c r="AR86" s="1832"/>
      <c r="AS86" s="1832"/>
      <c r="AT86" s="1832"/>
      <c r="AU86" s="1832"/>
      <c r="AV86" s="1832"/>
      <c r="AW86" s="1832"/>
      <c r="AX86" s="1832"/>
      <c r="AY86" s="1832"/>
      <c r="AZ86" s="1832"/>
      <c r="BA86" s="1832"/>
      <c r="BB86" s="1832"/>
      <c r="BC86" s="1832"/>
      <c r="BD86" s="1832"/>
      <c r="BE86" s="1832"/>
      <c r="BF86" s="1832"/>
    </row>
    <row s="1644" customFormat="1" customHeight="1" ht="12">
      <c r="A87" s="1175"/>
      <c r="B87" s="1175"/>
      <c r="C87" s="1175"/>
      <c r="D87" s="1169"/>
      <c r="E87" s="1179"/>
      <c r="F87" s="2546"/>
      <c r="G87" s="1199"/>
      <c r="H87" s="1199"/>
      <c r="I87" s="2544" t="s">
        <v>2554</v>
      </c>
      <c r="J87" s="2544"/>
      <c r="K87" s="2544"/>
      <c r="L87" s="1182"/>
      <c r="M87" s="1182"/>
      <c r="N87" s="1183"/>
      <c r="O87" s="1183"/>
      <c r="P87" s="1183"/>
      <c r="Q87" s="1183"/>
      <c r="R87" s="1183"/>
      <c r="S87" s="1183"/>
      <c r="T87" s="1183"/>
      <c r="U87" s="1183"/>
      <c r="V87" s="1183"/>
      <c r="W87" s="1183"/>
      <c r="X87" s="1183"/>
      <c r="Y87" s="1183"/>
      <c r="Z87" s="1183"/>
      <c r="AA87" s="1183"/>
      <c r="AB87" s="1183"/>
      <c r="AC87" s="1183"/>
      <c r="AD87" s="1183"/>
      <c r="AE87" s="1183"/>
      <c r="AF87" s="1183"/>
      <c r="AG87" s="1182"/>
      <c r="AH87" s="1182"/>
      <c r="AI87" s="1183"/>
      <c r="AJ87" s="1182"/>
      <c r="AK87" s="1183"/>
      <c r="AL87" s="1997"/>
      <c r="AM87" s="1832"/>
      <c r="AN87" s="1832"/>
      <c r="AO87" s="1832"/>
      <c r="AP87" s="1832"/>
      <c r="AQ87" s="1832"/>
      <c r="AR87" s="1832"/>
      <c r="AS87" s="1832"/>
      <c r="AT87" s="1832"/>
      <c r="AU87" s="1832"/>
      <c r="AV87" s="1832"/>
      <c r="AW87" s="1832"/>
      <c r="AX87" s="1832"/>
      <c r="AY87" s="1832"/>
      <c r="AZ87" s="1832"/>
      <c r="BA87" s="1832"/>
      <c r="BB87" s="1832"/>
      <c r="BC87" s="1832"/>
      <c r="BD87" s="1832"/>
      <c r="BE87" s="1832"/>
      <c r="BF87" s="1832"/>
    </row>
    <row r="89" s="1824" customFormat="1" customHeight="1" ht="11.25">
      <c r="A89" s="1824" t="s">
        <v>2555</v>
      </c>
    </row>
    <row r="91" s="1644" customFormat="1" customHeight="1" ht="11.25">
      <c r="A91" s="1175"/>
      <c r="B91" s="1175"/>
      <c r="C91" s="1175"/>
      <c r="D91" s="1169"/>
      <c r="E91" s="1179"/>
      <c r="F91" s="1838"/>
      <c r="G91" s="1839"/>
      <c r="H91" s="1839"/>
      <c r="I91" s="1773"/>
      <c r="J91" s="1773"/>
      <c r="K91" s="1840"/>
      <c r="L91" s="1773"/>
      <c r="M91" s="1839"/>
      <c r="N91" s="2517"/>
      <c r="O91" s="2600">
        <v>1</v>
      </c>
      <c r="P91" s="2519" t="s">
        <v>19</v>
      </c>
      <c r="Q91" s="2522" t="s">
        <v>22</v>
      </c>
      <c r="R91" s="2522" t="s">
        <v>22</v>
      </c>
      <c r="S91" s="2522" t="s">
        <v>22</v>
      </c>
      <c r="T91" s="2522" t="s">
        <v>22</v>
      </c>
      <c r="U91" s="2522" t="s">
        <v>22</v>
      </c>
      <c r="V91" s="2522" t="s">
        <v>22</v>
      </c>
      <c r="W91" s="2522" t="s">
        <v>22</v>
      </c>
      <c r="X91" s="2522" t="s">
        <v>22</v>
      </c>
      <c r="Y91" s="2522"/>
      <c r="Z91" s="1184"/>
      <c r="AA91" s="1185"/>
      <c r="AB91" s="1185"/>
      <c r="AC91" s="1189"/>
      <c r="AD91" s="1189"/>
      <c r="AE91" s="1189"/>
      <c r="AF91" s="1841"/>
      <c r="AG91" s="1768"/>
      <c r="AH91" s="1768"/>
      <c r="AI91" s="1841"/>
      <c r="AJ91" s="1768"/>
      <c r="AK91" s="1996"/>
      <c r="AL91" s="1997"/>
      <c r="AM91" s="1832"/>
      <c r="AN91" s="1832"/>
      <c r="AO91" s="1832"/>
      <c r="AP91" s="1832"/>
      <c r="AQ91" s="1832"/>
      <c r="AR91" s="1832"/>
      <c r="AS91" s="1832"/>
      <c r="AT91" s="1832"/>
      <c r="AU91" s="1832"/>
      <c r="AV91" s="1832"/>
      <c r="AW91" s="1832"/>
      <c r="AX91" s="1832"/>
      <c r="AY91" s="1832"/>
      <c r="AZ91" s="1832"/>
      <c r="BA91" s="1832"/>
      <c r="BB91" s="1832"/>
      <c r="BC91" s="1832"/>
      <c r="BD91" s="1832"/>
      <c r="BE91" s="1832"/>
      <c r="BF91" s="1832"/>
    </row>
    <row s="1644" customFormat="1" customHeight="1" ht="11.25">
      <c r="A92" s="1175"/>
      <c r="B92" s="1175"/>
      <c r="C92" s="1175"/>
      <c r="D92" s="1169"/>
      <c r="E92" s="1179"/>
      <c r="F92" s="1838"/>
      <c r="G92" s="1839"/>
      <c r="H92" s="1839"/>
      <c r="I92" s="1774"/>
      <c r="J92" s="1774"/>
      <c r="K92" s="1840"/>
      <c r="L92" s="1774"/>
      <c r="M92" s="1839"/>
      <c r="N92" s="2517"/>
      <c r="O92" s="2600"/>
      <c r="P92" s="2520"/>
      <c r="Q92" s="2522"/>
      <c r="R92" s="2522"/>
      <c r="S92" s="2523"/>
      <c r="T92" s="2522"/>
      <c r="U92" s="2522"/>
      <c r="V92" s="2522"/>
      <c r="W92" s="2522"/>
      <c r="X92" s="2522"/>
      <c r="Y92" s="2522"/>
      <c r="Z92" s="1837"/>
      <c r="AA92" s="1803">
        <v>1</v>
      </c>
      <c r="AB92" s="1188"/>
      <c r="AC92" s="1178"/>
      <c r="AD92" s="1188">
        <f>AB92</f>
        <v>0</v>
      </c>
      <c r="AE92" s="733"/>
      <c r="AF92" s="1840"/>
      <c r="AG92" s="1768"/>
      <c r="AH92" s="1768"/>
      <c r="AI92" s="1840"/>
      <c r="AJ92" s="1768"/>
      <c r="AK92" s="1996"/>
      <c r="AL92" s="1997"/>
      <c r="AM92" s="1832"/>
      <c r="AN92" s="1832"/>
      <c r="AO92" s="1832"/>
      <c r="AP92" s="1832"/>
      <c r="AQ92" s="1832"/>
      <c r="AR92" s="1832"/>
      <c r="AS92" s="1832"/>
      <c r="AT92" s="1832"/>
      <c r="AU92" s="1832"/>
      <c r="AV92" s="1832"/>
      <c r="AW92" s="1832"/>
      <c r="AX92" s="1832"/>
      <c r="AY92" s="1832"/>
      <c r="AZ92" s="1832"/>
      <c r="BA92" s="1832"/>
      <c r="BB92" s="1832"/>
      <c r="BC92" s="1832"/>
      <c r="BD92" s="1832"/>
      <c r="BE92" s="1832"/>
      <c r="BF92" s="1832"/>
    </row>
    <row s="1644" customFormat="1" customHeight="1" ht="11.25">
      <c r="A93" s="1175"/>
      <c r="B93" s="1175"/>
      <c r="C93" s="1175"/>
      <c r="D93" s="1169"/>
      <c r="E93" s="1179"/>
      <c r="F93" s="1838"/>
      <c r="G93" s="1839"/>
      <c r="H93" s="1839"/>
      <c r="I93" s="1775"/>
      <c r="J93" s="1775"/>
      <c r="K93" s="1840"/>
      <c r="L93" s="1775"/>
      <c r="M93" s="1839"/>
      <c r="N93" s="2517"/>
      <c r="O93" s="2600"/>
      <c r="P93" s="2521"/>
      <c r="Q93" s="2522"/>
      <c r="R93" s="2522"/>
      <c r="S93" s="2523"/>
      <c r="T93" s="2522"/>
      <c r="U93" s="2522"/>
      <c r="V93" s="2522"/>
      <c r="W93" s="2522"/>
      <c r="X93" s="2522"/>
      <c r="Y93" s="2522"/>
      <c r="Z93" s="1184"/>
      <c r="AA93" s="1185"/>
      <c r="AB93" s="1250" t="s">
        <v>2556</v>
      </c>
      <c r="AC93" s="1189"/>
      <c r="AD93" s="1189"/>
      <c r="AE93" s="1189"/>
      <c r="AF93" s="1842"/>
      <c r="AG93" s="1768"/>
      <c r="AH93" s="1768"/>
      <c r="AI93" s="1842"/>
      <c r="AJ93" s="1768"/>
      <c r="AK93" s="1996"/>
      <c r="AL93" s="1997"/>
      <c r="AM93" s="1832"/>
      <c r="AN93" s="1832"/>
      <c r="AO93" s="1832"/>
      <c r="AP93" s="1832"/>
      <c r="AQ93" s="1832"/>
      <c r="AR93" s="1832"/>
      <c r="AS93" s="1832"/>
      <c r="AT93" s="1832"/>
      <c r="AU93" s="1832"/>
      <c r="AV93" s="1832"/>
      <c r="AW93" s="1832"/>
      <c r="AX93" s="1832"/>
      <c r="AY93" s="1832"/>
      <c r="AZ93" s="1832"/>
      <c r="BA93" s="1832"/>
      <c r="BB93" s="1832"/>
      <c r="BC93" s="1832"/>
      <c r="BD93" s="1832"/>
      <c r="BE93" s="1832"/>
      <c r="BF93" s="1832"/>
    </row>
    <row r="95" s="1824" customFormat="1" customHeight="1" ht="11.25">
      <c r="A95" s="1824" t="s">
        <v>2557</v>
      </c>
    </row>
    <row r="97" s="1644" customFormat="1" customHeight="1" ht="11.25">
      <c r="A97" s="1175"/>
      <c r="B97" s="1175"/>
      <c r="C97" s="1175"/>
      <c r="D97" s="1169"/>
      <c r="E97" s="1179"/>
      <c r="F97" s="1839"/>
      <c r="G97" s="1839"/>
      <c r="H97" s="1839"/>
      <c r="I97" s="1839"/>
      <c r="J97" s="1839"/>
      <c r="K97" s="1839"/>
      <c r="L97" s="1839"/>
      <c r="M97" s="1839"/>
      <c r="N97" s="1839"/>
      <c r="O97" s="1839"/>
      <c r="P97" s="1839"/>
      <c r="Q97" s="1839"/>
      <c r="R97" s="1839"/>
      <c r="S97" s="1839"/>
      <c r="T97" s="1839"/>
      <c r="U97" s="1839"/>
      <c r="V97" s="1839"/>
      <c r="W97" s="1839"/>
      <c r="X97" s="1839"/>
      <c r="Y97" s="1839"/>
      <c r="Z97" s="1843"/>
      <c r="AA97" s="1823">
        <v>1</v>
      </c>
      <c r="AB97" s="1188"/>
      <c r="AC97" s="1178"/>
      <c r="AD97" s="1188">
        <f>AB97</f>
        <v>0</v>
      </c>
      <c r="AE97" s="1178"/>
      <c r="AF97" s="1840"/>
      <c r="AG97" s="1768"/>
      <c r="AH97" s="1768"/>
      <c r="AI97" s="1840"/>
      <c r="AJ97" s="1768"/>
      <c r="AK97" s="1996"/>
      <c r="AL97" s="1997"/>
      <c r="AM97" s="1832"/>
      <c r="AN97" s="1832"/>
      <c r="AO97" s="1832"/>
      <c r="AP97" s="1832"/>
      <c r="AQ97" s="1832"/>
      <c r="AR97" s="1832"/>
      <c r="AS97" s="1832"/>
      <c r="AT97" s="1832"/>
      <c r="AU97" s="1832"/>
      <c r="AV97" s="1832"/>
      <c r="AW97" s="1832"/>
      <c r="AX97" s="1832"/>
      <c r="AY97" s="1832"/>
      <c r="AZ97" s="1832"/>
      <c r="BA97" s="1832"/>
      <c r="BB97" s="1832"/>
      <c r="BC97" s="1832"/>
      <c r="BD97" s="1832"/>
      <c r="BE97" s="1832"/>
      <c r="BF97" s="1832"/>
    </row>
    <row r="99" s="1824" customFormat="1" customHeight="1" ht="11.25">
      <c r="A99" s="1824" t="s">
        <v>2558</v>
      </c>
    </row>
    <row r="101" s="1644" customFormat="1" customHeight="1" ht="11.25">
      <c r="A101" s="1175"/>
      <c r="B101" s="1175"/>
      <c r="C101" s="1175"/>
      <c r="D101" s="1169"/>
      <c r="E101" s="1179"/>
      <c r="F101" s="1838"/>
      <c r="G101" s="1839"/>
      <c r="H101" s="2524" t="s">
        <v>200</v>
      </c>
      <c r="I101" s="2525"/>
      <c r="J101" s="2494"/>
      <c r="K101" s="2526"/>
      <c r="L101" s="2116" t="s">
        <v>19</v>
      </c>
      <c r="M101" s="2117"/>
      <c r="N101" s="1995"/>
      <c r="O101" s="1186" t="s">
        <v>849</v>
      </c>
      <c r="P101" s="1187"/>
      <c r="Q101" s="1187"/>
      <c r="R101" s="1187"/>
      <c r="S101" s="1187"/>
      <c r="T101" s="1187"/>
      <c r="U101" s="1187"/>
      <c r="V101" s="1187"/>
      <c r="W101" s="1187"/>
      <c r="X101" s="1187"/>
      <c r="Y101" s="1187"/>
      <c r="Z101" s="1187"/>
      <c r="AA101" s="1187"/>
      <c r="AB101" s="1187"/>
      <c r="AC101" s="1187"/>
      <c r="AD101" s="1187"/>
      <c r="AE101" s="1187"/>
      <c r="AF101" s="2515"/>
      <c r="AG101" s="2516"/>
      <c r="AH101" s="2516"/>
      <c r="AI101" s="2515"/>
      <c r="AJ101" s="2516"/>
      <c r="AK101" s="2516"/>
      <c r="AL101" s="1997"/>
      <c r="AM101" s="1832"/>
      <c r="AN101" s="1832"/>
      <c r="AO101" s="1832"/>
      <c r="AP101" s="1832"/>
      <c r="AQ101" s="1832"/>
      <c r="AR101" s="1832"/>
      <c r="AS101" s="1832"/>
      <c r="AT101" s="1832"/>
      <c r="AU101" s="1832"/>
      <c r="AV101" s="1832"/>
      <c r="AW101" s="1832"/>
      <c r="AX101" s="1832"/>
      <c r="AY101" s="1832"/>
      <c r="AZ101" s="1832"/>
      <c r="BA101" s="1832"/>
      <c r="BB101" s="1832"/>
      <c r="BC101" s="1832"/>
      <c r="BD101" s="1832"/>
      <c r="BE101" s="1832"/>
      <c r="BF101" s="1832"/>
    </row>
    <row s="1644" customFormat="1" customHeight="1" ht="11.25">
      <c r="A102" s="1175"/>
      <c r="B102" s="1175"/>
      <c r="C102" s="1175"/>
      <c r="D102" s="1169"/>
      <c r="E102" s="1179"/>
      <c r="F102" s="1838"/>
      <c r="G102" s="1839"/>
      <c r="H102" s="2524"/>
      <c r="I102" s="2525"/>
      <c r="J102" s="2494"/>
      <c r="K102" s="2526"/>
      <c r="L102" s="2116"/>
      <c r="M102" s="2117"/>
      <c r="N102" s="2517"/>
      <c r="O102" s="2518">
        <v>1</v>
      </c>
      <c r="P102" s="2519" t="s">
        <v>19</v>
      </c>
      <c r="Q102" s="2522" t="s">
        <v>22</v>
      </c>
      <c r="R102" s="2522" t="s">
        <v>22</v>
      </c>
      <c r="S102" s="2522" t="s">
        <v>22</v>
      </c>
      <c r="T102" s="2522" t="s">
        <v>22</v>
      </c>
      <c r="U102" s="2522" t="s">
        <v>22</v>
      </c>
      <c r="V102" s="2522" t="s">
        <v>22</v>
      </c>
      <c r="W102" s="2522" t="s">
        <v>22</v>
      </c>
      <c r="X102" s="2522" t="s">
        <v>22</v>
      </c>
      <c r="Y102" s="2522"/>
      <c r="Z102" s="1184"/>
      <c r="AA102" s="1185"/>
      <c r="AB102" s="1185"/>
      <c r="AC102" s="1189"/>
      <c r="AD102" s="1189"/>
      <c r="AE102" s="1190"/>
      <c r="AF102" s="2515"/>
      <c r="AG102" s="2516"/>
      <c r="AH102" s="2516"/>
      <c r="AI102" s="2515"/>
      <c r="AJ102" s="2516"/>
      <c r="AK102" s="2516"/>
      <c r="AL102" s="1997"/>
      <c r="AM102" s="1832"/>
      <c r="AN102" s="1832"/>
      <c r="AO102" s="1832"/>
      <c r="AP102" s="1832"/>
      <c r="AQ102" s="1832"/>
      <c r="AR102" s="1832"/>
      <c r="AS102" s="1832"/>
      <c r="AT102" s="1832"/>
      <c r="AU102" s="1832"/>
      <c r="AV102" s="1832"/>
      <c r="AW102" s="1832"/>
      <c r="AX102" s="1832"/>
      <c r="AY102" s="1832"/>
      <c r="AZ102" s="1832"/>
      <c r="BA102" s="1832"/>
      <c r="BB102" s="1832"/>
      <c r="BC102" s="1832"/>
      <c r="BD102" s="1832"/>
      <c r="BE102" s="1832"/>
      <c r="BF102" s="1832"/>
    </row>
    <row s="1644" customFormat="1" customHeight="1" ht="11.25">
      <c r="A103" s="1175"/>
      <c r="B103" s="1175"/>
      <c r="C103" s="1175"/>
      <c r="D103" s="1169"/>
      <c r="E103" s="1179"/>
      <c r="F103" s="1838"/>
      <c r="G103" s="1839"/>
      <c r="H103" s="2524"/>
      <c r="I103" s="2525"/>
      <c r="J103" s="2494"/>
      <c r="K103" s="2526"/>
      <c r="L103" s="2116"/>
      <c r="M103" s="2117"/>
      <c r="N103" s="2517"/>
      <c r="O103" s="2518"/>
      <c r="P103" s="2520"/>
      <c r="Q103" s="2522"/>
      <c r="R103" s="2522"/>
      <c r="S103" s="2523"/>
      <c r="T103" s="2522"/>
      <c r="U103" s="2522"/>
      <c r="V103" s="2522"/>
      <c r="W103" s="2522"/>
      <c r="X103" s="2522"/>
      <c r="Y103" s="2522"/>
      <c r="Z103" s="1837"/>
      <c r="AA103" s="1803">
        <v>1</v>
      </c>
      <c r="AB103" s="1188"/>
      <c r="AC103" s="1178"/>
      <c r="AD103" s="1188">
        <f>AB103</f>
        <v>0</v>
      </c>
      <c r="AE103" s="1178"/>
      <c r="AF103" s="2515"/>
      <c r="AG103" s="2516"/>
      <c r="AH103" s="2516"/>
      <c r="AI103" s="2515"/>
      <c r="AJ103" s="2516"/>
      <c r="AK103" s="2516"/>
      <c r="AL103" s="1997"/>
      <c r="AM103" s="1832"/>
      <c r="AN103" s="1832"/>
      <c r="AO103" s="1832"/>
      <c r="AP103" s="1832"/>
      <c r="AQ103" s="1832"/>
      <c r="AR103" s="1832"/>
      <c r="AS103" s="1832"/>
      <c r="AT103" s="1832"/>
      <c r="AU103" s="1832"/>
      <c r="AV103" s="1832"/>
      <c r="AW103" s="1832"/>
      <c r="AX103" s="1832"/>
      <c r="AY103" s="1832"/>
      <c r="AZ103" s="1832"/>
      <c r="BA103" s="1832"/>
      <c r="BB103" s="1832"/>
      <c r="BC103" s="1832"/>
      <c r="BD103" s="1832"/>
      <c r="BE103" s="1832"/>
      <c r="BF103" s="1832"/>
    </row>
    <row s="1644" customFormat="1" customHeight="1" ht="11.25">
      <c r="A104" s="1175"/>
      <c r="B104" s="1175"/>
      <c r="C104" s="1175"/>
      <c r="D104" s="1169"/>
      <c r="E104" s="1179"/>
      <c r="F104" s="1838"/>
      <c r="G104" s="1839"/>
      <c r="H104" s="2524"/>
      <c r="I104" s="2525"/>
      <c r="J104" s="2494"/>
      <c r="K104" s="2526"/>
      <c r="L104" s="2116"/>
      <c r="M104" s="2117"/>
      <c r="N104" s="2517"/>
      <c r="O104" s="2518"/>
      <c r="P104" s="2521"/>
      <c r="Q104" s="2522"/>
      <c r="R104" s="2522"/>
      <c r="S104" s="2523"/>
      <c r="T104" s="2522"/>
      <c r="U104" s="2522"/>
      <c r="V104" s="2522"/>
      <c r="W104" s="2522"/>
      <c r="X104" s="2522"/>
      <c r="Y104" s="2522"/>
      <c r="Z104" s="1184"/>
      <c r="AA104" s="1185"/>
      <c r="AB104" s="1250" t="s">
        <v>2556</v>
      </c>
      <c r="AC104" s="1189"/>
      <c r="AD104" s="1189"/>
      <c r="AE104" s="1191"/>
      <c r="AF104" s="2515"/>
      <c r="AG104" s="2516"/>
      <c r="AH104" s="2516"/>
      <c r="AI104" s="2515"/>
      <c r="AJ104" s="2516"/>
      <c r="AK104" s="2516"/>
      <c r="AL104" s="1997"/>
      <c r="AM104" s="1832"/>
      <c r="AN104" s="1832"/>
      <c r="AO104" s="1832"/>
      <c r="AP104" s="1832"/>
      <c r="AQ104" s="1832"/>
      <c r="AR104" s="1832"/>
      <c r="AS104" s="1832"/>
      <c r="AT104" s="1832"/>
      <c r="AU104" s="1832"/>
      <c r="AV104" s="1832"/>
      <c r="AW104" s="1832"/>
      <c r="AX104" s="1832"/>
      <c r="AY104" s="1832"/>
      <c r="AZ104" s="1832"/>
      <c r="BA104" s="1832"/>
      <c r="BB104" s="1832"/>
      <c r="BC104" s="1832"/>
      <c r="BD104" s="1832"/>
      <c r="BE104" s="1832"/>
      <c r="BF104" s="1832"/>
    </row>
    <row s="1644" customFormat="1" customHeight="1" ht="11.25">
      <c r="A105" s="1175"/>
      <c r="B105" s="1175"/>
      <c r="C105" s="1175"/>
      <c r="D105" s="1169"/>
      <c r="E105" s="1179"/>
      <c r="F105" s="1838"/>
      <c r="G105" s="1839"/>
      <c r="H105" s="2524"/>
      <c r="I105" s="2525"/>
      <c r="J105" s="2494"/>
      <c r="K105" s="2526"/>
      <c r="L105" s="2116"/>
      <c r="M105" s="2117"/>
      <c r="N105" s="1184"/>
      <c r="O105" s="1185"/>
      <c r="P105" s="1177" t="s">
        <v>2559</v>
      </c>
      <c r="Q105" s="1185"/>
      <c r="R105" s="1185"/>
      <c r="S105" s="1185"/>
      <c r="T105" s="1185"/>
      <c r="U105" s="1185"/>
      <c r="V105" s="1185"/>
      <c r="W105" s="1185"/>
      <c r="X105" s="1185"/>
      <c r="Y105" s="1185"/>
      <c r="Z105" s="1185"/>
      <c r="AA105" s="1185"/>
      <c r="AB105" s="1185"/>
      <c r="AC105" s="1185"/>
      <c r="AD105" s="1185"/>
      <c r="AE105" s="1192"/>
      <c r="AF105" s="2515"/>
      <c r="AG105" s="2516"/>
      <c r="AH105" s="2516"/>
      <c r="AI105" s="2515"/>
      <c r="AJ105" s="2516"/>
      <c r="AK105" s="2516"/>
      <c r="AL105" s="1997"/>
      <c r="AM105" s="1832"/>
      <c r="AN105" s="1832"/>
      <c r="AO105" s="1832"/>
      <c r="AP105" s="1832"/>
      <c r="AQ105" s="1832"/>
      <c r="AR105" s="1832"/>
      <c r="AS105" s="1832"/>
      <c r="AT105" s="1832"/>
      <c r="AU105" s="1832"/>
      <c r="AV105" s="1832"/>
      <c r="AW105" s="1832"/>
      <c r="AX105" s="1832"/>
      <c r="AY105" s="1832"/>
      <c r="AZ105" s="1832"/>
      <c r="BA105" s="1832"/>
      <c r="BB105" s="1832"/>
      <c r="BC105" s="1832"/>
      <c r="BD105" s="1832"/>
      <c r="BE105" s="1832"/>
      <c r="BF105" s="1832"/>
    </row>
    <row r="107" s="1824" customFormat="1" customHeight="1" ht="11.25">
      <c r="A107" s="1824" t="s">
        <v>2560</v>
      </c>
    </row>
    <row customHeight="1" ht="17.25"/>
    <row s="934" customFormat="1" customHeight="1" ht="21">
      <c r="A109" s="1176"/>
      <c r="B109" s="949"/>
      <c r="D109" s="933"/>
      <c r="E109" s="948" t="s">
        <v>22</v>
      </c>
      <c r="F109" s="1130">
        <f>INDEX(IP_MAIN_LIST_NAME_IP,MATCH(A109,IP_MAIN_LIST_IP_ID,0))&amp;" ("&amp;INDEX(IP_MAIN_START_DATE,MATCH(A109,IP_MAIN_LIST_IP_ID,0))&amp;"-"&amp;INDEX(IP_MAIN_END_DATE,MATCH(A109,IP_MAIN_LIST_IP_ID,0))&amp;")"</f>
      </c>
      <c r="G109" s="1212"/>
      <c r="H109" s="1213"/>
      <c r="I109" s="1213"/>
      <c r="J109" s="1213"/>
      <c r="K109" s="1213"/>
      <c r="L109" s="1213"/>
      <c r="M109" s="1213"/>
      <c r="N109" s="1213"/>
      <c r="O109" s="1212"/>
      <c r="P109" s="1212"/>
      <c r="Q109" s="1212"/>
      <c r="R109" s="1212"/>
      <c r="S109" s="1212"/>
      <c r="T109" s="1212"/>
      <c r="U109" s="1214"/>
      <c r="V109" s="1214"/>
      <c r="W109" s="1214"/>
      <c r="X109" s="1214"/>
      <c r="Y109" s="1214"/>
      <c r="Z109" s="1214"/>
      <c r="AA109" s="1214"/>
      <c r="AB109" s="1212"/>
      <c r="AC109" s="1213"/>
      <c r="AD109" s="1213"/>
      <c r="AE109" s="1213"/>
      <c r="AF109" s="1213"/>
      <c r="AG109" s="1213"/>
      <c r="AH109" s="1213"/>
      <c r="AI109" s="1213"/>
      <c r="AJ109" s="1213"/>
      <c r="AK109" s="1213"/>
      <c r="AL109" s="1213"/>
      <c r="AM109" s="1213"/>
      <c r="AN109" s="1213"/>
      <c r="AO109" s="1213"/>
      <c r="AP109" s="1213"/>
      <c r="AQ109" s="1213"/>
      <c r="AR109" s="1213"/>
      <c r="AS109" s="1213"/>
      <c r="AT109" s="1213"/>
      <c r="AU109" s="1213"/>
      <c r="AV109" s="1213"/>
      <c r="AW109" s="1213"/>
      <c r="AX109" s="1213"/>
      <c r="AY109" s="1213"/>
      <c r="AZ109" s="1213"/>
      <c r="BA109" s="1213"/>
      <c r="BB109" s="1213"/>
      <c r="BC109" s="1213"/>
      <c r="BD109" s="1213"/>
      <c r="BE109" s="1213"/>
      <c r="BF109" s="1213"/>
      <c r="BG109" s="1213"/>
      <c r="BH109" s="1213"/>
      <c r="BI109" s="1213"/>
      <c r="BJ109" s="1213"/>
      <c r="BK109" s="1213"/>
      <c r="BL109" s="1213"/>
      <c r="BM109" s="1213"/>
      <c r="BN109" s="1213"/>
      <c r="BO109" s="1213"/>
      <c r="BP109" s="1213"/>
      <c r="BQ109" s="1213"/>
      <c r="BR109" s="1213"/>
      <c r="BS109" s="1213"/>
      <c r="BT109" s="1213"/>
      <c r="BU109" s="1213"/>
      <c r="BV109" s="1213"/>
      <c r="BW109" s="1213"/>
      <c r="BX109" s="1213"/>
      <c r="BY109" s="1213"/>
      <c r="BZ109" s="1213"/>
      <c r="CA109" s="1213"/>
      <c r="CB109" s="1213"/>
      <c r="CC109" s="1213"/>
      <c r="CD109" s="1213"/>
      <c r="CE109" s="1213"/>
      <c r="CF109" s="1213"/>
      <c r="CG109" s="1213"/>
      <c r="CH109" s="1213"/>
      <c r="CI109" s="1213"/>
      <c r="CJ109" s="1213"/>
      <c r="CK109" s="1213"/>
      <c r="CL109" s="1215"/>
      <c r="CM109" s="1215"/>
      <c r="CN109" s="1215"/>
      <c r="CO109" s="1215"/>
      <c r="CP109" s="1215"/>
      <c r="CQ109" s="1215"/>
      <c r="CR109" s="1215"/>
      <c r="CS109" s="1215"/>
      <c r="CT109" s="1215"/>
      <c r="CU109" s="1215"/>
      <c r="CV109" s="1215"/>
      <c r="CW109" s="1215"/>
      <c r="CX109" s="1215"/>
      <c r="CY109" s="1215"/>
      <c r="CZ109" s="1215"/>
      <c r="DA109" s="1215"/>
      <c r="DB109" s="1215"/>
      <c r="DC109" s="1215"/>
      <c r="DD109" s="1215"/>
      <c r="DE109" s="1215"/>
      <c r="DF109" s="1215"/>
      <c r="DG109" s="1215"/>
      <c r="DH109" s="1215"/>
      <c r="DI109" s="1215"/>
      <c r="DJ109" s="1215"/>
      <c r="DK109" s="1215"/>
      <c r="DL109" s="1215"/>
      <c r="DM109" s="1215"/>
      <c r="DN109" s="1215"/>
      <c r="DO109" s="1215"/>
      <c r="DP109" s="1215"/>
      <c r="DQ109" s="1215"/>
      <c r="DR109" s="1215"/>
      <c r="DS109" s="1215"/>
      <c r="DT109" s="1215"/>
      <c r="DU109" s="1215"/>
      <c r="DV109" s="1215"/>
      <c r="DW109" s="1215"/>
      <c r="DX109" s="1215"/>
      <c r="DY109" s="1215"/>
      <c r="DZ109" s="1215"/>
      <c r="EA109" s="1215"/>
      <c r="EB109" s="1215"/>
      <c r="EC109" s="1215"/>
      <c r="ED109" s="1215"/>
      <c r="EE109" s="1215"/>
      <c r="EF109" s="1215"/>
      <c r="EG109" s="1215"/>
      <c r="EH109" s="1215"/>
      <c r="EI109" s="1215"/>
      <c r="EJ109" s="1215"/>
      <c r="EK109" s="1215"/>
      <c r="EL109" s="1215"/>
      <c r="EM109" s="1215"/>
      <c r="EN109" s="1215"/>
      <c r="EO109" s="1215"/>
      <c r="EP109" s="1215"/>
      <c r="EQ109" s="1215"/>
      <c r="ER109" s="1215"/>
      <c r="ES109" s="1215"/>
      <c r="ET109" s="1215"/>
      <c r="EU109" s="1215"/>
      <c r="EV109" s="1215"/>
      <c r="EW109" s="1215"/>
      <c r="EX109" s="1215"/>
      <c r="EY109" s="1215"/>
      <c r="EZ109" s="1215"/>
      <c r="FA109" s="1215"/>
      <c r="FB109" s="1215"/>
      <c r="FC109" s="1215"/>
      <c r="FD109" s="1215"/>
      <c r="FE109" s="1215"/>
      <c r="FF109" s="1215"/>
      <c r="FG109" s="1215"/>
      <c r="FH109" s="1215"/>
      <c r="FI109" s="1215"/>
      <c r="FJ109" s="1215"/>
      <c r="FK109" s="1215"/>
      <c r="FL109" s="1215"/>
      <c r="FM109" s="1215"/>
      <c r="FN109" s="1215"/>
      <c r="FO109" s="1215"/>
      <c r="FP109" s="1215"/>
      <c r="FQ109" s="1215"/>
      <c r="FR109" s="1215"/>
      <c r="FS109" s="1215"/>
      <c r="FT109" s="1215"/>
      <c r="FU109" s="1215"/>
      <c r="FV109" s="1216"/>
      <c r="FW109" s="1210"/>
      <c r="FX109" s="1211"/>
    </row>
    <row s="934" customFormat="1" customHeight="1" ht="24.75">
      <c r="B110" s="932"/>
      <c r="C110" s="933"/>
      <c r="D110" s="933"/>
      <c r="E110" s="1844"/>
      <c r="F110" s="1217">
        <v>1</v>
      </c>
      <c r="G110" s="1218"/>
      <c r="H110" s="1219"/>
      <c r="I110" s="1991"/>
      <c r="J110" s="1220"/>
      <c r="K110" s="1220"/>
      <c r="L110" s="1220"/>
      <c r="M110" s="1220"/>
      <c r="N110" s="1220"/>
      <c r="O110" s="1221"/>
      <c r="P110" s="1221"/>
      <c r="Q110" s="1221"/>
      <c r="R110" s="1221"/>
      <c r="S110" s="1221"/>
      <c r="T110" s="1221"/>
      <c r="U110" s="1221"/>
      <c r="V110" s="1221"/>
      <c r="W110" s="1221"/>
      <c r="X110" s="1221"/>
      <c r="Y110" s="1221"/>
      <c r="Z110" s="1221"/>
      <c r="AA110" s="1221"/>
      <c r="AB110" s="1221"/>
      <c r="AC110" s="1220"/>
      <c r="AD110" s="1220"/>
      <c r="AE110" s="1220"/>
      <c r="AF110" s="1220"/>
      <c r="AG110" s="1220"/>
      <c r="AH110" s="1220"/>
      <c r="AI110" s="1220"/>
      <c r="AJ110" s="1220"/>
      <c r="AK110" s="1220"/>
      <c r="AL110" s="1220"/>
      <c r="AM110" s="1220"/>
      <c r="AN110" s="1220"/>
      <c r="AO110" s="1220"/>
      <c r="AP110" s="1220"/>
      <c r="AQ110" s="1220"/>
      <c r="AR110" s="1220"/>
      <c r="AS110" s="1220"/>
      <c r="AT110" s="1220"/>
      <c r="AU110" s="1220"/>
      <c r="AV110" s="1220"/>
      <c r="AW110" s="1220"/>
      <c r="AX110" s="1220"/>
      <c r="AY110" s="1220"/>
      <c r="AZ110" s="1220"/>
      <c r="BA110" s="1220"/>
      <c r="BB110" s="1220"/>
      <c r="BC110" s="1220"/>
      <c r="BD110" s="1220"/>
      <c r="BE110" s="1220"/>
      <c r="BF110" s="1220"/>
      <c r="BG110" s="1220"/>
      <c r="BH110" s="1220"/>
      <c r="BI110" s="1220"/>
      <c r="BJ110" s="1220"/>
      <c r="BK110" s="1220"/>
      <c r="BL110" s="1220"/>
      <c r="BM110" s="1220"/>
      <c r="BN110" s="1220"/>
      <c r="BO110" s="1220"/>
      <c r="BP110" s="1220"/>
      <c r="BQ110" s="1220"/>
      <c r="BR110" s="1220"/>
      <c r="BS110" s="1220"/>
      <c r="BT110" s="1221"/>
      <c r="BU110" s="1221"/>
      <c r="BV110" s="1221"/>
      <c r="BW110" s="1221"/>
      <c r="BX110" s="1221"/>
      <c r="BY110" s="1221"/>
      <c r="BZ110" s="1221"/>
      <c r="CA110" s="1221"/>
      <c r="CB110" s="1221"/>
      <c r="CC110" s="1221"/>
      <c r="CD110" s="1221"/>
      <c r="CE110" s="1221"/>
      <c r="CF110" s="1221"/>
      <c r="CG110" s="1221"/>
      <c r="CH110" s="1221"/>
      <c r="CI110" s="1221"/>
      <c r="CJ110" s="1221"/>
      <c r="CK110" s="1221"/>
      <c r="CL110" s="1220"/>
      <c r="CM110" s="1220"/>
      <c r="CN110" s="1220"/>
      <c r="CO110" s="1220"/>
      <c r="CP110" s="1220"/>
      <c r="CQ110" s="1220"/>
      <c r="CR110" s="1220"/>
      <c r="CS110" s="1220"/>
      <c r="CT110" s="1220"/>
      <c r="CU110" s="1220"/>
      <c r="CV110" s="1220"/>
      <c r="CW110" s="1220"/>
      <c r="CX110" s="1220"/>
      <c r="CY110" s="1221"/>
      <c r="CZ110" s="1221"/>
      <c r="DA110" s="1221"/>
      <c r="DB110" s="1221"/>
      <c r="DC110" s="1221"/>
      <c r="DD110" s="1221"/>
      <c r="DE110" s="1221"/>
      <c r="DF110" s="1221"/>
      <c r="DG110" s="1221"/>
      <c r="DH110" s="1221"/>
      <c r="DI110" s="1221"/>
      <c r="DJ110" s="1221"/>
      <c r="DK110" s="1220"/>
      <c r="DL110" s="1220"/>
      <c r="DM110" s="1220"/>
      <c r="DN110" s="1220"/>
      <c r="DO110" s="1220"/>
      <c r="DP110" s="1220"/>
      <c r="DQ110" s="1220"/>
      <c r="DR110" s="1220"/>
      <c r="DS110" s="1220"/>
      <c r="DT110" s="1220"/>
      <c r="DU110" s="1220"/>
      <c r="DV110" s="1220"/>
      <c r="DW110" s="1220"/>
      <c r="DX110" s="1220"/>
      <c r="DY110" s="1220"/>
      <c r="DZ110" s="1220"/>
      <c r="EA110" s="1220"/>
      <c r="EB110" s="1220"/>
      <c r="EC110" s="1220"/>
      <c r="ED110" s="1220"/>
      <c r="EE110" s="1220"/>
      <c r="EF110" s="1220"/>
      <c r="EG110" s="1220"/>
      <c r="EH110" s="1220"/>
      <c r="EI110" s="1220"/>
      <c r="EJ110" s="1220"/>
      <c r="EK110" s="1220"/>
      <c r="EL110" s="1220"/>
      <c r="EM110" s="1220"/>
      <c r="EN110" s="1220"/>
      <c r="EO110" s="1220"/>
      <c r="EP110" s="1220"/>
      <c r="EQ110" s="1220"/>
      <c r="ER110" s="1220"/>
      <c r="ES110" s="1220"/>
      <c r="ET110" s="1220"/>
      <c r="EU110" s="1220"/>
      <c r="EV110" s="1220"/>
      <c r="EW110" s="1220"/>
      <c r="EX110" s="1220"/>
      <c r="EY110" s="1220"/>
      <c r="EZ110" s="1220"/>
      <c r="FA110" s="1220"/>
      <c r="FB110" s="1220"/>
      <c r="FC110" s="1220"/>
      <c r="FD110" s="1220"/>
      <c r="FE110" s="1220"/>
      <c r="FF110" s="1220"/>
      <c r="FG110" s="1220"/>
      <c r="FH110" s="1220"/>
      <c r="FI110" s="1220"/>
      <c r="FJ110" s="1220"/>
      <c r="FK110" s="1220"/>
      <c r="FL110" s="1220"/>
      <c r="FM110" s="1220"/>
      <c r="FN110" s="1220"/>
      <c r="FO110" s="1220"/>
      <c r="FP110" s="1220"/>
      <c r="FQ110" s="1220"/>
      <c r="FR110" s="1220"/>
      <c r="FS110" s="1220"/>
      <c r="FT110" s="1220"/>
      <c r="FU110" s="1220"/>
      <c r="FV110" s="1220"/>
      <c r="FW110" s="1220"/>
      <c r="FX110" s="1211"/>
    </row>
    <row s="934" customFormat="1" customHeight="1" ht="12">
      <c r="A111" s="933"/>
      <c r="B111" s="932"/>
      <c r="C111" s="933"/>
      <c r="D111" s="933"/>
      <c r="E111" s="933"/>
      <c r="F111" s="1222"/>
      <c r="G111" s="1809" t="s">
        <v>2561</v>
      </c>
      <c r="H111" s="1223"/>
      <c r="I111" s="1223"/>
      <c r="J111" s="1223"/>
      <c r="K111" s="1223"/>
      <c r="L111" s="1223"/>
      <c r="M111" s="1223"/>
      <c r="N111" s="1223"/>
      <c r="O111" s="1223"/>
      <c r="P111" s="1223"/>
      <c r="Q111" s="1223"/>
      <c r="R111" s="1223"/>
      <c r="S111" s="1223"/>
      <c r="T111" s="1223"/>
      <c r="U111" s="1223"/>
      <c r="V111" s="1223"/>
      <c r="W111" s="1223"/>
      <c r="X111" s="1223"/>
      <c r="Y111" s="1223"/>
      <c r="Z111" s="1223"/>
      <c r="AA111" s="1223"/>
      <c r="AB111" s="1223"/>
      <c r="AC111" s="1223"/>
      <c r="AD111" s="1223"/>
      <c r="AE111" s="1223"/>
      <c r="AF111" s="1223"/>
      <c r="AG111" s="1223"/>
      <c r="AH111" s="1223"/>
      <c r="AI111" s="1223"/>
      <c r="AJ111" s="1223"/>
      <c r="AK111" s="1223"/>
      <c r="AL111" s="1223"/>
      <c r="AM111" s="1223"/>
      <c r="AN111" s="1223"/>
      <c r="AO111" s="1223"/>
      <c r="AP111" s="1223"/>
      <c r="AQ111" s="1223"/>
      <c r="AR111" s="1223"/>
      <c r="AS111" s="1223"/>
      <c r="AT111" s="1223"/>
      <c r="AU111" s="1223"/>
      <c r="AV111" s="1223"/>
      <c r="AW111" s="1223"/>
      <c r="AX111" s="1223"/>
      <c r="AY111" s="1223"/>
      <c r="AZ111" s="1223"/>
      <c r="BA111" s="1223"/>
      <c r="BB111" s="1223"/>
      <c r="BC111" s="1223"/>
      <c r="BD111" s="1223"/>
      <c r="BE111" s="1223"/>
      <c r="BF111" s="1223"/>
      <c r="BG111" s="1223"/>
      <c r="BH111" s="1223"/>
      <c r="BI111" s="1223"/>
      <c r="BJ111" s="1223"/>
      <c r="BK111" s="1223"/>
      <c r="BL111" s="1223"/>
      <c r="BM111" s="1223"/>
      <c r="BN111" s="1223"/>
      <c r="BO111" s="1223"/>
      <c r="BP111" s="1223"/>
      <c r="BQ111" s="1223"/>
      <c r="BR111" s="1223"/>
      <c r="BS111" s="1223"/>
      <c r="BT111" s="1223"/>
      <c r="BU111" s="1223"/>
      <c r="BV111" s="1223"/>
      <c r="BW111" s="1223"/>
      <c r="BX111" s="1223"/>
      <c r="BY111" s="1223"/>
      <c r="BZ111" s="1223"/>
      <c r="CA111" s="1223"/>
      <c r="CB111" s="1223"/>
      <c r="CC111" s="1223"/>
      <c r="CD111" s="1223"/>
      <c r="CE111" s="1223"/>
      <c r="CF111" s="1223"/>
      <c r="CG111" s="1223"/>
      <c r="CH111" s="1223"/>
      <c r="CI111" s="1223"/>
      <c r="CJ111" s="1223"/>
      <c r="CK111" s="1223"/>
      <c r="CL111" s="1223"/>
      <c r="CM111" s="1223"/>
      <c r="CN111" s="1223"/>
      <c r="CO111" s="1223"/>
      <c r="CP111" s="1223"/>
      <c r="CQ111" s="1223"/>
      <c r="CR111" s="1223"/>
      <c r="CS111" s="1223"/>
      <c r="CT111" s="1223"/>
      <c r="CU111" s="1223"/>
      <c r="CV111" s="1223"/>
      <c r="CW111" s="1223"/>
      <c r="CX111" s="1223"/>
      <c r="CY111" s="1223"/>
      <c r="CZ111" s="1223"/>
      <c r="DA111" s="1223"/>
      <c r="DB111" s="1223"/>
      <c r="DC111" s="1223"/>
      <c r="DD111" s="1223"/>
      <c r="DE111" s="1223"/>
      <c r="DF111" s="1223"/>
      <c r="DG111" s="1223"/>
      <c r="DH111" s="1223"/>
      <c r="DI111" s="1223"/>
      <c r="DJ111" s="1223"/>
      <c r="DK111" s="1223"/>
      <c r="DL111" s="1223"/>
      <c r="DM111" s="1223"/>
      <c r="DN111" s="1223"/>
      <c r="DO111" s="1223"/>
      <c r="DP111" s="1223"/>
      <c r="DQ111" s="1223"/>
      <c r="DR111" s="1223"/>
      <c r="DS111" s="1223"/>
      <c r="DT111" s="1223"/>
      <c r="DU111" s="1223"/>
      <c r="DV111" s="1223"/>
      <c r="DW111" s="1223"/>
      <c r="DX111" s="1223"/>
      <c r="DY111" s="1223"/>
      <c r="DZ111" s="1223"/>
      <c r="EA111" s="1223"/>
      <c r="EB111" s="1223"/>
      <c r="EC111" s="1223"/>
      <c r="ED111" s="1223"/>
      <c r="EE111" s="1223"/>
      <c r="EF111" s="1223"/>
      <c r="EG111" s="1223"/>
      <c r="EH111" s="1223"/>
      <c r="EI111" s="1223"/>
      <c r="EJ111" s="1223"/>
      <c r="EK111" s="1223"/>
      <c r="EL111" s="1223"/>
      <c r="EM111" s="1223"/>
      <c r="EN111" s="1223"/>
      <c r="EO111" s="1223"/>
      <c r="EP111" s="1223"/>
      <c r="EQ111" s="1223"/>
      <c r="ER111" s="1223"/>
      <c r="ES111" s="1223"/>
      <c r="ET111" s="1223"/>
      <c r="EU111" s="1223"/>
      <c r="EV111" s="1223"/>
      <c r="EW111" s="1223"/>
      <c r="EX111" s="1223"/>
      <c r="EY111" s="1223"/>
      <c r="EZ111" s="1223"/>
      <c r="FA111" s="1223"/>
      <c r="FB111" s="1223"/>
      <c r="FC111" s="1223"/>
      <c r="FD111" s="1223"/>
      <c r="FE111" s="1223"/>
      <c r="FF111" s="1223"/>
      <c r="FG111" s="1223"/>
      <c r="FH111" s="1223"/>
      <c r="FI111" s="1223"/>
      <c r="FJ111" s="1223"/>
      <c r="FK111" s="1223"/>
      <c r="FL111" s="1223"/>
      <c r="FM111" s="1223"/>
      <c r="FN111" s="1223"/>
      <c r="FO111" s="1223"/>
      <c r="FP111" s="1223"/>
      <c r="FQ111" s="1223"/>
      <c r="FR111" s="1223"/>
      <c r="FS111" s="1223"/>
      <c r="FT111" s="1223"/>
      <c r="FU111" s="1223"/>
      <c r="FV111" s="1223"/>
      <c r="FW111" s="1224"/>
      <c r="FX111" s="1225"/>
      <c r="FY111" s="950"/>
      <c r="FZ111" s="950"/>
      <c r="GA111" s="950"/>
      <c r="GB111" s="950"/>
    </row>
    <row r="113" s="1824" customFormat="1" customHeight="1" ht="11.25">
      <c r="A113" s="1824" t="s">
        <v>2562</v>
      </c>
    </row>
    <row r="115" s="1859" customFormat="1" customHeight="1" ht="15">
      <c r="A115" s="632"/>
      <c r="B115" s="633"/>
      <c r="C115" s="633"/>
      <c r="D115" s="2587" t="s">
        <v>200</v>
      </c>
      <c r="E115" s="2386" t="s">
        <v>196</v>
      </c>
      <c r="F115" s="2387"/>
      <c r="G115" s="2388"/>
      <c r="H115" s="2392" t="str">
        <f>IF(A115="","",INDEX(DIFFERENTIATION_UNMERGE_VD,MATCH(A115,DIFFERENTIATION_ID_DIFF,0)))</f>
        <v/>
      </c>
      <c r="I115" s="2392"/>
      <c r="J115" s="2392"/>
      <c r="K115" s="2392"/>
      <c r="L115" s="2392"/>
      <c r="M115" s="2392"/>
      <c r="N115" s="2392"/>
      <c r="O115" s="2392"/>
      <c r="P115" s="2392"/>
      <c r="Q115" s="2392"/>
      <c r="R115" s="2392"/>
      <c r="S115" s="728"/>
      <c r="T115" s="725"/>
      <c r="U115" s="634"/>
      <c r="V115" s="634"/>
      <c r="W115" s="635"/>
      <c r="X115" s="635"/>
      <c r="Y115" s="635"/>
      <c r="Z115" s="635"/>
      <c r="AA115" s="636"/>
      <c r="AB115" s="637"/>
      <c r="AC115" s="2384"/>
      <c r="AD115" s="638"/>
      <c r="AE115" s="639" t="s">
        <v>22</v>
      </c>
      <c r="AF115" s="639"/>
      <c r="AG115" s="640" t="s">
        <v>1082</v>
      </c>
      <c r="AH115" s="641">
        <v>3</v>
      </c>
      <c r="AI115" s="634"/>
      <c r="AJ115" s="634"/>
      <c r="AK115" s="634"/>
      <c r="AL115" s="634"/>
      <c r="AM115" s="634"/>
      <c r="AN115" s="634"/>
      <c r="AO115" s="634"/>
      <c r="AP115" s="634"/>
      <c r="AQ115" s="634"/>
      <c r="AR115" s="634"/>
      <c r="AS115" s="634"/>
      <c r="AT115" s="634"/>
      <c r="AU115" s="634"/>
      <c r="AV115" s="634"/>
      <c r="AW115" s="634"/>
      <c r="AX115" s="634"/>
      <c r="AY115" s="634"/>
      <c r="AZ115" s="634"/>
      <c r="BA115" s="634"/>
      <c r="BB115" s="634"/>
      <c r="BC115" s="634"/>
      <c r="BD115" s="634"/>
      <c r="BE115" s="634"/>
      <c r="BF115" s="634"/>
      <c r="BG115" s="634"/>
      <c r="BH115" s="634"/>
      <c r="BI115" s="634"/>
      <c r="BJ115" s="634"/>
      <c r="BK115" s="634"/>
      <c r="BL115" s="634"/>
      <c r="BM115" s="634"/>
      <c r="BN115" s="634"/>
      <c r="BO115" s="634"/>
      <c r="BP115" s="634"/>
      <c r="BQ115" s="634"/>
      <c r="BR115" s="634"/>
      <c r="BS115" s="634"/>
      <c r="BT115" s="634"/>
      <c r="BU115" s="634"/>
      <c r="BV115" s="635"/>
      <c r="BW115" s="635"/>
      <c r="BX115" s="635"/>
      <c r="BY115" s="635"/>
      <c r="BZ115" s="635"/>
      <c r="CA115" s="635"/>
      <c r="CB115" s="635"/>
      <c r="CC115" s="635"/>
      <c r="CD115" s="635"/>
      <c r="CE115" s="635"/>
    </row>
    <row s="1859" customFormat="1" customHeight="1" ht="15">
      <c r="A116" s="632"/>
      <c r="B116" s="633"/>
      <c r="C116" s="633"/>
      <c r="D116" s="2588"/>
      <c r="E116" s="2386" t="s">
        <v>1037</v>
      </c>
      <c r="F116" s="2387"/>
      <c r="G116" s="2388"/>
      <c r="H116" s="2392" t="str">
        <f>IF(A115="","",INDEX(DIFFERENTIATION_UNMERGE_AREA,MATCH(A115,DIFFERENTIATION_ID_DIFF,0)))</f>
        <v/>
      </c>
      <c r="I116" s="2392"/>
      <c r="J116" s="2392"/>
      <c r="K116" s="2392"/>
      <c r="L116" s="2392"/>
      <c r="M116" s="2392"/>
      <c r="N116" s="2392"/>
      <c r="O116" s="2392"/>
      <c r="P116" s="2392"/>
      <c r="Q116" s="2392"/>
      <c r="R116" s="2392"/>
      <c r="S116" s="728"/>
      <c r="T116" s="725"/>
      <c r="U116" s="634"/>
      <c r="V116" s="634"/>
      <c r="W116" s="635"/>
      <c r="X116" s="635"/>
      <c r="Y116" s="635"/>
      <c r="Z116" s="635"/>
      <c r="AA116" s="636"/>
      <c r="AB116" s="637"/>
      <c r="AC116" s="2384"/>
      <c r="AD116" s="638"/>
      <c r="AE116" s="639"/>
      <c r="AF116" s="639"/>
      <c r="AG116" s="640"/>
      <c r="AH116" s="641"/>
      <c r="AI116" s="634"/>
      <c r="AJ116" s="634"/>
      <c r="AK116" s="634"/>
      <c r="AL116" s="634"/>
      <c r="AM116" s="634"/>
      <c r="AN116" s="634"/>
      <c r="AO116" s="634"/>
      <c r="AP116" s="634"/>
      <c r="AQ116" s="634"/>
      <c r="AR116" s="634"/>
      <c r="AS116" s="634"/>
      <c r="AT116" s="634"/>
      <c r="AU116" s="634"/>
      <c r="AV116" s="634"/>
      <c r="AW116" s="634"/>
      <c r="AX116" s="634"/>
      <c r="AY116" s="634"/>
      <c r="AZ116" s="634"/>
      <c r="BA116" s="634"/>
      <c r="BB116" s="634"/>
      <c r="BC116" s="634"/>
      <c r="BD116" s="634"/>
      <c r="BE116" s="634"/>
      <c r="BF116" s="634"/>
      <c r="BG116" s="634"/>
      <c r="BH116" s="634"/>
      <c r="BI116" s="634"/>
      <c r="BJ116" s="634"/>
      <c r="BK116" s="634"/>
      <c r="BL116" s="634"/>
      <c r="BM116" s="634"/>
      <c r="BN116" s="634"/>
      <c r="BO116" s="634"/>
      <c r="BP116" s="634"/>
      <c r="BQ116" s="634"/>
      <c r="BR116" s="634"/>
      <c r="BS116" s="634"/>
      <c r="BT116" s="634"/>
      <c r="BU116" s="634"/>
      <c r="BV116" s="635"/>
      <c r="BW116" s="635"/>
      <c r="BX116" s="635"/>
      <c r="BY116" s="635"/>
      <c r="BZ116" s="635"/>
      <c r="CA116" s="635"/>
      <c r="CB116" s="635"/>
      <c r="CC116" s="635"/>
      <c r="CD116" s="635"/>
      <c r="CE116" s="635"/>
    </row>
    <row s="1859" customFormat="1" customHeight="1" ht="15">
      <c r="A117" s="632"/>
      <c r="B117" s="633"/>
      <c r="C117" s="633"/>
      <c r="D117" s="2588"/>
      <c r="E117" s="2386" t="s">
        <v>1038</v>
      </c>
      <c r="F117" s="2387"/>
      <c r="G117" s="2388"/>
      <c r="H117" s="2392" t="str">
        <f>IF(A115="","",INDEX(DIFFERENTIATION_UNMERGE_SYSTEM,MATCH(A115,DIFFERENTIATION_ID_DIFF,0)))</f>
        <v/>
      </c>
      <c r="I117" s="2392"/>
      <c r="J117" s="2392"/>
      <c r="K117" s="2392"/>
      <c r="L117" s="2392"/>
      <c r="M117" s="2392"/>
      <c r="N117" s="2392"/>
      <c r="O117" s="2392"/>
      <c r="P117" s="2392"/>
      <c r="Q117" s="2392"/>
      <c r="R117" s="2392"/>
      <c r="S117" s="728"/>
      <c r="T117" s="725"/>
      <c r="U117" s="634"/>
      <c r="V117" s="634"/>
      <c r="W117" s="635"/>
      <c r="X117" s="635"/>
      <c r="Y117" s="635"/>
      <c r="Z117" s="635"/>
      <c r="AA117" s="636"/>
      <c r="AB117" s="637"/>
      <c r="AC117" s="2384"/>
      <c r="AD117" s="638"/>
      <c r="AE117" s="639"/>
      <c r="AF117" s="639"/>
      <c r="AG117" s="640"/>
      <c r="AH117" s="641"/>
      <c r="AI117" s="634"/>
      <c r="AJ117" s="634"/>
      <c r="AK117" s="634"/>
      <c r="AL117" s="634"/>
      <c r="AM117" s="634"/>
      <c r="AN117" s="634"/>
      <c r="AO117" s="634"/>
      <c r="AP117" s="634"/>
      <c r="AQ117" s="634"/>
      <c r="AR117" s="634"/>
      <c r="AS117" s="634"/>
      <c r="AT117" s="634"/>
      <c r="AU117" s="634"/>
      <c r="AV117" s="634"/>
      <c r="AW117" s="634"/>
      <c r="AX117" s="634"/>
      <c r="AY117" s="634"/>
      <c r="AZ117" s="634"/>
      <c r="BA117" s="634"/>
      <c r="BB117" s="634"/>
      <c r="BC117" s="634"/>
      <c r="BD117" s="634"/>
      <c r="BE117" s="634"/>
      <c r="BF117" s="634"/>
      <c r="BG117" s="634"/>
      <c r="BH117" s="634"/>
      <c r="BI117" s="634"/>
      <c r="BJ117" s="634"/>
      <c r="BK117" s="634"/>
      <c r="BL117" s="634"/>
      <c r="BM117" s="634"/>
      <c r="BN117" s="634"/>
      <c r="BO117" s="634"/>
      <c r="BP117" s="634"/>
      <c r="BQ117" s="634"/>
      <c r="BR117" s="634"/>
      <c r="BS117" s="634"/>
      <c r="BT117" s="634"/>
      <c r="BU117" s="634"/>
      <c r="BV117" s="635"/>
      <c r="BW117" s="635"/>
      <c r="BX117" s="635"/>
      <c r="BY117" s="635"/>
      <c r="BZ117" s="635"/>
      <c r="CA117" s="635"/>
      <c r="CB117" s="635"/>
      <c r="CC117" s="635"/>
      <c r="CD117" s="635"/>
      <c r="CE117" s="635"/>
    </row>
    <row s="1859" customFormat="1" customHeight="1" ht="24.75">
      <c r="A118" s="1815"/>
      <c r="B118" s="1169"/>
      <c r="C118" s="421"/>
      <c r="D118" s="2588"/>
      <c r="E118" s="2385" t="s">
        <v>1083</v>
      </c>
      <c r="F118" s="2385"/>
      <c r="G118" s="2385"/>
      <c r="H118" s="2385"/>
      <c r="I118" s="2385"/>
      <c r="J118" s="2385"/>
      <c r="K118" s="2385"/>
      <c r="L118" s="2385"/>
      <c r="M118" s="2385"/>
      <c r="N118" s="2385"/>
      <c r="O118" s="2385"/>
      <c r="P118" s="2385"/>
      <c r="Q118" s="567">
        <f>SUMIF(T119:T120,"i",Q119:Q120)</f>
        <v>0</v>
      </c>
      <c r="R118" s="1026"/>
      <c r="S118" s="1807" t="s">
        <v>1084</v>
      </c>
      <c r="T118" s="726" t="s">
        <v>1085</v>
      </c>
      <c r="U118" s="2383">
        <v>1</v>
      </c>
      <c r="V118" s="2383" t="s">
        <v>1048</v>
      </c>
      <c r="W118" s="1169"/>
      <c r="X118" s="1169"/>
      <c r="Y118" s="1169"/>
      <c r="Z118" s="1169"/>
      <c r="AA118" s="1645"/>
      <c r="AB118" s="1169"/>
      <c r="AC118" s="2384"/>
      <c r="AD118" s="638"/>
      <c r="AE118" s="1169"/>
      <c r="AF118" s="1169"/>
      <c r="AG118" s="1645"/>
      <c r="AH118" s="1645"/>
      <c r="AI118" s="1645"/>
      <c r="AJ118" s="1645"/>
      <c r="AK118" s="1645"/>
      <c r="AL118" s="1645"/>
      <c r="AM118" s="1645"/>
      <c r="AN118" s="1645"/>
      <c r="AO118" s="1645"/>
      <c r="AP118" s="1645"/>
      <c r="AQ118" s="1645"/>
      <c r="AR118" s="1645"/>
      <c r="AS118" s="1645"/>
      <c r="AT118" s="1645"/>
      <c r="AU118" s="1645"/>
      <c r="AV118" s="1645"/>
      <c r="AW118" s="1645"/>
      <c r="AX118" s="1645"/>
      <c r="AY118" s="1645"/>
      <c r="AZ118" s="1645"/>
      <c r="BA118" s="1645"/>
      <c r="BB118" s="1645"/>
      <c r="BC118" s="1645"/>
      <c r="BD118" s="1645"/>
      <c r="BE118" s="1645"/>
      <c r="BF118" s="1645"/>
      <c r="BG118" s="1645"/>
      <c r="BH118" s="1645"/>
      <c r="BI118" s="1645"/>
      <c r="BJ118" s="1645"/>
      <c r="BK118" s="1645"/>
      <c r="BL118" s="1645"/>
      <c r="BM118" s="1645"/>
      <c r="BN118" s="1645"/>
      <c r="BO118" s="1645"/>
      <c r="BP118" s="1645"/>
      <c r="BQ118" s="1645"/>
      <c r="BR118" s="1645"/>
      <c r="BS118" s="1645"/>
      <c r="BT118" s="1645"/>
      <c r="BU118" s="1645"/>
      <c r="BV118" s="1169"/>
      <c r="BW118" s="1169"/>
      <c r="BX118" s="1169"/>
      <c r="BY118" s="1169"/>
      <c r="BZ118" s="1169"/>
      <c r="CA118" s="1169"/>
      <c r="CB118" s="1169"/>
      <c r="CC118" s="1169"/>
      <c r="CD118" s="1169"/>
      <c r="CE118" s="1169"/>
    </row>
    <row s="1859" customFormat="1" customHeight="1" ht="11.25" hidden="1">
      <c r="A119" s="1802"/>
      <c r="B119" s="1645"/>
      <c r="C119" s="1645"/>
      <c r="D119" s="2588"/>
      <c r="E119" s="644"/>
      <c r="F119" s="644">
        <v>0</v>
      </c>
      <c r="G119" s="644"/>
      <c r="H119" s="644"/>
      <c r="I119" s="644"/>
      <c r="J119" s="644"/>
      <c r="K119" s="644"/>
      <c r="L119" s="644"/>
      <c r="M119" s="644"/>
      <c r="N119" s="644"/>
      <c r="O119" s="644"/>
      <c r="P119" s="644"/>
      <c r="Q119" s="644"/>
      <c r="R119" s="644"/>
      <c r="S119" s="645"/>
      <c r="T119" s="727"/>
      <c r="U119" s="2383"/>
      <c r="V119" s="2383"/>
      <c r="W119" s="1645"/>
      <c r="X119" s="1645"/>
      <c r="Y119" s="1645"/>
      <c r="Z119" s="1645"/>
      <c r="AA119" s="1645"/>
      <c r="AB119" s="1169"/>
      <c r="AC119" s="2384"/>
      <c r="AD119" s="638"/>
      <c r="AE119" s="1169"/>
      <c r="AF119" s="1169"/>
      <c r="AG119" s="1645"/>
      <c r="AH119" s="1645"/>
      <c r="AI119" s="1645"/>
      <c r="AJ119" s="1645"/>
      <c r="AK119" s="1645"/>
      <c r="AL119" s="1645"/>
      <c r="AM119" s="1645"/>
      <c r="AN119" s="1645"/>
      <c r="AO119" s="1645"/>
      <c r="AP119" s="1645"/>
      <c r="AQ119" s="1645"/>
      <c r="AR119" s="1645"/>
      <c r="AS119" s="1645"/>
      <c r="AT119" s="1645"/>
      <c r="AU119" s="1645"/>
      <c r="AV119" s="1645"/>
      <c r="AW119" s="1645"/>
      <c r="AX119" s="1645"/>
      <c r="AY119" s="1645"/>
      <c r="AZ119" s="1645"/>
      <c r="BA119" s="1645"/>
      <c r="BB119" s="1645"/>
      <c r="BC119" s="1645"/>
      <c r="BD119" s="1645"/>
      <c r="BE119" s="1645"/>
      <c r="BF119" s="1645"/>
      <c r="BG119" s="1645"/>
      <c r="BH119" s="1645"/>
      <c r="BI119" s="1645"/>
      <c r="BJ119" s="1645"/>
      <c r="BK119" s="1645"/>
      <c r="BL119" s="1645"/>
      <c r="BM119" s="1645"/>
      <c r="BN119" s="1645"/>
      <c r="BO119" s="1645"/>
      <c r="BP119" s="1645"/>
      <c r="BQ119" s="1645"/>
      <c r="BR119" s="1645"/>
      <c r="BS119" s="1645"/>
      <c r="BT119" s="1645"/>
      <c r="BU119" s="1645"/>
      <c r="BV119" s="1645"/>
      <c r="BW119" s="1645"/>
      <c r="BX119" s="1645"/>
      <c r="BY119" s="1645"/>
      <c r="BZ119" s="1645"/>
      <c r="CA119" s="1645"/>
      <c r="CB119" s="1645"/>
      <c r="CC119" s="1645"/>
      <c r="CD119" s="1645"/>
      <c r="CE119" s="1645"/>
    </row>
    <row s="1859" customFormat="1" customHeight="1" ht="11.25">
      <c r="A120" s="1815"/>
      <c r="B120" s="1169"/>
      <c r="C120" s="421"/>
      <c r="D120" s="2588"/>
      <c r="E120" s="658" t="s">
        <v>22</v>
      </c>
      <c r="F120" s="1177" t="s">
        <v>22</v>
      </c>
      <c r="G120" s="1177" t="s">
        <v>1088</v>
      </c>
      <c r="H120" s="660" t="s">
        <v>22</v>
      </c>
      <c r="I120" s="660"/>
      <c r="J120" s="660"/>
      <c r="K120" s="660"/>
      <c r="L120" s="660"/>
      <c r="M120" s="660"/>
      <c r="N120" s="660"/>
      <c r="O120" s="660"/>
      <c r="P120" s="660"/>
      <c r="Q120" s="660"/>
      <c r="R120" s="661"/>
      <c r="S120" s="662"/>
      <c r="T120" s="727"/>
      <c r="U120" s="2383"/>
      <c r="V120" s="2383"/>
      <c r="W120" s="1169"/>
      <c r="X120" s="1169"/>
      <c r="Y120" s="1169"/>
      <c r="Z120" s="1169"/>
      <c r="AA120" s="1645"/>
      <c r="AB120" s="1169"/>
      <c r="AC120" s="2384"/>
      <c r="AD120" s="638"/>
      <c r="AE120" s="1169"/>
      <c r="AF120" s="1169"/>
      <c r="AG120" s="1645"/>
      <c r="AH120" s="1645"/>
      <c r="AI120" s="1645"/>
      <c r="AJ120" s="1645"/>
      <c r="AK120" s="1645"/>
      <c r="AL120" s="1645"/>
      <c r="AM120" s="1645"/>
      <c r="AN120" s="1645"/>
      <c r="AO120" s="1645"/>
      <c r="AP120" s="1645"/>
      <c r="AQ120" s="1645"/>
      <c r="AR120" s="1645"/>
      <c r="AS120" s="1645"/>
      <c r="AT120" s="1645"/>
      <c r="AU120" s="1645"/>
      <c r="AV120" s="1645"/>
      <c r="AW120" s="1645"/>
      <c r="AX120" s="1645"/>
      <c r="AY120" s="1645"/>
      <c r="AZ120" s="1645"/>
      <c r="BA120" s="1645"/>
      <c r="BB120" s="1645"/>
      <c r="BC120" s="1645"/>
      <c r="BD120" s="1645"/>
      <c r="BE120" s="1645"/>
      <c r="BF120" s="1645"/>
      <c r="BG120" s="1645"/>
      <c r="BH120" s="1645"/>
      <c r="BI120" s="1645"/>
      <c r="BJ120" s="1645"/>
      <c r="BK120" s="1645"/>
      <c r="BL120" s="1645"/>
      <c r="BM120" s="1645"/>
      <c r="BN120" s="1645"/>
      <c r="BO120" s="1645"/>
      <c r="BP120" s="1645"/>
      <c r="BQ120" s="1645"/>
      <c r="BR120" s="1645"/>
      <c r="BS120" s="1645"/>
      <c r="BT120" s="1645"/>
      <c r="BU120" s="1645"/>
      <c r="BV120" s="1169"/>
      <c r="BW120" s="1169"/>
      <c r="BX120" s="1169"/>
      <c r="BY120" s="1169"/>
      <c r="BZ120" s="1169"/>
      <c r="CA120" s="1169"/>
      <c r="CB120" s="1169"/>
      <c r="CC120" s="1169"/>
      <c r="CD120" s="1169"/>
      <c r="CE120" s="1169"/>
    </row>
    <row s="1859" customFormat="1" customHeight="1" ht="24.75">
      <c r="A121" s="1815"/>
      <c r="B121" s="1169"/>
      <c r="C121" s="421"/>
      <c r="D121" s="2588"/>
      <c r="E121" s="2385" t="s">
        <v>1086</v>
      </c>
      <c r="F121" s="2385"/>
      <c r="G121" s="2385"/>
      <c r="H121" s="2385"/>
      <c r="I121" s="2385"/>
      <c r="J121" s="2385"/>
      <c r="K121" s="2385"/>
      <c r="L121" s="2385"/>
      <c r="M121" s="2385"/>
      <c r="N121" s="2385"/>
      <c r="O121" s="2385"/>
      <c r="P121" s="2385"/>
      <c r="Q121" s="567">
        <f>SUMIF(T122:T123,"i",Q122:Q123)</f>
        <v>0</v>
      </c>
      <c r="R121" s="1026"/>
      <c r="S121" s="1807" t="s">
        <v>1087</v>
      </c>
      <c r="T121" s="726" t="s">
        <v>1085</v>
      </c>
      <c r="U121" s="2383">
        <v>1</v>
      </c>
      <c r="V121" s="2383" t="s">
        <v>1048</v>
      </c>
      <c r="W121" s="1169"/>
      <c r="X121" s="1169"/>
      <c r="Y121" s="1169"/>
      <c r="Z121" s="1169"/>
      <c r="AA121" s="1645"/>
      <c r="AB121" s="1169"/>
      <c r="AC121" s="1805"/>
      <c r="AD121" s="638"/>
      <c r="AE121" s="1169"/>
      <c r="AF121" s="1169"/>
      <c r="AG121" s="1645"/>
      <c r="AH121" s="1645"/>
      <c r="AI121" s="1645"/>
      <c r="AJ121" s="1645"/>
      <c r="AK121" s="1645"/>
      <c r="AL121" s="1645"/>
      <c r="AM121" s="1645"/>
      <c r="AN121" s="1645"/>
      <c r="AO121" s="1645"/>
      <c r="AP121" s="1645"/>
      <c r="AQ121" s="1645"/>
      <c r="AR121" s="1645"/>
      <c r="AS121" s="1645"/>
      <c r="AT121" s="1645"/>
      <c r="AU121" s="1645"/>
      <c r="AV121" s="1645"/>
      <c r="AW121" s="1645"/>
      <c r="AX121" s="1645"/>
      <c r="AY121" s="1645"/>
      <c r="AZ121" s="1645"/>
      <c r="BA121" s="1645"/>
      <c r="BB121" s="1645"/>
      <c r="BC121" s="1645"/>
      <c r="BD121" s="1645"/>
      <c r="BE121" s="1645"/>
      <c r="BF121" s="1645"/>
      <c r="BG121" s="1645"/>
      <c r="BH121" s="1645"/>
      <c r="BI121" s="1645"/>
      <c r="BJ121" s="1645"/>
      <c r="BK121" s="1645"/>
      <c r="BL121" s="1645"/>
      <c r="BM121" s="1645"/>
      <c r="BN121" s="1645"/>
      <c r="BO121" s="1645"/>
      <c r="BP121" s="1645"/>
      <c r="BQ121" s="1645"/>
      <c r="BR121" s="1645"/>
      <c r="BS121" s="1645"/>
      <c r="BT121" s="1645"/>
      <c r="BU121" s="1645"/>
      <c r="BV121" s="1169"/>
      <c r="BW121" s="1169"/>
      <c r="BX121" s="1169"/>
      <c r="BY121" s="1169"/>
      <c r="BZ121" s="1169"/>
      <c r="CA121" s="1169"/>
      <c r="CB121" s="1169"/>
      <c r="CC121" s="1169"/>
      <c r="CD121" s="1169"/>
      <c r="CE121" s="1169"/>
    </row>
    <row s="1859" customFormat="1" customHeight="1" ht="11.25" hidden="1">
      <c r="A122" s="1802"/>
      <c r="B122" s="1645"/>
      <c r="C122" s="1645"/>
      <c r="D122" s="2588"/>
      <c r="E122" s="644"/>
      <c r="F122" s="644">
        <v>0</v>
      </c>
      <c r="G122" s="644"/>
      <c r="H122" s="644"/>
      <c r="I122" s="644"/>
      <c r="J122" s="644"/>
      <c r="K122" s="644"/>
      <c r="L122" s="644"/>
      <c r="M122" s="644"/>
      <c r="N122" s="644"/>
      <c r="O122" s="644"/>
      <c r="P122" s="644"/>
      <c r="Q122" s="644"/>
      <c r="R122" s="644"/>
      <c r="S122" s="645"/>
      <c r="T122" s="727"/>
      <c r="U122" s="2383"/>
      <c r="V122" s="2383"/>
      <c r="W122" s="1645"/>
      <c r="X122" s="1645"/>
      <c r="Y122" s="1645"/>
      <c r="Z122" s="1645"/>
      <c r="AA122" s="1645"/>
      <c r="AB122" s="1169"/>
      <c r="AC122" s="1805"/>
      <c r="AD122" s="638"/>
      <c r="AE122" s="1169"/>
      <c r="AF122" s="1169"/>
      <c r="AG122" s="1645"/>
      <c r="AH122" s="1645"/>
      <c r="AI122" s="1645"/>
      <c r="AJ122" s="1645"/>
      <c r="AK122" s="1645"/>
      <c r="AL122" s="1645"/>
      <c r="AM122" s="1645"/>
      <c r="AN122" s="1645"/>
      <c r="AO122" s="1645"/>
      <c r="AP122" s="1645"/>
      <c r="AQ122" s="1645"/>
      <c r="AR122" s="1645"/>
      <c r="AS122" s="1645"/>
      <c r="AT122" s="1645"/>
      <c r="AU122" s="1645"/>
      <c r="AV122" s="1645"/>
      <c r="AW122" s="1645"/>
      <c r="AX122" s="1645"/>
      <c r="AY122" s="1645"/>
      <c r="AZ122" s="1645"/>
      <c r="BA122" s="1645"/>
      <c r="BB122" s="1645"/>
      <c r="BC122" s="1645"/>
      <c r="BD122" s="1645"/>
      <c r="BE122" s="1645"/>
      <c r="BF122" s="1645"/>
      <c r="BG122" s="1645"/>
      <c r="BH122" s="1645"/>
      <c r="BI122" s="1645"/>
      <c r="BJ122" s="1645"/>
      <c r="BK122" s="1645"/>
      <c r="BL122" s="1645"/>
      <c r="BM122" s="1645"/>
      <c r="BN122" s="1645"/>
      <c r="BO122" s="1645"/>
      <c r="BP122" s="1645"/>
      <c r="BQ122" s="1645"/>
      <c r="BR122" s="1645"/>
      <c r="BS122" s="1645"/>
      <c r="BT122" s="1645"/>
      <c r="BU122" s="1645"/>
      <c r="BV122" s="1645"/>
      <c r="BW122" s="1645"/>
      <c r="BX122" s="1645"/>
      <c r="BY122" s="1645"/>
      <c r="BZ122" s="1645"/>
      <c r="CA122" s="1645"/>
      <c r="CB122" s="1645"/>
      <c r="CC122" s="1645"/>
      <c r="CD122" s="1645"/>
      <c r="CE122" s="1645"/>
    </row>
    <row s="1859" customFormat="1" customHeight="1" ht="11.25">
      <c r="A123" s="1815"/>
      <c r="B123" s="1169"/>
      <c r="C123" s="421"/>
      <c r="D123" s="2589"/>
      <c r="E123" s="658" t="s">
        <v>22</v>
      </c>
      <c r="F123" s="1177" t="s">
        <v>22</v>
      </c>
      <c r="G123" s="1177" t="s">
        <v>1088</v>
      </c>
      <c r="H123" s="660" t="s">
        <v>22</v>
      </c>
      <c r="I123" s="660"/>
      <c r="J123" s="660"/>
      <c r="K123" s="660"/>
      <c r="L123" s="660"/>
      <c r="M123" s="660"/>
      <c r="N123" s="660"/>
      <c r="O123" s="660"/>
      <c r="P123" s="660"/>
      <c r="Q123" s="660"/>
      <c r="R123" s="661"/>
      <c r="S123" s="662"/>
      <c r="T123" s="727"/>
      <c r="U123" s="2383"/>
      <c r="V123" s="2383"/>
      <c r="W123" s="1169"/>
      <c r="X123" s="1169"/>
      <c r="Y123" s="1169"/>
      <c r="Z123" s="1169"/>
      <c r="AA123" s="1645"/>
      <c r="AB123" s="1169"/>
      <c r="AC123" s="1805"/>
      <c r="AD123" s="638"/>
      <c r="AE123" s="1169"/>
      <c r="AF123" s="1169"/>
      <c r="AG123" s="1645"/>
      <c r="AH123" s="1645"/>
      <c r="AI123" s="1645"/>
      <c r="AJ123" s="1645"/>
      <c r="AK123" s="1645"/>
      <c r="AL123" s="1645"/>
      <c r="AM123" s="1645"/>
      <c r="AN123" s="1645"/>
      <c r="AO123" s="1645"/>
      <c r="AP123" s="1645"/>
      <c r="AQ123" s="1645"/>
      <c r="AR123" s="1645"/>
      <c r="AS123" s="1645"/>
      <c r="AT123" s="1645"/>
      <c r="AU123" s="1645"/>
      <c r="AV123" s="1645"/>
      <c r="AW123" s="1645"/>
      <c r="AX123" s="1645"/>
      <c r="AY123" s="1645"/>
      <c r="AZ123" s="1645"/>
      <c r="BA123" s="1645"/>
      <c r="BB123" s="1645"/>
      <c r="BC123" s="1645"/>
      <c r="BD123" s="1645"/>
      <c r="BE123" s="1645"/>
      <c r="BF123" s="1645"/>
      <c r="BG123" s="1645"/>
      <c r="BH123" s="1645"/>
      <c r="BI123" s="1645"/>
      <c r="BJ123" s="1645"/>
      <c r="BK123" s="1645"/>
      <c r="BL123" s="1645"/>
      <c r="BM123" s="1645"/>
      <c r="BN123" s="1645"/>
      <c r="BO123" s="1645"/>
      <c r="BP123" s="1645"/>
      <c r="BQ123" s="1645"/>
      <c r="BR123" s="1645"/>
      <c r="BS123" s="1645"/>
      <c r="BT123" s="1645"/>
      <c r="BU123" s="1645"/>
      <c r="BV123" s="1169"/>
      <c r="BW123" s="1169"/>
      <c r="BX123" s="1169"/>
      <c r="BY123" s="1169"/>
      <c r="BZ123" s="1169"/>
      <c r="CA123" s="1169"/>
      <c r="CB123" s="1169"/>
      <c r="CC123" s="1169"/>
      <c r="CD123" s="1169"/>
      <c r="CE123" s="1169"/>
    </row>
    <row r="125" s="1824" customFormat="1" customHeight="1" ht="11.25">
      <c r="A125" s="1824" t="s">
        <v>2563</v>
      </c>
    </row>
    <row r="127" s="1859" customFormat="1" customHeight="1" ht="15" hidden="1">
      <c r="A127" s="632"/>
      <c r="B127" s="633"/>
      <c r="C127" s="633"/>
      <c r="D127" s="2587" t="s">
        <v>200</v>
      </c>
      <c r="E127" s="2386" t="s">
        <v>196</v>
      </c>
      <c r="F127" s="2387"/>
      <c r="G127" s="2388"/>
      <c r="H127" s="2392" t="str">
        <f>IF(A127="","",INDEX(DIFFERENTIATION_UNMERGE_VD,MATCH(A127,DIFFERENTIATION_ID_DIFF,0)))</f>
        <v/>
      </c>
      <c r="I127" s="2392"/>
      <c r="J127" s="2392"/>
      <c r="K127" s="2392"/>
      <c r="L127" s="2392"/>
      <c r="M127" s="2392"/>
      <c r="N127" s="2392"/>
      <c r="O127" s="2392"/>
      <c r="P127" s="2392"/>
      <c r="Q127" s="2392"/>
      <c r="R127" s="2392"/>
      <c r="S127" s="728"/>
      <c r="T127" s="725"/>
      <c r="U127" s="634"/>
      <c r="V127" s="634"/>
      <c r="W127" s="635"/>
      <c r="X127" s="635"/>
      <c r="Y127" s="635"/>
      <c r="Z127" s="635"/>
      <c r="AA127" s="636"/>
      <c r="AB127" s="637"/>
      <c r="AC127" s="2384"/>
      <c r="AD127" s="638"/>
      <c r="AE127" s="639" t="s">
        <v>22</v>
      </c>
      <c r="AF127" s="639"/>
      <c r="AG127" s="640" t="s">
        <v>1082</v>
      </c>
      <c r="AH127" s="641">
        <v>3</v>
      </c>
      <c r="AI127" s="634"/>
      <c r="AJ127" s="634"/>
      <c r="AK127" s="634"/>
      <c r="AL127" s="634"/>
      <c r="AM127" s="634"/>
      <c r="AN127" s="634"/>
      <c r="AO127" s="634"/>
      <c r="AP127" s="634"/>
      <c r="AQ127" s="634"/>
      <c r="AR127" s="634"/>
      <c r="AS127" s="634"/>
      <c r="AT127" s="634"/>
      <c r="AU127" s="634"/>
      <c r="AV127" s="634"/>
      <c r="AW127" s="634"/>
      <c r="AX127" s="634"/>
      <c r="AY127" s="634"/>
      <c r="AZ127" s="634"/>
      <c r="BA127" s="634"/>
      <c r="BB127" s="634"/>
      <c r="BC127" s="634"/>
      <c r="BD127" s="634"/>
      <c r="BE127" s="634"/>
      <c r="BF127" s="634"/>
      <c r="BG127" s="634"/>
      <c r="BH127" s="634"/>
      <c r="BI127" s="634"/>
      <c r="BJ127" s="634"/>
      <c r="BK127" s="634"/>
      <c r="BL127" s="634"/>
      <c r="BM127" s="634"/>
      <c r="BN127" s="634"/>
      <c r="BO127" s="634"/>
      <c r="BP127" s="634"/>
      <c r="BQ127" s="634"/>
      <c r="BR127" s="634"/>
      <c r="BS127" s="634"/>
      <c r="BT127" s="634"/>
      <c r="BU127" s="634"/>
      <c r="BV127" s="635"/>
      <c r="BW127" s="635"/>
      <c r="BX127" s="635"/>
      <c r="BY127" s="635"/>
      <c r="BZ127" s="635"/>
      <c r="CA127" s="635"/>
      <c r="CB127" s="635"/>
      <c r="CC127" s="635"/>
      <c r="CD127" s="635"/>
      <c r="CE127" s="635"/>
    </row>
    <row s="1859" customFormat="1" customHeight="1" ht="15" hidden="1">
      <c r="A128" s="632"/>
      <c r="B128" s="633"/>
      <c r="C128" s="633"/>
      <c r="D128" s="2588"/>
      <c r="E128" s="2386" t="s">
        <v>1037</v>
      </c>
      <c r="F128" s="2387"/>
      <c r="G128" s="2388"/>
      <c r="H128" s="2392" t="str">
        <f>IF(A127="","",INDEX(DIFFERENTIATION_UNMERGE_AREA,MATCH(A127,DIFFERENTIATION_ID_DIFF,0)))</f>
        <v/>
      </c>
      <c r="I128" s="2392"/>
      <c r="J128" s="2392"/>
      <c r="K128" s="2392"/>
      <c r="L128" s="2392"/>
      <c r="M128" s="2392"/>
      <c r="N128" s="2392"/>
      <c r="O128" s="2392"/>
      <c r="P128" s="2392"/>
      <c r="Q128" s="2392"/>
      <c r="R128" s="2392"/>
      <c r="S128" s="728"/>
      <c r="T128" s="725"/>
      <c r="U128" s="634"/>
      <c r="V128" s="634"/>
      <c r="W128" s="635"/>
      <c r="X128" s="635"/>
      <c r="Y128" s="635"/>
      <c r="Z128" s="635"/>
      <c r="AA128" s="636"/>
      <c r="AB128" s="637"/>
      <c r="AC128" s="2384"/>
      <c r="AD128" s="638"/>
      <c r="AE128" s="639"/>
      <c r="AF128" s="639"/>
      <c r="AG128" s="640"/>
      <c r="AH128" s="641"/>
      <c r="AI128" s="634"/>
      <c r="AJ128" s="634"/>
      <c r="AK128" s="634"/>
      <c r="AL128" s="634"/>
      <c r="AM128" s="634"/>
      <c r="AN128" s="634"/>
      <c r="AO128" s="634"/>
      <c r="AP128" s="634"/>
      <c r="AQ128" s="634"/>
      <c r="AR128" s="634"/>
      <c r="AS128" s="634"/>
      <c r="AT128" s="634"/>
      <c r="AU128" s="634"/>
      <c r="AV128" s="634"/>
      <c r="AW128" s="634"/>
      <c r="AX128" s="634"/>
      <c r="AY128" s="634"/>
      <c r="AZ128" s="634"/>
      <c r="BA128" s="634"/>
      <c r="BB128" s="634"/>
      <c r="BC128" s="634"/>
      <c r="BD128" s="634"/>
      <c r="BE128" s="634"/>
      <c r="BF128" s="634"/>
      <c r="BG128" s="634"/>
      <c r="BH128" s="634"/>
      <c r="BI128" s="634"/>
      <c r="BJ128" s="634"/>
      <c r="BK128" s="634"/>
      <c r="BL128" s="634"/>
      <c r="BM128" s="634"/>
      <c r="BN128" s="634"/>
      <c r="BO128" s="634"/>
      <c r="BP128" s="634"/>
      <c r="BQ128" s="634"/>
      <c r="BR128" s="634"/>
      <c r="BS128" s="634"/>
      <c r="BT128" s="634"/>
      <c r="BU128" s="634"/>
      <c r="BV128" s="635"/>
      <c r="BW128" s="635"/>
      <c r="BX128" s="635"/>
      <c r="BY128" s="635"/>
      <c r="BZ128" s="635"/>
      <c r="CA128" s="635"/>
      <c r="CB128" s="635"/>
      <c r="CC128" s="635"/>
      <c r="CD128" s="635"/>
      <c r="CE128" s="635"/>
    </row>
    <row s="1859" customFormat="1" customHeight="1" ht="15" hidden="1">
      <c r="A129" s="632"/>
      <c r="B129" s="633"/>
      <c r="C129" s="633"/>
      <c r="D129" s="2588"/>
      <c r="E129" s="2386" t="s">
        <v>1038</v>
      </c>
      <c r="F129" s="2387"/>
      <c r="G129" s="2388"/>
      <c r="H129" s="2392" t="str">
        <f>IF(A127="","",INDEX(DIFFERENTIATION_UNMERGE_SYSTEM,MATCH(A127,DIFFERENTIATION_ID_DIFF,0)))</f>
        <v/>
      </c>
      <c r="I129" s="2392"/>
      <c r="J129" s="2392"/>
      <c r="K129" s="2392"/>
      <c r="L129" s="2392"/>
      <c r="M129" s="2392"/>
      <c r="N129" s="2392"/>
      <c r="O129" s="2392"/>
      <c r="P129" s="2392"/>
      <c r="Q129" s="2392"/>
      <c r="R129" s="2392"/>
      <c r="S129" s="728"/>
      <c r="T129" s="725"/>
      <c r="U129" s="634"/>
      <c r="V129" s="634"/>
      <c r="W129" s="635"/>
      <c r="X129" s="635"/>
      <c r="Y129" s="635"/>
      <c r="Z129" s="635"/>
      <c r="AA129" s="636"/>
      <c r="AB129" s="637"/>
      <c r="AC129" s="2384"/>
      <c r="AD129" s="638"/>
      <c r="AE129" s="639"/>
      <c r="AF129" s="639"/>
      <c r="AG129" s="640"/>
      <c r="AH129" s="641"/>
      <c r="AI129" s="634"/>
      <c r="AJ129" s="634"/>
      <c r="AK129" s="634"/>
      <c r="AL129" s="634"/>
      <c r="AM129" s="634"/>
      <c r="AN129" s="634"/>
      <c r="AO129" s="634"/>
      <c r="AP129" s="634"/>
      <c r="AQ129" s="634"/>
      <c r="AR129" s="634"/>
      <c r="AS129" s="634"/>
      <c r="AT129" s="634"/>
      <c r="AU129" s="634"/>
      <c r="AV129" s="634"/>
      <c r="AW129" s="634"/>
      <c r="AX129" s="634"/>
      <c r="AY129" s="634"/>
      <c r="AZ129" s="634"/>
      <c r="BA129" s="634"/>
      <c r="BB129" s="634"/>
      <c r="BC129" s="634"/>
      <c r="BD129" s="634"/>
      <c r="BE129" s="634"/>
      <c r="BF129" s="634"/>
      <c r="BG129" s="634"/>
      <c r="BH129" s="634"/>
      <c r="BI129" s="634"/>
      <c r="BJ129" s="634"/>
      <c r="BK129" s="634"/>
      <c r="BL129" s="634"/>
      <c r="BM129" s="634"/>
      <c r="BN129" s="634"/>
      <c r="BO129" s="634"/>
      <c r="BP129" s="634"/>
      <c r="BQ129" s="634"/>
      <c r="BR129" s="634"/>
      <c r="BS129" s="634"/>
      <c r="BT129" s="634"/>
      <c r="BU129" s="634"/>
      <c r="BV129" s="635"/>
      <c r="BW129" s="635"/>
      <c r="BX129" s="635"/>
      <c r="BY129" s="635"/>
      <c r="BZ129" s="635"/>
      <c r="CA129" s="635"/>
      <c r="CB129" s="635"/>
      <c r="CC129" s="635"/>
      <c r="CD129" s="635"/>
      <c r="CE129" s="635"/>
    </row>
    <row s="1859" customFormat="1" customHeight="1" ht="24.75" hidden="1">
      <c r="A130" s="1815"/>
      <c r="B130" s="1169"/>
      <c r="C130" s="421"/>
      <c r="D130" s="2588"/>
      <c r="E130" s="2385" t="s">
        <v>1083</v>
      </c>
      <c r="F130" s="2385"/>
      <c r="G130" s="2385"/>
      <c r="H130" s="2385"/>
      <c r="I130" s="2385"/>
      <c r="J130" s="2385"/>
      <c r="K130" s="2385"/>
      <c r="L130" s="2385"/>
      <c r="M130" s="2385"/>
      <c r="N130" s="2385"/>
      <c r="O130" s="2385"/>
      <c r="P130" s="2385"/>
      <c r="Q130" s="567">
        <f>SUMIF(T131:T132,"i",Q131:Q132)</f>
        <v>0</v>
      </c>
      <c r="R130" s="1026"/>
      <c r="S130" s="1807" t="s">
        <v>1084</v>
      </c>
      <c r="T130" s="726" t="s">
        <v>1085</v>
      </c>
      <c r="U130" s="2383">
        <v>1</v>
      </c>
      <c r="V130" s="2383" t="s">
        <v>1048</v>
      </c>
      <c r="W130" s="1169"/>
      <c r="X130" s="1169"/>
      <c r="Y130" s="1169"/>
      <c r="Z130" s="1169"/>
      <c r="AA130" s="1645"/>
      <c r="AB130" s="1169"/>
      <c r="AC130" s="2384"/>
      <c r="AD130" s="638"/>
      <c r="AE130" s="1169"/>
      <c r="AF130" s="1169"/>
      <c r="AG130" s="1645"/>
      <c r="AH130" s="1645"/>
      <c r="AI130" s="1645"/>
      <c r="AJ130" s="1645"/>
      <c r="AK130" s="1645"/>
      <c r="AL130" s="1645"/>
      <c r="AM130" s="1645"/>
      <c r="AN130" s="1645"/>
      <c r="AO130" s="1645"/>
      <c r="AP130" s="1645"/>
      <c r="AQ130" s="1645"/>
      <c r="AR130" s="1645"/>
      <c r="AS130" s="1645"/>
      <c r="AT130" s="1645"/>
      <c r="AU130" s="1645"/>
      <c r="AV130" s="1645"/>
      <c r="AW130" s="1645"/>
      <c r="AX130" s="1645"/>
      <c r="AY130" s="1645"/>
      <c r="AZ130" s="1645"/>
      <c r="BA130" s="1645"/>
      <c r="BB130" s="1645"/>
      <c r="BC130" s="1645"/>
      <c r="BD130" s="1645"/>
      <c r="BE130" s="1645"/>
      <c r="BF130" s="1645"/>
      <c r="BG130" s="1645"/>
      <c r="BH130" s="1645"/>
      <c r="BI130" s="1645"/>
      <c r="BJ130" s="1645"/>
      <c r="BK130" s="1645"/>
      <c r="BL130" s="1645"/>
      <c r="BM130" s="1645"/>
      <c r="BN130" s="1645"/>
      <c r="BO130" s="1645"/>
      <c r="BP130" s="1645"/>
      <c r="BQ130" s="1645"/>
      <c r="BR130" s="1645"/>
      <c r="BS130" s="1645"/>
      <c r="BT130" s="1645"/>
      <c r="BU130" s="1645"/>
      <c r="BV130" s="1169"/>
      <c r="BW130" s="1169"/>
      <c r="BX130" s="1169"/>
      <c r="BY130" s="1169"/>
      <c r="BZ130" s="1169"/>
      <c r="CA130" s="1169"/>
      <c r="CB130" s="1169"/>
      <c r="CC130" s="1169"/>
      <c r="CD130" s="1169"/>
      <c r="CE130" s="1169"/>
    </row>
    <row s="1859" customFormat="1" customHeight="1" ht="11.25" hidden="1">
      <c r="A131" s="1802"/>
      <c r="B131" s="1645"/>
      <c r="C131" s="1645"/>
      <c r="D131" s="2588"/>
      <c r="E131" s="644"/>
      <c r="F131" s="644">
        <v>0</v>
      </c>
      <c r="G131" s="644"/>
      <c r="H131" s="644"/>
      <c r="I131" s="644"/>
      <c r="J131" s="644"/>
      <c r="K131" s="644"/>
      <c r="L131" s="644"/>
      <c r="M131" s="644"/>
      <c r="N131" s="644"/>
      <c r="O131" s="644"/>
      <c r="P131" s="644"/>
      <c r="Q131" s="644"/>
      <c r="R131" s="644"/>
      <c r="S131" s="645"/>
      <c r="T131" s="727"/>
      <c r="U131" s="2383"/>
      <c r="V131" s="2383"/>
      <c r="W131" s="1645"/>
      <c r="X131" s="1645"/>
      <c r="Y131" s="1645"/>
      <c r="Z131" s="1645"/>
      <c r="AA131" s="1645"/>
      <c r="AB131" s="1169"/>
      <c r="AC131" s="2384"/>
      <c r="AD131" s="638"/>
      <c r="AE131" s="1169"/>
      <c r="AF131" s="1169"/>
      <c r="AG131" s="1645"/>
      <c r="AH131" s="1645"/>
      <c r="AI131" s="1645"/>
      <c r="AJ131" s="1645"/>
      <c r="AK131" s="1645"/>
      <c r="AL131" s="1645"/>
      <c r="AM131" s="1645"/>
      <c r="AN131" s="1645"/>
      <c r="AO131" s="1645"/>
      <c r="AP131" s="1645"/>
      <c r="AQ131" s="1645"/>
      <c r="AR131" s="1645"/>
      <c r="AS131" s="1645"/>
      <c r="AT131" s="1645"/>
      <c r="AU131" s="1645"/>
      <c r="AV131" s="1645"/>
      <c r="AW131" s="1645"/>
      <c r="AX131" s="1645"/>
      <c r="AY131" s="1645"/>
      <c r="AZ131" s="1645"/>
      <c r="BA131" s="1645"/>
      <c r="BB131" s="1645"/>
      <c r="BC131" s="1645"/>
      <c r="BD131" s="1645"/>
      <c r="BE131" s="1645"/>
      <c r="BF131" s="1645"/>
      <c r="BG131" s="1645"/>
      <c r="BH131" s="1645"/>
      <c r="BI131" s="1645"/>
      <c r="BJ131" s="1645"/>
      <c r="BK131" s="1645"/>
      <c r="BL131" s="1645"/>
      <c r="BM131" s="1645"/>
      <c r="BN131" s="1645"/>
      <c r="BO131" s="1645"/>
      <c r="BP131" s="1645"/>
      <c r="BQ131" s="1645"/>
      <c r="BR131" s="1645"/>
      <c r="BS131" s="1645"/>
      <c r="BT131" s="1645"/>
      <c r="BU131" s="1645"/>
      <c r="BV131" s="1645"/>
      <c r="BW131" s="1645"/>
      <c r="BX131" s="1645"/>
      <c r="BY131" s="1645"/>
      <c r="BZ131" s="1645"/>
      <c r="CA131" s="1645"/>
      <c r="CB131" s="1645"/>
      <c r="CC131" s="1645"/>
      <c r="CD131" s="1645"/>
      <c r="CE131" s="1645"/>
    </row>
    <row s="1859" customFormat="1" customHeight="1" ht="11.25" hidden="1">
      <c r="A132" s="1815"/>
      <c r="B132" s="1169"/>
      <c r="C132" s="421"/>
      <c r="D132" s="2588"/>
      <c r="E132" s="658" t="s">
        <v>22</v>
      </c>
      <c r="F132" s="1177" t="s">
        <v>22</v>
      </c>
      <c r="G132" s="1177" t="s">
        <v>1088</v>
      </c>
      <c r="H132" s="660" t="s">
        <v>22</v>
      </c>
      <c r="I132" s="660"/>
      <c r="J132" s="660"/>
      <c r="K132" s="660"/>
      <c r="L132" s="660"/>
      <c r="M132" s="660"/>
      <c r="N132" s="660"/>
      <c r="O132" s="660"/>
      <c r="P132" s="660"/>
      <c r="Q132" s="660"/>
      <c r="R132" s="661"/>
      <c r="S132" s="662"/>
      <c r="T132" s="727"/>
      <c r="U132" s="2383"/>
      <c r="V132" s="2383"/>
      <c r="W132" s="1169"/>
      <c r="X132" s="1169"/>
      <c r="Y132" s="1169"/>
      <c r="Z132" s="1169"/>
      <c r="AA132" s="1645"/>
      <c r="AB132" s="1169"/>
      <c r="AC132" s="2384"/>
      <c r="AD132" s="638"/>
      <c r="AE132" s="1169"/>
      <c r="AF132" s="1169"/>
      <c r="AG132" s="1645"/>
      <c r="AH132" s="1645"/>
      <c r="AI132" s="1645"/>
      <c r="AJ132" s="1645"/>
      <c r="AK132" s="1645"/>
      <c r="AL132" s="1645"/>
      <c r="AM132" s="1645"/>
      <c r="AN132" s="1645"/>
      <c r="AO132" s="1645"/>
      <c r="AP132" s="1645"/>
      <c r="AQ132" s="1645"/>
      <c r="AR132" s="1645"/>
      <c r="AS132" s="1645"/>
      <c r="AT132" s="1645"/>
      <c r="AU132" s="1645"/>
      <c r="AV132" s="1645"/>
      <c r="AW132" s="1645"/>
      <c r="AX132" s="1645"/>
      <c r="AY132" s="1645"/>
      <c r="AZ132" s="1645"/>
      <c r="BA132" s="1645"/>
      <c r="BB132" s="1645"/>
      <c r="BC132" s="1645"/>
      <c r="BD132" s="1645"/>
      <c r="BE132" s="1645"/>
      <c r="BF132" s="1645"/>
      <c r="BG132" s="1645"/>
      <c r="BH132" s="1645"/>
      <c r="BI132" s="1645"/>
      <c r="BJ132" s="1645"/>
      <c r="BK132" s="1645"/>
      <c r="BL132" s="1645"/>
      <c r="BM132" s="1645"/>
      <c r="BN132" s="1645"/>
      <c r="BO132" s="1645"/>
      <c r="BP132" s="1645"/>
      <c r="BQ132" s="1645"/>
      <c r="BR132" s="1645"/>
      <c r="BS132" s="1645"/>
      <c r="BT132" s="1645"/>
      <c r="BU132" s="1645"/>
      <c r="BV132" s="1169"/>
      <c r="BW132" s="1169"/>
      <c r="BX132" s="1169"/>
      <c r="BY132" s="1169"/>
      <c r="BZ132" s="1169"/>
      <c r="CA132" s="1169"/>
      <c r="CB132" s="1169"/>
      <c r="CC132" s="1169"/>
      <c r="CD132" s="1169"/>
      <c r="CE132" s="1169"/>
    </row>
    <row s="1325" customFormat="1" customHeight="1" ht="5.25" hidden="1">
      <c r="A133" s="1802"/>
      <c r="B133" s="1645"/>
      <c r="C133" s="1645"/>
      <c r="D133" s="2588"/>
      <c r="E133" s="1048"/>
      <c r="F133" s="1048"/>
      <c r="G133" s="1048"/>
      <c r="H133" s="1048"/>
      <c r="I133" s="1048"/>
      <c r="J133" s="1048"/>
      <c r="K133" s="1048"/>
      <c r="L133" s="1048"/>
      <c r="M133" s="1048"/>
      <c r="N133" s="1048"/>
      <c r="O133" s="1048"/>
      <c r="P133" s="1048"/>
      <c r="Q133" s="1049"/>
      <c r="R133" s="1050"/>
      <c r="S133" s="1051"/>
      <c r="T133" s="726" t="s">
        <v>1085</v>
      </c>
      <c r="U133" s="2383">
        <v>1</v>
      </c>
      <c r="V133" s="2383" t="s">
        <v>1048</v>
      </c>
      <c r="W133" s="1645"/>
      <c r="X133" s="1645"/>
      <c r="Y133" s="1645"/>
      <c r="Z133" s="1645"/>
      <c r="AA133" s="1645"/>
      <c r="AB133" s="1645"/>
      <c r="AC133" s="1046"/>
      <c r="AD133" s="1047"/>
      <c r="AE133" s="1645"/>
      <c r="AF133" s="1645"/>
      <c r="AG133" s="1645"/>
      <c r="AH133" s="1645"/>
      <c r="AI133" s="1645"/>
      <c r="AJ133" s="1645"/>
      <c r="AK133" s="1645"/>
      <c r="AL133" s="1645"/>
      <c r="AM133" s="1645"/>
      <c r="AN133" s="1645"/>
      <c r="AO133" s="1645"/>
      <c r="AP133" s="1645"/>
      <c r="AQ133" s="1645"/>
      <c r="AR133" s="1645"/>
      <c r="AS133" s="1645"/>
      <c r="AT133" s="1645"/>
      <c r="AU133" s="1645"/>
      <c r="AV133" s="1645"/>
      <c r="AW133" s="1645"/>
      <c r="AX133" s="1645"/>
      <c r="AY133" s="1645"/>
      <c r="AZ133" s="1645"/>
      <c r="BA133" s="1645"/>
      <c r="BB133" s="1645"/>
      <c r="BC133" s="1645"/>
      <c r="BD133" s="1645"/>
      <c r="BE133" s="1645"/>
      <c r="BF133" s="1645"/>
      <c r="BG133" s="1645"/>
      <c r="BH133" s="1645"/>
      <c r="BI133" s="1645"/>
      <c r="BJ133" s="1645"/>
      <c r="BK133" s="1645"/>
      <c r="BL133" s="1645"/>
      <c r="BM133" s="1645"/>
      <c r="BN133" s="1645"/>
      <c r="BO133" s="1645"/>
      <c r="BP133" s="1645"/>
      <c r="BQ133" s="1645"/>
      <c r="BR133" s="1645"/>
      <c r="BS133" s="1645"/>
      <c r="BT133" s="1645"/>
      <c r="BU133" s="1645"/>
      <c r="BV133" s="1645"/>
      <c r="BW133" s="1645"/>
      <c r="BX133" s="1645"/>
      <c r="BY133" s="1645"/>
      <c r="BZ133" s="1645"/>
      <c r="CA133" s="1645"/>
      <c r="CB133" s="1645"/>
      <c r="CC133" s="1645"/>
      <c r="CD133" s="1645"/>
      <c r="CE133" s="1645"/>
    </row>
    <row s="1325" customFormat="1" customHeight="1" ht="5.25" hidden="1">
      <c r="A134" s="1802"/>
      <c r="B134" s="1645"/>
      <c r="C134" s="1645"/>
      <c r="D134" s="2588"/>
      <c r="E134" s="644"/>
      <c r="F134" s="644"/>
      <c r="G134" s="644"/>
      <c r="H134" s="644"/>
      <c r="I134" s="644"/>
      <c r="J134" s="644"/>
      <c r="K134" s="644"/>
      <c r="L134" s="644"/>
      <c r="M134" s="644"/>
      <c r="N134" s="644"/>
      <c r="O134" s="644"/>
      <c r="P134" s="644"/>
      <c r="Q134" s="644"/>
      <c r="R134" s="644"/>
      <c r="S134" s="645"/>
      <c r="T134" s="727"/>
      <c r="U134" s="2383"/>
      <c r="V134" s="2383"/>
      <c r="W134" s="1645"/>
      <c r="X134" s="1645"/>
      <c r="Y134" s="1645"/>
      <c r="Z134" s="1645"/>
      <c r="AA134" s="1645"/>
      <c r="AB134" s="1645"/>
      <c r="AC134" s="1046"/>
      <c r="AD134" s="1047"/>
      <c r="AE134" s="1645"/>
      <c r="AF134" s="1645"/>
      <c r="AG134" s="1645"/>
      <c r="AH134" s="1645"/>
      <c r="AI134" s="1645"/>
      <c r="AJ134" s="1645"/>
      <c r="AK134" s="1645"/>
      <c r="AL134" s="1645"/>
      <c r="AM134" s="1645"/>
      <c r="AN134" s="1645"/>
      <c r="AO134" s="1645"/>
      <c r="AP134" s="1645"/>
      <c r="AQ134" s="1645"/>
      <c r="AR134" s="1645"/>
      <c r="AS134" s="1645"/>
      <c r="AT134" s="1645"/>
      <c r="AU134" s="1645"/>
      <c r="AV134" s="1645"/>
      <c r="AW134" s="1645"/>
      <c r="AX134" s="1645"/>
      <c r="AY134" s="1645"/>
      <c r="AZ134" s="1645"/>
      <c r="BA134" s="1645"/>
      <c r="BB134" s="1645"/>
      <c r="BC134" s="1645"/>
      <c r="BD134" s="1645"/>
      <c r="BE134" s="1645"/>
      <c r="BF134" s="1645"/>
      <c r="BG134" s="1645"/>
      <c r="BH134" s="1645"/>
      <c r="BI134" s="1645"/>
      <c r="BJ134" s="1645"/>
      <c r="BK134" s="1645"/>
      <c r="BL134" s="1645"/>
      <c r="BM134" s="1645"/>
      <c r="BN134" s="1645"/>
      <c r="BO134" s="1645"/>
      <c r="BP134" s="1645"/>
      <c r="BQ134" s="1645"/>
      <c r="BR134" s="1645"/>
      <c r="BS134" s="1645"/>
      <c r="BT134" s="1645"/>
      <c r="BU134" s="1645"/>
      <c r="BV134" s="1645"/>
      <c r="BW134" s="1645"/>
      <c r="BX134" s="1645"/>
      <c r="BY134" s="1645"/>
      <c r="BZ134" s="1645"/>
      <c r="CA134" s="1645"/>
      <c r="CB134" s="1645"/>
      <c r="CC134" s="1645"/>
      <c r="CD134" s="1645"/>
      <c r="CE134" s="1645"/>
    </row>
    <row s="1325" customFormat="1" customHeight="1" ht="5.25" hidden="1">
      <c r="A135" s="1802"/>
      <c r="B135" s="1645"/>
      <c r="C135" s="1645"/>
      <c r="D135" s="2589"/>
      <c r="E135" s="1052"/>
      <c r="F135" s="1053"/>
      <c r="G135" s="1053"/>
      <c r="H135" s="1054"/>
      <c r="I135" s="1054"/>
      <c r="J135" s="1054"/>
      <c r="K135" s="1054"/>
      <c r="L135" s="1054"/>
      <c r="M135" s="1054"/>
      <c r="N135" s="1054"/>
      <c r="O135" s="1054"/>
      <c r="P135" s="1054"/>
      <c r="Q135" s="1054"/>
      <c r="R135" s="955"/>
      <c r="S135" s="1055"/>
      <c r="T135" s="727"/>
      <c r="U135" s="2383"/>
      <c r="V135" s="2383"/>
      <c r="W135" s="1645"/>
      <c r="X135" s="1645"/>
      <c r="Y135" s="1645"/>
      <c r="Z135" s="1645"/>
      <c r="AA135" s="1645"/>
      <c r="AB135" s="1645"/>
      <c r="AC135" s="1046"/>
      <c r="AD135" s="1047"/>
      <c r="AE135" s="1645"/>
      <c r="AF135" s="1645"/>
      <c r="AG135" s="1645"/>
      <c r="AH135" s="1645"/>
      <c r="AI135" s="1645"/>
      <c r="AJ135" s="1645"/>
      <c r="AK135" s="1645"/>
      <c r="AL135" s="1645"/>
      <c r="AM135" s="1645"/>
      <c r="AN135" s="1645"/>
      <c r="AO135" s="1645"/>
      <c r="AP135" s="1645"/>
      <c r="AQ135" s="1645"/>
      <c r="AR135" s="1645"/>
      <c r="AS135" s="1645"/>
      <c r="AT135" s="1645"/>
      <c r="AU135" s="1645"/>
      <c r="AV135" s="1645"/>
      <c r="AW135" s="1645"/>
      <c r="AX135" s="1645"/>
      <c r="AY135" s="1645"/>
      <c r="AZ135" s="1645"/>
      <c r="BA135" s="1645"/>
      <c r="BB135" s="1645"/>
      <c r="BC135" s="1645"/>
      <c r="BD135" s="1645"/>
      <c r="BE135" s="1645"/>
      <c r="BF135" s="1645"/>
      <c r="BG135" s="1645"/>
      <c r="BH135" s="1645"/>
      <c r="BI135" s="1645"/>
      <c r="BJ135" s="1645"/>
      <c r="BK135" s="1645"/>
      <c r="BL135" s="1645"/>
      <c r="BM135" s="1645"/>
      <c r="BN135" s="1645"/>
      <c r="BO135" s="1645"/>
      <c r="BP135" s="1645"/>
      <c r="BQ135" s="1645"/>
      <c r="BR135" s="1645"/>
      <c r="BS135" s="1645"/>
      <c r="BT135" s="1645"/>
      <c r="BU135" s="1645"/>
      <c r="BV135" s="1645"/>
      <c r="BW135" s="1645"/>
      <c r="BX135" s="1645"/>
      <c r="BY135" s="1645"/>
      <c r="BZ135" s="1645"/>
      <c r="CA135" s="1645"/>
      <c r="CB135" s="1645"/>
      <c r="CC135" s="1645"/>
      <c r="CD135" s="1645"/>
      <c r="CE135" s="1645"/>
    </row>
    <row customHeight="1" ht="17.25">
      <c r="D136" s="1845"/>
    </row>
    <row s="1824" customFormat="1" customHeight="1" ht="11.25">
      <c r="A137" s="1824" t="s">
        <v>2564</v>
      </c>
    </row>
    <row r="139" s="1859" customFormat="1" customHeight="1" ht="45">
      <c r="A139" s="1815"/>
      <c r="B139" s="1169"/>
      <c r="C139" s="421"/>
      <c r="D139" s="98"/>
      <c r="E139" s="2581"/>
      <c r="F139" s="2117" t="s">
        <v>200</v>
      </c>
      <c r="G139" s="2584" t="s">
        <v>22</v>
      </c>
      <c r="H139" s="298"/>
      <c r="I139" s="646" t="s">
        <v>200</v>
      </c>
      <c r="J139" s="1816" t="s">
        <v>2565</v>
      </c>
      <c r="K139" s="647" t="s">
        <v>1019</v>
      </c>
      <c r="L139" s="2233" t="s">
        <v>1019</v>
      </c>
      <c r="M139" s="2586"/>
      <c r="N139" s="647" t="s">
        <v>1019</v>
      </c>
      <c r="O139" s="647" t="s">
        <v>1019</v>
      </c>
      <c r="P139" s="647" t="s">
        <v>1019</v>
      </c>
      <c r="Q139" s="648">
        <f>SUM(Q140:Q142)</f>
        <v>0</v>
      </c>
      <c r="R139" s="648">
        <f>IF(R136=0,0,(Q136/R136)*100)</f>
        <v>0</v>
      </c>
      <c r="S139" s="2188"/>
      <c r="T139" s="726" t="s">
        <v>1085</v>
      </c>
      <c r="U139" s="98"/>
      <c r="V139" s="98"/>
      <c r="AC139" s="98"/>
    </row>
    <row s="1859" customFormat="1" customHeight="1" ht="11.25">
      <c r="A140" s="1815"/>
      <c r="B140" s="1169"/>
      <c r="C140" s="421"/>
      <c r="D140" s="98"/>
      <c r="E140" s="2582"/>
      <c r="F140" s="2117"/>
      <c r="G140" s="2584"/>
      <c r="H140" s="2136"/>
      <c r="I140" s="2524" t="s">
        <v>1680</v>
      </c>
      <c r="J140" s="2578"/>
      <c r="K140" s="2579"/>
      <c r="L140" s="649"/>
      <c r="M140" s="650" t="s">
        <v>200</v>
      </c>
      <c r="N140" s="1804"/>
      <c r="O140" s="651"/>
      <c r="P140" s="652"/>
      <c r="Q140" s="651"/>
      <c r="R140" s="653">
        <v>0</v>
      </c>
      <c r="S140" s="2188"/>
      <c r="T140" s="726"/>
      <c r="U140" s="98"/>
      <c r="V140" s="98"/>
      <c r="AC140" s="98"/>
    </row>
    <row s="1859" customFormat="1" customHeight="1" ht="11.25">
      <c r="A141" s="1815"/>
      <c r="B141" s="1169"/>
      <c r="C141" s="421"/>
      <c r="D141" s="98"/>
      <c r="E141" s="2582"/>
      <c r="F141" s="2117"/>
      <c r="G141" s="2584"/>
      <c r="H141" s="2136"/>
      <c r="I141" s="2524"/>
      <c r="J141" s="2578"/>
      <c r="K141" s="2580"/>
      <c r="L141" s="654"/>
      <c r="M141" s="655"/>
      <c r="N141" s="656" t="s">
        <v>2566</v>
      </c>
      <c r="O141" s="656"/>
      <c r="P141" s="656"/>
      <c r="Q141" s="656"/>
      <c r="R141" s="657"/>
      <c r="S141" s="2188"/>
      <c r="T141" s="726"/>
      <c r="U141" s="98"/>
      <c r="V141" s="98"/>
      <c r="AC141" s="98"/>
    </row>
    <row s="1859" customFormat="1" customHeight="1" ht="11.25">
      <c r="A142" s="1815"/>
      <c r="B142" s="1169"/>
      <c r="C142" s="421"/>
      <c r="D142" s="98"/>
      <c r="E142" s="2583"/>
      <c r="F142" s="2117"/>
      <c r="G142" s="2585"/>
      <c r="H142" s="654" t="s">
        <v>22</v>
      </c>
      <c r="I142" s="655"/>
      <c r="J142" s="656" t="s">
        <v>2567</v>
      </c>
      <c r="K142" s="656"/>
      <c r="L142" s="656"/>
      <c r="M142" s="656"/>
      <c r="N142" s="656"/>
      <c r="O142" s="656"/>
      <c r="P142" s="656"/>
      <c r="Q142" s="656"/>
      <c r="R142" s="657"/>
      <c r="S142" s="2188"/>
      <c r="T142" s="726"/>
      <c r="U142" s="98"/>
      <c r="V142" s="98"/>
      <c r="AC142" s="98"/>
    </row>
    <row r="147" s="1859" customFormat="1" customHeight="1" ht="11.25">
      <c r="A147" s="1815"/>
      <c r="B147" s="1169"/>
      <c r="C147" s="421"/>
      <c r="D147" s="98"/>
      <c r="E147" s="1839"/>
      <c r="F147" s="1839"/>
      <c r="G147" s="1839"/>
      <c r="H147" s="2136"/>
      <c r="I147" s="2524" t="s">
        <v>1680</v>
      </c>
      <c r="J147" s="2578"/>
      <c r="K147" s="2579"/>
      <c r="L147" s="649"/>
      <c r="M147" s="650" t="s">
        <v>200</v>
      </c>
      <c r="N147" s="1804"/>
      <c r="O147" s="651"/>
      <c r="P147" s="652"/>
      <c r="Q147" s="651"/>
      <c r="R147" s="653">
        <v>0</v>
      </c>
      <c r="S147" s="98"/>
      <c r="T147" s="726"/>
      <c r="U147" s="98"/>
      <c r="V147" s="98"/>
      <c r="AC147" s="98"/>
    </row>
    <row s="1859" customFormat="1" customHeight="1" ht="11.25">
      <c r="A148" s="1815"/>
      <c r="B148" s="1169"/>
      <c r="C148" s="421"/>
      <c r="D148" s="98"/>
      <c r="E148" s="1839"/>
      <c r="F148" s="1839"/>
      <c r="G148" s="1839"/>
      <c r="H148" s="2136"/>
      <c r="I148" s="2524"/>
      <c r="J148" s="2578"/>
      <c r="K148" s="2580"/>
      <c r="L148" s="654"/>
      <c r="M148" s="655"/>
      <c r="N148" s="656" t="s">
        <v>2566</v>
      </c>
      <c r="O148" s="656"/>
      <c r="P148" s="656"/>
      <c r="Q148" s="656"/>
      <c r="R148" s="657"/>
      <c r="S148" s="98"/>
      <c r="T148" s="726"/>
      <c r="U148" s="98"/>
      <c r="V148" s="98"/>
      <c r="AC148" s="98"/>
    </row>
    <row r="150" s="1859" customFormat="1" customHeight="1" ht="11.25">
      <c r="A150" s="1815"/>
      <c r="B150" s="1169"/>
      <c r="C150" s="421"/>
      <c r="D150" s="98"/>
      <c r="E150" s="1846"/>
      <c r="F150" s="1844"/>
      <c r="G150" s="1844"/>
      <c r="H150" s="1847"/>
      <c r="I150" s="1839"/>
      <c r="J150" s="1840"/>
      <c r="K150" s="1840"/>
      <c r="L150" s="649"/>
      <c r="M150" s="650" t="s">
        <v>200</v>
      </c>
      <c r="N150" s="1804"/>
      <c r="O150" s="651"/>
      <c r="P150" s="652"/>
      <c r="Q150" s="651"/>
      <c r="R150" s="653">
        <v>0</v>
      </c>
      <c r="S150" s="98"/>
      <c r="T150" s="726"/>
      <c r="U150" s="98"/>
      <c r="V150" s="98"/>
      <c r="AC150" s="98"/>
    </row>
    <row r="152" s="1824" customFormat="1" customHeight="1" ht="17.25">
      <c r="A152" s="1824" t="s">
        <v>2568</v>
      </c>
    </row>
    <row customHeight="1" ht="17.25">
      <c r="G153" s="1848"/>
      <c r="H153" s="1848"/>
      <c r="I153" s="1848"/>
      <c r="M153" s="1844"/>
    </row>
    <row s="1862" customFormat="1" customHeight="1" ht="17.25">
      <c r="A154" s="1849"/>
      <c r="C154" s="1851"/>
      <c r="D154" s="2538"/>
      <c r="E154" s="2152"/>
      <c r="F154" s="2154"/>
      <c r="G154" s="2540"/>
      <c r="H154" s="2538"/>
      <c r="I154" s="2538">
        <v>1</v>
      </c>
      <c r="J154" s="2510"/>
      <c r="K154" s="2194" t="s">
        <v>66</v>
      </c>
      <c r="L154" s="2117"/>
      <c r="M154" s="2117" t="s">
        <v>200</v>
      </c>
      <c r="N154" s="2513" t="str">
        <f>IF(Z154="","",INDEX(TERRITORY_MR_LIST,MATCH(Z154,TERRITORY_LIST_ID,0)))</f>
        <v/>
      </c>
      <c r="O154" s="2194" t="s">
        <v>66</v>
      </c>
      <c r="P154" s="2117"/>
      <c r="Q154" s="2117" t="s">
        <v>200</v>
      </c>
      <c r="R154" s="2511" t="s">
        <v>22</v>
      </c>
      <c r="S154" s="2116" t="s">
        <v>66</v>
      </c>
      <c r="T154" s="1820"/>
      <c r="U154" s="1820" t="s">
        <v>200</v>
      </c>
      <c r="V154" s="1852" t="s">
        <v>22</v>
      </c>
      <c r="W154" s="1810"/>
      <c r="Y154" s="1276"/>
      <c r="Z154" s="1276"/>
      <c r="AA154" s="1276"/>
      <c r="AB154" s="1276"/>
      <c r="AC154" s="1276"/>
      <c r="AD154" s="1276"/>
      <c r="AE154" s="1276"/>
      <c r="AF154" s="1276"/>
      <c r="AG154" s="1276"/>
      <c r="AH154" s="1276"/>
      <c r="AI154" s="1276"/>
      <c r="AJ154" s="1276"/>
      <c r="AK154" s="1276"/>
      <c r="AL154" s="1853"/>
      <c r="AM154" s="1853"/>
      <c r="AN154" s="1276"/>
      <c r="AO154" s="1276"/>
      <c r="AP154" s="1276"/>
      <c r="AQ154" s="1276"/>
    </row>
    <row s="1862" customFormat="1" customHeight="1" ht="17.25">
      <c r="A155" s="1849"/>
      <c r="C155" s="1854"/>
      <c r="D155" s="2538"/>
      <c r="E155" s="2152"/>
      <c r="F155" s="2155"/>
      <c r="G155" s="2540"/>
      <c r="H155" s="2538"/>
      <c r="I155" s="2538"/>
      <c r="J155" s="2510"/>
      <c r="K155" s="2195"/>
      <c r="L155" s="2117"/>
      <c r="M155" s="2117"/>
      <c r="N155" s="2513"/>
      <c r="O155" s="2195"/>
      <c r="P155" s="2117"/>
      <c r="Q155" s="2117"/>
      <c r="R155" s="2511"/>
      <c r="S155" s="2116"/>
      <c r="T155" s="326"/>
      <c r="U155" s="327"/>
      <c r="V155" s="327" t="s">
        <v>887</v>
      </c>
      <c r="W155" s="328"/>
      <c r="Y155" s="1268"/>
      <c r="Z155" s="1268"/>
      <c r="AA155" s="1268"/>
      <c r="AB155" s="1268"/>
      <c r="AC155" s="1268"/>
      <c r="AD155" s="1268"/>
      <c r="AE155" s="1268"/>
      <c r="AF155" s="1268"/>
      <c r="AG155" s="1268"/>
      <c r="AH155" s="1268"/>
      <c r="AI155" s="1268"/>
      <c r="AJ155" s="1268"/>
      <c r="AK155" s="1268"/>
    </row>
    <row s="1862" customFormat="1" customHeight="1" ht="17.25">
      <c r="A156" s="1849"/>
      <c r="C156" s="1854"/>
      <c r="D156" s="2512"/>
      <c r="E156" s="2539"/>
      <c r="F156" s="2155"/>
      <c r="G156" s="2541"/>
      <c r="H156" s="2512"/>
      <c r="I156" s="2512"/>
      <c r="J156" s="2542"/>
      <c r="K156" s="2195"/>
      <c r="L156" s="2512"/>
      <c r="M156" s="2512"/>
      <c r="N156" s="2514"/>
      <c r="O156" s="2121"/>
      <c r="P156" s="326"/>
      <c r="Q156" s="327"/>
      <c r="R156" s="327" t="s">
        <v>888</v>
      </c>
      <c r="S156" s="1855"/>
      <c r="T156" s="1855"/>
      <c r="U156" s="1855"/>
      <c r="V156" s="1855"/>
      <c r="W156" s="328"/>
      <c r="Y156" s="1268"/>
      <c r="Z156" s="1268"/>
      <c r="AA156" s="1268"/>
      <c r="AB156" s="1268"/>
      <c r="AC156" s="1268"/>
      <c r="AD156" s="1268"/>
      <c r="AE156" s="1268"/>
      <c r="AF156" s="1268"/>
      <c r="AG156" s="1268"/>
      <c r="AH156" s="1268"/>
      <c r="AI156" s="1268"/>
      <c r="AJ156" s="1268"/>
      <c r="AK156" s="1268"/>
    </row>
    <row s="1862" customFormat="1" customHeight="1" ht="17.25">
      <c r="A157" s="1849"/>
      <c r="C157" s="1854"/>
      <c r="D157" s="2512"/>
      <c r="E157" s="2539"/>
      <c r="F157" s="2155"/>
      <c r="G157" s="2541"/>
      <c r="H157" s="2512"/>
      <c r="I157" s="2512"/>
      <c r="J157" s="2542"/>
      <c r="K157" s="2121"/>
      <c r="L157" s="326"/>
      <c r="M157" s="327"/>
      <c r="N157" s="327" t="s">
        <v>889</v>
      </c>
      <c r="O157" s="327"/>
      <c r="P157" s="327"/>
      <c r="Q157" s="327"/>
      <c r="R157" s="327"/>
      <c r="S157" s="1855"/>
      <c r="T157" s="1855"/>
      <c r="U157" s="1855"/>
      <c r="V157" s="1855"/>
      <c r="W157" s="328"/>
      <c r="Y157" s="1268"/>
      <c r="Z157" s="1268"/>
      <c r="AA157" s="1268"/>
      <c r="AB157" s="1268"/>
      <c r="AC157" s="1268"/>
      <c r="AD157" s="1268"/>
      <c r="AE157" s="1268"/>
      <c r="AF157" s="1268"/>
      <c r="AG157" s="1268"/>
      <c r="AH157" s="1268"/>
      <c r="AI157" s="1268"/>
      <c r="AJ157" s="1268"/>
      <c r="AK157" s="1268"/>
    </row>
    <row s="1862" customFormat="1" customHeight="1" ht="17.25">
      <c r="A158" s="1849"/>
      <c r="C158" s="1854"/>
      <c r="D158" s="2512"/>
      <c r="E158" s="2539"/>
      <c r="F158" s="2156"/>
      <c r="G158" s="2541"/>
      <c r="H158" s="326"/>
      <c r="I158" s="327"/>
      <c r="J158" s="327" t="s">
        <v>921</v>
      </c>
      <c r="K158" s="327"/>
      <c r="L158" s="327"/>
      <c r="M158" s="327"/>
      <c r="N158" s="327"/>
      <c r="O158" s="327"/>
      <c r="P158" s="327"/>
      <c r="Q158" s="327"/>
      <c r="R158" s="327"/>
      <c r="S158" s="1855"/>
      <c r="T158" s="1855"/>
      <c r="U158" s="1855"/>
      <c r="V158" s="1855"/>
      <c r="W158" s="328"/>
      <c r="Y158" s="1268"/>
      <c r="Z158" s="1268"/>
      <c r="AA158" s="1268"/>
      <c r="AB158" s="1268"/>
      <c r="AC158" s="1268"/>
      <c r="AD158" s="1268"/>
      <c r="AE158" s="1268"/>
      <c r="AF158" s="1268"/>
      <c r="AG158" s="1268"/>
      <c r="AH158" s="1268"/>
      <c r="AI158" s="1268"/>
      <c r="AJ158" s="1268"/>
      <c r="AK158" s="1268"/>
    </row>
    <row customHeight="1" ht="17.25">
      <c r="G159" s="1848"/>
      <c r="H159" s="1848"/>
      <c r="I159" s="1848"/>
      <c r="M159" s="1844"/>
    </row>
    <row s="1862" customFormat="1" customHeight="1" ht="17.25">
      <c r="A160" s="1849"/>
      <c r="C160" s="1851"/>
      <c r="D160" s="1839"/>
      <c r="E160" s="1856"/>
      <c r="F160" s="1793"/>
      <c r="G160" s="1857"/>
      <c r="H160" s="2538"/>
      <c r="I160" s="2538">
        <v>1</v>
      </c>
      <c r="J160" s="2510"/>
      <c r="K160" s="2194" t="s">
        <v>66</v>
      </c>
      <c r="L160" s="2117"/>
      <c r="M160" s="2117" t="s">
        <v>200</v>
      </c>
      <c r="N160" s="2513" t="str">
        <f>IF(Z160="","",INDEX(TERRITORY_MR_LIST,MATCH(Z160,TERRITORY_LIST_ID,0)))</f>
        <v/>
      </c>
      <c r="O160" s="2194" t="s">
        <v>66</v>
      </c>
      <c r="P160" s="2117"/>
      <c r="Q160" s="2117" t="s">
        <v>200</v>
      </c>
      <c r="R160" s="2511" t="s">
        <v>22</v>
      </c>
      <c r="S160" s="2116" t="s">
        <v>66</v>
      </c>
      <c r="T160" s="1820"/>
      <c r="U160" s="1820" t="s">
        <v>200</v>
      </c>
      <c r="V160" s="1852" t="s">
        <v>22</v>
      </c>
      <c r="W160" s="1810"/>
      <c r="Y160" s="1276"/>
      <c r="Z160" s="1276"/>
      <c r="AA160" s="1276"/>
      <c r="AB160" s="1276"/>
      <c r="AC160" s="1276"/>
      <c r="AD160" s="1276"/>
      <c r="AE160" s="1276"/>
      <c r="AF160" s="1276"/>
      <c r="AG160" s="1276"/>
      <c r="AH160" s="1276"/>
      <c r="AI160" s="1276"/>
      <c r="AJ160" s="1276"/>
      <c r="AK160" s="1276"/>
      <c r="AL160" s="1853"/>
      <c r="AM160" s="1853"/>
      <c r="AN160" s="1276"/>
      <c r="AO160" s="1276"/>
      <c r="AP160" s="1276"/>
      <c r="AQ160" s="1276"/>
    </row>
    <row s="1862" customFormat="1" customHeight="1" ht="17.25">
      <c r="A161" s="1849"/>
      <c r="C161" s="1854"/>
      <c r="D161" s="1839"/>
      <c r="E161" s="1856"/>
      <c r="F161" s="1793"/>
      <c r="G161" s="1857"/>
      <c r="H161" s="2538"/>
      <c r="I161" s="2538"/>
      <c r="J161" s="2510"/>
      <c r="K161" s="2195"/>
      <c r="L161" s="2117"/>
      <c r="M161" s="2117"/>
      <c r="N161" s="2513"/>
      <c r="O161" s="2195"/>
      <c r="P161" s="2117"/>
      <c r="Q161" s="2117"/>
      <c r="R161" s="2511"/>
      <c r="S161" s="2116"/>
      <c r="T161" s="326"/>
      <c r="U161" s="327"/>
      <c r="V161" s="327" t="s">
        <v>887</v>
      </c>
      <c r="W161" s="328"/>
      <c r="Y161" s="1268"/>
      <c r="Z161" s="1268"/>
      <c r="AA161" s="1268"/>
      <c r="AB161" s="1268"/>
      <c r="AC161" s="1268"/>
      <c r="AD161" s="1268"/>
      <c r="AE161" s="1268"/>
      <c r="AF161" s="1268"/>
      <c r="AG161" s="1268"/>
      <c r="AH161" s="1268"/>
      <c r="AI161" s="1268"/>
      <c r="AJ161" s="1268"/>
      <c r="AK161" s="1268"/>
    </row>
    <row s="1862" customFormat="1" customHeight="1" ht="17.25">
      <c r="A162" s="1849"/>
      <c r="C162" s="1854"/>
      <c r="D162" s="1839"/>
      <c r="E162" s="1856"/>
      <c r="F162" s="1793"/>
      <c r="G162" s="1857"/>
      <c r="H162" s="2512"/>
      <c r="I162" s="2512"/>
      <c r="J162" s="2542"/>
      <c r="K162" s="2195"/>
      <c r="L162" s="2512"/>
      <c r="M162" s="2512"/>
      <c r="N162" s="2514"/>
      <c r="O162" s="2121"/>
      <c r="P162" s="326"/>
      <c r="Q162" s="327"/>
      <c r="R162" s="327" t="s">
        <v>888</v>
      </c>
      <c r="S162" s="1855"/>
      <c r="T162" s="1855"/>
      <c r="U162" s="1855"/>
      <c r="V162" s="1855"/>
      <c r="W162" s="328"/>
      <c r="Y162" s="1268"/>
      <c r="Z162" s="1268"/>
      <c r="AA162" s="1268"/>
      <c r="AB162" s="1268"/>
      <c r="AC162" s="1268"/>
      <c r="AD162" s="1268"/>
      <c r="AE162" s="1268"/>
      <c r="AF162" s="1268"/>
      <c r="AG162" s="1268"/>
      <c r="AH162" s="1268"/>
      <c r="AI162" s="1268"/>
      <c r="AJ162" s="1268"/>
      <c r="AK162" s="1268"/>
    </row>
    <row s="1862" customFormat="1" customHeight="1" ht="17.25">
      <c r="A163" s="1849"/>
      <c r="C163" s="1854"/>
      <c r="D163" s="1839"/>
      <c r="E163" s="1856"/>
      <c r="F163" s="1793"/>
      <c r="G163" s="1857"/>
      <c r="H163" s="2512"/>
      <c r="I163" s="2512"/>
      <c r="J163" s="2542"/>
      <c r="K163" s="2121"/>
      <c r="L163" s="326"/>
      <c r="M163" s="327"/>
      <c r="N163" s="327" t="s">
        <v>889</v>
      </c>
      <c r="O163" s="327"/>
      <c r="P163" s="327"/>
      <c r="Q163" s="327"/>
      <c r="R163" s="327"/>
      <c r="S163" s="1855"/>
      <c r="T163" s="1855"/>
      <c r="U163" s="1855"/>
      <c r="V163" s="1855"/>
      <c r="W163" s="328"/>
      <c r="Y163" s="1268"/>
      <c r="Z163" s="1268"/>
      <c r="AA163" s="1268"/>
      <c r="AB163" s="1268"/>
      <c r="AC163" s="1268"/>
      <c r="AD163" s="1268"/>
      <c r="AE163" s="1268"/>
      <c r="AF163" s="1268"/>
      <c r="AG163" s="1268"/>
      <c r="AH163" s="1268"/>
      <c r="AI163" s="1268"/>
      <c r="AJ163" s="1268"/>
      <c r="AK163" s="1268"/>
    </row>
    <row customHeight="1" ht="17.25">
      <c r="G164" s="1848"/>
      <c r="H164" s="1848"/>
      <c r="I164" s="1848"/>
      <c r="M164" s="1844"/>
    </row>
    <row s="1862" customFormat="1" customHeight="1" ht="17.25">
      <c r="A165" s="1849"/>
      <c r="C165" s="1851"/>
      <c r="D165" s="1839"/>
      <c r="E165" s="1856"/>
      <c r="F165" s="1793"/>
      <c r="G165" s="1857"/>
      <c r="H165" s="1839"/>
      <c r="I165" s="1839"/>
      <c r="J165" s="1858"/>
      <c r="K165" s="1769"/>
      <c r="L165" s="2117"/>
      <c r="M165" s="2117" t="s">
        <v>200</v>
      </c>
      <c r="N165" s="2513" t="str">
        <f>IF(Z165="","",INDEX(TERRITORY_MR_LIST,MATCH(Z165,TERRITORY_LIST_ID,0)))</f>
        <v/>
      </c>
      <c r="O165" s="2194" t="s">
        <v>66</v>
      </c>
      <c r="P165" s="2117"/>
      <c r="Q165" s="2117" t="s">
        <v>200</v>
      </c>
      <c r="R165" s="2511" t="s">
        <v>22</v>
      </c>
      <c r="S165" s="2116" t="s">
        <v>66</v>
      </c>
      <c r="T165" s="1820"/>
      <c r="U165" s="1820" t="s">
        <v>200</v>
      </c>
      <c r="V165" s="1852" t="s">
        <v>22</v>
      </c>
      <c r="W165" s="1810"/>
      <c r="Y165" s="1276"/>
      <c r="Z165" s="1276"/>
      <c r="AA165" s="1276"/>
      <c r="AB165" s="1276"/>
      <c r="AC165" s="1276"/>
      <c r="AD165" s="1276"/>
      <c r="AE165" s="1276"/>
      <c r="AF165" s="1276"/>
      <c r="AG165" s="1276"/>
      <c r="AH165" s="1276"/>
      <c r="AI165" s="1276"/>
      <c r="AJ165" s="1276"/>
      <c r="AK165" s="1276"/>
      <c r="AL165" s="1853"/>
      <c r="AM165" s="1853"/>
      <c r="AN165" s="1276"/>
      <c r="AO165" s="1276"/>
      <c r="AP165" s="1276"/>
      <c r="AQ165" s="1276"/>
    </row>
    <row s="1862" customFormat="1" customHeight="1" ht="17.25">
      <c r="A166" s="1849"/>
      <c r="C166" s="1854"/>
      <c r="D166" s="1839"/>
      <c r="E166" s="1856"/>
      <c r="F166" s="1793"/>
      <c r="G166" s="1857"/>
      <c r="H166" s="1839"/>
      <c r="I166" s="1839"/>
      <c r="J166" s="1858"/>
      <c r="K166" s="1769"/>
      <c r="L166" s="2117"/>
      <c r="M166" s="2117"/>
      <c r="N166" s="2513"/>
      <c r="O166" s="2195"/>
      <c r="P166" s="2117"/>
      <c r="Q166" s="2117"/>
      <c r="R166" s="2511"/>
      <c r="S166" s="2116"/>
      <c r="T166" s="326"/>
      <c r="U166" s="327"/>
      <c r="V166" s="327" t="s">
        <v>887</v>
      </c>
      <c r="W166" s="328"/>
      <c r="Y166" s="1268"/>
      <c r="Z166" s="1268"/>
      <c r="AA166" s="1268"/>
      <c r="AB166" s="1268"/>
      <c r="AC166" s="1268"/>
      <c r="AD166" s="1268"/>
      <c r="AE166" s="1268"/>
      <c r="AF166" s="1268"/>
      <c r="AG166" s="1268"/>
      <c r="AH166" s="1268"/>
      <c r="AI166" s="1268"/>
      <c r="AJ166" s="1268"/>
      <c r="AK166" s="1268"/>
    </row>
    <row s="1862" customFormat="1" customHeight="1" ht="17.25">
      <c r="A167" s="1849"/>
      <c r="C167" s="1854"/>
      <c r="D167" s="1839"/>
      <c r="E167" s="1856"/>
      <c r="F167" s="1793"/>
      <c r="G167" s="1857"/>
      <c r="H167" s="1839"/>
      <c r="I167" s="1839"/>
      <c r="J167" s="1858"/>
      <c r="K167" s="1769"/>
      <c r="L167" s="2512"/>
      <c r="M167" s="2512"/>
      <c r="N167" s="2514"/>
      <c r="O167" s="2121"/>
      <c r="P167" s="326"/>
      <c r="Q167" s="327"/>
      <c r="R167" s="327" t="s">
        <v>888</v>
      </c>
      <c r="S167" s="1855"/>
      <c r="T167" s="1855"/>
      <c r="U167" s="1855"/>
      <c r="V167" s="1855"/>
      <c r="W167" s="328"/>
      <c r="Y167" s="1268"/>
      <c r="Z167" s="1268"/>
      <c r="AA167" s="1268"/>
      <c r="AB167" s="1268"/>
      <c r="AC167" s="1268"/>
      <c r="AD167" s="1268"/>
      <c r="AE167" s="1268"/>
      <c r="AF167" s="1268"/>
      <c r="AG167" s="1268"/>
      <c r="AH167" s="1268"/>
      <c r="AI167" s="1268"/>
      <c r="AJ167" s="1268"/>
      <c r="AK167" s="1268"/>
    </row>
    <row customHeight="1" ht="17.25">
      <c r="G168" s="1848"/>
      <c r="H168" s="1848"/>
      <c r="I168" s="1848"/>
      <c r="M168" s="1844"/>
    </row>
    <row s="1862" customFormat="1" customHeight="1" ht="17.25">
      <c r="A169" s="1849"/>
      <c r="C169" s="1851"/>
      <c r="D169" s="1839"/>
      <c r="E169" s="1856"/>
      <c r="F169" s="1793"/>
      <c r="G169" s="1857"/>
      <c r="H169" s="1839"/>
      <c r="I169" s="1839"/>
      <c r="J169" s="1858"/>
      <c r="K169" s="1769"/>
      <c r="L169" s="1765"/>
      <c r="M169" s="1765"/>
      <c r="N169" s="2057"/>
      <c r="O169" s="1796"/>
      <c r="P169" s="2117"/>
      <c r="Q169" s="2117" t="s">
        <v>200</v>
      </c>
      <c r="R169" s="2511" t="s">
        <v>22</v>
      </c>
      <c r="S169" s="2116" t="s">
        <v>66</v>
      </c>
      <c r="T169" s="1820"/>
      <c r="U169" s="1820" t="s">
        <v>200</v>
      </c>
      <c r="V169" s="1852" t="s">
        <v>22</v>
      </c>
      <c r="W169" s="1810"/>
      <c r="Y169" s="1276"/>
      <c r="Z169" s="1276"/>
      <c r="AA169" s="1276"/>
      <c r="AB169" s="1276"/>
      <c r="AC169" s="1276"/>
      <c r="AD169" s="1276"/>
      <c r="AE169" s="1276"/>
      <c r="AF169" s="1276"/>
      <c r="AG169" s="1276"/>
      <c r="AH169" s="1276"/>
      <c r="AI169" s="1276"/>
      <c r="AJ169" s="1276"/>
      <c r="AK169" s="1276"/>
      <c r="AL169" s="1853"/>
      <c r="AM169" s="1853"/>
      <c r="AN169" s="1276"/>
      <c r="AO169" s="1276"/>
      <c r="AP169" s="1276"/>
      <c r="AQ169" s="1276"/>
    </row>
    <row s="1862" customFormat="1" customHeight="1" ht="17.25">
      <c r="A170" s="1849"/>
      <c r="C170" s="1854"/>
      <c r="D170" s="1839"/>
      <c r="E170" s="1856"/>
      <c r="F170" s="1793"/>
      <c r="G170" s="1857"/>
      <c r="H170" s="1839"/>
      <c r="I170" s="1839"/>
      <c r="J170" s="1858"/>
      <c r="K170" s="1769"/>
      <c r="L170" s="1765"/>
      <c r="M170" s="1765"/>
      <c r="N170" s="2057"/>
      <c r="O170" s="1796"/>
      <c r="P170" s="2117"/>
      <c r="Q170" s="2117"/>
      <c r="R170" s="2511"/>
      <c r="S170" s="2116"/>
      <c r="T170" s="326"/>
      <c r="U170" s="327"/>
      <c r="V170" s="327" t="s">
        <v>887</v>
      </c>
      <c r="W170" s="328"/>
      <c r="Y170" s="1268"/>
      <c r="Z170" s="1268"/>
      <c r="AA170" s="1268"/>
      <c r="AB170" s="1268"/>
      <c r="AC170" s="1268"/>
      <c r="AD170" s="1268"/>
      <c r="AE170" s="1268"/>
      <c r="AF170" s="1268"/>
      <c r="AG170" s="1268"/>
      <c r="AH170" s="1268"/>
      <c r="AI170" s="1268"/>
      <c r="AJ170" s="1268"/>
      <c r="AK170" s="1268"/>
    </row>
    <row customHeight="1" ht="17.25">
      <c r="G171" s="1848"/>
      <c r="H171" s="1848"/>
      <c r="I171" s="1848"/>
      <c r="M171" s="1844"/>
    </row>
    <row s="1862" customFormat="1" customHeight="1" ht="17.25">
      <c r="A172" s="1849"/>
      <c r="C172" s="1851"/>
      <c r="D172" s="1839"/>
      <c r="E172" s="1856"/>
      <c r="F172" s="1793"/>
      <c r="G172" s="1857"/>
      <c r="H172" s="1765"/>
      <c r="I172" s="1765"/>
      <c r="J172" s="1766"/>
      <c r="K172" s="1857"/>
      <c r="L172" s="1765"/>
      <c r="M172" s="1765"/>
      <c r="N172" s="1857"/>
      <c r="O172" s="1857"/>
      <c r="P172" s="1765"/>
      <c r="Q172" s="1765"/>
      <c r="R172" s="1767"/>
      <c r="S172" s="1857"/>
      <c r="T172" s="1820"/>
      <c r="U172" s="1820" t="s">
        <v>200</v>
      </c>
      <c r="V172" s="1852" t="s">
        <v>22</v>
      </c>
      <c r="W172" s="1810"/>
      <c r="Y172" s="1276"/>
      <c r="Z172" s="1276"/>
      <c r="AA172" s="1276"/>
      <c r="AB172" s="1276"/>
      <c r="AC172" s="1276"/>
      <c r="AD172" s="1276"/>
      <c r="AE172" s="1276"/>
      <c r="AF172" s="1276"/>
      <c r="AG172" s="1276"/>
      <c r="AH172" s="1276"/>
      <c r="AI172" s="1276"/>
      <c r="AJ172" s="1276"/>
      <c r="AK172" s="1276"/>
      <c r="AL172" s="1853"/>
      <c r="AM172" s="1853"/>
      <c r="AN172" s="1276"/>
      <c r="AO172" s="1276"/>
      <c r="AP172" s="1276"/>
      <c r="AQ172" s="1276"/>
    </row>
    <row r="174" s="1824" customFormat="1" customHeight="1" ht="17.25">
      <c r="A174" s="1824" t="s">
        <v>2569</v>
      </c>
    </row>
    <row customHeight="1" ht="17.25">
      <c r="G175" s="1848"/>
      <c r="H175" s="1848"/>
      <c r="I175" s="1848"/>
      <c r="M175" s="1844"/>
    </row>
    <row s="1862" customFormat="1" customHeight="1" ht="17.25">
      <c r="A176" s="1849"/>
      <c r="C176" s="1851"/>
      <c r="D176" s="2538"/>
      <c r="E176" s="2152"/>
      <c r="F176" s="2154"/>
      <c r="G176" s="2540"/>
      <c r="H176" s="2538"/>
      <c r="I176" s="2538">
        <v>1</v>
      </c>
      <c r="J176" s="2510"/>
      <c r="K176" s="2194" t="s">
        <v>66</v>
      </c>
      <c r="L176" s="2117"/>
      <c r="M176" s="2117" t="s">
        <v>200</v>
      </c>
      <c r="N176" s="2513" t="str">
        <f>IF(Z176="","",INDEX(TERRITORY_MR_LIST,MATCH(Z176,TERRITORY_LIST_ID,0)))</f>
        <v/>
      </c>
      <c r="O176" s="2194" t="s">
        <v>66</v>
      </c>
      <c r="P176" s="2117"/>
      <c r="Q176" s="2117" t="s">
        <v>200</v>
      </c>
      <c r="R176" s="2511" t="s">
        <v>22</v>
      </c>
      <c r="S176" s="2415" t="s">
        <v>19</v>
      </c>
      <c r="T176" s="1811"/>
      <c r="U176" s="1811" t="s">
        <v>200</v>
      </c>
      <c r="V176" s="1443"/>
      <c r="W176" s="2510"/>
      <c r="Y176" s="1276"/>
      <c r="Z176" s="1276"/>
      <c r="AA176" s="1276"/>
      <c r="AB176" s="1276"/>
      <c r="AC176" s="1276"/>
      <c r="AD176" s="1276"/>
      <c r="AE176" s="1276"/>
      <c r="AF176" s="1276"/>
      <c r="AG176" s="1276"/>
      <c r="AH176" s="1276"/>
      <c r="AI176" s="1276"/>
      <c r="AJ176" s="1276"/>
      <c r="AK176" s="1276"/>
      <c r="AL176" s="1853"/>
      <c r="AM176" s="1853"/>
      <c r="AN176" s="1276"/>
      <c r="AO176" s="1276"/>
      <c r="AP176" s="1276"/>
      <c r="AQ176" s="1276"/>
    </row>
    <row s="1862" customFormat="1" customHeight="1" ht="17.25">
      <c r="A177" s="1849"/>
      <c r="C177" s="1854"/>
      <c r="D177" s="2538"/>
      <c r="E177" s="2152"/>
      <c r="F177" s="2155"/>
      <c r="G177" s="2540"/>
      <c r="H177" s="2538"/>
      <c r="I177" s="2538"/>
      <c r="J177" s="2510"/>
      <c r="K177" s="2195"/>
      <c r="L177" s="2117"/>
      <c r="M177" s="2117"/>
      <c r="N177" s="2513"/>
      <c r="O177" s="2195"/>
      <c r="P177" s="2117"/>
      <c r="Q177" s="2117"/>
      <c r="R177" s="2511"/>
      <c r="S177" s="2415"/>
      <c r="T177" s="1444"/>
      <c r="U177" s="1445"/>
      <c r="V177" s="1445"/>
      <c r="W177" s="2510"/>
      <c r="Y177" s="1268"/>
      <c r="Z177" s="1268"/>
      <c r="AA177" s="1268"/>
      <c r="AB177" s="1268"/>
      <c r="AC177" s="1268"/>
      <c r="AD177" s="1268"/>
      <c r="AE177" s="1268"/>
      <c r="AF177" s="1268"/>
      <c r="AG177" s="1268"/>
      <c r="AH177" s="1268"/>
      <c r="AI177" s="1268"/>
      <c r="AJ177" s="1268"/>
      <c r="AK177" s="1268"/>
    </row>
    <row s="1862" customFormat="1" customHeight="1" ht="17.25">
      <c r="A178" s="1849"/>
      <c r="C178" s="1854"/>
      <c r="D178" s="2512"/>
      <c r="E178" s="2539"/>
      <c r="F178" s="2155"/>
      <c r="G178" s="2541"/>
      <c r="H178" s="2512"/>
      <c r="I178" s="2512"/>
      <c r="J178" s="2542"/>
      <c r="K178" s="2195"/>
      <c r="L178" s="2512"/>
      <c r="M178" s="2512"/>
      <c r="N178" s="2514"/>
      <c r="O178" s="2121"/>
      <c r="P178" s="326"/>
      <c r="Q178" s="327"/>
      <c r="R178" s="327" t="s">
        <v>888</v>
      </c>
      <c r="S178" s="1855"/>
      <c r="T178" s="1855"/>
      <c r="U178" s="1855"/>
      <c r="V178" s="1855"/>
      <c r="W178" s="1442"/>
      <c r="Y178" s="1268"/>
      <c r="Z178" s="1268"/>
      <c r="AA178" s="1268"/>
      <c r="AB178" s="1268"/>
      <c r="AC178" s="1268"/>
      <c r="AD178" s="1268"/>
      <c r="AE178" s="1268"/>
      <c r="AF178" s="1268"/>
      <c r="AG178" s="1268"/>
      <c r="AH178" s="1268"/>
      <c r="AI178" s="1268"/>
      <c r="AJ178" s="1268"/>
      <c r="AK178" s="1268"/>
    </row>
    <row s="1862" customFormat="1" customHeight="1" ht="17.25">
      <c r="A179" s="1849"/>
      <c r="C179" s="1854"/>
      <c r="D179" s="2512"/>
      <c r="E179" s="2539"/>
      <c r="F179" s="2155"/>
      <c r="G179" s="2541"/>
      <c r="H179" s="2512"/>
      <c r="I179" s="2512"/>
      <c r="J179" s="2542"/>
      <c r="K179" s="2121"/>
      <c r="L179" s="326"/>
      <c r="M179" s="327"/>
      <c r="N179" s="327" t="s">
        <v>889</v>
      </c>
      <c r="O179" s="327"/>
      <c r="P179" s="327"/>
      <c r="Q179" s="327"/>
      <c r="R179" s="327"/>
      <c r="S179" s="1855"/>
      <c r="T179" s="1855"/>
      <c r="U179" s="1855"/>
      <c r="V179" s="1855"/>
      <c r="W179" s="328"/>
      <c r="Y179" s="1268"/>
      <c r="Z179" s="1268"/>
      <c r="AA179" s="1268"/>
      <c r="AB179" s="1268"/>
      <c r="AC179" s="1268"/>
      <c r="AD179" s="1268"/>
      <c r="AE179" s="1268"/>
      <c r="AF179" s="1268"/>
      <c r="AG179" s="1268"/>
      <c r="AH179" s="1268"/>
      <c r="AI179" s="1268"/>
      <c r="AJ179" s="1268"/>
      <c r="AK179" s="1268"/>
    </row>
    <row s="1862" customFormat="1" customHeight="1" ht="17.25">
      <c r="A180" s="1849"/>
      <c r="C180" s="1854"/>
      <c r="D180" s="2512"/>
      <c r="E180" s="2539"/>
      <c r="F180" s="2156"/>
      <c r="G180" s="2541"/>
      <c r="H180" s="326"/>
      <c r="I180" s="327"/>
      <c r="J180" s="327" t="s">
        <v>921</v>
      </c>
      <c r="K180" s="327"/>
      <c r="L180" s="327"/>
      <c r="M180" s="327"/>
      <c r="N180" s="327"/>
      <c r="O180" s="327"/>
      <c r="P180" s="327"/>
      <c r="Q180" s="327"/>
      <c r="R180" s="327"/>
      <c r="S180" s="1855"/>
      <c r="T180" s="1855"/>
      <c r="U180" s="1855"/>
      <c r="V180" s="1855"/>
      <c r="W180" s="328"/>
      <c r="Y180" s="1268"/>
      <c r="Z180" s="1268"/>
      <c r="AA180" s="1268"/>
      <c r="AB180" s="1268"/>
      <c r="AC180" s="1268"/>
      <c r="AD180" s="1268"/>
      <c r="AE180" s="1268"/>
      <c r="AF180" s="1268"/>
      <c r="AG180" s="1268"/>
      <c r="AH180" s="1268"/>
      <c r="AI180" s="1268"/>
      <c r="AJ180" s="1268"/>
      <c r="AK180" s="1268"/>
    </row>
    <row customHeight="1" ht="17.25">
      <c r="A181" s="1859"/>
    </row>
    <row s="1862" customFormat="1" customHeight="1" ht="17.25">
      <c r="A182" s="1849"/>
      <c r="C182" s="1851"/>
      <c r="D182" s="1839"/>
      <c r="E182" s="1856"/>
      <c r="F182" s="1793"/>
      <c r="G182" s="1857"/>
      <c r="H182" s="2538"/>
      <c r="I182" s="2538">
        <v>1</v>
      </c>
      <c r="J182" s="2510"/>
      <c r="K182" s="2194" t="s">
        <v>66</v>
      </c>
      <c r="L182" s="2117"/>
      <c r="M182" s="2117" t="s">
        <v>200</v>
      </c>
      <c r="N182" s="2513" t="str">
        <f>IF(Z182="","",INDEX(TERRITORY_MR_LIST,MATCH(Z182,TERRITORY_LIST_ID,0)))</f>
        <v/>
      </c>
      <c r="O182" s="2194" t="s">
        <v>66</v>
      </c>
      <c r="P182" s="2117"/>
      <c r="Q182" s="2117" t="s">
        <v>200</v>
      </c>
      <c r="R182" s="2511" t="s">
        <v>22</v>
      </c>
      <c r="S182" s="2415" t="s">
        <v>19</v>
      </c>
      <c r="T182" s="1811"/>
      <c r="U182" s="1811" t="s">
        <v>200</v>
      </c>
      <c r="V182" s="1443"/>
      <c r="W182" s="2510"/>
      <c r="Y182" s="1276"/>
      <c r="Z182" s="1276"/>
      <c r="AA182" s="1276"/>
      <c r="AB182" s="1276"/>
      <c r="AC182" s="1276"/>
      <c r="AD182" s="1276"/>
      <c r="AE182" s="1276"/>
      <c r="AF182" s="1276"/>
      <c r="AG182" s="1276"/>
      <c r="AH182" s="1276"/>
      <c r="AI182" s="1276"/>
      <c r="AJ182" s="1276"/>
      <c r="AK182" s="1276"/>
      <c r="AL182" s="1853"/>
      <c r="AM182" s="1853"/>
      <c r="AN182" s="1276"/>
      <c r="AO182" s="1276"/>
      <c r="AP182" s="1276"/>
      <c r="AQ182" s="1276"/>
    </row>
    <row s="1862" customFormat="1" customHeight="1" ht="17.25">
      <c r="A183" s="1849"/>
      <c r="C183" s="1854"/>
      <c r="D183" s="1839"/>
      <c r="E183" s="1856"/>
      <c r="F183" s="1793"/>
      <c r="G183" s="1857"/>
      <c r="H183" s="2538"/>
      <c r="I183" s="2538"/>
      <c r="J183" s="2510"/>
      <c r="K183" s="2195"/>
      <c r="L183" s="2117"/>
      <c r="M183" s="2117"/>
      <c r="N183" s="2513"/>
      <c r="O183" s="2195"/>
      <c r="P183" s="2117"/>
      <c r="Q183" s="2117"/>
      <c r="R183" s="2511"/>
      <c r="S183" s="2415"/>
      <c r="T183" s="1444"/>
      <c r="U183" s="1445"/>
      <c r="V183" s="1445"/>
      <c r="W183" s="2510"/>
      <c r="Y183" s="1268"/>
      <c r="Z183" s="1268"/>
      <c r="AA183" s="1268"/>
      <c r="AB183" s="1268"/>
      <c r="AC183" s="1268"/>
      <c r="AD183" s="1268"/>
      <c r="AE183" s="1268"/>
      <c r="AF183" s="1268"/>
      <c r="AG183" s="1268"/>
      <c r="AH183" s="1268"/>
      <c r="AI183" s="1268"/>
      <c r="AJ183" s="1268"/>
      <c r="AK183" s="1268"/>
    </row>
    <row s="1862" customFormat="1" customHeight="1" ht="17.25">
      <c r="A184" s="1849"/>
      <c r="C184" s="1854"/>
      <c r="D184" s="1839"/>
      <c r="E184" s="1856"/>
      <c r="F184" s="1793"/>
      <c r="G184" s="1857"/>
      <c r="H184" s="2512"/>
      <c r="I184" s="2512"/>
      <c r="J184" s="2542"/>
      <c r="K184" s="2195"/>
      <c r="L184" s="2512"/>
      <c r="M184" s="2512"/>
      <c r="N184" s="2514"/>
      <c r="O184" s="2121"/>
      <c r="P184" s="326"/>
      <c r="Q184" s="327"/>
      <c r="R184" s="327" t="s">
        <v>888</v>
      </c>
      <c r="S184" s="1855"/>
      <c r="T184" s="1855"/>
      <c r="U184" s="1855"/>
      <c r="V184" s="1855"/>
      <c r="W184" s="1442"/>
      <c r="Y184" s="1268"/>
      <c r="Z184" s="1268"/>
      <c r="AA184" s="1268"/>
      <c r="AB184" s="1268"/>
      <c r="AC184" s="1268"/>
      <c r="AD184" s="1268"/>
      <c r="AE184" s="1268"/>
      <c r="AF184" s="1268"/>
      <c r="AG184" s="1268"/>
      <c r="AH184" s="1268"/>
      <c r="AI184" s="1268"/>
      <c r="AJ184" s="1268"/>
      <c r="AK184" s="1268"/>
    </row>
    <row s="1862" customFormat="1" customHeight="1" ht="17.25">
      <c r="A185" s="1849"/>
      <c r="C185" s="1854"/>
      <c r="D185" s="1839"/>
      <c r="E185" s="1856"/>
      <c r="F185" s="1793"/>
      <c r="G185" s="1857"/>
      <c r="H185" s="2512"/>
      <c r="I185" s="2512"/>
      <c r="J185" s="2542"/>
      <c r="K185" s="2121"/>
      <c r="L185" s="326"/>
      <c r="M185" s="327"/>
      <c r="N185" s="327" t="s">
        <v>889</v>
      </c>
      <c r="O185" s="327"/>
      <c r="P185" s="327"/>
      <c r="Q185" s="327"/>
      <c r="R185" s="327"/>
      <c r="S185" s="1855"/>
      <c r="T185" s="1855"/>
      <c r="U185" s="1855"/>
      <c r="V185" s="1855"/>
      <c r="W185" s="328"/>
      <c r="Y185" s="1268"/>
      <c r="Z185" s="1268"/>
      <c r="AA185" s="1268"/>
      <c r="AB185" s="1268"/>
      <c r="AC185" s="1268"/>
      <c r="AD185" s="1268"/>
      <c r="AE185" s="1268"/>
      <c r="AF185" s="1268"/>
      <c r="AG185" s="1268"/>
      <c r="AH185" s="1268"/>
      <c r="AI185" s="1268"/>
      <c r="AJ185" s="1268"/>
      <c r="AK185" s="1268"/>
    </row>
    <row customHeight="1" ht="17.25">
      <c r="A186" s="1859"/>
    </row>
    <row s="1862" customFormat="1" customHeight="1" ht="17.25">
      <c r="A187" s="1849"/>
      <c r="C187" s="1851"/>
      <c r="D187" s="1839"/>
      <c r="E187" s="1856"/>
      <c r="F187" s="1793"/>
      <c r="G187" s="1857"/>
      <c r="H187" s="1839"/>
      <c r="I187" s="1839"/>
      <c r="J187" s="1860"/>
      <c r="K187" s="1857"/>
      <c r="L187" s="2117"/>
      <c r="M187" s="2117" t="s">
        <v>200</v>
      </c>
      <c r="N187" s="2513" t="str">
        <f>IF(Z187="","",INDEX(TERRITORY_MR_LIST,MATCH(Z187,TERRITORY_LIST_ID,0)))</f>
        <v/>
      </c>
      <c r="O187" s="2194" t="s">
        <v>66</v>
      </c>
      <c r="P187" s="2117"/>
      <c r="Q187" s="2117" t="s">
        <v>200</v>
      </c>
      <c r="R187" s="2511" t="s">
        <v>22</v>
      </c>
      <c r="S187" s="2415" t="s">
        <v>19</v>
      </c>
      <c r="T187" s="1811"/>
      <c r="U187" s="1811" t="s">
        <v>200</v>
      </c>
      <c r="V187" s="1443"/>
      <c r="W187" s="2510"/>
      <c r="Y187" s="1276"/>
      <c r="Z187" s="1276"/>
      <c r="AA187" s="1276"/>
      <c r="AB187" s="1276"/>
      <c r="AC187" s="1276"/>
      <c r="AD187" s="1276"/>
      <c r="AE187" s="1276"/>
      <c r="AF187" s="1276"/>
      <c r="AG187" s="1276"/>
      <c r="AH187" s="1276"/>
      <c r="AI187" s="1276"/>
      <c r="AJ187" s="1276"/>
      <c r="AK187" s="1276"/>
      <c r="AL187" s="1853"/>
      <c r="AM187" s="1853"/>
      <c r="AN187" s="1276"/>
      <c r="AO187" s="1276"/>
      <c r="AP187" s="1276"/>
      <c r="AQ187" s="1276"/>
    </row>
    <row s="1862" customFormat="1" customHeight="1" ht="17.25">
      <c r="A188" s="1849"/>
      <c r="C188" s="1854"/>
      <c r="D188" s="1839"/>
      <c r="E188" s="1856"/>
      <c r="F188" s="1793"/>
      <c r="G188" s="1857"/>
      <c r="H188" s="1839"/>
      <c r="I188" s="1839"/>
      <c r="J188" s="1860"/>
      <c r="K188" s="1857"/>
      <c r="L188" s="2117"/>
      <c r="M188" s="2117"/>
      <c r="N188" s="2513"/>
      <c r="O188" s="2195"/>
      <c r="P188" s="2117"/>
      <c r="Q188" s="2117"/>
      <c r="R188" s="2511"/>
      <c r="S188" s="2415"/>
      <c r="T188" s="1444"/>
      <c r="U188" s="1445"/>
      <c r="V188" s="1445"/>
      <c r="W188" s="2510"/>
      <c r="Y188" s="1268"/>
      <c r="Z188" s="1268"/>
      <c r="AA188" s="1268"/>
      <c r="AB188" s="1268"/>
      <c r="AC188" s="1268"/>
      <c r="AD188" s="1268"/>
      <c r="AE188" s="1268"/>
      <c r="AF188" s="1268"/>
      <c r="AG188" s="1268"/>
      <c r="AH188" s="1268"/>
      <c r="AI188" s="1268"/>
      <c r="AJ188" s="1268"/>
      <c r="AK188" s="1268"/>
    </row>
    <row s="1862" customFormat="1" customHeight="1" ht="17.25">
      <c r="A189" s="1849"/>
      <c r="C189" s="1854"/>
      <c r="D189" s="1839"/>
      <c r="E189" s="1856"/>
      <c r="F189" s="1793"/>
      <c r="G189" s="1857"/>
      <c r="H189" s="1839"/>
      <c r="I189" s="1839"/>
      <c r="J189" s="1860"/>
      <c r="K189" s="1857"/>
      <c r="L189" s="2512"/>
      <c r="M189" s="2512"/>
      <c r="N189" s="2514"/>
      <c r="O189" s="2121"/>
      <c r="P189" s="326"/>
      <c r="Q189" s="327"/>
      <c r="R189" s="327" t="s">
        <v>888</v>
      </c>
      <c r="S189" s="1855"/>
      <c r="T189" s="1855"/>
      <c r="U189" s="1855"/>
      <c r="V189" s="1855"/>
      <c r="W189" s="1442"/>
      <c r="Y189" s="1268"/>
      <c r="Z189" s="1268"/>
      <c r="AA189" s="1268"/>
      <c r="AB189" s="1268"/>
      <c r="AC189" s="1268"/>
      <c r="AD189" s="1268"/>
      <c r="AE189" s="1268"/>
      <c r="AF189" s="1268"/>
      <c r="AG189" s="1268"/>
      <c r="AH189" s="1268"/>
      <c r="AI189" s="1268"/>
      <c r="AJ189" s="1268"/>
      <c r="AK189" s="1268"/>
    </row>
    <row customHeight="1" ht="17.25">
      <c r="A190" s="1859"/>
    </row>
    <row s="1862" customFormat="1" customHeight="1" ht="17.25">
      <c r="A191" s="1849"/>
      <c r="C191" s="1851"/>
      <c r="D191" s="1839"/>
      <c r="E191" s="1856"/>
      <c r="F191" s="1793"/>
      <c r="G191" s="1857"/>
      <c r="H191" s="1839"/>
      <c r="I191" s="1839"/>
      <c r="J191" s="1860"/>
      <c r="K191" s="1857"/>
      <c r="L191" s="1839"/>
      <c r="M191" s="1839"/>
      <c r="N191" s="2057"/>
      <c r="O191" s="1796"/>
      <c r="P191" s="2117"/>
      <c r="Q191" s="2117" t="s">
        <v>200</v>
      </c>
      <c r="R191" s="2511" t="s">
        <v>22</v>
      </c>
      <c r="S191" s="2415" t="s">
        <v>19</v>
      </c>
      <c r="T191" s="1811"/>
      <c r="U191" s="1811" t="s">
        <v>200</v>
      </c>
      <c r="V191" s="1443"/>
      <c r="W191" s="2510"/>
      <c r="Y191" s="1276"/>
      <c r="Z191" s="1276"/>
      <c r="AA191" s="1276"/>
      <c r="AB191" s="1276"/>
      <c r="AC191" s="1276"/>
      <c r="AD191" s="1276"/>
      <c r="AE191" s="1276"/>
      <c r="AF191" s="1276"/>
      <c r="AG191" s="1276"/>
      <c r="AH191" s="1276"/>
      <c r="AI191" s="1276"/>
      <c r="AJ191" s="1276"/>
      <c r="AK191" s="1276"/>
      <c r="AL191" s="1853"/>
      <c r="AM191" s="1853"/>
      <c r="AN191" s="1276"/>
      <c r="AO191" s="1276"/>
      <c r="AP191" s="1276"/>
      <c r="AQ191" s="1276"/>
    </row>
    <row s="1862" customFormat="1" customHeight="1" ht="17.25">
      <c r="A192" s="1849"/>
      <c r="C192" s="1854"/>
      <c r="D192" s="1839"/>
      <c r="E192" s="1856"/>
      <c r="F192" s="1793"/>
      <c r="G192" s="1857"/>
      <c r="H192" s="1839"/>
      <c r="I192" s="1839"/>
      <c r="J192" s="1860"/>
      <c r="K192" s="1857"/>
      <c r="L192" s="1839"/>
      <c r="M192" s="1839"/>
      <c r="N192" s="2057"/>
      <c r="O192" s="1796"/>
      <c r="P192" s="2117"/>
      <c r="Q192" s="2117"/>
      <c r="R192" s="2511"/>
      <c r="S192" s="2415"/>
      <c r="T192" s="1444"/>
      <c r="U192" s="1445"/>
      <c r="V192" s="1445"/>
      <c r="W192" s="2510"/>
      <c r="Y192" s="1268"/>
      <c r="Z192" s="1268"/>
      <c r="AA192" s="1268"/>
      <c r="AB192" s="1268"/>
      <c r="AC192" s="1268"/>
      <c r="AD192" s="1268"/>
      <c r="AE192" s="1268"/>
      <c r="AF192" s="1268"/>
      <c r="AG192" s="1268"/>
      <c r="AH192" s="1268"/>
      <c r="AI192" s="1268"/>
      <c r="AJ192" s="1268"/>
      <c r="AK192" s="1268"/>
    </row>
    <row customHeight="1" ht="17.25">
      <c r="A193" s="1859"/>
    </row>
    <row customHeight="1" ht="16.5">
      <c r="A194" s="1849"/>
      <c r="B194" s="1850"/>
      <c r="C194" s="1854"/>
      <c r="D194" s="2562"/>
      <c r="E194" s="2188"/>
      <c r="F194" s="2188"/>
      <c r="G194" s="2136"/>
      <c r="H194" s="2563"/>
      <c r="I194" s="2576"/>
      <c r="J194" s="2161"/>
      <c r="K194" s="2146"/>
      <c r="L194" s="2146"/>
      <c r="M194" s="2146"/>
      <c r="N194" s="2574"/>
      <c r="O194" s="2146"/>
      <c r="P194" s="2146"/>
      <c r="Q194" s="2146"/>
      <c r="R194" s="2572"/>
      <c r="S194" s="2146"/>
      <c r="T194" s="1792"/>
      <c r="U194" s="1792"/>
      <c r="V194" s="1861"/>
      <c r="W194" s="1305"/>
    </row>
    <row customHeight="1" ht="16.5">
      <c r="A195" s="1849"/>
      <c r="B195" s="1850"/>
      <c r="C195" s="1854"/>
      <c r="D195" s="2562"/>
      <c r="E195" s="2188"/>
      <c r="F195" s="2188"/>
      <c r="G195" s="2136"/>
      <c r="H195" s="2564"/>
      <c r="I195" s="2577"/>
      <c r="J195" s="2162"/>
      <c r="K195" s="2147"/>
      <c r="L195" s="2147"/>
      <c r="M195" s="2147"/>
      <c r="N195" s="2575"/>
      <c r="O195" s="2147"/>
      <c r="P195" s="2147"/>
      <c r="Q195" s="2147"/>
      <c r="R195" s="2573"/>
      <c r="S195" s="2147"/>
      <c r="T195" s="1306"/>
      <c r="U195" s="1306"/>
      <c r="V195" s="1306"/>
      <c r="W195" s="1307"/>
    </row>
    <row customHeight="1" ht="17.25">
      <c r="A196" s="1849"/>
      <c r="B196" s="1850"/>
      <c r="C196" s="1854"/>
      <c r="D196" s="2562"/>
      <c r="E196" s="2188"/>
      <c r="F196" s="2188"/>
      <c r="G196" s="2136"/>
      <c r="H196" s="2564"/>
      <c r="I196" s="2577"/>
      <c r="J196" s="2565"/>
      <c r="K196" s="2147"/>
      <c r="L196" s="2147"/>
      <c r="M196" s="2147"/>
      <c r="N196" s="2573"/>
      <c r="O196" s="2147"/>
      <c r="P196" s="1795"/>
      <c r="Q196" s="1306"/>
      <c r="R196" s="1306"/>
      <c r="S196" s="1862"/>
      <c r="T196" s="1862"/>
      <c r="U196" s="1862"/>
      <c r="V196" s="1862"/>
      <c r="W196" s="1307"/>
    </row>
    <row customHeight="1" ht="17.25">
      <c r="A197" s="1849"/>
      <c r="B197" s="1850"/>
      <c r="C197" s="1854"/>
      <c r="D197" s="2562"/>
      <c r="E197" s="2188"/>
      <c r="F197" s="2188"/>
      <c r="G197" s="2136"/>
      <c r="H197" s="2564"/>
      <c r="I197" s="2577"/>
      <c r="J197" s="2565"/>
      <c r="K197" s="2147"/>
      <c r="L197" s="1306"/>
      <c r="M197" s="1306"/>
      <c r="N197" s="1306"/>
      <c r="O197" s="1306"/>
      <c r="P197" s="1306"/>
      <c r="Q197" s="1306"/>
      <c r="R197" s="1306"/>
      <c r="S197" s="1862"/>
      <c r="T197" s="1862"/>
      <c r="U197" s="1862"/>
      <c r="V197" s="1862"/>
      <c r="W197" s="1307"/>
    </row>
    <row customHeight="1" ht="17.25">
      <c r="A198" s="1849"/>
      <c r="B198" s="1850"/>
      <c r="C198" s="1854"/>
      <c r="D198" s="2562"/>
      <c r="E198" s="2188"/>
      <c r="F198" s="2188"/>
      <c r="G198" s="2136"/>
      <c r="H198" s="1308"/>
      <c r="I198" s="1309"/>
      <c r="J198" s="1309"/>
      <c r="K198" s="1309"/>
      <c r="L198" s="1309"/>
      <c r="M198" s="1309"/>
      <c r="N198" s="1309"/>
      <c r="O198" s="1309"/>
      <c r="P198" s="1309"/>
      <c r="Q198" s="1309"/>
      <c r="R198" s="1309"/>
      <c r="S198" s="1863"/>
      <c r="T198" s="1863"/>
      <c r="U198" s="1863"/>
      <c r="V198" s="1863"/>
      <c r="W198" s="1311"/>
    </row>
    <row r="200" s="1824" customFormat="1" customHeight="1" ht="17.25">
      <c r="A200" s="1824" t="s">
        <v>2570</v>
      </c>
    </row>
    <row customHeight="1" ht="17.25">
      <c r="G201" s="1848"/>
      <c r="H201" s="1848"/>
      <c r="I201" s="1848"/>
      <c r="M201" s="1844"/>
    </row>
    <row s="1859" customFormat="1" customHeight="1" ht="15">
      <c r="D202" s="2532"/>
      <c r="E202" s="2208"/>
      <c r="F202" s="2208"/>
      <c r="G202" s="2194"/>
      <c r="H202" s="1573"/>
      <c r="I202" s="2536">
        <v>1</v>
      </c>
      <c r="J202" s="2510"/>
      <c r="K202" s="1588"/>
      <c r="L202" s="2194" t="s">
        <v>66</v>
      </c>
      <c r="M202" s="2194" t="s">
        <v>66</v>
      </c>
      <c r="N202" s="1573"/>
      <c r="O202" s="2117" t="s">
        <v>200</v>
      </c>
      <c r="P202" s="2526"/>
      <c r="Q202" s="1589"/>
      <c r="R202" s="2194" t="s">
        <v>66</v>
      </c>
      <c r="S202" s="2194" t="s">
        <v>66</v>
      </c>
      <c r="T202" s="1864"/>
      <c r="U202" s="2117" t="s">
        <v>200</v>
      </c>
      <c r="V202" s="2533" t="str">
        <f>IF(AK202="","",INDEX(TERRITORY_MR_LIST,MATCH(AK202,TERRITORY_LIST_ID,0)))</f>
        <v/>
      </c>
      <c r="W202" s="1590"/>
      <c r="X202" s="2194" t="s">
        <v>66</v>
      </c>
      <c r="Y202" s="2194" t="s">
        <v>19</v>
      </c>
      <c r="Z202" s="1573"/>
      <c r="AA202" s="2117" t="s">
        <v>200</v>
      </c>
      <c r="AB202" s="2535"/>
      <c r="AC202" s="1591"/>
      <c r="AD202" s="2194" t="s">
        <v>66</v>
      </c>
      <c r="AE202" s="2194" t="s">
        <v>19</v>
      </c>
      <c r="AF202" s="1571"/>
      <c r="AG202" s="1820" t="s">
        <v>200</v>
      </c>
      <c r="AH202" s="1581"/>
      <c r="AI202" s="1810"/>
    </row>
    <row s="1859" customFormat="1" customHeight="1" ht="15">
      <c r="D203" s="2532"/>
      <c r="E203" s="2208"/>
      <c r="F203" s="2208"/>
      <c r="G203" s="2195"/>
      <c r="H203" s="1573"/>
      <c r="I203" s="2536"/>
      <c r="J203" s="2510"/>
      <c r="K203" s="1572"/>
      <c r="L203" s="2195"/>
      <c r="M203" s="2195"/>
      <c r="N203" s="1573"/>
      <c r="O203" s="2117"/>
      <c r="P203" s="2526"/>
      <c r="Q203" s="1569"/>
      <c r="R203" s="2195"/>
      <c r="S203" s="2195"/>
      <c r="T203" s="1864"/>
      <c r="U203" s="2117"/>
      <c r="V203" s="2534"/>
      <c r="W203" s="1570"/>
      <c r="X203" s="2195"/>
      <c r="Y203" s="2195"/>
      <c r="Z203" s="1573"/>
      <c r="AA203" s="2117"/>
      <c r="AB203" s="2504"/>
      <c r="AC203" s="1574"/>
      <c r="AD203" s="2121"/>
      <c r="AE203" s="2121"/>
      <c r="AF203" s="1575"/>
      <c r="AG203" s="1576"/>
      <c r="AH203" s="2527" t="s">
        <v>2571</v>
      </c>
      <c r="AI203" s="2528"/>
    </row>
    <row s="1859" customFormat="1" customHeight="1" ht="15">
      <c r="D204" s="2532"/>
      <c r="E204" s="2208"/>
      <c r="F204" s="2208"/>
      <c r="G204" s="2195"/>
      <c r="H204" s="1573"/>
      <c r="I204" s="2536"/>
      <c r="J204" s="2510"/>
      <c r="K204" s="1572"/>
      <c r="L204" s="2195"/>
      <c r="M204" s="2195"/>
      <c r="N204" s="1573"/>
      <c r="O204" s="2117"/>
      <c r="P204" s="2526"/>
      <c r="Q204" s="1569"/>
      <c r="R204" s="2195"/>
      <c r="S204" s="2195"/>
      <c r="T204" s="1864"/>
      <c r="U204" s="2117"/>
      <c r="V204" s="2534"/>
      <c r="W204" s="1570"/>
      <c r="X204" s="2195"/>
      <c r="Y204" s="2195"/>
      <c r="Z204" s="1612"/>
      <c r="AA204" s="1578"/>
      <c r="AB204" s="2529" t="s">
        <v>2572</v>
      </c>
      <c r="AC204" s="2529"/>
      <c r="AD204" s="2529"/>
      <c r="AE204" s="2529"/>
      <c r="AF204" s="2529"/>
      <c r="AG204" s="2529"/>
      <c r="AH204" s="2529"/>
      <c r="AI204" s="2530"/>
    </row>
    <row s="1859" customFormat="1" customHeight="1" ht="15">
      <c r="D205" s="2532"/>
      <c r="E205" s="2208"/>
      <c r="F205" s="2208"/>
      <c r="G205" s="2195"/>
      <c r="H205" s="1573"/>
      <c r="I205" s="2536"/>
      <c r="J205" s="2510"/>
      <c r="K205" s="1572"/>
      <c r="L205" s="2195"/>
      <c r="M205" s="2195"/>
      <c r="N205" s="1573"/>
      <c r="O205" s="2117"/>
      <c r="P205" s="2531"/>
      <c r="Q205" s="1569"/>
      <c r="R205" s="2195"/>
      <c r="S205" s="2195"/>
      <c r="T205" s="1865"/>
      <c r="U205" s="1613"/>
      <c r="V205" s="2527" t="s">
        <v>194</v>
      </c>
      <c r="W205" s="2527"/>
      <c r="X205" s="2527"/>
      <c r="Y205" s="2527"/>
      <c r="Z205" s="2527"/>
      <c r="AA205" s="2527"/>
      <c r="AB205" s="2527"/>
      <c r="AC205" s="2527"/>
      <c r="AD205" s="2527"/>
      <c r="AE205" s="2527"/>
      <c r="AF205" s="2527"/>
      <c r="AG205" s="2527"/>
      <c r="AH205" s="2527"/>
      <c r="AI205" s="2528"/>
    </row>
    <row s="1859" customFormat="1" customHeight="1" ht="11.25">
      <c r="D206" s="2532"/>
      <c r="E206" s="2208"/>
      <c r="F206" s="2208"/>
      <c r="G206" s="2195"/>
      <c r="H206" s="1577"/>
      <c r="I206" s="2536"/>
      <c r="J206" s="2537"/>
      <c r="K206" s="1572"/>
      <c r="L206" s="2195"/>
      <c r="M206" s="2195"/>
      <c r="N206" s="1577"/>
      <c r="O206" s="1578"/>
      <c r="P206" s="2527" t="s">
        <v>2573</v>
      </c>
      <c r="Q206" s="2527"/>
      <c r="R206" s="2527"/>
      <c r="S206" s="2527"/>
      <c r="T206" s="2527"/>
      <c r="U206" s="2527"/>
      <c r="V206" s="2527"/>
      <c r="W206" s="2527"/>
      <c r="X206" s="2527"/>
      <c r="Y206" s="2527"/>
      <c r="Z206" s="2527"/>
      <c r="AA206" s="2527"/>
      <c r="AB206" s="2527"/>
      <c r="AC206" s="2527"/>
      <c r="AD206" s="2527"/>
      <c r="AE206" s="2527"/>
      <c r="AF206" s="2527"/>
      <c r="AG206" s="2527"/>
      <c r="AH206" s="2527"/>
      <c r="AI206" s="2528"/>
    </row>
    <row s="1563" customFormat="1" customHeight="1" ht="11.25">
      <c r="D207" s="2532"/>
      <c r="E207" s="2208"/>
      <c r="F207" s="2208"/>
      <c r="G207" s="2121"/>
      <c r="H207" s="1579"/>
      <c r="I207" s="1580"/>
      <c r="J207" s="2527" t="s">
        <v>921</v>
      </c>
      <c r="K207" s="2527"/>
      <c r="L207" s="2527"/>
      <c r="M207" s="2527"/>
      <c r="N207" s="2527"/>
      <c r="O207" s="2527"/>
      <c r="P207" s="2527"/>
      <c r="Q207" s="2527"/>
      <c r="R207" s="2527"/>
      <c r="S207" s="2527"/>
      <c r="T207" s="2527"/>
      <c r="U207" s="2527"/>
      <c r="V207" s="2527"/>
      <c r="W207" s="2527"/>
      <c r="X207" s="2527"/>
      <c r="Y207" s="2527"/>
      <c r="Z207" s="2527"/>
      <c r="AA207" s="2527"/>
      <c r="AB207" s="2527"/>
      <c r="AC207" s="2527"/>
      <c r="AD207" s="2527"/>
      <c r="AE207" s="2527"/>
      <c r="AF207" s="2527"/>
      <c r="AG207" s="2527"/>
      <c r="AH207" s="2527"/>
      <c r="AI207" s="2528"/>
      <c r="BK207" s="1583"/>
    </row>
    <row customHeight="1" ht="17.25">
      <c r="G208" s="1848"/>
      <c r="I208" s="1848"/>
      <c r="J208" s="1848"/>
      <c r="N208" s="1844"/>
    </row>
    <row s="1859" customFormat="1" customHeight="1" ht="15">
      <c r="D209" s="2532"/>
      <c r="E209" s="2208"/>
      <c r="F209" s="2208"/>
      <c r="G209" s="2188"/>
      <c r="H209" s="1608"/>
      <c r="I209" s="2190"/>
      <c r="J209" s="2161"/>
      <c r="K209" s="1794"/>
      <c r="L209" s="2146"/>
      <c r="M209" s="2146"/>
      <c r="N209" s="1593"/>
      <c r="O209" s="2146"/>
      <c r="P209" s="2161"/>
      <c r="Q209" s="1798"/>
      <c r="R209" s="2146"/>
      <c r="S209" s="2146"/>
      <c r="T209" s="1866"/>
      <c r="U209" s="2146"/>
      <c r="V209" s="2161"/>
      <c r="W209" s="1596"/>
      <c r="X209" s="2146"/>
      <c r="Y209" s="2146"/>
      <c r="Z209" s="1593"/>
      <c r="AA209" s="2146"/>
      <c r="AB209" s="2161"/>
      <c r="AC209" s="1597"/>
      <c r="AD209" s="2146"/>
      <c r="AE209" s="2146"/>
      <c r="AF209" s="1792"/>
      <c r="AG209" s="1792"/>
      <c r="AH209" s="1598"/>
      <c r="AI209" s="1305"/>
    </row>
    <row s="1859" customFormat="1" customHeight="1" ht="15">
      <c r="D210" s="2532"/>
      <c r="E210" s="2208"/>
      <c r="F210" s="2208"/>
      <c r="G210" s="2188"/>
      <c r="H210" s="1609"/>
      <c r="I210" s="2191"/>
      <c r="J210" s="2162"/>
      <c r="K210" s="1619"/>
      <c r="L210" s="2147"/>
      <c r="M210" s="2147"/>
      <c r="N210" s="1599"/>
      <c r="O210" s="2147"/>
      <c r="P210" s="2162"/>
      <c r="Q210" s="1799"/>
      <c r="R210" s="2147"/>
      <c r="S210" s="2147"/>
      <c r="T210" s="1867"/>
      <c r="U210" s="2147"/>
      <c r="V210" s="2162"/>
      <c r="W210" s="1602"/>
      <c r="X210" s="2147"/>
      <c r="Y210" s="2147"/>
      <c r="Z210" s="1599"/>
      <c r="AA210" s="2147"/>
      <c r="AB210" s="2162"/>
      <c r="AC210" s="1603"/>
      <c r="AD210" s="2147"/>
      <c r="AE210" s="2147"/>
      <c r="AF210" s="1797"/>
      <c r="AG210" s="1797"/>
      <c r="AH210" s="2186"/>
      <c r="AI210" s="2187"/>
    </row>
    <row s="1859" customFormat="1" customHeight="1" ht="15">
      <c r="D211" s="2532"/>
      <c r="E211" s="2208"/>
      <c r="F211" s="2208"/>
      <c r="G211" s="2188"/>
      <c r="H211" s="1609"/>
      <c r="I211" s="2191"/>
      <c r="J211" s="2162"/>
      <c r="K211" s="1619"/>
      <c r="L211" s="2147"/>
      <c r="M211" s="2147"/>
      <c r="N211" s="1599"/>
      <c r="O211" s="2147"/>
      <c r="P211" s="2162"/>
      <c r="Q211" s="1799"/>
      <c r="R211" s="2147"/>
      <c r="S211" s="2147"/>
      <c r="T211" s="1867"/>
      <c r="U211" s="2147"/>
      <c r="V211" s="2162"/>
      <c r="W211" s="1602"/>
      <c r="X211" s="2147"/>
      <c r="Y211" s="2147"/>
      <c r="Z211" s="1795"/>
      <c r="AA211" s="1797"/>
      <c r="AB211" s="2186"/>
      <c r="AC211" s="2186"/>
      <c r="AD211" s="2186"/>
      <c r="AE211" s="2186"/>
      <c r="AF211" s="2186"/>
      <c r="AG211" s="2186"/>
      <c r="AH211" s="2186"/>
      <c r="AI211" s="2187"/>
    </row>
    <row s="1859" customFormat="1" customHeight="1" ht="15">
      <c r="D212" s="2532"/>
      <c r="E212" s="2208"/>
      <c r="F212" s="2208"/>
      <c r="G212" s="2188"/>
      <c r="H212" s="1609"/>
      <c r="I212" s="2191"/>
      <c r="J212" s="2162"/>
      <c r="K212" s="1619"/>
      <c r="L212" s="2147"/>
      <c r="M212" s="2147"/>
      <c r="N212" s="1599"/>
      <c r="O212" s="2147"/>
      <c r="P212" s="2162"/>
      <c r="Q212" s="1799"/>
      <c r="R212" s="2147"/>
      <c r="S212" s="2147"/>
      <c r="T212" s="1868"/>
      <c r="U212" s="1606"/>
      <c r="V212" s="2186"/>
      <c r="W212" s="2186"/>
      <c r="X212" s="2186"/>
      <c r="Y212" s="2186"/>
      <c r="Z212" s="2186"/>
      <c r="AA212" s="2186"/>
      <c r="AB212" s="2186"/>
      <c r="AC212" s="2186"/>
      <c r="AD212" s="2186"/>
      <c r="AE212" s="2186"/>
      <c r="AF212" s="2186"/>
      <c r="AG212" s="2186"/>
      <c r="AH212" s="2186"/>
      <c r="AI212" s="2187"/>
    </row>
    <row s="1859" customFormat="1" customHeight="1" ht="11.25">
      <c r="D213" s="2532"/>
      <c r="E213" s="2208"/>
      <c r="F213" s="2208"/>
      <c r="G213" s="2188"/>
      <c r="H213" s="1610"/>
      <c r="I213" s="2191"/>
      <c r="J213" s="2162"/>
      <c r="K213" s="1619"/>
      <c r="L213" s="2147"/>
      <c r="M213" s="2147"/>
      <c r="N213" s="1797"/>
      <c r="O213" s="1797"/>
      <c r="P213" s="2186"/>
      <c r="Q213" s="2186"/>
      <c r="R213" s="2186"/>
      <c r="S213" s="2186"/>
      <c r="T213" s="2186"/>
      <c r="U213" s="2186"/>
      <c r="V213" s="2186"/>
      <c r="W213" s="2186"/>
      <c r="X213" s="2186"/>
      <c r="Y213" s="2186"/>
      <c r="Z213" s="2186"/>
      <c r="AA213" s="2186"/>
      <c r="AB213" s="2186"/>
      <c r="AC213" s="2186"/>
      <c r="AD213" s="2186"/>
      <c r="AE213" s="2186"/>
      <c r="AF213" s="2186"/>
      <c r="AG213" s="2186"/>
      <c r="AH213" s="2186"/>
      <c r="AI213" s="2187"/>
    </row>
    <row s="1563" customFormat="1" customHeight="1" ht="11.25">
      <c r="D214" s="2532"/>
      <c r="E214" s="2208"/>
      <c r="F214" s="2208"/>
      <c r="G214" s="2193"/>
      <c r="H214" s="1607"/>
      <c r="I214" s="1611"/>
      <c r="J214" s="2196"/>
      <c r="K214" s="2196"/>
      <c r="L214" s="2196"/>
      <c r="M214" s="2196"/>
      <c r="N214" s="2196"/>
      <c r="O214" s="2196"/>
      <c r="P214" s="2196"/>
      <c r="Q214" s="2196"/>
      <c r="R214" s="2196"/>
      <c r="S214" s="2196"/>
      <c r="T214" s="2196"/>
      <c r="U214" s="2196"/>
      <c r="V214" s="2196"/>
      <c r="W214" s="2196"/>
      <c r="X214" s="2196"/>
      <c r="Y214" s="2196"/>
      <c r="Z214" s="2196"/>
      <c r="AA214" s="2196"/>
      <c r="AB214" s="2196"/>
      <c r="AC214" s="2196"/>
      <c r="AD214" s="2196"/>
      <c r="AE214" s="2196"/>
      <c r="AF214" s="2196"/>
      <c r="AG214" s="2196"/>
      <c r="AH214" s="2196"/>
      <c r="AI214" s="2197"/>
      <c r="BK214" s="1583"/>
    </row>
    <row customHeight="1" ht="17.25">
      <c r="A215" s="1859"/>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D51D4-AA3D-615B-112B-0.02DEDB91}"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9" width="43.140625"/>
    <col min="2" max="2" style="849" width="43.140625" hidden="1"/>
    <col min="3" max="3" style="849" width="43.140625"/>
    <col min="4" max="5" style="849" width="36.421875" customWidth="1"/>
    <col min="6" max="8" style="990" width="36.421875" customWidth="1"/>
  </cols>
  <sheetData>
    <row customHeight="1" ht="9">
      <c r="A1" s="855" t="s">
        <v>2574</v>
      </c>
      <c r="B1" s="855"/>
      <c r="C1" s="991" t="s">
        <v>2575</v>
      </c>
      <c r="D1" s="989" t="s">
        <v>1466</v>
      </c>
      <c r="E1" s="989" t="s">
        <v>1512</v>
      </c>
      <c r="F1" s="989" t="s">
        <v>1565</v>
      </c>
      <c r="G1" s="989" t="s">
        <v>1552</v>
      </c>
      <c r="H1" s="989" t="s">
        <v>2252</v>
      </c>
    </row>
    <row customHeight="1" ht="9">
      <c r="A2" s="992" t="s">
        <v>2576</v>
      </c>
      <c r="B2" s="992"/>
      <c r="C2" s="993" t="str">
        <f>INDEX(TEMPLATE_NUMBER_FORM_LIST,MATCH(TEMPLATE_SPHERE,TEMPLATE_SPHERE_LIST,0))</f>
        <v>16</v>
      </c>
      <c r="D2" s="992" t="s">
        <v>169</v>
      </c>
      <c r="E2" s="992" t="s">
        <v>139</v>
      </c>
      <c r="F2" s="994" t="s">
        <v>139</v>
      </c>
      <c r="G2" s="992" t="s">
        <v>139</v>
      </c>
      <c r="H2" s="995"/>
    </row>
    <row customHeight="1" ht="63">
      <c r="A3" s="855"/>
      <c r="B3" s="855" t="s">
        <v>200</v>
      </c>
      <c r="C3" s="993"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93" t="s">
        <v>2577</v>
      </c>
      <c r="E3" s="993"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94"/>
      <c r="G3" s="995"/>
      <c r="H3" s="855"/>
    </row>
    <row customHeight="1" ht="243">
      <c r="A4" s="855" t="s">
        <v>2578</v>
      </c>
      <c r="B4" s="855" t="s">
        <v>103</v>
      </c>
      <c r="C4" s="993"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92" t="s">
        <v>2579</v>
      </c>
      <c r="E4" s="993"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92"/>
      <c r="G4" s="992"/>
      <c r="H4" s="855" t="s">
        <v>2580</v>
      </c>
    </row>
    <row customHeight="1" ht="117">
      <c r="A5" s="855" t="s">
        <v>2581</v>
      </c>
      <c r="B5" s="855" t="s">
        <v>90</v>
      </c>
      <c r="C5" s="993"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55" t="s">
        <v>2582</v>
      </c>
      <c r="E5" s="858"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95"/>
      <c r="G5" s="995"/>
      <c r="H5" s="855" t="s">
        <v>2583</v>
      </c>
    </row>
    <row customHeight="1" ht="90">
      <c r="A6" s="855" t="s">
        <v>2584</v>
      </c>
      <c r="B6" s="855" t="s">
        <v>91</v>
      </c>
      <c r="C6" s="993"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8"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8"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55"/>
      <c r="G6" s="855"/>
      <c r="H6" s="995"/>
    </row>
    <row customHeight="1" ht="45">
      <c r="A7" s="855" t="s">
        <v>2585</v>
      </c>
      <c r="B7" s="855" t="s">
        <v>117</v>
      </c>
      <c r="C7" s="993" t="str">
        <f>IF(TEMPLATE_SPHERE="HEAT",D7,E7)</f>
        <v>Форма 11. Информация о расходах на капитальный и текущий ремонт основных средств</v>
      </c>
      <c r="D7" s="855" t="s">
        <v>2586</v>
      </c>
      <c r="E7" s="855" t="s">
        <v>2587</v>
      </c>
      <c r="F7" s="995"/>
      <c r="G7" s="995"/>
      <c r="H7" s="995"/>
    </row>
    <row customHeight="1" ht="108">
      <c r="A8" s="855" t="s">
        <v>2588</v>
      </c>
      <c r="B8" s="855" t="s">
        <v>92</v>
      </c>
      <c r="C8" s="993"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55" t="s">
        <v>1813</v>
      </c>
      <c r="E8" s="855" t="s">
        <v>2589</v>
      </c>
      <c r="F8" s="995"/>
      <c r="G8" s="995"/>
      <c r="H8" s="995"/>
    </row>
    <row customHeight="1" ht="99">
      <c r="A9" s="855" t="s">
        <v>2590</v>
      </c>
      <c r="B9" s="855"/>
      <c r="C9" s="855" t="s">
        <v>2591</v>
      </c>
      <c r="D9" s="855"/>
      <c r="E9" s="855"/>
      <c r="F9" s="995"/>
      <c r="G9" s="995"/>
      <c r="H9" s="995"/>
    </row>
    <row customHeight="1" ht="126">
      <c r="A10" s="855" t="s">
        <v>2592</v>
      </c>
      <c r="B10" s="855"/>
      <c r="C10" s="855" t="s">
        <v>2593</v>
      </c>
      <c r="D10" s="855"/>
      <c r="E10" s="855"/>
      <c r="F10" s="995"/>
      <c r="G10" s="995"/>
      <c r="H10" s="995"/>
    </row>
    <row customHeight="1" ht="108">
      <c r="A11" s="855" t="s">
        <v>2594</v>
      </c>
      <c r="B11" s="855"/>
      <c r="C11" s="855" t="s">
        <v>2595</v>
      </c>
      <c r="D11" s="855"/>
      <c r="E11" s="855"/>
      <c r="F11" s="995"/>
      <c r="G11" s="995"/>
      <c r="H11" s="995"/>
    </row>
    <row customHeight="1" ht="54">
      <c r="A12" s="855" t="s">
        <v>2596</v>
      </c>
      <c r="B12" s="855"/>
      <c r="C12" s="855" t="s">
        <v>2597</v>
      </c>
      <c r="D12" s="855"/>
      <c r="E12" s="855"/>
      <c r="F12" s="995"/>
      <c r="G12" s="995"/>
      <c r="H12" s="995"/>
    </row>
    <row customHeight="1" ht="45">
      <c r="A13" s="855" t="s">
        <v>2598</v>
      </c>
      <c r="B13" s="855"/>
      <c r="C13" s="855" t="s">
        <v>2599</v>
      </c>
      <c r="D13" s="855"/>
      <c r="E13" s="855"/>
      <c r="F13" s="995"/>
      <c r="G13" s="995"/>
      <c r="H13" s="995"/>
    </row>
    <row customHeight="1" ht="117">
      <c r="A14" s="855" t="s">
        <v>2600</v>
      </c>
      <c r="B14" s="855"/>
      <c r="C14" s="855" t="s">
        <v>2601</v>
      </c>
      <c r="D14" s="855"/>
      <c r="E14" s="855"/>
      <c r="F14" s="995"/>
      <c r="G14" s="995"/>
      <c r="H14" s="995"/>
    </row>
    <row customHeight="1" ht="117">
      <c r="A15" s="855" t="s">
        <v>2602</v>
      </c>
      <c r="B15" s="855"/>
      <c r="C15" s="855" t="s">
        <v>2603</v>
      </c>
      <c r="D15" s="855"/>
      <c r="E15" s="855"/>
      <c r="F15" s="995"/>
      <c r="G15" s="995"/>
      <c r="H15" s="995"/>
    </row>
    <row customHeight="1" ht="63">
      <c r="A16" s="855" t="s">
        <v>2604</v>
      </c>
      <c r="B16" s="855"/>
      <c r="C16" s="855" t="s">
        <v>2605</v>
      </c>
      <c r="D16" s="855"/>
      <c r="E16" s="855"/>
      <c r="F16" s="995"/>
      <c r="G16" s="995"/>
      <c r="H16" s="995"/>
    </row>
    <row customHeight="1" ht="54">
      <c r="A17" s="855" t="s">
        <v>2606</v>
      </c>
      <c r="B17" s="855"/>
      <c r="C17" s="993" t="s">
        <v>2607</v>
      </c>
      <c r="D17" s="855"/>
      <c r="E17" s="855"/>
      <c r="F17" s="995"/>
      <c r="G17" s="995"/>
      <c r="H17" s="995"/>
    </row>
    <row customHeight="1" ht="27">
      <c r="A18" s="855" t="s">
        <v>2608</v>
      </c>
      <c r="B18" s="855"/>
      <c r="C18" s="993" t="s">
        <v>2609</v>
      </c>
      <c r="D18" s="855"/>
      <c r="E18" s="855"/>
      <c r="F18" s="995"/>
      <c r="G18" s="995"/>
      <c r="H18" s="995"/>
    </row>
    <row customHeight="1" ht="54">
      <c r="A19" s="855" t="s">
        <v>2610</v>
      </c>
      <c r="B19" s="855"/>
      <c r="C19" s="993" t="s">
        <v>2611</v>
      </c>
      <c r="D19" s="855"/>
      <c r="E19" s="855"/>
      <c r="F19" s="995"/>
      <c r="G19" s="995"/>
      <c r="H19" s="995"/>
    </row>
    <row customHeight="1" ht="36">
      <c r="A20" s="855" t="s">
        <v>2612</v>
      </c>
      <c r="B20" s="855"/>
      <c r="C20" s="993" t="s">
        <v>2613</v>
      </c>
      <c r="D20" s="855"/>
      <c r="E20" s="855"/>
      <c r="F20" s="995"/>
      <c r="G20" s="995"/>
      <c r="H20" s="995"/>
    </row>
    <row customHeight="1" ht="36">
      <c r="A21" s="855" t="s">
        <v>2614</v>
      </c>
      <c r="B21" s="855"/>
      <c r="C21" s="993" t="s">
        <v>2615</v>
      </c>
      <c r="D21" s="855"/>
      <c r="E21" s="855"/>
      <c r="F21" s="995"/>
      <c r="G21" s="995"/>
      <c r="H21" s="995"/>
    </row>
    <row customHeight="1" ht="27">
      <c r="A22" s="855" t="s">
        <v>2616</v>
      </c>
      <c r="B22" s="855"/>
      <c r="C22" s="993" t="s">
        <v>2617</v>
      </c>
      <c r="D22" s="855"/>
      <c r="E22" s="855"/>
      <c r="F22" s="995"/>
      <c r="G22" s="995"/>
      <c r="H22" s="995"/>
    </row>
    <row customHeight="1" ht="36">
      <c r="A23" s="855" t="s">
        <v>2618</v>
      </c>
      <c r="B23" s="855"/>
      <c r="C23" s="993" t="s">
        <v>2619</v>
      </c>
      <c r="D23" s="855"/>
      <c r="E23" s="855"/>
      <c r="F23" s="995"/>
      <c r="G23" s="995"/>
      <c r="H23" s="995"/>
    </row>
    <row customHeight="1" ht="28.5">
      <c r="A24" s="855" t="s">
        <v>2620</v>
      </c>
      <c r="B24" s="855"/>
      <c r="C24" s="993" t="s">
        <v>2621</v>
      </c>
      <c r="D24" s="855"/>
      <c r="E24" s="855"/>
      <c r="F24" s="995"/>
      <c r="G24" s="995"/>
      <c r="H24" s="995"/>
    </row>
    <row customHeight="1" ht="36">
      <c r="A25" s="855" t="s">
        <v>2622</v>
      </c>
      <c r="B25" s="855"/>
      <c r="C25" s="993" t="s">
        <v>2623</v>
      </c>
      <c r="D25" s="855"/>
      <c r="E25" s="855"/>
      <c r="F25" s="995"/>
      <c r="G25" s="995"/>
      <c r="H25" s="995"/>
    </row>
    <row customHeight="1" ht="27">
      <c r="A26" s="855" t="s">
        <v>2624</v>
      </c>
      <c r="B26" s="855"/>
      <c r="C26" s="993" t="s">
        <v>2625</v>
      </c>
      <c r="D26" s="855"/>
      <c r="E26" s="855"/>
      <c r="F26" s="995"/>
      <c r="G26" s="995"/>
      <c r="H26" s="995"/>
    </row>
    <row customHeight="1" ht="36">
      <c r="A27" s="855" t="s">
        <v>2626</v>
      </c>
      <c r="B27" s="855"/>
      <c r="C27" s="993" t="s">
        <v>2627</v>
      </c>
      <c r="D27" s="855"/>
      <c r="E27" s="855"/>
      <c r="F27" s="995"/>
      <c r="G27" s="995"/>
      <c r="H27" s="995"/>
    </row>
    <row customHeight="1" ht="28.5">
      <c r="A28" s="855" t="s">
        <v>2628</v>
      </c>
      <c r="B28" s="855"/>
      <c r="C28" s="993" t="s">
        <v>2629</v>
      </c>
      <c r="D28" s="855"/>
      <c r="E28" s="855"/>
      <c r="F28" s="995"/>
      <c r="G28" s="995"/>
      <c r="H28" s="995"/>
    </row>
    <row customHeight="1" ht="126">
      <c r="A29" s="855" t="s">
        <v>2630</v>
      </c>
      <c r="B29" s="855" t="s">
        <v>348</v>
      </c>
      <c r="C29" s="993"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55" t="s">
        <v>2631</v>
      </c>
      <c r="E29" s="858"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95"/>
      <c r="G29" s="995"/>
      <c r="H29" s="855" t="s">
        <v>2632</v>
      </c>
    </row>
    <row customHeight="1" ht="36">
      <c r="A30" s="855" t="s">
        <v>2633</v>
      </c>
      <c r="B30" s="855"/>
      <c r="C30" s="993"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55" t="s">
        <v>2634</v>
      </c>
      <c r="E30" s="858"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95"/>
      <c r="G30" s="995"/>
      <c r="H30" s="995"/>
    </row>
    <row customHeight="1" ht="54">
      <c r="A31" s="855" t="s">
        <v>2635</v>
      </c>
      <c r="B31" s="855"/>
      <c r="C31" s="993"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55" t="s">
        <v>2636</v>
      </c>
      <c r="E31" s="858"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95"/>
      <c r="G31" s="995"/>
      <c r="H31" s="995"/>
    </row>
    <row customHeight="1" ht="198">
      <c r="A32" s="855" t="s">
        <v>2637</v>
      </c>
      <c r="B32" s="855"/>
      <c r="C32" s="993"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55" t="s">
        <v>2638</v>
      </c>
      <c r="E32" s="858"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95"/>
      <c r="G32" s="995"/>
      <c r="H32" s="855" t="s">
        <v>2639</v>
      </c>
    </row>
    <row customHeight="1" ht="9">
      <c r="A33" s="855"/>
      <c r="B33" s="855"/>
      <c r="C33" s="993"/>
      <c r="D33" s="855"/>
      <c r="E33" s="855"/>
      <c r="F33" s="995"/>
      <c r="G33" s="995"/>
      <c r="H33" s="995"/>
    </row>
    <row customHeight="1" ht="9">
      <c r="A34" s="855"/>
      <c r="B34" s="855" t="s">
        <v>184</v>
      </c>
      <c r="C34" s="993">
        <f>INDEX(TEMPLATE_NAME_FORM_LIST,B34,MATCH(TEMPLATE_SPHERE,TEMPLATE_SPHERE_LIST,0))</f>
        <v>0</v>
      </c>
      <c r="D34" s="855"/>
      <c r="E34" s="855"/>
      <c r="F34" s="995"/>
      <c r="G34" s="995"/>
      <c r="H34" s="995"/>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6A66A50F-C709-2129-5D74-0.EEC36F71}"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9" width="9.140625"/>
    <col min="3" max="7" style="851" width="8.00390625" customWidth="1"/>
    <col min="8" max="12" style="851" width="8.57421875" customWidth="1"/>
    <col min="13" max="14" style="851" width="27.7109375" customWidth="1"/>
    <col min="15" max="19" style="851" width="5.140625" customWidth="1"/>
    <col min="20" max="24" style="851" width="27.7109375" customWidth="1"/>
    <col min="25" max="25" style="1010" width="1.8515625" customWidth="1"/>
    <col min="26" max="26" style="849" width="27.7109375" customWidth="1"/>
    <col min="27" max="27" style="860" width="27.7109375" customWidth="1"/>
    <col min="28" max="29" style="849" width="27.7109375" customWidth="1"/>
    <col min="30" max="30" style="849" width="3.8515625" customWidth="1"/>
    <col min="31" max="34" style="849" width="9.140625"/>
  </cols>
  <sheetData>
    <row s="848" customFormat="1" customHeight="1" ht="18">
      <c r="A1" s="907"/>
      <c r="B1" s="907"/>
      <c r="C1" s="907" t="s">
        <v>2640</v>
      </c>
      <c r="D1" s="907"/>
      <c r="E1" s="907"/>
      <c r="F1" s="907"/>
      <c r="G1" s="907"/>
      <c r="H1" s="907" t="s">
        <v>2641</v>
      </c>
      <c r="I1" s="907"/>
      <c r="J1" s="907"/>
      <c r="K1" s="907"/>
      <c r="L1" s="907"/>
      <c r="M1" s="907" t="s">
        <v>2642</v>
      </c>
      <c r="N1" s="907" t="s">
        <v>2643</v>
      </c>
      <c r="O1" s="2601" t="s">
        <v>2644</v>
      </c>
      <c r="P1" s="2601"/>
      <c r="Q1" s="2601"/>
      <c r="R1" s="2601"/>
      <c r="S1" s="2601"/>
      <c r="T1" s="2601" t="s">
        <v>2642</v>
      </c>
      <c r="U1" s="2601"/>
      <c r="V1" s="2601"/>
      <c r="W1" s="2601"/>
      <c r="X1" s="2601"/>
      <c r="Y1" s="1008"/>
      <c r="Z1" s="2601" t="s">
        <v>2645</v>
      </c>
      <c r="AA1" s="2601"/>
      <c r="AB1" s="2601"/>
      <c r="AC1" s="2601"/>
      <c r="AD1" s="2601"/>
    </row>
    <row customHeight="1" ht="18">
      <c r="A2" s="855"/>
      <c r="B2" s="855"/>
      <c r="C2" s="850" t="s">
        <v>1466</v>
      </c>
      <c r="D2" s="850" t="s">
        <v>1512</v>
      </c>
      <c r="E2" s="850" t="s">
        <v>1565</v>
      </c>
      <c r="F2" s="850" t="s">
        <v>1552</v>
      </c>
      <c r="G2" s="850" t="s">
        <v>2252</v>
      </c>
      <c r="H2" s="852"/>
      <c r="I2" s="852"/>
      <c r="J2" s="852"/>
      <c r="K2" s="852"/>
      <c r="L2" s="852"/>
      <c r="M2" s="852"/>
      <c r="N2" s="852"/>
      <c r="O2" s="850" t="s">
        <v>1466</v>
      </c>
      <c r="P2" s="850" t="s">
        <v>1512</v>
      </c>
      <c r="Q2" s="850" t="s">
        <v>1552</v>
      </c>
      <c r="R2" s="850" t="s">
        <v>1565</v>
      </c>
      <c r="S2" s="850" t="s">
        <v>2252</v>
      </c>
      <c r="T2" s="850" t="s">
        <v>1466</v>
      </c>
      <c r="U2" s="850" t="s">
        <v>1512</v>
      </c>
      <c r="V2" s="850" t="s">
        <v>1552</v>
      </c>
      <c r="W2" s="850" t="s">
        <v>1565</v>
      </c>
      <c r="X2" s="850" t="s">
        <v>2252</v>
      </c>
      <c r="Y2" s="850"/>
      <c r="Z2" s="850" t="s">
        <v>1466</v>
      </c>
      <c r="AA2" s="859" t="s">
        <v>1512</v>
      </c>
      <c r="AB2" s="850" t="s">
        <v>1552</v>
      </c>
      <c r="AC2" s="850" t="s">
        <v>1565</v>
      </c>
      <c r="AD2" s="850" t="s">
        <v>2252</v>
      </c>
    </row>
    <row customHeight="1" ht="162">
      <c r="A3" s="854" t="s">
        <v>27</v>
      </c>
      <c r="B3" s="854"/>
      <c r="C3" s="2605" t="s">
        <v>2646</v>
      </c>
      <c r="D3" s="2606"/>
      <c r="E3" s="2606"/>
      <c r="F3" s="2607"/>
      <c r="G3" s="852"/>
      <c r="H3" s="852"/>
      <c r="I3" s="852"/>
      <c r="J3" s="852"/>
      <c r="K3" s="852"/>
      <c r="L3" s="852"/>
      <c r="M3" s="852"/>
      <c r="N3" s="853"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52"/>
      <c r="P3" s="852"/>
      <c r="Q3" s="852"/>
      <c r="R3" s="852"/>
      <c r="S3" s="852"/>
      <c r="T3" s="852"/>
      <c r="U3" s="852"/>
      <c r="V3" s="852"/>
      <c r="W3" s="852"/>
      <c r="X3" s="852"/>
      <c r="Y3" s="1009"/>
      <c r="Z3" s="855" t="s">
        <v>2647</v>
      </c>
      <c r="AA3" s="852" t="s">
        <v>2648</v>
      </c>
      <c r="AB3" s="855" t="s">
        <v>2649</v>
      </c>
      <c r="AC3" s="855" t="s">
        <v>2650</v>
      </c>
      <c r="AD3" s="855"/>
      <c r="AG3" s="855"/>
      <c r="AH3" s="855"/>
    </row>
    <row customHeight="1" ht="9">
      <c r="A4" s="854"/>
      <c r="B4" s="854"/>
      <c r="C4" s="852"/>
      <c r="D4" s="852"/>
      <c r="E4" s="852"/>
      <c r="F4" s="852"/>
      <c r="G4" s="852"/>
      <c r="H4" s="852"/>
      <c r="I4" s="852"/>
      <c r="J4" s="852"/>
      <c r="K4" s="852"/>
      <c r="L4" s="852"/>
      <c r="M4" s="852"/>
      <c r="N4" s="852"/>
      <c r="O4" s="852"/>
      <c r="P4" s="852"/>
      <c r="Q4" s="852"/>
      <c r="R4" s="852"/>
      <c r="S4" s="852"/>
      <c r="T4" s="852"/>
      <c r="U4" s="852"/>
      <c r="V4" s="852"/>
      <c r="W4" s="852"/>
      <c r="X4" s="852"/>
      <c r="Y4" s="1009"/>
      <c r="Z4" s="855"/>
      <c r="AA4" s="858"/>
      <c r="AB4" s="855"/>
      <c r="AC4" s="855"/>
      <c r="AD4" s="855"/>
    </row>
    <row customHeight="1" ht="9">
      <c r="A5" s="854"/>
      <c r="B5" s="854"/>
      <c r="C5" s="852"/>
      <c r="D5" s="852"/>
      <c r="E5" s="852"/>
      <c r="F5" s="852"/>
      <c r="G5" s="852"/>
      <c r="H5" s="852"/>
      <c r="I5" s="852"/>
      <c r="J5" s="852"/>
      <c r="K5" s="852"/>
      <c r="L5" s="852"/>
      <c r="M5" s="852"/>
      <c r="N5" s="852"/>
      <c r="O5" s="852"/>
      <c r="P5" s="852"/>
      <c r="Q5" s="852"/>
      <c r="R5" s="852"/>
      <c r="S5" s="852"/>
      <c r="T5" s="852"/>
      <c r="U5" s="852"/>
      <c r="V5" s="852"/>
      <c r="W5" s="852"/>
      <c r="X5" s="852"/>
      <c r="Y5" s="1009"/>
      <c r="Z5" s="855"/>
      <c r="AA5" s="858"/>
      <c r="AB5" s="855"/>
      <c r="AC5" s="855"/>
      <c r="AD5" s="855"/>
    </row>
    <row customHeight="1" ht="9">
      <c r="A6" s="854"/>
      <c r="B6" s="854"/>
      <c r="C6" s="852"/>
      <c r="D6" s="852"/>
      <c r="E6" s="852"/>
      <c r="F6" s="852"/>
      <c r="G6" s="852"/>
      <c r="H6" s="852"/>
      <c r="I6" s="852"/>
      <c r="J6" s="852"/>
      <c r="K6" s="852"/>
      <c r="L6" s="852"/>
      <c r="M6" s="852"/>
      <c r="N6" s="852"/>
      <c r="O6" s="852"/>
      <c r="P6" s="852"/>
      <c r="Q6" s="852"/>
      <c r="R6" s="852"/>
      <c r="S6" s="852"/>
      <c r="T6" s="852"/>
      <c r="U6" s="852"/>
      <c r="V6" s="852"/>
      <c r="W6" s="852"/>
      <c r="X6" s="852"/>
      <c r="Y6" s="1009"/>
      <c r="Z6" s="855"/>
      <c r="AA6" s="858"/>
      <c r="AB6" s="855"/>
      <c r="AC6" s="855"/>
      <c r="AD6" s="855"/>
    </row>
    <row customHeight="1" ht="9">
      <c r="A7" s="854"/>
      <c r="B7" s="854"/>
      <c r="C7" s="852"/>
      <c r="D7" s="852"/>
      <c r="E7" s="852"/>
      <c r="F7" s="852"/>
      <c r="G7" s="852"/>
      <c r="H7" s="852"/>
      <c r="I7" s="852"/>
      <c r="J7" s="852"/>
      <c r="K7" s="852"/>
      <c r="L7" s="852"/>
      <c r="M7" s="852"/>
      <c r="N7" s="852"/>
      <c r="O7" s="852"/>
      <c r="P7" s="852"/>
      <c r="Q7" s="852"/>
      <c r="R7" s="852"/>
      <c r="S7" s="852"/>
      <c r="T7" s="852"/>
      <c r="U7" s="852"/>
      <c r="V7" s="852"/>
      <c r="W7" s="852"/>
      <c r="X7" s="852"/>
      <c r="Y7" s="1009"/>
      <c r="Z7" s="855"/>
      <c r="AA7" s="858"/>
      <c r="AB7" s="855"/>
      <c r="AC7" s="855"/>
      <c r="AD7" s="855"/>
    </row>
    <row customHeight="1" ht="9">
      <c r="A8" s="854"/>
      <c r="B8" s="854"/>
      <c r="C8" s="852"/>
      <c r="D8" s="852"/>
      <c r="E8" s="852"/>
      <c r="F8" s="852"/>
      <c r="G8" s="852"/>
      <c r="H8" s="852"/>
      <c r="I8" s="852"/>
      <c r="J8" s="852"/>
      <c r="K8" s="852"/>
      <c r="L8" s="852"/>
      <c r="M8" s="852"/>
      <c r="N8" s="852"/>
      <c r="O8" s="852"/>
      <c r="P8" s="852"/>
      <c r="Q8" s="852"/>
      <c r="R8" s="852"/>
      <c r="S8" s="852"/>
      <c r="T8" s="852"/>
      <c r="U8" s="852"/>
      <c r="V8" s="852"/>
      <c r="W8" s="852"/>
      <c r="X8" s="852"/>
      <c r="Y8" s="1009"/>
      <c r="Z8" s="855"/>
      <c r="AA8" s="858"/>
      <c r="AB8" s="855"/>
      <c r="AC8" s="855"/>
      <c r="AD8" s="855"/>
    </row>
    <row customHeight="1" ht="9">
      <c r="A9" s="854"/>
      <c r="B9" s="854"/>
      <c r="C9" s="852"/>
      <c r="D9" s="852"/>
      <c r="E9" s="852"/>
      <c r="F9" s="852"/>
      <c r="G9" s="852"/>
      <c r="H9" s="852"/>
      <c r="I9" s="852"/>
      <c r="J9" s="852"/>
      <c r="K9" s="852"/>
      <c r="L9" s="852"/>
      <c r="M9" s="852"/>
      <c r="N9" s="852"/>
      <c r="O9" s="852"/>
      <c r="P9" s="852"/>
      <c r="Q9" s="852"/>
      <c r="R9" s="852"/>
      <c r="S9" s="852"/>
      <c r="T9" s="852"/>
      <c r="U9" s="852"/>
      <c r="V9" s="852"/>
      <c r="W9" s="852"/>
      <c r="X9" s="852"/>
      <c r="Y9" s="1009"/>
      <c r="Z9" s="855"/>
      <c r="AA9" s="858"/>
      <c r="AB9" s="855"/>
      <c r="AC9" s="855"/>
      <c r="AD9" s="855"/>
    </row>
    <row customHeight="1" ht="9">
      <c r="A10" s="908"/>
      <c r="B10" s="908"/>
      <c r="C10" s="908"/>
      <c r="D10" s="908"/>
      <c r="E10" s="908"/>
      <c r="F10" s="908"/>
      <c r="G10" s="908"/>
      <c r="H10" s="908"/>
      <c r="I10" s="908"/>
      <c r="J10" s="908"/>
      <c r="K10" s="908"/>
      <c r="L10" s="908"/>
      <c r="M10" s="908"/>
      <c r="N10" s="908"/>
      <c r="O10" s="908"/>
      <c r="P10" s="908"/>
      <c r="Q10" s="908"/>
      <c r="R10" s="908"/>
      <c r="S10" s="908"/>
      <c r="T10" s="908"/>
      <c r="U10" s="908"/>
      <c r="V10" s="908"/>
      <c r="W10" s="908"/>
      <c r="X10" s="908"/>
      <c r="Y10" s="908"/>
      <c r="Z10" s="908"/>
      <c r="AA10" s="908"/>
      <c r="AB10" s="908"/>
      <c r="AC10" s="908"/>
      <c r="AD10" s="908"/>
    </row>
    <row customHeight="1" ht="45">
      <c r="A11" s="2602" t="s">
        <v>33</v>
      </c>
      <c r="B11" s="908">
        <v>1</v>
      </c>
      <c r="C11" s="2608" t="s">
        <v>342</v>
      </c>
      <c r="D11" s="2608" t="s">
        <v>339</v>
      </c>
      <c r="E11" s="2608" t="s">
        <v>2282</v>
      </c>
      <c r="F11" s="2608" t="s">
        <v>2651</v>
      </c>
      <c r="G11" s="2608"/>
      <c r="H11" s="907" t="s">
        <v>2652</v>
      </c>
      <c r="I11" s="907"/>
      <c r="J11" s="907"/>
      <c r="K11" s="907"/>
      <c r="L11" s="907"/>
      <c r="M11" s="853" t="str">
        <f>IF(TEMPLATE_SPHERE="HEAT",T11,U11)</f>
        <v>Количество поданных заявок</v>
      </c>
      <c r="N11" s="853"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52"/>
      <c r="P11" s="852"/>
      <c r="Q11" s="852"/>
      <c r="R11" s="852"/>
      <c r="S11" s="852"/>
      <c r="T11" s="852" t="s">
        <v>2653</v>
      </c>
      <c r="U11" s="852" t="s">
        <v>2654</v>
      </c>
      <c r="V11" s="852"/>
      <c r="W11" s="852"/>
      <c r="X11" s="852"/>
      <c r="Y11" s="1009"/>
      <c r="Z11" s="855" t="s">
        <v>2655</v>
      </c>
      <c r="AA11" s="858"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55"/>
      <c r="AC11" s="855"/>
      <c r="AD11" s="855"/>
    </row>
    <row customHeight="1" ht="45">
      <c r="A12" s="2602"/>
      <c r="B12" s="908">
        <v>2</v>
      </c>
      <c r="C12" s="2609"/>
      <c r="D12" s="2609"/>
      <c r="E12" s="2609"/>
      <c r="F12" s="2609"/>
      <c r="G12" s="2609"/>
      <c r="H12" s="907" t="s">
        <v>2656</v>
      </c>
      <c r="I12" s="907"/>
      <c r="J12" s="907"/>
      <c r="K12" s="907"/>
      <c r="L12" s="907"/>
      <c r="M12" s="853" t="str">
        <f>IF(TEMPLATE_SPHERE="HEAT",T12,U12)</f>
        <v>Количество рассмотренных заявок</v>
      </c>
      <c r="N12" s="853"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52"/>
      <c r="P12" s="852"/>
      <c r="Q12" s="852"/>
      <c r="R12" s="852"/>
      <c r="S12" s="852"/>
      <c r="T12" s="852" t="s">
        <v>2657</v>
      </c>
      <c r="U12" s="852" t="s">
        <v>2658</v>
      </c>
      <c r="V12" s="852"/>
      <c r="W12" s="852"/>
      <c r="X12" s="852"/>
      <c r="Y12" s="1009"/>
      <c r="Z12" s="855" t="s">
        <v>2659</v>
      </c>
      <c r="AA12" s="858"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55"/>
      <c r="AC12" s="855"/>
      <c r="AD12" s="855"/>
    </row>
    <row customHeight="1" ht="72">
      <c r="A13" s="2602"/>
      <c r="B13" s="908">
        <v>3</v>
      </c>
      <c r="C13" s="2609"/>
      <c r="D13" s="2609"/>
      <c r="E13" s="2609"/>
      <c r="F13" s="2609"/>
      <c r="G13" s="2609"/>
      <c r="H13" s="2601" t="s">
        <v>2660</v>
      </c>
      <c r="I13" s="907"/>
      <c r="J13" s="907"/>
      <c r="K13" s="907"/>
      <c r="L13" s="907"/>
      <c r="M13" s="853"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53" t="str">
        <f>IF(TEMPLATE_SPHERE="HEAT",Z13,AA13)</f>
        <v>Указывается количество заявок с решением об отказе в течение отчетного квартала.</v>
      </c>
      <c r="O13" s="852"/>
      <c r="P13" s="853"/>
      <c r="Q13" s="853"/>
      <c r="R13" s="853"/>
      <c r="S13" s="852"/>
      <c r="T13" s="852" t="s">
        <v>2661</v>
      </c>
      <c r="U13" s="853" t="s">
        <v>2662</v>
      </c>
      <c r="V13" s="853"/>
      <c r="W13" s="853"/>
      <c r="X13" s="852"/>
      <c r="Y13" s="1009"/>
      <c r="Z13" s="855" t="s">
        <v>2663</v>
      </c>
      <c r="AA13" s="858"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55"/>
      <c r="AC13" s="855"/>
      <c r="AD13" s="855"/>
    </row>
    <row customHeight="1" ht="45">
      <c r="A14" s="2602"/>
      <c r="B14" s="908">
        <v>4</v>
      </c>
      <c r="C14" s="2609"/>
      <c r="D14" s="2609"/>
      <c r="E14" s="2609"/>
      <c r="F14" s="2609"/>
      <c r="G14" s="2609"/>
      <c r="H14" s="2601"/>
      <c r="I14" s="910"/>
      <c r="J14" s="910"/>
      <c r="K14" s="910"/>
      <c r="L14" s="910"/>
      <c r="M14" s="856" t="str">
        <f>IF(TEMPLATE_SPHERE="HEAT",T14,U14)</f>
        <v>Причины отказа в заключении договора о подключении (технологическом присоединении) к системе теплоснабжения</v>
      </c>
      <c r="N14" s="853"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52"/>
      <c r="P14" s="853"/>
      <c r="Q14" s="853"/>
      <c r="R14" s="853"/>
      <c r="S14" s="852"/>
      <c r="T14" s="852" t="s">
        <v>2664</v>
      </c>
      <c r="U14" s="853"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53"/>
      <c r="W14" s="853"/>
      <c r="X14" s="852"/>
      <c r="Y14" s="1009"/>
      <c r="Z14" s="855" t="s">
        <v>2665</v>
      </c>
      <c r="AA14" s="858" t="s">
        <v>2665</v>
      </c>
      <c r="AB14" s="855"/>
      <c r="AC14" s="855"/>
      <c r="AD14" s="855"/>
    </row>
    <row customHeight="1" ht="108">
      <c r="A15" s="2602"/>
      <c r="B15" s="908">
        <v>5</v>
      </c>
      <c r="C15" s="2609"/>
      <c r="D15" s="2609"/>
      <c r="E15" s="2609"/>
      <c r="F15" s="2609"/>
      <c r="G15" s="2609"/>
      <c r="H15" s="2603" t="s">
        <v>2666</v>
      </c>
      <c r="I15" s="909"/>
      <c r="J15" s="909"/>
      <c r="K15" s="909"/>
      <c r="L15" s="909"/>
      <c r="M15" s="858" t="str">
        <f>IF(TEMPLATE_SPHERE="HEAT",T15,U15)</f>
        <v>Резерв мощности источников тепловой энергии, входящих в систему теплоснабжения, в течение одного квартала, в том числе:</v>
      </c>
      <c r="N15" s="857"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52"/>
      <c r="P15" s="853"/>
      <c r="Q15" s="853"/>
      <c r="R15" s="853"/>
      <c r="S15" s="852"/>
      <c r="T15" s="852" t="s">
        <v>2667</v>
      </c>
      <c r="U15" s="853"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53"/>
      <c r="W15" s="853"/>
      <c r="X15" s="852"/>
      <c r="Y15" s="1009"/>
      <c r="Z15" s="855" t="s">
        <v>2668</v>
      </c>
      <c r="AA15" s="858"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55"/>
      <c r="AC15" s="855"/>
      <c r="AD15" s="855"/>
    </row>
    <row customHeight="1" ht="108">
      <c r="A16" s="908"/>
      <c r="B16" s="908">
        <v>6</v>
      </c>
      <c r="C16" s="2610"/>
      <c r="D16" s="2610"/>
      <c r="E16" s="2610"/>
      <c r="F16" s="2610"/>
      <c r="G16" s="2610"/>
      <c r="H16" s="2604"/>
      <c r="I16" s="971"/>
      <c r="J16" s="971"/>
      <c r="K16" s="971"/>
      <c r="L16" s="971"/>
      <c r="M16" s="901"/>
      <c r="N16" s="857"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52"/>
      <c r="P16" s="853"/>
      <c r="Q16" s="853"/>
      <c r="R16" s="853"/>
      <c r="S16" s="852"/>
      <c r="T16" s="852"/>
      <c r="U16" s="853"/>
      <c r="V16" s="853"/>
      <c r="W16" s="853"/>
      <c r="X16" s="852"/>
      <c r="Y16" s="1009"/>
      <c r="Z16" s="855" t="s">
        <v>2668</v>
      </c>
      <c r="AA16" s="858"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55"/>
      <c r="AC16" s="855"/>
      <c r="AD16" s="855"/>
    </row>
    <row customHeight="1" ht="9">
      <c r="A17" s="908"/>
      <c r="B17" s="908"/>
      <c r="C17" s="908">
        <v>22</v>
      </c>
      <c r="D17" s="908">
        <v>21</v>
      </c>
      <c r="E17" s="908">
        <v>42</v>
      </c>
      <c r="F17" s="908">
        <v>63</v>
      </c>
      <c r="G17" s="908"/>
      <c r="H17" s="908"/>
      <c r="I17" s="908"/>
      <c r="J17" s="908"/>
      <c r="K17" s="908"/>
      <c r="L17" s="908"/>
      <c r="M17" s="908"/>
      <c r="N17" s="908"/>
      <c r="O17" s="908"/>
      <c r="P17" s="908"/>
      <c r="Q17" s="908"/>
      <c r="R17" s="908"/>
      <c r="S17" s="908"/>
      <c r="T17" s="908"/>
      <c r="U17" s="908"/>
      <c r="V17" s="908"/>
      <c r="W17" s="908"/>
      <c r="X17" s="908"/>
      <c r="Y17" s="908"/>
      <c r="Z17" s="908"/>
      <c r="AA17" s="908"/>
      <c r="AB17" s="908"/>
      <c r="AC17" s="908"/>
      <c r="AD17" s="908"/>
    </row>
    <row customHeight="1" ht="27">
      <c r="A18" s="854" t="s">
        <v>2285</v>
      </c>
      <c r="B18" s="908">
        <v>1</v>
      </c>
      <c r="C18" s="852" t="s">
        <v>2652</v>
      </c>
      <c r="D18" s="976" t="s">
        <v>2652</v>
      </c>
      <c r="E18" s="852" t="s">
        <v>2652</v>
      </c>
      <c r="F18" s="852" t="s">
        <v>2652</v>
      </c>
      <c r="G18" s="852"/>
      <c r="H18" s="1011"/>
      <c r="I18" s="1014">
        <f>INDEX(TEMPLATE_NUMBER_POINT_FHD,B18,MATCH(TEMPLATE_SPHERE,TEMPLATE_SPHERE_LIST_FOR_NOTE,0))</f>
        <v>1</v>
      </c>
      <c r="J18" s="1014" t="str">
        <f>INDEX(TEMPLATE_DATA_POINT_FHD,B18,MATCH(TEMPLATE_SPHERE,TEMPLATE_SPHERE_LIST_FOR_NOTE,0))</f>
        <v>Выручка от регулируемого вида деятельности с распределением по видам деятельности</v>
      </c>
      <c r="K18" s="1014"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53">
        <f>IF(I18=0,"",I18)</f>
        <v>1</v>
      </c>
      <c r="M18" s="853" t="str">
        <f>IF(J18=0,"",J18)</f>
        <v>Выручка от регулируемого вида деятельности с распределением по видам деятельности</v>
      </c>
      <c r="N18" s="853" t="str">
        <f>IF(K18=0,"",K18)</f>
        <v>Указывается выручка от регулируемого вида деятельности с распределением по видам деятельности.</v>
      </c>
      <c r="O18" s="966">
        <v>1</v>
      </c>
      <c r="P18" s="966">
        <v>1</v>
      </c>
      <c r="Q18" s="966">
        <v>1</v>
      </c>
      <c r="R18" s="966">
        <v>1</v>
      </c>
      <c r="S18" s="966"/>
      <c r="T18" s="973" t="s">
        <v>2669</v>
      </c>
      <c r="U18" s="855" t="s">
        <v>2670</v>
      </c>
      <c r="V18" s="855" t="s">
        <v>2671</v>
      </c>
      <c r="W18" s="855" t="s">
        <v>2672</v>
      </c>
      <c r="X18" s="852"/>
      <c r="Y18" s="1009"/>
      <c r="Z18" s="855" t="s">
        <v>2673</v>
      </c>
      <c r="AA18" s="858" t="s">
        <v>2674</v>
      </c>
      <c r="AB18" s="858" t="s">
        <v>2674</v>
      </c>
      <c r="AC18" s="858" t="s">
        <v>2674</v>
      </c>
      <c r="AD18" s="855"/>
    </row>
    <row customHeight="1" ht="36">
      <c r="A19" s="854"/>
      <c r="B19" s="908">
        <v>2</v>
      </c>
      <c r="C19" s="852" t="s">
        <v>2656</v>
      </c>
      <c r="D19" s="976" t="s">
        <v>2656</v>
      </c>
      <c r="E19" s="852" t="s">
        <v>2656</v>
      </c>
      <c r="F19" s="852" t="s">
        <v>2656</v>
      </c>
      <c r="G19" s="852"/>
      <c r="H19" s="1011"/>
      <c r="I19" s="1014">
        <f>INDEX(TEMPLATE_NUMBER_POINT_FHD,B19,MATCH(TEMPLATE_SPHERE,TEMPLATE_SPHERE_LIST_FOR_NOTE,0))</f>
        <v>2</v>
      </c>
      <c r="J19" s="1014"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14" t="str">
        <f>INDEX(TEMPLATE_NOTE_POINT_FHD,B19,MATCH(TEMPLATE_SPHERE,TEMPLATE_SPHERE_LIST_FOR_NOTE,0))</f>
        <v>Указывается суммарная себестоимость производимых товаров.</v>
      </c>
      <c r="L19" s="853">
        <f>IF(I19=0,"",I19)</f>
        <v>2</v>
      </c>
      <c r="M19" s="853" t="str">
        <f>IF(J19=0,"",J19)</f>
        <v>Себестоимость производимых товаров (оказываемых услуг) по регулируемому виду деятельности, включая:</v>
      </c>
      <c r="N19" s="853" t="str">
        <f>IF(K19=0,"",K19)</f>
        <v>Указывается суммарная себестоимость производимых товаров.</v>
      </c>
      <c r="O19" s="966">
        <v>2</v>
      </c>
      <c r="P19" s="966">
        <v>2</v>
      </c>
      <c r="Q19" s="966">
        <v>2</v>
      </c>
      <c r="R19" s="966">
        <v>2</v>
      </c>
      <c r="S19" s="966"/>
      <c r="T19" s="973" t="s">
        <v>2675</v>
      </c>
      <c r="U19" s="855" t="s">
        <v>2676</v>
      </c>
      <c r="V19" s="855" t="s">
        <v>2677</v>
      </c>
      <c r="W19" s="855" t="s">
        <v>2678</v>
      </c>
      <c r="X19" s="852"/>
      <c r="Y19" s="1009"/>
      <c r="Z19" s="855" t="s">
        <v>2679</v>
      </c>
      <c r="AA19" s="858" t="s">
        <v>2679</v>
      </c>
      <c r="AB19" s="858" t="s">
        <v>2679</v>
      </c>
      <c r="AC19" s="858" t="s">
        <v>2679</v>
      </c>
      <c r="AD19" s="855"/>
    </row>
    <row customHeight="1" ht="27">
      <c r="A20" s="854"/>
      <c r="B20" s="908">
        <v>3</v>
      </c>
      <c r="C20" s="852">
        <v>1</v>
      </c>
      <c r="D20" s="976"/>
      <c r="E20" s="852"/>
      <c r="F20" s="852"/>
      <c r="G20" s="852"/>
      <c r="H20" s="1011"/>
      <c r="I20" s="1014" t="str">
        <f>INDEX(TEMPLATE_NUMBER_POINT_FHD,B20,MATCH(TEMPLATE_SPHERE,TEMPLATE_SPHERE_LIST_FOR_NOTE,0))</f>
        <v>2.1</v>
      </c>
      <c r="J20" s="1014" t="str">
        <f>INDEX(TEMPLATE_DATA_POINT_FHD,B20,MATCH(TEMPLATE_SPHERE,TEMPLATE_SPHERE_LIST_FOR_NOTE,0))</f>
        <v>Расходы на приобретаемую тепловую энергию (мощность), теплоноситель</v>
      </c>
      <c r="K20" s="1014">
        <f>INDEX(TEMPLATE_NOTE_POINT_FHD,B20,MATCH(TEMPLATE_SPHERE,TEMPLATE_SPHERE_LIST_FOR_NOTE,0))</f>
        <v>0</v>
      </c>
      <c r="L20" s="853" t="str">
        <f>IF(I20=0,"",I20)</f>
        <v>2.1</v>
      </c>
      <c r="M20" s="853" t="str">
        <f>IF(J20=0,"",J20)</f>
        <v>Расходы на приобретаемую тепловую энергию (мощность), теплоноситель</v>
      </c>
      <c r="N20" s="853" t="str">
        <f>IF(K20=0,"",K20)</f>
        <v/>
      </c>
      <c r="O20" s="966" t="s">
        <v>1367</v>
      </c>
      <c r="P20" s="966" t="s">
        <v>1367</v>
      </c>
      <c r="Q20" s="966" t="s">
        <v>1367</v>
      </c>
      <c r="R20" s="966" t="s">
        <v>1367</v>
      </c>
      <c r="S20" s="966"/>
      <c r="T20" s="973" t="s">
        <v>2680</v>
      </c>
      <c r="U20" s="855" t="s">
        <v>2681</v>
      </c>
      <c r="V20" s="855" t="s">
        <v>2682</v>
      </c>
      <c r="W20" s="855" t="s">
        <v>2683</v>
      </c>
      <c r="X20" s="852"/>
      <c r="Y20" s="1009"/>
      <c r="Z20" s="855"/>
      <c r="AA20" s="858"/>
      <c r="AB20" s="855"/>
      <c r="AC20" s="855"/>
      <c r="AD20" s="855"/>
    </row>
    <row customHeight="1" ht="36">
      <c r="A21" s="854"/>
      <c r="B21" s="908">
        <v>4</v>
      </c>
      <c r="C21" s="852">
        <v>2</v>
      </c>
      <c r="D21" s="976"/>
      <c r="E21" s="852"/>
      <c r="F21" s="852"/>
      <c r="G21" s="852"/>
      <c r="H21" s="1011"/>
      <c r="I21" s="1014" t="str">
        <f>INDEX(TEMPLATE_NUMBER_POINT_FHD,B21,MATCH(TEMPLATE_SPHERE,TEMPLATE_SPHERE_LIST_FOR_NOTE,0))</f>
        <v>2.2</v>
      </c>
      <c r="J21" s="1014"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14" t="str">
        <f>INDEX(TEMPLATE_NOTE_POINT_FHD,B21,MATCH(TEMPLATE_SPHERE,TEMPLATE_SPHERE_LIST_FOR_NOTE,0))</f>
        <v>Указываются суммарные расходы на приобретение топлива всех видов.</v>
      </c>
      <c r="L21" s="853" t="str">
        <f>IF(I21=0,"",I21)</f>
        <v>2.2</v>
      </c>
      <c r="M21" s="853"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53" t="str">
        <f>IF(K21=0,"",K21)</f>
        <v>Указываются суммарные расходы на приобретение топлива всех видов.</v>
      </c>
      <c r="O21" s="966" t="s">
        <v>780</v>
      </c>
      <c r="P21" s="966"/>
      <c r="Q21" s="966"/>
      <c r="R21" s="966"/>
      <c r="S21" s="966"/>
      <c r="T21" s="973" t="s">
        <v>2684</v>
      </c>
      <c r="U21" s="855"/>
      <c r="V21" s="855"/>
      <c r="W21" s="855"/>
      <c r="X21" s="852"/>
      <c r="Y21" s="1009"/>
      <c r="Z21" s="855" t="s">
        <v>2685</v>
      </c>
      <c r="AA21" s="858"/>
      <c r="AB21" s="855"/>
      <c r="AC21" s="855"/>
      <c r="AD21" s="855"/>
    </row>
    <row customHeight="1" ht="36">
      <c r="A22" s="854"/>
      <c r="B22" s="908">
        <v>5</v>
      </c>
      <c r="C22" s="852">
        <v>3</v>
      </c>
      <c r="D22" s="976"/>
      <c r="E22" s="852"/>
      <c r="F22" s="852"/>
      <c r="G22" s="900"/>
      <c r="H22" s="967"/>
      <c r="I22" s="1014">
        <f>INDEX(TEMPLATE_NUMBER_POINT_FHD,B22,MATCH(TEMPLATE_SPHERE,TEMPLATE_SPHERE_LIST_FOR_NOTE,0))</f>
        <v>0</v>
      </c>
      <c r="J22" s="1014">
        <f>INDEX(TEMPLATE_DATA_POINT_FHD,B22,MATCH(TEMPLATE_SPHERE,TEMPLATE_SPHERE_LIST_FOR_NOTE,0))</f>
        <v>0</v>
      </c>
      <c r="K22" s="1014">
        <f>INDEX(TEMPLATE_NOTE_POINT_FHD,B22,MATCH(TEMPLATE_SPHERE,TEMPLATE_SPHERE_LIST_FOR_NOTE,0))</f>
        <v>0</v>
      </c>
      <c r="L22" s="853" t="str">
        <f>IF(I22=0,"",I22)</f>
        <v/>
      </c>
      <c r="M22" s="853" t="str">
        <f>IF(J22=0,"",J22)</f>
        <v/>
      </c>
      <c r="N22" s="853" t="str">
        <f>IF(K22=0,"",K22)</f>
        <v/>
      </c>
      <c r="O22" s="966"/>
      <c r="P22" s="966"/>
      <c r="Q22" s="966" t="s">
        <v>780</v>
      </c>
      <c r="R22" s="966"/>
      <c r="S22" s="966"/>
      <c r="T22" s="973"/>
      <c r="U22" s="855"/>
      <c r="V22" s="855" t="s">
        <v>2686</v>
      </c>
      <c r="W22" s="855"/>
      <c r="X22" s="852"/>
      <c r="Y22" s="1009"/>
      <c r="Z22" s="855"/>
      <c r="AA22" s="858"/>
      <c r="AB22" s="855"/>
      <c r="AC22" s="855"/>
      <c r="AD22" s="855"/>
    </row>
    <row customHeight="1" ht="27">
      <c r="A23" s="854"/>
      <c r="B23" s="908">
        <v>6</v>
      </c>
      <c r="C23" s="852">
        <v>4</v>
      </c>
      <c r="D23" s="976"/>
      <c r="E23" s="852"/>
      <c r="F23" s="852"/>
      <c r="G23" s="900"/>
      <c r="H23" s="967"/>
      <c r="I23" s="1014">
        <f>INDEX(TEMPLATE_NUMBER_POINT_FHD,B23,MATCH(TEMPLATE_SPHERE,TEMPLATE_SPHERE_LIST_FOR_NOTE,0))</f>
        <v>0</v>
      </c>
      <c r="J23" s="1014">
        <f>INDEX(TEMPLATE_DATA_POINT_FHD,B23,MATCH(TEMPLATE_SPHERE,TEMPLATE_SPHERE_LIST_FOR_NOTE,0))</f>
        <v>0</v>
      </c>
      <c r="K23" s="1014">
        <f>INDEX(TEMPLATE_NOTE_POINT_FHD,B23,MATCH(TEMPLATE_SPHERE,TEMPLATE_SPHERE_LIST_FOR_NOTE,0))</f>
        <v>0</v>
      </c>
      <c r="L23" s="853" t="str">
        <f>IF(I23=0,"",I23)</f>
        <v/>
      </c>
      <c r="M23" s="853" t="str">
        <f>IF(J23=0,"",J23)</f>
        <v/>
      </c>
      <c r="N23" s="853" t="str">
        <f>IF(K23=0,"",K23)</f>
        <v/>
      </c>
      <c r="O23" s="966"/>
      <c r="P23" s="966"/>
      <c r="Q23" s="966" t="s">
        <v>783</v>
      </c>
      <c r="R23" s="966"/>
      <c r="S23" s="966"/>
      <c r="T23" s="973"/>
      <c r="U23" s="855"/>
      <c r="V23" s="855" t="s">
        <v>2687</v>
      </c>
      <c r="W23" s="855"/>
      <c r="X23" s="852"/>
      <c r="Y23" s="1009"/>
      <c r="Z23" s="855"/>
      <c r="AA23" s="858"/>
      <c r="AB23" s="855"/>
      <c r="AC23" s="855"/>
      <c r="AD23" s="855"/>
    </row>
    <row customHeight="1" ht="36">
      <c r="A24" s="854"/>
      <c r="B24" s="908">
        <v>7</v>
      </c>
      <c r="C24" s="852">
        <v>5</v>
      </c>
      <c r="D24" s="976"/>
      <c r="E24" s="852"/>
      <c r="F24" s="852"/>
      <c r="G24" s="900"/>
      <c r="H24" s="967"/>
      <c r="I24" s="1014">
        <f>INDEX(TEMPLATE_NUMBER_POINT_FHD,B24,MATCH(TEMPLATE_SPHERE,TEMPLATE_SPHERE_LIST_FOR_NOTE,0))</f>
        <v>0</v>
      </c>
      <c r="J24" s="1014">
        <f>INDEX(TEMPLATE_DATA_POINT_FHD,B24,MATCH(TEMPLATE_SPHERE,TEMPLATE_SPHERE_LIST_FOR_NOTE,0))</f>
        <v>0</v>
      </c>
      <c r="K24" s="1014">
        <f>INDEX(TEMPLATE_NOTE_POINT_FHD,B24,MATCH(TEMPLATE_SPHERE,TEMPLATE_SPHERE_LIST_FOR_NOTE,0))</f>
        <v>0</v>
      </c>
      <c r="L24" s="853" t="str">
        <f>IF(I24=0,"",I24)</f>
        <v/>
      </c>
      <c r="M24" s="853" t="str">
        <f>IF(J24=0,"",J24)</f>
        <v/>
      </c>
      <c r="N24" s="853" t="str">
        <f>IF(K24=0,"",K24)</f>
        <v/>
      </c>
      <c r="O24" s="966"/>
      <c r="P24" s="966"/>
      <c r="Q24" s="966" t="s">
        <v>1387</v>
      </c>
      <c r="R24" s="966"/>
      <c r="S24" s="966"/>
      <c r="T24" s="973"/>
      <c r="U24" s="855"/>
      <c r="V24" s="855" t="s">
        <v>2688</v>
      </c>
      <c r="W24" s="855"/>
      <c r="X24" s="852"/>
      <c r="Y24" s="1009"/>
      <c r="Z24" s="855"/>
      <c r="AA24" s="858"/>
      <c r="AB24" s="855"/>
      <c r="AC24" s="855"/>
      <c r="AD24" s="855"/>
    </row>
    <row customHeight="1" ht="36">
      <c r="A25" s="854"/>
      <c r="B25" s="908">
        <v>8</v>
      </c>
      <c r="C25" s="852">
        <v>6</v>
      </c>
      <c r="D25" s="976"/>
      <c r="E25" s="852"/>
      <c r="F25" s="852"/>
      <c r="G25" s="900"/>
      <c r="H25" s="967"/>
      <c r="I25" s="1014" t="str">
        <f>INDEX(TEMPLATE_NUMBER_POINT_FHD,B25,MATCH(TEMPLATE_SPHERE,TEMPLATE_SPHERE_LIST_FOR_NOTE,0))</f>
        <v>2.3</v>
      </c>
      <c r="J25" s="1014"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4">
        <f>INDEX(TEMPLATE_NOTE_POINT_FHD,B25,MATCH(TEMPLATE_SPHERE,TEMPLATE_SPHERE_LIST_FOR_NOTE,0))</f>
        <v>0</v>
      </c>
      <c r="L25" s="853" t="str">
        <f>IF(I25=0,"",I25)</f>
        <v>2.3</v>
      </c>
      <c r="M25" s="853" t="str">
        <f>IF(J25=0,"",J25)</f>
        <v>Расходы на приобретаемую электрическую энергию (мощность), используемую в технологическом процессе</v>
      </c>
      <c r="N25" s="853" t="str">
        <f>IF(K25=0,"",K25)</f>
        <v/>
      </c>
      <c r="O25" s="966" t="s">
        <v>783</v>
      </c>
      <c r="P25" s="966" t="s">
        <v>780</v>
      </c>
      <c r="Q25" s="966" t="s">
        <v>1394</v>
      </c>
      <c r="R25" s="966" t="s">
        <v>780</v>
      </c>
      <c r="S25" s="966"/>
      <c r="T25" s="973" t="s">
        <v>2689</v>
      </c>
      <c r="U25" s="855" t="s">
        <v>2689</v>
      </c>
      <c r="V25" s="855" t="s">
        <v>2689</v>
      </c>
      <c r="W25" s="855" t="s">
        <v>2689</v>
      </c>
      <c r="X25" s="852"/>
      <c r="Y25" s="1009"/>
      <c r="Z25" s="855"/>
      <c r="AA25" s="858"/>
      <c r="AB25" s="855"/>
      <c r="AC25" s="855"/>
      <c r="AD25" s="855"/>
    </row>
    <row customHeight="1" ht="18">
      <c r="A26" s="854"/>
      <c r="B26" s="908">
        <v>9</v>
      </c>
      <c r="C26" s="852" t="s">
        <v>1311</v>
      </c>
      <c r="D26" s="976"/>
      <c r="E26" s="852"/>
      <c r="F26" s="852"/>
      <c r="G26" s="900"/>
      <c r="H26" s="967"/>
      <c r="I26" s="1014" t="str">
        <f>INDEX(TEMPLATE_NUMBER_POINT_FHD,B26,MATCH(TEMPLATE_SPHERE,TEMPLATE_SPHERE_LIST_FOR_NOTE,0))</f>
        <v>2.3.1</v>
      </c>
      <c r="J26" s="1014" t="str">
        <f>INDEX(TEMPLATE_DATA_POINT_FHD,B26,MATCH(TEMPLATE_SPHERE,TEMPLATE_SPHERE_LIST_FOR_NOTE,0))</f>
        <v>Средневзвешенная стоимость 1 кВт.ч (с учетом мощности)</v>
      </c>
      <c r="K26" s="1014">
        <f>INDEX(TEMPLATE_NOTE_POINT_FHD,B26,MATCH(TEMPLATE_SPHERE,TEMPLATE_SPHERE_LIST_FOR_NOTE,0))</f>
        <v>0</v>
      </c>
      <c r="L26" s="853" t="str">
        <f>IF(I26=0,"",I26)</f>
        <v>2.3.1</v>
      </c>
      <c r="M26" s="853" t="str">
        <f>IF(J26=0,"",J26)</f>
        <v>Средневзвешенная стоимость 1 кВт.ч (с учетом мощности)</v>
      </c>
      <c r="N26" s="853" t="str">
        <f>IF(K26=0,"",K26)</f>
        <v/>
      </c>
      <c r="O26" s="966" t="s">
        <v>1383</v>
      </c>
      <c r="P26" s="966" t="s">
        <v>1377</v>
      </c>
      <c r="Q26" s="966" t="s">
        <v>2690</v>
      </c>
      <c r="R26" s="966" t="s">
        <v>1377</v>
      </c>
      <c r="S26" s="966"/>
      <c r="T26" s="973" t="str">
        <f>"Средневзвешенная стоимость 1 кВт.ч"&amp;IF(TITLE_TYPE_ORG="Регулируемая организация"," (с учетом мощности)","")</f>
        <v>Средневзвешенная стоимость 1 кВт.ч (с учетом мощности)</v>
      </c>
      <c r="U26" s="973" t="s">
        <v>2691</v>
      </c>
      <c r="V26" s="973" t="s">
        <v>2691</v>
      </c>
      <c r="W26" s="973" t="s">
        <v>2691</v>
      </c>
      <c r="X26" s="852"/>
      <c r="Y26" s="1009"/>
      <c r="Z26" s="855"/>
      <c r="AA26" s="858"/>
      <c r="AB26" s="855"/>
      <c r="AC26" s="855"/>
      <c r="AD26" s="855"/>
    </row>
    <row customHeight="1" ht="18">
      <c r="A27" s="854"/>
      <c r="B27" s="908">
        <v>10</v>
      </c>
      <c r="C27" s="852" t="s">
        <v>1315</v>
      </c>
      <c r="D27" s="976"/>
      <c r="E27" s="852"/>
      <c r="F27" s="852"/>
      <c r="G27" s="900"/>
      <c r="H27" s="967"/>
      <c r="I27" s="1014" t="str">
        <f>INDEX(TEMPLATE_NUMBER_POINT_FHD,B27,MATCH(TEMPLATE_SPHERE,TEMPLATE_SPHERE_LIST_FOR_NOTE,0))</f>
        <v>2.3.2</v>
      </c>
      <c r="J27" s="1014" t="str">
        <f>INDEX(TEMPLATE_DATA_POINT_FHD,B27,MATCH(TEMPLATE_SPHERE,TEMPLATE_SPHERE_LIST_FOR_NOTE,0))</f>
        <v>Объём приобретения электрической энергии</v>
      </c>
      <c r="K27" s="1014">
        <f>INDEX(TEMPLATE_NOTE_POINT_FHD,B27,MATCH(TEMPLATE_SPHERE,TEMPLATE_SPHERE_LIST_FOR_NOTE,0))</f>
        <v>0</v>
      </c>
      <c r="L27" s="853" t="str">
        <f>IF(I27=0,"",I27)</f>
        <v>2.3.2</v>
      </c>
      <c r="M27" s="853" t="str">
        <f>IF(J27=0,"",J27)</f>
        <v>Объём приобретения электрической энергии</v>
      </c>
      <c r="N27" s="853" t="str">
        <f>IF(K27=0,"",K27)</f>
        <v/>
      </c>
      <c r="O27" s="966" t="s">
        <v>1385</v>
      </c>
      <c r="P27" s="966" t="s">
        <v>1379</v>
      </c>
      <c r="Q27" s="966" t="s">
        <v>2692</v>
      </c>
      <c r="R27" s="966" t="s">
        <v>1379</v>
      </c>
      <c r="S27" s="966"/>
      <c r="T27" s="973" t="s">
        <v>2693</v>
      </c>
      <c r="U27" s="973" t="s">
        <v>2693</v>
      </c>
      <c r="V27" s="973" t="s">
        <v>2693</v>
      </c>
      <c r="W27" s="973" t="s">
        <v>2693</v>
      </c>
      <c r="X27" s="852"/>
      <c r="Y27" s="1009"/>
      <c r="Z27" s="855"/>
      <c r="AA27" s="858"/>
      <c r="AB27" s="855"/>
      <c r="AC27" s="855"/>
      <c r="AD27" s="855"/>
    </row>
    <row customHeight="1" ht="27">
      <c r="A28" s="854"/>
      <c r="B28" s="908">
        <v>11</v>
      </c>
      <c r="C28" s="852">
        <v>7</v>
      </c>
      <c r="D28" s="976"/>
      <c r="E28" s="852"/>
      <c r="F28" s="852"/>
      <c r="G28" s="900"/>
      <c r="H28" s="967"/>
      <c r="I28" s="1014" t="str">
        <f>INDEX(TEMPLATE_NUMBER_POINT_FHD,B28,MATCH(TEMPLATE_SPHERE,TEMPLATE_SPHERE_LIST_FOR_NOTE,0))</f>
        <v>2.4</v>
      </c>
      <c r="J28" s="1014" t="str">
        <f>INDEX(TEMPLATE_DATA_POINT_FHD,B28,MATCH(TEMPLATE_SPHERE,TEMPLATE_SPHERE_LIST_FOR_NOTE,0))</f>
        <v>Расходы на приобретение холодной воды, используемой в технологическом процессе</v>
      </c>
      <c r="K28" s="1014">
        <f>INDEX(TEMPLATE_NOTE_POINT_FHD,B28,MATCH(TEMPLATE_SPHERE,TEMPLATE_SPHERE_LIST_FOR_NOTE,0))</f>
        <v>0</v>
      </c>
      <c r="L28" s="853" t="str">
        <f>IF(I28=0,"",I28)</f>
        <v>2.4</v>
      </c>
      <c r="M28" s="853" t="str">
        <f>IF(J28=0,"",J28)</f>
        <v>Расходы на приобретение холодной воды, используемой в технологическом процессе</v>
      </c>
      <c r="N28" s="853" t="str">
        <f>IF(K28=0,"",K28)</f>
        <v/>
      </c>
      <c r="O28" s="966" t="s">
        <v>1387</v>
      </c>
      <c r="P28" s="966"/>
      <c r="Q28" s="966"/>
      <c r="R28" s="966"/>
      <c r="S28" s="966"/>
      <c r="T28" s="973" t="s">
        <v>2694</v>
      </c>
      <c r="U28" s="855"/>
      <c r="V28" s="855"/>
      <c r="W28" s="855"/>
      <c r="X28" s="852"/>
      <c r="Y28" s="1009"/>
      <c r="Z28" s="855"/>
      <c r="AA28" s="858"/>
      <c r="AB28" s="855"/>
      <c r="AC28" s="855"/>
      <c r="AD28" s="855"/>
    </row>
    <row customHeight="1" ht="27">
      <c r="A29" s="854"/>
      <c r="B29" s="908">
        <v>12</v>
      </c>
      <c r="C29" s="852">
        <v>8</v>
      </c>
      <c r="D29" s="976"/>
      <c r="E29" s="852"/>
      <c r="F29" s="852"/>
      <c r="G29" s="900"/>
      <c r="H29" s="967"/>
      <c r="I29" s="1014" t="str">
        <f>INDEX(TEMPLATE_NUMBER_POINT_FHD,B29,MATCH(TEMPLATE_SPHERE,TEMPLATE_SPHERE_LIST_FOR_NOTE,0))</f>
        <v>2.5</v>
      </c>
      <c r="J29" s="1014" t="str">
        <f>INDEX(TEMPLATE_DATA_POINT_FHD,B29,MATCH(TEMPLATE_SPHERE,TEMPLATE_SPHERE_LIST_FOR_NOTE,0))</f>
        <v>Расходы на  химические реагенты, используемые в технологическом процессе</v>
      </c>
      <c r="K29" s="1014">
        <f>INDEX(TEMPLATE_NOTE_POINT_FHD,B29,MATCH(TEMPLATE_SPHERE,TEMPLATE_SPHERE_LIST_FOR_NOTE,0))</f>
        <v>0</v>
      </c>
      <c r="L29" s="853" t="str">
        <f>IF(I29=0,"",I29)</f>
        <v>2.5</v>
      </c>
      <c r="M29" s="853" t="str">
        <f>IF(J29=0,"",J29)</f>
        <v>Расходы на  химические реагенты, используемые в технологическом процессе</v>
      </c>
      <c r="N29" s="853" t="str">
        <f>IF(K29=0,"",K29)</f>
        <v/>
      </c>
      <c r="O29" s="966" t="s">
        <v>1394</v>
      </c>
      <c r="P29" s="966" t="s">
        <v>783</v>
      </c>
      <c r="Q29" s="966"/>
      <c r="R29" s="966" t="s">
        <v>783</v>
      </c>
      <c r="S29" s="966"/>
      <c r="T29" s="973"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55" t="s">
        <v>2695</v>
      </c>
      <c r="V29" s="855"/>
      <c r="W29" s="855" t="s">
        <v>2695</v>
      </c>
      <c r="X29" s="852"/>
      <c r="Y29" s="1009"/>
      <c r="Z29" s="855"/>
      <c r="AA29" s="858"/>
      <c r="AB29" s="855"/>
      <c r="AC29" s="855"/>
      <c r="AD29" s="855"/>
    </row>
    <row customHeight="1" ht="54">
      <c r="A30" s="854"/>
      <c r="B30" s="908">
        <v>13</v>
      </c>
      <c r="C30" s="852">
        <v>9</v>
      </c>
      <c r="D30" s="976"/>
      <c r="E30" s="852"/>
      <c r="F30" s="852"/>
      <c r="G30" s="900"/>
      <c r="H30" s="967"/>
      <c r="I30" s="1014" t="str">
        <f>INDEX(TEMPLATE_NUMBER_POINT_FHD,B30,MATCH(TEMPLATE_SPHERE,TEMPLATE_SPHERE_LIST_FOR_NOTE,0))</f>
        <v>2.6</v>
      </c>
      <c r="J30" s="1014"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4">
        <f>INDEX(TEMPLATE_NOTE_POINT_FHD,B30,MATCH(TEMPLATE_SPHERE,TEMPLATE_SPHERE_LIST_FOR_NOTE,0))</f>
        <v>0</v>
      </c>
      <c r="L30" s="853" t="str">
        <f>IF(I30=0,"",I30)</f>
        <v>2.6</v>
      </c>
      <c r="M30" s="853"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53" t="str">
        <f>IF(K30=0,"",K30)</f>
        <v/>
      </c>
      <c r="O30" s="966" t="s">
        <v>1396</v>
      </c>
      <c r="P30" s="966" t="s">
        <v>1387</v>
      </c>
      <c r="Q30" s="966" t="s">
        <v>1396</v>
      </c>
      <c r="R30" s="966" t="s">
        <v>1387</v>
      </c>
      <c r="S30" s="966"/>
      <c r="T30" s="973" t="s">
        <v>2696</v>
      </c>
      <c r="U30" s="855" t="s">
        <v>2696</v>
      </c>
      <c r="V30" s="855" t="s">
        <v>2696</v>
      </c>
      <c r="W30" s="855" t="s">
        <v>2696</v>
      </c>
      <c r="X30" s="852"/>
      <c r="Y30" s="1009"/>
      <c r="Z30" s="855"/>
      <c r="AA30" s="858" t="s">
        <v>2697</v>
      </c>
      <c r="AB30" s="858" t="s">
        <v>2697</v>
      </c>
      <c r="AC30" s="858" t="s">
        <v>2697</v>
      </c>
      <c r="AD30" s="855"/>
    </row>
    <row customHeight="1" ht="18">
      <c r="A31" s="854"/>
      <c r="B31" s="908">
        <v>14</v>
      </c>
      <c r="C31" s="852" t="s">
        <v>2698</v>
      </c>
      <c r="D31" s="976"/>
      <c r="E31" s="852"/>
      <c r="F31" s="852"/>
      <c r="G31" s="900"/>
      <c r="H31" s="967"/>
      <c r="I31" s="1014" t="str">
        <f>INDEX(TEMPLATE_NUMBER_POINT_FHD,B31,MATCH(TEMPLATE_SPHERE,TEMPLATE_SPHERE_LIST_FOR_NOTE,0))</f>
        <v>2.6.1</v>
      </c>
      <c r="J31" s="1014" t="str">
        <f>INDEX(TEMPLATE_DATA_POINT_FHD,B31,MATCH(TEMPLATE_SPHERE,TEMPLATE_SPHERE_LIST_FOR_NOTE,0))</f>
        <v>Расходы на оплату труда основного производственного персонала</v>
      </c>
      <c r="K31" s="1014">
        <f>INDEX(TEMPLATE_NOTE_POINT_FHD,B31,MATCH(TEMPLATE_SPHERE,TEMPLATE_SPHERE_LIST_FOR_NOTE,0))</f>
        <v>0</v>
      </c>
      <c r="L31" s="853" t="str">
        <f>IF(I31=0,"",I31)</f>
        <v>2.6.1</v>
      </c>
      <c r="M31" s="853" t="str">
        <f>IF(J31=0,"",J31)</f>
        <v>Расходы на оплату труда основного производственного персонала</v>
      </c>
      <c r="N31" s="853" t="str">
        <f>IF(K31=0,"",K31)</f>
        <v/>
      </c>
      <c r="O31" s="966" t="s">
        <v>2699</v>
      </c>
      <c r="P31" s="966" t="s">
        <v>1390</v>
      </c>
      <c r="Q31" s="966" t="s">
        <v>2699</v>
      </c>
      <c r="R31" s="966" t="s">
        <v>1390</v>
      </c>
      <c r="S31" s="966"/>
      <c r="T31" s="974" t="s">
        <v>2700</v>
      </c>
      <c r="U31" s="855" t="s">
        <v>2700</v>
      </c>
      <c r="V31" s="855" t="s">
        <v>2700</v>
      </c>
      <c r="W31" s="855" t="s">
        <v>2700</v>
      </c>
      <c r="X31" s="852"/>
      <c r="Y31" s="1009"/>
      <c r="Z31" s="855"/>
      <c r="AA31" s="858"/>
      <c r="AB31" s="858"/>
      <c r="AC31" s="858"/>
      <c r="AD31" s="855"/>
    </row>
    <row customHeight="1" ht="36">
      <c r="A32" s="854"/>
      <c r="B32" s="908">
        <v>15</v>
      </c>
      <c r="C32" s="852" t="s">
        <v>2701</v>
      </c>
      <c r="D32" s="976"/>
      <c r="E32" s="852"/>
      <c r="F32" s="852"/>
      <c r="G32" s="900"/>
      <c r="H32" s="967"/>
      <c r="I32" s="1014" t="str">
        <f>INDEX(TEMPLATE_NUMBER_POINT_FHD,B32,MATCH(TEMPLATE_SPHERE,TEMPLATE_SPHERE_LIST_FOR_NOTE,0))</f>
        <v>2.6.2</v>
      </c>
      <c r="J32" s="1014"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14">
        <f>INDEX(TEMPLATE_NOTE_POINT_FHD,B32,MATCH(TEMPLATE_SPHERE,TEMPLATE_SPHERE_LIST_FOR_NOTE,0))</f>
        <v>0</v>
      </c>
      <c r="L32" s="853" t="str">
        <f>IF(I32=0,"",I32)</f>
        <v>2.6.2</v>
      </c>
      <c r="M32" s="853" t="str">
        <f>IF(J32=0,"",J32)</f>
        <v>Страховые взносы на обязательное социальное страхование, выплачиваемые из фонда оплаты труда основного производственного персонала</v>
      </c>
      <c r="N32" s="853" t="str">
        <f>IF(K32=0,"",K32)</f>
        <v/>
      </c>
      <c r="O32" s="966" t="s">
        <v>2702</v>
      </c>
      <c r="P32" s="966" t="s">
        <v>1392</v>
      </c>
      <c r="Q32" s="966" t="s">
        <v>2702</v>
      </c>
      <c r="R32" s="966" t="s">
        <v>1392</v>
      </c>
      <c r="S32" s="966"/>
      <c r="T32" s="975"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55" t="s">
        <v>2703</v>
      </c>
      <c r="V32" s="855" t="s">
        <v>2703</v>
      </c>
      <c r="W32" s="855" t="s">
        <v>2703</v>
      </c>
      <c r="X32" s="852"/>
      <c r="Y32" s="1009"/>
      <c r="Z32" s="855"/>
      <c r="AA32" s="858"/>
      <c r="AB32" s="858"/>
      <c r="AC32" s="858"/>
      <c r="AD32" s="855"/>
    </row>
    <row customHeight="1" ht="45">
      <c r="A33" s="854"/>
      <c r="B33" s="908">
        <v>16</v>
      </c>
      <c r="C33" s="852">
        <v>10</v>
      </c>
      <c r="D33" s="976"/>
      <c r="E33" s="852"/>
      <c r="F33" s="852"/>
      <c r="G33" s="900"/>
      <c r="H33" s="967"/>
      <c r="I33" s="1014" t="str">
        <f>INDEX(TEMPLATE_NUMBER_POINT_FHD,B33,MATCH(TEMPLATE_SPHERE,TEMPLATE_SPHERE_LIST_FOR_NOTE,0))</f>
        <v>2.7</v>
      </c>
      <c r="J33" s="1014"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14">
        <f>INDEX(TEMPLATE_NOTE_POINT_FHD,B33,MATCH(TEMPLATE_SPHERE,TEMPLATE_SPHERE_LIST_FOR_NOTE,0))</f>
        <v>0</v>
      </c>
      <c r="L33" s="853" t="str">
        <f>IF(I33=0,"",I33)</f>
        <v>2.7</v>
      </c>
      <c r="M33" s="853"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53" t="str">
        <f>IF(K33=0,"",K33)</f>
        <v/>
      </c>
      <c r="O33" s="966" t="s">
        <v>1398</v>
      </c>
      <c r="P33" s="966" t="s">
        <v>1394</v>
      </c>
      <c r="Q33" s="966" t="s">
        <v>1398</v>
      </c>
      <c r="R33" s="966" t="s">
        <v>1394</v>
      </c>
      <c r="S33" s="966"/>
      <c r="T33" s="974"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55" t="s">
        <v>2704</v>
      </c>
      <c r="V33" s="855" t="s">
        <v>2704</v>
      </c>
      <c r="W33" s="855" t="s">
        <v>2705</v>
      </c>
      <c r="X33" s="852"/>
      <c r="Y33" s="1009"/>
      <c r="Z33" s="855"/>
      <c r="AA33" s="858" t="s">
        <v>2706</v>
      </c>
      <c r="AB33" s="858" t="s">
        <v>2706</v>
      </c>
      <c r="AC33" s="858" t="s">
        <v>2706</v>
      </c>
      <c r="AD33" s="855"/>
    </row>
    <row customHeight="1" ht="27">
      <c r="A34" s="854"/>
      <c r="B34" s="908">
        <v>17</v>
      </c>
      <c r="C34" s="852" t="s">
        <v>2707</v>
      </c>
      <c r="D34" s="976"/>
      <c r="E34" s="852"/>
      <c r="F34" s="852"/>
      <c r="G34" s="900"/>
      <c r="H34" s="967"/>
      <c r="I34" s="1014" t="str">
        <f>INDEX(TEMPLATE_NUMBER_POINT_FHD,B34,MATCH(TEMPLATE_SPHERE,TEMPLATE_SPHERE_LIST_FOR_NOTE,0))</f>
        <v>2.7.1</v>
      </c>
      <c r="J34" s="1014" t="str">
        <f>INDEX(TEMPLATE_DATA_POINT_FHD,B34,MATCH(TEMPLATE_SPHERE,TEMPLATE_SPHERE_LIST_FOR_NOTE,0))</f>
        <v>Расходы на оплату труда административно-управленческого персонала</v>
      </c>
      <c r="K34" s="1014">
        <f>INDEX(TEMPLATE_NOTE_POINT_FHD,B34,MATCH(TEMPLATE_SPHERE,TEMPLATE_SPHERE_LIST_FOR_NOTE,0))</f>
        <v>0</v>
      </c>
      <c r="L34" s="853" t="str">
        <f>IF(I34=0,"",I34)</f>
        <v>2.7.1</v>
      </c>
      <c r="M34" s="853" t="str">
        <f>IF(J34=0,"",J34)</f>
        <v>Расходы на оплату труда административно-управленческого персонала</v>
      </c>
      <c r="N34" s="853" t="str">
        <f>IF(K34=0,"",K34)</f>
        <v/>
      </c>
      <c r="O34" s="966" t="s">
        <v>2708</v>
      </c>
      <c r="P34" s="966" t="s">
        <v>2690</v>
      </c>
      <c r="Q34" s="966" t="s">
        <v>2708</v>
      </c>
      <c r="R34" s="966" t="s">
        <v>2690</v>
      </c>
      <c r="S34" s="966"/>
      <c r="T34" s="975" t="s">
        <v>2709</v>
      </c>
      <c r="U34" s="855" t="s">
        <v>2709</v>
      </c>
      <c r="V34" s="855" t="s">
        <v>2709</v>
      </c>
      <c r="W34" s="855" t="s">
        <v>2710</v>
      </c>
      <c r="X34" s="852"/>
      <c r="Y34" s="1009"/>
      <c r="Z34" s="855"/>
      <c r="AA34" s="858"/>
      <c r="AB34" s="855"/>
      <c r="AC34" s="855"/>
      <c r="AD34" s="855"/>
    </row>
    <row customHeight="1" ht="45">
      <c r="A35" s="854"/>
      <c r="B35" s="908">
        <v>18</v>
      </c>
      <c r="C35" s="852" t="s">
        <v>2711</v>
      </c>
      <c r="D35" s="976"/>
      <c r="E35" s="852"/>
      <c r="F35" s="852"/>
      <c r="G35" s="900"/>
      <c r="H35" s="967"/>
      <c r="I35" s="1014" t="str">
        <f>INDEX(TEMPLATE_NUMBER_POINT_FHD,B35,MATCH(TEMPLATE_SPHERE,TEMPLATE_SPHERE_LIST_FOR_NOTE,0))</f>
        <v>2.7.2</v>
      </c>
      <c r="J35" s="1014"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14">
        <f>INDEX(TEMPLATE_NOTE_POINT_FHD,B35,MATCH(TEMPLATE_SPHERE,TEMPLATE_SPHERE_LIST_FOR_NOTE,0))</f>
        <v>0</v>
      </c>
      <c r="L35" s="853" t="str">
        <f>IF(I35=0,"",I35)</f>
        <v>2.7.2</v>
      </c>
      <c r="M35" s="853"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53" t="str">
        <f>IF(K35=0,"",K35)</f>
        <v/>
      </c>
      <c r="O35" s="966" t="s">
        <v>2712</v>
      </c>
      <c r="P35" s="966" t="s">
        <v>2692</v>
      </c>
      <c r="Q35" s="966" t="s">
        <v>2712</v>
      </c>
      <c r="R35" s="966" t="s">
        <v>2692</v>
      </c>
      <c r="S35" s="966"/>
      <c r="T35" s="973"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55" t="s">
        <v>2713</v>
      </c>
      <c r="V35" s="855" t="s">
        <v>2713</v>
      </c>
      <c r="W35" s="855" t="s">
        <v>2713</v>
      </c>
      <c r="X35" s="852"/>
      <c r="Y35" s="1009"/>
      <c r="Z35" s="855"/>
      <c r="AA35" s="858"/>
      <c r="AB35" s="855"/>
      <c r="AC35" s="855"/>
      <c r="AD35" s="855"/>
    </row>
    <row customHeight="1" ht="18">
      <c r="A36" s="854"/>
      <c r="B36" s="908">
        <v>19</v>
      </c>
      <c r="C36" s="852">
        <v>11</v>
      </c>
      <c r="D36" s="976"/>
      <c r="E36" s="852"/>
      <c r="F36" s="852"/>
      <c r="G36" s="900"/>
      <c r="H36" s="967"/>
      <c r="I36" s="1014" t="str">
        <f>INDEX(TEMPLATE_NUMBER_POINT_FHD,B36,MATCH(TEMPLATE_SPHERE,TEMPLATE_SPHERE_LIST_FOR_NOTE,0))</f>
        <v>2.8</v>
      </c>
      <c r="J36" s="1014" t="str">
        <f>INDEX(TEMPLATE_DATA_POINT_FHD,B36,MATCH(TEMPLATE_SPHERE,TEMPLATE_SPHERE_LIST_FOR_NOTE,0))</f>
        <v>Расходы на амортизацию основных средств и нематериальных активов</v>
      </c>
      <c r="K36" s="1014">
        <f>INDEX(TEMPLATE_NOTE_POINT_FHD,B36,MATCH(TEMPLATE_SPHERE,TEMPLATE_SPHERE_LIST_FOR_NOTE,0))</f>
        <v>0</v>
      </c>
      <c r="L36" s="853" t="str">
        <f>IF(I36=0,"",I36)</f>
        <v>2.8</v>
      </c>
      <c r="M36" s="853" t="str">
        <f>IF(J36=0,"",J36)</f>
        <v>Расходы на амортизацию основных средств и нематериальных активов</v>
      </c>
      <c r="N36" s="853" t="str">
        <f>IF(K36=0,"",K36)</f>
        <v/>
      </c>
      <c r="O36" s="966" t="s">
        <v>1400</v>
      </c>
      <c r="P36" s="966" t="s">
        <v>1396</v>
      </c>
      <c r="Q36" s="966" t="s">
        <v>1400</v>
      </c>
      <c r="R36" s="966" t="s">
        <v>1396</v>
      </c>
      <c r="S36" s="966"/>
      <c r="T36" s="973" t="s">
        <v>2714</v>
      </c>
      <c r="U36" s="855" t="s">
        <v>2714</v>
      </c>
      <c r="V36" s="855" t="s">
        <v>2714</v>
      </c>
      <c r="W36" s="855" t="s">
        <v>2714</v>
      </c>
      <c r="X36" s="852"/>
      <c r="Y36" s="1009"/>
      <c r="Z36" s="855"/>
      <c r="AA36" s="858"/>
      <c r="AB36" s="855"/>
      <c r="AC36" s="855"/>
      <c r="AD36" s="855"/>
    </row>
    <row customHeight="1" ht="18">
      <c r="A37" s="854"/>
      <c r="B37" s="908">
        <v>20</v>
      </c>
      <c r="C37" s="852" t="s">
        <v>2715</v>
      </c>
      <c r="D37" s="976"/>
      <c r="E37" s="852"/>
      <c r="F37" s="852"/>
      <c r="G37" s="900"/>
      <c r="H37" s="967"/>
      <c r="I37" s="1014" t="str">
        <f>INDEX(TEMPLATE_NUMBER_POINT_FHD,B37,MATCH(TEMPLATE_SPHERE,TEMPLATE_SPHERE_LIST_FOR_NOTE,0))</f>
        <v>2.8.1</v>
      </c>
      <c r="J37" s="1014" t="str">
        <f>INDEX(TEMPLATE_DATA_POINT_FHD,B37,MATCH(TEMPLATE_SPHERE,TEMPLATE_SPHERE_LIST_FOR_NOTE,0))</f>
        <v>Расходы на амортизацию основных средств</v>
      </c>
      <c r="K37" s="1014">
        <f>INDEX(TEMPLATE_NOTE_POINT_FHD,B37,MATCH(TEMPLATE_SPHERE,TEMPLATE_SPHERE_LIST_FOR_NOTE,0))</f>
        <v>0</v>
      </c>
      <c r="L37" s="853" t="str">
        <f>IF(I37=0,"",I37)</f>
        <v>2.8.1</v>
      </c>
      <c r="M37" s="853" t="str">
        <f>IF(J37=0,"",J37)</f>
        <v>Расходы на амортизацию основных средств</v>
      </c>
      <c r="N37" s="853" t="str">
        <f>IF(K37=0,"",K37)</f>
        <v/>
      </c>
      <c r="O37" s="966" t="s">
        <v>2716</v>
      </c>
      <c r="P37" s="966" t="s">
        <v>2699</v>
      </c>
      <c r="Q37" s="966" t="s">
        <v>2716</v>
      </c>
      <c r="R37" s="966" t="s">
        <v>2699</v>
      </c>
      <c r="S37" s="966"/>
      <c r="T37" s="973" t="s">
        <v>2717</v>
      </c>
      <c r="U37" s="855" t="s">
        <v>2717</v>
      </c>
      <c r="V37" s="855" t="s">
        <v>2717</v>
      </c>
      <c r="W37" s="855" t="s">
        <v>2717</v>
      </c>
      <c r="X37" s="852"/>
      <c r="Y37" s="1009"/>
      <c r="Z37" s="855"/>
      <c r="AA37" s="858"/>
      <c r="AB37" s="855"/>
      <c r="AC37" s="855"/>
      <c r="AD37" s="855"/>
    </row>
    <row customHeight="1" ht="18">
      <c r="A38" s="854"/>
      <c r="B38" s="908">
        <v>21</v>
      </c>
      <c r="C38" s="852" t="s">
        <v>2718</v>
      </c>
      <c r="D38" s="976"/>
      <c r="E38" s="852"/>
      <c r="F38" s="852"/>
      <c r="G38" s="900"/>
      <c r="H38" s="967"/>
      <c r="I38" s="1014" t="str">
        <f>INDEX(TEMPLATE_NUMBER_POINT_FHD,B38,MATCH(TEMPLATE_SPHERE,TEMPLATE_SPHERE_LIST_FOR_NOTE,0))</f>
        <v>2.8.2</v>
      </c>
      <c r="J38" s="1014" t="str">
        <f>INDEX(TEMPLATE_DATA_POINT_FHD,B38,MATCH(TEMPLATE_SPHERE,TEMPLATE_SPHERE_LIST_FOR_NOTE,0))</f>
        <v>Расходы на амортизацию нематериальных активов</v>
      </c>
      <c r="K38" s="1014">
        <f>INDEX(TEMPLATE_NOTE_POINT_FHD,B38,MATCH(TEMPLATE_SPHERE,TEMPLATE_SPHERE_LIST_FOR_NOTE,0))</f>
        <v>0</v>
      </c>
      <c r="L38" s="853" t="str">
        <f>IF(I38=0,"",I38)</f>
        <v>2.8.2</v>
      </c>
      <c r="M38" s="853" t="str">
        <f>IF(J38=0,"",J38)</f>
        <v>Расходы на амортизацию нематериальных активов</v>
      </c>
      <c r="N38" s="853" t="str">
        <f>IF(K38=0,"",K38)</f>
        <v/>
      </c>
      <c r="O38" s="966" t="s">
        <v>2719</v>
      </c>
      <c r="P38" s="966" t="s">
        <v>2702</v>
      </c>
      <c r="Q38" s="966" t="s">
        <v>2719</v>
      </c>
      <c r="R38" s="966" t="s">
        <v>2702</v>
      </c>
      <c r="S38" s="966"/>
      <c r="T38" s="973" t="s">
        <v>2720</v>
      </c>
      <c r="U38" s="855" t="s">
        <v>2720</v>
      </c>
      <c r="V38" s="855" t="s">
        <v>2720</v>
      </c>
      <c r="W38" s="855" t="s">
        <v>2720</v>
      </c>
      <c r="X38" s="852"/>
      <c r="Y38" s="1009"/>
      <c r="Z38" s="855"/>
      <c r="AA38" s="858"/>
      <c r="AB38" s="855"/>
      <c r="AC38" s="855"/>
      <c r="AD38" s="855"/>
    </row>
    <row customHeight="1" ht="36">
      <c r="A39" s="854"/>
      <c r="B39" s="908">
        <v>22</v>
      </c>
      <c r="C39" s="852">
        <v>12</v>
      </c>
      <c r="D39" s="976"/>
      <c r="E39" s="852"/>
      <c r="F39" s="852"/>
      <c r="G39" s="900"/>
      <c r="H39" s="967"/>
      <c r="I39" s="1014" t="str">
        <f>INDEX(TEMPLATE_NUMBER_POINT_FHD,B39,MATCH(TEMPLATE_SPHERE,TEMPLATE_SPHERE_LIST_FOR_NOTE,0))</f>
        <v>2.9</v>
      </c>
      <c r="J39" s="1014" t="str">
        <f>INDEX(TEMPLATE_DATA_POINT_FHD,B39,MATCH(TEMPLATE_SPHERE,TEMPLATE_SPHERE_LIST_FOR_NOTE,0))</f>
        <v>Расходы на аренду имущества, используемого для осуществления регулируемого вида деятельности</v>
      </c>
      <c r="K39" s="1014">
        <f>INDEX(TEMPLATE_NOTE_POINT_FHD,B39,MATCH(TEMPLATE_SPHERE,TEMPLATE_SPHERE_LIST_FOR_NOTE,0))</f>
        <v>0</v>
      </c>
      <c r="L39" s="853" t="str">
        <f>IF(I39=0,"",I39)</f>
        <v>2.9</v>
      </c>
      <c r="M39" s="853" t="str">
        <f>IF(J39=0,"",J39)</f>
        <v>Расходы на аренду имущества, используемого для осуществления регулируемого вида деятельности</v>
      </c>
      <c r="N39" s="853" t="str">
        <f>IF(K39=0,"",K39)</f>
        <v/>
      </c>
      <c r="O39" s="966" t="s">
        <v>1404</v>
      </c>
      <c r="P39" s="966" t="s">
        <v>1398</v>
      </c>
      <c r="Q39" s="966" t="s">
        <v>1404</v>
      </c>
      <c r="R39" s="966" t="s">
        <v>1398</v>
      </c>
      <c r="S39" s="966"/>
      <c r="T39" s="973" t="s">
        <v>2721</v>
      </c>
      <c r="U39" s="855" t="s">
        <v>2722</v>
      </c>
      <c r="V39" s="855" t="s">
        <v>2723</v>
      </c>
      <c r="W39" s="855" t="s">
        <v>2724</v>
      </c>
      <c r="X39" s="852"/>
      <c r="Y39" s="1009"/>
      <c r="Z39" s="855"/>
      <c r="AA39" s="858"/>
      <c r="AB39" s="855"/>
      <c r="AC39" s="855"/>
      <c r="AD39" s="855"/>
    </row>
    <row customHeight="1" ht="18">
      <c r="A40" s="854"/>
      <c r="B40" s="908">
        <v>23</v>
      </c>
      <c r="C40" s="852">
        <v>13</v>
      </c>
      <c r="D40" s="976"/>
      <c r="E40" s="852"/>
      <c r="F40" s="852"/>
      <c r="G40" s="852"/>
      <c r="H40" s="903"/>
      <c r="I40" s="1014" t="str">
        <f>INDEX(TEMPLATE_NUMBER_POINT_FHD,B40,MATCH(TEMPLATE_SPHERE,TEMPLATE_SPHERE_LIST_FOR_NOTE,0))</f>
        <v>2.10</v>
      </c>
      <c r="J40" s="1014" t="str">
        <f>INDEX(TEMPLATE_DATA_POINT_FHD,B40,MATCH(TEMPLATE_SPHERE,TEMPLATE_SPHERE_LIST_FOR_NOTE,0))</f>
        <v>Общепроизводственные расходы, в том числе:</v>
      </c>
      <c r="K40" s="1014" t="str">
        <f>INDEX(TEMPLATE_NOTE_POINT_FHD,B40,MATCH(TEMPLATE_SPHERE,TEMPLATE_SPHERE_LIST_FOR_NOTE,0))</f>
        <v>Указывается общая сумма общепроизводственных расходов.</v>
      </c>
      <c r="L40" s="853" t="str">
        <f>IF(I40=0,"",I40)</f>
        <v>2.10</v>
      </c>
      <c r="M40" s="853" t="str">
        <f>IF(J40=0,"",J40)</f>
        <v>Общепроизводственные расходы, в том числе:</v>
      </c>
      <c r="N40" s="853" t="str">
        <f>IF(K40=0,"",K40)</f>
        <v>Указывается общая сумма общепроизводственных расходов.</v>
      </c>
      <c r="O40" s="966" t="s">
        <v>2725</v>
      </c>
      <c r="P40" s="966" t="s">
        <v>1400</v>
      </c>
      <c r="Q40" s="966" t="s">
        <v>2725</v>
      </c>
      <c r="R40" s="966" t="s">
        <v>1400</v>
      </c>
      <c r="S40" s="966"/>
      <c r="T40" s="852" t="s">
        <v>2726</v>
      </c>
      <c r="U40" s="852" t="s">
        <v>2726</v>
      </c>
      <c r="V40" s="852" t="s">
        <v>2726</v>
      </c>
      <c r="W40" s="852" t="s">
        <v>2726</v>
      </c>
      <c r="X40" s="852"/>
      <c r="Y40" s="1009"/>
      <c r="Z40" s="855" t="s">
        <v>2727</v>
      </c>
      <c r="AA40" s="858" t="s">
        <v>2727</v>
      </c>
      <c r="AB40" s="858" t="s">
        <v>2727</v>
      </c>
      <c r="AC40" s="858" t="s">
        <v>2727</v>
      </c>
      <c r="AD40" s="855"/>
    </row>
    <row customHeight="1" ht="27">
      <c r="A41" s="854"/>
      <c r="B41" s="908">
        <v>24</v>
      </c>
      <c r="C41" s="852" t="s">
        <v>2728</v>
      </c>
      <c r="D41" s="976"/>
      <c r="E41" s="852"/>
      <c r="F41" s="852"/>
      <c r="G41" s="852"/>
      <c r="H41" s="900"/>
      <c r="I41" s="1014" t="str">
        <f>INDEX(TEMPLATE_NUMBER_POINT_FHD,B41,MATCH(TEMPLATE_SPHERE,TEMPLATE_SPHERE_LIST_FOR_NOTE,0))</f>
        <v>2.10.1</v>
      </c>
      <c r="J41" s="1014" t="str">
        <f>INDEX(TEMPLATE_DATA_POINT_FHD,B41,MATCH(TEMPLATE_SPHERE,TEMPLATE_SPHERE_LIST_FOR_NOTE,0))</f>
        <v>Расходы на текущий ремонт</v>
      </c>
      <c r="K41" s="1014" t="str">
        <f>INDEX(TEMPLATE_NOTE_POINT_FHD,B41,MATCH(TEMPLATE_SPHERE,TEMPLATE_SPHERE_LIST_FOR_NOTE,0))</f>
        <v>Указываются расходы на текущий ремонт, отнесенные к общепроизводственным расходам.</v>
      </c>
      <c r="L41" s="853" t="str">
        <f>IF(I41=0,"",I41)</f>
        <v>2.10.1</v>
      </c>
      <c r="M41" s="853" t="str">
        <f>IF(J41=0,"",J41)</f>
        <v>Расходы на текущий ремонт</v>
      </c>
      <c r="N41" s="853" t="str">
        <f>IF(K41=0,"",K41)</f>
        <v>Указываются расходы на текущий ремонт, отнесенные к общепроизводственным расходам.</v>
      </c>
      <c r="O41" s="966" t="s">
        <v>2729</v>
      </c>
      <c r="P41" s="966" t="s">
        <v>2716</v>
      </c>
      <c r="Q41" s="966" t="s">
        <v>2729</v>
      </c>
      <c r="R41" s="966" t="s">
        <v>2716</v>
      </c>
      <c r="S41" s="966"/>
      <c r="T41" s="852" t="s">
        <v>2730</v>
      </c>
      <c r="U41" s="852" t="s">
        <v>2730</v>
      </c>
      <c r="V41" s="852" t="s">
        <v>2730</v>
      </c>
      <c r="W41" s="852" t="s">
        <v>2730</v>
      </c>
      <c r="X41" s="852"/>
      <c r="Y41" s="1009"/>
      <c r="Z41" s="855" t="s">
        <v>2731</v>
      </c>
      <c r="AA41" s="855" t="s">
        <v>2731</v>
      </c>
      <c r="AB41" s="855" t="s">
        <v>2731</v>
      </c>
      <c r="AC41" s="855" t="s">
        <v>2731</v>
      </c>
      <c r="AD41" s="855"/>
    </row>
    <row customHeight="1" ht="27">
      <c r="A42" s="854"/>
      <c r="B42" s="908">
        <v>25</v>
      </c>
      <c r="C42" s="852" t="s">
        <v>2732</v>
      </c>
      <c r="D42" s="976"/>
      <c r="E42" s="852"/>
      <c r="F42" s="852"/>
      <c r="G42" s="852"/>
      <c r="H42" s="900"/>
      <c r="I42" s="1014" t="str">
        <f>INDEX(TEMPLATE_NUMBER_POINT_FHD,B42,MATCH(TEMPLATE_SPHERE,TEMPLATE_SPHERE_LIST_FOR_NOTE,0))</f>
        <v>2.10.2</v>
      </c>
      <c r="J42" s="1014" t="str">
        <f>INDEX(TEMPLATE_DATA_POINT_FHD,B42,MATCH(TEMPLATE_SPHERE,TEMPLATE_SPHERE_LIST_FOR_NOTE,0))</f>
        <v>Расходы на капитальный ремонт</v>
      </c>
      <c r="K42" s="1014" t="str">
        <f>INDEX(TEMPLATE_NOTE_POINT_FHD,B42,MATCH(TEMPLATE_SPHERE,TEMPLATE_SPHERE_LIST_FOR_NOTE,0))</f>
        <v>Указываются расходы на капитальный ремонт, отнесенные к общепроизводственным расходам.</v>
      </c>
      <c r="L42" s="853" t="str">
        <f>IF(I42=0,"",I42)</f>
        <v>2.10.2</v>
      </c>
      <c r="M42" s="853" t="str">
        <f>IF(J42=0,"",J42)</f>
        <v>Расходы на капитальный ремонт</v>
      </c>
      <c r="N42" s="853" t="str">
        <f>IF(K42=0,"",K42)</f>
        <v>Указываются расходы на капитальный ремонт, отнесенные к общепроизводственным расходам.</v>
      </c>
      <c r="O42" s="966" t="s">
        <v>2733</v>
      </c>
      <c r="P42" s="966" t="s">
        <v>2719</v>
      </c>
      <c r="Q42" s="966" t="s">
        <v>2733</v>
      </c>
      <c r="R42" s="966" t="s">
        <v>2719</v>
      </c>
      <c r="S42" s="966"/>
      <c r="T42" s="852" t="s">
        <v>2734</v>
      </c>
      <c r="U42" s="852" t="s">
        <v>2734</v>
      </c>
      <c r="V42" s="852" t="s">
        <v>2734</v>
      </c>
      <c r="W42" s="852" t="s">
        <v>2734</v>
      </c>
      <c r="X42" s="852"/>
      <c r="Y42" s="1009"/>
      <c r="Z42" s="855" t="s">
        <v>2735</v>
      </c>
      <c r="AA42" s="855" t="s">
        <v>2735</v>
      </c>
      <c r="AB42" s="855" t="s">
        <v>2735</v>
      </c>
      <c r="AC42" s="855" t="s">
        <v>2735</v>
      </c>
      <c r="AD42" s="855"/>
    </row>
    <row customHeight="1" ht="18">
      <c r="A43" s="854"/>
      <c r="B43" s="908">
        <v>26</v>
      </c>
      <c r="C43" s="852">
        <v>14</v>
      </c>
      <c r="D43" s="976"/>
      <c r="E43" s="852"/>
      <c r="F43" s="852"/>
      <c r="G43" s="852"/>
      <c r="H43" s="900"/>
      <c r="I43" s="1014" t="str">
        <f>INDEX(TEMPLATE_NUMBER_POINT_FHD,B43,MATCH(TEMPLATE_SPHERE,TEMPLATE_SPHERE_LIST_FOR_NOTE,0))</f>
        <v>2.11</v>
      </c>
      <c r="J43" s="1014" t="str">
        <f>INDEX(TEMPLATE_DATA_POINT_FHD,B43,MATCH(TEMPLATE_SPHERE,TEMPLATE_SPHERE_LIST_FOR_NOTE,0))</f>
        <v>Общехозяйственные расходы, в том числе:</v>
      </c>
      <c r="K43" s="1014" t="str">
        <f>INDEX(TEMPLATE_NOTE_POINT_FHD,B43,MATCH(TEMPLATE_SPHERE,TEMPLATE_SPHERE_LIST_FOR_NOTE,0))</f>
        <v>Указывается общая сумма общехозяйственных расходов.</v>
      </c>
      <c r="L43" s="853" t="str">
        <f>IF(I43=0,"",I43)</f>
        <v>2.11</v>
      </c>
      <c r="M43" s="853" t="str">
        <f>IF(J43=0,"",J43)</f>
        <v>Общехозяйственные расходы, в том числе:</v>
      </c>
      <c r="N43" s="853" t="str">
        <f>IF(K43=0,"",K43)</f>
        <v>Указывается общая сумма общехозяйственных расходов.</v>
      </c>
      <c r="O43" s="966" t="s">
        <v>2736</v>
      </c>
      <c r="P43" s="966" t="s">
        <v>1404</v>
      </c>
      <c r="Q43" s="966" t="s">
        <v>2736</v>
      </c>
      <c r="R43" s="966" t="s">
        <v>1404</v>
      </c>
      <c r="S43" s="966"/>
      <c r="T43" s="852" t="s">
        <v>2737</v>
      </c>
      <c r="U43" s="852" t="s">
        <v>2737</v>
      </c>
      <c r="V43" s="852" t="s">
        <v>2737</v>
      </c>
      <c r="W43" s="852" t="s">
        <v>2737</v>
      </c>
      <c r="X43" s="852"/>
      <c r="Y43" s="1009"/>
      <c r="Z43" s="855" t="s">
        <v>2738</v>
      </c>
      <c r="AA43" s="855" t="s">
        <v>2738</v>
      </c>
      <c r="AB43" s="855" t="s">
        <v>2738</v>
      </c>
      <c r="AC43" s="855" t="s">
        <v>2738</v>
      </c>
      <c r="AD43" s="855"/>
    </row>
    <row customHeight="1" ht="27">
      <c r="A44" s="854"/>
      <c r="B44" s="908">
        <v>27</v>
      </c>
      <c r="C44" s="852" t="s">
        <v>2739</v>
      </c>
      <c r="D44" s="976"/>
      <c r="E44" s="852"/>
      <c r="F44" s="852"/>
      <c r="G44" s="852"/>
      <c r="H44" s="900"/>
      <c r="I44" s="1014" t="str">
        <f>INDEX(TEMPLATE_NUMBER_POINT_FHD,B44,MATCH(TEMPLATE_SPHERE,TEMPLATE_SPHERE_LIST_FOR_NOTE,0))</f>
        <v>2.11.1</v>
      </c>
      <c r="J44" s="1014" t="str">
        <f>INDEX(TEMPLATE_DATA_POINT_FHD,B44,MATCH(TEMPLATE_SPHERE,TEMPLATE_SPHERE_LIST_FOR_NOTE,0))</f>
        <v>Расходы на текущий ремонт</v>
      </c>
      <c r="K44" s="1014" t="str">
        <f>INDEX(TEMPLATE_NOTE_POINT_FHD,B44,MATCH(TEMPLATE_SPHERE,TEMPLATE_SPHERE_LIST_FOR_NOTE,0))</f>
        <v>Указываются расходы на текущий ремонт, отнесенные к общехозяйственным расходам.</v>
      </c>
      <c r="L44" s="853" t="str">
        <f>IF(I44=0,"",I44)</f>
        <v>2.11.1</v>
      </c>
      <c r="M44" s="853" t="str">
        <f>IF(J44=0,"",J44)</f>
        <v>Расходы на текущий ремонт</v>
      </c>
      <c r="N44" s="853" t="str">
        <f>IF(K44=0,"",K44)</f>
        <v>Указываются расходы на текущий ремонт, отнесенные к общехозяйственным расходам.</v>
      </c>
      <c r="O44" s="966" t="s">
        <v>2740</v>
      </c>
      <c r="P44" s="966" t="s">
        <v>2741</v>
      </c>
      <c r="Q44" s="966" t="s">
        <v>2740</v>
      </c>
      <c r="R44" s="966" t="s">
        <v>2741</v>
      </c>
      <c r="S44" s="966"/>
      <c r="T44" s="852" t="s">
        <v>2730</v>
      </c>
      <c r="U44" s="852" t="s">
        <v>2730</v>
      </c>
      <c r="V44" s="852" t="s">
        <v>2730</v>
      </c>
      <c r="W44" s="852" t="s">
        <v>2730</v>
      </c>
      <c r="X44" s="852"/>
      <c r="Y44" s="1009"/>
      <c r="Z44" s="855" t="s">
        <v>2742</v>
      </c>
      <c r="AA44" s="855" t="s">
        <v>2742</v>
      </c>
      <c r="AB44" s="855" t="s">
        <v>2742</v>
      </c>
      <c r="AC44" s="855" t="s">
        <v>2742</v>
      </c>
      <c r="AD44" s="855"/>
    </row>
    <row customHeight="1" ht="27">
      <c r="A45" s="854"/>
      <c r="B45" s="908">
        <v>28</v>
      </c>
      <c r="C45" s="852" t="s">
        <v>2743</v>
      </c>
      <c r="D45" s="976"/>
      <c r="E45" s="852"/>
      <c r="F45" s="852"/>
      <c r="G45" s="852"/>
      <c r="H45" s="900"/>
      <c r="I45" s="1014" t="str">
        <f>INDEX(TEMPLATE_NUMBER_POINT_FHD,B45,MATCH(TEMPLATE_SPHERE,TEMPLATE_SPHERE_LIST_FOR_NOTE,0))</f>
        <v>2.11.2</v>
      </c>
      <c r="J45" s="1014" t="str">
        <f>INDEX(TEMPLATE_DATA_POINT_FHD,B45,MATCH(TEMPLATE_SPHERE,TEMPLATE_SPHERE_LIST_FOR_NOTE,0))</f>
        <v>Расходы на капитальный ремонт</v>
      </c>
      <c r="K45" s="1014" t="str">
        <f>INDEX(TEMPLATE_NOTE_POINT_FHD,B45,MATCH(TEMPLATE_SPHERE,TEMPLATE_SPHERE_LIST_FOR_NOTE,0))</f>
        <v>Указываются расходы на капитальный ремонт, отнесенные к общехозяйственным расходам.</v>
      </c>
      <c r="L45" s="853" t="str">
        <f>IF(I45=0,"",I45)</f>
        <v>2.11.2</v>
      </c>
      <c r="M45" s="853" t="str">
        <f>IF(J45=0,"",J45)</f>
        <v>Расходы на капитальный ремонт</v>
      </c>
      <c r="N45" s="853" t="str">
        <f>IF(K45=0,"",K45)</f>
        <v>Указываются расходы на капитальный ремонт, отнесенные к общехозяйственным расходам.</v>
      </c>
      <c r="O45" s="966" t="s">
        <v>2744</v>
      </c>
      <c r="P45" s="966" t="s">
        <v>2745</v>
      </c>
      <c r="Q45" s="966" t="s">
        <v>2744</v>
      </c>
      <c r="R45" s="966" t="s">
        <v>2745</v>
      </c>
      <c r="S45" s="966"/>
      <c r="T45" s="852" t="s">
        <v>2734</v>
      </c>
      <c r="U45" s="852" t="s">
        <v>2734</v>
      </c>
      <c r="V45" s="852" t="s">
        <v>2734</v>
      </c>
      <c r="W45" s="852" t="s">
        <v>2734</v>
      </c>
      <c r="X45" s="852"/>
      <c r="Y45" s="1009"/>
      <c r="Z45" s="855" t="s">
        <v>2746</v>
      </c>
      <c r="AA45" s="855" t="s">
        <v>2746</v>
      </c>
      <c r="AB45" s="855" t="s">
        <v>2746</v>
      </c>
      <c r="AC45" s="855" t="s">
        <v>2746</v>
      </c>
      <c r="AD45" s="855"/>
    </row>
    <row customHeight="1" ht="54">
      <c r="A46" s="854"/>
      <c r="B46" s="908">
        <v>29</v>
      </c>
      <c r="C46" s="852">
        <v>15</v>
      </c>
      <c r="D46" s="976"/>
      <c r="E46" s="852"/>
      <c r="F46" s="852"/>
      <c r="G46" s="852"/>
      <c r="H46" s="900"/>
      <c r="I46" s="1014" t="str">
        <f>INDEX(TEMPLATE_NUMBER_POINT_FHD,B46,MATCH(TEMPLATE_SPHERE,TEMPLATE_SPHERE_LIST_FOR_NOTE,0))</f>
        <v>2.12</v>
      </c>
      <c r="J46" s="1014" t="str">
        <f>INDEX(TEMPLATE_DATA_POINT_FHD,B46,MATCH(TEMPLATE_SPHERE,TEMPLATE_SPHERE_LIST_FOR_NOTE,0))</f>
        <v>Расходы на капитальный и текущий ремонт основных средств</v>
      </c>
      <c r="K46" s="1014"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53" t="str">
        <f>IF(I46=0,"",I46)</f>
        <v>2.12</v>
      </c>
      <c r="M46" s="853" t="str">
        <f>IF(J46=0,"",J46)</f>
        <v>Расходы на капитальный и текущий ремонт основных средств</v>
      </c>
      <c r="N46" s="853"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6" t="s">
        <v>2747</v>
      </c>
      <c r="P46" s="966" t="s">
        <v>2725</v>
      </c>
      <c r="Q46" s="966" t="s">
        <v>2747</v>
      </c>
      <c r="R46" s="966" t="s">
        <v>2725</v>
      </c>
      <c r="S46" s="966"/>
      <c r="T46" s="853"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52" t="s">
        <v>2748</v>
      </c>
      <c r="V46" s="852" t="s">
        <v>2748</v>
      </c>
      <c r="W46" s="852" t="s">
        <v>2748</v>
      </c>
      <c r="X46" s="852"/>
      <c r="Y46" s="1009"/>
      <c r="Z46" s="855" t="s">
        <v>2749</v>
      </c>
      <c r="AA46" s="855" t="s">
        <v>2750</v>
      </c>
      <c r="AB46" s="855" t="s">
        <v>2750</v>
      </c>
      <c r="AC46" s="855" t="s">
        <v>2750</v>
      </c>
      <c r="AD46" s="855"/>
    </row>
    <row customHeight="1" ht="54">
      <c r="A47" s="854"/>
      <c r="B47" s="908">
        <v>30</v>
      </c>
      <c r="C47" s="852" t="s">
        <v>2751</v>
      </c>
      <c r="D47" s="976"/>
      <c r="E47" s="852"/>
      <c r="F47" s="852"/>
      <c r="G47" s="852"/>
      <c r="H47" s="900"/>
      <c r="I47" s="1014" t="str">
        <f>INDEX(TEMPLATE_NUMBER_POINT_FHD,B47,MATCH(TEMPLATE_SPHERE,TEMPLATE_SPHERE_LIST_FOR_NOTE,0))</f>
        <v>2.12.1</v>
      </c>
      <c r="J47" s="1014"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4">
        <f>INDEX(TEMPLATE_NOTE_POINT_FHD,B47,MATCH(TEMPLATE_SPHERE,TEMPLATE_SPHERE_LIST_FOR_NOTE,0))</f>
        <v>0</v>
      </c>
      <c r="L47" s="853" t="str">
        <f>IF(I47=0,"",I47)</f>
        <v>2.12.1</v>
      </c>
      <c r="M47" s="853"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53" t="str">
        <f>IF(K47=0,"",K47)</f>
        <v/>
      </c>
      <c r="O47" s="966" t="s">
        <v>2752</v>
      </c>
      <c r="P47" s="966" t="s">
        <v>2729</v>
      </c>
      <c r="Q47" s="966" t="s">
        <v>2752</v>
      </c>
      <c r="R47" s="966" t="s">
        <v>2729</v>
      </c>
      <c r="S47" s="966"/>
      <c r="T47" s="852" t="s">
        <v>2753</v>
      </c>
      <c r="U47" s="852" t="s">
        <v>2753</v>
      </c>
      <c r="V47" s="852" t="s">
        <v>2753</v>
      </c>
      <c r="W47" s="852" t="s">
        <v>2753</v>
      </c>
      <c r="X47" s="852"/>
      <c r="Y47" s="1009"/>
      <c r="Z47" s="855"/>
      <c r="AA47" s="858"/>
      <c r="AB47" s="858"/>
      <c r="AC47" s="858"/>
      <c r="AD47" s="855"/>
    </row>
    <row customHeight="1" ht="54">
      <c r="A48" s="854"/>
      <c r="B48" s="908">
        <v>31</v>
      </c>
      <c r="C48" s="852">
        <v>16</v>
      </c>
      <c r="D48" s="976"/>
      <c r="E48" s="852"/>
      <c r="F48" s="852"/>
      <c r="G48" s="852"/>
      <c r="H48" s="900"/>
      <c r="I48" s="1014">
        <f>INDEX(TEMPLATE_NUMBER_POINT_FHD,B48,MATCH(TEMPLATE_SPHERE,TEMPLATE_SPHERE_LIST_FOR_NOTE,0))</f>
        <v>0</v>
      </c>
      <c r="J48" s="1014">
        <f>INDEX(TEMPLATE_DATA_POINT_FHD,B48,MATCH(TEMPLATE_SPHERE,TEMPLATE_SPHERE_LIST_FOR_NOTE,0))</f>
        <v>0</v>
      </c>
      <c r="K48" s="1014">
        <f>INDEX(TEMPLATE_NOTE_POINT_FHD,B48,MATCH(TEMPLATE_SPHERE,TEMPLATE_SPHERE_LIST_FOR_NOTE,0))</f>
        <v>0</v>
      </c>
      <c r="L48" s="853" t="str">
        <f>IF(I48=0,"",I48)</f>
        <v/>
      </c>
      <c r="M48" s="853" t="str">
        <f>IF(J48=0,"",J48)</f>
        <v/>
      </c>
      <c r="N48" s="853" t="str">
        <f>IF(K48=0,"",K48)</f>
        <v/>
      </c>
      <c r="O48" s="966"/>
      <c r="P48" s="966" t="s">
        <v>2736</v>
      </c>
      <c r="Q48" s="966" t="s">
        <v>2754</v>
      </c>
      <c r="R48" s="966" t="s">
        <v>2736</v>
      </c>
      <c r="S48" s="966"/>
      <c r="T48" s="852"/>
      <c r="U48" s="852" t="s">
        <v>2755</v>
      </c>
      <c r="V48" s="852" t="s">
        <v>2756</v>
      </c>
      <c r="W48" s="852" t="s">
        <v>2756</v>
      </c>
      <c r="X48" s="852"/>
      <c r="Y48" s="1009"/>
      <c r="Z48" s="855"/>
      <c r="AA48" s="858" t="s">
        <v>2750</v>
      </c>
      <c r="AB48" s="858" t="s">
        <v>2750</v>
      </c>
      <c r="AC48" s="858" t="s">
        <v>2750</v>
      </c>
      <c r="AD48" s="855"/>
    </row>
    <row customHeight="1" ht="54">
      <c r="A49" s="854"/>
      <c r="B49" s="908">
        <v>32</v>
      </c>
      <c r="C49" s="852" t="s">
        <v>2757</v>
      </c>
      <c r="D49" s="976"/>
      <c r="E49" s="852"/>
      <c r="F49" s="852"/>
      <c r="G49" s="852"/>
      <c r="H49" s="900"/>
      <c r="I49" s="1014">
        <f>INDEX(TEMPLATE_NUMBER_POINT_FHD,B49,MATCH(TEMPLATE_SPHERE,TEMPLATE_SPHERE_LIST_FOR_NOTE,0))</f>
        <v>0</v>
      </c>
      <c r="J49" s="1014">
        <f>INDEX(TEMPLATE_DATA_POINT_FHD,B49,MATCH(TEMPLATE_SPHERE,TEMPLATE_SPHERE_LIST_FOR_NOTE,0))</f>
        <v>0</v>
      </c>
      <c r="K49" s="1014">
        <f>INDEX(TEMPLATE_NOTE_POINT_FHD,B49,MATCH(TEMPLATE_SPHERE,TEMPLATE_SPHERE_LIST_FOR_NOTE,0))</f>
        <v>0</v>
      </c>
      <c r="L49" s="853" t="str">
        <f>IF(I49=0,"",I49)</f>
        <v/>
      </c>
      <c r="M49" s="853" t="str">
        <f>IF(J49=0,"",J49)</f>
        <v/>
      </c>
      <c r="N49" s="853" t="str">
        <f>IF(K49=0,"",K49)</f>
        <v/>
      </c>
      <c r="O49" s="966"/>
      <c r="P49" s="966" t="s">
        <v>2740</v>
      </c>
      <c r="Q49" s="966" t="s">
        <v>2758</v>
      </c>
      <c r="R49" s="966" t="s">
        <v>2740</v>
      </c>
      <c r="S49" s="966"/>
      <c r="T49" s="852"/>
      <c r="U49" s="852" t="s">
        <v>2753</v>
      </c>
      <c r="V49" s="852" t="s">
        <v>2753</v>
      </c>
      <c r="W49" s="852" t="s">
        <v>2753</v>
      </c>
      <c r="X49" s="852"/>
      <c r="Y49" s="1009"/>
      <c r="Z49" s="855"/>
      <c r="AA49" s="858"/>
      <c r="AB49" s="858"/>
      <c r="AC49" s="858"/>
      <c r="AD49" s="855"/>
    </row>
    <row customHeight="1" ht="126">
      <c r="A50" s="854"/>
      <c r="B50" s="908">
        <v>33</v>
      </c>
      <c r="C50" s="852">
        <v>17</v>
      </c>
      <c r="D50" s="976"/>
      <c r="E50" s="852"/>
      <c r="F50" s="852"/>
      <c r="G50" s="852"/>
      <c r="H50" s="900"/>
      <c r="I50" s="1014" t="str">
        <f>INDEX(TEMPLATE_NUMBER_POINT_FHD,B50,MATCH(TEMPLATE_SPHERE,TEMPLATE_SPHERE_LIST_FOR_NOTE,0))</f>
        <v>2.13</v>
      </c>
      <c r="J50" s="1014"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14"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53" t="str">
        <f>IF(I50=0,"",I50)</f>
        <v>2.13</v>
      </c>
      <c r="M50" s="853"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53"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6" t="s">
        <v>2754</v>
      </c>
      <c r="P50" s="966" t="s">
        <v>2747</v>
      </c>
      <c r="Q50" s="966" t="s">
        <v>2759</v>
      </c>
      <c r="R50" s="966" t="s">
        <v>2747</v>
      </c>
      <c r="S50" s="966"/>
      <c r="T50" s="852" t="s">
        <v>2760</v>
      </c>
      <c r="U50" s="852" t="s">
        <v>2761</v>
      </c>
      <c r="V50" s="852" t="s">
        <v>2762</v>
      </c>
      <c r="W50" s="852" t="s">
        <v>2763</v>
      </c>
      <c r="X50" s="852"/>
      <c r="Y50" s="1009"/>
      <c r="Z50" s="855" t="s">
        <v>2764</v>
      </c>
      <c r="AA50" s="858" t="s">
        <v>2765</v>
      </c>
      <c r="AB50" s="858" t="s">
        <v>2765</v>
      </c>
      <c r="AC50" s="858" t="s">
        <v>2765</v>
      </c>
      <c r="AD50" s="855"/>
    </row>
    <row customHeight="1" ht="27">
      <c r="A51" s="854"/>
      <c r="B51" s="908">
        <v>34</v>
      </c>
      <c r="C51" s="852" t="s">
        <v>2766</v>
      </c>
      <c r="D51" s="976"/>
      <c r="E51" s="852"/>
      <c r="F51" s="852"/>
      <c r="G51" s="852"/>
      <c r="H51" s="900"/>
      <c r="I51" s="1014" t="str">
        <f>INDEX(TEMPLATE_NUMBER_POINT_FHD,B51,MATCH(TEMPLATE_SPHERE,TEMPLATE_SPHERE_LIST_FOR_NOTE,0))</f>
        <v>3</v>
      </c>
      <c r="J51" s="1014"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14">
        <f>INDEX(TEMPLATE_NOTE_POINT_FHD,B51,MATCH(TEMPLATE_SPHERE,TEMPLATE_SPHERE_LIST_FOR_NOTE,0))</f>
        <v>0</v>
      </c>
      <c r="L51" s="853" t="str">
        <f>IF(I51=0,"",I51)</f>
        <v>3</v>
      </c>
      <c r="M51" s="853" t="str">
        <f>IF(J51=0,"",J51)</f>
        <v>Валовая прибыль (убытки) от реализации товаров и оказания услуг по регулируемому виду деятельности</v>
      </c>
      <c r="N51" s="853" t="str">
        <f>IF(K51=0,"",K51)</f>
        <v/>
      </c>
      <c r="O51" s="966" t="s">
        <v>90</v>
      </c>
      <c r="P51" s="966"/>
      <c r="Q51" s="966"/>
      <c r="R51" s="966"/>
      <c r="S51" s="966"/>
      <c r="T51" s="852" t="s">
        <v>2767</v>
      </c>
      <c r="U51" s="852"/>
      <c r="V51" s="852"/>
      <c r="W51" s="852"/>
      <c r="X51" s="852"/>
      <c r="Y51" s="1009"/>
      <c r="Z51" s="855"/>
      <c r="AA51" s="858"/>
      <c r="AB51" s="858"/>
      <c r="AC51" s="858"/>
      <c r="AD51" s="855"/>
    </row>
    <row customHeight="1" ht="36">
      <c r="A52" s="854"/>
      <c r="B52" s="908">
        <v>35</v>
      </c>
      <c r="C52" s="852" t="s">
        <v>2660</v>
      </c>
      <c r="D52" s="976" t="s">
        <v>2660</v>
      </c>
      <c r="E52" s="852" t="s">
        <v>2660</v>
      </c>
      <c r="F52" s="852" t="s">
        <v>2660</v>
      </c>
      <c r="G52" s="852"/>
      <c r="H52" s="900"/>
      <c r="I52" s="1014" t="str">
        <f>INDEX(TEMPLATE_NUMBER_POINT_FHD,B52,MATCH(TEMPLATE_SPHERE,TEMPLATE_SPHERE_LIST_FOR_NOTE,0))</f>
        <v>4</v>
      </c>
      <c r="J52" s="1014" t="str">
        <f>INDEX(TEMPLATE_DATA_POINT_FHD,B52,MATCH(TEMPLATE_SPHERE,TEMPLATE_SPHERE_LIST_FOR_NOTE,0))</f>
        <v>Чистая прибыль, полученная от регулируемого вида деятельности, в том числе:</v>
      </c>
      <c r="K52" s="1014" t="str">
        <f>INDEX(TEMPLATE_NOTE_POINT_FHD,B52,MATCH(TEMPLATE_SPHERE,TEMPLATE_SPHERE_LIST_FOR_NOTE,0))</f>
        <v>Указывается общая сумма чистой прибыли, полученной от регулируемого вида деятельности.</v>
      </c>
      <c r="L52" s="853" t="str">
        <f>IF(I52=0,"",I52)</f>
        <v>4</v>
      </c>
      <c r="M52" s="853" t="str">
        <f>IF(J52=0,"",J52)</f>
        <v>Чистая прибыль, полученная от регулируемого вида деятельности, в том числе:</v>
      </c>
      <c r="N52" s="853" t="str">
        <f>IF(K52=0,"",K52)</f>
        <v>Указывается общая сумма чистой прибыли, полученной от регулируемого вида деятельности.</v>
      </c>
      <c r="O52" s="966" t="s">
        <v>91</v>
      </c>
      <c r="P52" s="966" t="s">
        <v>90</v>
      </c>
      <c r="Q52" s="966" t="s">
        <v>90</v>
      </c>
      <c r="R52" s="966" t="s">
        <v>90</v>
      </c>
      <c r="S52" s="966"/>
      <c r="T52" s="852" t="s">
        <v>2768</v>
      </c>
      <c r="U52" s="852" t="s">
        <v>2769</v>
      </c>
      <c r="V52" s="852" t="s">
        <v>2770</v>
      </c>
      <c r="W52" s="852" t="s">
        <v>2771</v>
      </c>
      <c r="X52" s="852"/>
      <c r="Y52" s="1009"/>
      <c r="Z52" s="855" t="s">
        <v>1408</v>
      </c>
      <c r="AA52" s="858" t="s">
        <v>1408</v>
      </c>
      <c r="AB52" s="858" t="s">
        <v>1408</v>
      </c>
      <c r="AC52" s="858" t="s">
        <v>1408</v>
      </c>
      <c r="AD52" s="855"/>
    </row>
    <row customHeight="1" ht="36">
      <c r="A53" s="854"/>
      <c r="B53" s="908">
        <v>36</v>
      </c>
      <c r="C53" s="852">
        <v>1</v>
      </c>
      <c r="D53" s="976"/>
      <c r="E53" s="852"/>
      <c r="F53" s="852"/>
      <c r="G53" s="852"/>
      <c r="H53" s="900"/>
      <c r="I53" s="1014" t="str">
        <f>INDEX(TEMPLATE_NUMBER_POINT_FHD,B53,MATCH(TEMPLATE_SPHERE,TEMPLATE_SPHERE_LIST_FOR_NOTE,0))</f>
        <v>4.1</v>
      </c>
      <c r="J53" s="1014"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4">
        <f>INDEX(TEMPLATE_NOTE_POINT_FHD,B53,MATCH(TEMPLATE_SPHERE,TEMPLATE_SPHERE_LIST_FOR_NOTE,0))</f>
        <v>0</v>
      </c>
      <c r="L53" s="853" t="str">
        <f>IF(I53=0,"",I53)</f>
        <v>4.1</v>
      </c>
      <c r="M53" s="853"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53" t="str">
        <f>IF(K53=0,"",K53)</f>
        <v/>
      </c>
      <c r="O53" s="966" t="s">
        <v>1412</v>
      </c>
      <c r="P53" s="966" t="s">
        <v>797</v>
      </c>
      <c r="Q53" s="966" t="s">
        <v>797</v>
      </c>
      <c r="R53" s="966" t="s">
        <v>797</v>
      </c>
      <c r="S53" s="966"/>
      <c r="T53" s="852" t="s">
        <v>2772</v>
      </c>
      <c r="U53" s="852" t="s">
        <v>2772</v>
      </c>
      <c r="V53" s="852" t="s">
        <v>2772</v>
      </c>
      <c r="W53" s="852" t="s">
        <v>2772</v>
      </c>
      <c r="X53" s="852"/>
      <c r="Y53" s="1009"/>
      <c r="Z53" s="855"/>
      <c r="AA53" s="858"/>
      <c r="AB53" s="855"/>
      <c r="AC53" s="855"/>
      <c r="AD53" s="855"/>
    </row>
    <row customHeight="1" ht="18">
      <c r="A54" s="854"/>
      <c r="B54" s="908">
        <v>37</v>
      </c>
      <c r="C54" s="852" t="s">
        <v>2666</v>
      </c>
      <c r="D54" s="976" t="s">
        <v>2666</v>
      </c>
      <c r="E54" s="852" t="s">
        <v>2666</v>
      </c>
      <c r="F54" s="852" t="s">
        <v>2666</v>
      </c>
      <c r="G54" s="852"/>
      <c r="H54" s="900"/>
      <c r="I54" s="1014" t="str">
        <f>INDEX(TEMPLATE_NUMBER_POINT_FHD,B54,MATCH(TEMPLATE_SPHERE,TEMPLATE_SPHERE_LIST_FOR_NOTE,0))</f>
        <v>5</v>
      </c>
      <c r="J54" s="1014" t="str">
        <f>INDEX(TEMPLATE_DATA_POINT_FHD,B54,MATCH(TEMPLATE_SPHERE,TEMPLATE_SPHERE_LIST_FOR_NOTE,0))</f>
        <v>Изменение стоимости основных фондов, в том числе:</v>
      </c>
      <c r="K54" s="1014" t="str">
        <f>INDEX(TEMPLATE_NOTE_POINT_FHD,B54,MATCH(TEMPLATE_SPHERE,TEMPLATE_SPHERE_LIST_FOR_NOTE,0))</f>
        <v>Указывается общее изменение стоимости основных фондов.</v>
      </c>
      <c r="L54" s="853" t="str">
        <f>IF(I54=0,"",I54)</f>
        <v>5</v>
      </c>
      <c r="M54" s="853" t="str">
        <f>IF(J54=0,"",J54)</f>
        <v>Изменение стоимости основных фондов, в том числе:</v>
      </c>
      <c r="N54" s="853" t="str">
        <f>IF(K54=0,"",K54)</f>
        <v>Указывается общее изменение стоимости основных фондов.</v>
      </c>
      <c r="O54" s="966" t="s">
        <v>117</v>
      </c>
      <c r="P54" s="966" t="s">
        <v>91</v>
      </c>
      <c r="Q54" s="966" t="s">
        <v>91</v>
      </c>
      <c r="R54" s="966" t="s">
        <v>91</v>
      </c>
      <c r="S54" s="966"/>
      <c r="T54" s="852" t="s">
        <v>1410</v>
      </c>
      <c r="U54" s="852" t="s">
        <v>1410</v>
      </c>
      <c r="V54" s="852" t="s">
        <v>1410</v>
      </c>
      <c r="W54" s="852" t="s">
        <v>1410</v>
      </c>
      <c r="X54" s="852"/>
      <c r="Y54" s="1009"/>
      <c r="Z54" s="855" t="s">
        <v>1411</v>
      </c>
      <c r="AA54" s="855" t="s">
        <v>1411</v>
      </c>
      <c r="AB54" s="855" t="s">
        <v>1411</v>
      </c>
      <c r="AC54" s="855" t="s">
        <v>1411</v>
      </c>
      <c r="AD54" s="855"/>
    </row>
    <row customHeight="1" ht="36">
      <c r="A55" s="854"/>
      <c r="B55" s="908">
        <v>38</v>
      </c>
      <c r="C55" s="852">
        <v>1</v>
      </c>
      <c r="D55" s="976"/>
      <c r="E55" s="852"/>
      <c r="F55" s="852"/>
      <c r="G55" s="852"/>
      <c r="H55" s="900"/>
      <c r="I55" s="1014" t="str">
        <f>INDEX(TEMPLATE_NUMBER_POINT_FHD,B55,MATCH(TEMPLATE_SPHERE,TEMPLATE_SPHERE_LIST_FOR_NOTE,0))</f>
        <v>5.1</v>
      </c>
      <c r="J55" s="1014" t="str">
        <f>INDEX(TEMPLATE_DATA_POINT_FHD,B55,MATCH(TEMPLATE_SPHERE,TEMPLATE_SPHERE_LIST_FOR_NOTE,0))</f>
        <v>Изменение стоимости основных фондов за счет:</v>
      </c>
      <c r="K55" s="1014"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53" t="str">
        <f>IF(I55=0,"",I55)</f>
        <v>5.1</v>
      </c>
      <c r="M55" s="853" t="str">
        <f>IF(J55=0,"",J55)</f>
        <v>Изменение стоимости основных фондов за счет:</v>
      </c>
      <c r="N55" s="853" t="str">
        <f>IF(K55=0,"",K55)</f>
        <v>Указываются общее изменение стоимости основных фондов за счет их ввода в эксплуатацию и вывода из эксплуатации.</v>
      </c>
      <c r="O55" s="966" t="s">
        <v>786</v>
      </c>
      <c r="P55" s="966" t="s">
        <v>1412</v>
      </c>
      <c r="Q55" s="966" t="s">
        <v>1412</v>
      </c>
      <c r="R55" s="966" t="s">
        <v>1412</v>
      </c>
      <c r="S55" s="966"/>
      <c r="T55" s="853"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52" t="s">
        <v>2773</v>
      </c>
      <c r="V55" s="852" t="s">
        <v>2773</v>
      </c>
      <c r="W55" s="852" t="s">
        <v>2773</v>
      </c>
      <c r="X55" s="852"/>
      <c r="Y55" s="1009"/>
      <c r="Z55" s="855" t="s">
        <v>2774</v>
      </c>
      <c r="AA55" s="855" t="s">
        <v>2774</v>
      </c>
      <c r="AB55" s="855" t="s">
        <v>2774</v>
      </c>
      <c r="AC55" s="855" t="s">
        <v>2774</v>
      </c>
      <c r="AD55" s="855"/>
    </row>
    <row customHeight="1" ht="27">
      <c r="A56" s="854"/>
      <c r="B56" s="908">
        <v>39</v>
      </c>
      <c r="C56" s="852" t="s">
        <v>1680</v>
      </c>
      <c r="D56" s="976"/>
      <c r="E56" s="852"/>
      <c r="F56" s="852"/>
      <c r="G56" s="852"/>
      <c r="H56" s="900"/>
      <c r="I56" s="1014" t="str">
        <f>INDEX(TEMPLATE_NUMBER_POINT_FHD,B56,MATCH(TEMPLATE_SPHERE,TEMPLATE_SPHERE_LIST_FOR_NOTE,0))</f>
        <v>5.1.1</v>
      </c>
      <c r="J56" s="1014" t="str">
        <f>INDEX(TEMPLATE_DATA_POINT_FHD,B56,MATCH(TEMPLATE_SPHERE,TEMPLATE_SPHERE_LIST_FOR_NOTE,0))</f>
        <v>Изменения стоимости основных фондов за счет их ввода в эксплуатацию</v>
      </c>
      <c r="K56" s="1014" t="str">
        <f>INDEX(TEMPLATE_NOTE_POINT_FHD,B56,MATCH(TEMPLATE_SPHERE,TEMPLATE_SPHERE_LIST_FOR_NOTE,0))</f>
        <v>Указываются изменение стоимости основных фондов за счет их ввода в эксплуатацию.</v>
      </c>
      <c r="L56" s="853" t="str">
        <f>IF(I56=0,"",I56)</f>
        <v>5.1.1</v>
      </c>
      <c r="M56" s="853" t="str">
        <f>IF(J56=0,"",J56)</f>
        <v>Изменения стоимости основных фондов за счет их ввода в эксплуатацию</v>
      </c>
      <c r="N56" s="853" t="str">
        <f>IF(K56=0,"",K56)</f>
        <v>Указываются изменение стоимости основных фондов за счет их ввода в эксплуатацию.</v>
      </c>
      <c r="O56" s="966" t="s">
        <v>1797</v>
      </c>
      <c r="P56" s="966" t="s">
        <v>1415</v>
      </c>
      <c r="Q56" s="966" t="s">
        <v>1415</v>
      </c>
      <c r="R56" s="966" t="s">
        <v>1415</v>
      </c>
      <c r="S56" s="966"/>
      <c r="T56" s="853"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52" t="s">
        <v>2775</v>
      </c>
      <c r="V56" s="852" t="s">
        <v>2775</v>
      </c>
      <c r="W56" s="852" t="s">
        <v>2775</v>
      </c>
      <c r="X56" s="852"/>
      <c r="Y56" s="1009"/>
      <c r="Z56" s="855" t="s">
        <v>1417</v>
      </c>
      <c r="AA56" s="855" t="s">
        <v>1417</v>
      </c>
      <c r="AB56" s="855" t="s">
        <v>1417</v>
      </c>
      <c r="AC56" s="855" t="s">
        <v>1417</v>
      </c>
      <c r="AD56" s="855"/>
    </row>
    <row customHeight="1" ht="27">
      <c r="A57" s="854"/>
      <c r="B57" s="908">
        <v>40</v>
      </c>
      <c r="C57" s="852" t="s">
        <v>1682</v>
      </c>
      <c r="D57" s="976"/>
      <c r="E57" s="852"/>
      <c r="F57" s="852"/>
      <c r="G57" s="852"/>
      <c r="H57" s="900"/>
      <c r="I57" s="1014" t="str">
        <f>INDEX(TEMPLATE_NUMBER_POINT_FHD,B57,MATCH(TEMPLATE_SPHERE,TEMPLATE_SPHERE_LIST_FOR_NOTE,0))</f>
        <v>5.1.2</v>
      </c>
      <c r="J57" s="1014" t="str">
        <f>INDEX(TEMPLATE_DATA_POINT_FHD,B57,MATCH(TEMPLATE_SPHERE,TEMPLATE_SPHERE_LIST_FOR_NOTE,0))</f>
        <v>Изменения стоимости основных фондов за счет их вывода в эксплуатацию</v>
      </c>
      <c r="K57" s="1014" t="str">
        <f>INDEX(TEMPLATE_NOTE_POINT_FHD,B57,MATCH(TEMPLATE_SPHERE,TEMPLATE_SPHERE_LIST_FOR_NOTE,0))</f>
        <v>Указываются изменение стоимости основных фондов за счет их вывода из эксплуатации.</v>
      </c>
      <c r="L57" s="853" t="str">
        <f>IF(I57=0,"",I57)</f>
        <v>5.1.2</v>
      </c>
      <c r="M57" s="853" t="str">
        <f>IF(J57=0,"",J57)</f>
        <v>Изменения стоимости основных фондов за счет их вывода в эксплуатацию</v>
      </c>
      <c r="N57" s="853" t="str">
        <f>IF(K57=0,"",K57)</f>
        <v>Указываются изменение стоимости основных фондов за счет их вывода из эксплуатации.</v>
      </c>
      <c r="O57" s="966" t="s">
        <v>2776</v>
      </c>
      <c r="P57" s="966" t="s">
        <v>1418</v>
      </c>
      <c r="Q57" s="966" t="s">
        <v>1418</v>
      </c>
      <c r="R57" s="966" t="s">
        <v>1418</v>
      </c>
      <c r="S57" s="966"/>
      <c r="T57" s="853"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52" t="s">
        <v>2777</v>
      </c>
      <c r="V57" s="852" t="s">
        <v>2777</v>
      </c>
      <c r="W57" s="852" t="s">
        <v>2777</v>
      </c>
      <c r="X57" s="852"/>
      <c r="Y57" s="1009"/>
      <c r="Z57" s="855" t="s">
        <v>1420</v>
      </c>
      <c r="AA57" s="855" t="s">
        <v>1420</v>
      </c>
      <c r="AB57" s="855" t="s">
        <v>1420</v>
      </c>
      <c r="AC57" s="855" t="s">
        <v>1420</v>
      </c>
      <c r="AD57" s="855"/>
    </row>
    <row customHeight="1" ht="18">
      <c r="A58" s="854"/>
      <c r="B58" s="908">
        <v>41</v>
      </c>
      <c r="C58" s="852">
        <v>2</v>
      </c>
      <c r="D58" s="976"/>
      <c r="E58" s="852"/>
      <c r="F58" s="852"/>
      <c r="G58" s="852"/>
      <c r="H58" s="900"/>
      <c r="I58" s="1014" t="str">
        <f>INDEX(TEMPLATE_NUMBER_POINT_FHD,B58,MATCH(TEMPLATE_SPHERE,TEMPLATE_SPHERE_LIST_FOR_NOTE,0))</f>
        <v>5.2</v>
      </c>
      <c r="J58" s="1014" t="str">
        <f>INDEX(TEMPLATE_DATA_POINT_FHD,B58,MATCH(TEMPLATE_SPHERE,TEMPLATE_SPHERE_LIST_FOR_NOTE,0))</f>
        <v>Изменение стоимости основных фондов за счет их переоценки</v>
      </c>
      <c r="K58" s="1014">
        <f>INDEX(TEMPLATE_NOTE_POINT_FHD,B58,MATCH(TEMPLATE_SPHERE,TEMPLATE_SPHERE_LIST_FOR_NOTE,0))</f>
        <v>0</v>
      </c>
      <c r="L58" s="853" t="str">
        <f>IF(I58=0,"",I58)</f>
        <v>5.2</v>
      </c>
      <c r="M58" s="853" t="str">
        <f>IF(J58=0,"",J58)</f>
        <v>Изменение стоимости основных фондов за счет их переоценки</v>
      </c>
      <c r="N58" s="853" t="str">
        <f>IF(K58=0,"",K58)</f>
        <v/>
      </c>
      <c r="O58" s="966" t="s">
        <v>1540</v>
      </c>
      <c r="P58" s="966" t="s">
        <v>1454</v>
      </c>
      <c r="Q58" s="966" t="s">
        <v>1454</v>
      </c>
      <c r="R58" s="966" t="s">
        <v>1454</v>
      </c>
      <c r="S58" s="966"/>
      <c r="T58" s="853"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52" t="s">
        <v>2778</v>
      </c>
      <c r="V58" s="852" t="s">
        <v>2778</v>
      </c>
      <c r="W58" s="852" t="s">
        <v>2778</v>
      </c>
      <c r="X58" s="852"/>
      <c r="Y58" s="1009"/>
      <c r="Z58" s="855"/>
      <c r="AA58" s="858"/>
      <c r="AB58" s="855"/>
      <c r="AC58" s="855"/>
      <c r="AD58" s="855"/>
    </row>
    <row customHeight="1" ht="36">
      <c r="A59" s="854"/>
      <c r="B59" s="908">
        <v>42</v>
      </c>
      <c r="C59" s="852">
        <v>3</v>
      </c>
      <c r="D59" s="976" t="s">
        <v>2766</v>
      </c>
      <c r="E59" s="852" t="s">
        <v>2766</v>
      </c>
      <c r="F59" s="852" t="s">
        <v>2766</v>
      </c>
      <c r="G59" s="852"/>
      <c r="H59" s="900"/>
      <c r="I59" s="1014">
        <f>INDEX(TEMPLATE_NUMBER_POINT_FHD,B59,MATCH(TEMPLATE_SPHERE,TEMPLATE_SPHERE_LIST_FOR_NOTE,0))</f>
        <v>0</v>
      </c>
      <c r="J59" s="1014">
        <f>INDEX(TEMPLATE_DATA_POINT_FHD,B59,MATCH(TEMPLATE_SPHERE,TEMPLATE_SPHERE_LIST_FOR_NOTE,0))</f>
        <v>0</v>
      </c>
      <c r="K59" s="1014">
        <f>INDEX(TEMPLATE_NOTE_POINT_FHD,B59,MATCH(TEMPLATE_SPHERE,TEMPLATE_SPHERE_LIST_FOR_NOTE,0))</f>
        <v>0</v>
      </c>
      <c r="L59" s="853" t="str">
        <f>IF(I59=0,"",I59)</f>
        <v/>
      </c>
      <c r="M59" s="853" t="str">
        <f>IF(J59=0,"",J59)</f>
        <v/>
      </c>
      <c r="N59" s="853" t="str">
        <f>IF(K59=0,"",K59)</f>
        <v/>
      </c>
      <c r="O59" s="966"/>
      <c r="P59" s="966" t="s">
        <v>117</v>
      </c>
      <c r="Q59" s="966" t="s">
        <v>117</v>
      </c>
      <c r="R59" s="966" t="s">
        <v>117</v>
      </c>
      <c r="S59" s="966"/>
      <c r="T59" s="852"/>
      <c r="U59" s="852" t="s">
        <v>2779</v>
      </c>
      <c r="V59" s="852" t="s">
        <v>2780</v>
      </c>
      <c r="W59" s="852" t="s">
        <v>2781</v>
      </c>
      <c r="X59" s="852"/>
      <c r="Y59" s="1009"/>
      <c r="Z59" s="855"/>
      <c r="AA59" s="858"/>
      <c r="AB59" s="855"/>
      <c r="AC59" s="855"/>
      <c r="AD59" s="855"/>
    </row>
    <row customHeight="1" ht="81">
      <c r="A60" s="854"/>
      <c r="B60" s="908">
        <v>43</v>
      </c>
      <c r="C60" s="852" t="s">
        <v>2782</v>
      </c>
      <c r="D60" s="976" t="s">
        <v>2782</v>
      </c>
      <c r="E60" s="852" t="s">
        <v>2782</v>
      </c>
      <c r="F60" s="852" t="s">
        <v>2782</v>
      </c>
      <c r="G60" s="852"/>
      <c r="H60" s="900"/>
      <c r="I60" s="1014" t="str">
        <f>INDEX(TEMPLATE_NUMBER_POINT_FHD,B60,MATCH(TEMPLATE_SPHERE,TEMPLATE_SPHERE_LIST_FOR_NOTE,0))</f>
        <v>6</v>
      </c>
      <c r="J60" s="1014"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4"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53" t="str">
        <f>IF(I60=0,"",I60)</f>
        <v>6</v>
      </c>
      <c r="M60" s="853" t="str">
        <f>IF(J60=0,"",J60)</f>
        <v>Годовая бухгалтерская (финансовая) отчетность, включая бухгалтерский баланс и приложения к нему</v>
      </c>
      <c r="N60" s="853"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6" t="s">
        <v>92</v>
      </c>
      <c r="P60" s="966" t="s">
        <v>92</v>
      </c>
      <c r="Q60" s="966" t="s">
        <v>92</v>
      </c>
      <c r="R60" s="966" t="s">
        <v>92</v>
      </c>
      <c r="S60" s="966"/>
      <c r="T60" s="852" t="s">
        <v>1288</v>
      </c>
      <c r="U60" s="852" t="s">
        <v>1288</v>
      </c>
      <c r="V60" s="852" t="s">
        <v>1288</v>
      </c>
      <c r="W60" s="852" t="s">
        <v>1288</v>
      </c>
      <c r="X60" s="852"/>
      <c r="Y60" s="1009"/>
      <c r="Z60" s="855" t="s">
        <v>2783</v>
      </c>
      <c r="AA60" s="858" t="s">
        <v>2784</v>
      </c>
      <c r="AB60" s="855" t="s">
        <v>2785</v>
      </c>
      <c r="AC60" s="855" t="s">
        <v>2784</v>
      </c>
      <c r="AD60" s="855"/>
    </row>
    <row customHeight="1" ht="9">
      <c r="A61" s="854"/>
      <c r="B61" s="908">
        <v>44</v>
      </c>
      <c r="C61" s="852"/>
      <c r="D61" s="976" t="s">
        <v>2786</v>
      </c>
      <c r="E61" s="852"/>
      <c r="F61" s="852"/>
      <c r="G61" s="852"/>
      <c r="H61" s="900"/>
      <c r="I61" s="1014">
        <f>INDEX(TEMPLATE_NUMBER_POINT_FHD,B61,MATCH(TEMPLATE_SPHERE,TEMPLATE_SPHERE_LIST_FOR_NOTE,0))</f>
        <v>0</v>
      </c>
      <c r="J61" s="1014">
        <f>INDEX(TEMPLATE_DATA_POINT_FHD,B61,MATCH(TEMPLATE_SPHERE,TEMPLATE_SPHERE_LIST_FOR_NOTE,0))</f>
        <v>0</v>
      </c>
      <c r="K61" s="1014">
        <f>INDEX(TEMPLATE_NOTE_POINT_FHD,B61,MATCH(TEMPLATE_SPHERE,TEMPLATE_SPHERE_LIST_FOR_NOTE,0))</f>
        <v>0</v>
      </c>
      <c r="L61" s="853" t="str">
        <f>IF(I61=0,"",I61)</f>
        <v/>
      </c>
      <c r="M61" s="853" t="str">
        <f>IF(J61=0,"",J61)</f>
        <v/>
      </c>
      <c r="N61" s="853" t="str">
        <f>IF(K61=0,"",K61)</f>
        <v/>
      </c>
      <c r="O61" s="966"/>
      <c r="P61" s="966" t="s">
        <v>93</v>
      </c>
      <c r="Q61" s="966"/>
      <c r="R61" s="966"/>
      <c r="S61" s="966"/>
      <c r="T61" s="852"/>
      <c r="U61" s="852" t="s">
        <v>2787</v>
      </c>
      <c r="V61" s="852"/>
      <c r="W61" s="852"/>
      <c r="X61" s="852"/>
      <c r="Y61" s="1009"/>
      <c r="Z61" s="855"/>
      <c r="AA61" s="858"/>
      <c r="AB61" s="855"/>
      <c r="AC61" s="855"/>
      <c r="AD61" s="855"/>
    </row>
    <row customHeight="1" ht="9">
      <c r="A62" s="854"/>
      <c r="B62" s="908">
        <v>45</v>
      </c>
      <c r="C62" s="852"/>
      <c r="D62" s="976" t="s">
        <v>2788</v>
      </c>
      <c r="E62" s="852"/>
      <c r="F62" s="852"/>
      <c r="G62" s="852"/>
      <c r="H62" s="900"/>
      <c r="I62" s="1014">
        <f>INDEX(TEMPLATE_NUMBER_POINT_FHD,B62,MATCH(TEMPLATE_SPHERE,TEMPLATE_SPHERE_LIST_FOR_NOTE,0))</f>
        <v>0</v>
      </c>
      <c r="J62" s="1014">
        <f>INDEX(TEMPLATE_DATA_POINT_FHD,B62,MATCH(TEMPLATE_SPHERE,TEMPLATE_SPHERE_LIST_FOR_NOTE,0))</f>
        <v>0</v>
      </c>
      <c r="K62" s="1014">
        <f>INDEX(TEMPLATE_NOTE_POINT_FHD,B62,MATCH(TEMPLATE_SPHERE,TEMPLATE_SPHERE_LIST_FOR_NOTE,0))</f>
        <v>0</v>
      </c>
      <c r="L62" s="853" t="str">
        <f>IF(I62=0,"",I62)</f>
        <v/>
      </c>
      <c r="M62" s="853" t="str">
        <f>IF(J62=0,"",J62)</f>
        <v/>
      </c>
      <c r="N62" s="853" t="str">
        <f>IF(K62=0,"",K62)</f>
        <v/>
      </c>
      <c r="O62" s="966"/>
      <c r="P62" s="966" t="s">
        <v>129</v>
      </c>
      <c r="Q62" s="966"/>
      <c r="R62" s="966"/>
      <c r="S62" s="966"/>
      <c r="T62" s="852"/>
      <c r="U62" s="852" t="s">
        <v>2789</v>
      </c>
      <c r="V62" s="852"/>
      <c r="W62" s="852"/>
      <c r="X62" s="852"/>
      <c r="Y62" s="1009"/>
      <c r="Z62" s="855"/>
      <c r="AA62" s="858"/>
      <c r="AB62" s="855"/>
      <c r="AC62" s="855"/>
      <c r="AD62" s="855"/>
    </row>
    <row customHeight="1" ht="18">
      <c r="A63" s="854"/>
      <c r="B63" s="908">
        <v>46</v>
      </c>
      <c r="C63" s="852"/>
      <c r="D63" s="976" t="s">
        <v>2790</v>
      </c>
      <c r="E63" s="852"/>
      <c r="F63" s="852"/>
      <c r="G63" s="852"/>
      <c r="H63" s="900"/>
      <c r="I63" s="1014">
        <f>INDEX(TEMPLATE_NUMBER_POINT_FHD,B63,MATCH(TEMPLATE_SPHERE,TEMPLATE_SPHERE_LIST_FOR_NOTE,0))</f>
        <v>0</v>
      </c>
      <c r="J63" s="1014">
        <f>INDEX(TEMPLATE_DATA_POINT_FHD,B63,MATCH(TEMPLATE_SPHERE,TEMPLATE_SPHERE_LIST_FOR_NOTE,0))</f>
        <v>0</v>
      </c>
      <c r="K63" s="1014">
        <f>INDEX(TEMPLATE_NOTE_POINT_FHD,B63,MATCH(TEMPLATE_SPHERE,TEMPLATE_SPHERE_LIST_FOR_NOTE,0))</f>
        <v>0</v>
      </c>
      <c r="L63" s="853" t="str">
        <f>IF(I63=0,"",I63)</f>
        <v/>
      </c>
      <c r="M63" s="853" t="str">
        <f>IF(J63=0,"",J63)</f>
        <v/>
      </c>
      <c r="N63" s="853" t="str">
        <f>IF(K63=0,"",K63)</f>
        <v/>
      </c>
      <c r="O63" s="966"/>
      <c r="P63" s="966" t="s">
        <v>134</v>
      </c>
      <c r="Q63" s="966"/>
      <c r="R63" s="966"/>
      <c r="S63" s="966"/>
      <c r="T63" s="852"/>
      <c r="U63" s="852" t="s">
        <v>2791</v>
      </c>
      <c r="V63" s="852"/>
      <c r="W63" s="852"/>
      <c r="X63" s="852"/>
      <c r="Y63" s="1009"/>
      <c r="Z63" s="855"/>
      <c r="AA63" s="858"/>
      <c r="AB63" s="855"/>
      <c r="AC63" s="855"/>
      <c r="AD63" s="855"/>
    </row>
    <row customHeight="1" ht="18">
      <c r="A64" s="854"/>
      <c r="B64" s="908">
        <v>47</v>
      </c>
      <c r="C64" s="852"/>
      <c r="D64" s="976" t="s">
        <v>2792</v>
      </c>
      <c r="E64" s="852"/>
      <c r="F64" s="852"/>
      <c r="G64" s="852"/>
      <c r="H64" s="900"/>
      <c r="I64" s="1014">
        <f>INDEX(TEMPLATE_NUMBER_POINT_FHD,B64,MATCH(TEMPLATE_SPHERE,TEMPLATE_SPHERE_LIST_FOR_NOTE,0))</f>
        <v>0</v>
      </c>
      <c r="J64" s="1014">
        <f>INDEX(TEMPLATE_DATA_POINT_FHD,B64,MATCH(TEMPLATE_SPHERE,TEMPLATE_SPHERE_LIST_FOR_NOTE,0))</f>
        <v>0</v>
      </c>
      <c r="K64" s="1014">
        <f>INDEX(TEMPLATE_NOTE_POINT_FHD,B64,MATCH(TEMPLATE_SPHERE,TEMPLATE_SPHERE_LIST_FOR_NOTE,0))</f>
        <v>0</v>
      </c>
      <c r="L64" s="853" t="str">
        <f>IF(I64=0,"",I64)</f>
        <v/>
      </c>
      <c r="M64" s="853" t="str">
        <f>IF(J64=0,"",J64)</f>
        <v/>
      </c>
      <c r="N64" s="853" t="str">
        <f>IF(K64=0,"",K64)</f>
        <v/>
      </c>
      <c r="O64" s="966"/>
      <c r="P64" s="966" t="s">
        <v>139</v>
      </c>
      <c r="Q64" s="966"/>
      <c r="R64" s="966"/>
      <c r="S64" s="966"/>
      <c r="T64" s="852"/>
      <c r="U64" s="852" t="s">
        <v>2793</v>
      </c>
      <c r="V64" s="852"/>
      <c r="W64" s="852"/>
      <c r="X64" s="852"/>
      <c r="Y64" s="1009"/>
      <c r="Z64" s="855"/>
      <c r="AA64" s="858" t="s">
        <v>2794</v>
      </c>
      <c r="AB64" s="855"/>
      <c r="AC64" s="855"/>
      <c r="AD64" s="855"/>
    </row>
    <row customHeight="1" ht="18">
      <c r="A65" s="854"/>
      <c r="B65" s="908">
        <v>48</v>
      </c>
      <c r="C65" s="852"/>
      <c r="D65" s="976"/>
      <c r="E65" s="852"/>
      <c r="F65" s="852"/>
      <c r="G65" s="852"/>
      <c r="H65" s="900"/>
      <c r="I65" s="1014">
        <f>INDEX(TEMPLATE_NUMBER_POINT_FHD,B65,MATCH(TEMPLATE_SPHERE,TEMPLATE_SPHERE_LIST_FOR_NOTE,0))</f>
        <v>0</v>
      </c>
      <c r="J65" s="1014">
        <f>INDEX(TEMPLATE_DATA_POINT_FHD,B65,MATCH(TEMPLATE_SPHERE,TEMPLATE_SPHERE_LIST_FOR_NOTE,0))</f>
        <v>0</v>
      </c>
      <c r="K65" s="1014">
        <f>INDEX(TEMPLATE_NOTE_POINT_FHD,B65,MATCH(TEMPLATE_SPHERE,TEMPLATE_SPHERE_LIST_FOR_NOTE,0))</f>
        <v>0</v>
      </c>
      <c r="L65" s="853" t="str">
        <f>IF(I65=0,"",I65)</f>
        <v/>
      </c>
      <c r="M65" s="853" t="str">
        <f>IF(J65=0,"",J65)</f>
        <v/>
      </c>
      <c r="N65" s="853" t="str">
        <f>IF(K65=0,"",K65)</f>
        <v/>
      </c>
      <c r="O65" s="966"/>
      <c r="P65" s="966" t="s">
        <v>2707</v>
      </c>
      <c r="Q65" s="966"/>
      <c r="R65" s="966"/>
      <c r="S65" s="966"/>
      <c r="T65" s="852"/>
      <c r="U65" s="852" t="s">
        <v>2795</v>
      </c>
      <c r="V65" s="852"/>
      <c r="W65" s="852"/>
      <c r="X65" s="852"/>
      <c r="Y65" s="1009"/>
      <c r="Z65" s="855"/>
      <c r="AA65" s="858"/>
      <c r="AB65" s="855"/>
      <c r="AC65" s="855"/>
      <c r="AD65" s="855"/>
    </row>
    <row customHeight="1" ht="18">
      <c r="A66" s="854"/>
      <c r="B66" s="908">
        <v>49</v>
      </c>
      <c r="C66" s="852"/>
      <c r="D66" s="976"/>
      <c r="E66" s="852"/>
      <c r="F66" s="852"/>
      <c r="G66" s="852"/>
      <c r="H66" s="900"/>
      <c r="I66" s="1014">
        <f>INDEX(TEMPLATE_NUMBER_POINT_FHD,B66,MATCH(TEMPLATE_SPHERE,TEMPLATE_SPHERE_LIST_FOR_NOTE,0))</f>
        <v>0</v>
      </c>
      <c r="J66" s="1014">
        <f>INDEX(TEMPLATE_DATA_POINT_FHD,B66,MATCH(TEMPLATE_SPHERE,TEMPLATE_SPHERE_LIST_FOR_NOTE,0))</f>
        <v>0</v>
      </c>
      <c r="K66" s="1014">
        <f>INDEX(TEMPLATE_NOTE_POINT_FHD,B66,MATCH(TEMPLATE_SPHERE,TEMPLATE_SPHERE_LIST_FOR_NOTE,0))</f>
        <v>0</v>
      </c>
      <c r="L66" s="853" t="str">
        <f>IF(I66=0,"",I66)</f>
        <v/>
      </c>
      <c r="M66" s="853" t="str">
        <f>IF(J66=0,"",J66)</f>
        <v/>
      </c>
      <c r="N66" s="853" t="str">
        <f>IF(K66=0,"",K66)</f>
        <v/>
      </c>
      <c r="O66" s="966"/>
      <c r="P66" s="966" t="s">
        <v>2711</v>
      </c>
      <c r="Q66" s="966"/>
      <c r="R66" s="966"/>
      <c r="S66" s="966"/>
      <c r="T66" s="852"/>
      <c r="U66" s="852" t="s">
        <v>2796</v>
      </c>
      <c r="V66" s="852"/>
      <c r="W66" s="852"/>
      <c r="X66" s="852"/>
      <c r="Y66" s="1009"/>
      <c r="Z66" s="855"/>
      <c r="AA66" s="858"/>
      <c r="AB66" s="855"/>
      <c r="AC66" s="855"/>
      <c r="AD66" s="855"/>
    </row>
    <row customHeight="1" ht="27">
      <c r="A67" s="854"/>
      <c r="B67" s="908">
        <v>50</v>
      </c>
      <c r="C67" s="852"/>
      <c r="D67" s="976"/>
      <c r="E67" s="852"/>
      <c r="F67" s="852"/>
      <c r="G67" s="852"/>
      <c r="H67" s="900"/>
      <c r="I67" s="1014">
        <f>INDEX(TEMPLATE_NUMBER_POINT_FHD,B67,MATCH(TEMPLATE_SPHERE,TEMPLATE_SPHERE_LIST_FOR_NOTE,0))</f>
        <v>0</v>
      </c>
      <c r="J67" s="1014">
        <f>INDEX(TEMPLATE_DATA_POINT_FHD,B67,MATCH(TEMPLATE_SPHERE,TEMPLATE_SPHERE_LIST_FOR_NOTE,0))</f>
        <v>0</v>
      </c>
      <c r="K67" s="1014">
        <f>INDEX(TEMPLATE_NOTE_POINT_FHD,B67,MATCH(TEMPLATE_SPHERE,TEMPLATE_SPHERE_LIST_FOR_NOTE,0))</f>
        <v>0</v>
      </c>
      <c r="L67" s="853" t="str">
        <f>IF(I67=0,"",I67)</f>
        <v/>
      </c>
      <c r="M67" s="853" t="str">
        <f>IF(J67=0,"",J67)</f>
        <v/>
      </c>
      <c r="N67" s="853" t="str">
        <f>IF(K67=0,"",K67)</f>
        <v/>
      </c>
      <c r="O67" s="966"/>
      <c r="P67" s="966" t="s">
        <v>2797</v>
      </c>
      <c r="Q67" s="966"/>
      <c r="R67" s="966"/>
      <c r="S67" s="966"/>
      <c r="T67" s="852"/>
      <c r="U67" s="852" t="s">
        <v>2798</v>
      </c>
      <c r="V67" s="852"/>
      <c r="W67" s="852"/>
      <c r="X67" s="852"/>
      <c r="Y67" s="1009"/>
      <c r="Z67" s="855"/>
      <c r="AA67" s="858"/>
      <c r="AB67" s="855"/>
      <c r="AC67" s="855"/>
      <c r="AD67" s="855"/>
    </row>
    <row customHeight="1" ht="27">
      <c r="A68" s="854"/>
      <c r="B68" s="908">
        <v>51</v>
      </c>
      <c r="C68" s="852"/>
      <c r="D68" s="976"/>
      <c r="E68" s="852"/>
      <c r="F68" s="852"/>
      <c r="G68" s="852"/>
      <c r="H68" s="900"/>
      <c r="I68" s="1014">
        <f>INDEX(TEMPLATE_NUMBER_POINT_FHD,B68,MATCH(TEMPLATE_SPHERE,TEMPLATE_SPHERE_LIST_FOR_NOTE,0))</f>
        <v>0</v>
      </c>
      <c r="J68" s="1014">
        <f>INDEX(TEMPLATE_DATA_POINT_FHD,B68,MATCH(TEMPLATE_SPHERE,TEMPLATE_SPHERE_LIST_FOR_NOTE,0))</f>
        <v>0</v>
      </c>
      <c r="K68" s="1014">
        <f>INDEX(TEMPLATE_NOTE_POINT_FHD,B68,MATCH(TEMPLATE_SPHERE,TEMPLATE_SPHERE_LIST_FOR_NOTE,0))</f>
        <v>0</v>
      </c>
      <c r="L68" s="853" t="str">
        <f>IF(I68=0,"",I68)</f>
        <v/>
      </c>
      <c r="M68" s="853" t="str">
        <f>IF(J68=0,"",J68)</f>
        <v/>
      </c>
      <c r="N68" s="853" t="str">
        <f>IF(K68=0,"",K68)</f>
        <v/>
      </c>
      <c r="O68" s="966"/>
      <c r="P68" s="966" t="s">
        <v>2799</v>
      </c>
      <c r="Q68" s="966"/>
      <c r="R68" s="966"/>
      <c r="S68" s="966"/>
      <c r="T68" s="852"/>
      <c r="U68" s="852" t="s">
        <v>2800</v>
      </c>
      <c r="V68" s="852"/>
      <c r="W68" s="852"/>
      <c r="X68" s="852"/>
      <c r="Y68" s="1009"/>
      <c r="Z68" s="855"/>
      <c r="AA68" s="858"/>
      <c r="AB68" s="855"/>
      <c r="AC68" s="855"/>
      <c r="AD68" s="855"/>
    </row>
    <row customHeight="1" ht="9">
      <c r="A69" s="854"/>
      <c r="B69" s="908">
        <v>52</v>
      </c>
      <c r="C69" s="852"/>
      <c r="D69" s="976" t="s">
        <v>2801</v>
      </c>
      <c r="E69" s="852"/>
      <c r="F69" s="852"/>
      <c r="G69" s="852"/>
      <c r="H69" s="900"/>
      <c r="I69" s="1014">
        <f>INDEX(TEMPLATE_NUMBER_POINT_FHD,B69,MATCH(TEMPLATE_SPHERE,TEMPLATE_SPHERE_LIST_FOR_NOTE,0))</f>
        <v>0</v>
      </c>
      <c r="J69" s="1014">
        <f>INDEX(TEMPLATE_DATA_POINT_FHD,B69,MATCH(TEMPLATE_SPHERE,TEMPLATE_SPHERE_LIST_FOR_NOTE,0))</f>
        <v>0</v>
      </c>
      <c r="K69" s="1014">
        <f>INDEX(TEMPLATE_NOTE_POINT_FHD,B69,MATCH(TEMPLATE_SPHERE,TEMPLATE_SPHERE_LIST_FOR_NOTE,0))</f>
        <v>0</v>
      </c>
      <c r="L69" s="853" t="str">
        <f>IF(I69=0,"",I69)</f>
        <v/>
      </c>
      <c r="M69" s="853" t="str">
        <f>IF(J69=0,"",J69)</f>
        <v/>
      </c>
      <c r="N69" s="853" t="str">
        <f>IF(K69=0,"",K69)</f>
        <v/>
      </c>
      <c r="O69" s="966"/>
      <c r="P69" s="966" t="s">
        <v>144</v>
      </c>
      <c r="Q69" s="966"/>
      <c r="R69" s="966"/>
      <c r="S69" s="966"/>
      <c r="T69" s="852"/>
      <c r="U69" s="852" t="s">
        <v>2802</v>
      </c>
      <c r="V69" s="852"/>
      <c r="W69" s="852"/>
      <c r="X69" s="852"/>
      <c r="Y69" s="1009"/>
      <c r="Z69" s="855"/>
      <c r="AA69" s="858"/>
      <c r="AB69" s="855"/>
      <c r="AC69" s="855"/>
      <c r="AD69" s="855"/>
    </row>
    <row customHeight="1" ht="27">
      <c r="A70" s="854"/>
      <c r="B70" s="908">
        <v>53</v>
      </c>
      <c r="C70" s="852"/>
      <c r="D70" s="976"/>
      <c r="E70" s="852" t="s">
        <v>2786</v>
      </c>
      <c r="F70" s="852"/>
      <c r="G70" s="852"/>
      <c r="H70" s="900"/>
      <c r="I70" s="1014">
        <f>INDEX(TEMPLATE_NUMBER_POINT_FHD,B70,MATCH(TEMPLATE_SPHERE,TEMPLATE_SPHERE_LIST_FOR_NOTE,0))</f>
        <v>0</v>
      </c>
      <c r="J70" s="1014">
        <f>INDEX(TEMPLATE_DATA_POINT_FHD,B70,MATCH(TEMPLATE_SPHERE,TEMPLATE_SPHERE_LIST_FOR_NOTE,0))</f>
        <v>0</v>
      </c>
      <c r="K70" s="1014">
        <f>INDEX(TEMPLATE_NOTE_POINT_FHD,B70,MATCH(TEMPLATE_SPHERE,TEMPLATE_SPHERE_LIST_FOR_NOTE,0))</f>
        <v>0</v>
      </c>
      <c r="L70" s="853" t="str">
        <f>IF(I70=0,"",I70)</f>
        <v/>
      </c>
      <c r="M70" s="853" t="str">
        <f>IF(J70=0,"",J70)</f>
        <v/>
      </c>
      <c r="N70" s="853" t="str">
        <f>IF(K70=0,"",K70)</f>
        <v/>
      </c>
      <c r="O70" s="966"/>
      <c r="P70" s="966"/>
      <c r="Q70" s="966" t="s">
        <v>93</v>
      </c>
      <c r="R70" s="966"/>
      <c r="S70" s="966"/>
      <c r="T70" s="852"/>
      <c r="U70" s="852"/>
      <c r="V70" s="852" t="s">
        <v>2803</v>
      </c>
      <c r="W70" s="852"/>
      <c r="X70" s="852"/>
      <c r="Y70" s="1009"/>
      <c r="Z70" s="855"/>
      <c r="AA70" s="858"/>
      <c r="AB70" s="855"/>
      <c r="AC70" s="855"/>
      <c r="AD70" s="855"/>
    </row>
    <row customHeight="1" ht="36">
      <c r="A71" s="854"/>
      <c r="B71" s="908">
        <v>54</v>
      </c>
      <c r="C71" s="852"/>
      <c r="D71" s="976"/>
      <c r="E71" s="852" t="s">
        <v>2788</v>
      </c>
      <c r="F71" s="852"/>
      <c r="G71" s="852"/>
      <c r="H71" s="900"/>
      <c r="I71" s="1014">
        <f>INDEX(TEMPLATE_NUMBER_POINT_FHD,B71,MATCH(TEMPLATE_SPHERE,TEMPLATE_SPHERE_LIST_FOR_NOTE,0))</f>
        <v>0</v>
      </c>
      <c r="J71" s="1014">
        <f>INDEX(TEMPLATE_DATA_POINT_FHD,B71,MATCH(TEMPLATE_SPHERE,TEMPLATE_SPHERE_LIST_FOR_NOTE,0))</f>
        <v>0</v>
      </c>
      <c r="K71" s="1014">
        <f>INDEX(TEMPLATE_NOTE_POINT_FHD,B71,MATCH(TEMPLATE_SPHERE,TEMPLATE_SPHERE_LIST_FOR_NOTE,0))</f>
        <v>0</v>
      </c>
      <c r="L71" s="853" t="str">
        <f>IF(I71=0,"",I71)</f>
        <v/>
      </c>
      <c r="M71" s="853" t="str">
        <f>IF(J71=0,"",J71)</f>
        <v/>
      </c>
      <c r="N71" s="853" t="str">
        <f>IF(K71=0,"",K71)</f>
        <v/>
      </c>
      <c r="O71" s="966"/>
      <c r="P71" s="966"/>
      <c r="Q71" s="966" t="s">
        <v>129</v>
      </c>
      <c r="R71" s="966"/>
      <c r="S71" s="966"/>
      <c r="T71" s="852"/>
      <c r="U71" s="852"/>
      <c r="V71" s="852" t="s">
        <v>2804</v>
      </c>
      <c r="W71" s="852"/>
      <c r="X71" s="852"/>
      <c r="Y71" s="1009"/>
      <c r="Z71" s="855"/>
      <c r="AA71" s="858"/>
      <c r="AB71" s="855"/>
      <c r="AC71" s="855"/>
      <c r="AD71" s="855"/>
    </row>
    <row customHeight="1" ht="27">
      <c r="A72" s="854"/>
      <c r="B72" s="908">
        <v>55</v>
      </c>
      <c r="C72" s="852"/>
      <c r="D72" s="976"/>
      <c r="E72" s="852" t="s">
        <v>2790</v>
      </c>
      <c r="F72" s="852"/>
      <c r="G72" s="852"/>
      <c r="H72" s="900"/>
      <c r="I72" s="1014">
        <f>INDEX(TEMPLATE_NUMBER_POINT_FHD,B72,MATCH(TEMPLATE_SPHERE,TEMPLATE_SPHERE_LIST_FOR_NOTE,0))</f>
        <v>0</v>
      </c>
      <c r="J72" s="1014">
        <f>INDEX(TEMPLATE_DATA_POINT_FHD,B72,MATCH(TEMPLATE_SPHERE,TEMPLATE_SPHERE_LIST_FOR_NOTE,0))</f>
        <v>0</v>
      </c>
      <c r="K72" s="1014">
        <f>INDEX(TEMPLATE_NOTE_POINT_FHD,B72,MATCH(TEMPLATE_SPHERE,TEMPLATE_SPHERE_LIST_FOR_NOTE,0))</f>
        <v>0</v>
      </c>
      <c r="L72" s="853" t="str">
        <f>IF(I72=0,"",I72)</f>
        <v/>
      </c>
      <c r="M72" s="853" t="str">
        <f>IF(J72=0,"",J72)</f>
        <v/>
      </c>
      <c r="N72" s="853" t="str">
        <f>IF(K72=0,"",K72)</f>
        <v/>
      </c>
      <c r="O72" s="966"/>
      <c r="P72" s="966"/>
      <c r="Q72" s="966" t="s">
        <v>134</v>
      </c>
      <c r="R72" s="966"/>
      <c r="S72" s="966"/>
      <c r="T72" s="852"/>
      <c r="U72" s="852"/>
      <c r="V72" s="852" t="s">
        <v>2805</v>
      </c>
      <c r="W72" s="852"/>
      <c r="X72" s="852"/>
      <c r="Y72" s="1009"/>
      <c r="Z72" s="855"/>
      <c r="AA72" s="858"/>
      <c r="AB72" s="855"/>
      <c r="AC72" s="855"/>
      <c r="AD72" s="855"/>
    </row>
    <row customHeight="1" ht="36">
      <c r="A73" s="854"/>
      <c r="B73" s="908">
        <v>56</v>
      </c>
      <c r="C73" s="852"/>
      <c r="D73" s="976"/>
      <c r="E73" s="852" t="s">
        <v>2792</v>
      </c>
      <c r="F73" s="852"/>
      <c r="G73" s="852"/>
      <c r="H73" s="900"/>
      <c r="I73" s="1014">
        <f>INDEX(TEMPLATE_NUMBER_POINT_FHD,B73,MATCH(TEMPLATE_SPHERE,TEMPLATE_SPHERE_LIST_FOR_NOTE,0))</f>
        <v>0</v>
      </c>
      <c r="J73" s="1014">
        <f>INDEX(TEMPLATE_DATA_POINT_FHD,B73,MATCH(TEMPLATE_SPHERE,TEMPLATE_SPHERE_LIST_FOR_NOTE,0))</f>
        <v>0</v>
      </c>
      <c r="K73" s="1014">
        <f>INDEX(TEMPLATE_NOTE_POINT_FHD,B73,MATCH(TEMPLATE_SPHERE,TEMPLATE_SPHERE_LIST_FOR_NOTE,0))</f>
        <v>0</v>
      </c>
      <c r="L73" s="853" t="str">
        <f>IF(I73=0,"",I73)</f>
        <v/>
      </c>
      <c r="M73" s="853" t="str">
        <f>IF(J73=0,"",J73)</f>
        <v/>
      </c>
      <c r="N73" s="853" t="str">
        <f>IF(K73=0,"",K73)</f>
        <v/>
      </c>
      <c r="O73" s="966"/>
      <c r="P73" s="966"/>
      <c r="Q73" s="966" t="s">
        <v>139</v>
      </c>
      <c r="R73" s="966"/>
      <c r="S73" s="966"/>
      <c r="T73" s="852"/>
      <c r="U73" s="852"/>
      <c r="V73" s="852" t="s">
        <v>2806</v>
      </c>
      <c r="W73" s="852"/>
      <c r="X73" s="852"/>
      <c r="Y73" s="1009"/>
      <c r="Z73" s="855"/>
      <c r="AA73" s="858"/>
      <c r="AB73" s="855"/>
      <c r="AC73" s="855"/>
      <c r="AD73" s="855"/>
    </row>
    <row customHeight="1" ht="18">
      <c r="A74" s="854"/>
      <c r="B74" s="908">
        <v>57</v>
      </c>
      <c r="C74" s="852"/>
      <c r="D74" s="976"/>
      <c r="E74" s="852" t="s">
        <v>2801</v>
      </c>
      <c r="F74" s="852"/>
      <c r="G74" s="852"/>
      <c r="H74" s="900"/>
      <c r="I74" s="1014">
        <f>INDEX(TEMPLATE_NUMBER_POINT_FHD,B74,MATCH(TEMPLATE_SPHERE,TEMPLATE_SPHERE_LIST_FOR_NOTE,0))</f>
        <v>0</v>
      </c>
      <c r="J74" s="1014">
        <f>INDEX(TEMPLATE_DATA_POINT_FHD,B74,MATCH(TEMPLATE_SPHERE,TEMPLATE_SPHERE_LIST_FOR_NOTE,0))</f>
        <v>0</v>
      </c>
      <c r="K74" s="1014">
        <f>INDEX(TEMPLATE_NOTE_POINT_FHD,B74,MATCH(TEMPLATE_SPHERE,TEMPLATE_SPHERE_LIST_FOR_NOTE,0))</f>
        <v>0</v>
      </c>
      <c r="L74" s="853" t="str">
        <f>IF(I74=0,"",I74)</f>
        <v/>
      </c>
      <c r="M74" s="853" t="str">
        <f>IF(J74=0,"",J74)</f>
        <v/>
      </c>
      <c r="N74" s="853" t="str">
        <f>IF(K74=0,"",K74)</f>
        <v/>
      </c>
      <c r="O74" s="966"/>
      <c r="P74" s="966"/>
      <c r="Q74" s="966" t="s">
        <v>144</v>
      </c>
      <c r="R74" s="966"/>
      <c r="S74" s="966"/>
      <c r="T74" s="852"/>
      <c r="U74" s="852"/>
      <c r="V74" s="852" t="s">
        <v>2807</v>
      </c>
      <c r="W74" s="852"/>
      <c r="X74" s="852"/>
      <c r="Y74" s="1009"/>
      <c r="Z74" s="855"/>
      <c r="AA74" s="858"/>
      <c r="AB74" s="855"/>
      <c r="AC74" s="855"/>
      <c r="AD74" s="855"/>
    </row>
    <row customHeight="1" ht="18">
      <c r="A75" s="854"/>
      <c r="B75" s="908">
        <v>58</v>
      </c>
      <c r="C75" s="852"/>
      <c r="D75" s="976"/>
      <c r="E75" s="852"/>
      <c r="F75" s="852" t="s">
        <v>2786</v>
      </c>
      <c r="G75" s="852"/>
      <c r="H75" s="900"/>
      <c r="I75" s="1014">
        <f>INDEX(TEMPLATE_NUMBER_POINT_FHD,B75,MATCH(TEMPLATE_SPHERE,TEMPLATE_SPHERE_LIST_FOR_NOTE,0))</f>
        <v>0</v>
      </c>
      <c r="J75" s="1014">
        <f>INDEX(TEMPLATE_DATA_POINT_FHD,B75,MATCH(TEMPLATE_SPHERE,TEMPLATE_SPHERE_LIST_FOR_NOTE,0))</f>
        <v>0</v>
      </c>
      <c r="K75" s="1014">
        <f>INDEX(TEMPLATE_NOTE_POINT_FHD,B75,MATCH(TEMPLATE_SPHERE,TEMPLATE_SPHERE_LIST_FOR_NOTE,0))</f>
        <v>0</v>
      </c>
      <c r="L75" s="853" t="str">
        <f>IF(I75=0,"",I75)</f>
        <v/>
      </c>
      <c r="M75" s="853" t="str">
        <f>IF(J75=0,"",J75)</f>
        <v/>
      </c>
      <c r="N75" s="853" t="str">
        <f>IF(K75=0,"",K75)</f>
        <v/>
      </c>
      <c r="O75" s="966"/>
      <c r="P75" s="966"/>
      <c r="Q75" s="966"/>
      <c r="R75" s="966" t="s">
        <v>93</v>
      </c>
      <c r="S75" s="966"/>
      <c r="T75" s="852"/>
      <c r="U75" s="852"/>
      <c r="V75" s="852"/>
      <c r="W75" s="852" t="s">
        <v>2808</v>
      </c>
      <c r="X75" s="852"/>
      <c r="Y75" s="1009"/>
      <c r="Z75" s="855"/>
      <c r="AA75" s="858"/>
      <c r="AB75" s="855"/>
      <c r="AC75" s="855"/>
      <c r="AD75" s="855"/>
    </row>
    <row customHeight="1" ht="36">
      <c r="A76" s="854"/>
      <c r="B76" s="908">
        <v>59</v>
      </c>
      <c r="C76" s="852"/>
      <c r="D76" s="976"/>
      <c r="E76" s="852"/>
      <c r="F76" s="852" t="s">
        <v>2788</v>
      </c>
      <c r="G76" s="852"/>
      <c r="H76" s="900"/>
      <c r="I76" s="1014">
        <f>INDEX(TEMPLATE_NUMBER_POINT_FHD,B76,MATCH(TEMPLATE_SPHERE,TEMPLATE_SPHERE_LIST_FOR_NOTE,0))</f>
        <v>0</v>
      </c>
      <c r="J76" s="1014">
        <f>INDEX(TEMPLATE_DATA_POINT_FHD,B76,MATCH(TEMPLATE_SPHERE,TEMPLATE_SPHERE_LIST_FOR_NOTE,0))</f>
        <v>0</v>
      </c>
      <c r="K76" s="1014">
        <f>INDEX(TEMPLATE_NOTE_POINT_FHD,B76,MATCH(TEMPLATE_SPHERE,TEMPLATE_SPHERE_LIST_FOR_NOTE,0))</f>
        <v>0</v>
      </c>
      <c r="L76" s="853" t="str">
        <f>IF(I76=0,"",I76)</f>
        <v/>
      </c>
      <c r="M76" s="853" t="str">
        <f>IF(J76=0,"",J76)</f>
        <v/>
      </c>
      <c r="N76" s="853" t="str">
        <f>IF(K76=0,"",K76)</f>
        <v/>
      </c>
      <c r="O76" s="966"/>
      <c r="P76" s="966"/>
      <c r="Q76" s="966"/>
      <c r="R76" s="966" t="s">
        <v>129</v>
      </c>
      <c r="S76" s="966"/>
      <c r="T76" s="852"/>
      <c r="U76" s="852"/>
      <c r="V76" s="852"/>
      <c r="W76" s="852" t="s">
        <v>2809</v>
      </c>
      <c r="X76" s="852"/>
      <c r="Y76" s="1009"/>
      <c r="Z76" s="855"/>
      <c r="AA76" s="858"/>
      <c r="AB76" s="855"/>
      <c r="AC76" s="855"/>
      <c r="AD76" s="855"/>
    </row>
    <row customHeight="1" ht="18">
      <c r="A77" s="854"/>
      <c r="B77" s="908">
        <v>60</v>
      </c>
      <c r="C77" s="852"/>
      <c r="D77" s="976"/>
      <c r="E77" s="852"/>
      <c r="F77" s="852" t="s">
        <v>2790</v>
      </c>
      <c r="G77" s="852"/>
      <c r="H77" s="900"/>
      <c r="I77" s="1014">
        <f>INDEX(TEMPLATE_NUMBER_POINT_FHD,B77,MATCH(TEMPLATE_SPHERE,TEMPLATE_SPHERE_LIST_FOR_NOTE,0))</f>
        <v>0</v>
      </c>
      <c r="J77" s="1014">
        <f>INDEX(TEMPLATE_DATA_POINT_FHD,B77,MATCH(TEMPLATE_SPHERE,TEMPLATE_SPHERE_LIST_FOR_NOTE,0))</f>
        <v>0</v>
      </c>
      <c r="K77" s="1014">
        <f>INDEX(TEMPLATE_NOTE_POINT_FHD,B77,MATCH(TEMPLATE_SPHERE,TEMPLATE_SPHERE_LIST_FOR_NOTE,0))</f>
        <v>0</v>
      </c>
      <c r="L77" s="853" t="str">
        <f>IF(I77=0,"",I77)</f>
        <v/>
      </c>
      <c r="M77" s="853" t="str">
        <f>IF(J77=0,"",J77)</f>
        <v/>
      </c>
      <c r="N77" s="853" t="str">
        <f>IF(K77=0,"",K77)</f>
        <v/>
      </c>
      <c r="O77" s="966"/>
      <c r="P77" s="966"/>
      <c r="Q77" s="966"/>
      <c r="R77" s="966" t="s">
        <v>134</v>
      </c>
      <c r="S77" s="966"/>
      <c r="T77" s="852"/>
      <c r="U77" s="852"/>
      <c r="V77" s="852"/>
      <c r="W77" s="852" t="s">
        <v>2810</v>
      </c>
      <c r="X77" s="852"/>
      <c r="Y77" s="1009"/>
      <c r="Z77" s="855"/>
      <c r="AA77" s="858"/>
      <c r="AB77" s="855"/>
      <c r="AC77" s="855"/>
      <c r="AD77" s="855"/>
    </row>
    <row customHeight="1" ht="72">
      <c r="A78" s="854"/>
      <c r="B78" s="908">
        <v>61</v>
      </c>
      <c r="C78" s="852" t="s">
        <v>2786</v>
      </c>
      <c r="D78" s="976"/>
      <c r="E78" s="852"/>
      <c r="F78" s="852"/>
      <c r="G78" s="852"/>
      <c r="H78" s="900"/>
      <c r="I78" s="1014" t="str">
        <f>INDEX(TEMPLATE_NUMBER_POINT_FHD,B78,MATCH(TEMPLATE_SPHERE,TEMPLATE_SPHERE_LIST_FOR_NOTE,0))</f>
        <v>7</v>
      </c>
      <c r="J78" s="1014"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14"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53" t="str">
        <f>IF(I78=0,"",I78)</f>
        <v>7</v>
      </c>
      <c r="M78" s="853"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53"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6" t="s">
        <v>93</v>
      </c>
      <c r="P78" s="966"/>
      <c r="Q78" s="966"/>
      <c r="R78" s="966"/>
      <c r="S78" s="966"/>
      <c r="T78" s="852" t="s">
        <v>1293</v>
      </c>
      <c r="U78" s="852"/>
      <c r="V78" s="852"/>
      <c r="W78" s="852"/>
      <c r="X78" s="852"/>
      <c r="Y78" s="1009"/>
      <c r="Z78" s="855" t="s">
        <v>2811</v>
      </c>
      <c r="AA78" s="858"/>
      <c r="AB78" s="855"/>
      <c r="AC78" s="855"/>
      <c r="AD78" s="855"/>
    </row>
    <row customHeight="1" ht="36">
      <c r="A79" s="854"/>
      <c r="B79" s="908">
        <v>62</v>
      </c>
      <c r="C79" s="852" t="s">
        <v>2788</v>
      </c>
      <c r="D79" s="976"/>
      <c r="E79" s="852"/>
      <c r="F79" s="852"/>
      <c r="G79" s="852"/>
      <c r="H79" s="900"/>
      <c r="I79" s="1014" t="str">
        <f>INDEX(TEMPLATE_NUMBER_POINT_FHD,B79,MATCH(TEMPLATE_SPHERE,TEMPLATE_SPHERE_LIST_FOR_NOTE,0))</f>
        <v>8</v>
      </c>
      <c r="J79" s="1014"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14"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53" t="str">
        <f>IF(I79=0,"",I79)</f>
        <v>8</v>
      </c>
      <c r="M79" s="853" t="str">
        <f>IF(J79=0,"",J79)</f>
        <v>Тепловая нагрузка по договорам, заключенным в рамках осуществления регулируемых видов деятельности</v>
      </c>
      <c r="N79" s="853"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6" t="s">
        <v>129</v>
      </c>
      <c r="P79" s="966"/>
      <c r="Q79" s="966"/>
      <c r="R79" s="966"/>
      <c r="S79" s="966"/>
      <c r="T79" s="852" t="s">
        <v>2812</v>
      </c>
      <c r="U79" s="852"/>
      <c r="V79" s="852"/>
      <c r="W79" s="852"/>
      <c r="X79" s="852"/>
      <c r="Y79" s="1009"/>
      <c r="Z79" s="855" t="s">
        <v>2813</v>
      </c>
      <c r="AA79" s="858"/>
      <c r="AB79" s="855"/>
      <c r="AC79" s="855"/>
      <c r="AD79" s="855"/>
    </row>
    <row customHeight="1" ht="45">
      <c r="A80" s="854"/>
      <c r="B80" s="908">
        <v>63</v>
      </c>
      <c r="C80" s="852" t="s">
        <v>2790</v>
      </c>
      <c r="D80" s="976"/>
      <c r="E80" s="852"/>
      <c r="F80" s="852"/>
      <c r="G80" s="852"/>
      <c r="H80" s="900"/>
      <c r="I80" s="1014" t="str">
        <f>INDEX(TEMPLATE_NUMBER_POINT_FHD,B80,MATCH(TEMPLATE_SPHERE,TEMPLATE_SPHERE_LIST_FOR_NOTE,0))</f>
        <v>9</v>
      </c>
      <c r="J80" s="1014"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14"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53" t="str">
        <f>IF(I80=0,"",I80)</f>
        <v>9</v>
      </c>
      <c r="M80" s="853" t="str">
        <f>IF(J80=0,"",J80)</f>
        <v>Объем вырабатываемой регулируемой организацией тепловой энергии в рамках осуществления регулируемых видов деятельности</v>
      </c>
      <c r="N80" s="853"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6" t="s">
        <v>134</v>
      </c>
      <c r="P80" s="966"/>
      <c r="Q80" s="966"/>
      <c r="R80" s="966"/>
      <c r="S80" s="966"/>
      <c r="T80" s="852" t="s">
        <v>2814</v>
      </c>
      <c r="U80" s="852"/>
      <c r="V80" s="852"/>
      <c r="W80" s="852"/>
      <c r="X80" s="852"/>
      <c r="Y80" s="1009"/>
      <c r="Z80" s="855" t="s">
        <v>2815</v>
      </c>
      <c r="AA80" s="858"/>
      <c r="AB80" s="855"/>
      <c r="AC80" s="855"/>
      <c r="AD80" s="855"/>
    </row>
    <row customHeight="1" ht="36">
      <c r="A81" s="854"/>
      <c r="B81" s="908">
        <v>64</v>
      </c>
      <c r="C81" s="852" t="s">
        <v>2792</v>
      </c>
      <c r="D81" s="976"/>
      <c r="E81" s="852"/>
      <c r="F81" s="852"/>
      <c r="G81" s="852"/>
      <c r="H81" s="900"/>
      <c r="I81" s="1014" t="str">
        <f>INDEX(TEMPLATE_NUMBER_POINT_FHD,B81,MATCH(TEMPLATE_SPHERE,TEMPLATE_SPHERE_LIST_FOR_NOTE,0))</f>
        <v>9.1</v>
      </c>
      <c r="J81" s="1014"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14" t="str">
        <f>INDEX(TEMPLATE_NOTE_POINT_FHD,B81,MATCH(TEMPLATE_SPHERE,TEMPLATE_SPHERE_LIST_FOR_NOTE,0))</f>
        <v>Информация указывается только едиными теплоснабжающими организациями.</v>
      </c>
      <c r="L81" s="853" t="str">
        <f>IF(I81=0,"",I81)</f>
        <v>9.1</v>
      </c>
      <c r="M81" s="853" t="str">
        <f>IF(J81=0,"",J81)</f>
        <v>Объем приобретаемой регулируемой организацией тепловой энергии в рамках осуществления регулируемых видов деятельности</v>
      </c>
      <c r="N81" s="853" t="str">
        <f>IF(K81=0,"",K81)</f>
        <v>Информация указывается только едиными теплоснабжающими организациями.</v>
      </c>
      <c r="O81" s="966" t="s">
        <v>2698</v>
      </c>
      <c r="P81" s="966"/>
      <c r="Q81" s="966"/>
      <c r="R81" s="966"/>
      <c r="S81" s="966"/>
      <c r="T81" s="852" t="s">
        <v>2816</v>
      </c>
      <c r="U81" s="852"/>
      <c r="V81" s="852"/>
      <c r="W81" s="852"/>
      <c r="X81" s="852"/>
      <c r="Y81" s="1009"/>
      <c r="Z81" s="855" t="s">
        <v>2817</v>
      </c>
      <c r="AA81" s="858"/>
      <c r="AB81" s="855"/>
      <c r="AC81" s="855"/>
      <c r="AD81" s="855"/>
    </row>
    <row customHeight="1" ht="90">
      <c r="A82" s="854"/>
      <c r="B82" s="908">
        <v>65</v>
      </c>
      <c r="C82" s="852" t="s">
        <v>2801</v>
      </c>
      <c r="D82" s="976"/>
      <c r="E82" s="852"/>
      <c r="F82" s="852"/>
      <c r="G82" s="852"/>
      <c r="H82" s="900"/>
      <c r="I82" s="1014" t="str">
        <f>INDEX(TEMPLATE_NUMBER_POINT_FHD,B82,MATCH(TEMPLATE_SPHERE,TEMPLATE_SPHERE_LIST_FOR_NOTE,0))</f>
        <v>10</v>
      </c>
      <c r="J82" s="1014"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14"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53" t="str">
        <f>IF(I82=0,"",I82)</f>
        <v>10</v>
      </c>
      <c r="M82" s="853"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53"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6" t="s">
        <v>139</v>
      </c>
      <c r="P82" s="966"/>
      <c r="Q82" s="966"/>
      <c r="R82" s="966"/>
      <c r="S82" s="966"/>
      <c r="T82" s="852" t="s">
        <v>2818</v>
      </c>
      <c r="U82" s="852"/>
      <c r="V82" s="852"/>
      <c r="W82" s="852"/>
      <c r="X82" s="852"/>
      <c r="Y82" s="1009"/>
      <c r="Z82" s="855" t="s">
        <v>2819</v>
      </c>
      <c r="AA82" s="858"/>
      <c r="AB82" s="855"/>
      <c r="AC82" s="855"/>
      <c r="AD82" s="855"/>
    </row>
    <row customHeight="1" ht="9">
      <c r="A83" s="854"/>
      <c r="B83" s="908">
        <v>66</v>
      </c>
      <c r="C83" s="852"/>
      <c r="D83" s="976"/>
      <c r="E83" s="852"/>
      <c r="F83" s="852"/>
      <c r="G83" s="852"/>
      <c r="H83" s="900"/>
      <c r="I83" s="1014" t="str">
        <f>INDEX(TEMPLATE_NUMBER_POINT_FHD,B83,MATCH(TEMPLATE_SPHERE,TEMPLATE_SPHERE_LIST_FOR_NOTE,0))</f>
        <v>10.1</v>
      </c>
      <c r="J83" s="1014" t="str">
        <f>INDEX(TEMPLATE_DATA_POINT_FHD,B83,MATCH(TEMPLATE_SPHERE,TEMPLATE_SPHERE_LIST_FOR_NOTE,0))</f>
        <v>По приборам учёта </v>
      </c>
      <c r="K83" s="1014">
        <f>INDEX(TEMPLATE_NOTE_POINT_FHD,B83,MATCH(TEMPLATE_SPHERE,TEMPLATE_SPHERE_LIST_FOR_NOTE,0))</f>
        <v>0</v>
      </c>
      <c r="L83" s="853" t="str">
        <f>IF(I83=0,"",I83)</f>
        <v>10.1</v>
      </c>
      <c r="M83" s="853" t="str">
        <f>IF(J83=0,"",J83)</f>
        <v>По приборам учёта </v>
      </c>
      <c r="N83" s="853" t="str">
        <f>IF(K83=0,"",K83)</f>
        <v/>
      </c>
      <c r="O83" s="966" t="s">
        <v>2707</v>
      </c>
      <c r="P83" s="966"/>
      <c r="Q83" s="966"/>
      <c r="R83" s="966"/>
      <c r="S83" s="966"/>
      <c r="T83" s="852" t="s">
        <v>2820</v>
      </c>
      <c r="U83" s="852"/>
      <c r="V83" s="852"/>
      <c r="W83" s="852"/>
      <c r="X83" s="852"/>
      <c r="Y83" s="1009"/>
      <c r="Z83" s="855"/>
      <c r="AA83" s="858"/>
      <c r="AB83" s="855"/>
      <c r="AC83" s="855"/>
      <c r="AD83" s="855"/>
    </row>
    <row customHeight="1" ht="54">
      <c r="A84" s="854"/>
      <c r="B84" s="908">
        <v>67</v>
      </c>
      <c r="C84" s="852"/>
      <c r="D84" s="976"/>
      <c r="E84" s="852"/>
      <c r="F84" s="852"/>
      <c r="G84" s="852"/>
      <c r="H84" s="900"/>
      <c r="I84" s="1014" t="str">
        <f>INDEX(TEMPLATE_NUMBER_POINT_FHD,B84,MATCH(TEMPLATE_SPHERE,TEMPLATE_SPHERE_LIST_FOR_NOTE,0))</f>
        <v>10.1.1</v>
      </c>
      <c r="J84" s="1014"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14">
        <f>INDEX(TEMPLATE_NOTE_POINT_FHD,B84,MATCH(TEMPLATE_SPHERE,TEMPLATE_SPHERE_LIST_FOR_NOTE,0))</f>
        <v>0</v>
      </c>
      <c r="L84" s="853" t="str">
        <f>IF(I84=0,"",I84)</f>
        <v>10.1.1</v>
      </c>
      <c r="M84" s="853"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53" t="str">
        <f>IF(K84=0,"",K84)</f>
        <v/>
      </c>
      <c r="O84" s="966" t="s">
        <v>2821</v>
      </c>
      <c r="P84" s="966"/>
      <c r="Q84" s="966"/>
      <c r="R84" s="966"/>
      <c r="S84" s="966"/>
      <c r="T84" s="852" t="s">
        <v>2822</v>
      </c>
      <c r="U84" s="852"/>
      <c r="V84" s="852"/>
      <c r="W84" s="852"/>
      <c r="X84" s="852"/>
      <c r="Y84" s="1009"/>
      <c r="Z84" s="855"/>
      <c r="AA84" s="858"/>
      <c r="AB84" s="855"/>
      <c r="AC84" s="855"/>
      <c r="AD84" s="855"/>
    </row>
    <row customHeight="1" ht="9">
      <c r="A85" s="854"/>
      <c r="B85" s="908">
        <v>68</v>
      </c>
      <c r="C85" s="852"/>
      <c r="D85" s="976"/>
      <c r="E85" s="852"/>
      <c r="F85" s="852"/>
      <c r="G85" s="852"/>
      <c r="H85" s="900"/>
      <c r="I85" s="1014" t="str">
        <f>INDEX(TEMPLATE_NUMBER_POINT_FHD,B85,MATCH(TEMPLATE_SPHERE,TEMPLATE_SPHERE_LIST_FOR_NOTE,0))</f>
        <v>10.2</v>
      </c>
      <c r="J85" s="1014" t="str">
        <f>INDEX(TEMPLATE_DATA_POINT_FHD,B85,MATCH(TEMPLATE_SPHERE,TEMPLATE_SPHERE_LIST_FOR_NOTE,0))</f>
        <v>Расчётным путём</v>
      </c>
      <c r="K85" s="1014">
        <f>INDEX(TEMPLATE_NOTE_POINT_FHD,B85,MATCH(TEMPLATE_SPHERE,TEMPLATE_SPHERE_LIST_FOR_NOTE,0))</f>
        <v>0</v>
      </c>
      <c r="L85" s="853" t="str">
        <f>IF(I85=0,"",I85)</f>
        <v>10.2</v>
      </c>
      <c r="M85" s="853" t="str">
        <f>IF(J85=0,"",J85)</f>
        <v>Расчётным путём</v>
      </c>
      <c r="N85" s="853" t="str">
        <f>IF(K85=0,"",K85)</f>
        <v/>
      </c>
      <c r="O85" s="966" t="s">
        <v>2711</v>
      </c>
      <c r="P85" s="966"/>
      <c r="Q85" s="966"/>
      <c r="R85" s="966"/>
      <c r="S85" s="966"/>
      <c r="T85" s="852" t="s">
        <v>2823</v>
      </c>
      <c r="U85" s="852"/>
      <c r="V85" s="852"/>
      <c r="W85" s="852"/>
      <c r="X85" s="852"/>
      <c r="Y85" s="1009"/>
      <c r="Z85" s="855"/>
      <c r="AA85" s="858"/>
      <c r="AB85" s="855"/>
      <c r="AC85" s="855"/>
      <c r="AD85" s="855"/>
    </row>
    <row customHeight="1" ht="27">
      <c r="A86" s="854"/>
      <c r="B86" s="908">
        <v>69</v>
      </c>
      <c r="C86" s="852"/>
      <c r="D86" s="976"/>
      <c r="E86" s="852"/>
      <c r="F86" s="852"/>
      <c r="G86" s="852"/>
      <c r="H86" s="900"/>
      <c r="I86" s="1014" t="str">
        <f>INDEX(TEMPLATE_NUMBER_POINT_FHD,B86,MATCH(TEMPLATE_SPHERE,TEMPLATE_SPHERE_LIST_FOR_NOTE,0))</f>
        <v>10.3</v>
      </c>
      <c r="J86" s="1014" t="str">
        <f>INDEX(TEMPLATE_DATA_POINT_FHD,B86,MATCH(TEMPLATE_SPHERE,TEMPLATE_SPHERE_LIST_FOR_NOTE,0))</f>
        <v>По нормативам потребления коммунальных услуг и нормативам потребления коммунальных ресурсов</v>
      </c>
      <c r="K86" s="1014">
        <f>INDEX(TEMPLATE_NOTE_POINT_FHD,B86,MATCH(TEMPLATE_SPHERE,TEMPLATE_SPHERE_LIST_FOR_NOTE,0))</f>
        <v>0</v>
      </c>
      <c r="L86" s="853" t="str">
        <f>IF(I86=0,"",I86)</f>
        <v>10.3</v>
      </c>
      <c r="M86" s="853" t="str">
        <f>IF(J86=0,"",J86)</f>
        <v>По нормативам потребления коммунальных услуг и нормативам потребления коммунальных ресурсов</v>
      </c>
      <c r="N86" s="853" t="str">
        <f>IF(K86=0,"",K86)</f>
        <v/>
      </c>
      <c r="O86" s="966" t="s">
        <v>2824</v>
      </c>
      <c r="P86" s="966"/>
      <c r="Q86" s="966"/>
      <c r="R86" s="966"/>
      <c r="S86" s="966"/>
      <c r="T86" s="852" t="s">
        <v>2825</v>
      </c>
      <c r="U86" s="852"/>
      <c r="V86" s="852"/>
      <c r="W86" s="852"/>
      <c r="X86" s="852"/>
      <c r="Y86" s="1009"/>
      <c r="Z86" s="855"/>
      <c r="AA86" s="858"/>
      <c r="AB86" s="855"/>
      <c r="AC86" s="855"/>
      <c r="AD86" s="855"/>
    </row>
    <row customHeight="1" ht="36">
      <c r="A87" s="854"/>
      <c r="B87" s="908">
        <v>70</v>
      </c>
      <c r="C87" s="852" t="s">
        <v>2826</v>
      </c>
      <c r="D87" s="976"/>
      <c r="E87" s="852"/>
      <c r="F87" s="852"/>
      <c r="G87" s="852"/>
      <c r="H87" s="900"/>
      <c r="I87" s="1014" t="str">
        <f>INDEX(TEMPLATE_NUMBER_POINT_FHD,B87,MATCH(TEMPLATE_SPHERE,TEMPLATE_SPHERE_LIST_FOR_NOTE,0))</f>
        <v>11</v>
      </c>
      <c r="J87" s="1014"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14">
        <f>INDEX(TEMPLATE_NOTE_POINT_FHD,B87,MATCH(TEMPLATE_SPHERE,TEMPLATE_SPHERE_LIST_FOR_NOTE,0))</f>
        <v>0</v>
      </c>
      <c r="L87" s="853" t="str">
        <f>IF(I87=0,"",I87)</f>
        <v>11</v>
      </c>
      <c r="M87" s="853" t="str">
        <f>IF(J87=0,"",J87)</f>
        <v>Нормативы технологических потерь при передаче тепловой энергии, теплоносителя по тепловым сетям, утвержденные уполномоченным органом</v>
      </c>
      <c r="N87" s="853" t="str">
        <f>IF(K87=0,"",K87)</f>
        <v/>
      </c>
      <c r="O87" s="966" t="s">
        <v>144</v>
      </c>
      <c r="P87" s="966"/>
      <c r="Q87" s="966"/>
      <c r="R87" s="966"/>
      <c r="S87" s="966"/>
      <c r="T87" s="852" t="s">
        <v>2827</v>
      </c>
      <c r="U87" s="852"/>
      <c r="V87" s="852"/>
      <c r="W87" s="852"/>
      <c r="X87" s="852"/>
      <c r="Y87" s="1009"/>
      <c r="Z87" s="855"/>
      <c r="AA87" s="858"/>
      <c r="AB87" s="855"/>
      <c r="AC87" s="855"/>
      <c r="AD87" s="855"/>
    </row>
    <row customHeight="1" ht="18">
      <c r="A88" s="854"/>
      <c r="B88" s="908">
        <v>71</v>
      </c>
      <c r="C88" s="852" t="s">
        <v>2828</v>
      </c>
      <c r="D88" s="976"/>
      <c r="E88" s="852"/>
      <c r="F88" s="852"/>
      <c r="G88" s="852"/>
      <c r="H88" s="900"/>
      <c r="I88" s="1014" t="str">
        <f>INDEX(TEMPLATE_NUMBER_POINT_FHD,B88,MATCH(TEMPLATE_SPHERE,TEMPLATE_SPHERE_LIST_FOR_NOTE,0))</f>
        <v>12</v>
      </c>
      <c r="J88" s="1014" t="str">
        <f>INDEX(TEMPLATE_DATA_POINT_FHD,B88,MATCH(TEMPLATE_SPHERE,TEMPLATE_SPHERE_LIST_FOR_NOTE,0))</f>
        <v>Фактический объем потерь при передаче тепловой энергии</v>
      </c>
      <c r="K88" s="1014">
        <f>INDEX(TEMPLATE_NOTE_POINT_FHD,B88,MATCH(TEMPLATE_SPHERE,TEMPLATE_SPHERE_LIST_FOR_NOTE,0))</f>
        <v>0</v>
      </c>
      <c r="L88" s="853" t="str">
        <f>IF(I88=0,"",I88)</f>
        <v>12</v>
      </c>
      <c r="M88" s="853" t="str">
        <f>IF(J88=0,"",J88)</f>
        <v>Фактический объем потерь при передаче тепловой энергии</v>
      </c>
      <c r="N88" s="853" t="str">
        <f>IF(K88=0,"",K88)</f>
        <v/>
      </c>
      <c r="O88" s="966" t="s">
        <v>149</v>
      </c>
      <c r="P88" s="966"/>
      <c r="Q88" s="966"/>
      <c r="R88" s="966"/>
      <c r="S88" s="966"/>
      <c r="T88" s="852" t="s">
        <v>1325</v>
      </c>
      <c r="U88" s="852"/>
      <c r="V88" s="852"/>
      <c r="W88" s="852"/>
      <c r="X88" s="852"/>
      <c r="Y88" s="1009"/>
      <c r="Z88" s="855"/>
      <c r="AA88" s="858"/>
      <c r="AB88" s="855"/>
      <c r="AC88" s="855"/>
      <c r="AD88" s="855"/>
    </row>
    <row customHeight="1" ht="18">
      <c r="A89" s="854"/>
      <c r="B89" s="908">
        <v>72</v>
      </c>
      <c r="C89" s="852" t="s">
        <v>2829</v>
      </c>
      <c r="D89" s="976" t="s">
        <v>2826</v>
      </c>
      <c r="E89" s="852" t="s">
        <v>2826</v>
      </c>
      <c r="F89" s="852" t="s">
        <v>2792</v>
      </c>
      <c r="G89" s="852"/>
      <c r="H89" s="900"/>
      <c r="I89" s="1014" t="str">
        <f>INDEX(TEMPLATE_NUMBER_POINT_FHD,B89,MATCH(TEMPLATE_SPHERE,TEMPLATE_SPHERE_LIST_FOR_NOTE,0))</f>
        <v>13</v>
      </c>
      <c r="J89" s="1014" t="str">
        <f>INDEX(TEMPLATE_DATA_POINT_FHD,B89,MATCH(TEMPLATE_SPHERE,TEMPLATE_SPHERE_LIST_FOR_NOTE,0))</f>
        <v>Среднесписочная численность основного производственного персонала</v>
      </c>
      <c r="K89" s="1014">
        <f>INDEX(TEMPLATE_NOTE_POINT_FHD,B89,MATCH(TEMPLATE_SPHERE,TEMPLATE_SPHERE_LIST_FOR_NOTE,0))</f>
        <v>0</v>
      </c>
      <c r="L89" s="853" t="str">
        <f>IF(I89=0,"",I89)</f>
        <v>13</v>
      </c>
      <c r="M89" s="853" t="str">
        <f>IF(J89=0,"",J89)</f>
        <v>Среднесписочная численность основного производственного персонала</v>
      </c>
      <c r="N89" s="853" t="str">
        <f>IF(K89=0,"",K89)</f>
        <v/>
      </c>
      <c r="O89" s="966" t="s">
        <v>154</v>
      </c>
      <c r="P89" s="966" t="s">
        <v>149</v>
      </c>
      <c r="Q89" s="966" t="s">
        <v>149</v>
      </c>
      <c r="R89" s="966" t="s">
        <v>139</v>
      </c>
      <c r="S89" s="966"/>
      <c r="T89" s="852" t="s">
        <v>1333</v>
      </c>
      <c r="U89" s="852" t="s">
        <v>1333</v>
      </c>
      <c r="V89" s="852" t="s">
        <v>1333</v>
      </c>
      <c r="W89" s="852" t="s">
        <v>1333</v>
      </c>
      <c r="X89" s="852"/>
      <c r="Y89" s="1009"/>
      <c r="Z89" s="855"/>
      <c r="AA89" s="858"/>
      <c r="AB89" s="855"/>
      <c r="AC89" s="855"/>
      <c r="AD89" s="855"/>
    </row>
    <row customHeight="1" ht="27">
      <c r="A90" s="854"/>
      <c r="B90" s="908">
        <v>73</v>
      </c>
      <c r="C90" s="852" t="s">
        <v>2830</v>
      </c>
      <c r="D90" s="976"/>
      <c r="E90" s="852"/>
      <c r="F90" s="852"/>
      <c r="G90" s="852"/>
      <c r="H90" s="900"/>
      <c r="I90" s="1014" t="str">
        <f>INDEX(TEMPLATE_NUMBER_POINT_FHD,B90,MATCH(TEMPLATE_SPHERE,TEMPLATE_SPHERE_LIST_FOR_NOTE,0))</f>
        <v>14</v>
      </c>
      <c r="J90" s="1014" t="str">
        <f>INDEX(TEMPLATE_DATA_POINT_FHD,B90,MATCH(TEMPLATE_SPHERE,TEMPLATE_SPHERE_LIST_FOR_NOTE,0))</f>
        <v>Среднесписочная численность административно-управленческого персонала</v>
      </c>
      <c r="K90" s="1014">
        <f>INDEX(TEMPLATE_NOTE_POINT_FHD,B90,MATCH(TEMPLATE_SPHERE,TEMPLATE_SPHERE_LIST_FOR_NOTE,0))</f>
        <v>0</v>
      </c>
      <c r="L90" s="853" t="str">
        <f>IF(I90=0,"",I90)</f>
        <v>14</v>
      </c>
      <c r="M90" s="853" t="str">
        <f>IF(J90=0,"",J90)</f>
        <v>Среднесписочная численность административно-управленческого персонала</v>
      </c>
      <c r="N90" s="853" t="str">
        <f>IF(K90=0,"",K90)</f>
        <v/>
      </c>
      <c r="O90" s="966" t="s">
        <v>159</v>
      </c>
      <c r="P90" s="966"/>
      <c r="Q90" s="966"/>
      <c r="R90" s="966"/>
      <c r="S90" s="966"/>
      <c r="T90" s="852" t="s">
        <v>1335</v>
      </c>
      <c r="U90" s="852"/>
      <c r="V90" s="852"/>
      <c r="W90" s="852"/>
      <c r="X90" s="852"/>
      <c r="Y90" s="1009"/>
      <c r="Z90" s="855"/>
      <c r="AA90" s="858"/>
      <c r="AB90" s="855"/>
      <c r="AC90" s="855"/>
      <c r="AD90" s="855"/>
    </row>
    <row customHeight="1" ht="18">
      <c r="A91" s="854"/>
      <c r="B91" s="908">
        <v>74</v>
      </c>
      <c r="C91" s="852"/>
      <c r="D91" s="976" t="s">
        <v>2828</v>
      </c>
      <c r="E91" s="852" t="s">
        <v>2828</v>
      </c>
      <c r="F91" s="852"/>
      <c r="G91" s="852"/>
      <c r="H91" s="900"/>
      <c r="I91" s="1014">
        <f>INDEX(TEMPLATE_NUMBER_POINT_FHD,B91,MATCH(TEMPLATE_SPHERE,TEMPLATE_SPHERE_LIST_FOR_NOTE,0))</f>
        <v>0</v>
      </c>
      <c r="J91" s="1014">
        <f>INDEX(TEMPLATE_DATA_POINT_FHD,B91,MATCH(TEMPLATE_SPHERE,TEMPLATE_SPHERE_LIST_FOR_NOTE,0))</f>
        <v>0</v>
      </c>
      <c r="K91" s="1014">
        <f>INDEX(TEMPLATE_NOTE_POINT_FHD,B91,MATCH(TEMPLATE_SPHERE,TEMPLATE_SPHERE_LIST_FOR_NOTE,0))</f>
        <v>0</v>
      </c>
      <c r="L91" s="853" t="str">
        <f>IF(I91=0,"",I91)</f>
        <v/>
      </c>
      <c r="M91" s="853" t="str">
        <f>IF(J91=0,"",J91)</f>
        <v/>
      </c>
      <c r="N91" s="853" t="str">
        <f>IF(K91=0,"",K91)</f>
        <v/>
      </c>
      <c r="O91" s="966"/>
      <c r="P91" s="966" t="s">
        <v>154</v>
      </c>
      <c r="Q91" s="966" t="s">
        <v>154</v>
      </c>
      <c r="R91" s="966"/>
      <c r="S91" s="966"/>
      <c r="T91" s="852"/>
      <c r="U91" s="852" t="s">
        <v>2831</v>
      </c>
      <c r="V91" s="852" t="s">
        <v>2831</v>
      </c>
      <c r="W91" s="852"/>
      <c r="X91" s="852"/>
      <c r="Y91" s="1009"/>
      <c r="Z91" s="855"/>
      <c r="AA91" s="858"/>
      <c r="AB91" s="855"/>
      <c r="AC91" s="855"/>
      <c r="AD91" s="855"/>
    </row>
    <row customHeight="1" ht="27">
      <c r="A92" s="854"/>
      <c r="B92" s="908">
        <v>75</v>
      </c>
      <c r="C92" s="852"/>
      <c r="D92" s="976" t="s">
        <v>2829</v>
      </c>
      <c r="E92" s="852"/>
      <c r="F92" s="852"/>
      <c r="G92" s="852"/>
      <c r="H92" s="900"/>
      <c r="I92" s="1014">
        <f>INDEX(TEMPLATE_NUMBER_POINT_FHD,B92,MATCH(TEMPLATE_SPHERE,TEMPLATE_SPHERE_LIST_FOR_NOTE,0))</f>
        <v>0</v>
      </c>
      <c r="J92" s="1014">
        <f>INDEX(TEMPLATE_DATA_POINT_FHD,B92,MATCH(TEMPLATE_SPHERE,TEMPLATE_SPHERE_LIST_FOR_NOTE,0))</f>
        <v>0</v>
      </c>
      <c r="K92" s="1014">
        <f>INDEX(TEMPLATE_NOTE_POINT_FHD,B92,MATCH(TEMPLATE_SPHERE,TEMPLATE_SPHERE_LIST_FOR_NOTE,0))</f>
        <v>0</v>
      </c>
      <c r="L92" s="853" t="str">
        <f>IF(I92=0,"",I92)</f>
        <v/>
      </c>
      <c r="M92" s="853" t="str">
        <f>IF(J92=0,"",J92)</f>
        <v/>
      </c>
      <c r="N92" s="853" t="str">
        <f>IF(K92=0,"",K92)</f>
        <v/>
      </c>
      <c r="O92" s="966"/>
      <c r="P92" s="966" t="s">
        <v>159</v>
      </c>
      <c r="Q92" s="966"/>
      <c r="R92" s="966"/>
      <c r="S92" s="966"/>
      <c r="T92" s="852"/>
      <c r="U92" s="852" t="s">
        <v>2832</v>
      </c>
      <c r="V92" s="852"/>
      <c r="W92" s="852"/>
      <c r="X92" s="852"/>
      <c r="Y92" s="1009"/>
      <c r="Z92" s="855"/>
      <c r="AA92" s="858" t="s">
        <v>2833</v>
      </c>
      <c r="AB92" s="855"/>
      <c r="AC92" s="855"/>
      <c r="AD92" s="855"/>
    </row>
    <row customHeight="1" ht="27">
      <c r="A93" s="854"/>
      <c r="B93" s="908">
        <v>76</v>
      </c>
      <c r="C93" s="852"/>
      <c r="D93" s="976"/>
      <c r="E93" s="852"/>
      <c r="F93" s="852"/>
      <c r="G93" s="852"/>
      <c r="H93" s="900"/>
      <c r="I93" s="1014">
        <f>INDEX(TEMPLATE_NUMBER_POINT_FHD,B93,MATCH(TEMPLATE_SPHERE,TEMPLATE_SPHERE_LIST_FOR_NOTE,0))</f>
        <v>0</v>
      </c>
      <c r="J93" s="1014">
        <f>INDEX(TEMPLATE_DATA_POINT_FHD,B93,MATCH(TEMPLATE_SPHERE,TEMPLATE_SPHERE_LIST_FOR_NOTE,0))</f>
        <v>0</v>
      </c>
      <c r="K93" s="1014">
        <f>INDEX(TEMPLATE_NOTE_POINT_FHD,B93,MATCH(TEMPLATE_SPHERE,TEMPLATE_SPHERE_LIST_FOR_NOTE,0))</f>
        <v>0</v>
      </c>
      <c r="L93" s="853" t="str">
        <f>IF(I93=0,"",I93)</f>
        <v/>
      </c>
      <c r="M93" s="853" t="str">
        <f>IF(J93=0,"",J93)</f>
        <v/>
      </c>
      <c r="N93" s="853" t="str">
        <f>IF(K93=0,"",K93)</f>
        <v/>
      </c>
      <c r="O93" s="966"/>
      <c r="P93" s="966" t="s">
        <v>2739</v>
      </c>
      <c r="Q93" s="966"/>
      <c r="R93" s="966"/>
      <c r="S93" s="966"/>
      <c r="T93" s="852"/>
      <c r="U93" s="852" t="s">
        <v>2834</v>
      </c>
      <c r="V93" s="852"/>
      <c r="W93" s="852"/>
      <c r="X93" s="852"/>
      <c r="Y93" s="1009"/>
      <c r="Z93" s="855"/>
      <c r="AA93" s="858" t="s">
        <v>2835</v>
      </c>
      <c r="AB93" s="855"/>
      <c r="AC93" s="855"/>
      <c r="AD93" s="855"/>
    </row>
    <row customHeight="1" ht="45">
      <c r="A94" s="854"/>
      <c r="B94" s="908">
        <v>77</v>
      </c>
      <c r="C94" s="852"/>
      <c r="D94" s="976" t="s">
        <v>2830</v>
      </c>
      <c r="E94" s="852"/>
      <c r="F94" s="852"/>
      <c r="G94" s="852"/>
      <c r="H94" s="900"/>
      <c r="I94" s="1014">
        <f>INDEX(TEMPLATE_NUMBER_POINT_FHD,B94,MATCH(TEMPLATE_SPHERE,TEMPLATE_SPHERE_LIST_FOR_NOTE,0))</f>
        <v>0</v>
      </c>
      <c r="J94" s="1014">
        <f>INDEX(TEMPLATE_DATA_POINT_FHD,B94,MATCH(TEMPLATE_SPHERE,TEMPLATE_SPHERE_LIST_FOR_NOTE,0))</f>
        <v>0</v>
      </c>
      <c r="K94" s="1014">
        <f>INDEX(TEMPLATE_NOTE_POINT_FHD,B94,MATCH(TEMPLATE_SPHERE,TEMPLATE_SPHERE_LIST_FOR_NOTE,0))</f>
        <v>0</v>
      </c>
      <c r="L94" s="853" t="str">
        <f>IF(I94=0,"",I94)</f>
        <v/>
      </c>
      <c r="M94" s="853" t="str">
        <f>IF(J94=0,"",J94)</f>
        <v/>
      </c>
      <c r="N94" s="853" t="str">
        <f>IF(K94=0,"",K94)</f>
        <v/>
      </c>
      <c r="O94" s="966"/>
      <c r="P94" s="966" t="s">
        <v>164</v>
      </c>
      <c r="Q94" s="966"/>
      <c r="R94" s="966"/>
      <c r="S94" s="966"/>
      <c r="T94" s="852"/>
      <c r="U94" s="852" t="s">
        <v>2836</v>
      </c>
      <c r="V94" s="852"/>
      <c r="W94" s="852"/>
      <c r="X94" s="852"/>
      <c r="Y94" s="1009"/>
      <c r="Z94" s="855"/>
      <c r="AA94" s="858" t="s">
        <v>2837</v>
      </c>
      <c r="AB94" s="855"/>
      <c r="AC94" s="855"/>
      <c r="AD94" s="855"/>
    </row>
    <row customHeight="1" ht="99">
      <c r="A95" s="854"/>
      <c r="B95" s="908">
        <v>78</v>
      </c>
      <c r="C95" s="852" t="s">
        <v>2838</v>
      </c>
      <c r="D95" s="976"/>
      <c r="E95" s="852"/>
      <c r="F95" s="852"/>
      <c r="G95" s="852"/>
      <c r="H95" s="900"/>
      <c r="I95" s="1014" t="str">
        <f>INDEX(TEMPLATE_NUMBER_POINT_FHD,B95,MATCH(TEMPLATE_SPHERE,TEMPLATE_SPHERE_LIST_FOR_NOTE,0))</f>
        <v>15</v>
      </c>
      <c r="J95" s="1014"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14">
        <f>INDEX(TEMPLATE_NOTE_POINT_FHD,B95,MATCH(TEMPLATE_SPHERE,TEMPLATE_SPHERE_LIST_FOR_NOTE,0))</f>
        <v>0</v>
      </c>
      <c r="L95" s="853" t="str">
        <f>IF(I95=0,"",I95)</f>
        <v>15</v>
      </c>
      <c r="M95" s="853"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53" t="str">
        <f>IF(K95=0,"",K95)</f>
        <v/>
      </c>
      <c r="O95" s="966" t="s">
        <v>164</v>
      </c>
      <c r="P95" s="966"/>
      <c r="Q95" s="966"/>
      <c r="R95" s="966"/>
      <c r="S95" s="966"/>
      <c r="T95" s="852" t="s">
        <v>2839</v>
      </c>
      <c r="U95" s="852"/>
      <c r="V95" s="852"/>
      <c r="W95" s="852"/>
      <c r="X95" s="852"/>
      <c r="Y95" s="1009"/>
      <c r="Z95" s="855"/>
      <c r="AA95" s="858"/>
      <c r="AB95" s="855"/>
      <c r="AC95" s="855"/>
      <c r="AD95" s="855"/>
    </row>
    <row customHeight="1" ht="99">
      <c r="A96" s="854"/>
      <c r="B96" s="908">
        <v>79</v>
      </c>
      <c r="C96" s="852" t="s">
        <v>1806</v>
      </c>
      <c r="D96" s="976"/>
      <c r="E96" s="852"/>
      <c r="F96" s="852"/>
      <c r="G96" s="852"/>
      <c r="H96" s="900"/>
      <c r="I96" s="1014" t="str">
        <f>INDEX(TEMPLATE_NUMBER_POINT_FHD,B96,MATCH(TEMPLATE_SPHERE,TEMPLATE_SPHERE_LIST_FOR_NOTE,0))</f>
        <v>16</v>
      </c>
      <c r="J96" s="1014"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14"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53" t="str">
        <f>IF(I96=0,"",I96)</f>
        <v>16</v>
      </c>
      <c r="M96" s="853"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53"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6" t="s">
        <v>169</v>
      </c>
      <c r="P96" s="966"/>
      <c r="Q96" s="966"/>
      <c r="R96" s="966"/>
      <c r="S96" s="966"/>
      <c r="T96" s="852" t="s">
        <v>2840</v>
      </c>
      <c r="U96" s="852"/>
      <c r="V96" s="852"/>
      <c r="W96" s="852"/>
      <c r="X96" s="852"/>
      <c r="Y96" s="1009"/>
      <c r="Z96" s="855" t="s">
        <v>2841</v>
      </c>
      <c r="AA96" s="858"/>
      <c r="AB96" s="855"/>
      <c r="AC96" s="855"/>
      <c r="AD96" s="855"/>
    </row>
    <row customHeight="1" ht="63">
      <c r="A97" s="854"/>
      <c r="B97" s="908">
        <v>80</v>
      </c>
      <c r="C97" s="852" t="s">
        <v>2842</v>
      </c>
      <c r="D97" s="976"/>
      <c r="E97" s="852"/>
      <c r="F97" s="852"/>
      <c r="G97" s="852"/>
      <c r="H97" s="900"/>
      <c r="I97" s="1014" t="str">
        <f>INDEX(TEMPLATE_NUMBER_POINT_FHD,B97,MATCH(TEMPLATE_SPHERE,TEMPLATE_SPHERE_LIST_FOR_NOTE,0))</f>
        <v>17</v>
      </c>
      <c r="J97" s="1014"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14"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53" t="str">
        <f>IF(I97=0,"",I97)</f>
        <v>17</v>
      </c>
      <c r="M97" s="853"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53" t="str">
        <f>IF(K97=0,"",K97)</f>
        <v>Регулируемыми организациями указывается информация с по договорам, заключенным в рамках осуществления регулируемой деятельности.</v>
      </c>
      <c r="O97" s="966" t="s">
        <v>174</v>
      </c>
      <c r="P97" s="966"/>
      <c r="Q97" s="966"/>
      <c r="R97" s="966"/>
      <c r="S97" s="966"/>
      <c r="T97" s="852" t="s">
        <v>2843</v>
      </c>
      <c r="U97" s="852"/>
      <c r="V97" s="852"/>
      <c r="W97" s="852"/>
      <c r="X97" s="852"/>
      <c r="Y97" s="1009"/>
      <c r="Z97" s="855" t="s">
        <v>2844</v>
      </c>
      <c r="AA97" s="858"/>
      <c r="AB97" s="855"/>
      <c r="AC97" s="855"/>
      <c r="AD97" s="855"/>
    </row>
    <row customHeight="1" ht="63">
      <c r="A98" s="854"/>
      <c r="B98" s="908">
        <v>81</v>
      </c>
      <c r="C98" s="852" t="s">
        <v>2845</v>
      </c>
      <c r="D98" s="976"/>
      <c r="E98" s="852"/>
      <c r="F98" s="852"/>
      <c r="G98" s="852"/>
      <c r="H98" s="900"/>
      <c r="I98" s="1014" t="str">
        <f>INDEX(TEMPLATE_NUMBER_POINT_FHD,B98,MATCH(TEMPLATE_SPHERE,TEMPLATE_SPHERE_LIST_FOR_NOTE,0))</f>
        <v>18</v>
      </c>
      <c r="J98" s="1014"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14"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53" t="str">
        <f>IF(I98=0,"",I98)</f>
        <v>18</v>
      </c>
      <c r="M98" s="853"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53" t="str">
        <f>IF(K98=0,"",K98)</f>
        <v>Регулируемыми организациями указывается информация с по договорам, заключенным в рамках осуществления регулируемой деятельности.</v>
      </c>
      <c r="O98" s="966" t="s">
        <v>179</v>
      </c>
      <c r="P98" s="966"/>
      <c r="Q98" s="966"/>
      <c r="R98" s="966"/>
      <c r="S98" s="966"/>
      <c r="T98" s="852" t="s">
        <v>2846</v>
      </c>
      <c r="U98" s="852"/>
      <c r="V98" s="852"/>
      <c r="W98" s="852"/>
      <c r="X98" s="852"/>
      <c r="Y98" s="1009"/>
      <c r="Z98" s="855" t="s">
        <v>2844</v>
      </c>
      <c r="AA98" s="858"/>
      <c r="AB98" s="855"/>
      <c r="AC98" s="855"/>
      <c r="AD98" s="855"/>
    </row>
    <row customHeight="1" ht="90">
      <c r="A99" s="854"/>
      <c r="B99" s="908">
        <v>82</v>
      </c>
      <c r="C99" s="852" t="s">
        <v>2847</v>
      </c>
      <c r="D99" s="976"/>
      <c r="E99" s="852"/>
      <c r="F99" s="852"/>
      <c r="G99" s="852"/>
      <c r="H99" s="900"/>
      <c r="I99" s="1014" t="str">
        <f>INDEX(TEMPLATE_NUMBER_POINT_FHD,B99,MATCH(TEMPLATE_SPHERE,TEMPLATE_SPHERE_LIST_FOR_NOTE,0))</f>
        <v>19</v>
      </c>
      <c r="J99" s="1014"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14" t="str">
        <f>INDEX(TEMPLATE_NOTE_POINT_FHD,B99,MATCH(TEMPLATE_SPHERE,TEMPLATE_SPHERE_LIST_FOR_NOTE,0))</f>
        <v>Указывается ссылка на документ, предварительно загруженный в хранилище файлов ФГИС ЕИАС.</v>
      </c>
      <c r="L99" s="853" t="str">
        <f>IF(I99=0,"",I99)</f>
        <v>19</v>
      </c>
      <c r="M99" s="853"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53" t="str">
        <f>IF(K99=0,"",K99)</f>
        <v>Указывается ссылка на документ, предварительно загруженный в хранилище файлов ФГИС ЕИАС.</v>
      </c>
      <c r="O99" s="966" t="s">
        <v>184</v>
      </c>
      <c r="P99" s="966"/>
      <c r="Q99" s="966"/>
      <c r="R99" s="966"/>
      <c r="S99" s="966"/>
      <c r="T99" s="852" t="s">
        <v>2848</v>
      </c>
      <c r="U99" s="852"/>
      <c r="V99" s="852"/>
      <c r="W99" s="852"/>
      <c r="X99" s="852"/>
      <c r="Y99" s="1009"/>
      <c r="Z99" s="855" t="s">
        <v>1290</v>
      </c>
      <c r="AA99" s="858"/>
      <c r="AB99" s="855"/>
      <c r="AC99" s="855"/>
      <c r="AD99" s="855"/>
    </row>
    <row customHeight="1" ht="27">
      <c r="A100" s="854"/>
      <c r="B100" s="908">
        <v>83</v>
      </c>
      <c r="C100" s="852"/>
      <c r="D100" s="976"/>
      <c r="E100" s="852"/>
      <c r="F100" s="852"/>
      <c r="G100" s="852"/>
      <c r="H100" s="900"/>
      <c r="I100" s="1014" t="str">
        <f>INDEX(TEMPLATE_NUMBER_POINT_FHD,B100,MATCH(TEMPLATE_SPHERE,TEMPLATE_SPHERE_LIST_FOR_NOTE,0))</f>
        <v>19.1</v>
      </c>
      <c r="J100" s="1014" t="str">
        <f>INDEX(TEMPLATE_DATA_POINT_FHD,B100,MATCH(TEMPLATE_SPHERE,TEMPLATE_SPHERE_LIST_FOR_NOTE,0))</f>
        <v>Информация о показателях физического износа объектов теплоснабжения</v>
      </c>
      <c r="K100" s="1014" t="str">
        <f>INDEX(TEMPLATE_NOTE_POINT_FHD,B100,MATCH(TEMPLATE_SPHERE,TEMPLATE_SPHERE_LIST_FOR_NOTE,0))</f>
        <v>Указывается ссылка на документ, предварительно загруженный в хранилище файлов ФГИС ЕИАС.</v>
      </c>
      <c r="L100" s="853" t="str">
        <f>IF(I100=0,"",I100)</f>
        <v>19.1</v>
      </c>
      <c r="M100" s="853" t="str">
        <f>IF(J100=0,"",J100)</f>
        <v>Информация о показателях физического износа объектов теплоснабжения</v>
      </c>
      <c r="N100" s="853" t="str">
        <f>IF(K100=0,"",K100)</f>
        <v>Указывается ссылка на документ, предварительно загруженный в хранилище файлов ФГИС ЕИАС.</v>
      </c>
      <c r="O100" s="966" t="s">
        <v>2849</v>
      </c>
      <c r="P100" s="966"/>
      <c r="Q100" s="966"/>
      <c r="R100" s="966"/>
      <c r="S100" s="966"/>
      <c r="T100" s="852" t="s">
        <v>2850</v>
      </c>
      <c r="U100" s="852"/>
      <c r="V100" s="852"/>
      <c r="W100" s="852"/>
      <c r="X100" s="852"/>
      <c r="Y100" s="1009"/>
      <c r="Z100" s="855" t="s">
        <v>1290</v>
      </c>
      <c r="AA100" s="858"/>
      <c r="AB100" s="855"/>
      <c r="AC100" s="855"/>
      <c r="AD100" s="855"/>
    </row>
    <row customHeight="1" ht="27">
      <c r="A101" s="854"/>
      <c r="B101" s="908">
        <v>84</v>
      </c>
      <c r="C101" s="852"/>
      <c r="D101" s="976"/>
      <c r="E101" s="852"/>
      <c r="F101" s="852"/>
      <c r="G101" s="852"/>
      <c r="H101" s="900"/>
      <c r="I101" s="1014" t="str">
        <f>INDEX(TEMPLATE_NUMBER_POINT_FHD,B101,MATCH(TEMPLATE_SPHERE,TEMPLATE_SPHERE_LIST_FOR_NOTE,0))</f>
        <v>19.2</v>
      </c>
      <c r="J101" s="1014" t="str">
        <f>INDEX(TEMPLATE_DATA_POINT_FHD,B101,MATCH(TEMPLATE_SPHERE,TEMPLATE_SPHERE_LIST_FOR_NOTE,0))</f>
        <v>Информация о показателях энергетической эффективности объектов теплоснабжения</v>
      </c>
      <c r="K101" s="1014" t="str">
        <f>INDEX(TEMPLATE_NOTE_POINT_FHD,B101,MATCH(TEMPLATE_SPHERE,TEMPLATE_SPHERE_LIST_FOR_NOTE,0))</f>
        <v>Указывается ссылка на документ, предварительно загруженный в хранилище файлов ФГИС ЕИАС.</v>
      </c>
      <c r="L101" s="853" t="str">
        <f>IF(I101=0,"",I101)</f>
        <v>19.2</v>
      </c>
      <c r="M101" s="853" t="str">
        <f>IF(J101=0,"",J101)</f>
        <v>Информация о показателях энергетической эффективности объектов теплоснабжения</v>
      </c>
      <c r="N101" s="853" t="str">
        <f>IF(K101=0,"",K101)</f>
        <v>Указывается ссылка на документ, предварительно загруженный в хранилище файлов ФГИС ЕИАС.</v>
      </c>
      <c r="O101" s="966" t="s">
        <v>2851</v>
      </c>
      <c r="P101" s="966"/>
      <c r="Q101" s="966"/>
      <c r="R101" s="966"/>
      <c r="S101" s="966"/>
      <c r="T101" s="852" t="s">
        <v>2852</v>
      </c>
      <c r="U101" s="852"/>
      <c r="V101" s="852"/>
      <c r="W101" s="852"/>
      <c r="X101" s="852"/>
      <c r="Y101" s="1009"/>
      <c r="Z101" s="855" t="s">
        <v>1290</v>
      </c>
      <c r="AA101" s="858"/>
      <c r="AB101" s="855"/>
      <c r="AC101" s="855"/>
      <c r="AD101" s="855"/>
    </row>
    <row customHeight="1" ht="9">
      <c r="A102" s="854"/>
      <c r="B102" s="854"/>
      <c r="C102" s="852"/>
      <c r="D102" s="852"/>
      <c r="E102" s="852"/>
      <c r="F102" s="852"/>
      <c r="G102" s="852"/>
      <c r="H102" s="900"/>
      <c r="I102" s="900"/>
      <c r="J102" s="900"/>
      <c r="K102" s="900"/>
      <c r="L102" s="900"/>
      <c r="M102" s="852"/>
      <c r="N102" s="899"/>
      <c r="O102" s="966"/>
      <c r="P102" s="966"/>
      <c r="Q102" s="966"/>
      <c r="R102" s="966"/>
      <c r="S102" s="852"/>
      <c r="T102" s="852"/>
      <c r="U102" s="852"/>
      <c r="V102" s="852"/>
      <c r="W102" s="852"/>
      <c r="X102" s="852"/>
      <c r="Y102" s="1009"/>
      <c r="Z102" s="855"/>
      <c r="AA102" s="858"/>
      <c r="AB102" s="855"/>
      <c r="AC102" s="855"/>
      <c r="AD102" s="855"/>
    </row>
    <row customHeight="1" ht="9">
      <c r="A103" s="854"/>
      <c r="B103" s="854"/>
      <c r="C103" s="852"/>
      <c r="D103" s="852"/>
      <c r="E103" s="852"/>
      <c r="F103" s="852"/>
      <c r="G103" s="852"/>
      <c r="H103" s="900"/>
      <c r="I103" s="900"/>
      <c r="J103" s="900"/>
      <c r="K103" s="900"/>
      <c r="L103" s="900"/>
      <c r="M103" s="852"/>
      <c r="N103" s="899"/>
      <c r="O103" s="966"/>
      <c r="P103" s="966"/>
      <c r="Q103" s="966"/>
      <c r="R103" s="966"/>
      <c r="S103" s="852"/>
      <c r="T103" s="852"/>
      <c r="U103" s="852"/>
      <c r="V103" s="852"/>
      <c r="W103" s="852"/>
      <c r="X103" s="852"/>
      <c r="Y103" s="1009"/>
      <c r="Z103" s="855"/>
      <c r="AA103" s="858"/>
      <c r="AB103" s="855"/>
      <c r="AC103" s="855"/>
      <c r="AD103" s="855"/>
    </row>
    <row customHeight="1" ht="9">
      <c r="A104" s="854"/>
      <c r="B104" s="854"/>
      <c r="C104" s="852"/>
      <c r="D104" s="852"/>
      <c r="E104" s="852"/>
      <c r="F104" s="852"/>
      <c r="G104" s="852"/>
      <c r="H104" s="900"/>
      <c r="I104" s="900"/>
      <c r="J104" s="900"/>
      <c r="K104" s="900"/>
      <c r="L104" s="900"/>
      <c r="M104" s="852"/>
      <c r="N104" s="899"/>
      <c r="O104" s="966"/>
      <c r="P104" s="966"/>
      <c r="Q104" s="966"/>
      <c r="R104" s="966"/>
      <c r="S104" s="852"/>
      <c r="T104" s="852"/>
      <c r="U104" s="852"/>
      <c r="V104" s="852"/>
      <c r="W104" s="852"/>
      <c r="X104" s="852"/>
      <c r="Y104" s="1009"/>
      <c r="Z104" s="855"/>
      <c r="AA104" s="858"/>
      <c r="AB104" s="855"/>
      <c r="AC104" s="855"/>
      <c r="AD104" s="855"/>
    </row>
    <row customHeight="1" ht="9">
      <c r="A105" s="854"/>
      <c r="B105" s="854"/>
      <c r="C105" s="852"/>
      <c r="D105" s="852"/>
      <c r="E105" s="852"/>
      <c r="F105" s="852"/>
      <c r="G105" s="852"/>
      <c r="H105" s="900"/>
      <c r="I105" s="900"/>
      <c r="J105" s="900"/>
      <c r="K105" s="900"/>
      <c r="L105" s="900"/>
      <c r="M105" s="852"/>
      <c r="N105" s="899"/>
      <c r="O105" s="966"/>
      <c r="P105" s="966"/>
      <c r="Q105" s="966"/>
      <c r="R105" s="966"/>
      <c r="S105" s="852"/>
      <c r="T105" s="852"/>
      <c r="U105" s="852"/>
      <c r="V105" s="852"/>
      <c r="W105" s="852"/>
      <c r="X105" s="852"/>
      <c r="Y105" s="1009"/>
      <c r="Z105" s="855"/>
      <c r="AA105" s="858"/>
      <c r="AB105" s="855"/>
      <c r="AC105" s="855"/>
      <c r="AD105" s="855"/>
    </row>
    <row customHeight="1" ht="9">
      <c r="A106" s="854"/>
      <c r="B106" s="854"/>
      <c r="C106" s="852"/>
      <c r="D106" s="852"/>
      <c r="E106" s="852"/>
      <c r="F106" s="852"/>
      <c r="G106" s="852"/>
      <c r="H106" s="900"/>
      <c r="I106" s="900"/>
      <c r="J106" s="900"/>
      <c r="K106" s="900"/>
      <c r="L106" s="900"/>
      <c r="M106" s="852"/>
      <c r="N106" s="899"/>
      <c r="O106" s="966"/>
      <c r="P106" s="966"/>
      <c r="Q106" s="966"/>
      <c r="R106" s="966"/>
      <c r="S106" s="852"/>
      <c r="T106" s="852"/>
      <c r="U106" s="852"/>
      <c r="V106" s="852"/>
      <c r="W106" s="852"/>
      <c r="X106" s="852"/>
      <c r="Y106" s="1009"/>
      <c r="Z106" s="855"/>
      <c r="AA106" s="858"/>
      <c r="AB106" s="855"/>
      <c r="AC106" s="855"/>
      <c r="AD106" s="855"/>
    </row>
    <row customHeight="1" ht="9">
      <c r="A107" s="854"/>
      <c r="B107" s="854"/>
      <c r="C107" s="852"/>
      <c r="D107" s="852"/>
      <c r="E107" s="852"/>
      <c r="F107" s="852"/>
      <c r="G107" s="852"/>
      <c r="H107" s="900"/>
      <c r="I107" s="900"/>
      <c r="J107" s="900"/>
      <c r="K107" s="900"/>
      <c r="L107" s="900"/>
      <c r="M107" s="852"/>
      <c r="N107" s="899"/>
      <c r="O107" s="966"/>
      <c r="P107" s="966"/>
      <c r="Q107" s="966"/>
      <c r="R107" s="966"/>
      <c r="S107" s="852"/>
      <c r="T107" s="852"/>
      <c r="U107" s="852"/>
      <c r="V107" s="852"/>
      <c r="W107" s="852"/>
      <c r="X107" s="852"/>
      <c r="Y107" s="1009"/>
      <c r="Z107" s="855"/>
      <c r="AA107" s="858"/>
      <c r="AB107" s="855"/>
      <c r="AC107" s="855"/>
      <c r="AD107" s="855"/>
    </row>
    <row customHeight="1" ht="9">
      <c r="A108" s="854"/>
      <c r="B108" s="854"/>
      <c r="C108" s="852"/>
      <c r="D108" s="852"/>
      <c r="E108" s="852"/>
      <c r="F108" s="852"/>
      <c r="G108" s="852"/>
      <c r="H108" s="900"/>
      <c r="I108" s="900"/>
      <c r="J108" s="900"/>
      <c r="K108" s="900"/>
      <c r="L108" s="900"/>
      <c r="M108" s="852"/>
      <c r="N108" s="899"/>
      <c r="O108" s="966"/>
      <c r="P108" s="966"/>
      <c r="Q108" s="966"/>
      <c r="R108" s="966"/>
      <c r="S108" s="852"/>
      <c r="T108" s="852"/>
      <c r="U108" s="852"/>
      <c r="V108" s="852"/>
      <c r="W108" s="852"/>
      <c r="X108" s="852"/>
      <c r="Y108" s="1009"/>
      <c r="Z108" s="855"/>
      <c r="AA108" s="858"/>
      <c r="AB108" s="855"/>
      <c r="AC108" s="855"/>
      <c r="AD108" s="855"/>
    </row>
    <row customHeight="1" ht="9">
      <c r="A109" s="854"/>
      <c r="B109" s="854"/>
      <c r="C109" s="852"/>
      <c r="D109" s="852"/>
      <c r="E109" s="852"/>
      <c r="F109" s="852"/>
      <c r="G109" s="852"/>
      <c r="H109" s="900"/>
      <c r="I109" s="900"/>
      <c r="J109" s="900"/>
      <c r="K109" s="900"/>
      <c r="L109" s="900"/>
      <c r="M109" s="852"/>
      <c r="N109" s="899"/>
      <c r="O109" s="966"/>
      <c r="P109" s="966"/>
      <c r="Q109" s="966"/>
      <c r="R109" s="966"/>
      <c r="S109" s="852"/>
      <c r="T109" s="852"/>
      <c r="U109" s="852"/>
      <c r="V109" s="852"/>
      <c r="W109" s="852"/>
      <c r="X109" s="852"/>
      <c r="Y109" s="1009"/>
      <c r="Z109" s="855"/>
      <c r="AA109" s="858"/>
      <c r="AB109" s="855"/>
      <c r="AC109" s="855"/>
      <c r="AD109" s="855"/>
    </row>
    <row customHeight="1" ht="9">
      <c r="A110" s="854"/>
      <c r="B110" s="854"/>
      <c r="C110" s="852"/>
      <c r="D110" s="852"/>
      <c r="E110" s="852"/>
      <c r="F110" s="852"/>
      <c r="G110" s="852"/>
      <c r="H110" s="900"/>
      <c r="I110" s="900"/>
      <c r="J110" s="900"/>
      <c r="K110" s="900"/>
      <c r="L110" s="900"/>
      <c r="M110" s="852"/>
      <c r="N110" s="899"/>
      <c r="O110" s="966"/>
      <c r="P110" s="966"/>
      <c r="Q110" s="966"/>
      <c r="R110" s="966"/>
      <c r="S110" s="852"/>
      <c r="T110" s="852"/>
      <c r="U110" s="852"/>
      <c r="V110" s="852"/>
      <c r="W110" s="852"/>
      <c r="X110" s="852"/>
      <c r="Y110" s="1009"/>
      <c r="Z110" s="855"/>
      <c r="AA110" s="858"/>
      <c r="AB110" s="855"/>
      <c r="AC110" s="855"/>
      <c r="AD110" s="855"/>
    </row>
    <row customHeight="1" ht="9">
      <c r="A111" s="854"/>
      <c r="B111" s="854"/>
      <c r="C111" s="852"/>
      <c r="D111" s="852"/>
      <c r="E111" s="852"/>
      <c r="F111" s="852"/>
      <c r="G111" s="852"/>
      <c r="H111" s="900"/>
      <c r="I111" s="900"/>
      <c r="J111" s="900"/>
      <c r="K111" s="900"/>
      <c r="L111" s="900"/>
      <c r="M111" s="852"/>
      <c r="N111" s="899"/>
      <c r="O111" s="966"/>
      <c r="P111" s="966"/>
      <c r="Q111" s="966"/>
      <c r="R111" s="966"/>
      <c r="S111" s="852"/>
      <c r="T111" s="852"/>
      <c r="U111" s="852"/>
      <c r="V111" s="852"/>
      <c r="W111" s="852"/>
      <c r="X111" s="852"/>
      <c r="Y111" s="1009"/>
      <c r="Z111" s="855"/>
      <c r="AA111" s="858"/>
      <c r="AB111" s="855"/>
      <c r="AC111" s="855"/>
      <c r="AD111" s="855"/>
    </row>
    <row customHeight="1" ht="9">
      <c r="A112" s="854"/>
      <c r="B112" s="854"/>
      <c r="C112" s="852"/>
      <c r="D112" s="852"/>
      <c r="E112" s="852"/>
      <c r="F112" s="852"/>
      <c r="G112" s="852"/>
      <c r="H112" s="900"/>
      <c r="I112" s="900"/>
      <c r="J112" s="900"/>
      <c r="K112" s="900"/>
      <c r="L112" s="900"/>
      <c r="M112" s="852"/>
      <c r="N112" s="899"/>
      <c r="O112" s="966"/>
      <c r="P112" s="966"/>
      <c r="Q112" s="966"/>
      <c r="R112" s="966"/>
      <c r="S112" s="852"/>
      <c r="T112" s="852"/>
      <c r="U112" s="852"/>
      <c r="V112" s="852"/>
      <c r="W112" s="852"/>
      <c r="X112" s="852"/>
      <c r="Y112" s="1009"/>
      <c r="Z112" s="855"/>
      <c r="AA112" s="858"/>
      <c r="AB112" s="855"/>
      <c r="AC112" s="855"/>
      <c r="AD112" s="855"/>
    </row>
    <row customHeight="1" ht="9">
      <c r="A113" s="854"/>
      <c r="B113" s="854"/>
      <c r="C113" s="852"/>
      <c r="D113" s="852"/>
      <c r="E113" s="852"/>
      <c r="F113" s="852"/>
      <c r="G113" s="852"/>
      <c r="H113" s="900"/>
      <c r="I113" s="900"/>
      <c r="J113" s="900"/>
      <c r="K113" s="900"/>
      <c r="L113" s="900"/>
      <c r="M113" s="852"/>
      <c r="N113" s="899"/>
      <c r="O113" s="966"/>
      <c r="P113" s="966"/>
      <c r="Q113" s="966"/>
      <c r="R113" s="966"/>
      <c r="S113" s="852"/>
      <c r="T113" s="852"/>
      <c r="U113" s="852"/>
      <c r="V113" s="852"/>
      <c r="W113" s="852"/>
      <c r="X113" s="852"/>
      <c r="Y113" s="1009"/>
      <c r="Z113" s="855"/>
      <c r="AA113" s="858"/>
      <c r="AB113" s="855"/>
      <c r="AC113" s="855"/>
      <c r="AD113" s="855"/>
    </row>
    <row customHeight="1" ht="9">
      <c r="A114" s="854"/>
      <c r="B114" s="854"/>
      <c r="C114" s="852"/>
      <c r="D114" s="852"/>
      <c r="E114" s="852"/>
      <c r="F114" s="852"/>
      <c r="G114" s="852"/>
      <c r="H114" s="900"/>
      <c r="I114" s="900"/>
      <c r="J114" s="900"/>
      <c r="K114" s="900"/>
      <c r="L114" s="900"/>
      <c r="M114" s="852"/>
      <c r="N114" s="899"/>
      <c r="O114" s="966"/>
      <c r="P114" s="966"/>
      <c r="Q114" s="966"/>
      <c r="R114" s="966"/>
      <c r="S114" s="852"/>
      <c r="T114" s="852"/>
      <c r="U114" s="852"/>
      <c r="V114" s="852"/>
      <c r="W114" s="852"/>
      <c r="X114" s="852"/>
      <c r="Y114" s="1009"/>
      <c r="Z114" s="855"/>
      <c r="AA114" s="858"/>
      <c r="AB114" s="855"/>
      <c r="AC114" s="855"/>
      <c r="AD114" s="855"/>
    </row>
    <row customHeight="1" ht="9">
      <c r="A115" s="854"/>
      <c r="B115" s="854"/>
      <c r="C115" s="852"/>
      <c r="D115" s="852"/>
      <c r="E115" s="852"/>
      <c r="F115" s="852"/>
      <c r="G115" s="852"/>
      <c r="H115" s="900"/>
      <c r="I115" s="900"/>
      <c r="J115" s="900"/>
      <c r="K115" s="900"/>
      <c r="L115" s="900"/>
      <c r="M115" s="852"/>
      <c r="N115" s="899"/>
      <c r="O115" s="966"/>
      <c r="P115" s="966"/>
      <c r="Q115" s="966"/>
      <c r="R115" s="966"/>
      <c r="S115" s="852"/>
      <c r="T115" s="852"/>
      <c r="U115" s="852"/>
      <c r="V115" s="852"/>
      <c r="W115" s="852"/>
      <c r="X115" s="852"/>
      <c r="Y115" s="1009"/>
      <c r="Z115" s="855"/>
      <c r="AA115" s="858"/>
      <c r="AB115" s="855"/>
      <c r="AC115" s="855"/>
      <c r="AD115" s="855"/>
    </row>
    <row customHeight="1" ht="9">
      <c r="A116" s="854"/>
      <c r="B116" s="854"/>
      <c r="C116" s="852"/>
      <c r="D116" s="852"/>
      <c r="E116" s="852"/>
      <c r="F116" s="852"/>
      <c r="G116" s="852"/>
      <c r="H116" s="900"/>
      <c r="I116" s="900"/>
      <c r="J116" s="900"/>
      <c r="K116" s="900"/>
      <c r="L116" s="900"/>
      <c r="M116" s="852"/>
      <c r="N116" s="899"/>
      <c r="O116" s="966"/>
      <c r="P116" s="966"/>
      <c r="Q116" s="966"/>
      <c r="R116" s="966"/>
      <c r="S116" s="852"/>
      <c r="T116" s="852"/>
      <c r="U116" s="852"/>
      <c r="V116" s="852"/>
      <c r="W116" s="852"/>
      <c r="X116" s="852"/>
      <c r="Y116" s="1009"/>
      <c r="Z116" s="855"/>
      <c r="AA116" s="858"/>
      <c r="AB116" s="855"/>
      <c r="AC116" s="855"/>
      <c r="AD116" s="855"/>
    </row>
    <row customHeight="1" ht="9">
      <c r="A117" s="854"/>
      <c r="B117" s="854"/>
      <c r="C117" s="852"/>
      <c r="D117" s="852"/>
      <c r="E117" s="852"/>
      <c r="F117" s="852"/>
      <c r="G117" s="852"/>
      <c r="H117" s="900"/>
      <c r="I117" s="900"/>
      <c r="J117" s="900"/>
      <c r="K117" s="900"/>
      <c r="L117" s="900"/>
      <c r="M117" s="852"/>
      <c r="N117" s="899"/>
      <c r="O117" s="966"/>
      <c r="P117" s="966"/>
      <c r="Q117" s="966"/>
      <c r="R117" s="966"/>
      <c r="S117" s="852"/>
      <c r="T117" s="852"/>
      <c r="U117" s="852"/>
      <c r="V117" s="852"/>
      <c r="W117" s="852"/>
      <c r="X117" s="852"/>
      <c r="Y117" s="1009"/>
      <c r="Z117" s="855"/>
      <c r="AA117" s="858"/>
      <c r="AB117" s="855"/>
      <c r="AC117" s="855"/>
      <c r="AD117" s="855"/>
    </row>
    <row customHeight="1" ht="9">
      <c r="A118" s="854"/>
      <c r="B118" s="854"/>
      <c r="C118" s="852"/>
      <c r="D118" s="852"/>
      <c r="E118" s="852"/>
      <c r="F118" s="852"/>
      <c r="G118" s="852"/>
      <c r="H118" s="900"/>
      <c r="I118" s="900"/>
      <c r="J118" s="900"/>
      <c r="K118" s="900"/>
      <c r="L118" s="900"/>
      <c r="M118" s="852"/>
      <c r="N118" s="899"/>
      <c r="O118" s="966"/>
      <c r="P118" s="966"/>
      <c r="Q118" s="966"/>
      <c r="R118" s="966"/>
      <c r="S118" s="852"/>
      <c r="T118" s="852"/>
      <c r="U118" s="852"/>
      <c r="V118" s="852"/>
      <c r="W118" s="852"/>
      <c r="X118" s="852"/>
      <c r="Y118" s="1009"/>
      <c r="Z118" s="855"/>
      <c r="AA118" s="858"/>
      <c r="AB118" s="855"/>
      <c r="AC118" s="855"/>
      <c r="AD118" s="855"/>
    </row>
    <row customHeight="1" ht="9">
      <c r="A119" s="854"/>
      <c r="B119" s="854"/>
      <c r="C119" s="852"/>
      <c r="D119" s="852"/>
      <c r="E119" s="852"/>
      <c r="F119" s="852"/>
      <c r="G119" s="852"/>
      <c r="H119" s="900"/>
      <c r="I119" s="900"/>
      <c r="J119" s="900"/>
      <c r="K119" s="900"/>
      <c r="L119" s="900"/>
      <c r="M119" s="852"/>
      <c r="N119" s="899"/>
      <c r="O119" s="966"/>
      <c r="P119" s="966"/>
      <c r="Q119" s="966"/>
      <c r="R119" s="966"/>
      <c r="S119" s="852"/>
      <c r="T119" s="852"/>
      <c r="U119" s="852"/>
      <c r="V119" s="852"/>
      <c r="W119" s="852"/>
      <c r="X119" s="852"/>
      <c r="Y119" s="1009"/>
      <c r="Z119" s="855"/>
      <c r="AA119" s="858"/>
      <c r="AB119" s="855"/>
      <c r="AC119" s="855"/>
      <c r="AD119" s="855"/>
    </row>
    <row customHeight="1" ht="9">
      <c r="A120" s="854"/>
      <c r="B120" s="854"/>
      <c r="C120" s="852"/>
      <c r="D120" s="852"/>
      <c r="E120" s="852"/>
      <c r="F120" s="852"/>
      <c r="G120" s="852"/>
      <c r="H120" s="900"/>
      <c r="I120" s="900"/>
      <c r="J120" s="900"/>
      <c r="K120" s="900"/>
      <c r="L120" s="900"/>
      <c r="M120" s="852"/>
      <c r="N120" s="899"/>
      <c r="O120" s="966"/>
      <c r="P120" s="966"/>
      <c r="Q120" s="966"/>
      <c r="R120" s="966"/>
      <c r="S120" s="852"/>
      <c r="T120" s="852"/>
      <c r="U120" s="852"/>
      <c r="V120" s="852"/>
      <c r="W120" s="852"/>
      <c r="X120" s="852"/>
      <c r="Y120" s="1009"/>
      <c r="Z120" s="855"/>
      <c r="AA120" s="858"/>
      <c r="AB120" s="855"/>
      <c r="AC120" s="855"/>
      <c r="AD120" s="855"/>
    </row>
    <row customHeight="1" ht="9">
      <c r="A121" s="854"/>
      <c r="B121" s="854"/>
      <c r="C121" s="852"/>
      <c r="D121" s="852"/>
      <c r="E121" s="852"/>
      <c r="F121" s="852"/>
      <c r="G121" s="852"/>
      <c r="H121" s="900"/>
      <c r="I121" s="900"/>
      <c r="J121" s="900"/>
      <c r="K121" s="900"/>
      <c r="L121" s="900"/>
      <c r="M121" s="852"/>
      <c r="N121" s="899"/>
      <c r="O121" s="966"/>
      <c r="P121" s="966"/>
      <c r="Q121" s="966"/>
      <c r="R121" s="966"/>
      <c r="S121" s="852"/>
      <c r="T121" s="852"/>
      <c r="U121" s="852"/>
      <c r="V121" s="852"/>
      <c r="W121" s="852"/>
      <c r="X121" s="852"/>
      <c r="Y121" s="1009"/>
      <c r="Z121" s="855"/>
      <c r="AA121" s="858"/>
      <c r="AB121" s="855"/>
      <c r="AC121" s="855"/>
      <c r="AD121" s="855"/>
    </row>
    <row customHeight="1" ht="9">
      <c r="A122" s="854"/>
      <c r="B122" s="854"/>
      <c r="C122" s="852"/>
      <c r="D122" s="852"/>
      <c r="E122" s="852"/>
      <c r="F122" s="852"/>
      <c r="G122" s="852"/>
      <c r="H122" s="900"/>
      <c r="I122" s="900"/>
      <c r="J122" s="900"/>
      <c r="K122" s="900"/>
      <c r="L122" s="900"/>
      <c r="M122" s="852"/>
      <c r="N122" s="899"/>
      <c r="O122" s="966"/>
      <c r="P122" s="966"/>
      <c r="Q122" s="966"/>
      <c r="R122" s="966"/>
      <c r="S122" s="852"/>
      <c r="T122" s="852"/>
      <c r="U122" s="852"/>
      <c r="V122" s="852"/>
      <c r="W122" s="852"/>
      <c r="X122" s="852"/>
      <c r="Y122" s="1009"/>
      <c r="Z122" s="855"/>
      <c r="AA122" s="858"/>
      <c r="AB122" s="855"/>
      <c r="AC122" s="855"/>
      <c r="AD122" s="855"/>
    </row>
    <row customHeight="1" ht="9">
      <c r="A123" s="854"/>
      <c r="B123" s="854"/>
      <c r="C123" s="852"/>
      <c r="D123" s="852"/>
      <c r="E123" s="852"/>
      <c r="F123" s="852"/>
      <c r="G123" s="852"/>
      <c r="H123" s="900"/>
      <c r="I123" s="900"/>
      <c r="J123" s="900"/>
      <c r="K123" s="900"/>
      <c r="L123" s="900"/>
      <c r="M123" s="852"/>
      <c r="N123" s="899"/>
      <c r="O123" s="966"/>
      <c r="P123" s="966"/>
      <c r="Q123" s="966"/>
      <c r="R123" s="966"/>
      <c r="S123" s="852"/>
      <c r="T123" s="852"/>
      <c r="U123" s="852"/>
      <c r="V123" s="852"/>
      <c r="W123" s="852"/>
      <c r="X123" s="852"/>
      <c r="Y123" s="1009"/>
      <c r="Z123" s="855"/>
      <c r="AA123" s="858"/>
      <c r="AB123" s="855"/>
      <c r="AC123" s="855"/>
      <c r="AD123" s="855"/>
    </row>
    <row customHeight="1" ht="9">
      <c r="A124" s="854"/>
      <c r="B124" s="854"/>
      <c r="C124" s="852"/>
      <c r="D124" s="852"/>
      <c r="E124" s="852"/>
      <c r="F124" s="852"/>
      <c r="G124" s="852"/>
      <c r="H124" s="900"/>
      <c r="I124" s="900"/>
      <c r="J124" s="900"/>
      <c r="K124" s="900"/>
      <c r="L124" s="900"/>
      <c r="M124" s="852"/>
      <c r="N124" s="899"/>
      <c r="O124" s="966"/>
      <c r="P124" s="966"/>
      <c r="Q124" s="966"/>
      <c r="R124" s="966"/>
      <c r="S124" s="852"/>
      <c r="T124" s="852"/>
      <c r="U124" s="852"/>
      <c r="V124" s="852"/>
      <c r="W124" s="852"/>
      <c r="X124" s="852"/>
      <c r="Y124" s="1009"/>
      <c r="Z124" s="855"/>
      <c r="AA124" s="858"/>
      <c r="AB124" s="855"/>
      <c r="AC124" s="855"/>
      <c r="AD124" s="855"/>
    </row>
    <row customHeight="1" ht="9">
      <c r="A125" s="854"/>
      <c r="B125" s="854"/>
      <c r="C125" s="852"/>
      <c r="D125" s="852"/>
      <c r="E125" s="852"/>
      <c r="F125" s="852"/>
      <c r="G125" s="852"/>
      <c r="H125" s="900"/>
      <c r="I125" s="900"/>
      <c r="J125" s="900"/>
      <c r="K125" s="900"/>
      <c r="L125" s="900"/>
      <c r="M125" s="852"/>
      <c r="N125" s="899"/>
      <c r="O125" s="966"/>
      <c r="P125" s="966"/>
      <c r="Q125" s="966"/>
      <c r="R125" s="966"/>
      <c r="S125" s="852"/>
      <c r="T125" s="852"/>
      <c r="U125" s="852"/>
      <c r="V125" s="852"/>
      <c r="W125" s="852"/>
      <c r="X125" s="852"/>
      <c r="Y125" s="1009"/>
      <c r="Z125" s="855"/>
      <c r="AA125" s="858"/>
      <c r="AB125" s="855"/>
      <c r="AC125" s="855"/>
      <c r="AD125" s="855"/>
    </row>
    <row customHeight="1" ht="9">
      <c r="A126" s="854"/>
      <c r="B126" s="854"/>
      <c r="C126" s="852"/>
      <c r="D126" s="852"/>
      <c r="E126" s="852"/>
      <c r="F126" s="852"/>
      <c r="G126" s="852"/>
      <c r="H126" s="900"/>
      <c r="I126" s="900"/>
      <c r="J126" s="900"/>
      <c r="K126" s="900"/>
      <c r="L126" s="900"/>
      <c r="M126" s="852"/>
      <c r="N126" s="899"/>
      <c r="O126" s="966"/>
      <c r="P126" s="966"/>
      <c r="Q126" s="966"/>
      <c r="R126" s="966"/>
      <c r="S126" s="852"/>
      <c r="T126" s="852"/>
      <c r="U126" s="852"/>
      <c r="V126" s="852"/>
      <c r="W126" s="852"/>
      <c r="X126" s="852"/>
      <c r="Y126" s="1009"/>
      <c r="Z126" s="855"/>
      <c r="AA126" s="858"/>
      <c r="AB126" s="855"/>
      <c r="AC126" s="855"/>
      <c r="AD126" s="855"/>
    </row>
    <row customHeight="1" ht="9">
      <c r="A127" s="854"/>
      <c r="B127" s="854"/>
      <c r="C127" s="852"/>
      <c r="D127" s="852"/>
      <c r="E127" s="852"/>
      <c r="F127" s="852"/>
      <c r="G127" s="852"/>
      <c r="H127" s="900"/>
      <c r="I127" s="900"/>
      <c r="J127" s="900"/>
      <c r="K127" s="900"/>
      <c r="L127" s="900"/>
      <c r="M127" s="852"/>
      <c r="N127" s="899"/>
      <c r="O127" s="966"/>
      <c r="P127" s="966"/>
      <c r="Q127" s="966"/>
      <c r="R127" s="966"/>
      <c r="S127" s="852"/>
      <c r="T127" s="852"/>
      <c r="U127" s="852"/>
      <c r="V127" s="852"/>
      <c r="W127" s="852"/>
      <c r="X127" s="852"/>
      <c r="Y127" s="1009"/>
      <c r="Z127" s="855"/>
      <c r="AA127" s="858"/>
      <c r="AB127" s="855"/>
      <c r="AC127" s="855"/>
      <c r="AD127" s="855"/>
    </row>
    <row customHeight="1" ht="9">
      <c r="A128" s="854"/>
      <c r="B128" s="854"/>
      <c r="C128" s="852"/>
      <c r="D128" s="852"/>
      <c r="E128" s="852"/>
      <c r="F128" s="852"/>
      <c r="G128" s="852"/>
      <c r="H128" s="900"/>
      <c r="I128" s="900"/>
      <c r="J128" s="900"/>
      <c r="K128" s="900"/>
      <c r="L128" s="900"/>
      <c r="M128" s="852"/>
      <c r="N128" s="899"/>
      <c r="O128" s="966"/>
      <c r="P128" s="966"/>
      <c r="Q128" s="966"/>
      <c r="R128" s="966"/>
      <c r="S128" s="852"/>
      <c r="T128" s="852"/>
      <c r="U128" s="852"/>
      <c r="V128" s="852"/>
      <c r="W128" s="852"/>
      <c r="X128" s="852"/>
      <c r="Y128" s="1009"/>
      <c r="Z128" s="855"/>
      <c r="AA128" s="858"/>
      <c r="AB128" s="855"/>
      <c r="AC128" s="855"/>
      <c r="AD128" s="855"/>
    </row>
    <row customHeight="1" ht="9">
      <c r="A129" s="854"/>
      <c r="B129" s="854"/>
      <c r="C129" s="852"/>
      <c r="D129" s="852"/>
      <c r="E129" s="852"/>
      <c r="F129" s="852"/>
      <c r="G129" s="852"/>
      <c r="H129" s="900"/>
      <c r="I129" s="900"/>
      <c r="J129" s="900"/>
      <c r="K129" s="900"/>
      <c r="L129" s="900"/>
      <c r="M129" s="852"/>
      <c r="N129" s="899"/>
      <c r="O129" s="966"/>
      <c r="P129" s="966"/>
      <c r="Q129" s="966"/>
      <c r="R129" s="966"/>
      <c r="S129" s="852"/>
      <c r="T129" s="852"/>
      <c r="U129" s="852"/>
      <c r="V129" s="852"/>
      <c r="W129" s="852"/>
      <c r="X129" s="852"/>
      <c r="Y129" s="1009"/>
      <c r="Z129" s="855"/>
      <c r="AA129" s="858"/>
      <c r="AB129" s="855"/>
      <c r="AC129" s="855"/>
      <c r="AD129" s="855"/>
    </row>
    <row customHeight="1" ht="9">
      <c r="A130" s="854"/>
      <c r="B130" s="854"/>
      <c r="C130" s="852"/>
      <c r="D130" s="852"/>
      <c r="E130" s="852"/>
      <c r="F130" s="852"/>
      <c r="G130" s="852"/>
      <c r="H130" s="900"/>
      <c r="I130" s="900"/>
      <c r="J130" s="900"/>
      <c r="K130" s="900"/>
      <c r="L130" s="900"/>
      <c r="M130" s="852"/>
      <c r="N130" s="899"/>
      <c r="O130" s="968"/>
      <c r="P130" s="968"/>
      <c r="Q130" s="968"/>
      <c r="R130" s="968"/>
      <c r="S130" s="852"/>
      <c r="T130" s="852"/>
      <c r="U130" s="852"/>
      <c r="V130" s="852"/>
      <c r="W130" s="852"/>
      <c r="X130" s="852"/>
      <c r="Y130" s="1009"/>
      <c r="Z130" s="855"/>
      <c r="AA130" s="858"/>
      <c r="AB130" s="855"/>
      <c r="AC130" s="855"/>
      <c r="AD130" s="855"/>
    </row>
    <row customHeight="1" ht="9">
      <c r="A131" s="854"/>
      <c r="B131" s="854"/>
      <c r="C131" s="852"/>
      <c r="D131" s="852"/>
      <c r="E131" s="852"/>
      <c r="F131" s="852"/>
      <c r="G131" s="852"/>
      <c r="H131" s="900"/>
      <c r="I131" s="900"/>
      <c r="J131" s="900"/>
      <c r="K131" s="900"/>
      <c r="L131" s="900"/>
      <c r="M131" s="852"/>
      <c r="N131" s="899"/>
      <c r="O131" s="969"/>
      <c r="P131" s="969"/>
      <c r="Q131" s="969"/>
      <c r="R131" s="969"/>
      <c r="S131" s="852"/>
      <c r="T131" s="852"/>
      <c r="U131" s="852"/>
      <c r="V131" s="852"/>
      <c r="W131" s="852"/>
      <c r="X131" s="852"/>
      <c r="Y131" s="1009"/>
      <c r="Z131" s="855"/>
      <c r="AA131" s="858"/>
      <c r="AB131" s="855"/>
      <c r="AC131" s="855"/>
      <c r="AD131" s="855"/>
    </row>
    <row customHeight="1" ht="9">
      <c r="A132" s="854"/>
      <c r="B132" s="854"/>
      <c r="C132" s="852"/>
      <c r="D132" s="852"/>
      <c r="E132" s="852"/>
      <c r="F132" s="852"/>
      <c r="G132" s="852"/>
      <c r="H132" s="900"/>
      <c r="I132" s="900"/>
      <c r="J132" s="900"/>
      <c r="K132" s="900"/>
      <c r="L132" s="900"/>
      <c r="M132" s="852"/>
      <c r="N132" s="899"/>
      <c r="O132" s="968"/>
      <c r="P132" s="968"/>
      <c r="Q132" s="968"/>
      <c r="R132" s="968"/>
      <c r="S132" s="852"/>
      <c r="T132" s="852"/>
      <c r="U132" s="852"/>
      <c r="V132" s="852"/>
      <c r="W132" s="852"/>
      <c r="X132" s="852"/>
      <c r="Y132" s="1009"/>
      <c r="Z132" s="855"/>
      <c r="AA132" s="858"/>
      <c r="AB132" s="855"/>
      <c r="AC132" s="855"/>
      <c r="AD132" s="855"/>
    </row>
    <row customHeight="1" ht="9">
      <c r="A133" s="854"/>
      <c r="B133" s="854"/>
      <c r="C133" s="852"/>
      <c r="D133" s="852"/>
      <c r="E133" s="852"/>
      <c r="F133" s="852"/>
      <c r="G133" s="852"/>
      <c r="H133" s="900"/>
      <c r="I133" s="900"/>
      <c r="J133" s="900"/>
      <c r="K133" s="900"/>
      <c r="L133" s="900"/>
      <c r="M133" s="852"/>
      <c r="N133" s="899"/>
      <c r="O133" s="969"/>
      <c r="P133" s="969"/>
      <c r="Q133" s="969"/>
      <c r="R133" s="969"/>
      <c r="S133" s="852"/>
      <c r="T133" s="852"/>
      <c r="U133" s="852"/>
      <c r="V133" s="852"/>
      <c r="W133" s="852"/>
      <c r="X133" s="852"/>
      <c r="Y133" s="1009"/>
      <c r="Z133" s="855"/>
      <c r="AA133" s="858"/>
      <c r="AB133" s="855"/>
      <c r="AC133" s="855"/>
      <c r="AD133" s="855"/>
    </row>
    <row customHeight="1" ht="9">
      <c r="A134" s="854"/>
      <c r="B134" s="854"/>
      <c r="C134" s="852"/>
      <c r="D134" s="852"/>
      <c r="E134" s="852"/>
      <c r="F134" s="852"/>
      <c r="G134" s="852"/>
      <c r="H134" s="900"/>
      <c r="I134" s="900"/>
      <c r="J134" s="900"/>
      <c r="K134" s="900"/>
      <c r="L134" s="900"/>
      <c r="M134" s="852"/>
      <c r="N134" s="899"/>
      <c r="O134" s="966"/>
      <c r="P134" s="966"/>
      <c r="Q134" s="966"/>
      <c r="R134" s="966"/>
      <c r="S134" s="852"/>
      <c r="T134" s="852"/>
      <c r="U134" s="852"/>
      <c r="V134" s="852"/>
      <c r="W134" s="852"/>
      <c r="X134" s="852"/>
      <c r="Y134" s="1009"/>
      <c r="Z134" s="855"/>
      <c r="AA134" s="858"/>
      <c r="AB134" s="855"/>
      <c r="AC134" s="855"/>
      <c r="AD134" s="855"/>
    </row>
    <row customHeight="1" ht="9">
      <c r="A135" s="854"/>
      <c r="B135" s="854"/>
      <c r="C135" s="852"/>
      <c r="D135" s="852"/>
      <c r="E135" s="852"/>
      <c r="F135" s="852"/>
      <c r="G135" s="852"/>
      <c r="H135" s="900"/>
      <c r="I135" s="900"/>
      <c r="J135" s="900"/>
      <c r="K135" s="900"/>
      <c r="L135" s="900"/>
      <c r="M135" s="852"/>
      <c r="N135" s="899"/>
      <c r="O135" s="966"/>
      <c r="P135" s="966"/>
      <c r="Q135" s="966"/>
      <c r="R135" s="966"/>
      <c r="S135" s="852"/>
      <c r="T135" s="852"/>
      <c r="U135" s="852"/>
      <c r="V135" s="852"/>
      <c r="W135" s="852"/>
      <c r="X135" s="852"/>
      <c r="Y135" s="1009"/>
      <c r="Z135" s="855"/>
      <c r="AA135" s="858"/>
      <c r="AB135" s="855"/>
      <c r="AC135" s="855"/>
      <c r="AD135" s="855"/>
    </row>
    <row customHeight="1" ht="9">
      <c r="A136" s="854"/>
      <c r="B136" s="854"/>
      <c r="C136" s="852"/>
      <c r="D136" s="852"/>
      <c r="E136" s="852"/>
      <c r="F136" s="852"/>
      <c r="G136" s="852"/>
      <c r="H136" s="900"/>
      <c r="I136" s="900"/>
      <c r="J136" s="900"/>
      <c r="K136" s="900"/>
      <c r="L136" s="900"/>
      <c r="M136" s="852"/>
      <c r="N136" s="899"/>
      <c r="O136" s="966"/>
      <c r="P136" s="966"/>
      <c r="Q136" s="966"/>
      <c r="R136" s="966"/>
      <c r="S136" s="852"/>
      <c r="T136" s="852"/>
      <c r="U136" s="852"/>
      <c r="V136" s="852"/>
      <c r="W136" s="852"/>
      <c r="X136" s="852"/>
      <c r="Y136" s="1009"/>
      <c r="Z136" s="855"/>
      <c r="AA136" s="858"/>
      <c r="AB136" s="855"/>
      <c r="AC136" s="855"/>
      <c r="AD136" s="855"/>
    </row>
    <row customHeight="1" ht="9">
      <c r="A137" s="854"/>
      <c r="B137" s="854"/>
      <c r="C137" s="852"/>
      <c r="D137" s="852"/>
      <c r="E137" s="852"/>
      <c r="F137" s="852"/>
      <c r="G137" s="852"/>
      <c r="H137" s="900"/>
      <c r="I137" s="900"/>
      <c r="J137" s="900"/>
      <c r="K137" s="900"/>
      <c r="L137" s="900"/>
      <c r="M137" s="852"/>
      <c r="N137" s="899"/>
      <c r="O137" s="970"/>
      <c r="P137" s="970"/>
      <c r="Q137" s="970"/>
      <c r="R137" s="970"/>
      <c r="S137" s="852"/>
      <c r="T137" s="852"/>
      <c r="U137" s="852"/>
      <c r="V137" s="852"/>
      <c r="W137" s="852"/>
      <c r="X137" s="852"/>
      <c r="Y137" s="1009"/>
      <c r="Z137" s="855"/>
      <c r="AA137" s="858"/>
      <c r="AB137" s="855"/>
      <c r="AC137" s="855"/>
      <c r="AD137" s="855"/>
    </row>
    <row customHeight="1" ht="9">
      <c r="A138" s="854"/>
      <c r="B138" s="854"/>
      <c r="C138" s="852"/>
      <c r="D138" s="852"/>
      <c r="E138" s="852"/>
      <c r="F138" s="852"/>
      <c r="G138" s="852"/>
      <c r="H138" s="900"/>
      <c r="I138" s="900"/>
      <c r="J138" s="900"/>
      <c r="K138" s="900"/>
      <c r="L138" s="900"/>
      <c r="M138" s="852"/>
      <c r="N138" s="899"/>
      <c r="O138" s="967"/>
      <c r="P138" s="967"/>
      <c r="Q138" s="967"/>
      <c r="R138" s="967"/>
      <c r="S138" s="852"/>
      <c r="T138" s="852"/>
      <c r="U138" s="852"/>
      <c r="V138" s="852"/>
      <c r="W138" s="852"/>
      <c r="X138" s="852"/>
      <c r="Y138" s="1009"/>
      <c r="Z138" s="855"/>
      <c r="AA138" s="858"/>
      <c r="AB138" s="855"/>
      <c r="AC138" s="855"/>
      <c r="AD138" s="855"/>
    </row>
    <row customHeight="1" ht="9">
      <c r="A139" s="854"/>
      <c r="B139" s="854"/>
      <c r="C139" s="852"/>
      <c r="D139" s="852"/>
      <c r="E139" s="852"/>
      <c r="F139" s="852"/>
      <c r="G139" s="852"/>
      <c r="H139" s="900"/>
      <c r="I139" s="900"/>
      <c r="J139" s="900"/>
      <c r="K139" s="900"/>
      <c r="L139" s="900"/>
      <c r="M139" s="852"/>
      <c r="N139" s="899"/>
      <c r="O139" s="852"/>
      <c r="P139" s="852"/>
      <c r="Q139" s="852"/>
      <c r="R139" s="852"/>
      <c r="S139" s="852"/>
      <c r="T139" s="852"/>
      <c r="U139" s="852"/>
      <c r="V139" s="852"/>
      <c r="W139" s="852"/>
      <c r="X139" s="852"/>
      <c r="Y139" s="1009"/>
      <c r="Z139" s="855"/>
      <c r="AA139" s="858"/>
      <c r="AB139" s="855"/>
      <c r="AC139" s="855"/>
      <c r="AD139" s="855"/>
    </row>
    <row customHeight="1" ht="9">
      <c r="A140" s="854"/>
      <c r="B140" s="854"/>
      <c r="C140" s="852"/>
      <c r="D140" s="852"/>
      <c r="E140" s="852"/>
      <c r="F140" s="852"/>
      <c r="G140" s="852"/>
      <c r="H140" s="900"/>
      <c r="I140" s="900"/>
      <c r="J140" s="900"/>
      <c r="K140" s="900"/>
      <c r="L140" s="900"/>
      <c r="M140" s="852"/>
      <c r="N140" s="899"/>
      <c r="O140" s="852"/>
      <c r="P140" s="852"/>
      <c r="Q140" s="852"/>
      <c r="R140" s="852"/>
      <c r="S140" s="852"/>
      <c r="T140" s="852"/>
      <c r="U140" s="852"/>
      <c r="V140" s="852"/>
      <c r="W140" s="852"/>
      <c r="X140" s="852"/>
      <c r="Y140" s="1009"/>
      <c r="Z140" s="855"/>
      <c r="AA140" s="858"/>
      <c r="AB140" s="855"/>
      <c r="AC140" s="855"/>
      <c r="AD140" s="855"/>
    </row>
    <row customHeight="1" ht="9">
      <c r="A141" s="854"/>
      <c r="B141" s="854"/>
      <c r="C141" s="852"/>
      <c r="D141" s="852"/>
      <c r="E141" s="852"/>
      <c r="F141" s="852"/>
      <c r="G141" s="852"/>
      <c r="H141" s="900"/>
      <c r="I141" s="900"/>
      <c r="J141" s="900"/>
      <c r="K141" s="900"/>
      <c r="L141" s="900"/>
      <c r="M141" s="852"/>
      <c r="N141" s="899"/>
      <c r="O141" s="852"/>
      <c r="P141" s="852"/>
      <c r="Q141" s="852"/>
      <c r="R141" s="852"/>
      <c r="S141" s="852"/>
      <c r="T141" s="852"/>
      <c r="U141" s="852"/>
      <c r="V141" s="852"/>
      <c r="W141" s="852"/>
      <c r="X141" s="852"/>
      <c r="Y141" s="1009"/>
      <c r="Z141" s="855"/>
      <c r="AA141" s="858"/>
      <c r="AB141" s="855"/>
      <c r="AC141" s="855"/>
      <c r="AD141" s="855"/>
    </row>
    <row customHeight="1" ht="9">
      <c r="A142" s="854"/>
      <c r="B142" s="854"/>
      <c r="C142" s="852"/>
      <c r="D142" s="852"/>
      <c r="E142" s="852"/>
      <c r="F142" s="852"/>
      <c r="G142" s="852"/>
      <c r="H142" s="900"/>
      <c r="I142" s="900"/>
      <c r="J142" s="900"/>
      <c r="K142" s="900"/>
      <c r="L142" s="900"/>
      <c r="M142" s="852"/>
      <c r="N142" s="899"/>
      <c r="O142" s="852"/>
      <c r="P142" s="852"/>
      <c r="Q142" s="852"/>
      <c r="R142" s="852"/>
      <c r="S142" s="852"/>
      <c r="T142" s="852"/>
      <c r="U142" s="852"/>
      <c r="V142" s="852"/>
      <c r="W142" s="852"/>
      <c r="X142" s="852"/>
      <c r="Y142" s="1009"/>
      <c r="Z142" s="855"/>
      <c r="AA142" s="858"/>
      <c r="AB142" s="855"/>
      <c r="AC142" s="855"/>
      <c r="AD142" s="855"/>
    </row>
    <row customHeight="1" ht="9">
      <c r="A143" s="854"/>
      <c r="B143" s="854"/>
      <c r="C143" s="852"/>
      <c r="D143" s="852"/>
      <c r="E143" s="852"/>
      <c r="F143" s="852"/>
      <c r="G143" s="852"/>
      <c r="H143" s="900"/>
      <c r="I143" s="900"/>
      <c r="J143" s="900"/>
      <c r="K143" s="900"/>
      <c r="L143" s="900"/>
      <c r="M143" s="852"/>
      <c r="N143" s="899"/>
      <c r="O143" s="852"/>
      <c r="P143" s="852"/>
      <c r="Q143" s="852"/>
      <c r="R143" s="852"/>
      <c r="S143" s="852"/>
      <c r="T143" s="852"/>
      <c r="U143" s="852"/>
      <c r="V143" s="852"/>
      <c r="W143" s="852"/>
      <c r="X143" s="852"/>
      <c r="Y143" s="1009"/>
      <c r="Z143" s="855"/>
      <c r="AA143" s="858"/>
      <c r="AB143" s="855"/>
      <c r="AC143" s="855"/>
      <c r="AD143" s="855"/>
    </row>
    <row customHeight="1" ht="9">
      <c r="A144" s="854"/>
      <c r="B144" s="854"/>
      <c r="C144" s="852"/>
      <c r="D144" s="852"/>
      <c r="E144" s="852"/>
      <c r="F144" s="852"/>
      <c r="G144" s="852"/>
      <c r="H144" s="900"/>
      <c r="I144" s="900"/>
      <c r="J144" s="900"/>
      <c r="K144" s="900"/>
      <c r="L144" s="900"/>
      <c r="M144" s="852"/>
      <c r="N144" s="899"/>
      <c r="O144" s="852"/>
      <c r="P144" s="852"/>
      <c r="Q144" s="852"/>
      <c r="R144" s="852"/>
      <c r="S144" s="852"/>
      <c r="T144" s="852"/>
      <c r="U144" s="852"/>
      <c r="V144" s="852"/>
      <c r="W144" s="852"/>
      <c r="X144" s="852"/>
      <c r="Y144" s="1009"/>
      <c r="Z144" s="855"/>
      <c r="AA144" s="858"/>
      <c r="AB144" s="855"/>
      <c r="AC144" s="855"/>
      <c r="AD144" s="855"/>
    </row>
    <row customHeight="1" ht="9">
      <c r="A145" s="854"/>
      <c r="B145" s="854"/>
      <c r="C145" s="852"/>
      <c r="D145" s="852"/>
      <c r="E145" s="852"/>
      <c r="F145" s="852"/>
      <c r="G145" s="852"/>
      <c r="H145" s="900"/>
      <c r="I145" s="900"/>
      <c r="J145" s="900"/>
      <c r="K145" s="900"/>
      <c r="L145" s="900"/>
      <c r="M145" s="852"/>
      <c r="N145" s="899"/>
      <c r="O145" s="852"/>
      <c r="P145" s="852"/>
      <c r="Q145" s="852"/>
      <c r="R145" s="852"/>
      <c r="S145" s="852"/>
      <c r="T145" s="852"/>
      <c r="U145" s="852"/>
      <c r="V145" s="852"/>
      <c r="W145" s="852"/>
      <c r="X145" s="852"/>
      <c r="Y145" s="1009"/>
      <c r="Z145" s="855"/>
      <c r="AA145" s="858"/>
      <c r="AB145" s="855"/>
      <c r="AC145" s="855"/>
      <c r="AD145" s="855"/>
    </row>
    <row customHeight="1" ht="9">
      <c r="A146" s="854"/>
      <c r="B146" s="854"/>
      <c r="C146" s="852"/>
      <c r="D146" s="852"/>
      <c r="E146" s="852"/>
      <c r="F146" s="852"/>
      <c r="G146" s="852"/>
      <c r="H146" s="900"/>
      <c r="I146" s="900"/>
      <c r="J146" s="900"/>
      <c r="K146" s="900"/>
      <c r="L146" s="900"/>
      <c r="M146" s="852"/>
      <c r="N146" s="899"/>
      <c r="O146" s="852"/>
      <c r="P146" s="852"/>
      <c r="Q146" s="852"/>
      <c r="R146" s="852"/>
      <c r="S146" s="852"/>
      <c r="T146" s="852"/>
      <c r="U146" s="852"/>
      <c r="V146" s="852"/>
      <c r="W146" s="852"/>
      <c r="X146" s="852"/>
      <c r="Y146" s="1009"/>
      <c r="Z146" s="855"/>
      <c r="AA146" s="858"/>
      <c r="AB146" s="855"/>
      <c r="AC146" s="855"/>
      <c r="AD146" s="855"/>
    </row>
    <row customHeight="1" ht="9">
      <c r="A147" s="854"/>
      <c r="B147" s="854"/>
      <c r="C147" s="854"/>
      <c r="D147" s="854"/>
      <c r="E147" s="854"/>
      <c r="F147" s="854"/>
      <c r="G147" s="854"/>
      <c r="H147" s="854"/>
      <c r="I147" s="854"/>
      <c r="J147" s="854"/>
      <c r="K147" s="854"/>
      <c r="L147" s="854"/>
      <c r="M147" s="854"/>
      <c r="N147" s="854"/>
      <c r="O147" s="854"/>
      <c r="P147" s="854"/>
      <c r="Q147" s="854"/>
      <c r="R147" s="854"/>
      <c r="S147" s="854"/>
      <c r="T147" s="854"/>
      <c r="U147" s="854"/>
      <c r="V147" s="854"/>
      <c r="W147" s="854"/>
      <c r="X147" s="854"/>
      <c r="Y147" s="854"/>
      <c r="Z147" s="854"/>
      <c r="AA147" s="854"/>
      <c r="AB147" s="854"/>
      <c r="AC147" s="854"/>
      <c r="AD147" s="854"/>
    </row>
    <row customHeight="1" ht="90">
      <c r="A148" s="854" t="s">
        <v>2291</v>
      </c>
      <c r="B148" s="854"/>
      <c r="C148" s="852" t="s">
        <v>2853</v>
      </c>
      <c r="D148" s="852" t="s">
        <v>345</v>
      </c>
      <c r="E148" s="852" t="s">
        <v>2293</v>
      </c>
      <c r="F148" s="852" t="s">
        <v>2854</v>
      </c>
      <c r="G148" s="852"/>
      <c r="H148" s="852"/>
      <c r="I148" s="972"/>
      <c r="J148" s="972"/>
      <c r="K148" s="972"/>
      <c r="L148" s="972"/>
      <c r="M148" s="902"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7"/>
      <c r="O148" s="852"/>
      <c r="P148" s="853"/>
      <c r="Q148" s="853"/>
      <c r="R148" s="853"/>
      <c r="S148" s="852"/>
      <c r="T148" s="852" t="s">
        <v>2855</v>
      </c>
      <c r="U148" s="853"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53"/>
      <c r="W148" s="853"/>
      <c r="X148" s="852" t="s">
        <v>2856</v>
      </c>
      <c r="Y148" s="1009"/>
      <c r="Z148" s="855"/>
      <c r="AA148" s="858"/>
      <c r="AB148" s="855"/>
      <c r="AC148" s="855"/>
      <c r="AD148" s="855"/>
    </row>
    <row customHeight="1" ht="9">
      <c r="A149" s="854"/>
      <c r="B149" s="854"/>
      <c r="C149" s="854"/>
      <c r="D149" s="854"/>
      <c r="E149" s="854"/>
      <c r="F149" s="854"/>
      <c r="G149" s="854"/>
      <c r="H149" s="854"/>
      <c r="I149" s="854"/>
      <c r="J149" s="854"/>
      <c r="K149" s="854"/>
      <c r="L149" s="854"/>
      <c r="M149" s="854"/>
      <c r="N149" s="854"/>
      <c r="O149" s="854"/>
      <c r="P149" s="854"/>
      <c r="Q149" s="854"/>
      <c r="R149" s="854"/>
      <c r="S149" s="854"/>
      <c r="T149" s="854"/>
      <c r="U149" s="854"/>
      <c r="V149" s="854"/>
      <c r="W149" s="854"/>
      <c r="X149" s="854"/>
      <c r="Y149" s="854"/>
      <c r="Z149" s="854"/>
      <c r="AA149" s="854"/>
      <c r="AB149" s="854"/>
      <c r="AC149" s="854"/>
      <c r="AD149" s="854"/>
    </row>
    <row customHeight="1" ht="9">
      <c r="A150" s="854" t="s">
        <v>2295</v>
      </c>
      <c r="B150" s="854"/>
      <c r="C150" s="852"/>
      <c r="D150" s="852"/>
      <c r="E150" s="852"/>
      <c r="F150" s="852"/>
      <c r="G150" s="852"/>
      <c r="H150" s="852"/>
      <c r="I150" s="852"/>
      <c r="J150" s="852"/>
      <c r="K150" s="852"/>
      <c r="L150" s="852"/>
      <c r="M150" s="852"/>
      <c r="N150" s="852"/>
      <c r="O150" s="852"/>
      <c r="P150" s="852"/>
      <c r="Q150" s="852"/>
      <c r="R150" s="852"/>
      <c r="S150" s="852"/>
      <c r="T150" s="852"/>
      <c r="U150" s="852"/>
      <c r="V150" s="852"/>
      <c r="W150" s="852"/>
      <c r="X150" s="852"/>
      <c r="Y150" s="1009"/>
      <c r="Z150" s="855"/>
      <c r="AA150" s="858"/>
      <c r="AB150" s="855"/>
      <c r="AC150" s="855"/>
      <c r="AD150" s="855"/>
    </row>
    <row customHeight="1" ht="9">
      <c r="A151" s="854"/>
      <c r="B151" s="854"/>
      <c r="C151" s="854"/>
      <c r="D151" s="854"/>
      <c r="E151" s="854"/>
      <c r="F151" s="854"/>
      <c r="G151" s="854"/>
      <c r="H151" s="854"/>
      <c r="I151" s="854"/>
      <c r="J151" s="854"/>
      <c r="K151" s="854"/>
      <c r="L151" s="854"/>
      <c r="M151" s="854"/>
      <c r="N151" s="854"/>
      <c r="O151" s="854"/>
      <c r="P151" s="854"/>
      <c r="Q151" s="854"/>
      <c r="R151" s="854"/>
      <c r="S151" s="854"/>
      <c r="T151" s="854"/>
      <c r="U151" s="854"/>
      <c r="V151" s="854"/>
      <c r="W151" s="854"/>
      <c r="X151" s="854"/>
      <c r="Y151" s="854"/>
      <c r="Z151" s="854"/>
      <c r="AA151" s="854"/>
      <c r="AB151" s="854"/>
      <c r="AC151" s="854"/>
      <c r="AD151" s="854"/>
    </row>
    <row customHeight="1" ht="9">
      <c r="A152" s="854" t="s">
        <v>2298</v>
      </c>
      <c r="B152" s="854"/>
      <c r="C152" s="852"/>
      <c r="D152" s="852"/>
      <c r="E152" s="852"/>
      <c r="F152" s="852"/>
      <c r="G152" s="852"/>
      <c r="H152" s="852"/>
      <c r="I152" s="852"/>
      <c r="J152" s="852"/>
      <c r="K152" s="852"/>
      <c r="L152" s="852"/>
      <c r="M152" s="852"/>
      <c r="N152" s="852"/>
      <c r="O152" s="852"/>
      <c r="P152" s="852"/>
      <c r="Q152" s="852"/>
      <c r="R152" s="852"/>
      <c r="S152" s="852"/>
      <c r="T152" s="852"/>
      <c r="U152" s="852"/>
      <c r="V152" s="852"/>
      <c r="W152" s="852"/>
      <c r="X152" s="852"/>
      <c r="Y152" s="1009"/>
      <c r="Z152" s="855"/>
      <c r="AA152" s="858"/>
      <c r="AB152" s="855"/>
      <c r="AC152" s="855"/>
      <c r="AD152" s="855"/>
    </row>
    <row customHeight="1" ht="9">
      <c r="A153" s="854"/>
      <c r="B153" s="854"/>
      <c r="C153" s="854"/>
      <c r="D153" s="854"/>
      <c r="E153" s="854"/>
      <c r="F153" s="854"/>
      <c r="G153" s="854"/>
      <c r="H153" s="854"/>
      <c r="I153" s="854"/>
      <c r="J153" s="854"/>
      <c r="K153" s="854"/>
      <c r="L153" s="854"/>
      <c r="M153" s="854"/>
      <c r="N153" s="854"/>
      <c r="O153" s="854"/>
      <c r="P153" s="854"/>
      <c r="Q153" s="854"/>
      <c r="R153" s="854"/>
      <c r="S153" s="854"/>
      <c r="T153" s="854"/>
      <c r="U153" s="854"/>
      <c r="V153" s="854"/>
      <c r="W153" s="854"/>
      <c r="X153" s="854"/>
      <c r="Y153" s="854"/>
      <c r="Z153" s="854"/>
      <c r="AA153" s="854"/>
      <c r="AB153" s="854"/>
      <c r="AC153" s="854"/>
      <c r="AD153" s="854"/>
    </row>
    <row customHeight="1" ht="9">
      <c r="A154" s="854" t="s">
        <v>2303</v>
      </c>
      <c r="B154" s="854"/>
      <c r="C154" s="852"/>
      <c r="D154" s="852"/>
      <c r="E154" s="852"/>
      <c r="F154" s="852"/>
      <c r="G154" s="852"/>
      <c r="H154" s="852"/>
      <c r="I154" s="852"/>
      <c r="J154" s="852"/>
      <c r="K154" s="852"/>
      <c r="L154" s="852"/>
      <c r="M154" s="852"/>
      <c r="N154" s="852"/>
      <c r="O154" s="852"/>
      <c r="P154" s="852"/>
      <c r="Q154" s="852"/>
      <c r="R154" s="852"/>
      <c r="S154" s="852"/>
      <c r="T154" s="852"/>
      <c r="U154" s="852"/>
      <c r="V154" s="852"/>
      <c r="W154" s="852"/>
      <c r="X154" s="852"/>
      <c r="Y154" s="1009"/>
      <c r="Z154" s="855"/>
      <c r="AA154" s="858"/>
      <c r="AB154" s="855"/>
      <c r="AC154" s="855"/>
      <c r="AD154" s="855"/>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764B7D-2EC1-9F75-66EC-0.88D26312}"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2.28125" hidden="1" customWidth="1"/>
    <col min="6" max="8" style="1785" width="12.28125" hidden="1" customWidth="1"/>
    <col min="9" max="9" style="2406" width="3.00390625" customWidth="1"/>
    <col min="10" max="11" style="353" width="3.00390625" customWidth="1"/>
    <col min="12" max="12" style="2416" width="12.00390625" customWidth="1"/>
    <col min="13" max="13" style="1644" width="31.00390625" customWidth="1"/>
    <col min="14" max="14" style="1644" width="1.00390625" customWidth="1"/>
    <col min="15" max="18" style="1644" width="24.00390625" customWidth="1"/>
    <col min="19" max="19" style="1644" width="11.00390625" customWidth="1"/>
    <col min="20" max="20" style="1644" width="3.7109375" customWidth="1"/>
    <col min="21" max="21" style="1644" width="11.00390625" customWidth="1"/>
    <col min="22" max="22" style="1644" width="8.57421875" customWidth="1"/>
    <col min="23" max="23" style="1644" width="4.00390625" customWidth="1"/>
    <col min="24" max="24" style="1644" width="115.00390625" customWidth="1"/>
    <col min="25" max="29" style="1651" width="10.00390625" customWidth="1"/>
    <col min="30" max="30" style="1644" width="10.57421875" hidden="1"/>
  </cols>
  <sheetData>
    <row customHeight="1" ht="22.5" hidden="1">
      <c r="R1" s="336"/>
      <c r="S1" s="336"/>
      <c r="AD1" s="1164" t="s">
        <v>14</v>
      </c>
    </row>
    <row customHeight="1" ht="14.25" hidden="1">
      <c r="V2" s="336"/>
      <c r="AD2" s="1164">
        <v>0</v>
      </c>
    </row>
    <row customHeight="1" ht="14.25" hidden="1">
      <c r="AD3" s="1164">
        <v>0</v>
      </c>
    </row>
    <row customHeight="1" ht="14.699999999999998">
      <c r="J4" s="385"/>
      <c r="K4" s="385"/>
      <c r="L4" s="1284"/>
      <c r="M4" s="372"/>
      <c r="N4" s="372"/>
      <c r="O4" s="518"/>
      <c r="P4" s="518"/>
      <c r="Q4" s="518"/>
      <c r="R4" s="518"/>
      <c r="S4" s="518"/>
      <c r="T4" s="518"/>
      <c r="U4" s="518"/>
      <c r="V4" s="518"/>
      <c r="AD4" s="1164">
        <v>14</v>
      </c>
    </row>
    <row customHeight="1" ht="67.2">
      <c r="J5" s="385"/>
      <c r="K5" s="385"/>
      <c r="L5" s="2612" t="s">
        <v>2857</v>
      </c>
      <c r="M5" s="2612"/>
      <c r="N5" s="2612"/>
      <c r="O5" s="2612"/>
      <c r="P5" s="2612"/>
      <c r="Q5" s="2612"/>
      <c r="R5" s="2612"/>
      <c r="S5" s="2612"/>
      <c r="T5" s="2612"/>
      <c r="U5" s="2612"/>
      <c r="V5" s="1252"/>
      <c r="AD5" s="1164">
        <v>64</v>
      </c>
    </row>
    <row customHeight="1" ht="14.699999999999998">
      <c r="J6" s="385"/>
      <c r="K6" s="385"/>
      <c r="L6" s="2613" t="str">
        <f>IF(org=0,"Не определено",org)</f>
        <v>ООО "СамРЭК-Эксплуатация"</v>
      </c>
      <c r="M6" s="2613"/>
      <c r="N6" s="2613"/>
      <c r="O6" s="2613"/>
      <c r="P6" s="2613"/>
      <c r="Q6" s="2613"/>
      <c r="R6" s="2613"/>
      <c r="S6" s="2613"/>
      <c r="T6" s="2613"/>
      <c r="U6" s="2613"/>
      <c r="V6" s="1252"/>
      <c r="AD6" s="1164">
        <v>14</v>
      </c>
    </row>
    <row customHeight="1" ht="14.699999999999998">
      <c r="J7" s="385"/>
      <c r="K7" s="385"/>
      <c r="L7" s="1284"/>
      <c r="M7" s="372"/>
      <c r="N7" s="372"/>
      <c r="O7" s="331"/>
      <c r="P7" s="331"/>
      <c r="Q7" s="331"/>
      <c r="R7" s="331"/>
      <c r="S7" s="331"/>
      <c r="T7" s="331"/>
      <c r="U7" s="331"/>
      <c r="V7" s="331"/>
      <c r="W7" s="518"/>
      <c r="AD7" s="1164">
        <v>14</v>
      </c>
    </row>
    <row s="1862" customFormat="1" customHeight="1" ht="48.29999999999999">
      <c r="A8" s="1377"/>
      <c r="B8" s="1377"/>
      <c r="C8" s="1377"/>
      <c r="D8" s="1377"/>
      <c r="E8" s="1377"/>
      <c r="F8" s="1377"/>
      <c r="G8" s="1377"/>
      <c r="H8" s="1377"/>
      <c r="L8" s="1285"/>
      <c r="M8" s="304" t="s">
        <v>42</v>
      </c>
      <c r="N8" s="313"/>
      <c r="O8" s="2260" t="str">
        <f>IF(TITLE_NAME_OR_PR_CHANGE="",IF(TITLE_NAME_OR_PR="","",TITLE_NAME_OR_PR),TITLE_NAME_OR_PR_CHANGE)</f>
        <v/>
      </c>
      <c r="P8" s="2260"/>
      <c r="Q8" s="2260"/>
      <c r="R8" s="2260"/>
      <c r="S8" s="2260"/>
      <c r="T8" s="2260"/>
      <c r="U8" s="2260"/>
      <c r="V8" s="335"/>
      <c r="W8" s="335"/>
      <c r="X8" s="289"/>
      <c r="Y8" s="377"/>
      <c r="Z8" s="377"/>
      <c r="AA8" s="377"/>
      <c r="AB8" s="377"/>
      <c r="AC8" s="377"/>
      <c r="AD8" s="427">
        <v>46</v>
      </c>
    </row>
    <row s="1862" customFormat="1" customHeight="1" ht="24">
      <c r="A9" s="1377"/>
      <c r="B9" s="1377"/>
      <c r="C9" s="1377"/>
      <c r="D9" s="1377"/>
      <c r="E9" s="1377"/>
      <c r="F9" s="1377"/>
      <c r="G9" s="1377"/>
      <c r="H9" s="1377"/>
      <c r="L9" s="1285"/>
      <c r="M9" s="304" t="s">
        <v>896</v>
      </c>
      <c r="N9" s="313"/>
      <c r="O9" s="2260" t="str">
        <f>IF(TITLE_DATE_CHANGE_PERIOD="",IF(TITLE_DATE_PR="","",TITLE_DATE_PR),TITLE_DATE_CHANGE_PERIOD)</f>
        <v/>
      </c>
      <c r="P9" s="2260"/>
      <c r="Q9" s="2260"/>
      <c r="R9" s="2260"/>
      <c r="S9" s="2260"/>
      <c r="T9" s="2260"/>
      <c r="U9" s="2260"/>
      <c r="V9" s="335"/>
      <c r="W9" s="335"/>
      <c r="X9" s="289"/>
      <c r="Y9" s="377"/>
      <c r="Z9" s="377"/>
      <c r="AA9" s="377"/>
      <c r="AB9" s="377"/>
      <c r="AC9" s="377"/>
      <c r="AD9" s="427">
        <v>23</v>
      </c>
    </row>
    <row s="1862" customFormat="1" customHeight="1" ht="24">
      <c r="A10" s="1377"/>
      <c r="B10" s="1377"/>
      <c r="C10" s="1377"/>
      <c r="D10" s="1377"/>
      <c r="E10" s="1377"/>
      <c r="F10" s="1377"/>
      <c r="G10" s="1377"/>
      <c r="H10" s="1377"/>
      <c r="L10" s="1259"/>
      <c r="M10" s="304" t="s">
        <v>897</v>
      </c>
      <c r="N10" s="313"/>
      <c r="O10" s="2260" t="str">
        <f>IF(TITLE_NUMBER_PR_CHANGE="",IF(TITLE_NUMBER_PR="","",TITLE_NUMBER_PR),TITLE_NUMBER_PR_CHANGE)</f>
        <v/>
      </c>
      <c r="P10" s="2260"/>
      <c r="Q10" s="2260"/>
      <c r="R10" s="2260"/>
      <c r="S10" s="2260"/>
      <c r="T10" s="2260"/>
      <c r="U10" s="2260"/>
      <c r="V10" s="335"/>
      <c r="W10" s="335"/>
      <c r="X10" s="289"/>
      <c r="Y10" s="377"/>
      <c r="Z10" s="377"/>
      <c r="AA10" s="377"/>
      <c r="AB10" s="377"/>
      <c r="AC10" s="377"/>
      <c r="AD10" s="427">
        <v>23</v>
      </c>
    </row>
    <row s="1862" customFormat="1" customHeight="1" ht="24">
      <c r="A11" s="1377"/>
      <c r="B11" s="1377"/>
      <c r="C11" s="1377"/>
      <c r="D11" s="1377"/>
      <c r="E11" s="1377"/>
      <c r="F11" s="1377"/>
      <c r="G11" s="1377"/>
      <c r="H11" s="1377"/>
      <c r="L11" s="1259"/>
      <c r="M11" s="304" t="s">
        <v>43</v>
      </c>
      <c r="N11" s="313"/>
      <c r="O11" s="2260" t="str">
        <f>IF(TITLE_IST_PUB_CHANGE="",IF(TITLE_IST_PUB="","",TITLE_IST_PUB),TITLE_IST_PUB_CHANGE)</f>
        <v/>
      </c>
      <c r="P11" s="2260"/>
      <c r="Q11" s="2260"/>
      <c r="R11" s="2260"/>
      <c r="S11" s="2260"/>
      <c r="T11" s="2260"/>
      <c r="U11" s="2260"/>
      <c r="V11" s="335"/>
      <c r="W11" s="335"/>
      <c r="X11" s="289"/>
      <c r="Y11" s="377"/>
      <c r="Z11" s="377"/>
      <c r="AA11" s="377"/>
      <c r="AB11" s="377"/>
      <c r="AC11" s="377"/>
      <c r="AD11" s="427">
        <v>23</v>
      </c>
    </row>
    <row s="1862" customFormat="1" customHeight="1" ht="11.25" hidden="1">
      <c r="A12" s="1377"/>
      <c r="B12" s="1377"/>
      <c r="C12" s="1377"/>
      <c r="D12" s="1377"/>
      <c r="E12" s="1377"/>
      <c r="F12" s="1377"/>
      <c r="G12" s="1377"/>
      <c r="H12" s="1377"/>
      <c r="L12" s="2614"/>
      <c r="M12" s="2614"/>
      <c r="N12" s="1296"/>
      <c r="O12" s="335"/>
      <c r="P12" s="335"/>
      <c r="Q12" s="335"/>
      <c r="R12" s="335"/>
      <c r="S12" s="335"/>
      <c r="T12" s="335"/>
      <c r="U12" s="335"/>
      <c r="V12" s="287" t="s">
        <v>900</v>
      </c>
      <c r="Y12" s="377"/>
      <c r="Z12" s="377"/>
      <c r="AA12" s="377"/>
      <c r="AB12" s="377"/>
      <c r="AC12" s="377"/>
      <c r="AD12" s="427">
        <v>0</v>
      </c>
    </row>
    <row customHeight="1" ht="14.699999999999998">
      <c r="J13" s="385"/>
      <c r="K13" s="385"/>
      <c r="L13" s="1284"/>
      <c r="M13" s="372"/>
      <c r="N13" s="1253"/>
      <c r="O13" s="2261"/>
      <c r="P13" s="2261"/>
      <c r="Q13" s="2261"/>
      <c r="R13" s="2261"/>
      <c r="S13" s="2261"/>
      <c r="T13" s="2261"/>
      <c r="U13" s="2261"/>
      <c r="V13" s="2261"/>
      <c r="AD13" s="1164">
        <v>14</v>
      </c>
    </row>
    <row customHeight="1" ht="14.699999999999998">
      <c r="J14" s="385"/>
      <c r="K14" s="385"/>
      <c r="L14" s="2136" t="s">
        <v>773</v>
      </c>
      <c r="M14" s="2136"/>
      <c r="N14" s="2136"/>
      <c r="O14" s="2136"/>
      <c r="P14" s="2136"/>
      <c r="Q14" s="2136"/>
      <c r="R14" s="2136"/>
      <c r="S14" s="2136"/>
      <c r="T14" s="2136"/>
      <c r="U14" s="2136"/>
      <c r="V14" s="2136"/>
      <c r="W14" s="2136"/>
      <c r="X14" s="2136" t="s">
        <v>774</v>
      </c>
      <c r="AD14" s="1164">
        <v>14</v>
      </c>
    </row>
    <row customHeight="1" ht="14.699999999999998">
      <c r="J15" s="385"/>
      <c r="K15" s="385"/>
      <c r="L15" s="2282" t="s">
        <v>88</v>
      </c>
      <c r="M15" s="2218" t="s">
        <v>901</v>
      </c>
      <c r="N15" s="310"/>
      <c r="O15" s="2283" t="s">
        <v>2858</v>
      </c>
      <c r="P15" s="2284"/>
      <c r="Q15" s="2284"/>
      <c r="R15" s="2284"/>
      <c r="S15" s="2284"/>
      <c r="T15" s="2284"/>
      <c r="U15" s="2285"/>
      <c r="V15" s="2286" t="s">
        <v>903</v>
      </c>
      <c r="W15" s="2289" t="s">
        <v>1803</v>
      </c>
      <c r="X15" s="2136"/>
      <c r="AD15" s="1164">
        <v>14</v>
      </c>
    </row>
    <row customHeight="1" ht="35.699999999999996">
      <c r="J16" s="385"/>
      <c r="K16" s="385"/>
      <c r="L16" s="2282"/>
      <c r="M16" s="2218"/>
      <c r="N16" s="1040"/>
      <c r="O16" s="2269" t="s">
        <v>906</v>
      </c>
      <c r="P16" s="2269" t="s">
        <v>907</v>
      </c>
      <c r="Q16" s="2271" t="s">
        <v>908</v>
      </c>
      <c r="R16" s="2272"/>
      <c r="S16" s="2271" t="s">
        <v>922</v>
      </c>
      <c r="T16" s="2278"/>
      <c r="U16" s="2272"/>
      <c r="V16" s="2287"/>
      <c r="W16" s="2290"/>
      <c r="X16" s="2136"/>
      <c r="AD16" s="1164">
        <v>34</v>
      </c>
    </row>
    <row customHeight="1" ht="35.699999999999996">
      <c r="A17" s="1379" t="s">
        <v>615</v>
      </c>
      <c r="B17" s="1379" t="s">
        <v>616</v>
      </c>
      <c r="C17" s="1379" t="s">
        <v>617</v>
      </c>
      <c r="D17" s="1379" t="s">
        <v>618</v>
      </c>
      <c r="E17" s="1379"/>
      <c r="J17" s="385"/>
      <c r="K17" s="385"/>
      <c r="L17" s="2282"/>
      <c r="M17" s="2218"/>
      <c r="N17" s="311"/>
      <c r="O17" s="2270"/>
      <c r="P17" s="2270"/>
      <c r="Q17" s="1231" t="s">
        <v>917</v>
      </c>
      <c r="R17" s="1231" t="s">
        <v>918</v>
      </c>
      <c r="S17" s="1301" t="s">
        <v>919</v>
      </c>
      <c r="T17" s="2279" t="s">
        <v>920</v>
      </c>
      <c r="U17" s="2280"/>
      <c r="V17" s="2288"/>
      <c r="W17" s="2291"/>
      <c r="X17" s="2136"/>
      <c r="AD17" s="1164">
        <v>34</v>
      </c>
    </row>
    <row s="1650" customFormat="1" customHeight="1" ht="11.549999999999999">
      <c r="A18" s="1379"/>
      <c r="B18" s="1379"/>
      <c r="C18" s="1379"/>
      <c r="D18" s="1379"/>
      <c r="E18" s="1379"/>
      <c r="F18" s="1371"/>
      <c r="G18" s="1371"/>
      <c r="H18" s="1371"/>
      <c r="I18" s="1255"/>
      <c r="J18" s="1256"/>
      <c r="K18" s="1263">
        <v>1</v>
      </c>
      <c r="L18" s="1286" t="s">
        <v>200</v>
      </c>
      <c r="M18" s="1264" t="s">
        <v>103</v>
      </c>
      <c r="N18" s="1254" t="str">
        <f>OFFSET(N18,0,-1)</f>
        <v>2</v>
      </c>
      <c r="O18" s="1298">
        <f>OFFSET(O18,0,-1)+1</f>
        <v>3</v>
      </c>
      <c r="P18" s="1298"/>
      <c r="Q18" s="1298">
        <f>OFFSET(Q18,0,-1)+1</f>
        <v>1</v>
      </c>
      <c r="R18" s="1298">
        <f>OFFSET(R18,0,-1)+1</f>
        <v>2</v>
      </c>
      <c r="S18" s="1298">
        <f>OFFSET(S18,0,-1)+1</f>
        <v>3</v>
      </c>
      <c r="T18" s="2281">
        <f>OFFSET(T18,0,-1)+1</f>
        <v>4</v>
      </c>
      <c r="U18" s="2281"/>
      <c r="V18" s="1298">
        <f>OFFSET(V18,0,-2)+1</f>
        <v>5</v>
      </c>
      <c r="W18" s="1254">
        <f>OFFSET(W18,0,-1)</f>
        <v>5</v>
      </c>
      <c r="X18" s="1298">
        <f>OFFSET(X18,0,-1)+1</f>
        <v>6</v>
      </c>
      <c r="Y18" s="520"/>
      <c r="Z18" s="520"/>
      <c r="AA18" s="520"/>
      <c r="AB18" s="520"/>
      <c r="AC18" s="520"/>
      <c r="AD18" s="505">
        <v>11</v>
      </c>
    </row>
    <row customHeight="1" ht="21">
      <c r="A19" s="1372" t="s">
        <v>643</v>
      </c>
      <c r="B19" s="1372" t="s">
        <v>644</v>
      </c>
      <c r="C19" s="1372" t="s">
        <v>645</v>
      </c>
      <c r="D19" s="1372" t="s">
        <v>646</v>
      </c>
      <c r="E19" s="1372"/>
      <c r="F19" s="1374"/>
      <c r="G19" s="1374"/>
      <c r="H19" s="1374"/>
      <c r="I19" s="370"/>
      <c r="J19" s="369"/>
      <c r="K19" s="364"/>
      <c r="L19" s="1302">
        <f>INDEX(PT_DIFFERENTIATION_NUM_NTAR,MATCH(A19,PT_DIFFERENTIATION_NTAR_ID,0))</f>
        <v>0</v>
      </c>
      <c r="M19" s="307" t="s">
        <v>604</v>
      </c>
      <c r="N19" s="309"/>
      <c r="O19" s="2615" t="str">
        <f>INDEX(PT_DIFFERENTIATION_NTAR,MATCH(A19,PT_DIFFERENTIATION_NTAR_ID,0))</f>
        <v/>
      </c>
      <c r="P19" s="2615"/>
      <c r="Q19" s="2615"/>
      <c r="R19" s="2615"/>
      <c r="S19" s="2615"/>
      <c r="T19" s="2615"/>
      <c r="U19" s="2615"/>
      <c r="V19" s="2615"/>
      <c r="W19" s="2615"/>
      <c r="X19" s="1267" t="s">
        <v>869</v>
      </c>
      <c r="Z19" s="509"/>
      <c r="AA19" s="509" t="str">
        <f>IF(M19="","",M19)</f>
        <v>Наименование тарифа</v>
      </c>
      <c r="AB19" s="509"/>
      <c r="AC19" s="509"/>
      <c r="AD19" s="1164">
        <v>20</v>
      </c>
    </row>
    <row customHeight="1" ht="21">
      <c r="A20" s="1372" t="s">
        <v>643</v>
      </c>
      <c r="B20" s="1372" t="s">
        <v>644</v>
      </c>
      <c r="C20" s="1372" t="s">
        <v>645</v>
      </c>
      <c r="D20" s="1372" t="s">
        <v>646</v>
      </c>
      <c r="E20" s="1372"/>
      <c r="F20" s="1374"/>
      <c r="G20" s="1374"/>
      <c r="H20" s="1374"/>
      <c r="I20" s="1299"/>
      <c r="J20" s="361"/>
      <c r="K20" s="362"/>
      <c r="L20" s="1302" t="str">
        <f>INDEX(PT_DIFFERENTIATION_NUM_TER,MATCH(B19,PT_DIFFERENTIATION_TER_ID,0))</f>
        <v>.</v>
      </c>
      <c r="M20" s="317" t="s">
        <v>870</v>
      </c>
      <c r="N20" s="309"/>
      <c r="O20" s="2615" t="str">
        <f>INDEX(PT_DIFFERENTIATION_TER,MATCH(B19,PT_DIFFERENTIATION_TER_ID,0))</f>
        <v/>
      </c>
      <c r="P20" s="2615"/>
      <c r="Q20" s="2615"/>
      <c r="R20" s="2615"/>
      <c r="S20" s="2615"/>
      <c r="T20" s="2615"/>
      <c r="U20" s="2615"/>
      <c r="V20" s="2615"/>
      <c r="W20" s="2615"/>
      <c r="X20" s="1267" t="s">
        <v>871</v>
      </c>
      <c r="Z20" s="509"/>
      <c r="AA20" s="509" t="str">
        <f>IF(M20="","",M20)</f>
        <v>Территория действия тарифа</v>
      </c>
      <c r="AB20" s="509"/>
      <c r="AC20" s="509"/>
      <c r="AD20" s="1164">
        <v>20</v>
      </c>
    </row>
    <row customHeight="1" ht="24">
      <c r="A21" s="1372" t="s">
        <v>643</v>
      </c>
      <c r="B21" s="1372" t="s">
        <v>644</v>
      </c>
      <c r="C21" s="1372" t="s">
        <v>645</v>
      </c>
      <c r="D21" s="1372" t="s">
        <v>646</v>
      </c>
      <c r="E21" s="1372"/>
      <c r="F21" s="1374"/>
      <c r="G21" s="1374"/>
      <c r="H21" s="1374"/>
      <c r="I21" s="363"/>
      <c r="J21" s="361"/>
      <c r="K21" s="362"/>
      <c r="L21" s="1302" t="str">
        <f>INDEX(PT_DIFFERENTIATION_NUM_CS,MATCH(C19,PT_DIFFERENTIATION_CS_ID,0))</f>
        <v>..</v>
      </c>
      <c r="M21" s="318" t="s">
        <v>872</v>
      </c>
      <c r="N21" s="309"/>
      <c r="O21" s="2615" t="str">
        <f>INDEX(PT_DIFFERENTIATION_CS,MATCH(C19,PT_DIFFERENTIATION_CS_ID,0))</f>
        <v/>
      </c>
      <c r="P21" s="2615"/>
      <c r="Q21" s="2615"/>
      <c r="R21" s="2615"/>
      <c r="S21" s="2615"/>
      <c r="T21" s="2615"/>
      <c r="U21" s="2615"/>
      <c r="V21" s="2615"/>
      <c r="W21" s="2615"/>
      <c r="X21" s="1267" t="s">
        <v>873</v>
      </c>
      <c r="Z21" s="509"/>
      <c r="AA21" s="509" t="str">
        <f>IF(M21="","",M21)</f>
        <v>Наименование системы теплоснабжения </v>
      </c>
      <c r="AB21" s="509"/>
      <c r="AC21" s="509"/>
      <c r="AD21" s="1164">
        <v>23</v>
      </c>
    </row>
    <row customHeight="1" ht="21">
      <c r="A22" s="1372" t="s">
        <v>643</v>
      </c>
      <c r="B22" s="1372" t="s">
        <v>644</v>
      </c>
      <c r="C22" s="1372" t="s">
        <v>645</v>
      </c>
      <c r="D22" s="1372" t="s">
        <v>646</v>
      </c>
      <c r="E22" s="1372"/>
      <c r="F22" s="1374"/>
      <c r="G22" s="1374"/>
      <c r="H22" s="1374"/>
      <c r="I22" s="363"/>
      <c r="J22" s="361"/>
      <c r="K22" s="362"/>
      <c r="L22" s="1302" t="str">
        <f>INDEX(PT_DIFFERENTIATION_NUM_IST_TE,MATCH(D19,PT_DIFFERENTIATION_IST_TE_ID,0))</f>
        <v>...</v>
      </c>
      <c r="M22" s="319" t="s">
        <v>874</v>
      </c>
      <c r="N22" s="309"/>
      <c r="O22" s="2615" t="str">
        <f>INDEX(PT_DIFFERENTIATION_IST_TE,MATCH(D19,PT_DIFFERENTIATION_IST_TE_ID,0))</f>
        <v/>
      </c>
      <c r="P22" s="2615"/>
      <c r="Q22" s="2615"/>
      <c r="R22" s="2615"/>
      <c r="S22" s="2615"/>
      <c r="T22" s="2615"/>
      <c r="U22" s="2615"/>
      <c r="V22" s="2615"/>
      <c r="W22" s="2615"/>
      <c r="X22" s="1267" t="s">
        <v>875</v>
      </c>
      <c r="Z22" s="509"/>
      <c r="AA22" s="509" t="str">
        <f>IF(M22="","",M22)</f>
        <v>Источник тепловой энергии  </v>
      </c>
      <c r="AB22" s="509"/>
      <c r="AC22" s="509"/>
      <c r="AD22" s="1164">
        <v>20</v>
      </c>
    </row>
    <row customHeight="1" ht="96.75">
      <c r="A23" s="1372" t="s">
        <v>643</v>
      </c>
      <c r="B23" s="1372" t="s">
        <v>644</v>
      </c>
      <c r="C23" s="1372" t="s">
        <v>645</v>
      </c>
      <c r="D23" s="1372" t="s">
        <v>646</v>
      </c>
      <c r="E23" s="1372"/>
      <c r="F23" s="2616" t="str">
        <f>L22&amp;".1"</f>
        <v>....1</v>
      </c>
      <c r="I23" s="2266">
        <v>1</v>
      </c>
      <c r="J23" s="1300"/>
      <c r="K23" s="365"/>
      <c r="L23" s="1302" t="str">
        <f>$F$23</f>
        <v>....1</v>
      </c>
      <c r="M23" s="294" t="s">
        <v>877</v>
      </c>
      <c r="N23" s="309"/>
      <c r="O23" s="2314"/>
      <c r="P23" s="2314"/>
      <c r="Q23" s="2314"/>
      <c r="R23" s="2314"/>
      <c r="S23" s="2314"/>
      <c r="T23" s="2314"/>
      <c r="U23" s="2314"/>
      <c r="V23" s="2314"/>
      <c r="W23" s="2314"/>
      <c r="X23" s="1267" t="s">
        <v>878</v>
      </c>
      <c r="Z23" s="509"/>
      <c r="AA23" s="509" t="str">
        <f>IF(M23="","",M23)</f>
        <v>Схема подключения теплопотребляющей установки к коллектору источника тепловой энергии</v>
      </c>
      <c r="AB23" s="509"/>
      <c r="AC23" s="509"/>
      <c r="AD23" s="1164">
        <v>92</v>
      </c>
    </row>
    <row customHeight="1" ht="86.25">
      <c r="A24" s="1372" t="s">
        <v>643</v>
      </c>
      <c r="B24" s="1372" t="s">
        <v>644</v>
      </c>
      <c r="C24" s="1372" t="s">
        <v>645</v>
      </c>
      <c r="D24" s="1372" t="s">
        <v>646</v>
      </c>
      <c r="E24" s="1372"/>
      <c r="F24" s="2616"/>
      <c r="G24" s="2226" t="str">
        <f>F23&amp;".1"</f>
        <v>....1.1</v>
      </c>
      <c r="I24" s="2266"/>
      <c r="J24" s="2266">
        <v>1</v>
      </c>
      <c r="K24" s="366"/>
      <c r="L24" s="1302" t="str">
        <f>$G$24</f>
        <v>....1.1</v>
      </c>
      <c r="M24" s="295" t="s">
        <v>880</v>
      </c>
      <c r="N24" s="309"/>
      <c r="O24" s="2254"/>
      <c r="P24" s="2255"/>
      <c r="Q24" s="2255"/>
      <c r="R24" s="2255"/>
      <c r="S24" s="2255"/>
      <c r="T24" s="2255"/>
      <c r="U24" s="2255"/>
      <c r="V24" s="2255"/>
      <c r="W24" s="2256"/>
      <c r="X24" s="1267" t="s">
        <v>881</v>
      </c>
      <c r="Z24" s="509"/>
      <c r="AA24" s="509" t="str">
        <f>IF(M24="","",M24)</f>
        <v>Группа потребителей</v>
      </c>
      <c r="AB24" s="509"/>
      <c r="AC24" s="509"/>
      <c r="AD24" s="1164">
        <v>82</v>
      </c>
    </row>
    <row customHeight="1" ht="11.549999999999999">
      <c r="A25" s="1372" t="s">
        <v>643</v>
      </c>
      <c r="B25" s="1372" t="s">
        <v>644</v>
      </c>
      <c r="C25" s="1372" t="s">
        <v>645</v>
      </c>
      <c r="D25" s="1372" t="s">
        <v>646</v>
      </c>
      <c r="E25" s="1372"/>
      <c r="F25" s="2616"/>
      <c r="G25" s="2226"/>
      <c r="H25" s="2226" t="str">
        <f>G24&amp;".1"</f>
        <v>....1.1.1</v>
      </c>
      <c r="I25" s="2266"/>
      <c r="J25" s="2266"/>
      <c r="K25" s="366">
        <v>1</v>
      </c>
      <c r="L25" s="1302" t="str">
        <f>$H$25</f>
        <v>....1.1.1</v>
      </c>
      <c r="M25" s="1356"/>
      <c r="N25" s="309"/>
      <c r="O25" s="760"/>
      <c r="P25" s="334"/>
      <c r="Q25" s="760"/>
      <c r="R25" s="1266"/>
      <c r="S25" s="2611"/>
      <c r="T25" s="2116" t="s">
        <v>66</v>
      </c>
      <c r="U25" s="2611"/>
      <c r="V25" s="2116" t="s">
        <v>19</v>
      </c>
      <c r="W25" s="334"/>
      <c r="X25" s="2262" t="s">
        <v>883</v>
      </c>
      <c r="Y25" s="520">
        <f>STRCHECKDATE(O26:W26)</f>
      </c>
      <c r="Z25" s="509"/>
      <c r="AA25" s="509" t="str">
        <f>IF(M25="","",M25)</f>
        <v/>
      </c>
      <c r="AB25" s="509"/>
      <c r="AC25" s="509"/>
      <c r="AD25" s="1164">
        <v>11</v>
      </c>
    </row>
    <row customHeight="1" ht="11.549999999999999">
      <c r="A26" s="1372" t="s">
        <v>643</v>
      </c>
      <c r="B26" s="1372" t="s">
        <v>644</v>
      </c>
      <c r="C26" s="1372" t="s">
        <v>645</v>
      </c>
      <c r="D26" s="1372" t="s">
        <v>646</v>
      </c>
      <c r="E26" s="1372"/>
      <c r="F26" s="2616"/>
      <c r="G26" s="2226"/>
      <c r="H26" s="2226"/>
      <c r="I26" s="2266"/>
      <c r="J26" s="2266"/>
      <c r="K26" s="366"/>
      <c r="L26" s="1303"/>
      <c r="M26" s="309"/>
      <c r="N26" s="309"/>
      <c r="O26" s="334"/>
      <c r="P26" s="334"/>
      <c r="Q26" s="334"/>
      <c r="R26" s="337" t="str">
        <f>S25&amp;"-"&amp;U25</f>
        <v>-</v>
      </c>
      <c r="S26" s="2275"/>
      <c r="T26" s="2116"/>
      <c r="U26" s="2275"/>
      <c r="V26" s="2116"/>
      <c r="W26" s="334"/>
      <c r="X26" s="2263"/>
      <c r="Z26" s="509"/>
      <c r="AA26" s="509" t="str">
        <f>IF(M26="","",M26)</f>
        <v/>
      </c>
      <c r="AB26" s="509"/>
      <c r="AC26" s="509"/>
      <c r="AD26" s="1164">
        <v>11</v>
      </c>
    </row>
    <row customHeight="1" ht="15.75">
      <c r="A27" s="1372" t="s">
        <v>643</v>
      </c>
      <c r="B27" s="1372" t="s">
        <v>644</v>
      </c>
      <c r="C27" s="1372" t="s">
        <v>645</v>
      </c>
      <c r="D27" s="1372" t="s">
        <v>646</v>
      </c>
      <c r="E27" s="1372"/>
      <c r="F27" s="2616"/>
      <c r="G27" s="2226"/>
      <c r="I27" s="2266"/>
      <c r="J27" s="2266"/>
      <c r="K27" s="365"/>
      <c r="L27" s="1287"/>
      <c r="M27" s="297" t="s">
        <v>884</v>
      </c>
      <c r="N27" s="376"/>
      <c r="O27" s="376"/>
      <c r="P27" s="376"/>
      <c r="Q27" s="376"/>
      <c r="R27" s="376"/>
      <c r="S27" s="376"/>
      <c r="T27" s="376"/>
      <c r="U27" s="376"/>
      <c r="V27" s="376"/>
      <c r="W27" s="333"/>
      <c r="X27" s="2264"/>
      <c r="Z27" s="509"/>
      <c r="AA27" s="509" t="str">
        <f>IF(M27="","",M27)</f>
        <v>Добавить вид теплоносителя (параметры теплоносителя)</v>
      </c>
      <c r="AB27" s="509"/>
      <c r="AC27" s="509"/>
      <c r="AD27" s="1164">
        <v>15</v>
      </c>
    </row>
    <row customHeight="1" ht="15.75">
      <c r="A28" s="1372" t="s">
        <v>643</v>
      </c>
      <c r="B28" s="1372" t="s">
        <v>644</v>
      </c>
      <c r="C28" s="1372" t="s">
        <v>645</v>
      </c>
      <c r="D28" s="1372" t="s">
        <v>646</v>
      </c>
      <c r="E28" s="1372"/>
      <c r="F28" s="2616"/>
      <c r="I28" s="2266"/>
      <c r="J28" s="1300"/>
      <c r="K28" s="365"/>
      <c r="L28" s="1287"/>
      <c r="M28" s="296" t="s">
        <v>885</v>
      </c>
      <c r="N28" s="376"/>
      <c r="O28" s="376"/>
      <c r="P28" s="376"/>
      <c r="Q28" s="376"/>
      <c r="R28" s="376"/>
      <c r="S28" s="376"/>
      <c r="T28" s="376"/>
      <c r="U28" s="376"/>
      <c r="V28" s="375"/>
      <c r="W28" s="376"/>
      <c r="X28" s="312"/>
      <c r="Z28" s="509"/>
      <c r="AA28" s="509" t="str">
        <f>IF(M28="","",M28)</f>
        <v>Добавить группу потребителей</v>
      </c>
      <c r="AB28" s="509"/>
      <c r="AC28" s="509"/>
      <c r="AD28" s="1164">
        <v>15</v>
      </c>
    </row>
    <row customHeight="1" ht="14.699999999999998">
      <c r="A29" s="1372" t="s">
        <v>643</v>
      </c>
      <c r="B29" s="1372" t="s">
        <v>644</v>
      </c>
      <c r="C29" s="1372" t="s">
        <v>645</v>
      </c>
      <c r="D29" s="1372" t="s">
        <v>646</v>
      </c>
      <c r="E29" s="1372"/>
      <c r="F29" s="1374"/>
      <c r="G29" s="1374"/>
      <c r="H29" s="546"/>
      <c r="I29" s="369"/>
      <c r="J29" s="384"/>
      <c r="K29" s="364"/>
      <c r="L29" s="1287"/>
      <c r="M29" s="374" t="s">
        <v>886</v>
      </c>
      <c r="N29" s="376"/>
      <c r="O29" s="376"/>
      <c r="P29" s="376"/>
      <c r="Q29" s="376"/>
      <c r="R29" s="376"/>
      <c r="S29" s="376"/>
      <c r="T29" s="376"/>
      <c r="U29" s="376"/>
      <c r="V29" s="375"/>
      <c r="W29" s="376"/>
      <c r="X29" s="312"/>
      <c r="Z29" s="509"/>
      <c r="AA29" s="509" t="str">
        <f>IF(M29="","",M29)</f>
        <v>Добавить схему подключения</v>
      </c>
      <c r="AB29" s="509"/>
      <c r="AC29" s="509"/>
      <c r="AD29" s="1164">
        <v>14</v>
      </c>
    </row>
    <row customHeight="1" ht="14.699999999999998">
      <c r="A30" s="1372" t="s">
        <v>643</v>
      </c>
      <c r="B30" s="1372" t="s">
        <v>644</v>
      </c>
      <c r="C30" s="1372" t="s">
        <v>645</v>
      </c>
      <c r="D30" s="1372"/>
      <c r="E30" s="1372" t="s">
        <v>1059</v>
      </c>
      <c r="F30" s="1374"/>
      <c r="G30" s="1374"/>
      <c r="H30" s="546"/>
      <c r="I30" s="369"/>
      <c r="J30" s="384"/>
      <c r="K30" s="364"/>
      <c r="L30" s="1288"/>
      <c r="M30" s="1277"/>
      <c r="N30" s="1278"/>
      <c r="O30" s="1278"/>
      <c r="P30" s="1278"/>
      <c r="Q30" s="1278"/>
      <c r="R30" s="1278"/>
      <c r="S30" s="1278"/>
      <c r="T30" s="1278"/>
      <c r="U30" s="1278"/>
      <c r="V30" s="1279"/>
      <c r="W30" s="1278"/>
      <c r="X30" s="1280"/>
      <c r="Z30" s="509"/>
      <c r="AA30" s="509" t="str">
        <f>IF(M30="","",M30)</f>
        <v/>
      </c>
      <c r="AB30" s="509"/>
      <c r="AC30" s="509"/>
      <c r="AD30" s="1164">
        <v>14</v>
      </c>
    </row>
    <row customHeight="1" ht="14.699999999999998">
      <c r="A31" s="1372" t="s">
        <v>643</v>
      </c>
      <c r="B31" s="1372" t="s">
        <v>644</v>
      </c>
      <c r="C31" s="1372"/>
      <c r="D31" s="1372"/>
      <c r="E31" s="1372" t="s">
        <v>2859</v>
      </c>
      <c r="F31" s="1526"/>
      <c r="G31" s="1526"/>
      <c r="H31" s="546"/>
      <c r="I31" s="367"/>
      <c r="J31" s="384"/>
      <c r="K31" s="368"/>
      <c r="L31" s="1288"/>
      <c r="M31" s="1281"/>
      <c r="N31" s="1278"/>
      <c r="O31" s="1278"/>
      <c r="P31" s="1278"/>
      <c r="Q31" s="1278"/>
      <c r="R31" s="1278"/>
      <c r="S31" s="1278"/>
      <c r="T31" s="1278"/>
      <c r="U31" s="1278"/>
      <c r="V31" s="1279"/>
      <c r="W31" s="1278"/>
      <c r="X31" s="1280"/>
      <c r="Z31" s="509"/>
      <c r="AA31" s="509" t="str">
        <f>IF(M31="","",M31)</f>
        <v/>
      </c>
      <c r="AB31" s="509"/>
      <c r="AC31" s="509"/>
      <c r="AD31" s="1164">
        <v>14</v>
      </c>
    </row>
    <row customHeight="1" ht="14.699999999999998">
      <c r="A32" s="1372" t="s">
        <v>2860</v>
      </c>
      <c r="B32" s="1372"/>
      <c r="C32" s="1372"/>
      <c r="D32" s="1372"/>
      <c r="E32" s="1372" t="s">
        <v>195</v>
      </c>
      <c r="F32" s="1526"/>
      <c r="G32" s="1526"/>
      <c r="H32" s="546"/>
      <c r="I32" s="369"/>
      <c r="J32" s="384"/>
      <c r="K32" s="364"/>
      <c r="L32" s="1288"/>
      <c r="M32" s="1282"/>
      <c r="N32" s="1278"/>
      <c r="O32" s="1278"/>
      <c r="P32" s="1278"/>
      <c r="Q32" s="1278"/>
      <c r="R32" s="1278"/>
      <c r="S32" s="1278"/>
      <c r="T32" s="1278"/>
      <c r="U32" s="1278"/>
      <c r="V32" s="1279"/>
      <c r="W32" s="1278"/>
      <c r="X32" s="1280"/>
      <c r="Z32" s="509"/>
      <c r="AA32" s="509" t="str">
        <f>IF(M32="","",M32)</f>
        <v/>
      </c>
      <c r="AB32" s="509"/>
      <c r="AC32" s="509"/>
      <c r="AD32" s="1164">
        <v>14</v>
      </c>
    </row>
    <row s="1859" customFormat="1" customHeight="1" ht="11.549999999999999">
      <c r="A33" s="1372"/>
      <c r="B33" s="1372"/>
      <c r="C33" s="1372"/>
      <c r="D33" s="1372"/>
      <c r="E33" s="1372" t="s">
        <v>921</v>
      </c>
      <c r="F33" s="1527"/>
      <c r="G33" s="1528"/>
      <c r="H33" s="546"/>
      <c r="L33" s="1289"/>
      <c r="M33" s="1283"/>
      <c r="N33" s="1278"/>
      <c r="O33" s="1278"/>
      <c r="P33" s="1278"/>
      <c r="Q33" s="1278"/>
      <c r="R33" s="1278"/>
      <c r="S33" s="1278"/>
      <c r="T33" s="1278"/>
      <c r="U33" s="1278"/>
      <c r="V33" s="1279"/>
      <c r="W33" s="1278"/>
      <c r="X33" s="1280"/>
      <c r="Y33" s="388"/>
      <c r="Z33" s="388"/>
      <c r="AA33" s="388"/>
      <c r="AB33" s="388"/>
      <c r="AC33" s="388"/>
      <c r="AD33" s="382">
        <v>11</v>
      </c>
    </row>
    <row customHeight="1" ht="11.549999999999999">
      <c r="F34" s="1169"/>
      <c r="G34" s="1169"/>
      <c r="H34" s="546"/>
      <c r="I34" s="1164"/>
      <c r="J34" s="1164"/>
      <c r="K34" s="1164"/>
      <c r="Y34" s="1164"/>
      <c r="Z34" s="1164"/>
      <c r="AA34" s="1164"/>
      <c r="AB34" s="1164"/>
      <c r="AC34" s="1164"/>
      <c r="AD34" s="1164">
        <v>11</v>
      </c>
    </row>
    <row customHeight="1" ht="28.5">
      <c r="H35" s="546"/>
      <c r="L35" s="1297" t="s">
        <v>1462</v>
      </c>
      <c r="M35" s="2294" t="s">
        <v>2861</v>
      </c>
      <c r="N35" s="2294"/>
      <c r="O35" s="2294"/>
      <c r="P35" s="2294"/>
      <c r="Q35" s="2294"/>
      <c r="R35" s="2294"/>
      <c r="S35" s="2294"/>
      <c r="T35" s="2294"/>
      <c r="U35" s="2294"/>
      <c r="V35" s="2294"/>
      <c r="W35" s="2294"/>
      <c r="X35" s="2294"/>
      <c r="AD35" s="1164">
        <v>27</v>
      </c>
    </row>
    <row customHeight="1" ht="109.19999999999999">
      <c r="H36" s="546"/>
      <c r="I36" s="1312"/>
      <c r="M36" s="2294" t="s">
        <v>2862</v>
      </c>
      <c r="N36" s="2294"/>
      <c r="O36" s="2294"/>
      <c r="P36" s="2294"/>
      <c r="Q36" s="2294"/>
      <c r="R36" s="2294"/>
      <c r="S36" s="2294"/>
      <c r="T36" s="2294"/>
      <c r="U36" s="2294"/>
      <c r="V36" s="2294"/>
      <c r="W36" s="2294"/>
      <c r="X36" s="2294"/>
      <c r="AD36" s="1164">
        <v>104</v>
      </c>
    </row>
    <row customHeight="1" ht="14.699999999999998">
      <c r="H37" s="546"/>
      <c r="AD37" s="1164">
        <v>14</v>
      </c>
    </row>
    <row customHeight="1" ht="14.699999999999998">
      <c r="H38" s="546"/>
      <c r="AD38" s="1164">
        <v>14</v>
      </c>
    </row>
    <row customHeight="1" ht="14.699999999999998">
      <c r="H39" s="546"/>
      <c r="AD39" s="1164">
        <v>14</v>
      </c>
    </row>
    <row customHeight="1" ht="14.699999999999998">
      <c r="H40" s="546"/>
      <c r="AD40" s="1164">
        <v>14</v>
      </c>
    </row>
    <row customHeight="1" ht="22.5" hidden="1">
      <c r="A41" s="1169" t="s">
        <v>82</v>
      </c>
      <c r="B41" s="1169">
        <v>0</v>
      </c>
      <c r="C41" s="1169">
        <v>0</v>
      </c>
      <c r="D41" s="1169">
        <v>0</v>
      </c>
      <c r="E41" s="1169">
        <v>0</v>
      </c>
      <c r="F41" s="1371">
        <v>0</v>
      </c>
      <c r="G41" s="1371">
        <v>0</v>
      </c>
      <c r="H41" s="1371">
        <v>0</v>
      </c>
      <c r="I41" s="1295">
        <v>3</v>
      </c>
      <c r="J41" s="353">
        <v>3</v>
      </c>
      <c r="K41" s="353">
        <v>3</v>
      </c>
      <c r="L41" s="590">
        <v>12</v>
      </c>
      <c r="M41" s="1164">
        <v>31</v>
      </c>
      <c r="N41" s="1164">
        <v>1</v>
      </c>
      <c r="O41" s="1164">
        <v>24</v>
      </c>
      <c r="P41" s="1164">
        <v>24</v>
      </c>
      <c r="Q41" s="1164">
        <v>24</v>
      </c>
      <c r="R41" s="1164">
        <v>24</v>
      </c>
      <c r="S41" s="1164">
        <v>11</v>
      </c>
      <c r="T41" s="1164">
        <v>3</v>
      </c>
      <c r="U41" s="1164">
        <v>11</v>
      </c>
      <c r="V41" s="1164">
        <v>8</v>
      </c>
      <c r="W41" s="1164">
        <v>4</v>
      </c>
      <c r="X41" s="1164">
        <v>115</v>
      </c>
      <c r="Y41" s="520">
        <v>10</v>
      </c>
      <c r="Z41" s="520">
        <v>10</v>
      </c>
      <c r="AA41" s="520">
        <v>10</v>
      </c>
      <c r="AB41" s="520">
        <v>10</v>
      </c>
      <c r="AC41" s="520">
        <v>10</v>
      </c>
      <c r="AD41" s="1164">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098458-D3D8-E169-54E4-0.45A942F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31FD28-A911-3267-FAB8-0.87D6DFA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638823-DC38-5BD4-1722-0.97FC3FA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D535B2-06EB-8DCE-D345-0.4AF664F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0969D1-C8AA-D4C3-6EFF-0.AEAA1B3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0E67D9-708E-50DD-4C12-0.915A6C9F}"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95" width="15.00390625" hidden="1" customWidth="1"/>
    <col min="2" max="2" style="510" width="15.00390625" hidden="1" customWidth="1"/>
    <col min="3" max="3" style="464" width="3.00390625" customWidth="1"/>
    <col min="4" max="4" style="465" width="6.00390625" customWidth="1"/>
    <col min="5" max="5" style="464" width="52.00390625" customWidth="1"/>
    <col min="6" max="6" style="464" width="48.00390625" customWidth="1"/>
    <col min="7" max="7" style="464" width="121.00390625" customWidth="1"/>
    <col min="8" max="8" style="464" width="8.00390625" customWidth="1"/>
    <col min="9" max="9" style="464" width="64.00390625" customWidth="1"/>
    <col min="10" max="10" style="464" width="9.140625" hidden="1"/>
  </cols>
  <sheetData>
    <row customHeight="1" ht="11.25" hidden="1">
      <c r="A1" s="1695" t="s">
        <v>772</v>
      </c>
      <c r="J1" s="464" t="s">
        <v>14</v>
      </c>
    </row>
    <row customHeight="1" ht="11.25" hidden="1">
      <c r="J2" s="464">
        <v>0</v>
      </c>
    </row>
    <row s="486" customFormat="1" customHeight="1" ht="11.549999999999999">
      <c r="A3" s="1695"/>
      <c r="B3" s="510"/>
      <c r="D3" s="487"/>
      <c r="J3" s="486">
        <v>11</v>
      </c>
    </row>
    <row customHeight="1" ht="27.299999999999997">
      <c r="D4" s="2166"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7"/>
      <c r="F4" s="2168"/>
      <c r="I4" s="724"/>
      <c r="J4" s="464">
        <v>26</v>
      </c>
    </row>
    <row customHeight="1" ht="18">
      <c r="D5" s="2185" t="str">
        <f>IF(org=0,"Не определено",org)</f>
        <v>ООО "СамРЭК-Эксплуатация"</v>
      </c>
      <c r="E5" s="2185"/>
      <c r="F5" s="2185"/>
      <c r="I5" s="724"/>
      <c r="J5" s="464">
        <v>17</v>
      </c>
    </row>
    <row s="486" customFormat="1" customHeight="1" ht="11.549999999999999">
      <c r="A6" s="1695"/>
      <c r="B6" s="510"/>
      <c r="D6" s="723"/>
      <c r="E6" s="723"/>
      <c r="F6" s="761"/>
      <c r="G6" s="723"/>
      <c r="J6" s="486">
        <v>11</v>
      </c>
    </row>
    <row customHeight="1" ht="11.25" hidden="1">
      <c r="A7" s="466"/>
      <c r="B7" s="511"/>
      <c r="C7" s="466"/>
      <c r="D7" s="472"/>
      <c r="E7" s="2216"/>
      <c r="F7" s="2216"/>
      <c r="J7" s="464">
        <v>0</v>
      </c>
    </row>
    <row customHeight="1" ht="11.549999999999999">
      <c r="A8" s="466"/>
      <c r="B8" s="511"/>
      <c r="C8" s="466"/>
      <c r="D8" s="2213" t="s">
        <v>773</v>
      </c>
      <c r="E8" s="2214"/>
      <c r="F8" s="2214"/>
      <c r="G8" s="2217" t="s">
        <v>774</v>
      </c>
      <c r="J8" s="464">
        <v>11</v>
      </c>
    </row>
    <row customHeight="1" ht="11.549999999999999">
      <c r="A9" s="466"/>
      <c r="B9" s="511"/>
      <c r="C9" s="466"/>
      <c r="D9" s="481" t="s">
        <v>88</v>
      </c>
      <c r="E9" s="455" t="s">
        <v>775</v>
      </c>
      <c r="F9" s="455" t="s">
        <v>776</v>
      </c>
      <c r="G9" s="2218"/>
      <c r="J9" s="464">
        <v>11</v>
      </c>
    </row>
    <row customHeight="1" ht="12" hidden="1">
      <c r="A10" s="466"/>
      <c r="B10" s="511"/>
      <c r="C10" s="466"/>
      <c r="D10" s="473"/>
      <c r="E10" s="473"/>
      <c r="F10" s="473"/>
      <c r="G10" s="473"/>
      <c r="J10" s="464">
        <v>0</v>
      </c>
    </row>
    <row customHeight="1" ht="22.5" hidden="1">
      <c r="A11" s="466"/>
      <c r="B11" s="511"/>
      <c r="C11" s="466"/>
      <c r="D11" s="1018" t="s">
        <v>200</v>
      </c>
      <c r="E11" s="1021" t="s">
        <v>777</v>
      </c>
      <c r="F11" s="1020" t="str">
        <f>IF(region_name="","",region_name)</f>
        <v>Самарская область</v>
      </c>
      <c r="G11" s="1021" t="s">
        <v>778</v>
      </c>
      <c r="H11" s="484"/>
      <c r="J11" s="464">
        <v>0</v>
      </c>
    </row>
    <row customHeight="1" ht="22.5" hidden="1">
      <c r="A12" s="466"/>
      <c r="B12" s="511"/>
      <c r="C12" s="466"/>
      <c r="D12" s="454" t="s">
        <v>200</v>
      </c>
      <c r="E12" s="453"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52" t="s">
        <v>779</v>
      </c>
      <c r="G12" s="483"/>
      <c r="H12" s="484"/>
      <c r="J12" s="464">
        <v>0</v>
      </c>
    </row>
    <row customHeight="1" ht="23.25">
      <c r="A13" s="466"/>
      <c r="B13" s="511"/>
      <c r="C13" s="466"/>
      <c r="D13" s="454" t="s">
        <v>200</v>
      </c>
      <c r="E13" s="451" t="str">
        <f>"Наименование юридического лица"&amp;IF(TEMPLATE_SPHERE="TKO"," (индивидуального предпринимателя)","")</f>
        <v>Наименование юридического лица</v>
      </c>
      <c r="F13" s="450"/>
      <c r="G13" s="453"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84"/>
      <c r="J13" s="464">
        <v>22</v>
      </c>
    </row>
    <row customHeight="1" ht="22.5" hidden="1">
      <c r="A14" s="466"/>
      <c r="B14" s="511"/>
      <c r="C14" s="466"/>
      <c r="D14" s="1018" t="s">
        <v>780</v>
      </c>
      <c r="E14" s="1019" t="s">
        <v>781</v>
      </c>
      <c r="F14" s="1020" t="str">
        <f>IF(inn="","",inn)</f>
        <v>6315648332</v>
      </c>
      <c r="G14" s="1021" t="s">
        <v>782</v>
      </c>
      <c r="H14" s="484"/>
      <c r="J14" s="464">
        <v>0</v>
      </c>
    </row>
    <row customHeight="1" ht="22.5" hidden="1">
      <c r="A15" s="466"/>
      <c r="B15" s="511"/>
      <c r="C15" s="466"/>
      <c r="D15" s="1018" t="s">
        <v>783</v>
      </c>
      <c r="E15" s="1019" t="s">
        <v>784</v>
      </c>
      <c r="F15" s="1020" t="str">
        <f>IF(kpp="","",kpp)</f>
        <v>631201001</v>
      </c>
      <c r="G15" s="1021" t="s">
        <v>785</v>
      </c>
      <c r="H15" s="484"/>
      <c r="J15" s="464">
        <v>0</v>
      </c>
    </row>
    <row customHeight="1" ht="39">
      <c r="A16" s="466"/>
      <c r="B16" s="511"/>
      <c r="C16" s="466"/>
      <c r="D16" s="454" t="s">
        <v>103</v>
      </c>
      <c r="E16" s="451"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50"/>
      <c r="G16" s="453"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4"/>
      <c r="J16" s="464">
        <v>37</v>
      </c>
    </row>
    <row customHeight="1" ht="23.25">
      <c r="A17" s="466"/>
      <c r="B17" s="511"/>
      <c r="C17" s="466"/>
      <c r="D17" s="454" t="s">
        <v>90</v>
      </c>
      <c r="E17" s="451" t="str">
        <f>"Дата присвоения ОГРН"&amp;IF(TEMPLATE_SPHERE="TKO",""," (ОГРНИП)")</f>
        <v>Дата присвоения ОГРН (ОГРНИП)</v>
      </c>
      <c r="F17" s="1741" t="s">
        <v>22</v>
      </c>
      <c r="G17" s="453" t="str">
        <f>"Дата присвоения ОГРН"&amp;IF(TEMPLATE_SPHERE="TKO",""," (ОГРНИП)")&amp;" указывается в виде «ДД.ММ.ГГГГ»."</f>
        <v>Дата присвоения ОГРН (ОГРНИП) указывается в виде «ДД.ММ.ГГГГ».</v>
      </c>
      <c r="H17" s="484"/>
      <c r="J17" s="464">
        <v>22</v>
      </c>
    </row>
    <row customHeight="1" ht="71.25">
      <c r="A18" s="466"/>
      <c r="B18" s="511"/>
      <c r="C18" s="466"/>
      <c r="D18" s="454" t="s">
        <v>91</v>
      </c>
      <c r="E18" s="451"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50"/>
      <c r="G18" s="483"/>
      <c r="H18" s="484"/>
      <c r="J18" s="464">
        <v>68</v>
      </c>
    </row>
    <row customHeight="1" ht="22.5" hidden="1">
      <c r="A19" s="2211" t="s">
        <v>786</v>
      </c>
      <c r="B19" s="511"/>
      <c r="C19" s="2222"/>
      <c r="D19" s="454" t="str">
        <f>A19</f>
        <v>5.1</v>
      </c>
      <c r="E19" s="451" t="s">
        <v>787</v>
      </c>
      <c r="F19" s="452" t="s">
        <v>779</v>
      </c>
      <c r="G19" s="453" t="s">
        <v>788</v>
      </c>
      <c r="H19" s="484"/>
      <c r="I19" s="861"/>
      <c r="J19" s="464">
        <v>0</v>
      </c>
    </row>
    <row customHeight="1" ht="24" hidden="1">
      <c r="A20" s="2211"/>
      <c r="B20" s="511"/>
      <c r="C20" s="2222"/>
      <c r="D20" s="449" t="str">
        <f>D19&amp;".1"</f>
        <v>5.1.1</v>
      </c>
      <c r="E20" s="448" t="s">
        <v>789</v>
      </c>
      <c r="F20" s="890" t="s">
        <v>22</v>
      </c>
      <c r="G20" s="483"/>
      <c r="H20" s="484"/>
      <c r="I20" s="861"/>
      <c r="J20" s="464">
        <v>0</v>
      </c>
    </row>
    <row customHeight="1" ht="22.5" hidden="1">
      <c r="A21" s="2211"/>
      <c r="B21" s="511"/>
      <c r="C21" s="2222"/>
      <c r="D21" s="449" t="str">
        <f>D19&amp;".2"</f>
        <v>5.1.2</v>
      </c>
      <c r="E21" s="448" t="s">
        <v>790</v>
      </c>
      <c r="F21" s="1742" t="s">
        <v>22</v>
      </c>
      <c r="G21" s="453" t="s">
        <v>791</v>
      </c>
      <c r="H21" s="484"/>
      <c r="I21" s="861"/>
      <c r="J21" s="464">
        <v>0</v>
      </c>
    </row>
    <row customHeight="1" ht="22.5" hidden="1">
      <c r="A22" s="2211"/>
      <c r="B22" s="511"/>
      <c r="C22" s="2222"/>
      <c r="D22" s="449" t="str">
        <f>D19&amp;".3"</f>
        <v>5.1.3</v>
      </c>
      <c r="E22" s="448" t="s">
        <v>792</v>
      </c>
      <c r="F22" s="890" t="s">
        <v>22</v>
      </c>
      <c r="G22" s="483"/>
      <c r="H22" s="484"/>
      <c r="I22" s="861"/>
      <c r="J22" s="464">
        <v>0</v>
      </c>
    </row>
    <row customHeight="1" ht="22.5" hidden="1">
      <c r="A23" s="2211"/>
      <c r="B23" s="511"/>
      <c r="C23" s="2222"/>
      <c r="D23" s="449" t="str">
        <f>D19&amp;".4"</f>
        <v>5.1.4</v>
      </c>
      <c r="E23" s="448" t="s">
        <v>793</v>
      </c>
      <c r="F23" s="890" t="s">
        <v>22</v>
      </c>
      <c r="G23" s="453" t="s">
        <v>794</v>
      </c>
      <c r="H23" s="484"/>
      <c r="I23" s="861"/>
      <c r="J23" s="464">
        <v>0</v>
      </c>
    </row>
    <row customHeight="1" ht="22.5" hidden="1">
      <c r="A24" s="1987"/>
      <c r="B24" s="511"/>
      <c r="C24" s="501"/>
      <c r="D24" s="476"/>
      <c r="E24" s="1177" t="s">
        <v>795</v>
      </c>
      <c r="F24" s="477"/>
      <c r="G24" s="478"/>
      <c r="H24" s="484"/>
      <c r="I24" s="861"/>
      <c r="J24" s="464">
        <v>0</v>
      </c>
    </row>
    <row s="510" customFormat="1" customHeight="1" ht="24.75" hidden="1">
      <c r="A25" s="466"/>
      <c r="B25" s="511"/>
      <c r="C25" s="511"/>
      <c r="D25" s="1015" t="s">
        <v>90</v>
      </c>
      <c r="E25" s="1017" t="s">
        <v>796</v>
      </c>
      <c r="F25" s="1022" t="s">
        <v>779</v>
      </c>
      <c r="G25" s="1017"/>
      <c r="J25" s="510">
        <v>0</v>
      </c>
    </row>
    <row s="510" customFormat="1" customHeight="1" ht="11.25" hidden="1">
      <c r="A26" s="466"/>
      <c r="B26" s="511"/>
      <c r="C26" s="511"/>
      <c r="D26" s="1015" t="s">
        <v>797</v>
      </c>
      <c r="E26" s="1016" t="s">
        <v>798</v>
      </c>
      <c r="F26" s="1022" t="s">
        <v>779</v>
      </c>
      <c r="G26" s="1017"/>
      <c r="J26" s="510">
        <v>0</v>
      </c>
    </row>
    <row s="510" customFormat="1" customHeight="1" ht="11.25" hidden="1">
      <c r="A27" s="466"/>
      <c r="B27" s="511"/>
      <c r="C27" s="511"/>
      <c r="D27" s="1015" t="s">
        <v>799</v>
      </c>
      <c r="E27" s="1023" t="s">
        <v>800</v>
      </c>
      <c r="F27" s="1024"/>
      <c r="G27" s="1017"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10">
        <v>0</v>
      </c>
    </row>
    <row s="510" customFormat="1" customHeight="1" ht="11.25" hidden="1">
      <c r="A28" s="466"/>
      <c r="B28" s="511"/>
      <c r="C28" s="511"/>
      <c r="D28" s="1015" t="s">
        <v>801</v>
      </c>
      <c r="E28" s="1023" t="s">
        <v>802</v>
      </c>
      <c r="F28" s="1024"/>
      <c r="G28" s="1017"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10">
        <v>0</v>
      </c>
    </row>
    <row s="510" customFormat="1" customHeight="1" ht="11.25" hidden="1">
      <c r="A29" s="466"/>
      <c r="B29" s="511"/>
      <c r="C29" s="511"/>
      <c r="D29" s="1015" t="s">
        <v>803</v>
      </c>
      <c r="E29" s="1023" t="s">
        <v>804</v>
      </c>
      <c r="F29" s="1024"/>
      <c r="G29" s="1017"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10">
        <v>0</v>
      </c>
    </row>
    <row s="510" customFormat="1" customHeight="1" ht="11.25" hidden="1">
      <c r="A30" s="466"/>
      <c r="B30" s="511"/>
      <c r="C30" s="511"/>
      <c r="D30" s="1015" t="s">
        <v>805</v>
      </c>
      <c r="E30" s="1016" t="s">
        <v>806</v>
      </c>
      <c r="F30" s="1024"/>
      <c r="G30" s="1017"/>
      <c r="J30" s="510">
        <v>0</v>
      </c>
    </row>
    <row s="510" customFormat="1" customHeight="1" ht="11.25" hidden="1">
      <c r="A31" s="466"/>
      <c r="B31" s="511"/>
      <c r="C31" s="511"/>
      <c r="D31" s="1015" t="s">
        <v>807</v>
      </c>
      <c r="E31" s="1016" t="s">
        <v>808</v>
      </c>
      <c r="F31" s="1024"/>
      <c r="G31" s="1017"/>
      <c r="J31" s="510">
        <v>0</v>
      </c>
    </row>
    <row s="510" customFormat="1" customHeight="1" ht="11.25" hidden="1">
      <c r="A32" s="466"/>
      <c r="B32" s="511"/>
      <c r="C32" s="511"/>
      <c r="D32" s="1015" t="s">
        <v>809</v>
      </c>
      <c r="E32" s="1016" t="s">
        <v>810</v>
      </c>
      <c r="F32" s="1025"/>
      <c r="G32" s="1017"/>
      <c r="J32" s="510">
        <v>0</v>
      </c>
    </row>
    <row customHeight="1" ht="24">
      <c r="A33" s="466" t="str">
        <f>IF(TEMPLATE_SPHERE="HEAT","6","5")</f>
        <v>6</v>
      </c>
      <c r="B33" s="511"/>
      <c r="C33" s="466"/>
      <c r="D33" s="449" t="str">
        <f>A33</f>
        <v>6</v>
      </c>
      <c r="E33" s="447"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52" t="s">
        <v>779</v>
      </c>
      <c r="G33" s="483"/>
      <c r="H33" s="484"/>
      <c r="J33" s="464">
        <v>23</v>
      </c>
    </row>
    <row customHeight="1" ht="23.25">
      <c r="A34" s="466"/>
      <c r="B34" s="511"/>
      <c r="C34" s="466"/>
      <c r="D34" s="449" t="str">
        <f>D33&amp;".1"</f>
        <v>6.1</v>
      </c>
      <c r="E34" s="451" t="str">
        <f>"фамилия"&amp;IF(TEMPLATE_SPHERE&lt;&gt;"HEAT"," руководителя","")</f>
        <v>фамилия</v>
      </c>
      <c r="F34" s="450"/>
      <c r="G34" s="453"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84"/>
      <c r="J34" s="464">
        <v>22</v>
      </c>
    </row>
    <row customHeight="1" ht="23.25">
      <c r="A35" s="466"/>
      <c r="B35" s="511"/>
      <c r="C35" s="466"/>
      <c r="D35" s="449" t="str">
        <f>D33&amp;".2"</f>
        <v>6.2</v>
      </c>
      <c r="E35" s="451" t="str">
        <f>"имя"&amp;IF(TEMPLATE_SPHERE&lt;&gt;"HEAT"," руководителя","")</f>
        <v>имя</v>
      </c>
      <c r="F35" s="450"/>
      <c r="G35" s="453"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84"/>
      <c r="J35" s="464">
        <v>22</v>
      </c>
    </row>
    <row customHeight="1" ht="24">
      <c r="A36" s="466"/>
      <c r="B36" s="511"/>
      <c r="C36" s="466"/>
      <c r="D36" s="449" t="str">
        <f>D33&amp;".3"</f>
        <v>6.3</v>
      </c>
      <c r="E36" s="451" t="str">
        <f>"отчество"&amp;IF(TEMPLATE_SPHERE&lt;&gt;"HEAT"," руководителя","")</f>
        <v>отчество</v>
      </c>
      <c r="F36" s="707"/>
      <c r="G36" s="453"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84"/>
      <c r="J36" s="464">
        <v>23</v>
      </c>
    </row>
    <row customHeight="1" ht="35.699999999999996">
      <c r="A37" s="466"/>
      <c r="B37" s="511"/>
      <c r="C37" s="466"/>
      <c r="D37" s="449">
        <f>D33+1</f>
        <v>7</v>
      </c>
      <c r="E37" s="447"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50"/>
      <c r="G37" s="453" t="s">
        <v>811</v>
      </c>
      <c r="H37" s="484"/>
      <c r="J37" s="464">
        <v>34</v>
      </c>
    </row>
    <row customHeight="1" ht="35.699999999999996">
      <c r="A38" s="466"/>
      <c r="B38" s="511"/>
      <c r="C38" s="466"/>
      <c r="D38" s="449">
        <f>D37+1</f>
        <v>8</v>
      </c>
      <c r="E38" s="447"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50"/>
      <c r="G38" s="453" t="s">
        <v>811</v>
      </c>
      <c r="H38" s="484"/>
      <c r="J38" s="464">
        <v>34</v>
      </c>
    </row>
    <row customHeight="1" ht="23.25">
      <c r="A39" s="466"/>
      <c r="B39" s="511"/>
      <c r="C39" s="466"/>
      <c r="D39" s="449">
        <f>D38+1</f>
        <v>9</v>
      </c>
      <c r="E39" s="446"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52" t="s">
        <v>779</v>
      </c>
      <c r="G39" s="2219"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84"/>
      <c r="J39" s="464">
        <v>22</v>
      </c>
    </row>
    <row customHeight="1" ht="22.5" hidden="1">
      <c r="A40" s="466"/>
      <c r="B40" s="511"/>
      <c r="C40" s="466"/>
      <c r="D40" s="449" t="str">
        <f>D39&amp;".0"</f>
        <v>9.0</v>
      </c>
      <c r="E40" s="1614"/>
      <c r="F40" s="890"/>
      <c r="G40" s="2220"/>
      <c r="H40" s="484"/>
      <c r="J40" s="464">
        <v>0</v>
      </c>
    </row>
    <row customHeight="1" ht="23.25">
      <c r="A41" s="466"/>
      <c r="B41" s="466"/>
      <c r="C41" s="1697"/>
      <c r="D41" s="449" t="str">
        <f>D39&amp;".1"</f>
        <v>9.1</v>
      </c>
      <c r="E41" s="869"/>
      <c r="F41" s="870"/>
      <c r="G41" s="2220"/>
      <c r="H41" s="484"/>
      <c r="J41" s="464">
        <v>22</v>
      </c>
    </row>
    <row customHeight="1" ht="15.75">
      <c r="A42" s="466"/>
      <c r="B42" s="511"/>
      <c r="C42" s="466"/>
      <c r="D42" s="476"/>
      <c r="E42" s="424" t="s">
        <v>812</v>
      </c>
      <c r="F42" s="478"/>
      <c r="G42" s="2221"/>
      <c r="H42" s="485"/>
      <c r="J42" s="464">
        <v>15</v>
      </c>
    </row>
    <row customHeight="1" ht="27.299999999999997">
      <c r="A43" s="466"/>
      <c r="B43" s="511"/>
      <c r="C43" s="466"/>
      <c r="D43" s="449">
        <f>D39+1</f>
        <v>10</v>
      </c>
      <c r="E43" s="447"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71"/>
      <c r="G43" s="453"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84"/>
      <c r="J43" s="464">
        <v>26</v>
      </c>
    </row>
    <row customHeight="1" ht="23.25">
      <c r="A44" s="466"/>
      <c r="B44" s="511"/>
      <c r="C44" s="466"/>
      <c r="D44" s="449">
        <f>D43+1</f>
        <v>11</v>
      </c>
      <c r="E44" s="447"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7"/>
      <c r="G44" s="483" t="s">
        <v>813</v>
      </c>
      <c r="H44" s="484"/>
      <c r="J44" s="464">
        <v>22</v>
      </c>
    </row>
    <row customHeight="1" ht="23.25">
      <c r="A45" s="466"/>
      <c r="B45" s="511"/>
      <c r="C45" s="466"/>
      <c r="D45" s="449">
        <f>D44+1</f>
        <v>12</v>
      </c>
      <c r="E45" s="447" t="s">
        <v>814</v>
      </c>
      <c r="F45" s="452" t="s">
        <v>779</v>
      </c>
      <c r="G45" s="446" t="str">
        <f>IF(TEMPLATE_SPHERE="TKO","Указывается режим работы организации.","")</f>
        <v/>
      </c>
      <c r="H45" s="484"/>
      <c r="J45" s="464">
        <v>22</v>
      </c>
    </row>
    <row customHeight="1" ht="24">
      <c r="A46" s="466"/>
      <c r="B46" s="511"/>
      <c r="C46" s="466"/>
      <c r="D46" s="449" t="str">
        <f>D45&amp;".1"</f>
        <v>12.1</v>
      </c>
      <c r="E46" s="451" t="str">
        <f>"режим работы регулируемой организации"&amp;IF(TEMPLATE_SPHERE="HEAT",", ЕТО, ТО","")</f>
        <v>режим работы регулируемой организации, ЕТО, ТО</v>
      </c>
      <c r="F46" s="1693"/>
      <c r="G46" s="446" t="s">
        <v>815</v>
      </c>
      <c r="H46" s="484"/>
      <c r="J46" s="464">
        <v>23</v>
      </c>
    </row>
    <row customHeight="1" ht="24">
      <c r="A47" s="2211"/>
      <c r="B47" s="511"/>
      <c r="C47" s="501"/>
      <c r="D47" s="449" t="str">
        <f>D45&amp;".2"</f>
        <v>12.2</v>
      </c>
      <c r="E47" s="451" t="s">
        <v>816</v>
      </c>
      <c r="F47" s="499"/>
      <c r="G47" s="446" t="s">
        <v>817</v>
      </c>
      <c r="H47" s="484"/>
      <c r="J47" s="464">
        <v>23</v>
      </c>
    </row>
    <row customHeight="1" ht="24">
      <c r="A48" s="2211"/>
      <c r="B48" s="511"/>
      <c r="C48" s="501"/>
      <c r="D48" s="449" t="str">
        <f>D45&amp;".3"</f>
        <v>12.3</v>
      </c>
      <c r="E48" s="451" t="s">
        <v>818</v>
      </c>
      <c r="F48" s="499"/>
      <c r="G48" s="446" t="s">
        <v>819</v>
      </c>
      <c r="H48" s="484"/>
      <c r="J48" s="464">
        <v>23</v>
      </c>
    </row>
    <row customHeight="1" ht="24">
      <c r="A49" s="2211"/>
      <c r="B49" s="511"/>
      <c r="C49" s="501"/>
      <c r="D49" s="449" t="str">
        <f>IF(TEMPLATE_SPHERE="TKO",D45&amp;".0",D45&amp;".4")</f>
        <v>12.4</v>
      </c>
      <c r="E49" s="445" t="s">
        <v>820</v>
      </c>
      <c r="F49" s="1694"/>
      <c r="G49" s="1771" t="s">
        <v>821</v>
      </c>
      <c r="H49" s="484"/>
      <c r="J49" s="464">
        <v>23</v>
      </c>
    </row>
    <row customHeight="1" ht="24">
      <c r="A50" s="466"/>
      <c r="B50" s="511"/>
      <c r="C50" s="466"/>
      <c r="D50" s="476"/>
      <c r="E50" s="424" t="s">
        <v>822</v>
      </c>
      <c r="F50" s="477"/>
      <c r="G50" s="1771" t="s">
        <v>823</v>
      </c>
      <c r="H50" s="485"/>
      <c r="J50" s="464">
        <v>23</v>
      </c>
    </row>
    <row customHeight="1" ht="24">
      <c r="A51" s="867"/>
      <c r="B51" s="511"/>
      <c r="C51" s="501"/>
      <c r="D51" s="449">
        <f>D45+1</f>
        <v>13</v>
      </c>
      <c r="E51" s="537" t="s">
        <v>824</v>
      </c>
      <c r="F51" s="499"/>
      <c r="G51" s="1698"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84"/>
      <c r="J51" s="464">
        <v>23</v>
      </c>
    </row>
    <row customHeight="1" ht="11.549999999999999">
      <c r="A52" s="466"/>
      <c r="B52" s="511"/>
      <c r="C52" s="466"/>
      <c r="J52" s="464">
        <v>11</v>
      </c>
    </row>
    <row s="469" customFormat="1" customHeight="1" ht="31.5">
      <c r="A53" s="1696"/>
      <c r="B53" s="512"/>
      <c r="C53" s="2212"/>
      <c r="D53" s="2215"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15"/>
      <c r="F53" s="2215"/>
      <c r="G53" s="2215"/>
      <c r="H53" s="463"/>
      <c r="I53" s="463"/>
      <c r="J53" s="469">
        <v>30</v>
      </c>
    </row>
    <row s="469" customFormat="1" customHeight="1" ht="42">
      <c r="A54" s="466"/>
      <c r="B54" s="511"/>
      <c r="C54" s="2212"/>
      <c r="D54" s="2215"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15"/>
      <c r="F54" s="2215"/>
      <c r="G54" s="2215"/>
      <c r="J54" s="469">
        <v>40</v>
      </c>
    </row>
    <row customHeight="1" ht="11.549999999999999">
      <c r="D55" s="467"/>
      <c r="E55" s="468"/>
      <c r="F55" s="468"/>
      <c r="G55" s="468"/>
      <c r="J55" s="464">
        <v>11</v>
      </c>
    </row>
    <row customHeight="1" ht="28.5">
      <c r="D56" s="470"/>
      <c r="E56" s="467"/>
      <c r="F56" s="479"/>
      <c r="G56" s="479"/>
      <c r="J56" s="464">
        <v>27</v>
      </c>
    </row>
    <row customHeight="1" ht="11.549999999999999">
      <c r="D57" s="467"/>
      <c r="E57" s="467"/>
      <c r="F57" s="468"/>
      <c r="G57" s="468"/>
      <c r="J57" s="464">
        <v>11</v>
      </c>
    </row>
    <row customHeight="1" ht="40.949999999999996">
      <c r="D58" s="471"/>
      <c r="E58" s="480"/>
      <c r="F58" s="480"/>
      <c r="G58" s="480"/>
      <c r="J58" s="464">
        <v>39</v>
      </c>
    </row>
    <row customHeight="1" ht="28.5">
      <c r="D59" s="471"/>
      <c r="E59" s="480"/>
      <c r="F59" s="480"/>
      <c r="G59" s="480"/>
      <c r="J59" s="464">
        <v>27</v>
      </c>
    </row>
    <row customHeight="1" ht="11.25" hidden="1">
      <c r="A60" s="1695" t="s">
        <v>82</v>
      </c>
      <c r="B60" s="510">
        <v>0</v>
      </c>
      <c r="C60" s="464">
        <v>3</v>
      </c>
      <c r="D60" s="465">
        <v>6</v>
      </c>
      <c r="E60" s="464">
        <v>52</v>
      </c>
      <c r="F60" s="464">
        <v>48</v>
      </c>
      <c r="G60" s="464">
        <v>121</v>
      </c>
      <c r="H60" s="464">
        <v>8</v>
      </c>
      <c r="I60" s="464">
        <v>64</v>
      </c>
      <c r="J60" s="464">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43A0B2-7416-EA97-3E0E-0.6CF5B11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CB4BAC-A073-745E-274A-0.24A233A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E92713-6444-8981-8773-0.78AA4F13}"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75"/>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0B65FD-312E-487A-BAEF-0.E9B011CB}" mc:Ignorable="x14ac xr xr2 xr3">
  <dimension ref="A1:E8"/>
  <sheetViews>
    <sheetView topLeftCell="A1" showGridLines="0" workbookViewId="0">
      <selection activeCell="A1" sqref="A1"/>
    </sheetView>
  </sheetViews>
  <sheetFormatPr customHeight="1" defaultRowHeight="11.25"/>
  <cols>
    <col min="1" max="1" style="73" width="10.57421875" customWidth="1"/>
    <col min="2" max="2" style="73" width="8.7109375" customWidth="1"/>
    <col min="3" max="3" style="73" width="18.140625" customWidth="1"/>
    <col min="4" max="4" style="73" width="12.57421875" customWidth="1"/>
  </cols>
  <sheetData>
    <row customHeight="1" ht="11.25">
      <c r="A1" s="2624" t="s">
        <v>2863</v>
      </c>
      <c r="B1" s="2625" t="s">
        <v>2864</v>
      </c>
      <c r="C1" s="2626" t="s">
        <v>2865</v>
      </c>
      <c r="D1" s="2627"/>
      <c r="E1" s="845" t="s">
        <v>2866</v>
      </c>
    </row>
    <row customHeight="1" ht="11.25">
      <c r="A2" s="2628"/>
      <c r="B2" s="774" t="s">
        <v>27</v>
      </c>
      <c r="C2" s="762"/>
      <c r="D2" s="773"/>
      <c r="E2" s="845"/>
    </row>
    <row customHeight="1" ht="11.25">
      <c r="A3" s="2629"/>
      <c r="B3" s="2630" t="s">
        <v>33</v>
      </c>
      <c r="C3" s="762"/>
      <c r="D3" s="773"/>
      <c r="E3" s="845"/>
    </row>
    <row customHeight="1" ht="11.25">
      <c r="A4" s="2631"/>
      <c r="B4" s="775" t="s">
        <v>2291</v>
      </c>
      <c r="C4" s="762"/>
      <c r="D4" s="773"/>
      <c r="E4" s="845"/>
    </row>
    <row customHeight="1" ht="11.25">
      <c r="A5" s="2632"/>
      <c r="B5" s="775" t="s">
        <v>2285</v>
      </c>
      <c r="C5" s="2633" t="s">
        <v>2630</v>
      </c>
      <c r="D5" s="2634" t="s">
        <v>2867</v>
      </c>
      <c r="E5" s="845"/>
    </row>
    <row s="1859" customFormat="1" customHeight="1" ht="11.25">
      <c r="A6" s="2635"/>
      <c r="B6" s="775" t="s">
        <v>2295</v>
      </c>
      <c r="C6" s="762"/>
      <c r="D6" s="773"/>
      <c r="E6" s="845"/>
    </row>
    <row customHeight="1" ht="11.25">
      <c r="A7" s="2636"/>
      <c r="B7" s="775" t="s">
        <v>2303</v>
      </c>
      <c r="C7" s="762"/>
      <c r="D7" s="773"/>
      <c r="E7" s="845"/>
    </row>
    <row customHeight="1" ht="11.25">
      <c r="A8" s="765"/>
      <c r="B8" s="775" t="s">
        <v>2298</v>
      </c>
      <c r="C8" s="762"/>
      <c r="D8" s="773"/>
      <c r="E8" s="845"/>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E1E79C-1268-7D7B-82F8-0.8C5937D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2B5A08-FC92-40C6-9CB6-0.843D28D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3D445F-643A-EC16-018D-0.F04E61AF}" mc:Ignorable="x14ac xr xr2 xr3">
  <sheetPr>
    <tabColor rgb="FFFFCC99"/>
  </sheetPr>
  <dimension ref="A1:I642"/>
  <sheetViews>
    <sheetView topLeftCell="A1" showGridLines="0" workbookViewId="0">
      <selection activeCell="A1" sqref="A1"/>
    </sheetView>
  </sheetViews>
  <sheetFormatPr defaultColWidth="9.140625" customHeight="1" defaultRowHeight="11.25"/>
  <cols>
    <col min="1" max="2" style="1859" width="9.140625"/>
    <col min="3" max="3" style="1859" width="20.7109375" customWidth="1"/>
    <col min="4" max="4" style="1859" width="25.140625" customWidth="1"/>
    <col min="5" max="9" style="1859" width="9.140625"/>
  </cols>
  <sheetData>
    <row customHeight="1" ht="11.25">
      <c r="A1" s="77" t="s">
        <v>2868</v>
      </c>
      <c r="B1" s="77" t="s">
        <v>2869</v>
      </c>
      <c r="C1" s="77" t="s">
        <v>2870</v>
      </c>
      <c r="D1" s="77" t="s">
        <v>2871</v>
      </c>
      <c r="E1" s="77" t="s">
        <v>2872</v>
      </c>
      <c r="F1" s="77" t="s">
        <v>2873</v>
      </c>
      <c r="G1" s="77" t="s">
        <v>2874</v>
      </c>
      <c r="H1" s="77" t="s">
        <v>2875</v>
      </c>
      <c r="I1" s="77" t="s">
        <v>2876</v>
      </c>
    </row>
    <row customHeight="1" ht="11.25">
      <c r="A2" s="1859" t="s">
        <v>2877</v>
      </c>
      <c r="B2" s="1859" t="s">
        <v>16</v>
      </c>
      <c r="C2" s="1859" t="s">
        <v>2878</v>
      </c>
      <c r="D2" s="1859" t="s">
        <v>2879</v>
      </c>
      <c r="E2" s="1859" t="s">
        <v>2880</v>
      </c>
      <c r="F2" s="1859" t="s">
        <v>2881</v>
      </c>
      <c r="G2" s="1859" t="s">
        <v>2882</v>
      </c>
      <c r="H2" s="1859" t="s">
        <v>22</v>
      </c>
      <c r="I2" s="1859" t="s">
        <v>1466</v>
      </c>
    </row>
    <row customHeight="1" ht="11.25">
      <c r="A3" s="1859" t="s">
        <v>2877</v>
      </c>
      <c r="B3" s="1859" t="s">
        <v>16</v>
      </c>
      <c r="C3" s="1859" t="s">
        <v>2883</v>
      </c>
      <c r="D3" s="1859" t="s">
        <v>2884</v>
      </c>
      <c r="E3" s="1859" t="s">
        <v>2885</v>
      </c>
      <c r="F3" s="1859" t="s">
        <v>2886</v>
      </c>
      <c r="G3" s="1859" t="s">
        <v>2887</v>
      </c>
      <c r="H3" s="1859" t="s">
        <v>22</v>
      </c>
      <c r="I3" s="1859" t="s">
        <v>1466</v>
      </c>
    </row>
    <row customHeight="1" ht="11.25">
      <c r="A4" s="1859" t="s">
        <v>2877</v>
      </c>
      <c r="B4" s="1859" t="s">
        <v>16</v>
      </c>
      <c r="C4" s="1859" t="s">
        <v>2888</v>
      </c>
      <c r="D4" s="1859" t="s">
        <v>2889</v>
      </c>
      <c r="E4" s="1859" t="s">
        <v>2890</v>
      </c>
      <c r="F4" s="1859" t="s">
        <v>2891</v>
      </c>
      <c r="G4" s="1859" t="s">
        <v>22</v>
      </c>
      <c r="H4" s="1859" t="s">
        <v>22</v>
      </c>
      <c r="I4" s="1859" t="s">
        <v>1466</v>
      </c>
    </row>
    <row customHeight="1" ht="11.25">
      <c r="A5" s="1859" t="s">
        <v>2877</v>
      </c>
      <c r="B5" s="1859" t="s">
        <v>16</v>
      </c>
      <c r="C5" s="1859" t="s">
        <v>2892</v>
      </c>
      <c r="D5" s="1859" t="s">
        <v>2893</v>
      </c>
      <c r="E5" s="1859" t="s">
        <v>2894</v>
      </c>
      <c r="F5" s="1859" t="s">
        <v>2891</v>
      </c>
      <c r="G5" s="1859" t="s">
        <v>22</v>
      </c>
      <c r="H5" s="1859" t="s">
        <v>22</v>
      </c>
      <c r="I5" s="1859" t="s">
        <v>1466</v>
      </c>
    </row>
    <row customHeight="1" ht="11.25">
      <c r="A6" s="1859" t="s">
        <v>2877</v>
      </c>
      <c r="B6" s="1859" t="s">
        <v>16</v>
      </c>
      <c r="C6" s="1859" t="s">
        <v>2895</v>
      </c>
      <c r="D6" s="1859" t="s">
        <v>2896</v>
      </c>
      <c r="E6" s="1859" t="s">
        <v>2897</v>
      </c>
      <c r="F6" s="1859" t="s">
        <v>2898</v>
      </c>
      <c r="G6" s="1859" t="s">
        <v>22</v>
      </c>
      <c r="H6" s="1859" t="s">
        <v>22</v>
      </c>
      <c r="I6" s="1859" t="s">
        <v>1466</v>
      </c>
    </row>
    <row customHeight="1" ht="11.25">
      <c r="A7" s="1859" t="s">
        <v>2877</v>
      </c>
      <c r="B7" s="1859" t="s">
        <v>16</v>
      </c>
      <c r="C7" s="1859" t="s">
        <v>2899</v>
      </c>
      <c r="D7" s="1859" t="s">
        <v>2900</v>
      </c>
      <c r="E7" s="1859" t="s">
        <v>2901</v>
      </c>
      <c r="F7" s="1859" t="s">
        <v>2886</v>
      </c>
      <c r="G7" s="1859" t="s">
        <v>2902</v>
      </c>
      <c r="H7" s="1859" t="s">
        <v>22</v>
      </c>
      <c r="I7" s="1859" t="s">
        <v>1466</v>
      </c>
    </row>
    <row customHeight="1" ht="11.25">
      <c r="A8" s="1859" t="s">
        <v>2877</v>
      </c>
      <c r="B8" s="1859" t="s">
        <v>16</v>
      </c>
      <c r="C8" s="1859" t="s">
        <v>2903</v>
      </c>
      <c r="D8" s="1859" t="s">
        <v>2904</v>
      </c>
      <c r="E8" s="1859" t="s">
        <v>2905</v>
      </c>
      <c r="F8" s="1859" t="s">
        <v>2906</v>
      </c>
      <c r="G8" s="1859" t="s">
        <v>22</v>
      </c>
      <c r="H8" s="1859" t="s">
        <v>22</v>
      </c>
      <c r="I8" s="1859" t="s">
        <v>1466</v>
      </c>
    </row>
    <row customHeight="1" ht="11.25">
      <c r="A9" s="1859" t="s">
        <v>2877</v>
      </c>
      <c r="B9" s="1859" t="s">
        <v>16</v>
      </c>
      <c r="C9" s="1859" t="s">
        <v>2907</v>
      </c>
      <c r="D9" s="1859" t="s">
        <v>2908</v>
      </c>
      <c r="E9" s="1859" t="s">
        <v>2909</v>
      </c>
      <c r="F9" s="1859" t="s">
        <v>2910</v>
      </c>
      <c r="G9" s="1859" t="s">
        <v>22</v>
      </c>
      <c r="H9" s="1859" t="s">
        <v>22</v>
      </c>
      <c r="I9" s="1859" t="s">
        <v>1466</v>
      </c>
    </row>
    <row customHeight="1" ht="11.25">
      <c r="A10" s="1859" t="s">
        <v>2877</v>
      </c>
      <c r="B10" s="1859" t="s">
        <v>16</v>
      </c>
      <c r="C10" s="1859" t="s">
        <v>2911</v>
      </c>
      <c r="D10" s="1859" t="s">
        <v>2912</v>
      </c>
      <c r="E10" s="1859" t="s">
        <v>2913</v>
      </c>
      <c r="F10" s="1859" t="s">
        <v>2914</v>
      </c>
      <c r="G10" s="1859" t="s">
        <v>22</v>
      </c>
      <c r="H10" s="1859" t="s">
        <v>22</v>
      </c>
      <c r="I10" s="1859" t="s">
        <v>1466</v>
      </c>
    </row>
    <row customHeight="1" ht="11.25">
      <c r="A11" s="1859" t="s">
        <v>2877</v>
      </c>
      <c r="B11" s="1859" t="s">
        <v>16</v>
      </c>
      <c r="C11" s="1859" t="s">
        <v>2915</v>
      </c>
      <c r="D11" s="1859" t="s">
        <v>2916</v>
      </c>
      <c r="E11" s="1859" t="s">
        <v>2917</v>
      </c>
      <c r="F11" s="1859" t="s">
        <v>2918</v>
      </c>
      <c r="G11" s="1859" t="s">
        <v>22</v>
      </c>
      <c r="H11" s="1859" t="s">
        <v>22</v>
      </c>
      <c r="I11" s="1859" t="s">
        <v>1466</v>
      </c>
    </row>
    <row customHeight="1" ht="11.25">
      <c r="A12" s="1859" t="s">
        <v>2877</v>
      </c>
      <c r="B12" s="1859" t="s">
        <v>16</v>
      </c>
      <c r="C12" s="1859" t="s">
        <v>2919</v>
      </c>
      <c r="D12" s="1859" t="s">
        <v>2920</v>
      </c>
      <c r="E12" s="1859" t="s">
        <v>2921</v>
      </c>
      <c r="F12" s="1859" t="s">
        <v>2922</v>
      </c>
      <c r="G12" s="1859" t="s">
        <v>22</v>
      </c>
      <c r="H12" s="1859" t="s">
        <v>22</v>
      </c>
      <c r="I12" s="1859" t="s">
        <v>1466</v>
      </c>
    </row>
    <row customHeight="1" ht="11.25">
      <c r="A13" s="1859" t="s">
        <v>2877</v>
      </c>
      <c r="B13" s="1859" t="s">
        <v>16</v>
      </c>
      <c r="C13" s="1859" t="s">
        <v>2923</v>
      </c>
      <c r="D13" s="1859" t="s">
        <v>2924</v>
      </c>
      <c r="E13" s="1859" t="s">
        <v>2925</v>
      </c>
      <c r="F13" s="1859" t="s">
        <v>2906</v>
      </c>
      <c r="G13" s="1859" t="s">
        <v>22</v>
      </c>
      <c r="H13" s="1859" t="s">
        <v>22</v>
      </c>
      <c r="I13" s="1859" t="s">
        <v>1466</v>
      </c>
    </row>
    <row customHeight="1" ht="11.25">
      <c r="A14" s="1859" t="s">
        <v>2877</v>
      </c>
      <c r="B14" s="1859" t="s">
        <v>16</v>
      </c>
      <c r="C14" s="1859" t="s">
        <v>2926</v>
      </c>
      <c r="D14" s="1859" t="s">
        <v>2927</v>
      </c>
      <c r="E14" s="1859" t="s">
        <v>2928</v>
      </c>
      <c r="F14" s="1859" t="s">
        <v>2886</v>
      </c>
      <c r="G14" s="1859" t="s">
        <v>22</v>
      </c>
      <c r="H14" s="1859" t="s">
        <v>22</v>
      </c>
      <c r="I14" s="1859" t="s">
        <v>1466</v>
      </c>
    </row>
    <row customHeight="1" ht="11.25">
      <c r="A15" s="1859" t="s">
        <v>2877</v>
      </c>
      <c r="B15" s="1859" t="s">
        <v>16</v>
      </c>
      <c r="C15" s="1859" t="s">
        <v>2929</v>
      </c>
      <c r="D15" s="1859" t="s">
        <v>2930</v>
      </c>
      <c r="E15" s="1859" t="s">
        <v>2931</v>
      </c>
      <c r="F15" s="1859" t="s">
        <v>2932</v>
      </c>
      <c r="G15" s="1859" t="s">
        <v>2933</v>
      </c>
      <c r="H15" s="1859" t="s">
        <v>22</v>
      </c>
      <c r="I15" s="1859" t="s">
        <v>1466</v>
      </c>
    </row>
    <row customHeight="1" ht="11.25">
      <c r="A16" s="1859" t="s">
        <v>2877</v>
      </c>
      <c r="B16" s="1859" t="s">
        <v>16</v>
      </c>
      <c r="C16" s="1859" t="s">
        <v>2934</v>
      </c>
      <c r="D16" s="1859" t="s">
        <v>2935</v>
      </c>
      <c r="E16" s="1859" t="s">
        <v>2936</v>
      </c>
      <c r="F16" s="1859" t="s">
        <v>2937</v>
      </c>
      <c r="G16" s="1859" t="s">
        <v>22</v>
      </c>
      <c r="H16" s="1859" t="s">
        <v>22</v>
      </c>
      <c r="I16" s="1859" t="s">
        <v>1466</v>
      </c>
    </row>
    <row customHeight="1" ht="11.25">
      <c r="A17" s="1859" t="s">
        <v>2877</v>
      </c>
      <c r="B17" s="1859" t="s">
        <v>16</v>
      </c>
      <c r="C17" s="1859" t="s">
        <v>2938</v>
      </c>
      <c r="D17" s="1859" t="s">
        <v>2939</v>
      </c>
      <c r="E17" s="1859" t="s">
        <v>2931</v>
      </c>
      <c r="F17" s="1859" t="s">
        <v>2940</v>
      </c>
      <c r="G17" s="1859" t="s">
        <v>22</v>
      </c>
      <c r="H17" s="1859" t="s">
        <v>22</v>
      </c>
      <c r="I17" s="1859" t="s">
        <v>1466</v>
      </c>
    </row>
    <row customHeight="1" ht="11.25">
      <c r="A18" s="1859" t="s">
        <v>2877</v>
      </c>
      <c r="B18" s="1859" t="s">
        <v>16</v>
      </c>
      <c r="C18" s="1859" t="s">
        <v>2941</v>
      </c>
      <c r="D18" s="1859" t="s">
        <v>2942</v>
      </c>
      <c r="E18" s="1859" t="s">
        <v>2943</v>
      </c>
      <c r="F18" s="1859" t="s">
        <v>51</v>
      </c>
      <c r="G18" s="1859" t="s">
        <v>22</v>
      </c>
      <c r="H18" s="1859" t="s">
        <v>22</v>
      </c>
      <c r="I18" s="1859" t="s">
        <v>1466</v>
      </c>
    </row>
    <row customHeight="1" ht="11.25">
      <c r="A19" s="1859" t="s">
        <v>2877</v>
      </c>
      <c r="B19" s="1859" t="s">
        <v>16</v>
      </c>
      <c r="C19" s="1859" t="s">
        <v>2944</v>
      </c>
      <c r="D19" s="1859" t="s">
        <v>2945</v>
      </c>
      <c r="E19" s="1859" t="s">
        <v>2946</v>
      </c>
      <c r="F19" s="1859" t="s">
        <v>2947</v>
      </c>
      <c r="G19" s="1859" t="s">
        <v>22</v>
      </c>
      <c r="H19" s="1859" t="s">
        <v>22</v>
      </c>
      <c r="I19" s="1859" t="s">
        <v>1466</v>
      </c>
    </row>
    <row customHeight="1" ht="11.25">
      <c r="A20" s="1859" t="s">
        <v>2877</v>
      </c>
      <c r="B20" s="1859" t="s">
        <v>16</v>
      </c>
      <c r="C20" s="1859" t="s">
        <v>2948</v>
      </c>
      <c r="D20" s="1859" t="s">
        <v>2949</v>
      </c>
      <c r="E20" s="1859" t="s">
        <v>2950</v>
      </c>
      <c r="F20" s="1859" t="s">
        <v>2951</v>
      </c>
      <c r="G20" s="1859" t="s">
        <v>22</v>
      </c>
      <c r="H20" s="1859" t="s">
        <v>22</v>
      </c>
      <c r="I20" s="1859" t="s">
        <v>1466</v>
      </c>
    </row>
    <row customHeight="1" ht="11.25">
      <c r="A21" s="1859" t="s">
        <v>2877</v>
      </c>
      <c r="B21" s="1859" t="s">
        <v>16</v>
      </c>
      <c r="C21" s="1859" t="s">
        <v>2952</v>
      </c>
      <c r="D21" s="1859" t="s">
        <v>2953</v>
      </c>
      <c r="E21" s="1859" t="s">
        <v>2954</v>
      </c>
      <c r="F21" s="1859" t="s">
        <v>2955</v>
      </c>
      <c r="G21" s="1859" t="s">
        <v>22</v>
      </c>
      <c r="H21" s="1859" t="s">
        <v>22</v>
      </c>
      <c r="I21" s="1859" t="s">
        <v>1466</v>
      </c>
    </row>
    <row customHeight="1" ht="11.25">
      <c r="A22" s="1859" t="s">
        <v>2877</v>
      </c>
      <c r="B22" s="1859" t="s">
        <v>16</v>
      </c>
      <c r="C22" s="1859" t="s">
        <v>2956</v>
      </c>
      <c r="D22" s="1859" t="s">
        <v>2957</v>
      </c>
      <c r="E22" s="1859" t="s">
        <v>2958</v>
      </c>
      <c r="F22" s="1859" t="s">
        <v>2959</v>
      </c>
      <c r="G22" s="1859" t="s">
        <v>2902</v>
      </c>
      <c r="H22" s="1859" t="s">
        <v>22</v>
      </c>
      <c r="I22" s="1859" t="s">
        <v>1466</v>
      </c>
    </row>
    <row customHeight="1" ht="11.25">
      <c r="A23" s="1859" t="s">
        <v>2877</v>
      </c>
      <c r="B23" s="1859" t="s">
        <v>16</v>
      </c>
      <c r="C23" s="1859" t="s">
        <v>2960</v>
      </c>
      <c r="D23" s="1859" t="s">
        <v>2961</v>
      </c>
      <c r="E23" s="1859" t="s">
        <v>2962</v>
      </c>
      <c r="F23" s="1859" t="s">
        <v>2937</v>
      </c>
      <c r="G23" s="1859" t="s">
        <v>22</v>
      </c>
      <c r="H23" s="1859" t="s">
        <v>22</v>
      </c>
      <c r="I23" s="1859" t="s">
        <v>1466</v>
      </c>
    </row>
    <row customHeight="1" ht="11.25">
      <c r="A24" s="1859" t="s">
        <v>2877</v>
      </c>
      <c r="B24" s="1859" t="s">
        <v>16</v>
      </c>
      <c r="C24" s="1859" t="s">
        <v>2963</v>
      </c>
      <c r="D24" s="1859" t="s">
        <v>2964</v>
      </c>
      <c r="E24" s="1859" t="s">
        <v>2965</v>
      </c>
      <c r="F24" s="1859" t="s">
        <v>2966</v>
      </c>
      <c r="G24" s="1859" t="s">
        <v>22</v>
      </c>
      <c r="H24" s="1859" t="s">
        <v>22</v>
      </c>
      <c r="I24" s="1859" t="s">
        <v>1466</v>
      </c>
    </row>
    <row customHeight="1" ht="11.25">
      <c r="A25" s="1859" t="s">
        <v>2877</v>
      </c>
      <c r="B25" s="1859" t="s">
        <v>16</v>
      </c>
      <c r="C25" s="1859" t="s">
        <v>2967</v>
      </c>
      <c r="D25" s="1859" t="s">
        <v>2968</v>
      </c>
      <c r="E25" s="1859" t="s">
        <v>2969</v>
      </c>
      <c r="F25" s="1859" t="s">
        <v>2970</v>
      </c>
      <c r="G25" s="1859" t="s">
        <v>22</v>
      </c>
      <c r="H25" s="1859" t="s">
        <v>22</v>
      </c>
      <c r="I25" s="1859" t="s">
        <v>1466</v>
      </c>
    </row>
    <row customHeight="1" ht="11.25">
      <c r="A26" s="1859" t="s">
        <v>2877</v>
      </c>
      <c r="B26" s="1859" t="s">
        <v>16</v>
      </c>
      <c r="C26" s="1859" t="s">
        <v>2971</v>
      </c>
      <c r="D26" s="1859" t="s">
        <v>2972</v>
      </c>
      <c r="E26" s="1859" t="s">
        <v>2973</v>
      </c>
      <c r="F26" s="1859" t="s">
        <v>2910</v>
      </c>
      <c r="G26" s="1859" t="s">
        <v>22</v>
      </c>
      <c r="H26" s="1859" t="s">
        <v>22</v>
      </c>
      <c r="I26" s="1859" t="s">
        <v>1466</v>
      </c>
    </row>
    <row customHeight="1" ht="11.25">
      <c r="A27" s="1859" t="s">
        <v>2877</v>
      </c>
      <c r="B27" s="1859" t="s">
        <v>16</v>
      </c>
      <c r="C27" s="1859" t="s">
        <v>2974</v>
      </c>
      <c r="D27" s="1859" t="s">
        <v>2975</v>
      </c>
      <c r="E27" s="1859" t="s">
        <v>2976</v>
      </c>
      <c r="F27" s="1859" t="s">
        <v>2977</v>
      </c>
      <c r="G27" s="1859" t="s">
        <v>22</v>
      </c>
      <c r="H27" s="1859" t="s">
        <v>22</v>
      </c>
      <c r="I27" s="1859" t="s">
        <v>1466</v>
      </c>
    </row>
    <row customHeight="1" ht="11.25">
      <c r="A28" s="1859" t="s">
        <v>2877</v>
      </c>
      <c r="B28" s="1859" t="s">
        <v>16</v>
      </c>
      <c r="C28" s="1859" t="s">
        <v>2978</v>
      </c>
      <c r="D28" s="1859" t="s">
        <v>2979</v>
      </c>
      <c r="E28" s="1859" t="s">
        <v>2976</v>
      </c>
      <c r="F28" s="1859" t="s">
        <v>2980</v>
      </c>
      <c r="G28" s="1859" t="s">
        <v>22</v>
      </c>
      <c r="H28" s="1859" t="s">
        <v>22</v>
      </c>
      <c r="I28" s="1859" t="s">
        <v>1466</v>
      </c>
    </row>
    <row customHeight="1" ht="11.25">
      <c r="A29" s="1859" t="s">
        <v>2877</v>
      </c>
      <c r="B29" s="1859" t="s">
        <v>16</v>
      </c>
      <c r="C29" s="1859" t="s">
        <v>2981</v>
      </c>
      <c r="D29" s="1859" t="s">
        <v>2982</v>
      </c>
      <c r="E29" s="1859" t="s">
        <v>2983</v>
      </c>
      <c r="F29" s="1859" t="s">
        <v>2970</v>
      </c>
      <c r="G29" s="1859" t="s">
        <v>22</v>
      </c>
      <c r="H29" s="1859" t="s">
        <v>22</v>
      </c>
      <c r="I29" s="1859" t="s">
        <v>1466</v>
      </c>
    </row>
    <row customHeight="1" ht="11.25">
      <c r="A30" s="1859" t="s">
        <v>2877</v>
      </c>
      <c r="B30" s="1859" t="s">
        <v>16</v>
      </c>
      <c r="C30" s="1859" t="s">
        <v>2984</v>
      </c>
      <c r="D30" s="1859" t="s">
        <v>2985</v>
      </c>
      <c r="E30" s="1859" t="s">
        <v>2986</v>
      </c>
      <c r="F30" s="1859" t="s">
        <v>2914</v>
      </c>
      <c r="G30" s="1859" t="s">
        <v>22</v>
      </c>
      <c r="H30" s="1859" t="s">
        <v>22</v>
      </c>
      <c r="I30" s="1859" t="s">
        <v>1466</v>
      </c>
    </row>
    <row customHeight="1" ht="11.25">
      <c r="A31" s="1859" t="s">
        <v>2877</v>
      </c>
      <c r="B31" s="1859" t="s">
        <v>16</v>
      </c>
      <c r="C31" s="1859" t="s">
        <v>2987</v>
      </c>
      <c r="D31" s="1859" t="s">
        <v>2988</v>
      </c>
      <c r="E31" s="1859" t="s">
        <v>2989</v>
      </c>
      <c r="F31" s="1859" t="s">
        <v>2906</v>
      </c>
      <c r="G31" s="1859" t="s">
        <v>22</v>
      </c>
      <c r="H31" s="1859" t="s">
        <v>22</v>
      </c>
      <c r="I31" s="1859" t="s">
        <v>1466</v>
      </c>
    </row>
    <row customHeight="1" ht="11.25">
      <c r="A32" s="1859" t="s">
        <v>2877</v>
      </c>
      <c r="B32" s="1859" t="s">
        <v>16</v>
      </c>
      <c r="C32" s="1859" t="s">
        <v>2990</v>
      </c>
      <c r="D32" s="1859" t="s">
        <v>2991</v>
      </c>
      <c r="E32" s="1859" t="s">
        <v>2992</v>
      </c>
      <c r="F32" s="1859" t="s">
        <v>2947</v>
      </c>
      <c r="G32" s="1859" t="s">
        <v>22</v>
      </c>
      <c r="H32" s="1859" t="s">
        <v>22</v>
      </c>
      <c r="I32" s="1859" t="s">
        <v>1466</v>
      </c>
    </row>
    <row customHeight="1" ht="11.25">
      <c r="A33" s="1859" t="s">
        <v>2877</v>
      </c>
      <c r="B33" s="1859" t="s">
        <v>16</v>
      </c>
      <c r="C33" s="1859" t="s">
        <v>2993</v>
      </c>
      <c r="D33" s="1859" t="s">
        <v>2994</v>
      </c>
      <c r="E33" s="1859" t="s">
        <v>2995</v>
      </c>
      <c r="F33" s="1859" t="s">
        <v>2996</v>
      </c>
      <c r="G33" s="1859" t="s">
        <v>22</v>
      </c>
      <c r="H33" s="1859" t="s">
        <v>22</v>
      </c>
      <c r="I33" s="1859" t="s">
        <v>1466</v>
      </c>
    </row>
    <row customHeight="1" ht="11.25">
      <c r="A34" s="1859" t="s">
        <v>2877</v>
      </c>
      <c r="B34" s="1859" t="s">
        <v>16</v>
      </c>
      <c r="C34" s="1859" t="s">
        <v>22</v>
      </c>
      <c r="D34" s="1859" t="s">
        <v>2997</v>
      </c>
      <c r="E34" s="1859" t="s">
        <v>2998</v>
      </c>
      <c r="F34" s="1859" t="s">
        <v>2891</v>
      </c>
      <c r="G34" s="1859" t="s">
        <v>22</v>
      </c>
      <c r="H34" s="1859" t="s">
        <v>22</v>
      </c>
      <c r="I34" s="1859" t="s">
        <v>1466</v>
      </c>
    </row>
    <row customHeight="1" ht="11.25">
      <c r="A35" s="1859" t="s">
        <v>2877</v>
      </c>
      <c r="B35" s="1859" t="s">
        <v>16</v>
      </c>
      <c r="C35" s="1859" t="s">
        <v>2999</v>
      </c>
      <c r="D35" s="1859" t="s">
        <v>3000</v>
      </c>
      <c r="E35" s="1859" t="s">
        <v>3001</v>
      </c>
      <c r="F35" s="1859" t="s">
        <v>3002</v>
      </c>
      <c r="G35" s="1859" t="s">
        <v>22</v>
      </c>
      <c r="H35" s="1859" t="s">
        <v>22</v>
      </c>
      <c r="I35" s="1859" t="s">
        <v>1466</v>
      </c>
    </row>
    <row customHeight="1" ht="11.25">
      <c r="A36" s="1859" t="s">
        <v>2877</v>
      </c>
      <c r="B36" s="1859" t="s">
        <v>16</v>
      </c>
      <c r="C36" s="1859" t="s">
        <v>3003</v>
      </c>
      <c r="D36" s="1859" t="s">
        <v>3004</v>
      </c>
      <c r="E36" s="1859" t="s">
        <v>3005</v>
      </c>
      <c r="F36" s="1859" t="s">
        <v>3006</v>
      </c>
      <c r="G36" s="1859" t="s">
        <v>22</v>
      </c>
      <c r="H36" s="1859" t="s">
        <v>22</v>
      </c>
      <c r="I36" s="1859" t="s">
        <v>1466</v>
      </c>
    </row>
    <row customHeight="1" ht="11.25">
      <c r="A37" s="1859" t="s">
        <v>2877</v>
      </c>
      <c r="B37" s="1859" t="s">
        <v>16</v>
      </c>
      <c r="C37" s="1859" t="s">
        <v>3007</v>
      </c>
      <c r="D37" s="1859" t="s">
        <v>3008</v>
      </c>
      <c r="E37" s="1859" t="s">
        <v>3009</v>
      </c>
      <c r="F37" s="1859" t="s">
        <v>3010</v>
      </c>
      <c r="G37" s="1859" t="s">
        <v>22</v>
      </c>
      <c r="H37" s="1859" t="s">
        <v>22</v>
      </c>
      <c r="I37" s="1859" t="s">
        <v>1466</v>
      </c>
    </row>
    <row customHeight="1" ht="11.25">
      <c r="A38" s="1859" t="s">
        <v>2877</v>
      </c>
      <c r="B38" s="1859" t="s">
        <v>16</v>
      </c>
      <c r="C38" s="1859" t="s">
        <v>3011</v>
      </c>
      <c r="D38" s="1859" t="s">
        <v>3012</v>
      </c>
      <c r="E38" s="1859" t="s">
        <v>3013</v>
      </c>
      <c r="F38" s="1859" t="s">
        <v>3014</v>
      </c>
      <c r="G38" s="1859" t="s">
        <v>3015</v>
      </c>
      <c r="H38" s="1859" t="s">
        <v>22</v>
      </c>
      <c r="I38" s="1859" t="s">
        <v>1466</v>
      </c>
    </row>
    <row customHeight="1" ht="11.25">
      <c r="A39" s="1859" t="s">
        <v>2877</v>
      </c>
      <c r="B39" s="1859" t="s">
        <v>16</v>
      </c>
      <c r="C39" s="1859" t="s">
        <v>3016</v>
      </c>
      <c r="D39" s="1859" t="s">
        <v>3017</v>
      </c>
      <c r="E39" s="1859" t="s">
        <v>3018</v>
      </c>
      <c r="F39" s="1859" t="s">
        <v>2947</v>
      </c>
      <c r="G39" s="1859" t="s">
        <v>22</v>
      </c>
      <c r="H39" s="1859" t="s">
        <v>22</v>
      </c>
      <c r="I39" s="1859" t="s">
        <v>1466</v>
      </c>
    </row>
    <row customHeight="1" ht="11.25">
      <c r="A40" s="1859" t="s">
        <v>2877</v>
      </c>
      <c r="B40" s="1859" t="s">
        <v>16</v>
      </c>
      <c r="C40" s="1859" t="s">
        <v>3019</v>
      </c>
      <c r="D40" s="1859" t="s">
        <v>3020</v>
      </c>
      <c r="E40" s="1859" t="s">
        <v>3021</v>
      </c>
      <c r="F40" s="1859" t="s">
        <v>3022</v>
      </c>
      <c r="G40" s="1859" t="s">
        <v>22</v>
      </c>
      <c r="H40" s="1859" t="s">
        <v>22</v>
      </c>
      <c r="I40" s="1859" t="s">
        <v>1466</v>
      </c>
    </row>
    <row customHeight="1" ht="11.25">
      <c r="A41" s="1859" t="s">
        <v>2877</v>
      </c>
      <c r="B41" s="1859" t="s">
        <v>16</v>
      </c>
      <c r="C41" s="1859" t="s">
        <v>3023</v>
      </c>
      <c r="D41" s="1859" t="s">
        <v>3024</v>
      </c>
      <c r="E41" s="1859" t="s">
        <v>3025</v>
      </c>
      <c r="F41" s="1859" t="s">
        <v>51</v>
      </c>
      <c r="G41" s="1859" t="s">
        <v>22</v>
      </c>
      <c r="H41" s="1859" t="s">
        <v>22</v>
      </c>
      <c r="I41" s="1859" t="s">
        <v>1466</v>
      </c>
    </row>
    <row customHeight="1" ht="11.25">
      <c r="A42" s="1859" t="s">
        <v>2877</v>
      </c>
      <c r="B42" s="1859" t="s">
        <v>16</v>
      </c>
      <c r="C42" s="1859" t="s">
        <v>3026</v>
      </c>
      <c r="D42" s="1859" t="s">
        <v>3027</v>
      </c>
      <c r="E42" s="1859" t="s">
        <v>3028</v>
      </c>
      <c r="F42" s="1859" t="s">
        <v>1048</v>
      </c>
      <c r="G42" s="1859" t="s">
        <v>22</v>
      </c>
      <c r="H42" s="1859" t="s">
        <v>22</v>
      </c>
      <c r="I42" s="1859" t="s">
        <v>1466</v>
      </c>
    </row>
    <row customHeight="1" ht="11.25">
      <c r="A43" s="1859" t="s">
        <v>2877</v>
      </c>
      <c r="B43" s="1859" t="s">
        <v>16</v>
      </c>
      <c r="C43" s="1859" t="s">
        <v>3029</v>
      </c>
      <c r="D43" s="1859" t="s">
        <v>3030</v>
      </c>
      <c r="E43" s="1859" t="s">
        <v>3031</v>
      </c>
      <c r="F43" s="1859" t="s">
        <v>1048</v>
      </c>
      <c r="G43" s="1859" t="s">
        <v>22</v>
      </c>
      <c r="H43" s="1859" t="s">
        <v>22</v>
      </c>
      <c r="I43" s="1859" t="s">
        <v>1466</v>
      </c>
    </row>
    <row customHeight="1" ht="11.25">
      <c r="A44" s="1859" t="s">
        <v>2877</v>
      </c>
      <c r="B44" s="1859" t="s">
        <v>16</v>
      </c>
      <c r="C44" s="1859" t="s">
        <v>3032</v>
      </c>
      <c r="D44" s="1859" t="s">
        <v>3033</v>
      </c>
      <c r="E44" s="1859" t="s">
        <v>3034</v>
      </c>
      <c r="F44" s="1859" t="s">
        <v>1048</v>
      </c>
      <c r="G44" s="1859" t="s">
        <v>3035</v>
      </c>
      <c r="H44" s="1859" t="s">
        <v>22</v>
      </c>
      <c r="I44" s="1859" t="s">
        <v>1466</v>
      </c>
    </row>
    <row customHeight="1" ht="11.25">
      <c r="A45" s="1859" t="s">
        <v>2877</v>
      </c>
      <c r="B45" s="1859" t="s">
        <v>16</v>
      </c>
      <c r="C45" s="1859" t="s">
        <v>3036</v>
      </c>
      <c r="D45" s="1859" t="s">
        <v>3037</v>
      </c>
      <c r="E45" s="1859" t="s">
        <v>3038</v>
      </c>
      <c r="F45" s="1859" t="s">
        <v>1048</v>
      </c>
      <c r="G45" s="1859" t="s">
        <v>22</v>
      </c>
      <c r="H45" s="1859" t="s">
        <v>22</v>
      </c>
      <c r="I45" s="1859" t="s">
        <v>1466</v>
      </c>
    </row>
    <row customHeight="1" ht="11.25">
      <c r="A46" s="1859" t="s">
        <v>2877</v>
      </c>
      <c r="B46" s="1859" t="s">
        <v>16</v>
      </c>
      <c r="C46" s="1859" t="s">
        <v>3039</v>
      </c>
      <c r="D46" s="1859" t="s">
        <v>3040</v>
      </c>
      <c r="E46" s="1859" t="s">
        <v>3041</v>
      </c>
      <c r="F46" s="1859" t="s">
        <v>3042</v>
      </c>
      <c r="G46" s="1859" t="s">
        <v>3043</v>
      </c>
      <c r="H46" s="1859" t="s">
        <v>22</v>
      </c>
      <c r="I46" s="1859" t="s">
        <v>1466</v>
      </c>
    </row>
    <row customHeight="1" ht="11.25">
      <c r="A47" s="1859" t="s">
        <v>2877</v>
      </c>
      <c r="B47" s="1859" t="s">
        <v>16</v>
      </c>
      <c r="C47" s="1859" t="s">
        <v>3044</v>
      </c>
      <c r="D47" s="1859" t="s">
        <v>3045</v>
      </c>
      <c r="E47" s="1859" t="s">
        <v>3046</v>
      </c>
      <c r="F47" s="1859" t="s">
        <v>3047</v>
      </c>
      <c r="G47" s="1859" t="s">
        <v>22</v>
      </c>
      <c r="H47" s="1859" t="s">
        <v>22</v>
      </c>
      <c r="I47" s="1859" t="s">
        <v>1466</v>
      </c>
    </row>
    <row customHeight="1" ht="11.25">
      <c r="A48" s="1859" t="s">
        <v>2877</v>
      </c>
      <c r="B48" s="1859" t="s">
        <v>16</v>
      </c>
      <c r="C48" s="1859" t="s">
        <v>3048</v>
      </c>
      <c r="D48" s="1859" t="s">
        <v>3049</v>
      </c>
      <c r="E48" s="1859" t="s">
        <v>3001</v>
      </c>
      <c r="F48" s="1859" t="s">
        <v>3050</v>
      </c>
      <c r="G48" s="1859" t="s">
        <v>22</v>
      </c>
      <c r="H48" s="1859" t="s">
        <v>22</v>
      </c>
      <c r="I48" s="1859" t="s">
        <v>1466</v>
      </c>
    </row>
    <row customHeight="1" ht="11.25">
      <c r="A49" s="1859" t="s">
        <v>2877</v>
      </c>
      <c r="B49" s="1859" t="s">
        <v>16</v>
      </c>
      <c r="C49" s="1859" t="s">
        <v>3051</v>
      </c>
      <c r="D49" s="1859" t="s">
        <v>3052</v>
      </c>
      <c r="E49" s="1859" t="s">
        <v>3053</v>
      </c>
      <c r="F49" s="1859" t="s">
        <v>3054</v>
      </c>
      <c r="G49" s="1859" t="s">
        <v>3055</v>
      </c>
      <c r="H49" s="1859" t="s">
        <v>22</v>
      </c>
      <c r="I49" s="1859" t="s">
        <v>1466</v>
      </c>
    </row>
    <row customHeight="1" ht="11.25">
      <c r="A50" s="1859" t="s">
        <v>2877</v>
      </c>
      <c r="B50" s="1859" t="s">
        <v>16</v>
      </c>
      <c r="C50" s="1859" t="s">
        <v>3056</v>
      </c>
      <c r="D50" s="1859" t="s">
        <v>3057</v>
      </c>
      <c r="E50" s="1859" t="s">
        <v>3058</v>
      </c>
      <c r="F50" s="1859" t="s">
        <v>3059</v>
      </c>
      <c r="G50" s="1859" t="s">
        <v>22</v>
      </c>
      <c r="H50" s="1859" t="s">
        <v>22</v>
      </c>
      <c r="I50" s="1859" t="s">
        <v>1466</v>
      </c>
    </row>
    <row customHeight="1" ht="11.25">
      <c r="A51" s="1859" t="s">
        <v>2877</v>
      </c>
      <c r="B51" s="1859" t="s">
        <v>16</v>
      </c>
      <c r="C51" s="1859" t="s">
        <v>3060</v>
      </c>
      <c r="D51" s="1859" t="s">
        <v>3061</v>
      </c>
      <c r="E51" s="1859" t="s">
        <v>3062</v>
      </c>
      <c r="F51" s="1859" t="s">
        <v>3010</v>
      </c>
      <c r="G51" s="1859" t="s">
        <v>22</v>
      </c>
      <c r="H51" s="1859" t="s">
        <v>22</v>
      </c>
      <c r="I51" s="1859" t="s">
        <v>1466</v>
      </c>
    </row>
    <row customHeight="1" ht="11.25">
      <c r="A52" s="1859" t="s">
        <v>2877</v>
      </c>
      <c r="B52" s="1859" t="s">
        <v>16</v>
      </c>
      <c r="C52" s="1859" t="s">
        <v>3063</v>
      </c>
      <c r="D52" s="1859" t="s">
        <v>3064</v>
      </c>
      <c r="E52" s="1859" t="s">
        <v>3065</v>
      </c>
      <c r="F52" s="1859" t="s">
        <v>3059</v>
      </c>
      <c r="G52" s="1859" t="s">
        <v>3066</v>
      </c>
      <c r="H52" s="1859" t="s">
        <v>22</v>
      </c>
      <c r="I52" s="1859" t="s">
        <v>1466</v>
      </c>
    </row>
    <row customHeight="1" ht="11.25">
      <c r="A53" s="1859" t="s">
        <v>2877</v>
      </c>
      <c r="B53" s="1859" t="s">
        <v>16</v>
      </c>
      <c r="C53" s="1859" t="s">
        <v>3067</v>
      </c>
      <c r="D53" s="1859" t="s">
        <v>3068</v>
      </c>
      <c r="E53" s="1859" t="s">
        <v>3069</v>
      </c>
      <c r="F53" s="1859" t="s">
        <v>3059</v>
      </c>
      <c r="G53" s="1859" t="s">
        <v>3070</v>
      </c>
      <c r="H53" s="1859" t="s">
        <v>22</v>
      </c>
      <c r="I53" s="1859" t="s">
        <v>1466</v>
      </c>
    </row>
    <row customHeight="1" ht="11.25">
      <c r="A54" s="1859" t="s">
        <v>2877</v>
      </c>
      <c r="B54" s="1859" t="s">
        <v>16</v>
      </c>
      <c r="C54" s="1859" t="s">
        <v>3071</v>
      </c>
      <c r="D54" s="1859" t="s">
        <v>3072</v>
      </c>
      <c r="E54" s="1859" t="s">
        <v>3073</v>
      </c>
      <c r="F54" s="1859" t="s">
        <v>3010</v>
      </c>
      <c r="G54" s="1859" t="s">
        <v>22</v>
      </c>
      <c r="H54" s="1859" t="s">
        <v>22</v>
      </c>
      <c r="I54" s="1859" t="s">
        <v>1466</v>
      </c>
    </row>
    <row customHeight="1" ht="11.25">
      <c r="A55" s="1859" t="s">
        <v>2877</v>
      </c>
      <c r="B55" s="1859" t="s">
        <v>16</v>
      </c>
      <c r="C55" s="1859" t="s">
        <v>3074</v>
      </c>
      <c r="D55" s="1859" t="s">
        <v>3075</v>
      </c>
      <c r="E55" s="1859" t="s">
        <v>3076</v>
      </c>
      <c r="F55" s="1859" t="s">
        <v>3059</v>
      </c>
      <c r="G55" s="1859" t="s">
        <v>22</v>
      </c>
      <c r="H55" s="1859" t="s">
        <v>22</v>
      </c>
      <c r="I55" s="1859" t="s">
        <v>1466</v>
      </c>
    </row>
    <row customHeight="1" ht="11.25">
      <c r="A56" s="1859" t="s">
        <v>2877</v>
      </c>
      <c r="B56" s="1859" t="s">
        <v>16</v>
      </c>
      <c r="C56" s="1859" t="s">
        <v>3077</v>
      </c>
      <c r="D56" s="1859" t="s">
        <v>3078</v>
      </c>
      <c r="E56" s="1859" t="s">
        <v>3079</v>
      </c>
      <c r="F56" s="1859" t="s">
        <v>3080</v>
      </c>
      <c r="G56" s="1859" t="s">
        <v>22</v>
      </c>
      <c r="H56" s="1859" t="s">
        <v>22</v>
      </c>
      <c r="I56" s="1859" t="s">
        <v>1466</v>
      </c>
    </row>
    <row customHeight="1" ht="11.25">
      <c r="A57" s="1859" t="s">
        <v>2877</v>
      </c>
      <c r="B57" s="1859" t="s">
        <v>16</v>
      </c>
      <c r="C57" s="1859" t="s">
        <v>3081</v>
      </c>
      <c r="D57" s="1859" t="s">
        <v>3082</v>
      </c>
      <c r="E57" s="1859" t="s">
        <v>3083</v>
      </c>
      <c r="F57" s="1859" t="s">
        <v>3084</v>
      </c>
      <c r="G57" s="1859" t="s">
        <v>22</v>
      </c>
      <c r="H57" s="1859" t="s">
        <v>22</v>
      </c>
      <c r="I57" s="1859" t="s">
        <v>1466</v>
      </c>
    </row>
    <row customHeight="1" ht="11.25">
      <c r="A58" s="1859" t="s">
        <v>2877</v>
      </c>
      <c r="B58" s="1859" t="s">
        <v>16</v>
      </c>
      <c r="C58" s="1859" t="s">
        <v>3085</v>
      </c>
      <c r="D58" s="1859" t="s">
        <v>3086</v>
      </c>
      <c r="E58" s="1859" t="s">
        <v>3087</v>
      </c>
      <c r="F58" s="1859" t="s">
        <v>2891</v>
      </c>
      <c r="G58" s="1859" t="s">
        <v>22</v>
      </c>
      <c r="H58" s="1859" t="s">
        <v>22</v>
      </c>
      <c r="I58" s="1859" t="s">
        <v>1466</v>
      </c>
    </row>
    <row customHeight="1" ht="11.25">
      <c r="A59" s="1859" t="s">
        <v>2877</v>
      </c>
      <c r="B59" s="1859" t="s">
        <v>16</v>
      </c>
      <c r="C59" s="1859" t="s">
        <v>3088</v>
      </c>
      <c r="D59" s="1859" t="s">
        <v>3089</v>
      </c>
      <c r="E59" s="1859" t="s">
        <v>3090</v>
      </c>
      <c r="F59" s="1859" t="s">
        <v>3091</v>
      </c>
      <c r="G59" s="1859" t="s">
        <v>3092</v>
      </c>
      <c r="H59" s="1859" t="s">
        <v>22</v>
      </c>
      <c r="I59" s="1859" t="s">
        <v>1466</v>
      </c>
    </row>
    <row customHeight="1" ht="11.25">
      <c r="A60" s="1859" t="s">
        <v>2877</v>
      </c>
      <c r="B60" s="1859" t="s">
        <v>16</v>
      </c>
      <c r="C60" s="1859" t="s">
        <v>3093</v>
      </c>
      <c r="D60" s="1859" t="s">
        <v>3094</v>
      </c>
      <c r="E60" s="1859" t="s">
        <v>3095</v>
      </c>
      <c r="F60" s="1859" t="s">
        <v>3059</v>
      </c>
      <c r="G60" s="1859" t="s">
        <v>22</v>
      </c>
      <c r="H60" s="1859" t="s">
        <v>22</v>
      </c>
      <c r="I60" s="1859" t="s">
        <v>1466</v>
      </c>
    </row>
    <row customHeight="1" ht="11.25">
      <c r="A61" s="1859" t="s">
        <v>2877</v>
      </c>
      <c r="B61" s="1859" t="s">
        <v>16</v>
      </c>
      <c r="C61" s="1859" t="s">
        <v>3096</v>
      </c>
      <c r="D61" s="1859" t="s">
        <v>3097</v>
      </c>
      <c r="E61" s="1859" t="s">
        <v>3098</v>
      </c>
      <c r="F61" s="1859" t="s">
        <v>2937</v>
      </c>
      <c r="G61" s="1859" t="s">
        <v>22</v>
      </c>
      <c r="H61" s="1859" t="s">
        <v>22</v>
      </c>
      <c r="I61" s="1859" t="s">
        <v>1466</v>
      </c>
    </row>
    <row customHeight="1" ht="11.25">
      <c r="A62" s="1859" t="s">
        <v>2877</v>
      </c>
      <c r="B62" s="1859" t="s">
        <v>16</v>
      </c>
      <c r="C62" s="1859" t="s">
        <v>3099</v>
      </c>
      <c r="D62" s="1859" t="s">
        <v>3100</v>
      </c>
      <c r="E62" s="1859" t="s">
        <v>3101</v>
      </c>
      <c r="F62" s="1859" t="s">
        <v>3102</v>
      </c>
      <c r="G62" s="1859" t="s">
        <v>22</v>
      </c>
      <c r="H62" s="1859" t="s">
        <v>22</v>
      </c>
      <c r="I62" s="1859" t="s">
        <v>1466</v>
      </c>
    </row>
    <row customHeight="1" ht="11.25">
      <c r="A63" s="1859" t="s">
        <v>2877</v>
      </c>
      <c r="B63" s="1859" t="s">
        <v>16</v>
      </c>
      <c r="C63" s="1859" t="s">
        <v>3103</v>
      </c>
      <c r="D63" s="1859" t="s">
        <v>3104</v>
      </c>
      <c r="E63" s="1859" t="s">
        <v>3105</v>
      </c>
      <c r="F63" s="1859" t="s">
        <v>2914</v>
      </c>
      <c r="G63" s="1859" t="s">
        <v>3106</v>
      </c>
      <c r="H63" s="1859" t="s">
        <v>3107</v>
      </c>
      <c r="I63" s="1859" t="s">
        <v>1466</v>
      </c>
    </row>
    <row customHeight="1" ht="11.25">
      <c r="A64" s="1859" t="s">
        <v>2877</v>
      </c>
      <c r="B64" s="1859" t="s">
        <v>16</v>
      </c>
      <c r="C64" s="1859" t="s">
        <v>3108</v>
      </c>
      <c r="D64" s="1859" t="s">
        <v>3109</v>
      </c>
      <c r="E64" s="1859" t="s">
        <v>3110</v>
      </c>
      <c r="F64" s="1859" t="s">
        <v>2937</v>
      </c>
      <c r="G64" s="1859" t="s">
        <v>3111</v>
      </c>
      <c r="H64" s="1859" t="s">
        <v>22</v>
      </c>
      <c r="I64" s="1859" t="s">
        <v>1466</v>
      </c>
    </row>
    <row customHeight="1" ht="11.25">
      <c r="A65" s="1859" t="s">
        <v>2877</v>
      </c>
      <c r="B65" s="1859" t="s">
        <v>16</v>
      </c>
      <c r="C65" s="1859" t="s">
        <v>3112</v>
      </c>
      <c r="D65" s="1859" t="s">
        <v>3113</v>
      </c>
      <c r="E65" s="1859" t="s">
        <v>3114</v>
      </c>
      <c r="F65" s="1859" t="s">
        <v>2937</v>
      </c>
      <c r="G65" s="1859" t="s">
        <v>22</v>
      </c>
      <c r="H65" s="1859" t="s">
        <v>22</v>
      </c>
      <c r="I65" s="1859" t="s">
        <v>1466</v>
      </c>
    </row>
    <row customHeight="1" ht="11.25">
      <c r="A66" s="1859" t="s">
        <v>2877</v>
      </c>
      <c r="B66" s="1859" t="s">
        <v>16</v>
      </c>
      <c r="C66" s="1859" t="s">
        <v>3115</v>
      </c>
      <c r="D66" s="1859" t="s">
        <v>3116</v>
      </c>
      <c r="E66" s="1859" t="s">
        <v>3117</v>
      </c>
      <c r="F66" s="1859" t="s">
        <v>3118</v>
      </c>
      <c r="G66" s="1859" t="s">
        <v>22</v>
      </c>
      <c r="H66" s="1859" t="s">
        <v>22</v>
      </c>
      <c r="I66" s="1859" t="s">
        <v>1466</v>
      </c>
    </row>
    <row customHeight="1" ht="11.25">
      <c r="A67" s="1859" t="s">
        <v>2877</v>
      </c>
      <c r="B67" s="1859" t="s">
        <v>16</v>
      </c>
      <c r="C67" s="1859" t="s">
        <v>3119</v>
      </c>
      <c r="D67" s="1859" t="s">
        <v>3120</v>
      </c>
      <c r="E67" s="1859" t="s">
        <v>3121</v>
      </c>
      <c r="F67" s="1859" t="s">
        <v>3118</v>
      </c>
      <c r="G67" s="1859" t="s">
        <v>22</v>
      </c>
      <c r="H67" s="1859" t="s">
        <v>22</v>
      </c>
      <c r="I67" s="1859" t="s">
        <v>1466</v>
      </c>
    </row>
    <row customHeight="1" ht="11.25">
      <c r="A68" s="1859" t="s">
        <v>2877</v>
      </c>
      <c r="B68" s="1859" t="s">
        <v>16</v>
      </c>
      <c r="C68" s="1859" t="s">
        <v>3122</v>
      </c>
      <c r="D68" s="1859" t="s">
        <v>3123</v>
      </c>
      <c r="E68" s="1859" t="s">
        <v>3124</v>
      </c>
      <c r="F68" s="1859" t="s">
        <v>2937</v>
      </c>
      <c r="G68" s="1859" t="s">
        <v>22</v>
      </c>
      <c r="H68" s="1859" t="s">
        <v>22</v>
      </c>
      <c r="I68" s="1859" t="s">
        <v>1466</v>
      </c>
    </row>
    <row customHeight="1" ht="11.25">
      <c r="A69" s="1859" t="s">
        <v>2877</v>
      </c>
      <c r="B69" s="1859" t="s">
        <v>16</v>
      </c>
      <c r="C69" s="1859" t="s">
        <v>3125</v>
      </c>
      <c r="D69" s="1859" t="s">
        <v>3126</v>
      </c>
      <c r="E69" s="1859" t="s">
        <v>3127</v>
      </c>
      <c r="F69" s="1859" t="s">
        <v>3128</v>
      </c>
      <c r="G69" s="1859" t="s">
        <v>22</v>
      </c>
      <c r="H69" s="1859" t="s">
        <v>22</v>
      </c>
      <c r="I69" s="1859" t="s">
        <v>1466</v>
      </c>
    </row>
    <row customHeight="1" ht="11.25">
      <c r="A70" s="1859" t="s">
        <v>2877</v>
      </c>
      <c r="B70" s="1859" t="s">
        <v>16</v>
      </c>
      <c r="C70" s="1859" t="s">
        <v>3129</v>
      </c>
      <c r="D70" s="1859" t="s">
        <v>3130</v>
      </c>
      <c r="E70" s="1859" t="s">
        <v>3131</v>
      </c>
      <c r="F70" s="1859" t="s">
        <v>3128</v>
      </c>
      <c r="G70" s="1859" t="s">
        <v>22</v>
      </c>
      <c r="H70" s="1859" t="s">
        <v>22</v>
      </c>
      <c r="I70" s="1859" t="s">
        <v>1466</v>
      </c>
    </row>
    <row customHeight="1" ht="11.25">
      <c r="A71" s="1859" t="s">
        <v>2877</v>
      </c>
      <c r="B71" s="1859" t="s">
        <v>16</v>
      </c>
      <c r="C71" s="1859" t="s">
        <v>3132</v>
      </c>
      <c r="D71" s="1859" t="s">
        <v>3133</v>
      </c>
      <c r="E71" s="1859" t="s">
        <v>3134</v>
      </c>
      <c r="F71" s="1859" t="s">
        <v>3102</v>
      </c>
      <c r="G71" s="1859" t="s">
        <v>22</v>
      </c>
      <c r="H71" s="1859" t="s">
        <v>22</v>
      </c>
      <c r="I71" s="1859" t="s">
        <v>1466</v>
      </c>
    </row>
    <row customHeight="1" ht="11.25">
      <c r="A72" s="1859" t="s">
        <v>2877</v>
      </c>
      <c r="B72" s="1859" t="s">
        <v>16</v>
      </c>
      <c r="C72" s="1859" t="s">
        <v>3135</v>
      </c>
      <c r="D72" s="1859" t="s">
        <v>3136</v>
      </c>
      <c r="E72" s="1859" t="s">
        <v>3137</v>
      </c>
      <c r="F72" s="1859" t="s">
        <v>3118</v>
      </c>
      <c r="G72" s="1859" t="s">
        <v>22</v>
      </c>
      <c r="H72" s="1859" t="s">
        <v>22</v>
      </c>
      <c r="I72" s="1859" t="s">
        <v>1466</v>
      </c>
    </row>
    <row customHeight="1" ht="11.25">
      <c r="A73" s="1859" t="s">
        <v>2877</v>
      </c>
      <c r="B73" s="1859" t="s">
        <v>16</v>
      </c>
      <c r="C73" s="1859" t="s">
        <v>3138</v>
      </c>
      <c r="D73" s="1859" t="s">
        <v>3139</v>
      </c>
      <c r="E73" s="1859" t="s">
        <v>3140</v>
      </c>
      <c r="F73" s="1859" t="s">
        <v>3059</v>
      </c>
      <c r="G73" s="1859" t="s">
        <v>22</v>
      </c>
      <c r="H73" s="1859" t="s">
        <v>22</v>
      </c>
      <c r="I73" s="1859" t="s">
        <v>1466</v>
      </c>
    </row>
    <row customHeight="1" ht="11.25">
      <c r="A74" s="1859" t="s">
        <v>2877</v>
      </c>
      <c r="B74" s="1859" t="s">
        <v>16</v>
      </c>
      <c r="C74" s="1859" t="s">
        <v>3141</v>
      </c>
      <c r="D74" s="1859" t="s">
        <v>3142</v>
      </c>
      <c r="E74" s="1859" t="s">
        <v>3143</v>
      </c>
      <c r="F74" s="1859" t="s">
        <v>3128</v>
      </c>
      <c r="G74" s="1859" t="s">
        <v>22</v>
      </c>
      <c r="H74" s="1859" t="s">
        <v>22</v>
      </c>
      <c r="I74" s="1859" t="s">
        <v>1466</v>
      </c>
    </row>
    <row customHeight="1" ht="11.25">
      <c r="A75" s="1859" t="s">
        <v>2877</v>
      </c>
      <c r="B75" s="1859" t="s">
        <v>16</v>
      </c>
      <c r="C75" s="1859" t="s">
        <v>3144</v>
      </c>
      <c r="D75" s="1859" t="s">
        <v>3145</v>
      </c>
      <c r="E75" s="1859" t="s">
        <v>3146</v>
      </c>
      <c r="F75" s="1859" t="s">
        <v>3147</v>
      </c>
      <c r="G75" s="1859" t="s">
        <v>22</v>
      </c>
      <c r="H75" s="1859" t="s">
        <v>22</v>
      </c>
      <c r="I75" s="1859" t="s">
        <v>1466</v>
      </c>
    </row>
    <row customHeight="1" ht="11.25">
      <c r="A76" s="1859" t="s">
        <v>2877</v>
      </c>
      <c r="B76" s="1859" t="s">
        <v>16</v>
      </c>
      <c r="C76" s="1859" t="s">
        <v>3148</v>
      </c>
      <c r="D76" s="1859" t="s">
        <v>3149</v>
      </c>
      <c r="E76" s="1859" t="s">
        <v>3150</v>
      </c>
      <c r="F76" s="1859" t="s">
        <v>3128</v>
      </c>
      <c r="G76" s="1859" t="s">
        <v>22</v>
      </c>
      <c r="H76" s="1859" t="s">
        <v>22</v>
      </c>
      <c r="I76" s="1859" t="s">
        <v>1466</v>
      </c>
    </row>
    <row customHeight="1" ht="11.25">
      <c r="A77" s="1859" t="s">
        <v>2877</v>
      </c>
      <c r="B77" s="1859" t="s">
        <v>16</v>
      </c>
      <c r="C77" s="1859" t="s">
        <v>3151</v>
      </c>
      <c r="D77" s="1859" t="s">
        <v>3152</v>
      </c>
      <c r="E77" s="1859" t="s">
        <v>3153</v>
      </c>
      <c r="F77" s="1859" t="s">
        <v>3059</v>
      </c>
      <c r="G77" s="1859" t="s">
        <v>3154</v>
      </c>
      <c r="H77" s="1859" t="s">
        <v>3155</v>
      </c>
      <c r="I77" s="1859" t="s">
        <v>1466</v>
      </c>
    </row>
    <row customHeight="1" ht="11.25">
      <c r="A78" s="1859" t="s">
        <v>2877</v>
      </c>
      <c r="B78" s="1859" t="s">
        <v>16</v>
      </c>
      <c r="C78" s="1859" t="s">
        <v>3156</v>
      </c>
      <c r="D78" s="1859" t="s">
        <v>3157</v>
      </c>
      <c r="E78" s="1859" t="s">
        <v>3158</v>
      </c>
      <c r="F78" s="1859" t="s">
        <v>3102</v>
      </c>
      <c r="G78" s="1859" t="s">
        <v>22</v>
      </c>
      <c r="H78" s="1859" t="s">
        <v>22</v>
      </c>
      <c r="I78" s="1859" t="s">
        <v>1466</v>
      </c>
    </row>
    <row customHeight="1" ht="11.25">
      <c r="A79" s="1859" t="s">
        <v>2877</v>
      </c>
      <c r="B79" s="1859" t="s">
        <v>16</v>
      </c>
      <c r="C79" s="1859" t="s">
        <v>3159</v>
      </c>
      <c r="D79" s="1859" t="s">
        <v>3160</v>
      </c>
      <c r="E79" s="1859" t="s">
        <v>3161</v>
      </c>
      <c r="F79" s="1859" t="s">
        <v>3162</v>
      </c>
      <c r="G79" s="1859" t="s">
        <v>22</v>
      </c>
      <c r="H79" s="1859" t="s">
        <v>22</v>
      </c>
      <c r="I79" s="1859" t="s">
        <v>1466</v>
      </c>
    </row>
    <row customHeight="1" ht="11.25">
      <c r="A80" s="1859" t="s">
        <v>2877</v>
      </c>
      <c r="B80" s="1859" t="s">
        <v>16</v>
      </c>
      <c r="C80" s="1859" t="s">
        <v>3163</v>
      </c>
      <c r="D80" s="1859" t="s">
        <v>3164</v>
      </c>
      <c r="E80" s="1859" t="s">
        <v>3165</v>
      </c>
      <c r="F80" s="1859" t="s">
        <v>3054</v>
      </c>
      <c r="G80" s="1859" t="s">
        <v>22</v>
      </c>
      <c r="H80" s="1859" t="s">
        <v>22</v>
      </c>
      <c r="I80" s="1859" t="s">
        <v>1466</v>
      </c>
    </row>
    <row customHeight="1" ht="11.25">
      <c r="A81" s="1859" t="s">
        <v>2877</v>
      </c>
      <c r="B81" s="1859" t="s">
        <v>16</v>
      </c>
      <c r="C81" s="1859" t="s">
        <v>3166</v>
      </c>
      <c r="D81" s="1859" t="s">
        <v>3167</v>
      </c>
      <c r="E81" s="1859" t="s">
        <v>3168</v>
      </c>
      <c r="F81" s="1859" t="s">
        <v>2937</v>
      </c>
      <c r="G81" s="1859" t="s">
        <v>22</v>
      </c>
      <c r="H81" s="1859" t="s">
        <v>22</v>
      </c>
      <c r="I81" s="1859" t="s">
        <v>1466</v>
      </c>
    </row>
    <row customHeight="1" ht="11.25">
      <c r="A82" s="1859" t="s">
        <v>2877</v>
      </c>
      <c r="B82" s="1859" t="s">
        <v>16</v>
      </c>
      <c r="C82" s="1859" t="s">
        <v>3169</v>
      </c>
      <c r="D82" s="1859" t="s">
        <v>3170</v>
      </c>
      <c r="E82" s="1859" t="s">
        <v>3171</v>
      </c>
      <c r="F82" s="1859" t="s">
        <v>3010</v>
      </c>
      <c r="G82" s="1859" t="s">
        <v>22</v>
      </c>
      <c r="H82" s="1859" t="s">
        <v>3172</v>
      </c>
      <c r="I82" s="1859" t="s">
        <v>1466</v>
      </c>
    </row>
    <row customHeight="1" ht="11.25">
      <c r="A83" s="1859" t="s">
        <v>2877</v>
      </c>
      <c r="B83" s="1859" t="s">
        <v>16</v>
      </c>
      <c r="C83" s="1859" t="s">
        <v>3173</v>
      </c>
      <c r="D83" s="1859" t="s">
        <v>3174</v>
      </c>
      <c r="E83" s="1859" t="s">
        <v>3175</v>
      </c>
      <c r="F83" s="1859" t="s">
        <v>3176</v>
      </c>
      <c r="G83" s="1859" t="s">
        <v>22</v>
      </c>
      <c r="H83" s="1859" t="s">
        <v>22</v>
      </c>
      <c r="I83" s="1859" t="s">
        <v>1466</v>
      </c>
    </row>
    <row customHeight="1" ht="11.25">
      <c r="A84" s="1859" t="s">
        <v>2877</v>
      </c>
      <c r="B84" s="1859" t="s">
        <v>16</v>
      </c>
      <c r="C84" s="1859" t="s">
        <v>3177</v>
      </c>
      <c r="D84" s="1859" t="s">
        <v>3178</v>
      </c>
      <c r="E84" s="1859" t="s">
        <v>3179</v>
      </c>
      <c r="F84" s="1859" t="s">
        <v>3128</v>
      </c>
      <c r="G84" s="1859" t="s">
        <v>22</v>
      </c>
      <c r="H84" s="1859" t="s">
        <v>22</v>
      </c>
      <c r="I84" s="1859" t="s">
        <v>1466</v>
      </c>
    </row>
    <row customHeight="1" ht="11.25">
      <c r="A85" s="1859" t="s">
        <v>2877</v>
      </c>
      <c r="B85" s="1859" t="s">
        <v>16</v>
      </c>
      <c r="C85" s="1859" t="s">
        <v>3180</v>
      </c>
      <c r="D85" s="1859" t="s">
        <v>3181</v>
      </c>
      <c r="E85" s="1859" t="s">
        <v>3182</v>
      </c>
      <c r="F85" s="1859" t="s">
        <v>3183</v>
      </c>
      <c r="G85" s="1859" t="s">
        <v>22</v>
      </c>
      <c r="H85" s="1859" t="s">
        <v>22</v>
      </c>
      <c r="I85" s="1859" t="s">
        <v>1466</v>
      </c>
    </row>
    <row customHeight="1" ht="11.25">
      <c r="A86" s="1859" t="s">
        <v>2877</v>
      </c>
      <c r="B86" s="1859" t="s">
        <v>16</v>
      </c>
      <c r="C86" s="1859" t="s">
        <v>3184</v>
      </c>
      <c r="D86" s="1859" t="s">
        <v>3185</v>
      </c>
      <c r="E86" s="1859" t="s">
        <v>3186</v>
      </c>
      <c r="F86" s="1859" t="s">
        <v>3022</v>
      </c>
      <c r="G86" s="1859" t="s">
        <v>22</v>
      </c>
      <c r="H86" s="1859" t="s">
        <v>22</v>
      </c>
      <c r="I86" s="1859" t="s">
        <v>1466</v>
      </c>
    </row>
    <row customHeight="1" ht="11.25">
      <c r="A87" s="1859" t="s">
        <v>2877</v>
      </c>
      <c r="B87" s="1859" t="s">
        <v>16</v>
      </c>
      <c r="C87" s="1859" t="s">
        <v>3187</v>
      </c>
      <c r="D87" s="1859" t="s">
        <v>3188</v>
      </c>
      <c r="E87" s="1859" t="s">
        <v>3189</v>
      </c>
      <c r="F87" s="1859" t="s">
        <v>3059</v>
      </c>
      <c r="G87" s="1859" t="s">
        <v>22</v>
      </c>
      <c r="H87" s="1859" t="s">
        <v>22</v>
      </c>
      <c r="I87" s="1859" t="s">
        <v>1466</v>
      </c>
    </row>
    <row customHeight="1" ht="11.25">
      <c r="A88" s="1859" t="s">
        <v>2877</v>
      </c>
      <c r="B88" s="1859" t="s">
        <v>16</v>
      </c>
      <c r="C88" s="1859" t="s">
        <v>3190</v>
      </c>
      <c r="D88" s="1859" t="s">
        <v>3191</v>
      </c>
      <c r="E88" s="1859" t="s">
        <v>3192</v>
      </c>
      <c r="F88" s="1859" t="s">
        <v>3193</v>
      </c>
      <c r="G88" s="1859" t="s">
        <v>22</v>
      </c>
      <c r="H88" s="1859" t="s">
        <v>22</v>
      </c>
      <c r="I88" s="1859" t="s">
        <v>1466</v>
      </c>
    </row>
    <row customHeight="1" ht="11.25">
      <c r="A89" s="1859" t="s">
        <v>2877</v>
      </c>
      <c r="B89" s="1859" t="s">
        <v>16</v>
      </c>
      <c r="C89" s="1859" t="s">
        <v>3194</v>
      </c>
      <c r="D89" s="1859" t="s">
        <v>3195</v>
      </c>
      <c r="E89" s="1859" t="s">
        <v>3196</v>
      </c>
      <c r="F89" s="1859" t="s">
        <v>2906</v>
      </c>
      <c r="G89" s="1859" t="s">
        <v>22</v>
      </c>
      <c r="H89" s="1859" t="s">
        <v>22</v>
      </c>
      <c r="I89" s="1859" t="s">
        <v>1466</v>
      </c>
    </row>
    <row customHeight="1" ht="11.25">
      <c r="A90" s="1859" t="s">
        <v>2877</v>
      </c>
      <c r="B90" s="1859" t="s">
        <v>16</v>
      </c>
      <c r="C90" s="1859" t="s">
        <v>3197</v>
      </c>
      <c r="D90" s="1859" t="s">
        <v>3198</v>
      </c>
      <c r="E90" s="1859" t="s">
        <v>3199</v>
      </c>
      <c r="F90" s="1859" t="s">
        <v>3200</v>
      </c>
      <c r="G90" s="1859" t="s">
        <v>22</v>
      </c>
      <c r="H90" s="1859" t="s">
        <v>22</v>
      </c>
      <c r="I90" s="1859" t="s">
        <v>1466</v>
      </c>
    </row>
    <row customHeight="1" ht="11.25">
      <c r="A91" s="1859" t="s">
        <v>2877</v>
      </c>
      <c r="B91" s="1859" t="s">
        <v>16</v>
      </c>
      <c r="C91" s="1859" t="s">
        <v>3201</v>
      </c>
      <c r="D91" s="1859" t="s">
        <v>3202</v>
      </c>
      <c r="E91" s="1859" t="s">
        <v>3203</v>
      </c>
      <c r="F91" s="1859" t="s">
        <v>51</v>
      </c>
      <c r="G91" s="1859" t="s">
        <v>22</v>
      </c>
      <c r="H91" s="1859" t="s">
        <v>22</v>
      </c>
      <c r="I91" s="1859" t="s">
        <v>1466</v>
      </c>
    </row>
    <row customHeight="1" ht="11.25">
      <c r="A92" s="1859" t="s">
        <v>2877</v>
      </c>
      <c r="B92" s="1859" t="s">
        <v>16</v>
      </c>
      <c r="C92" s="1859" t="s">
        <v>3204</v>
      </c>
      <c r="D92" s="1859" t="s">
        <v>3205</v>
      </c>
      <c r="E92" s="1859" t="s">
        <v>3206</v>
      </c>
      <c r="F92" s="1859" t="s">
        <v>3207</v>
      </c>
      <c r="G92" s="1859" t="s">
        <v>22</v>
      </c>
      <c r="H92" s="1859" t="s">
        <v>22</v>
      </c>
      <c r="I92" s="1859" t="s">
        <v>1466</v>
      </c>
    </row>
    <row customHeight="1" ht="11.25">
      <c r="A93" s="1859" t="s">
        <v>2877</v>
      </c>
      <c r="B93" s="1859" t="s">
        <v>16</v>
      </c>
      <c r="C93" s="1859" t="s">
        <v>3208</v>
      </c>
      <c r="D93" s="1859" t="s">
        <v>3209</v>
      </c>
      <c r="E93" s="1859" t="s">
        <v>3210</v>
      </c>
      <c r="F93" s="1859" t="s">
        <v>2881</v>
      </c>
      <c r="G93" s="1859" t="s">
        <v>22</v>
      </c>
      <c r="H93" s="1859" t="s">
        <v>22</v>
      </c>
      <c r="I93" s="1859" t="s">
        <v>1466</v>
      </c>
    </row>
    <row customHeight="1" ht="11.25">
      <c r="A94" s="1859" t="s">
        <v>2877</v>
      </c>
      <c r="B94" s="1859" t="s">
        <v>16</v>
      </c>
      <c r="C94" s="1859" t="s">
        <v>3211</v>
      </c>
      <c r="D94" s="1859" t="s">
        <v>3212</v>
      </c>
      <c r="E94" s="1859" t="s">
        <v>3213</v>
      </c>
      <c r="F94" s="1859" t="s">
        <v>3162</v>
      </c>
      <c r="G94" s="1859" t="s">
        <v>22</v>
      </c>
      <c r="H94" s="1859" t="s">
        <v>22</v>
      </c>
      <c r="I94" s="1859" t="s">
        <v>1466</v>
      </c>
    </row>
    <row customHeight="1" ht="11.25">
      <c r="A95" s="1859" t="s">
        <v>2877</v>
      </c>
      <c r="B95" s="1859" t="s">
        <v>16</v>
      </c>
      <c r="C95" s="1859" t="s">
        <v>3214</v>
      </c>
      <c r="D95" s="1859" t="s">
        <v>3215</v>
      </c>
      <c r="E95" s="1859" t="s">
        <v>3216</v>
      </c>
      <c r="F95" s="1859" t="s">
        <v>2996</v>
      </c>
      <c r="G95" s="1859" t="s">
        <v>22</v>
      </c>
      <c r="H95" s="1859" t="s">
        <v>22</v>
      </c>
      <c r="I95" s="1859" t="s">
        <v>1466</v>
      </c>
    </row>
    <row customHeight="1" ht="11.25">
      <c r="A96" s="1859" t="s">
        <v>2877</v>
      </c>
      <c r="B96" s="1859" t="s">
        <v>16</v>
      </c>
      <c r="C96" s="1859" t="s">
        <v>3217</v>
      </c>
      <c r="D96" s="1859" t="s">
        <v>3218</v>
      </c>
      <c r="E96" s="1859" t="s">
        <v>3219</v>
      </c>
      <c r="F96" s="1859" t="s">
        <v>2996</v>
      </c>
      <c r="G96" s="1859" t="s">
        <v>22</v>
      </c>
      <c r="H96" s="1859" t="s">
        <v>22</v>
      </c>
      <c r="I96" s="1859" t="s">
        <v>1466</v>
      </c>
    </row>
    <row customHeight="1" ht="11.25">
      <c r="A97" s="1859" t="s">
        <v>2877</v>
      </c>
      <c r="B97" s="1859" t="s">
        <v>16</v>
      </c>
      <c r="C97" s="1859" t="s">
        <v>3220</v>
      </c>
      <c r="D97" s="1859" t="s">
        <v>3221</v>
      </c>
      <c r="E97" s="1859" t="s">
        <v>3222</v>
      </c>
      <c r="F97" s="1859" t="s">
        <v>2937</v>
      </c>
      <c r="G97" s="1859" t="s">
        <v>3223</v>
      </c>
      <c r="H97" s="1859" t="s">
        <v>22</v>
      </c>
      <c r="I97" s="1859" t="s">
        <v>1466</v>
      </c>
    </row>
    <row customHeight="1" ht="11.25">
      <c r="A98" s="1859" t="s">
        <v>2877</v>
      </c>
      <c r="B98" s="1859" t="s">
        <v>16</v>
      </c>
      <c r="C98" s="1859" t="s">
        <v>3224</v>
      </c>
      <c r="D98" s="1859" t="s">
        <v>3225</v>
      </c>
      <c r="E98" s="1859" t="s">
        <v>3226</v>
      </c>
      <c r="F98" s="1859" t="s">
        <v>3227</v>
      </c>
      <c r="G98" s="1859" t="s">
        <v>22</v>
      </c>
      <c r="H98" s="1859" t="s">
        <v>22</v>
      </c>
      <c r="I98" s="1859" t="s">
        <v>1466</v>
      </c>
    </row>
    <row customHeight="1" ht="11.25">
      <c r="A99" s="1859" t="s">
        <v>2877</v>
      </c>
      <c r="B99" s="1859" t="s">
        <v>16</v>
      </c>
      <c r="C99" s="1859" t="s">
        <v>3228</v>
      </c>
      <c r="D99" s="1859" t="s">
        <v>3229</v>
      </c>
      <c r="E99" s="1859" t="s">
        <v>3226</v>
      </c>
      <c r="F99" s="1859" t="s">
        <v>3230</v>
      </c>
      <c r="G99" s="1859" t="s">
        <v>22</v>
      </c>
      <c r="H99" s="1859" t="s">
        <v>22</v>
      </c>
      <c r="I99" s="1859" t="s">
        <v>1466</v>
      </c>
    </row>
    <row customHeight="1" ht="11.25">
      <c r="A100" s="1859" t="s">
        <v>2877</v>
      </c>
      <c r="B100" s="1859" t="s">
        <v>16</v>
      </c>
      <c r="C100" s="1859" t="s">
        <v>3231</v>
      </c>
      <c r="D100" s="1859" t="s">
        <v>3232</v>
      </c>
      <c r="E100" s="1859" t="s">
        <v>3233</v>
      </c>
      <c r="F100" s="1859" t="s">
        <v>2951</v>
      </c>
      <c r="G100" s="1859" t="s">
        <v>22</v>
      </c>
      <c r="H100" s="1859" t="s">
        <v>22</v>
      </c>
      <c r="I100" s="1859" t="s">
        <v>1466</v>
      </c>
    </row>
    <row customHeight="1" ht="11.25">
      <c r="A101" s="1859" t="s">
        <v>2877</v>
      </c>
      <c r="B101" s="1859" t="s">
        <v>16</v>
      </c>
      <c r="C101" s="1859" t="s">
        <v>3234</v>
      </c>
      <c r="D101" s="1859" t="s">
        <v>3235</v>
      </c>
      <c r="E101" s="1859" t="s">
        <v>3236</v>
      </c>
      <c r="F101" s="1859" t="s">
        <v>51</v>
      </c>
      <c r="G101" s="1859" t="s">
        <v>22</v>
      </c>
      <c r="H101" s="1859" t="s">
        <v>22</v>
      </c>
      <c r="I101" s="1859" t="s">
        <v>1466</v>
      </c>
    </row>
    <row customHeight="1" ht="11.25">
      <c r="A102" s="1859" t="s">
        <v>2877</v>
      </c>
      <c r="B102" s="1859" t="s">
        <v>16</v>
      </c>
      <c r="C102" s="1859" t="s">
        <v>3237</v>
      </c>
      <c r="D102" s="1859" t="s">
        <v>3238</v>
      </c>
      <c r="E102" s="1859" t="s">
        <v>3239</v>
      </c>
      <c r="F102" s="1859" t="s">
        <v>51</v>
      </c>
      <c r="G102" s="1859" t="s">
        <v>22</v>
      </c>
      <c r="H102" s="1859" t="s">
        <v>22</v>
      </c>
      <c r="I102" s="1859" t="s">
        <v>1466</v>
      </c>
    </row>
    <row customHeight="1" ht="11.25">
      <c r="A103" s="1859" t="s">
        <v>2877</v>
      </c>
      <c r="B103" s="1859" t="s">
        <v>16</v>
      </c>
      <c r="C103" s="1859" t="s">
        <v>3240</v>
      </c>
      <c r="D103" s="1859" t="s">
        <v>3241</v>
      </c>
      <c r="E103" s="1859" t="s">
        <v>3242</v>
      </c>
      <c r="F103" s="1859" t="s">
        <v>51</v>
      </c>
      <c r="G103" s="1859" t="s">
        <v>3243</v>
      </c>
      <c r="H103" s="1859" t="s">
        <v>22</v>
      </c>
      <c r="I103" s="1859" t="s">
        <v>1466</v>
      </c>
    </row>
    <row customHeight="1" ht="11.25">
      <c r="A104" s="1859" t="s">
        <v>2877</v>
      </c>
      <c r="B104" s="1859" t="s">
        <v>16</v>
      </c>
      <c r="C104" s="1859" t="s">
        <v>3244</v>
      </c>
      <c r="D104" s="1859" t="s">
        <v>3245</v>
      </c>
      <c r="E104" s="1859" t="s">
        <v>3246</v>
      </c>
      <c r="F104" s="1859" t="s">
        <v>3014</v>
      </c>
      <c r="G104" s="1859" t="s">
        <v>22</v>
      </c>
      <c r="H104" s="1859" t="s">
        <v>22</v>
      </c>
      <c r="I104" s="1859" t="s">
        <v>1466</v>
      </c>
    </row>
    <row customHeight="1" ht="11.25">
      <c r="A105" s="1859" t="s">
        <v>2877</v>
      </c>
      <c r="B105" s="1859" t="s">
        <v>16</v>
      </c>
      <c r="C105" s="1859" t="s">
        <v>3247</v>
      </c>
      <c r="D105" s="1859" t="s">
        <v>3248</v>
      </c>
      <c r="E105" s="1859" t="s">
        <v>3249</v>
      </c>
      <c r="F105" s="1859" t="s">
        <v>51</v>
      </c>
      <c r="G105" s="1859" t="s">
        <v>3250</v>
      </c>
      <c r="H105" s="1859" t="s">
        <v>22</v>
      </c>
      <c r="I105" s="1859" t="s">
        <v>1466</v>
      </c>
    </row>
    <row customHeight="1" ht="11.25">
      <c r="A106" s="1859" t="s">
        <v>2877</v>
      </c>
      <c r="B106" s="1859" t="s">
        <v>16</v>
      </c>
      <c r="C106" s="1859" t="s">
        <v>3251</v>
      </c>
      <c r="D106" s="1859" t="s">
        <v>3252</v>
      </c>
      <c r="E106" s="1859" t="s">
        <v>3253</v>
      </c>
      <c r="F106" s="1859" t="s">
        <v>3128</v>
      </c>
      <c r="G106" s="1859" t="s">
        <v>3254</v>
      </c>
      <c r="H106" s="1859" t="s">
        <v>22</v>
      </c>
      <c r="I106" s="1859" t="s">
        <v>1466</v>
      </c>
    </row>
    <row customHeight="1" ht="11.25">
      <c r="A107" s="1859" t="s">
        <v>2877</v>
      </c>
      <c r="B107" s="1859" t="s">
        <v>16</v>
      </c>
      <c r="C107" s="1859" t="s">
        <v>3255</v>
      </c>
      <c r="D107" s="1859" t="s">
        <v>3256</v>
      </c>
      <c r="E107" s="1859" t="s">
        <v>3257</v>
      </c>
      <c r="F107" s="1859" t="s">
        <v>3059</v>
      </c>
      <c r="G107" s="1859" t="s">
        <v>3258</v>
      </c>
      <c r="H107" s="1859" t="s">
        <v>22</v>
      </c>
      <c r="I107" s="1859" t="s">
        <v>1466</v>
      </c>
    </row>
    <row customHeight="1" ht="11.25">
      <c r="A108" s="1859" t="s">
        <v>2877</v>
      </c>
      <c r="B108" s="1859" t="s">
        <v>16</v>
      </c>
      <c r="C108" s="1859" t="s">
        <v>3259</v>
      </c>
      <c r="D108" s="1859" t="s">
        <v>3260</v>
      </c>
      <c r="E108" s="1859" t="s">
        <v>3261</v>
      </c>
      <c r="F108" s="1859" t="s">
        <v>3200</v>
      </c>
      <c r="G108" s="1859" t="s">
        <v>3262</v>
      </c>
      <c r="H108" s="1859" t="s">
        <v>22</v>
      </c>
      <c r="I108" s="1859" t="s">
        <v>1466</v>
      </c>
    </row>
    <row customHeight="1" ht="11.25">
      <c r="A109" s="1859" t="s">
        <v>2877</v>
      </c>
      <c r="B109" s="1859" t="s">
        <v>16</v>
      </c>
      <c r="C109" s="1859" t="s">
        <v>3263</v>
      </c>
      <c r="D109" s="1859" t="s">
        <v>3264</v>
      </c>
      <c r="E109" s="1859" t="s">
        <v>3265</v>
      </c>
      <c r="F109" s="1859" t="s">
        <v>3006</v>
      </c>
      <c r="G109" s="1859" t="s">
        <v>22</v>
      </c>
      <c r="H109" s="1859" t="s">
        <v>22</v>
      </c>
      <c r="I109" s="1859" t="s">
        <v>1466</v>
      </c>
    </row>
    <row customHeight="1" ht="11.25">
      <c r="A110" s="1859" t="s">
        <v>2877</v>
      </c>
      <c r="B110" s="1859" t="s">
        <v>16</v>
      </c>
      <c r="C110" s="1859" t="s">
        <v>3266</v>
      </c>
      <c r="D110" s="1859" t="s">
        <v>3267</v>
      </c>
      <c r="E110" s="1859" t="s">
        <v>3268</v>
      </c>
      <c r="F110" s="1859" t="s">
        <v>2996</v>
      </c>
      <c r="G110" s="1859" t="s">
        <v>22</v>
      </c>
      <c r="H110" s="1859" t="s">
        <v>22</v>
      </c>
      <c r="I110" s="1859" t="s">
        <v>1466</v>
      </c>
    </row>
    <row customHeight="1" ht="11.25">
      <c r="A111" s="1859" t="s">
        <v>2877</v>
      </c>
      <c r="B111" s="1859" t="s">
        <v>16</v>
      </c>
      <c r="C111" s="1859" t="s">
        <v>3269</v>
      </c>
      <c r="D111" s="1859" t="s">
        <v>3270</v>
      </c>
      <c r="E111" s="1859" t="s">
        <v>3271</v>
      </c>
      <c r="F111" s="1859" t="s">
        <v>2951</v>
      </c>
      <c r="G111" s="1859" t="s">
        <v>22</v>
      </c>
      <c r="H111" s="1859" t="s">
        <v>22</v>
      </c>
      <c r="I111" s="1859" t="s">
        <v>1466</v>
      </c>
    </row>
    <row customHeight="1" ht="11.25">
      <c r="A112" s="1859" t="s">
        <v>2877</v>
      </c>
      <c r="B112" s="1859" t="s">
        <v>16</v>
      </c>
      <c r="C112" s="1859" t="s">
        <v>3272</v>
      </c>
      <c r="D112" s="1859" t="s">
        <v>3273</v>
      </c>
      <c r="E112" s="1859" t="s">
        <v>3274</v>
      </c>
      <c r="F112" s="1859" t="s">
        <v>2937</v>
      </c>
      <c r="G112" s="1859" t="s">
        <v>3275</v>
      </c>
      <c r="H112" s="1859" t="s">
        <v>22</v>
      </c>
      <c r="I112" s="1859" t="s">
        <v>1466</v>
      </c>
    </row>
    <row customHeight="1" ht="11.25">
      <c r="A113" s="1859" t="s">
        <v>2877</v>
      </c>
      <c r="B113" s="1859" t="s">
        <v>16</v>
      </c>
      <c r="C113" s="1859" t="s">
        <v>3276</v>
      </c>
      <c r="D113" s="1859" t="s">
        <v>3277</v>
      </c>
      <c r="E113" s="1859" t="s">
        <v>3278</v>
      </c>
      <c r="F113" s="1859" t="s">
        <v>3014</v>
      </c>
      <c r="G113" s="1859" t="s">
        <v>22</v>
      </c>
      <c r="H113" s="1859" t="s">
        <v>22</v>
      </c>
      <c r="I113" s="1859" t="s">
        <v>1466</v>
      </c>
    </row>
    <row customHeight="1" ht="11.25">
      <c r="A114" s="1859" t="s">
        <v>2877</v>
      </c>
      <c r="B114" s="1859" t="s">
        <v>16</v>
      </c>
      <c r="C114" s="1859" t="s">
        <v>3279</v>
      </c>
      <c r="D114" s="1859" t="s">
        <v>3280</v>
      </c>
      <c r="E114" s="1859" t="s">
        <v>3281</v>
      </c>
      <c r="F114" s="1859" t="s">
        <v>2996</v>
      </c>
      <c r="G114" s="1859" t="s">
        <v>22</v>
      </c>
      <c r="H114" s="1859" t="s">
        <v>22</v>
      </c>
      <c r="I114" s="1859" t="s">
        <v>1466</v>
      </c>
    </row>
    <row customHeight="1" ht="11.25">
      <c r="A115" s="1859" t="s">
        <v>2877</v>
      </c>
      <c r="B115" s="1859" t="s">
        <v>16</v>
      </c>
      <c r="C115" s="1859" t="s">
        <v>3282</v>
      </c>
      <c r="D115" s="1859" t="s">
        <v>3283</v>
      </c>
      <c r="E115" s="1859" t="s">
        <v>3284</v>
      </c>
      <c r="F115" s="1859" t="s">
        <v>3006</v>
      </c>
      <c r="G115" s="1859" t="s">
        <v>22</v>
      </c>
      <c r="H115" s="1859" t="s">
        <v>22</v>
      </c>
      <c r="I115" s="1859" t="s">
        <v>1466</v>
      </c>
    </row>
    <row customHeight="1" ht="11.25">
      <c r="A116" s="1859" t="s">
        <v>2877</v>
      </c>
      <c r="B116" s="1859" t="s">
        <v>16</v>
      </c>
      <c r="C116" s="1859" t="s">
        <v>3285</v>
      </c>
      <c r="D116" s="1859" t="s">
        <v>3286</v>
      </c>
      <c r="E116" s="1859" t="s">
        <v>3287</v>
      </c>
      <c r="F116" s="1859" t="s">
        <v>51</v>
      </c>
      <c r="G116" s="1859" t="s">
        <v>3288</v>
      </c>
      <c r="H116" s="1859" t="s">
        <v>22</v>
      </c>
      <c r="I116" s="1859" t="s">
        <v>1466</v>
      </c>
    </row>
    <row customHeight="1" ht="11.25">
      <c r="A117" s="1859" t="s">
        <v>2877</v>
      </c>
      <c r="B117" s="1859" t="s">
        <v>16</v>
      </c>
      <c r="C117" s="1859" t="s">
        <v>3289</v>
      </c>
      <c r="D117" s="1859" t="s">
        <v>3290</v>
      </c>
      <c r="E117" s="1859" t="s">
        <v>3291</v>
      </c>
      <c r="F117" s="1859" t="s">
        <v>3102</v>
      </c>
      <c r="G117" s="1859" t="s">
        <v>3292</v>
      </c>
      <c r="H117" s="1859" t="s">
        <v>22</v>
      </c>
      <c r="I117" s="1859" t="s">
        <v>1466</v>
      </c>
    </row>
    <row customHeight="1" ht="11.25">
      <c r="A118" s="1859" t="s">
        <v>2877</v>
      </c>
      <c r="B118" s="1859" t="s">
        <v>16</v>
      </c>
      <c r="C118" s="1859" t="s">
        <v>3293</v>
      </c>
      <c r="D118" s="1859" t="s">
        <v>3294</v>
      </c>
      <c r="E118" s="1859" t="s">
        <v>3295</v>
      </c>
      <c r="F118" s="1859" t="s">
        <v>3091</v>
      </c>
      <c r="G118" s="1859" t="s">
        <v>3296</v>
      </c>
      <c r="H118" s="1859" t="s">
        <v>22</v>
      </c>
      <c r="I118" s="1859" t="s">
        <v>1466</v>
      </c>
    </row>
    <row customHeight="1" ht="11.25">
      <c r="A119" s="1859" t="s">
        <v>2877</v>
      </c>
      <c r="B119" s="1859" t="s">
        <v>16</v>
      </c>
      <c r="C119" s="1859" t="s">
        <v>13</v>
      </c>
      <c r="D119" s="1859" t="s">
        <v>46</v>
      </c>
      <c r="E119" s="1859" t="s">
        <v>49</v>
      </c>
      <c r="F119" s="1859" t="s">
        <v>51</v>
      </c>
      <c r="G119" s="1859" t="s">
        <v>22</v>
      </c>
      <c r="H119" s="1859" t="s">
        <v>22</v>
      </c>
      <c r="I119" s="1859" t="s">
        <v>1466</v>
      </c>
    </row>
    <row customHeight="1" ht="11.25">
      <c r="A120" s="1859" t="s">
        <v>2877</v>
      </c>
      <c r="B120" s="1859" t="s">
        <v>16</v>
      </c>
      <c r="C120" s="1859" t="s">
        <v>3297</v>
      </c>
      <c r="D120" s="1859" t="s">
        <v>3298</v>
      </c>
      <c r="E120" s="1859" t="s">
        <v>3299</v>
      </c>
      <c r="F120" s="1859" t="s">
        <v>51</v>
      </c>
      <c r="G120" s="1859" t="s">
        <v>3300</v>
      </c>
      <c r="H120" s="1859" t="s">
        <v>22</v>
      </c>
      <c r="I120" s="1859" t="s">
        <v>1466</v>
      </c>
    </row>
    <row customHeight="1" ht="11.25">
      <c r="A121" s="1859" t="s">
        <v>2877</v>
      </c>
      <c r="B121" s="1859" t="s">
        <v>16</v>
      </c>
      <c r="C121" s="1859" t="s">
        <v>3301</v>
      </c>
      <c r="D121" s="1859" t="s">
        <v>3302</v>
      </c>
      <c r="E121" s="1859" t="s">
        <v>3303</v>
      </c>
      <c r="F121" s="1859" t="s">
        <v>2914</v>
      </c>
      <c r="G121" s="1859" t="s">
        <v>22</v>
      </c>
      <c r="H121" s="1859" t="s">
        <v>22</v>
      </c>
      <c r="I121" s="1859" t="s">
        <v>1466</v>
      </c>
    </row>
    <row customHeight="1" ht="11.25">
      <c r="A122" s="1859" t="s">
        <v>2877</v>
      </c>
      <c r="B122" s="1859" t="s">
        <v>16</v>
      </c>
      <c r="C122" s="1859" t="s">
        <v>3304</v>
      </c>
      <c r="D122" s="1859" t="s">
        <v>3305</v>
      </c>
      <c r="E122" s="1859" t="s">
        <v>3306</v>
      </c>
      <c r="F122" s="1859" t="s">
        <v>3054</v>
      </c>
      <c r="G122" s="1859" t="s">
        <v>3307</v>
      </c>
      <c r="H122" s="1859" t="s">
        <v>22</v>
      </c>
      <c r="I122" s="1859" t="s">
        <v>1466</v>
      </c>
    </row>
    <row customHeight="1" ht="11.25">
      <c r="A123" s="1859" t="s">
        <v>2877</v>
      </c>
      <c r="B123" s="1859" t="s">
        <v>16</v>
      </c>
      <c r="C123" s="1859" t="s">
        <v>3308</v>
      </c>
      <c r="D123" s="1859" t="s">
        <v>3309</v>
      </c>
      <c r="E123" s="1859" t="s">
        <v>3310</v>
      </c>
      <c r="F123" s="1859" t="s">
        <v>3118</v>
      </c>
      <c r="G123" s="1859" t="s">
        <v>22</v>
      </c>
      <c r="H123" s="1859" t="s">
        <v>22</v>
      </c>
      <c r="I123" s="1859" t="s">
        <v>1466</v>
      </c>
    </row>
    <row customHeight="1" ht="11.25">
      <c r="A124" s="1859" t="s">
        <v>2877</v>
      </c>
      <c r="B124" s="1859" t="s">
        <v>16</v>
      </c>
      <c r="C124" s="1859" t="s">
        <v>3311</v>
      </c>
      <c r="D124" s="1859" t="s">
        <v>3312</v>
      </c>
      <c r="E124" s="1859" t="s">
        <v>3313</v>
      </c>
      <c r="F124" s="1859" t="s">
        <v>2937</v>
      </c>
      <c r="G124" s="1859" t="s">
        <v>3314</v>
      </c>
      <c r="H124" s="1859" t="s">
        <v>22</v>
      </c>
      <c r="I124" s="1859" t="s">
        <v>1466</v>
      </c>
    </row>
    <row customHeight="1" ht="11.25">
      <c r="A125" s="1859" t="s">
        <v>2877</v>
      </c>
      <c r="B125" s="1859" t="s">
        <v>16</v>
      </c>
      <c r="C125" s="1859" t="s">
        <v>3315</v>
      </c>
      <c r="D125" s="1859" t="s">
        <v>3316</v>
      </c>
      <c r="E125" s="1859" t="s">
        <v>3317</v>
      </c>
      <c r="F125" s="1859" t="s">
        <v>2996</v>
      </c>
      <c r="G125" s="1859" t="s">
        <v>3318</v>
      </c>
      <c r="H125" s="1859" t="s">
        <v>22</v>
      </c>
      <c r="I125" s="1859" t="s">
        <v>1466</v>
      </c>
    </row>
    <row customHeight="1" ht="11.25">
      <c r="A126" s="1859" t="s">
        <v>2877</v>
      </c>
      <c r="B126" s="1859" t="s">
        <v>16</v>
      </c>
      <c r="C126" s="1859" t="s">
        <v>3319</v>
      </c>
      <c r="D126" s="1859" t="s">
        <v>3320</v>
      </c>
      <c r="E126" s="1859" t="s">
        <v>3321</v>
      </c>
      <c r="F126" s="1859" t="s">
        <v>2891</v>
      </c>
      <c r="G126" s="1859" t="s">
        <v>22</v>
      </c>
      <c r="H126" s="1859" t="s">
        <v>22</v>
      </c>
      <c r="I126" s="1859" t="s">
        <v>1466</v>
      </c>
    </row>
    <row customHeight="1" ht="11.25">
      <c r="A127" s="1859" t="s">
        <v>2877</v>
      </c>
      <c r="B127" s="1859" t="s">
        <v>16</v>
      </c>
      <c r="C127" s="1859" t="s">
        <v>3322</v>
      </c>
      <c r="D127" s="1859" t="s">
        <v>3323</v>
      </c>
      <c r="E127" s="1859" t="s">
        <v>3324</v>
      </c>
      <c r="F127" s="1859" t="s">
        <v>2970</v>
      </c>
      <c r="G127" s="1859" t="s">
        <v>3325</v>
      </c>
      <c r="H127" s="1859" t="s">
        <v>22</v>
      </c>
      <c r="I127" s="1859" t="s">
        <v>1466</v>
      </c>
    </row>
    <row customHeight="1" ht="11.25">
      <c r="A128" s="1859" t="s">
        <v>2877</v>
      </c>
      <c r="B128" s="1859" t="s">
        <v>16</v>
      </c>
      <c r="C128" s="1859" t="s">
        <v>3326</v>
      </c>
      <c r="D128" s="1859" t="s">
        <v>3327</v>
      </c>
      <c r="E128" s="1859" t="s">
        <v>3328</v>
      </c>
      <c r="F128" s="1859" t="s">
        <v>2947</v>
      </c>
      <c r="G128" s="1859" t="s">
        <v>22</v>
      </c>
      <c r="H128" s="1859" t="s">
        <v>22</v>
      </c>
      <c r="I128" s="1859" t="s">
        <v>1466</v>
      </c>
    </row>
    <row customHeight="1" ht="11.25">
      <c r="A129" s="1859" t="s">
        <v>2877</v>
      </c>
      <c r="B129" s="1859" t="s">
        <v>16</v>
      </c>
      <c r="C129" s="1859" t="s">
        <v>3329</v>
      </c>
      <c r="D129" s="1859" t="s">
        <v>3330</v>
      </c>
      <c r="E129" s="1859" t="s">
        <v>3331</v>
      </c>
      <c r="F129" s="1859" t="s">
        <v>3014</v>
      </c>
      <c r="G129" s="1859" t="s">
        <v>3332</v>
      </c>
      <c r="H129" s="1859" t="s">
        <v>22</v>
      </c>
      <c r="I129" s="1859" t="s">
        <v>1466</v>
      </c>
    </row>
    <row customHeight="1" ht="11.25">
      <c r="A130" s="1859" t="s">
        <v>2877</v>
      </c>
      <c r="B130" s="1859" t="s">
        <v>16</v>
      </c>
      <c r="C130" s="1859" t="s">
        <v>3333</v>
      </c>
      <c r="D130" s="1859" t="s">
        <v>3334</v>
      </c>
      <c r="E130" s="1859" t="s">
        <v>3335</v>
      </c>
      <c r="F130" s="1859" t="s">
        <v>3059</v>
      </c>
      <c r="G130" s="1859" t="s">
        <v>22</v>
      </c>
      <c r="H130" s="1859" t="s">
        <v>22</v>
      </c>
      <c r="I130" s="1859" t="s">
        <v>1466</v>
      </c>
    </row>
    <row customHeight="1" ht="11.25">
      <c r="A131" s="1859" t="s">
        <v>2877</v>
      </c>
      <c r="B131" s="1859" t="s">
        <v>16</v>
      </c>
      <c r="C131" s="1859" t="s">
        <v>3336</v>
      </c>
      <c r="D131" s="1859" t="s">
        <v>3337</v>
      </c>
      <c r="E131" s="1859" t="s">
        <v>3338</v>
      </c>
      <c r="F131" s="1859" t="s">
        <v>3010</v>
      </c>
      <c r="G131" s="1859" t="s">
        <v>3339</v>
      </c>
      <c r="H131" s="1859" t="s">
        <v>22</v>
      </c>
      <c r="I131" s="1859" t="s">
        <v>1466</v>
      </c>
    </row>
    <row customHeight="1" ht="11.25">
      <c r="A132" s="1859" t="s">
        <v>2877</v>
      </c>
      <c r="B132" s="1859" t="s">
        <v>16</v>
      </c>
      <c r="C132" s="1859" t="s">
        <v>3340</v>
      </c>
      <c r="D132" s="1859" t="s">
        <v>3341</v>
      </c>
      <c r="E132" s="1859" t="s">
        <v>3342</v>
      </c>
      <c r="F132" s="1859" t="s">
        <v>2906</v>
      </c>
      <c r="G132" s="1859" t="s">
        <v>22</v>
      </c>
      <c r="H132" s="1859" t="s">
        <v>22</v>
      </c>
      <c r="I132" s="1859" t="s">
        <v>1466</v>
      </c>
    </row>
    <row customHeight="1" ht="11.25">
      <c r="A133" s="1859" t="s">
        <v>2877</v>
      </c>
      <c r="B133" s="1859" t="s">
        <v>16</v>
      </c>
      <c r="C133" s="1859" t="s">
        <v>3343</v>
      </c>
      <c r="D133" s="1859" t="s">
        <v>3344</v>
      </c>
      <c r="E133" s="1859" t="s">
        <v>3345</v>
      </c>
      <c r="F133" s="1859" t="s">
        <v>3346</v>
      </c>
      <c r="G133" s="1859" t="s">
        <v>22</v>
      </c>
      <c r="H133" s="1859" t="s">
        <v>22</v>
      </c>
      <c r="I133" s="1859" t="s">
        <v>1466</v>
      </c>
    </row>
    <row customHeight="1" ht="11.25">
      <c r="A134" s="1859" t="s">
        <v>2877</v>
      </c>
      <c r="B134" s="1859" t="s">
        <v>16</v>
      </c>
      <c r="C134" s="1859" t="s">
        <v>3347</v>
      </c>
      <c r="D134" s="1859" t="s">
        <v>3348</v>
      </c>
      <c r="E134" s="1859" t="s">
        <v>3349</v>
      </c>
      <c r="F134" s="1859" t="s">
        <v>3059</v>
      </c>
      <c r="G134" s="1859" t="s">
        <v>22</v>
      </c>
      <c r="H134" s="1859" t="s">
        <v>22</v>
      </c>
      <c r="I134" s="1859" t="s">
        <v>1466</v>
      </c>
    </row>
    <row customHeight="1" ht="11.25">
      <c r="A135" s="1859" t="s">
        <v>2877</v>
      </c>
      <c r="B135" s="1859" t="s">
        <v>16</v>
      </c>
      <c r="C135" s="1859" t="s">
        <v>3350</v>
      </c>
      <c r="D135" s="1859" t="s">
        <v>3351</v>
      </c>
      <c r="E135" s="1859" t="s">
        <v>3352</v>
      </c>
      <c r="F135" s="1859" t="s">
        <v>3059</v>
      </c>
      <c r="G135" s="1859" t="s">
        <v>22</v>
      </c>
      <c r="H135" s="1859" t="s">
        <v>22</v>
      </c>
      <c r="I135" s="1859" t="s">
        <v>1466</v>
      </c>
    </row>
    <row customHeight="1" ht="11.25">
      <c r="A136" s="1859" t="s">
        <v>2877</v>
      </c>
      <c r="B136" s="1859" t="s">
        <v>16</v>
      </c>
      <c r="C136" s="1859" t="s">
        <v>3353</v>
      </c>
      <c r="D136" s="1859" t="s">
        <v>3354</v>
      </c>
      <c r="E136" s="1859" t="s">
        <v>3355</v>
      </c>
      <c r="F136" s="1859" t="s">
        <v>2891</v>
      </c>
      <c r="G136" s="1859" t="s">
        <v>22</v>
      </c>
      <c r="H136" s="1859" t="s">
        <v>22</v>
      </c>
      <c r="I136" s="1859" t="s">
        <v>1466</v>
      </c>
    </row>
    <row customHeight="1" ht="11.25">
      <c r="A137" s="1859" t="s">
        <v>2877</v>
      </c>
      <c r="B137" s="1859" t="s">
        <v>16</v>
      </c>
      <c r="C137" s="1859" t="s">
        <v>3356</v>
      </c>
      <c r="D137" s="1859" t="s">
        <v>3357</v>
      </c>
      <c r="E137" s="1859" t="s">
        <v>3358</v>
      </c>
      <c r="F137" s="1859" t="s">
        <v>3200</v>
      </c>
      <c r="G137" s="1859" t="s">
        <v>22</v>
      </c>
      <c r="H137" s="1859" t="s">
        <v>22</v>
      </c>
      <c r="I137" s="1859" t="s">
        <v>1466</v>
      </c>
    </row>
    <row customHeight="1" ht="11.25">
      <c r="A138" s="1859" t="s">
        <v>2877</v>
      </c>
      <c r="B138" s="1859" t="s">
        <v>16</v>
      </c>
      <c r="C138" s="1859" t="s">
        <v>3359</v>
      </c>
      <c r="D138" s="1859" t="s">
        <v>3360</v>
      </c>
      <c r="E138" s="1859" t="s">
        <v>3361</v>
      </c>
      <c r="F138" s="1859" t="s">
        <v>2996</v>
      </c>
      <c r="G138" s="1859" t="s">
        <v>22</v>
      </c>
      <c r="H138" s="1859" t="s">
        <v>22</v>
      </c>
      <c r="I138" s="1859" t="s">
        <v>1466</v>
      </c>
    </row>
    <row customHeight="1" ht="11.25">
      <c r="A139" s="1859" t="s">
        <v>2877</v>
      </c>
      <c r="B139" s="1859" t="s">
        <v>16</v>
      </c>
      <c r="C139" s="1859" t="s">
        <v>3362</v>
      </c>
      <c r="D139" s="1859" t="s">
        <v>3363</v>
      </c>
      <c r="E139" s="1859" t="s">
        <v>3364</v>
      </c>
      <c r="F139" s="1859" t="s">
        <v>3118</v>
      </c>
      <c r="G139" s="1859" t="s">
        <v>22</v>
      </c>
      <c r="H139" s="1859" t="s">
        <v>22</v>
      </c>
      <c r="I139" s="1859" t="s">
        <v>1466</v>
      </c>
    </row>
    <row customHeight="1" ht="11.25">
      <c r="A140" s="1859" t="s">
        <v>2877</v>
      </c>
      <c r="B140" s="1859" t="s">
        <v>16</v>
      </c>
      <c r="C140" s="1859" t="s">
        <v>3365</v>
      </c>
      <c r="D140" s="1859" t="s">
        <v>3366</v>
      </c>
      <c r="E140" s="1859" t="s">
        <v>3367</v>
      </c>
      <c r="F140" s="1859" t="s">
        <v>3006</v>
      </c>
      <c r="G140" s="1859" t="s">
        <v>22</v>
      </c>
      <c r="H140" s="1859" t="s">
        <v>22</v>
      </c>
      <c r="I140" s="1859" t="s">
        <v>1466</v>
      </c>
    </row>
    <row customHeight="1" ht="11.25">
      <c r="A141" s="1859" t="s">
        <v>2877</v>
      </c>
      <c r="B141" s="1859" t="s">
        <v>16</v>
      </c>
      <c r="C141" s="1859" t="s">
        <v>3368</v>
      </c>
      <c r="D141" s="1859" t="s">
        <v>3369</v>
      </c>
      <c r="E141" s="1859" t="s">
        <v>3370</v>
      </c>
      <c r="F141" s="1859" t="s">
        <v>2914</v>
      </c>
      <c r="G141" s="1859" t="s">
        <v>3070</v>
      </c>
      <c r="H141" s="1859" t="s">
        <v>22</v>
      </c>
      <c r="I141" s="1859" t="s">
        <v>1466</v>
      </c>
    </row>
    <row customHeight="1" ht="11.25">
      <c r="A142" s="1859" t="s">
        <v>2877</v>
      </c>
      <c r="B142" s="1859" t="s">
        <v>16</v>
      </c>
      <c r="C142" s="1859" t="s">
        <v>3371</v>
      </c>
      <c r="D142" s="1859" t="s">
        <v>3372</v>
      </c>
      <c r="E142" s="1859" t="s">
        <v>3373</v>
      </c>
      <c r="F142" s="1859" t="s">
        <v>3374</v>
      </c>
      <c r="G142" s="1859" t="s">
        <v>22</v>
      </c>
      <c r="H142" s="1859" t="s">
        <v>22</v>
      </c>
      <c r="I142" s="1859" t="s">
        <v>1466</v>
      </c>
    </row>
    <row customHeight="1" ht="11.25">
      <c r="A143" s="1859" t="s">
        <v>2877</v>
      </c>
      <c r="B143" s="1859" t="s">
        <v>16</v>
      </c>
      <c r="C143" s="1859" t="s">
        <v>3375</v>
      </c>
      <c r="D143" s="1859" t="s">
        <v>3376</v>
      </c>
      <c r="E143" s="1859" t="s">
        <v>3226</v>
      </c>
      <c r="F143" s="1859" t="s">
        <v>3377</v>
      </c>
      <c r="G143" s="1859" t="s">
        <v>22</v>
      </c>
      <c r="H143" s="1859" t="s">
        <v>22</v>
      </c>
      <c r="I143" s="1859" t="s">
        <v>1466</v>
      </c>
    </row>
    <row customHeight="1" ht="11.25">
      <c r="A144" s="1859" t="s">
        <v>2877</v>
      </c>
      <c r="B144" s="1859" t="s">
        <v>16</v>
      </c>
      <c r="C144" s="1859" t="s">
        <v>3378</v>
      </c>
      <c r="D144" s="1859" t="s">
        <v>3379</v>
      </c>
      <c r="E144" s="1859" t="s">
        <v>3226</v>
      </c>
      <c r="F144" s="1859" t="s">
        <v>3380</v>
      </c>
      <c r="G144" s="1859" t="s">
        <v>22</v>
      </c>
      <c r="H144" s="1859" t="s">
        <v>22</v>
      </c>
      <c r="I144" s="1859" t="s">
        <v>1466</v>
      </c>
    </row>
    <row customHeight="1" ht="11.25">
      <c r="A145" s="1859" t="s">
        <v>2877</v>
      </c>
      <c r="B145" s="1859" t="s">
        <v>16</v>
      </c>
      <c r="C145" s="1859" t="s">
        <v>3381</v>
      </c>
      <c r="D145" s="1859" t="s">
        <v>3382</v>
      </c>
      <c r="E145" s="1859" t="s">
        <v>3226</v>
      </c>
      <c r="F145" s="1859" t="s">
        <v>3383</v>
      </c>
      <c r="G145" s="1859" t="s">
        <v>22</v>
      </c>
      <c r="H145" s="1859" t="s">
        <v>22</v>
      </c>
      <c r="I145" s="1859" t="s">
        <v>1466</v>
      </c>
    </row>
    <row customHeight="1" ht="11.25">
      <c r="A146" s="1859" t="s">
        <v>2877</v>
      </c>
      <c r="B146" s="1859" t="s">
        <v>16</v>
      </c>
      <c r="C146" s="1859" t="s">
        <v>3384</v>
      </c>
      <c r="D146" s="1859" t="s">
        <v>3385</v>
      </c>
      <c r="E146" s="1859" t="s">
        <v>3386</v>
      </c>
      <c r="F146" s="1859" t="s">
        <v>2996</v>
      </c>
      <c r="G146" s="1859" t="s">
        <v>22</v>
      </c>
      <c r="H146" s="1859" t="s">
        <v>22</v>
      </c>
      <c r="I146" s="1859" t="s">
        <v>1466</v>
      </c>
    </row>
    <row customHeight="1" ht="11.25">
      <c r="A147" s="1859" t="s">
        <v>2877</v>
      </c>
      <c r="B147" s="1859" t="s">
        <v>16</v>
      </c>
      <c r="C147" s="1859" t="s">
        <v>3387</v>
      </c>
      <c r="D147" s="1859" t="s">
        <v>3388</v>
      </c>
      <c r="E147" s="1859" t="s">
        <v>3389</v>
      </c>
      <c r="F147" s="1859" t="s">
        <v>51</v>
      </c>
      <c r="G147" s="1859" t="s">
        <v>22</v>
      </c>
      <c r="H147" s="1859" t="s">
        <v>22</v>
      </c>
      <c r="I147" s="1859" t="s">
        <v>1466</v>
      </c>
    </row>
    <row customHeight="1" ht="11.25">
      <c r="A148" s="1859" t="s">
        <v>2877</v>
      </c>
      <c r="B148" s="1859" t="s">
        <v>16</v>
      </c>
      <c r="C148" s="1859" t="s">
        <v>3390</v>
      </c>
      <c r="D148" s="1859" t="s">
        <v>3391</v>
      </c>
      <c r="E148" s="1859" t="s">
        <v>3392</v>
      </c>
      <c r="F148" s="1859" t="s">
        <v>2914</v>
      </c>
      <c r="G148" s="1859" t="s">
        <v>22</v>
      </c>
      <c r="H148" s="1859" t="s">
        <v>22</v>
      </c>
      <c r="I148" s="1859" t="s">
        <v>1466</v>
      </c>
    </row>
    <row customHeight="1" ht="11.25">
      <c r="A149" s="1859" t="s">
        <v>2877</v>
      </c>
      <c r="B149" s="1859" t="s">
        <v>16</v>
      </c>
      <c r="C149" s="1859" t="s">
        <v>3393</v>
      </c>
      <c r="D149" s="1859" t="s">
        <v>3394</v>
      </c>
      <c r="E149" s="1859" t="s">
        <v>3395</v>
      </c>
      <c r="F149" s="1859" t="s">
        <v>3128</v>
      </c>
      <c r="G149" s="1859" t="s">
        <v>22</v>
      </c>
      <c r="H149" s="1859" t="s">
        <v>22</v>
      </c>
      <c r="I149" s="1859" t="s">
        <v>1466</v>
      </c>
    </row>
    <row customHeight="1" ht="11.25">
      <c r="A150" s="1859" t="s">
        <v>2877</v>
      </c>
      <c r="B150" s="1859" t="s">
        <v>16</v>
      </c>
      <c r="C150" s="1859" t="s">
        <v>3396</v>
      </c>
      <c r="D150" s="1859" t="s">
        <v>3397</v>
      </c>
      <c r="E150" s="1859" t="s">
        <v>3398</v>
      </c>
      <c r="F150" s="1859" t="s">
        <v>2914</v>
      </c>
      <c r="G150" s="1859" t="s">
        <v>22</v>
      </c>
      <c r="H150" s="1859" t="s">
        <v>22</v>
      </c>
      <c r="I150" s="1859" t="s">
        <v>1466</v>
      </c>
    </row>
    <row customHeight="1" ht="11.25">
      <c r="A151" s="1859" t="s">
        <v>2877</v>
      </c>
      <c r="B151" s="1859" t="s">
        <v>16</v>
      </c>
      <c r="C151" s="1859" t="s">
        <v>3399</v>
      </c>
      <c r="D151" s="1859" t="s">
        <v>3400</v>
      </c>
      <c r="E151" s="1859" t="s">
        <v>3401</v>
      </c>
      <c r="F151" s="1859" t="s">
        <v>3054</v>
      </c>
      <c r="G151" s="1859" t="s">
        <v>22</v>
      </c>
      <c r="H151" s="1859" t="s">
        <v>22</v>
      </c>
      <c r="I151" s="1859" t="s">
        <v>1466</v>
      </c>
    </row>
    <row customHeight="1" ht="11.25">
      <c r="A152" s="1859" t="s">
        <v>2877</v>
      </c>
      <c r="B152" s="1859" t="s">
        <v>16</v>
      </c>
      <c r="C152" s="1859" t="s">
        <v>3402</v>
      </c>
      <c r="D152" s="1859" t="s">
        <v>3403</v>
      </c>
      <c r="E152" s="1859" t="s">
        <v>3404</v>
      </c>
      <c r="F152" s="1859" t="s">
        <v>2914</v>
      </c>
      <c r="G152" s="1859" t="s">
        <v>3070</v>
      </c>
      <c r="H152" s="1859" t="s">
        <v>22</v>
      </c>
      <c r="I152" s="1859" t="s">
        <v>1466</v>
      </c>
    </row>
    <row customHeight="1" ht="11.25">
      <c r="A153" s="1859" t="s">
        <v>2877</v>
      </c>
      <c r="B153" s="1859" t="s">
        <v>16</v>
      </c>
      <c r="C153" s="1859" t="s">
        <v>3405</v>
      </c>
      <c r="D153" s="1859" t="s">
        <v>3406</v>
      </c>
      <c r="E153" s="1859" t="s">
        <v>3407</v>
      </c>
      <c r="F153" s="1859" t="s">
        <v>2914</v>
      </c>
      <c r="G153" s="1859" t="s">
        <v>22</v>
      </c>
      <c r="H153" s="1859" t="s">
        <v>22</v>
      </c>
      <c r="I153" s="1859" t="s">
        <v>1466</v>
      </c>
    </row>
    <row customHeight="1" ht="11.25">
      <c r="A154" s="1859" t="s">
        <v>2877</v>
      </c>
      <c r="B154" s="1859" t="s">
        <v>16</v>
      </c>
      <c r="C154" s="1859" t="s">
        <v>3408</v>
      </c>
      <c r="D154" s="1859" t="s">
        <v>3409</v>
      </c>
      <c r="E154" s="1859" t="s">
        <v>3410</v>
      </c>
      <c r="F154" s="1859" t="s">
        <v>3010</v>
      </c>
      <c r="G154" s="1859" t="s">
        <v>22</v>
      </c>
      <c r="H154" s="1859" t="s">
        <v>22</v>
      </c>
      <c r="I154" s="1859" t="s">
        <v>1466</v>
      </c>
    </row>
    <row customHeight="1" ht="11.25">
      <c r="A155" s="1859" t="s">
        <v>2877</v>
      </c>
      <c r="B155" s="1859" t="s">
        <v>16</v>
      </c>
      <c r="C155" s="1859" t="s">
        <v>3411</v>
      </c>
      <c r="D155" s="1859" t="s">
        <v>3412</v>
      </c>
      <c r="E155" s="1859" t="s">
        <v>3413</v>
      </c>
      <c r="F155" s="1859" t="s">
        <v>3118</v>
      </c>
      <c r="G155" s="1859" t="s">
        <v>22</v>
      </c>
      <c r="H155" s="1859" t="s">
        <v>22</v>
      </c>
      <c r="I155" s="1859" t="s">
        <v>1466</v>
      </c>
    </row>
    <row customHeight="1" ht="11.25">
      <c r="A156" s="1859" t="s">
        <v>2877</v>
      </c>
      <c r="B156" s="1859" t="s">
        <v>16</v>
      </c>
      <c r="C156" s="1859" t="s">
        <v>3414</v>
      </c>
      <c r="D156" s="1859" t="s">
        <v>3415</v>
      </c>
      <c r="E156" s="1859" t="s">
        <v>3416</v>
      </c>
      <c r="F156" s="1859" t="s">
        <v>3128</v>
      </c>
      <c r="G156" s="1859" t="s">
        <v>22</v>
      </c>
      <c r="H156" s="1859" t="s">
        <v>22</v>
      </c>
      <c r="I156" s="1859" t="s">
        <v>1466</v>
      </c>
    </row>
    <row customHeight="1" ht="11.25">
      <c r="A157" s="1859" t="s">
        <v>2877</v>
      </c>
      <c r="B157" s="1859" t="s">
        <v>16</v>
      </c>
      <c r="C157" s="1859" t="s">
        <v>3417</v>
      </c>
      <c r="D157" s="1859" t="s">
        <v>3418</v>
      </c>
      <c r="E157" s="1859" t="s">
        <v>3419</v>
      </c>
      <c r="F157" s="1859" t="s">
        <v>2906</v>
      </c>
      <c r="G157" s="1859" t="s">
        <v>22</v>
      </c>
      <c r="H157" s="1859" t="s">
        <v>22</v>
      </c>
      <c r="I157" s="1859" t="s">
        <v>1466</v>
      </c>
    </row>
    <row customHeight="1" ht="11.25">
      <c r="A158" s="1859" t="s">
        <v>2877</v>
      </c>
      <c r="B158" s="1859" t="s">
        <v>16</v>
      </c>
      <c r="C158" s="1859" t="s">
        <v>3420</v>
      </c>
      <c r="D158" s="1859" t="s">
        <v>3421</v>
      </c>
      <c r="E158" s="1859" t="s">
        <v>3422</v>
      </c>
      <c r="F158" s="1859" t="s">
        <v>2996</v>
      </c>
      <c r="G158" s="1859" t="s">
        <v>22</v>
      </c>
      <c r="H158" s="1859" t="s">
        <v>22</v>
      </c>
      <c r="I158" s="1859" t="s">
        <v>1466</v>
      </c>
    </row>
    <row customHeight="1" ht="11.25">
      <c r="A159" s="1859" t="s">
        <v>2877</v>
      </c>
      <c r="B159" s="1859" t="s">
        <v>16</v>
      </c>
      <c r="C159" s="1859" t="s">
        <v>3423</v>
      </c>
      <c r="D159" s="1859" t="s">
        <v>3424</v>
      </c>
      <c r="E159" s="1859" t="s">
        <v>3425</v>
      </c>
      <c r="F159" s="1859" t="s">
        <v>2891</v>
      </c>
      <c r="G159" s="1859" t="s">
        <v>22</v>
      </c>
      <c r="H159" s="1859" t="s">
        <v>22</v>
      </c>
      <c r="I159" s="1859" t="s">
        <v>1466</v>
      </c>
    </row>
    <row customHeight="1" ht="11.25">
      <c r="A160" s="1859" t="s">
        <v>2877</v>
      </c>
      <c r="B160" s="1859" t="s">
        <v>16</v>
      </c>
      <c r="C160" s="1859" t="s">
        <v>3426</v>
      </c>
      <c r="D160" s="1859" t="s">
        <v>3427</v>
      </c>
      <c r="E160" s="1859" t="s">
        <v>3428</v>
      </c>
      <c r="F160" s="1859" t="s">
        <v>2955</v>
      </c>
      <c r="G160" s="1859" t="s">
        <v>22</v>
      </c>
      <c r="H160" s="1859" t="s">
        <v>22</v>
      </c>
      <c r="I160" s="1859" t="s">
        <v>1466</v>
      </c>
    </row>
    <row customHeight="1" ht="11.25">
      <c r="A161" s="1859" t="s">
        <v>2877</v>
      </c>
      <c r="B161" s="1859" t="s">
        <v>16</v>
      </c>
      <c r="C161" s="1859" t="s">
        <v>3429</v>
      </c>
      <c r="D161" s="1859" t="s">
        <v>3430</v>
      </c>
      <c r="E161" s="1859" t="s">
        <v>3431</v>
      </c>
      <c r="F161" s="1859" t="s">
        <v>2914</v>
      </c>
      <c r="G161" s="1859" t="s">
        <v>22</v>
      </c>
      <c r="H161" s="1859" t="s">
        <v>22</v>
      </c>
      <c r="I161" s="1859" t="s">
        <v>1466</v>
      </c>
    </row>
    <row customHeight="1" ht="11.25">
      <c r="A162" s="1859" t="s">
        <v>2877</v>
      </c>
      <c r="B162" s="1859" t="s">
        <v>16</v>
      </c>
      <c r="C162" s="1859" t="s">
        <v>3432</v>
      </c>
      <c r="D162" s="1859" t="s">
        <v>3433</v>
      </c>
      <c r="E162" s="1859" t="s">
        <v>3434</v>
      </c>
      <c r="F162" s="1859" t="s">
        <v>3118</v>
      </c>
      <c r="G162" s="1859" t="s">
        <v>22</v>
      </c>
      <c r="H162" s="1859" t="s">
        <v>22</v>
      </c>
      <c r="I162" s="1859" t="s">
        <v>1466</v>
      </c>
    </row>
    <row customHeight="1" ht="11.25">
      <c r="A163" s="1859" t="s">
        <v>2877</v>
      </c>
      <c r="B163" s="1859" t="s">
        <v>16</v>
      </c>
      <c r="C163" s="1859" t="s">
        <v>3435</v>
      </c>
      <c r="D163" s="1859" t="s">
        <v>3436</v>
      </c>
      <c r="E163" s="1859" t="s">
        <v>3437</v>
      </c>
      <c r="F163" s="1859" t="s">
        <v>2891</v>
      </c>
      <c r="G163" s="1859" t="s">
        <v>3254</v>
      </c>
      <c r="H163" s="1859" t="s">
        <v>22</v>
      </c>
      <c r="I163" s="1859" t="s">
        <v>1466</v>
      </c>
    </row>
    <row customHeight="1" ht="11.25">
      <c r="A164" s="1859" t="s">
        <v>2877</v>
      </c>
      <c r="B164" s="1859" t="s">
        <v>16</v>
      </c>
      <c r="C164" s="1859" t="s">
        <v>3438</v>
      </c>
      <c r="D164" s="1859" t="s">
        <v>3439</v>
      </c>
      <c r="E164" s="1859" t="s">
        <v>3440</v>
      </c>
      <c r="F164" s="1859" t="s">
        <v>3059</v>
      </c>
      <c r="G164" s="1859" t="s">
        <v>22</v>
      </c>
      <c r="H164" s="1859" t="s">
        <v>22</v>
      </c>
      <c r="I164" s="1859" t="s">
        <v>1466</v>
      </c>
    </row>
    <row customHeight="1" ht="11.25">
      <c r="A165" s="1859" t="s">
        <v>2877</v>
      </c>
      <c r="B165" s="1859" t="s">
        <v>16</v>
      </c>
      <c r="C165" s="1859" t="s">
        <v>3441</v>
      </c>
      <c r="D165" s="1859" t="s">
        <v>3442</v>
      </c>
      <c r="E165" s="1859" t="s">
        <v>3443</v>
      </c>
      <c r="F165" s="1859" t="s">
        <v>3059</v>
      </c>
      <c r="G165" s="1859" t="s">
        <v>22</v>
      </c>
      <c r="H165" s="1859" t="s">
        <v>22</v>
      </c>
      <c r="I165" s="1859" t="s">
        <v>1466</v>
      </c>
    </row>
    <row customHeight="1" ht="11.25">
      <c r="A166" s="1859" t="s">
        <v>2877</v>
      </c>
      <c r="B166" s="1859" t="s">
        <v>16</v>
      </c>
      <c r="C166" s="1859" t="s">
        <v>3444</v>
      </c>
      <c r="D166" s="1859" t="s">
        <v>3445</v>
      </c>
      <c r="E166" s="1859" t="s">
        <v>3446</v>
      </c>
      <c r="F166" s="1859" t="s">
        <v>3014</v>
      </c>
      <c r="G166" s="1859" t="s">
        <v>22</v>
      </c>
      <c r="H166" s="1859" t="s">
        <v>22</v>
      </c>
      <c r="I166" s="1859" t="s">
        <v>1466</v>
      </c>
    </row>
    <row customHeight="1" ht="11.25">
      <c r="A167" s="1859" t="s">
        <v>2877</v>
      </c>
      <c r="B167" s="1859" t="s">
        <v>16</v>
      </c>
      <c r="C167" s="1859" t="s">
        <v>3447</v>
      </c>
      <c r="D167" s="1859" t="s">
        <v>3448</v>
      </c>
      <c r="E167" s="1859" t="s">
        <v>3449</v>
      </c>
      <c r="F167" s="1859" t="s">
        <v>51</v>
      </c>
      <c r="G167" s="1859" t="s">
        <v>3450</v>
      </c>
      <c r="H167" s="1859" t="s">
        <v>22</v>
      </c>
      <c r="I167" s="1859" t="s">
        <v>1466</v>
      </c>
    </row>
    <row customHeight="1" ht="11.25">
      <c r="A168" s="1859" t="s">
        <v>2877</v>
      </c>
      <c r="B168" s="1859" t="s">
        <v>16</v>
      </c>
      <c r="C168" s="1859" t="s">
        <v>3451</v>
      </c>
      <c r="D168" s="1859" t="s">
        <v>3452</v>
      </c>
      <c r="E168" s="1859" t="s">
        <v>3453</v>
      </c>
      <c r="F168" s="1859" t="s">
        <v>2914</v>
      </c>
      <c r="G168" s="1859" t="s">
        <v>22</v>
      </c>
      <c r="H168" s="1859" t="s">
        <v>22</v>
      </c>
      <c r="I168" s="1859" t="s">
        <v>1466</v>
      </c>
    </row>
    <row customHeight="1" ht="11.25">
      <c r="A169" s="1859" t="s">
        <v>2877</v>
      </c>
      <c r="B169" s="1859" t="s">
        <v>16</v>
      </c>
      <c r="C169" s="1859" t="s">
        <v>3454</v>
      </c>
      <c r="D169" s="1859" t="s">
        <v>3455</v>
      </c>
      <c r="E169" s="1859" t="s">
        <v>3456</v>
      </c>
      <c r="F169" s="1859" t="s">
        <v>3010</v>
      </c>
      <c r="G169" s="1859" t="s">
        <v>3457</v>
      </c>
      <c r="H169" s="1859" t="s">
        <v>22</v>
      </c>
      <c r="I169" s="1859" t="s">
        <v>1466</v>
      </c>
    </row>
    <row customHeight="1" ht="11.25">
      <c r="A170" s="1859" t="s">
        <v>2877</v>
      </c>
      <c r="B170" s="1859" t="s">
        <v>16</v>
      </c>
      <c r="C170" s="1859" t="s">
        <v>3458</v>
      </c>
      <c r="D170" s="1859" t="s">
        <v>3459</v>
      </c>
      <c r="E170" s="1859" t="s">
        <v>3460</v>
      </c>
      <c r="F170" s="1859" t="s">
        <v>3461</v>
      </c>
      <c r="G170" s="1859" t="s">
        <v>22</v>
      </c>
      <c r="H170" s="1859" t="s">
        <v>22</v>
      </c>
      <c r="I170" s="1859" t="s">
        <v>1466</v>
      </c>
    </row>
    <row customHeight="1" ht="11.25">
      <c r="A171" s="1859" t="s">
        <v>2877</v>
      </c>
      <c r="B171" s="1859" t="s">
        <v>16</v>
      </c>
      <c r="C171" s="1859" t="s">
        <v>3462</v>
      </c>
      <c r="D171" s="1859" t="s">
        <v>3463</v>
      </c>
      <c r="E171" s="1859" t="s">
        <v>3464</v>
      </c>
      <c r="F171" s="1859" t="s">
        <v>3465</v>
      </c>
      <c r="G171" s="1859" t="s">
        <v>22</v>
      </c>
      <c r="H171" s="1859" t="s">
        <v>22</v>
      </c>
      <c r="I171" s="1859" t="s">
        <v>1466</v>
      </c>
    </row>
    <row customHeight="1" ht="11.25">
      <c r="A172" s="1859" t="s">
        <v>2877</v>
      </c>
      <c r="B172" s="1859" t="s">
        <v>16</v>
      </c>
      <c r="C172" s="1859" t="s">
        <v>3466</v>
      </c>
      <c r="D172" s="1859" t="s">
        <v>3467</v>
      </c>
      <c r="E172" s="1859" t="s">
        <v>3468</v>
      </c>
      <c r="F172" s="1859" t="s">
        <v>3200</v>
      </c>
      <c r="G172" s="1859" t="s">
        <v>22</v>
      </c>
      <c r="H172" s="1859" t="s">
        <v>22</v>
      </c>
      <c r="I172" s="1859" t="s">
        <v>1466</v>
      </c>
    </row>
    <row customHeight="1" ht="11.25">
      <c r="A173" s="1859" t="s">
        <v>2877</v>
      </c>
      <c r="B173" s="1859" t="s">
        <v>16</v>
      </c>
      <c r="C173" s="1859" t="s">
        <v>3469</v>
      </c>
      <c r="D173" s="1859" t="s">
        <v>3470</v>
      </c>
      <c r="E173" s="1859" t="s">
        <v>3471</v>
      </c>
      <c r="F173" s="1859" t="s">
        <v>3200</v>
      </c>
      <c r="G173" s="1859" t="s">
        <v>22</v>
      </c>
      <c r="H173" s="1859" t="s">
        <v>22</v>
      </c>
      <c r="I173" s="1859" t="s">
        <v>1466</v>
      </c>
    </row>
    <row customHeight="1" ht="11.25">
      <c r="A174" s="1859" t="s">
        <v>2877</v>
      </c>
      <c r="B174" s="1859" t="s">
        <v>16</v>
      </c>
      <c r="C174" s="1859" t="s">
        <v>3472</v>
      </c>
      <c r="D174" s="1859" t="s">
        <v>3473</v>
      </c>
      <c r="E174" s="1859" t="s">
        <v>3474</v>
      </c>
      <c r="F174" s="1859" t="s">
        <v>3200</v>
      </c>
      <c r="G174" s="1859" t="s">
        <v>22</v>
      </c>
      <c r="H174" s="1859" t="s">
        <v>22</v>
      </c>
      <c r="I174" s="1859" t="s">
        <v>1466</v>
      </c>
    </row>
    <row customHeight="1" ht="11.25">
      <c r="A175" s="1859" t="s">
        <v>2877</v>
      </c>
      <c r="B175" s="1859" t="s">
        <v>16</v>
      </c>
      <c r="C175" s="1859" t="s">
        <v>3475</v>
      </c>
      <c r="D175" s="1859" t="s">
        <v>3476</v>
      </c>
      <c r="E175" s="1859" t="s">
        <v>3477</v>
      </c>
      <c r="F175" s="1859" t="s">
        <v>3183</v>
      </c>
      <c r="G175" s="1859" t="s">
        <v>22</v>
      </c>
      <c r="H175" s="1859" t="s">
        <v>22</v>
      </c>
      <c r="I175" s="1859" t="s">
        <v>1466</v>
      </c>
    </row>
    <row customHeight="1" ht="11.25">
      <c r="A176" s="1859" t="s">
        <v>2877</v>
      </c>
      <c r="B176" s="1859" t="s">
        <v>16</v>
      </c>
      <c r="C176" s="1859" t="s">
        <v>3478</v>
      </c>
      <c r="D176" s="1859" t="s">
        <v>3479</v>
      </c>
      <c r="E176" s="1859" t="s">
        <v>3480</v>
      </c>
      <c r="F176" s="1859" t="s">
        <v>3054</v>
      </c>
      <c r="G176" s="1859" t="s">
        <v>22</v>
      </c>
      <c r="H176" s="1859" t="s">
        <v>22</v>
      </c>
      <c r="I176" s="1859" t="s">
        <v>1466</v>
      </c>
    </row>
    <row customHeight="1" ht="11.25">
      <c r="A177" s="1859" t="s">
        <v>2877</v>
      </c>
      <c r="B177" s="1859" t="s">
        <v>16</v>
      </c>
      <c r="C177" s="1859" t="s">
        <v>3481</v>
      </c>
      <c r="D177" s="1859" t="s">
        <v>3482</v>
      </c>
      <c r="E177" s="1859" t="s">
        <v>3483</v>
      </c>
      <c r="F177" s="1859" t="s">
        <v>3484</v>
      </c>
      <c r="G177" s="1859" t="s">
        <v>3485</v>
      </c>
      <c r="H177" s="1859" t="s">
        <v>22</v>
      </c>
      <c r="I177" s="1859" t="s">
        <v>1466</v>
      </c>
    </row>
    <row customHeight="1" ht="11.25">
      <c r="A178" s="1859" t="s">
        <v>2877</v>
      </c>
      <c r="B178" s="1859" t="s">
        <v>16</v>
      </c>
      <c r="C178" s="1859" t="s">
        <v>3486</v>
      </c>
      <c r="D178" s="1859" t="s">
        <v>3487</v>
      </c>
      <c r="E178" s="1859" t="s">
        <v>3488</v>
      </c>
      <c r="F178" s="1859" t="s">
        <v>2891</v>
      </c>
      <c r="G178" s="1859" t="s">
        <v>3489</v>
      </c>
      <c r="H178" s="1859" t="s">
        <v>22</v>
      </c>
      <c r="I178" s="1859" t="s">
        <v>1466</v>
      </c>
    </row>
    <row customHeight="1" ht="11.25">
      <c r="A179" s="1859" t="s">
        <v>2877</v>
      </c>
      <c r="B179" s="1859" t="s">
        <v>16</v>
      </c>
      <c r="C179" s="1859" t="s">
        <v>3490</v>
      </c>
      <c r="D179" s="1859" t="s">
        <v>3491</v>
      </c>
      <c r="E179" s="1859" t="s">
        <v>3492</v>
      </c>
      <c r="F179" s="1859" t="s">
        <v>3128</v>
      </c>
      <c r="G179" s="1859" t="s">
        <v>22</v>
      </c>
      <c r="H179" s="1859" t="s">
        <v>22</v>
      </c>
      <c r="I179" s="1859" t="s">
        <v>1466</v>
      </c>
    </row>
    <row customHeight="1" ht="11.25">
      <c r="A180" s="1859" t="s">
        <v>2877</v>
      </c>
      <c r="B180" s="1859" t="s">
        <v>16</v>
      </c>
      <c r="C180" s="1859" t="s">
        <v>3493</v>
      </c>
      <c r="D180" s="1859" t="s">
        <v>3494</v>
      </c>
      <c r="E180" s="1859" t="s">
        <v>3495</v>
      </c>
      <c r="F180" s="1859" t="s">
        <v>3484</v>
      </c>
      <c r="G180" s="1859" t="s">
        <v>22</v>
      </c>
      <c r="H180" s="1859" t="s">
        <v>22</v>
      </c>
      <c r="I180" s="1859" t="s">
        <v>1466</v>
      </c>
    </row>
    <row customHeight="1" ht="11.25">
      <c r="A181" s="1859" t="s">
        <v>2877</v>
      </c>
      <c r="B181" s="1859" t="s">
        <v>16</v>
      </c>
      <c r="C181" s="1859" t="s">
        <v>3496</v>
      </c>
      <c r="D181" s="1859" t="s">
        <v>3497</v>
      </c>
      <c r="E181" s="1859" t="s">
        <v>3498</v>
      </c>
      <c r="F181" s="1859" t="s">
        <v>2947</v>
      </c>
      <c r="G181" s="1859" t="s">
        <v>22</v>
      </c>
      <c r="H181" s="1859" t="s">
        <v>22</v>
      </c>
      <c r="I181" s="1859" t="s">
        <v>1466</v>
      </c>
    </row>
    <row customHeight="1" ht="11.25">
      <c r="A182" s="1859" t="s">
        <v>2877</v>
      </c>
      <c r="B182" s="1859" t="s">
        <v>16</v>
      </c>
      <c r="C182" s="1859" t="s">
        <v>3499</v>
      </c>
      <c r="D182" s="1859" t="s">
        <v>3500</v>
      </c>
      <c r="E182" s="1859" t="s">
        <v>3501</v>
      </c>
      <c r="F182" s="1859" t="s">
        <v>3014</v>
      </c>
      <c r="G182" s="1859" t="s">
        <v>22</v>
      </c>
      <c r="H182" s="1859" t="s">
        <v>22</v>
      </c>
      <c r="I182" s="1859" t="s">
        <v>1466</v>
      </c>
    </row>
    <row customHeight="1" ht="11.25">
      <c r="A183" s="1859" t="s">
        <v>2877</v>
      </c>
      <c r="B183" s="1859" t="s">
        <v>16</v>
      </c>
      <c r="C183" s="1859" t="s">
        <v>3502</v>
      </c>
      <c r="D183" s="1859" t="s">
        <v>3503</v>
      </c>
      <c r="E183" s="1859" t="s">
        <v>3504</v>
      </c>
      <c r="F183" s="1859" t="s">
        <v>3484</v>
      </c>
      <c r="G183" s="1859" t="s">
        <v>22</v>
      </c>
      <c r="H183" s="1859" t="s">
        <v>22</v>
      </c>
      <c r="I183" s="1859" t="s">
        <v>1466</v>
      </c>
    </row>
    <row customHeight="1" ht="11.25">
      <c r="A184" s="1859" t="s">
        <v>2877</v>
      </c>
      <c r="B184" s="1859" t="s">
        <v>16</v>
      </c>
      <c r="C184" s="1859" t="s">
        <v>3505</v>
      </c>
      <c r="D184" s="1859" t="s">
        <v>3506</v>
      </c>
      <c r="E184" s="1859" t="s">
        <v>3507</v>
      </c>
      <c r="F184" s="1859" t="s">
        <v>3484</v>
      </c>
      <c r="G184" s="1859" t="s">
        <v>22</v>
      </c>
      <c r="H184" s="1859" t="s">
        <v>22</v>
      </c>
      <c r="I184" s="1859" t="s">
        <v>1466</v>
      </c>
    </row>
    <row customHeight="1" ht="11.25">
      <c r="A185" s="1859" t="s">
        <v>2877</v>
      </c>
      <c r="B185" s="1859" t="s">
        <v>16</v>
      </c>
      <c r="C185" s="1859" t="s">
        <v>3508</v>
      </c>
      <c r="D185" s="1859" t="s">
        <v>3509</v>
      </c>
      <c r="E185" s="1859" t="s">
        <v>3510</v>
      </c>
      <c r="F185" s="1859" t="s">
        <v>2947</v>
      </c>
      <c r="G185" s="1859" t="s">
        <v>22</v>
      </c>
      <c r="H185" s="1859" t="s">
        <v>22</v>
      </c>
      <c r="I185" s="1859" t="s">
        <v>1466</v>
      </c>
    </row>
    <row customHeight="1" ht="11.25">
      <c r="A186" s="1859" t="s">
        <v>2877</v>
      </c>
      <c r="B186" s="1859" t="s">
        <v>16</v>
      </c>
      <c r="C186" s="1859" t="s">
        <v>3511</v>
      </c>
      <c r="D186" s="1859" t="s">
        <v>3512</v>
      </c>
      <c r="E186" s="1859" t="s">
        <v>3513</v>
      </c>
      <c r="F186" s="1859" t="s">
        <v>2906</v>
      </c>
      <c r="G186" s="1859" t="s">
        <v>22</v>
      </c>
      <c r="H186" s="1859" t="s">
        <v>22</v>
      </c>
      <c r="I186" s="1859" t="s">
        <v>1466</v>
      </c>
    </row>
    <row customHeight="1" ht="11.25">
      <c r="A187" s="1859" t="s">
        <v>2877</v>
      </c>
      <c r="B187" s="1859" t="s">
        <v>16</v>
      </c>
      <c r="C187" s="1859" t="s">
        <v>3514</v>
      </c>
      <c r="D187" s="1859" t="s">
        <v>3515</v>
      </c>
      <c r="E187" s="1859" t="s">
        <v>3041</v>
      </c>
      <c r="F187" s="1859" t="s">
        <v>2951</v>
      </c>
      <c r="G187" s="1859" t="s">
        <v>22</v>
      </c>
      <c r="H187" s="1859" t="s">
        <v>22</v>
      </c>
      <c r="I187" s="1859" t="s">
        <v>1466</v>
      </c>
    </row>
    <row customHeight="1" ht="11.25">
      <c r="A188" s="1859" t="s">
        <v>2877</v>
      </c>
      <c r="B188" s="1859" t="s">
        <v>16</v>
      </c>
      <c r="C188" s="1859" t="s">
        <v>3516</v>
      </c>
      <c r="D188" s="1859" t="s">
        <v>3517</v>
      </c>
      <c r="E188" s="1859" t="s">
        <v>3518</v>
      </c>
      <c r="F188" s="1859" t="s">
        <v>3519</v>
      </c>
      <c r="G188" s="1859" t="s">
        <v>22</v>
      </c>
      <c r="H188" s="1859" t="s">
        <v>22</v>
      </c>
      <c r="I188" s="1859" t="s">
        <v>1466</v>
      </c>
    </row>
    <row customHeight="1" ht="11.25">
      <c r="A189" s="1859" t="s">
        <v>2877</v>
      </c>
      <c r="B189" s="1859" t="s">
        <v>16</v>
      </c>
      <c r="C189" s="1859" t="s">
        <v>3520</v>
      </c>
      <c r="D189" s="1859" t="s">
        <v>3521</v>
      </c>
      <c r="E189" s="1859" t="s">
        <v>3522</v>
      </c>
      <c r="F189" s="1859" t="s">
        <v>3523</v>
      </c>
      <c r="G189" s="1859" t="s">
        <v>22</v>
      </c>
      <c r="H189" s="1859" t="s">
        <v>22</v>
      </c>
      <c r="I189" s="1859" t="s">
        <v>1466</v>
      </c>
    </row>
    <row customHeight="1" ht="11.25">
      <c r="A190" s="1859" t="s">
        <v>2877</v>
      </c>
      <c r="B190" s="1859" t="s">
        <v>16</v>
      </c>
      <c r="C190" s="1859" t="s">
        <v>3524</v>
      </c>
      <c r="D190" s="1859" t="s">
        <v>3525</v>
      </c>
      <c r="E190" s="1859" t="s">
        <v>2976</v>
      </c>
      <c r="F190" s="1859" t="s">
        <v>3526</v>
      </c>
      <c r="G190" s="1859" t="s">
        <v>22</v>
      </c>
      <c r="H190" s="1859" t="s">
        <v>22</v>
      </c>
      <c r="I190" s="1859" t="s">
        <v>1466</v>
      </c>
    </row>
    <row customHeight="1" ht="11.25">
      <c r="A191" s="1859" t="s">
        <v>2877</v>
      </c>
      <c r="B191" s="1859" t="s">
        <v>16</v>
      </c>
      <c r="C191" s="1859" t="s">
        <v>3527</v>
      </c>
      <c r="D191" s="1859" t="s">
        <v>3528</v>
      </c>
      <c r="E191" s="1859" t="s">
        <v>3529</v>
      </c>
      <c r="F191" s="1859" t="s">
        <v>3530</v>
      </c>
      <c r="G191" s="1859" t="s">
        <v>22</v>
      </c>
      <c r="H191" s="1859" t="s">
        <v>22</v>
      </c>
      <c r="I191" s="1859" t="s">
        <v>1466</v>
      </c>
    </row>
    <row customHeight="1" ht="11.25">
      <c r="A192" s="1859" t="s">
        <v>2877</v>
      </c>
      <c r="B192" s="1859" t="s">
        <v>16</v>
      </c>
      <c r="C192" s="1859" t="s">
        <v>3531</v>
      </c>
      <c r="D192" s="1859" t="s">
        <v>3532</v>
      </c>
      <c r="E192" s="1859" t="s">
        <v>3533</v>
      </c>
      <c r="F192" s="1859" t="s">
        <v>3534</v>
      </c>
      <c r="G192" s="1859" t="s">
        <v>22</v>
      </c>
      <c r="H192" s="1859" t="s">
        <v>22</v>
      </c>
      <c r="I192" s="1859" t="s">
        <v>1466</v>
      </c>
    </row>
    <row customHeight="1" ht="11.25">
      <c r="A193" s="1859" t="s">
        <v>2877</v>
      </c>
      <c r="B193" s="1859" t="s">
        <v>16</v>
      </c>
      <c r="C193" s="1859" t="s">
        <v>2892</v>
      </c>
      <c r="D193" s="1859" t="s">
        <v>2893</v>
      </c>
      <c r="E193" s="1859" t="s">
        <v>2894</v>
      </c>
      <c r="F193" s="1859" t="s">
        <v>2891</v>
      </c>
      <c r="G193" s="1859" t="s">
        <v>22</v>
      </c>
      <c r="H193" s="1859" t="s">
        <v>22</v>
      </c>
      <c r="I193" s="1859" t="s">
        <v>1552</v>
      </c>
    </row>
    <row customHeight="1" ht="11.25">
      <c r="A194" s="1859" t="s">
        <v>2877</v>
      </c>
      <c r="B194" s="1859" t="s">
        <v>16</v>
      </c>
      <c r="C194" s="1859" t="s">
        <v>2895</v>
      </c>
      <c r="D194" s="1859" t="s">
        <v>2896</v>
      </c>
      <c r="E194" s="1859" t="s">
        <v>2897</v>
      </c>
      <c r="F194" s="1859" t="s">
        <v>2898</v>
      </c>
      <c r="G194" s="1859" t="s">
        <v>22</v>
      </c>
      <c r="H194" s="1859" t="s">
        <v>22</v>
      </c>
      <c r="I194" s="1859" t="s">
        <v>1552</v>
      </c>
    </row>
    <row customHeight="1" ht="11.25">
      <c r="A195" s="1859" t="s">
        <v>2877</v>
      </c>
      <c r="B195" s="1859" t="s">
        <v>16</v>
      </c>
      <c r="C195" s="1859" t="s">
        <v>2911</v>
      </c>
      <c r="D195" s="1859" t="s">
        <v>2912</v>
      </c>
      <c r="E195" s="1859" t="s">
        <v>2913</v>
      </c>
      <c r="F195" s="1859" t="s">
        <v>2914</v>
      </c>
      <c r="G195" s="1859" t="s">
        <v>22</v>
      </c>
      <c r="H195" s="1859" t="s">
        <v>22</v>
      </c>
      <c r="I195" s="1859" t="s">
        <v>1552</v>
      </c>
    </row>
    <row customHeight="1" ht="11.25">
      <c r="A196" s="1859" t="s">
        <v>2877</v>
      </c>
      <c r="B196" s="1859" t="s">
        <v>16</v>
      </c>
      <c r="C196" s="1859" t="s">
        <v>2915</v>
      </c>
      <c r="D196" s="1859" t="s">
        <v>2916</v>
      </c>
      <c r="E196" s="1859" t="s">
        <v>2917</v>
      </c>
      <c r="F196" s="1859" t="s">
        <v>2918</v>
      </c>
      <c r="G196" s="1859" t="s">
        <v>22</v>
      </c>
      <c r="H196" s="1859" t="s">
        <v>22</v>
      </c>
      <c r="I196" s="1859" t="s">
        <v>1552</v>
      </c>
    </row>
    <row customHeight="1" ht="11.25">
      <c r="A197" s="1859" t="s">
        <v>2877</v>
      </c>
      <c r="B197" s="1859" t="s">
        <v>16</v>
      </c>
      <c r="C197" s="1859" t="s">
        <v>2963</v>
      </c>
      <c r="D197" s="1859" t="s">
        <v>2964</v>
      </c>
      <c r="E197" s="1859" t="s">
        <v>2965</v>
      </c>
      <c r="F197" s="1859" t="s">
        <v>2966</v>
      </c>
      <c r="G197" s="1859" t="s">
        <v>22</v>
      </c>
      <c r="H197" s="1859" t="s">
        <v>22</v>
      </c>
      <c r="I197" s="1859" t="s">
        <v>1552</v>
      </c>
    </row>
    <row customHeight="1" ht="11.25">
      <c r="A198" s="1859" t="s">
        <v>2877</v>
      </c>
      <c r="B198" s="1859" t="s">
        <v>16</v>
      </c>
      <c r="C198" s="1859" t="s">
        <v>2981</v>
      </c>
      <c r="D198" s="1859" t="s">
        <v>2982</v>
      </c>
      <c r="E198" s="1859" t="s">
        <v>2983</v>
      </c>
      <c r="F198" s="1859" t="s">
        <v>2970</v>
      </c>
      <c r="G198" s="1859" t="s">
        <v>22</v>
      </c>
      <c r="H198" s="1859" t="s">
        <v>22</v>
      </c>
      <c r="I198" s="1859" t="s">
        <v>1552</v>
      </c>
    </row>
    <row customHeight="1" ht="11.25">
      <c r="A199" s="1859" t="s">
        <v>2877</v>
      </c>
      <c r="B199" s="1859" t="s">
        <v>16</v>
      </c>
      <c r="C199" s="1859" t="s">
        <v>2987</v>
      </c>
      <c r="D199" s="1859" t="s">
        <v>2988</v>
      </c>
      <c r="E199" s="1859" t="s">
        <v>2989</v>
      </c>
      <c r="F199" s="1859" t="s">
        <v>2906</v>
      </c>
      <c r="G199" s="1859" t="s">
        <v>22</v>
      </c>
      <c r="H199" s="1859" t="s">
        <v>22</v>
      </c>
      <c r="I199" s="1859" t="s">
        <v>1552</v>
      </c>
    </row>
    <row customHeight="1" ht="11.25">
      <c r="A200" s="1859" t="s">
        <v>2877</v>
      </c>
      <c r="B200" s="1859" t="s">
        <v>16</v>
      </c>
      <c r="C200" s="1859" t="s">
        <v>22</v>
      </c>
      <c r="D200" s="1859" t="s">
        <v>2997</v>
      </c>
      <c r="E200" s="1859" t="s">
        <v>2998</v>
      </c>
      <c r="F200" s="1859" t="s">
        <v>2891</v>
      </c>
      <c r="G200" s="1859" t="s">
        <v>22</v>
      </c>
      <c r="H200" s="1859" t="s">
        <v>22</v>
      </c>
      <c r="I200" s="1859" t="s">
        <v>1552</v>
      </c>
    </row>
    <row customHeight="1" ht="11.25">
      <c r="A201" s="1859" t="s">
        <v>2877</v>
      </c>
      <c r="B201" s="1859" t="s">
        <v>16</v>
      </c>
      <c r="C201" s="1859" t="s">
        <v>3011</v>
      </c>
      <c r="D201" s="1859" t="s">
        <v>3012</v>
      </c>
      <c r="E201" s="1859" t="s">
        <v>3013</v>
      </c>
      <c r="F201" s="1859" t="s">
        <v>3014</v>
      </c>
      <c r="G201" s="1859" t="s">
        <v>3015</v>
      </c>
      <c r="H201" s="1859" t="s">
        <v>22</v>
      </c>
      <c r="I201" s="1859" t="s">
        <v>1552</v>
      </c>
    </row>
    <row customHeight="1" ht="11.25">
      <c r="A202" s="1859" t="s">
        <v>2877</v>
      </c>
      <c r="B202" s="1859" t="s">
        <v>16</v>
      </c>
      <c r="C202" s="1859" t="s">
        <v>3016</v>
      </c>
      <c r="D202" s="1859" t="s">
        <v>3017</v>
      </c>
      <c r="E202" s="1859" t="s">
        <v>3018</v>
      </c>
      <c r="F202" s="1859" t="s">
        <v>2947</v>
      </c>
      <c r="G202" s="1859" t="s">
        <v>22</v>
      </c>
      <c r="H202" s="1859" t="s">
        <v>22</v>
      </c>
      <c r="I202" s="1859" t="s">
        <v>1552</v>
      </c>
    </row>
    <row customHeight="1" ht="11.25">
      <c r="A203" s="1859" t="s">
        <v>2877</v>
      </c>
      <c r="B203" s="1859" t="s">
        <v>16</v>
      </c>
      <c r="C203" s="1859" t="s">
        <v>3029</v>
      </c>
      <c r="D203" s="1859" t="s">
        <v>3030</v>
      </c>
      <c r="E203" s="1859" t="s">
        <v>3031</v>
      </c>
      <c r="F203" s="1859" t="s">
        <v>1048</v>
      </c>
      <c r="G203" s="1859" t="s">
        <v>22</v>
      </c>
      <c r="H203" s="1859" t="s">
        <v>22</v>
      </c>
      <c r="I203" s="1859" t="s">
        <v>1552</v>
      </c>
    </row>
    <row customHeight="1" ht="11.25">
      <c r="A204" s="1859" t="s">
        <v>2877</v>
      </c>
      <c r="B204" s="1859" t="s">
        <v>16</v>
      </c>
      <c r="C204" s="1859" t="s">
        <v>3036</v>
      </c>
      <c r="D204" s="1859" t="s">
        <v>3037</v>
      </c>
      <c r="E204" s="1859" t="s">
        <v>3038</v>
      </c>
      <c r="F204" s="1859" t="s">
        <v>1048</v>
      </c>
      <c r="G204" s="1859" t="s">
        <v>22</v>
      </c>
      <c r="H204" s="1859" t="s">
        <v>22</v>
      </c>
      <c r="I204" s="1859" t="s">
        <v>1552</v>
      </c>
    </row>
    <row customHeight="1" ht="11.25">
      <c r="A205" s="1859" t="s">
        <v>2877</v>
      </c>
      <c r="B205" s="1859" t="s">
        <v>16</v>
      </c>
      <c r="C205" s="1859" t="s">
        <v>3039</v>
      </c>
      <c r="D205" s="1859" t="s">
        <v>3040</v>
      </c>
      <c r="E205" s="1859" t="s">
        <v>3041</v>
      </c>
      <c r="F205" s="1859" t="s">
        <v>3042</v>
      </c>
      <c r="G205" s="1859" t="s">
        <v>3043</v>
      </c>
      <c r="H205" s="1859" t="s">
        <v>22</v>
      </c>
      <c r="I205" s="1859" t="s">
        <v>1552</v>
      </c>
    </row>
    <row customHeight="1" ht="11.25">
      <c r="A206" s="1859" t="s">
        <v>2877</v>
      </c>
      <c r="B206" s="1859" t="s">
        <v>16</v>
      </c>
      <c r="C206" s="1859" t="s">
        <v>3048</v>
      </c>
      <c r="D206" s="1859" t="s">
        <v>3049</v>
      </c>
      <c r="E206" s="1859" t="s">
        <v>3001</v>
      </c>
      <c r="F206" s="1859" t="s">
        <v>3050</v>
      </c>
      <c r="G206" s="1859" t="s">
        <v>22</v>
      </c>
      <c r="H206" s="1859" t="s">
        <v>22</v>
      </c>
      <c r="I206" s="1859" t="s">
        <v>1552</v>
      </c>
    </row>
    <row customHeight="1" ht="11.25">
      <c r="A207" s="1859" t="s">
        <v>2877</v>
      </c>
      <c r="B207" s="1859" t="s">
        <v>16</v>
      </c>
      <c r="C207" s="1859" t="s">
        <v>3074</v>
      </c>
      <c r="D207" s="1859" t="s">
        <v>3075</v>
      </c>
      <c r="E207" s="1859" t="s">
        <v>3076</v>
      </c>
      <c r="F207" s="1859" t="s">
        <v>3059</v>
      </c>
      <c r="G207" s="1859" t="s">
        <v>22</v>
      </c>
      <c r="H207" s="1859" t="s">
        <v>22</v>
      </c>
      <c r="I207" s="1859" t="s">
        <v>1552</v>
      </c>
    </row>
    <row customHeight="1" ht="11.25">
      <c r="A208" s="1859" t="s">
        <v>2877</v>
      </c>
      <c r="B208" s="1859" t="s">
        <v>16</v>
      </c>
      <c r="C208" s="1859" t="s">
        <v>3085</v>
      </c>
      <c r="D208" s="1859" t="s">
        <v>3086</v>
      </c>
      <c r="E208" s="1859" t="s">
        <v>3087</v>
      </c>
      <c r="F208" s="1859" t="s">
        <v>2891</v>
      </c>
      <c r="G208" s="1859" t="s">
        <v>22</v>
      </c>
      <c r="H208" s="1859" t="s">
        <v>22</v>
      </c>
      <c r="I208" s="1859" t="s">
        <v>1552</v>
      </c>
    </row>
    <row customHeight="1" ht="11.25">
      <c r="A209" s="1859" t="s">
        <v>2877</v>
      </c>
      <c r="B209" s="1859" t="s">
        <v>16</v>
      </c>
      <c r="C209" s="1859" t="s">
        <v>3088</v>
      </c>
      <c r="D209" s="1859" t="s">
        <v>3089</v>
      </c>
      <c r="E209" s="1859" t="s">
        <v>3090</v>
      </c>
      <c r="F209" s="1859" t="s">
        <v>3091</v>
      </c>
      <c r="G209" s="1859" t="s">
        <v>3092</v>
      </c>
      <c r="H209" s="1859" t="s">
        <v>22</v>
      </c>
      <c r="I209" s="1859" t="s">
        <v>1552</v>
      </c>
    </row>
    <row customHeight="1" ht="11.25">
      <c r="A210" s="1859" t="s">
        <v>2877</v>
      </c>
      <c r="B210" s="1859" t="s">
        <v>16</v>
      </c>
      <c r="C210" s="1859" t="s">
        <v>3093</v>
      </c>
      <c r="D210" s="1859" t="s">
        <v>3094</v>
      </c>
      <c r="E210" s="1859" t="s">
        <v>3095</v>
      </c>
      <c r="F210" s="1859" t="s">
        <v>3059</v>
      </c>
      <c r="G210" s="1859" t="s">
        <v>22</v>
      </c>
      <c r="H210" s="1859" t="s">
        <v>22</v>
      </c>
      <c r="I210" s="1859" t="s">
        <v>1552</v>
      </c>
    </row>
    <row customHeight="1" ht="11.25">
      <c r="A211" s="1859" t="s">
        <v>2877</v>
      </c>
      <c r="B211" s="1859" t="s">
        <v>16</v>
      </c>
      <c r="C211" s="1859" t="s">
        <v>3108</v>
      </c>
      <c r="D211" s="1859" t="s">
        <v>3109</v>
      </c>
      <c r="E211" s="1859" t="s">
        <v>3110</v>
      </c>
      <c r="F211" s="1859" t="s">
        <v>2937</v>
      </c>
      <c r="G211" s="1859" t="s">
        <v>3111</v>
      </c>
      <c r="H211" s="1859" t="s">
        <v>22</v>
      </c>
      <c r="I211" s="1859" t="s">
        <v>1552</v>
      </c>
    </row>
    <row customHeight="1" ht="11.25">
      <c r="A212" s="1859" t="s">
        <v>2877</v>
      </c>
      <c r="B212" s="1859" t="s">
        <v>16</v>
      </c>
      <c r="C212" s="1859" t="s">
        <v>3112</v>
      </c>
      <c r="D212" s="1859" t="s">
        <v>3113</v>
      </c>
      <c r="E212" s="1859" t="s">
        <v>3114</v>
      </c>
      <c r="F212" s="1859" t="s">
        <v>2937</v>
      </c>
      <c r="G212" s="1859" t="s">
        <v>22</v>
      </c>
      <c r="H212" s="1859" t="s">
        <v>22</v>
      </c>
      <c r="I212" s="1859" t="s">
        <v>1552</v>
      </c>
    </row>
    <row customHeight="1" ht="11.25">
      <c r="A213" s="1859" t="s">
        <v>2877</v>
      </c>
      <c r="B213" s="1859" t="s">
        <v>16</v>
      </c>
      <c r="C213" s="1859" t="s">
        <v>3125</v>
      </c>
      <c r="D213" s="1859" t="s">
        <v>3126</v>
      </c>
      <c r="E213" s="1859" t="s">
        <v>3127</v>
      </c>
      <c r="F213" s="1859" t="s">
        <v>3128</v>
      </c>
      <c r="G213" s="1859" t="s">
        <v>22</v>
      </c>
      <c r="H213" s="1859" t="s">
        <v>22</v>
      </c>
      <c r="I213" s="1859" t="s">
        <v>1552</v>
      </c>
    </row>
    <row customHeight="1" ht="11.25">
      <c r="A214" s="1859" t="s">
        <v>2877</v>
      </c>
      <c r="B214" s="1859" t="s">
        <v>16</v>
      </c>
      <c r="C214" s="1859" t="s">
        <v>3129</v>
      </c>
      <c r="D214" s="1859" t="s">
        <v>3130</v>
      </c>
      <c r="E214" s="1859" t="s">
        <v>3131</v>
      </c>
      <c r="F214" s="1859" t="s">
        <v>3128</v>
      </c>
      <c r="G214" s="1859" t="s">
        <v>22</v>
      </c>
      <c r="H214" s="1859" t="s">
        <v>22</v>
      </c>
      <c r="I214" s="1859" t="s">
        <v>1552</v>
      </c>
    </row>
    <row customHeight="1" ht="11.25">
      <c r="A215" s="1859" t="s">
        <v>2877</v>
      </c>
      <c r="B215" s="1859" t="s">
        <v>16</v>
      </c>
      <c r="C215" s="1859" t="s">
        <v>3138</v>
      </c>
      <c r="D215" s="1859" t="s">
        <v>3139</v>
      </c>
      <c r="E215" s="1859" t="s">
        <v>3140</v>
      </c>
      <c r="F215" s="1859" t="s">
        <v>3059</v>
      </c>
      <c r="G215" s="1859" t="s">
        <v>22</v>
      </c>
      <c r="H215" s="1859" t="s">
        <v>22</v>
      </c>
      <c r="I215" s="1859" t="s">
        <v>1552</v>
      </c>
    </row>
    <row customHeight="1" ht="11.25">
      <c r="A216" s="1859" t="s">
        <v>2877</v>
      </c>
      <c r="B216" s="1859" t="s">
        <v>16</v>
      </c>
      <c r="C216" s="1859" t="s">
        <v>3169</v>
      </c>
      <c r="D216" s="1859" t="s">
        <v>3170</v>
      </c>
      <c r="E216" s="1859" t="s">
        <v>3171</v>
      </c>
      <c r="F216" s="1859" t="s">
        <v>3010</v>
      </c>
      <c r="G216" s="1859" t="s">
        <v>22</v>
      </c>
      <c r="H216" s="1859" t="s">
        <v>3172</v>
      </c>
      <c r="I216" s="1859" t="s">
        <v>1552</v>
      </c>
    </row>
    <row customHeight="1" ht="11.25">
      <c r="A217" s="1859" t="s">
        <v>2877</v>
      </c>
      <c r="B217" s="1859" t="s">
        <v>16</v>
      </c>
      <c r="C217" s="1859" t="s">
        <v>3177</v>
      </c>
      <c r="D217" s="1859" t="s">
        <v>3178</v>
      </c>
      <c r="E217" s="1859" t="s">
        <v>3179</v>
      </c>
      <c r="F217" s="1859" t="s">
        <v>3128</v>
      </c>
      <c r="G217" s="1859" t="s">
        <v>22</v>
      </c>
      <c r="H217" s="1859" t="s">
        <v>22</v>
      </c>
      <c r="I217" s="1859" t="s">
        <v>1552</v>
      </c>
    </row>
    <row customHeight="1" ht="11.25">
      <c r="A218" s="1859" t="s">
        <v>2877</v>
      </c>
      <c r="B218" s="1859" t="s">
        <v>16</v>
      </c>
      <c r="C218" s="1859" t="s">
        <v>3535</v>
      </c>
      <c r="D218" s="1859" t="s">
        <v>3536</v>
      </c>
      <c r="E218" s="1859" t="s">
        <v>3537</v>
      </c>
      <c r="F218" s="1859" t="s">
        <v>3059</v>
      </c>
      <c r="G218" s="1859" t="s">
        <v>22</v>
      </c>
      <c r="H218" s="1859" t="s">
        <v>22</v>
      </c>
      <c r="I218" s="1859" t="s">
        <v>1552</v>
      </c>
    </row>
    <row customHeight="1" ht="11.25">
      <c r="A219" s="1859" t="s">
        <v>2877</v>
      </c>
      <c r="B219" s="1859" t="s">
        <v>16</v>
      </c>
      <c r="C219" s="1859" t="s">
        <v>3217</v>
      </c>
      <c r="D219" s="1859" t="s">
        <v>3218</v>
      </c>
      <c r="E219" s="1859" t="s">
        <v>3219</v>
      </c>
      <c r="F219" s="1859" t="s">
        <v>2996</v>
      </c>
      <c r="G219" s="1859" t="s">
        <v>22</v>
      </c>
      <c r="H219" s="1859" t="s">
        <v>22</v>
      </c>
      <c r="I219" s="1859" t="s">
        <v>1552</v>
      </c>
    </row>
    <row customHeight="1" ht="11.25">
      <c r="A220" s="1859" t="s">
        <v>2877</v>
      </c>
      <c r="B220" s="1859" t="s">
        <v>16</v>
      </c>
      <c r="C220" s="1859" t="s">
        <v>3231</v>
      </c>
      <c r="D220" s="1859" t="s">
        <v>3232</v>
      </c>
      <c r="E220" s="1859" t="s">
        <v>3233</v>
      </c>
      <c r="F220" s="1859" t="s">
        <v>2951</v>
      </c>
      <c r="G220" s="1859" t="s">
        <v>22</v>
      </c>
      <c r="H220" s="1859" t="s">
        <v>22</v>
      </c>
      <c r="I220" s="1859" t="s">
        <v>1552</v>
      </c>
    </row>
    <row customHeight="1" ht="11.25">
      <c r="A221" s="1859" t="s">
        <v>2877</v>
      </c>
      <c r="B221" s="1859" t="s">
        <v>16</v>
      </c>
      <c r="C221" s="1859" t="s">
        <v>3244</v>
      </c>
      <c r="D221" s="1859" t="s">
        <v>3245</v>
      </c>
      <c r="E221" s="1859" t="s">
        <v>3246</v>
      </c>
      <c r="F221" s="1859" t="s">
        <v>3014</v>
      </c>
      <c r="G221" s="1859" t="s">
        <v>22</v>
      </c>
      <c r="H221" s="1859" t="s">
        <v>22</v>
      </c>
      <c r="I221" s="1859" t="s">
        <v>1552</v>
      </c>
    </row>
    <row customHeight="1" ht="11.25">
      <c r="A222" s="1859" t="s">
        <v>2877</v>
      </c>
      <c r="B222" s="1859" t="s">
        <v>16</v>
      </c>
      <c r="C222" s="1859" t="s">
        <v>3251</v>
      </c>
      <c r="D222" s="1859" t="s">
        <v>3252</v>
      </c>
      <c r="E222" s="1859" t="s">
        <v>3253</v>
      </c>
      <c r="F222" s="1859" t="s">
        <v>3128</v>
      </c>
      <c r="G222" s="1859" t="s">
        <v>3254</v>
      </c>
      <c r="H222" s="1859" t="s">
        <v>22</v>
      </c>
      <c r="I222" s="1859" t="s">
        <v>1552</v>
      </c>
    </row>
    <row customHeight="1" ht="11.25">
      <c r="A223" s="1859" t="s">
        <v>2877</v>
      </c>
      <c r="B223" s="1859" t="s">
        <v>16</v>
      </c>
      <c r="C223" s="1859" t="s">
        <v>3259</v>
      </c>
      <c r="D223" s="1859" t="s">
        <v>3260</v>
      </c>
      <c r="E223" s="1859" t="s">
        <v>3261</v>
      </c>
      <c r="F223" s="1859" t="s">
        <v>3200</v>
      </c>
      <c r="G223" s="1859" t="s">
        <v>3262</v>
      </c>
      <c r="H223" s="1859" t="s">
        <v>22</v>
      </c>
      <c r="I223" s="1859" t="s">
        <v>1552</v>
      </c>
    </row>
    <row customHeight="1" ht="11.25">
      <c r="A224" s="1859" t="s">
        <v>2877</v>
      </c>
      <c r="B224" s="1859" t="s">
        <v>16</v>
      </c>
      <c r="C224" s="1859" t="s">
        <v>3266</v>
      </c>
      <c r="D224" s="1859" t="s">
        <v>3267</v>
      </c>
      <c r="E224" s="1859" t="s">
        <v>3268</v>
      </c>
      <c r="F224" s="1859" t="s">
        <v>2996</v>
      </c>
      <c r="G224" s="1859" t="s">
        <v>22</v>
      </c>
      <c r="H224" s="1859" t="s">
        <v>22</v>
      </c>
      <c r="I224" s="1859" t="s">
        <v>1552</v>
      </c>
    </row>
    <row customHeight="1" ht="11.25">
      <c r="A225" s="1859" t="s">
        <v>2877</v>
      </c>
      <c r="B225" s="1859" t="s">
        <v>16</v>
      </c>
      <c r="C225" s="1859" t="s">
        <v>3285</v>
      </c>
      <c r="D225" s="1859" t="s">
        <v>3286</v>
      </c>
      <c r="E225" s="1859" t="s">
        <v>3287</v>
      </c>
      <c r="F225" s="1859" t="s">
        <v>51</v>
      </c>
      <c r="G225" s="1859" t="s">
        <v>3288</v>
      </c>
      <c r="H225" s="1859" t="s">
        <v>22</v>
      </c>
      <c r="I225" s="1859" t="s">
        <v>1552</v>
      </c>
    </row>
    <row customHeight="1" ht="11.25">
      <c r="A226" s="1859" t="s">
        <v>2877</v>
      </c>
      <c r="B226" s="1859" t="s">
        <v>16</v>
      </c>
      <c r="C226" s="1859" t="s">
        <v>3289</v>
      </c>
      <c r="D226" s="1859" t="s">
        <v>3290</v>
      </c>
      <c r="E226" s="1859" t="s">
        <v>3291</v>
      </c>
      <c r="F226" s="1859" t="s">
        <v>3102</v>
      </c>
      <c r="G226" s="1859" t="s">
        <v>3292</v>
      </c>
      <c r="H226" s="1859" t="s">
        <v>22</v>
      </c>
      <c r="I226" s="1859" t="s">
        <v>1552</v>
      </c>
    </row>
    <row customHeight="1" ht="11.25">
      <c r="A227" s="1859" t="s">
        <v>2877</v>
      </c>
      <c r="B227" s="1859" t="s">
        <v>16</v>
      </c>
      <c r="C227" s="1859" t="s">
        <v>3293</v>
      </c>
      <c r="D227" s="1859" t="s">
        <v>3294</v>
      </c>
      <c r="E227" s="1859" t="s">
        <v>3295</v>
      </c>
      <c r="F227" s="1859" t="s">
        <v>3091</v>
      </c>
      <c r="G227" s="1859" t="s">
        <v>3296</v>
      </c>
      <c r="H227" s="1859" t="s">
        <v>22</v>
      </c>
      <c r="I227" s="1859" t="s">
        <v>1552</v>
      </c>
    </row>
    <row customHeight="1" ht="11.25">
      <c r="A228" s="1859" t="s">
        <v>2877</v>
      </c>
      <c r="B228" s="1859" t="s">
        <v>16</v>
      </c>
      <c r="C228" s="1859" t="s">
        <v>13</v>
      </c>
      <c r="D228" s="1859" t="s">
        <v>46</v>
      </c>
      <c r="E228" s="1859" t="s">
        <v>49</v>
      </c>
      <c r="F228" s="1859" t="s">
        <v>51</v>
      </c>
      <c r="G228" s="1859" t="s">
        <v>22</v>
      </c>
      <c r="H228" s="1859" t="s">
        <v>22</v>
      </c>
      <c r="I228" s="1859" t="s">
        <v>1552</v>
      </c>
    </row>
    <row customHeight="1" ht="11.25">
      <c r="A229" s="1859" t="s">
        <v>2877</v>
      </c>
      <c r="B229" s="1859" t="s">
        <v>16</v>
      </c>
      <c r="C229" s="1859" t="s">
        <v>3297</v>
      </c>
      <c r="D229" s="1859" t="s">
        <v>3298</v>
      </c>
      <c r="E229" s="1859" t="s">
        <v>3299</v>
      </c>
      <c r="F229" s="1859" t="s">
        <v>51</v>
      </c>
      <c r="G229" s="1859" t="s">
        <v>3300</v>
      </c>
      <c r="H229" s="1859" t="s">
        <v>22</v>
      </c>
      <c r="I229" s="1859" t="s">
        <v>1552</v>
      </c>
    </row>
    <row customHeight="1" ht="11.25">
      <c r="A230" s="1859" t="s">
        <v>2877</v>
      </c>
      <c r="B230" s="1859" t="s">
        <v>16</v>
      </c>
      <c r="C230" s="1859" t="s">
        <v>3304</v>
      </c>
      <c r="D230" s="1859" t="s">
        <v>3305</v>
      </c>
      <c r="E230" s="1859" t="s">
        <v>3306</v>
      </c>
      <c r="F230" s="1859" t="s">
        <v>3054</v>
      </c>
      <c r="G230" s="1859" t="s">
        <v>3307</v>
      </c>
      <c r="H230" s="1859" t="s">
        <v>22</v>
      </c>
      <c r="I230" s="1859" t="s">
        <v>1552</v>
      </c>
    </row>
    <row customHeight="1" ht="11.25">
      <c r="A231" s="1859" t="s">
        <v>2877</v>
      </c>
      <c r="B231" s="1859" t="s">
        <v>16</v>
      </c>
      <c r="C231" s="1859" t="s">
        <v>3315</v>
      </c>
      <c r="D231" s="1859" t="s">
        <v>3316</v>
      </c>
      <c r="E231" s="1859" t="s">
        <v>3317</v>
      </c>
      <c r="F231" s="1859" t="s">
        <v>2996</v>
      </c>
      <c r="G231" s="1859" t="s">
        <v>3318</v>
      </c>
      <c r="H231" s="1859" t="s">
        <v>22</v>
      </c>
      <c r="I231" s="1859" t="s">
        <v>1552</v>
      </c>
    </row>
    <row customHeight="1" ht="11.25">
      <c r="A232" s="1859" t="s">
        <v>2877</v>
      </c>
      <c r="B232" s="1859" t="s">
        <v>16</v>
      </c>
      <c r="C232" s="1859" t="s">
        <v>3333</v>
      </c>
      <c r="D232" s="1859" t="s">
        <v>3334</v>
      </c>
      <c r="E232" s="1859" t="s">
        <v>3335</v>
      </c>
      <c r="F232" s="1859" t="s">
        <v>3059</v>
      </c>
      <c r="G232" s="1859" t="s">
        <v>22</v>
      </c>
      <c r="H232" s="1859" t="s">
        <v>22</v>
      </c>
      <c r="I232" s="1859" t="s">
        <v>1552</v>
      </c>
    </row>
    <row customHeight="1" ht="11.25">
      <c r="A233" s="1859" t="s">
        <v>2877</v>
      </c>
      <c r="B233" s="1859" t="s">
        <v>16</v>
      </c>
      <c r="C233" s="1859" t="s">
        <v>3347</v>
      </c>
      <c r="D233" s="1859" t="s">
        <v>3348</v>
      </c>
      <c r="E233" s="1859" t="s">
        <v>3349</v>
      </c>
      <c r="F233" s="1859" t="s">
        <v>3059</v>
      </c>
      <c r="G233" s="1859" t="s">
        <v>22</v>
      </c>
      <c r="H233" s="1859" t="s">
        <v>22</v>
      </c>
      <c r="I233" s="1859" t="s">
        <v>1552</v>
      </c>
    </row>
    <row customHeight="1" ht="11.25">
      <c r="A234" s="1859" t="s">
        <v>2877</v>
      </c>
      <c r="B234" s="1859" t="s">
        <v>16</v>
      </c>
      <c r="C234" s="1859" t="s">
        <v>3384</v>
      </c>
      <c r="D234" s="1859" t="s">
        <v>3385</v>
      </c>
      <c r="E234" s="1859" t="s">
        <v>3386</v>
      </c>
      <c r="F234" s="1859" t="s">
        <v>2996</v>
      </c>
      <c r="G234" s="1859" t="s">
        <v>22</v>
      </c>
      <c r="H234" s="1859" t="s">
        <v>22</v>
      </c>
      <c r="I234" s="1859" t="s">
        <v>1552</v>
      </c>
    </row>
    <row customHeight="1" ht="11.25">
      <c r="A235" s="1859" t="s">
        <v>2877</v>
      </c>
      <c r="B235" s="1859" t="s">
        <v>16</v>
      </c>
      <c r="C235" s="1859" t="s">
        <v>3390</v>
      </c>
      <c r="D235" s="1859" t="s">
        <v>3391</v>
      </c>
      <c r="E235" s="1859" t="s">
        <v>3392</v>
      </c>
      <c r="F235" s="1859" t="s">
        <v>2914</v>
      </c>
      <c r="G235" s="1859" t="s">
        <v>22</v>
      </c>
      <c r="H235" s="1859" t="s">
        <v>22</v>
      </c>
      <c r="I235" s="1859" t="s">
        <v>1552</v>
      </c>
    </row>
    <row customHeight="1" ht="11.25">
      <c r="A236" s="1859" t="s">
        <v>2877</v>
      </c>
      <c r="B236" s="1859" t="s">
        <v>16</v>
      </c>
      <c r="C236" s="1859" t="s">
        <v>3402</v>
      </c>
      <c r="D236" s="1859" t="s">
        <v>3403</v>
      </c>
      <c r="E236" s="1859" t="s">
        <v>3404</v>
      </c>
      <c r="F236" s="1859" t="s">
        <v>2914</v>
      </c>
      <c r="G236" s="1859" t="s">
        <v>3070</v>
      </c>
      <c r="H236" s="1859" t="s">
        <v>22</v>
      </c>
      <c r="I236" s="1859" t="s">
        <v>1552</v>
      </c>
    </row>
    <row customHeight="1" ht="11.25">
      <c r="A237" s="1859" t="s">
        <v>2877</v>
      </c>
      <c r="B237" s="1859" t="s">
        <v>16</v>
      </c>
      <c r="C237" s="1859" t="s">
        <v>3417</v>
      </c>
      <c r="D237" s="1859" t="s">
        <v>3418</v>
      </c>
      <c r="E237" s="1859" t="s">
        <v>3419</v>
      </c>
      <c r="F237" s="1859" t="s">
        <v>2906</v>
      </c>
      <c r="G237" s="1859" t="s">
        <v>22</v>
      </c>
      <c r="H237" s="1859" t="s">
        <v>22</v>
      </c>
      <c r="I237" s="1859" t="s">
        <v>1552</v>
      </c>
    </row>
    <row customHeight="1" ht="11.25">
      <c r="A238" s="1859" t="s">
        <v>2877</v>
      </c>
      <c r="B238" s="1859" t="s">
        <v>16</v>
      </c>
      <c r="C238" s="1859" t="s">
        <v>3435</v>
      </c>
      <c r="D238" s="1859" t="s">
        <v>3436</v>
      </c>
      <c r="E238" s="1859" t="s">
        <v>3437</v>
      </c>
      <c r="F238" s="1859" t="s">
        <v>2891</v>
      </c>
      <c r="G238" s="1859" t="s">
        <v>3254</v>
      </c>
      <c r="H238" s="1859" t="s">
        <v>22</v>
      </c>
      <c r="I238" s="1859" t="s">
        <v>1552</v>
      </c>
    </row>
    <row customHeight="1" ht="11.25">
      <c r="A239" s="1859" t="s">
        <v>2877</v>
      </c>
      <c r="B239" s="1859" t="s">
        <v>16</v>
      </c>
      <c r="C239" s="1859" t="s">
        <v>3441</v>
      </c>
      <c r="D239" s="1859" t="s">
        <v>3442</v>
      </c>
      <c r="E239" s="1859" t="s">
        <v>3443</v>
      </c>
      <c r="F239" s="1859" t="s">
        <v>3059</v>
      </c>
      <c r="G239" s="1859" t="s">
        <v>22</v>
      </c>
      <c r="H239" s="1859" t="s">
        <v>22</v>
      </c>
      <c r="I239" s="1859" t="s">
        <v>1552</v>
      </c>
    </row>
    <row customHeight="1" ht="11.25">
      <c r="A240" s="1859" t="s">
        <v>2877</v>
      </c>
      <c r="B240" s="1859" t="s">
        <v>16</v>
      </c>
      <c r="C240" s="1859" t="s">
        <v>3447</v>
      </c>
      <c r="D240" s="1859" t="s">
        <v>3448</v>
      </c>
      <c r="E240" s="1859" t="s">
        <v>3449</v>
      </c>
      <c r="F240" s="1859" t="s">
        <v>51</v>
      </c>
      <c r="G240" s="1859" t="s">
        <v>3450</v>
      </c>
      <c r="H240" s="1859" t="s">
        <v>22</v>
      </c>
      <c r="I240" s="1859" t="s">
        <v>1552</v>
      </c>
    </row>
    <row customHeight="1" ht="11.25">
      <c r="A241" s="1859" t="s">
        <v>2877</v>
      </c>
      <c r="B241" s="1859" t="s">
        <v>16</v>
      </c>
      <c r="C241" s="1859" t="s">
        <v>3451</v>
      </c>
      <c r="D241" s="1859" t="s">
        <v>3452</v>
      </c>
      <c r="E241" s="1859" t="s">
        <v>3453</v>
      </c>
      <c r="F241" s="1859" t="s">
        <v>2914</v>
      </c>
      <c r="G241" s="1859" t="s">
        <v>22</v>
      </c>
      <c r="H241" s="1859" t="s">
        <v>22</v>
      </c>
      <c r="I241" s="1859" t="s">
        <v>1552</v>
      </c>
    </row>
    <row customHeight="1" ht="11.25">
      <c r="A242" s="1859" t="s">
        <v>2877</v>
      </c>
      <c r="B242" s="1859" t="s">
        <v>16</v>
      </c>
      <c r="C242" s="1859" t="s">
        <v>3454</v>
      </c>
      <c r="D242" s="1859" t="s">
        <v>3455</v>
      </c>
      <c r="E242" s="1859" t="s">
        <v>3456</v>
      </c>
      <c r="F242" s="1859" t="s">
        <v>3010</v>
      </c>
      <c r="G242" s="1859" t="s">
        <v>3457</v>
      </c>
      <c r="H242" s="1859" t="s">
        <v>22</v>
      </c>
      <c r="I242" s="1859" t="s">
        <v>1552</v>
      </c>
    </row>
    <row customHeight="1" ht="11.25">
      <c r="A243" s="1859" t="s">
        <v>2877</v>
      </c>
      <c r="B243" s="1859" t="s">
        <v>16</v>
      </c>
      <c r="C243" s="1859" t="s">
        <v>3472</v>
      </c>
      <c r="D243" s="1859" t="s">
        <v>3473</v>
      </c>
      <c r="E243" s="1859" t="s">
        <v>3474</v>
      </c>
      <c r="F243" s="1859" t="s">
        <v>3200</v>
      </c>
      <c r="G243" s="1859" t="s">
        <v>22</v>
      </c>
      <c r="H243" s="1859" t="s">
        <v>22</v>
      </c>
      <c r="I243" s="1859" t="s">
        <v>1552</v>
      </c>
    </row>
    <row customHeight="1" ht="11.25">
      <c r="A244" s="1859" t="s">
        <v>2877</v>
      </c>
      <c r="B244" s="1859" t="s">
        <v>16</v>
      </c>
      <c r="C244" s="1859" t="s">
        <v>3475</v>
      </c>
      <c r="D244" s="1859" t="s">
        <v>3476</v>
      </c>
      <c r="E244" s="1859" t="s">
        <v>3477</v>
      </c>
      <c r="F244" s="1859" t="s">
        <v>3183</v>
      </c>
      <c r="G244" s="1859" t="s">
        <v>22</v>
      </c>
      <c r="H244" s="1859" t="s">
        <v>22</v>
      </c>
      <c r="I244" s="1859" t="s">
        <v>1552</v>
      </c>
    </row>
    <row customHeight="1" ht="11.25">
      <c r="A245" s="1859" t="s">
        <v>2877</v>
      </c>
      <c r="B245" s="1859" t="s">
        <v>16</v>
      </c>
      <c r="C245" s="1859" t="s">
        <v>3478</v>
      </c>
      <c r="D245" s="1859" t="s">
        <v>3479</v>
      </c>
      <c r="E245" s="1859" t="s">
        <v>3480</v>
      </c>
      <c r="F245" s="1859" t="s">
        <v>3054</v>
      </c>
      <c r="G245" s="1859" t="s">
        <v>22</v>
      </c>
      <c r="H245" s="1859" t="s">
        <v>22</v>
      </c>
      <c r="I245" s="1859" t="s">
        <v>1552</v>
      </c>
    </row>
    <row customHeight="1" ht="11.25">
      <c r="A246" s="1859" t="s">
        <v>2877</v>
      </c>
      <c r="B246" s="1859" t="s">
        <v>16</v>
      </c>
      <c r="C246" s="1859" t="s">
        <v>3511</v>
      </c>
      <c r="D246" s="1859" t="s">
        <v>3512</v>
      </c>
      <c r="E246" s="1859" t="s">
        <v>3513</v>
      </c>
      <c r="F246" s="1859" t="s">
        <v>2906</v>
      </c>
      <c r="G246" s="1859" t="s">
        <v>22</v>
      </c>
      <c r="H246" s="1859" t="s">
        <v>22</v>
      </c>
      <c r="I246" s="1859" t="s">
        <v>1552</v>
      </c>
    </row>
    <row customHeight="1" ht="11.25">
      <c r="A247" s="1859" t="s">
        <v>2877</v>
      </c>
      <c r="B247" s="1859" t="s">
        <v>16</v>
      </c>
      <c r="C247" s="1859" t="s">
        <v>3514</v>
      </c>
      <c r="D247" s="1859" t="s">
        <v>3515</v>
      </c>
      <c r="E247" s="1859" t="s">
        <v>3041</v>
      </c>
      <c r="F247" s="1859" t="s">
        <v>2951</v>
      </c>
      <c r="G247" s="1859" t="s">
        <v>22</v>
      </c>
      <c r="H247" s="1859" t="s">
        <v>22</v>
      </c>
      <c r="I247" s="1859" t="s">
        <v>1552</v>
      </c>
    </row>
    <row customHeight="1" ht="11.25">
      <c r="A248" s="1859" t="s">
        <v>2877</v>
      </c>
      <c r="B248" s="1859" t="s">
        <v>16</v>
      </c>
      <c r="C248" s="1859" t="s">
        <v>3516</v>
      </c>
      <c r="D248" s="1859" t="s">
        <v>3517</v>
      </c>
      <c r="E248" s="1859" t="s">
        <v>3518</v>
      </c>
      <c r="F248" s="1859" t="s">
        <v>3519</v>
      </c>
      <c r="G248" s="1859" t="s">
        <v>22</v>
      </c>
      <c r="H248" s="1859" t="s">
        <v>22</v>
      </c>
      <c r="I248" s="1859" t="s">
        <v>1552</v>
      </c>
    </row>
    <row customHeight="1" ht="11.25">
      <c r="A249" s="1859" t="s">
        <v>2877</v>
      </c>
      <c r="B249" s="1859" t="s">
        <v>16</v>
      </c>
      <c r="C249" s="1859" t="s">
        <v>3527</v>
      </c>
      <c r="D249" s="1859" t="s">
        <v>3528</v>
      </c>
      <c r="E249" s="1859" t="s">
        <v>3529</v>
      </c>
      <c r="F249" s="1859" t="s">
        <v>3530</v>
      </c>
      <c r="G249" s="1859" t="s">
        <v>22</v>
      </c>
      <c r="H249" s="1859" t="s">
        <v>22</v>
      </c>
      <c r="I249" s="1859" t="s">
        <v>1552</v>
      </c>
    </row>
    <row customHeight="1" ht="11.25">
      <c r="A250" s="1859" t="s">
        <v>2877</v>
      </c>
      <c r="B250" s="1859" t="s">
        <v>16</v>
      </c>
      <c r="C250" s="1859" t="s">
        <v>2883</v>
      </c>
      <c r="D250" s="1859" t="s">
        <v>2884</v>
      </c>
      <c r="E250" s="1859" t="s">
        <v>2885</v>
      </c>
      <c r="F250" s="1859" t="s">
        <v>2886</v>
      </c>
      <c r="G250" s="1859" t="s">
        <v>2887</v>
      </c>
      <c r="H250" s="1859" t="s">
        <v>22</v>
      </c>
      <c r="I250" s="1859" t="s">
        <v>1512</v>
      </c>
    </row>
    <row customHeight="1" ht="11.25">
      <c r="A251" s="1859" t="s">
        <v>2877</v>
      </c>
      <c r="B251" s="1859" t="s">
        <v>16</v>
      </c>
      <c r="C251" s="1859" t="s">
        <v>3538</v>
      </c>
      <c r="D251" s="1859" t="s">
        <v>3539</v>
      </c>
      <c r="E251" s="1859" t="s">
        <v>3540</v>
      </c>
      <c r="F251" s="1859" t="s">
        <v>2947</v>
      </c>
      <c r="G251" s="1859" t="s">
        <v>22</v>
      </c>
      <c r="H251" s="1859" t="s">
        <v>3541</v>
      </c>
      <c r="I251" s="1859" t="s">
        <v>1512</v>
      </c>
    </row>
    <row customHeight="1" ht="11.25">
      <c r="A252" s="1859" t="s">
        <v>2877</v>
      </c>
      <c r="B252" s="1859" t="s">
        <v>16</v>
      </c>
      <c r="C252" s="1859" t="s">
        <v>3542</v>
      </c>
      <c r="D252" s="1859" t="s">
        <v>3543</v>
      </c>
      <c r="E252" s="1859" t="s">
        <v>3544</v>
      </c>
      <c r="F252" s="1859" t="s">
        <v>3102</v>
      </c>
      <c r="G252" s="1859" t="s">
        <v>3545</v>
      </c>
      <c r="H252" s="1859" t="s">
        <v>22</v>
      </c>
      <c r="I252" s="1859" t="s">
        <v>1512</v>
      </c>
    </row>
    <row customHeight="1" ht="11.25">
      <c r="A253" s="1859" t="s">
        <v>2877</v>
      </c>
      <c r="B253" s="1859" t="s">
        <v>16</v>
      </c>
      <c r="C253" s="1859" t="s">
        <v>2892</v>
      </c>
      <c r="D253" s="1859" t="s">
        <v>2893</v>
      </c>
      <c r="E253" s="1859" t="s">
        <v>2894</v>
      </c>
      <c r="F253" s="1859" t="s">
        <v>2891</v>
      </c>
      <c r="G253" s="1859" t="s">
        <v>22</v>
      </c>
      <c r="H253" s="1859" t="s">
        <v>22</v>
      </c>
      <c r="I253" s="1859" t="s">
        <v>1512</v>
      </c>
    </row>
    <row customHeight="1" ht="11.25">
      <c r="A254" s="1859" t="s">
        <v>2877</v>
      </c>
      <c r="B254" s="1859" t="s">
        <v>16</v>
      </c>
      <c r="C254" s="1859" t="s">
        <v>2895</v>
      </c>
      <c r="D254" s="1859" t="s">
        <v>2896</v>
      </c>
      <c r="E254" s="1859" t="s">
        <v>2897</v>
      </c>
      <c r="F254" s="1859" t="s">
        <v>2898</v>
      </c>
      <c r="G254" s="1859" t="s">
        <v>22</v>
      </c>
      <c r="H254" s="1859" t="s">
        <v>22</v>
      </c>
      <c r="I254" s="1859" t="s">
        <v>1512</v>
      </c>
    </row>
    <row customHeight="1" ht="11.25">
      <c r="A255" s="1859" t="s">
        <v>2877</v>
      </c>
      <c r="B255" s="1859" t="s">
        <v>16</v>
      </c>
      <c r="C255" s="1859" t="s">
        <v>2899</v>
      </c>
      <c r="D255" s="1859" t="s">
        <v>2900</v>
      </c>
      <c r="E255" s="1859" t="s">
        <v>2901</v>
      </c>
      <c r="F255" s="1859" t="s">
        <v>2886</v>
      </c>
      <c r="G255" s="1859" t="s">
        <v>2902</v>
      </c>
      <c r="H255" s="1859" t="s">
        <v>22</v>
      </c>
      <c r="I255" s="1859" t="s">
        <v>1512</v>
      </c>
    </row>
    <row customHeight="1" ht="11.25">
      <c r="A256" s="1859" t="s">
        <v>2877</v>
      </c>
      <c r="B256" s="1859" t="s">
        <v>16</v>
      </c>
      <c r="C256" s="1859" t="s">
        <v>2903</v>
      </c>
      <c r="D256" s="1859" t="s">
        <v>2904</v>
      </c>
      <c r="E256" s="1859" t="s">
        <v>2905</v>
      </c>
      <c r="F256" s="1859" t="s">
        <v>2906</v>
      </c>
      <c r="G256" s="1859" t="s">
        <v>22</v>
      </c>
      <c r="H256" s="1859" t="s">
        <v>22</v>
      </c>
      <c r="I256" s="1859" t="s">
        <v>1512</v>
      </c>
    </row>
    <row customHeight="1" ht="11.25">
      <c r="A257" s="1859" t="s">
        <v>2877</v>
      </c>
      <c r="B257" s="1859" t="s">
        <v>16</v>
      </c>
      <c r="C257" s="1859" t="s">
        <v>2907</v>
      </c>
      <c r="D257" s="1859" t="s">
        <v>2908</v>
      </c>
      <c r="E257" s="1859" t="s">
        <v>2909</v>
      </c>
      <c r="F257" s="1859" t="s">
        <v>2910</v>
      </c>
      <c r="G257" s="1859" t="s">
        <v>22</v>
      </c>
      <c r="H257" s="1859" t="s">
        <v>22</v>
      </c>
      <c r="I257" s="1859" t="s">
        <v>1512</v>
      </c>
    </row>
    <row customHeight="1" ht="11.25">
      <c r="A258" s="1859" t="s">
        <v>2877</v>
      </c>
      <c r="B258" s="1859" t="s">
        <v>16</v>
      </c>
      <c r="C258" s="1859" t="s">
        <v>3546</v>
      </c>
      <c r="D258" s="1859" t="s">
        <v>3547</v>
      </c>
      <c r="E258" s="1859" t="s">
        <v>3548</v>
      </c>
      <c r="F258" s="1859" t="s">
        <v>3549</v>
      </c>
      <c r="G258" s="1859" t="s">
        <v>22</v>
      </c>
      <c r="H258" s="1859" t="s">
        <v>22</v>
      </c>
      <c r="I258" s="1859" t="s">
        <v>1512</v>
      </c>
    </row>
    <row customHeight="1" ht="11.25">
      <c r="A259" s="1859" t="s">
        <v>2877</v>
      </c>
      <c r="B259" s="1859" t="s">
        <v>16</v>
      </c>
      <c r="C259" s="1859" t="s">
        <v>3550</v>
      </c>
      <c r="D259" s="1859" t="s">
        <v>3551</v>
      </c>
      <c r="E259" s="1859" t="s">
        <v>3552</v>
      </c>
      <c r="F259" s="1859" t="s">
        <v>2970</v>
      </c>
      <c r="G259" s="1859" t="s">
        <v>22</v>
      </c>
      <c r="H259" s="1859" t="s">
        <v>22</v>
      </c>
      <c r="I259" s="1859" t="s">
        <v>1512</v>
      </c>
    </row>
    <row customHeight="1" ht="11.25">
      <c r="A260" s="1859" t="s">
        <v>2877</v>
      </c>
      <c r="B260" s="1859" t="s">
        <v>16</v>
      </c>
      <c r="C260" s="1859" t="s">
        <v>2915</v>
      </c>
      <c r="D260" s="1859" t="s">
        <v>2916</v>
      </c>
      <c r="E260" s="1859" t="s">
        <v>2917</v>
      </c>
      <c r="F260" s="1859" t="s">
        <v>2918</v>
      </c>
      <c r="G260" s="1859" t="s">
        <v>22</v>
      </c>
      <c r="H260" s="1859" t="s">
        <v>22</v>
      </c>
      <c r="I260" s="1859" t="s">
        <v>1512</v>
      </c>
    </row>
    <row customHeight="1" ht="11.25">
      <c r="A261" s="1859" t="s">
        <v>2877</v>
      </c>
      <c r="B261" s="1859" t="s">
        <v>16</v>
      </c>
      <c r="C261" s="1859" t="s">
        <v>2919</v>
      </c>
      <c r="D261" s="1859" t="s">
        <v>2920</v>
      </c>
      <c r="E261" s="1859" t="s">
        <v>2921</v>
      </c>
      <c r="F261" s="1859" t="s">
        <v>2922</v>
      </c>
      <c r="G261" s="1859" t="s">
        <v>22</v>
      </c>
      <c r="H261" s="1859" t="s">
        <v>22</v>
      </c>
      <c r="I261" s="1859" t="s">
        <v>1512</v>
      </c>
    </row>
    <row customHeight="1" ht="11.25">
      <c r="A262" s="1859" t="s">
        <v>2877</v>
      </c>
      <c r="B262" s="1859" t="s">
        <v>16</v>
      </c>
      <c r="C262" s="1859" t="s">
        <v>2944</v>
      </c>
      <c r="D262" s="1859" t="s">
        <v>2945</v>
      </c>
      <c r="E262" s="1859" t="s">
        <v>2946</v>
      </c>
      <c r="F262" s="1859" t="s">
        <v>2947</v>
      </c>
      <c r="G262" s="1859" t="s">
        <v>22</v>
      </c>
      <c r="H262" s="1859" t="s">
        <v>22</v>
      </c>
      <c r="I262" s="1859" t="s">
        <v>1512</v>
      </c>
    </row>
    <row customHeight="1" ht="11.25">
      <c r="A263" s="1859" t="s">
        <v>2877</v>
      </c>
      <c r="B263" s="1859" t="s">
        <v>16</v>
      </c>
      <c r="C263" s="1859" t="s">
        <v>2956</v>
      </c>
      <c r="D263" s="1859" t="s">
        <v>2957</v>
      </c>
      <c r="E263" s="1859" t="s">
        <v>2958</v>
      </c>
      <c r="F263" s="1859" t="s">
        <v>2959</v>
      </c>
      <c r="G263" s="1859" t="s">
        <v>2902</v>
      </c>
      <c r="H263" s="1859" t="s">
        <v>22</v>
      </c>
      <c r="I263" s="1859" t="s">
        <v>1512</v>
      </c>
    </row>
    <row customHeight="1" ht="11.25">
      <c r="A264" s="1859" t="s">
        <v>2877</v>
      </c>
      <c r="B264" s="1859" t="s">
        <v>16</v>
      </c>
      <c r="C264" s="1859" t="s">
        <v>2963</v>
      </c>
      <c r="D264" s="1859" t="s">
        <v>2964</v>
      </c>
      <c r="E264" s="1859" t="s">
        <v>2965</v>
      </c>
      <c r="F264" s="1859" t="s">
        <v>2966</v>
      </c>
      <c r="G264" s="1859" t="s">
        <v>22</v>
      </c>
      <c r="H264" s="1859" t="s">
        <v>22</v>
      </c>
      <c r="I264" s="1859" t="s">
        <v>1512</v>
      </c>
    </row>
    <row customHeight="1" ht="11.25">
      <c r="A265" s="1859" t="s">
        <v>2877</v>
      </c>
      <c r="B265" s="1859" t="s">
        <v>16</v>
      </c>
      <c r="C265" s="1859" t="s">
        <v>2967</v>
      </c>
      <c r="D265" s="1859" t="s">
        <v>2968</v>
      </c>
      <c r="E265" s="1859" t="s">
        <v>2969</v>
      </c>
      <c r="F265" s="1859" t="s">
        <v>2970</v>
      </c>
      <c r="G265" s="1859" t="s">
        <v>22</v>
      </c>
      <c r="H265" s="1859" t="s">
        <v>22</v>
      </c>
      <c r="I265" s="1859" t="s">
        <v>1512</v>
      </c>
    </row>
    <row customHeight="1" ht="11.25">
      <c r="A266" s="1859" t="s">
        <v>2877</v>
      </c>
      <c r="B266" s="1859" t="s">
        <v>16</v>
      </c>
      <c r="C266" s="1859" t="s">
        <v>2974</v>
      </c>
      <c r="D266" s="1859" t="s">
        <v>2975</v>
      </c>
      <c r="E266" s="1859" t="s">
        <v>2976</v>
      </c>
      <c r="F266" s="1859" t="s">
        <v>2977</v>
      </c>
      <c r="G266" s="1859" t="s">
        <v>22</v>
      </c>
      <c r="H266" s="1859" t="s">
        <v>22</v>
      </c>
      <c r="I266" s="1859" t="s">
        <v>1512</v>
      </c>
    </row>
    <row customHeight="1" ht="11.25">
      <c r="A267" s="1859" t="s">
        <v>2877</v>
      </c>
      <c r="B267" s="1859" t="s">
        <v>16</v>
      </c>
      <c r="C267" s="1859" t="s">
        <v>2978</v>
      </c>
      <c r="D267" s="1859" t="s">
        <v>2979</v>
      </c>
      <c r="E267" s="1859" t="s">
        <v>2976</v>
      </c>
      <c r="F267" s="1859" t="s">
        <v>2980</v>
      </c>
      <c r="G267" s="1859" t="s">
        <v>22</v>
      </c>
      <c r="H267" s="1859" t="s">
        <v>22</v>
      </c>
      <c r="I267" s="1859" t="s">
        <v>1512</v>
      </c>
    </row>
    <row customHeight="1" ht="11.25">
      <c r="A268" s="1859" t="s">
        <v>2877</v>
      </c>
      <c r="B268" s="1859" t="s">
        <v>16</v>
      </c>
      <c r="C268" s="1859" t="s">
        <v>3553</v>
      </c>
      <c r="D268" s="1859" t="s">
        <v>3554</v>
      </c>
      <c r="E268" s="1859" t="s">
        <v>3555</v>
      </c>
      <c r="F268" s="1859" t="s">
        <v>3162</v>
      </c>
      <c r="G268" s="1859" t="s">
        <v>22</v>
      </c>
      <c r="H268" s="1859" t="s">
        <v>22</v>
      </c>
      <c r="I268" s="1859" t="s">
        <v>1512</v>
      </c>
    </row>
    <row customHeight="1" ht="11.25">
      <c r="A269" s="1859" t="s">
        <v>2877</v>
      </c>
      <c r="B269" s="1859" t="s">
        <v>16</v>
      </c>
      <c r="C269" s="1859" t="s">
        <v>2981</v>
      </c>
      <c r="D269" s="1859" t="s">
        <v>2982</v>
      </c>
      <c r="E269" s="1859" t="s">
        <v>2983</v>
      </c>
      <c r="F269" s="1859" t="s">
        <v>2970</v>
      </c>
      <c r="G269" s="1859" t="s">
        <v>22</v>
      </c>
      <c r="H269" s="1859" t="s">
        <v>22</v>
      </c>
      <c r="I269" s="1859" t="s">
        <v>1512</v>
      </c>
    </row>
    <row customHeight="1" ht="11.25">
      <c r="A270" s="1859" t="s">
        <v>2877</v>
      </c>
      <c r="B270" s="1859" t="s">
        <v>16</v>
      </c>
      <c r="C270" s="1859" t="s">
        <v>2984</v>
      </c>
      <c r="D270" s="1859" t="s">
        <v>2985</v>
      </c>
      <c r="E270" s="1859" t="s">
        <v>2986</v>
      </c>
      <c r="F270" s="1859" t="s">
        <v>2914</v>
      </c>
      <c r="G270" s="1859" t="s">
        <v>22</v>
      </c>
      <c r="H270" s="1859" t="s">
        <v>22</v>
      </c>
      <c r="I270" s="1859" t="s">
        <v>1512</v>
      </c>
    </row>
    <row customHeight="1" ht="11.25">
      <c r="A271" s="1859" t="s">
        <v>2877</v>
      </c>
      <c r="B271" s="1859" t="s">
        <v>16</v>
      </c>
      <c r="C271" s="1859" t="s">
        <v>2990</v>
      </c>
      <c r="D271" s="1859" t="s">
        <v>2991</v>
      </c>
      <c r="E271" s="1859" t="s">
        <v>2992</v>
      </c>
      <c r="F271" s="1859" t="s">
        <v>2947</v>
      </c>
      <c r="G271" s="1859" t="s">
        <v>22</v>
      </c>
      <c r="H271" s="1859" t="s">
        <v>22</v>
      </c>
      <c r="I271" s="1859" t="s">
        <v>1512</v>
      </c>
    </row>
    <row customHeight="1" ht="11.25">
      <c r="A272" s="1859" t="s">
        <v>2877</v>
      </c>
      <c r="B272" s="1859" t="s">
        <v>16</v>
      </c>
      <c r="C272" s="1859" t="s">
        <v>22</v>
      </c>
      <c r="D272" s="1859" t="s">
        <v>2997</v>
      </c>
      <c r="E272" s="1859" t="s">
        <v>2998</v>
      </c>
      <c r="F272" s="1859" t="s">
        <v>2891</v>
      </c>
      <c r="G272" s="1859" t="s">
        <v>22</v>
      </c>
      <c r="H272" s="1859" t="s">
        <v>22</v>
      </c>
      <c r="I272" s="1859" t="s">
        <v>1512</v>
      </c>
    </row>
    <row customHeight="1" ht="11.25">
      <c r="A273" s="1859" t="s">
        <v>2877</v>
      </c>
      <c r="B273" s="1859" t="s">
        <v>16</v>
      </c>
      <c r="C273" s="1859" t="s">
        <v>3011</v>
      </c>
      <c r="D273" s="1859" t="s">
        <v>3012</v>
      </c>
      <c r="E273" s="1859" t="s">
        <v>3013</v>
      </c>
      <c r="F273" s="1859" t="s">
        <v>3014</v>
      </c>
      <c r="G273" s="1859" t="s">
        <v>3015</v>
      </c>
      <c r="H273" s="1859" t="s">
        <v>22</v>
      </c>
      <c r="I273" s="1859" t="s">
        <v>1512</v>
      </c>
    </row>
    <row customHeight="1" ht="11.25">
      <c r="A274" s="1859" t="s">
        <v>2877</v>
      </c>
      <c r="B274" s="1859" t="s">
        <v>16</v>
      </c>
      <c r="C274" s="1859" t="s">
        <v>3016</v>
      </c>
      <c r="D274" s="1859" t="s">
        <v>3017</v>
      </c>
      <c r="E274" s="1859" t="s">
        <v>3018</v>
      </c>
      <c r="F274" s="1859" t="s">
        <v>2947</v>
      </c>
      <c r="G274" s="1859" t="s">
        <v>22</v>
      </c>
      <c r="H274" s="1859" t="s">
        <v>22</v>
      </c>
      <c r="I274" s="1859" t="s">
        <v>1512</v>
      </c>
    </row>
    <row customHeight="1" ht="11.25">
      <c r="A275" s="1859" t="s">
        <v>2877</v>
      </c>
      <c r="B275" s="1859" t="s">
        <v>16</v>
      </c>
      <c r="C275" s="1859" t="s">
        <v>3019</v>
      </c>
      <c r="D275" s="1859" t="s">
        <v>3020</v>
      </c>
      <c r="E275" s="1859" t="s">
        <v>3021</v>
      </c>
      <c r="F275" s="1859" t="s">
        <v>3022</v>
      </c>
      <c r="G275" s="1859" t="s">
        <v>22</v>
      </c>
      <c r="H275" s="1859" t="s">
        <v>22</v>
      </c>
      <c r="I275" s="1859" t="s">
        <v>1512</v>
      </c>
    </row>
    <row customHeight="1" ht="11.25">
      <c r="A276" s="1859" t="s">
        <v>2877</v>
      </c>
      <c r="B276" s="1859" t="s">
        <v>16</v>
      </c>
      <c r="C276" s="1859" t="s">
        <v>3026</v>
      </c>
      <c r="D276" s="1859" t="s">
        <v>3027</v>
      </c>
      <c r="E276" s="1859" t="s">
        <v>3028</v>
      </c>
      <c r="F276" s="1859" t="s">
        <v>1048</v>
      </c>
      <c r="G276" s="1859" t="s">
        <v>22</v>
      </c>
      <c r="H276" s="1859" t="s">
        <v>22</v>
      </c>
      <c r="I276" s="1859" t="s">
        <v>1512</v>
      </c>
    </row>
    <row customHeight="1" ht="11.25">
      <c r="A277" s="1859" t="s">
        <v>2877</v>
      </c>
      <c r="B277" s="1859" t="s">
        <v>16</v>
      </c>
      <c r="C277" s="1859" t="s">
        <v>3032</v>
      </c>
      <c r="D277" s="1859" t="s">
        <v>3033</v>
      </c>
      <c r="E277" s="1859" t="s">
        <v>3034</v>
      </c>
      <c r="F277" s="1859" t="s">
        <v>1048</v>
      </c>
      <c r="G277" s="1859" t="s">
        <v>3035</v>
      </c>
      <c r="H277" s="1859" t="s">
        <v>22</v>
      </c>
      <c r="I277" s="1859" t="s">
        <v>1512</v>
      </c>
    </row>
    <row customHeight="1" ht="11.25">
      <c r="A278" s="1859" t="s">
        <v>2877</v>
      </c>
      <c r="B278" s="1859" t="s">
        <v>16</v>
      </c>
      <c r="C278" s="1859" t="s">
        <v>3036</v>
      </c>
      <c r="D278" s="1859" t="s">
        <v>3037</v>
      </c>
      <c r="E278" s="1859" t="s">
        <v>3038</v>
      </c>
      <c r="F278" s="1859" t="s">
        <v>1048</v>
      </c>
      <c r="G278" s="1859" t="s">
        <v>22</v>
      </c>
      <c r="H278" s="1859" t="s">
        <v>22</v>
      </c>
      <c r="I278" s="1859" t="s">
        <v>1512</v>
      </c>
    </row>
    <row customHeight="1" ht="11.25">
      <c r="A279" s="1859" t="s">
        <v>2877</v>
      </c>
      <c r="B279" s="1859" t="s">
        <v>16</v>
      </c>
      <c r="C279" s="1859" t="s">
        <v>3556</v>
      </c>
      <c r="D279" s="1859" t="s">
        <v>3557</v>
      </c>
      <c r="E279" s="1859" t="s">
        <v>3558</v>
      </c>
      <c r="F279" s="1859" t="s">
        <v>1048</v>
      </c>
      <c r="G279" s="1859" t="s">
        <v>3559</v>
      </c>
      <c r="H279" s="1859" t="s">
        <v>22</v>
      </c>
      <c r="I279" s="1859" t="s">
        <v>1512</v>
      </c>
    </row>
    <row customHeight="1" ht="11.25">
      <c r="A280" s="1859" t="s">
        <v>2877</v>
      </c>
      <c r="B280" s="1859" t="s">
        <v>16</v>
      </c>
      <c r="C280" s="1859" t="s">
        <v>3044</v>
      </c>
      <c r="D280" s="1859" t="s">
        <v>3045</v>
      </c>
      <c r="E280" s="1859" t="s">
        <v>3046</v>
      </c>
      <c r="F280" s="1859" t="s">
        <v>3047</v>
      </c>
      <c r="G280" s="1859" t="s">
        <v>22</v>
      </c>
      <c r="H280" s="1859" t="s">
        <v>22</v>
      </c>
      <c r="I280" s="1859" t="s">
        <v>1512</v>
      </c>
    </row>
    <row customHeight="1" ht="11.25">
      <c r="A281" s="1859" t="s">
        <v>2877</v>
      </c>
      <c r="B281" s="1859" t="s">
        <v>16</v>
      </c>
      <c r="C281" s="1859" t="s">
        <v>3560</v>
      </c>
      <c r="D281" s="1859" t="s">
        <v>3561</v>
      </c>
      <c r="E281" s="1859" t="s">
        <v>3046</v>
      </c>
      <c r="F281" s="1859" t="s">
        <v>3562</v>
      </c>
      <c r="G281" s="1859" t="s">
        <v>22</v>
      </c>
      <c r="H281" s="1859" t="s">
        <v>22</v>
      </c>
      <c r="I281" s="1859" t="s">
        <v>1512</v>
      </c>
    </row>
    <row customHeight="1" ht="11.25">
      <c r="A282" s="1859" t="s">
        <v>2877</v>
      </c>
      <c r="B282" s="1859" t="s">
        <v>16</v>
      </c>
      <c r="C282" s="1859" t="s">
        <v>3048</v>
      </c>
      <c r="D282" s="1859" t="s">
        <v>3049</v>
      </c>
      <c r="E282" s="1859" t="s">
        <v>3001</v>
      </c>
      <c r="F282" s="1859" t="s">
        <v>3050</v>
      </c>
      <c r="G282" s="1859" t="s">
        <v>22</v>
      </c>
      <c r="H282" s="1859" t="s">
        <v>22</v>
      </c>
      <c r="I282" s="1859" t="s">
        <v>1512</v>
      </c>
    </row>
    <row customHeight="1" ht="11.25">
      <c r="A283" s="1859" t="s">
        <v>2877</v>
      </c>
      <c r="B283" s="1859" t="s">
        <v>16</v>
      </c>
      <c r="C283" s="1859" t="s">
        <v>3563</v>
      </c>
      <c r="D283" s="1859" t="s">
        <v>3564</v>
      </c>
      <c r="E283" s="1859" t="s">
        <v>3565</v>
      </c>
      <c r="F283" s="1859" t="s">
        <v>3059</v>
      </c>
      <c r="G283" s="1859" t="s">
        <v>3566</v>
      </c>
      <c r="H283" s="1859" t="s">
        <v>22</v>
      </c>
      <c r="I283" s="1859" t="s">
        <v>1512</v>
      </c>
    </row>
    <row customHeight="1" ht="11.25">
      <c r="A284" s="1859" t="s">
        <v>2877</v>
      </c>
      <c r="B284" s="1859" t="s">
        <v>16</v>
      </c>
      <c r="C284" s="1859" t="s">
        <v>3567</v>
      </c>
      <c r="D284" s="1859" t="s">
        <v>3568</v>
      </c>
      <c r="E284" s="1859" t="s">
        <v>3569</v>
      </c>
      <c r="F284" s="1859" t="s">
        <v>3059</v>
      </c>
      <c r="G284" s="1859" t="s">
        <v>22</v>
      </c>
      <c r="H284" s="1859" t="s">
        <v>22</v>
      </c>
      <c r="I284" s="1859" t="s">
        <v>1512</v>
      </c>
    </row>
    <row customHeight="1" ht="11.25">
      <c r="A285" s="1859" t="s">
        <v>2877</v>
      </c>
      <c r="B285" s="1859" t="s">
        <v>16</v>
      </c>
      <c r="C285" s="1859" t="s">
        <v>3056</v>
      </c>
      <c r="D285" s="1859" t="s">
        <v>3057</v>
      </c>
      <c r="E285" s="1859" t="s">
        <v>3058</v>
      </c>
      <c r="F285" s="1859" t="s">
        <v>3059</v>
      </c>
      <c r="G285" s="1859" t="s">
        <v>22</v>
      </c>
      <c r="H285" s="1859" t="s">
        <v>22</v>
      </c>
      <c r="I285" s="1859" t="s">
        <v>1512</v>
      </c>
    </row>
    <row customHeight="1" ht="11.25">
      <c r="A286" s="1859" t="s">
        <v>2877</v>
      </c>
      <c r="B286" s="1859" t="s">
        <v>16</v>
      </c>
      <c r="C286" s="1859" t="s">
        <v>3570</v>
      </c>
      <c r="D286" s="1859" t="s">
        <v>3571</v>
      </c>
      <c r="E286" s="1859" t="s">
        <v>3572</v>
      </c>
      <c r="F286" s="1859" t="s">
        <v>3059</v>
      </c>
      <c r="G286" s="1859" t="s">
        <v>22</v>
      </c>
      <c r="H286" s="1859" t="s">
        <v>22</v>
      </c>
      <c r="I286" s="1859" t="s">
        <v>1512</v>
      </c>
    </row>
    <row customHeight="1" ht="11.25">
      <c r="A287" s="1859" t="s">
        <v>2877</v>
      </c>
      <c r="B287" s="1859" t="s">
        <v>16</v>
      </c>
      <c r="C287" s="1859" t="s">
        <v>3573</v>
      </c>
      <c r="D287" s="1859" t="s">
        <v>3574</v>
      </c>
      <c r="E287" s="1859" t="s">
        <v>3575</v>
      </c>
      <c r="F287" s="1859" t="s">
        <v>3059</v>
      </c>
      <c r="G287" s="1859" t="s">
        <v>22</v>
      </c>
      <c r="H287" s="1859" t="s">
        <v>22</v>
      </c>
      <c r="I287" s="1859" t="s">
        <v>1512</v>
      </c>
    </row>
    <row customHeight="1" ht="11.25">
      <c r="A288" s="1859" t="s">
        <v>2877</v>
      </c>
      <c r="B288" s="1859" t="s">
        <v>16</v>
      </c>
      <c r="C288" s="1859" t="s">
        <v>3576</v>
      </c>
      <c r="D288" s="1859" t="s">
        <v>3577</v>
      </c>
      <c r="E288" s="1859" t="s">
        <v>3578</v>
      </c>
      <c r="F288" s="1859" t="s">
        <v>2937</v>
      </c>
      <c r="G288" s="1859" t="s">
        <v>22</v>
      </c>
      <c r="H288" s="1859" t="s">
        <v>22</v>
      </c>
      <c r="I288" s="1859" t="s">
        <v>1512</v>
      </c>
    </row>
    <row customHeight="1" ht="11.25">
      <c r="A289" s="1859" t="s">
        <v>2877</v>
      </c>
      <c r="B289" s="1859" t="s">
        <v>16</v>
      </c>
      <c r="C289" s="1859" t="s">
        <v>3063</v>
      </c>
      <c r="D289" s="1859" t="s">
        <v>3064</v>
      </c>
      <c r="E289" s="1859" t="s">
        <v>3065</v>
      </c>
      <c r="F289" s="1859" t="s">
        <v>3059</v>
      </c>
      <c r="G289" s="1859" t="s">
        <v>3066</v>
      </c>
      <c r="H289" s="1859" t="s">
        <v>22</v>
      </c>
      <c r="I289" s="1859" t="s">
        <v>1512</v>
      </c>
    </row>
    <row customHeight="1" ht="11.25">
      <c r="A290" s="1859" t="s">
        <v>2877</v>
      </c>
      <c r="B290" s="1859" t="s">
        <v>16</v>
      </c>
      <c r="C290" s="1859" t="s">
        <v>3067</v>
      </c>
      <c r="D290" s="1859" t="s">
        <v>3068</v>
      </c>
      <c r="E290" s="1859" t="s">
        <v>3069</v>
      </c>
      <c r="F290" s="1859" t="s">
        <v>3059</v>
      </c>
      <c r="G290" s="1859" t="s">
        <v>3070</v>
      </c>
      <c r="H290" s="1859" t="s">
        <v>22</v>
      </c>
      <c r="I290" s="1859" t="s">
        <v>1512</v>
      </c>
    </row>
    <row customHeight="1" ht="11.25">
      <c r="A291" s="1859" t="s">
        <v>2877</v>
      </c>
      <c r="B291" s="1859" t="s">
        <v>16</v>
      </c>
      <c r="C291" s="1859" t="s">
        <v>3579</v>
      </c>
      <c r="D291" s="1859" t="s">
        <v>3580</v>
      </c>
      <c r="E291" s="1859" t="s">
        <v>3581</v>
      </c>
      <c r="F291" s="1859" t="s">
        <v>3010</v>
      </c>
      <c r="G291" s="1859" t="s">
        <v>22</v>
      </c>
      <c r="H291" s="1859" t="s">
        <v>22</v>
      </c>
      <c r="I291" s="1859" t="s">
        <v>1512</v>
      </c>
    </row>
    <row customHeight="1" ht="11.25">
      <c r="A292" s="1859" t="s">
        <v>2877</v>
      </c>
      <c r="B292" s="1859" t="s">
        <v>16</v>
      </c>
      <c r="C292" s="1859" t="s">
        <v>3071</v>
      </c>
      <c r="D292" s="1859" t="s">
        <v>3072</v>
      </c>
      <c r="E292" s="1859" t="s">
        <v>3073</v>
      </c>
      <c r="F292" s="1859" t="s">
        <v>3010</v>
      </c>
      <c r="G292" s="1859" t="s">
        <v>22</v>
      </c>
      <c r="H292" s="1859" t="s">
        <v>22</v>
      </c>
      <c r="I292" s="1859" t="s">
        <v>1512</v>
      </c>
    </row>
    <row customHeight="1" ht="11.25">
      <c r="A293" s="1859" t="s">
        <v>2877</v>
      </c>
      <c r="B293" s="1859" t="s">
        <v>16</v>
      </c>
      <c r="C293" s="1859" t="s">
        <v>3582</v>
      </c>
      <c r="D293" s="1859" t="s">
        <v>3583</v>
      </c>
      <c r="E293" s="1859" t="s">
        <v>3584</v>
      </c>
      <c r="F293" s="1859" t="s">
        <v>3585</v>
      </c>
      <c r="G293" s="1859" t="s">
        <v>22</v>
      </c>
      <c r="H293" s="1859" t="s">
        <v>22</v>
      </c>
      <c r="I293" s="1859" t="s">
        <v>1512</v>
      </c>
    </row>
    <row customHeight="1" ht="11.25">
      <c r="A294" s="1859" t="s">
        <v>2877</v>
      </c>
      <c r="B294" s="1859" t="s">
        <v>16</v>
      </c>
      <c r="C294" s="1859" t="s">
        <v>3586</v>
      </c>
      <c r="D294" s="1859" t="s">
        <v>3587</v>
      </c>
      <c r="E294" s="1859" t="s">
        <v>3588</v>
      </c>
      <c r="F294" s="1859" t="s">
        <v>3080</v>
      </c>
      <c r="G294" s="1859" t="s">
        <v>22</v>
      </c>
      <c r="H294" s="1859" t="s">
        <v>22</v>
      </c>
      <c r="I294" s="1859" t="s">
        <v>1512</v>
      </c>
    </row>
    <row customHeight="1" ht="11.25">
      <c r="A295" s="1859" t="s">
        <v>2877</v>
      </c>
      <c r="B295" s="1859" t="s">
        <v>16</v>
      </c>
      <c r="C295" s="1859" t="s">
        <v>3074</v>
      </c>
      <c r="D295" s="1859" t="s">
        <v>3075</v>
      </c>
      <c r="E295" s="1859" t="s">
        <v>3076</v>
      </c>
      <c r="F295" s="1859" t="s">
        <v>3059</v>
      </c>
      <c r="G295" s="1859" t="s">
        <v>22</v>
      </c>
      <c r="H295" s="1859" t="s">
        <v>22</v>
      </c>
      <c r="I295" s="1859" t="s">
        <v>1512</v>
      </c>
    </row>
    <row customHeight="1" ht="11.25">
      <c r="A296" s="1859" t="s">
        <v>2877</v>
      </c>
      <c r="B296" s="1859" t="s">
        <v>16</v>
      </c>
      <c r="C296" s="1859" t="s">
        <v>3081</v>
      </c>
      <c r="D296" s="1859" t="s">
        <v>3082</v>
      </c>
      <c r="E296" s="1859" t="s">
        <v>3083</v>
      </c>
      <c r="F296" s="1859" t="s">
        <v>3084</v>
      </c>
      <c r="G296" s="1859" t="s">
        <v>22</v>
      </c>
      <c r="H296" s="1859" t="s">
        <v>22</v>
      </c>
      <c r="I296" s="1859" t="s">
        <v>1512</v>
      </c>
    </row>
    <row customHeight="1" ht="11.25">
      <c r="A297" s="1859" t="s">
        <v>2877</v>
      </c>
      <c r="B297" s="1859" t="s">
        <v>16</v>
      </c>
      <c r="C297" s="1859" t="s">
        <v>3589</v>
      </c>
      <c r="D297" s="1859" t="s">
        <v>3590</v>
      </c>
      <c r="E297" s="1859" t="s">
        <v>3591</v>
      </c>
      <c r="F297" s="1859" t="s">
        <v>3006</v>
      </c>
      <c r="G297" s="1859" t="s">
        <v>22</v>
      </c>
      <c r="H297" s="1859" t="s">
        <v>22</v>
      </c>
      <c r="I297" s="1859" t="s">
        <v>1512</v>
      </c>
    </row>
    <row customHeight="1" ht="11.25">
      <c r="A298" s="1859" t="s">
        <v>2877</v>
      </c>
      <c r="B298" s="1859" t="s">
        <v>16</v>
      </c>
      <c r="C298" s="1859" t="s">
        <v>3088</v>
      </c>
      <c r="D298" s="1859" t="s">
        <v>3089</v>
      </c>
      <c r="E298" s="1859" t="s">
        <v>3090</v>
      </c>
      <c r="F298" s="1859" t="s">
        <v>3091</v>
      </c>
      <c r="G298" s="1859" t="s">
        <v>3092</v>
      </c>
      <c r="H298" s="1859" t="s">
        <v>22</v>
      </c>
      <c r="I298" s="1859" t="s">
        <v>1512</v>
      </c>
    </row>
    <row customHeight="1" ht="11.25">
      <c r="A299" s="1859" t="s">
        <v>2877</v>
      </c>
      <c r="B299" s="1859" t="s">
        <v>16</v>
      </c>
      <c r="C299" s="1859" t="s">
        <v>3592</v>
      </c>
      <c r="D299" s="1859" t="s">
        <v>3593</v>
      </c>
      <c r="E299" s="1859" t="s">
        <v>3594</v>
      </c>
      <c r="F299" s="1859" t="s">
        <v>2937</v>
      </c>
      <c r="G299" s="1859" t="s">
        <v>22</v>
      </c>
      <c r="H299" s="1859" t="s">
        <v>22</v>
      </c>
      <c r="I299" s="1859" t="s">
        <v>1512</v>
      </c>
    </row>
    <row customHeight="1" ht="11.25">
      <c r="A300" s="1859" t="s">
        <v>2877</v>
      </c>
      <c r="B300" s="1859" t="s">
        <v>16</v>
      </c>
      <c r="C300" s="1859" t="s">
        <v>3595</v>
      </c>
      <c r="D300" s="1859" t="s">
        <v>3596</v>
      </c>
      <c r="E300" s="1859" t="s">
        <v>3597</v>
      </c>
      <c r="F300" s="1859" t="s">
        <v>3054</v>
      </c>
      <c r="G300" s="1859" t="s">
        <v>22</v>
      </c>
      <c r="H300" s="1859" t="s">
        <v>22</v>
      </c>
      <c r="I300" s="1859" t="s">
        <v>1512</v>
      </c>
    </row>
    <row customHeight="1" ht="11.25">
      <c r="A301" s="1859" t="s">
        <v>2877</v>
      </c>
      <c r="B301" s="1859" t="s">
        <v>16</v>
      </c>
      <c r="C301" s="1859" t="s">
        <v>3093</v>
      </c>
      <c r="D301" s="1859" t="s">
        <v>3094</v>
      </c>
      <c r="E301" s="1859" t="s">
        <v>3095</v>
      </c>
      <c r="F301" s="1859" t="s">
        <v>3059</v>
      </c>
      <c r="G301" s="1859" t="s">
        <v>22</v>
      </c>
      <c r="H301" s="1859" t="s">
        <v>22</v>
      </c>
      <c r="I301" s="1859" t="s">
        <v>1512</v>
      </c>
    </row>
    <row customHeight="1" ht="11.25">
      <c r="A302" s="1859" t="s">
        <v>2877</v>
      </c>
      <c r="B302" s="1859" t="s">
        <v>16</v>
      </c>
      <c r="C302" s="1859" t="s">
        <v>3598</v>
      </c>
      <c r="D302" s="1859" t="s">
        <v>3599</v>
      </c>
      <c r="E302" s="1859" t="s">
        <v>3600</v>
      </c>
      <c r="F302" s="1859" t="s">
        <v>2937</v>
      </c>
      <c r="G302" s="1859" t="s">
        <v>3601</v>
      </c>
      <c r="H302" s="1859" t="s">
        <v>22</v>
      </c>
      <c r="I302" s="1859" t="s">
        <v>1512</v>
      </c>
    </row>
    <row customHeight="1" ht="11.25">
      <c r="A303" s="1859" t="s">
        <v>2877</v>
      </c>
      <c r="B303" s="1859" t="s">
        <v>16</v>
      </c>
      <c r="C303" s="1859" t="s">
        <v>3602</v>
      </c>
      <c r="D303" s="1859" t="s">
        <v>3603</v>
      </c>
      <c r="E303" s="1859" t="s">
        <v>3604</v>
      </c>
      <c r="F303" s="1859" t="s">
        <v>3102</v>
      </c>
      <c r="G303" s="1859" t="s">
        <v>22</v>
      </c>
      <c r="H303" s="1859" t="s">
        <v>22</v>
      </c>
      <c r="I303" s="1859" t="s">
        <v>1512</v>
      </c>
    </row>
    <row customHeight="1" ht="11.25">
      <c r="A304" s="1859" t="s">
        <v>2877</v>
      </c>
      <c r="B304" s="1859" t="s">
        <v>16</v>
      </c>
      <c r="C304" s="1859" t="s">
        <v>3605</v>
      </c>
      <c r="D304" s="1859" t="s">
        <v>3606</v>
      </c>
      <c r="E304" s="1859" t="s">
        <v>3607</v>
      </c>
      <c r="F304" s="1859" t="s">
        <v>2937</v>
      </c>
      <c r="G304" s="1859" t="s">
        <v>22</v>
      </c>
      <c r="H304" s="1859" t="s">
        <v>22</v>
      </c>
      <c r="I304" s="1859" t="s">
        <v>1512</v>
      </c>
    </row>
    <row customHeight="1" ht="11.25">
      <c r="A305" s="1859" t="s">
        <v>2877</v>
      </c>
      <c r="B305" s="1859" t="s">
        <v>16</v>
      </c>
      <c r="C305" s="1859" t="s">
        <v>3608</v>
      </c>
      <c r="D305" s="1859" t="s">
        <v>3609</v>
      </c>
      <c r="E305" s="1859" t="s">
        <v>3610</v>
      </c>
      <c r="F305" s="1859" t="s">
        <v>3091</v>
      </c>
      <c r="G305" s="1859" t="s">
        <v>22</v>
      </c>
      <c r="H305" s="1859" t="s">
        <v>22</v>
      </c>
      <c r="I305" s="1859" t="s">
        <v>1512</v>
      </c>
    </row>
    <row customHeight="1" ht="11.25">
      <c r="A306" s="1859" t="s">
        <v>2877</v>
      </c>
      <c r="B306" s="1859" t="s">
        <v>16</v>
      </c>
      <c r="C306" s="1859" t="s">
        <v>3611</v>
      </c>
      <c r="D306" s="1859" t="s">
        <v>3612</v>
      </c>
      <c r="E306" s="1859" t="s">
        <v>3613</v>
      </c>
      <c r="F306" s="1859" t="s">
        <v>2937</v>
      </c>
      <c r="G306" s="1859" t="s">
        <v>3614</v>
      </c>
      <c r="H306" s="1859" t="s">
        <v>22</v>
      </c>
      <c r="I306" s="1859" t="s">
        <v>1512</v>
      </c>
    </row>
    <row customHeight="1" ht="11.25">
      <c r="A307" s="1859" t="s">
        <v>2877</v>
      </c>
      <c r="B307" s="1859" t="s">
        <v>16</v>
      </c>
      <c r="C307" s="1859" t="s">
        <v>3615</v>
      </c>
      <c r="D307" s="1859" t="s">
        <v>3616</v>
      </c>
      <c r="E307" s="1859" t="s">
        <v>3617</v>
      </c>
      <c r="F307" s="1859" t="s">
        <v>2937</v>
      </c>
      <c r="G307" s="1859" t="s">
        <v>3618</v>
      </c>
      <c r="H307" s="1859" t="s">
        <v>22</v>
      </c>
      <c r="I307" s="1859" t="s">
        <v>1512</v>
      </c>
    </row>
    <row customHeight="1" ht="11.25">
      <c r="A308" s="1859" t="s">
        <v>2877</v>
      </c>
      <c r="B308" s="1859" t="s">
        <v>16</v>
      </c>
      <c r="C308" s="1859" t="s">
        <v>3619</v>
      </c>
      <c r="D308" s="1859" t="s">
        <v>3620</v>
      </c>
      <c r="E308" s="1859" t="s">
        <v>3621</v>
      </c>
      <c r="F308" s="1859" t="s">
        <v>3054</v>
      </c>
      <c r="G308" s="1859" t="s">
        <v>22</v>
      </c>
      <c r="H308" s="1859" t="s">
        <v>22</v>
      </c>
      <c r="I308" s="1859" t="s">
        <v>1512</v>
      </c>
    </row>
    <row customHeight="1" ht="11.25">
      <c r="A309" s="1859" t="s">
        <v>2877</v>
      </c>
      <c r="B309" s="1859" t="s">
        <v>16</v>
      </c>
      <c r="C309" s="1859" t="s">
        <v>3622</v>
      </c>
      <c r="D309" s="1859" t="s">
        <v>3623</v>
      </c>
      <c r="E309" s="1859" t="s">
        <v>3624</v>
      </c>
      <c r="F309" s="1859" t="s">
        <v>3022</v>
      </c>
      <c r="G309" s="1859" t="s">
        <v>22</v>
      </c>
      <c r="H309" s="1859" t="s">
        <v>22</v>
      </c>
      <c r="I309" s="1859" t="s">
        <v>1512</v>
      </c>
    </row>
    <row customHeight="1" ht="11.25">
      <c r="A310" s="1859" t="s">
        <v>2877</v>
      </c>
      <c r="B310" s="1859" t="s">
        <v>16</v>
      </c>
      <c r="C310" s="1859" t="s">
        <v>3625</v>
      </c>
      <c r="D310" s="1859" t="s">
        <v>3626</v>
      </c>
      <c r="E310" s="1859" t="s">
        <v>3627</v>
      </c>
      <c r="F310" s="1859" t="s">
        <v>3118</v>
      </c>
      <c r="G310" s="1859" t="s">
        <v>22</v>
      </c>
      <c r="H310" s="1859" t="s">
        <v>22</v>
      </c>
      <c r="I310" s="1859" t="s">
        <v>1512</v>
      </c>
    </row>
    <row customHeight="1" ht="11.25">
      <c r="A311" s="1859" t="s">
        <v>2877</v>
      </c>
      <c r="B311" s="1859" t="s">
        <v>16</v>
      </c>
      <c r="C311" s="1859" t="s">
        <v>3628</v>
      </c>
      <c r="D311" s="1859" t="s">
        <v>3629</v>
      </c>
      <c r="E311" s="1859" t="s">
        <v>3630</v>
      </c>
      <c r="F311" s="1859" t="s">
        <v>2937</v>
      </c>
      <c r="G311" s="1859" t="s">
        <v>22</v>
      </c>
      <c r="H311" s="1859" t="s">
        <v>22</v>
      </c>
      <c r="I311" s="1859" t="s">
        <v>1512</v>
      </c>
    </row>
    <row customHeight="1" ht="11.25">
      <c r="A312" s="1859" t="s">
        <v>2877</v>
      </c>
      <c r="B312" s="1859" t="s">
        <v>16</v>
      </c>
      <c r="C312" s="1859" t="s">
        <v>3631</v>
      </c>
      <c r="D312" s="1859" t="s">
        <v>3632</v>
      </c>
      <c r="E312" s="1859" t="s">
        <v>3633</v>
      </c>
      <c r="F312" s="1859" t="s">
        <v>2937</v>
      </c>
      <c r="G312" s="1859" t="s">
        <v>3634</v>
      </c>
      <c r="H312" s="1859" t="s">
        <v>22</v>
      </c>
      <c r="I312" s="1859" t="s">
        <v>1512</v>
      </c>
    </row>
    <row customHeight="1" ht="11.25">
      <c r="A313" s="1859" t="s">
        <v>2877</v>
      </c>
      <c r="B313" s="1859" t="s">
        <v>16</v>
      </c>
      <c r="C313" s="1859" t="s">
        <v>3635</v>
      </c>
      <c r="D313" s="1859" t="s">
        <v>3636</v>
      </c>
      <c r="E313" s="1859" t="s">
        <v>3637</v>
      </c>
      <c r="F313" s="1859" t="s">
        <v>3054</v>
      </c>
      <c r="G313" s="1859" t="s">
        <v>22</v>
      </c>
      <c r="H313" s="1859" t="s">
        <v>22</v>
      </c>
      <c r="I313" s="1859" t="s">
        <v>1512</v>
      </c>
    </row>
    <row customHeight="1" ht="11.25">
      <c r="A314" s="1859" t="s">
        <v>2877</v>
      </c>
      <c r="B314" s="1859" t="s">
        <v>16</v>
      </c>
      <c r="C314" s="1859" t="s">
        <v>3638</v>
      </c>
      <c r="D314" s="1859" t="s">
        <v>3639</v>
      </c>
      <c r="E314" s="1859" t="s">
        <v>3640</v>
      </c>
      <c r="F314" s="1859" t="s">
        <v>3054</v>
      </c>
      <c r="G314" s="1859" t="s">
        <v>22</v>
      </c>
      <c r="H314" s="1859" t="s">
        <v>22</v>
      </c>
      <c r="I314" s="1859" t="s">
        <v>1512</v>
      </c>
    </row>
    <row customHeight="1" ht="11.25">
      <c r="A315" s="1859" t="s">
        <v>2877</v>
      </c>
      <c r="B315" s="1859" t="s">
        <v>16</v>
      </c>
      <c r="C315" s="1859" t="s">
        <v>3641</v>
      </c>
      <c r="D315" s="1859" t="s">
        <v>3642</v>
      </c>
      <c r="E315" s="1859" t="s">
        <v>3643</v>
      </c>
      <c r="F315" s="1859" t="s">
        <v>3054</v>
      </c>
      <c r="G315" s="1859" t="s">
        <v>22</v>
      </c>
      <c r="H315" s="1859" t="s">
        <v>22</v>
      </c>
      <c r="I315" s="1859" t="s">
        <v>1512</v>
      </c>
    </row>
    <row customHeight="1" ht="11.25">
      <c r="A316" s="1859" t="s">
        <v>2877</v>
      </c>
      <c r="B316" s="1859" t="s">
        <v>16</v>
      </c>
      <c r="C316" s="1859" t="s">
        <v>3644</v>
      </c>
      <c r="D316" s="1859" t="s">
        <v>3645</v>
      </c>
      <c r="E316" s="1859" t="s">
        <v>3646</v>
      </c>
      <c r="F316" s="1859" t="s">
        <v>3054</v>
      </c>
      <c r="G316" s="1859" t="s">
        <v>22</v>
      </c>
      <c r="H316" s="1859" t="s">
        <v>22</v>
      </c>
      <c r="I316" s="1859" t="s">
        <v>1512</v>
      </c>
    </row>
    <row customHeight="1" ht="11.25">
      <c r="A317" s="1859" t="s">
        <v>2877</v>
      </c>
      <c r="B317" s="1859" t="s">
        <v>16</v>
      </c>
      <c r="C317" s="1859" t="s">
        <v>3647</v>
      </c>
      <c r="D317" s="1859" t="s">
        <v>3648</v>
      </c>
      <c r="E317" s="1859" t="s">
        <v>3649</v>
      </c>
      <c r="F317" s="1859" t="s">
        <v>3054</v>
      </c>
      <c r="G317" s="1859" t="s">
        <v>22</v>
      </c>
      <c r="H317" s="1859" t="s">
        <v>22</v>
      </c>
      <c r="I317" s="1859" t="s">
        <v>1512</v>
      </c>
    </row>
    <row customHeight="1" ht="11.25">
      <c r="A318" s="1859" t="s">
        <v>2877</v>
      </c>
      <c r="B318" s="1859" t="s">
        <v>16</v>
      </c>
      <c r="C318" s="1859" t="s">
        <v>3099</v>
      </c>
      <c r="D318" s="1859" t="s">
        <v>3100</v>
      </c>
      <c r="E318" s="1859" t="s">
        <v>3101</v>
      </c>
      <c r="F318" s="1859" t="s">
        <v>3102</v>
      </c>
      <c r="G318" s="1859" t="s">
        <v>22</v>
      </c>
      <c r="H318" s="1859" t="s">
        <v>22</v>
      </c>
      <c r="I318" s="1859" t="s">
        <v>1512</v>
      </c>
    </row>
    <row customHeight="1" ht="11.25">
      <c r="A319" s="1859" t="s">
        <v>2877</v>
      </c>
      <c r="B319" s="1859" t="s">
        <v>16</v>
      </c>
      <c r="C319" s="1859" t="s">
        <v>3650</v>
      </c>
      <c r="D319" s="1859" t="s">
        <v>3651</v>
      </c>
      <c r="E319" s="1859" t="s">
        <v>3652</v>
      </c>
      <c r="F319" s="1859" t="s">
        <v>3128</v>
      </c>
      <c r="G319" s="1859" t="s">
        <v>22</v>
      </c>
      <c r="H319" s="1859" t="s">
        <v>22</v>
      </c>
      <c r="I319" s="1859" t="s">
        <v>1512</v>
      </c>
    </row>
    <row customHeight="1" ht="11.25">
      <c r="A320" s="1859" t="s">
        <v>2877</v>
      </c>
      <c r="B320" s="1859" t="s">
        <v>16</v>
      </c>
      <c r="C320" s="1859" t="s">
        <v>3653</v>
      </c>
      <c r="D320" s="1859" t="s">
        <v>3654</v>
      </c>
      <c r="E320" s="1859" t="s">
        <v>3655</v>
      </c>
      <c r="F320" s="1859" t="s">
        <v>3054</v>
      </c>
      <c r="G320" s="1859" t="s">
        <v>22</v>
      </c>
      <c r="H320" s="1859" t="s">
        <v>22</v>
      </c>
      <c r="I320" s="1859" t="s">
        <v>1512</v>
      </c>
    </row>
    <row customHeight="1" ht="11.25">
      <c r="A321" s="1859" t="s">
        <v>2877</v>
      </c>
      <c r="B321" s="1859" t="s">
        <v>16</v>
      </c>
      <c r="C321" s="1859" t="s">
        <v>3656</v>
      </c>
      <c r="D321" s="1859" t="s">
        <v>3657</v>
      </c>
      <c r="E321" s="1859" t="s">
        <v>3658</v>
      </c>
      <c r="F321" s="1859" t="s">
        <v>3054</v>
      </c>
      <c r="G321" s="1859" t="s">
        <v>22</v>
      </c>
      <c r="H321" s="1859" t="s">
        <v>22</v>
      </c>
      <c r="I321" s="1859" t="s">
        <v>1512</v>
      </c>
    </row>
    <row customHeight="1" ht="11.25">
      <c r="A322" s="1859" t="s">
        <v>2877</v>
      </c>
      <c r="B322" s="1859" t="s">
        <v>16</v>
      </c>
      <c r="C322" s="1859" t="s">
        <v>3659</v>
      </c>
      <c r="D322" s="1859" t="s">
        <v>3660</v>
      </c>
      <c r="E322" s="1859" t="s">
        <v>3661</v>
      </c>
      <c r="F322" s="1859" t="s">
        <v>2937</v>
      </c>
      <c r="G322" s="1859" t="s">
        <v>3662</v>
      </c>
      <c r="H322" s="1859" t="s">
        <v>22</v>
      </c>
      <c r="I322" s="1859" t="s">
        <v>1512</v>
      </c>
    </row>
    <row customHeight="1" ht="11.25">
      <c r="A323" s="1859" t="s">
        <v>2877</v>
      </c>
      <c r="B323" s="1859" t="s">
        <v>16</v>
      </c>
      <c r="C323" s="1859" t="s">
        <v>3103</v>
      </c>
      <c r="D323" s="1859" t="s">
        <v>3104</v>
      </c>
      <c r="E323" s="1859" t="s">
        <v>3105</v>
      </c>
      <c r="F323" s="1859" t="s">
        <v>2914</v>
      </c>
      <c r="G323" s="1859" t="s">
        <v>3106</v>
      </c>
      <c r="H323" s="1859" t="s">
        <v>3107</v>
      </c>
      <c r="I323" s="1859" t="s">
        <v>1512</v>
      </c>
    </row>
    <row customHeight="1" ht="11.25">
      <c r="A324" s="1859" t="s">
        <v>2877</v>
      </c>
      <c r="B324" s="1859" t="s">
        <v>16</v>
      </c>
      <c r="C324" s="1859" t="s">
        <v>3663</v>
      </c>
      <c r="D324" s="1859" t="s">
        <v>3664</v>
      </c>
      <c r="E324" s="1859" t="s">
        <v>3665</v>
      </c>
      <c r="F324" s="1859" t="s">
        <v>3666</v>
      </c>
      <c r="G324" s="1859" t="s">
        <v>3667</v>
      </c>
      <c r="H324" s="1859" t="s">
        <v>22</v>
      </c>
      <c r="I324" s="1859" t="s">
        <v>1512</v>
      </c>
    </row>
    <row customHeight="1" ht="11.25">
      <c r="A325" s="1859" t="s">
        <v>2877</v>
      </c>
      <c r="B325" s="1859" t="s">
        <v>16</v>
      </c>
      <c r="C325" s="1859" t="s">
        <v>3668</v>
      </c>
      <c r="D325" s="1859" t="s">
        <v>3669</v>
      </c>
      <c r="E325" s="1859" t="s">
        <v>3670</v>
      </c>
      <c r="F325" s="1859" t="s">
        <v>3054</v>
      </c>
      <c r="G325" s="1859" t="s">
        <v>22</v>
      </c>
      <c r="H325" s="1859" t="s">
        <v>22</v>
      </c>
      <c r="I325" s="1859" t="s">
        <v>1512</v>
      </c>
    </row>
    <row customHeight="1" ht="11.25">
      <c r="A326" s="1859" t="s">
        <v>2877</v>
      </c>
      <c r="B326" s="1859" t="s">
        <v>16</v>
      </c>
      <c r="C326" s="1859" t="s">
        <v>3671</v>
      </c>
      <c r="D326" s="1859" t="s">
        <v>3672</v>
      </c>
      <c r="E326" s="1859" t="s">
        <v>3673</v>
      </c>
      <c r="F326" s="1859" t="s">
        <v>2937</v>
      </c>
      <c r="G326" s="1859" t="s">
        <v>3674</v>
      </c>
      <c r="H326" s="1859" t="s">
        <v>22</v>
      </c>
      <c r="I326" s="1859" t="s">
        <v>1512</v>
      </c>
    </row>
    <row customHeight="1" ht="11.25">
      <c r="A327" s="1859" t="s">
        <v>2877</v>
      </c>
      <c r="B327" s="1859" t="s">
        <v>16</v>
      </c>
      <c r="C327" s="1859" t="s">
        <v>3675</v>
      </c>
      <c r="D327" s="1859" t="s">
        <v>3676</v>
      </c>
      <c r="E327" s="1859" t="s">
        <v>3677</v>
      </c>
      <c r="F327" s="1859" t="s">
        <v>2937</v>
      </c>
      <c r="G327" s="1859" t="s">
        <v>3678</v>
      </c>
      <c r="H327" s="1859" t="s">
        <v>22</v>
      </c>
      <c r="I327" s="1859" t="s">
        <v>1512</v>
      </c>
    </row>
    <row customHeight="1" ht="11.25">
      <c r="A328" s="1859" t="s">
        <v>2877</v>
      </c>
      <c r="B328" s="1859" t="s">
        <v>16</v>
      </c>
      <c r="C328" s="1859" t="s">
        <v>3679</v>
      </c>
      <c r="D328" s="1859" t="s">
        <v>3680</v>
      </c>
      <c r="E328" s="1859" t="s">
        <v>3681</v>
      </c>
      <c r="F328" s="1859" t="s">
        <v>2937</v>
      </c>
      <c r="G328" s="1859" t="s">
        <v>22</v>
      </c>
      <c r="H328" s="1859" t="s">
        <v>22</v>
      </c>
      <c r="I328" s="1859" t="s">
        <v>1512</v>
      </c>
    </row>
    <row customHeight="1" ht="11.25">
      <c r="A329" s="1859" t="s">
        <v>2877</v>
      </c>
      <c r="B329" s="1859" t="s">
        <v>16</v>
      </c>
      <c r="C329" s="1859" t="s">
        <v>3682</v>
      </c>
      <c r="D329" s="1859" t="s">
        <v>3683</v>
      </c>
      <c r="E329" s="1859" t="s">
        <v>3684</v>
      </c>
      <c r="F329" s="1859" t="s">
        <v>2937</v>
      </c>
      <c r="G329" s="1859" t="s">
        <v>22</v>
      </c>
      <c r="H329" s="1859" t="s">
        <v>22</v>
      </c>
      <c r="I329" s="1859" t="s">
        <v>1512</v>
      </c>
    </row>
    <row customHeight="1" ht="11.25">
      <c r="A330" s="1859" t="s">
        <v>2877</v>
      </c>
      <c r="B330" s="1859" t="s">
        <v>16</v>
      </c>
      <c r="C330" s="1859" t="s">
        <v>3685</v>
      </c>
      <c r="D330" s="1859" t="s">
        <v>3686</v>
      </c>
      <c r="E330" s="1859" t="s">
        <v>3687</v>
      </c>
      <c r="F330" s="1859" t="s">
        <v>2937</v>
      </c>
      <c r="G330" s="1859" t="s">
        <v>3688</v>
      </c>
      <c r="H330" s="1859" t="s">
        <v>22</v>
      </c>
      <c r="I330" s="1859" t="s">
        <v>1512</v>
      </c>
    </row>
    <row customHeight="1" ht="11.25">
      <c r="A331" s="1859" t="s">
        <v>2877</v>
      </c>
      <c r="B331" s="1859" t="s">
        <v>16</v>
      </c>
      <c r="C331" s="1859" t="s">
        <v>3689</v>
      </c>
      <c r="D331" s="1859" t="s">
        <v>3690</v>
      </c>
      <c r="E331" s="1859" t="s">
        <v>3691</v>
      </c>
      <c r="F331" s="1859" t="s">
        <v>2937</v>
      </c>
      <c r="G331" s="1859" t="s">
        <v>22</v>
      </c>
      <c r="H331" s="1859" t="s">
        <v>22</v>
      </c>
      <c r="I331" s="1859" t="s">
        <v>1512</v>
      </c>
    </row>
    <row customHeight="1" ht="11.25">
      <c r="A332" s="1859" t="s">
        <v>2877</v>
      </c>
      <c r="B332" s="1859" t="s">
        <v>16</v>
      </c>
      <c r="C332" s="1859" t="s">
        <v>3692</v>
      </c>
      <c r="D332" s="1859" t="s">
        <v>3693</v>
      </c>
      <c r="E332" s="1859" t="s">
        <v>3694</v>
      </c>
      <c r="F332" s="1859" t="s">
        <v>2937</v>
      </c>
      <c r="G332" s="1859" t="s">
        <v>22</v>
      </c>
      <c r="H332" s="1859" t="s">
        <v>22</v>
      </c>
      <c r="I332" s="1859" t="s">
        <v>1512</v>
      </c>
    </row>
    <row customHeight="1" ht="11.25">
      <c r="A333" s="1859" t="s">
        <v>2877</v>
      </c>
      <c r="B333" s="1859" t="s">
        <v>16</v>
      </c>
      <c r="C333" s="1859" t="s">
        <v>3695</v>
      </c>
      <c r="D333" s="1859" t="s">
        <v>3693</v>
      </c>
      <c r="E333" s="1859" t="s">
        <v>3696</v>
      </c>
      <c r="F333" s="1859" t="s">
        <v>3054</v>
      </c>
      <c r="G333" s="1859" t="s">
        <v>22</v>
      </c>
      <c r="H333" s="1859" t="s">
        <v>22</v>
      </c>
      <c r="I333" s="1859" t="s">
        <v>1512</v>
      </c>
    </row>
    <row customHeight="1" ht="11.25">
      <c r="A334" s="1859" t="s">
        <v>2877</v>
      </c>
      <c r="B334" s="1859" t="s">
        <v>16</v>
      </c>
      <c r="C334" s="1859" t="s">
        <v>3697</v>
      </c>
      <c r="D334" s="1859" t="s">
        <v>3693</v>
      </c>
      <c r="E334" s="1859" t="s">
        <v>3698</v>
      </c>
      <c r="F334" s="1859" t="s">
        <v>3054</v>
      </c>
      <c r="G334" s="1859" t="s">
        <v>22</v>
      </c>
      <c r="H334" s="1859" t="s">
        <v>22</v>
      </c>
      <c r="I334" s="1859" t="s">
        <v>1512</v>
      </c>
    </row>
    <row customHeight="1" ht="11.25">
      <c r="A335" s="1859" t="s">
        <v>2877</v>
      </c>
      <c r="B335" s="1859" t="s">
        <v>16</v>
      </c>
      <c r="C335" s="1859" t="s">
        <v>3699</v>
      </c>
      <c r="D335" s="1859" t="s">
        <v>3700</v>
      </c>
      <c r="E335" s="1859" t="s">
        <v>3701</v>
      </c>
      <c r="F335" s="1859" t="s">
        <v>3484</v>
      </c>
      <c r="G335" s="1859" t="s">
        <v>22</v>
      </c>
      <c r="H335" s="1859" t="s">
        <v>22</v>
      </c>
      <c r="I335" s="1859" t="s">
        <v>1512</v>
      </c>
    </row>
    <row customHeight="1" ht="11.25">
      <c r="A336" s="1859" t="s">
        <v>2877</v>
      </c>
      <c r="B336" s="1859" t="s">
        <v>16</v>
      </c>
      <c r="C336" s="1859" t="s">
        <v>3702</v>
      </c>
      <c r="D336" s="1859" t="s">
        <v>3703</v>
      </c>
      <c r="E336" s="1859" t="s">
        <v>3704</v>
      </c>
      <c r="F336" s="1859" t="s">
        <v>2937</v>
      </c>
      <c r="G336" s="1859" t="s">
        <v>3705</v>
      </c>
      <c r="H336" s="1859" t="s">
        <v>22</v>
      </c>
      <c r="I336" s="1859" t="s">
        <v>1512</v>
      </c>
    </row>
    <row customHeight="1" ht="11.25">
      <c r="A337" s="1859" t="s">
        <v>2877</v>
      </c>
      <c r="B337" s="1859" t="s">
        <v>16</v>
      </c>
      <c r="C337" s="1859" t="s">
        <v>3706</v>
      </c>
      <c r="D337" s="1859" t="s">
        <v>3707</v>
      </c>
      <c r="E337" s="1859" t="s">
        <v>3708</v>
      </c>
      <c r="F337" s="1859" t="s">
        <v>3054</v>
      </c>
      <c r="G337" s="1859" t="s">
        <v>22</v>
      </c>
      <c r="H337" s="1859" t="s">
        <v>22</v>
      </c>
      <c r="I337" s="1859" t="s">
        <v>1512</v>
      </c>
    </row>
    <row customHeight="1" ht="11.25">
      <c r="A338" s="1859" t="s">
        <v>2877</v>
      </c>
      <c r="B338" s="1859" t="s">
        <v>16</v>
      </c>
      <c r="C338" s="1859" t="s">
        <v>3709</v>
      </c>
      <c r="D338" s="1859" t="s">
        <v>3710</v>
      </c>
      <c r="E338" s="1859" t="s">
        <v>3711</v>
      </c>
      <c r="F338" s="1859" t="s">
        <v>2937</v>
      </c>
      <c r="G338" s="1859" t="s">
        <v>22</v>
      </c>
      <c r="H338" s="1859" t="s">
        <v>22</v>
      </c>
      <c r="I338" s="1859" t="s">
        <v>1512</v>
      </c>
    </row>
    <row customHeight="1" ht="11.25">
      <c r="A339" s="1859" t="s">
        <v>2877</v>
      </c>
      <c r="B339" s="1859" t="s">
        <v>16</v>
      </c>
      <c r="C339" s="1859" t="s">
        <v>3119</v>
      </c>
      <c r="D339" s="1859" t="s">
        <v>3120</v>
      </c>
      <c r="E339" s="1859" t="s">
        <v>3121</v>
      </c>
      <c r="F339" s="1859" t="s">
        <v>3118</v>
      </c>
      <c r="G339" s="1859" t="s">
        <v>22</v>
      </c>
      <c r="H339" s="1859" t="s">
        <v>22</v>
      </c>
      <c r="I339" s="1859" t="s">
        <v>1512</v>
      </c>
    </row>
    <row customHeight="1" ht="11.25">
      <c r="A340" s="1859" t="s">
        <v>2877</v>
      </c>
      <c r="B340" s="1859" t="s">
        <v>16</v>
      </c>
      <c r="C340" s="1859" t="s">
        <v>3712</v>
      </c>
      <c r="D340" s="1859" t="s">
        <v>3713</v>
      </c>
      <c r="E340" s="1859" t="s">
        <v>3714</v>
      </c>
      <c r="F340" s="1859" t="s">
        <v>3715</v>
      </c>
      <c r="G340" s="1859" t="s">
        <v>22</v>
      </c>
      <c r="H340" s="1859" t="s">
        <v>22</v>
      </c>
      <c r="I340" s="1859" t="s">
        <v>1512</v>
      </c>
    </row>
    <row customHeight="1" ht="11.25">
      <c r="A341" s="1859" t="s">
        <v>2877</v>
      </c>
      <c r="B341" s="1859" t="s">
        <v>16</v>
      </c>
      <c r="C341" s="1859" t="s">
        <v>3122</v>
      </c>
      <c r="D341" s="1859" t="s">
        <v>3123</v>
      </c>
      <c r="E341" s="1859" t="s">
        <v>3124</v>
      </c>
      <c r="F341" s="1859" t="s">
        <v>2937</v>
      </c>
      <c r="G341" s="1859" t="s">
        <v>22</v>
      </c>
      <c r="H341" s="1859" t="s">
        <v>22</v>
      </c>
      <c r="I341" s="1859" t="s">
        <v>1512</v>
      </c>
    </row>
    <row customHeight="1" ht="11.25">
      <c r="A342" s="1859" t="s">
        <v>2877</v>
      </c>
      <c r="B342" s="1859" t="s">
        <v>16</v>
      </c>
      <c r="C342" s="1859" t="s">
        <v>3716</v>
      </c>
      <c r="D342" s="1859" t="s">
        <v>3717</v>
      </c>
      <c r="E342" s="1859" t="s">
        <v>3718</v>
      </c>
      <c r="F342" s="1859" t="s">
        <v>3091</v>
      </c>
      <c r="G342" s="1859" t="s">
        <v>22</v>
      </c>
      <c r="H342" s="1859" t="s">
        <v>22</v>
      </c>
      <c r="I342" s="1859" t="s">
        <v>1512</v>
      </c>
    </row>
    <row customHeight="1" ht="11.25">
      <c r="A343" s="1859" t="s">
        <v>2877</v>
      </c>
      <c r="B343" s="1859" t="s">
        <v>16</v>
      </c>
      <c r="C343" s="1859" t="s">
        <v>3125</v>
      </c>
      <c r="D343" s="1859" t="s">
        <v>3126</v>
      </c>
      <c r="E343" s="1859" t="s">
        <v>3127</v>
      </c>
      <c r="F343" s="1859" t="s">
        <v>3128</v>
      </c>
      <c r="G343" s="1859" t="s">
        <v>22</v>
      </c>
      <c r="H343" s="1859" t="s">
        <v>22</v>
      </c>
      <c r="I343" s="1859" t="s">
        <v>1512</v>
      </c>
    </row>
    <row customHeight="1" ht="11.25">
      <c r="A344" s="1859" t="s">
        <v>2877</v>
      </c>
      <c r="B344" s="1859" t="s">
        <v>16</v>
      </c>
      <c r="C344" s="1859" t="s">
        <v>3129</v>
      </c>
      <c r="D344" s="1859" t="s">
        <v>3130</v>
      </c>
      <c r="E344" s="1859" t="s">
        <v>3131</v>
      </c>
      <c r="F344" s="1859" t="s">
        <v>3128</v>
      </c>
      <c r="G344" s="1859" t="s">
        <v>22</v>
      </c>
      <c r="H344" s="1859" t="s">
        <v>22</v>
      </c>
      <c r="I344" s="1859" t="s">
        <v>1512</v>
      </c>
    </row>
    <row customHeight="1" ht="11.25">
      <c r="A345" s="1859" t="s">
        <v>2877</v>
      </c>
      <c r="B345" s="1859" t="s">
        <v>16</v>
      </c>
      <c r="C345" s="1859" t="s">
        <v>3132</v>
      </c>
      <c r="D345" s="1859" t="s">
        <v>3133</v>
      </c>
      <c r="E345" s="1859" t="s">
        <v>3134</v>
      </c>
      <c r="F345" s="1859" t="s">
        <v>3102</v>
      </c>
      <c r="G345" s="1859" t="s">
        <v>22</v>
      </c>
      <c r="H345" s="1859" t="s">
        <v>22</v>
      </c>
      <c r="I345" s="1859" t="s">
        <v>1512</v>
      </c>
    </row>
    <row customHeight="1" ht="11.25">
      <c r="A346" s="1859" t="s">
        <v>2877</v>
      </c>
      <c r="B346" s="1859" t="s">
        <v>16</v>
      </c>
      <c r="C346" s="1859" t="s">
        <v>3135</v>
      </c>
      <c r="D346" s="1859" t="s">
        <v>3136</v>
      </c>
      <c r="E346" s="1859" t="s">
        <v>3137</v>
      </c>
      <c r="F346" s="1859" t="s">
        <v>3118</v>
      </c>
      <c r="G346" s="1859" t="s">
        <v>22</v>
      </c>
      <c r="H346" s="1859" t="s">
        <v>22</v>
      </c>
      <c r="I346" s="1859" t="s">
        <v>1512</v>
      </c>
    </row>
    <row customHeight="1" ht="11.25">
      <c r="A347" s="1859" t="s">
        <v>2877</v>
      </c>
      <c r="B347" s="1859" t="s">
        <v>16</v>
      </c>
      <c r="C347" s="1859" t="s">
        <v>3141</v>
      </c>
      <c r="D347" s="1859" t="s">
        <v>3142</v>
      </c>
      <c r="E347" s="1859" t="s">
        <v>3143</v>
      </c>
      <c r="F347" s="1859" t="s">
        <v>3128</v>
      </c>
      <c r="G347" s="1859" t="s">
        <v>22</v>
      </c>
      <c r="H347" s="1859" t="s">
        <v>22</v>
      </c>
      <c r="I347" s="1859" t="s">
        <v>1512</v>
      </c>
    </row>
    <row customHeight="1" ht="11.25">
      <c r="A348" s="1859" t="s">
        <v>2877</v>
      </c>
      <c r="B348" s="1859" t="s">
        <v>16</v>
      </c>
      <c r="C348" s="1859" t="s">
        <v>3144</v>
      </c>
      <c r="D348" s="1859" t="s">
        <v>3145</v>
      </c>
      <c r="E348" s="1859" t="s">
        <v>3146</v>
      </c>
      <c r="F348" s="1859" t="s">
        <v>3147</v>
      </c>
      <c r="G348" s="1859" t="s">
        <v>22</v>
      </c>
      <c r="H348" s="1859" t="s">
        <v>22</v>
      </c>
      <c r="I348" s="1859" t="s">
        <v>1512</v>
      </c>
    </row>
    <row customHeight="1" ht="11.25">
      <c r="A349" s="1859" t="s">
        <v>2877</v>
      </c>
      <c r="B349" s="1859" t="s">
        <v>16</v>
      </c>
      <c r="C349" s="1859" t="s">
        <v>3148</v>
      </c>
      <c r="D349" s="1859" t="s">
        <v>3149</v>
      </c>
      <c r="E349" s="1859" t="s">
        <v>3150</v>
      </c>
      <c r="F349" s="1859" t="s">
        <v>3128</v>
      </c>
      <c r="G349" s="1859" t="s">
        <v>22</v>
      </c>
      <c r="H349" s="1859" t="s">
        <v>22</v>
      </c>
      <c r="I349" s="1859" t="s">
        <v>1512</v>
      </c>
    </row>
    <row customHeight="1" ht="11.25">
      <c r="A350" s="1859" t="s">
        <v>2877</v>
      </c>
      <c r="B350" s="1859" t="s">
        <v>16</v>
      </c>
      <c r="C350" s="1859" t="s">
        <v>3151</v>
      </c>
      <c r="D350" s="1859" t="s">
        <v>3152</v>
      </c>
      <c r="E350" s="1859" t="s">
        <v>3153</v>
      </c>
      <c r="F350" s="1859" t="s">
        <v>3059</v>
      </c>
      <c r="G350" s="1859" t="s">
        <v>3154</v>
      </c>
      <c r="H350" s="1859" t="s">
        <v>3155</v>
      </c>
      <c r="I350" s="1859" t="s">
        <v>1512</v>
      </c>
    </row>
    <row customHeight="1" ht="11.25">
      <c r="A351" s="1859" t="s">
        <v>2877</v>
      </c>
      <c r="B351" s="1859" t="s">
        <v>16</v>
      </c>
      <c r="C351" s="1859" t="s">
        <v>3166</v>
      </c>
      <c r="D351" s="1859" t="s">
        <v>3167</v>
      </c>
      <c r="E351" s="1859" t="s">
        <v>3168</v>
      </c>
      <c r="F351" s="1859" t="s">
        <v>2937</v>
      </c>
      <c r="G351" s="1859" t="s">
        <v>22</v>
      </c>
      <c r="H351" s="1859" t="s">
        <v>22</v>
      </c>
      <c r="I351" s="1859" t="s">
        <v>1512</v>
      </c>
    </row>
    <row customHeight="1" ht="11.25">
      <c r="A352" s="1859" t="s">
        <v>2877</v>
      </c>
      <c r="B352" s="1859" t="s">
        <v>16</v>
      </c>
      <c r="C352" s="1859" t="s">
        <v>3719</v>
      </c>
      <c r="D352" s="1859" t="s">
        <v>3720</v>
      </c>
      <c r="E352" s="1859" t="s">
        <v>3721</v>
      </c>
      <c r="F352" s="1859" t="s">
        <v>2937</v>
      </c>
      <c r="G352" s="1859" t="s">
        <v>22</v>
      </c>
      <c r="H352" s="1859" t="s">
        <v>22</v>
      </c>
      <c r="I352" s="1859" t="s">
        <v>1512</v>
      </c>
    </row>
    <row customHeight="1" ht="11.25">
      <c r="A353" s="1859" t="s">
        <v>2877</v>
      </c>
      <c r="B353" s="1859" t="s">
        <v>16</v>
      </c>
      <c r="C353" s="1859" t="s">
        <v>3722</v>
      </c>
      <c r="D353" s="1859" t="s">
        <v>3723</v>
      </c>
      <c r="E353" s="1859" t="s">
        <v>3724</v>
      </c>
      <c r="F353" s="1859" t="s">
        <v>3054</v>
      </c>
      <c r="G353" s="1859" t="s">
        <v>22</v>
      </c>
      <c r="H353" s="1859" t="s">
        <v>22</v>
      </c>
      <c r="I353" s="1859" t="s">
        <v>1512</v>
      </c>
    </row>
    <row customHeight="1" ht="11.25">
      <c r="A354" s="1859" t="s">
        <v>2877</v>
      </c>
      <c r="B354" s="1859" t="s">
        <v>16</v>
      </c>
      <c r="C354" s="1859" t="s">
        <v>3725</v>
      </c>
      <c r="D354" s="1859" t="s">
        <v>3726</v>
      </c>
      <c r="E354" s="1859" t="s">
        <v>3727</v>
      </c>
      <c r="F354" s="1859" t="s">
        <v>3054</v>
      </c>
      <c r="G354" s="1859" t="s">
        <v>22</v>
      </c>
      <c r="H354" s="1859" t="s">
        <v>22</v>
      </c>
      <c r="I354" s="1859" t="s">
        <v>1512</v>
      </c>
    </row>
    <row customHeight="1" ht="11.25">
      <c r="A355" s="1859" t="s">
        <v>2877</v>
      </c>
      <c r="B355" s="1859" t="s">
        <v>16</v>
      </c>
      <c r="C355" s="1859" t="s">
        <v>3728</v>
      </c>
      <c r="D355" s="1859" t="s">
        <v>3729</v>
      </c>
      <c r="E355" s="1859" t="s">
        <v>3730</v>
      </c>
      <c r="F355" s="1859" t="s">
        <v>2937</v>
      </c>
      <c r="G355" s="1859" t="s">
        <v>22</v>
      </c>
      <c r="H355" s="1859" t="s">
        <v>22</v>
      </c>
      <c r="I355" s="1859" t="s">
        <v>1512</v>
      </c>
    </row>
    <row customHeight="1" ht="11.25">
      <c r="A356" s="1859" t="s">
        <v>2877</v>
      </c>
      <c r="B356" s="1859" t="s">
        <v>16</v>
      </c>
      <c r="C356" s="1859" t="s">
        <v>3731</v>
      </c>
      <c r="D356" s="1859" t="s">
        <v>3732</v>
      </c>
      <c r="E356" s="1859" t="s">
        <v>3733</v>
      </c>
      <c r="F356" s="1859" t="s">
        <v>2937</v>
      </c>
      <c r="G356" s="1859" t="s">
        <v>22</v>
      </c>
      <c r="H356" s="1859" t="s">
        <v>22</v>
      </c>
      <c r="I356" s="1859" t="s">
        <v>1512</v>
      </c>
    </row>
    <row customHeight="1" ht="11.25">
      <c r="A357" s="1859" t="s">
        <v>2877</v>
      </c>
      <c r="B357" s="1859" t="s">
        <v>16</v>
      </c>
      <c r="C357" s="1859" t="s">
        <v>3169</v>
      </c>
      <c r="D357" s="1859" t="s">
        <v>3170</v>
      </c>
      <c r="E357" s="1859" t="s">
        <v>3171</v>
      </c>
      <c r="F357" s="1859" t="s">
        <v>3010</v>
      </c>
      <c r="G357" s="1859" t="s">
        <v>22</v>
      </c>
      <c r="H357" s="1859" t="s">
        <v>3172</v>
      </c>
      <c r="I357" s="1859" t="s">
        <v>1512</v>
      </c>
    </row>
    <row customHeight="1" ht="11.25">
      <c r="A358" s="1859" t="s">
        <v>2877</v>
      </c>
      <c r="B358" s="1859" t="s">
        <v>16</v>
      </c>
      <c r="C358" s="1859" t="s">
        <v>3173</v>
      </c>
      <c r="D358" s="1859" t="s">
        <v>3174</v>
      </c>
      <c r="E358" s="1859" t="s">
        <v>3175</v>
      </c>
      <c r="F358" s="1859" t="s">
        <v>3176</v>
      </c>
      <c r="G358" s="1859" t="s">
        <v>22</v>
      </c>
      <c r="H358" s="1859" t="s">
        <v>22</v>
      </c>
      <c r="I358" s="1859" t="s">
        <v>1512</v>
      </c>
    </row>
    <row customHeight="1" ht="11.25">
      <c r="A359" s="1859" t="s">
        <v>2877</v>
      </c>
      <c r="B359" s="1859" t="s">
        <v>16</v>
      </c>
      <c r="C359" s="1859" t="s">
        <v>3734</v>
      </c>
      <c r="D359" s="1859" t="s">
        <v>3735</v>
      </c>
      <c r="E359" s="1859" t="s">
        <v>3736</v>
      </c>
      <c r="F359" s="1859" t="s">
        <v>3054</v>
      </c>
      <c r="G359" s="1859" t="s">
        <v>22</v>
      </c>
      <c r="H359" s="1859" t="s">
        <v>22</v>
      </c>
      <c r="I359" s="1859" t="s">
        <v>1512</v>
      </c>
    </row>
    <row customHeight="1" ht="11.25">
      <c r="A360" s="1859" t="s">
        <v>2877</v>
      </c>
      <c r="B360" s="1859" t="s">
        <v>16</v>
      </c>
      <c r="C360" s="1859" t="s">
        <v>3737</v>
      </c>
      <c r="D360" s="1859" t="s">
        <v>3738</v>
      </c>
      <c r="E360" s="1859" t="s">
        <v>3739</v>
      </c>
      <c r="F360" s="1859" t="s">
        <v>3147</v>
      </c>
      <c r="G360" s="1859" t="s">
        <v>3740</v>
      </c>
      <c r="H360" s="1859" t="s">
        <v>22</v>
      </c>
      <c r="I360" s="1859" t="s">
        <v>1512</v>
      </c>
    </row>
    <row customHeight="1" ht="11.25">
      <c r="A361" s="1859" t="s">
        <v>2877</v>
      </c>
      <c r="B361" s="1859" t="s">
        <v>16</v>
      </c>
      <c r="C361" s="1859" t="s">
        <v>3741</v>
      </c>
      <c r="D361" s="1859" t="s">
        <v>3742</v>
      </c>
      <c r="E361" s="1859" t="s">
        <v>3743</v>
      </c>
      <c r="F361" s="1859" t="s">
        <v>3091</v>
      </c>
      <c r="G361" s="1859" t="s">
        <v>22</v>
      </c>
      <c r="H361" s="1859" t="s">
        <v>22</v>
      </c>
      <c r="I361" s="1859" t="s">
        <v>1512</v>
      </c>
    </row>
    <row customHeight="1" ht="11.25">
      <c r="A362" s="1859" t="s">
        <v>2877</v>
      </c>
      <c r="B362" s="1859" t="s">
        <v>16</v>
      </c>
      <c r="C362" s="1859" t="s">
        <v>3744</v>
      </c>
      <c r="D362" s="1859" t="s">
        <v>3745</v>
      </c>
      <c r="E362" s="1859" t="s">
        <v>3746</v>
      </c>
      <c r="F362" s="1859" t="s">
        <v>3747</v>
      </c>
      <c r="G362" s="1859" t="s">
        <v>22</v>
      </c>
      <c r="H362" s="1859" t="s">
        <v>22</v>
      </c>
      <c r="I362" s="1859" t="s">
        <v>1512</v>
      </c>
    </row>
    <row customHeight="1" ht="11.25">
      <c r="A363" s="1859" t="s">
        <v>2877</v>
      </c>
      <c r="B363" s="1859" t="s">
        <v>16</v>
      </c>
      <c r="C363" s="1859" t="s">
        <v>3748</v>
      </c>
      <c r="D363" s="1859" t="s">
        <v>3749</v>
      </c>
      <c r="E363" s="1859" t="s">
        <v>3750</v>
      </c>
      <c r="F363" s="1859" t="s">
        <v>2937</v>
      </c>
      <c r="G363" s="1859" t="s">
        <v>22</v>
      </c>
      <c r="H363" s="1859" t="s">
        <v>22</v>
      </c>
      <c r="I363" s="1859" t="s">
        <v>1512</v>
      </c>
    </row>
    <row customHeight="1" ht="11.25">
      <c r="A364" s="1859" t="s">
        <v>2877</v>
      </c>
      <c r="B364" s="1859" t="s">
        <v>16</v>
      </c>
      <c r="C364" s="1859" t="s">
        <v>3177</v>
      </c>
      <c r="D364" s="1859" t="s">
        <v>3178</v>
      </c>
      <c r="E364" s="1859" t="s">
        <v>3179</v>
      </c>
      <c r="F364" s="1859" t="s">
        <v>3128</v>
      </c>
      <c r="G364" s="1859" t="s">
        <v>22</v>
      </c>
      <c r="H364" s="1859" t="s">
        <v>22</v>
      </c>
      <c r="I364" s="1859" t="s">
        <v>1512</v>
      </c>
    </row>
    <row customHeight="1" ht="11.25">
      <c r="A365" s="1859" t="s">
        <v>2877</v>
      </c>
      <c r="B365" s="1859" t="s">
        <v>16</v>
      </c>
      <c r="C365" s="1859" t="s">
        <v>3751</v>
      </c>
      <c r="D365" s="1859" t="s">
        <v>3752</v>
      </c>
      <c r="E365" s="1859" t="s">
        <v>3753</v>
      </c>
      <c r="F365" s="1859" t="s">
        <v>2937</v>
      </c>
      <c r="G365" s="1859" t="s">
        <v>3754</v>
      </c>
      <c r="H365" s="1859" t="s">
        <v>22</v>
      </c>
      <c r="I365" s="1859" t="s">
        <v>1512</v>
      </c>
    </row>
    <row customHeight="1" ht="11.25">
      <c r="A366" s="1859" t="s">
        <v>2877</v>
      </c>
      <c r="B366" s="1859" t="s">
        <v>16</v>
      </c>
      <c r="C366" s="1859" t="s">
        <v>3180</v>
      </c>
      <c r="D366" s="1859" t="s">
        <v>3181</v>
      </c>
      <c r="E366" s="1859" t="s">
        <v>3182</v>
      </c>
      <c r="F366" s="1859" t="s">
        <v>3183</v>
      </c>
      <c r="G366" s="1859" t="s">
        <v>22</v>
      </c>
      <c r="H366" s="1859" t="s">
        <v>22</v>
      </c>
      <c r="I366" s="1859" t="s">
        <v>1512</v>
      </c>
    </row>
    <row customHeight="1" ht="11.25">
      <c r="A367" s="1859" t="s">
        <v>2877</v>
      </c>
      <c r="B367" s="1859" t="s">
        <v>16</v>
      </c>
      <c r="C367" s="1859" t="s">
        <v>3535</v>
      </c>
      <c r="D367" s="1859" t="s">
        <v>3536</v>
      </c>
      <c r="E367" s="1859" t="s">
        <v>3537</v>
      </c>
      <c r="F367" s="1859" t="s">
        <v>3059</v>
      </c>
      <c r="G367" s="1859" t="s">
        <v>22</v>
      </c>
      <c r="H367" s="1859" t="s">
        <v>22</v>
      </c>
      <c r="I367" s="1859" t="s">
        <v>1512</v>
      </c>
    </row>
    <row customHeight="1" ht="11.25">
      <c r="A368" s="1859" t="s">
        <v>2877</v>
      </c>
      <c r="B368" s="1859" t="s">
        <v>16</v>
      </c>
      <c r="C368" s="1859" t="s">
        <v>3755</v>
      </c>
      <c r="D368" s="1859" t="s">
        <v>3756</v>
      </c>
      <c r="E368" s="1859" t="s">
        <v>3757</v>
      </c>
      <c r="F368" s="1859" t="s">
        <v>3059</v>
      </c>
      <c r="G368" s="1859" t="s">
        <v>22</v>
      </c>
      <c r="H368" s="1859" t="s">
        <v>22</v>
      </c>
      <c r="I368" s="1859" t="s">
        <v>1512</v>
      </c>
    </row>
    <row customHeight="1" ht="11.25">
      <c r="A369" s="1859" t="s">
        <v>2877</v>
      </c>
      <c r="B369" s="1859" t="s">
        <v>16</v>
      </c>
      <c r="C369" s="1859" t="s">
        <v>3184</v>
      </c>
      <c r="D369" s="1859" t="s">
        <v>3185</v>
      </c>
      <c r="E369" s="1859" t="s">
        <v>3186</v>
      </c>
      <c r="F369" s="1859" t="s">
        <v>3022</v>
      </c>
      <c r="G369" s="1859" t="s">
        <v>22</v>
      </c>
      <c r="H369" s="1859" t="s">
        <v>22</v>
      </c>
      <c r="I369" s="1859" t="s">
        <v>1512</v>
      </c>
    </row>
    <row customHeight="1" ht="11.25">
      <c r="A370" s="1859" t="s">
        <v>2877</v>
      </c>
      <c r="B370" s="1859" t="s">
        <v>16</v>
      </c>
      <c r="C370" s="1859" t="s">
        <v>3187</v>
      </c>
      <c r="D370" s="1859" t="s">
        <v>3188</v>
      </c>
      <c r="E370" s="1859" t="s">
        <v>3189</v>
      </c>
      <c r="F370" s="1859" t="s">
        <v>3059</v>
      </c>
      <c r="G370" s="1859" t="s">
        <v>22</v>
      </c>
      <c r="H370" s="1859" t="s">
        <v>22</v>
      </c>
      <c r="I370" s="1859" t="s">
        <v>1512</v>
      </c>
    </row>
    <row customHeight="1" ht="11.25">
      <c r="A371" s="1859" t="s">
        <v>2877</v>
      </c>
      <c r="B371" s="1859" t="s">
        <v>16</v>
      </c>
      <c r="C371" s="1859" t="s">
        <v>3758</v>
      </c>
      <c r="D371" s="1859" t="s">
        <v>3759</v>
      </c>
      <c r="E371" s="1859" t="s">
        <v>3760</v>
      </c>
      <c r="F371" s="1859" t="s">
        <v>3091</v>
      </c>
      <c r="G371" s="1859" t="s">
        <v>22</v>
      </c>
      <c r="H371" s="1859" t="s">
        <v>22</v>
      </c>
      <c r="I371" s="1859" t="s">
        <v>1512</v>
      </c>
    </row>
    <row customHeight="1" ht="11.25">
      <c r="A372" s="1859" t="s">
        <v>2877</v>
      </c>
      <c r="B372" s="1859" t="s">
        <v>16</v>
      </c>
      <c r="C372" s="1859" t="s">
        <v>3761</v>
      </c>
      <c r="D372" s="1859" t="s">
        <v>3762</v>
      </c>
      <c r="E372" s="1859" t="s">
        <v>3763</v>
      </c>
      <c r="F372" s="1859" t="s">
        <v>2937</v>
      </c>
      <c r="G372" s="1859" t="s">
        <v>22</v>
      </c>
      <c r="H372" s="1859" t="s">
        <v>22</v>
      </c>
      <c r="I372" s="1859" t="s">
        <v>1512</v>
      </c>
    </row>
    <row customHeight="1" ht="11.25">
      <c r="A373" s="1859" t="s">
        <v>2877</v>
      </c>
      <c r="B373" s="1859" t="s">
        <v>16</v>
      </c>
      <c r="C373" s="1859" t="s">
        <v>3764</v>
      </c>
      <c r="D373" s="1859" t="s">
        <v>3765</v>
      </c>
      <c r="E373" s="1859" t="s">
        <v>3766</v>
      </c>
      <c r="F373" s="1859" t="s">
        <v>2937</v>
      </c>
      <c r="G373" s="1859" t="s">
        <v>22</v>
      </c>
      <c r="H373" s="1859" t="s">
        <v>22</v>
      </c>
      <c r="I373" s="1859" t="s">
        <v>1512</v>
      </c>
    </row>
    <row customHeight="1" ht="11.25">
      <c r="A374" s="1859" t="s">
        <v>2877</v>
      </c>
      <c r="B374" s="1859" t="s">
        <v>16</v>
      </c>
      <c r="C374" s="1859" t="s">
        <v>3767</v>
      </c>
      <c r="D374" s="1859" t="s">
        <v>3768</v>
      </c>
      <c r="E374" s="1859" t="s">
        <v>3769</v>
      </c>
      <c r="F374" s="1859" t="s">
        <v>3747</v>
      </c>
      <c r="G374" s="1859" t="s">
        <v>3770</v>
      </c>
      <c r="H374" s="1859" t="s">
        <v>22</v>
      </c>
      <c r="I374" s="1859" t="s">
        <v>1512</v>
      </c>
    </row>
    <row customHeight="1" ht="11.25">
      <c r="A375" s="1859" t="s">
        <v>2877</v>
      </c>
      <c r="B375" s="1859" t="s">
        <v>16</v>
      </c>
      <c r="C375" s="1859" t="s">
        <v>3771</v>
      </c>
      <c r="D375" s="1859" t="s">
        <v>3772</v>
      </c>
      <c r="E375" s="1859" t="s">
        <v>3773</v>
      </c>
      <c r="F375" s="1859" t="s">
        <v>2937</v>
      </c>
      <c r="G375" s="1859" t="s">
        <v>22</v>
      </c>
      <c r="H375" s="1859" t="s">
        <v>22</v>
      </c>
      <c r="I375" s="1859" t="s">
        <v>1512</v>
      </c>
    </row>
    <row customHeight="1" ht="11.25">
      <c r="A376" s="1859" t="s">
        <v>2877</v>
      </c>
      <c r="B376" s="1859" t="s">
        <v>16</v>
      </c>
      <c r="C376" s="1859" t="s">
        <v>3204</v>
      </c>
      <c r="D376" s="1859" t="s">
        <v>3205</v>
      </c>
      <c r="E376" s="1859" t="s">
        <v>3206</v>
      </c>
      <c r="F376" s="1859" t="s">
        <v>3207</v>
      </c>
      <c r="G376" s="1859" t="s">
        <v>22</v>
      </c>
      <c r="H376" s="1859" t="s">
        <v>22</v>
      </c>
      <c r="I376" s="1859" t="s">
        <v>1512</v>
      </c>
    </row>
    <row customHeight="1" ht="11.25">
      <c r="A377" s="1859" t="s">
        <v>2877</v>
      </c>
      <c r="B377" s="1859" t="s">
        <v>16</v>
      </c>
      <c r="C377" s="1859" t="s">
        <v>3774</v>
      </c>
      <c r="D377" s="1859" t="s">
        <v>3775</v>
      </c>
      <c r="E377" s="1859" t="s">
        <v>3776</v>
      </c>
      <c r="F377" s="1859" t="s">
        <v>3777</v>
      </c>
      <c r="G377" s="1859" t="s">
        <v>22</v>
      </c>
      <c r="H377" s="1859" t="s">
        <v>22</v>
      </c>
      <c r="I377" s="1859" t="s">
        <v>1512</v>
      </c>
    </row>
    <row customHeight="1" ht="11.25">
      <c r="A378" s="1859" t="s">
        <v>2877</v>
      </c>
      <c r="B378" s="1859" t="s">
        <v>16</v>
      </c>
      <c r="C378" s="1859" t="s">
        <v>3208</v>
      </c>
      <c r="D378" s="1859" t="s">
        <v>3209</v>
      </c>
      <c r="E378" s="1859" t="s">
        <v>3210</v>
      </c>
      <c r="F378" s="1859" t="s">
        <v>2881</v>
      </c>
      <c r="G378" s="1859" t="s">
        <v>22</v>
      </c>
      <c r="H378" s="1859" t="s">
        <v>22</v>
      </c>
      <c r="I378" s="1859" t="s">
        <v>1512</v>
      </c>
    </row>
    <row customHeight="1" ht="11.25">
      <c r="A379" s="1859" t="s">
        <v>2877</v>
      </c>
      <c r="B379" s="1859" t="s">
        <v>16</v>
      </c>
      <c r="C379" s="1859" t="s">
        <v>3778</v>
      </c>
      <c r="D379" s="1859" t="s">
        <v>3779</v>
      </c>
      <c r="E379" s="1859" t="s">
        <v>3780</v>
      </c>
      <c r="F379" s="1859" t="s">
        <v>3102</v>
      </c>
      <c r="G379" s="1859" t="s">
        <v>22</v>
      </c>
      <c r="H379" s="1859" t="s">
        <v>22</v>
      </c>
      <c r="I379" s="1859" t="s">
        <v>1512</v>
      </c>
    </row>
    <row customHeight="1" ht="11.25">
      <c r="A380" s="1859" t="s">
        <v>2877</v>
      </c>
      <c r="B380" s="1859" t="s">
        <v>16</v>
      </c>
      <c r="C380" s="1859" t="s">
        <v>3781</v>
      </c>
      <c r="D380" s="1859" t="s">
        <v>3782</v>
      </c>
      <c r="E380" s="1859" t="s">
        <v>3783</v>
      </c>
      <c r="F380" s="1859" t="s">
        <v>2996</v>
      </c>
      <c r="G380" s="1859" t="s">
        <v>22</v>
      </c>
      <c r="H380" s="1859" t="s">
        <v>22</v>
      </c>
      <c r="I380" s="1859" t="s">
        <v>1512</v>
      </c>
    </row>
    <row customHeight="1" ht="11.25">
      <c r="A381" s="1859" t="s">
        <v>2877</v>
      </c>
      <c r="B381" s="1859" t="s">
        <v>16</v>
      </c>
      <c r="C381" s="1859" t="s">
        <v>3784</v>
      </c>
      <c r="D381" s="1859" t="s">
        <v>3785</v>
      </c>
      <c r="E381" s="1859" t="s">
        <v>3786</v>
      </c>
      <c r="F381" s="1859" t="s">
        <v>2937</v>
      </c>
      <c r="G381" s="1859" t="s">
        <v>22</v>
      </c>
      <c r="H381" s="1859" t="s">
        <v>22</v>
      </c>
      <c r="I381" s="1859" t="s">
        <v>1512</v>
      </c>
    </row>
    <row customHeight="1" ht="11.25">
      <c r="A382" s="1859" t="s">
        <v>2877</v>
      </c>
      <c r="B382" s="1859" t="s">
        <v>16</v>
      </c>
      <c r="C382" s="1859" t="s">
        <v>3787</v>
      </c>
      <c r="D382" s="1859" t="s">
        <v>3788</v>
      </c>
      <c r="E382" s="1859" t="s">
        <v>3789</v>
      </c>
      <c r="F382" s="1859" t="s">
        <v>2906</v>
      </c>
      <c r="G382" s="1859" t="s">
        <v>22</v>
      </c>
      <c r="H382" s="1859" t="s">
        <v>22</v>
      </c>
      <c r="I382" s="1859" t="s">
        <v>1512</v>
      </c>
    </row>
    <row customHeight="1" ht="11.25">
      <c r="A383" s="1859" t="s">
        <v>2877</v>
      </c>
      <c r="B383" s="1859" t="s">
        <v>16</v>
      </c>
      <c r="C383" s="1859" t="s">
        <v>3790</v>
      </c>
      <c r="D383" s="1859" t="s">
        <v>3791</v>
      </c>
      <c r="E383" s="1859" t="s">
        <v>3792</v>
      </c>
      <c r="F383" s="1859" t="s">
        <v>2970</v>
      </c>
      <c r="G383" s="1859" t="s">
        <v>3793</v>
      </c>
      <c r="H383" s="1859" t="s">
        <v>22</v>
      </c>
      <c r="I383" s="1859" t="s">
        <v>1512</v>
      </c>
    </row>
    <row customHeight="1" ht="11.25">
      <c r="A384" s="1859" t="s">
        <v>2877</v>
      </c>
      <c r="B384" s="1859" t="s">
        <v>16</v>
      </c>
      <c r="C384" s="1859" t="s">
        <v>3794</v>
      </c>
      <c r="D384" s="1859" t="s">
        <v>3795</v>
      </c>
      <c r="E384" s="1859" t="s">
        <v>3796</v>
      </c>
      <c r="F384" s="1859" t="s">
        <v>2937</v>
      </c>
      <c r="G384" s="1859" t="s">
        <v>22</v>
      </c>
      <c r="H384" s="1859" t="s">
        <v>22</v>
      </c>
      <c r="I384" s="1859" t="s">
        <v>1512</v>
      </c>
    </row>
    <row customHeight="1" ht="11.25">
      <c r="A385" s="1859" t="s">
        <v>2877</v>
      </c>
      <c r="B385" s="1859" t="s">
        <v>16</v>
      </c>
      <c r="C385" s="1859" t="s">
        <v>3797</v>
      </c>
      <c r="D385" s="1859" t="s">
        <v>3798</v>
      </c>
      <c r="E385" s="1859" t="s">
        <v>3799</v>
      </c>
      <c r="F385" s="1859" t="s">
        <v>2914</v>
      </c>
      <c r="G385" s="1859" t="s">
        <v>22</v>
      </c>
      <c r="H385" s="1859" t="s">
        <v>22</v>
      </c>
      <c r="I385" s="1859" t="s">
        <v>1512</v>
      </c>
    </row>
    <row customHeight="1" ht="11.25">
      <c r="A386" s="1859" t="s">
        <v>2877</v>
      </c>
      <c r="B386" s="1859" t="s">
        <v>16</v>
      </c>
      <c r="C386" s="1859" t="s">
        <v>3800</v>
      </c>
      <c r="D386" s="1859" t="s">
        <v>3801</v>
      </c>
      <c r="E386" s="1859" t="s">
        <v>3802</v>
      </c>
      <c r="F386" s="1859" t="s">
        <v>3803</v>
      </c>
      <c r="G386" s="1859" t="s">
        <v>3804</v>
      </c>
      <c r="H386" s="1859" t="s">
        <v>22</v>
      </c>
      <c r="I386" s="1859" t="s">
        <v>1512</v>
      </c>
    </row>
    <row customHeight="1" ht="11.25">
      <c r="A387" s="1859" t="s">
        <v>2877</v>
      </c>
      <c r="B387" s="1859" t="s">
        <v>16</v>
      </c>
      <c r="C387" s="1859" t="s">
        <v>3805</v>
      </c>
      <c r="D387" s="1859" t="s">
        <v>3806</v>
      </c>
      <c r="E387" s="1859" t="s">
        <v>3807</v>
      </c>
      <c r="F387" s="1859" t="s">
        <v>2951</v>
      </c>
      <c r="G387" s="1859" t="s">
        <v>3808</v>
      </c>
      <c r="H387" s="1859" t="s">
        <v>22</v>
      </c>
      <c r="I387" s="1859" t="s">
        <v>1512</v>
      </c>
    </row>
    <row customHeight="1" ht="11.25">
      <c r="A388" s="1859" t="s">
        <v>2877</v>
      </c>
      <c r="B388" s="1859" t="s">
        <v>16</v>
      </c>
      <c r="C388" s="1859" t="s">
        <v>3809</v>
      </c>
      <c r="D388" s="1859" t="s">
        <v>3810</v>
      </c>
      <c r="E388" s="1859" t="s">
        <v>3811</v>
      </c>
      <c r="F388" s="1859" t="s">
        <v>3014</v>
      </c>
      <c r="G388" s="1859" t="s">
        <v>3812</v>
      </c>
      <c r="H388" s="1859" t="s">
        <v>22</v>
      </c>
      <c r="I388" s="1859" t="s">
        <v>1512</v>
      </c>
    </row>
    <row customHeight="1" ht="11.25">
      <c r="A389" s="1859" t="s">
        <v>2877</v>
      </c>
      <c r="B389" s="1859" t="s">
        <v>16</v>
      </c>
      <c r="C389" s="1859" t="s">
        <v>3813</v>
      </c>
      <c r="D389" s="1859" t="s">
        <v>3814</v>
      </c>
      <c r="E389" s="1859" t="s">
        <v>3815</v>
      </c>
      <c r="F389" s="1859" t="s">
        <v>2955</v>
      </c>
      <c r="G389" s="1859" t="s">
        <v>3816</v>
      </c>
      <c r="H389" s="1859" t="s">
        <v>22</v>
      </c>
      <c r="I389" s="1859" t="s">
        <v>1512</v>
      </c>
    </row>
    <row customHeight="1" ht="11.25">
      <c r="A390" s="1859" t="s">
        <v>2877</v>
      </c>
      <c r="B390" s="1859" t="s">
        <v>16</v>
      </c>
      <c r="C390" s="1859" t="s">
        <v>3244</v>
      </c>
      <c r="D390" s="1859" t="s">
        <v>3245</v>
      </c>
      <c r="E390" s="1859" t="s">
        <v>3246</v>
      </c>
      <c r="F390" s="1859" t="s">
        <v>3014</v>
      </c>
      <c r="G390" s="1859" t="s">
        <v>22</v>
      </c>
      <c r="H390" s="1859" t="s">
        <v>22</v>
      </c>
      <c r="I390" s="1859" t="s">
        <v>1512</v>
      </c>
    </row>
    <row customHeight="1" ht="11.25">
      <c r="A391" s="1859" t="s">
        <v>2877</v>
      </c>
      <c r="B391" s="1859" t="s">
        <v>16</v>
      </c>
      <c r="C391" s="1859" t="s">
        <v>3817</v>
      </c>
      <c r="D391" s="1859" t="s">
        <v>3818</v>
      </c>
      <c r="E391" s="1859" t="s">
        <v>3819</v>
      </c>
      <c r="F391" s="1859" t="s">
        <v>3207</v>
      </c>
      <c r="G391" s="1859" t="s">
        <v>22</v>
      </c>
      <c r="H391" s="1859" t="s">
        <v>22</v>
      </c>
      <c r="I391" s="1859" t="s">
        <v>1512</v>
      </c>
    </row>
    <row customHeight="1" ht="11.25">
      <c r="A392" s="1859" t="s">
        <v>2877</v>
      </c>
      <c r="B392" s="1859" t="s">
        <v>16</v>
      </c>
      <c r="C392" s="1859" t="s">
        <v>3820</v>
      </c>
      <c r="D392" s="1859" t="s">
        <v>3821</v>
      </c>
      <c r="E392" s="1859" t="s">
        <v>3822</v>
      </c>
      <c r="F392" s="1859" t="s">
        <v>2937</v>
      </c>
      <c r="G392" s="1859" t="s">
        <v>22</v>
      </c>
      <c r="H392" s="1859" t="s">
        <v>22</v>
      </c>
      <c r="I392" s="1859" t="s">
        <v>1512</v>
      </c>
    </row>
    <row customHeight="1" ht="11.25">
      <c r="A393" s="1859" t="s">
        <v>2877</v>
      </c>
      <c r="B393" s="1859" t="s">
        <v>16</v>
      </c>
      <c r="C393" s="1859" t="s">
        <v>3823</v>
      </c>
      <c r="D393" s="1859" t="s">
        <v>3824</v>
      </c>
      <c r="E393" s="1859" t="s">
        <v>3825</v>
      </c>
      <c r="F393" s="1859" t="s">
        <v>3147</v>
      </c>
      <c r="G393" s="1859" t="s">
        <v>3826</v>
      </c>
      <c r="H393" s="1859" t="s">
        <v>22</v>
      </c>
      <c r="I393" s="1859" t="s">
        <v>1512</v>
      </c>
    </row>
    <row customHeight="1" ht="11.25">
      <c r="A394" s="1859" t="s">
        <v>2877</v>
      </c>
      <c r="B394" s="1859" t="s">
        <v>16</v>
      </c>
      <c r="C394" s="1859" t="s">
        <v>3827</v>
      </c>
      <c r="D394" s="1859" t="s">
        <v>3828</v>
      </c>
      <c r="E394" s="1859" t="s">
        <v>3829</v>
      </c>
      <c r="F394" s="1859" t="s">
        <v>3162</v>
      </c>
      <c r="G394" s="1859" t="s">
        <v>3830</v>
      </c>
      <c r="H394" s="1859" t="s">
        <v>22</v>
      </c>
      <c r="I394" s="1859" t="s">
        <v>1512</v>
      </c>
    </row>
    <row customHeight="1" ht="11.25">
      <c r="A395" s="1859" t="s">
        <v>2877</v>
      </c>
      <c r="B395" s="1859" t="s">
        <v>16</v>
      </c>
      <c r="C395" s="1859" t="s">
        <v>3831</v>
      </c>
      <c r="D395" s="1859" t="s">
        <v>3832</v>
      </c>
      <c r="E395" s="1859" t="s">
        <v>3833</v>
      </c>
      <c r="F395" s="1859" t="s">
        <v>3834</v>
      </c>
      <c r="G395" s="1859" t="s">
        <v>3835</v>
      </c>
      <c r="H395" s="1859" t="s">
        <v>22</v>
      </c>
      <c r="I395" s="1859" t="s">
        <v>1512</v>
      </c>
    </row>
    <row customHeight="1" ht="11.25">
      <c r="A396" s="1859" t="s">
        <v>2877</v>
      </c>
      <c r="B396" s="1859" t="s">
        <v>16</v>
      </c>
      <c r="C396" s="1859" t="s">
        <v>3836</v>
      </c>
      <c r="D396" s="1859" t="s">
        <v>3832</v>
      </c>
      <c r="E396" s="1859" t="s">
        <v>3833</v>
      </c>
      <c r="F396" s="1859" t="s">
        <v>2937</v>
      </c>
      <c r="G396" s="1859" t="s">
        <v>3754</v>
      </c>
      <c r="H396" s="1859" t="s">
        <v>22</v>
      </c>
      <c r="I396" s="1859" t="s">
        <v>1512</v>
      </c>
    </row>
    <row customHeight="1" ht="11.25">
      <c r="A397" s="1859" t="s">
        <v>2877</v>
      </c>
      <c r="B397" s="1859" t="s">
        <v>16</v>
      </c>
      <c r="C397" s="1859" t="s">
        <v>3276</v>
      </c>
      <c r="D397" s="1859" t="s">
        <v>3277</v>
      </c>
      <c r="E397" s="1859" t="s">
        <v>3278</v>
      </c>
      <c r="F397" s="1859" t="s">
        <v>3014</v>
      </c>
      <c r="G397" s="1859" t="s">
        <v>22</v>
      </c>
      <c r="H397" s="1859" t="s">
        <v>22</v>
      </c>
      <c r="I397" s="1859" t="s">
        <v>1512</v>
      </c>
    </row>
    <row customHeight="1" ht="11.25">
      <c r="A398" s="1859" t="s">
        <v>2877</v>
      </c>
      <c r="B398" s="1859" t="s">
        <v>16</v>
      </c>
      <c r="C398" s="1859" t="s">
        <v>3837</v>
      </c>
      <c r="D398" s="1859" t="s">
        <v>3838</v>
      </c>
      <c r="E398" s="1859" t="s">
        <v>3839</v>
      </c>
      <c r="F398" s="1859" t="s">
        <v>51</v>
      </c>
      <c r="G398" s="1859" t="s">
        <v>3296</v>
      </c>
      <c r="H398" s="1859" t="s">
        <v>22</v>
      </c>
      <c r="I398" s="1859" t="s">
        <v>1512</v>
      </c>
    </row>
    <row customHeight="1" ht="11.25">
      <c r="A399" s="1859" t="s">
        <v>2877</v>
      </c>
      <c r="B399" s="1859" t="s">
        <v>16</v>
      </c>
      <c r="C399" s="1859" t="s">
        <v>13</v>
      </c>
      <c r="D399" s="1859" t="s">
        <v>46</v>
      </c>
      <c r="E399" s="1859" t="s">
        <v>49</v>
      </c>
      <c r="F399" s="1859" t="s">
        <v>51</v>
      </c>
      <c r="G399" s="1859" t="s">
        <v>22</v>
      </c>
      <c r="H399" s="1859" t="s">
        <v>22</v>
      </c>
      <c r="I399" s="1859" t="s">
        <v>1512</v>
      </c>
    </row>
    <row customHeight="1" ht="11.25">
      <c r="A400" s="1859" t="s">
        <v>2877</v>
      </c>
      <c r="B400" s="1859" t="s">
        <v>16</v>
      </c>
      <c r="C400" s="1859" t="s">
        <v>3297</v>
      </c>
      <c r="D400" s="1859" t="s">
        <v>3298</v>
      </c>
      <c r="E400" s="1859" t="s">
        <v>3299</v>
      </c>
      <c r="F400" s="1859" t="s">
        <v>51</v>
      </c>
      <c r="G400" s="1859" t="s">
        <v>3300</v>
      </c>
      <c r="H400" s="1859" t="s">
        <v>22</v>
      </c>
      <c r="I400" s="1859" t="s">
        <v>1512</v>
      </c>
    </row>
    <row customHeight="1" ht="11.25">
      <c r="A401" s="1859" t="s">
        <v>2877</v>
      </c>
      <c r="B401" s="1859" t="s">
        <v>16</v>
      </c>
      <c r="C401" s="1859" t="s">
        <v>3840</v>
      </c>
      <c r="D401" s="1859" t="s">
        <v>3841</v>
      </c>
      <c r="E401" s="1859" t="s">
        <v>3842</v>
      </c>
      <c r="F401" s="1859" t="s">
        <v>2996</v>
      </c>
      <c r="G401" s="1859" t="s">
        <v>22</v>
      </c>
      <c r="H401" s="1859" t="s">
        <v>22</v>
      </c>
      <c r="I401" s="1859" t="s">
        <v>1512</v>
      </c>
    </row>
    <row customHeight="1" ht="11.25">
      <c r="A402" s="1859" t="s">
        <v>2877</v>
      </c>
      <c r="B402" s="1859" t="s">
        <v>16</v>
      </c>
      <c r="C402" s="1859" t="s">
        <v>3843</v>
      </c>
      <c r="D402" s="1859" t="s">
        <v>3844</v>
      </c>
      <c r="E402" s="1859" t="s">
        <v>3845</v>
      </c>
      <c r="F402" s="1859" t="s">
        <v>3200</v>
      </c>
      <c r="G402" s="1859" t="s">
        <v>22</v>
      </c>
      <c r="H402" s="1859" t="s">
        <v>22</v>
      </c>
      <c r="I402" s="1859" t="s">
        <v>1512</v>
      </c>
    </row>
    <row customHeight="1" ht="11.25">
      <c r="A403" s="1859" t="s">
        <v>2877</v>
      </c>
      <c r="B403" s="1859" t="s">
        <v>16</v>
      </c>
      <c r="C403" s="1859" t="s">
        <v>3304</v>
      </c>
      <c r="D403" s="1859" t="s">
        <v>3305</v>
      </c>
      <c r="E403" s="1859" t="s">
        <v>3306</v>
      </c>
      <c r="F403" s="1859" t="s">
        <v>3054</v>
      </c>
      <c r="G403" s="1859" t="s">
        <v>3307</v>
      </c>
      <c r="H403" s="1859" t="s">
        <v>22</v>
      </c>
      <c r="I403" s="1859" t="s">
        <v>1512</v>
      </c>
    </row>
    <row customHeight="1" ht="11.25">
      <c r="A404" s="1859" t="s">
        <v>2877</v>
      </c>
      <c r="B404" s="1859" t="s">
        <v>16</v>
      </c>
      <c r="C404" s="1859" t="s">
        <v>3308</v>
      </c>
      <c r="D404" s="1859" t="s">
        <v>3309</v>
      </c>
      <c r="E404" s="1859" t="s">
        <v>3310</v>
      </c>
      <c r="F404" s="1859" t="s">
        <v>3118</v>
      </c>
      <c r="G404" s="1859" t="s">
        <v>22</v>
      </c>
      <c r="H404" s="1859" t="s">
        <v>22</v>
      </c>
      <c r="I404" s="1859" t="s">
        <v>1512</v>
      </c>
    </row>
    <row customHeight="1" ht="11.25">
      <c r="A405" s="1859" t="s">
        <v>2877</v>
      </c>
      <c r="B405" s="1859" t="s">
        <v>16</v>
      </c>
      <c r="C405" s="1859" t="s">
        <v>3846</v>
      </c>
      <c r="D405" s="1859" t="s">
        <v>3847</v>
      </c>
      <c r="E405" s="1859" t="s">
        <v>3848</v>
      </c>
      <c r="F405" s="1859" t="s">
        <v>3059</v>
      </c>
      <c r="G405" s="1859" t="s">
        <v>22</v>
      </c>
      <c r="H405" s="1859" t="s">
        <v>22</v>
      </c>
      <c r="I405" s="1859" t="s">
        <v>1512</v>
      </c>
    </row>
    <row customHeight="1" ht="11.25">
      <c r="A406" s="1859" t="s">
        <v>2877</v>
      </c>
      <c r="B406" s="1859" t="s">
        <v>16</v>
      </c>
      <c r="C406" s="1859" t="s">
        <v>3329</v>
      </c>
      <c r="D406" s="1859" t="s">
        <v>3330</v>
      </c>
      <c r="E406" s="1859" t="s">
        <v>3331</v>
      </c>
      <c r="F406" s="1859" t="s">
        <v>3014</v>
      </c>
      <c r="G406" s="1859" t="s">
        <v>3332</v>
      </c>
      <c r="H406" s="1859" t="s">
        <v>22</v>
      </c>
      <c r="I406" s="1859" t="s">
        <v>1512</v>
      </c>
    </row>
    <row customHeight="1" ht="11.25">
      <c r="A407" s="1859" t="s">
        <v>2877</v>
      </c>
      <c r="B407" s="1859" t="s">
        <v>16</v>
      </c>
      <c r="C407" s="1859" t="s">
        <v>3333</v>
      </c>
      <c r="D407" s="1859" t="s">
        <v>3334</v>
      </c>
      <c r="E407" s="1859" t="s">
        <v>3335</v>
      </c>
      <c r="F407" s="1859" t="s">
        <v>3059</v>
      </c>
      <c r="G407" s="1859" t="s">
        <v>22</v>
      </c>
      <c r="H407" s="1859" t="s">
        <v>22</v>
      </c>
      <c r="I407" s="1859" t="s">
        <v>1512</v>
      </c>
    </row>
    <row customHeight="1" ht="11.25">
      <c r="A408" s="1859" t="s">
        <v>2877</v>
      </c>
      <c r="B408" s="1859" t="s">
        <v>16</v>
      </c>
      <c r="C408" s="1859" t="s">
        <v>3849</v>
      </c>
      <c r="D408" s="1859" t="s">
        <v>3850</v>
      </c>
      <c r="E408" s="1859" t="s">
        <v>3851</v>
      </c>
      <c r="F408" s="1859" t="s">
        <v>3207</v>
      </c>
      <c r="G408" s="1859" t="s">
        <v>22</v>
      </c>
      <c r="H408" s="1859" t="s">
        <v>22</v>
      </c>
      <c r="I408" s="1859" t="s">
        <v>1512</v>
      </c>
    </row>
    <row customHeight="1" ht="11.25">
      <c r="A409" s="1859" t="s">
        <v>2877</v>
      </c>
      <c r="B409" s="1859" t="s">
        <v>16</v>
      </c>
      <c r="C409" s="1859" t="s">
        <v>3336</v>
      </c>
      <c r="D409" s="1859" t="s">
        <v>3337</v>
      </c>
      <c r="E409" s="1859" t="s">
        <v>3338</v>
      </c>
      <c r="F409" s="1859" t="s">
        <v>3010</v>
      </c>
      <c r="G409" s="1859" t="s">
        <v>3339</v>
      </c>
      <c r="H409" s="1859" t="s">
        <v>22</v>
      </c>
      <c r="I409" s="1859" t="s">
        <v>1512</v>
      </c>
    </row>
    <row customHeight="1" ht="11.25">
      <c r="A410" s="1859" t="s">
        <v>2877</v>
      </c>
      <c r="B410" s="1859" t="s">
        <v>16</v>
      </c>
      <c r="C410" s="1859" t="s">
        <v>3852</v>
      </c>
      <c r="D410" s="1859" t="s">
        <v>3853</v>
      </c>
      <c r="E410" s="1859" t="s">
        <v>3854</v>
      </c>
      <c r="F410" s="1859" t="s">
        <v>3006</v>
      </c>
      <c r="G410" s="1859" t="s">
        <v>22</v>
      </c>
      <c r="H410" s="1859" t="s">
        <v>22</v>
      </c>
      <c r="I410" s="1859" t="s">
        <v>1512</v>
      </c>
    </row>
    <row customHeight="1" ht="11.25">
      <c r="A411" s="1859" t="s">
        <v>2877</v>
      </c>
      <c r="B411" s="1859" t="s">
        <v>16</v>
      </c>
      <c r="C411" s="1859" t="s">
        <v>3353</v>
      </c>
      <c r="D411" s="1859" t="s">
        <v>3354</v>
      </c>
      <c r="E411" s="1859" t="s">
        <v>3355</v>
      </c>
      <c r="F411" s="1859" t="s">
        <v>2891</v>
      </c>
      <c r="G411" s="1859" t="s">
        <v>22</v>
      </c>
      <c r="H411" s="1859" t="s">
        <v>22</v>
      </c>
      <c r="I411" s="1859" t="s">
        <v>1512</v>
      </c>
    </row>
    <row customHeight="1" ht="11.25">
      <c r="A412" s="1859" t="s">
        <v>2877</v>
      </c>
      <c r="B412" s="1859" t="s">
        <v>16</v>
      </c>
      <c r="C412" s="1859" t="s">
        <v>3855</v>
      </c>
      <c r="D412" s="1859" t="s">
        <v>3856</v>
      </c>
      <c r="E412" s="1859" t="s">
        <v>3857</v>
      </c>
      <c r="F412" s="1859" t="s">
        <v>2996</v>
      </c>
      <c r="G412" s="1859" t="s">
        <v>22</v>
      </c>
      <c r="H412" s="1859" t="s">
        <v>22</v>
      </c>
      <c r="I412" s="1859" t="s">
        <v>1512</v>
      </c>
    </row>
    <row customHeight="1" ht="11.25">
      <c r="A413" s="1859" t="s">
        <v>2877</v>
      </c>
      <c r="B413" s="1859" t="s">
        <v>16</v>
      </c>
      <c r="C413" s="1859" t="s">
        <v>3356</v>
      </c>
      <c r="D413" s="1859" t="s">
        <v>3357</v>
      </c>
      <c r="E413" s="1859" t="s">
        <v>3358</v>
      </c>
      <c r="F413" s="1859" t="s">
        <v>3200</v>
      </c>
      <c r="G413" s="1859" t="s">
        <v>22</v>
      </c>
      <c r="H413" s="1859" t="s">
        <v>22</v>
      </c>
      <c r="I413" s="1859" t="s">
        <v>1512</v>
      </c>
    </row>
    <row customHeight="1" ht="11.25">
      <c r="A414" s="1859" t="s">
        <v>2877</v>
      </c>
      <c r="B414" s="1859" t="s">
        <v>16</v>
      </c>
      <c r="C414" s="1859" t="s">
        <v>3858</v>
      </c>
      <c r="D414" s="1859" t="s">
        <v>3859</v>
      </c>
      <c r="E414" s="1859" t="s">
        <v>3860</v>
      </c>
      <c r="F414" s="1859" t="s">
        <v>3010</v>
      </c>
      <c r="G414" s="1859" t="s">
        <v>22</v>
      </c>
      <c r="H414" s="1859" t="s">
        <v>22</v>
      </c>
      <c r="I414" s="1859" t="s">
        <v>1512</v>
      </c>
    </row>
    <row customHeight="1" ht="11.25">
      <c r="A415" s="1859" t="s">
        <v>2877</v>
      </c>
      <c r="B415" s="1859" t="s">
        <v>16</v>
      </c>
      <c r="C415" s="1859" t="s">
        <v>3861</v>
      </c>
      <c r="D415" s="1859" t="s">
        <v>3862</v>
      </c>
      <c r="E415" s="1859" t="s">
        <v>3863</v>
      </c>
      <c r="F415" s="1859" t="s">
        <v>3014</v>
      </c>
      <c r="G415" s="1859" t="s">
        <v>3070</v>
      </c>
      <c r="H415" s="1859" t="s">
        <v>22</v>
      </c>
      <c r="I415" s="1859" t="s">
        <v>1512</v>
      </c>
    </row>
    <row customHeight="1" ht="11.25">
      <c r="A416" s="1859" t="s">
        <v>2877</v>
      </c>
      <c r="B416" s="1859" t="s">
        <v>16</v>
      </c>
      <c r="C416" s="1859" t="s">
        <v>3371</v>
      </c>
      <c r="D416" s="1859" t="s">
        <v>3372</v>
      </c>
      <c r="E416" s="1859" t="s">
        <v>3373</v>
      </c>
      <c r="F416" s="1859" t="s">
        <v>3374</v>
      </c>
      <c r="G416" s="1859" t="s">
        <v>22</v>
      </c>
      <c r="H416" s="1859" t="s">
        <v>22</v>
      </c>
      <c r="I416" s="1859" t="s">
        <v>1512</v>
      </c>
    </row>
    <row customHeight="1" ht="11.25">
      <c r="A417" s="1859" t="s">
        <v>2877</v>
      </c>
      <c r="B417" s="1859" t="s">
        <v>16</v>
      </c>
      <c r="C417" s="1859" t="s">
        <v>3384</v>
      </c>
      <c r="D417" s="1859" t="s">
        <v>3385</v>
      </c>
      <c r="E417" s="1859" t="s">
        <v>3386</v>
      </c>
      <c r="F417" s="1859" t="s">
        <v>2996</v>
      </c>
      <c r="G417" s="1859" t="s">
        <v>22</v>
      </c>
      <c r="H417" s="1859" t="s">
        <v>22</v>
      </c>
      <c r="I417" s="1859" t="s">
        <v>1512</v>
      </c>
    </row>
    <row customHeight="1" ht="11.25">
      <c r="A418" s="1859" t="s">
        <v>2877</v>
      </c>
      <c r="B418" s="1859" t="s">
        <v>16</v>
      </c>
      <c r="C418" s="1859" t="s">
        <v>3390</v>
      </c>
      <c r="D418" s="1859" t="s">
        <v>3391</v>
      </c>
      <c r="E418" s="1859" t="s">
        <v>3392</v>
      </c>
      <c r="F418" s="1859" t="s">
        <v>2914</v>
      </c>
      <c r="G418" s="1859" t="s">
        <v>22</v>
      </c>
      <c r="H418" s="1859" t="s">
        <v>22</v>
      </c>
      <c r="I418" s="1859" t="s">
        <v>1512</v>
      </c>
    </row>
    <row customHeight="1" ht="11.25">
      <c r="A419" s="1859" t="s">
        <v>2877</v>
      </c>
      <c r="B419" s="1859" t="s">
        <v>16</v>
      </c>
      <c r="C419" s="1859" t="s">
        <v>3393</v>
      </c>
      <c r="D419" s="1859" t="s">
        <v>3394</v>
      </c>
      <c r="E419" s="1859" t="s">
        <v>3395</v>
      </c>
      <c r="F419" s="1859" t="s">
        <v>3128</v>
      </c>
      <c r="G419" s="1859" t="s">
        <v>22</v>
      </c>
      <c r="H419" s="1859" t="s">
        <v>22</v>
      </c>
      <c r="I419" s="1859" t="s">
        <v>1512</v>
      </c>
    </row>
    <row customHeight="1" ht="11.25">
      <c r="A420" s="1859" t="s">
        <v>2877</v>
      </c>
      <c r="B420" s="1859" t="s">
        <v>16</v>
      </c>
      <c r="C420" s="1859" t="s">
        <v>3864</v>
      </c>
      <c r="D420" s="1859" t="s">
        <v>3865</v>
      </c>
      <c r="E420" s="1859" t="s">
        <v>3866</v>
      </c>
      <c r="F420" s="1859" t="s">
        <v>3147</v>
      </c>
      <c r="G420" s="1859" t="s">
        <v>3070</v>
      </c>
      <c r="H420" s="1859" t="s">
        <v>22</v>
      </c>
      <c r="I420" s="1859" t="s">
        <v>1512</v>
      </c>
    </row>
    <row customHeight="1" ht="11.25">
      <c r="A421" s="1859" t="s">
        <v>2877</v>
      </c>
      <c r="B421" s="1859" t="s">
        <v>16</v>
      </c>
      <c r="C421" s="1859" t="s">
        <v>3408</v>
      </c>
      <c r="D421" s="1859" t="s">
        <v>3409</v>
      </c>
      <c r="E421" s="1859" t="s">
        <v>3410</v>
      </c>
      <c r="F421" s="1859" t="s">
        <v>3010</v>
      </c>
      <c r="G421" s="1859" t="s">
        <v>22</v>
      </c>
      <c r="H421" s="1859" t="s">
        <v>22</v>
      </c>
      <c r="I421" s="1859" t="s">
        <v>1512</v>
      </c>
    </row>
    <row customHeight="1" ht="11.25">
      <c r="A422" s="1859" t="s">
        <v>2877</v>
      </c>
      <c r="B422" s="1859" t="s">
        <v>16</v>
      </c>
      <c r="C422" s="1859" t="s">
        <v>3411</v>
      </c>
      <c r="D422" s="1859" t="s">
        <v>3412</v>
      </c>
      <c r="E422" s="1859" t="s">
        <v>3413</v>
      </c>
      <c r="F422" s="1859" t="s">
        <v>3118</v>
      </c>
      <c r="G422" s="1859" t="s">
        <v>22</v>
      </c>
      <c r="H422" s="1859" t="s">
        <v>22</v>
      </c>
      <c r="I422" s="1859" t="s">
        <v>1512</v>
      </c>
    </row>
    <row customHeight="1" ht="11.25">
      <c r="A423" s="1859" t="s">
        <v>2877</v>
      </c>
      <c r="B423" s="1859" t="s">
        <v>16</v>
      </c>
      <c r="C423" s="1859" t="s">
        <v>3414</v>
      </c>
      <c r="D423" s="1859" t="s">
        <v>3415</v>
      </c>
      <c r="E423" s="1859" t="s">
        <v>3416</v>
      </c>
      <c r="F423" s="1859" t="s">
        <v>3128</v>
      </c>
      <c r="G423" s="1859" t="s">
        <v>22</v>
      </c>
      <c r="H423" s="1859" t="s">
        <v>22</v>
      </c>
      <c r="I423" s="1859" t="s">
        <v>1512</v>
      </c>
    </row>
    <row customHeight="1" ht="11.25">
      <c r="A424" s="1859" t="s">
        <v>2877</v>
      </c>
      <c r="B424" s="1859" t="s">
        <v>16</v>
      </c>
      <c r="C424" s="1859" t="s">
        <v>3867</v>
      </c>
      <c r="D424" s="1859" t="s">
        <v>3868</v>
      </c>
      <c r="E424" s="1859" t="s">
        <v>3869</v>
      </c>
      <c r="F424" s="1859" t="s">
        <v>3200</v>
      </c>
      <c r="G424" s="1859" t="s">
        <v>22</v>
      </c>
      <c r="H424" s="1859" t="s">
        <v>22</v>
      </c>
      <c r="I424" s="1859" t="s">
        <v>1512</v>
      </c>
    </row>
    <row customHeight="1" ht="11.25">
      <c r="A425" s="1859" t="s">
        <v>2877</v>
      </c>
      <c r="B425" s="1859" t="s">
        <v>16</v>
      </c>
      <c r="C425" s="1859" t="s">
        <v>3870</v>
      </c>
      <c r="D425" s="1859" t="s">
        <v>3871</v>
      </c>
      <c r="E425" s="1859" t="s">
        <v>3872</v>
      </c>
      <c r="F425" s="1859" t="s">
        <v>51</v>
      </c>
      <c r="G425" s="1859" t="s">
        <v>22</v>
      </c>
      <c r="H425" s="1859" t="s">
        <v>22</v>
      </c>
      <c r="I425" s="1859" t="s">
        <v>1512</v>
      </c>
    </row>
    <row customHeight="1" ht="11.25">
      <c r="A426" s="1859" t="s">
        <v>2877</v>
      </c>
      <c r="B426" s="1859" t="s">
        <v>16</v>
      </c>
      <c r="C426" s="1859" t="s">
        <v>3873</v>
      </c>
      <c r="D426" s="1859" t="s">
        <v>3871</v>
      </c>
      <c r="E426" s="1859" t="s">
        <v>3874</v>
      </c>
      <c r="F426" s="1859" t="s">
        <v>3091</v>
      </c>
      <c r="G426" s="1859" t="s">
        <v>22</v>
      </c>
      <c r="H426" s="1859" t="s">
        <v>22</v>
      </c>
      <c r="I426" s="1859" t="s">
        <v>1512</v>
      </c>
    </row>
    <row customHeight="1" ht="11.25">
      <c r="A427" s="1859" t="s">
        <v>2877</v>
      </c>
      <c r="B427" s="1859" t="s">
        <v>16</v>
      </c>
      <c r="C427" s="1859" t="s">
        <v>3429</v>
      </c>
      <c r="D427" s="1859" t="s">
        <v>3430</v>
      </c>
      <c r="E427" s="1859" t="s">
        <v>3431</v>
      </c>
      <c r="F427" s="1859" t="s">
        <v>2914</v>
      </c>
      <c r="G427" s="1859" t="s">
        <v>22</v>
      </c>
      <c r="H427" s="1859" t="s">
        <v>22</v>
      </c>
      <c r="I427" s="1859" t="s">
        <v>1512</v>
      </c>
    </row>
    <row customHeight="1" ht="11.25">
      <c r="A428" s="1859" t="s">
        <v>2877</v>
      </c>
      <c r="B428" s="1859" t="s">
        <v>16</v>
      </c>
      <c r="C428" s="1859" t="s">
        <v>3432</v>
      </c>
      <c r="D428" s="1859" t="s">
        <v>3433</v>
      </c>
      <c r="E428" s="1859" t="s">
        <v>3434</v>
      </c>
      <c r="F428" s="1859" t="s">
        <v>3118</v>
      </c>
      <c r="G428" s="1859" t="s">
        <v>22</v>
      </c>
      <c r="H428" s="1859" t="s">
        <v>22</v>
      </c>
      <c r="I428" s="1859" t="s">
        <v>1512</v>
      </c>
    </row>
    <row customHeight="1" ht="11.25">
      <c r="A429" s="1859" t="s">
        <v>2877</v>
      </c>
      <c r="B429" s="1859" t="s">
        <v>16</v>
      </c>
      <c r="C429" s="1859" t="s">
        <v>3438</v>
      </c>
      <c r="D429" s="1859" t="s">
        <v>3439</v>
      </c>
      <c r="E429" s="1859" t="s">
        <v>3440</v>
      </c>
      <c r="F429" s="1859" t="s">
        <v>3059</v>
      </c>
      <c r="G429" s="1859" t="s">
        <v>22</v>
      </c>
      <c r="H429" s="1859" t="s">
        <v>22</v>
      </c>
      <c r="I429" s="1859" t="s">
        <v>1512</v>
      </c>
    </row>
    <row customHeight="1" ht="11.25">
      <c r="A430" s="1859" t="s">
        <v>2877</v>
      </c>
      <c r="B430" s="1859" t="s">
        <v>16</v>
      </c>
      <c r="C430" s="1859" t="s">
        <v>3444</v>
      </c>
      <c r="D430" s="1859" t="s">
        <v>3445</v>
      </c>
      <c r="E430" s="1859" t="s">
        <v>3446</v>
      </c>
      <c r="F430" s="1859" t="s">
        <v>3014</v>
      </c>
      <c r="G430" s="1859" t="s">
        <v>22</v>
      </c>
      <c r="H430" s="1859" t="s">
        <v>22</v>
      </c>
      <c r="I430" s="1859" t="s">
        <v>1512</v>
      </c>
    </row>
    <row customHeight="1" ht="11.25">
      <c r="A431" s="1859" t="s">
        <v>2877</v>
      </c>
      <c r="B431" s="1859" t="s">
        <v>16</v>
      </c>
      <c r="C431" s="1859" t="s">
        <v>3454</v>
      </c>
      <c r="D431" s="1859" t="s">
        <v>3455</v>
      </c>
      <c r="E431" s="1859" t="s">
        <v>3456</v>
      </c>
      <c r="F431" s="1859" t="s">
        <v>3010</v>
      </c>
      <c r="G431" s="1859" t="s">
        <v>3457</v>
      </c>
      <c r="H431" s="1859" t="s">
        <v>22</v>
      </c>
      <c r="I431" s="1859" t="s">
        <v>1512</v>
      </c>
    </row>
    <row customHeight="1" ht="11.25">
      <c r="A432" s="1859" t="s">
        <v>2877</v>
      </c>
      <c r="B432" s="1859" t="s">
        <v>16</v>
      </c>
      <c r="C432" s="1859" t="s">
        <v>3875</v>
      </c>
      <c r="D432" s="1859" t="s">
        <v>3876</v>
      </c>
      <c r="E432" s="1859" t="s">
        <v>3877</v>
      </c>
      <c r="F432" s="1859" t="s">
        <v>3014</v>
      </c>
      <c r="G432" s="1859" t="s">
        <v>3878</v>
      </c>
      <c r="H432" s="1859" t="s">
        <v>22</v>
      </c>
      <c r="I432" s="1859" t="s">
        <v>1512</v>
      </c>
    </row>
    <row customHeight="1" ht="11.25">
      <c r="A433" s="1859" t="s">
        <v>2877</v>
      </c>
      <c r="B433" s="1859" t="s">
        <v>16</v>
      </c>
      <c r="C433" s="1859" t="s">
        <v>3466</v>
      </c>
      <c r="D433" s="1859" t="s">
        <v>3467</v>
      </c>
      <c r="E433" s="1859" t="s">
        <v>3468</v>
      </c>
      <c r="F433" s="1859" t="s">
        <v>3200</v>
      </c>
      <c r="G433" s="1859" t="s">
        <v>22</v>
      </c>
      <c r="H433" s="1859" t="s">
        <v>22</v>
      </c>
      <c r="I433" s="1859" t="s">
        <v>1512</v>
      </c>
    </row>
    <row customHeight="1" ht="11.25">
      <c r="A434" s="1859" t="s">
        <v>2877</v>
      </c>
      <c r="B434" s="1859" t="s">
        <v>16</v>
      </c>
      <c r="C434" s="1859" t="s">
        <v>3469</v>
      </c>
      <c r="D434" s="1859" t="s">
        <v>3470</v>
      </c>
      <c r="E434" s="1859" t="s">
        <v>3471</v>
      </c>
      <c r="F434" s="1859" t="s">
        <v>3200</v>
      </c>
      <c r="G434" s="1859" t="s">
        <v>22</v>
      </c>
      <c r="H434" s="1859" t="s">
        <v>22</v>
      </c>
      <c r="I434" s="1859" t="s">
        <v>1512</v>
      </c>
    </row>
    <row customHeight="1" ht="11.25">
      <c r="A435" s="1859" t="s">
        <v>2877</v>
      </c>
      <c r="B435" s="1859" t="s">
        <v>16</v>
      </c>
      <c r="C435" s="1859" t="s">
        <v>3879</v>
      </c>
      <c r="D435" s="1859" t="s">
        <v>3880</v>
      </c>
      <c r="E435" s="1859" t="s">
        <v>3881</v>
      </c>
      <c r="F435" s="1859" t="s">
        <v>3102</v>
      </c>
      <c r="G435" s="1859" t="s">
        <v>22</v>
      </c>
      <c r="H435" s="1859" t="s">
        <v>22</v>
      </c>
      <c r="I435" s="1859" t="s">
        <v>1512</v>
      </c>
    </row>
    <row customHeight="1" ht="11.25">
      <c r="A436" s="1859" t="s">
        <v>2877</v>
      </c>
      <c r="B436" s="1859" t="s">
        <v>16</v>
      </c>
      <c r="C436" s="1859" t="s">
        <v>3882</v>
      </c>
      <c r="D436" s="1859" t="s">
        <v>3883</v>
      </c>
      <c r="E436" s="1859" t="s">
        <v>3884</v>
      </c>
      <c r="F436" s="1859" t="s">
        <v>2996</v>
      </c>
      <c r="G436" s="1859" t="s">
        <v>22</v>
      </c>
      <c r="H436" s="1859" t="s">
        <v>22</v>
      </c>
      <c r="I436" s="1859" t="s">
        <v>1512</v>
      </c>
    </row>
    <row customHeight="1" ht="11.25">
      <c r="A437" s="1859" t="s">
        <v>2877</v>
      </c>
      <c r="B437" s="1859" t="s">
        <v>16</v>
      </c>
      <c r="C437" s="1859" t="s">
        <v>3475</v>
      </c>
      <c r="D437" s="1859" t="s">
        <v>3476</v>
      </c>
      <c r="E437" s="1859" t="s">
        <v>3477</v>
      </c>
      <c r="F437" s="1859" t="s">
        <v>3183</v>
      </c>
      <c r="G437" s="1859" t="s">
        <v>22</v>
      </c>
      <c r="H437" s="1859" t="s">
        <v>22</v>
      </c>
      <c r="I437" s="1859" t="s">
        <v>1512</v>
      </c>
    </row>
    <row customHeight="1" ht="11.25">
      <c r="A438" s="1859" t="s">
        <v>2877</v>
      </c>
      <c r="B438" s="1859" t="s">
        <v>16</v>
      </c>
      <c r="C438" s="1859" t="s">
        <v>3478</v>
      </c>
      <c r="D438" s="1859" t="s">
        <v>3479</v>
      </c>
      <c r="E438" s="1859" t="s">
        <v>3480</v>
      </c>
      <c r="F438" s="1859" t="s">
        <v>3054</v>
      </c>
      <c r="G438" s="1859" t="s">
        <v>22</v>
      </c>
      <c r="H438" s="1859" t="s">
        <v>22</v>
      </c>
      <c r="I438" s="1859" t="s">
        <v>1512</v>
      </c>
    </row>
    <row customHeight="1" ht="11.25">
      <c r="A439" s="1859" t="s">
        <v>2877</v>
      </c>
      <c r="B439" s="1859" t="s">
        <v>16</v>
      </c>
      <c r="C439" s="1859" t="s">
        <v>3885</v>
      </c>
      <c r="D439" s="1859" t="s">
        <v>3886</v>
      </c>
      <c r="E439" s="1859" t="s">
        <v>3887</v>
      </c>
      <c r="F439" s="1859" t="s">
        <v>3162</v>
      </c>
      <c r="G439" s="1859" t="s">
        <v>22</v>
      </c>
      <c r="H439" s="1859" t="s">
        <v>22</v>
      </c>
      <c r="I439" s="1859" t="s">
        <v>1512</v>
      </c>
    </row>
    <row customHeight="1" ht="11.25">
      <c r="A440" s="1859" t="s">
        <v>2877</v>
      </c>
      <c r="B440" s="1859" t="s">
        <v>16</v>
      </c>
      <c r="C440" s="1859" t="s">
        <v>3481</v>
      </c>
      <c r="D440" s="1859" t="s">
        <v>3482</v>
      </c>
      <c r="E440" s="1859" t="s">
        <v>3483</v>
      </c>
      <c r="F440" s="1859" t="s">
        <v>3484</v>
      </c>
      <c r="G440" s="1859" t="s">
        <v>3485</v>
      </c>
      <c r="H440" s="1859" t="s">
        <v>22</v>
      </c>
      <c r="I440" s="1859" t="s">
        <v>1512</v>
      </c>
    </row>
    <row customHeight="1" ht="11.25">
      <c r="A441" s="1859" t="s">
        <v>2877</v>
      </c>
      <c r="B441" s="1859" t="s">
        <v>16</v>
      </c>
      <c r="C441" s="1859" t="s">
        <v>3490</v>
      </c>
      <c r="D441" s="1859" t="s">
        <v>3491</v>
      </c>
      <c r="E441" s="1859" t="s">
        <v>3492</v>
      </c>
      <c r="F441" s="1859" t="s">
        <v>3128</v>
      </c>
      <c r="G441" s="1859" t="s">
        <v>22</v>
      </c>
      <c r="H441" s="1859" t="s">
        <v>22</v>
      </c>
      <c r="I441" s="1859" t="s">
        <v>1512</v>
      </c>
    </row>
    <row customHeight="1" ht="11.25">
      <c r="A442" s="1859" t="s">
        <v>2877</v>
      </c>
      <c r="B442" s="1859" t="s">
        <v>16</v>
      </c>
      <c r="C442" s="1859" t="s">
        <v>3493</v>
      </c>
      <c r="D442" s="1859" t="s">
        <v>3494</v>
      </c>
      <c r="E442" s="1859" t="s">
        <v>3495</v>
      </c>
      <c r="F442" s="1859" t="s">
        <v>3484</v>
      </c>
      <c r="G442" s="1859" t="s">
        <v>22</v>
      </c>
      <c r="H442" s="1859" t="s">
        <v>22</v>
      </c>
      <c r="I442" s="1859" t="s">
        <v>1512</v>
      </c>
    </row>
    <row customHeight="1" ht="11.25">
      <c r="A443" s="1859" t="s">
        <v>2877</v>
      </c>
      <c r="B443" s="1859" t="s">
        <v>16</v>
      </c>
      <c r="C443" s="1859" t="s">
        <v>3502</v>
      </c>
      <c r="D443" s="1859" t="s">
        <v>3503</v>
      </c>
      <c r="E443" s="1859" t="s">
        <v>3504</v>
      </c>
      <c r="F443" s="1859" t="s">
        <v>3484</v>
      </c>
      <c r="G443" s="1859" t="s">
        <v>22</v>
      </c>
      <c r="H443" s="1859" t="s">
        <v>22</v>
      </c>
      <c r="I443" s="1859" t="s">
        <v>1512</v>
      </c>
    </row>
    <row customHeight="1" ht="11.25">
      <c r="A444" s="1859" t="s">
        <v>2877</v>
      </c>
      <c r="B444" s="1859" t="s">
        <v>16</v>
      </c>
      <c r="C444" s="1859" t="s">
        <v>3505</v>
      </c>
      <c r="D444" s="1859" t="s">
        <v>3506</v>
      </c>
      <c r="E444" s="1859" t="s">
        <v>3507</v>
      </c>
      <c r="F444" s="1859" t="s">
        <v>3484</v>
      </c>
      <c r="G444" s="1859" t="s">
        <v>22</v>
      </c>
      <c r="H444" s="1859" t="s">
        <v>22</v>
      </c>
      <c r="I444" s="1859" t="s">
        <v>1512</v>
      </c>
    </row>
    <row customHeight="1" ht="11.25">
      <c r="A445" s="1859" t="s">
        <v>2877</v>
      </c>
      <c r="B445" s="1859" t="s">
        <v>16</v>
      </c>
      <c r="C445" s="1859" t="s">
        <v>3516</v>
      </c>
      <c r="D445" s="1859" t="s">
        <v>3517</v>
      </c>
      <c r="E445" s="1859" t="s">
        <v>3518</v>
      </c>
      <c r="F445" s="1859" t="s">
        <v>3519</v>
      </c>
      <c r="G445" s="1859" t="s">
        <v>22</v>
      </c>
      <c r="H445" s="1859" t="s">
        <v>22</v>
      </c>
      <c r="I445" s="1859" t="s">
        <v>1512</v>
      </c>
    </row>
    <row customHeight="1" ht="11.25">
      <c r="A446" s="1859" t="s">
        <v>2877</v>
      </c>
      <c r="B446" s="1859" t="s">
        <v>16</v>
      </c>
      <c r="C446" s="1859" t="s">
        <v>3527</v>
      </c>
      <c r="D446" s="1859" t="s">
        <v>3528</v>
      </c>
      <c r="E446" s="1859" t="s">
        <v>3529</v>
      </c>
      <c r="F446" s="1859" t="s">
        <v>3530</v>
      </c>
      <c r="G446" s="1859" t="s">
        <v>22</v>
      </c>
      <c r="H446" s="1859" t="s">
        <v>22</v>
      </c>
      <c r="I446" s="1859" t="s">
        <v>1512</v>
      </c>
    </row>
    <row customHeight="1" ht="11.25">
      <c r="A447" s="1859" t="s">
        <v>2877</v>
      </c>
      <c r="B447" s="1859" t="s">
        <v>16</v>
      </c>
      <c r="C447" s="1859" t="s">
        <v>3531</v>
      </c>
      <c r="D447" s="1859" t="s">
        <v>3532</v>
      </c>
      <c r="E447" s="1859" t="s">
        <v>3533</v>
      </c>
      <c r="F447" s="1859" t="s">
        <v>3534</v>
      </c>
      <c r="G447" s="1859" t="s">
        <v>22</v>
      </c>
      <c r="H447" s="1859" t="s">
        <v>22</v>
      </c>
      <c r="I447" s="1859" t="s">
        <v>1512</v>
      </c>
    </row>
    <row customHeight="1" ht="11.25">
      <c r="A448" s="1859" t="s">
        <v>2877</v>
      </c>
      <c r="B448" s="1859" t="s">
        <v>16</v>
      </c>
      <c r="C448" s="1859" t="s">
        <v>3538</v>
      </c>
      <c r="D448" s="1859" t="s">
        <v>3539</v>
      </c>
      <c r="E448" s="1859" t="s">
        <v>3540</v>
      </c>
      <c r="F448" s="1859" t="s">
        <v>2947</v>
      </c>
      <c r="G448" s="1859" t="s">
        <v>22</v>
      </c>
      <c r="H448" s="1859" t="s">
        <v>3541</v>
      </c>
      <c r="I448" s="1859" t="s">
        <v>1565</v>
      </c>
    </row>
    <row customHeight="1" ht="11.25">
      <c r="A449" s="1859" t="s">
        <v>2877</v>
      </c>
      <c r="B449" s="1859" t="s">
        <v>16</v>
      </c>
      <c r="C449" s="1859" t="s">
        <v>3542</v>
      </c>
      <c r="D449" s="1859" t="s">
        <v>3543</v>
      </c>
      <c r="E449" s="1859" t="s">
        <v>3544</v>
      </c>
      <c r="F449" s="1859" t="s">
        <v>3102</v>
      </c>
      <c r="G449" s="1859" t="s">
        <v>3545</v>
      </c>
      <c r="H449" s="1859" t="s">
        <v>22</v>
      </c>
      <c r="I449" s="1859" t="s">
        <v>1565</v>
      </c>
    </row>
    <row customHeight="1" ht="11.25">
      <c r="A450" s="1859" t="s">
        <v>2877</v>
      </c>
      <c r="B450" s="1859" t="s">
        <v>16</v>
      </c>
      <c r="C450" s="1859" t="s">
        <v>2895</v>
      </c>
      <c r="D450" s="1859" t="s">
        <v>2896</v>
      </c>
      <c r="E450" s="1859" t="s">
        <v>2897</v>
      </c>
      <c r="F450" s="1859" t="s">
        <v>2898</v>
      </c>
      <c r="G450" s="1859" t="s">
        <v>22</v>
      </c>
      <c r="H450" s="1859" t="s">
        <v>22</v>
      </c>
      <c r="I450" s="1859" t="s">
        <v>1565</v>
      </c>
    </row>
    <row customHeight="1" ht="11.25">
      <c r="A451" s="1859" t="s">
        <v>2877</v>
      </c>
      <c r="B451" s="1859" t="s">
        <v>16</v>
      </c>
      <c r="C451" s="1859" t="s">
        <v>2899</v>
      </c>
      <c r="D451" s="1859" t="s">
        <v>2900</v>
      </c>
      <c r="E451" s="1859" t="s">
        <v>2901</v>
      </c>
      <c r="F451" s="1859" t="s">
        <v>2886</v>
      </c>
      <c r="G451" s="1859" t="s">
        <v>2902</v>
      </c>
      <c r="H451" s="1859" t="s">
        <v>22</v>
      </c>
      <c r="I451" s="1859" t="s">
        <v>1565</v>
      </c>
    </row>
    <row customHeight="1" ht="11.25">
      <c r="A452" s="1859" t="s">
        <v>2877</v>
      </c>
      <c r="B452" s="1859" t="s">
        <v>16</v>
      </c>
      <c r="C452" s="1859" t="s">
        <v>2903</v>
      </c>
      <c r="D452" s="1859" t="s">
        <v>2904</v>
      </c>
      <c r="E452" s="1859" t="s">
        <v>2905</v>
      </c>
      <c r="F452" s="1859" t="s">
        <v>2906</v>
      </c>
      <c r="G452" s="1859" t="s">
        <v>22</v>
      </c>
      <c r="H452" s="1859" t="s">
        <v>22</v>
      </c>
      <c r="I452" s="1859" t="s">
        <v>1565</v>
      </c>
    </row>
    <row customHeight="1" ht="11.25">
      <c r="A453" s="1859" t="s">
        <v>2877</v>
      </c>
      <c r="B453" s="1859" t="s">
        <v>16</v>
      </c>
      <c r="C453" s="1859" t="s">
        <v>2907</v>
      </c>
      <c r="D453" s="1859" t="s">
        <v>2908</v>
      </c>
      <c r="E453" s="1859" t="s">
        <v>2909</v>
      </c>
      <c r="F453" s="1859" t="s">
        <v>2910</v>
      </c>
      <c r="G453" s="1859" t="s">
        <v>22</v>
      </c>
      <c r="H453" s="1859" t="s">
        <v>22</v>
      </c>
      <c r="I453" s="1859" t="s">
        <v>1565</v>
      </c>
    </row>
    <row customHeight="1" ht="11.25">
      <c r="A454" s="1859" t="s">
        <v>2877</v>
      </c>
      <c r="B454" s="1859" t="s">
        <v>16</v>
      </c>
      <c r="C454" s="1859" t="s">
        <v>3550</v>
      </c>
      <c r="D454" s="1859" t="s">
        <v>3551</v>
      </c>
      <c r="E454" s="1859" t="s">
        <v>3552</v>
      </c>
      <c r="F454" s="1859" t="s">
        <v>2970</v>
      </c>
      <c r="G454" s="1859" t="s">
        <v>22</v>
      </c>
      <c r="H454" s="1859" t="s">
        <v>22</v>
      </c>
      <c r="I454" s="1859" t="s">
        <v>1565</v>
      </c>
    </row>
    <row customHeight="1" ht="11.25">
      <c r="A455" s="1859" t="s">
        <v>2877</v>
      </c>
      <c r="B455" s="1859" t="s">
        <v>16</v>
      </c>
      <c r="C455" s="1859" t="s">
        <v>2919</v>
      </c>
      <c r="D455" s="1859" t="s">
        <v>2920</v>
      </c>
      <c r="E455" s="1859" t="s">
        <v>2921</v>
      </c>
      <c r="F455" s="1859" t="s">
        <v>2922</v>
      </c>
      <c r="G455" s="1859" t="s">
        <v>22</v>
      </c>
      <c r="H455" s="1859" t="s">
        <v>22</v>
      </c>
      <c r="I455" s="1859" t="s">
        <v>1565</v>
      </c>
    </row>
    <row customHeight="1" ht="11.25">
      <c r="A456" s="1859" t="s">
        <v>2877</v>
      </c>
      <c r="B456" s="1859" t="s">
        <v>16</v>
      </c>
      <c r="C456" s="1859" t="s">
        <v>2923</v>
      </c>
      <c r="D456" s="1859" t="s">
        <v>2924</v>
      </c>
      <c r="E456" s="1859" t="s">
        <v>2925</v>
      </c>
      <c r="F456" s="1859" t="s">
        <v>2906</v>
      </c>
      <c r="G456" s="1859" t="s">
        <v>22</v>
      </c>
      <c r="H456" s="1859" t="s">
        <v>22</v>
      </c>
      <c r="I456" s="1859" t="s">
        <v>1565</v>
      </c>
    </row>
    <row customHeight="1" ht="11.25">
      <c r="A457" s="1859" t="s">
        <v>2877</v>
      </c>
      <c r="B457" s="1859" t="s">
        <v>16</v>
      </c>
      <c r="C457" s="1859" t="s">
        <v>3888</v>
      </c>
      <c r="D457" s="1859" t="s">
        <v>3889</v>
      </c>
      <c r="E457" s="1859" t="s">
        <v>3890</v>
      </c>
      <c r="F457" s="1859" t="s">
        <v>3014</v>
      </c>
      <c r="G457" s="1859" t="s">
        <v>22</v>
      </c>
      <c r="H457" s="1859" t="s">
        <v>22</v>
      </c>
      <c r="I457" s="1859" t="s">
        <v>1565</v>
      </c>
    </row>
    <row customHeight="1" ht="11.25">
      <c r="A458" s="1859" t="s">
        <v>2877</v>
      </c>
      <c r="B458" s="1859" t="s">
        <v>16</v>
      </c>
      <c r="C458" s="1859" t="s">
        <v>2956</v>
      </c>
      <c r="D458" s="1859" t="s">
        <v>2957</v>
      </c>
      <c r="E458" s="1859" t="s">
        <v>2958</v>
      </c>
      <c r="F458" s="1859" t="s">
        <v>2959</v>
      </c>
      <c r="G458" s="1859" t="s">
        <v>2902</v>
      </c>
      <c r="H458" s="1859" t="s">
        <v>22</v>
      </c>
      <c r="I458" s="1859" t="s">
        <v>1565</v>
      </c>
    </row>
    <row customHeight="1" ht="11.25">
      <c r="A459" s="1859" t="s">
        <v>2877</v>
      </c>
      <c r="B459" s="1859" t="s">
        <v>16</v>
      </c>
      <c r="C459" s="1859" t="s">
        <v>2963</v>
      </c>
      <c r="D459" s="1859" t="s">
        <v>2964</v>
      </c>
      <c r="E459" s="1859" t="s">
        <v>2965</v>
      </c>
      <c r="F459" s="1859" t="s">
        <v>2966</v>
      </c>
      <c r="G459" s="1859" t="s">
        <v>22</v>
      </c>
      <c r="H459" s="1859" t="s">
        <v>22</v>
      </c>
      <c r="I459" s="1859" t="s">
        <v>1565</v>
      </c>
    </row>
    <row customHeight="1" ht="11.25">
      <c r="A460" s="1859" t="s">
        <v>2877</v>
      </c>
      <c r="B460" s="1859" t="s">
        <v>16</v>
      </c>
      <c r="C460" s="1859" t="s">
        <v>2967</v>
      </c>
      <c r="D460" s="1859" t="s">
        <v>2968</v>
      </c>
      <c r="E460" s="1859" t="s">
        <v>2969</v>
      </c>
      <c r="F460" s="1859" t="s">
        <v>2970</v>
      </c>
      <c r="G460" s="1859" t="s">
        <v>22</v>
      </c>
      <c r="H460" s="1859" t="s">
        <v>22</v>
      </c>
      <c r="I460" s="1859" t="s">
        <v>1565</v>
      </c>
    </row>
    <row customHeight="1" ht="11.25">
      <c r="A461" s="1859" t="s">
        <v>2877</v>
      </c>
      <c r="B461" s="1859" t="s">
        <v>16</v>
      </c>
      <c r="C461" s="1859" t="s">
        <v>3891</v>
      </c>
      <c r="D461" s="1859" t="s">
        <v>3892</v>
      </c>
      <c r="E461" s="1859" t="s">
        <v>3893</v>
      </c>
      <c r="F461" s="1859" t="s">
        <v>3200</v>
      </c>
      <c r="G461" s="1859" t="s">
        <v>22</v>
      </c>
      <c r="H461" s="1859" t="s">
        <v>22</v>
      </c>
      <c r="I461" s="1859" t="s">
        <v>1565</v>
      </c>
    </row>
    <row customHeight="1" ht="11.25">
      <c r="A462" s="1859" t="s">
        <v>2877</v>
      </c>
      <c r="B462" s="1859" t="s">
        <v>16</v>
      </c>
      <c r="C462" s="1859" t="s">
        <v>3894</v>
      </c>
      <c r="D462" s="1859" t="s">
        <v>3895</v>
      </c>
      <c r="E462" s="1859" t="s">
        <v>3896</v>
      </c>
      <c r="F462" s="1859" t="s">
        <v>3014</v>
      </c>
      <c r="G462" s="1859" t="s">
        <v>22</v>
      </c>
      <c r="H462" s="1859" t="s">
        <v>22</v>
      </c>
      <c r="I462" s="1859" t="s">
        <v>1565</v>
      </c>
    </row>
    <row customHeight="1" ht="11.25">
      <c r="A463" s="1859" t="s">
        <v>2877</v>
      </c>
      <c r="B463" s="1859" t="s">
        <v>16</v>
      </c>
      <c r="C463" s="1859" t="s">
        <v>2978</v>
      </c>
      <c r="D463" s="1859" t="s">
        <v>2979</v>
      </c>
      <c r="E463" s="1859" t="s">
        <v>2976</v>
      </c>
      <c r="F463" s="1859" t="s">
        <v>2980</v>
      </c>
      <c r="G463" s="1859" t="s">
        <v>22</v>
      </c>
      <c r="H463" s="1859" t="s">
        <v>22</v>
      </c>
      <c r="I463" s="1859" t="s">
        <v>1565</v>
      </c>
    </row>
    <row customHeight="1" ht="11.25">
      <c r="A464" s="1859" t="s">
        <v>2877</v>
      </c>
      <c r="B464" s="1859" t="s">
        <v>16</v>
      </c>
      <c r="C464" s="1859" t="s">
        <v>2981</v>
      </c>
      <c r="D464" s="1859" t="s">
        <v>2982</v>
      </c>
      <c r="E464" s="1859" t="s">
        <v>2983</v>
      </c>
      <c r="F464" s="1859" t="s">
        <v>2970</v>
      </c>
      <c r="G464" s="1859" t="s">
        <v>22</v>
      </c>
      <c r="H464" s="1859" t="s">
        <v>22</v>
      </c>
      <c r="I464" s="1859" t="s">
        <v>1565</v>
      </c>
    </row>
    <row customHeight="1" ht="11.25">
      <c r="A465" s="1859" t="s">
        <v>2877</v>
      </c>
      <c r="B465" s="1859" t="s">
        <v>16</v>
      </c>
      <c r="C465" s="1859" t="s">
        <v>22</v>
      </c>
      <c r="D465" s="1859" t="s">
        <v>2997</v>
      </c>
      <c r="E465" s="1859" t="s">
        <v>2998</v>
      </c>
      <c r="F465" s="1859" t="s">
        <v>2891</v>
      </c>
      <c r="G465" s="1859" t="s">
        <v>22</v>
      </c>
      <c r="H465" s="1859" t="s">
        <v>22</v>
      </c>
      <c r="I465" s="1859" t="s">
        <v>1565</v>
      </c>
    </row>
    <row customHeight="1" ht="11.25">
      <c r="A466" s="1859" t="s">
        <v>2877</v>
      </c>
      <c r="B466" s="1859" t="s">
        <v>16</v>
      </c>
      <c r="C466" s="1859" t="s">
        <v>3897</v>
      </c>
      <c r="D466" s="1859" t="s">
        <v>3898</v>
      </c>
      <c r="E466" s="1859" t="s">
        <v>3899</v>
      </c>
      <c r="F466" s="1859" t="s">
        <v>2947</v>
      </c>
      <c r="G466" s="1859" t="s">
        <v>22</v>
      </c>
      <c r="H466" s="1859" t="s">
        <v>22</v>
      </c>
      <c r="I466" s="1859" t="s">
        <v>1565</v>
      </c>
    </row>
    <row customHeight="1" ht="11.25">
      <c r="A467" s="1859" t="s">
        <v>2877</v>
      </c>
      <c r="B467" s="1859" t="s">
        <v>16</v>
      </c>
      <c r="C467" s="1859" t="s">
        <v>3011</v>
      </c>
      <c r="D467" s="1859" t="s">
        <v>3012</v>
      </c>
      <c r="E467" s="1859" t="s">
        <v>3013</v>
      </c>
      <c r="F467" s="1859" t="s">
        <v>3014</v>
      </c>
      <c r="G467" s="1859" t="s">
        <v>3015</v>
      </c>
      <c r="H467" s="1859" t="s">
        <v>22</v>
      </c>
      <c r="I467" s="1859" t="s">
        <v>1565</v>
      </c>
    </row>
    <row customHeight="1" ht="11.25">
      <c r="A468" s="1859" t="s">
        <v>2877</v>
      </c>
      <c r="B468" s="1859" t="s">
        <v>16</v>
      </c>
      <c r="C468" s="1859" t="s">
        <v>3016</v>
      </c>
      <c r="D468" s="1859" t="s">
        <v>3017</v>
      </c>
      <c r="E468" s="1859" t="s">
        <v>3018</v>
      </c>
      <c r="F468" s="1859" t="s">
        <v>2947</v>
      </c>
      <c r="G468" s="1859" t="s">
        <v>22</v>
      </c>
      <c r="H468" s="1859" t="s">
        <v>22</v>
      </c>
      <c r="I468" s="1859" t="s">
        <v>1565</v>
      </c>
    </row>
    <row customHeight="1" ht="11.25">
      <c r="A469" s="1859" t="s">
        <v>2877</v>
      </c>
      <c r="B469" s="1859" t="s">
        <v>16</v>
      </c>
      <c r="C469" s="1859" t="s">
        <v>3019</v>
      </c>
      <c r="D469" s="1859" t="s">
        <v>3020</v>
      </c>
      <c r="E469" s="1859" t="s">
        <v>3021</v>
      </c>
      <c r="F469" s="1859" t="s">
        <v>3022</v>
      </c>
      <c r="G469" s="1859" t="s">
        <v>22</v>
      </c>
      <c r="H469" s="1859" t="s">
        <v>22</v>
      </c>
      <c r="I469" s="1859" t="s">
        <v>1565</v>
      </c>
    </row>
    <row customHeight="1" ht="11.25">
      <c r="A470" s="1859" t="s">
        <v>2877</v>
      </c>
      <c r="B470" s="1859" t="s">
        <v>16</v>
      </c>
      <c r="C470" s="1859" t="s">
        <v>3026</v>
      </c>
      <c r="D470" s="1859" t="s">
        <v>3027</v>
      </c>
      <c r="E470" s="1859" t="s">
        <v>3028</v>
      </c>
      <c r="F470" s="1859" t="s">
        <v>1048</v>
      </c>
      <c r="G470" s="1859" t="s">
        <v>22</v>
      </c>
      <c r="H470" s="1859" t="s">
        <v>22</v>
      </c>
      <c r="I470" s="1859" t="s">
        <v>1565</v>
      </c>
    </row>
    <row customHeight="1" ht="11.25">
      <c r="A471" s="1859" t="s">
        <v>2877</v>
      </c>
      <c r="B471" s="1859" t="s">
        <v>16</v>
      </c>
      <c r="C471" s="1859" t="s">
        <v>3900</v>
      </c>
      <c r="D471" s="1859" t="s">
        <v>3901</v>
      </c>
      <c r="E471" s="1859" t="s">
        <v>3902</v>
      </c>
      <c r="F471" s="1859" t="s">
        <v>1048</v>
      </c>
      <c r="G471" s="1859" t="s">
        <v>3903</v>
      </c>
      <c r="H471" s="1859" t="s">
        <v>22</v>
      </c>
      <c r="I471" s="1859" t="s">
        <v>1565</v>
      </c>
    </row>
    <row customHeight="1" ht="11.25">
      <c r="A472" s="1859" t="s">
        <v>2877</v>
      </c>
      <c r="B472" s="1859" t="s">
        <v>16</v>
      </c>
      <c r="C472" s="1859" t="s">
        <v>3032</v>
      </c>
      <c r="D472" s="1859" t="s">
        <v>3033</v>
      </c>
      <c r="E472" s="1859" t="s">
        <v>3034</v>
      </c>
      <c r="F472" s="1859" t="s">
        <v>1048</v>
      </c>
      <c r="G472" s="1859" t="s">
        <v>3035</v>
      </c>
      <c r="H472" s="1859" t="s">
        <v>22</v>
      </c>
      <c r="I472" s="1859" t="s">
        <v>1565</v>
      </c>
    </row>
    <row customHeight="1" ht="11.25">
      <c r="A473" s="1859" t="s">
        <v>2877</v>
      </c>
      <c r="B473" s="1859" t="s">
        <v>16</v>
      </c>
      <c r="C473" s="1859" t="s">
        <v>3036</v>
      </c>
      <c r="D473" s="1859" t="s">
        <v>3037</v>
      </c>
      <c r="E473" s="1859" t="s">
        <v>3038</v>
      </c>
      <c r="F473" s="1859" t="s">
        <v>1048</v>
      </c>
      <c r="G473" s="1859" t="s">
        <v>22</v>
      </c>
      <c r="H473" s="1859" t="s">
        <v>22</v>
      </c>
      <c r="I473" s="1859" t="s">
        <v>1565</v>
      </c>
    </row>
    <row customHeight="1" ht="11.25">
      <c r="A474" s="1859" t="s">
        <v>2877</v>
      </c>
      <c r="B474" s="1859" t="s">
        <v>16</v>
      </c>
      <c r="C474" s="1859" t="s">
        <v>3044</v>
      </c>
      <c r="D474" s="1859" t="s">
        <v>3045</v>
      </c>
      <c r="E474" s="1859" t="s">
        <v>3046</v>
      </c>
      <c r="F474" s="1859" t="s">
        <v>3047</v>
      </c>
      <c r="G474" s="1859" t="s">
        <v>22</v>
      </c>
      <c r="H474" s="1859" t="s">
        <v>22</v>
      </c>
      <c r="I474" s="1859" t="s">
        <v>1565</v>
      </c>
    </row>
    <row customHeight="1" ht="11.25">
      <c r="A475" s="1859" t="s">
        <v>2877</v>
      </c>
      <c r="B475" s="1859" t="s">
        <v>16</v>
      </c>
      <c r="C475" s="1859" t="s">
        <v>3560</v>
      </c>
      <c r="D475" s="1859" t="s">
        <v>3561</v>
      </c>
      <c r="E475" s="1859" t="s">
        <v>3046</v>
      </c>
      <c r="F475" s="1859" t="s">
        <v>3562</v>
      </c>
      <c r="G475" s="1859" t="s">
        <v>22</v>
      </c>
      <c r="H475" s="1859" t="s">
        <v>22</v>
      </c>
      <c r="I475" s="1859" t="s">
        <v>1565</v>
      </c>
    </row>
    <row customHeight="1" ht="11.25">
      <c r="A476" s="1859" t="s">
        <v>2877</v>
      </c>
      <c r="B476" s="1859" t="s">
        <v>16</v>
      </c>
      <c r="C476" s="1859" t="s">
        <v>3048</v>
      </c>
      <c r="D476" s="1859" t="s">
        <v>3049</v>
      </c>
      <c r="E476" s="1859" t="s">
        <v>3001</v>
      </c>
      <c r="F476" s="1859" t="s">
        <v>3050</v>
      </c>
      <c r="G476" s="1859" t="s">
        <v>22</v>
      </c>
      <c r="H476" s="1859" t="s">
        <v>22</v>
      </c>
      <c r="I476" s="1859" t="s">
        <v>1565</v>
      </c>
    </row>
    <row customHeight="1" ht="11.25">
      <c r="A477" s="1859" t="s">
        <v>2877</v>
      </c>
      <c r="B477" s="1859" t="s">
        <v>16</v>
      </c>
      <c r="C477" s="1859" t="s">
        <v>3056</v>
      </c>
      <c r="D477" s="1859" t="s">
        <v>3057</v>
      </c>
      <c r="E477" s="1859" t="s">
        <v>3058</v>
      </c>
      <c r="F477" s="1859" t="s">
        <v>3059</v>
      </c>
      <c r="G477" s="1859" t="s">
        <v>22</v>
      </c>
      <c r="H477" s="1859" t="s">
        <v>22</v>
      </c>
      <c r="I477" s="1859" t="s">
        <v>1565</v>
      </c>
    </row>
    <row customHeight="1" ht="11.25">
      <c r="A478" s="1859" t="s">
        <v>2877</v>
      </c>
      <c r="B478" s="1859" t="s">
        <v>16</v>
      </c>
      <c r="C478" s="1859" t="s">
        <v>3576</v>
      </c>
      <c r="D478" s="1859" t="s">
        <v>3577</v>
      </c>
      <c r="E478" s="1859" t="s">
        <v>3578</v>
      </c>
      <c r="F478" s="1859" t="s">
        <v>2937</v>
      </c>
      <c r="G478" s="1859" t="s">
        <v>22</v>
      </c>
      <c r="H478" s="1859" t="s">
        <v>22</v>
      </c>
      <c r="I478" s="1859" t="s">
        <v>1565</v>
      </c>
    </row>
    <row customHeight="1" ht="11.25">
      <c r="A479" s="1859" t="s">
        <v>2877</v>
      </c>
      <c r="B479" s="1859" t="s">
        <v>16</v>
      </c>
      <c r="C479" s="1859" t="s">
        <v>3063</v>
      </c>
      <c r="D479" s="1859" t="s">
        <v>3064</v>
      </c>
      <c r="E479" s="1859" t="s">
        <v>3065</v>
      </c>
      <c r="F479" s="1859" t="s">
        <v>3059</v>
      </c>
      <c r="G479" s="1859" t="s">
        <v>3066</v>
      </c>
      <c r="H479" s="1859" t="s">
        <v>22</v>
      </c>
      <c r="I479" s="1859" t="s">
        <v>1565</v>
      </c>
    </row>
    <row customHeight="1" ht="11.25">
      <c r="A480" s="1859" t="s">
        <v>2877</v>
      </c>
      <c r="B480" s="1859" t="s">
        <v>16</v>
      </c>
      <c r="C480" s="1859" t="s">
        <v>3067</v>
      </c>
      <c r="D480" s="1859" t="s">
        <v>3068</v>
      </c>
      <c r="E480" s="1859" t="s">
        <v>3069</v>
      </c>
      <c r="F480" s="1859" t="s">
        <v>3059</v>
      </c>
      <c r="G480" s="1859" t="s">
        <v>3070</v>
      </c>
      <c r="H480" s="1859" t="s">
        <v>22</v>
      </c>
      <c r="I480" s="1859" t="s">
        <v>1565</v>
      </c>
    </row>
    <row customHeight="1" ht="11.25">
      <c r="A481" s="1859" t="s">
        <v>2877</v>
      </c>
      <c r="B481" s="1859" t="s">
        <v>16</v>
      </c>
      <c r="C481" s="1859" t="s">
        <v>3071</v>
      </c>
      <c r="D481" s="1859" t="s">
        <v>3072</v>
      </c>
      <c r="E481" s="1859" t="s">
        <v>3073</v>
      </c>
      <c r="F481" s="1859" t="s">
        <v>3010</v>
      </c>
      <c r="G481" s="1859" t="s">
        <v>22</v>
      </c>
      <c r="H481" s="1859" t="s">
        <v>22</v>
      </c>
      <c r="I481" s="1859" t="s">
        <v>1565</v>
      </c>
    </row>
    <row customHeight="1" ht="11.25">
      <c r="A482" s="1859" t="s">
        <v>2877</v>
      </c>
      <c r="B482" s="1859" t="s">
        <v>16</v>
      </c>
      <c r="C482" s="1859" t="s">
        <v>3582</v>
      </c>
      <c r="D482" s="1859" t="s">
        <v>3583</v>
      </c>
      <c r="E482" s="1859" t="s">
        <v>3584</v>
      </c>
      <c r="F482" s="1859" t="s">
        <v>3585</v>
      </c>
      <c r="G482" s="1859" t="s">
        <v>22</v>
      </c>
      <c r="H482" s="1859" t="s">
        <v>22</v>
      </c>
      <c r="I482" s="1859" t="s">
        <v>1565</v>
      </c>
    </row>
    <row customHeight="1" ht="11.25">
      <c r="A483" s="1859" t="s">
        <v>2877</v>
      </c>
      <c r="B483" s="1859" t="s">
        <v>16</v>
      </c>
      <c r="C483" s="1859" t="s">
        <v>3074</v>
      </c>
      <c r="D483" s="1859" t="s">
        <v>3075</v>
      </c>
      <c r="E483" s="1859" t="s">
        <v>3076</v>
      </c>
      <c r="F483" s="1859" t="s">
        <v>3059</v>
      </c>
      <c r="G483" s="1859" t="s">
        <v>22</v>
      </c>
      <c r="H483" s="1859" t="s">
        <v>22</v>
      </c>
      <c r="I483" s="1859" t="s">
        <v>1565</v>
      </c>
    </row>
    <row customHeight="1" ht="11.25">
      <c r="A484" s="1859" t="s">
        <v>2877</v>
      </c>
      <c r="B484" s="1859" t="s">
        <v>16</v>
      </c>
      <c r="C484" s="1859" t="s">
        <v>3077</v>
      </c>
      <c r="D484" s="1859" t="s">
        <v>3078</v>
      </c>
      <c r="E484" s="1859" t="s">
        <v>3079</v>
      </c>
      <c r="F484" s="1859" t="s">
        <v>3080</v>
      </c>
      <c r="G484" s="1859" t="s">
        <v>22</v>
      </c>
      <c r="H484" s="1859" t="s">
        <v>22</v>
      </c>
      <c r="I484" s="1859" t="s">
        <v>1565</v>
      </c>
    </row>
    <row customHeight="1" ht="11.25">
      <c r="A485" s="1859" t="s">
        <v>2877</v>
      </c>
      <c r="B485" s="1859" t="s">
        <v>16</v>
      </c>
      <c r="C485" s="1859" t="s">
        <v>3589</v>
      </c>
      <c r="D485" s="1859" t="s">
        <v>3590</v>
      </c>
      <c r="E485" s="1859" t="s">
        <v>3591</v>
      </c>
      <c r="F485" s="1859" t="s">
        <v>3006</v>
      </c>
      <c r="G485" s="1859" t="s">
        <v>22</v>
      </c>
      <c r="H485" s="1859" t="s">
        <v>22</v>
      </c>
      <c r="I485" s="1859" t="s">
        <v>1565</v>
      </c>
    </row>
    <row customHeight="1" ht="11.25">
      <c r="A486" s="1859" t="s">
        <v>2877</v>
      </c>
      <c r="B486" s="1859" t="s">
        <v>16</v>
      </c>
      <c r="C486" s="1859" t="s">
        <v>3904</v>
      </c>
      <c r="D486" s="1859" t="s">
        <v>3905</v>
      </c>
      <c r="E486" s="1859" t="s">
        <v>3906</v>
      </c>
      <c r="F486" s="1859" t="s">
        <v>3200</v>
      </c>
      <c r="G486" s="1859" t="s">
        <v>22</v>
      </c>
      <c r="H486" s="1859" t="s">
        <v>22</v>
      </c>
      <c r="I486" s="1859" t="s">
        <v>1565</v>
      </c>
    </row>
    <row customHeight="1" ht="11.25">
      <c r="A487" s="1859" t="s">
        <v>2877</v>
      </c>
      <c r="B487" s="1859" t="s">
        <v>16</v>
      </c>
      <c r="C487" s="1859" t="s">
        <v>3088</v>
      </c>
      <c r="D487" s="1859" t="s">
        <v>3089</v>
      </c>
      <c r="E487" s="1859" t="s">
        <v>3090</v>
      </c>
      <c r="F487" s="1859" t="s">
        <v>3091</v>
      </c>
      <c r="G487" s="1859" t="s">
        <v>3092</v>
      </c>
      <c r="H487" s="1859" t="s">
        <v>22</v>
      </c>
      <c r="I487" s="1859" t="s">
        <v>1565</v>
      </c>
    </row>
    <row customHeight="1" ht="11.25">
      <c r="A488" s="1859" t="s">
        <v>2877</v>
      </c>
      <c r="B488" s="1859" t="s">
        <v>16</v>
      </c>
      <c r="C488" s="1859" t="s">
        <v>3093</v>
      </c>
      <c r="D488" s="1859" t="s">
        <v>3094</v>
      </c>
      <c r="E488" s="1859" t="s">
        <v>3095</v>
      </c>
      <c r="F488" s="1859" t="s">
        <v>3059</v>
      </c>
      <c r="G488" s="1859" t="s">
        <v>22</v>
      </c>
      <c r="H488" s="1859" t="s">
        <v>22</v>
      </c>
      <c r="I488" s="1859" t="s">
        <v>1565</v>
      </c>
    </row>
    <row customHeight="1" ht="11.25">
      <c r="A489" s="1859" t="s">
        <v>2877</v>
      </c>
      <c r="B489" s="1859" t="s">
        <v>16</v>
      </c>
      <c r="C489" s="1859" t="s">
        <v>3605</v>
      </c>
      <c r="D489" s="1859" t="s">
        <v>3606</v>
      </c>
      <c r="E489" s="1859" t="s">
        <v>3607</v>
      </c>
      <c r="F489" s="1859" t="s">
        <v>2937</v>
      </c>
      <c r="G489" s="1859" t="s">
        <v>22</v>
      </c>
      <c r="H489" s="1859" t="s">
        <v>22</v>
      </c>
      <c r="I489" s="1859" t="s">
        <v>1565</v>
      </c>
    </row>
    <row customHeight="1" ht="11.25">
      <c r="A490" s="1859" t="s">
        <v>2877</v>
      </c>
      <c r="B490" s="1859" t="s">
        <v>16</v>
      </c>
      <c r="C490" s="1859" t="s">
        <v>3608</v>
      </c>
      <c r="D490" s="1859" t="s">
        <v>3609</v>
      </c>
      <c r="E490" s="1859" t="s">
        <v>3610</v>
      </c>
      <c r="F490" s="1859" t="s">
        <v>3091</v>
      </c>
      <c r="G490" s="1859" t="s">
        <v>22</v>
      </c>
      <c r="H490" s="1859" t="s">
        <v>22</v>
      </c>
      <c r="I490" s="1859" t="s">
        <v>1565</v>
      </c>
    </row>
    <row customHeight="1" ht="11.25">
      <c r="A491" s="1859" t="s">
        <v>2877</v>
      </c>
      <c r="B491" s="1859" t="s">
        <v>16</v>
      </c>
      <c r="C491" s="1859" t="s">
        <v>3611</v>
      </c>
      <c r="D491" s="1859" t="s">
        <v>3612</v>
      </c>
      <c r="E491" s="1859" t="s">
        <v>3613</v>
      </c>
      <c r="F491" s="1859" t="s">
        <v>2937</v>
      </c>
      <c r="G491" s="1859" t="s">
        <v>3614</v>
      </c>
      <c r="H491" s="1859" t="s">
        <v>22</v>
      </c>
      <c r="I491" s="1859" t="s">
        <v>1565</v>
      </c>
    </row>
    <row customHeight="1" ht="11.25">
      <c r="A492" s="1859" t="s">
        <v>2877</v>
      </c>
      <c r="B492" s="1859" t="s">
        <v>16</v>
      </c>
      <c r="C492" s="1859" t="s">
        <v>3615</v>
      </c>
      <c r="D492" s="1859" t="s">
        <v>3616</v>
      </c>
      <c r="E492" s="1859" t="s">
        <v>3617</v>
      </c>
      <c r="F492" s="1859" t="s">
        <v>2937</v>
      </c>
      <c r="G492" s="1859" t="s">
        <v>3618</v>
      </c>
      <c r="H492" s="1859" t="s">
        <v>22</v>
      </c>
      <c r="I492" s="1859" t="s">
        <v>1565</v>
      </c>
    </row>
    <row customHeight="1" ht="11.25">
      <c r="A493" s="1859" t="s">
        <v>2877</v>
      </c>
      <c r="B493" s="1859" t="s">
        <v>16</v>
      </c>
      <c r="C493" s="1859" t="s">
        <v>3622</v>
      </c>
      <c r="D493" s="1859" t="s">
        <v>3623</v>
      </c>
      <c r="E493" s="1859" t="s">
        <v>3624</v>
      </c>
      <c r="F493" s="1859" t="s">
        <v>3022</v>
      </c>
      <c r="G493" s="1859" t="s">
        <v>22</v>
      </c>
      <c r="H493" s="1859" t="s">
        <v>22</v>
      </c>
      <c r="I493" s="1859" t="s">
        <v>1565</v>
      </c>
    </row>
    <row customHeight="1" ht="11.25">
      <c r="A494" s="1859" t="s">
        <v>2877</v>
      </c>
      <c r="B494" s="1859" t="s">
        <v>16</v>
      </c>
      <c r="C494" s="1859" t="s">
        <v>3625</v>
      </c>
      <c r="D494" s="1859" t="s">
        <v>3626</v>
      </c>
      <c r="E494" s="1859" t="s">
        <v>3627</v>
      </c>
      <c r="F494" s="1859" t="s">
        <v>3118</v>
      </c>
      <c r="G494" s="1859" t="s">
        <v>22</v>
      </c>
      <c r="H494" s="1859" t="s">
        <v>22</v>
      </c>
      <c r="I494" s="1859" t="s">
        <v>1565</v>
      </c>
    </row>
    <row customHeight="1" ht="11.25">
      <c r="A495" s="1859" t="s">
        <v>2877</v>
      </c>
      <c r="B495" s="1859" t="s">
        <v>16</v>
      </c>
      <c r="C495" s="1859" t="s">
        <v>3628</v>
      </c>
      <c r="D495" s="1859" t="s">
        <v>3629</v>
      </c>
      <c r="E495" s="1859" t="s">
        <v>3630</v>
      </c>
      <c r="F495" s="1859" t="s">
        <v>2937</v>
      </c>
      <c r="G495" s="1859" t="s">
        <v>22</v>
      </c>
      <c r="H495" s="1859" t="s">
        <v>22</v>
      </c>
      <c r="I495" s="1859" t="s">
        <v>1565</v>
      </c>
    </row>
    <row customHeight="1" ht="11.25">
      <c r="A496" s="1859" t="s">
        <v>2877</v>
      </c>
      <c r="B496" s="1859" t="s">
        <v>16</v>
      </c>
      <c r="C496" s="1859" t="s">
        <v>3631</v>
      </c>
      <c r="D496" s="1859" t="s">
        <v>3632</v>
      </c>
      <c r="E496" s="1859" t="s">
        <v>3633</v>
      </c>
      <c r="F496" s="1859" t="s">
        <v>2937</v>
      </c>
      <c r="G496" s="1859" t="s">
        <v>3634</v>
      </c>
      <c r="H496" s="1859" t="s">
        <v>22</v>
      </c>
      <c r="I496" s="1859" t="s">
        <v>1565</v>
      </c>
    </row>
    <row customHeight="1" ht="11.25">
      <c r="A497" s="1859" t="s">
        <v>2877</v>
      </c>
      <c r="B497" s="1859" t="s">
        <v>16</v>
      </c>
      <c r="C497" s="1859" t="s">
        <v>3099</v>
      </c>
      <c r="D497" s="1859" t="s">
        <v>3100</v>
      </c>
      <c r="E497" s="1859" t="s">
        <v>3101</v>
      </c>
      <c r="F497" s="1859" t="s">
        <v>3102</v>
      </c>
      <c r="G497" s="1859" t="s">
        <v>22</v>
      </c>
      <c r="H497" s="1859" t="s">
        <v>22</v>
      </c>
      <c r="I497" s="1859" t="s">
        <v>1565</v>
      </c>
    </row>
    <row customHeight="1" ht="11.25">
      <c r="A498" s="1859" t="s">
        <v>2877</v>
      </c>
      <c r="B498" s="1859" t="s">
        <v>16</v>
      </c>
      <c r="C498" s="1859" t="s">
        <v>3650</v>
      </c>
      <c r="D498" s="1859" t="s">
        <v>3651</v>
      </c>
      <c r="E498" s="1859" t="s">
        <v>3652</v>
      </c>
      <c r="F498" s="1859" t="s">
        <v>3128</v>
      </c>
      <c r="G498" s="1859" t="s">
        <v>22</v>
      </c>
      <c r="H498" s="1859" t="s">
        <v>22</v>
      </c>
      <c r="I498" s="1859" t="s">
        <v>1565</v>
      </c>
    </row>
    <row customHeight="1" ht="11.25">
      <c r="A499" s="1859" t="s">
        <v>2877</v>
      </c>
      <c r="B499" s="1859" t="s">
        <v>16</v>
      </c>
      <c r="C499" s="1859" t="s">
        <v>3103</v>
      </c>
      <c r="D499" s="1859" t="s">
        <v>3104</v>
      </c>
      <c r="E499" s="1859" t="s">
        <v>3105</v>
      </c>
      <c r="F499" s="1859" t="s">
        <v>2914</v>
      </c>
      <c r="G499" s="1859" t="s">
        <v>3106</v>
      </c>
      <c r="H499" s="1859" t="s">
        <v>3107</v>
      </c>
      <c r="I499" s="1859" t="s">
        <v>1565</v>
      </c>
    </row>
    <row customHeight="1" ht="11.25">
      <c r="A500" s="1859" t="s">
        <v>2877</v>
      </c>
      <c r="B500" s="1859" t="s">
        <v>16</v>
      </c>
      <c r="C500" s="1859" t="s">
        <v>3675</v>
      </c>
      <c r="D500" s="1859" t="s">
        <v>3676</v>
      </c>
      <c r="E500" s="1859" t="s">
        <v>3677</v>
      </c>
      <c r="F500" s="1859" t="s">
        <v>2937</v>
      </c>
      <c r="G500" s="1859" t="s">
        <v>3678</v>
      </c>
      <c r="H500" s="1859" t="s">
        <v>22</v>
      </c>
      <c r="I500" s="1859" t="s">
        <v>1565</v>
      </c>
    </row>
    <row customHeight="1" ht="11.25">
      <c r="A501" s="1859" t="s">
        <v>2877</v>
      </c>
      <c r="B501" s="1859" t="s">
        <v>16</v>
      </c>
      <c r="C501" s="1859" t="s">
        <v>3679</v>
      </c>
      <c r="D501" s="1859" t="s">
        <v>3680</v>
      </c>
      <c r="E501" s="1859" t="s">
        <v>3681</v>
      </c>
      <c r="F501" s="1859" t="s">
        <v>2937</v>
      </c>
      <c r="G501" s="1859" t="s">
        <v>22</v>
      </c>
      <c r="H501" s="1859" t="s">
        <v>22</v>
      </c>
      <c r="I501" s="1859" t="s">
        <v>1565</v>
      </c>
    </row>
    <row customHeight="1" ht="11.25">
      <c r="A502" s="1859" t="s">
        <v>2877</v>
      </c>
      <c r="B502" s="1859" t="s">
        <v>16</v>
      </c>
      <c r="C502" s="1859" t="s">
        <v>3689</v>
      </c>
      <c r="D502" s="1859" t="s">
        <v>3690</v>
      </c>
      <c r="E502" s="1859" t="s">
        <v>3691</v>
      </c>
      <c r="F502" s="1859" t="s">
        <v>2937</v>
      </c>
      <c r="G502" s="1859" t="s">
        <v>22</v>
      </c>
      <c r="H502" s="1859" t="s">
        <v>22</v>
      </c>
      <c r="I502" s="1859" t="s">
        <v>1565</v>
      </c>
    </row>
    <row customHeight="1" ht="11.25">
      <c r="A503" s="1859" t="s">
        <v>2877</v>
      </c>
      <c r="B503" s="1859" t="s">
        <v>16</v>
      </c>
      <c r="C503" s="1859" t="s">
        <v>3699</v>
      </c>
      <c r="D503" s="1859" t="s">
        <v>3700</v>
      </c>
      <c r="E503" s="1859" t="s">
        <v>3701</v>
      </c>
      <c r="F503" s="1859" t="s">
        <v>3484</v>
      </c>
      <c r="G503" s="1859" t="s">
        <v>22</v>
      </c>
      <c r="H503" s="1859" t="s">
        <v>22</v>
      </c>
      <c r="I503" s="1859" t="s">
        <v>1565</v>
      </c>
    </row>
    <row customHeight="1" ht="11.25">
      <c r="A504" s="1859" t="s">
        <v>2877</v>
      </c>
      <c r="B504" s="1859" t="s">
        <v>16</v>
      </c>
      <c r="C504" s="1859" t="s">
        <v>3119</v>
      </c>
      <c r="D504" s="1859" t="s">
        <v>3120</v>
      </c>
      <c r="E504" s="1859" t="s">
        <v>3121</v>
      </c>
      <c r="F504" s="1859" t="s">
        <v>3118</v>
      </c>
      <c r="G504" s="1859" t="s">
        <v>22</v>
      </c>
      <c r="H504" s="1859" t="s">
        <v>22</v>
      </c>
      <c r="I504" s="1859" t="s">
        <v>1565</v>
      </c>
    </row>
    <row customHeight="1" ht="11.25">
      <c r="A505" s="1859" t="s">
        <v>2877</v>
      </c>
      <c r="B505" s="1859" t="s">
        <v>16</v>
      </c>
      <c r="C505" s="1859" t="s">
        <v>3122</v>
      </c>
      <c r="D505" s="1859" t="s">
        <v>3123</v>
      </c>
      <c r="E505" s="1859" t="s">
        <v>3124</v>
      </c>
      <c r="F505" s="1859" t="s">
        <v>2937</v>
      </c>
      <c r="G505" s="1859" t="s">
        <v>22</v>
      </c>
      <c r="H505" s="1859" t="s">
        <v>22</v>
      </c>
      <c r="I505" s="1859" t="s">
        <v>1565</v>
      </c>
    </row>
    <row customHeight="1" ht="11.25">
      <c r="A506" s="1859" t="s">
        <v>2877</v>
      </c>
      <c r="B506" s="1859" t="s">
        <v>16</v>
      </c>
      <c r="C506" s="1859" t="s">
        <v>3716</v>
      </c>
      <c r="D506" s="1859" t="s">
        <v>3717</v>
      </c>
      <c r="E506" s="1859" t="s">
        <v>3718</v>
      </c>
      <c r="F506" s="1859" t="s">
        <v>3091</v>
      </c>
      <c r="G506" s="1859" t="s">
        <v>22</v>
      </c>
      <c r="H506" s="1859" t="s">
        <v>22</v>
      </c>
      <c r="I506" s="1859" t="s">
        <v>1565</v>
      </c>
    </row>
    <row customHeight="1" ht="11.25">
      <c r="A507" s="1859" t="s">
        <v>2877</v>
      </c>
      <c r="B507" s="1859" t="s">
        <v>16</v>
      </c>
      <c r="C507" s="1859" t="s">
        <v>3125</v>
      </c>
      <c r="D507" s="1859" t="s">
        <v>3126</v>
      </c>
      <c r="E507" s="1859" t="s">
        <v>3127</v>
      </c>
      <c r="F507" s="1859" t="s">
        <v>3128</v>
      </c>
      <c r="G507" s="1859" t="s">
        <v>22</v>
      </c>
      <c r="H507" s="1859" t="s">
        <v>22</v>
      </c>
      <c r="I507" s="1859" t="s">
        <v>1565</v>
      </c>
    </row>
    <row customHeight="1" ht="11.25">
      <c r="A508" s="1859" t="s">
        <v>2877</v>
      </c>
      <c r="B508" s="1859" t="s">
        <v>16</v>
      </c>
      <c r="C508" s="1859" t="s">
        <v>3129</v>
      </c>
      <c r="D508" s="1859" t="s">
        <v>3130</v>
      </c>
      <c r="E508" s="1859" t="s">
        <v>3131</v>
      </c>
      <c r="F508" s="1859" t="s">
        <v>3128</v>
      </c>
      <c r="G508" s="1859" t="s">
        <v>22</v>
      </c>
      <c r="H508" s="1859" t="s">
        <v>22</v>
      </c>
      <c r="I508" s="1859" t="s">
        <v>1565</v>
      </c>
    </row>
    <row customHeight="1" ht="11.25">
      <c r="A509" s="1859" t="s">
        <v>2877</v>
      </c>
      <c r="B509" s="1859" t="s">
        <v>16</v>
      </c>
      <c r="C509" s="1859" t="s">
        <v>3132</v>
      </c>
      <c r="D509" s="1859" t="s">
        <v>3133</v>
      </c>
      <c r="E509" s="1859" t="s">
        <v>3134</v>
      </c>
      <c r="F509" s="1859" t="s">
        <v>3102</v>
      </c>
      <c r="G509" s="1859" t="s">
        <v>22</v>
      </c>
      <c r="H509" s="1859" t="s">
        <v>22</v>
      </c>
      <c r="I509" s="1859" t="s">
        <v>1565</v>
      </c>
    </row>
    <row customHeight="1" ht="11.25">
      <c r="A510" s="1859" t="s">
        <v>2877</v>
      </c>
      <c r="B510" s="1859" t="s">
        <v>16</v>
      </c>
      <c r="C510" s="1859" t="s">
        <v>3135</v>
      </c>
      <c r="D510" s="1859" t="s">
        <v>3136</v>
      </c>
      <c r="E510" s="1859" t="s">
        <v>3137</v>
      </c>
      <c r="F510" s="1859" t="s">
        <v>3118</v>
      </c>
      <c r="G510" s="1859" t="s">
        <v>22</v>
      </c>
      <c r="H510" s="1859" t="s">
        <v>22</v>
      </c>
      <c r="I510" s="1859" t="s">
        <v>1565</v>
      </c>
    </row>
    <row customHeight="1" ht="11.25">
      <c r="A511" s="1859" t="s">
        <v>2877</v>
      </c>
      <c r="B511" s="1859" t="s">
        <v>16</v>
      </c>
      <c r="C511" s="1859" t="s">
        <v>3141</v>
      </c>
      <c r="D511" s="1859" t="s">
        <v>3142</v>
      </c>
      <c r="E511" s="1859" t="s">
        <v>3143</v>
      </c>
      <c r="F511" s="1859" t="s">
        <v>3128</v>
      </c>
      <c r="G511" s="1859" t="s">
        <v>22</v>
      </c>
      <c r="H511" s="1859" t="s">
        <v>22</v>
      </c>
      <c r="I511" s="1859" t="s">
        <v>1565</v>
      </c>
    </row>
    <row customHeight="1" ht="11.25">
      <c r="A512" s="1859" t="s">
        <v>2877</v>
      </c>
      <c r="B512" s="1859" t="s">
        <v>16</v>
      </c>
      <c r="C512" s="1859" t="s">
        <v>3144</v>
      </c>
      <c r="D512" s="1859" t="s">
        <v>3145</v>
      </c>
      <c r="E512" s="1859" t="s">
        <v>3146</v>
      </c>
      <c r="F512" s="1859" t="s">
        <v>3147</v>
      </c>
      <c r="G512" s="1859" t="s">
        <v>22</v>
      </c>
      <c r="H512" s="1859" t="s">
        <v>22</v>
      </c>
      <c r="I512" s="1859" t="s">
        <v>1565</v>
      </c>
    </row>
    <row customHeight="1" ht="11.25">
      <c r="A513" s="1859" t="s">
        <v>2877</v>
      </c>
      <c r="B513" s="1859" t="s">
        <v>16</v>
      </c>
      <c r="C513" s="1859" t="s">
        <v>3148</v>
      </c>
      <c r="D513" s="1859" t="s">
        <v>3149</v>
      </c>
      <c r="E513" s="1859" t="s">
        <v>3150</v>
      </c>
      <c r="F513" s="1859" t="s">
        <v>3128</v>
      </c>
      <c r="G513" s="1859" t="s">
        <v>22</v>
      </c>
      <c r="H513" s="1859" t="s">
        <v>22</v>
      </c>
      <c r="I513" s="1859" t="s">
        <v>1565</v>
      </c>
    </row>
    <row customHeight="1" ht="11.25">
      <c r="A514" s="1859" t="s">
        <v>2877</v>
      </c>
      <c r="B514" s="1859" t="s">
        <v>16</v>
      </c>
      <c r="C514" s="1859" t="s">
        <v>3151</v>
      </c>
      <c r="D514" s="1859" t="s">
        <v>3152</v>
      </c>
      <c r="E514" s="1859" t="s">
        <v>3153</v>
      </c>
      <c r="F514" s="1859" t="s">
        <v>3059</v>
      </c>
      <c r="G514" s="1859" t="s">
        <v>3154</v>
      </c>
      <c r="H514" s="1859" t="s">
        <v>3155</v>
      </c>
      <c r="I514" s="1859" t="s">
        <v>1565</v>
      </c>
    </row>
    <row customHeight="1" ht="11.25">
      <c r="A515" s="1859" t="s">
        <v>2877</v>
      </c>
      <c r="B515" s="1859" t="s">
        <v>16</v>
      </c>
      <c r="C515" s="1859" t="s">
        <v>3166</v>
      </c>
      <c r="D515" s="1859" t="s">
        <v>3167</v>
      </c>
      <c r="E515" s="1859" t="s">
        <v>3168</v>
      </c>
      <c r="F515" s="1859" t="s">
        <v>2937</v>
      </c>
      <c r="G515" s="1859" t="s">
        <v>22</v>
      </c>
      <c r="H515" s="1859" t="s">
        <v>22</v>
      </c>
      <c r="I515" s="1859" t="s">
        <v>1565</v>
      </c>
    </row>
    <row customHeight="1" ht="11.25">
      <c r="A516" s="1859" t="s">
        <v>2877</v>
      </c>
      <c r="B516" s="1859" t="s">
        <v>16</v>
      </c>
      <c r="C516" s="1859" t="s">
        <v>3719</v>
      </c>
      <c r="D516" s="1859" t="s">
        <v>3720</v>
      </c>
      <c r="E516" s="1859" t="s">
        <v>3721</v>
      </c>
      <c r="F516" s="1859" t="s">
        <v>2937</v>
      </c>
      <c r="G516" s="1859" t="s">
        <v>22</v>
      </c>
      <c r="H516" s="1859" t="s">
        <v>22</v>
      </c>
      <c r="I516" s="1859" t="s">
        <v>1565</v>
      </c>
    </row>
    <row customHeight="1" ht="11.25">
      <c r="A517" s="1859" t="s">
        <v>2877</v>
      </c>
      <c r="B517" s="1859" t="s">
        <v>16</v>
      </c>
      <c r="C517" s="1859" t="s">
        <v>3728</v>
      </c>
      <c r="D517" s="1859" t="s">
        <v>3729</v>
      </c>
      <c r="E517" s="1859" t="s">
        <v>3730</v>
      </c>
      <c r="F517" s="1859" t="s">
        <v>2937</v>
      </c>
      <c r="G517" s="1859" t="s">
        <v>22</v>
      </c>
      <c r="H517" s="1859" t="s">
        <v>22</v>
      </c>
      <c r="I517" s="1859" t="s">
        <v>1565</v>
      </c>
    </row>
    <row customHeight="1" ht="11.25">
      <c r="A518" s="1859" t="s">
        <v>2877</v>
      </c>
      <c r="B518" s="1859" t="s">
        <v>16</v>
      </c>
      <c r="C518" s="1859" t="s">
        <v>3169</v>
      </c>
      <c r="D518" s="1859" t="s">
        <v>3170</v>
      </c>
      <c r="E518" s="1859" t="s">
        <v>3171</v>
      </c>
      <c r="F518" s="1859" t="s">
        <v>3010</v>
      </c>
      <c r="G518" s="1859" t="s">
        <v>22</v>
      </c>
      <c r="H518" s="1859" t="s">
        <v>3172</v>
      </c>
      <c r="I518" s="1859" t="s">
        <v>1565</v>
      </c>
    </row>
    <row customHeight="1" ht="11.25">
      <c r="A519" s="1859" t="s">
        <v>2877</v>
      </c>
      <c r="B519" s="1859" t="s">
        <v>16</v>
      </c>
      <c r="C519" s="1859" t="s">
        <v>3173</v>
      </c>
      <c r="D519" s="1859" t="s">
        <v>3174</v>
      </c>
      <c r="E519" s="1859" t="s">
        <v>3175</v>
      </c>
      <c r="F519" s="1859" t="s">
        <v>3176</v>
      </c>
      <c r="G519" s="1859" t="s">
        <v>22</v>
      </c>
      <c r="H519" s="1859" t="s">
        <v>22</v>
      </c>
      <c r="I519" s="1859" t="s">
        <v>1565</v>
      </c>
    </row>
    <row customHeight="1" ht="11.25">
      <c r="A520" s="1859" t="s">
        <v>2877</v>
      </c>
      <c r="B520" s="1859" t="s">
        <v>16</v>
      </c>
      <c r="C520" s="1859" t="s">
        <v>3741</v>
      </c>
      <c r="D520" s="1859" t="s">
        <v>3742</v>
      </c>
      <c r="E520" s="1859" t="s">
        <v>3743</v>
      </c>
      <c r="F520" s="1859" t="s">
        <v>3091</v>
      </c>
      <c r="G520" s="1859" t="s">
        <v>22</v>
      </c>
      <c r="H520" s="1859" t="s">
        <v>22</v>
      </c>
      <c r="I520" s="1859" t="s">
        <v>1565</v>
      </c>
    </row>
    <row customHeight="1" ht="11.25">
      <c r="A521" s="1859" t="s">
        <v>2877</v>
      </c>
      <c r="B521" s="1859" t="s">
        <v>16</v>
      </c>
      <c r="C521" s="1859" t="s">
        <v>3744</v>
      </c>
      <c r="D521" s="1859" t="s">
        <v>3745</v>
      </c>
      <c r="E521" s="1859" t="s">
        <v>3746</v>
      </c>
      <c r="F521" s="1859" t="s">
        <v>3747</v>
      </c>
      <c r="G521" s="1859" t="s">
        <v>22</v>
      </c>
      <c r="H521" s="1859" t="s">
        <v>22</v>
      </c>
      <c r="I521" s="1859" t="s">
        <v>1565</v>
      </c>
    </row>
    <row customHeight="1" ht="11.25">
      <c r="A522" s="1859" t="s">
        <v>2877</v>
      </c>
      <c r="B522" s="1859" t="s">
        <v>16</v>
      </c>
      <c r="C522" s="1859" t="s">
        <v>3177</v>
      </c>
      <c r="D522" s="1859" t="s">
        <v>3178</v>
      </c>
      <c r="E522" s="1859" t="s">
        <v>3179</v>
      </c>
      <c r="F522" s="1859" t="s">
        <v>3128</v>
      </c>
      <c r="G522" s="1859" t="s">
        <v>22</v>
      </c>
      <c r="H522" s="1859" t="s">
        <v>22</v>
      </c>
      <c r="I522" s="1859" t="s">
        <v>1565</v>
      </c>
    </row>
    <row customHeight="1" ht="11.25">
      <c r="A523" s="1859" t="s">
        <v>2877</v>
      </c>
      <c r="B523" s="1859" t="s">
        <v>16</v>
      </c>
      <c r="C523" s="1859" t="s">
        <v>3751</v>
      </c>
      <c r="D523" s="1859" t="s">
        <v>3752</v>
      </c>
      <c r="E523" s="1859" t="s">
        <v>3753</v>
      </c>
      <c r="F523" s="1859" t="s">
        <v>2937</v>
      </c>
      <c r="G523" s="1859" t="s">
        <v>3754</v>
      </c>
      <c r="H523" s="1859" t="s">
        <v>22</v>
      </c>
      <c r="I523" s="1859" t="s">
        <v>1565</v>
      </c>
    </row>
    <row customHeight="1" ht="11.25">
      <c r="A524" s="1859" t="s">
        <v>2877</v>
      </c>
      <c r="B524" s="1859" t="s">
        <v>16</v>
      </c>
      <c r="C524" s="1859" t="s">
        <v>3180</v>
      </c>
      <c r="D524" s="1859" t="s">
        <v>3181</v>
      </c>
      <c r="E524" s="1859" t="s">
        <v>3182</v>
      </c>
      <c r="F524" s="1859" t="s">
        <v>3183</v>
      </c>
      <c r="G524" s="1859" t="s">
        <v>22</v>
      </c>
      <c r="H524" s="1859" t="s">
        <v>22</v>
      </c>
      <c r="I524" s="1859" t="s">
        <v>1565</v>
      </c>
    </row>
    <row customHeight="1" ht="11.25">
      <c r="A525" s="1859" t="s">
        <v>2877</v>
      </c>
      <c r="B525" s="1859" t="s">
        <v>16</v>
      </c>
      <c r="C525" s="1859" t="s">
        <v>3907</v>
      </c>
      <c r="D525" s="1859" t="s">
        <v>3908</v>
      </c>
      <c r="E525" s="1859" t="s">
        <v>3909</v>
      </c>
      <c r="F525" s="1859" t="s">
        <v>2937</v>
      </c>
      <c r="G525" s="1859" t="s">
        <v>22</v>
      </c>
      <c r="H525" s="1859" t="s">
        <v>22</v>
      </c>
      <c r="I525" s="1859" t="s">
        <v>1565</v>
      </c>
    </row>
    <row customHeight="1" ht="11.25">
      <c r="A526" s="1859" t="s">
        <v>2877</v>
      </c>
      <c r="B526" s="1859" t="s">
        <v>16</v>
      </c>
      <c r="C526" s="1859" t="s">
        <v>3535</v>
      </c>
      <c r="D526" s="1859" t="s">
        <v>3536</v>
      </c>
      <c r="E526" s="1859" t="s">
        <v>3537</v>
      </c>
      <c r="F526" s="1859" t="s">
        <v>3059</v>
      </c>
      <c r="G526" s="1859" t="s">
        <v>22</v>
      </c>
      <c r="H526" s="1859" t="s">
        <v>22</v>
      </c>
      <c r="I526" s="1859" t="s">
        <v>1565</v>
      </c>
    </row>
    <row customHeight="1" ht="11.25">
      <c r="A527" s="1859" t="s">
        <v>2877</v>
      </c>
      <c r="B527" s="1859" t="s">
        <v>16</v>
      </c>
      <c r="C527" s="1859" t="s">
        <v>3184</v>
      </c>
      <c r="D527" s="1859" t="s">
        <v>3185</v>
      </c>
      <c r="E527" s="1859" t="s">
        <v>3186</v>
      </c>
      <c r="F527" s="1859" t="s">
        <v>3022</v>
      </c>
      <c r="G527" s="1859" t="s">
        <v>22</v>
      </c>
      <c r="H527" s="1859" t="s">
        <v>22</v>
      </c>
      <c r="I527" s="1859" t="s">
        <v>1565</v>
      </c>
    </row>
    <row customHeight="1" ht="11.25">
      <c r="A528" s="1859" t="s">
        <v>2877</v>
      </c>
      <c r="B528" s="1859" t="s">
        <v>16</v>
      </c>
      <c r="C528" s="1859" t="s">
        <v>3761</v>
      </c>
      <c r="D528" s="1859" t="s">
        <v>3762</v>
      </c>
      <c r="E528" s="1859" t="s">
        <v>3763</v>
      </c>
      <c r="F528" s="1859" t="s">
        <v>2937</v>
      </c>
      <c r="G528" s="1859" t="s">
        <v>22</v>
      </c>
      <c r="H528" s="1859" t="s">
        <v>22</v>
      </c>
      <c r="I528" s="1859" t="s">
        <v>1565</v>
      </c>
    </row>
    <row customHeight="1" ht="11.25">
      <c r="A529" s="1859" t="s">
        <v>2877</v>
      </c>
      <c r="B529" s="1859" t="s">
        <v>16</v>
      </c>
      <c r="C529" s="1859" t="s">
        <v>3764</v>
      </c>
      <c r="D529" s="1859" t="s">
        <v>3765</v>
      </c>
      <c r="E529" s="1859" t="s">
        <v>3766</v>
      </c>
      <c r="F529" s="1859" t="s">
        <v>2937</v>
      </c>
      <c r="G529" s="1859" t="s">
        <v>22</v>
      </c>
      <c r="H529" s="1859" t="s">
        <v>22</v>
      </c>
      <c r="I529" s="1859" t="s">
        <v>1565</v>
      </c>
    </row>
    <row customHeight="1" ht="11.25">
      <c r="A530" s="1859" t="s">
        <v>2877</v>
      </c>
      <c r="B530" s="1859" t="s">
        <v>16</v>
      </c>
      <c r="C530" s="1859" t="s">
        <v>3771</v>
      </c>
      <c r="D530" s="1859" t="s">
        <v>3772</v>
      </c>
      <c r="E530" s="1859" t="s">
        <v>3773</v>
      </c>
      <c r="F530" s="1859" t="s">
        <v>2937</v>
      </c>
      <c r="G530" s="1859" t="s">
        <v>22</v>
      </c>
      <c r="H530" s="1859" t="s">
        <v>22</v>
      </c>
      <c r="I530" s="1859" t="s">
        <v>1565</v>
      </c>
    </row>
    <row customHeight="1" ht="11.25">
      <c r="A531" s="1859" t="s">
        <v>2877</v>
      </c>
      <c r="B531" s="1859" t="s">
        <v>16</v>
      </c>
      <c r="C531" s="1859" t="s">
        <v>3204</v>
      </c>
      <c r="D531" s="1859" t="s">
        <v>3205</v>
      </c>
      <c r="E531" s="1859" t="s">
        <v>3206</v>
      </c>
      <c r="F531" s="1859" t="s">
        <v>3207</v>
      </c>
      <c r="G531" s="1859" t="s">
        <v>22</v>
      </c>
      <c r="H531" s="1859" t="s">
        <v>22</v>
      </c>
      <c r="I531" s="1859" t="s">
        <v>1565</v>
      </c>
    </row>
    <row customHeight="1" ht="11.25">
      <c r="A532" s="1859" t="s">
        <v>2877</v>
      </c>
      <c r="B532" s="1859" t="s">
        <v>16</v>
      </c>
      <c r="C532" s="1859" t="s">
        <v>3774</v>
      </c>
      <c r="D532" s="1859" t="s">
        <v>3775</v>
      </c>
      <c r="E532" s="1859" t="s">
        <v>3776</v>
      </c>
      <c r="F532" s="1859" t="s">
        <v>3777</v>
      </c>
      <c r="G532" s="1859" t="s">
        <v>22</v>
      </c>
      <c r="H532" s="1859" t="s">
        <v>22</v>
      </c>
      <c r="I532" s="1859" t="s">
        <v>1565</v>
      </c>
    </row>
    <row customHeight="1" ht="11.25">
      <c r="A533" s="1859" t="s">
        <v>2877</v>
      </c>
      <c r="B533" s="1859" t="s">
        <v>16</v>
      </c>
      <c r="C533" s="1859" t="s">
        <v>3208</v>
      </c>
      <c r="D533" s="1859" t="s">
        <v>3209</v>
      </c>
      <c r="E533" s="1859" t="s">
        <v>3210</v>
      </c>
      <c r="F533" s="1859" t="s">
        <v>2881</v>
      </c>
      <c r="G533" s="1859" t="s">
        <v>22</v>
      </c>
      <c r="H533" s="1859" t="s">
        <v>22</v>
      </c>
      <c r="I533" s="1859" t="s">
        <v>1565</v>
      </c>
    </row>
    <row customHeight="1" ht="11.25">
      <c r="A534" s="1859" t="s">
        <v>2877</v>
      </c>
      <c r="B534" s="1859" t="s">
        <v>16</v>
      </c>
      <c r="C534" s="1859" t="s">
        <v>3778</v>
      </c>
      <c r="D534" s="1859" t="s">
        <v>3779</v>
      </c>
      <c r="E534" s="1859" t="s">
        <v>3780</v>
      </c>
      <c r="F534" s="1859" t="s">
        <v>3102</v>
      </c>
      <c r="G534" s="1859" t="s">
        <v>22</v>
      </c>
      <c r="H534" s="1859" t="s">
        <v>22</v>
      </c>
      <c r="I534" s="1859" t="s">
        <v>1565</v>
      </c>
    </row>
    <row customHeight="1" ht="11.25">
      <c r="A535" s="1859" t="s">
        <v>2877</v>
      </c>
      <c r="B535" s="1859" t="s">
        <v>16</v>
      </c>
      <c r="C535" s="1859" t="s">
        <v>3787</v>
      </c>
      <c r="D535" s="1859" t="s">
        <v>3788</v>
      </c>
      <c r="E535" s="1859" t="s">
        <v>3789</v>
      </c>
      <c r="F535" s="1859" t="s">
        <v>2906</v>
      </c>
      <c r="G535" s="1859" t="s">
        <v>22</v>
      </c>
      <c r="H535" s="1859" t="s">
        <v>22</v>
      </c>
      <c r="I535" s="1859" t="s">
        <v>1565</v>
      </c>
    </row>
    <row customHeight="1" ht="11.25">
      <c r="A536" s="1859" t="s">
        <v>2877</v>
      </c>
      <c r="B536" s="1859" t="s">
        <v>16</v>
      </c>
      <c r="C536" s="1859" t="s">
        <v>3790</v>
      </c>
      <c r="D536" s="1859" t="s">
        <v>3791</v>
      </c>
      <c r="E536" s="1859" t="s">
        <v>3792</v>
      </c>
      <c r="F536" s="1859" t="s">
        <v>2970</v>
      </c>
      <c r="G536" s="1859" t="s">
        <v>3793</v>
      </c>
      <c r="H536" s="1859" t="s">
        <v>22</v>
      </c>
      <c r="I536" s="1859" t="s">
        <v>1565</v>
      </c>
    </row>
    <row customHeight="1" ht="11.25">
      <c r="A537" s="1859" t="s">
        <v>2877</v>
      </c>
      <c r="B537" s="1859" t="s">
        <v>16</v>
      </c>
      <c r="C537" s="1859" t="s">
        <v>3794</v>
      </c>
      <c r="D537" s="1859" t="s">
        <v>3795</v>
      </c>
      <c r="E537" s="1859" t="s">
        <v>3796</v>
      </c>
      <c r="F537" s="1859" t="s">
        <v>2937</v>
      </c>
      <c r="G537" s="1859" t="s">
        <v>22</v>
      </c>
      <c r="H537" s="1859" t="s">
        <v>22</v>
      </c>
      <c r="I537" s="1859" t="s">
        <v>1565</v>
      </c>
    </row>
    <row customHeight="1" ht="11.25">
      <c r="A538" s="1859" t="s">
        <v>2877</v>
      </c>
      <c r="B538" s="1859" t="s">
        <v>16</v>
      </c>
      <c r="C538" s="1859" t="s">
        <v>3217</v>
      </c>
      <c r="D538" s="1859" t="s">
        <v>3218</v>
      </c>
      <c r="E538" s="1859" t="s">
        <v>3219</v>
      </c>
      <c r="F538" s="1859" t="s">
        <v>2996</v>
      </c>
      <c r="G538" s="1859" t="s">
        <v>22</v>
      </c>
      <c r="H538" s="1859" t="s">
        <v>22</v>
      </c>
      <c r="I538" s="1859" t="s">
        <v>1565</v>
      </c>
    </row>
    <row customHeight="1" ht="11.25">
      <c r="A539" s="1859" t="s">
        <v>2877</v>
      </c>
      <c r="B539" s="1859" t="s">
        <v>16</v>
      </c>
      <c r="C539" s="1859" t="s">
        <v>3910</v>
      </c>
      <c r="D539" s="1859" t="s">
        <v>3911</v>
      </c>
      <c r="E539" s="1859" t="s">
        <v>3912</v>
      </c>
      <c r="F539" s="1859" t="s">
        <v>3010</v>
      </c>
      <c r="G539" s="1859" t="s">
        <v>22</v>
      </c>
      <c r="H539" s="1859" t="s">
        <v>22</v>
      </c>
      <c r="I539" s="1859" t="s">
        <v>1565</v>
      </c>
    </row>
    <row customHeight="1" ht="11.25">
      <c r="A540" s="1859" t="s">
        <v>2877</v>
      </c>
      <c r="B540" s="1859" t="s">
        <v>16</v>
      </c>
      <c r="C540" s="1859" t="s">
        <v>3805</v>
      </c>
      <c r="D540" s="1859" t="s">
        <v>3806</v>
      </c>
      <c r="E540" s="1859" t="s">
        <v>3807</v>
      </c>
      <c r="F540" s="1859" t="s">
        <v>2951</v>
      </c>
      <c r="G540" s="1859" t="s">
        <v>3808</v>
      </c>
      <c r="H540" s="1859" t="s">
        <v>22</v>
      </c>
      <c r="I540" s="1859" t="s">
        <v>1565</v>
      </c>
    </row>
    <row customHeight="1" ht="11.25">
      <c r="A541" s="1859" t="s">
        <v>2877</v>
      </c>
      <c r="B541" s="1859" t="s">
        <v>16</v>
      </c>
      <c r="C541" s="1859" t="s">
        <v>3809</v>
      </c>
      <c r="D541" s="1859" t="s">
        <v>3810</v>
      </c>
      <c r="E541" s="1859" t="s">
        <v>3811</v>
      </c>
      <c r="F541" s="1859" t="s">
        <v>3014</v>
      </c>
      <c r="G541" s="1859" t="s">
        <v>3812</v>
      </c>
      <c r="H541" s="1859" t="s">
        <v>22</v>
      </c>
      <c r="I541" s="1859" t="s">
        <v>1565</v>
      </c>
    </row>
    <row customHeight="1" ht="11.25">
      <c r="A542" s="1859" t="s">
        <v>2877</v>
      </c>
      <c r="B542" s="1859" t="s">
        <v>16</v>
      </c>
      <c r="C542" s="1859" t="s">
        <v>3244</v>
      </c>
      <c r="D542" s="1859" t="s">
        <v>3245</v>
      </c>
      <c r="E542" s="1859" t="s">
        <v>3246</v>
      </c>
      <c r="F542" s="1859" t="s">
        <v>3014</v>
      </c>
      <c r="G542" s="1859" t="s">
        <v>22</v>
      </c>
      <c r="H542" s="1859" t="s">
        <v>22</v>
      </c>
      <c r="I542" s="1859" t="s">
        <v>1565</v>
      </c>
    </row>
    <row customHeight="1" ht="11.25">
      <c r="A543" s="1859" t="s">
        <v>2877</v>
      </c>
      <c r="B543" s="1859" t="s">
        <v>16</v>
      </c>
      <c r="C543" s="1859" t="s">
        <v>3823</v>
      </c>
      <c r="D543" s="1859" t="s">
        <v>3824</v>
      </c>
      <c r="E543" s="1859" t="s">
        <v>3825</v>
      </c>
      <c r="F543" s="1859" t="s">
        <v>3147</v>
      </c>
      <c r="G543" s="1859" t="s">
        <v>3826</v>
      </c>
      <c r="H543" s="1859" t="s">
        <v>22</v>
      </c>
      <c r="I543" s="1859" t="s">
        <v>1565</v>
      </c>
    </row>
    <row customHeight="1" ht="11.25">
      <c r="A544" s="1859" t="s">
        <v>2877</v>
      </c>
      <c r="B544" s="1859" t="s">
        <v>16</v>
      </c>
      <c r="C544" s="1859" t="s">
        <v>3276</v>
      </c>
      <c r="D544" s="1859" t="s">
        <v>3277</v>
      </c>
      <c r="E544" s="1859" t="s">
        <v>3278</v>
      </c>
      <c r="F544" s="1859" t="s">
        <v>3014</v>
      </c>
      <c r="G544" s="1859" t="s">
        <v>22</v>
      </c>
      <c r="H544" s="1859" t="s">
        <v>22</v>
      </c>
      <c r="I544" s="1859" t="s">
        <v>1565</v>
      </c>
    </row>
    <row customHeight="1" ht="11.25">
      <c r="A545" s="1859" t="s">
        <v>2877</v>
      </c>
      <c r="B545" s="1859" t="s">
        <v>16</v>
      </c>
      <c r="C545" s="1859" t="s">
        <v>13</v>
      </c>
      <c r="D545" s="1859" t="s">
        <v>46</v>
      </c>
      <c r="E545" s="1859" t="s">
        <v>49</v>
      </c>
      <c r="F545" s="1859" t="s">
        <v>51</v>
      </c>
      <c r="G545" s="1859" t="s">
        <v>22</v>
      </c>
      <c r="H545" s="1859" t="s">
        <v>22</v>
      </c>
      <c r="I545" s="1859" t="s">
        <v>1565</v>
      </c>
    </row>
    <row customHeight="1" ht="11.25">
      <c r="A546" s="1859" t="s">
        <v>2877</v>
      </c>
      <c r="B546" s="1859" t="s">
        <v>16</v>
      </c>
      <c r="C546" s="1859" t="s">
        <v>3297</v>
      </c>
      <c r="D546" s="1859" t="s">
        <v>3298</v>
      </c>
      <c r="E546" s="1859" t="s">
        <v>3299</v>
      </c>
      <c r="F546" s="1859" t="s">
        <v>51</v>
      </c>
      <c r="G546" s="1859" t="s">
        <v>3300</v>
      </c>
      <c r="H546" s="1859" t="s">
        <v>22</v>
      </c>
      <c r="I546" s="1859" t="s">
        <v>1565</v>
      </c>
    </row>
    <row customHeight="1" ht="11.25">
      <c r="A547" s="1859" t="s">
        <v>2877</v>
      </c>
      <c r="B547" s="1859" t="s">
        <v>16</v>
      </c>
      <c r="C547" s="1859" t="s">
        <v>3840</v>
      </c>
      <c r="D547" s="1859" t="s">
        <v>3841</v>
      </c>
      <c r="E547" s="1859" t="s">
        <v>3842</v>
      </c>
      <c r="F547" s="1859" t="s">
        <v>2996</v>
      </c>
      <c r="G547" s="1859" t="s">
        <v>22</v>
      </c>
      <c r="H547" s="1859" t="s">
        <v>22</v>
      </c>
      <c r="I547" s="1859" t="s">
        <v>1565</v>
      </c>
    </row>
    <row customHeight="1" ht="11.25">
      <c r="A548" s="1859" t="s">
        <v>2877</v>
      </c>
      <c r="B548" s="1859" t="s">
        <v>16</v>
      </c>
      <c r="C548" s="1859" t="s">
        <v>3304</v>
      </c>
      <c r="D548" s="1859" t="s">
        <v>3305</v>
      </c>
      <c r="E548" s="1859" t="s">
        <v>3306</v>
      </c>
      <c r="F548" s="1859" t="s">
        <v>3054</v>
      </c>
      <c r="G548" s="1859" t="s">
        <v>3307</v>
      </c>
      <c r="H548" s="1859" t="s">
        <v>22</v>
      </c>
      <c r="I548" s="1859" t="s">
        <v>1565</v>
      </c>
    </row>
    <row customHeight="1" ht="11.25">
      <c r="A549" s="1859" t="s">
        <v>2877</v>
      </c>
      <c r="B549" s="1859" t="s">
        <v>16</v>
      </c>
      <c r="C549" s="1859" t="s">
        <v>3913</v>
      </c>
      <c r="D549" s="1859" t="s">
        <v>3914</v>
      </c>
      <c r="E549" s="1859" t="s">
        <v>3915</v>
      </c>
      <c r="F549" s="1859" t="s">
        <v>2914</v>
      </c>
      <c r="G549" s="1859" t="s">
        <v>22</v>
      </c>
      <c r="H549" s="1859" t="s">
        <v>22</v>
      </c>
      <c r="I549" s="1859" t="s">
        <v>1565</v>
      </c>
    </row>
    <row customHeight="1" ht="11.25">
      <c r="A550" s="1859" t="s">
        <v>2877</v>
      </c>
      <c r="B550" s="1859" t="s">
        <v>16</v>
      </c>
      <c r="C550" s="1859" t="s">
        <v>3846</v>
      </c>
      <c r="D550" s="1859" t="s">
        <v>3847</v>
      </c>
      <c r="E550" s="1859" t="s">
        <v>3848</v>
      </c>
      <c r="F550" s="1859" t="s">
        <v>3059</v>
      </c>
      <c r="G550" s="1859" t="s">
        <v>22</v>
      </c>
      <c r="H550" s="1859" t="s">
        <v>22</v>
      </c>
      <c r="I550" s="1859" t="s">
        <v>1565</v>
      </c>
    </row>
    <row customHeight="1" ht="11.25">
      <c r="A551" s="1859" t="s">
        <v>2877</v>
      </c>
      <c r="B551" s="1859" t="s">
        <v>16</v>
      </c>
      <c r="C551" s="1859" t="s">
        <v>3329</v>
      </c>
      <c r="D551" s="1859" t="s">
        <v>3330</v>
      </c>
      <c r="E551" s="1859" t="s">
        <v>3331</v>
      </c>
      <c r="F551" s="1859" t="s">
        <v>3014</v>
      </c>
      <c r="G551" s="1859" t="s">
        <v>3332</v>
      </c>
      <c r="H551" s="1859" t="s">
        <v>22</v>
      </c>
      <c r="I551" s="1859" t="s">
        <v>1565</v>
      </c>
    </row>
    <row customHeight="1" ht="11.25">
      <c r="A552" s="1859" t="s">
        <v>2877</v>
      </c>
      <c r="B552" s="1859" t="s">
        <v>16</v>
      </c>
      <c r="C552" s="1859" t="s">
        <v>3916</v>
      </c>
      <c r="D552" s="1859" t="s">
        <v>3917</v>
      </c>
      <c r="E552" s="1859" t="s">
        <v>3918</v>
      </c>
      <c r="F552" s="1859" t="s">
        <v>3102</v>
      </c>
      <c r="G552" s="1859" t="s">
        <v>22</v>
      </c>
      <c r="H552" s="1859" t="s">
        <v>22</v>
      </c>
      <c r="I552" s="1859" t="s">
        <v>1565</v>
      </c>
    </row>
    <row customHeight="1" ht="11.25">
      <c r="A553" s="1859" t="s">
        <v>2877</v>
      </c>
      <c r="B553" s="1859" t="s">
        <v>16</v>
      </c>
      <c r="C553" s="1859" t="s">
        <v>3333</v>
      </c>
      <c r="D553" s="1859" t="s">
        <v>3334</v>
      </c>
      <c r="E553" s="1859" t="s">
        <v>3335</v>
      </c>
      <c r="F553" s="1859" t="s">
        <v>3059</v>
      </c>
      <c r="G553" s="1859" t="s">
        <v>22</v>
      </c>
      <c r="H553" s="1859" t="s">
        <v>22</v>
      </c>
      <c r="I553" s="1859" t="s">
        <v>1565</v>
      </c>
    </row>
    <row customHeight="1" ht="11.25">
      <c r="A554" s="1859" t="s">
        <v>2877</v>
      </c>
      <c r="B554" s="1859" t="s">
        <v>16</v>
      </c>
      <c r="C554" s="1859" t="s">
        <v>3336</v>
      </c>
      <c r="D554" s="1859" t="s">
        <v>3337</v>
      </c>
      <c r="E554" s="1859" t="s">
        <v>3338</v>
      </c>
      <c r="F554" s="1859" t="s">
        <v>3010</v>
      </c>
      <c r="G554" s="1859" t="s">
        <v>3339</v>
      </c>
      <c r="H554" s="1859" t="s">
        <v>22</v>
      </c>
      <c r="I554" s="1859" t="s">
        <v>1565</v>
      </c>
    </row>
    <row customHeight="1" ht="11.25">
      <c r="A555" s="1859" t="s">
        <v>2877</v>
      </c>
      <c r="B555" s="1859" t="s">
        <v>16</v>
      </c>
      <c r="C555" s="1859" t="s">
        <v>3852</v>
      </c>
      <c r="D555" s="1859" t="s">
        <v>3853</v>
      </c>
      <c r="E555" s="1859" t="s">
        <v>3854</v>
      </c>
      <c r="F555" s="1859" t="s">
        <v>3006</v>
      </c>
      <c r="G555" s="1859" t="s">
        <v>22</v>
      </c>
      <c r="H555" s="1859" t="s">
        <v>22</v>
      </c>
      <c r="I555" s="1859" t="s">
        <v>1565</v>
      </c>
    </row>
    <row customHeight="1" ht="11.25">
      <c r="A556" s="1859" t="s">
        <v>2877</v>
      </c>
      <c r="B556" s="1859" t="s">
        <v>16</v>
      </c>
      <c r="C556" s="1859" t="s">
        <v>3353</v>
      </c>
      <c r="D556" s="1859" t="s">
        <v>3354</v>
      </c>
      <c r="E556" s="1859" t="s">
        <v>3355</v>
      </c>
      <c r="F556" s="1859" t="s">
        <v>2891</v>
      </c>
      <c r="G556" s="1859" t="s">
        <v>22</v>
      </c>
      <c r="H556" s="1859" t="s">
        <v>22</v>
      </c>
      <c r="I556" s="1859" t="s">
        <v>1565</v>
      </c>
    </row>
    <row customHeight="1" ht="11.25">
      <c r="A557" s="1859" t="s">
        <v>2877</v>
      </c>
      <c r="B557" s="1859" t="s">
        <v>16</v>
      </c>
      <c r="C557" s="1859" t="s">
        <v>3919</v>
      </c>
      <c r="D557" s="1859" t="s">
        <v>3354</v>
      </c>
      <c r="E557" s="1859" t="s">
        <v>3920</v>
      </c>
      <c r="F557" s="1859" t="s">
        <v>3128</v>
      </c>
      <c r="G557" s="1859" t="s">
        <v>3921</v>
      </c>
      <c r="H557" s="1859" t="s">
        <v>22</v>
      </c>
      <c r="I557" s="1859" t="s">
        <v>1565</v>
      </c>
    </row>
    <row customHeight="1" ht="11.25">
      <c r="A558" s="1859" t="s">
        <v>2877</v>
      </c>
      <c r="B558" s="1859" t="s">
        <v>16</v>
      </c>
      <c r="C558" s="1859" t="s">
        <v>3356</v>
      </c>
      <c r="D558" s="1859" t="s">
        <v>3357</v>
      </c>
      <c r="E558" s="1859" t="s">
        <v>3358</v>
      </c>
      <c r="F558" s="1859" t="s">
        <v>3200</v>
      </c>
      <c r="G558" s="1859" t="s">
        <v>22</v>
      </c>
      <c r="H558" s="1859" t="s">
        <v>22</v>
      </c>
      <c r="I558" s="1859" t="s">
        <v>1565</v>
      </c>
    </row>
    <row customHeight="1" ht="11.25">
      <c r="A559" s="1859" t="s">
        <v>2877</v>
      </c>
      <c r="B559" s="1859" t="s">
        <v>16</v>
      </c>
      <c r="C559" s="1859" t="s">
        <v>3861</v>
      </c>
      <c r="D559" s="1859" t="s">
        <v>3862</v>
      </c>
      <c r="E559" s="1859" t="s">
        <v>3863</v>
      </c>
      <c r="F559" s="1859" t="s">
        <v>3014</v>
      </c>
      <c r="G559" s="1859" t="s">
        <v>3070</v>
      </c>
      <c r="H559" s="1859" t="s">
        <v>22</v>
      </c>
      <c r="I559" s="1859" t="s">
        <v>1565</v>
      </c>
    </row>
    <row customHeight="1" ht="11.25">
      <c r="A560" s="1859" t="s">
        <v>2877</v>
      </c>
      <c r="B560" s="1859" t="s">
        <v>16</v>
      </c>
      <c r="C560" s="1859" t="s">
        <v>3371</v>
      </c>
      <c r="D560" s="1859" t="s">
        <v>3372</v>
      </c>
      <c r="E560" s="1859" t="s">
        <v>3373</v>
      </c>
      <c r="F560" s="1859" t="s">
        <v>3374</v>
      </c>
      <c r="G560" s="1859" t="s">
        <v>22</v>
      </c>
      <c r="H560" s="1859" t="s">
        <v>22</v>
      </c>
      <c r="I560" s="1859" t="s">
        <v>1565</v>
      </c>
    </row>
    <row customHeight="1" ht="11.25">
      <c r="A561" s="1859" t="s">
        <v>2877</v>
      </c>
      <c r="B561" s="1859" t="s">
        <v>16</v>
      </c>
      <c r="C561" s="1859" t="s">
        <v>3384</v>
      </c>
      <c r="D561" s="1859" t="s">
        <v>3385</v>
      </c>
      <c r="E561" s="1859" t="s">
        <v>3386</v>
      </c>
      <c r="F561" s="1859" t="s">
        <v>2996</v>
      </c>
      <c r="G561" s="1859" t="s">
        <v>22</v>
      </c>
      <c r="H561" s="1859" t="s">
        <v>22</v>
      </c>
      <c r="I561" s="1859" t="s">
        <v>1565</v>
      </c>
    </row>
    <row customHeight="1" ht="11.25">
      <c r="A562" s="1859" t="s">
        <v>2877</v>
      </c>
      <c r="B562" s="1859" t="s">
        <v>16</v>
      </c>
      <c r="C562" s="1859" t="s">
        <v>3390</v>
      </c>
      <c r="D562" s="1859" t="s">
        <v>3391</v>
      </c>
      <c r="E562" s="1859" t="s">
        <v>3392</v>
      </c>
      <c r="F562" s="1859" t="s">
        <v>2914</v>
      </c>
      <c r="G562" s="1859" t="s">
        <v>22</v>
      </c>
      <c r="H562" s="1859" t="s">
        <v>22</v>
      </c>
      <c r="I562" s="1859" t="s">
        <v>1565</v>
      </c>
    </row>
    <row customHeight="1" ht="11.25">
      <c r="A563" s="1859" t="s">
        <v>2877</v>
      </c>
      <c r="B563" s="1859" t="s">
        <v>16</v>
      </c>
      <c r="C563" s="1859" t="s">
        <v>3864</v>
      </c>
      <c r="D563" s="1859" t="s">
        <v>3865</v>
      </c>
      <c r="E563" s="1859" t="s">
        <v>3866</v>
      </c>
      <c r="F563" s="1859" t="s">
        <v>3147</v>
      </c>
      <c r="G563" s="1859" t="s">
        <v>3070</v>
      </c>
      <c r="H563" s="1859" t="s">
        <v>22</v>
      </c>
      <c r="I563" s="1859" t="s">
        <v>1565</v>
      </c>
    </row>
    <row customHeight="1" ht="11.25">
      <c r="A564" s="1859" t="s">
        <v>2877</v>
      </c>
      <c r="B564" s="1859" t="s">
        <v>16</v>
      </c>
      <c r="C564" s="1859" t="s">
        <v>3408</v>
      </c>
      <c r="D564" s="1859" t="s">
        <v>3409</v>
      </c>
      <c r="E564" s="1859" t="s">
        <v>3410</v>
      </c>
      <c r="F564" s="1859" t="s">
        <v>3010</v>
      </c>
      <c r="G564" s="1859" t="s">
        <v>22</v>
      </c>
      <c r="H564" s="1859" t="s">
        <v>22</v>
      </c>
      <c r="I564" s="1859" t="s">
        <v>1565</v>
      </c>
    </row>
    <row customHeight="1" ht="11.25">
      <c r="A565" s="1859" t="s">
        <v>2877</v>
      </c>
      <c r="B565" s="1859" t="s">
        <v>16</v>
      </c>
      <c r="C565" s="1859" t="s">
        <v>3870</v>
      </c>
      <c r="D565" s="1859" t="s">
        <v>3871</v>
      </c>
      <c r="E565" s="1859" t="s">
        <v>3872</v>
      </c>
      <c r="F565" s="1859" t="s">
        <v>51</v>
      </c>
      <c r="G565" s="1859" t="s">
        <v>22</v>
      </c>
      <c r="H565" s="1859" t="s">
        <v>22</v>
      </c>
      <c r="I565" s="1859" t="s">
        <v>1565</v>
      </c>
    </row>
    <row customHeight="1" ht="11.25">
      <c r="A566" s="1859" t="s">
        <v>2877</v>
      </c>
      <c r="B566" s="1859" t="s">
        <v>16</v>
      </c>
      <c r="C566" s="1859" t="s">
        <v>3438</v>
      </c>
      <c r="D566" s="1859" t="s">
        <v>3439</v>
      </c>
      <c r="E566" s="1859" t="s">
        <v>3440</v>
      </c>
      <c r="F566" s="1859" t="s">
        <v>3059</v>
      </c>
      <c r="G566" s="1859" t="s">
        <v>22</v>
      </c>
      <c r="H566" s="1859" t="s">
        <v>22</v>
      </c>
      <c r="I566" s="1859" t="s">
        <v>1565</v>
      </c>
    </row>
    <row customHeight="1" ht="11.25">
      <c r="A567" s="1859" t="s">
        <v>2877</v>
      </c>
      <c r="B567" s="1859" t="s">
        <v>16</v>
      </c>
      <c r="C567" s="1859" t="s">
        <v>3444</v>
      </c>
      <c r="D567" s="1859" t="s">
        <v>3445</v>
      </c>
      <c r="E567" s="1859" t="s">
        <v>3446</v>
      </c>
      <c r="F567" s="1859" t="s">
        <v>3014</v>
      </c>
      <c r="G567" s="1859" t="s">
        <v>22</v>
      </c>
      <c r="H567" s="1859" t="s">
        <v>22</v>
      </c>
      <c r="I567" s="1859" t="s">
        <v>1565</v>
      </c>
    </row>
    <row customHeight="1" ht="11.25">
      <c r="A568" s="1859" t="s">
        <v>2877</v>
      </c>
      <c r="B568" s="1859" t="s">
        <v>16</v>
      </c>
      <c r="C568" s="1859" t="s">
        <v>3454</v>
      </c>
      <c r="D568" s="1859" t="s">
        <v>3455</v>
      </c>
      <c r="E568" s="1859" t="s">
        <v>3456</v>
      </c>
      <c r="F568" s="1859" t="s">
        <v>3010</v>
      </c>
      <c r="G568" s="1859" t="s">
        <v>3457</v>
      </c>
      <c r="H568" s="1859" t="s">
        <v>22</v>
      </c>
      <c r="I568" s="1859" t="s">
        <v>1565</v>
      </c>
    </row>
    <row customHeight="1" ht="11.25">
      <c r="A569" s="1859" t="s">
        <v>2877</v>
      </c>
      <c r="B569" s="1859" t="s">
        <v>16</v>
      </c>
      <c r="C569" s="1859" t="s">
        <v>3875</v>
      </c>
      <c r="D569" s="1859" t="s">
        <v>3876</v>
      </c>
      <c r="E569" s="1859" t="s">
        <v>3877</v>
      </c>
      <c r="F569" s="1859" t="s">
        <v>3014</v>
      </c>
      <c r="G569" s="1859" t="s">
        <v>3878</v>
      </c>
      <c r="H569" s="1859" t="s">
        <v>22</v>
      </c>
      <c r="I569" s="1859" t="s">
        <v>1565</v>
      </c>
    </row>
    <row customHeight="1" ht="11.25">
      <c r="A570" s="1859" t="s">
        <v>2877</v>
      </c>
      <c r="B570" s="1859" t="s">
        <v>16</v>
      </c>
      <c r="C570" s="1859" t="s">
        <v>3466</v>
      </c>
      <c r="D570" s="1859" t="s">
        <v>3467</v>
      </c>
      <c r="E570" s="1859" t="s">
        <v>3468</v>
      </c>
      <c r="F570" s="1859" t="s">
        <v>3200</v>
      </c>
      <c r="G570" s="1859" t="s">
        <v>22</v>
      </c>
      <c r="H570" s="1859" t="s">
        <v>22</v>
      </c>
      <c r="I570" s="1859" t="s">
        <v>1565</v>
      </c>
    </row>
    <row customHeight="1" ht="11.25">
      <c r="A571" s="1859" t="s">
        <v>2877</v>
      </c>
      <c r="B571" s="1859" t="s">
        <v>16</v>
      </c>
      <c r="C571" s="1859" t="s">
        <v>3469</v>
      </c>
      <c r="D571" s="1859" t="s">
        <v>3470</v>
      </c>
      <c r="E571" s="1859" t="s">
        <v>3471</v>
      </c>
      <c r="F571" s="1859" t="s">
        <v>3200</v>
      </c>
      <c r="G571" s="1859" t="s">
        <v>22</v>
      </c>
      <c r="H571" s="1859" t="s">
        <v>22</v>
      </c>
      <c r="I571" s="1859" t="s">
        <v>1565</v>
      </c>
    </row>
    <row customHeight="1" ht="11.25">
      <c r="A572" s="1859" t="s">
        <v>2877</v>
      </c>
      <c r="B572" s="1859" t="s">
        <v>16</v>
      </c>
      <c r="C572" s="1859" t="s">
        <v>3882</v>
      </c>
      <c r="D572" s="1859" t="s">
        <v>3883</v>
      </c>
      <c r="E572" s="1859" t="s">
        <v>3884</v>
      </c>
      <c r="F572" s="1859" t="s">
        <v>2996</v>
      </c>
      <c r="G572" s="1859" t="s">
        <v>22</v>
      </c>
      <c r="H572" s="1859" t="s">
        <v>22</v>
      </c>
      <c r="I572" s="1859" t="s">
        <v>1565</v>
      </c>
    </row>
    <row customHeight="1" ht="11.25">
      <c r="A573" s="1859" t="s">
        <v>2877</v>
      </c>
      <c r="B573" s="1859" t="s">
        <v>16</v>
      </c>
      <c r="C573" s="1859" t="s">
        <v>3475</v>
      </c>
      <c r="D573" s="1859" t="s">
        <v>3476</v>
      </c>
      <c r="E573" s="1859" t="s">
        <v>3477</v>
      </c>
      <c r="F573" s="1859" t="s">
        <v>3183</v>
      </c>
      <c r="G573" s="1859" t="s">
        <v>22</v>
      </c>
      <c r="H573" s="1859" t="s">
        <v>22</v>
      </c>
      <c r="I573" s="1859" t="s">
        <v>1565</v>
      </c>
    </row>
    <row customHeight="1" ht="11.25">
      <c r="A574" s="1859" t="s">
        <v>2877</v>
      </c>
      <c r="B574" s="1859" t="s">
        <v>16</v>
      </c>
      <c r="C574" s="1859" t="s">
        <v>3478</v>
      </c>
      <c r="D574" s="1859" t="s">
        <v>3479</v>
      </c>
      <c r="E574" s="1859" t="s">
        <v>3480</v>
      </c>
      <c r="F574" s="1859" t="s">
        <v>3054</v>
      </c>
      <c r="G574" s="1859" t="s">
        <v>22</v>
      </c>
      <c r="H574" s="1859" t="s">
        <v>22</v>
      </c>
      <c r="I574" s="1859" t="s">
        <v>1565</v>
      </c>
    </row>
    <row customHeight="1" ht="11.25">
      <c r="A575" s="1859" t="s">
        <v>2877</v>
      </c>
      <c r="B575" s="1859" t="s">
        <v>16</v>
      </c>
      <c r="C575" s="1859" t="s">
        <v>3922</v>
      </c>
      <c r="D575" s="1859" t="s">
        <v>3923</v>
      </c>
      <c r="E575" s="1859" t="s">
        <v>3540</v>
      </c>
      <c r="F575" s="1859" t="s">
        <v>3924</v>
      </c>
      <c r="G575" s="1859" t="s">
        <v>22</v>
      </c>
      <c r="H575" s="1859" t="s">
        <v>3541</v>
      </c>
      <c r="I575" s="1859" t="s">
        <v>1565</v>
      </c>
    </row>
    <row customHeight="1" ht="11.25">
      <c r="A576" s="1859" t="s">
        <v>2877</v>
      </c>
      <c r="B576" s="1859" t="s">
        <v>16</v>
      </c>
      <c r="C576" s="1859" t="s">
        <v>3527</v>
      </c>
      <c r="D576" s="1859" t="s">
        <v>3528</v>
      </c>
      <c r="E576" s="1859" t="s">
        <v>3529</v>
      </c>
      <c r="F576" s="1859" t="s">
        <v>3530</v>
      </c>
      <c r="G576" s="1859" t="s">
        <v>22</v>
      </c>
      <c r="H576" s="1859" t="s">
        <v>22</v>
      </c>
      <c r="I576" s="1859" t="s">
        <v>1565</v>
      </c>
    </row>
    <row customHeight="1" ht="11.25">
      <c r="A577" s="1859" t="s">
        <v>2877</v>
      </c>
      <c r="B577" s="1859" t="s">
        <v>16</v>
      </c>
      <c r="C577" s="1859" t="s">
        <v>3531</v>
      </c>
      <c r="D577" s="1859" t="s">
        <v>3532</v>
      </c>
      <c r="E577" s="1859" t="s">
        <v>3533</v>
      </c>
      <c r="F577" s="1859" t="s">
        <v>3534</v>
      </c>
      <c r="G577" s="1859" t="s">
        <v>22</v>
      </c>
      <c r="H577" s="1859" t="s">
        <v>22</v>
      </c>
      <c r="I577" s="1859" t="s">
        <v>1565</v>
      </c>
    </row>
    <row customHeight="1" ht="11.25">
      <c r="A578" s="1859" t="s">
        <v>2877</v>
      </c>
      <c r="B578" s="1859" t="s">
        <v>16</v>
      </c>
      <c r="C578" s="1859" t="s">
        <v>3925</v>
      </c>
      <c r="D578" s="1859" t="s">
        <v>3926</v>
      </c>
      <c r="E578" s="1859" t="s">
        <v>3927</v>
      </c>
      <c r="F578" s="1859" t="s">
        <v>3207</v>
      </c>
      <c r="G578" s="1859" t="s">
        <v>22</v>
      </c>
      <c r="H578" s="1859" t="s">
        <v>22</v>
      </c>
      <c r="I578" s="1859" t="s">
        <v>2252</v>
      </c>
    </row>
    <row customHeight="1" ht="11.25">
      <c r="A579" s="1859" t="s">
        <v>2877</v>
      </c>
      <c r="B579" s="1859" t="s">
        <v>16</v>
      </c>
      <c r="C579" s="1859" t="s">
        <v>3928</v>
      </c>
      <c r="D579" s="1859" t="s">
        <v>3929</v>
      </c>
      <c r="E579" s="1859" t="s">
        <v>3930</v>
      </c>
      <c r="F579" s="1859" t="s">
        <v>2955</v>
      </c>
      <c r="G579" s="1859" t="s">
        <v>3931</v>
      </c>
      <c r="H579" s="1859" t="s">
        <v>22</v>
      </c>
      <c r="I579" s="1859" t="s">
        <v>2252</v>
      </c>
    </row>
    <row customHeight="1" ht="11.25">
      <c r="A580" s="1859" t="s">
        <v>2877</v>
      </c>
      <c r="B580" s="1859" t="s">
        <v>16</v>
      </c>
      <c r="C580" s="1859" t="s">
        <v>3932</v>
      </c>
      <c r="D580" s="1859" t="s">
        <v>3933</v>
      </c>
      <c r="E580" s="1859" t="s">
        <v>3934</v>
      </c>
      <c r="F580" s="1859" t="s">
        <v>2937</v>
      </c>
      <c r="G580" s="1859" t="s">
        <v>3935</v>
      </c>
      <c r="H580" s="1859" t="s">
        <v>22</v>
      </c>
      <c r="I580" s="1859" t="s">
        <v>2252</v>
      </c>
    </row>
    <row customHeight="1" ht="11.25">
      <c r="A581" s="1859" t="s">
        <v>2877</v>
      </c>
      <c r="B581" s="1859" t="s">
        <v>16</v>
      </c>
      <c r="C581" s="1859" t="s">
        <v>3936</v>
      </c>
      <c r="D581" s="1859" t="s">
        <v>3937</v>
      </c>
      <c r="E581" s="1859" t="s">
        <v>3938</v>
      </c>
      <c r="F581" s="1859" t="s">
        <v>2937</v>
      </c>
      <c r="G581" s="1859" t="s">
        <v>22</v>
      </c>
      <c r="H581" s="1859" t="s">
        <v>22</v>
      </c>
      <c r="I581" s="1859" t="s">
        <v>2252</v>
      </c>
    </row>
    <row customHeight="1" ht="11.25">
      <c r="A582" s="1859" t="s">
        <v>2877</v>
      </c>
      <c r="B582" s="1859" t="s">
        <v>16</v>
      </c>
      <c r="C582" s="1859" t="s">
        <v>3939</v>
      </c>
      <c r="D582" s="1859" t="s">
        <v>3940</v>
      </c>
      <c r="E582" s="1859" t="s">
        <v>3941</v>
      </c>
      <c r="F582" s="1859" t="s">
        <v>2891</v>
      </c>
      <c r="G582" s="1859" t="s">
        <v>22</v>
      </c>
      <c r="H582" s="1859" t="s">
        <v>22</v>
      </c>
      <c r="I582" s="1859" t="s">
        <v>2252</v>
      </c>
    </row>
    <row customHeight="1" ht="11.25">
      <c r="A583" s="1859" t="s">
        <v>2877</v>
      </c>
      <c r="B583" s="1859" t="s">
        <v>16</v>
      </c>
      <c r="C583" s="1859" t="s">
        <v>3942</v>
      </c>
      <c r="D583" s="1859" t="s">
        <v>3943</v>
      </c>
      <c r="E583" s="1859" t="s">
        <v>3944</v>
      </c>
      <c r="F583" s="1859" t="s">
        <v>3059</v>
      </c>
      <c r="G583" s="1859" t="s">
        <v>22</v>
      </c>
      <c r="H583" s="1859" t="s">
        <v>22</v>
      </c>
      <c r="I583" s="1859" t="s">
        <v>2252</v>
      </c>
    </row>
    <row customHeight="1" ht="11.25">
      <c r="A584" s="1859" t="s">
        <v>2877</v>
      </c>
      <c r="B584" s="1859" t="s">
        <v>16</v>
      </c>
      <c r="C584" s="1859" t="s">
        <v>3945</v>
      </c>
      <c r="D584" s="1859" t="s">
        <v>3946</v>
      </c>
      <c r="E584" s="1859" t="s">
        <v>3947</v>
      </c>
      <c r="F584" s="1859" t="s">
        <v>2947</v>
      </c>
      <c r="G584" s="1859" t="s">
        <v>3254</v>
      </c>
      <c r="H584" s="1859" t="s">
        <v>22</v>
      </c>
      <c r="I584" s="1859" t="s">
        <v>2252</v>
      </c>
    </row>
    <row customHeight="1" ht="11.25">
      <c r="A585" s="1859" t="s">
        <v>2877</v>
      </c>
      <c r="B585" s="1859" t="s">
        <v>16</v>
      </c>
      <c r="C585" s="1859" t="s">
        <v>3948</v>
      </c>
      <c r="D585" s="1859" t="s">
        <v>3949</v>
      </c>
      <c r="E585" s="1859" t="s">
        <v>3950</v>
      </c>
      <c r="F585" s="1859" t="s">
        <v>2955</v>
      </c>
      <c r="G585" s="1859" t="s">
        <v>3951</v>
      </c>
      <c r="H585" s="1859" t="s">
        <v>22</v>
      </c>
      <c r="I585" s="1859" t="s">
        <v>2252</v>
      </c>
    </row>
    <row customHeight="1" ht="11.25">
      <c r="A586" s="1859" t="s">
        <v>2877</v>
      </c>
      <c r="B586" s="1859" t="s">
        <v>16</v>
      </c>
      <c r="C586" s="1859" t="s">
        <v>3952</v>
      </c>
      <c r="D586" s="1859" t="s">
        <v>3953</v>
      </c>
      <c r="E586" s="1859" t="s">
        <v>3954</v>
      </c>
      <c r="F586" s="1859" t="s">
        <v>2996</v>
      </c>
      <c r="G586" s="1859" t="s">
        <v>22</v>
      </c>
      <c r="H586" s="1859" t="s">
        <v>22</v>
      </c>
      <c r="I586" s="1859" t="s">
        <v>2252</v>
      </c>
    </row>
    <row customHeight="1" ht="11.25">
      <c r="A587" s="1859" t="s">
        <v>2877</v>
      </c>
      <c r="B587" s="1859" t="s">
        <v>16</v>
      </c>
      <c r="C587" s="1859" t="s">
        <v>22</v>
      </c>
      <c r="D587" s="1859" t="s">
        <v>2997</v>
      </c>
      <c r="E587" s="1859" t="s">
        <v>2998</v>
      </c>
      <c r="F587" s="1859" t="s">
        <v>2891</v>
      </c>
      <c r="G587" s="1859" t="s">
        <v>22</v>
      </c>
      <c r="H587" s="1859" t="s">
        <v>22</v>
      </c>
      <c r="I587" s="1859" t="s">
        <v>2252</v>
      </c>
    </row>
    <row customHeight="1" ht="11.25">
      <c r="A588" s="1859" t="s">
        <v>2877</v>
      </c>
      <c r="B588" s="1859" t="s">
        <v>16</v>
      </c>
      <c r="C588" s="1859" t="s">
        <v>3955</v>
      </c>
      <c r="D588" s="1859" t="s">
        <v>3956</v>
      </c>
      <c r="E588" s="1859" t="s">
        <v>3957</v>
      </c>
      <c r="F588" s="1859" t="s">
        <v>1048</v>
      </c>
      <c r="G588" s="1859" t="s">
        <v>3958</v>
      </c>
      <c r="H588" s="1859" t="s">
        <v>22</v>
      </c>
      <c r="I588" s="1859" t="s">
        <v>2252</v>
      </c>
    </row>
    <row customHeight="1" ht="11.25">
      <c r="A589" s="1859" t="s">
        <v>2877</v>
      </c>
      <c r="B589" s="1859" t="s">
        <v>16</v>
      </c>
      <c r="C589" s="1859" t="s">
        <v>3959</v>
      </c>
      <c r="D589" s="1859" t="s">
        <v>3960</v>
      </c>
      <c r="E589" s="1859" t="s">
        <v>3961</v>
      </c>
      <c r="F589" s="1859" t="s">
        <v>1048</v>
      </c>
      <c r="G589" s="1859" t="s">
        <v>3962</v>
      </c>
      <c r="H589" s="1859" t="s">
        <v>22</v>
      </c>
      <c r="I589" s="1859" t="s">
        <v>2252</v>
      </c>
    </row>
    <row customHeight="1" ht="11.25">
      <c r="A590" s="1859" t="s">
        <v>2877</v>
      </c>
      <c r="B590" s="1859" t="s">
        <v>16</v>
      </c>
      <c r="C590" s="1859" t="s">
        <v>3963</v>
      </c>
      <c r="D590" s="1859" t="s">
        <v>3964</v>
      </c>
      <c r="E590" s="1859" t="s">
        <v>3965</v>
      </c>
      <c r="F590" s="1859" t="s">
        <v>1048</v>
      </c>
      <c r="G590" s="1859" t="s">
        <v>3958</v>
      </c>
      <c r="H590" s="1859" t="s">
        <v>22</v>
      </c>
      <c r="I590" s="1859" t="s">
        <v>2252</v>
      </c>
    </row>
    <row customHeight="1" ht="11.25">
      <c r="A591" s="1859" t="s">
        <v>2877</v>
      </c>
      <c r="B591" s="1859" t="s">
        <v>16</v>
      </c>
      <c r="C591" s="1859" t="s">
        <v>3966</v>
      </c>
      <c r="D591" s="1859" t="s">
        <v>3967</v>
      </c>
      <c r="E591" s="1859" t="s">
        <v>3968</v>
      </c>
      <c r="F591" s="1859" t="s">
        <v>3014</v>
      </c>
      <c r="G591" s="1859" t="s">
        <v>3969</v>
      </c>
      <c r="H591" s="1859" t="s">
        <v>22</v>
      </c>
      <c r="I591" s="1859" t="s">
        <v>2252</v>
      </c>
    </row>
    <row customHeight="1" ht="11.25">
      <c r="A592" s="1859" t="s">
        <v>2877</v>
      </c>
      <c r="B592" s="1859" t="s">
        <v>16</v>
      </c>
      <c r="C592" s="1859" t="s">
        <v>3970</v>
      </c>
      <c r="D592" s="1859" t="s">
        <v>3971</v>
      </c>
      <c r="E592" s="1859" t="s">
        <v>3972</v>
      </c>
      <c r="F592" s="1859" t="s">
        <v>3010</v>
      </c>
      <c r="G592" s="1859" t="s">
        <v>22</v>
      </c>
      <c r="H592" s="1859" t="s">
        <v>22</v>
      </c>
      <c r="I592" s="1859" t="s">
        <v>2252</v>
      </c>
    </row>
    <row customHeight="1" ht="11.25">
      <c r="A593" s="1859" t="s">
        <v>2877</v>
      </c>
      <c r="B593" s="1859" t="s">
        <v>16</v>
      </c>
      <c r="C593" s="1859" t="s">
        <v>3582</v>
      </c>
      <c r="D593" s="1859" t="s">
        <v>3583</v>
      </c>
      <c r="E593" s="1859" t="s">
        <v>3584</v>
      </c>
      <c r="F593" s="1859" t="s">
        <v>3585</v>
      </c>
      <c r="G593" s="1859" t="s">
        <v>22</v>
      </c>
      <c r="H593" s="1859" t="s">
        <v>22</v>
      </c>
      <c r="I593" s="1859" t="s">
        <v>2252</v>
      </c>
    </row>
    <row customHeight="1" ht="11.25">
      <c r="A594" s="1859" t="s">
        <v>2877</v>
      </c>
      <c r="B594" s="1859" t="s">
        <v>16</v>
      </c>
      <c r="C594" s="1859" t="s">
        <v>3077</v>
      </c>
      <c r="D594" s="1859" t="s">
        <v>3078</v>
      </c>
      <c r="E594" s="1859" t="s">
        <v>3079</v>
      </c>
      <c r="F594" s="1859" t="s">
        <v>3080</v>
      </c>
      <c r="G594" s="1859" t="s">
        <v>22</v>
      </c>
      <c r="H594" s="1859" t="s">
        <v>22</v>
      </c>
      <c r="I594" s="1859" t="s">
        <v>2252</v>
      </c>
    </row>
    <row customHeight="1" ht="11.25">
      <c r="A595" s="1859" t="s">
        <v>2877</v>
      </c>
      <c r="B595" s="1859" t="s">
        <v>16</v>
      </c>
      <c r="C595" s="1859" t="s">
        <v>3081</v>
      </c>
      <c r="D595" s="1859" t="s">
        <v>3082</v>
      </c>
      <c r="E595" s="1859" t="s">
        <v>3083</v>
      </c>
      <c r="F595" s="1859" t="s">
        <v>3084</v>
      </c>
      <c r="G595" s="1859" t="s">
        <v>22</v>
      </c>
      <c r="H595" s="1859" t="s">
        <v>22</v>
      </c>
      <c r="I595" s="1859" t="s">
        <v>2252</v>
      </c>
    </row>
    <row customHeight="1" ht="11.25">
      <c r="A596" s="1859" t="s">
        <v>2877</v>
      </c>
      <c r="B596" s="1859" t="s">
        <v>16</v>
      </c>
      <c r="C596" s="1859" t="s">
        <v>3973</v>
      </c>
      <c r="D596" s="1859" t="s">
        <v>3974</v>
      </c>
      <c r="E596" s="1859" t="s">
        <v>3975</v>
      </c>
      <c r="F596" s="1859" t="s">
        <v>3200</v>
      </c>
      <c r="G596" s="1859" t="s">
        <v>3976</v>
      </c>
      <c r="H596" s="1859" t="s">
        <v>22</v>
      </c>
      <c r="I596" s="1859" t="s">
        <v>2252</v>
      </c>
    </row>
    <row customHeight="1" ht="11.25">
      <c r="A597" s="1859" t="s">
        <v>2877</v>
      </c>
      <c r="B597" s="1859" t="s">
        <v>16</v>
      </c>
      <c r="C597" s="1859" t="s">
        <v>3977</v>
      </c>
      <c r="D597" s="1859" t="s">
        <v>3978</v>
      </c>
      <c r="E597" s="1859" t="s">
        <v>3979</v>
      </c>
      <c r="F597" s="1859" t="s">
        <v>2955</v>
      </c>
      <c r="G597" s="1859" t="s">
        <v>3980</v>
      </c>
      <c r="H597" s="1859" t="s">
        <v>22</v>
      </c>
      <c r="I597" s="1859" t="s">
        <v>2252</v>
      </c>
    </row>
    <row customHeight="1" ht="11.25">
      <c r="A598" s="1859" t="s">
        <v>2877</v>
      </c>
      <c r="B598" s="1859" t="s">
        <v>16</v>
      </c>
      <c r="C598" s="1859" t="s">
        <v>3904</v>
      </c>
      <c r="D598" s="1859" t="s">
        <v>3905</v>
      </c>
      <c r="E598" s="1859" t="s">
        <v>3906</v>
      </c>
      <c r="F598" s="1859" t="s">
        <v>3200</v>
      </c>
      <c r="G598" s="1859" t="s">
        <v>22</v>
      </c>
      <c r="H598" s="1859" t="s">
        <v>22</v>
      </c>
      <c r="I598" s="1859" t="s">
        <v>2252</v>
      </c>
    </row>
    <row customHeight="1" ht="11.25">
      <c r="A599" s="1859" t="s">
        <v>2877</v>
      </c>
      <c r="B599" s="1859" t="s">
        <v>16</v>
      </c>
      <c r="C599" s="1859" t="s">
        <v>3981</v>
      </c>
      <c r="D599" s="1859" t="s">
        <v>3982</v>
      </c>
      <c r="E599" s="1859" t="s">
        <v>3983</v>
      </c>
      <c r="F599" s="1859" t="s">
        <v>2937</v>
      </c>
      <c r="G599" s="1859" t="s">
        <v>3984</v>
      </c>
      <c r="H599" s="1859" t="s">
        <v>22</v>
      </c>
      <c r="I599" s="1859" t="s">
        <v>2252</v>
      </c>
    </row>
    <row customHeight="1" ht="11.25">
      <c r="A600" s="1859" t="s">
        <v>2877</v>
      </c>
      <c r="B600" s="1859" t="s">
        <v>16</v>
      </c>
      <c r="C600" s="1859" t="s">
        <v>3135</v>
      </c>
      <c r="D600" s="1859" t="s">
        <v>3136</v>
      </c>
      <c r="E600" s="1859" t="s">
        <v>3137</v>
      </c>
      <c r="F600" s="1859" t="s">
        <v>3118</v>
      </c>
      <c r="G600" s="1859" t="s">
        <v>22</v>
      </c>
      <c r="H600" s="1859" t="s">
        <v>22</v>
      </c>
      <c r="I600" s="1859" t="s">
        <v>2252</v>
      </c>
    </row>
    <row customHeight="1" ht="11.25">
      <c r="A601" s="1859" t="s">
        <v>2877</v>
      </c>
      <c r="B601" s="1859" t="s">
        <v>16</v>
      </c>
      <c r="C601" s="1859" t="s">
        <v>3985</v>
      </c>
      <c r="D601" s="1859" t="s">
        <v>3986</v>
      </c>
      <c r="E601" s="1859" t="s">
        <v>3987</v>
      </c>
      <c r="F601" s="1859" t="s">
        <v>2937</v>
      </c>
      <c r="G601" s="1859" t="s">
        <v>3988</v>
      </c>
      <c r="H601" s="1859" t="s">
        <v>22</v>
      </c>
      <c r="I601" s="1859" t="s">
        <v>2252</v>
      </c>
    </row>
    <row customHeight="1" ht="11.25">
      <c r="A602" s="1859" t="s">
        <v>2877</v>
      </c>
      <c r="B602" s="1859" t="s">
        <v>16</v>
      </c>
      <c r="C602" s="1859" t="s">
        <v>3184</v>
      </c>
      <c r="D602" s="1859" t="s">
        <v>3185</v>
      </c>
      <c r="E602" s="1859" t="s">
        <v>3186</v>
      </c>
      <c r="F602" s="1859" t="s">
        <v>3022</v>
      </c>
      <c r="G602" s="1859" t="s">
        <v>22</v>
      </c>
      <c r="H602" s="1859" t="s">
        <v>22</v>
      </c>
      <c r="I602" s="1859" t="s">
        <v>2252</v>
      </c>
    </row>
    <row customHeight="1" ht="11.25">
      <c r="A603" s="1859" t="s">
        <v>2877</v>
      </c>
      <c r="B603" s="1859" t="s">
        <v>16</v>
      </c>
      <c r="C603" s="1859" t="s">
        <v>3989</v>
      </c>
      <c r="D603" s="1859" t="s">
        <v>3990</v>
      </c>
      <c r="E603" s="1859" t="s">
        <v>3991</v>
      </c>
      <c r="F603" s="1859" t="s">
        <v>3054</v>
      </c>
      <c r="G603" s="1859" t="s">
        <v>22</v>
      </c>
      <c r="H603" s="1859" t="s">
        <v>22</v>
      </c>
      <c r="I603" s="1859" t="s">
        <v>2252</v>
      </c>
    </row>
    <row customHeight="1" ht="11.25">
      <c r="A604" s="1859" t="s">
        <v>2877</v>
      </c>
      <c r="B604" s="1859" t="s">
        <v>16</v>
      </c>
      <c r="C604" s="1859" t="s">
        <v>3992</v>
      </c>
      <c r="D604" s="1859" t="s">
        <v>3993</v>
      </c>
      <c r="E604" s="1859" t="s">
        <v>3994</v>
      </c>
      <c r="F604" s="1859" t="s">
        <v>2891</v>
      </c>
      <c r="G604" s="1859" t="s">
        <v>3995</v>
      </c>
      <c r="H604" s="1859" t="s">
        <v>22</v>
      </c>
      <c r="I604" s="1859" t="s">
        <v>2252</v>
      </c>
    </row>
    <row customHeight="1" ht="11.25">
      <c r="A605" s="1859" t="s">
        <v>2877</v>
      </c>
      <c r="B605" s="1859" t="s">
        <v>16</v>
      </c>
      <c r="C605" s="1859" t="s">
        <v>3996</v>
      </c>
      <c r="D605" s="1859" t="s">
        <v>3997</v>
      </c>
      <c r="E605" s="1859" t="s">
        <v>3998</v>
      </c>
      <c r="F605" s="1859" t="s">
        <v>3128</v>
      </c>
      <c r="G605" s="1859" t="s">
        <v>22</v>
      </c>
      <c r="H605" s="1859" t="s">
        <v>22</v>
      </c>
      <c r="I605" s="1859" t="s">
        <v>2252</v>
      </c>
    </row>
    <row customHeight="1" ht="11.25">
      <c r="A606" s="1859" t="s">
        <v>2877</v>
      </c>
      <c r="B606" s="1859" t="s">
        <v>16</v>
      </c>
      <c r="C606" s="1859" t="s">
        <v>3999</v>
      </c>
      <c r="D606" s="1859" t="s">
        <v>4000</v>
      </c>
      <c r="E606" s="1859" t="s">
        <v>4001</v>
      </c>
      <c r="F606" s="1859" t="s">
        <v>2955</v>
      </c>
      <c r="G606" s="1859" t="s">
        <v>4002</v>
      </c>
      <c r="H606" s="1859" t="s">
        <v>22</v>
      </c>
      <c r="I606" s="1859" t="s">
        <v>2252</v>
      </c>
    </row>
    <row customHeight="1" ht="11.25">
      <c r="A607" s="1859" t="s">
        <v>2877</v>
      </c>
      <c r="B607" s="1859" t="s">
        <v>16</v>
      </c>
      <c r="C607" s="1859" t="s">
        <v>4003</v>
      </c>
      <c r="D607" s="1859" t="s">
        <v>4004</v>
      </c>
      <c r="E607" s="1859" t="s">
        <v>4005</v>
      </c>
      <c r="F607" s="1859" t="s">
        <v>2937</v>
      </c>
      <c r="G607" s="1859" t="s">
        <v>4006</v>
      </c>
      <c r="H607" s="1859" t="s">
        <v>22</v>
      </c>
      <c r="I607" s="1859" t="s">
        <v>2252</v>
      </c>
    </row>
    <row customHeight="1" ht="11.25">
      <c r="A608" s="1859" t="s">
        <v>2877</v>
      </c>
      <c r="B608" s="1859" t="s">
        <v>16</v>
      </c>
      <c r="C608" s="1859" t="s">
        <v>4007</v>
      </c>
      <c r="D608" s="1859" t="s">
        <v>4008</v>
      </c>
      <c r="E608" s="1859" t="s">
        <v>4009</v>
      </c>
      <c r="F608" s="1859" t="s">
        <v>2906</v>
      </c>
      <c r="G608" s="1859" t="s">
        <v>4010</v>
      </c>
      <c r="H608" s="1859" t="s">
        <v>22</v>
      </c>
      <c r="I608" s="1859" t="s">
        <v>2252</v>
      </c>
    </row>
    <row customHeight="1" ht="11.25">
      <c r="A609" s="1859" t="s">
        <v>2877</v>
      </c>
      <c r="B609" s="1859" t="s">
        <v>16</v>
      </c>
      <c r="C609" s="1859" t="s">
        <v>4011</v>
      </c>
      <c r="D609" s="1859" t="s">
        <v>4012</v>
      </c>
      <c r="E609" s="1859" t="s">
        <v>4013</v>
      </c>
      <c r="F609" s="1859" t="s">
        <v>4014</v>
      </c>
      <c r="G609" s="1859" t="s">
        <v>4015</v>
      </c>
      <c r="H609" s="1859" t="s">
        <v>22</v>
      </c>
      <c r="I609" s="1859" t="s">
        <v>2252</v>
      </c>
    </row>
    <row customHeight="1" ht="11.25">
      <c r="A610" s="1859" t="s">
        <v>2877</v>
      </c>
      <c r="B610" s="1859" t="s">
        <v>16</v>
      </c>
      <c r="C610" s="1859" t="s">
        <v>4016</v>
      </c>
      <c r="D610" s="1859" t="s">
        <v>4017</v>
      </c>
      <c r="E610" s="1859" t="s">
        <v>4018</v>
      </c>
      <c r="F610" s="1859" t="s">
        <v>2937</v>
      </c>
      <c r="G610" s="1859" t="s">
        <v>22</v>
      </c>
      <c r="H610" s="1859" t="s">
        <v>22</v>
      </c>
      <c r="I610" s="1859" t="s">
        <v>2252</v>
      </c>
    </row>
    <row customHeight="1" ht="11.25">
      <c r="A611" s="1859" t="s">
        <v>2877</v>
      </c>
      <c r="B611" s="1859" t="s">
        <v>16</v>
      </c>
      <c r="C611" s="1859" t="s">
        <v>4019</v>
      </c>
      <c r="D611" s="1859" t="s">
        <v>4020</v>
      </c>
      <c r="E611" s="1859" t="s">
        <v>4021</v>
      </c>
      <c r="F611" s="1859" t="s">
        <v>2951</v>
      </c>
      <c r="G611" s="1859" t="s">
        <v>4022</v>
      </c>
      <c r="H611" s="1859" t="s">
        <v>22</v>
      </c>
      <c r="I611" s="1859" t="s">
        <v>2252</v>
      </c>
    </row>
    <row customHeight="1" ht="11.25">
      <c r="A612" s="1859" t="s">
        <v>2877</v>
      </c>
      <c r="B612" s="1859" t="s">
        <v>16</v>
      </c>
      <c r="C612" s="1859" t="s">
        <v>4023</v>
      </c>
      <c r="D612" s="1859" t="s">
        <v>4024</v>
      </c>
      <c r="E612" s="1859" t="s">
        <v>4025</v>
      </c>
      <c r="F612" s="1859" t="s">
        <v>2955</v>
      </c>
      <c r="G612" s="1859" t="s">
        <v>22</v>
      </c>
      <c r="H612" s="1859" t="s">
        <v>22</v>
      </c>
      <c r="I612" s="1859" t="s">
        <v>2252</v>
      </c>
    </row>
    <row customHeight="1" ht="11.25">
      <c r="A613" s="1859" t="s">
        <v>2877</v>
      </c>
      <c r="B613" s="1859" t="s">
        <v>16</v>
      </c>
      <c r="C613" s="1859" t="s">
        <v>4026</v>
      </c>
      <c r="D613" s="1859" t="s">
        <v>4027</v>
      </c>
      <c r="E613" s="1859" t="s">
        <v>4028</v>
      </c>
      <c r="F613" s="1859" t="s">
        <v>2951</v>
      </c>
      <c r="G613" s="1859" t="s">
        <v>4029</v>
      </c>
      <c r="H613" s="1859" t="s">
        <v>22</v>
      </c>
      <c r="I613" s="1859" t="s">
        <v>2252</v>
      </c>
    </row>
    <row customHeight="1" ht="11.25">
      <c r="A614" s="1859" t="s">
        <v>2877</v>
      </c>
      <c r="B614" s="1859" t="s">
        <v>16</v>
      </c>
      <c r="C614" s="1859" t="s">
        <v>4030</v>
      </c>
      <c r="D614" s="1859" t="s">
        <v>4031</v>
      </c>
      <c r="E614" s="1859" t="s">
        <v>4032</v>
      </c>
      <c r="F614" s="1859" t="s">
        <v>51</v>
      </c>
      <c r="G614" s="1859" t="s">
        <v>22</v>
      </c>
      <c r="H614" s="1859" t="s">
        <v>22</v>
      </c>
      <c r="I614" s="1859" t="s">
        <v>2252</v>
      </c>
    </row>
    <row customHeight="1" ht="11.25">
      <c r="A615" s="1859" t="s">
        <v>2877</v>
      </c>
      <c r="B615" s="1859" t="s">
        <v>16</v>
      </c>
      <c r="C615" s="1859" t="s">
        <v>3823</v>
      </c>
      <c r="D615" s="1859" t="s">
        <v>3824</v>
      </c>
      <c r="E615" s="1859" t="s">
        <v>3825</v>
      </c>
      <c r="F615" s="1859" t="s">
        <v>3147</v>
      </c>
      <c r="G615" s="1859" t="s">
        <v>3826</v>
      </c>
      <c r="H615" s="1859" t="s">
        <v>22</v>
      </c>
      <c r="I615" s="1859" t="s">
        <v>2252</v>
      </c>
    </row>
    <row customHeight="1" ht="11.25">
      <c r="A616" s="1859" t="s">
        <v>2877</v>
      </c>
      <c r="B616" s="1859" t="s">
        <v>16</v>
      </c>
      <c r="C616" s="1859" t="s">
        <v>4033</v>
      </c>
      <c r="D616" s="1859" t="s">
        <v>4034</v>
      </c>
      <c r="E616" s="1859" t="s">
        <v>4035</v>
      </c>
      <c r="F616" s="1859" t="s">
        <v>3006</v>
      </c>
      <c r="G616" s="1859" t="s">
        <v>4036</v>
      </c>
      <c r="H616" s="1859" t="s">
        <v>22</v>
      </c>
      <c r="I616" s="1859" t="s">
        <v>2252</v>
      </c>
    </row>
    <row customHeight="1" ht="11.25">
      <c r="A617" s="1859" t="s">
        <v>2877</v>
      </c>
      <c r="B617" s="1859" t="s">
        <v>16</v>
      </c>
      <c r="C617" s="1859" t="s">
        <v>4037</v>
      </c>
      <c r="D617" s="1859" t="s">
        <v>4038</v>
      </c>
      <c r="E617" s="1859" t="s">
        <v>4039</v>
      </c>
      <c r="F617" s="1859" t="s">
        <v>4040</v>
      </c>
      <c r="G617" s="1859" t="s">
        <v>4041</v>
      </c>
      <c r="H617" s="1859" t="s">
        <v>22</v>
      </c>
      <c r="I617" s="1859" t="s">
        <v>2252</v>
      </c>
    </row>
    <row customHeight="1" ht="11.25">
      <c r="A618" s="1859" t="s">
        <v>2877</v>
      </c>
      <c r="B618" s="1859" t="s">
        <v>16</v>
      </c>
      <c r="C618" s="1859" t="s">
        <v>3840</v>
      </c>
      <c r="D618" s="1859" t="s">
        <v>3841</v>
      </c>
      <c r="E618" s="1859" t="s">
        <v>3842</v>
      </c>
      <c r="F618" s="1859" t="s">
        <v>2996</v>
      </c>
      <c r="G618" s="1859" t="s">
        <v>22</v>
      </c>
      <c r="H618" s="1859" t="s">
        <v>22</v>
      </c>
      <c r="I618" s="1859" t="s">
        <v>2252</v>
      </c>
    </row>
    <row customHeight="1" ht="11.25">
      <c r="A619" s="1859" t="s">
        <v>2877</v>
      </c>
      <c r="B619" s="1859" t="s">
        <v>16</v>
      </c>
      <c r="C619" s="1859" t="s">
        <v>4042</v>
      </c>
      <c r="D619" s="1859" t="s">
        <v>4043</v>
      </c>
      <c r="E619" s="1859" t="s">
        <v>4044</v>
      </c>
      <c r="F619" s="1859" t="s">
        <v>2914</v>
      </c>
      <c r="G619" s="1859" t="s">
        <v>22</v>
      </c>
      <c r="H619" s="1859" t="s">
        <v>22</v>
      </c>
      <c r="I619" s="1859" t="s">
        <v>2252</v>
      </c>
    </row>
    <row customHeight="1" ht="11.25">
      <c r="A620" s="1859" t="s">
        <v>2877</v>
      </c>
      <c r="B620" s="1859" t="s">
        <v>16</v>
      </c>
      <c r="C620" s="1859" t="s">
        <v>4045</v>
      </c>
      <c r="D620" s="1859" t="s">
        <v>4046</v>
      </c>
      <c r="E620" s="1859" t="s">
        <v>4047</v>
      </c>
      <c r="F620" s="1859" t="s">
        <v>3118</v>
      </c>
      <c r="G620" s="1859" t="s">
        <v>4048</v>
      </c>
      <c r="H620" s="1859" t="s">
        <v>22</v>
      </c>
      <c r="I620" s="1859" t="s">
        <v>2252</v>
      </c>
    </row>
    <row customHeight="1" ht="11.25">
      <c r="A621" s="1859" t="s">
        <v>2877</v>
      </c>
      <c r="B621" s="1859" t="s">
        <v>16</v>
      </c>
      <c r="C621" s="1859" t="s">
        <v>3913</v>
      </c>
      <c r="D621" s="1859" t="s">
        <v>3914</v>
      </c>
      <c r="E621" s="1859" t="s">
        <v>3915</v>
      </c>
      <c r="F621" s="1859" t="s">
        <v>2914</v>
      </c>
      <c r="G621" s="1859" t="s">
        <v>22</v>
      </c>
      <c r="H621" s="1859" t="s">
        <v>22</v>
      </c>
      <c r="I621" s="1859" t="s">
        <v>2252</v>
      </c>
    </row>
    <row customHeight="1" ht="11.25">
      <c r="A622" s="1859" t="s">
        <v>2877</v>
      </c>
      <c r="B622" s="1859" t="s">
        <v>16</v>
      </c>
      <c r="C622" s="1859" t="s">
        <v>4049</v>
      </c>
      <c r="D622" s="1859" t="s">
        <v>4050</v>
      </c>
      <c r="E622" s="1859" t="s">
        <v>4051</v>
      </c>
      <c r="F622" s="1859" t="s">
        <v>2996</v>
      </c>
      <c r="G622" s="1859" t="s">
        <v>4052</v>
      </c>
      <c r="H622" s="1859" t="s">
        <v>22</v>
      </c>
      <c r="I622" s="1859" t="s">
        <v>2252</v>
      </c>
    </row>
    <row customHeight="1" ht="11.25">
      <c r="A623" s="1859" t="s">
        <v>2877</v>
      </c>
      <c r="B623" s="1859" t="s">
        <v>16</v>
      </c>
      <c r="C623" s="1859" t="s">
        <v>4053</v>
      </c>
      <c r="D623" s="1859" t="s">
        <v>4054</v>
      </c>
      <c r="E623" s="1859" t="s">
        <v>4055</v>
      </c>
      <c r="F623" s="1859" t="s">
        <v>2947</v>
      </c>
      <c r="G623" s="1859" t="s">
        <v>4056</v>
      </c>
      <c r="H623" s="1859" t="s">
        <v>22</v>
      </c>
      <c r="I623" s="1859" t="s">
        <v>2252</v>
      </c>
    </row>
    <row customHeight="1" ht="11.25">
      <c r="A624" s="1859" t="s">
        <v>2877</v>
      </c>
      <c r="B624" s="1859" t="s">
        <v>16</v>
      </c>
      <c r="C624" s="1859" t="s">
        <v>4057</v>
      </c>
      <c r="D624" s="1859" t="s">
        <v>4058</v>
      </c>
      <c r="E624" s="1859" t="s">
        <v>4059</v>
      </c>
      <c r="F624" s="1859" t="s">
        <v>2906</v>
      </c>
      <c r="G624" s="1859" t="s">
        <v>4060</v>
      </c>
      <c r="H624" s="1859" t="s">
        <v>22</v>
      </c>
      <c r="I624" s="1859" t="s">
        <v>2252</v>
      </c>
    </row>
    <row customHeight="1" ht="11.25">
      <c r="A625" s="1859" t="s">
        <v>2877</v>
      </c>
      <c r="B625" s="1859" t="s">
        <v>16</v>
      </c>
      <c r="C625" s="1859" t="s">
        <v>4061</v>
      </c>
      <c r="D625" s="1859" t="s">
        <v>4062</v>
      </c>
      <c r="E625" s="1859" t="s">
        <v>4063</v>
      </c>
      <c r="F625" s="1859" t="s">
        <v>2955</v>
      </c>
      <c r="G625" s="1859" t="s">
        <v>4064</v>
      </c>
      <c r="H625" s="1859" t="s">
        <v>22</v>
      </c>
      <c r="I625" s="1859" t="s">
        <v>2252</v>
      </c>
    </row>
    <row customHeight="1" ht="11.25">
      <c r="A626" s="1859" t="s">
        <v>2877</v>
      </c>
      <c r="B626" s="1859" t="s">
        <v>16</v>
      </c>
      <c r="C626" s="1859" t="s">
        <v>4065</v>
      </c>
      <c r="D626" s="1859" t="s">
        <v>4066</v>
      </c>
      <c r="E626" s="1859" t="s">
        <v>4067</v>
      </c>
      <c r="F626" s="1859" t="s">
        <v>3059</v>
      </c>
      <c r="G626" s="1859" t="s">
        <v>22</v>
      </c>
      <c r="H626" s="1859" t="s">
        <v>22</v>
      </c>
      <c r="I626" s="1859" t="s">
        <v>2252</v>
      </c>
    </row>
    <row customHeight="1" ht="11.25">
      <c r="A627" s="1859" t="s">
        <v>2877</v>
      </c>
      <c r="B627" s="1859" t="s">
        <v>16</v>
      </c>
      <c r="C627" s="1859" t="s">
        <v>4068</v>
      </c>
      <c r="D627" s="1859" t="s">
        <v>4069</v>
      </c>
      <c r="E627" s="1859" t="s">
        <v>4070</v>
      </c>
      <c r="F627" s="1859" t="s">
        <v>2937</v>
      </c>
      <c r="G627" s="1859" t="s">
        <v>22</v>
      </c>
      <c r="H627" s="1859" t="s">
        <v>22</v>
      </c>
      <c r="I627" s="1859" t="s">
        <v>2252</v>
      </c>
    </row>
    <row customHeight="1" ht="11.25">
      <c r="A628" s="1859" t="s">
        <v>2877</v>
      </c>
      <c r="B628" s="1859" t="s">
        <v>16</v>
      </c>
      <c r="C628" s="1859" t="s">
        <v>4071</v>
      </c>
      <c r="D628" s="1859" t="s">
        <v>4072</v>
      </c>
      <c r="E628" s="1859" t="s">
        <v>4073</v>
      </c>
      <c r="F628" s="1859" t="s">
        <v>3014</v>
      </c>
      <c r="G628" s="1859" t="s">
        <v>22</v>
      </c>
      <c r="H628" s="1859" t="s">
        <v>22</v>
      </c>
      <c r="I628" s="1859" t="s">
        <v>2252</v>
      </c>
    </row>
    <row customHeight="1" ht="11.25">
      <c r="A629" s="1859" t="s">
        <v>2877</v>
      </c>
      <c r="B629" s="1859" t="s">
        <v>16</v>
      </c>
      <c r="C629" s="1859" t="s">
        <v>4074</v>
      </c>
      <c r="D629" s="1859" t="s">
        <v>4075</v>
      </c>
      <c r="E629" s="1859" t="s">
        <v>4076</v>
      </c>
      <c r="F629" s="1859" t="s">
        <v>2951</v>
      </c>
      <c r="G629" s="1859" t="s">
        <v>4077</v>
      </c>
      <c r="H629" s="1859" t="s">
        <v>22</v>
      </c>
      <c r="I629" s="1859" t="s">
        <v>2252</v>
      </c>
    </row>
    <row customHeight="1" ht="11.25">
      <c r="A630" s="1859" t="s">
        <v>2877</v>
      </c>
      <c r="B630" s="1859" t="s">
        <v>16</v>
      </c>
      <c r="C630" s="1859" t="s">
        <v>4078</v>
      </c>
      <c r="D630" s="1859" t="s">
        <v>4079</v>
      </c>
      <c r="E630" s="1859" t="s">
        <v>4080</v>
      </c>
      <c r="F630" s="1859" t="s">
        <v>3014</v>
      </c>
      <c r="G630" s="1859" t="s">
        <v>22</v>
      </c>
      <c r="H630" s="1859" t="s">
        <v>22</v>
      </c>
      <c r="I630" s="1859" t="s">
        <v>2252</v>
      </c>
    </row>
    <row customHeight="1" ht="11.25">
      <c r="A631" s="1859" t="s">
        <v>2877</v>
      </c>
      <c r="B631" s="1859" t="s">
        <v>16</v>
      </c>
      <c r="C631" s="1859" t="s">
        <v>4081</v>
      </c>
      <c r="D631" s="1859" t="s">
        <v>4082</v>
      </c>
      <c r="E631" s="1859" t="s">
        <v>4083</v>
      </c>
      <c r="F631" s="1859" t="s">
        <v>2996</v>
      </c>
      <c r="G631" s="1859" t="s">
        <v>4084</v>
      </c>
      <c r="H631" s="1859" t="s">
        <v>22</v>
      </c>
      <c r="I631" s="1859" t="s">
        <v>2252</v>
      </c>
    </row>
    <row customHeight="1" ht="11.25">
      <c r="A632" s="1859" t="s">
        <v>2877</v>
      </c>
      <c r="B632" s="1859" t="s">
        <v>16</v>
      </c>
      <c r="C632" s="1859" t="s">
        <v>4085</v>
      </c>
      <c r="D632" s="1859" t="s">
        <v>4086</v>
      </c>
      <c r="E632" s="1859" t="s">
        <v>4087</v>
      </c>
      <c r="F632" s="1859" t="s">
        <v>3803</v>
      </c>
      <c r="G632" s="1859" t="s">
        <v>22</v>
      </c>
      <c r="H632" s="1859" t="s">
        <v>22</v>
      </c>
      <c r="I632" s="1859" t="s">
        <v>2252</v>
      </c>
    </row>
    <row customHeight="1" ht="11.25">
      <c r="A633" s="1859" t="s">
        <v>2877</v>
      </c>
      <c r="B633" s="1859" t="s">
        <v>16</v>
      </c>
      <c r="C633" s="1859" t="s">
        <v>4088</v>
      </c>
      <c r="D633" s="1859" t="s">
        <v>4089</v>
      </c>
      <c r="E633" s="1859" t="s">
        <v>4090</v>
      </c>
      <c r="F633" s="1859" t="s">
        <v>3006</v>
      </c>
      <c r="G633" s="1859" t="s">
        <v>4091</v>
      </c>
      <c r="H633" s="1859" t="s">
        <v>22</v>
      </c>
      <c r="I633" s="1859" t="s">
        <v>2252</v>
      </c>
    </row>
    <row customHeight="1" ht="11.25">
      <c r="A634" s="1859" t="s">
        <v>2877</v>
      </c>
      <c r="B634" s="1859" t="s">
        <v>16</v>
      </c>
      <c r="C634" s="1859" t="s">
        <v>4092</v>
      </c>
      <c r="D634" s="1859" t="s">
        <v>4093</v>
      </c>
      <c r="E634" s="1859" t="s">
        <v>4094</v>
      </c>
      <c r="F634" s="1859" t="s">
        <v>3747</v>
      </c>
      <c r="G634" s="1859" t="s">
        <v>22</v>
      </c>
      <c r="H634" s="1859" t="s">
        <v>22</v>
      </c>
      <c r="I634" s="1859" t="s">
        <v>2252</v>
      </c>
    </row>
    <row customHeight="1" ht="11.25">
      <c r="A635" s="1859" t="s">
        <v>2877</v>
      </c>
      <c r="B635" s="1859" t="s">
        <v>16</v>
      </c>
      <c r="C635" s="1859" t="s">
        <v>4095</v>
      </c>
      <c r="D635" s="1859" t="s">
        <v>4096</v>
      </c>
      <c r="E635" s="1859" t="s">
        <v>4097</v>
      </c>
      <c r="F635" s="1859" t="s">
        <v>3128</v>
      </c>
      <c r="G635" s="1859" t="s">
        <v>22</v>
      </c>
      <c r="H635" s="1859" t="s">
        <v>22</v>
      </c>
      <c r="I635" s="1859" t="s">
        <v>2252</v>
      </c>
    </row>
    <row customHeight="1" ht="11.25">
      <c r="A636" s="1859" t="s">
        <v>2877</v>
      </c>
      <c r="B636" s="1859" t="s">
        <v>16</v>
      </c>
      <c r="C636" s="1859" t="s">
        <v>4098</v>
      </c>
      <c r="D636" s="1859" t="s">
        <v>4099</v>
      </c>
      <c r="E636" s="1859" t="s">
        <v>4100</v>
      </c>
      <c r="F636" s="1859" t="s">
        <v>2996</v>
      </c>
      <c r="G636" s="1859" t="s">
        <v>22</v>
      </c>
      <c r="H636" s="1859" t="s">
        <v>3172</v>
      </c>
      <c r="I636" s="1859" t="s">
        <v>2252</v>
      </c>
    </row>
    <row customHeight="1" ht="11.25">
      <c r="A637" s="1859" t="s">
        <v>2877</v>
      </c>
      <c r="B637" s="1859" t="s">
        <v>16</v>
      </c>
      <c r="C637" s="1859" t="s">
        <v>3390</v>
      </c>
      <c r="D637" s="1859" t="s">
        <v>3391</v>
      </c>
      <c r="E637" s="1859" t="s">
        <v>3392</v>
      </c>
      <c r="F637" s="1859" t="s">
        <v>2914</v>
      </c>
      <c r="G637" s="1859" t="s">
        <v>22</v>
      </c>
      <c r="H637" s="1859" t="s">
        <v>22</v>
      </c>
      <c r="I637" s="1859" t="s">
        <v>2252</v>
      </c>
    </row>
    <row customHeight="1" ht="11.25">
      <c r="A638" s="1859" t="s">
        <v>2877</v>
      </c>
      <c r="B638" s="1859" t="s">
        <v>16</v>
      </c>
      <c r="C638" s="1859" t="s">
        <v>4101</v>
      </c>
      <c r="D638" s="1859" t="s">
        <v>4102</v>
      </c>
      <c r="E638" s="1859" t="s">
        <v>4103</v>
      </c>
      <c r="F638" s="1859" t="s">
        <v>3006</v>
      </c>
      <c r="G638" s="1859" t="s">
        <v>22</v>
      </c>
      <c r="H638" s="1859" t="s">
        <v>22</v>
      </c>
      <c r="I638" s="1859" t="s">
        <v>2252</v>
      </c>
    </row>
    <row customHeight="1" ht="11.25">
      <c r="A639" s="1859" t="s">
        <v>2877</v>
      </c>
      <c r="B639" s="1859" t="s">
        <v>16</v>
      </c>
      <c r="C639" s="1859" t="s">
        <v>4104</v>
      </c>
      <c r="D639" s="1859" t="s">
        <v>4105</v>
      </c>
      <c r="E639" s="1859" t="s">
        <v>4106</v>
      </c>
      <c r="F639" s="1859" t="s">
        <v>3128</v>
      </c>
      <c r="G639" s="1859" t="s">
        <v>22</v>
      </c>
      <c r="H639" s="1859" t="s">
        <v>22</v>
      </c>
      <c r="I639" s="1859" t="s">
        <v>2252</v>
      </c>
    </row>
    <row customHeight="1" ht="11.25">
      <c r="A640" s="1859" t="s">
        <v>2877</v>
      </c>
      <c r="B640" s="1859" t="s">
        <v>16</v>
      </c>
      <c r="C640" s="1859" t="s">
        <v>4107</v>
      </c>
      <c r="D640" s="1859" t="s">
        <v>4108</v>
      </c>
      <c r="E640" s="1859" t="s">
        <v>4109</v>
      </c>
      <c r="F640" s="1859" t="s">
        <v>3207</v>
      </c>
      <c r="G640" s="1859" t="s">
        <v>4110</v>
      </c>
      <c r="H640" s="1859" t="s">
        <v>22</v>
      </c>
      <c r="I640" s="1859" t="s">
        <v>2252</v>
      </c>
    </row>
    <row customHeight="1" ht="11.25">
      <c r="A641" s="1859" t="s">
        <v>2877</v>
      </c>
      <c r="B641" s="1859" t="s">
        <v>16</v>
      </c>
      <c r="C641" s="1859" t="s">
        <v>4111</v>
      </c>
      <c r="D641" s="1859" t="s">
        <v>4112</v>
      </c>
      <c r="E641" s="1859" t="s">
        <v>4113</v>
      </c>
      <c r="F641" s="1859" t="s">
        <v>2891</v>
      </c>
      <c r="G641" s="1859" t="s">
        <v>3457</v>
      </c>
      <c r="H641" s="1859" t="s">
        <v>22</v>
      </c>
      <c r="I641" s="1859" t="s">
        <v>2252</v>
      </c>
    </row>
    <row customHeight="1" ht="11.25">
      <c r="A642" s="1859" t="s">
        <v>2877</v>
      </c>
      <c r="B642" s="1859" t="s">
        <v>16</v>
      </c>
      <c r="C642" s="1859" t="s">
        <v>3531</v>
      </c>
      <c r="D642" s="1859" t="s">
        <v>3532</v>
      </c>
      <c r="E642" s="1859" t="s">
        <v>3533</v>
      </c>
      <c r="F642" s="1859" t="s">
        <v>3534</v>
      </c>
      <c r="G642" s="1859" t="s">
        <v>22</v>
      </c>
      <c r="H642" s="1859" t="s">
        <v>22</v>
      </c>
      <c r="I642" s="1859" t="s">
        <v>2252</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2126AA-5AD3-933A-A374-0.4B17879B}" mc:Ignorable="x14ac xr xr2 xr3">
  <sheetPr>
    <tabColor rgb="FFFFCC99"/>
  </sheetPr>
  <dimension ref="A1:G344"/>
  <sheetViews>
    <sheetView topLeftCell="A1" showGridLines="0" workbookViewId="0">
      <selection activeCell="A1" sqref="A1"/>
    </sheetView>
  </sheetViews>
  <sheetFormatPr customHeight="1" defaultRowHeight="11.25"/>
  <cols>
    <col min="1" max="1" style="1859" width="9.140625"/>
  </cols>
  <sheetData>
    <row customHeight="1" ht="11.25">
      <c r="A1" s="382" t="s">
        <v>4114</v>
      </c>
      <c r="B1" s="73" t="s">
        <v>4115</v>
      </c>
      <c r="C1" s="73" t="s">
        <v>4116</v>
      </c>
      <c r="D1" s="73" t="s">
        <v>4117</v>
      </c>
      <c r="E1" s="71" t="s">
        <v>4118</v>
      </c>
      <c r="F1" s="71" t="s">
        <v>4119</v>
      </c>
      <c r="G1" s="71" t="s">
        <v>4120</v>
      </c>
    </row>
    <row customHeight="1" ht="11.25">
      <c r="A2" s="382" t="s">
        <v>16</v>
      </c>
      <c r="B2" s="0" t="s">
        <v>4121</v>
      </c>
      <c r="C2" s="0" t="s">
        <v>4122</v>
      </c>
      <c r="D2" s="0" t="s">
        <v>4121</v>
      </c>
      <c r="E2" s="0" t="s">
        <v>4122</v>
      </c>
      <c r="F2" s="0" t="s">
        <v>4123</v>
      </c>
      <c r="G2" s="0" t="s">
        <v>200</v>
      </c>
    </row>
    <row customHeight="1" ht="11.25">
      <c r="A3" s="382" t="s">
        <v>16</v>
      </c>
      <c r="B3" s="0" t="s">
        <v>4121</v>
      </c>
      <c r="C3" s="0" t="s">
        <v>4122</v>
      </c>
      <c r="D3" s="0" t="s">
        <v>4124</v>
      </c>
      <c r="E3" s="0" t="s">
        <v>4125</v>
      </c>
      <c r="F3" s="0" t="s">
        <v>4126</v>
      </c>
      <c r="G3" s="0" t="s">
        <v>103</v>
      </c>
    </row>
    <row customHeight="1" ht="11.25">
      <c r="A4" s="382" t="s">
        <v>16</v>
      </c>
      <c r="B4" s="0" t="s">
        <v>4121</v>
      </c>
      <c r="C4" s="0" t="s">
        <v>4122</v>
      </c>
      <c r="D4" s="0" t="s">
        <v>4127</v>
      </c>
      <c r="E4" s="0" t="s">
        <v>4128</v>
      </c>
      <c r="F4" s="0" t="s">
        <v>4126</v>
      </c>
      <c r="G4" s="0" t="s">
        <v>90</v>
      </c>
    </row>
    <row customHeight="1" ht="11.25">
      <c r="A5" s="382" t="s">
        <v>16</v>
      </c>
      <c r="B5" s="0" t="s">
        <v>4121</v>
      </c>
      <c r="C5" s="0" t="s">
        <v>4122</v>
      </c>
      <c r="D5" s="0" t="s">
        <v>4129</v>
      </c>
      <c r="E5" s="0" t="s">
        <v>4130</v>
      </c>
      <c r="F5" s="0" t="s">
        <v>4126</v>
      </c>
      <c r="G5" s="0" t="s">
        <v>91</v>
      </c>
    </row>
    <row customHeight="1" ht="11.25">
      <c r="A6" s="382" t="s">
        <v>16</v>
      </c>
      <c r="B6" s="0" t="s">
        <v>4121</v>
      </c>
      <c r="C6" s="0" t="s">
        <v>4122</v>
      </c>
      <c r="D6" s="0" t="s">
        <v>4131</v>
      </c>
      <c r="E6" s="0" t="s">
        <v>4132</v>
      </c>
      <c r="F6" s="0" t="s">
        <v>4126</v>
      </c>
      <c r="G6" s="0" t="s">
        <v>117</v>
      </c>
    </row>
    <row customHeight="1" ht="11.25">
      <c r="A7" s="382" t="s">
        <v>16</v>
      </c>
      <c r="B7" s="0" t="s">
        <v>4121</v>
      </c>
      <c r="C7" s="0" t="s">
        <v>4122</v>
      </c>
      <c r="D7" s="0" t="s">
        <v>4133</v>
      </c>
      <c r="E7" s="0" t="s">
        <v>4134</v>
      </c>
      <c r="F7" s="0" t="s">
        <v>4126</v>
      </c>
      <c r="G7" s="0" t="s">
        <v>92</v>
      </c>
    </row>
    <row customHeight="1" ht="11.25">
      <c r="A8" s="382" t="s">
        <v>16</v>
      </c>
      <c r="B8" s="0" t="s">
        <v>127</v>
      </c>
      <c r="C8" s="0" t="s">
        <v>128</v>
      </c>
      <c r="D8" s="0" t="s">
        <v>127</v>
      </c>
      <c r="E8" s="0" t="s">
        <v>128</v>
      </c>
      <c r="F8" s="0" t="s">
        <v>4123</v>
      </c>
      <c r="G8" s="0" t="s">
        <v>93</v>
      </c>
    </row>
    <row customHeight="1" ht="11.25">
      <c r="A9" s="382" t="s">
        <v>16</v>
      </c>
      <c r="B9" s="0" t="s">
        <v>127</v>
      </c>
      <c r="C9" s="0" t="s">
        <v>128</v>
      </c>
      <c r="D9" s="0" t="s">
        <v>4135</v>
      </c>
      <c r="E9" s="0" t="s">
        <v>4136</v>
      </c>
      <c r="F9" s="0" t="s">
        <v>4137</v>
      </c>
      <c r="G9" s="0" t="s">
        <v>129</v>
      </c>
    </row>
    <row customHeight="1" ht="11.25">
      <c r="A10" s="382" t="s">
        <v>16</v>
      </c>
      <c r="B10" s="0" t="s">
        <v>127</v>
      </c>
      <c r="C10" s="0" t="s">
        <v>128</v>
      </c>
      <c r="D10" s="0" t="s">
        <v>4138</v>
      </c>
      <c r="E10" s="0" t="s">
        <v>4139</v>
      </c>
      <c r="F10" s="0" t="s">
        <v>4137</v>
      </c>
      <c r="G10" s="0" t="s">
        <v>134</v>
      </c>
    </row>
    <row customHeight="1" ht="11.25">
      <c r="A11" s="382" t="s">
        <v>16</v>
      </c>
      <c r="B11" s="0" t="s">
        <v>127</v>
      </c>
      <c r="C11" s="0" t="s">
        <v>128</v>
      </c>
      <c r="D11" s="0" t="s">
        <v>4140</v>
      </c>
      <c r="E11" s="0" t="s">
        <v>4141</v>
      </c>
      <c r="F11" s="0" t="s">
        <v>4126</v>
      </c>
      <c r="G11" s="0" t="s">
        <v>139</v>
      </c>
    </row>
    <row customHeight="1" ht="11.25">
      <c r="A12" s="382" t="s">
        <v>16</v>
      </c>
      <c r="B12" s="0" t="s">
        <v>127</v>
      </c>
      <c r="C12" s="0" t="s">
        <v>128</v>
      </c>
      <c r="D12" s="0" t="s">
        <v>4142</v>
      </c>
      <c r="E12" s="0" t="s">
        <v>4143</v>
      </c>
      <c r="F12" s="0" t="s">
        <v>4126</v>
      </c>
      <c r="G12" s="0" t="s">
        <v>144</v>
      </c>
    </row>
    <row customHeight="1" ht="11.25">
      <c r="A13" s="382" t="s">
        <v>16</v>
      </c>
      <c r="B13" s="0" t="s">
        <v>127</v>
      </c>
      <c r="C13" s="0" t="s">
        <v>128</v>
      </c>
      <c r="D13" s="0" t="s">
        <v>4144</v>
      </c>
      <c r="E13" s="0" t="s">
        <v>4145</v>
      </c>
      <c r="F13" s="0" t="s">
        <v>4126</v>
      </c>
      <c r="G13" s="0" t="s">
        <v>149</v>
      </c>
    </row>
    <row customHeight="1" ht="11.25">
      <c r="A14" s="382" t="s">
        <v>16</v>
      </c>
      <c r="B14" s="0" t="s">
        <v>127</v>
      </c>
      <c r="C14" s="0" t="s">
        <v>128</v>
      </c>
      <c r="D14" s="0" t="s">
        <v>4146</v>
      </c>
      <c r="E14" s="0" t="s">
        <v>4147</v>
      </c>
      <c r="F14" s="0" t="s">
        <v>4126</v>
      </c>
      <c r="G14" s="0" t="s">
        <v>154</v>
      </c>
    </row>
    <row customHeight="1" ht="11.25">
      <c r="A15" s="382" t="s">
        <v>16</v>
      </c>
      <c r="B15" s="0" t="s">
        <v>127</v>
      </c>
      <c r="C15" s="0" t="s">
        <v>128</v>
      </c>
      <c r="D15" s="0" t="s">
        <v>4148</v>
      </c>
      <c r="E15" s="0" t="s">
        <v>4149</v>
      </c>
      <c r="F15" s="0" t="s">
        <v>4126</v>
      </c>
      <c r="G15" s="0" t="s">
        <v>159</v>
      </c>
    </row>
    <row customHeight="1" ht="11.25">
      <c r="A16" s="382" t="s">
        <v>16</v>
      </c>
      <c r="B16" s="0" t="s">
        <v>127</v>
      </c>
      <c r="C16" s="0" t="s">
        <v>128</v>
      </c>
      <c r="D16" s="0" t="s">
        <v>4150</v>
      </c>
      <c r="E16" s="0" t="s">
        <v>4151</v>
      </c>
      <c r="F16" s="0" t="s">
        <v>4126</v>
      </c>
      <c r="G16" s="0" t="s">
        <v>164</v>
      </c>
    </row>
    <row customHeight="1" ht="11.25">
      <c r="A17" s="382" t="s">
        <v>16</v>
      </c>
      <c r="B17" s="0" t="s">
        <v>127</v>
      </c>
      <c r="C17" s="0" t="s">
        <v>128</v>
      </c>
      <c r="D17" s="0" t="s">
        <v>4152</v>
      </c>
      <c r="E17" s="0" t="s">
        <v>4153</v>
      </c>
      <c r="F17" s="0" t="s">
        <v>4126</v>
      </c>
      <c r="G17" s="0" t="s">
        <v>169</v>
      </c>
    </row>
    <row customHeight="1" ht="11.25">
      <c r="A18" s="382" t="s">
        <v>16</v>
      </c>
      <c r="B18" s="0" t="s">
        <v>127</v>
      </c>
      <c r="C18" s="0" t="s">
        <v>128</v>
      </c>
      <c r="D18" s="0" t="s">
        <v>4154</v>
      </c>
      <c r="E18" s="0" t="s">
        <v>4155</v>
      </c>
      <c r="F18" s="0" t="s">
        <v>4126</v>
      </c>
      <c r="G18" s="0" t="s">
        <v>174</v>
      </c>
    </row>
    <row customHeight="1" ht="11.25">
      <c r="A19" s="382" t="s">
        <v>16</v>
      </c>
      <c r="B19" s="0" t="s">
        <v>127</v>
      </c>
      <c r="C19" s="0" t="s">
        <v>128</v>
      </c>
      <c r="D19" s="0" t="s">
        <v>4156</v>
      </c>
      <c r="E19" s="0" t="s">
        <v>4157</v>
      </c>
      <c r="F19" s="0" t="s">
        <v>4126</v>
      </c>
      <c r="G19" s="0" t="s">
        <v>179</v>
      </c>
    </row>
    <row customHeight="1" ht="11.25">
      <c r="A20" s="382" t="s">
        <v>16</v>
      </c>
      <c r="B20" s="0" t="s">
        <v>127</v>
      </c>
      <c r="C20" s="0" t="s">
        <v>128</v>
      </c>
      <c r="D20" s="0" t="s">
        <v>4158</v>
      </c>
      <c r="E20" s="0" t="s">
        <v>4159</v>
      </c>
      <c r="F20" s="0" t="s">
        <v>4126</v>
      </c>
      <c r="G20" s="0" t="s">
        <v>184</v>
      </c>
    </row>
    <row customHeight="1" ht="11.25">
      <c r="A21" s="382" t="s">
        <v>16</v>
      </c>
      <c r="B21" s="0" t="s">
        <v>4160</v>
      </c>
      <c r="C21" s="0" t="s">
        <v>4161</v>
      </c>
      <c r="D21" s="0" t="s">
        <v>4160</v>
      </c>
      <c r="E21" s="0" t="s">
        <v>4161</v>
      </c>
      <c r="F21" s="0" t="s">
        <v>4123</v>
      </c>
      <c r="G21" s="0" t="s">
        <v>189</v>
      </c>
    </row>
    <row customHeight="1" ht="11.25">
      <c r="A22" s="382" t="s">
        <v>16</v>
      </c>
      <c r="B22" s="0" t="s">
        <v>4160</v>
      </c>
      <c r="C22" s="0" t="s">
        <v>4161</v>
      </c>
      <c r="D22" s="0" t="s">
        <v>4162</v>
      </c>
      <c r="E22" s="0" t="s">
        <v>4163</v>
      </c>
      <c r="F22" s="0" t="s">
        <v>4126</v>
      </c>
      <c r="G22" s="0" t="s">
        <v>330</v>
      </c>
    </row>
    <row customHeight="1" ht="11.25">
      <c r="A23" s="382" t="s">
        <v>16</v>
      </c>
      <c r="B23" s="0" t="s">
        <v>4160</v>
      </c>
      <c r="C23" s="0" t="s">
        <v>4161</v>
      </c>
      <c r="D23" s="0" t="s">
        <v>4164</v>
      </c>
      <c r="E23" s="0" t="s">
        <v>4165</v>
      </c>
      <c r="F23" s="0" t="s">
        <v>4126</v>
      </c>
      <c r="G23" s="0" t="s">
        <v>333</v>
      </c>
    </row>
    <row customHeight="1" ht="11.25">
      <c r="A24" s="382" t="s">
        <v>16</v>
      </c>
      <c r="B24" s="0" t="s">
        <v>4160</v>
      </c>
      <c r="C24" s="0" t="s">
        <v>4161</v>
      </c>
      <c r="D24" s="0" t="s">
        <v>4166</v>
      </c>
      <c r="E24" s="0" t="s">
        <v>4167</v>
      </c>
      <c r="F24" s="0" t="s">
        <v>4126</v>
      </c>
      <c r="G24" s="0" t="s">
        <v>336</v>
      </c>
    </row>
    <row customHeight="1" ht="11.25">
      <c r="A25" s="382" t="s">
        <v>16</v>
      </c>
      <c r="B25" s="0" t="s">
        <v>4160</v>
      </c>
      <c r="C25" s="0" t="s">
        <v>4161</v>
      </c>
      <c r="D25" s="0" t="s">
        <v>4168</v>
      </c>
      <c r="E25" s="0" t="s">
        <v>4169</v>
      </c>
      <c r="F25" s="0" t="s">
        <v>4126</v>
      </c>
      <c r="G25" s="0" t="s">
        <v>339</v>
      </c>
    </row>
    <row customHeight="1" ht="11.25">
      <c r="A26" s="382" t="s">
        <v>16</v>
      </c>
      <c r="B26" s="0" t="s">
        <v>4160</v>
      </c>
      <c r="C26" s="0" t="s">
        <v>4161</v>
      </c>
      <c r="D26" s="0" t="s">
        <v>4170</v>
      </c>
      <c r="E26" s="0" t="s">
        <v>4171</v>
      </c>
      <c r="F26" s="0" t="s">
        <v>4126</v>
      </c>
      <c r="G26" s="0" t="s">
        <v>342</v>
      </c>
    </row>
    <row customHeight="1" ht="11.25">
      <c r="A27" s="382" t="s">
        <v>16</v>
      </c>
      <c r="B27" s="0" t="s">
        <v>4172</v>
      </c>
      <c r="C27" s="0" t="s">
        <v>4173</v>
      </c>
      <c r="D27" s="0" t="s">
        <v>4172</v>
      </c>
      <c r="E27" s="0" t="s">
        <v>4173</v>
      </c>
      <c r="F27" s="0" t="s">
        <v>4123</v>
      </c>
      <c r="G27" s="0" t="s">
        <v>345</v>
      </c>
    </row>
    <row customHeight="1" ht="11.25">
      <c r="A28" s="382" t="s">
        <v>16</v>
      </c>
      <c r="B28" s="0" t="s">
        <v>4172</v>
      </c>
      <c r="C28" s="0" t="s">
        <v>4173</v>
      </c>
      <c r="D28" s="0" t="s">
        <v>4174</v>
      </c>
      <c r="E28" s="0" t="s">
        <v>4175</v>
      </c>
      <c r="F28" s="0" t="s">
        <v>4126</v>
      </c>
      <c r="G28" s="0" t="s">
        <v>348</v>
      </c>
    </row>
    <row customHeight="1" ht="11.25">
      <c r="A29" s="382" t="s">
        <v>16</v>
      </c>
      <c r="B29" s="0" t="s">
        <v>4172</v>
      </c>
      <c r="C29" s="0" t="s">
        <v>4173</v>
      </c>
      <c r="D29" s="0" t="s">
        <v>4176</v>
      </c>
      <c r="E29" s="0" t="s">
        <v>4177</v>
      </c>
      <c r="F29" s="0" t="s">
        <v>4126</v>
      </c>
      <c r="G29" s="0" t="s">
        <v>351</v>
      </c>
    </row>
    <row customHeight="1" ht="11.25">
      <c r="A30" s="382" t="s">
        <v>16</v>
      </c>
      <c r="B30" s="0" t="s">
        <v>4172</v>
      </c>
      <c r="C30" s="0" t="s">
        <v>4173</v>
      </c>
      <c r="D30" s="0" t="s">
        <v>4178</v>
      </c>
      <c r="E30" s="0" t="s">
        <v>4179</v>
      </c>
      <c r="F30" s="0" t="s">
        <v>4126</v>
      </c>
      <c r="G30" s="0" t="s">
        <v>354</v>
      </c>
    </row>
    <row customHeight="1" ht="11.25">
      <c r="A31" s="382" t="s">
        <v>16</v>
      </c>
      <c r="B31" s="0" t="s">
        <v>4172</v>
      </c>
      <c r="C31" s="0" t="s">
        <v>4173</v>
      </c>
      <c r="D31" s="0" t="s">
        <v>4180</v>
      </c>
      <c r="E31" s="0" t="s">
        <v>4181</v>
      </c>
      <c r="F31" s="0" t="s">
        <v>4126</v>
      </c>
      <c r="G31" s="0" t="s">
        <v>357</v>
      </c>
    </row>
    <row customHeight="1" ht="11.25">
      <c r="A32" s="382" t="s">
        <v>16</v>
      </c>
      <c r="B32" s="0" t="s">
        <v>4172</v>
      </c>
      <c r="C32" s="0" t="s">
        <v>4173</v>
      </c>
      <c r="D32" s="0" t="s">
        <v>4182</v>
      </c>
      <c r="E32" s="0" t="s">
        <v>4183</v>
      </c>
      <c r="F32" s="0" t="s">
        <v>4126</v>
      </c>
      <c r="G32" s="0" t="s">
        <v>360</v>
      </c>
    </row>
    <row customHeight="1" ht="11.25">
      <c r="A33" s="382" t="s">
        <v>16</v>
      </c>
      <c r="B33" s="0" t="s">
        <v>4172</v>
      </c>
      <c r="C33" s="0" t="s">
        <v>4173</v>
      </c>
      <c r="D33" s="0" t="s">
        <v>4184</v>
      </c>
      <c r="E33" s="0" t="s">
        <v>4185</v>
      </c>
      <c r="F33" s="0" t="s">
        <v>4126</v>
      </c>
      <c r="G33" s="0" t="s">
        <v>363</v>
      </c>
    </row>
    <row customHeight="1" ht="11.25">
      <c r="A34" s="382" t="s">
        <v>16</v>
      </c>
      <c r="B34" s="0" t="s">
        <v>4172</v>
      </c>
      <c r="C34" s="0" t="s">
        <v>4173</v>
      </c>
      <c r="D34" s="0" t="s">
        <v>4186</v>
      </c>
      <c r="E34" s="0" t="s">
        <v>4187</v>
      </c>
      <c r="F34" s="0" t="s">
        <v>4126</v>
      </c>
      <c r="G34" s="0" t="s">
        <v>366</v>
      </c>
    </row>
    <row customHeight="1" ht="11.25">
      <c r="A35" s="382" t="s">
        <v>16</v>
      </c>
      <c r="B35" s="0" t="s">
        <v>4172</v>
      </c>
      <c r="C35" s="0" t="s">
        <v>4173</v>
      </c>
      <c r="D35" s="0" t="s">
        <v>4188</v>
      </c>
      <c r="E35" s="0" t="s">
        <v>4189</v>
      </c>
      <c r="F35" s="0" t="s">
        <v>4126</v>
      </c>
      <c r="G35" s="0" t="s">
        <v>369</v>
      </c>
    </row>
    <row customHeight="1" ht="11.25">
      <c r="A36" s="382" t="s">
        <v>16</v>
      </c>
      <c r="B36" s="0" t="s">
        <v>120</v>
      </c>
      <c r="C36" s="0" t="s">
        <v>121</v>
      </c>
      <c r="D36" s="0" t="s">
        <v>120</v>
      </c>
      <c r="E36" s="0" t="s">
        <v>121</v>
      </c>
      <c r="F36" s="0" t="s">
        <v>4123</v>
      </c>
      <c r="G36" s="0" t="s">
        <v>119</v>
      </c>
    </row>
    <row customHeight="1" ht="11.25">
      <c r="A37" s="382" t="s">
        <v>16</v>
      </c>
      <c r="B37" s="0" t="s">
        <v>120</v>
      </c>
      <c r="C37" s="0" t="s">
        <v>121</v>
      </c>
      <c r="D37" s="0" t="s">
        <v>4190</v>
      </c>
      <c r="E37" s="0" t="s">
        <v>4191</v>
      </c>
      <c r="F37" s="0" t="s">
        <v>4126</v>
      </c>
      <c r="G37" s="0" t="s">
        <v>374</v>
      </c>
    </row>
    <row customHeight="1" ht="11.25">
      <c r="A38" s="382" t="s">
        <v>16</v>
      </c>
      <c r="B38" s="0" t="s">
        <v>120</v>
      </c>
      <c r="C38" s="0" t="s">
        <v>121</v>
      </c>
      <c r="D38" s="0" t="s">
        <v>4192</v>
      </c>
      <c r="E38" s="0" t="s">
        <v>4193</v>
      </c>
      <c r="F38" s="0" t="s">
        <v>4126</v>
      </c>
      <c r="G38" s="0" t="s">
        <v>377</v>
      </c>
    </row>
    <row customHeight="1" ht="11.25">
      <c r="A39" s="382" t="s">
        <v>16</v>
      </c>
      <c r="B39" s="0" t="s">
        <v>120</v>
      </c>
      <c r="C39" s="0" t="s">
        <v>121</v>
      </c>
      <c r="D39" s="0" t="s">
        <v>4194</v>
      </c>
      <c r="E39" s="0" t="s">
        <v>4195</v>
      </c>
      <c r="F39" s="0" t="s">
        <v>4126</v>
      </c>
      <c r="G39" s="0" t="s">
        <v>380</v>
      </c>
    </row>
    <row customHeight="1" ht="11.25">
      <c r="A40" s="382" t="s">
        <v>16</v>
      </c>
      <c r="B40" s="0" t="s">
        <v>120</v>
      </c>
      <c r="C40" s="0" t="s">
        <v>121</v>
      </c>
      <c r="D40" s="0" t="s">
        <v>4196</v>
      </c>
      <c r="E40" s="0" t="s">
        <v>4197</v>
      </c>
      <c r="F40" s="0" t="s">
        <v>4126</v>
      </c>
      <c r="G40" s="0" t="s">
        <v>383</v>
      </c>
    </row>
    <row customHeight="1" ht="11.25">
      <c r="A41" s="382" t="s">
        <v>16</v>
      </c>
      <c r="B41" s="0" t="s">
        <v>120</v>
      </c>
      <c r="C41" s="0" t="s">
        <v>121</v>
      </c>
      <c r="D41" s="0" t="s">
        <v>4198</v>
      </c>
      <c r="E41" s="0" t="s">
        <v>4199</v>
      </c>
      <c r="F41" s="0" t="s">
        <v>4126</v>
      </c>
      <c r="G41" s="0" t="s">
        <v>386</v>
      </c>
    </row>
    <row customHeight="1" ht="11.25">
      <c r="A42" s="382" t="s">
        <v>16</v>
      </c>
      <c r="B42" s="0" t="s">
        <v>120</v>
      </c>
      <c r="C42" s="0" t="s">
        <v>121</v>
      </c>
      <c r="D42" s="0" t="s">
        <v>4200</v>
      </c>
      <c r="E42" s="0" t="s">
        <v>4201</v>
      </c>
      <c r="F42" s="0" t="s">
        <v>4126</v>
      </c>
      <c r="G42" s="0" t="s">
        <v>2258</v>
      </c>
    </row>
    <row customHeight="1" ht="11.25">
      <c r="A43" s="382" t="s">
        <v>16</v>
      </c>
      <c r="B43" s="0" t="s">
        <v>120</v>
      </c>
      <c r="C43" s="0" t="s">
        <v>121</v>
      </c>
      <c r="D43" s="0" t="s">
        <v>4202</v>
      </c>
      <c r="E43" s="0" t="s">
        <v>4203</v>
      </c>
      <c r="F43" s="0" t="s">
        <v>4126</v>
      </c>
      <c r="G43" s="0" t="s">
        <v>2265</v>
      </c>
    </row>
    <row customHeight="1" ht="11.25">
      <c r="A44" s="382" t="s">
        <v>16</v>
      </c>
      <c r="B44" s="0" t="s">
        <v>120</v>
      </c>
      <c r="C44" s="0" t="s">
        <v>121</v>
      </c>
      <c r="D44" s="0" t="s">
        <v>4204</v>
      </c>
      <c r="E44" s="0" t="s">
        <v>4205</v>
      </c>
      <c r="F44" s="0" t="s">
        <v>4126</v>
      </c>
      <c r="G44" s="0" t="s">
        <v>2274</v>
      </c>
    </row>
    <row customHeight="1" ht="11.25">
      <c r="A45" s="382" t="s">
        <v>16</v>
      </c>
      <c r="B45" s="0" t="s">
        <v>120</v>
      </c>
      <c r="C45" s="0" t="s">
        <v>121</v>
      </c>
      <c r="D45" s="0" t="s">
        <v>4206</v>
      </c>
      <c r="E45" s="0" t="s">
        <v>4207</v>
      </c>
      <c r="F45" s="0" t="s">
        <v>4126</v>
      </c>
      <c r="G45" s="0" t="s">
        <v>2279</v>
      </c>
    </row>
    <row customHeight="1" ht="11.25">
      <c r="A46" s="382" t="s">
        <v>16</v>
      </c>
      <c r="B46" s="0" t="s">
        <v>4208</v>
      </c>
      <c r="C46" s="0" t="s">
        <v>4209</v>
      </c>
      <c r="D46" s="0" t="s">
        <v>4208</v>
      </c>
      <c r="E46" s="0" t="s">
        <v>4209</v>
      </c>
      <c r="F46" s="0" t="s">
        <v>4123</v>
      </c>
      <c r="G46" s="0" t="s">
        <v>2282</v>
      </c>
    </row>
    <row customHeight="1" ht="11.25">
      <c r="A47" s="382" t="s">
        <v>16</v>
      </c>
      <c r="B47" s="0" t="s">
        <v>4208</v>
      </c>
      <c r="C47" s="0" t="s">
        <v>4209</v>
      </c>
      <c r="D47" s="0" t="s">
        <v>4210</v>
      </c>
      <c r="E47" s="0" t="s">
        <v>4211</v>
      </c>
      <c r="F47" s="0" t="s">
        <v>4126</v>
      </c>
      <c r="G47" s="0" t="s">
        <v>2288</v>
      </c>
    </row>
    <row customHeight="1" ht="11.25">
      <c r="A48" s="382" t="s">
        <v>16</v>
      </c>
      <c r="B48" s="0" t="s">
        <v>4208</v>
      </c>
      <c r="C48" s="0" t="s">
        <v>4209</v>
      </c>
      <c r="D48" s="0" t="s">
        <v>4212</v>
      </c>
      <c r="E48" s="0" t="s">
        <v>4213</v>
      </c>
      <c r="F48" s="0" t="s">
        <v>4126</v>
      </c>
      <c r="G48" s="0" t="s">
        <v>2293</v>
      </c>
    </row>
    <row customHeight="1" ht="11.25">
      <c r="A49" s="382" t="s">
        <v>16</v>
      </c>
      <c r="B49" s="0" t="s">
        <v>4208</v>
      </c>
      <c r="C49" s="0" t="s">
        <v>4209</v>
      </c>
      <c r="D49" s="0" t="s">
        <v>4214</v>
      </c>
      <c r="E49" s="0" t="s">
        <v>4215</v>
      </c>
      <c r="F49" s="0" t="s">
        <v>4126</v>
      </c>
      <c r="G49" s="0" t="s">
        <v>2296</v>
      </c>
    </row>
    <row customHeight="1" ht="11.25">
      <c r="A50" s="382" t="s">
        <v>16</v>
      </c>
      <c r="B50" s="0" t="s">
        <v>4208</v>
      </c>
      <c r="C50" s="0" t="s">
        <v>4209</v>
      </c>
      <c r="D50" s="0" t="s">
        <v>4216</v>
      </c>
      <c r="E50" s="0" t="s">
        <v>4217</v>
      </c>
      <c r="F50" s="0" t="s">
        <v>4126</v>
      </c>
      <c r="G50" s="0" t="s">
        <v>2300</v>
      </c>
    </row>
    <row customHeight="1" ht="11.25">
      <c r="A51" s="382" t="s">
        <v>16</v>
      </c>
      <c r="B51" s="0" t="s">
        <v>4208</v>
      </c>
      <c r="C51" s="0" t="s">
        <v>4209</v>
      </c>
      <c r="D51" s="0" t="s">
        <v>4218</v>
      </c>
      <c r="E51" s="0" t="s">
        <v>4219</v>
      </c>
      <c r="F51" s="0" t="s">
        <v>4126</v>
      </c>
      <c r="G51" s="0" t="s">
        <v>2305</v>
      </c>
    </row>
    <row customHeight="1" ht="11.25">
      <c r="A52" s="382" t="s">
        <v>16</v>
      </c>
      <c r="B52" s="0" t="s">
        <v>4208</v>
      </c>
      <c r="C52" s="0" t="s">
        <v>4209</v>
      </c>
      <c r="D52" s="0" t="s">
        <v>4220</v>
      </c>
      <c r="E52" s="0" t="s">
        <v>4221</v>
      </c>
      <c r="F52" s="0" t="s">
        <v>4126</v>
      </c>
      <c r="G52" s="0" t="s">
        <v>2309</v>
      </c>
    </row>
    <row customHeight="1" ht="11.25">
      <c r="A53" s="382" t="s">
        <v>16</v>
      </c>
      <c r="B53" s="0" t="s">
        <v>4208</v>
      </c>
      <c r="C53" s="0" t="s">
        <v>4209</v>
      </c>
      <c r="D53" s="0" t="s">
        <v>4222</v>
      </c>
      <c r="E53" s="0" t="s">
        <v>4223</v>
      </c>
      <c r="F53" s="0" t="s">
        <v>4126</v>
      </c>
      <c r="G53" s="0" t="s">
        <v>2311</v>
      </c>
    </row>
    <row customHeight="1" ht="11.25">
      <c r="A54" s="382" t="s">
        <v>16</v>
      </c>
      <c r="B54" s="0" t="s">
        <v>4208</v>
      </c>
      <c r="C54" s="0" t="s">
        <v>4209</v>
      </c>
      <c r="D54" s="0" t="s">
        <v>4224</v>
      </c>
      <c r="E54" s="0" t="s">
        <v>4225</v>
      </c>
      <c r="F54" s="0" t="s">
        <v>4126</v>
      </c>
      <c r="G54" s="0" t="s">
        <v>2314</v>
      </c>
    </row>
    <row customHeight="1" ht="11.25">
      <c r="A55" s="382" t="s">
        <v>16</v>
      </c>
      <c r="B55" s="0" t="s">
        <v>4208</v>
      </c>
      <c r="C55" s="0" t="s">
        <v>4209</v>
      </c>
      <c r="D55" s="0" t="s">
        <v>4226</v>
      </c>
      <c r="E55" s="0" t="s">
        <v>4227</v>
      </c>
      <c r="F55" s="0" t="s">
        <v>4126</v>
      </c>
      <c r="G55" s="0" t="s">
        <v>2319</v>
      </c>
    </row>
    <row customHeight="1" ht="11.25">
      <c r="A56" s="382" t="s">
        <v>16</v>
      </c>
      <c r="B56" s="0" t="s">
        <v>4208</v>
      </c>
      <c r="C56" s="0" t="s">
        <v>4209</v>
      </c>
      <c r="D56" s="0" t="s">
        <v>4228</v>
      </c>
      <c r="E56" s="0" t="s">
        <v>4229</v>
      </c>
      <c r="F56" s="0" t="s">
        <v>4126</v>
      </c>
      <c r="G56" s="0" t="s">
        <v>2323</v>
      </c>
    </row>
    <row customHeight="1" ht="11.25">
      <c r="A57" s="382" t="s">
        <v>16</v>
      </c>
      <c r="B57" s="0" t="s">
        <v>4208</v>
      </c>
      <c r="C57" s="0" t="s">
        <v>4209</v>
      </c>
      <c r="D57" s="0" t="s">
        <v>4230</v>
      </c>
      <c r="E57" s="0" t="s">
        <v>4231</v>
      </c>
      <c r="F57" s="0" t="s">
        <v>4126</v>
      </c>
      <c r="G57" s="0" t="s">
        <v>2326</v>
      </c>
    </row>
    <row customHeight="1" ht="11.25">
      <c r="A58" s="382" t="s">
        <v>16</v>
      </c>
      <c r="B58" s="0" t="s">
        <v>4208</v>
      </c>
      <c r="C58" s="0" t="s">
        <v>4209</v>
      </c>
      <c r="D58" s="0" t="s">
        <v>4232</v>
      </c>
      <c r="E58" s="0" t="s">
        <v>4233</v>
      </c>
      <c r="F58" s="0" t="s">
        <v>4126</v>
      </c>
      <c r="G58" s="0" t="s">
        <v>2329</v>
      </c>
    </row>
    <row customHeight="1" ht="11.25">
      <c r="A59" s="382" t="s">
        <v>16</v>
      </c>
      <c r="B59" s="0" t="s">
        <v>4208</v>
      </c>
      <c r="C59" s="0" t="s">
        <v>4209</v>
      </c>
      <c r="D59" s="0" t="s">
        <v>4234</v>
      </c>
      <c r="E59" s="0" t="s">
        <v>4235</v>
      </c>
      <c r="F59" s="0" t="s">
        <v>4126</v>
      </c>
      <c r="G59" s="0" t="s">
        <v>2333</v>
      </c>
    </row>
    <row customHeight="1" ht="11.25">
      <c r="A60" s="382" t="s">
        <v>16</v>
      </c>
      <c r="B60" s="0" t="s">
        <v>172</v>
      </c>
      <c r="C60" s="0" t="s">
        <v>173</v>
      </c>
      <c r="D60" s="0" t="s">
        <v>172</v>
      </c>
      <c r="E60" s="0" t="s">
        <v>173</v>
      </c>
      <c r="F60" s="0" t="s">
        <v>4123</v>
      </c>
      <c r="G60" s="0" t="s">
        <v>171</v>
      </c>
    </row>
    <row customHeight="1" ht="11.25">
      <c r="A61" s="382" t="s">
        <v>16</v>
      </c>
      <c r="B61" s="0" t="s">
        <v>172</v>
      </c>
      <c r="C61" s="0" t="s">
        <v>173</v>
      </c>
      <c r="D61" s="0" t="s">
        <v>4236</v>
      </c>
      <c r="E61" s="0" t="s">
        <v>4237</v>
      </c>
      <c r="F61" s="0" t="s">
        <v>4137</v>
      </c>
      <c r="G61" s="0" t="s">
        <v>4238</v>
      </c>
    </row>
    <row customHeight="1" ht="11.25">
      <c r="A62" s="382" t="s">
        <v>16</v>
      </c>
      <c r="B62" s="0" t="s">
        <v>172</v>
      </c>
      <c r="C62" s="0" t="s">
        <v>173</v>
      </c>
      <c r="D62" s="0" t="s">
        <v>4239</v>
      </c>
      <c r="E62" s="0" t="s">
        <v>4240</v>
      </c>
      <c r="F62" s="0" t="s">
        <v>4137</v>
      </c>
      <c r="G62" s="0" t="s">
        <v>4241</v>
      </c>
    </row>
    <row customHeight="1" ht="11.25">
      <c r="A63" s="382" t="s">
        <v>16</v>
      </c>
      <c r="B63" s="0" t="s">
        <v>172</v>
      </c>
      <c r="C63" s="0" t="s">
        <v>173</v>
      </c>
      <c r="D63" s="0" t="s">
        <v>4242</v>
      </c>
      <c r="E63" s="0" t="s">
        <v>4243</v>
      </c>
      <c r="F63" s="0" t="s">
        <v>4137</v>
      </c>
      <c r="G63" s="0" t="s">
        <v>4244</v>
      </c>
    </row>
    <row customHeight="1" ht="11.25">
      <c r="A64" s="382" t="s">
        <v>16</v>
      </c>
      <c r="B64" s="0" t="s">
        <v>172</v>
      </c>
      <c r="C64" s="0" t="s">
        <v>173</v>
      </c>
      <c r="D64" s="0" t="s">
        <v>4245</v>
      </c>
      <c r="E64" s="0" t="s">
        <v>4246</v>
      </c>
      <c r="F64" s="0" t="s">
        <v>4126</v>
      </c>
      <c r="G64" s="0" t="s">
        <v>4247</v>
      </c>
    </row>
    <row customHeight="1" ht="11.25">
      <c r="A65" s="382" t="s">
        <v>16</v>
      </c>
      <c r="B65" s="0" t="s">
        <v>172</v>
      </c>
      <c r="C65" s="0" t="s">
        <v>173</v>
      </c>
      <c r="D65" s="0" t="s">
        <v>4248</v>
      </c>
      <c r="E65" s="0" t="s">
        <v>4249</v>
      </c>
      <c r="F65" s="0" t="s">
        <v>4126</v>
      </c>
      <c r="G65" s="0" t="s">
        <v>4250</v>
      </c>
    </row>
    <row customHeight="1" ht="11.25">
      <c r="A66" s="382" t="s">
        <v>16</v>
      </c>
      <c r="B66" s="0" t="s">
        <v>172</v>
      </c>
      <c r="C66" s="0" t="s">
        <v>173</v>
      </c>
      <c r="D66" s="0" t="s">
        <v>4251</v>
      </c>
      <c r="E66" s="0" t="s">
        <v>4252</v>
      </c>
      <c r="F66" s="0" t="s">
        <v>4126</v>
      </c>
      <c r="G66" s="0" t="s">
        <v>4253</v>
      </c>
    </row>
    <row customHeight="1" ht="11.25">
      <c r="A67" s="382" t="s">
        <v>16</v>
      </c>
      <c r="B67" s="0" t="s">
        <v>172</v>
      </c>
      <c r="C67" s="0" t="s">
        <v>173</v>
      </c>
      <c r="D67" s="0" t="s">
        <v>4254</v>
      </c>
      <c r="E67" s="0" t="s">
        <v>4255</v>
      </c>
      <c r="F67" s="0" t="s">
        <v>4126</v>
      </c>
      <c r="G67" s="0" t="s">
        <v>2651</v>
      </c>
    </row>
    <row customHeight="1" ht="11.25">
      <c r="A68" s="382" t="s">
        <v>16</v>
      </c>
      <c r="B68" s="0" t="s">
        <v>172</v>
      </c>
      <c r="C68" s="0" t="s">
        <v>173</v>
      </c>
      <c r="D68" s="0" t="s">
        <v>4256</v>
      </c>
      <c r="E68" s="0" t="s">
        <v>4257</v>
      </c>
      <c r="F68" s="0" t="s">
        <v>4126</v>
      </c>
      <c r="G68" s="0" t="s">
        <v>4258</v>
      </c>
    </row>
    <row customHeight="1" ht="11.25">
      <c r="A69" s="382" t="s">
        <v>16</v>
      </c>
      <c r="B69" s="0" t="s">
        <v>172</v>
      </c>
      <c r="C69" s="0" t="s">
        <v>173</v>
      </c>
      <c r="D69" s="0" t="s">
        <v>4259</v>
      </c>
      <c r="E69" s="0" t="s">
        <v>4260</v>
      </c>
      <c r="F69" s="0" t="s">
        <v>4126</v>
      </c>
      <c r="G69" s="0" t="s">
        <v>2854</v>
      </c>
    </row>
    <row customHeight="1" ht="11.25">
      <c r="A70" s="382" t="s">
        <v>16</v>
      </c>
      <c r="B70" s="0" t="s">
        <v>172</v>
      </c>
      <c r="C70" s="0" t="s">
        <v>173</v>
      </c>
      <c r="D70" s="0" t="s">
        <v>4261</v>
      </c>
      <c r="E70" s="0" t="s">
        <v>4262</v>
      </c>
      <c r="F70" s="0" t="s">
        <v>4126</v>
      </c>
      <c r="G70" s="0" t="s">
        <v>4263</v>
      </c>
    </row>
    <row customHeight="1" ht="11.25">
      <c r="A71" s="382" t="s">
        <v>16</v>
      </c>
      <c r="B71" s="0" t="s">
        <v>172</v>
      </c>
      <c r="C71" s="0" t="s">
        <v>173</v>
      </c>
      <c r="D71" s="0" t="s">
        <v>4264</v>
      </c>
      <c r="E71" s="0" t="s">
        <v>4265</v>
      </c>
      <c r="F71" s="0" t="s">
        <v>4126</v>
      </c>
      <c r="G71" s="0" t="s">
        <v>4266</v>
      </c>
    </row>
    <row customHeight="1" ht="11.25">
      <c r="A72" s="382" t="s">
        <v>16</v>
      </c>
      <c r="B72" s="0" t="s">
        <v>172</v>
      </c>
      <c r="C72" s="0" t="s">
        <v>173</v>
      </c>
      <c r="D72" s="0" t="s">
        <v>4267</v>
      </c>
      <c r="E72" s="0" t="s">
        <v>4268</v>
      </c>
      <c r="F72" s="0" t="s">
        <v>4126</v>
      </c>
      <c r="G72" s="0" t="s">
        <v>4269</v>
      </c>
    </row>
    <row customHeight="1" ht="11.25">
      <c r="A73" s="382" t="s">
        <v>16</v>
      </c>
      <c r="B73" s="0" t="s">
        <v>172</v>
      </c>
      <c r="C73" s="0" t="s">
        <v>173</v>
      </c>
      <c r="D73" s="0" t="s">
        <v>4270</v>
      </c>
      <c r="E73" s="0" t="s">
        <v>4271</v>
      </c>
      <c r="F73" s="0" t="s">
        <v>4126</v>
      </c>
      <c r="G73" s="0" t="s">
        <v>4272</v>
      </c>
    </row>
    <row customHeight="1" ht="11.25">
      <c r="A74" s="382" t="s">
        <v>16</v>
      </c>
      <c r="B74" s="0" t="s">
        <v>172</v>
      </c>
      <c r="C74" s="0" t="s">
        <v>173</v>
      </c>
      <c r="D74" s="0" t="s">
        <v>4273</v>
      </c>
      <c r="E74" s="0" t="s">
        <v>4274</v>
      </c>
      <c r="F74" s="0" t="s">
        <v>4126</v>
      </c>
      <c r="G74" s="0" t="s">
        <v>4275</v>
      </c>
    </row>
    <row customHeight="1" ht="11.25">
      <c r="A75" s="382" t="s">
        <v>16</v>
      </c>
      <c r="B75" s="0" t="s">
        <v>172</v>
      </c>
      <c r="C75" s="0" t="s">
        <v>173</v>
      </c>
      <c r="D75" s="0" t="s">
        <v>4276</v>
      </c>
      <c r="E75" s="0" t="s">
        <v>4277</v>
      </c>
      <c r="F75" s="0" t="s">
        <v>4126</v>
      </c>
      <c r="G75" s="0" t="s">
        <v>4278</v>
      </c>
    </row>
    <row customHeight="1" ht="11.25">
      <c r="A76" s="382" t="s">
        <v>16</v>
      </c>
      <c r="B76" s="0" t="s">
        <v>100</v>
      </c>
      <c r="C76" s="0" t="s">
        <v>101</v>
      </c>
      <c r="D76" s="0" t="s">
        <v>100</v>
      </c>
      <c r="E76" s="0" t="s">
        <v>101</v>
      </c>
      <c r="F76" s="0" t="s">
        <v>4123</v>
      </c>
      <c r="G76" s="0" t="s">
        <v>99</v>
      </c>
    </row>
    <row customHeight="1" ht="11.25">
      <c r="A77" s="382" t="s">
        <v>16</v>
      </c>
      <c r="B77" s="0" t="s">
        <v>100</v>
      </c>
      <c r="C77" s="0" t="s">
        <v>101</v>
      </c>
      <c r="D77" s="0" t="s">
        <v>4279</v>
      </c>
      <c r="E77" s="0" t="s">
        <v>4280</v>
      </c>
      <c r="F77" s="0" t="s">
        <v>4126</v>
      </c>
      <c r="G77" s="0" t="s">
        <v>4281</v>
      </c>
    </row>
    <row customHeight="1" ht="11.25">
      <c r="A78" s="382" t="s">
        <v>16</v>
      </c>
      <c r="B78" s="0" t="s">
        <v>100</v>
      </c>
      <c r="C78" s="0" t="s">
        <v>101</v>
      </c>
      <c r="D78" s="0" t="s">
        <v>4282</v>
      </c>
      <c r="E78" s="0" t="s">
        <v>4283</v>
      </c>
      <c r="F78" s="0" t="s">
        <v>4126</v>
      </c>
      <c r="G78" s="0" t="s">
        <v>4284</v>
      </c>
    </row>
    <row customHeight="1" ht="11.25">
      <c r="A79" s="382" t="s">
        <v>16</v>
      </c>
      <c r="B79" s="0" t="s">
        <v>100</v>
      </c>
      <c r="C79" s="0" t="s">
        <v>101</v>
      </c>
      <c r="D79" s="0" t="s">
        <v>4285</v>
      </c>
      <c r="E79" s="0" t="s">
        <v>4286</v>
      </c>
      <c r="F79" s="0" t="s">
        <v>4126</v>
      </c>
      <c r="G79" s="0" t="s">
        <v>4287</v>
      </c>
    </row>
    <row customHeight="1" ht="11.25">
      <c r="A80" s="382" t="s">
        <v>16</v>
      </c>
      <c r="B80" s="0" t="s">
        <v>100</v>
      </c>
      <c r="C80" s="0" t="s">
        <v>101</v>
      </c>
      <c r="D80" s="0" t="s">
        <v>4288</v>
      </c>
      <c r="E80" s="0" t="s">
        <v>4289</v>
      </c>
      <c r="F80" s="0" t="s">
        <v>4126</v>
      </c>
      <c r="G80" s="0" t="s">
        <v>4290</v>
      </c>
    </row>
    <row customHeight="1" ht="11.25">
      <c r="A81" s="382" t="s">
        <v>16</v>
      </c>
      <c r="B81" s="0" t="s">
        <v>100</v>
      </c>
      <c r="C81" s="0" t="s">
        <v>101</v>
      </c>
      <c r="D81" s="0" t="s">
        <v>4291</v>
      </c>
      <c r="E81" s="0" t="s">
        <v>4292</v>
      </c>
      <c r="F81" s="0" t="s">
        <v>4126</v>
      </c>
      <c r="G81" s="0" t="s">
        <v>4293</v>
      </c>
    </row>
    <row customHeight="1" ht="11.25">
      <c r="A82" s="382" t="s">
        <v>16</v>
      </c>
      <c r="B82" s="0" t="s">
        <v>100</v>
      </c>
      <c r="C82" s="0" t="s">
        <v>101</v>
      </c>
      <c r="D82" s="0" t="s">
        <v>4294</v>
      </c>
      <c r="E82" s="0" t="s">
        <v>4295</v>
      </c>
      <c r="F82" s="0" t="s">
        <v>4126</v>
      </c>
      <c r="G82" s="0" t="s">
        <v>4296</v>
      </c>
    </row>
    <row customHeight="1" ht="11.25">
      <c r="A83" s="382" t="s">
        <v>16</v>
      </c>
      <c r="B83" s="0" t="s">
        <v>100</v>
      </c>
      <c r="C83" s="0" t="s">
        <v>101</v>
      </c>
      <c r="D83" s="0" t="s">
        <v>4297</v>
      </c>
      <c r="E83" s="0" t="s">
        <v>4298</v>
      </c>
      <c r="F83" s="0" t="s">
        <v>4126</v>
      </c>
      <c r="G83" s="0" t="s">
        <v>4299</v>
      </c>
    </row>
    <row customHeight="1" ht="11.25">
      <c r="A84" s="382" t="s">
        <v>16</v>
      </c>
      <c r="B84" s="0" t="s">
        <v>107</v>
      </c>
      <c r="C84" s="0" t="s">
        <v>108</v>
      </c>
      <c r="D84" s="0" t="s">
        <v>107</v>
      </c>
      <c r="E84" s="0" t="s">
        <v>108</v>
      </c>
      <c r="F84" s="0" t="s">
        <v>4123</v>
      </c>
      <c r="G84" s="0" t="s">
        <v>106</v>
      </c>
    </row>
    <row customHeight="1" ht="11.25">
      <c r="A85" s="382" t="s">
        <v>16</v>
      </c>
      <c r="B85" s="0" t="s">
        <v>107</v>
      </c>
      <c r="C85" s="0" t="s">
        <v>108</v>
      </c>
      <c r="D85" s="0" t="s">
        <v>4300</v>
      </c>
      <c r="E85" s="0" t="s">
        <v>4301</v>
      </c>
      <c r="F85" s="0" t="s">
        <v>4126</v>
      </c>
      <c r="G85" s="0" t="s">
        <v>4302</v>
      </c>
    </row>
    <row customHeight="1" ht="11.25">
      <c r="A86" s="382" t="s">
        <v>16</v>
      </c>
      <c r="B86" s="0" t="s">
        <v>107</v>
      </c>
      <c r="C86" s="0" t="s">
        <v>108</v>
      </c>
      <c r="D86" s="0" t="s">
        <v>4303</v>
      </c>
      <c r="E86" s="0" t="s">
        <v>4304</v>
      </c>
      <c r="F86" s="0" t="s">
        <v>4126</v>
      </c>
      <c r="G86" s="0" t="s">
        <v>4305</v>
      </c>
    </row>
    <row customHeight="1" ht="11.25">
      <c r="A87" s="382" t="s">
        <v>16</v>
      </c>
      <c r="B87" s="0" t="s">
        <v>107</v>
      </c>
      <c r="C87" s="0" t="s">
        <v>108</v>
      </c>
      <c r="D87" s="0" t="s">
        <v>4306</v>
      </c>
      <c r="E87" s="0" t="s">
        <v>4307</v>
      </c>
      <c r="F87" s="0" t="s">
        <v>4126</v>
      </c>
      <c r="G87" s="0" t="s">
        <v>4308</v>
      </c>
    </row>
    <row customHeight="1" ht="11.25">
      <c r="A88" s="382" t="s">
        <v>16</v>
      </c>
      <c r="B88" s="0" t="s">
        <v>107</v>
      </c>
      <c r="C88" s="0" t="s">
        <v>108</v>
      </c>
      <c r="D88" s="0" t="s">
        <v>4309</v>
      </c>
      <c r="E88" s="0" t="s">
        <v>4310</v>
      </c>
      <c r="F88" s="0" t="s">
        <v>4126</v>
      </c>
      <c r="G88" s="0" t="s">
        <v>4311</v>
      </c>
    </row>
    <row customHeight="1" ht="11.25">
      <c r="A89" s="382" t="s">
        <v>16</v>
      </c>
      <c r="B89" s="0" t="s">
        <v>107</v>
      </c>
      <c r="C89" s="0" t="s">
        <v>108</v>
      </c>
      <c r="D89" s="0" t="s">
        <v>4312</v>
      </c>
      <c r="E89" s="0" t="s">
        <v>4313</v>
      </c>
      <c r="F89" s="0" t="s">
        <v>4126</v>
      </c>
      <c r="G89" s="0" t="s">
        <v>4314</v>
      </c>
    </row>
    <row customHeight="1" ht="11.25">
      <c r="A90" s="382" t="s">
        <v>16</v>
      </c>
      <c r="B90" s="0" t="s">
        <v>107</v>
      </c>
      <c r="C90" s="0" t="s">
        <v>108</v>
      </c>
      <c r="D90" s="0" t="s">
        <v>4315</v>
      </c>
      <c r="E90" s="0" t="s">
        <v>4316</v>
      </c>
      <c r="F90" s="0" t="s">
        <v>4126</v>
      </c>
      <c r="G90" s="0" t="s">
        <v>4317</v>
      </c>
    </row>
    <row customHeight="1" ht="11.25">
      <c r="A91" s="382" t="s">
        <v>16</v>
      </c>
      <c r="B91" s="0" t="s">
        <v>107</v>
      </c>
      <c r="C91" s="0" t="s">
        <v>108</v>
      </c>
      <c r="D91" s="0" t="s">
        <v>4318</v>
      </c>
      <c r="E91" s="0" t="s">
        <v>4319</v>
      </c>
      <c r="F91" s="0" t="s">
        <v>4126</v>
      </c>
      <c r="G91" s="0" t="s">
        <v>4320</v>
      </c>
    </row>
    <row customHeight="1" ht="11.25">
      <c r="A92" s="382" t="s">
        <v>16</v>
      </c>
      <c r="B92" s="0" t="s">
        <v>107</v>
      </c>
      <c r="C92" s="0" t="s">
        <v>108</v>
      </c>
      <c r="D92" s="0" t="s">
        <v>4321</v>
      </c>
      <c r="E92" s="0" t="s">
        <v>4322</v>
      </c>
      <c r="F92" s="0" t="s">
        <v>4126</v>
      </c>
      <c r="G92" s="0" t="s">
        <v>4323</v>
      </c>
    </row>
    <row customHeight="1" ht="11.25">
      <c r="A93" s="382" t="s">
        <v>16</v>
      </c>
      <c r="B93" s="0" t="s">
        <v>4324</v>
      </c>
      <c r="C93" s="0" t="s">
        <v>4325</v>
      </c>
      <c r="D93" s="0" t="s">
        <v>4324</v>
      </c>
      <c r="E93" s="0" t="s">
        <v>4325</v>
      </c>
      <c r="F93" s="0" t="s">
        <v>4123</v>
      </c>
      <c r="G93" s="0" t="s">
        <v>4326</v>
      </c>
    </row>
    <row customHeight="1" ht="11.25">
      <c r="A94" s="382" t="s">
        <v>16</v>
      </c>
      <c r="B94" s="0" t="s">
        <v>4324</v>
      </c>
      <c r="C94" s="0" t="s">
        <v>4325</v>
      </c>
      <c r="D94" s="0" t="s">
        <v>4327</v>
      </c>
      <c r="E94" s="0" t="s">
        <v>4328</v>
      </c>
      <c r="F94" s="0" t="s">
        <v>4126</v>
      </c>
      <c r="G94" s="0" t="s">
        <v>4329</v>
      </c>
    </row>
    <row customHeight="1" ht="11.25">
      <c r="A95" s="382" t="s">
        <v>16</v>
      </c>
      <c r="B95" s="0" t="s">
        <v>4324</v>
      </c>
      <c r="C95" s="0" t="s">
        <v>4325</v>
      </c>
      <c r="D95" s="0" t="s">
        <v>4330</v>
      </c>
      <c r="E95" s="0" t="s">
        <v>4331</v>
      </c>
      <c r="F95" s="0" t="s">
        <v>4126</v>
      </c>
      <c r="G95" s="0" t="s">
        <v>4332</v>
      </c>
    </row>
    <row customHeight="1" ht="11.25">
      <c r="A96" s="382" t="s">
        <v>16</v>
      </c>
      <c r="B96" s="0" t="s">
        <v>4324</v>
      </c>
      <c r="C96" s="0" t="s">
        <v>4325</v>
      </c>
      <c r="D96" s="0" t="s">
        <v>4333</v>
      </c>
      <c r="E96" s="0" t="s">
        <v>4334</v>
      </c>
      <c r="F96" s="0" t="s">
        <v>4126</v>
      </c>
      <c r="G96" s="0" t="s">
        <v>4335</v>
      </c>
    </row>
    <row customHeight="1" ht="11.25">
      <c r="A97" s="382" t="s">
        <v>16</v>
      </c>
      <c r="B97" s="0" t="s">
        <v>4324</v>
      </c>
      <c r="C97" s="0" t="s">
        <v>4325</v>
      </c>
      <c r="D97" s="0" t="s">
        <v>4336</v>
      </c>
      <c r="E97" s="0" t="s">
        <v>4337</v>
      </c>
      <c r="F97" s="0" t="s">
        <v>4126</v>
      </c>
      <c r="G97" s="0" t="s">
        <v>4338</v>
      </c>
    </row>
    <row customHeight="1" ht="11.25">
      <c r="A98" s="382" t="s">
        <v>16</v>
      </c>
      <c r="B98" s="0" t="s">
        <v>4324</v>
      </c>
      <c r="C98" s="0" t="s">
        <v>4325</v>
      </c>
      <c r="D98" s="0" t="s">
        <v>4339</v>
      </c>
      <c r="E98" s="0" t="s">
        <v>4340</v>
      </c>
      <c r="F98" s="0" t="s">
        <v>4126</v>
      </c>
      <c r="G98" s="0" t="s">
        <v>4341</v>
      </c>
    </row>
    <row customHeight="1" ht="11.25">
      <c r="A99" s="382" t="s">
        <v>16</v>
      </c>
      <c r="B99" s="0" t="s">
        <v>4324</v>
      </c>
      <c r="C99" s="0" t="s">
        <v>4325</v>
      </c>
      <c r="D99" s="0" t="s">
        <v>4342</v>
      </c>
      <c r="E99" s="0" t="s">
        <v>4343</v>
      </c>
      <c r="F99" s="0" t="s">
        <v>4126</v>
      </c>
      <c r="G99" s="0" t="s">
        <v>4344</v>
      </c>
    </row>
    <row customHeight="1" ht="11.25">
      <c r="A100" s="382" t="s">
        <v>16</v>
      </c>
      <c r="B100" s="0" t="s">
        <v>137</v>
      </c>
      <c r="C100" s="0" t="s">
        <v>138</v>
      </c>
      <c r="D100" s="0" t="s">
        <v>137</v>
      </c>
      <c r="E100" s="0" t="s">
        <v>138</v>
      </c>
      <c r="F100" s="0" t="s">
        <v>4123</v>
      </c>
      <c r="G100" s="0" t="s">
        <v>136</v>
      </c>
    </row>
    <row customHeight="1" ht="11.25">
      <c r="A101" s="382" t="s">
        <v>16</v>
      </c>
      <c r="B101" s="0" t="s">
        <v>137</v>
      </c>
      <c r="C101" s="0" t="s">
        <v>138</v>
      </c>
      <c r="D101" s="0" t="s">
        <v>4345</v>
      </c>
      <c r="E101" s="0" t="s">
        <v>4346</v>
      </c>
      <c r="F101" s="0" t="s">
        <v>4347</v>
      </c>
      <c r="G101" s="0" t="s">
        <v>4348</v>
      </c>
    </row>
    <row customHeight="1" ht="11.25">
      <c r="A102" s="382" t="s">
        <v>16</v>
      </c>
      <c r="B102" s="0" t="s">
        <v>137</v>
      </c>
      <c r="C102" s="0" t="s">
        <v>138</v>
      </c>
      <c r="D102" s="0" t="s">
        <v>4174</v>
      </c>
      <c r="E102" s="0" t="s">
        <v>4349</v>
      </c>
      <c r="F102" s="0" t="s">
        <v>4126</v>
      </c>
      <c r="G102" s="0" t="s">
        <v>4350</v>
      </c>
    </row>
    <row customHeight="1" ht="11.25">
      <c r="A103" s="382" t="s">
        <v>16</v>
      </c>
      <c r="B103" s="0" t="s">
        <v>137</v>
      </c>
      <c r="C103" s="0" t="s">
        <v>138</v>
      </c>
      <c r="D103" s="0" t="s">
        <v>4351</v>
      </c>
      <c r="E103" s="0" t="s">
        <v>4352</v>
      </c>
      <c r="F103" s="0" t="s">
        <v>4126</v>
      </c>
      <c r="G103" s="0" t="s">
        <v>4353</v>
      </c>
    </row>
    <row customHeight="1" ht="11.25">
      <c r="A104" s="382" t="s">
        <v>16</v>
      </c>
      <c r="B104" s="0" t="s">
        <v>137</v>
      </c>
      <c r="C104" s="0" t="s">
        <v>138</v>
      </c>
      <c r="D104" s="0" t="s">
        <v>4354</v>
      </c>
      <c r="E104" s="0" t="s">
        <v>4355</v>
      </c>
      <c r="F104" s="0" t="s">
        <v>4126</v>
      </c>
      <c r="G104" s="0" t="s">
        <v>4356</v>
      </c>
    </row>
    <row customHeight="1" ht="11.25">
      <c r="A105" s="382" t="s">
        <v>16</v>
      </c>
      <c r="B105" s="0" t="s">
        <v>137</v>
      </c>
      <c r="C105" s="0" t="s">
        <v>138</v>
      </c>
      <c r="D105" s="0" t="s">
        <v>4357</v>
      </c>
      <c r="E105" s="0" t="s">
        <v>4358</v>
      </c>
      <c r="F105" s="0" t="s">
        <v>4126</v>
      </c>
      <c r="G105" s="0" t="s">
        <v>4359</v>
      </c>
    </row>
    <row customHeight="1" ht="11.25">
      <c r="A106" s="382" t="s">
        <v>16</v>
      </c>
      <c r="B106" s="0" t="s">
        <v>137</v>
      </c>
      <c r="C106" s="0" t="s">
        <v>138</v>
      </c>
      <c r="D106" s="0" t="s">
        <v>4360</v>
      </c>
      <c r="E106" s="0" t="s">
        <v>4361</v>
      </c>
      <c r="F106" s="0" t="s">
        <v>4126</v>
      </c>
      <c r="G106" s="0" t="s">
        <v>4362</v>
      </c>
    </row>
    <row customHeight="1" ht="11.25">
      <c r="A107" s="382" t="s">
        <v>16</v>
      </c>
      <c r="B107" s="0" t="s">
        <v>137</v>
      </c>
      <c r="C107" s="0" t="s">
        <v>138</v>
      </c>
      <c r="D107" s="0" t="s">
        <v>4363</v>
      </c>
      <c r="E107" s="0" t="s">
        <v>4364</v>
      </c>
      <c r="F107" s="0" t="s">
        <v>4126</v>
      </c>
      <c r="G107" s="0" t="s">
        <v>4365</v>
      </c>
    </row>
    <row customHeight="1" ht="11.25">
      <c r="A108" s="382" t="s">
        <v>16</v>
      </c>
      <c r="B108" s="0" t="s">
        <v>137</v>
      </c>
      <c r="C108" s="0" t="s">
        <v>138</v>
      </c>
      <c r="D108" s="0" t="s">
        <v>4366</v>
      </c>
      <c r="E108" s="0" t="s">
        <v>4367</v>
      </c>
      <c r="F108" s="0" t="s">
        <v>4126</v>
      </c>
      <c r="G108" s="0" t="s">
        <v>4368</v>
      </c>
    </row>
    <row customHeight="1" ht="11.25">
      <c r="A109" s="382" t="s">
        <v>16</v>
      </c>
      <c r="B109" s="0" t="s">
        <v>137</v>
      </c>
      <c r="C109" s="0" t="s">
        <v>138</v>
      </c>
      <c r="D109" s="0" t="s">
        <v>4369</v>
      </c>
      <c r="E109" s="0" t="s">
        <v>4370</v>
      </c>
      <c r="F109" s="0" t="s">
        <v>4126</v>
      </c>
      <c r="G109" s="0" t="s">
        <v>4371</v>
      </c>
    </row>
    <row customHeight="1" ht="11.25">
      <c r="A110" s="382" t="s">
        <v>16</v>
      </c>
      <c r="B110" s="0" t="s">
        <v>137</v>
      </c>
      <c r="C110" s="0" t="s">
        <v>138</v>
      </c>
      <c r="D110" s="0" t="s">
        <v>4372</v>
      </c>
      <c r="E110" s="0" t="s">
        <v>4373</v>
      </c>
      <c r="F110" s="0" t="s">
        <v>4126</v>
      </c>
      <c r="G110" s="0" t="s">
        <v>4374</v>
      </c>
    </row>
    <row customHeight="1" ht="11.25">
      <c r="A111" s="382" t="s">
        <v>16</v>
      </c>
      <c r="B111" s="0" t="s">
        <v>137</v>
      </c>
      <c r="C111" s="0" t="s">
        <v>138</v>
      </c>
      <c r="D111" s="0" t="s">
        <v>4228</v>
      </c>
      <c r="E111" s="0" t="s">
        <v>4375</v>
      </c>
      <c r="F111" s="0" t="s">
        <v>4126</v>
      </c>
      <c r="G111" s="0" t="s">
        <v>4376</v>
      </c>
    </row>
    <row customHeight="1" ht="11.25">
      <c r="A112" s="382" t="s">
        <v>16</v>
      </c>
      <c r="B112" s="0" t="s">
        <v>137</v>
      </c>
      <c r="C112" s="0" t="s">
        <v>138</v>
      </c>
      <c r="D112" s="0" t="s">
        <v>4377</v>
      </c>
      <c r="E112" s="0" t="s">
        <v>4378</v>
      </c>
      <c r="F112" s="0" t="s">
        <v>4126</v>
      </c>
      <c r="G112" s="0" t="s">
        <v>1089</v>
      </c>
    </row>
    <row customHeight="1" ht="11.25">
      <c r="A113" s="382" t="s">
        <v>16</v>
      </c>
      <c r="B113" s="0" t="s">
        <v>137</v>
      </c>
      <c r="C113" s="0" t="s">
        <v>138</v>
      </c>
      <c r="D113" s="0" t="s">
        <v>4379</v>
      </c>
      <c r="E113" s="0" t="s">
        <v>4380</v>
      </c>
      <c r="F113" s="0" t="s">
        <v>4126</v>
      </c>
      <c r="G113" s="0" t="s">
        <v>4381</v>
      </c>
    </row>
    <row customHeight="1" ht="11.25">
      <c r="A114" s="382" t="s">
        <v>16</v>
      </c>
      <c r="B114" s="0" t="s">
        <v>137</v>
      </c>
      <c r="C114" s="0" t="s">
        <v>138</v>
      </c>
      <c r="D114" s="0" t="s">
        <v>4382</v>
      </c>
      <c r="E114" s="0" t="s">
        <v>4383</v>
      </c>
      <c r="F114" s="0" t="s">
        <v>4126</v>
      </c>
      <c r="G114" s="0" t="s">
        <v>4384</v>
      </c>
    </row>
    <row customHeight="1" ht="11.25">
      <c r="A115" s="382" t="s">
        <v>16</v>
      </c>
      <c r="B115" s="0" t="s">
        <v>187</v>
      </c>
      <c r="C115" s="0" t="s">
        <v>188</v>
      </c>
      <c r="D115" s="0" t="s">
        <v>187</v>
      </c>
      <c r="E115" s="0" t="s">
        <v>188</v>
      </c>
      <c r="F115" s="0" t="s">
        <v>4123</v>
      </c>
      <c r="G115" s="0" t="s">
        <v>186</v>
      </c>
    </row>
    <row customHeight="1" ht="11.25">
      <c r="A116" s="382" t="s">
        <v>16</v>
      </c>
      <c r="B116" s="0" t="s">
        <v>187</v>
      </c>
      <c r="C116" s="0" t="s">
        <v>188</v>
      </c>
      <c r="D116" s="0" t="s">
        <v>4385</v>
      </c>
      <c r="E116" s="0" t="s">
        <v>4386</v>
      </c>
      <c r="F116" s="0" t="s">
        <v>4126</v>
      </c>
      <c r="G116" s="0" t="s">
        <v>4387</v>
      </c>
    </row>
    <row customHeight="1" ht="11.25">
      <c r="A117" s="382" t="s">
        <v>16</v>
      </c>
      <c r="B117" s="0" t="s">
        <v>187</v>
      </c>
      <c r="C117" s="0" t="s">
        <v>188</v>
      </c>
      <c r="D117" s="0" t="s">
        <v>4388</v>
      </c>
      <c r="E117" s="0" t="s">
        <v>4389</v>
      </c>
      <c r="F117" s="0" t="s">
        <v>4126</v>
      </c>
      <c r="G117" s="0" t="s">
        <v>4390</v>
      </c>
    </row>
    <row customHeight="1" ht="11.25">
      <c r="A118" s="382" t="s">
        <v>16</v>
      </c>
      <c r="B118" s="0" t="s">
        <v>187</v>
      </c>
      <c r="C118" s="0" t="s">
        <v>188</v>
      </c>
      <c r="D118" s="0" t="s">
        <v>4391</v>
      </c>
      <c r="E118" s="0" t="s">
        <v>4392</v>
      </c>
      <c r="F118" s="0" t="s">
        <v>4126</v>
      </c>
      <c r="G118" s="0" t="s">
        <v>4393</v>
      </c>
    </row>
    <row customHeight="1" ht="11.25">
      <c r="A119" s="382" t="s">
        <v>16</v>
      </c>
      <c r="B119" s="0" t="s">
        <v>187</v>
      </c>
      <c r="C119" s="0" t="s">
        <v>188</v>
      </c>
      <c r="D119" s="0" t="s">
        <v>4394</v>
      </c>
      <c r="E119" s="0" t="s">
        <v>4395</v>
      </c>
      <c r="F119" s="0" t="s">
        <v>4126</v>
      </c>
      <c r="G119" s="0" t="s">
        <v>4396</v>
      </c>
    </row>
    <row customHeight="1" ht="11.25">
      <c r="A120" s="382" t="s">
        <v>16</v>
      </c>
      <c r="B120" s="0" t="s">
        <v>187</v>
      </c>
      <c r="C120" s="0" t="s">
        <v>188</v>
      </c>
      <c r="D120" s="0" t="s">
        <v>4397</v>
      </c>
      <c r="E120" s="0" t="s">
        <v>4398</v>
      </c>
      <c r="F120" s="0" t="s">
        <v>4126</v>
      </c>
      <c r="G120" s="0" t="s">
        <v>4399</v>
      </c>
    </row>
    <row customHeight="1" ht="11.25">
      <c r="A121" s="382" t="s">
        <v>16</v>
      </c>
      <c r="B121" s="0" t="s">
        <v>187</v>
      </c>
      <c r="C121" s="0" t="s">
        <v>188</v>
      </c>
      <c r="D121" s="0" t="s">
        <v>4400</v>
      </c>
      <c r="E121" s="0" t="s">
        <v>4401</v>
      </c>
      <c r="F121" s="0" t="s">
        <v>4126</v>
      </c>
      <c r="G121" s="0" t="s">
        <v>4402</v>
      </c>
    </row>
    <row customHeight="1" ht="11.25">
      <c r="A122" s="382" t="s">
        <v>16</v>
      </c>
      <c r="B122" s="0" t="s">
        <v>187</v>
      </c>
      <c r="C122" s="0" t="s">
        <v>188</v>
      </c>
      <c r="D122" s="0" t="s">
        <v>4403</v>
      </c>
      <c r="E122" s="0" t="s">
        <v>4404</v>
      </c>
      <c r="F122" s="0" t="s">
        <v>4126</v>
      </c>
      <c r="G122" s="0" t="s">
        <v>4405</v>
      </c>
    </row>
    <row customHeight="1" ht="11.25">
      <c r="A123" s="382" t="s">
        <v>16</v>
      </c>
      <c r="B123" s="0" t="s">
        <v>187</v>
      </c>
      <c r="C123" s="0" t="s">
        <v>188</v>
      </c>
      <c r="D123" s="0" t="s">
        <v>4406</v>
      </c>
      <c r="E123" s="0" t="s">
        <v>4407</v>
      </c>
      <c r="F123" s="0" t="s">
        <v>4126</v>
      </c>
      <c r="G123" s="0" t="s">
        <v>4408</v>
      </c>
    </row>
    <row customHeight="1" ht="11.25">
      <c r="A124" s="382" t="s">
        <v>16</v>
      </c>
      <c r="B124" s="0" t="s">
        <v>187</v>
      </c>
      <c r="C124" s="0" t="s">
        <v>188</v>
      </c>
      <c r="D124" s="0" t="s">
        <v>4409</v>
      </c>
      <c r="E124" s="0" t="s">
        <v>4410</v>
      </c>
      <c r="F124" s="0" t="s">
        <v>4126</v>
      </c>
      <c r="G124" s="0" t="s">
        <v>4411</v>
      </c>
    </row>
    <row customHeight="1" ht="11.25">
      <c r="A125" s="382" t="s">
        <v>16</v>
      </c>
      <c r="B125" s="0" t="s">
        <v>187</v>
      </c>
      <c r="C125" s="0" t="s">
        <v>188</v>
      </c>
      <c r="D125" s="0" t="s">
        <v>4412</v>
      </c>
      <c r="E125" s="0" t="s">
        <v>4413</v>
      </c>
      <c r="F125" s="0" t="s">
        <v>4126</v>
      </c>
      <c r="G125" s="0" t="s">
        <v>4414</v>
      </c>
    </row>
    <row customHeight="1" ht="11.25">
      <c r="A126" s="382" t="s">
        <v>16</v>
      </c>
      <c r="B126" s="0" t="s">
        <v>187</v>
      </c>
      <c r="C126" s="0" t="s">
        <v>188</v>
      </c>
      <c r="D126" s="0" t="s">
        <v>4415</v>
      </c>
      <c r="E126" s="0" t="s">
        <v>4416</v>
      </c>
      <c r="F126" s="0" t="s">
        <v>4126</v>
      </c>
      <c r="G126" s="0" t="s">
        <v>4417</v>
      </c>
    </row>
    <row customHeight="1" ht="11.25">
      <c r="A127" s="382" t="s">
        <v>16</v>
      </c>
      <c r="B127" s="0" t="s">
        <v>187</v>
      </c>
      <c r="C127" s="0" t="s">
        <v>188</v>
      </c>
      <c r="D127" s="0" t="s">
        <v>4418</v>
      </c>
      <c r="E127" s="0" t="s">
        <v>4419</v>
      </c>
      <c r="F127" s="0" t="s">
        <v>4126</v>
      </c>
      <c r="G127" s="0" t="s">
        <v>4420</v>
      </c>
    </row>
    <row customHeight="1" ht="11.25">
      <c r="A128" s="382" t="s">
        <v>16</v>
      </c>
      <c r="B128" s="0" t="s">
        <v>4421</v>
      </c>
      <c r="C128" s="0" t="s">
        <v>4422</v>
      </c>
      <c r="D128" s="0" t="s">
        <v>4421</v>
      </c>
      <c r="E128" s="0" t="s">
        <v>4422</v>
      </c>
      <c r="F128" s="0" t="s">
        <v>4123</v>
      </c>
      <c r="G128" s="0" t="s">
        <v>4423</v>
      </c>
    </row>
    <row customHeight="1" ht="11.25">
      <c r="A129" s="382" t="s">
        <v>16</v>
      </c>
      <c r="B129" s="0" t="s">
        <v>4421</v>
      </c>
      <c r="C129" s="0" t="s">
        <v>4422</v>
      </c>
      <c r="D129" s="0" t="s">
        <v>4424</v>
      </c>
      <c r="E129" s="0" t="s">
        <v>4425</v>
      </c>
      <c r="F129" s="0" t="s">
        <v>4126</v>
      </c>
      <c r="G129" s="0" t="s">
        <v>4426</v>
      </c>
    </row>
    <row customHeight="1" ht="11.25">
      <c r="A130" s="382" t="s">
        <v>16</v>
      </c>
      <c r="B130" s="0" t="s">
        <v>4421</v>
      </c>
      <c r="C130" s="0" t="s">
        <v>4422</v>
      </c>
      <c r="D130" s="0" t="s">
        <v>4427</v>
      </c>
      <c r="E130" s="0" t="s">
        <v>4428</v>
      </c>
      <c r="F130" s="0" t="s">
        <v>4126</v>
      </c>
      <c r="G130" s="0" t="s">
        <v>4429</v>
      </c>
    </row>
    <row customHeight="1" ht="11.25">
      <c r="A131" s="382" t="s">
        <v>16</v>
      </c>
      <c r="B131" s="0" t="s">
        <v>4421</v>
      </c>
      <c r="C131" s="0" t="s">
        <v>4422</v>
      </c>
      <c r="D131" s="0" t="s">
        <v>4430</v>
      </c>
      <c r="E131" s="0" t="s">
        <v>4431</v>
      </c>
      <c r="F131" s="0" t="s">
        <v>4126</v>
      </c>
      <c r="G131" s="0" t="s">
        <v>4432</v>
      </c>
    </row>
    <row customHeight="1" ht="11.25">
      <c r="A132" s="382" t="s">
        <v>16</v>
      </c>
      <c r="B132" s="0" t="s">
        <v>4421</v>
      </c>
      <c r="C132" s="0" t="s">
        <v>4422</v>
      </c>
      <c r="D132" s="0" t="s">
        <v>4433</v>
      </c>
      <c r="E132" s="0" t="s">
        <v>4434</v>
      </c>
      <c r="F132" s="0" t="s">
        <v>4126</v>
      </c>
      <c r="G132" s="0" t="s">
        <v>4435</v>
      </c>
    </row>
    <row customHeight="1" ht="11.25">
      <c r="A133" s="382" t="s">
        <v>16</v>
      </c>
      <c r="B133" s="0" t="s">
        <v>4421</v>
      </c>
      <c r="C133" s="0" t="s">
        <v>4422</v>
      </c>
      <c r="D133" s="0" t="s">
        <v>4436</v>
      </c>
      <c r="E133" s="0" t="s">
        <v>4437</v>
      </c>
      <c r="F133" s="0" t="s">
        <v>4126</v>
      </c>
      <c r="G133" s="0" t="s">
        <v>4438</v>
      </c>
    </row>
    <row customHeight="1" ht="11.25">
      <c r="A134" s="382" t="s">
        <v>16</v>
      </c>
      <c r="B134" s="0" t="s">
        <v>4421</v>
      </c>
      <c r="C134" s="0" t="s">
        <v>4422</v>
      </c>
      <c r="D134" s="0" t="s">
        <v>4439</v>
      </c>
      <c r="E134" s="0" t="s">
        <v>4440</v>
      </c>
      <c r="F134" s="0" t="s">
        <v>4126</v>
      </c>
      <c r="G134" s="0" t="s">
        <v>4441</v>
      </c>
    </row>
    <row customHeight="1" ht="11.25">
      <c r="A135" s="382" t="s">
        <v>16</v>
      </c>
      <c r="B135" s="0" t="s">
        <v>111</v>
      </c>
      <c r="C135" s="0" t="s">
        <v>112</v>
      </c>
      <c r="D135" s="0" t="s">
        <v>111</v>
      </c>
      <c r="E135" s="0" t="s">
        <v>112</v>
      </c>
      <c r="F135" s="0" t="s">
        <v>4123</v>
      </c>
      <c r="G135" s="0" t="s">
        <v>110</v>
      </c>
    </row>
    <row customHeight="1" ht="11.25">
      <c r="A136" s="382" t="s">
        <v>16</v>
      </c>
      <c r="B136" s="0" t="s">
        <v>111</v>
      </c>
      <c r="C136" s="0" t="s">
        <v>112</v>
      </c>
      <c r="D136" s="0" t="s">
        <v>4442</v>
      </c>
      <c r="E136" s="0" t="s">
        <v>4443</v>
      </c>
      <c r="F136" s="0" t="s">
        <v>4126</v>
      </c>
      <c r="G136" s="0" t="s">
        <v>4444</v>
      </c>
    </row>
    <row customHeight="1" ht="11.25">
      <c r="A137" s="382" t="s">
        <v>16</v>
      </c>
      <c r="B137" s="0" t="s">
        <v>111</v>
      </c>
      <c r="C137" s="0" t="s">
        <v>112</v>
      </c>
      <c r="D137" s="0" t="s">
        <v>4445</v>
      </c>
      <c r="E137" s="0" t="s">
        <v>4446</v>
      </c>
      <c r="F137" s="0" t="s">
        <v>4126</v>
      </c>
      <c r="G137" s="0" t="s">
        <v>4447</v>
      </c>
    </row>
    <row customHeight="1" ht="11.25">
      <c r="A138" s="382" t="s">
        <v>16</v>
      </c>
      <c r="B138" s="0" t="s">
        <v>111</v>
      </c>
      <c r="C138" s="0" t="s">
        <v>112</v>
      </c>
      <c r="D138" s="0" t="s">
        <v>4448</v>
      </c>
      <c r="E138" s="0" t="s">
        <v>4449</v>
      </c>
      <c r="F138" s="0" t="s">
        <v>4126</v>
      </c>
      <c r="G138" s="0" t="s">
        <v>4450</v>
      </c>
    </row>
    <row customHeight="1" ht="11.25">
      <c r="A139" s="382" t="s">
        <v>16</v>
      </c>
      <c r="B139" s="0" t="s">
        <v>111</v>
      </c>
      <c r="C139" s="0" t="s">
        <v>112</v>
      </c>
      <c r="D139" s="0" t="s">
        <v>4451</v>
      </c>
      <c r="E139" s="0" t="s">
        <v>4452</v>
      </c>
      <c r="F139" s="0" t="s">
        <v>4126</v>
      </c>
      <c r="G139" s="0" t="s">
        <v>4453</v>
      </c>
    </row>
    <row customHeight="1" ht="11.25">
      <c r="A140" s="382" t="s">
        <v>16</v>
      </c>
      <c r="B140" s="0" t="s">
        <v>111</v>
      </c>
      <c r="C140" s="0" t="s">
        <v>112</v>
      </c>
      <c r="D140" s="0" t="s">
        <v>4454</v>
      </c>
      <c r="E140" s="0" t="s">
        <v>4455</v>
      </c>
      <c r="F140" s="0" t="s">
        <v>4126</v>
      </c>
      <c r="G140" s="0" t="s">
        <v>4456</v>
      </c>
    </row>
    <row customHeight="1" ht="11.25">
      <c r="A141" s="382" t="s">
        <v>16</v>
      </c>
      <c r="B141" s="0" t="s">
        <v>111</v>
      </c>
      <c r="C141" s="0" t="s">
        <v>112</v>
      </c>
      <c r="D141" s="0" t="s">
        <v>4457</v>
      </c>
      <c r="E141" s="0" t="s">
        <v>4458</v>
      </c>
      <c r="F141" s="0" t="s">
        <v>4126</v>
      </c>
      <c r="G141" s="0" t="s">
        <v>4459</v>
      </c>
    </row>
    <row customHeight="1" ht="11.25">
      <c r="A142" s="382" t="s">
        <v>16</v>
      </c>
      <c r="B142" s="0" t="s">
        <v>111</v>
      </c>
      <c r="C142" s="0" t="s">
        <v>112</v>
      </c>
      <c r="D142" s="0" t="s">
        <v>4460</v>
      </c>
      <c r="E142" s="0" t="s">
        <v>4461</v>
      </c>
      <c r="F142" s="0" t="s">
        <v>4126</v>
      </c>
      <c r="G142" s="0" t="s">
        <v>4462</v>
      </c>
    </row>
    <row customHeight="1" ht="11.25">
      <c r="A143" s="382" t="s">
        <v>16</v>
      </c>
      <c r="B143" s="0" t="s">
        <v>111</v>
      </c>
      <c r="C143" s="0" t="s">
        <v>112</v>
      </c>
      <c r="D143" s="0" t="s">
        <v>4463</v>
      </c>
      <c r="E143" s="0" t="s">
        <v>4464</v>
      </c>
      <c r="F143" s="0" t="s">
        <v>4126</v>
      </c>
      <c r="G143" s="0" t="s">
        <v>4465</v>
      </c>
    </row>
    <row customHeight="1" ht="11.25">
      <c r="A144" s="382" t="s">
        <v>16</v>
      </c>
      <c r="B144" s="0" t="s">
        <v>111</v>
      </c>
      <c r="C144" s="0" t="s">
        <v>112</v>
      </c>
      <c r="D144" s="0" t="s">
        <v>4466</v>
      </c>
      <c r="E144" s="0" t="s">
        <v>4467</v>
      </c>
      <c r="F144" s="0" t="s">
        <v>4126</v>
      </c>
      <c r="G144" s="0" t="s">
        <v>4468</v>
      </c>
    </row>
    <row customHeight="1" ht="11.25">
      <c r="A145" s="382" t="s">
        <v>16</v>
      </c>
      <c r="B145" s="0" t="s">
        <v>111</v>
      </c>
      <c r="C145" s="0" t="s">
        <v>112</v>
      </c>
      <c r="D145" s="0" t="s">
        <v>4469</v>
      </c>
      <c r="E145" s="0" t="s">
        <v>4470</v>
      </c>
      <c r="F145" s="0" t="s">
        <v>4126</v>
      </c>
      <c r="G145" s="0" t="s">
        <v>4471</v>
      </c>
    </row>
    <row customHeight="1" ht="11.25">
      <c r="A146" s="382" t="s">
        <v>16</v>
      </c>
      <c r="B146" s="0" t="s">
        <v>111</v>
      </c>
      <c r="C146" s="0" t="s">
        <v>112</v>
      </c>
      <c r="D146" s="0" t="s">
        <v>4472</v>
      </c>
      <c r="E146" s="0" t="s">
        <v>4473</v>
      </c>
      <c r="F146" s="0" t="s">
        <v>4126</v>
      </c>
      <c r="G146" s="0" t="s">
        <v>4474</v>
      </c>
    </row>
    <row customHeight="1" ht="11.25">
      <c r="A147" s="382" t="s">
        <v>16</v>
      </c>
      <c r="B147" s="0" t="s">
        <v>111</v>
      </c>
      <c r="C147" s="0" t="s">
        <v>112</v>
      </c>
      <c r="D147" s="0" t="s">
        <v>4475</v>
      </c>
      <c r="E147" s="0" t="s">
        <v>4476</v>
      </c>
      <c r="F147" s="0" t="s">
        <v>4126</v>
      </c>
      <c r="G147" s="0" t="s">
        <v>4477</v>
      </c>
    </row>
    <row customHeight="1" ht="11.25">
      <c r="A148" s="382" t="s">
        <v>16</v>
      </c>
      <c r="B148" s="0" t="s">
        <v>111</v>
      </c>
      <c r="C148" s="0" t="s">
        <v>112</v>
      </c>
      <c r="D148" s="0" t="s">
        <v>4478</v>
      </c>
      <c r="E148" s="0" t="s">
        <v>4479</v>
      </c>
      <c r="F148" s="0" t="s">
        <v>4126</v>
      </c>
      <c r="G148" s="0" t="s">
        <v>4480</v>
      </c>
    </row>
    <row customHeight="1" ht="11.25">
      <c r="A149" s="382" t="s">
        <v>16</v>
      </c>
      <c r="B149" s="0" t="s">
        <v>4481</v>
      </c>
      <c r="C149" s="0" t="s">
        <v>4482</v>
      </c>
      <c r="D149" s="0" t="s">
        <v>4481</v>
      </c>
      <c r="E149" s="0" t="s">
        <v>4482</v>
      </c>
      <c r="F149" s="0" t="s">
        <v>4123</v>
      </c>
      <c r="G149" s="0" t="s">
        <v>4483</v>
      </c>
    </row>
    <row customHeight="1" ht="11.25">
      <c r="A150" s="382" t="s">
        <v>16</v>
      </c>
      <c r="B150" s="0" t="s">
        <v>4481</v>
      </c>
      <c r="C150" s="0" t="s">
        <v>4482</v>
      </c>
      <c r="D150" s="0" t="s">
        <v>4484</v>
      </c>
      <c r="E150" s="0" t="s">
        <v>4485</v>
      </c>
      <c r="F150" s="0" t="s">
        <v>4126</v>
      </c>
      <c r="G150" s="0" t="s">
        <v>4486</v>
      </c>
    </row>
    <row customHeight="1" ht="11.25">
      <c r="A151" s="382" t="s">
        <v>16</v>
      </c>
      <c r="B151" s="0" t="s">
        <v>4481</v>
      </c>
      <c r="C151" s="0" t="s">
        <v>4482</v>
      </c>
      <c r="D151" s="0" t="s">
        <v>4487</v>
      </c>
      <c r="E151" s="0" t="s">
        <v>4488</v>
      </c>
      <c r="F151" s="0" t="s">
        <v>4126</v>
      </c>
      <c r="G151" s="0" t="s">
        <v>4489</v>
      </c>
    </row>
    <row customHeight="1" ht="11.25">
      <c r="A152" s="382" t="s">
        <v>16</v>
      </c>
      <c r="B152" s="0" t="s">
        <v>4481</v>
      </c>
      <c r="C152" s="0" t="s">
        <v>4482</v>
      </c>
      <c r="D152" s="0" t="s">
        <v>4490</v>
      </c>
      <c r="E152" s="0" t="s">
        <v>4491</v>
      </c>
      <c r="F152" s="0" t="s">
        <v>4126</v>
      </c>
      <c r="G152" s="0" t="s">
        <v>4492</v>
      </c>
    </row>
    <row customHeight="1" ht="11.25">
      <c r="A153" s="382" t="s">
        <v>16</v>
      </c>
      <c r="B153" s="0" t="s">
        <v>4481</v>
      </c>
      <c r="C153" s="0" t="s">
        <v>4482</v>
      </c>
      <c r="D153" s="0" t="s">
        <v>4493</v>
      </c>
      <c r="E153" s="0" t="s">
        <v>4494</v>
      </c>
      <c r="F153" s="0" t="s">
        <v>4126</v>
      </c>
      <c r="G153" s="0" t="s">
        <v>4495</v>
      </c>
    </row>
    <row customHeight="1" ht="11.25">
      <c r="A154" s="382" t="s">
        <v>16</v>
      </c>
      <c r="B154" s="0" t="s">
        <v>4481</v>
      </c>
      <c r="C154" s="0" t="s">
        <v>4482</v>
      </c>
      <c r="D154" s="0" t="s">
        <v>4496</v>
      </c>
      <c r="E154" s="0" t="s">
        <v>4497</v>
      </c>
      <c r="F154" s="0" t="s">
        <v>4126</v>
      </c>
      <c r="G154" s="0" t="s">
        <v>4498</v>
      </c>
    </row>
    <row customHeight="1" ht="11.25">
      <c r="A155" s="382" t="s">
        <v>16</v>
      </c>
      <c r="B155" s="0" t="s">
        <v>4481</v>
      </c>
      <c r="C155" s="0" t="s">
        <v>4482</v>
      </c>
      <c r="D155" s="0" t="s">
        <v>4499</v>
      </c>
      <c r="E155" s="0" t="s">
        <v>4500</v>
      </c>
      <c r="F155" s="0" t="s">
        <v>4126</v>
      </c>
      <c r="G155" s="0" t="s">
        <v>4501</v>
      </c>
    </row>
    <row customHeight="1" ht="11.25">
      <c r="A156" s="382" t="s">
        <v>16</v>
      </c>
      <c r="B156" s="0" t="s">
        <v>4481</v>
      </c>
      <c r="C156" s="0" t="s">
        <v>4482</v>
      </c>
      <c r="D156" s="0" t="s">
        <v>4502</v>
      </c>
      <c r="E156" s="0" t="s">
        <v>4503</v>
      </c>
      <c r="F156" s="0" t="s">
        <v>4126</v>
      </c>
      <c r="G156" s="0" t="s">
        <v>4504</v>
      </c>
    </row>
    <row customHeight="1" ht="11.25">
      <c r="A157" s="382" t="s">
        <v>16</v>
      </c>
      <c r="B157" s="0" t="s">
        <v>4481</v>
      </c>
      <c r="C157" s="0" t="s">
        <v>4482</v>
      </c>
      <c r="D157" s="0" t="s">
        <v>4505</v>
      </c>
      <c r="E157" s="0" t="s">
        <v>4506</v>
      </c>
      <c r="F157" s="0" t="s">
        <v>4126</v>
      </c>
      <c r="G157" s="0" t="s">
        <v>4507</v>
      </c>
    </row>
    <row customHeight="1" ht="11.25">
      <c r="A158" s="382" t="s">
        <v>16</v>
      </c>
      <c r="B158" s="0" t="s">
        <v>4481</v>
      </c>
      <c r="C158" s="0" t="s">
        <v>4482</v>
      </c>
      <c r="D158" s="0" t="s">
        <v>4508</v>
      </c>
      <c r="E158" s="0" t="s">
        <v>4509</v>
      </c>
      <c r="F158" s="0" t="s">
        <v>4126</v>
      </c>
      <c r="G158" s="0" t="s">
        <v>4510</v>
      </c>
    </row>
    <row customHeight="1" ht="11.25">
      <c r="A159" s="382" t="s">
        <v>16</v>
      </c>
      <c r="B159" s="0" t="s">
        <v>4481</v>
      </c>
      <c r="C159" s="0" t="s">
        <v>4482</v>
      </c>
      <c r="D159" s="0" t="s">
        <v>4511</v>
      </c>
      <c r="E159" s="0" t="s">
        <v>4512</v>
      </c>
      <c r="F159" s="0" t="s">
        <v>4126</v>
      </c>
      <c r="G159" s="0" t="s">
        <v>4513</v>
      </c>
    </row>
    <row customHeight="1" ht="11.25">
      <c r="A160" s="382" t="s">
        <v>16</v>
      </c>
      <c r="B160" s="0" t="s">
        <v>4481</v>
      </c>
      <c r="C160" s="0" t="s">
        <v>4482</v>
      </c>
      <c r="D160" s="0" t="s">
        <v>4514</v>
      </c>
      <c r="E160" s="0" t="s">
        <v>4515</v>
      </c>
      <c r="F160" s="0" t="s">
        <v>4126</v>
      </c>
      <c r="G160" s="0" t="s">
        <v>4516</v>
      </c>
    </row>
    <row customHeight="1" ht="11.25">
      <c r="A161" s="382" t="s">
        <v>16</v>
      </c>
      <c r="B161" s="0" t="s">
        <v>4481</v>
      </c>
      <c r="C161" s="0" t="s">
        <v>4482</v>
      </c>
      <c r="D161" s="0" t="s">
        <v>4517</v>
      </c>
      <c r="E161" s="0" t="s">
        <v>4518</v>
      </c>
      <c r="F161" s="0" t="s">
        <v>4126</v>
      </c>
      <c r="G161" s="0" t="s">
        <v>4519</v>
      </c>
    </row>
    <row customHeight="1" ht="11.25">
      <c r="A162" s="382" t="s">
        <v>16</v>
      </c>
      <c r="B162" s="0" t="s">
        <v>4520</v>
      </c>
      <c r="C162" s="0" t="s">
        <v>4521</v>
      </c>
      <c r="D162" s="0" t="s">
        <v>4520</v>
      </c>
      <c r="E162" s="0" t="s">
        <v>4521</v>
      </c>
      <c r="F162" s="0" t="s">
        <v>4123</v>
      </c>
      <c r="G162" s="0" t="s">
        <v>4522</v>
      </c>
    </row>
    <row customHeight="1" ht="11.25">
      <c r="A163" s="382" t="s">
        <v>16</v>
      </c>
      <c r="B163" s="0" t="s">
        <v>4520</v>
      </c>
      <c r="C163" s="0" t="s">
        <v>4521</v>
      </c>
      <c r="D163" s="0" t="s">
        <v>4523</v>
      </c>
      <c r="E163" s="0" t="s">
        <v>4524</v>
      </c>
      <c r="F163" s="0" t="s">
        <v>4137</v>
      </c>
      <c r="G163" s="0" t="s">
        <v>4525</v>
      </c>
    </row>
    <row customHeight="1" ht="11.25">
      <c r="A164" s="382" t="s">
        <v>16</v>
      </c>
      <c r="B164" s="0" t="s">
        <v>4520</v>
      </c>
      <c r="C164" s="0" t="s">
        <v>4521</v>
      </c>
      <c r="D164" s="0" t="s">
        <v>4526</v>
      </c>
      <c r="E164" s="0" t="s">
        <v>4527</v>
      </c>
      <c r="F164" s="0" t="s">
        <v>4137</v>
      </c>
      <c r="G164" s="0" t="s">
        <v>4528</v>
      </c>
    </row>
    <row customHeight="1" ht="11.25">
      <c r="A165" s="382" t="s">
        <v>16</v>
      </c>
      <c r="B165" s="0" t="s">
        <v>4520</v>
      </c>
      <c r="C165" s="0" t="s">
        <v>4521</v>
      </c>
      <c r="D165" s="0" t="s">
        <v>4529</v>
      </c>
      <c r="E165" s="0" t="s">
        <v>4530</v>
      </c>
      <c r="F165" s="0" t="s">
        <v>4137</v>
      </c>
      <c r="G165" s="0" t="s">
        <v>4531</v>
      </c>
    </row>
    <row customHeight="1" ht="11.25">
      <c r="A166" s="382" t="s">
        <v>16</v>
      </c>
      <c r="B166" s="0" t="s">
        <v>4520</v>
      </c>
      <c r="C166" s="0" t="s">
        <v>4521</v>
      </c>
      <c r="D166" s="0" t="s">
        <v>4532</v>
      </c>
      <c r="E166" s="0" t="s">
        <v>4533</v>
      </c>
      <c r="F166" s="0" t="s">
        <v>4126</v>
      </c>
      <c r="G166" s="0" t="s">
        <v>4534</v>
      </c>
    </row>
    <row customHeight="1" ht="11.25">
      <c r="A167" s="382" t="s">
        <v>16</v>
      </c>
      <c r="B167" s="0" t="s">
        <v>4520</v>
      </c>
      <c r="C167" s="0" t="s">
        <v>4521</v>
      </c>
      <c r="D167" s="0" t="s">
        <v>4535</v>
      </c>
      <c r="E167" s="0" t="s">
        <v>4536</v>
      </c>
      <c r="F167" s="0" t="s">
        <v>4126</v>
      </c>
      <c r="G167" s="0" t="s">
        <v>4537</v>
      </c>
    </row>
    <row customHeight="1" ht="11.25">
      <c r="A168" s="382" t="s">
        <v>16</v>
      </c>
      <c r="B168" s="0" t="s">
        <v>4520</v>
      </c>
      <c r="C168" s="0" t="s">
        <v>4521</v>
      </c>
      <c r="D168" s="0" t="s">
        <v>4538</v>
      </c>
      <c r="E168" s="0" t="s">
        <v>4539</v>
      </c>
      <c r="F168" s="0" t="s">
        <v>4126</v>
      </c>
      <c r="G168" s="0" t="s">
        <v>4540</v>
      </c>
    </row>
    <row customHeight="1" ht="11.25">
      <c r="A169" s="382" t="s">
        <v>16</v>
      </c>
      <c r="B169" s="0" t="s">
        <v>4520</v>
      </c>
      <c r="C169" s="0" t="s">
        <v>4521</v>
      </c>
      <c r="D169" s="0" t="s">
        <v>4541</v>
      </c>
      <c r="E169" s="0" t="s">
        <v>4542</v>
      </c>
      <c r="F169" s="0" t="s">
        <v>4126</v>
      </c>
      <c r="G169" s="0" t="s">
        <v>4543</v>
      </c>
    </row>
    <row customHeight="1" ht="11.25">
      <c r="A170" s="382" t="s">
        <v>16</v>
      </c>
      <c r="B170" s="0" t="s">
        <v>4520</v>
      </c>
      <c r="C170" s="0" t="s">
        <v>4521</v>
      </c>
      <c r="D170" s="0" t="s">
        <v>4544</v>
      </c>
      <c r="E170" s="0" t="s">
        <v>4545</v>
      </c>
      <c r="F170" s="0" t="s">
        <v>4126</v>
      </c>
      <c r="G170" s="0" t="s">
        <v>4546</v>
      </c>
    </row>
    <row customHeight="1" ht="11.25">
      <c r="A171" s="382" t="s">
        <v>16</v>
      </c>
      <c r="B171" s="0" t="s">
        <v>4520</v>
      </c>
      <c r="C171" s="0" t="s">
        <v>4521</v>
      </c>
      <c r="D171" s="0" t="s">
        <v>4547</v>
      </c>
      <c r="E171" s="0" t="s">
        <v>4548</v>
      </c>
      <c r="F171" s="0" t="s">
        <v>4126</v>
      </c>
      <c r="G171" s="0" t="s">
        <v>4549</v>
      </c>
    </row>
    <row customHeight="1" ht="11.25">
      <c r="A172" s="382" t="s">
        <v>16</v>
      </c>
      <c r="B172" s="0" t="s">
        <v>4520</v>
      </c>
      <c r="C172" s="0" t="s">
        <v>4521</v>
      </c>
      <c r="D172" s="0" t="s">
        <v>4550</v>
      </c>
      <c r="E172" s="0" t="s">
        <v>4551</v>
      </c>
      <c r="F172" s="0" t="s">
        <v>4126</v>
      </c>
      <c r="G172" s="0" t="s">
        <v>4552</v>
      </c>
    </row>
    <row customHeight="1" ht="11.25">
      <c r="A173" s="382" t="s">
        <v>16</v>
      </c>
      <c r="B173" s="0" t="s">
        <v>4520</v>
      </c>
      <c r="C173" s="0" t="s">
        <v>4521</v>
      </c>
      <c r="D173" s="0" t="s">
        <v>4553</v>
      </c>
      <c r="E173" s="0" t="s">
        <v>4554</v>
      </c>
      <c r="F173" s="0" t="s">
        <v>4126</v>
      </c>
      <c r="G173" s="0" t="s">
        <v>4555</v>
      </c>
    </row>
    <row customHeight="1" ht="11.25">
      <c r="A174" s="382" t="s">
        <v>16</v>
      </c>
      <c r="B174" s="0" t="s">
        <v>4520</v>
      </c>
      <c r="C174" s="0" t="s">
        <v>4521</v>
      </c>
      <c r="D174" s="0" t="s">
        <v>4556</v>
      </c>
      <c r="E174" s="0" t="s">
        <v>4557</v>
      </c>
      <c r="F174" s="0" t="s">
        <v>4126</v>
      </c>
      <c r="G174" s="0" t="s">
        <v>4558</v>
      </c>
    </row>
    <row customHeight="1" ht="11.25">
      <c r="A175" s="382" t="s">
        <v>16</v>
      </c>
      <c r="B175" s="0" t="s">
        <v>4520</v>
      </c>
      <c r="C175" s="0" t="s">
        <v>4521</v>
      </c>
      <c r="D175" s="0" t="s">
        <v>4559</v>
      </c>
      <c r="E175" s="0" t="s">
        <v>4560</v>
      </c>
      <c r="F175" s="0" t="s">
        <v>4126</v>
      </c>
      <c r="G175" s="0" t="s">
        <v>4561</v>
      </c>
    </row>
    <row customHeight="1" ht="11.25">
      <c r="A176" s="382" t="s">
        <v>16</v>
      </c>
      <c r="B176" s="0" t="s">
        <v>192</v>
      </c>
      <c r="C176" s="0" t="s">
        <v>193</v>
      </c>
      <c r="D176" s="0" t="s">
        <v>192</v>
      </c>
      <c r="E176" s="0" t="s">
        <v>193</v>
      </c>
      <c r="F176" s="0" t="s">
        <v>4123</v>
      </c>
      <c r="G176" s="0" t="s">
        <v>191</v>
      </c>
    </row>
    <row customHeight="1" ht="11.25">
      <c r="A177" s="382" t="s">
        <v>16</v>
      </c>
      <c r="B177" s="0" t="s">
        <v>192</v>
      </c>
      <c r="C177" s="0" t="s">
        <v>193</v>
      </c>
      <c r="D177" s="0" t="s">
        <v>4562</v>
      </c>
      <c r="E177" s="0" t="s">
        <v>4563</v>
      </c>
      <c r="F177" s="0" t="s">
        <v>4564</v>
      </c>
      <c r="G177" s="0" t="s">
        <v>4565</v>
      </c>
    </row>
    <row customHeight="1" ht="11.25">
      <c r="A178" s="382" t="s">
        <v>16</v>
      </c>
      <c r="B178" s="0" t="s">
        <v>192</v>
      </c>
      <c r="C178" s="0" t="s">
        <v>193</v>
      </c>
      <c r="D178" s="0" t="s">
        <v>4566</v>
      </c>
      <c r="E178" s="0" t="s">
        <v>4567</v>
      </c>
      <c r="F178" s="0" t="s">
        <v>4126</v>
      </c>
      <c r="G178" s="0" t="s">
        <v>4568</v>
      </c>
    </row>
    <row customHeight="1" ht="11.25">
      <c r="A179" s="382" t="s">
        <v>16</v>
      </c>
      <c r="B179" s="0" t="s">
        <v>192</v>
      </c>
      <c r="C179" s="0" t="s">
        <v>193</v>
      </c>
      <c r="D179" s="0" t="s">
        <v>4391</v>
      </c>
      <c r="E179" s="0" t="s">
        <v>4569</v>
      </c>
      <c r="F179" s="0" t="s">
        <v>4126</v>
      </c>
      <c r="G179" s="0" t="s">
        <v>4570</v>
      </c>
    </row>
    <row customHeight="1" ht="11.25">
      <c r="A180" s="382" t="s">
        <v>16</v>
      </c>
      <c r="B180" s="0" t="s">
        <v>192</v>
      </c>
      <c r="C180" s="0" t="s">
        <v>193</v>
      </c>
      <c r="D180" s="0" t="s">
        <v>4571</v>
      </c>
      <c r="E180" s="0" t="s">
        <v>4572</v>
      </c>
      <c r="F180" s="0" t="s">
        <v>4126</v>
      </c>
      <c r="G180" s="0" t="s">
        <v>4573</v>
      </c>
    </row>
    <row customHeight="1" ht="11.25">
      <c r="A181" s="382" t="s">
        <v>16</v>
      </c>
      <c r="B181" s="0" t="s">
        <v>192</v>
      </c>
      <c r="C181" s="0" t="s">
        <v>193</v>
      </c>
      <c r="D181" s="0" t="s">
        <v>4574</v>
      </c>
      <c r="E181" s="0" t="s">
        <v>4575</v>
      </c>
      <c r="F181" s="0" t="s">
        <v>4126</v>
      </c>
      <c r="G181" s="0" t="s">
        <v>4576</v>
      </c>
    </row>
    <row customHeight="1" ht="11.25">
      <c r="A182" s="382" t="s">
        <v>16</v>
      </c>
      <c r="B182" s="0" t="s">
        <v>192</v>
      </c>
      <c r="C182" s="0" t="s">
        <v>193</v>
      </c>
      <c r="D182" s="0" t="s">
        <v>4577</v>
      </c>
      <c r="E182" s="0" t="s">
        <v>4578</v>
      </c>
      <c r="F182" s="0" t="s">
        <v>4126</v>
      </c>
      <c r="G182" s="0" t="s">
        <v>4579</v>
      </c>
    </row>
    <row customHeight="1" ht="11.25">
      <c r="A183" s="382" t="s">
        <v>16</v>
      </c>
      <c r="B183" s="0" t="s">
        <v>192</v>
      </c>
      <c r="C183" s="0" t="s">
        <v>193</v>
      </c>
      <c r="D183" s="0" t="s">
        <v>4580</v>
      </c>
      <c r="E183" s="0" t="s">
        <v>4581</v>
      </c>
      <c r="F183" s="0" t="s">
        <v>4126</v>
      </c>
      <c r="G183" s="0" t="s">
        <v>4582</v>
      </c>
    </row>
    <row customHeight="1" ht="11.25">
      <c r="A184" s="382" t="s">
        <v>16</v>
      </c>
      <c r="B184" s="0" t="s">
        <v>192</v>
      </c>
      <c r="C184" s="0" t="s">
        <v>193</v>
      </c>
      <c r="D184" s="0" t="s">
        <v>4583</v>
      </c>
      <c r="E184" s="0" t="s">
        <v>4584</v>
      </c>
      <c r="F184" s="0" t="s">
        <v>4126</v>
      </c>
      <c r="G184" s="0" t="s">
        <v>4585</v>
      </c>
    </row>
    <row customHeight="1" ht="11.25">
      <c r="A185" s="382" t="s">
        <v>16</v>
      </c>
      <c r="B185" s="0" t="s">
        <v>192</v>
      </c>
      <c r="C185" s="0" t="s">
        <v>193</v>
      </c>
      <c r="D185" s="0" t="s">
        <v>4586</v>
      </c>
      <c r="E185" s="0" t="s">
        <v>4587</v>
      </c>
      <c r="F185" s="0" t="s">
        <v>4126</v>
      </c>
      <c r="G185" s="0" t="s">
        <v>4588</v>
      </c>
    </row>
    <row customHeight="1" ht="11.25">
      <c r="A186" s="382" t="s">
        <v>16</v>
      </c>
      <c r="B186" s="0" t="s">
        <v>124</v>
      </c>
      <c r="C186" s="0" t="s">
        <v>125</v>
      </c>
      <c r="D186" s="0" t="s">
        <v>124</v>
      </c>
      <c r="E186" s="0" t="s">
        <v>125</v>
      </c>
      <c r="F186" s="0" t="s">
        <v>4123</v>
      </c>
      <c r="G186" s="0" t="s">
        <v>123</v>
      </c>
    </row>
    <row customHeight="1" ht="11.25">
      <c r="A187" s="382" t="s">
        <v>16</v>
      </c>
      <c r="B187" s="0" t="s">
        <v>124</v>
      </c>
      <c r="C187" s="0" t="s">
        <v>125</v>
      </c>
      <c r="D187" s="0" t="s">
        <v>4589</v>
      </c>
      <c r="E187" s="0" t="s">
        <v>4590</v>
      </c>
      <c r="F187" s="0" t="s">
        <v>4126</v>
      </c>
      <c r="G187" s="0" t="s">
        <v>4591</v>
      </c>
    </row>
    <row customHeight="1" ht="11.25">
      <c r="A188" s="382" t="s">
        <v>16</v>
      </c>
      <c r="B188" s="0" t="s">
        <v>124</v>
      </c>
      <c r="C188" s="0" t="s">
        <v>125</v>
      </c>
      <c r="D188" s="0" t="s">
        <v>4592</v>
      </c>
      <c r="E188" s="0" t="s">
        <v>4593</v>
      </c>
      <c r="F188" s="0" t="s">
        <v>4126</v>
      </c>
      <c r="G188" s="0" t="s">
        <v>4594</v>
      </c>
    </row>
    <row customHeight="1" ht="11.25">
      <c r="A189" s="382" t="s">
        <v>16</v>
      </c>
      <c r="B189" s="0" t="s">
        <v>124</v>
      </c>
      <c r="C189" s="0" t="s">
        <v>125</v>
      </c>
      <c r="D189" s="0" t="s">
        <v>4595</v>
      </c>
      <c r="E189" s="0" t="s">
        <v>4596</v>
      </c>
      <c r="F189" s="0" t="s">
        <v>4126</v>
      </c>
      <c r="G189" s="0" t="s">
        <v>4597</v>
      </c>
    </row>
    <row customHeight="1" ht="11.25">
      <c r="A190" s="382" t="s">
        <v>16</v>
      </c>
      <c r="B190" s="0" t="s">
        <v>124</v>
      </c>
      <c r="C190" s="0" t="s">
        <v>125</v>
      </c>
      <c r="D190" s="0" t="s">
        <v>4598</v>
      </c>
      <c r="E190" s="0" t="s">
        <v>4599</v>
      </c>
      <c r="F190" s="0" t="s">
        <v>4126</v>
      </c>
      <c r="G190" s="0" t="s">
        <v>4600</v>
      </c>
    </row>
    <row customHeight="1" ht="11.25">
      <c r="A191" s="382" t="s">
        <v>16</v>
      </c>
      <c r="B191" s="0" t="s">
        <v>124</v>
      </c>
      <c r="C191" s="0" t="s">
        <v>125</v>
      </c>
      <c r="D191" s="0" t="s">
        <v>4601</v>
      </c>
      <c r="E191" s="0" t="s">
        <v>4602</v>
      </c>
      <c r="F191" s="0" t="s">
        <v>4126</v>
      </c>
      <c r="G191" s="0" t="s">
        <v>4603</v>
      </c>
    </row>
    <row customHeight="1" ht="11.25">
      <c r="A192" s="382" t="s">
        <v>16</v>
      </c>
      <c r="B192" s="0" t="s">
        <v>124</v>
      </c>
      <c r="C192" s="0" t="s">
        <v>125</v>
      </c>
      <c r="D192" s="0" t="s">
        <v>4604</v>
      </c>
      <c r="E192" s="0" t="s">
        <v>4605</v>
      </c>
      <c r="F192" s="0" t="s">
        <v>4126</v>
      </c>
      <c r="G192" s="0" t="s">
        <v>4606</v>
      </c>
    </row>
    <row customHeight="1" ht="11.25">
      <c r="A193" s="382" t="s">
        <v>16</v>
      </c>
      <c r="B193" s="0" t="s">
        <v>124</v>
      </c>
      <c r="C193" s="0" t="s">
        <v>125</v>
      </c>
      <c r="D193" s="0" t="s">
        <v>4607</v>
      </c>
      <c r="E193" s="0" t="s">
        <v>4608</v>
      </c>
      <c r="F193" s="0" t="s">
        <v>4126</v>
      </c>
      <c r="G193" s="0" t="s">
        <v>4609</v>
      </c>
    </row>
    <row customHeight="1" ht="11.25">
      <c r="A194" s="382" t="s">
        <v>16</v>
      </c>
      <c r="B194" s="0" t="s">
        <v>124</v>
      </c>
      <c r="C194" s="0" t="s">
        <v>125</v>
      </c>
      <c r="D194" s="0" t="s">
        <v>4610</v>
      </c>
      <c r="E194" s="0" t="s">
        <v>4611</v>
      </c>
      <c r="F194" s="0" t="s">
        <v>4126</v>
      </c>
      <c r="G194" s="0" t="s">
        <v>4612</v>
      </c>
    </row>
    <row customHeight="1" ht="11.25">
      <c r="A195" s="382" t="s">
        <v>16</v>
      </c>
      <c r="B195" s="0" t="s">
        <v>142</v>
      </c>
      <c r="C195" s="0" t="s">
        <v>143</v>
      </c>
      <c r="D195" s="0" t="s">
        <v>142</v>
      </c>
      <c r="E195" s="0" t="s">
        <v>143</v>
      </c>
      <c r="F195" s="0" t="s">
        <v>4123</v>
      </c>
      <c r="G195" s="0" t="s">
        <v>141</v>
      </c>
    </row>
    <row customHeight="1" ht="11.25">
      <c r="A196" s="382" t="s">
        <v>16</v>
      </c>
      <c r="B196" s="0" t="s">
        <v>142</v>
      </c>
      <c r="C196" s="0" t="s">
        <v>143</v>
      </c>
      <c r="D196" s="0" t="s">
        <v>4613</v>
      </c>
      <c r="E196" s="0" t="s">
        <v>4614</v>
      </c>
      <c r="F196" s="0" t="s">
        <v>4126</v>
      </c>
      <c r="G196" s="0" t="s">
        <v>4615</v>
      </c>
    </row>
    <row customHeight="1" ht="11.25">
      <c r="A197" s="382" t="s">
        <v>16</v>
      </c>
      <c r="B197" s="0" t="s">
        <v>142</v>
      </c>
      <c r="C197" s="0" t="s">
        <v>143</v>
      </c>
      <c r="D197" s="0" t="s">
        <v>4616</v>
      </c>
      <c r="E197" s="0" t="s">
        <v>4617</v>
      </c>
      <c r="F197" s="0" t="s">
        <v>4126</v>
      </c>
      <c r="G197" s="0" t="s">
        <v>4618</v>
      </c>
    </row>
    <row customHeight="1" ht="11.25">
      <c r="A198" s="382" t="s">
        <v>16</v>
      </c>
      <c r="B198" s="0" t="s">
        <v>142</v>
      </c>
      <c r="C198" s="0" t="s">
        <v>143</v>
      </c>
      <c r="D198" s="0" t="s">
        <v>4619</v>
      </c>
      <c r="E198" s="0" t="s">
        <v>4620</v>
      </c>
      <c r="F198" s="0" t="s">
        <v>4126</v>
      </c>
      <c r="G198" s="0" t="s">
        <v>4621</v>
      </c>
    </row>
    <row customHeight="1" ht="11.25">
      <c r="A199" s="382" t="s">
        <v>16</v>
      </c>
      <c r="B199" s="0" t="s">
        <v>142</v>
      </c>
      <c r="C199" s="0" t="s">
        <v>143</v>
      </c>
      <c r="D199" s="0" t="s">
        <v>4622</v>
      </c>
      <c r="E199" s="0" t="s">
        <v>4623</v>
      </c>
      <c r="F199" s="0" t="s">
        <v>4126</v>
      </c>
      <c r="G199" s="0" t="s">
        <v>4624</v>
      </c>
    </row>
    <row customHeight="1" ht="11.25">
      <c r="A200" s="382" t="s">
        <v>16</v>
      </c>
      <c r="B200" s="0" t="s">
        <v>142</v>
      </c>
      <c r="C200" s="0" t="s">
        <v>143</v>
      </c>
      <c r="D200" s="0" t="s">
        <v>4625</v>
      </c>
      <c r="E200" s="0" t="s">
        <v>4626</v>
      </c>
      <c r="F200" s="0" t="s">
        <v>4126</v>
      </c>
      <c r="G200" s="0" t="s">
        <v>4627</v>
      </c>
    </row>
    <row customHeight="1" ht="11.25">
      <c r="A201" s="382" t="s">
        <v>16</v>
      </c>
      <c r="B201" s="0" t="s">
        <v>142</v>
      </c>
      <c r="C201" s="0" t="s">
        <v>143</v>
      </c>
      <c r="D201" s="0" t="s">
        <v>4628</v>
      </c>
      <c r="E201" s="0" t="s">
        <v>4629</v>
      </c>
      <c r="F201" s="0" t="s">
        <v>4126</v>
      </c>
      <c r="G201" s="0" t="s">
        <v>4630</v>
      </c>
    </row>
    <row customHeight="1" ht="11.25">
      <c r="A202" s="382" t="s">
        <v>16</v>
      </c>
      <c r="B202" s="0" t="s">
        <v>142</v>
      </c>
      <c r="C202" s="0" t="s">
        <v>143</v>
      </c>
      <c r="D202" s="0" t="s">
        <v>4631</v>
      </c>
      <c r="E202" s="0" t="s">
        <v>4632</v>
      </c>
      <c r="F202" s="0" t="s">
        <v>4126</v>
      </c>
      <c r="G202" s="0" t="s">
        <v>4633</v>
      </c>
    </row>
    <row customHeight="1" ht="11.25">
      <c r="A203" s="382" t="s">
        <v>16</v>
      </c>
      <c r="B203" s="0" t="s">
        <v>142</v>
      </c>
      <c r="C203" s="0" t="s">
        <v>143</v>
      </c>
      <c r="D203" s="0" t="s">
        <v>4634</v>
      </c>
      <c r="E203" s="0" t="s">
        <v>4635</v>
      </c>
      <c r="F203" s="0" t="s">
        <v>4126</v>
      </c>
      <c r="G203" s="0" t="s">
        <v>4636</v>
      </c>
    </row>
    <row customHeight="1" ht="11.25">
      <c r="A204" s="382" t="s">
        <v>16</v>
      </c>
      <c r="B204" s="0" t="s">
        <v>142</v>
      </c>
      <c r="C204" s="0" t="s">
        <v>143</v>
      </c>
      <c r="D204" s="0" t="s">
        <v>4637</v>
      </c>
      <c r="E204" s="0" t="s">
        <v>4638</v>
      </c>
      <c r="F204" s="0" t="s">
        <v>4126</v>
      </c>
      <c r="G204" s="0" t="s">
        <v>4639</v>
      </c>
    </row>
    <row customHeight="1" ht="11.25">
      <c r="A205" s="382" t="s">
        <v>16</v>
      </c>
      <c r="B205" s="0" t="s">
        <v>142</v>
      </c>
      <c r="C205" s="0" t="s">
        <v>143</v>
      </c>
      <c r="D205" s="0" t="s">
        <v>4640</v>
      </c>
      <c r="E205" s="0" t="s">
        <v>4641</v>
      </c>
      <c r="F205" s="0" t="s">
        <v>4126</v>
      </c>
      <c r="G205" s="0" t="s">
        <v>4642</v>
      </c>
    </row>
    <row customHeight="1" ht="11.25">
      <c r="A206" s="382" t="s">
        <v>16</v>
      </c>
      <c r="B206" s="0" t="s">
        <v>142</v>
      </c>
      <c r="C206" s="0" t="s">
        <v>143</v>
      </c>
      <c r="D206" s="0" t="s">
        <v>4643</v>
      </c>
      <c r="E206" s="0" t="s">
        <v>4644</v>
      </c>
      <c r="F206" s="0" t="s">
        <v>4126</v>
      </c>
      <c r="G206" s="0" t="s">
        <v>4645</v>
      </c>
    </row>
    <row customHeight="1" ht="11.25">
      <c r="A207" s="382" t="s">
        <v>16</v>
      </c>
      <c r="B207" s="0" t="s">
        <v>142</v>
      </c>
      <c r="C207" s="0" t="s">
        <v>143</v>
      </c>
      <c r="D207" s="0" t="s">
        <v>4646</v>
      </c>
      <c r="E207" s="0" t="s">
        <v>4647</v>
      </c>
      <c r="F207" s="0" t="s">
        <v>4126</v>
      </c>
      <c r="G207" s="0" t="s">
        <v>4648</v>
      </c>
    </row>
    <row customHeight="1" ht="11.25">
      <c r="A208" s="382" t="s">
        <v>16</v>
      </c>
      <c r="B208" s="0" t="s">
        <v>142</v>
      </c>
      <c r="C208" s="0" t="s">
        <v>143</v>
      </c>
      <c r="D208" s="0" t="s">
        <v>4649</v>
      </c>
      <c r="E208" s="0" t="s">
        <v>4650</v>
      </c>
      <c r="F208" s="0" t="s">
        <v>4126</v>
      </c>
      <c r="G208" s="0" t="s">
        <v>4651</v>
      </c>
    </row>
    <row customHeight="1" ht="11.25">
      <c r="A209" s="382" t="s">
        <v>16</v>
      </c>
      <c r="B209" s="0" t="s">
        <v>142</v>
      </c>
      <c r="C209" s="0" t="s">
        <v>143</v>
      </c>
      <c r="D209" s="0" t="s">
        <v>4652</v>
      </c>
      <c r="E209" s="0" t="s">
        <v>4653</v>
      </c>
      <c r="F209" s="0" t="s">
        <v>4126</v>
      </c>
      <c r="G209" s="0" t="s">
        <v>4654</v>
      </c>
    </row>
    <row customHeight="1" ht="11.25">
      <c r="A210" s="382" t="s">
        <v>16</v>
      </c>
      <c r="B210" s="0" t="s">
        <v>142</v>
      </c>
      <c r="C210" s="0" t="s">
        <v>143</v>
      </c>
      <c r="D210" s="0" t="s">
        <v>4655</v>
      </c>
      <c r="E210" s="0" t="s">
        <v>4656</v>
      </c>
      <c r="F210" s="0" t="s">
        <v>4126</v>
      </c>
      <c r="G210" s="0" t="s">
        <v>4657</v>
      </c>
    </row>
    <row customHeight="1" ht="11.25">
      <c r="A211" s="382" t="s">
        <v>16</v>
      </c>
      <c r="B211" s="0" t="s">
        <v>157</v>
      </c>
      <c r="C211" s="0" t="s">
        <v>158</v>
      </c>
      <c r="D211" s="0" t="s">
        <v>157</v>
      </c>
      <c r="E211" s="0" t="s">
        <v>158</v>
      </c>
      <c r="F211" s="0" t="s">
        <v>4123</v>
      </c>
      <c r="G211" s="0" t="s">
        <v>156</v>
      </c>
    </row>
    <row customHeight="1" ht="11.25">
      <c r="A212" s="382" t="s">
        <v>16</v>
      </c>
      <c r="B212" s="0" t="s">
        <v>157</v>
      </c>
      <c r="C212" s="0" t="s">
        <v>158</v>
      </c>
      <c r="D212" s="0" t="s">
        <v>4658</v>
      </c>
      <c r="E212" s="0" t="s">
        <v>4659</v>
      </c>
      <c r="F212" s="0" t="s">
        <v>4126</v>
      </c>
      <c r="G212" s="0" t="s">
        <v>4660</v>
      </c>
    </row>
    <row customHeight="1" ht="11.25">
      <c r="A213" s="382" t="s">
        <v>16</v>
      </c>
      <c r="B213" s="0" t="s">
        <v>157</v>
      </c>
      <c r="C213" s="0" t="s">
        <v>158</v>
      </c>
      <c r="D213" s="0" t="s">
        <v>4661</v>
      </c>
      <c r="E213" s="0" t="s">
        <v>4662</v>
      </c>
      <c r="F213" s="0" t="s">
        <v>4126</v>
      </c>
      <c r="G213" s="0" t="s">
        <v>4663</v>
      </c>
    </row>
    <row customHeight="1" ht="11.25">
      <c r="A214" s="382" t="s">
        <v>16</v>
      </c>
      <c r="B214" s="0" t="s">
        <v>157</v>
      </c>
      <c r="C214" s="0" t="s">
        <v>158</v>
      </c>
      <c r="D214" s="0" t="s">
        <v>4664</v>
      </c>
      <c r="E214" s="0" t="s">
        <v>4665</v>
      </c>
      <c r="F214" s="0" t="s">
        <v>4126</v>
      </c>
      <c r="G214" s="0" t="s">
        <v>4666</v>
      </c>
    </row>
    <row customHeight="1" ht="11.25">
      <c r="A215" s="382" t="s">
        <v>16</v>
      </c>
      <c r="B215" s="0" t="s">
        <v>157</v>
      </c>
      <c r="C215" s="0" t="s">
        <v>158</v>
      </c>
      <c r="D215" s="0" t="s">
        <v>4667</v>
      </c>
      <c r="E215" s="0" t="s">
        <v>4668</v>
      </c>
      <c r="F215" s="0" t="s">
        <v>4126</v>
      </c>
      <c r="G215" s="0" t="s">
        <v>4669</v>
      </c>
    </row>
    <row customHeight="1" ht="11.25">
      <c r="A216" s="382" t="s">
        <v>16</v>
      </c>
      <c r="B216" s="0" t="s">
        <v>157</v>
      </c>
      <c r="C216" s="0" t="s">
        <v>158</v>
      </c>
      <c r="D216" s="0" t="s">
        <v>4670</v>
      </c>
      <c r="E216" s="0" t="s">
        <v>4671</v>
      </c>
      <c r="F216" s="0" t="s">
        <v>4126</v>
      </c>
      <c r="G216" s="0" t="s">
        <v>4672</v>
      </c>
    </row>
    <row customHeight="1" ht="11.25">
      <c r="A217" s="382" t="s">
        <v>16</v>
      </c>
      <c r="B217" s="0" t="s">
        <v>157</v>
      </c>
      <c r="C217" s="0" t="s">
        <v>158</v>
      </c>
      <c r="D217" s="0" t="s">
        <v>4673</v>
      </c>
      <c r="E217" s="0" t="s">
        <v>4674</v>
      </c>
      <c r="F217" s="0" t="s">
        <v>4126</v>
      </c>
      <c r="G217" s="0" t="s">
        <v>4675</v>
      </c>
    </row>
    <row customHeight="1" ht="11.25">
      <c r="A218" s="382" t="s">
        <v>16</v>
      </c>
      <c r="B218" s="0" t="s">
        <v>157</v>
      </c>
      <c r="C218" s="0" t="s">
        <v>158</v>
      </c>
      <c r="D218" s="0" t="s">
        <v>4676</v>
      </c>
      <c r="E218" s="0" t="s">
        <v>4677</v>
      </c>
      <c r="F218" s="0" t="s">
        <v>4126</v>
      </c>
      <c r="G218" s="0" t="s">
        <v>4678</v>
      </c>
    </row>
    <row customHeight="1" ht="11.25">
      <c r="A219" s="382" t="s">
        <v>16</v>
      </c>
      <c r="B219" s="0" t="s">
        <v>4679</v>
      </c>
      <c r="C219" s="0" t="s">
        <v>4680</v>
      </c>
      <c r="D219" s="0" t="s">
        <v>4679</v>
      </c>
      <c r="E219" s="0" t="s">
        <v>4680</v>
      </c>
      <c r="F219" s="0" t="s">
        <v>4123</v>
      </c>
      <c r="G219" s="0" t="s">
        <v>4681</v>
      </c>
    </row>
    <row customHeight="1" ht="11.25">
      <c r="A220" s="382" t="s">
        <v>16</v>
      </c>
      <c r="B220" s="0" t="s">
        <v>4679</v>
      </c>
      <c r="C220" s="0" t="s">
        <v>4680</v>
      </c>
      <c r="D220" s="0" t="s">
        <v>4682</v>
      </c>
      <c r="E220" s="0" t="s">
        <v>4683</v>
      </c>
      <c r="F220" s="0" t="s">
        <v>4137</v>
      </c>
      <c r="G220" s="0" t="s">
        <v>4684</v>
      </c>
    </row>
    <row customHeight="1" ht="11.25">
      <c r="A221" s="382" t="s">
        <v>16</v>
      </c>
      <c r="B221" s="0" t="s">
        <v>4679</v>
      </c>
      <c r="C221" s="0" t="s">
        <v>4680</v>
      </c>
      <c r="D221" s="0" t="s">
        <v>4685</v>
      </c>
      <c r="E221" s="0" t="s">
        <v>4686</v>
      </c>
      <c r="F221" s="0" t="s">
        <v>4126</v>
      </c>
      <c r="G221" s="0" t="s">
        <v>4687</v>
      </c>
    </row>
    <row customHeight="1" ht="11.25">
      <c r="A222" s="382" t="s">
        <v>16</v>
      </c>
      <c r="B222" s="0" t="s">
        <v>4679</v>
      </c>
      <c r="C222" s="0" t="s">
        <v>4680</v>
      </c>
      <c r="D222" s="0" t="s">
        <v>4688</v>
      </c>
      <c r="E222" s="0" t="s">
        <v>4689</v>
      </c>
      <c r="F222" s="0" t="s">
        <v>4126</v>
      </c>
      <c r="G222" s="0" t="s">
        <v>4690</v>
      </c>
    </row>
    <row customHeight="1" ht="11.25">
      <c r="A223" s="382" t="s">
        <v>16</v>
      </c>
      <c r="B223" s="0" t="s">
        <v>4679</v>
      </c>
      <c r="C223" s="0" t="s">
        <v>4680</v>
      </c>
      <c r="D223" s="0" t="s">
        <v>4691</v>
      </c>
      <c r="E223" s="0" t="s">
        <v>4692</v>
      </c>
      <c r="F223" s="0" t="s">
        <v>4126</v>
      </c>
      <c r="G223" s="0" t="s">
        <v>4693</v>
      </c>
    </row>
    <row customHeight="1" ht="11.25">
      <c r="A224" s="382" t="s">
        <v>16</v>
      </c>
      <c r="B224" s="0" t="s">
        <v>4679</v>
      </c>
      <c r="C224" s="0" t="s">
        <v>4680</v>
      </c>
      <c r="D224" s="0" t="s">
        <v>4694</v>
      </c>
      <c r="E224" s="0" t="s">
        <v>4695</v>
      </c>
      <c r="F224" s="0" t="s">
        <v>4126</v>
      </c>
      <c r="G224" s="0" t="s">
        <v>4696</v>
      </c>
    </row>
    <row customHeight="1" ht="11.25">
      <c r="A225" s="382" t="s">
        <v>16</v>
      </c>
      <c r="B225" s="0" t="s">
        <v>4679</v>
      </c>
      <c r="C225" s="0" t="s">
        <v>4680</v>
      </c>
      <c r="D225" s="0" t="s">
        <v>4697</v>
      </c>
      <c r="E225" s="0" t="s">
        <v>4698</v>
      </c>
      <c r="F225" s="0" t="s">
        <v>4126</v>
      </c>
      <c r="G225" s="0" t="s">
        <v>4699</v>
      </c>
    </row>
    <row customHeight="1" ht="11.25">
      <c r="A226" s="382" t="s">
        <v>16</v>
      </c>
      <c r="B226" s="0" t="s">
        <v>4679</v>
      </c>
      <c r="C226" s="0" t="s">
        <v>4680</v>
      </c>
      <c r="D226" s="0" t="s">
        <v>4700</v>
      </c>
      <c r="E226" s="0" t="s">
        <v>4701</v>
      </c>
      <c r="F226" s="0" t="s">
        <v>4126</v>
      </c>
      <c r="G226" s="0" t="s">
        <v>4702</v>
      </c>
    </row>
    <row customHeight="1" ht="11.25">
      <c r="A227" s="382" t="s">
        <v>16</v>
      </c>
      <c r="B227" s="0" t="s">
        <v>4679</v>
      </c>
      <c r="C227" s="0" t="s">
        <v>4680</v>
      </c>
      <c r="D227" s="0" t="s">
        <v>4703</v>
      </c>
      <c r="E227" s="0" t="s">
        <v>4704</v>
      </c>
      <c r="F227" s="0" t="s">
        <v>4126</v>
      </c>
      <c r="G227" s="0" t="s">
        <v>4705</v>
      </c>
    </row>
    <row customHeight="1" ht="11.25">
      <c r="A228" s="382" t="s">
        <v>16</v>
      </c>
      <c r="B228" s="0" t="s">
        <v>4679</v>
      </c>
      <c r="C228" s="0" t="s">
        <v>4680</v>
      </c>
      <c r="D228" s="0" t="s">
        <v>4706</v>
      </c>
      <c r="E228" s="0" t="s">
        <v>4707</v>
      </c>
      <c r="F228" s="0" t="s">
        <v>4126</v>
      </c>
      <c r="G228" s="0" t="s">
        <v>4708</v>
      </c>
    </row>
    <row customHeight="1" ht="11.25">
      <c r="A229" s="382" t="s">
        <v>16</v>
      </c>
      <c r="B229" s="0" t="s">
        <v>4679</v>
      </c>
      <c r="C229" s="0" t="s">
        <v>4680</v>
      </c>
      <c r="D229" s="0" t="s">
        <v>4709</v>
      </c>
      <c r="E229" s="0" t="s">
        <v>4710</v>
      </c>
      <c r="F229" s="0" t="s">
        <v>4126</v>
      </c>
      <c r="G229" s="0" t="s">
        <v>4711</v>
      </c>
    </row>
    <row customHeight="1" ht="11.25">
      <c r="A230" s="382" t="s">
        <v>16</v>
      </c>
      <c r="B230" s="0" t="s">
        <v>4679</v>
      </c>
      <c r="C230" s="0" t="s">
        <v>4680</v>
      </c>
      <c r="D230" s="0" t="s">
        <v>4712</v>
      </c>
      <c r="E230" s="0" t="s">
        <v>4713</v>
      </c>
      <c r="F230" s="0" t="s">
        <v>4126</v>
      </c>
      <c r="G230" s="0" t="s">
        <v>4714</v>
      </c>
    </row>
    <row customHeight="1" ht="11.25">
      <c r="A231" s="382" t="s">
        <v>16</v>
      </c>
      <c r="B231" s="0" t="s">
        <v>4679</v>
      </c>
      <c r="C231" s="0" t="s">
        <v>4680</v>
      </c>
      <c r="D231" s="0" t="s">
        <v>4715</v>
      </c>
      <c r="E231" s="0" t="s">
        <v>4716</v>
      </c>
      <c r="F231" s="0" t="s">
        <v>4126</v>
      </c>
      <c r="G231" s="0" t="s">
        <v>4717</v>
      </c>
    </row>
    <row customHeight="1" ht="11.25">
      <c r="A232" s="382" t="s">
        <v>16</v>
      </c>
      <c r="B232" s="0" t="s">
        <v>4679</v>
      </c>
      <c r="C232" s="0" t="s">
        <v>4680</v>
      </c>
      <c r="D232" s="0" t="s">
        <v>4718</v>
      </c>
      <c r="E232" s="0" t="s">
        <v>4719</v>
      </c>
      <c r="F232" s="0" t="s">
        <v>4126</v>
      </c>
      <c r="G232" s="0" t="s">
        <v>4720</v>
      </c>
    </row>
    <row customHeight="1" ht="11.25">
      <c r="A233" s="382" t="s">
        <v>16</v>
      </c>
      <c r="B233" s="0" t="s">
        <v>4679</v>
      </c>
      <c r="C233" s="0" t="s">
        <v>4680</v>
      </c>
      <c r="D233" s="0" t="s">
        <v>4721</v>
      </c>
      <c r="E233" s="0" t="s">
        <v>4722</v>
      </c>
      <c r="F233" s="0" t="s">
        <v>4126</v>
      </c>
      <c r="G233" s="0" t="s">
        <v>4723</v>
      </c>
    </row>
    <row customHeight="1" ht="11.25">
      <c r="A234" s="382" t="s">
        <v>16</v>
      </c>
      <c r="B234" s="0" t="s">
        <v>4679</v>
      </c>
      <c r="C234" s="0" t="s">
        <v>4680</v>
      </c>
      <c r="D234" s="0" t="s">
        <v>4724</v>
      </c>
      <c r="E234" s="0" t="s">
        <v>4725</v>
      </c>
      <c r="F234" s="0" t="s">
        <v>4126</v>
      </c>
      <c r="G234" s="0" t="s">
        <v>4726</v>
      </c>
    </row>
    <row customHeight="1" ht="11.25">
      <c r="A235" s="382" t="s">
        <v>16</v>
      </c>
      <c r="B235" s="0" t="s">
        <v>4679</v>
      </c>
      <c r="C235" s="0" t="s">
        <v>4680</v>
      </c>
      <c r="D235" s="0" t="s">
        <v>4727</v>
      </c>
      <c r="E235" s="0" t="s">
        <v>4728</v>
      </c>
      <c r="F235" s="0" t="s">
        <v>4126</v>
      </c>
      <c r="G235" s="0" t="s">
        <v>4729</v>
      </c>
    </row>
    <row customHeight="1" ht="11.25">
      <c r="A236" s="382" t="s">
        <v>16</v>
      </c>
      <c r="B236" s="0" t="s">
        <v>4679</v>
      </c>
      <c r="C236" s="0" t="s">
        <v>4680</v>
      </c>
      <c r="D236" s="0" t="s">
        <v>4382</v>
      </c>
      <c r="E236" s="0" t="s">
        <v>4730</v>
      </c>
      <c r="F236" s="0" t="s">
        <v>4126</v>
      </c>
      <c r="G236" s="0" t="s">
        <v>4731</v>
      </c>
    </row>
    <row customHeight="1" ht="11.25">
      <c r="A237" s="382" t="s">
        <v>16</v>
      </c>
      <c r="B237" s="0" t="s">
        <v>115</v>
      </c>
      <c r="C237" s="0" t="s">
        <v>116</v>
      </c>
      <c r="D237" s="0" t="s">
        <v>115</v>
      </c>
      <c r="E237" s="0" t="s">
        <v>116</v>
      </c>
      <c r="F237" s="0" t="s">
        <v>4123</v>
      </c>
      <c r="G237" s="0" t="s">
        <v>114</v>
      </c>
    </row>
    <row customHeight="1" ht="11.25">
      <c r="A238" s="382" t="s">
        <v>16</v>
      </c>
      <c r="B238" s="0" t="s">
        <v>115</v>
      </c>
      <c r="C238" s="0" t="s">
        <v>116</v>
      </c>
      <c r="D238" s="0" t="s">
        <v>4174</v>
      </c>
      <c r="E238" s="0" t="s">
        <v>4732</v>
      </c>
      <c r="F238" s="0" t="s">
        <v>4126</v>
      </c>
      <c r="G238" s="0" t="s">
        <v>4733</v>
      </c>
    </row>
    <row customHeight="1" ht="11.25">
      <c r="A239" s="382" t="s">
        <v>16</v>
      </c>
      <c r="B239" s="0" t="s">
        <v>115</v>
      </c>
      <c r="C239" s="0" t="s">
        <v>116</v>
      </c>
      <c r="D239" s="0" t="s">
        <v>4734</v>
      </c>
      <c r="E239" s="0" t="s">
        <v>4735</v>
      </c>
      <c r="F239" s="0" t="s">
        <v>4126</v>
      </c>
      <c r="G239" s="0" t="s">
        <v>4736</v>
      </c>
    </row>
    <row customHeight="1" ht="11.25">
      <c r="A240" s="382" t="s">
        <v>16</v>
      </c>
      <c r="B240" s="0" t="s">
        <v>115</v>
      </c>
      <c r="C240" s="0" t="s">
        <v>116</v>
      </c>
      <c r="D240" s="0" t="s">
        <v>4737</v>
      </c>
      <c r="E240" s="0" t="s">
        <v>4738</v>
      </c>
      <c r="F240" s="0" t="s">
        <v>4126</v>
      </c>
      <c r="G240" s="0" t="s">
        <v>4739</v>
      </c>
    </row>
    <row customHeight="1" ht="11.25">
      <c r="A241" s="382" t="s">
        <v>16</v>
      </c>
      <c r="B241" s="0" t="s">
        <v>115</v>
      </c>
      <c r="C241" s="0" t="s">
        <v>116</v>
      </c>
      <c r="D241" s="0" t="s">
        <v>4140</v>
      </c>
      <c r="E241" s="0" t="s">
        <v>4740</v>
      </c>
      <c r="F241" s="0" t="s">
        <v>4126</v>
      </c>
      <c r="G241" s="0" t="s">
        <v>4741</v>
      </c>
    </row>
    <row customHeight="1" ht="11.25">
      <c r="A242" s="382" t="s">
        <v>16</v>
      </c>
      <c r="B242" s="0" t="s">
        <v>115</v>
      </c>
      <c r="C242" s="0" t="s">
        <v>116</v>
      </c>
      <c r="D242" s="0" t="s">
        <v>4742</v>
      </c>
      <c r="E242" s="0" t="s">
        <v>4743</v>
      </c>
      <c r="F242" s="0" t="s">
        <v>4126</v>
      </c>
      <c r="G242" s="0" t="s">
        <v>4744</v>
      </c>
    </row>
    <row customHeight="1" ht="11.25">
      <c r="A243" s="382" t="s">
        <v>16</v>
      </c>
      <c r="B243" s="0" t="s">
        <v>115</v>
      </c>
      <c r="C243" s="0" t="s">
        <v>116</v>
      </c>
      <c r="D243" s="0" t="s">
        <v>4745</v>
      </c>
      <c r="E243" s="0" t="s">
        <v>4746</v>
      </c>
      <c r="F243" s="0" t="s">
        <v>4126</v>
      </c>
      <c r="G243" s="0" t="s">
        <v>4747</v>
      </c>
    </row>
    <row customHeight="1" ht="11.25">
      <c r="A244" s="382" t="s">
        <v>16</v>
      </c>
      <c r="B244" s="0" t="s">
        <v>115</v>
      </c>
      <c r="C244" s="0" t="s">
        <v>116</v>
      </c>
      <c r="D244" s="0" t="s">
        <v>4748</v>
      </c>
      <c r="E244" s="0" t="s">
        <v>4749</v>
      </c>
      <c r="F244" s="0" t="s">
        <v>4126</v>
      </c>
      <c r="G244" s="0" t="s">
        <v>4750</v>
      </c>
    </row>
    <row customHeight="1" ht="11.25">
      <c r="A245" s="382" t="s">
        <v>16</v>
      </c>
      <c r="B245" s="0" t="s">
        <v>115</v>
      </c>
      <c r="C245" s="0" t="s">
        <v>116</v>
      </c>
      <c r="D245" s="0" t="s">
        <v>4751</v>
      </c>
      <c r="E245" s="0" t="s">
        <v>4752</v>
      </c>
      <c r="F245" s="0" t="s">
        <v>4126</v>
      </c>
      <c r="G245" s="0" t="s">
        <v>4753</v>
      </c>
    </row>
    <row customHeight="1" ht="11.25">
      <c r="A246" s="382" t="s">
        <v>16</v>
      </c>
      <c r="B246" s="0" t="s">
        <v>115</v>
      </c>
      <c r="C246" s="0" t="s">
        <v>116</v>
      </c>
      <c r="D246" s="0" t="s">
        <v>4754</v>
      </c>
      <c r="E246" s="0" t="s">
        <v>4755</v>
      </c>
      <c r="F246" s="0" t="s">
        <v>4126</v>
      </c>
      <c r="G246" s="0" t="s">
        <v>4756</v>
      </c>
    </row>
    <row customHeight="1" ht="11.25">
      <c r="A247" s="382" t="s">
        <v>16</v>
      </c>
      <c r="B247" s="0" t="s">
        <v>115</v>
      </c>
      <c r="C247" s="0" t="s">
        <v>116</v>
      </c>
      <c r="D247" s="0" t="s">
        <v>4757</v>
      </c>
      <c r="E247" s="0" t="s">
        <v>4758</v>
      </c>
      <c r="F247" s="0" t="s">
        <v>4126</v>
      </c>
      <c r="G247" s="0" t="s">
        <v>4759</v>
      </c>
    </row>
    <row customHeight="1" ht="11.25">
      <c r="A248" s="382" t="s">
        <v>16</v>
      </c>
      <c r="B248" s="0" t="s">
        <v>115</v>
      </c>
      <c r="C248" s="0" t="s">
        <v>116</v>
      </c>
      <c r="D248" s="0" t="s">
        <v>4760</v>
      </c>
      <c r="E248" s="0" t="s">
        <v>4761</v>
      </c>
      <c r="F248" s="0" t="s">
        <v>4126</v>
      </c>
      <c r="G248" s="0" t="s">
        <v>4762</v>
      </c>
    </row>
    <row customHeight="1" ht="11.25">
      <c r="A249" s="382" t="s">
        <v>16</v>
      </c>
      <c r="B249" s="0" t="s">
        <v>115</v>
      </c>
      <c r="C249" s="0" t="s">
        <v>116</v>
      </c>
      <c r="D249" s="0" t="s">
        <v>4763</v>
      </c>
      <c r="E249" s="0" t="s">
        <v>4764</v>
      </c>
      <c r="F249" s="0" t="s">
        <v>4126</v>
      </c>
      <c r="G249" s="0" t="s">
        <v>4765</v>
      </c>
    </row>
    <row customHeight="1" ht="11.25">
      <c r="A250" s="382" t="s">
        <v>16</v>
      </c>
      <c r="B250" s="0" t="s">
        <v>115</v>
      </c>
      <c r="C250" s="0" t="s">
        <v>116</v>
      </c>
      <c r="D250" s="0" t="s">
        <v>4766</v>
      </c>
      <c r="E250" s="0" t="s">
        <v>4767</v>
      </c>
      <c r="F250" s="0" t="s">
        <v>4126</v>
      </c>
      <c r="G250" s="0" t="s">
        <v>4768</v>
      </c>
    </row>
    <row customHeight="1" ht="11.25">
      <c r="A251" s="382" t="s">
        <v>16</v>
      </c>
      <c r="B251" s="0" t="s">
        <v>115</v>
      </c>
      <c r="C251" s="0" t="s">
        <v>116</v>
      </c>
      <c r="D251" s="0" t="s">
        <v>4769</v>
      </c>
      <c r="E251" s="0" t="s">
        <v>4770</v>
      </c>
      <c r="F251" s="0" t="s">
        <v>4126</v>
      </c>
      <c r="G251" s="0" t="s">
        <v>4771</v>
      </c>
    </row>
    <row customHeight="1" ht="11.25">
      <c r="A252" s="382" t="s">
        <v>16</v>
      </c>
      <c r="B252" s="0" t="s">
        <v>115</v>
      </c>
      <c r="C252" s="0" t="s">
        <v>116</v>
      </c>
      <c r="D252" s="0" t="s">
        <v>4772</v>
      </c>
      <c r="E252" s="0" t="s">
        <v>4773</v>
      </c>
      <c r="F252" s="0" t="s">
        <v>4126</v>
      </c>
      <c r="G252" s="0" t="s">
        <v>4774</v>
      </c>
    </row>
    <row customHeight="1" ht="11.25">
      <c r="A253" s="382" t="s">
        <v>16</v>
      </c>
      <c r="B253" s="0" t="s">
        <v>115</v>
      </c>
      <c r="C253" s="0" t="s">
        <v>116</v>
      </c>
      <c r="D253" s="0" t="s">
        <v>4775</v>
      </c>
      <c r="E253" s="0" t="s">
        <v>4776</v>
      </c>
      <c r="F253" s="0" t="s">
        <v>4126</v>
      </c>
      <c r="G253" s="0" t="s">
        <v>4777</v>
      </c>
    </row>
    <row customHeight="1" ht="11.25">
      <c r="A254" s="382" t="s">
        <v>16</v>
      </c>
      <c r="B254" s="0" t="s">
        <v>115</v>
      </c>
      <c r="C254" s="0" t="s">
        <v>116</v>
      </c>
      <c r="D254" s="0" t="s">
        <v>4778</v>
      </c>
      <c r="E254" s="0" t="s">
        <v>4779</v>
      </c>
      <c r="F254" s="0" t="s">
        <v>4126</v>
      </c>
      <c r="G254" s="0" t="s">
        <v>4780</v>
      </c>
    </row>
    <row customHeight="1" ht="11.25">
      <c r="A255" s="382" t="s">
        <v>16</v>
      </c>
      <c r="B255" s="0" t="s">
        <v>115</v>
      </c>
      <c r="C255" s="0" t="s">
        <v>116</v>
      </c>
      <c r="D255" s="0" t="s">
        <v>4781</v>
      </c>
      <c r="E255" s="0" t="s">
        <v>4782</v>
      </c>
      <c r="F255" s="0" t="s">
        <v>4126</v>
      </c>
      <c r="G255" s="0" t="s">
        <v>4783</v>
      </c>
    </row>
    <row customHeight="1" ht="11.25">
      <c r="A256" s="382" t="s">
        <v>16</v>
      </c>
      <c r="B256" s="0" t="s">
        <v>115</v>
      </c>
      <c r="C256" s="0" t="s">
        <v>116</v>
      </c>
      <c r="D256" s="0" t="s">
        <v>4784</v>
      </c>
      <c r="E256" s="0" t="s">
        <v>4785</v>
      </c>
      <c r="F256" s="0" t="s">
        <v>4126</v>
      </c>
      <c r="G256" s="0" t="s">
        <v>4786</v>
      </c>
    </row>
    <row customHeight="1" ht="11.25">
      <c r="A257" s="382" t="s">
        <v>16</v>
      </c>
      <c r="B257" s="0" t="s">
        <v>115</v>
      </c>
      <c r="C257" s="0" t="s">
        <v>116</v>
      </c>
      <c r="D257" s="0" t="s">
        <v>4787</v>
      </c>
      <c r="E257" s="0" t="s">
        <v>4788</v>
      </c>
      <c r="F257" s="0" t="s">
        <v>4126</v>
      </c>
      <c r="G257" s="0" t="s">
        <v>4789</v>
      </c>
    </row>
    <row customHeight="1" ht="11.25">
      <c r="A258" s="382" t="s">
        <v>16</v>
      </c>
      <c r="B258" s="0" t="s">
        <v>115</v>
      </c>
      <c r="C258" s="0" t="s">
        <v>116</v>
      </c>
      <c r="D258" s="0" t="s">
        <v>4790</v>
      </c>
      <c r="E258" s="0" t="s">
        <v>4791</v>
      </c>
      <c r="F258" s="0" t="s">
        <v>4126</v>
      </c>
      <c r="G258" s="0" t="s">
        <v>4792</v>
      </c>
    </row>
    <row customHeight="1" ht="11.25">
      <c r="A259" s="382" t="s">
        <v>16</v>
      </c>
      <c r="B259" s="0" t="s">
        <v>115</v>
      </c>
      <c r="C259" s="0" t="s">
        <v>116</v>
      </c>
      <c r="D259" s="0" t="s">
        <v>4793</v>
      </c>
      <c r="E259" s="0" t="s">
        <v>4794</v>
      </c>
      <c r="F259" s="0" t="s">
        <v>4126</v>
      </c>
      <c r="G259" s="0" t="s">
        <v>4795</v>
      </c>
    </row>
    <row customHeight="1" ht="11.25">
      <c r="A260" s="382" t="s">
        <v>16</v>
      </c>
      <c r="B260" s="0" t="s">
        <v>115</v>
      </c>
      <c r="C260" s="0" t="s">
        <v>116</v>
      </c>
      <c r="D260" s="0" t="s">
        <v>4796</v>
      </c>
      <c r="E260" s="0" t="s">
        <v>4797</v>
      </c>
      <c r="F260" s="0" t="s">
        <v>4126</v>
      </c>
      <c r="G260" s="0" t="s">
        <v>4798</v>
      </c>
    </row>
    <row customHeight="1" ht="11.25">
      <c r="A261" s="382" t="s">
        <v>16</v>
      </c>
      <c r="B261" s="0" t="s">
        <v>115</v>
      </c>
      <c r="C261" s="0" t="s">
        <v>116</v>
      </c>
      <c r="D261" s="0" t="s">
        <v>4799</v>
      </c>
      <c r="E261" s="0" t="s">
        <v>4800</v>
      </c>
      <c r="F261" s="0" t="s">
        <v>4126</v>
      </c>
      <c r="G261" s="0" t="s">
        <v>4801</v>
      </c>
    </row>
    <row customHeight="1" ht="11.25">
      <c r="A262" s="382" t="s">
        <v>16</v>
      </c>
      <c r="B262" s="0" t="s">
        <v>4802</v>
      </c>
      <c r="C262" s="0" t="s">
        <v>4803</v>
      </c>
      <c r="D262" s="0" t="s">
        <v>4802</v>
      </c>
      <c r="E262" s="0" t="s">
        <v>4803</v>
      </c>
      <c r="F262" s="0" t="s">
        <v>4123</v>
      </c>
      <c r="G262" s="0" t="s">
        <v>4804</v>
      </c>
    </row>
    <row customHeight="1" ht="11.25">
      <c r="A263" s="382" t="s">
        <v>16</v>
      </c>
      <c r="B263" s="0" t="s">
        <v>4802</v>
      </c>
      <c r="C263" s="0" t="s">
        <v>4803</v>
      </c>
      <c r="D263" s="0" t="s">
        <v>4805</v>
      </c>
      <c r="E263" s="0" t="s">
        <v>4806</v>
      </c>
      <c r="F263" s="0" t="s">
        <v>4137</v>
      </c>
      <c r="G263" s="0" t="s">
        <v>4807</v>
      </c>
    </row>
    <row customHeight="1" ht="11.25">
      <c r="A264" s="382" t="s">
        <v>16</v>
      </c>
      <c r="B264" s="0" t="s">
        <v>4802</v>
      </c>
      <c r="C264" s="0" t="s">
        <v>4803</v>
      </c>
      <c r="D264" s="0" t="s">
        <v>4808</v>
      </c>
      <c r="E264" s="0" t="s">
        <v>4809</v>
      </c>
      <c r="F264" s="0" t="s">
        <v>4137</v>
      </c>
      <c r="G264" s="0" t="s">
        <v>4810</v>
      </c>
    </row>
    <row customHeight="1" ht="11.25">
      <c r="A265" s="382" t="s">
        <v>16</v>
      </c>
      <c r="B265" s="0" t="s">
        <v>4802</v>
      </c>
      <c r="C265" s="0" t="s">
        <v>4803</v>
      </c>
      <c r="D265" s="0" t="s">
        <v>4811</v>
      </c>
      <c r="E265" s="0" t="s">
        <v>4812</v>
      </c>
      <c r="F265" s="0" t="s">
        <v>4126</v>
      </c>
      <c r="G265" s="0" t="s">
        <v>4813</v>
      </c>
    </row>
    <row customHeight="1" ht="11.25">
      <c r="A266" s="382" t="s">
        <v>16</v>
      </c>
      <c r="B266" s="0" t="s">
        <v>4802</v>
      </c>
      <c r="C266" s="0" t="s">
        <v>4803</v>
      </c>
      <c r="D266" s="0" t="s">
        <v>4814</v>
      </c>
      <c r="E266" s="0" t="s">
        <v>4815</v>
      </c>
      <c r="F266" s="0" t="s">
        <v>4126</v>
      </c>
      <c r="G266" s="0" t="s">
        <v>4816</v>
      </c>
    </row>
    <row customHeight="1" ht="11.25">
      <c r="A267" s="382" t="s">
        <v>16</v>
      </c>
      <c r="B267" s="0" t="s">
        <v>4802</v>
      </c>
      <c r="C267" s="0" t="s">
        <v>4803</v>
      </c>
      <c r="D267" s="0" t="s">
        <v>4817</v>
      </c>
      <c r="E267" s="0" t="s">
        <v>4818</v>
      </c>
      <c r="F267" s="0" t="s">
        <v>4126</v>
      </c>
      <c r="G267" s="0" t="s">
        <v>4819</v>
      </c>
    </row>
    <row customHeight="1" ht="11.25">
      <c r="A268" s="382" t="s">
        <v>16</v>
      </c>
      <c r="B268" s="0" t="s">
        <v>4802</v>
      </c>
      <c r="C268" s="0" t="s">
        <v>4803</v>
      </c>
      <c r="D268" s="0" t="s">
        <v>4820</v>
      </c>
      <c r="E268" s="0" t="s">
        <v>4821</v>
      </c>
      <c r="F268" s="0" t="s">
        <v>4126</v>
      </c>
      <c r="G268" s="0" t="s">
        <v>4822</v>
      </c>
    </row>
    <row customHeight="1" ht="11.25">
      <c r="A269" s="382" t="s">
        <v>16</v>
      </c>
      <c r="B269" s="0" t="s">
        <v>4802</v>
      </c>
      <c r="C269" s="0" t="s">
        <v>4803</v>
      </c>
      <c r="D269" s="0" t="s">
        <v>4823</v>
      </c>
      <c r="E269" s="0" t="s">
        <v>4824</v>
      </c>
      <c r="F269" s="0" t="s">
        <v>4126</v>
      </c>
      <c r="G269" s="0" t="s">
        <v>4825</v>
      </c>
    </row>
    <row customHeight="1" ht="11.25">
      <c r="A270" s="382" t="s">
        <v>16</v>
      </c>
      <c r="B270" s="0" t="s">
        <v>4802</v>
      </c>
      <c r="C270" s="0" t="s">
        <v>4803</v>
      </c>
      <c r="D270" s="0" t="s">
        <v>4826</v>
      </c>
      <c r="E270" s="0" t="s">
        <v>4827</v>
      </c>
      <c r="F270" s="0" t="s">
        <v>4126</v>
      </c>
      <c r="G270" s="0" t="s">
        <v>4828</v>
      </c>
    </row>
    <row customHeight="1" ht="11.25">
      <c r="A271" s="382" t="s">
        <v>16</v>
      </c>
      <c r="B271" s="0" t="s">
        <v>4802</v>
      </c>
      <c r="C271" s="0" t="s">
        <v>4803</v>
      </c>
      <c r="D271" s="0" t="s">
        <v>4829</v>
      </c>
      <c r="E271" s="0" t="s">
        <v>4830</v>
      </c>
      <c r="F271" s="0" t="s">
        <v>4126</v>
      </c>
      <c r="G271" s="0" t="s">
        <v>4831</v>
      </c>
    </row>
    <row customHeight="1" ht="11.25">
      <c r="A272" s="382" t="s">
        <v>16</v>
      </c>
      <c r="B272" s="0" t="s">
        <v>4802</v>
      </c>
      <c r="C272" s="0" t="s">
        <v>4803</v>
      </c>
      <c r="D272" s="0" t="s">
        <v>4832</v>
      </c>
      <c r="E272" s="0" t="s">
        <v>4833</v>
      </c>
      <c r="F272" s="0" t="s">
        <v>4126</v>
      </c>
      <c r="G272" s="0" t="s">
        <v>4834</v>
      </c>
    </row>
    <row customHeight="1" ht="11.25">
      <c r="A273" s="382" t="s">
        <v>16</v>
      </c>
      <c r="B273" s="0" t="s">
        <v>4802</v>
      </c>
      <c r="C273" s="0" t="s">
        <v>4803</v>
      </c>
      <c r="D273" s="0" t="s">
        <v>4835</v>
      </c>
      <c r="E273" s="0" t="s">
        <v>4836</v>
      </c>
      <c r="F273" s="0" t="s">
        <v>4126</v>
      </c>
      <c r="G273" s="0" t="s">
        <v>4837</v>
      </c>
    </row>
    <row customHeight="1" ht="11.25">
      <c r="A274" s="382" t="s">
        <v>16</v>
      </c>
      <c r="B274" s="0" t="s">
        <v>4802</v>
      </c>
      <c r="C274" s="0" t="s">
        <v>4803</v>
      </c>
      <c r="D274" s="0" t="s">
        <v>4838</v>
      </c>
      <c r="E274" s="0" t="s">
        <v>4839</v>
      </c>
      <c r="F274" s="0" t="s">
        <v>4126</v>
      </c>
      <c r="G274" s="0" t="s">
        <v>4840</v>
      </c>
    </row>
    <row customHeight="1" ht="11.25">
      <c r="A275" s="382" t="s">
        <v>16</v>
      </c>
      <c r="B275" s="0" t="s">
        <v>4802</v>
      </c>
      <c r="C275" s="0" t="s">
        <v>4803</v>
      </c>
      <c r="D275" s="0" t="s">
        <v>4841</v>
      </c>
      <c r="E275" s="0" t="s">
        <v>4842</v>
      </c>
      <c r="F275" s="0" t="s">
        <v>4126</v>
      </c>
      <c r="G275" s="0" t="s">
        <v>4843</v>
      </c>
    </row>
    <row customHeight="1" ht="11.25">
      <c r="A276" s="382" t="s">
        <v>16</v>
      </c>
      <c r="B276" s="0" t="s">
        <v>4802</v>
      </c>
      <c r="C276" s="0" t="s">
        <v>4803</v>
      </c>
      <c r="D276" s="0" t="s">
        <v>4844</v>
      </c>
      <c r="E276" s="0" t="s">
        <v>4845</v>
      </c>
      <c r="F276" s="0" t="s">
        <v>4126</v>
      </c>
      <c r="G276" s="0" t="s">
        <v>4846</v>
      </c>
    </row>
    <row customHeight="1" ht="11.25">
      <c r="A277" s="382" t="s">
        <v>16</v>
      </c>
      <c r="B277" s="0" t="s">
        <v>4802</v>
      </c>
      <c r="C277" s="0" t="s">
        <v>4803</v>
      </c>
      <c r="D277" s="0" t="s">
        <v>4847</v>
      </c>
      <c r="E277" s="0" t="s">
        <v>4848</v>
      </c>
      <c r="F277" s="0" t="s">
        <v>4126</v>
      </c>
      <c r="G277" s="0" t="s">
        <v>4849</v>
      </c>
    </row>
    <row customHeight="1" ht="11.25">
      <c r="A278" s="382" t="s">
        <v>16</v>
      </c>
      <c r="B278" s="0" t="s">
        <v>132</v>
      </c>
      <c r="C278" s="0" t="s">
        <v>133</v>
      </c>
      <c r="D278" s="0" t="s">
        <v>132</v>
      </c>
      <c r="E278" s="0" t="s">
        <v>133</v>
      </c>
      <c r="F278" s="0" t="s">
        <v>4123</v>
      </c>
      <c r="G278" s="0" t="s">
        <v>131</v>
      </c>
    </row>
    <row customHeight="1" ht="11.25">
      <c r="A279" s="382" t="s">
        <v>16</v>
      </c>
      <c r="B279" s="0" t="s">
        <v>132</v>
      </c>
      <c r="C279" s="0" t="s">
        <v>133</v>
      </c>
      <c r="D279" s="0" t="s">
        <v>4850</v>
      </c>
      <c r="E279" s="0" t="s">
        <v>4851</v>
      </c>
      <c r="F279" s="0" t="s">
        <v>4126</v>
      </c>
      <c r="G279" s="0" t="s">
        <v>4852</v>
      </c>
    </row>
    <row customHeight="1" ht="11.25">
      <c r="A280" s="382" t="s">
        <v>16</v>
      </c>
      <c r="B280" s="0" t="s">
        <v>132</v>
      </c>
      <c r="C280" s="0" t="s">
        <v>133</v>
      </c>
      <c r="D280" s="0" t="s">
        <v>4853</v>
      </c>
      <c r="E280" s="0" t="s">
        <v>4854</v>
      </c>
      <c r="F280" s="0" t="s">
        <v>4126</v>
      </c>
      <c r="G280" s="0" t="s">
        <v>4855</v>
      </c>
    </row>
    <row customHeight="1" ht="11.25">
      <c r="A281" s="382" t="s">
        <v>16</v>
      </c>
      <c r="B281" s="0" t="s">
        <v>132</v>
      </c>
      <c r="C281" s="0" t="s">
        <v>133</v>
      </c>
      <c r="D281" s="0" t="s">
        <v>4715</v>
      </c>
      <c r="E281" s="0" t="s">
        <v>4856</v>
      </c>
      <c r="F281" s="0" t="s">
        <v>4126</v>
      </c>
      <c r="G281" s="0" t="s">
        <v>4857</v>
      </c>
    </row>
    <row customHeight="1" ht="11.25">
      <c r="A282" s="382" t="s">
        <v>16</v>
      </c>
      <c r="B282" s="0" t="s">
        <v>132</v>
      </c>
      <c r="C282" s="0" t="s">
        <v>133</v>
      </c>
      <c r="D282" s="0" t="s">
        <v>4858</v>
      </c>
      <c r="E282" s="0" t="s">
        <v>4859</v>
      </c>
      <c r="F282" s="0" t="s">
        <v>4126</v>
      </c>
      <c r="G282" s="0" t="s">
        <v>4860</v>
      </c>
    </row>
    <row customHeight="1" ht="11.25">
      <c r="A283" s="382" t="s">
        <v>16</v>
      </c>
      <c r="B283" s="0" t="s">
        <v>132</v>
      </c>
      <c r="C283" s="0" t="s">
        <v>133</v>
      </c>
      <c r="D283" s="0" t="s">
        <v>4861</v>
      </c>
      <c r="E283" s="0" t="s">
        <v>4862</v>
      </c>
      <c r="F283" s="0" t="s">
        <v>4126</v>
      </c>
      <c r="G283" s="0" t="s">
        <v>4863</v>
      </c>
    </row>
    <row customHeight="1" ht="11.25">
      <c r="A284" s="382" t="s">
        <v>16</v>
      </c>
      <c r="B284" s="0" t="s">
        <v>132</v>
      </c>
      <c r="C284" s="0" t="s">
        <v>133</v>
      </c>
      <c r="D284" s="0" t="s">
        <v>4864</v>
      </c>
      <c r="E284" s="0" t="s">
        <v>4865</v>
      </c>
      <c r="F284" s="0" t="s">
        <v>4126</v>
      </c>
      <c r="G284" s="0" t="s">
        <v>4866</v>
      </c>
    </row>
    <row customHeight="1" ht="11.25">
      <c r="A285" s="382" t="s">
        <v>16</v>
      </c>
      <c r="B285" s="0" t="s">
        <v>132</v>
      </c>
      <c r="C285" s="0" t="s">
        <v>133</v>
      </c>
      <c r="D285" s="0" t="s">
        <v>4867</v>
      </c>
      <c r="E285" s="0" t="s">
        <v>4868</v>
      </c>
      <c r="F285" s="0" t="s">
        <v>4126</v>
      </c>
      <c r="G285" s="0" t="s">
        <v>4869</v>
      </c>
    </row>
    <row customHeight="1" ht="11.25">
      <c r="A286" s="382" t="s">
        <v>16</v>
      </c>
      <c r="B286" s="0" t="s">
        <v>132</v>
      </c>
      <c r="C286" s="0" t="s">
        <v>133</v>
      </c>
      <c r="D286" s="0" t="s">
        <v>4870</v>
      </c>
      <c r="E286" s="0" t="s">
        <v>4871</v>
      </c>
      <c r="F286" s="0" t="s">
        <v>4126</v>
      </c>
      <c r="G286" s="0" t="s">
        <v>4872</v>
      </c>
    </row>
    <row customHeight="1" ht="11.25">
      <c r="A287" s="382" t="s">
        <v>16</v>
      </c>
      <c r="B287" s="0" t="s">
        <v>132</v>
      </c>
      <c r="C287" s="0" t="s">
        <v>133</v>
      </c>
      <c r="D287" s="0" t="s">
        <v>4873</v>
      </c>
      <c r="E287" s="0" t="s">
        <v>4874</v>
      </c>
      <c r="F287" s="0" t="s">
        <v>4126</v>
      </c>
      <c r="G287" s="0" t="s">
        <v>4875</v>
      </c>
    </row>
    <row customHeight="1" ht="11.25">
      <c r="A288" s="382" t="s">
        <v>16</v>
      </c>
      <c r="B288" s="0" t="s">
        <v>132</v>
      </c>
      <c r="C288" s="0" t="s">
        <v>133</v>
      </c>
      <c r="D288" s="0" t="s">
        <v>4876</v>
      </c>
      <c r="E288" s="0" t="s">
        <v>4877</v>
      </c>
      <c r="F288" s="0" t="s">
        <v>4126</v>
      </c>
      <c r="G288" s="0" t="s">
        <v>4878</v>
      </c>
    </row>
    <row customHeight="1" ht="11.25">
      <c r="A289" s="382" t="s">
        <v>16</v>
      </c>
      <c r="B289" s="0" t="s">
        <v>132</v>
      </c>
      <c r="C289" s="0" t="s">
        <v>133</v>
      </c>
      <c r="D289" s="0" t="s">
        <v>4879</v>
      </c>
      <c r="E289" s="0" t="s">
        <v>4880</v>
      </c>
      <c r="F289" s="0" t="s">
        <v>4126</v>
      </c>
      <c r="G289" s="0" t="s">
        <v>4881</v>
      </c>
    </row>
    <row customHeight="1" ht="11.25">
      <c r="A290" s="382" t="s">
        <v>16</v>
      </c>
      <c r="B290" s="0" t="s">
        <v>4882</v>
      </c>
      <c r="C290" s="0" t="s">
        <v>4883</v>
      </c>
      <c r="D290" s="0" t="s">
        <v>4882</v>
      </c>
      <c r="E290" s="0" t="s">
        <v>4883</v>
      </c>
      <c r="F290" s="0" t="s">
        <v>4123</v>
      </c>
      <c r="G290" s="0" t="s">
        <v>4884</v>
      </c>
    </row>
    <row customHeight="1" ht="11.25">
      <c r="A291" s="382" t="s">
        <v>16</v>
      </c>
      <c r="B291" s="0" t="s">
        <v>4882</v>
      </c>
      <c r="C291" s="0" t="s">
        <v>4883</v>
      </c>
      <c r="D291" s="0" t="s">
        <v>4885</v>
      </c>
      <c r="E291" s="0" t="s">
        <v>4886</v>
      </c>
      <c r="F291" s="0" t="s">
        <v>4126</v>
      </c>
      <c r="G291" s="0" t="s">
        <v>4887</v>
      </c>
    </row>
    <row customHeight="1" ht="11.25">
      <c r="A292" s="382" t="s">
        <v>16</v>
      </c>
      <c r="B292" s="0" t="s">
        <v>4882</v>
      </c>
      <c r="C292" s="0" t="s">
        <v>4883</v>
      </c>
      <c r="D292" s="0" t="s">
        <v>4888</v>
      </c>
      <c r="E292" s="0" t="s">
        <v>4889</v>
      </c>
      <c r="F292" s="0" t="s">
        <v>4126</v>
      </c>
      <c r="G292" s="0" t="s">
        <v>4890</v>
      </c>
    </row>
    <row customHeight="1" ht="11.25">
      <c r="A293" s="382" t="s">
        <v>16</v>
      </c>
      <c r="B293" s="0" t="s">
        <v>4882</v>
      </c>
      <c r="C293" s="0" t="s">
        <v>4883</v>
      </c>
      <c r="D293" s="0" t="s">
        <v>4891</v>
      </c>
      <c r="E293" s="0" t="s">
        <v>4892</v>
      </c>
      <c r="F293" s="0" t="s">
        <v>4126</v>
      </c>
      <c r="G293" s="0" t="s">
        <v>4893</v>
      </c>
    </row>
    <row customHeight="1" ht="11.25">
      <c r="A294" s="382" t="s">
        <v>16</v>
      </c>
      <c r="B294" s="0" t="s">
        <v>4882</v>
      </c>
      <c r="C294" s="0" t="s">
        <v>4883</v>
      </c>
      <c r="D294" s="0" t="s">
        <v>4894</v>
      </c>
      <c r="E294" s="0" t="s">
        <v>4895</v>
      </c>
      <c r="F294" s="0" t="s">
        <v>4126</v>
      </c>
      <c r="G294" s="0" t="s">
        <v>4896</v>
      </c>
    </row>
    <row customHeight="1" ht="11.25">
      <c r="A295" s="382" t="s">
        <v>16</v>
      </c>
      <c r="B295" s="0" t="s">
        <v>4882</v>
      </c>
      <c r="C295" s="0" t="s">
        <v>4883</v>
      </c>
      <c r="D295" s="0" t="s">
        <v>4897</v>
      </c>
      <c r="E295" s="0" t="s">
        <v>4898</v>
      </c>
      <c r="F295" s="0" t="s">
        <v>4126</v>
      </c>
      <c r="G295" s="0" t="s">
        <v>4899</v>
      </c>
    </row>
    <row customHeight="1" ht="11.25">
      <c r="A296" s="382" t="s">
        <v>16</v>
      </c>
      <c r="B296" s="0" t="s">
        <v>4882</v>
      </c>
      <c r="C296" s="0" t="s">
        <v>4883</v>
      </c>
      <c r="D296" s="0" t="s">
        <v>4900</v>
      </c>
      <c r="E296" s="0" t="s">
        <v>4901</v>
      </c>
      <c r="F296" s="0" t="s">
        <v>4126</v>
      </c>
      <c r="G296" s="0" t="s">
        <v>4902</v>
      </c>
    </row>
    <row customHeight="1" ht="11.25">
      <c r="A297" s="382" t="s">
        <v>16</v>
      </c>
      <c r="B297" s="0" t="s">
        <v>4882</v>
      </c>
      <c r="C297" s="0" t="s">
        <v>4883</v>
      </c>
      <c r="D297" s="0" t="s">
        <v>4903</v>
      </c>
      <c r="E297" s="0" t="s">
        <v>4904</v>
      </c>
      <c r="F297" s="0" t="s">
        <v>4126</v>
      </c>
      <c r="G297" s="0" t="s">
        <v>4905</v>
      </c>
    </row>
    <row customHeight="1" ht="11.25">
      <c r="A298" s="382" t="s">
        <v>16</v>
      </c>
      <c r="B298" s="0" t="s">
        <v>4882</v>
      </c>
      <c r="C298" s="0" t="s">
        <v>4883</v>
      </c>
      <c r="D298" s="0" t="s">
        <v>4906</v>
      </c>
      <c r="E298" s="0" t="s">
        <v>4907</v>
      </c>
      <c r="F298" s="0" t="s">
        <v>4126</v>
      </c>
      <c r="G298" s="0" t="s">
        <v>4908</v>
      </c>
    </row>
    <row customHeight="1" ht="11.25">
      <c r="A299" s="382" t="s">
        <v>16</v>
      </c>
      <c r="B299" s="0" t="s">
        <v>4882</v>
      </c>
      <c r="C299" s="0" t="s">
        <v>4883</v>
      </c>
      <c r="D299" s="0" t="s">
        <v>4909</v>
      </c>
      <c r="E299" s="0" t="s">
        <v>4910</v>
      </c>
      <c r="F299" s="0" t="s">
        <v>4126</v>
      </c>
      <c r="G299" s="0" t="s">
        <v>4911</v>
      </c>
    </row>
    <row customHeight="1" ht="11.25">
      <c r="A300" s="382" t="s">
        <v>16</v>
      </c>
      <c r="B300" s="0" t="s">
        <v>4882</v>
      </c>
      <c r="C300" s="0" t="s">
        <v>4883</v>
      </c>
      <c r="D300" s="0" t="s">
        <v>4912</v>
      </c>
      <c r="E300" s="0" t="s">
        <v>4913</v>
      </c>
      <c r="F300" s="0" t="s">
        <v>4126</v>
      </c>
      <c r="G300" s="0" t="s">
        <v>4914</v>
      </c>
    </row>
    <row customHeight="1" ht="11.25">
      <c r="A301" s="382" t="s">
        <v>16</v>
      </c>
      <c r="B301" s="0" t="s">
        <v>4882</v>
      </c>
      <c r="C301" s="0" t="s">
        <v>4883</v>
      </c>
      <c r="D301" s="0" t="s">
        <v>4915</v>
      </c>
      <c r="E301" s="0" t="s">
        <v>4916</v>
      </c>
      <c r="F301" s="0" t="s">
        <v>4126</v>
      </c>
      <c r="G301" s="0" t="s">
        <v>4917</v>
      </c>
    </row>
    <row customHeight="1" ht="11.25">
      <c r="A302" s="382" t="s">
        <v>16</v>
      </c>
      <c r="B302" s="0" t="s">
        <v>4918</v>
      </c>
      <c r="C302" s="0" t="s">
        <v>4919</v>
      </c>
      <c r="D302" s="0" t="s">
        <v>4918</v>
      </c>
      <c r="E302" s="0" t="s">
        <v>4919</v>
      </c>
      <c r="F302" s="0" t="s">
        <v>4123</v>
      </c>
      <c r="G302" s="0" t="s">
        <v>4920</v>
      </c>
    </row>
    <row customHeight="1" ht="11.25">
      <c r="A303" s="382" t="s">
        <v>16</v>
      </c>
      <c r="B303" s="0" t="s">
        <v>4918</v>
      </c>
      <c r="C303" s="0" t="s">
        <v>4919</v>
      </c>
      <c r="D303" s="0" t="s">
        <v>4921</v>
      </c>
      <c r="E303" s="0" t="s">
        <v>4922</v>
      </c>
      <c r="F303" s="0" t="s">
        <v>4126</v>
      </c>
      <c r="G303" s="0" t="s">
        <v>4923</v>
      </c>
    </row>
    <row customHeight="1" ht="11.25">
      <c r="A304" s="382" t="s">
        <v>16</v>
      </c>
      <c r="B304" s="0" t="s">
        <v>4918</v>
      </c>
      <c r="C304" s="0" t="s">
        <v>4919</v>
      </c>
      <c r="D304" s="0" t="s">
        <v>4140</v>
      </c>
      <c r="E304" s="0" t="s">
        <v>4924</v>
      </c>
      <c r="F304" s="0" t="s">
        <v>4126</v>
      </c>
      <c r="G304" s="0" t="s">
        <v>4925</v>
      </c>
    </row>
    <row customHeight="1" ht="11.25">
      <c r="A305" s="382" t="s">
        <v>16</v>
      </c>
      <c r="B305" s="0" t="s">
        <v>4918</v>
      </c>
      <c r="C305" s="0" t="s">
        <v>4919</v>
      </c>
      <c r="D305" s="0" t="s">
        <v>4926</v>
      </c>
      <c r="E305" s="0" t="s">
        <v>4927</v>
      </c>
      <c r="F305" s="0" t="s">
        <v>4126</v>
      </c>
      <c r="G305" s="0" t="s">
        <v>4928</v>
      </c>
    </row>
    <row customHeight="1" ht="11.25">
      <c r="A306" s="382" t="s">
        <v>16</v>
      </c>
      <c r="B306" s="0" t="s">
        <v>4918</v>
      </c>
      <c r="C306" s="0" t="s">
        <v>4919</v>
      </c>
      <c r="D306" s="0" t="s">
        <v>4929</v>
      </c>
      <c r="E306" s="0" t="s">
        <v>4930</v>
      </c>
      <c r="F306" s="0" t="s">
        <v>4126</v>
      </c>
      <c r="G306" s="0" t="s">
        <v>4931</v>
      </c>
    </row>
    <row customHeight="1" ht="11.25">
      <c r="A307" s="382" t="s">
        <v>16</v>
      </c>
      <c r="B307" s="0" t="s">
        <v>4918</v>
      </c>
      <c r="C307" s="0" t="s">
        <v>4919</v>
      </c>
      <c r="D307" s="0" t="s">
        <v>4932</v>
      </c>
      <c r="E307" s="0" t="s">
        <v>4933</v>
      </c>
      <c r="F307" s="0" t="s">
        <v>4126</v>
      </c>
      <c r="G307" s="0" t="s">
        <v>4934</v>
      </c>
    </row>
    <row customHeight="1" ht="11.25">
      <c r="A308" s="382" t="s">
        <v>16</v>
      </c>
      <c r="B308" s="0" t="s">
        <v>4918</v>
      </c>
      <c r="C308" s="0" t="s">
        <v>4919</v>
      </c>
      <c r="D308" s="0" t="s">
        <v>4935</v>
      </c>
      <c r="E308" s="0" t="s">
        <v>4936</v>
      </c>
      <c r="F308" s="0" t="s">
        <v>4126</v>
      </c>
      <c r="G308" s="0" t="s">
        <v>4937</v>
      </c>
    </row>
    <row customHeight="1" ht="11.25">
      <c r="A309" s="382" t="s">
        <v>16</v>
      </c>
      <c r="B309" s="0" t="s">
        <v>4918</v>
      </c>
      <c r="C309" s="0" t="s">
        <v>4919</v>
      </c>
      <c r="D309" s="0" t="s">
        <v>4938</v>
      </c>
      <c r="E309" s="0" t="s">
        <v>4939</v>
      </c>
      <c r="F309" s="0" t="s">
        <v>4126</v>
      </c>
      <c r="G309" s="0" t="s">
        <v>4940</v>
      </c>
    </row>
    <row customHeight="1" ht="11.25">
      <c r="A310" s="382" t="s">
        <v>16</v>
      </c>
      <c r="B310" s="0" t="s">
        <v>4918</v>
      </c>
      <c r="C310" s="0" t="s">
        <v>4919</v>
      </c>
      <c r="D310" s="0" t="s">
        <v>4941</v>
      </c>
      <c r="E310" s="0" t="s">
        <v>4942</v>
      </c>
      <c r="F310" s="0" t="s">
        <v>4126</v>
      </c>
      <c r="G310" s="0" t="s">
        <v>4943</v>
      </c>
    </row>
    <row customHeight="1" ht="11.25">
      <c r="A311" s="382" t="s">
        <v>16</v>
      </c>
      <c r="B311" s="0" t="s">
        <v>4918</v>
      </c>
      <c r="C311" s="0" t="s">
        <v>4919</v>
      </c>
      <c r="D311" s="0" t="s">
        <v>4944</v>
      </c>
      <c r="E311" s="0" t="s">
        <v>4945</v>
      </c>
      <c r="F311" s="0" t="s">
        <v>4126</v>
      </c>
      <c r="G311" s="0" t="s">
        <v>4946</v>
      </c>
    </row>
    <row customHeight="1" ht="11.25">
      <c r="A312" s="382" t="s">
        <v>16</v>
      </c>
      <c r="B312" s="0" t="s">
        <v>4918</v>
      </c>
      <c r="C312" s="0" t="s">
        <v>4919</v>
      </c>
      <c r="D312" s="0" t="s">
        <v>4947</v>
      </c>
      <c r="E312" s="0" t="s">
        <v>4948</v>
      </c>
      <c r="F312" s="0" t="s">
        <v>4126</v>
      </c>
      <c r="G312" s="0" t="s">
        <v>4949</v>
      </c>
    </row>
    <row customHeight="1" ht="11.25">
      <c r="A313" s="382" t="s">
        <v>16</v>
      </c>
      <c r="B313" s="0" t="s">
        <v>182</v>
      </c>
      <c r="C313" s="0" t="s">
        <v>183</v>
      </c>
      <c r="D313" s="0" t="s">
        <v>182</v>
      </c>
      <c r="E313" s="0" t="s">
        <v>183</v>
      </c>
      <c r="F313" s="0" t="s">
        <v>4123</v>
      </c>
      <c r="G313" s="0" t="s">
        <v>181</v>
      </c>
    </row>
    <row customHeight="1" ht="11.25">
      <c r="A314" s="382" t="s">
        <v>16</v>
      </c>
      <c r="B314" s="0" t="s">
        <v>182</v>
      </c>
      <c r="C314" s="0" t="s">
        <v>183</v>
      </c>
      <c r="D314" s="0" t="s">
        <v>4950</v>
      </c>
      <c r="E314" s="0" t="s">
        <v>4951</v>
      </c>
      <c r="F314" s="0" t="s">
        <v>4126</v>
      </c>
      <c r="G314" s="0" t="s">
        <v>4952</v>
      </c>
    </row>
    <row customHeight="1" ht="11.25">
      <c r="A315" s="382" t="s">
        <v>16</v>
      </c>
      <c r="B315" s="0" t="s">
        <v>182</v>
      </c>
      <c r="C315" s="0" t="s">
        <v>183</v>
      </c>
      <c r="D315" s="0" t="s">
        <v>4953</v>
      </c>
      <c r="E315" s="0" t="s">
        <v>4954</v>
      </c>
      <c r="F315" s="0" t="s">
        <v>4126</v>
      </c>
      <c r="G315" s="0" t="s">
        <v>4955</v>
      </c>
    </row>
    <row customHeight="1" ht="11.25">
      <c r="A316" s="382" t="s">
        <v>16</v>
      </c>
      <c r="B316" s="0" t="s">
        <v>182</v>
      </c>
      <c r="C316" s="0" t="s">
        <v>183</v>
      </c>
      <c r="D316" s="0" t="s">
        <v>4956</v>
      </c>
      <c r="E316" s="0" t="s">
        <v>4957</v>
      </c>
      <c r="F316" s="0" t="s">
        <v>4126</v>
      </c>
      <c r="G316" s="0" t="s">
        <v>4958</v>
      </c>
    </row>
    <row customHeight="1" ht="11.25">
      <c r="A317" s="382" t="s">
        <v>16</v>
      </c>
      <c r="B317" s="0" t="s">
        <v>182</v>
      </c>
      <c r="C317" s="0" t="s">
        <v>183</v>
      </c>
      <c r="D317" s="0" t="s">
        <v>4959</v>
      </c>
      <c r="E317" s="0" t="s">
        <v>4960</v>
      </c>
      <c r="F317" s="0" t="s">
        <v>4126</v>
      </c>
      <c r="G317" s="0" t="s">
        <v>4961</v>
      </c>
    </row>
    <row customHeight="1" ht="11.25">
      <c r="A318" s="382" t="s">
        <v>16</v>
      </c>
      <c r="B318" s="0" t="s">
        <v>182</v>
      </c>
      <c r="C318" s="0" t="s">
        <v>183</v>
      </c>
      <c r="D318" s="0" t="s">
        <v>4962</v>
      </c>
      <c r="E318" s="0" t="s">
        <v>4963</v>
      </c>
      <c r="F318" s="0" t="s">
        <v>4126</v>
      </c>
      <c r="G318" s="0" t="s">
        <v>4964</v>
      </c>
    </row>
    <row customHeight="1" ht="11.25">
      <c r="A319" s="382" t="s">
        <v>16</v>
      </c>
      <c r="B319" s="0" t="s">
        <v>182</v>
      </c>
      <c r="C319" s="0" t="s">
        <v>183</v>
      </c>
      <c r="D319" s="0" t="s">
        <v>4965</v>
      </c>
      <c r="E319" s="0" t="s">
        <v>4966</v>
      </c>
      <c r="F319" s="0" t="s">
        <v>4126</v>
      </c>
      <c r="G319" s="0" t="s">
        <v>4967</v>
      </c>
    </row>
    <row customHeight="1" ht="11.25">
      <c r="A320" s="382" t="s">
        <v>16</v>
      </c>
      <c r="B320" s="0" t="s">
        <v>182</v>
      </c>
      <c r="C320" s="0" t="s">
        <v>183</v>
      </c>
      <c r="D320" s="0" t="s">
        <v>4968</v>
      </c>
      <c r="E320" s="0" t="s">
        <v>4969</v>
      </c>
      <c r="F320" s="0" t="s">
        <v>4126</v>
      </c>
      <c r="G320" s="0" t="s">
        <v>4970</v>
      </c>
    </row>
    <row customHeight="1" ht="11.25">
      <c r="A321" s="382" t="s">
        <v>16</v>
      </c>
      <c r="B321" s="0" t="s">
        <v>182</v>
      </c>
      <c r="C321" s="0" t="s">
        <v>183</v>
      </c>
      <c r="D321" s="0" t="s">
        <v>4971</v>
      </c>
      <c r="E321" s="0" t="s">
        <v>4972</v>
      </c>
      <c r="F321" s="0" t="s">
        <v>4126</v>
      </c>
      <c r="G321" s="0" t="s">
        <v>4973</v>
      </c>
    </row>
    <row customHeight="1" ht="11.25">
      <c r="A322" s="382" t="s">
        <v>16</v>
      </c>
      <c r="B322" s="0" t="s">
        <v>182</v>
      </c>
      <c r="C322" s="0" t="s">
        <v>183</v>
      </c>
      <c r="D322" s="0" t="s">
        <v>4974</v>
      </c>
      <c r="E322" s="0" t="s">
        <v>4975</v>
      </c>
      <c r="F322" s="0" t="s">
        <v>4126</v>
      </c>
      <c r="G322" s="0" t="s">
        <v>4976</v>
      </c>
    </row>
    <row customHeight="1" ht="11.25">
      <c r="A323" s="382" t="s">
        <v>16</v>
      </c>
      <c r="B323" s="0" t="s">
        <v>182</v>
      </c>
      <c r="C323" s="0" t="s">
        <v>183</v>
      </c>
      <c r="D323" s="0" t="s">
        <v>4977</v>
      </c>
      <c r="E323" s="0" t="s">
        <v>4978</v>
      </c>
      <c r="F323" s="0" t="s">
        <v>4126</v>
      </c>
      <c r="G323" s="0" t="s">
        <v>4979</v>
      </c>
    </row>
    <row customHeight="1" ht="11.25">
      <c r="A324" s="382" t="s">
        <v>16</v>
      </c>
      <c r="B324" s="0" t="s">
        <v>182</v>
      </c>
      <c r="C324" s="0" t="s">
        <v>183</v>
      </c>
      <c r="D324" s="0" t="s">
        <v>4980</v>
      </c>
      <c r="E324" s="0" t="s">
        <v>4981</v>
      </c>
      <c r="F324" s="0" t="s">
        <v>4126</v>
      </c>
      <c r="G324" s="0" t="s">
        <v>4982</v>
      </c>
    </row>
    <row customHeight="1" ht="11.25">
      <c r="A325" s="382" t="s">
        <v>16</v>
      </c>
      <c r="B325" s="0" t="s">
        <v>182</v>
      </c>
      <c r="C325" s="0" t="s">
        <v>183</v>
      </c>
      <c r="D325" s="0" t="s">
        <v>4983</v>
      </c>
      <c r="E325" s="0" t="s">
        <v>4984</v>
      </c>
      <c r="F325" s="0" t="s">
        <v>4126</v>
      </c>
      <c r="G325" s="0" t="s">
        <v>4985</v>
      </c>
    </row>
    <row customHeight="1" ht="11.25">
      <c r="A326" s="382" t="s">
        <v>16</v>
      </c>
      <c r="B326" s="0" t="s">
        <v>4986</v>
      </c>
      <c r="C326" s="0" t="s">
        <v>4987</v>
      </c>
      <c r="D326" s="0" t="s">
        <v>4986</v>
      </c>
      <c r="E326" s="0" t="s">
        <v>4987</v>
      </c>
      <c r="F326" s="0" t="s">
        <v>4988</v>
      </c>
      <c r="G326" s="0" t="s">
        <v>4989</v>
      </c>
    </row>
    <row customHeight="1" ht="11.25">
      <c r="A327" s="382" t="s">
        <v>16</v>
      </c>
      <c r="B327" s="0" t="s">
        <v>4990</v>
      </c>
      <c r="C327" s="0" t="s">
        <v>4991</v>
      </c>
      <c r="D327" s="0" t="s">
        <v>4990</v>
      </c>
      <c r="E327" s="0" t="s">
        <v>4991</v>
      </c>
      <c r="F327" s="0" t="s">
        <v>4988</v>
      </c>
      <c r="G327" s="0" t="s">
        <v>4992</v>
      </c>
    </row>
    <row customHeight="1" ht="11.25">
      <c r="A328" s="382" t="s">
        <v>16</v>
      </c>
      <c r="B328" s="0" t="s">
        <v>167</v>
      </c>
      <c r="C328" s="0" t="s">
        <v>168</v>
      </c>
      <c r="D328" s="0" t="s">
        <v>167</v>
      </c>
      <c r="E328" s="0" t="s">
        <v>168</v>
      </c>
      <c r="F328" s="0" t="s">
        <v>4988</v>
      </c>
      <c r="G328" s="0" t="s">
        <v>166</v>
      </c>
    </row>
    <row customHeight="1" ht="11.25">
      <c r="A329" s="382" t="s">
        <v>16</v>
      </c>
      <c r="B329" s="0" t="s">
        <v>177</v>
      </c>
      <c r="C329" s="0" t="s">
        <v>178</v>
      </c>
      <c r="D329" s="0" t="s">
        <v>177</v>
      </c>
      <c r="E329" s="0" t="s">
        <v>178</v>
      </c>
      <c r="F329" s="0" t="s">
        <v>4988</v>
      </c>
      <c r="G329" s="0" t="s">
        <v>176</v>
      </c>
    </row>
    <row customHeight="1" ht="11.25">
      <c r="A330" s="382" t="s">
        <v>16</v>
      </c>
      <c r="B330" s="0" t="s">
        <v>152</v>
      </c>
      <c r="C330" s="0" t="s">
        <v>153</v>
      </c>
      <c r="D330" s="0" t="s">
        <v>152</v>
      </c>
      <c r="E330" s="0" t="s">
        <v>153</v>
      </c>
      <c r="F330" s="0" t="s">
        <v>4988</v>
      </c>
      <c r="G330" s="0" t="s">
        <v>151</v>
      </c>
    </row>
    <row customHeight="1" ht="11.25">
      <c r="A331" s="382" t="s">
        <v>16</v>
      </c>
      <c r="B331" s="0" t="s">
        <v>147</v>
      </c>
      <c r="C331" s="0" t="s">
        <v>148</v>
      </c>
      <c r="D331" s="0" t="s">
        <v>147</v>
      </c>
      <c r="E331" s="0" t="s">
        <v>148</v>
      </c>
      <c r="F331" s="0" t="s">
        <v>4988</v>
      </c>
      <c r="G331" s="0" t="s">
        <v>146</v>
      </c>
    </row>
    <row customHeight="1" ht="11.25">
      <c r="A332" s="382" t="s">
        <v>16</v>
      </c>
      <c r="B332" s="0" t="s">
        <v>4993</v>
      </c>
      <c r="C332" s="0" t="s">
        <v>4994</v>
      </c>
      <c r="D332" s="0" t="s">
        <v>4995</v>
      </c>
      <c r="E332" s="0" t="s">
        <v>4996</v>
      </c>
      <c r="F332" s="0" t="s">
        <v>4997</v>
      </c>
      <c r="G332" s="0" t="s">
        <v>4998</v>
      </c>
    </row>
    <row customHeight="1" ht="11.25">
      <c r="A333" s="382" t="s">
        <v>16</v>
      </c>
      <c r="B333" s="0" t="s">
        <v>4993</v>
      </c>
      <c r="C333" s="0" t="s">
        <v>4994</v>
      </c>
      <c r="D333" s="0" t="s">
        <v>4999</v>
      </c>
      <c r="E333" s="0" t="s">
        <v>5000</v>
      </c>
      <c r="F333" s="0" t="s">
        <v>4997</v>
      </c>
      <c r="G333" s="0" t="s">
        <v>5001</v>
      </c>
    </row>
    <row customHeight="1" ht="11.25">
      <c r="A334" s="382" t="s">
        <v>16</v>
      </c>
      <c r="B334" s="0" t="s">
        <v>4993</v>
      </c>
      <c r="C334" s="0" t="s">
        <v>4994</v>
      </c>
      <c r="D334" s="0" t="s">
        <v>5002</v>
      </c>
      <c r="E334" s="0" t="s">
        <v>5003</v>
      </c>
      <c r="F334" s="0" t="s">
        <v>4997</v>
      </c>
      <c r="G334" s="0" t="s">
        <v>5004</v>
      </c>
    </row>
    <row customHeight="1" ht="11.25">
      <c r="A335" s="382" t="s">
        <v>16</v>
      </c>
      <c r="B335" s="0" t="s">
        <v>4993</v>
      </c>
      <c r="C335" s="0" t="s">
        <v>4994</v>
      </c>
      <c r="D335" s="0" t="s">
        <v>5005</v>
      </c>
      <c r="E335" s="0" t="s">
        <v>5006</v>
      </c>
      <c r="F335" s="0" t="s">
        <v>4997</v>
      </c>
      <c r="G335" s="0" t="s">
        <v>5007</v>
      </c>
    </row>
    <row customHeight="1" ht="11.25">
      <c r="A336" s="382" t="s">
        <v>16</v>
      </c>
      <c r="B336" s="0" t="s">
        <v>4993</v>
      </c>
      <c r="C336" s="0" t="s">
        <v>4994</v>
      </c>
      <c r="D336" s="0" t="s">
        <v>5008</v>
      </c>
      <c r="E336" s="0" t="s">
        <v>5009</v>
      </c>
      <c r="F336" s="0" t="s">
        <v>4997</v>
      </c>
      <c r="G336" s="0" t="s">
        <v>5010</v>
      </c>
    </row>
    <row customHeight="1" ht="11.25">
      <c r="A337" s="382" t="s">
        <v>16</v>
      </c>
      <c r="B337" s="0" t="s">
        <v>4993</v>
      </c>
      <c r="C337" s="0" t="s">
        <v>4994</v>
      </c>
      <c r="D337" s="0" t="s">
        <v>5011</v>
      </c>
      <c r="E337" s="0" t="s">
        <v>5012</v>
      </c>
      <c r="F337" s="0" t="s">
        <v>4997</v>
      </c>
      <c r="G337" s="0" t="s">
        <v>5013</v>
      </c>
    </row>
    <row customHeight="1" ht="11.25">
      <c r="A338" s="382" t="s">
        <v>16</v>
      </c>
      <c r="B338" s="0" t="s">
        <v>4993</v>
      </c>
      <c r="C338" s="0" t="s">
        <v>4994</v>
      </c>
      <c r="D338" s="0" t="s">
        <v>5014</v>
      </c>
      <c r="E338" s="0" t="s">
        <v>5015</v>
      </c>
      <c r="F338" s="0" t="s">
        <v>4997</v>
      </c>
      <c r="G338" s="0" t="s">
        <v>5016</v>
      </c>
    </row>
    <row customHeight="1" ht="11.25">
      <c r="A339" s="382" t="s">
        <v>16</v>
      </c>
      <c r="B339" s="0" t="s">
        <v>4993</v>
      </c>
      <c r="C339" s="0" t="s">
        <v>4994</v>
      </c>
      <c r="D339" s="0" t="s">
        <v>5017</v>
      </c>
      <c r="E339" s="0" t="s">
        <v>5018</v>
      </c>
      <c r="F339" s="0" t="s">
        <v>4997</v>
      </c>
      <c r="G339" s="0" t="s">
        <v>5019</v>
      </c>
    </row>
    <row customHeight="1" ht="11.25">
      <c r="A340" s="382" t="s">
        <v>16</v>
      </c>
      <c r="B340" s="0" t="s">
        <v>4993</v>
      </c>
      <c r="C340" s="0" t="s">
        <v>4994</v>
      </c>
      <c r="D340" s="0" t="s">
        <v>5020</v>
      </c>
      <c r="E340" s="0" t="s">
        <v>5021</v>
      </c>
      <c r="F340" s="0" t="s">
        <v>4997</v>
      </c>
      <c r="G340" s="0" t="s">
        <v>5022</v>
      </c>
    </row>
    <row customHeight="1" ht="11.25">
      <c r="A341" s="382" t="s">
        <v>16</v>
      </c>
      <c r="B341" s="0" t="s">
        <v>4993</v>
      </c>
      <c r="C341" s="0" t="s">
        <v>4994</v>
      </c>
      <c r="D341" s="0" t="s">
        <v>4993</v>
      </c>
      <c r="E341" s="0" t="s">
        <v>4994</v>
      </c>
      <c r="F341" s="0" t="s">
        <v>5023</v>
      </c>
      <c r="G341" s="0" t="s">
        <v>5024</v>
      </c>
    </row>
    <row customHeight="1" ht="11.25">
      <c r="A342" s="382" t="s">
        <v>16</v>
      </c>
      <c r="B342" s="0" t="s">
        <v>5025</v>
      </c>
      <c r="C342" s="0" t="s">
        <v>5026</v>
      </c>
      <c r="D342" s="0" t="s">
        <v>5025</v>
      </c>
      <c r="E342" s="0" t="s">
        <v>5026</v>
      </c>
      <c r="F342" s="0" t="s">
        <v>4988</v>
      </c>
      <c r="G342" s="0" t="s">
        <v>5027</v>
      </c>
    </row>
    <row customHeight="1" ht="11.25">
      <c r="A343" s="382" t="s">
        <v>16</v>
      </c>
      <c r="B343" s="0" t="s">
        <v>5028</v>
      </c>
      <c r="C343" s="0" t="s">
        <v>5029</v>
      </c>
      <c r="D343" s="0" t="s">
        <v>5028</v>
      </c>
      <c r="E343" s="0" t="s">
        <v>5029</v>
      </c>
      <c r="F343" s="0" t="s">
        <v>4988</v>
      </c>
      <c r="G343" s="0" t="s">
        <v>5030</v>
      </c>
    </row>
    <row customHeight="1" ht="11.25">
      <c r="A344" s="382" t="s">
        <v>16</v>
      </c>
      <c r="B344" s="0" t="s">
        <v>162</v>
      </c>
      <c r="C344" s="0" t="s">
        <v>163</v>
      </c>
      <c r="D344" s="0" t="s">
        <v>162</v>
      </c>
      <c r="E344" s="0" t="s">
        <v>163</v>
      </c>
      <c r="F344" s="0" t="s">
        <v>4988</v>
      </c>
      <c r="G344" s="0" t="s">
        <v>161</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5B44DC-C04B-985A-EFB5-0.9AC96C95}" mc:Ignorable="x14ac xr xr2 xr3">
  <sheetPr>
    <tabColor rgb="FFFFCC99"/>
  </sheetPr>
  <dimension ref="A1:I45"/>
  <sheetViews>
    <sheetView topLeftCell="A1" showGridLines="0" workbookViewId="0">
      <selection activeCell="A1" sqref="A1"/>
    </sheetView>
  </sheetViews>
  <sheetFormatPr defaultColWidth="9.140625" customHeight="1" defaultRowHeight="11.25"/>
  <cols>
    <col min="1" max="1" style="1700" width="13.8515625" customWidth="1"/>
    <col min="2" max="2" style="1700" width="10.421875" customWidth="1"/>
    <col min="3" max="3" style="1700" width="7.57421875" customWidth="1"/>
    <col min="4" max="4" style="1700" width="13.8515625" customWidth="1"/>
    <col min="5" max="5" style="1700" width="11.57421875" customWidth="1"/>
    <col min="6" max="6" style="1700" width="16.28125" customWidth="1"/>
    <col min="7" max="7" style="1700" width="16.00390625" customWidth="1"/>
    <col min="8" max="9" style="1700" width="16.140625" customWidth="1"/>
  </cols>
  <sheetData>
    <row customHeight="1" ht="11.25">
      <c r="A1" s="844" t="s">
        <v>5031</v>
      </c>
      <c r="B1" s="844" t="s">
        <v>5032</v>
      </c>
      <c r="C1" s="1168" t="s">
        <v>5033</v>
      </c>
      <c r="D1" s="844" t="s">
        <v>5034</v>
      </c>
      <c r="E1" s="844" t="s">
        <v>5035</v>
      </c>
      <c r="F1" s="1168" t="s">
        <v>5036</v>
      </c>
      <c r="G1" s="1168" t="s">
        <v>5037</v>
      </c>
      <c r="H1" s="1168" t="s">
        <v>5038</v>
      </c>
      <c r="I1" s="1168" t="s">
        <v>5039</v>
      </c>
    </row>
    <row customHeight="1" ht="11.25">
      <c r="A2" s="1700" t="s">
        <v>200</v>
      </c>
      <c r="B2" s="1700" t="s">
        <v>5040</v>
      </c>
      <c r="C2" s="1700" t="s">
        <v>22</v>
      </c>
      <c r="D2" s="1700" t="s">
        <v>5041</v>
      </c>
      <c r="E2" s="1700" t="s">
        <v>5042</v>
      </c>
      <c r="F2" s="1700" t="s">
        <v>22</v>
      </c>
      <c r="G2" s="1700" t="s">
        <v>22</v>
      </c>
      <c r="H2" s="1700" t="s">
        <v>22</v>
      </c>
      <c r="I2" s="1700" t="s">
        <v>22</v>
      </c>
    </row>
    <row customHeight="1" ht="11.25">
      <c r="A3" s="1700" t="s">
        <v>103</v>
      </c>
      <c r="B3" s="1700" t="s">
        <v>5043</v>
      </c>
      <c r="C3" s="1700" t="s">
        <v>22</v>
      </c>
      <c r="D3" s="1700" t="s">
        <v>5044</v>
      </c>
      <c r="E3" s="1700" t="s">
        <v>5042</v>
      </c>
      <c r="F3" s="1700" t="s">
        <v>22</v>
      </c>
      <c r="G3" s="1700" t="s">
        <v>22</v>
      </c>
      <c r="H3" s="1700" t="s">
        <v>22</v>
      </c>
      <c r="I3" s="1700" t="s">
        <v>22</v>
      </c>
    </row>
    <row customHeight="1" ht="11.25">
      <c r="A4" s="1700" t="s">
        <v>90</v>
      </c>
      <c r="B4" s="1700" t="s">
        <v>5045</v>
      </c>
      <c r="C4" s="1700" t="s">
        <v>22</v>
      </c>
      <c r="D4" s="1700" t="s">
        <v>5044</v>
      </c>
      <c r="E4" s="1700" t="s">
        <v>5042</v>
      </c>
      <c r="F4" s="1700" t="s">
        <v>22</v>
      </c>
      <c r="G4" s="1700" t="s">
        <v>22</v>
      </c>
      <c r="H4" s="1700" t="s">
        <v>22</v>
      </c>
      <c r="I4" s="1700" t="s">
        <v>22</v>
      </c>
    </row>
    <row customHeight="1" ht="11.25">
      <c r="A5" s="1700" t="s">
        <v>91</v>
      </c>
      <c r="B5" s="1700" t="s">
        <v>5046</v>
      </c>
      <c r="C5" s="1700" t="s">
        <v>22</v>
      </c>
      <c r="D5" s="1700" t="s">
        <v>5047</v>
      </c>
      <c r="E5" s="1700" t="s">
        <v>5048</v>
      </c>
      <c r="F5" s="1700" t="s">
        <v>22</v>
      </c>
      <c r="G5" s="1700" t="s">
        <v>22</v>
      </c>
      <c r="H5" s="1700" t="s">
        <v>22</v>
      </c>
      <c r="I5" s="1700" t="s">
        <v>22</v>
      </c>
    </row>
    <row customHeight="1" ht="11.25">
      <c r="A6" s="1700" t="s">
        <v>117</v>
      </c>
      <c r="B6" s="1700" t="s">
        <v>5049</v>
      </c>
      <c r="C6" s="1700" t="s">
        <v>22</v>
      </c>
      <c r="D6" s="1700" t="s">
        <v>5044</v>
      </c>
      <c r="E6" s="1700" t="s">
        <v>5042</v>
      </c>
      <c r="F6" s="1700" t="s">
        <v>22</v>
      </c>
      <c r="G6" s="1700" t="s">
        <v>22</v>
      </c>
      <c r="H6" s="1700" t="s">
        <v>22</v>
      </c>
      <c r="I6" s="1700" t="s">
        <v>22</v>
      </c>
    </row>
    <row customHeight="1" ht="11.25">
      <c r="A7" s="1700" t="s">
        <v>92</v>
      </c>
      <c r="B7" s="1700" t="s">
        <v>5050</v>
      </c>
      <c r="C7" s="1700" t="s">
        <v>22</v>
      </c>
      <c r="D7" s="1700" t="s">
        <v>5044</v>
      </c>
      <c r="E7" s="1700" t="s">
        <v>5042</v>
      </c>
      <c r="F7" s="1700" t="s">
        <v>22</v>
      </c>
      <c r="G7" s="1700" t="s">
        <v>22</v>
      </c>
      <c r="H7" s="1700" t="s">
        <v>22</v>
      </c>
      <c r="I7" s="1700" t="s">
        <v>22</v>
      </c>
    </row>
    <row customHeight="1" ht="11.25">
      <c r="A8" s="1700" t="s">
        <v>93</v>
      </c>
      <c r="B8" s="1700" t="s">
        <v>5051</v>
      </c>
      <c r="C8" s="1700" t="s">
        <v>22</v>
      </c>
      <c r="D8" s="1700" t="s">
        <v>5044</v>
      </c>
      <c r="E8" s="1700" t="s">
        <v>5052</v>
      </c>
      <c r="F8" s="1700" t="s">
        <v>22</v>
      </c>
      <c r="G8" s="1700" t="s">
        <v>22</v>
      </c>
      <c r="H8" s="1700" t="s">
        <v>22</v>
      </c>
      <c r="I8" s="1700" t="s">
        <v>22</v>
      </c>
    </row>
    <row customHeight="1" ht="11.25">
      <c r="A9" s="1700" t="s">
        <v>129</v>
      </c>
      <c r="B9" s="1700" t="s">
        <v>5053</v>
      </c>
      <c r="C9" s="1700" t="s">
        <v>22</v>
      </c>
      <c r="D9" s="1700" t="s">
        <v>5044</v>
      </c>
      <c r="E9" s="1700" t="s">
        <v>5042</v>
      </c>
      <c r="F9" s="1700" t="s">
        <v>22</v>
      </c>
      <c r="G9" s="1700" t="s">
        <v>22</v>
      </c>
      <c r="H9" s="1700" t="s">
        <v>22</v>
      </c>
      <c r="I9" s="1700" t="s">
        <v>22</v>
      </c>
    </row>
    <row customHeight="1" ht="11.25">
      <c r="A10" s="1700" t="s">
        <v>134</v>
      </c>
      <c r="B10" s="1700" t="s">
        <v>5054</v>
      </c>
      <c r="C10" s="1700" t="s">
        <v>22</v>
      </c>
      <c r="D10" s="1700" t="s">
        <v>5044</v>
      </c>
      <c r="E10" s="1700" t="s">
        <v>5042</v>
      </c>
      <c r="F10" s="1700" t="s">
        <v>22</v>
      </c>
      <c r="G10" s="1700" t="s">
        <v>22</v>
      </c>
      <c r="H10" s="1700" t="s">
        <v>22</v>
      </c>
      <c r="I10" s="1700" t="s">
        <v>22</v>
      </c>
    </row>
    <row customHeight="1" ht="11.25">
      <c r="A11" s="1700" t="s">
        <v>139</v>
      </c>
      <c r="B11" s="1700" t="s">
        <v>5055</v>
      </c>
      <c r="C11" s="1700" t="s">
        <v>22</v>
      </c>
      <c r="D11" s="1700" t="s">
        <v>5056</v>
      </c>
      <c r="E11" s="1700" t="s">
        <v>5057</v>
      </c>
      <c r="F11" s="1700" t="s">
        <v>22</v>
      </c>
      <c r="G11" s="1700" t="s">
        <v>22</v>
      </c>
      <c r="H11" s="1700" t="s">
        <v>22</v>
      </c>
      <c r="I11" s="1700" t="s">
        <v>22</v>
      </c>
    </row>
    <row customHeight="1" ht="11.25">
      <c r="A12" s="1700" t="s">
        <v>144</v>
      </c>
      <c r="B12" s="1700" t="s">
        <v>5058</v>
      </c>
      <c r="C12" s="1700" t="s">
        <v>22</v>
      </c>
      <c r="D12" s="1700" t="s">
        <v>5044</v>
      </c>
      <c r="E12" s="1700" t="s">
        <v>5042</v>
      </c>
      <c r="F12" s="1700" t="s">
        <v>22</v>
      </c>
      <c r="G12" s="1700" t="s">
        <v>22</v>
      </c>
      <c r="H12" s="1700" t="s">
        <v>22</v>
      </c>
      <c r="I12" s="1700" t="s">
        <v>22</v>
      </c>
    </row>
    <row customHeight="1" ht="11.25">
      <c r="A13" s="1700" t="s">
        <v>149</v>
      </c>
      <c r="B13" s="1700" t="s">
        <v>5059</v>
      </c>
      <c r="C13" s="1700" t="s">
        <v>22</v>
      </c>
      <c r="D13" s="1700" t="s">
        <v>5060</v>
      </c>
      <c r="E13" s="1700" t="s">
        <v>5061</v>
      </c>
      <c r="F13" s="1700" t="s">
        <v>22</v>
      </c>
      <c r="G13" s="1700" t="s">
        <v>22</v>
      </c>
      <c r="H13" s="1700" t="s">
        <v>22</v>
      </c>
      <c r="I13" s="1700" t="s">
        <v>22</v>
      </c>
    </row>
    <row customHeight="1" ht="11.25">
      <c r="A14" s="1700" t="s">
        <v>154</v>
      </c>
      <c r="B14" s="1700" t="s">
        <v>5062</v>
      </c>
      <c r="C14" s="1700" t="s">
        <v>22</v>
      </c>
      <c r="D14" s="1700" t="s">
        <v>5044</v>
      </c>
      <c r="E14" s="1700" t="s">
        <v>5063</v>
      </c>
      <c r="F14" s="1700" t="s">
        <v>22</v>
      </c>
      <c r="G14" s="1700" t="s">
        <v>22</v>
      </c>
      <c r="H14" s="1700" t="s">
        <v>22</v>
      </c>
      <c r="I14" s="1700" t="s">
        <v>22</v>
      </c>
    </row>
    <row customHeight="1" ht="11.25">
      <c r="A15" s="1700" t="s">
        <v>159</v>
      </c>
      <c r="B15" s="1700" t="s">
        <v>5064</v>
      </c>
      <c r="C15" s="1700" t="s">
        <v>22</v>
      </c>
      <c r="D15" s="1700" t="s">
        <v>5041</v>
      </c>
      <c r="E15" s="1700" t="s">
        <v>5065</v>
      </c>
      <c r="F15" s="1700" t="s">
        <v>22</v>
      </c>
      <c r="G15" s="1700" t="s">
        <v>22</v>
      </c>
      <c r="H15" s="1700" t="s">
        <v>22</v>
      </c>
      <c r="I15" s="1700" t="s">
        <v>22</v>
      </c>
    </row>
    <row customHeight="1" ht="11.25">
      <c r="A16" s="1700" t="s">
        <v>164</v>
      </c>
      <c r="B16" s="1700" t="s">
        <v>5066</v>
      </c>
      <c r="C16" s="1700" t="s">
        <v>22</v>
      </c>
      <c r="D16" s="1700" t="s">
        <v>5067</v>
      </c>
      <c r="E16" s="1700" t="s">
        <v>5068</v>
      </c>
      <c r="F16" s="1700" t="s">
        <v>22</v>
      </c>
      <c r="G16" s="1700" t="s">
        <v>22</v>
      </c>
      <c r="H16" s="1700" t="s">
        <v>22</v>
      </c>
      <c r="I16" s="1700" t="s">
        <v>22</v>
      </c>
    </row>
    <row customHeight="1" ht="11.25">
      <c r="A17" s="1700" t="s">
        <v>169</v>
      </c>
      <c r="B17" s="1700" t="s">
        <v>5069</v>
      </c>
      <c r="C17" s="1700" t="s">
        <v>22</v>
      </c>
      <c r="D17" s="1700" t="s">
        <v>5060</v>
      </c>
      <c r="E17" s="1700" t="s">
        <v>5042</v>
      </c>
      <c r="F17" s="1700" t="s">
        <v>22</v>
      </c>
      <c r="G17" s="1700" t="s">
        <v>22</v>
      </c>
      <c r="H17" s="1700" t="s">
        <v>22</v>
      </c>
      <c r="I17" s="1700" t="s">
        <v>22</v>
      </c>
    </row>
    <row customHeight="1" ht="11.25">
      <c r="A18" s="1700" t="s">
        <v>174</v>
      </c>
      <c r="B18" s="1700" t="s">
        <v>5070</v>
      </c>
      <c r="C18" s="1700" t="s">
        <v>22</v>
      </c>
      <c r="D18" s="1700" t="s">
        <v>5060</v>
      </c>
      <c r="E18" s="1700" t="s">
        <v>5042</v>
      </c>
      <c r="F18" s="1700" t="s">
        <v>22</v>
      </c>
      <c r="G18" s="1700" t="s">
        <v>22</v>
      </c>
      <c r="H18" s="1700" t="s">
        <v>22</v>
      </c>
      <c r="I18" s="1700" t="s">
        <v>22</v>
      </c>
    </row>
    <row customHeight="1" ht="11.25">
      <c r="A19" s="1700" t="s">
        <v>179</v>
      </c>
      <c r="B19" s="1700" t="s">
        <v>5071</v>
      </c>
      <c r="C19" s="1700" t="s">
        <v>22</v>
      </c>
      <c r="D19" s="1700" t="s">
        <v>5067</v>
      </c>
      <c r="E19" s="1700" t="s">
        <v>5072</v>
      </c>
      <c r="F19" s="1700" t="s">
        <v>22</v>
      </c>
      <c r="G19" s="1700" t="s">
        <v>22</v>
      </c>
      <c r="H19" s="1700" t="s">
        <v>22</v>
      </c>
      <c r="I19" s="1700" t="s">
        <v>22</v>
      </c>
    </row>
    <row customHeight="1" ht="11.25">
      <c r="A20" s="1700" t="s">
        <v>184</v>
      </c>
      <c r="B20" s="1700" t="s">
        <v>5073</v>
      </c>
      <c r="C20" s="1700" t="s">
        <v>22</v>
      </c>
      <c r="D20" s="1700" t="s">
        <v>5067</v>
      </c>
      <c r="E20" s="1700" t="s">
        <v>5068</v>
      </c>
      <c r="F20" s="1700" t="s">
        <v>22</v>
      </c>
      <c r="G20" s="1700" t="s">
        <v>22</v>
      </c>
      <c r="H20" s="1700" t="s">
        <v>22</v>
      </c>
      <c r="I20" s="1700" t="s">
        <v>22</v>
      </c>
    </row>
    <row customHeight="1" ht="11.25">
      <c r="A21" s="1700" t="s">
        <v>189</v>
      </c>
      <c r="B21" s="1700" t="s">
        <v>5074</v>
      </c>
      <c r="C21" s="1700" t="s">
        <v>22</v>
      </c>
      <c r="D21" s="1700" t="s">
        <v>5060</v>
      </c>
      <c r="E21" s="1700" t="s">
        <v>5042</v>
      </c>
      <c r="F21" s="1700" t="s">
        <v>22</v>
      </c>
      <c r="G21" s="1700" t="s">
        <v>22</v>
      </c>
      <c r="H21" s="1700" t="s">
        <v>22</v>
      </c>
      <c r="I21" s="1700" t="s">
        <v>22</v>
      </c>
    </row>
    <row customHeight="1" ht="11.25">
      <c r="A22" s="1700" t="s">
        <v>330</v>
      </c>
      <c r="B22" s="1700" t="s">
        <v>5075</v>
      </c>
      <c r="C22" s="1700" t="s">
        <v>22</v>
      </c>
      <c r="D22" s="1700" t="s">
        <v>5067</v>
      </c>
      <c r="E22" s="1700" t="s">
        <v>5068</v>
      </c>
      <c r="F22" s="1700" t="s">
        <v>22</v>
      </c>
      <c r="G22" s="1700" t="s">
        <v>22</v>
      </c>
      <c r="H22" s="1700" t="s">
        <v>22</v>
      </c>
      <c r="I22" s="1700" t="s">
        <v>22</v>
      </c>
    </row>
    <row customHeight="1" ht="11.25">
      <c r="A23" s="1700" t="s">
        <v>333</v>
      </c>
      <c r="B23" s="1700" t="s">
        <v>5076</v>
      </c>
      <c r="C23" s="1700" t="s">
        <v>22</v>
      </c>
      <c r="D23" s="1700" t="s">
        <v>5067</v>
      </c>
      <c r="E23" s="1700" t="s">
        <v>5068</v>
      </c>
      <c r="F23" s="1700" t="s">
        <v>22</v>
      </c>
      <c r="G23" s="1700" t="s">
        <v>22</v>
      </c>
      <c r="H23" s="1700" t="s">
        <v>22</v>
      </c>
      <c r="I23" s="1700" t="s">
        <v>22</v>
      </c>
    </row>
    <row customHeight="1" ht="11.25">
      <c r="A24" s="1700" t="s">
        <v>336</v>
      </c>
      <c r="B24" s="1700" t="s">
        <v>5077</v>
      </c>
      <c r="C24" s="1700" t="s">
        <v>22</v>
      </c>
      <c r="D24" s="1700" t="s">
        <v>5060</v>
      </c>
      <c r="E24" s="1700" t="s">
        <v>5042</v>
      </c>
      <c r="F24" s="1700" t="s">
        <v>22</v>
      </c>
      <c r="G24" s="1700" t="s">
        <v>22</v>
      </c>
      <c r="H24" s="1700" t="s">
        <v>22</v>
      </c>
      <c r="I24" s="1700" t="s">
        <v>22</v>
      </c>
    </row>
    <row customHeight="1" ht="11.25">
      <c r="A25" s="1700" t="s">
        <v>339</v>
      </c>
      <c r="B25" s="1700" t="s">
        <v>5078</v>
      </c>
      <c r="C25" s="1700" t="s">
        <v>22</v>
      </c>
      <c r="D25" s="1700" t="s">
        <v>5067</v>
      </c>
      <c r="E25" s="1700" t="s">
        <v>5068</v>
      </c>
      <c r="F25" s="1700" t="s">
        <v>22</v>
      </c>
      <c r="G25" s="1700" t="s">
        <v>22</v>
      </c>
      <c r="H25" s="1700" t="s">
        <v>22</v>
      </c>
      <c r="I25" s="1700" t="s">
        <v>22</v>
      </c>
    </row>
    <row customHeight="1" ht="11.25">
      <c r="A26" s="1700" t="s">
        <v>342</v>
      </c>
      <c r="B26" s="1700" t="s">
        <v>5079</v>
      </c>
      <c r="C26" s="1700" t="s">
        <v>22</v>
      </c>
      <c r="D26" s="1700" t="s">
        <v>5060</v>
      </c>
      <c r="E26" s="1700" t="s">
        <v>5042</v>
      </c>
      <c r="F26" s="1700" t="s">
        <v>22</v>
      </c>
      <c r="G26" s="1700" t="s">
        <v>22</v>
      </c>
      <c r="H26" s="1700" t="s">
        <v>22</v>
      </c>
      <c r="I26" s="1700" t="s">
        <v>22</v>
      </c>
    </row>
    <row customHeight="1" ht="11.25">
      <c r="A27" s="1700" t="s">
        <v>345</v>
      </c>
      <c r="B27" s="1700" t="s">
        <v>5080</v>
      </c>
      <c r="C27" s="1700" t="s">
        <v>22</v>
      </c>
      <c r="D27" s="1700" t="s">
        <v>5067</v>
      </c>
      <c r="E27" s="1700" t="s">
        <v>5068</v>
      </c>
      <c r="F27" s="1700" t="s">
        <v>22</v>
      </c>
      <c r="G27" s="1700" t="s">
        <v>22</v>
      </c>
      <c r="H27" s="1700" t="s">
        <v>22</v>
      </c>
      <c r="I27" s="1700" t="s">
        <v>22</v>
      </c>
    </row>
    <row customHeight="1" ht="11.25">
      <c r="A28" s="1700" t="s">
        <v>348</v>
      </c>
      <c r="B28" s="1700" t="s">
        <v>5081</v>
      </c>
      <c r="C28" s="1700" t="s">
        <v>22</v>
      </c>
      <c r="D28" s="1700" t="s">
        <v>5067</v>
      </c>
      <c r="E28" s="1700" t="s">
        <v>5068</v>
      </c>
      <c r="F28" s="1700" t="s">
        <v>22</v>
      </c>
      <c r="G28" s="1700" t="s">
        <v>22</v>
      </c>
      <c r="H28" s="1700" t="s">
        <v>22</v>
      </c>
      <c r="I28" s="1700" t="s">
        <v>22</v>
      </c>
    </row>
    <row customHeight="1" ht="11.25">
      <c r="A29" s="1700" t="s">
        <v>351</v>
      </c>
      <c r="B29" s="1700" t="s">
        <v>5082</v>
      </c>
      <c r="C29" s="1700" t="s">
        <v>22</v>
      </c>
      <c r="D29" s="1700" t="s">
        <v>5067</v>
      </c>
      <c r="E29" s="1700" t="s">
        <v>5068</v>
      </c>
      <c r="F29" s="1700" t="s">
        <v>22</v>
      </c>
      <c r="G29" s="1700" t="s">
        <v>22</v>
      </c>
      <c r="H29" s="1700" t="s">
        <v>22</v>
      </c>
      <c r="I29" s="1700" t="s">
        <v>22</v>
      </c>
    </row>
    <row customHeight="1" ht="11.25">
      <c r="A30" s="1700" t="s">
        <v>354</v>
      </c>
      <c r="B30" s="1700" t="s">
        <v>5083</v>
      </c>
      <c r="C30" s="1700" t="s">
        <v>22</v>
      </c>
      <c r="D30" s="1700" t="s">
        <v>5067</v>
      </c>
      <c r="E30" s="1700" t="s">
        <v>5068</v>
      </c>
      <c r="F30" s="1700" t="s">
        <v>22</v>
      </c>
      <c r="G30" s="1700" t="s">
        <v>22</v>
      </c>
      <c r="H30" s="1700" t="s">
        <v>22</v>
      </c>
      <c r="I30" s="1700" t="s">
        <v>22</v>
      </c>
    </row>
    <row customHeight="1" ht="11.25">
      <c r="A31" s="1700" t="s">
        <v>357</v>
      </c>
      <c r="B31" s="1700" t="s">
        <v>5084</v>
      </c>
      <c r="C31" s="1700" t="s">
        <v>22</v>
      </c>
      <c r="D31" s="1700" t="s">
        <v>5067</v>
      </c>
      <c r="E31" s="1700" t="s">
        <v>5068</v>
      </c>
      <c r="F31" s="1700" t="s">
        <v>22</v>
      </c>
      <c r="G31" s="1700" t="s">
        <v>22</v>
      </c>
      <c r="H31" s="1700" t="s">
        <v>22</v>
      </c>
      <c r="I31" s="1700" t="s">
        <v>22</v>
      </c>
    </row>
    <row customHeight="1" ht="11.25">
      <c r="A32" s="1700" t="s">
        <v>360</v>
      </c>
      <c r="B32" s="1700" t="s">
        <v>5085</v>
      </c>
      <c r="C32" s="1700" t="s">
        <v>22</v>
      </c>
      <c r="D32" s="1700" t="s">
        <v>5067</v>
      </c>
      <c r="E32" s="1700" t="s">
        <v>5072</v>
      </c>
      <c r="F32" s="1700" t="s">
        <v>22</v>
      </c>
      <c r="G32" s="1700" t="s">
        <v>22</v>
      </c>
      <c r="H32" s="1700" t="s">
        <v>22</v>
      </c>
      <c r="I32" s="1700" t="s">
        <v>22</v>
      </c>
    </row>
    <row customHeight="1" ht="11.25">
      <c r="A33" s="1700" t="s">
        <v>363</v>
      </c>
      <c r="B33" s="1700" t="s">
        <v>5086</v>
      </c>
      <c r="C33" s="1700" t="s">
        <v>22</v>
      </c>
      <c r="D33" s="1700" t="s">
        <v>5067</v>
      </c>
      <c r="E33" s="1700" t="s">
        <v>5068</v>
      </c>
      <c r="F33" s="1700" t="s">
        <v>22</v>
      </c>
      <c r="G33" s="1700" t="s">
        <v>22</v>
      </c>
      <c r="H33" s="1700" t="s">
        <v>22</v>
      </c>
      <c r="I33" s="1700" t="s">
        <v>22</v>
      </c>
    </row>
    <row customHeight="1" ht="11.25">
      <c r="A34" s="1700" t="s">
        <v>366</v>
      </c>
      <c r="B34" s="1700" t="s">
        <v>5087</v>
      </c>
      <c r="C34" s="1700" t="s">
        <v>22</v>
      </c>
      <c r="D34" s="1700" t="s">
        <v>5067</v>
      </c>
      <c r="E34" s="1700" t="s">
        <v>5068</v>
      </c>
      <c r="F34" s="1700" t="s">
        <v>22</v>
      </c>
      <c r="G34" s="1700" t="s">
        <v>22</v>
      </c>
      <c r="H34" s="1700" t="s">
        <v>22</v>
      </c>
      <c r="I34" s="1700" t="s">
        <v>22</v>
      </c>
    </row>
    <row customHeight="1" ht="11.25">
      <c r="A35" s="1700" t="s">
        <v>369</v>
      </c>
      <c r="B35" s="1700" t="s">
        <v>5088</v>
      </c>
      <c r="C35" s="1700" t="s">
        <v>22</v>
      </c>
      <c r="D35" s="1700" t="s">
        <v>5067</v>
      </c>
      <c r="E35" s="1700" t="s">
        <v>5068</v>
      </c>
      <c r="F35" s="1700" t="s">
        <v>22</v>
      </c>
      <c r="G35" s="1700" t="s">
        <v>22</v>
      </c>
      <c r="H35" s="1700" t="s">
        <v>22</v>
      </c>
      <c r="I35" s="1700" t="s">
        <v>22</v>
      </c>
    </row>
    <row customHeight="1" ht="11.25">
      <c r="A36" s="1700" t="s">
        <v>119</v>
      </c>
      <c r="B36" s="1700" t="s">
        <v>5089</v>
      </c>
      <c r="C36" s="1700" t="s">
        <v>22</v>
      </c>
      <c r="D36" s="1700" t="s">
        <v>5067</v>
      </c>
      <c r="E36" s="1700" t="s">
        <v>5068</v>
      </c>
      <c r="F36" s="1700" t="s">
        <v>22</v>
      </c>
      <c r="G36" s="1700" t="s">
        <v>22</v>
      </c>
      <c r="H36" s="1700" t="s">
        <v>22</v>
      </c>
      <c r="I36" s="1700" t="s">
        <v>22</v>
      </c>
    </row>
    <row customHeight="1" ht="11.25">
      <c r="A37" s="1700" t="s">
        <v>374</v>
      </c>
      <c r="B37" s="1700" t="s">
        <v>5090</v>
      </c>
      <c r="C37" s="1700" t="s">
        <v>22</v>
      </c>
      <c r="D37" s="1700" t="s">
        <v>5091</v>
      </c>
      <c r="E37" s="1700" t="s">
        <v>5092</v>
      </c>
      <c r="F37" s="1700" t="s">
        <v>22</v>
      </c>
      <c r="G37" s="1700" t="s">
        <v>22</v>
      </c>
      <c r="H37" s="1700" t="s">
        <v>22</v>
      </c>
      <c r="I37" s="1700" t="s">
        <v>22</v>
      </c>
    </row>
    <row customHeight="1" ht="11.25">
      <c r="A38" s="1700" t="s">
        <v>377</v>
      </c>
      <c r="B38" s="1700" t="s">
        <v>5093</v>
      </c>
      <c r="C38" s="1700" t="s">
        <v>22</v>
      </c>
      <c r="D38" s="1700" t="s">
        <v>5094</v>
      </c>
      <c r="E38" s="1700" t="s">
        <v>5065</v>
      </c>
      <c r="F38" s="1700" t="s">
        <v>22</v>
      </c>
      <c r="G38" s="1700" t="s">
        <v>22</v>
      </c>
      <c r="H38" s="1700" t="s">
        <v>22</v>
      </c>
      <c r="I38" s="1700" t="s">
        <v>22</v>
      </c>
    </row>
    <row customHeight="1" ht="11.25">
      <c r="A39" s="1700" t="s">
        <v>380</v>
      </c>
      <c r="B39" s="1700" t="s">
        <v>5095</v>
      </c>
      <c r="C39" s="1700" t="s">
        <v>22</v>
      </c>
      <c r="D39" s="1700" t="s">
        <v>5044</v>
      </c>
      <c r="E39" s="1700" t="s">
        <v>5048</v>
      </c>
      <c r="F39" s="1700" t="s">
        <v>22</v>
      </c>
      <c r="G39" s="1700" t="s">
        <v>22</v>
      </c>
      <c r="H39" s="1700" t="s">
        <v>22</v>
      </c>
      <c r="I39" s="1700" t="s">
        <v>22</v>
      </c>
    </row>
    <row customHeight="1" ht="11.25">
      <c r="A40" s="1700" t="s">
        <v>383</v>
      </c>
      <c r="B40" s="1700" t="s">
        <v>5096</v>
      </c>
      <c r="C40" s="1700" t="s">
        <v>22</v>
      </c>
      <c r="D40" s="1700" t="s">
        <v>5097</v>
      </c>
      <c r="E40" s="1700" t="s">
        <v>5098</v>
      </c>
      <c r="F40" s="1700" t="s">
        <v>22</v>
      </c>
      <c r="G40" s="1700" t="s">
        <v>22</v>
      </c>
      <c r="H40" s="1700" t="s">
        <v>22</v>
      </c>
      <c r="I40" s="1700" t="s">
        <v>22</v>
      </c>
    </row>
    <row customHeight="1" ht="11.25">
      <c r="A41" s="1700" t="s">
        <v>386</v>
      </c>
      <c r="B41" s="1700" t="s">
        <v>5099</v>
      </c>
      <c r="C41" s="1700" t="s">
        <v>22</v>
      </c>
      <c r="D41" s="1700" t="s">
        <v>5044</v>
      </c>
      <c r="E41" s="1700" t="s">
        <v>5100</v>
      </c>
      <c r="F41" s="1700" t="s">
        <v>22</v>
      </c>
      <c r="G41" s="1700" t="s">
        <v>22</v>
      </c>
      <c r="H41" s="1700" t="s">
        <v>22</v>
      </c>
      <c r="I41" s="1700" t="s">
        <v>22</v>
      </c>
    </row>
    <row customHeight="1" ht="11.25">
      <c r="A42" s="1700" t="s">
        <v>2258</v>
      </c>
      <c r="B42" s="1700" t="s">
        <v>5101</v>
      </c>
      <c r="C42" s="1700" t="s">
        <v>22</v>
      </c>
      <c r="D42" s="1700" t="s">
        <v>5044</v>
      </c>
      <c r="E42" s="1700" t="s">
        <v>5100</v>
      </c>
      <c r="F42" s="1700" t="s">
        <v>22</v>
      </c>
      <c r="G42" s="1700" t="s">
        <v>22</v>
      </c>
      <c r="H42" s="1700" t="s">
        <v>22</v>
      </c>
      <c r="I42" s="1700" t="s">
        <v>22</v>
      </c>
    </row>
    <row customHeight="1" ht="11.25">
      <c r="A43" s="1700" t="s">
        <v>2265</v>
      </c>
      <c r="B43" s="1700" t="s">
        <v>5102</v>
      </c>
      <c r="C43" s="1700" t="s">
        <v>22</v>
      </c>
      <c r="D43" s="1700" t="s">
        <v>5044</v>
      </c>
      <c r="E43" s="1700" t="s">
        <v>5100</v>
      </c>
      <c r="F43" s="1700" t="s">
        <v>22</v>
      </c>
      <c r="G43" s="1700" t="s">
        <v>22</v>
      </c>
      <c r="H43" s="1700" t="s">
        <v>22</v>
      </c>
      <c r="I43" s="1700" t="s">
        <v>22</v>
      </c>
    </row>
    <row customHeight="1" ht="11.25">
      <c r="A44" s="1700" t="s">
        <v>2274</v>
      </c>
      <c r="B44" s="1700" t="s">
        <v>5103</v>
      </c>
      <c r="C44" s="1700" t="s">
        <v>22</v>
      </c>
      <c r="D44" s="1700" t="s">
        <v>5044</v>
      </c>
      <c r="E44" s="1700" t="s">
        <v>5048</v>
      </c>
      <c r="F44" s="1700" t="s">
        <v>22</v>
      </c>
      <c r="G44" s="1700" t="s">
        <v>22</v>
      </c>
      <c r="H44" s="1700" t="s">
        <v>22</v>
      </c>
      <c r="I44" s="1700" t="s">
        <v>22</v>
      </c>
    </row>
    <row customHeight="1" ht="11.25">
      <c r="A45" s="1700" t="s">
        <v>2279</v>
      </c>
      <c r="B45" s="1700" t="s">
        <v>5104</v>
      </c>
      <c r="C45" s="1700" t="s">
        <v>22</v>
      </c>
      <c r="D45" s="1700" t="s">
        <v>5044</v>
      </c>
      <c r="E45" s="1700" t="s">
        <v>5052</v>
      </c>
      <c r="F45" s="1700" t="s">
        <v>22</v>
      </c>
      <c r="G45" s="1700" t="s">
        <v>22</v>
      </c>
      <c r="H45" s="1700" t="s">
        <v>22</v>
      </c>
      <c r="I45" s="1700"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9ED22B-55DA-969C-77FF-0.17B2347}"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8415C7-5535-3A4B-099A-0.633ABA8}"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41" width="9.140625" hidden="1" customWidth="1"/>
    <col min="2" max="2" style="1644" width="9.140625" hidden="1" customWidth="1"/>
    <col min="3" max="3" style="1851" width="3.00390625" customWidth="1"/>
    <col min="4" max="4" style="1644" width="5.00390625" customWidth="1"/>
    <col min="5" max="5" style="1644" width="48.00390625" customWidth="1"/>
    <col min="6" max="6" style="1644" width="38.00390625" customWidth="1"/>
    <col min="7" max="7" style="1644" width="1.7109375" hidden="1" customWidth="1"/>
    <col min="8" max="11" style="1644" width="19.8515625" customWidth="1"/>
    <col min="12" max="12" style="1644" width="9.7109375" customWidth="1"/>
    <col min="13" max="18" style="1644" width="19.8515625" customWidth="1"/>
    <col min="19" max="19" style="1644" width="1.7109375" hidden="1" customWidth="1"/>
    <col min="20" max="22" style="1644" width="19.8515625" hidden="1" customWidth="1"/>
    <col min="23" max="23" style="1644" width="1.7109375" hidden="1" customWidth="1"/>
    <col min="24" max="26" style="1644" width="19.8515625" hidden="1" customWidth="1"/>
    <col min="27" max="27" style="1644" width="1.7109375" hidden="1" customWidth="1"/>
    <col min="28" max="29" style="1644" width="19.8515625" hidden="1" customWidth="1"/>
    <col min="30" max="30" style="1644" width="1.7109375" hidden="1" customWidth="1"/>
    <col min="31" max="31" style="1644" width="103.7109375" customWidth="1"/>
    <col min="32" max="34" style="1644" width="103.7109375" hidden="1" customWidth="1"/>
    <col min="35" max="35" style="1828" width="3.00390625" customWidth="1"/>
    <col min="36" max="38" style="1651" width="10.00390625" customWidth="1"/>
    <col min="39" max="39" style="1651" width="13.7109375" hidden="1" customWidth="1"/>
    <col min="40" max="40" style="1651" width="15.00390625" customWidth="1"/>
    <col min="41" max="41" style="1651" width="16.00390625" customWidth="1"/>
    <col min="42" max="45" style="1651" width="10.00390625" customWidth="1"/>
    <col min="46" max="46" style="1644" width="10.57421875" hidden="1"/>
  </cols>
  <sheetData>
    <row customHeight="1" ht="22.5" hidden="1">
      <c r="E1" s="421"/>
      <c r="F1" s="421"/>
      <c r="G1" s="421"/>
      <c r="H1" s="2226" t="s">
        <v>825</v>
      </c>
      <c r="I1" s="2226"/>
      <c r="J1" s="2226"/>
      <c r="K1" s="2226"/>
      <c r="L1" s="2226"/>
      <c r="M1" s="2226"/>
      <c r="N1" s="2226"/>
      <c r="O1" s="2226"/>
      <c r="P1" s="2226"/>
      <c r="Q1" s="2226"/>
      <c r="R1" s="2226"/>
      <c r="T1" s="2226" t="s">
        <v>826</v>
      </c>
      <c r="U1" s="2226"/>
      <c r="V1" s="2226"/>
      <c r="X1" s="2226" t="s">
        <v>827</v>
      </c>
      <c r="Y1" s="2226"/>
      <c r="Z1" s="2226"/>
      <c r="AB1" s="2226" t="s">
        <v>828</v>
      </c>
      <c r="AC1" s="2226"/>
      <c r="AT1" s="456" t="s">
        <v>14</v>
      </c>
    </row>
    <row customHeight="1" ht="14.25" hidden="1">
      <c r="AT2" s="456">
        <v>0</v>
      </c>
    </row>
    <row s="1622" customFormat="1" customHeight="1" ht="5.25">
      <c r="C3" s="710"/>
      <c r="D3" s="711"/>
      <c r="E3" s="711"/>
      <c r="F3" s="711"/>
      <c r="G3" s="711"/>
      <c r="H3" s="711" t="s">
        <v>829</v>
      </c>
      <c r="I3" s="711"/>
      <c r="J3" s="711"/>
      <c r="K3" s="711"/>
      <c r="L3" s="711"/>
      <c r="M3" s="711"/>
      <c r="N3" s="711"/>
      <c r="O3" s="711"/>
      <c r="P3" s="711"/>
      <c r="Q3" s="711"/>
      <c r="R3" s="711"/>
      <c r="S3" s="711"/>
      <c r="T3" s="711"/>
      <c r="U3" s="711"/>
      <c r="V3" s="711"/>
      <c r="W3" s="711"/>
      <c r="X3" s="711"/>
      <c r="Y3" s="711"/>
      <c r="Z3" s="711"/>
      <c r="AA3" s="711"/>
      <c r="AB3" s="711"/>
      <c r="AC3" s="711"/>
      <c r="AD3" s="711"/>
      <c r="AE3" s="711"/>
      <c r="AF3" s="711"/>
      <c r="AG3" s="711"/>
      <c r="AH3" s="711"/>
      <c r="AJ3" s="520"/>
      <c r="AK3" s="520"/>
      <c r="AL3" s="520"/>
      <c r="AM3" s="520"/>
      <c r="AN3" s="520"/>
      <c r="AO3" s="520"/>
      <c r="AP3" s="520"/>
      <c r="AQ3" s="520"/>
      <c r="AR3" s="520"/>
      <c r="AS3" s="520"/>
      <c r="AT3" s="709">
        <v>5</v>
      </c>
    </row>
    <row customHeight="1" ht="39.75">
      <c r="C4" s="459"/>
      <c r="D4" s="2166"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7"/>
      <c r="F4" s="2167"/>
      <c r="G4" s="2167"/>
      <c r="H4" s="2167"/>
      <c r="I4" s="2167"/>
      <c r="J4" s="2167"/>
      <c r="K4" s="2167"/>
      <c r="L4" s="2167"/>
      <c r="M4" s="2167"/>
      <c r="N4" s="2167"/>
      <c r="O4" s="2167"/>
      <c r="P4" s="2167"/>
      <c r="Q4" s="2167"/>
      <c r="R4" s="2168"/>
      <c r="S4" s="862"/>
      <c r="T4" s="708"/>
      <c r="U4" s="708"/>
      <c r="V4" s="708"/>
      <c r="W4" s="708"/>
      <c r="X4" s="708"/>
      <c r="Y4" s="708"/>
      <c r="Z4" s="708"/>
      <c r="AA4" s="708"/>
      <c r="AB4" s="708"/>
      <c r="AC4" s="708"/>
      <c r="AD4" s="708"/>
      <c r="AE4" s="500"/>
      <c r="AF4" s="500"/>
      <c r="AG4" s="500"/>
      <c r="AH4" s="500"/>
      <c r="AI4" s="497"/>
      <c r="AT4" s="456">
        <v>38</v>
      </c>
    </row>
    <row s="1644" customFormat="1" customHeight="1" ht="18">
      <c r="A5" s="768"/>
      <c r="C5" s="831"/>
      <c r="D5" s="2223" t="str">
        <f>IF(org=0,"Не определено",org)</f>
        <v>ООО "СамРЭК-Эксплуатация"</v>
      </c>
      <c r="E5" s="2224"/>
      <c r="F5" s="2224"/>
      <c r="G5" s="2224"/>
      <c r="H5" s="2224"/>
      <c r="I5" s="2224"/>
      <c r="J5" s="2224"/>
      <c r="K5" s="2224"/>
      <c r="L5" s="2224"/>
      <c r="M5" s="2224"/>
      <c r="N5" s="2224"/>
      <c r="O5" s="2224"/>
      <c r="P5" s="2224"/>
      <c r="Q5" s="2224"/>
      <c r="R5" s="2225"/>
      <c r="S5" s="862"/>
      <c r="T5" s="708"/>
      <c r="U5" s="708"/>
      <c r="V5" s="708"/>
      <c r="W5" s="708"/>
      <c r="X5" s="708"/>
      <c r="Y5" s="708"/>
      <c r="Z5" s="708"/>
      <c r="AA5" s="708"/>
      <c r="AB5" s="708"/>
      <c r="AC5" s="708"/>
      <c r="AD5" s="708"/>
      <c r="AE5" s="500"/>
      <c r="AF5" s="500"/>
      <c r="AG5" s="500"/>
      <c r="AH5" s="500"/>
      <c r="AI5" s="497"/>
      <c r="AJ5" s="520"/>
      <c r="AK5" s="520"/>
      <c r="AL5" s="520"/>
      <c r="AM5" s="520"/>
      <c r="AN5" s="520"/>
      <c r="AO5" s="520"/>
      <c r="AP5" s="520"/>
      <c r="AQ5" s="520"/>
      <c r="AR5" s="520"/>
      <c r="AS5" s="520"/>
      <c r="AT5" s="767">
        <v>17</v>
      </c>
    </row>
    <row s="1621" customFormat="1" customHeight="1" ht="11.549999999999999">
      <c r="A6" s="488"/>
      <c r="C6" s="495"/>
      <c r="D6" s="494"/>
      <c r="E6" s="494"/>
      <c r="F6" s="494"/>
      <c r="G6" s="494"/>
      <c r="H6" s="494"/>
      <c r="I6" s="494"/>
      <c r="J6" s="494"/>
      <c r="K6" s="494"/>
      <c r="L6" s="494"/>
      <c r="M6" s="494"/>
      <c r="N6" s="494"/>
      <c r="O6" s="494"/>
      <c r="P6" s="494"/>
      <c r="Q6" s="494"/>
      <c r="R6" s="761"/>
      <c r="S6" s="761"/>
      <c r="T6" s="494"/>
      <c r="U6" s="494"/>
      <c r="V6" s="721"/>
      <c r="W6" s="721"/>
      <c r="X6" s="494"/>
      <c r="Y6" s="494"/>
      <c r="Z6" s="721"/>
      <c r="AA6" s="721"/>
      <c r="AB6" s="494"/>
      <c r="AC6" s="721"/>
      <c r="AD6" s="721"/>
      <c r="AE6" s="494"/>
      <c r="AF6" s="494"/>
      <c r="AG6" s="494"/>
      <c r="AH6" s="494"/>
      <c r="AJ6" s="498"/>
      <c r="AK6" s="498"/>
      <c r="AL6" s="498"/>
      <c r="AM6" s="498"/>
      <c r="AN6" s="498"/>
      <c r="AO6" s="498"/>
      <c r="AP6" s="498"/>
      <c r="AQ6" s="498"/>
      <c r="AR6" s="498"/>
      <c r="AS6" s="498"/>
      <c r="AT6" s="489">
        <v>11</v>
      </c>
    </row>
    <row customHeight="1" ht="14.699999999999998">
      <c r="C7" s="459"/>
      <c r="D7" s="2227" t="s">
        <v>773</v>
      </c>
      <c r="E7" s="2228"/>
      <c r="F7" s="2228"/>
      <c r="G7" s="2228"/>
      <c r="H7" s="2228"/>
      <c r="I7" s="2228"/>
      <c r="J7" s="2228"/>
      <c r="K7" s="2228"/>
      <c r="L7" s="2228"/>
      <c r="M7" s="2228"/>
      <c r="N7" s="2228"/>
      <c r="O7" s="2228"/>
      <c r="P7" s="2228"/>
      <c r="Q7" s="2228"/>
      <c r="R7" s="2228"/>
      <c r="S7" s="2228"/>
      <c r="T7" s="2228"/>
      <c r="U7" s="2228"/>
      <c r="V7" s="2228"/>
      <c r="W7" s="2228"/>
      <c r="X7" s="2228"/>
      <c r="Y7" s="2228"/>
      <c r="Z7" s="2228"/>
      <c r="AA7" s="2228"/>
      <c r="AB7" s="2228"/>
      <c r="AC7" s="2228"/>
      <c r="AD7" s="2229"/>
      <c r="AE7" s="2232" t="s">
        <v>774</v>
      </c>
      <c r="AF7" s="2232" t="s">
        <v>774</v>
      </c>
      <c r="AG7" s="2232" t="s">
        <v>774</v>
      </c>
      <c r="AH7" s="2232" t="s">
        <v>774</v>
      </c>
      <c r="AT7" s="456">
        <v>14</v>
      </c>
    </row>
    <row customHeight="1" ht="27.299999999999997">
      <c r="C8" s="459"/>
      <c r="D8" s="2136" t="s">
        <v>88</v>
      </c>
      <c r="E8" s="2232" t="str">
        <f>"Наименование "&amp;IF(TEMPLATE_SPHERE&lt;&gt;"HEAT","централизованной ","")&amp;"системы "&amp;TEMPLATE_SPHERE_RUS</f>
        <v>Наименование системы теплоснабжения</v>
      </c>
      <c r="F8" s="2232" t="str">
        <f>IF(TEMPLATE_SPHERE&lt;&gt;"HEAT","Регулируемый вид деятельности","Вид регулируемой деятельности")</f>
        <v>Вид регулируемой деятельности</v>
      </c>
      <c r="G8" s="837"/>
      <c r="H8" s="2233" t="s">
        <v>830</v>
      </c>
      <c r="I8" s="2235" t="s">
        <v>831</v>
      </c>
      <c r="J8" s="2232" t="s">
        <v>832</v>
      </c>
      <c r="K8" s="2232"/>
      <c r="L8" s="2232"/>
      <c r="M8" s="2227"/>
      <c r="N8" s="2232" t="s">
        <v>833</v>
      </c>
      <c r="O8" s="2232"/>
      <c r="P8" s="2232" t="s">
        <v>834</v>
      </c>
      <c r="Q8" s="2232"/>
      <c r="R8" s="2239" t="s">
        <v>835</v>
      </c>
      <c r="S8" s="833"/>
      <c r="T8" s="2237" t="s">
        <v>836</v>
      </c>
      <c r="U8" s="2237" t="s">
        <v>837</v>
      </c>
      <c r="V8" s="2237" t="s">
        <v>838</v>
      </c>
      <c r="W8" s="835"/>
      <c r="X8" s="2237" t="s">
        <v>839</v>
      </c>
      <c r="Y8" s="2237" t="s">
        <v>840</v>
      </c>
      <c r="Z8" s="2237" t="s">
        <v>841</v>
      </c>
      <c r="AA8" s="835"/>
      <c r="AB8" s="2237" t="s">
        <v>842</v>
      </c>
      <c r="AC8" s="2237" t="s">
        <v>835</v>
      </c>
      <c r="AD8" s="835"/>
      <c r="AE8" s="2232"/>
      <c r="AF8" s="2232"/>
      <c r="AG8" s="2232"/>
      <c r="AH8" s="2232"/>
      <c r="AT8" s="456">
        <v>26</v>
      </c>
    </row>
    <row customHeight="1" ht="46.199999999999996">
      <c r="C9" s="459"/>
      <c r="D9" s="2136"/>
      <c r="E9" s="2232"/>
      <c r="F9" s="2232"/>
      <c r="G9" s="838"/>
      <c r="H9" s="2234"/>
      <c r="I9" s="2236"/>
      <c r="J9" s="434" t="s">
        <v>843</v>
      </c>
      <c r="K9" s="434" t="s">
        <v>844</v>
      </c>
      <c r="L9" s="434" t="s">
        <v>845</v>
      </c>
      <c r="M9" s="440" t="s">
        <v>846</v>
      </c>
      <c r="N9" s="434" t="s">
        <v>847</v>
      </c>
      <c r="O9" s="434" t="s">
        <v>846</v>
      </c>
      <c r="P9" s="434" t="s">
        <v>848</v>
      </c>
      <c r="Q9" s="434" t="s">
        <v>846</v>
      </c>
      <c r="R9" s="2240"/>
      <c r="S9" s="834"/>
      <c r="T9" s="2238"/>
      <c r="U9" s="2238"/>
      <c r="V9" s="2238"/>
      <c r="W9" s="836"/>
      <c r="X9" s="2238"/>
      <c r="Y9" s="2238"/>
      <c r="Z9" s="2238"/>
      <c r="AA9" s="836"/>
      <c r="AB9" s="2238"/>
      <c r="AC9" s="2238"/>
      <c r="AD9" s="836"/>
      <c r="AE9" s="2232"/>
      <c r="AF9" s="2232"/>
      <c r="AG9" s="2232"/>
      <c r="AH9" s="2232"/>
      <c r="AT9" s="456">
        <v>44</v>
      </c>
    </row>
    <row customHeight="1" ht="12" hidden="1">
      <c r="C10" s="496"/>
      <c r="D10" s="457"/>
      <c r="E10" s="457"/>
      <c r="F10" s="457"/>
      <c r="G10" s="457"/>
      <c r="H10" s="457"/>
      <c r="I10" s="457"/>
      <c r="J10" s="457"/>
      <c r="K10" s="457"/>
      <c r="L10" s="457"/>
      <c r="M10" s="457"/>
      <c r="N10" s="457"/>
      <c r="O10" s="457"/>
      <c r="P10" s="457"/>
      <c r="Q10" s="457"/>
      <c r="R10" s="457"/>
      <c r="S10" s="457"/>
      <c r="T10" s="457"/>
      <c r="U10" s="457"/>
      <c r="V10" s="457"/>
      <c r="W10" s="457"/>
      <c r="X10" s="457"/>
      <c r="Y10" s="457"/>
      <c r="Z10" s="457"/>
      <c r="AA10" s="457"/>
      <c r="AB10" s="457"/>
      <c r="AC10" s="457"/>
      <c r="AD10" s="457"/>
      <c r="AE10" s="457"/>
      <c r="AF10" s="457"/>
      <c r="AG10" s="457"/>
      <c r="AH10" s="457"/>
      <c r="AI10" s="456"/>
      <c r="AP10" s="509"/>
      <c r="AQ10" s="509"/>
      <c r="AT10" s="456">
        <v>0</v>
      </c>
    </row>
    <row s="1650" customFormat="1" customHeight="1" ht="11.25" hidden="1">
      <c r="C11" s="507"/>
      <c r="D11" s="508" t="s">
        <v>849</v>
      </c>
      <c r="E11" s="508"/>
      <c r="F11" s="508"/>
      <c r="G11" s="508"/>
      <c r="H11" s="506"/>
      <c r="I11" s="506"/>
      <c r="J11" s="506"/>
      <c r="K11" s="506"/>
      <c r="L11" s="506"/>
      <c r="M11" s="506"/>
      <c r="N11" s="506"/>
      <c r="O11" s="506"/>
      <c r="P11" s="506"/>
      <c r="Q11" s="506"/>
      <c r="R11" s="506"/>
      <c r="S11" s="506"/>
      <c r="T11" s="506"/>
      <c r="U11" s="506"/>
      <c r="V11" s="506"/>
      <c r="W11" s="506"/>
      <c r="X11" s="506"/>
      <c r="Y11" s="506"/>
      <c r="Z11" s="506"/>
      <c r="AA11" s="506"/>
      <c r="AB11" s="506"/>
      <c r="AC11" s="506"/>
      <c r="AD11" s="506"/>
      <c r="AE11" s="444"/>
      <c r="AF11" s="444"/>
      <c r="AG11" s="444"/>
      <c r="AH11" s="444"/>
      <c r="AJ11" s="498"/>
      <c r="AK11" s="498"/>
      <c r="AL11" s="498"/>
      <c r="AM11" s="498"/>
      <c r="AN11" s="498"/>
      <c r="AO11" s="498"/>
      <c r="AP11" s="498"/>
      <c r="AQ11" s="498"/>
      <c r="AR11" s="498"/>
      <c r="AS11" s="498"/>
      <c r="AT11" s="505">
        <v>0</v>
      </c>
    </row>
    <row customHeight="1" ht="14.699999999999998">
      <c r="A12" s="456"/>
      <c r="C12" s="459"/>
      <c r="D12" s="443" t="s">
        <v>200</v>
      </c>
      <c r="E12" s="1786" t="s">
        <v>22</v>
      </c>
      <c r="F12" s="864"/>
      <c r="G12" s="865"/>
      <c r="H12" s="1787"/>
      <c r="I12" s="1787"/>
      <c r="J12" s="442"/>
      <c r="K12" s="1872"/>
      <c r="L12" s="441"/>
      <c r="M12" s="1872"/>
      <c r="N12" s="442"/>
      <c r="O12" s="1872"/>
      <c r="P12" s="442"/>
      <c r="Q12" s="1872"/>
      <c r="R12" s="442"/>
      <c r="S12" s="863"/>
      <c r="T12" s="1787"/>
      <c r="U12" s="442"/>
      <c r="V12" s="442"/>
      <c r="W12" s="836"/>
      <c r="X12" s="1787"/>
      <c r="Y12" s="442"/>
      <c r="Z12" s="442"/>
      <c r="AA12" s="836"/>
      <c r="AB12" s="1787"/>
      <c r="AC12" s="442"/>
      <c r="AD12" s="836"/>
      <c r="AE12" s="2230" t="s">
        <v>850</v>
      </c>
      <c r="AF12" s="2230" t="s">
        <v>851</v>
      </c>
      <c r="AG12" s="2230" t="s">
        <v>852</v>
      </c>
      <c r="AH12" s="2230" t="s">
        <v>853</v>
      </c>
      <c r="AI12" s="456"/>
      <c r="AM12" s="520"/>
      <c r="AP12" s="509" t="s">
        <v>854</v>
      </c>
      <c r="AQ12" s="509" t="s">
        <v>854</v>
      </c>
      <c r="AT12" s="456">
        <v>14</v>
      </c>
    </row>
    <row customHeight="1" ht="18">
      <c r="A13" s="456"/>
      <c r="C13" s="459"/>
      <c r="D13" s="414"/>
      <c r="E13" s="878" t="str">
        <f>IF(TITLE_DIFFERENTIATION_TYPE="нет","","Добавить систему")</f>
        <v/>
      </c>
      <c r="F13" s="878" t="str">
        <f>IF(TITLE_DIFFERENTIATION_TYPE="нет","Добавить вид деятельности","")</f>
        <v>Добавить вид деятельности</v>
      </c>
      <c r="G13" s="322"/>
      <c r="H13" s="415"/>
      <c r="I13" s="415"/>
      <c r="J13" s="415"/>
      <c r="K13" s="415"/>
      <c r="L13" s="415"/>
      <c r="M13" s="415"/>
      <c r="N13" s="415"/>
      <c r="O13" s="415"/>
      <c r="P13" s="415"/>
      <c r="Q13" s="415"/>
      <c r="R13" s="415"/>
      <c r="S13" s="415"/>
      <c r="T13" s="415"/>
      <c r="U13" s="415"/>
      <c r="V13" s="415"/>
      <c r="W13" s="415"/>
      <c r="X13" s="415"/>
      <c r="Y13" s="415"/>
      <c r="Z13" s="415"/>
      <c r="AA13" s="415"/>
      <c r="AB13" s="415"/>
      <c r="AC13" s="415"/>
      <c r="AD13" s="866"/>
      <c r="AE13" s="2231"/>
      <c r="AF13" s="2231"/>
      <c r="AG13" s="2231"/>
      <c r="AH13" s="2231"/>
      <c r="AI13" s="456"/>
      <c r="AT13" s="456">
        <v>17</v>
      </c>
    </row>
    <row customHeight="1" ht="14.699999999999998">
      <c r="AI14" s="456"/>
      <c r="AT14" s="456">
        <v>14</v>
      </c>
    </row>
    <row customHeight="1" ht="14.699999999999998">
      <c r="E15" s="767"/>
      <c r="L15" s="767"/>
      <c r="AT15" s="456">
        <v>14</v>
      </c>
    </row>
    <row customHeight="1" ht="14.699999999999998">
      <c r="L16" s="767"/>
      <c r="AT16" s="456">
        <v>14</v>
      </c>
    </row>
    <row customHeight="1" ht="14.699999999999998">
      <c r="L17" s="767"/>
      <c r="AT17" s="456">
        <v>14</v>
      </c>
    </row>
    <row customHeight="1" ht="22.5" hidden="1">
      <c r="A18" s="458" t="s">
        <v>82</v>
      </c>
      <c r="B18" s="456">
        <v>0</v>
      </c>
      <c r="C18" s="460">
        <v>3</v>
      </c>
      <c r="D18" s="456">
        <v>5</v>
      </c>
      <c r="E18" s="456">
        <v>48</v>
      </c>
      <c r="F18" s="456">
        <v>38</v>
      </c>
      <c r="G18" s="767">
        <v>0</v>
      </c>
      <c r="H18" s="456">
        <v>0</v>
      </c>
      <c r="I18" s="456">
        <v>0</v>
      </c>
      <c r="J18" s="456">
        <v>0</v>
      </c>
      <c r="K18" s="456">
        <v>0</v>
      </c>
      <c r="L18" s="456">
        <v>0</v>
      </c>
      <c r="M18" s="456">
        <v>0</v>
      </c>
      <c r="N18" s="456">
        <v>0</v>
      </c>
      <c r="O18" s="456">
        <v>0</v>
      </c>
      <c r="P18" s="456">
        <v>0</v>
      </c>
      <c r="Q18" s="456">
        <v>0</v>
      </c>
      <c r="R18" s="456">
        <v>0</v>
      </c>
      <c r="S18" s="767">
        <v>0</v>
      </c>
      <c r="T18" s="514">
        <v>0</v>
      </c>
      <c r="U18" s="514">
        <v>0</v>
      </c>
      <c r="V18" s="514">
        <v>0</v>
      </c>
      <c r="W18" s="767">
        <v>0</v>
      </c>
      <c r="X18" s="514">
        <v>0</v>
      </c>
      <c r="Y18" s="514">
        <v>0</v>
      </c>
      <c r="Z18" s="514">
        <v>0</v>
      </c>
      <c r="AA18" s="767">
        <v>0</v>
      </c>
      <c r="AB18" s="514">
        <v>0</v>
      </c>
      <c r="AC18" s="514">
        <v>0</v>
      </c>
      <c r="AD18" s="767">
        <v>0</v>
      </c>
      <c r="AE18" s="456">
        <v>0</v>
      </c>
      <c r="AF18" s="514">
        <v>0</v>
      </c>
      <c r="AG18" s="514">
        <v>0</v>
      </c>
      <c r="AH18" s="514">
        <v>0</v>
      </c>
      <c r="AI18" s="461">
        <v>3</v>
      </c>
      <c r="AJ18" s="498">
        <v>10</v>
      </c>
      <c r="AK18" s="498">
        <v>10</v>
      </c>
      <c r="AL18" s="498">
        <v>10</v>
      </c>
      <c r="AM18" s="498">
        <v>0</v>
      </c>
      <c r="AN18" s="498">
        <v>15</v>
      </c>
      <c r="AO18" s="498">
        <v>16</v>
      </c>
      <c r="AP18" s="498">
        <v>10</v>
      </c>
      <c r="AQ18" s="498">
        <v>10</v>
      </c>
      <c r="AR18" s="498">
        <v>10</v>
      </c>
      <c r="AS18" s="498">
        <v>10</v>
      </c>
      <c r="AT18" s="456">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7F9AF6-7DA9-DE07-53FA-0.7AA864BF}" mc:Ignorable="x14ac xr xr2 xr3">
  <sheetPr>
    <tabColor rgb="FFFFCC99"/>
  </sheetPr>
  <dimension ref="A1:B21"/>
  <sheetViews>
    <sheetView topLeftCell="A1" showGridLines="0" workbookViewId="0">
      <selection activeCell="A1" sqref="A1"/>
    </sheetView>
  </sheetViews>
  <sheetFormatPr defaultColWidth="9.140625" customHeight="1" defaultRowHeight="11.25"/>
  <cols>
    <col min="1" max="2" style="192" width="9.140625"/>
  </cols>
  <sheetData>
    <row customHeight="1" ht="11.25">
      <c r="A1" s="192" t="s">
        <v>611</v>
      </c>
      <c r="B1" s="192" t="s">
        <v>5105</v>
      </c>
    </row>
    <row customHeight="1" ht="11.25">
      <c r="A2" s="192" t="s">
        <v>98</v>
      </c>
      <c r="B2" s="192" t="s">
        <v>5106</v>
      </c>
    </row>
    <row customHeight="1" ht="11.25">
      <c r="A3" s="192" t="s">
        <v>105</v>
      </c>
      <c r="B3" s="192" t="s">
        <v>5107</v>
      </c>
    </row>
    <row customHeight="1" ht="11.25">
      <c r="A4" s="192" t="s">
        <v>109</v>
      </c>
      <c r="B4" s="192" t="s">
        <v>5108</v>
      </c>
    </row>
    <row customHeight="1" ht="11.25">
      <c r="A5" s="192" t="s">
        <v>113</v>
      </c>
      <c r="B5" s="192" t="s">
        <v>5109</v>
      </c>
    </row>
    <row customHeight="1" ht="11.25">
      <c r="A6" s="192" t="s">
        <v>118</v>
      </c>
      <c r="B6" s="192" t="s">
        <v>5110</v>
      </c>
    </row>
    <row customHeight="1" ht="11.25">
      <c r="A7" s="192" t="s">
        <v>122</v>
      </c>
      <c r="B7" s="192" t="s">
        <v>5111</v>
      </c>
    </row>
    <row customHeight="1" ht="11.25">
      <c r="A8" s="192" t="s">
        <v>126</v>
      </c>
      <c r="B8" s="192" t="s">
        <v>5112</v>
      </c>
    </row>
    <row customHeight="1" ht="11.25">
      <c r="A9" s="192" t="s">
        <v>130</v>
      </c>
      <c r="B9" s="192" t="s">
        <v>5113</v>
      </c>
    </row>
    <row customHeight="1" ht="11.25">
      <c r="A10" s="192" t="s">
        <v>135</v>
      </c>
      <c r="B10" s="192" t="s">
        <v>5114</v>
      </c>
    </row>
    <row customHeight="1" ht="11.25">
      <c r="A11" s="192" t="s">
        <v>140</v>
      </c>
      <c r="B11" s="192" t="s">
        <v>5115</v>
      </c>
    </row>
    <row customHeight="1" ht="11.25">
      <c r="A12" s="192" t="s">
        <v>145</v>
      </c>
      <c r="B12" s="192" t="s">
        <v>5116</v>
      </c>
    </row>
    <row customHeight="1" ht="11.25">
      <c r="A13" s="192" t="s">
        <v>150</v>
      </c>
      <c r="B13" s="192" t="s">
        <v>5117</v>
      </c>
    </row>
    <row customHeight="1" ht="11.25">
      <c r="A14" s="192" t="s">
        <v>155</v>
      </c>
      <c r="B14" s="192" t="s">
        <v>5118</v>
      </c>
    </row>
    <row customHeight="1" ht="11.25">
      <c r="A15" s="192" t="s">
        <v>160</v>
      </c>
      <c r="B15" s="192" t="s">
        <v>5119</v>
      </c>
    </row>
    <row customHeight="1" ht="11.25">
      <c r="A16" s="192" t="s">
        <v>165</v>
      </c>
      <c r="B16" s="192" t="s">
        <v>5120</v>
      </c>
    </row>
    <row customHeight="1" ht="11.25">
      <c r="A17" s="192" t="s">
        <v>170</v>
      </c>
      <c r="B17" s="192" t="s">
        <v>5121</v>
      </c>
    </row>
    <row customHeight="1" ht="11.25">
      <c r="A18" s="192" t="s">
        <v>175</v>
      </c>
      <c r="B18" s="192" t="s">
        <v>5122</v>
      </c>
    </row>
    <row customHeight="1" ht="11.25">
      <c r="A19" s="192" t="s">
        <v>180</v>
      </c>
      <c r="B19" s="192" t="s">
        <v>5123</v>
      </c>
    </row>
    <row customHeight="1" ht="11.25">
      <c r="A20" s="192" t="s">
        <v>185</v>
      </c>
      <c r="B20" s="192" t="s">
        <v>5124</v>
      </c>
    </row>
    <row customHeight="1" ht="11.25">
      <c r="A21" s="192" t="s">
        <v>190</v>
      </c>
      <c r="B21" s="192" t="s">
        <v>5125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C87A8E-63BB-5C0F-6C8D-0.EC6C009F}"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700" width="9.140625"/>
    <col min="2" max="2" style="1700" width="65.28125" customWidth="1"/>
  </cols>
  <sheetData>
    <row customHeight="1" ht="11.25">
      <c r="A1" s="844" t="s">
        <v>5126</v>
      </c>
      <c r="B1" s="844" t="s">
        <v>5127</v>
      </c>
    </row>
    <row customHeight="1" ht="11.25">
      <c r="A2" s="844">
        <v>4213775</v>
      </c>
      <c r="B2" s="844" t="s">
        <v>1877</v>
      </c>
    </row>
    <row customHeight="1" ht="11.25">
      <c r="A3" s="844">
        <v>4213784</v>
      </c>
      <c r="B3" s="844" t="s">
        <v>1910</v>
      </c>
    </row>
    <row customHeight="1" ht="11.25">
      <c r="A4" s="844">
        <v>4213781</v>
      </c>
      <c r="B4" s="844" t="s">
        <v>1903</v>
      </c>
    </row>
    <row customHeight="1" ht="11.25">
      <c r="A5" s="844">
        <v>4213776</v>
      </c>
      <c r="B5" s="844" t="s">
        <v>641</v>
      </c>
    </row>
    <row customHeight="1" ht="11.25">
      <c r="A6" s="844">
        <v>4213777</v>
      </c>
      <c r="B6" s="844" t="s">
        <v>647</v>
      </c>
    </row>
    <row customHeight="1" ht="11.25">
      <c r="A7" s="844">
        <v>4213778</v>
      </c>
      <c r="B7" s="844" t="s">
        <v>653</v>
      </c>
    </row>
    <row customHeight="1" ht="11.25">
      <c r="A8" s="844">
        <v>4213780</v>
      </c>
      <c r="B8" s="844" t="s">
        <v>659</v>
      </c>
    </row>
    <row customHeight="1" ht="11.25">
      <c r="A9" s="844">
        <v>4213779</v>
      </c>
      <c r="B9" s="844" t="s">
        <v>2044</v>
      </c>
    </row>
    <row customHeight="1" ht="11.25">
      <c r="A10" s="844">
        <v>4213783</v>
      </c>
      <c r="B10" s="844" t="s">
        <v>2059</v>
      </c>
    </row>
    <row customHeight="1" ht="11.25">
      <c r="A11" s="844">
        <v>4213782</v>
      </c>
      <c r="B11" s="844" t="s">
        <v>665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D4CB85-B73F-84F8-61E6-0.E300EB0C}"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700" width="9.140625"/>
    <col min="2" max="2" style="1700" width="65.28125" customWidth="1"/>
  </cols>
  <sheetData>
    <row customHeight="1" ht="11.25">
      <c r="A1" s="844" t="s">
        <v>5126</v>
      </c>
      <c r="B1" s="844" t="s">
        <v>5128</v>
      </c>
    </row>
    <row customHeight="1" ht="11.25">
      <c r="A2" s="844" t="s">
        <v>207</v>
      </c>
      <c r="B2" s="844" t="s">
        <v>2153</v>
      </c>
    </row>
    <row customHeight="1" ht="11.25">
      <c r="A3" s="844" t="s">
        <v>5129</v>
      </c>
      <c r="B3" s="844" t="s">
        <v>2162</v>
      </c>
    </row>
    <row customHeight="1" ht="11.25">
      <c r="A4" s="844" t="s">
        <v>5130</v>
      </c>
      <c r="B4" s="844" t="s">
        <v>2170</v>
      </c>
    </row>
    <row customHeight="1" ht="11.25">
      <c r="A5" s="844" t="s">
        <v>5131</v>
      </c>
      <c r="B5" s="844" t="s">
        <v>2179</v>
      </c>
    </row>
    <row customHeight="1" ht="11.25">
      <c r="A6" s="844" t="s">
        <v>5132</v>
      </c>
      <c r="B6" s="844" t="s">
        <v>2184</v>
      </c>
    </row>
    <row customHeight="1" ht="11.25">
      <c r="A7" s="844" t="s">
        <v>5133</v>
      </c>
      <c r="B7" s="844" t="s">
        <v>2191</v>
      </c>
    </row>
    <row customHeight="1" ht="11.25">
      <c r="A8" s="844" t="s">
        <v>5134</v>
      </c>
      <c r="B8" s="844" t="s">
        <v>2197</v>
      </c>
    </row>
    <row customHeight="1" ht="11.25">
      <c r="A9" s="844" t="s">
        <v>5135</v>
      </c>
      <c r="B9" s="844" t="s">
        <v>2202</v>
      </c>
    </row>
    <row customHeight="1" ht="11.25">
      <c r="A10" s="844" t="s">
        <v>5136</v>
      </c>
      <c r="B10" s="844" t="s">
        <v>2205</v>
      </c>
    </row>
    <row customHeight="1" ht="11.25">
      <c r="A11" s="844" t="s">
        <v>5137</v>
      </c>
      <c r="B11" s="844" t="s">
        <v>2211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449FF2-92A3-20D6-2094-0.79606CD6}" mc:Ignorable="x14ac xr xr2 xr3">
  <sheetPr>
    <tabColor rgb="FFFFCC99"/>
  </sheetPr>
  <dimension ref="A1:G344"/>
  <sheetViews>
    <sheetView topLeftCell="A1" showGridLines="0" workbookViewId="0">
      <selection activeCell="A1" sqref="A1"/>
    </sheetView>
  </sheetViews>
  <sheetFormatPr customHeight="1" defaultRowHeight="11.25"/>
  <sheetData>
    <row customHeight="1" ht="11.25">
      <c r="A1" s="382" t="s">
        <v>4114</v>
      </c>
      <c r="B1" s="382" t="s">
        <v>4115</v>
      </c>
      <c r="C1" s="382" t="s">
        <v>4116</v>
      </c>
      <c r="D1" s="382" t="s">
        <v>4117</v>
      </c>
      <c r="E1" s="0" t="s">
        <v>4118</v>
      </c>
      <c r="F1" s="0" t="s">
        <v>4119</v>
      </c>
      <c r="G1" s="0" t="s">
        <v>4120</v>
      </c>
    </row>
    <row customHeight="1" ht="11.25">
      <c r="A2" s="0" t="s">
        <v>16</v>
      </c>
      <c r="B2" s="0" t="s">
        <v>4121</v>
      </c>
      <c r="C2" s="0" t="s">
        <v>4122</v>
      </c>
      <c r="D2" s="0" t="s">
        <v>4121</v>
      </c>
      <c r="E2" s="0" t="s">
        <v>4122</v>
      </c>
      <c r="F2" s="0" t="s">
        <v>4123</v>
      </c>
      <c r="G2" s="0" t="s">
        <v>200</v>
      </c>
    </row>
    <row customHeight="1" ht="11.25">
      <c r="A3" s="0" t="s">
        <v>16</v>
      </c>
      <c r="B3" s="0" t="s">
        <v>4121</v>
      </c>
      <c r="C3" s="0" t="s">
        <v>4122</v>
      </c>
      <c r="D3" s="0" t="s">
        <v>4124</v>
      </c>
      <c r="E3" s="0" t="s">
        <v>4125</v>
      </c>
      <c r="F3" s="0" t="s">
        <v>4126</v>
      </c>
      <c r="G3" s="0" t="s">
        <v>103</v>
      </c>
    </row>
    <row customHeight="1" ht="11.25">
      <c r="A4" s="0" t="s">
        <v>16</v>
      </c>
      <c r="B4" s="0" t="s">
        <v>4121</v>
      </c>
      <c r="C4" s="0" t="s">
        <v>4122</v>
      </c>
      <c r="D4" s="0" t="s">
        <v>4127</v>
      </c>
      <c r="E4" s="0" t="s">
        <v>4128</v>
      </c>
      <c r="F4" s="0" t="s">
        <v>4126</v>
      </c>
      <c r="G4" s="0" t="s">
        <v>90</v>
      </c>
    </row>
    <row customHeight="1" ht="11.25">
      <c r="A5" s="0" t="s">
        <v>16</v>
      </c>
      <c r="B5" s="0" t="s">
        <v>4121</v>
      </c>
      <c r="C5" s="0" t="s">
        <v>4122</v>
      </c>
      <c r="D5" s="0" t="s">
        <v>4129</v>
      </c>
      <c r="E5" s="0" t="s">
        <v>4130</v>
      </c>
      <c r="F5" s="0" t="s">
        <v>4126</v>
      </c>
      <c r="G5" s="0" t="s">
        <v>91</v>
      </c>
    </row>
    <row customHeight="1" ht="11.25">
      <c r="A6" s="0" t="s">
        <v>16</v>
      </c>
      <c r="B6" s="0" t="s">
        <v>4121</v>
      </c>
      <c r="C6" s="0" t="s">
        <v>4122</v>
      </c>
      <c r="D6" s="0" t="s">
        <v>4131</v>
      </c>
      <c r="E6" s="0" t="s">
        <v>4132</v>
      </c>
      <c r="F6" s="0" t="s">
        <v>4126</v>
      </c>
      <c r="G6" s="0" t="s">
        <v>117</v>
      </c>
    </row>
    <row customHeight="1" ht="11.25">
      <c r="A7" s="0" t="s">
        <v>16</v>
      </c>
      <c r="B7" s="0" t="s">
        <v>4121</v>
      </c>
      <c r="C7" s="0" t="s">
        <v>4122</v>
      </c>
      <c r="D7" s="0" t="s">
        <v>4133</v>
      </c>
      <c r="E7" s="0" t="s">
        <v>4134</v>
      </c>
      <c r="F7" s="0" t="s">
        <v>4126</v>
      </c>
      <c r="G7" s="0" t="s">
        <v>92</v>
      </c>
    </row>
    <row customHeight="1" ht="11.25">
      <c r="A8" s="0" t="s">
        <v>16</v>
      </c>
      <c r="B8" s="0" t="s">
        <v>127</v>
      </c>
      <c r="C8" s="0" t="s">
        <v>128</v>
      </c>
      <c r="D8" s="0" t="s">
        <v>127</v>
      </c>
      <c r="E8" s="0" t="s">
        <v>128</v>
      </c>
      <c r="F8" s="0" t="s">
        <v>4123</v>
      </c>
      <c r="G8" s="0" t="s">
        <v>93</v>
      </c>
    </row>
    <row customHeight="1" ht="11.25">
      <c r="A9" s="0" t="s">
        <v>16</v>
      </c>
      <c r="B9" s="0" t="s">
        <v>127</v>
      </c>
      <c r="C9" s="0" t="s">
        <v>128</v>
      </c>
      <c r="D9" s="0" t="s">
        <v>4135</v>
      </c>
      <c r="E9" s="0" t="s">
        <v>4136</v>
      </c>
      <c r="F9" s="0" t="s">
        <v>4137</v>
      </c>
      <c r="G9" s="0" t="s">
        <v>129</v>
      </c>
    </row>
    <row customHeight="1" ht="11.25">
      <c r="A10" s="0" t="s">
        <v>16</v>
      </c>
      <c r="B10" s="0" t="s">
        <v>127</v>
      </c>
      <c r="C10" s="0" t="s">
        <v>128</v>
      </c>
      <c r="D10" s="0" t="s">
        <v>4138</v>
      </c>
      <c r="E10" s="0" t="s">
        <v>4139</v>
      </c>
      <c r="F10" s="0" t="s">
        <v>4137</v>
      </c>
      <c r="G10" s="0" t="s">
        <v>134</v>
      </c>
    </row>
    <row customHeight="1" ht="11.25">
      <c r="A11" s="0" t="s">
        <v>16</v>
      </c>
      <c r="B11" s="0" t="s">
        <v>127</v>
      </c>
      <c r="C11" s="0" t="s">
        <v>128</v>
      </c>
      <c r="D11" s="0" t="s">
        <v>4140</v>
      </c>
      <c r="E11" s="0" t="s">
        <v>4141</v>
      </c>
      <c r="F11" s="0" t="s">
        <v>4126</v>
      </c>
      <c r="G11" s="0" t="s">
        <v>139</v>
      </c>
    </row>
    <row customHeight="1" ht="11.25">
      <c r="A12" s="0" t="s">
        <v>16</v>
      </c>
      <c r="B12" s="0" t="s">
        <v>127</v>
      </c>
      <c r="C12" s="0" t="s">
        <v>128</v>
      </c>
      <c r="D12" s="0" t="s">
        <v>4142</v>
      </c>
      <c r="E12" s="0" t="s">
        <v>4143</v>
      </c>
      <c r="F12" s="0" t="s">
        <v>4126</v>
      </c>
      <c r="G12" s="0" t="s">
        <v>144</v>
      </c>
    </row>
    <row customHeight="1" ht="11.25">
      <c r="A13" s="0" t="s">
        <v>16</v>
      </c>
      <c r="B13" s="0" t="s">
        <v>127</v>
      </c>
      <c r="C13" s="0" t="s">
        <v>128</v>
      </c>
      <c r="D13" s="0" t="s">
        <v>4144</v>
      </c>
      <c r="E13" s="0" t="s">
        <v>4145</v>
      </c>
      <c r="F13" s="0" t="s">
        <v>4126</v>
      </c>
      <c r="G13" s="0" t="s">
        <v>149</v>
      </c>
    </row>
    <row customHeight="1" ht="11.25">
      <c r="A14" s="0" t="s">
        <v>16</v>
      </c>
      <c r="B14" s="0" t="s">
        <v>127</v>
      </c>
      <c r="C14" s="0" t="s">
        <v>128</v>
      </c>
      <c r="D14" s="0" t="s">
        <v>4146</v>
      </c>
      <c r="E14" s="0" t="s">
        <v>4147</v>
      </c>
      <c r="F14" s="0" t="s">
        <v>4126</v>
      </c>
      <c r="G14" s="0" t="s">
        <v>154</v>
      </c>
    </row>
    <row customHeight="1" ht="11.25">
      <c r="A15" s="0" t="s">
        <v>16</v>
      </c>
      <c r="B15" s="0" t="s">
        <v>127</v>
      </c>
      <c r="C15" s="0" t="s">
        <v>128</v>
      </c>
      <c r="D15" s="0" t="s">
        <v>4148</v>
      </c>
      <c r="E15" s="0" t="s">
        <v>4149</v>
      </c>
      <c r="F15" s="0" t="s">
        <v>4126</v>
      </c>
      <c r="G15" s="0" t="s">
        <v>159</v>
      </c>
    </row>
    <row customHeight="1" ht="11.25">
      <c r="A16" s="0" t="s">
        <v>16</v>
      </c>
      <c r="B16" s="0" t="s">
        <v>127</v>
      </c>
      <c r="C16" s="0" t="s">
        <v>128</v>
      </c>
      <c r="D16" s="0" t="s">
        <v>4150</v>
      </c>
      <c r="E16" s="0" t="s">
        <v>4151</v>
      </c>
      <c r="F16" s="0" t="s">
        <v>4126</v>
      </c>
      <c r="G16" s="0" t="s">
        <v>164</v>
      </c>
    </row>
    <row customHeight="1" ht="11.25">
      <c r="A17" s="0" t="s">
        <v>16</v>
      </c>
      <c r="B17" s="0" t="s">
        <v>127</v>
      </c>
      <c r="C17" s="0" t="s">
        <v>128</v>
      </c>
      <c r="D17" s="0" t="s">
        <v>4152</v>
      </c>
      <c r="E17" s="0" t="s">
        <v>4153</v>
      </c>
      <c r="F17" s="0" t="s">
        <v>4126</v>
      </c>
      <c r="G17" s="0" t="s">
        <v>169</v>
      </c>
    </row>
    <row customHeight="1" ht="11.25">
      <c r="A18" s="0" t="s">
        <v>16</v>
      </c>
      <c r="B18" s="0" t="s">
        <v>127</v>
      </c>
      <c r="C18" s="0" t="s">
        <v>128</v>
      </c>
      <c r="D18" s="0" t="s">
        <v>4154</v>
      </c>
      <c r="E18" s="0" t="s">
        <v>4155</v>
      </c>
      <c r="F18" s="0" t="s">
        <v>4126</v>
      </c>
      <c r="G18" s="0" t="s">
        <v>174</v>
      </c>
    </row>
    <row customHeight="1" ht="11.25">
      <c r="A19" s="0" t="s">
        <v>16</v>
      </c>
      <c r="B19" s="0" t="s">
        <v>127</v>
      </c>
      <c r="C19" s="0" t="s">
        <v>128</v>
      </c>
      <c r="D19" s="0" t="s">
        <v>4156</v>
      </c>
      <c r="E19" s="0" t="s">
        <v>4157</v>
      </c>
      <c r="F19" s="0" t="s">
        <v>4126</v>
      </c>
      <c r="G19" s="0" t="s">
        <v>179</v>
      </c>
    </row>
    <row customHeight="1" ht="11.25">
      <c r="A20" s="0" t="s">
        <v>16</v>
      </c>
      <c r="B20" s="0" t="s">
        <v>127</v>
      </c>
      <c r="C20" s="0" t="s">
        <v>128</v>
      </c>
      <c r="D20" s="0" t="s">
        <v>4158</v>
      </c>
      <c r="E20" s="0" t="s">
        <v>4159</v>
      </c>
      <c r="F20" s="0" t="s">
        <v>4126</v>
      </c>
      <c r="G20" s="0" t="s">
        <v>184</v>
      </c>
    </row>
    <row customHeight="1" ht="11.25">
      <c r="A21" s="0" t="s">
        <v>16</v>
      </c>
      <c r="B21" s="0" t="s">
        <v>4160</v>
      </c>
      <c r="C21" s="0" t="s">
        <v>4161</v>
      </c>
      <c r="D21" s="0" t="s">
        <v>4160</v>
      </c>
      <c r="E21" s="0" t="s">
        <v>4161</v>
      </c>
      <c r="F21" s="0" t="s">
        <v>4123</v>
      </c>
      <c r="G21" s="0" t="s">
        <v>189</v>
      </c>
    </row>
    <row customHeight="1" ht="11.25">
      <c r="A22" s="0" t="s">
        <v>16</v>
      </c>
      <c r="B22" s="0" t="s">
        <v>4160</v>
      </c>
      <c r="C22" s="0" t="s">
        <v>4161</v>
      </c>
      <c r="D22" s="0" t="s">
        <v>4162</v>
      </c>
      <c r="E22" s="0" t="s">
        <v>4163</v>
      </c>
      <c r="F22" s="0" t="s">
        <v>4126</v>
      </c>
      <c r="G22" s="0" t="s">
        <v>330</v>
      </c>
    </row>
    <row customHeight="1" ht="11.25">
      <c r="A23" s="0" t="s">
        <v>16</v>
      </c>
      <c r="B23" s="0" t="s">
        <v>4160</v>
      </c>
      <c r="C23" s="0" t="s">
        <v>4161</v>
      </c>
      <c r="D23" s="0" t="s">
        <v>4164</v>
      </c>
      <c r="E23" s="0" t="s">
        <v>4165</v>
      </c>
      <c r="F23" s="0" t="s">
        <v>4126</v>
      </c>
      <c r="G23" s="0" t="s">
        <v>333</v>
      </c>
    </row>
    <row customHeight="1" ht="11.25">
      <c r="A24" s="0" t="s">
        <v>16</v>
      </c>
      <c r="B24" s="0" t="s">
        <v>4160</v>
      </c>
      <c r="C24" s="0" t="s">
        <v>4161</v>
      </c>
      <c r="D24" s="0" t="s">
        <v>4166</v>
      </c>
      <c r="E24" s="0" t="s">
        <v>4167</v>
      </c>
      <c r="F24" s="0" t="s">
        <v>4126</v>
      </c>
      <c r="G24" s="0" t="s">
        <v>336</v>
      </c>
    </row>
    <row customHeight="1" ht="11.25">
      <c r="A25" s="0" t="s">
        <v>16</v>
      </c>
      <c r="B25" s="0" t="s">
        <v>4160</v>
      </c>
      <c r="C25" s="0" t="s">
        <v>4161</v>
      </c>
      <c r="D25" s="0" t="s">
        <v>4168</v>
      </c>
      <c r="E25" s="0" t="s">
        <v>4169</v>
      </c>
      <c r="F25" s="0" t="s">
        <v>4126</v>
      </c>
      <c r="G25" s="0" t="s">
        <v>339</v>
      </c>
    </row>
    <row customHeight="1" ht="11.25">
      <c r="A26" s="0" t="s">
        <v>16</v>
      </c>
      <c r="B26" s="0" t="s">
        <v>4160</v>
      </c>
      <c r="C26" s="0" t="s">
        <v>4161</v>
      </c>
      <c r="D26" s="0" t="s">
        <v>4170</v>
      </c>
      <c r="E26" s="0" t="s">
        <v>4171</v>
      </c>
      <c r="F26" s="0" t="s">
        <v>4126</v>
      </c>
      <c r="G26" s="0" t="s">
        <v>342</v>
      </c>
    </row>
    <row customHeight="1" ht="11.25">
      <c r="A27" s="0" t="s">
        <v>16</v>
      </c>
      <c r="B27" s="0" t="s">
        <v>4172</v>
      </c>
      <c r="C27" s="0" t="s">
        <v>4173</v>
      </c>
      <c r="D27" s="0" t="s">
        <v>4172</v>
      </c>
      <c r="E27" s="0" t="s">
        <v>4173</v>
      </c>
      <c r="F27" s="0" t="s">
        <v>4123</v>
      </c>
      <c r="G27" s="0" t="s">
        <v>345</v>
      </c>
    </row>
    <row customHeight="1" ht="11.25">
      <c r="A28" s="0" t="s">
        <v>16</v>
      </c>
      <c r="B28" s="0" t="s">
        <v>4172</v>
      </c>
      <c r="C28" s="0" t="s">
        <v>4173</v>
      </c>
      <c r="D28" s="0" t="s">
        <v>4174</v>
      </c>
      <c r="E28" s="0" t="s">
        <v>4175</v>
      </c>
      <c r="F28" s="0" t="s">
        <v>4126</v>
      </c>
      <c r="G28" s="0" t="s">
        <v>348</v>
      </c>
    </row>
    <row customHeight="1" ht="11.25">
      <c r="A29" s="0" t="s">
        <v>16</v>
      </c>
      <c r="B29" s="0" t="s">
        <v>4172</v>
      </c>
      <c r="C29" s="0" t="s">
        <v>4173</v>
      </c>
      <c r="D29" s="0" t="s">
        <v>4176</v>
      </c>
      <c r="E29" s="0" t="s">
        <v>4177</v>
      </c>
      <c r="F29" s="0" t="s">
        <v>4126</v>
      </c>
      <c r="G29" s="0" t="s">
        <v>351</v>
      </c>
    </row>
    <row customHeight="1" ht="11.25">
      <c r="A30" s="0" t="s">
        <v>16</v>
      </c>
      <c r="B30" s="0" t="s">
        <v>4172</v>
      </c>
      <c r="C30" s="0" t="s">
        <v>4173</v>
      </c>
      <c r="D30" s="0" t="s">
        <v>4178</v>
      </c>
      <c r="E30" s="0" t="s">
        <v>4179</v>
      </c>
      <c r="F30" s="0" t="s">
        <v>4126</v>
      </c>
      <c r="G30" s="0" t="s">
        <v>354</v>
      </c>
    </row>
    <row customHeight="1" ht="11.25">
      <c r="A31" s="0" t="s">
        <v>16</v>
      </c>
      <c r="B31" s="0" t="s">
        <v>4172</v>
      </c>
      <c r="C31" s="0" t="s">
        <v>4173</v>
      </c>
      <c r="D31" s="0" t="s">
        <v>4180</v>
      </c>
      <c r="E31" s="0" t="s">
        <v>4181</v>
      </c>
      <c r="F31" s="0" t="s">
        <v>4126</v>
      </c>
      <c r="G31" s="0" t="s">
        <v>357</v>
      </c>
    </row>
    <row customHeight="1" ht="11.25">
      <c r="A32" s="0" t="s">
        <v>16</v>
      </c>
      <c r="B32" s="0" t="s">
        <v>4172</v>
      </c>
      <c r="C32" s="0" t="s">
        <v>4173</v>
      </c>
      <c r="D32" s="0" t="s">
        <v>4182</v>
      </c>
      <c r="E32" s="0" t="s">
        <v>4183</v>
      </c>
      <c r="F32" s="0" t="s">
        <v>4126</v>
      </c>
      <c r="G32" s="0" t="s">
        <v>360</v>
      </c>
    </row>
    <row customHeight="1" ht="11.25">
      <c r="A33" s="0" t="s">
        <v>16</v>
      </c>
      <c r="B33" s="0" t="s">
        <v>4172</v>
      </c>
      <c r="C33" s="0" t="s">
        <v>4173</v>
      </c>
      <c r="D33" s="0" t="s">
        <v>4184</v>
      </c>
      <c r="E33" s="0" t="s">
        <v>4185</v>
      </c>
      <c r="F33" s="0" t="s">
        <v>4126</v>
      </c>
      <c r="G33" s="0" t="s">
        <v>363</v>
      </c>
    </row>
    <row customHeight="1" ht="11.25">
      <c r="A34" s="0" t="s">
        <v>16</v>
      </c>
      <c r="B34" s="0" t="s">
        <v>4172</v>
      </c>
      <c r="C34" s="0" t="s">
        <v>4173</v>
      </c>
      <c r="D34" s="0" t="s">
        <v>4186</v>
      </c>
      <c r="E34" s="0" t="s">
        <v>4187</v>
      </c>
      <c r="F34" s="0" t="s">
        <v>4126</v>
      </c>
      <c r="G34" s="0" t="s">
        <v>366</v>
      </c>
    </row>
    <row customHeight="1" ht="11.25">
      <c r="A35" s="0" t="s">
        <v>16</v>
      </c>
      <c r="B35" s="0" t="s">
        <v>4172</v>
      </c>
      <c r="C35" s="0" t="s">
        <v>4173</v>
      </c>
      <c r="D35" s="0" t="s">
        <v>4188</v>
      </c>
      <c r="E35" s="0" t="s">
        <v>4189</v>
      </c>
      <c r="F35" s="0" t="s">
        <v>4126</v>
      </c>
      <c r="G35" s="0" t="s">
        <v>369</v>
      </c>
    </row>
    <row customHeight="1" ht="11.25">
      <c r="A36" s="0" t="s">
        <v>16</v>
      </c>
      <c r="B36" s="0" t="s">
        <v>120</v>
      </c>
      <c r="C36" s="0" t="s">
        <v>121</v>
      </c>
      <c r="D36" s="0" t="s">
        <v>120</v>
      </c>
      <c r="E36" s="0" t="s">
        <v>121</v>
      </c>
      <c r="F36" s="0" t="s">
        <v>4123</v>
      </c>
      <c r="G36" s="0" t="s">
        <v>119</v>
      </c>
    </row>
    <row customHeight="1" ht="11.25">
      <c r="A37" s="0" t="s">
        <v>16</v>
      </c>
      <c r="B37" s="0" t="s">
        <v>120</v>
      </c>
      <c r="C37" s="0" t="s">
        <v>121</v>
      </c>
      <c r="D37" s="0" t="s">
        <v>4190</v>
      </c>
      <c r="E37" s="0" t="s">
        <v>4191</v>
      </c>
      <c r="F37" s="0" t="s">
        <v>4126</v>
      </c>
      <c r="G37" s="0" t="s">
        <v>374</v>
      </c>
    </row>
    <row customHeight="1" ht="11.25">
      <c r="A38" s="0" t="s">
        <v>16</v>
      </c>
      <c r="B38" s="0" t="s">
        <v>120</v>
      </c>
      <c r="C38" s="0" t="s">
        <v>121</v>
      </c>
      <c r="D38" s="0" t="s">
        <v>4192</v>
      </c>
      <c r="E38" s="0" t="s">
        <v>4193</v>
      </c>
      <c r="F38" s="0" t="s">
        <v>4126</v>
      </c>
      <c r="G38" s="0" t="s">
        <v>377</v>
      </c>
    </row>
    <row customHeight="1" ht="11.25">
      <c r="A39" s="0" t="s">
        <v>16</v>
      </c>
      <c r="B39" s="0" t="s">
        <v>120</v>
      </c>
      <c r="C39" s="0" t="s">
        <v>121</v>
      </c>
      <c r="D39" s="0" t="s">
        <v>4194</v>
      </c>
      <c r="E39" s="0" t="s">
        <v>4195</v>
      </c>
      <c r="F39" s="0" t="s">
        <v>4126</v>
      </c>
      <c r="G39" s="0" t="s">
        <v>380</v>
      </c>
    </row>
    <row customHeight="1" ht="11.25">
      <c r="A40" s="0" t="s">
        <v>16</v>
      </c>
      <c r="B40" s="0" t="s">
        <v>120</v>
      </c>
      <c r="C40" s="0" t="s">
        <v>121</v>
      </c>
      <c r="D40" s="0" t="s">
        <v>4196</v>
      </c>
      <c r="E40" s="0" t="s">
        <v>4197</v>
      </c>
      <c r="F40" s="0" t="s">
        <v>4126</v>
      </c>
      <c r="G40" s="0" t="s">
        <v>383</v>
      </c>
    </row>
    <row customHeight="1" ht="11.25">
      <c r="A41" s="0" t="s">
        <v>16</v>
      </c>
      <c r="B41" s="0" t="s">
        <v>120</v>
      </c>
      <c r="C41" s="0" t="s">
        <v>121</v>
      </c>
      <c r="D41" s="0" t="s">
        <v>4198</v>
      </c>
      <c r="E41" s="0" t="s">
        <v>4199</v>
      </c>
      <c r="F41" s="0" t="s">
        <v>4126</v>
      </c>
      <c r="G41" s="0" t="s">
        <v>386</v>
      </c>
    </row>
    <row customHeight="1" ht="11.25">
      <c r="A42" s="0" t="s">
        <v>16</v>
      </c>
      <c r="B42" s="0" t="s">
        <v>120</v>
      </c>
      <c r="C42" s="0" t="s">
        <v>121</v>
      </c>
      <c r="D42" s="0" t="s">
        <v>4200</v>
      </c>
      <c r="E42" s="0" t="s">
        <v>4201</v>
      </c>
      <c r="F42" s="0" t="s">
        <v>4126</v>
      </c>
      <c r="G42" s="0" t="s">
        <v>2258</v>
      </c>
    </row>
    <row customHeight="1" ht="11.25">
      <c r="A43" s="0" t="s">
        <v>16</v>
      </c>
      <c r="B43" s="0" t="s">
        <v>120</v>
      </c>
      <c r="C43" s="0" t="s">
        <v>121</v>
      </c>
      <c r="D43" s="0" t="s">
        <v>4202</v>
      </c>
      <c r="E43" s="0" t="s">
        <v>4203</v>
      </c>
      <c r="F43" s="0" t="s">
        <v>4126</v>
      </c>
      <c r="G43" s="0" t="s">
        <v>2265</v>
      </c>
    </row>
    <row customHeight="1" ht="11.25">
      <c r="A44" s="0" t="s">
        <v>16</v>
      </c>
      <c r="B44" s="0" t="s">
        <v>120</v>
      </c>
      <c r="C44" s="0" t="s">
        <v>121</v>
      </c>
      <c r="D44" s="0" t="s">
        <v>4204</v>
      </c>
      <c r="E44" s="0" t="s">
        <v>4205</v>
      </c>
      <c r="F44" s="0" t="s">
        <v>4126</v>
      </c>
      <c r="G44" s="0" t="s">
        <v>2274</v>
      </c>
    </row>
    <row customHeight="1" ht="11.25">
      <c r="A45" s="0" t="s">
        <v>16</v>
      </c>
      <c r="B45" s="0" t="s">
        <v>120</v>
      </c>
      <c r="C45" s="0" t="s">
        <v>121</v>
      </c>
      <c r="D45" s="0" t="s">
        <v>4206</v>
      </c>
      <c r="E45" s="0" t="s">
        <v>4207</v>
      </c>
      <c r="F45" s="0" t="s">
        <v>4126</v>
      </c>
      <c r="G45" s="0" t="s">
        <v>2279</v>
      </c>
    </row>
    <row customHeight="1" ht="11.25">
      <c r="A46" s="0" t="s">
        <v>16</v>
      </c>
      <c r="B46" s="0" t="s">
        <v>4208</v>
      </c>
      <c r="C46" s="0" t="s">
        <v>4209</v>
      </c>
      <c r="D46" s="0" t="s">
        <v>4208</v>
      </c>
      <c r="E46" s="0" t="s">
        <v>4209</v>
      </c>
      <c r="F46" s="0" t="s">
        <v>4123</v>
      </c>
      <c r="G46" s="0" t="s">
        <v>2282</v>
      </c>
    </row>
    <row customHeight="1" ht="11.25">
      <c r="A47" s="0" t="s">
        <v>16</v>
      </c>
      <c r="B47" s="0" t="s">
        <v>4208</v>
      </c>
      <c r="C47" s="0" t="s">
        <v>4209</v>
      </c>
      <c r="D47" s="0" t="s">
        <v>4210</v>
      </c>
      <c r="E47" s="0" t="s">
        <v>4211</v>
      </c>
      <c r="F47" s="0" t="s">
        <v>4126</v>
      </c>
      <c r="G47" s="0" t="s">
        <v>2288</v>
      </c>
    </row>
    <row customHeight="1" ht="11.25">
      <c r="A48" s="0" t="s">
        <v>16</v>
      </c>
      <c r="B48" s="0" t="s">
        <v>4208</v>
      </c>
      <c r="C48" s="0" t="s">
        <v>4209</v>
      </c>
      <c r="D48" s="0" t="s">
        <v>4212</v>
      </c>
      <c r="E48" s="0" t="s">
        <v>4213</v>
      </c>
      <c r="F48" s="0" t="s">
        <v>4126</v>
      </c>
      <c r="G48" s="0" t="s">
        <v>2293</v>
      </c>
    </row>
    <row customHeight="1" ht="11.25">
      <c r="A49" s="0" t="s">
        <v>16</v>
      </c>
      <c r="B49" s="0" t="s">
        <v>4208</v>
      </c>
      <c r="C49" s="0" t="s">
        <v>4209</v>
      </c>
      <c r="D49" s="0" t="s">
        <v>4214</v>
      </c>
      <c r="E49" s="0" t="s">
        <v>4215</v>
      </c>
      <c r="F49" s="0" t="s">
        <v>4126</v>
      </c>
      <c r="G49" s="0" t="s">
        <v>2296</v>
      </c>
    </row>
    <row customHeight="1" ht="11.25">
      <c r="A50" s="0" t="s">
        <v>16</v>
      </c>
      <c r="B50" s="0" t="s">
        <v>4208</v>
      </c>
      <c r="C50" s="0" t="s">
        <v>4209</v>
      </c>
      <c r="D50" s="0" t="s">
        <v>4216</v>
      </c>
      <c r="E50" s="0" t="s">
        <v>4217</v>
      </c>
      <c r="F50" s="0" t="s">
        <v>4126</v>
      </c>
      <c r="G50" s="0" t="s">
        <v>2300</v>
      </c>
    </row>
    <row customHeight="1" ht="11.25">
      <c r="A51" s="0" t="s">
        <v>16</v>
      </c>
      <c r="B51" s="0" t="s">
        <v>4208</v>
      </c>
      <c r="C51" s="0" t="s">
        <v>4209</v>
      </c>
      <c r="D51" s="0" t="s">
        <v>4218</v>
      </c>
      <c r="E51" s="0" t="s">
        <v>4219</v>
      </c>
      <c r="F51" s="0" t="s">
        <v>4126</v>
      </c>
      <c r="G51" s="0" t="s">
        <v>2305</v>
      </c>
    </row>
    <row customHeight="1" ht="11.25">
      <c r="A52" s="0" t="s">
        <v>16</v>
      </c>
      <c r="B52" s="0" t="s">
        <v>4208</v>
      </c>
      <c r="C52" s="0" t="s">
        <v>4209</v>
      </c>
      <c r="D52" s="0" t="s">
        <v>4220</v>
      </c>
      <c r="E52" s="0" t="s">
        <v>4221</v>
      </c>
      <c r="F52" s="0" t="s">
        <v>4126</v>
      </c>
      <c r="G52" s="0" t="s">
        <v>2309</v>
      </c>
    </row>
    <row customHeight="1" ht="11.25">
      <c r="A53" s="0" t="s">
        <v>16</v>
      </c>
      <c r="B53" s="0" t="s">
        <v>4208</v>
      </c>
      <c r="C53" s="0" t="s">
        <v>4209</v>
      </c>
      <c r="D53" s="0" t="s">
        <v>4222</v>
      </c>
      <c r="E53" s="0" t="s">
        <v>4223</v>
      </c>
      <c r="F53" s="0" t="s">
        <v>4126</v>
      </c>
      <c r="G53" s="0" t="s">
        <v>2311</v>
      </c>
    </row>
    <row customHeight="1" ht="11.25">
      <c r="A54" s="0" t="s">
        <v>16</v>
      </c>
      <c r="B54" s="0" t="s">
        <v>4208</v>
      </c>
      <c r="C54" s="0" t="s">
        <v>4209</v>
      </c>
      <c r="D54" s="0" t="s">
        <v>4224</v>
      </c>
      <c r="E54" s="0" t="s">
        <v>4225</v>
      </c>
      <c r="F54" s="0" t="s">
        <v>4126</v>
      </c>
      <c r="G54" s="0" t="s">
        <v>2314</v>
      </c>
    </row>
    <row customHeight="1" ht="11.25">
      <c r="A55" s="0" t="s">
        <v>16</v>
      </c>
      <c r="B55" s="0" t="s">
        <v>4208</v>
      </c>
      <c r="C55" s="0" t="s">
        <v>4209</v>
      </c>
      <c r="D55" s="0" t="s">
        <v>4226</v>
      </c>
      <c r="E55" s="0" t="s">
        <v>4227</v>
      </c>
      <c r="F55" s="0" t="s">
        <v>4126</v>
      </c>
      <c r="G55" s="0" t="s">
        <v>2319</v>
      </c>
    </row>
    <row customHeight="1" ht="11.25">
      <c r="A56" s="0" t="s">
        <v>16</v>
      </c>
      <c r="B56" s="0" t="s">
        <v>4208</v>
      </c>
      <c r="C56" s="0" t="s">
        <v>4209</v>
      </c>
      <c r="D56" s="0" t="s">
        <v>4228</v>
      </c>
      <c r="E56" s="0" t="s">
        <v>4229</v>
      </c>
      <c r="F56" s="0" t="s">
        <v>4126</v>
      </c>
      <c r="G56" s="0" t="s">
        <v>2323</v>
      </c>
    </row>
    <row customHeight="1" ht="11.25">
      <c r="A57" s="0" t="s">
        <v>16</v>
      </c>
      <c r="B57" s="0" t="s">
        <v>4208</v>
      </c>
      <c r="C57" s="0" t="s">
        <v>4209</v>
      </c>
      <c r="D57" s="0" t="s">
        <v>4230</v>
      </c>
      <c r="E57" s="0" t="s">
        <v>4231</v>
      </c>
      <c r="F57" s="0" t="s">
        <v>4126</v>
      </c>
      <c r="G57" s="0" t="s">
        <v>2326</v>
      </c>
    </row>
    <row customHeight="1" ht="11.25">
      <c r="A58" s="0" t="s">
        <v>16</v>
      </c>
      <c r="B58" s="0" t="s">
        <v>4208</v>
      </c>
      <c r="C58" s="0" t="s">
        <v>4209</v>
      </c>
      <c r="D58" s="0" t="s">
        <v>4232</v>
      </c>
      <c r="E58" s="0" t="s">
        <v>4233</v>
      </c>
      <c r="F58" s="0" t="s">
        <v>4126</v>
      </c>
      <c r="G58" s="0" t="s">
        <v>2329</v>
      </c>
    </row>
    <row customHeight="1" ht="11.25">
      <c r="A59" s="0" t="s">
        <v>16</v>
      </c>
      <c r="B59" s="0" t="s">
        <v>4208</v>
      </c>
      <c r="C59" s="0" t="s">
        <v>4209</v>
      </c>
      <c r="D59" s="0" t="s">
        <v>4234</v>
      </c>
      <c r="E59" s="0" t="s">
        <v>4235</v>
      </c>
      <c r="F59" s="0" t="s">
        <v>4126</v>
      </c>
      <c r="G59" s="0" t="s">
        <v>2333</v>
      </c>
    </row>
    <row customHeight="1" ht="11.25">
      <c r="A60" s="0" t="s">
        <v>16</v>
      </c>
      <c r="B60" s="0" t="s">
        <v>172</v>
      </c>
      <c r="C60" s="0" t="s">
        <v>173</v>
      </c>
      <c r="D60" s="0" t="s">
        <v>172</v>
      </c>
      <c r="E60" s="0" t="s">
        <v>173</v>
      </c>
      <c r="F60" s="0" t="s">
        <v>4123</v>
      </c>
      <c r="G60" s="0" t="s">
        <v>171</v>
      </c>
    </row>
    <row customHeight="1" ht="11.25">
      <c r="A61" s="0" t="s">
        <v>16</v>
      </c>
      <c r="B61" s="0" t="s">
        <v>172</v>
      </c>
      <c r="C61" s="0" t="s">
        <v>173</v>
      </c>
      <c r="D61" s="0" t="s">
        <v>4236</v>
      </c>
      <c r="E61" s="0" t="s">
        <v>4237</v>
      </c>
      <c r="F61" s="0" t="s">
        <v>4137</v>
      </c>
      <c r="G61" s="0" t="s">
        <v>4238</v>
      </c>
    </row>
    <row customHeight="1" ht="11.25">
      <c r="A62" s="0" t="s">
        <v>16</v>
      </c>
      <c r="B62" s="0" t="s">
        <v>172</v>
      </c>
      <c r="C62" s="0" t="s">
        <v>173</v>
      </c>
      <c r="D62" s="0" t="s">
        <v>4239</v>
      </c>
      <c r="E62" s="0" t="s">
        <v>4240</v>
      </c>
      <c r="F62" s="0" t="s">
        <v>4137</v>
      </c>
      <c r="G62" s="0" t="s">
        <v>4241</v>
      </c>
    </row>
    <row customHeight="1" ht="11.25">
      <c r="A63" s="0" t="s">
        <v>16</v>
      </c>
      <c r="B63" s="0" t="s">
        <v>172</v>
      </c>
      <c r="C63" s="0" t="s">
        <v>173</v>
      </c>
      <c r="D63" s="0" t="s">
        <v>4242</v>
      </c>
      <c r="E63" s="0" t="s">
        <v>4243</v>
      </c>
      <c r="F63" s="0" t="s">
        <v>4137</v>
      </c>
      <c r="G63" s="0" t="s">
        <v>4244</v>
      </c>
    </row>
    <row customHeight="1" ht="11.25">
      <c r="A64" s="0" t="s">
        <v>16</v>
      </c>
      <c r="B64" s="0" t="s">
        <v>172</v>
      </c>
      <c r="C64" s="0" t="s">
        <v>173</v>
      </c>
      <c r="D64" s="0" t="s">
        <v>4245</v>
      </c>
      <c r="E64" s="0" t="s">
        <v>4246</v>
      </c>
      <c r="F64" s="0" t="s">
        <v>4126</v>
      </c>
      <c r="G64" s="0" t="s">
        <v>4247</v>
      </c>
    </row>
    <row customHeight="1" ht="11.25">
      <c r="A65" s="0" t="s">
        <v>16</v>
      </c>
      <c r="B65" s="0" t="s">
        <v>172</v>
      </c>
      <c r="C65" s="0" t="s">
        <v>173</v>
      </c>
      <c r="D65" s="0" t="s">
        <v>4248</v>
      </c>
      <c r="E65" s="0" t="s">
        <v>4249</v>
      </c>
      <c r="F65" s="0" t="s">
        <v>4126</v>
      </c>
      <c r="G65" s="0" t="s">
        <v>4250</v>
      </c>
    </row>
    <row customHeight="1" ht="11.25">
      <c r="A66" s="0" t="s">
        <v>16</v>
      </c>
      <c r="B66" s="0" t="s">
        <v>172</v>
      </c>
      <c r="C66" s="0" t="s">
        <v>173</v>
      </c>
      <c r="D66" s="0" t="s">
        <v>4251</v>
      </c>
      <c r="E66" s="0" t="s">
        <v>4252</v>
      </c>
      <c r="F66" s="0" t="s">
        <v>4126</v>
      </c>
      <c r="G66" s="0" t="s">
        <v>4253</v>
      </c>
    </row>
    <row customHeight="1" ht="11.25">
      <c r="A67" s="0" t="s">
        <v>16</v>
      </c>
      <c r="B67" s="0" t="s">
        <v>172</v>
      </c>
      <c r="C67" s="0" t="s">
        <v>173</v>
      </c>
      <c r="D67" s="0" t="s">
        <v>4254</v>
      </c>
      <c r="E67" s="0" t="s">
        <v>4255</v>
      </c>
      <c r="F67" s="0" t="s">
        <v>4126</v>
      </c>
      <c r="G67" s="0" t="s">
        <v>2651</v>
      </c>
    </row>
    <row customHeight="1" ht="11.25">
      <c r="A68" s="0" t="s">
        <v>16</v>
      </c>
      <c r="B68" s="0" t="s">
        <v>172</v>
      </c>
      <c r="C68" s="0" t="s">
        <v>173</v>
      </c>
      <c r="D68" s="0" t="s">
        <v>4256</v>
      </c>
      <c r="E68" s="0" t="s">
        <v>4257</v>
      </c>
      <c r="F68" s="0" t="s">
        <v>4126</v>
      </c>
      <c r="G68" s="0" t="s">
        <v>4258</v>
      </c>
    </row>
    <row customHeight="1" ht="11.25">
      <c r="A69" s="0" t="s">
        <v>16</v>
      </c>
      <c r="B69" s="0" t="s">
        <v>172</v>
      </c>
      <c r="C69" s="0" t="s">
        <v>173</v>
      </c>
      <c r="D69" s="0" t="s">
        <v>4259</v>
      </c>
      <c r="E69" s="0" t="s">
        <v>4260</v>
      </c>
      <c r="F69" s="0" t="s">
        <v>4126</v>
      </c>
      <c r="G69" s="0" t="s">
        <v>2854</v>
      </c>
    </row>
    <row customHeight="1" ht="11.25">
      <c r="A70" s="0" t="s">
        <v>16</v>
      </c>
      <c r="B70" s="0" t="s">
        <v>172</v>
      </c>
      <c r="C70" s="0" t="s">
        <v>173</v>
      </c>
      <c r="D70" s="0" t="s">
        <v>4261</v>
      </c>
      <c r="E70" s="0" t="s">
        <v>4262</v>
      </c>
      <c r="F70" s="0" t="s">
        <v>4126</v>
      </c>
      <c r="G70" s="0" t="s">
        <v>4263</v>
      </c>
    </row>
    <row customHeight="1" ht="11.25">
      <c r="A71" s="0" t="s">
        <v>16</v>
      </c>
      <c r="B71" s="0" t="s">
        <v>172</v>
      </c>
      <c r="C71" s="0" t="s">
        <v>173</v>
      </c>
      <c r="D71" s="0" t="s">
        <v>4264</v>
      </c>
      <c r="E71" s="0" t="s">
        <v>4265</v>
      </c>
      <c r="F71" s="0" t="s">
        <v>4126</v>
      </c>
      <c r="G71" s="0" t="s">
        <v>4266</v>
      </c>
    </row>
    <row customHeight="1" ht="11.25">
      <c r="A72" s="0" t="s">
        <v>16</v>
      </c>
      <c r="B72" s="0" t="s">
        <v>172</v>
      </c>
      <c r="C72" s="0" t="s">
        <v>173</v>
      </c>
      <c r="D72" s="0" t="s">
        <v>4267</v>
      </c>
      <c r="E72" s="0" t="s">
        <v>4268</v>
      </c>
      <c r="F72" s="0" t="s">
        <v>4126</v>
      </c>
      <c r="G72" s="0" t="s">
        <v>4269</v>
      </c>
    </row>
    <row customHeight="1" ht="11.25">
      <c r="A73" s="0" t="s">
        <v>16</v>
      </c>
      <c r="B73" s="0" t="s">
        <v>172</v>
      </c>
      <c r="C73" s="0" t="s">
        <v>173</v>
      </c>
      <c r="D73" s="0" t="s">
        <v>4270</v>
      </c>
      <c r="E73" s="0" t="s">
        <v>4271</v>
      </c>
      <c r="F73" s="0" t="s">
        <v>4126</v>
      </c>
      <c r="G73" s="0" t="s">
        <v>4272</v>
      </c>
    </row>
    <row customHeight="1" ht="11.25">
      <c r="A74" s="0" t="s">
        <v>16</v>
      </c>
      <c r="B74" s="0" t="s">
        <v>172</v>
      </c>
      <c r="C74" s="0" t="s">
        <v>173</v>
      </c>
      <c r="D74" s="0" t="s">
        <v>4273</v>
      </c>
      <c r="E74" s="0" t="s">
        <v>4274</v>
      </c>
      <c r="F74" s="0" t="s">
        <v>4126</v>
      </c>
      <c r="G74" s="0" t="s">
        <v>4275</v>
      </c>
    </row>
    <row customHeight="1" ht="11.25">
      <c r="A75" s="0" t="s">
        <v>16</v>
      </c>
      <c r="B75" s="0" t="s">
        <v>172</v>
      </c>
      <c r="C75" s="0" t="s">
        <v>173</v>
      </c>
      <c r="D75" s="0" t="s">
        <v>4276</v>
      </c>
      <c r="E75" s="0" t="s">
        <v>4277</v>
      </c>
      <c r="F75" s="0" t="s">
        <v>4126</v>
      </c>
      <c r="G75" s="0" t="s">
        <v>4278</v>
      </c>
    </row>
    <row customHeight="1" ht="11.25">
      <c r="A76" s="0" t="s">
        <v>16</v>
      </c>
      <c r="B76" s="0" t="s">
        <v>100</v>
      </c>
      <c r="C76" s="0" t="s">
        <v>101</v>
      </c>
      <c r="D76" s="0" t="s">
        <v>100</v>
      </c>
      <c r="E76" s="0" t="s">
        <v>101</v>
      </c>
      <c r="F76" s="0" t="s">
        <v>4123</v>
      </c>
      <c r="G76" s="0" t="s">
        <v>99</v>
      </c>
    </row>
    <row customHeight="1" ht="11.25">
      <c r="A77" s="0" t="s">
        <v>16</v>
      </c>
      <c r="B77" s="0" t="s">
        <v>100</v>
      </c>
      <c r="C77" s="0" t="s">
        <v>101</v>
      </c>
      <c r="D77" s="0" t="s">
        <v>4279</v>
      </c>
      <c r="E77" s="0" t="s">
        <v>4280</v>
      </c>
      <c r="F77" s="0" t="s">
        <v>4126</v>
      </c>
      <c r="G77" s="0" t="s">
        <v>4281</v>
      </c>
    </row>
    <row customHeight="1" ht="11.25">
      <c r="A78" s="0" t="s">
        <v>16</v>
      </c>
      <c r="B78" s="0" t="s">
        <v>100</v>
      </c>
      <c r="C78" s="0" t="s">
        <v>101</v>
      </c>
      <c r="D78" s="0" t="s">
        <v>4282</v>
      </c>
      <c r="E78" s="0" t="s">
        <v>4283</v>
      </c>
      <c r="F78" s="0" t="s">
        <v>4126</v>
      </c>
      <c r="G78" s="0" t="s">
        <v>4284</v>
      </c>
    </row>
    <row customHeight="1" ht="11.25">
      <c r="A79" s="0" t="s">
        <v>16</v>
      </c>
      <c r="B79" s="0" t="s">
        <v>100</v>
      </c>
      <c r="C79" s="0" t="s">
        <v>101</v>
      </c>
      <c r="D79" s="0" t="s">
        <v>4285</v>
      </c>
      <c r="E79" s="0" t="s">
        <v>4286</v>
      </c>
      <c r="F79" s="0" t="s">
        <v>4126</v>
      </c>
      <c r="G79" s="0" t="s">
        <v>4287</v>
      </c>
    </row>
    <row customHeight="1" ht="11.25">
      <c r="A80" s="0" t="s">
        <v>16</v>
      </c>
      <c r="B80" s="0" t="s">
        <v>100</v>
      </c>
      <c r="C80" s="0" t="s">
        <v>101</v>
      </c>
      <c r="D80" s="0" t="s">
        <v>4288</v>
      </c>
      <c r="E80" s="0" t="s">
        <v>4289</v>
      </c>
      <c r="F80" s="0" t="s">
        <v>4126</v>
      </c>
      <c r="G80" s="0" t="s">
        <v>4290</v>
      </c>
    </row>
    <row customHeight="1" ht="11.25">
      <c r="A81" s="0" t="s">
        <v>16</v>
      </c>
      <c r="B81" s="0" t="s">
        <v>100</v>
      </c>
      <c r="C81" s="0" t="s">
        <v>101</v>
      </c>
      <c r="D81" s="0" t="s">
        <v>4291</v>
      </c>
      <c r="E81" s="0" t="s">
        <v>4292</v>
      </c>
      <c r="F81" s="0" t="s">
        <v>4126</v>
      </c>
      <c r="G81" s="0" t="s">
        <v>4293</v>
      </c>
    </row>
    <row customHeight="1" ht="11.25">
      <c r="A82" s="0" t="s">
        <v>16</v>
      </c>
      <c r="B82" s="0" t="s">
        <v>100</v>
      </c>
      <c r="C82" s="0" t="s">
        <v>101</v>
      </c>
      <c r="D82" s="0" t="s">
        <v>4294</v>
      </c>
      <c r="E82" s="0" t="s">
        <v>4295</v>
      </c>
      <c r="F82" s="0" t="s">
        <v>4126</v>
      </c>
      <c r="G82" s="0" t="s">
        <v>4296</v>
      </c>
    </row>
    <row customHeight="1" ht="11.25">
      <c r="A83" s="0" t="s">
        <v>16</v>
      </c>
      <c r="B83" s="0" t="s">
        <v>100</v>
      </c>
      <c r="C83" s="0" t="s">
        <v>101</v>
      </c>
      <c r="D83" s="0" t="s">
        <v>4297</v>
      </c>
      <c r="E83" s="0" t="s">
        <v>4298</v>
      </c>
      <c r="F83" s="0" t="s">
        <v>4126</v>
      </c>
      <c r="G83" s="0" t="s">
        <v>4299</v>
      </c>
    </row>
    <row customHeight="1" ht="11.25">
      <c r="A84" s="0" t="s">
        <v>16</v>
      </c>
      <c r="B84" s="0" t="s">
        <v>107</v>
      </c>
      <c r="C84" s="0" t="s">
        <v>108</v>
      </c>
      <c r="D84" s="0" t="s">
        <v>107</v>
      </c>
      <c r="E84" s="0" t="s">
        <v>108</v>
      </c>
      <c r="F84" s="0" t="s">
        <v>4123</v>
      </c>
      <c r="G84" s="0" t="s">
        <v>106</v>
      </c>
    </row>
    <row customHeight="1" ht="11.25">
      <c r="A85" s="0" t="s">
        <v>16</v>
      </c>
      <c r="B85" s="0" t="s">
        <v>107</v>
      </c>
      <c r="C85" s="0" t="s">
        <v>108</v>
      </c>
      <c r="D85" s="0" t="s">
        <v>4300</v>
      </c>
      <c r="E85" s="0" t="s">
        <v>4301</v>
      </c>
      <c r="F85" s="0" t="s">
        <v>4126</v>
      </c>
      <c r="G85" s="0" t="s">
        <v>4302</v>
      </c>
    </row>
    <row customHeight="1" ht="11.25">
      <c r="A86" s="0" t="s">
        <v>16</v>
      </c>
      <c r="B86" s="0" t="s">
        <v>107</v>
      </c>
      <c r="C86" s="0" t="s">
        <v>108</v>
      </c>
      <c r="D86" s="0" t="s">
        <v>4303</v>
      </c>
      <c r="E86" s="0" t="s">
        <v>4304</v>
      </c>
      <c r="F86" s="0" t="s">
        <v>4126</v>
      </c>
      <c r="G86" s="0" t="s">
        <v>4305</v>
      </c>
    </row>
    <row customHeight="1" ht="11.25">
      <c r="A87" s="0" t="s">
        <v>16</v>
      </c>
      <c r="B87" s="0" t="s">
        <v>107</v>
      </c>
      <c r="C87" s="0" t="s">
        <v>108</v>
      </c>
      <c r="D87" s="0" t="s">
        <v>4306</v>
      </c>
      <c r="E87" s="0" t="s">
        <v>4307</v>
      </c>
      <c r="F87" s="0" t="s">
        <v>4126</v>
      </c>
      <c r="G87" s="0" t="s">
        <v>4308</v>
      </c>
    </row>
    <row customHeight="1" ht="11.25">
      <c r="A88" s="0" t="s">
        <v>16</v>
      </c>
      <c r="B88" s="0" t="s">
        <v>107</v>
      </c>
      <c r="C88" s="0" t="s">
        <v>108</v>
      </c>
      <c r="D88" s="0" t="s">
        <v>4309</v>
      </c>
      <c r="E88" s="0" t="s">
        <v>4310</v>
      </c>
      <c r="F88" s="0" t="s">
        <v>4126</v>
      </c>
      <c r="G88" s="0" t="s">
        <v>4311</v>
      </c>
    </row>
    <row customHeight="1" ht="11.25">
      <c r="A89" s="0" t="s">
        <v>16</v>
      </c>
      <c r="B89" s="0" t="s">
        <v>107</v>
      </c>
      <c r="C89" s="0" t="s">
        <v>108</v>
      </c>
      <c r="D89" s="0" t="s">
        <v>4312</v>
      </c>
      <c r="E89" s="0" t="s">
        <v>4313</v>
      </c>
      <c r="F89" s="0" t="s">
        <v>4126</v>
      </c>
      <c r="G89" s="0" t="s">
        <v>4314</v>
      </c>
    </row>
    <row customHeight="1" ht="11.25">
      <c r="A90" s="0" t="s">
        <v>16</v>
      </c>
      <c r="B90" s="0" t="s">
        <v>107</v>
      </c>
      <c r="C90" s="0" t="s">
        <v>108</v>
      </c>
      <c r="D90" s="0" t="s">
        <v>4315</v>
      </c>
      <c r="E90" s="0" t="s">
        <v>4316</v>
      </c>
      <c r="F90" s="0" t="s">
        <v>4126</v>
      </c>
      <c r="G90" s="0" t="s">
        <v>4317</v>
      </c>
    </row>
    <row customHeight="1" ht="11.25">
      <c r="A91" s="0" t="s">
        <v>16</v>
      </c>
      <c r="B91" s="0" t="s">
        <v>107</v>
      </c>
      <c r="C91" s="0" t="s">
        <v>108</v>
      </c>
      <c r="D91" s="0" t="s">
        <v>4318</v>
      </c>
      <c r="E91" s="0" t="s">
        <v>4319</v>
      </c>
      <c r="F91" s="0" t="s">
        <v>4126</v>
      </c>
      <c r="G91" s="0" t="s">
        <v>4320</v>
      </c>
    </row>
    <row customHeight="1" ht="11.25">
      <c r="A92" s="0" t="s">
        <v>16</v>
      </c>
      <c r="B92" s="0" t="s">
        <v>107</v>
      </c>
      <c r="C92" s="0" t="s">
        <v>108</v>
      </c>
      <c r="D92" s="0" t="s">
        <v>4321</v>
      </c>
      <c r="E92" s="0" t="s">
        <v>4322</v>
      </c>
      <c r="F92" s="0" t="s">
        <v>4126</v>
      </c>
      <c r="G92" s="0" t="s">
        <v>4323</v>
      </c>
    </row>
    <row customHeight="1" ht="11.25">
      <c r="A93" s="0" t="s">
        <v>16</v>
      </c>
      <c r="B93" s="0" t="s">
        <v>4324</v>
      </c>
      <c r="C93" s="0" t="s">
        <v>4325</v>
      </c>
      <c r="D93" s="0" t="s">
        <v>4324</v>
      </c>
      <c r="E93" s="0" t="s">
        <v>4325</v>
      </c>
      <c r="F93" s="0" t="s">
        <v>4123</v>
      </c>
      <c r="G93" s="0" t="s">
        <v>4326</v>
      </c>
    </row>
    <row customHeight="1" ht="11.25">
      <c r="A94" s="0" t="s">
        <v>16</v>
      </c>
      <c r="B94" s="0" t="s">
        <v>4324</v>
      </c>
      <c r="C94" s="0" t="s">
        <v>4325</v>
      </c>
      <c r="D94" s="0" t="s">
        <v>4327</v>
      </c>
      <c r="E94" s="0" t="s">
        <v>4328</v>
      </c>
      <c r="F94" s="0" t="s">
        <v>4126</v>
      </c>
      <c r="G94" s="0" t="s">
        <v>4329</v>
      </c>
    </row>
    <row customHeight="1" ht="11.25">
      <c r="A95" s="0" t="s">
        <v>16</v>
      </c>
      <c r="B95" s="0" t="s">
        <v>4324</v>
      </c>
      <c r="C95" s="0" t="s">
        <v>4325</v>
      </c>
      <c r="D95" s="0" t="s">
        <v>4330</v>
      </c>
      <c r="E95" s="0" t="s">
        <v>4331</v>
      </c>
      <c r="F95" s="0" t="s">
        <v>4126</v>
      </c>
      <c r="G95" s="0" t="s">
        <v>4332</v>
      </c>
    </row>
    <row customHeight="1" ht="11.25">
      <c r="A96" s="0" t="s">
        <v>16</v>
      </c>
      <c r="B96" s="0" t="s">
        <v>4324</v>
      </c>
      <c r="C96" s="0" t="s">
        <v>4325</v>
      </c>
      <c r="D96" s="0" t="s">
        <v>4333</v>
      </c>
      <c r="E96" s="0" t="s">
        <v>4334</v>
      </c>
      <c r="F96" s="0" t="s">
        <v>4126</v>
      </c>
      <c r="G96" s="0" t="s">
        <v>4335</v>
      </c>
    </row>
    <row customHeight="1" ht="11.25">
      <c r="A97" s="0" t="s">
        <v>16</v>
      </c>
      <c r="B97" s="0" t="s">
        <v>4324</v>
      </c>
      <c r="C97" s="0" t="s">
        <v>4325</v>
      </c>
      <c r="D97" s="0" t="s">
        <v>4336</v>
      </c>
      <c r="E97" s="0" t="s">
        <v>4337</v>
      </c>
      <c r="F97" s="0" t="s">
        <v>4126</v>
      </c>
      <c r="G97" s="0" t="s">
        <v>4338</v>
      </c>
    </row>
    <row customHeight="1" ht="11.25">
      <c r="A98" s="0" t="s">
        <v>16</v>
      </c>
      <c r="B98" s="0" t="s">
        <v>4324</v>
      </c>
      <c r="C98" s="0" t="s">
        <v>4325</v>
      </c>
      <c r="D98" s="0" t="s">
        <v>4339</v>
      </c>
      <c r="E98" s="0" t="s">
        <v>4340</v>
      </c>
      <c r="F98" s="0" t="s">
        <v>4126</v>
      </c>
      <c r="G98" s="0" t="s">
        <v>4341</v>
      </c>
    </row>
    <row customHeight="1" ht="11.25">
      <c r="A99" s="0" t="s">
        <v>16</v>
      </c>
      <c r="B99" s="0" t="s">
        <v>4324</v>
      </c>
      <c r="C99" s="0" t="s">
        <v>4325</v>
      </c>
      <c r="D99" s="0" t="s">
        <v>4342</v>
      </c>
      <c r="E99" s="0" t="s">
        <v>4343</v>
      </c>
      <c r="F99" s="0" t="s">
        <v>4126</v>
      </c>
      <c r="G99" s="0" t="s">
        <v>4344</v>
      </c>
    </row>
    <row customHeight="1" ht="11.25">
      <c r="A100" s="0" t="s">
        <v>16</v>
      </c>
      <c r="B100" s="0" t="s">
        <v>137</v>
      </c>
      <c r="C100" s="0" t="s">
        <v>138</v>
      </c>
      <c r="D100" s="0" t="s">
        <v>137</v>
      </c>
      <c r="E100" s="0" t="s">
        <v>138</v>
      </c>
      <c r="F100" s="0" t="s">
        <v>4123</v>
      </c>
      <c r="G100" s="0" t="s">
        <v>136</v>
      </c>
    </row>
    <row customHeight="1" ht="11.25">
      <c r="A101" s="0" t="s">
        <v>16</v>
      </c>
      <c r="B101" s="0" t="s">
        <v>137</v>
      </c>
      <c r="C101" s="0" t="s">
        <v>138</v>
      </c>
      <c r="D101" s="0" t="s">
        <v>4345</v>
      </c>
      <c r="E101" s="0" t="s">
        <v>4346</v>
      </c>
      <c r="F101" s="0" t="s">
        <v>4347</v>
      </c>
      <c r="G101" s="0" t="s">
        <v>4348</v>
      </c>
    </row>
    <row customHeight="1" ht="11.25">
      <c r="A102" s="0" t="s">
        <v>16</v>
      </c>
      <c r="B102" s="0" t="s">
        <v>137</v>
      </c>
      <c r="C102" s="0" t="s">
        <v>138</v>
      </c>
      <c r="D102" s="0" t="s">
        <v>4174</v>
      </c>
      <c r="E102" s="0" t="s">
        <v>4349</v>
      </c>
      <c r="F102" s="0" t="s">
        <v>4126</v>
      </c>
      <c r="G102" s="0" t="s">
        <v>4350</v>
      </c>
    </row>
    <row customHeight="1" ht="11.25">
      <c r="A103" s="0" t="s">
        <v>16</v>
      </c>
      <c r="B103" s="0" t="s">
        <v>137</v>
      </c>
      <c r="C103" s="0" t="s">
        <v>138</v>
      </c>
      <c r="D103" s="0" t="s">
        <v>4351</v>
      </c>
      <c r="E103" s="0" t="s">
        <v>4352</v>
      </c>
      <c r="F103" s="0" t="s">
        <v>4126</v>
      </c>
      <c r="G103" s="0" t="s">
        <v>4353</v>
      </c>
    </row>
    <row customHeight="1" ht="11.25">
      <c r="A104" s="0" t="s">
        <v>16</v>
      </c>
      <c r="B104" s="0" t="s">
        <v>137</v>
      </c>
      <c r="C104" s="0" t="s">
        <v>138</v>
      </c>
      <c r="D104" s="0" t="s">
        <v>4354</v>
      </c>
      <c r="E104" s="0" t="s">
        <v>4355</v>
      </c>
      <c r="F104" s="0" t="s">
        <v>4126</v>
      </c>
      <c r="G104" s="0" t="s">
        <v>4356</v>
      </c>
    </row>
    <row customHeight="1" ht="11.25">
      <c r="A105" s="0" t="s">
        <v>16</v>
      </c>
      <c r="B105" s="0" t="s">
        <v>137</v>
      </c>
      <c r="C105" s="0" t="s">
        <v>138</v>
      </c>
      <c r="D105" s="0" t="s">
        <v>4357</v>
      </c>
      <c r="E105" s="0" t="s">
        <v>4358</v>
      </c>
      <c r="F105" s="0" t="s">
        <v>4126</v>
      </c>
      <c r="G105" s="0" t="s">
        <v>4359</v>
      </c>
    </row>
    <row customHeight="1" ht="11.25">
      <c r="A106" s="0" t="s">
        <v>16</v>
      </c>
      <c r="B106" s="0" t="s">
        <v>137</v>
      </c>
      <c r="C106" s="0" t="s">
        <v>138</v>
      </c>
      <c r="D106" s="0" t="s">
        <v>4360</v>
      </c>
      <c r="E106" s="0" t="s">
        <v>4361</v>
      </c>
      <c r="F106" s="0" t="s">
        <v>4126</v>
      </c>
      <c r="G106" s="0" t="s">
        <v>4362</v>
      </c>
    </row>
    <row customHeight="1" ht="11.25">
      <c r="A107" s="0" t="s">
        <v>16</v>
      </c>
      <c r="B107" s="0" t="s">
        <v>137</v>
      </c>
      <c r="C107" s="0" t="s">
        <v>138</v>
      </c>
      <c r="D107" s="0" t="s">
        <v>4363</v>
      </c>
      <c r="E107" s="0" t="s">
        <v>4364</v>
      </c>
      <c r="F107" s="0" t="s">
        <v>4126</v>
      </c>
      <c r="G107" s="0" t="s">
        <v>4365</v>
      </c>
    </row>
    <row customHeight="1" ht="11.25">
      <c r="A108" s="0" t="s">
        <v>16</v>
      </c>
      <c r="B108" s="0" t="s">
        <v>137</v>
      </c>
      <c r="C108" s="0" t="s">
        <v>138</v>
      </c>
      <c r="D108" s="0" t="s">
        <v>4366</v>
      </c>
      <c r="E108" s="0" t="s">
        <v>4367</v>
      </c>
      <c r="F108" s="0" t="s">
        <v>4126</v>
      </c>
      <c r="G108" s="0" t="s">
        <v>4368</v>
      </c>
    </row>
    <row customHeight="1" ht="11.25">
      <c r="A109" s="0" t="s">
        <v>16</v>
      </c>
      <c r="B109" s="0" t="s">
        <v>137</v>
      </c>
      <c r="C109" s="0" t="s">
        <v>138</v>
      </c>
      <c r="D109" s="0" t="s">
        <v>4369</v>
      </c>
      <c r="E109" s="0" t="s">
        <v>4370</v>
      </c>
      <c r="F109" s="0" t="s">
        <v>4126</v>
      </c>
      <c r="G109" s="0" t="s">
        <v>4371</v>
      </c>
    </row>
    <row customHeight="1" ht="11.25">
      <c r="A110" s="0" t="s">
        <v>16</v>
      </c>
      <c r="B110" s="0" t="s">
        <v>137</v>
      </c>
      <c r="C110" s="0" t="s">
        <v>138</v>
      </c>
      <c r="D110" s="0" t="s">
        <v>4372</v>
      </c>
      <c r="E110" s="0" t="s">
        <v>4373</v>
      </c>
      <c r="F110" s="0" t="s">
        <v>4126</v>
      </c>
      <c r="G110" s="0" t="s">
        <v>4374</v>
      </c>
    </row>
    <row customHeight="1" ht="11.25">
      <c r="A111" s="0" t="s">
        <v>16</v>
      </c>
      <c r="B111" s="0" t="s">
        <v>137</v>
      </c>
      <c r="C111" s="0" t="s">
        <v>138</v>
      </c>
      <c r="D111" s="0" t="s">
        <v>4228</v>
      </c>
      <c r="E111" s="0" t="s">
        <v>4375</v>
      </c>
      <c r="F111" s="0" t="s">
        <v>4126</v>
      </c>
      <c r="G111" s="0" t="s">
        <v>4376</v>
      </c>
    </row>
    <row customHeight="1" ht="11.25">
      <c r="A112" s="0" t="s">
        <v>16</v>
      </c>
      <c r="B112" s="0" t="s">
        <v>137</v>
      </c>
      <c r="C112" s="0" t="s">
        <v>138</v>
      </c>
      <c r="D112" s="0" t="s">
        <v>4377</v>
      </c>
      <c r="E112" s="0" t="s">
        <v>4378</v>
      </c>
      <c r="F112" s="0" t="s">
        <v>4126</v>
      </c>
      <c r="G112" s="0" t="s">
        <v>1089</v>
      </c>
    </row>
    <row customHeight="1" ht="11.25">
      <c r="A113" s="0" t="s">
        <v>16</v>
      </c>
      <c r="B113" s="0" t="s">
        <v>137</v>
      </c>
      <c r="C113" s="0" t="s">
        <v>138</v>
      </c>
      <c r="D113" s="0" t="s">
        <v>4379</v>
      </c>
      <c r="E113" s="0" t="s">
        <v>4380</v>
      </c>
      <c r="F113" s="0" t="s">
        <v>4126</v>
      </c>
      <c r="G113" s="0" t="s">
        <v>4381</v>
      </c>
    </row>
    <row customHeight="1" ht="11.25">
      <c r="A114" s="0" t="s">
        <v>16</v>
      </c>
      <c r="B114" s="0" t="s">
        <v>137</v>
      </c>
      <c r="C114" s="0" t="s">
        <v>138</v>
      </c>
      <c r="D114" s="0" t="s">
        <v>4382</v>
      </c>
      <c r="E114" s="0" t="s">
        <v>4383</v>
      </c>
      <c r="F114" s="0" t="s">
        <v>4126</v>
      </c>
      <c r="G114" s="0" t="s">
        <v>4384</v>
      </c>
    </row>
    <row customHeight="1" ht="11.25">
      <c r="A115" s="0" t="s">
        <v>16</v>
      </c>
      <c r="B115" s="0" t="s">
        <v>187</v>
      </c>
      <c r="C115" s="0" t="s">
        <v>188</v>
      </c>
      <c r="D115" s="0" t="s">
        <v>187</v>
      </c>
      <c r="E115" s="0" t="s">
        <v>188</v>
      </c>
      <c r="F115" s="0" t="s">
        <v>4123</v>
      </c>
      <c r="G115" s="0" t="s">
        <v>186</v>
      </c>
    </row>
    <row customHeight="1" ht="11.25">
      <c r="A116" s="0" t="s">
        <v>16</v>
      </c>
      <c r="B116" s="0" t="s">
        <v>187</v>
      </c>
      <c r="C116" s="0" t="s">
        <v>188</v>
      </c>
      <c r="D116" s="0" t="s">
        <v>4385</v>
      </c>
      <c r="E116" s="0" t="s">
        <v>4386</v>
      </c>
      <c r="F116" s="0" t="s">
        <v>4126</v>
      </c>
      <c r="G116" s="0" t="s">
        <v>4387</v>
      </c>
    </row>
    <row customHeight="1" ht="11.25">
      <c r="A117" s="0" t="s">
        <v>16</v>
      </c>
      <c r="B117" s="0" t="s">
        <v>187</v>
      </c>
      <c r="C117" s="0" t="s">
        <v>188</v>
      </c>
      <c r="D117" s="0" t="s">
        <v>4388</v>
      </c>
      <c r="E117" s="0" t="s">
        <v>4389</v>
      </c>
      <c r="F117" s="0" t="s">
        <v>4126</v>
      </c>
      <c r="G117" s="0" t="s">
        <v>4390</v>
      </c>
    </row>
    <row customHeight="1" ht="11.25">
      <c r="A118" s="0" t="s">
        <v>16</v>
      </c>
      <c r="B118" s="0" t="s">
        <v>187</v>
      </c>
      <c r="C118" s="0" t="s">
        <v>188</v>
      </c>
      <c r="D118" s="0" t="s">
        <v>4391</v>
      </c>
      <c r="E118" s="0" t="s">
        <v>4392</v>
      </c>
      <c r="F118" s="0" t="s">
        <v>4126</v>
      </c>
      <c r="G118" s="0" t="s">
        <v>4393</v>
      </c>
    </row>
    <row customHeight="1" ht="11.25">
      <c r="A119" s="0" t="s">
        <v>16</v>
      </c>
      <c r="B119" s="0" t="s">
        <v>187</v>
      </c>
      <c r="C119" s="0" t="s">
        <v>188</v>
      </c>
      <c r="D119" s="0" t="s">
        <v>4394</v>
      </c>
      <c r="E119" s="0" t="s">
        <v>4395</v>
      </c>
      <c r="F119" s="0" t="s">
        <v>4126</v>
      </c>
      <c r="G119" s="0" t="s">
        <v>4396</v>
      </c>
    </row>
    <row customHeight="1" ht="11.25">
      <c r="A120" s="0" t="s">
        <v>16</v>
      </c>
      <c r="B120" s="0" t="s">
        <v>187</v>
      </c>
      <c r="C120" s="0" t="s">
        <v>188</v>
      </c>
      <c r="D120" s="0" t="s">
        <v>4397</v>
      </c>
      <c r="E120" s="0" t="s">
        <v>4398</v>
      </c>
      <c r="F120" s="0" t="s">
        <v>4126</v>
      </c>
      <c r="G120" s="0" t="s">
        <v>4399</v>
      </c>
    </row>
    <row customHeight="1" ht="11.25">
      <c r="A121" s="0" t="s">
        <v>16</v>
      </c>
      <c r="B121" s="0" t="s">
        <v>187</v>
      </c>
      <c r="C121" s="0" t="s">
        <v>188</v>
      </c>
      <c r="D121" s="0" t="s">
        <v>4400</v>
      </c>
      <c r="E121" s="0" t="s">
        <v>4401</v>
      </c>
      <c r="F121" s="0" t="s">
        <v>4126</v>
      </c>
      <c r="G121" s="0" t="s">
        <v>4402</v>
      </c>
    </row>
    <row customHeight="1" ht="11.25">
      <c r="A122" s="0" t="s">
        <v>16</v>
      </c>
      <c r="B122" s="0" t="s">
        <v>187</v>
      </c>
      <c r="C122" s="0" t="s">
        <v>188</v>
      </c>
      <c r="D122" s="0" t="s">
        <v>4403</v>
      </c>
      <c r="E122" s="0" t="s">
        <v>4404</v>
      </c>
      <c r="F122" s="0" t="s">
        <v>4126</v>
      </c>
      <c r="G122" s="0" t="s">
        <v>4405</v>
      </c>
    </row>
    <row customHeight="1" ht="11.25">
      <c r="A123" s="0" t="s">
        <v>16</v>
      </c>
      <c r="B123" s="0" t="s">
        <v>187</v>
      </c>
      <c r="C123" s="0" t="s">
        <v>188</v>
      </c>
      <c r="D123" s="0" t="s">
        <v>4406</v>
      </c>
      <c r="E123" s="0" t="s">
        <v>4407</v>
      </c>
      <c r="F123" s="0" t="s">
        <v>4126</v>
      </c>
      <c r="G123" s="0" t="s">
        <v>4408</v>
      </c>
    </row>
    <row customHeight="1" ht="11.25">
      <c r="A124" s="0" t="s">
        <v>16</v>
      </c>
      <c r="B124" s="0" t="s">
        <v>187</v>
      </c>
      <c r="C124" s="0" t="s">
        <v>188</v>
      </c>
      <c r="D124" s="0" t="s">
        <v>4409</v>
      </c>
      <c r="E124" s="0" t="s">
        <v>4410</v>
      </c>
      <c r="F124" s="0" t="s">
        <v>4126</v>
      </c>
      <c r="G124" s="0" t="s">
        <v>4411</v>
      </c>
    </row>
    <row customHeight="1" ht="11.25">
      <c r="A125" s="0" t="s">
        <v>16</v>
      </c>
      <c r="B125" s="0" t="s">
        <v>187</v>
      </c>
      <c r="C125" s="0" t="s">
        <v>188</v>
      </c>
      <c r="D125" s="0" t="s">
        <v>4412</v>
      </c>
      <c r="E125" s="0" t="s">
        <v>4413</v>
      </c>
      <c r="F125" s="0" t="s">
        <v>4126</v>
      </c>
      <c r="G125" s="0" t="s">
        <v>4414</v>
      </c>
    </row>
    <row customHeight="1" ht="11.25">
      <c r="A126" s="0" t="s">
        <v>16</v>
      </c>
      <c r="B126" s="0" t="s">
        <v>187</v>
      </c>
      <c r="C126" s="0" t="s">
        <v>188</v>
      </c>
      <c r="D126" s="0" t="s">
        <v>4415</v>
      </c>
      <c r="E126" s="0" t="s">
        <v>4416</v>
      </c>
      <c r="F126" s="0" t="s">
        <v>4126</v>
      </c>
      <c r="G126" s="0" t="s">
        <v>4417</v>
      </c>
    </row>
    <row customHeight="1" ht="11.25">
      <c r="A127" s="0" t="s">
        <v>16</v>
      </c>
      <c r="B127" s="0" t="s">
        <v>187</v>
      </c>
      <c r="C127" s="0" t="s">
        <v>188</v>
      </c>
      <c r="D127" s="0" t="s">
        <v>4418</v>
      </c>
      <c r="E127" s="0" t="s">
        <v>4419</v>
      </c>
      <c r="F127" s="0" t="s">
        <v>4126</v>
      </c>
      <c r="G127" s="0" t="s">
        <v>4420</v>
      </c>
    </row>
    <row customHeight="1" ht="11.25">
      <c r="A128" s="0" t="s">
        <v>16</v>
      </c>
      <c r="B128" s="0" t="s">
        <v>4421</v>
      </c>
      <c r="C128" s="0" t="s">
        <v>4422</v>
      </c>
      <c r="D128" s="0" t="s">
        <v>4421</v>
      </c>
      <c r="E128" s="0" t="s">
        <v>4422</v>
      </c>
      <c r="F128" s="0" t="s">
        <v>4123</v>
      </c>
      <c r="G128" s="0" t="s">
        <v>4423</v>
      </c>
    </row>
    <row customHeight="1" ht="11.25">
      <c r="A129" s="0" t="s">
        <v>16</v>
      </c>
      <c r="B129" s="0" t="s">
        <v>4421</v>
      </c>
      <c r="C129" s="0" t="s">
        <v>4422</v>
      </c>
      <c r="D129" s="0" t="s">
        <v>4424</v>
      </c>
      <c r="E129" s="0" t="s">
        <v>4425</v>
      </c>
      <c r="F129" s="0" t="s">
        <v>4126</v>
      </c>
      <c r="G129" s="0" t="s">
        <v>4426</v>
      </c>
    </row>
    <row customHeight="1" ht="11.25">
      <c r="A130" s="0" t="s">
        <v>16</v>
      </c>
      <c r="B130" s="0" t="s">
        <v>4421</v>
      </c>
      <c r="C130" s="0" t="s">
        <v>4422</v>
      </c>
      <c r="D130" s="0" t="s">
        <v>4427</v>
      </c>
      <c r="E130" s="0" t="s">
        <v>4428</v>
      </c>
      <c r="F130" s="0" t="s">
        <v>4126</v>
      </c>
      <c r="G130" s="0" t="s">
        <v>4429</v>
      </c>
    </row>
    <row customHeight="1" ht="11.25">
      <c r="A131" s="0" t="s">
        <v>16</v>
      </c>
      <c r="B131" s="0" t="s">
        <v>4421</v>
      </c>
      <c r="C131" s="0" t="s">
        <v>4422</v>
      </c>
      <c r="D131" s="0" t="s">
        <v>4430</v>
      </c>
      <c r="E131" s="0" t="s">
        <v>4431</v>
      </c>
      <c r="F131" s="0" t="s">
        <v>4126</v>
      </c>
      <c r="G131" s="0" t="s">
        <v>4432</v>
      </c>
    </row>
    <row customHeight="1" ht="11.25">
      <c r="A132" s="0" t="s">
        <v>16</v>
      </c>
      <c r="B132" s="0" t="s">
        <v>4421</v>
      </c>
      <c r="C132" s="0" t="s">
        <v>4422</v>
      </c>
      <c r="D132" s="0" t="s">
        <v>4433</v>
      </c>
      <c r="E132" s="0" t="s">
        <v>4434</v>
      </c>
      <c r="F132" s="0" t="s">
        <v>4126</v>
      </c>
      <c r="G132" s="0" t="s">
        <v>4435</v>
      </c>
    </row>
    <row customHeight="1" ht="11.25">
      <c r="A133" s="0" t="s">
        <v>16</v>
      </c>
      <c r="B133" s="0" t="s">
        <v>4421</v>
      </c>
      <c r="C133" s="0" t="s">
        <v>4422</v>
      </c>
      <c r="D133" s="0" t="s">
        <v>4436</v>
      </c>
      <c r="E133" s="0" t="s">
        <v>4437</v>
      </c>
      <c r="F133" s="0" t="s">
        <v>4126</v>
      </c>
      <c r="G133" s="0" t="s">
        <v>4438</v>
      </c>
    </row>
    <row customHeight="1" ht="11.25">
      <c r="A134" s="0" t="s">
        <v>16</v>
      </c>
      <c r="B134" s="0" t="s">
        <v>4421</v>
      </c>
      <c r="C134" s="0" t="s">
        <v>4422</v>
      </c>
      <c r="D134" s="0" t="s">
        <v>4439</v>
      </c>
      <c r="E134" s="0" t="s">
        <v>4440</v>
      </c>
      <c r="F134" s="0" t="s">
        <v>4126</v>
      </c>
      <c r="G134" s="0" t="s">
        <v>4441</v>
      </c>
    </row>
    <row customHeight="1" ht="11.25">
      <c r="A135" s="0" t="s">
        <v>16</v>
      </c>
      <c r="B135" s="0" t="s">
        <v>111</v>
      </c>
      <c r="C135" s="0" t="s">
        <v>112</v>
      </c>
      <c r="D135" s="0" t="s">
        <v>111</v>
      </c>
      <c r="E135" s="0" t="s">
        <v>112</v>
      </c>
      <c r="F135" s="0" t="s">
        <v>4123</v>
      </c>
      <c r="G135" s="0" t="s">
        <v>110</v>
      </c>
    </row>
    <row customHeight="1" ht="11.25">
      <c r="A136" s="0" t="s">
        <v>16</v>
      </c>
      <c r="B136" s="0" t="s">
        <v>111</v>
      </c>
      <c r="C136" s="0" t="s">
        <v>112</v>
      </c>
      <c r="D136" s="0" t="s">
        <v>4442</v>
      </c>
      <c r="E136" s="0" t="s">
        <v>4443</v>
      </c>
      <c r="F136" s="0" t="s">
        <v>4126</v>
      </c>
      <c r="G136" s="0" t="s">
        <v>4444</v>
      </c>
    </row>
    <row customHeight="1" ht="11.25">
      <c r="A137" s="0" t="s">
        <v>16</v>
      </c>
      <c r="B137" s="0" t="s">
        <v>111</v>
      </c>
      <c r="C137" s="0" t="s">
        <v>112</v>
      </c>
      <c r="D137" s="0" t="s">
        <v>4445</v>
      </c>
      <c r="E137" s="0" t="s">
        <v>4446</v>
      </c>
      <c r="F137" s="0" t="s">
        <v>4126</v>
      </c>
      <c r="G137" s="0" t="s">
        <v>4447</v>
      </c>
    </row>
    <row customHeight="1" ht="11.25">
      <c r="A138" s="0" t="s">
        <v>16</v>
      </c>
      <c r="B138" s="0" t="s">
        <v>111</v>
      </c>
      <c r="C138" s="0" t="s">
        <v>112</v>
      </c>
      <c r="D138" s="0" t="s">
        <v>4448</v>
      </c>
      <c r="E138" s="0" t="s">
        <v>4449</v>
      </c>
      <c r="F138" s="0" t="s">
        <v>4126</v>
      </c>
      <c r="G138" s="0" t="s">
        <v>4450</v>
      </c>
    </row>
    <row customHeight="1" ht="11.25">
      <c r="A139" s="0" t="s">
        <v>16</v>
      </c>
      <c r="B139" s="0" t="s">
        <v>111</v>
      </c>
      <c r="C139" s="0" t="s">
        <v>112</v>
      </c>
      <c r="D139" s="0" t="s">
        <v>4451</v>
      </c>
      <c r="E139" s="0" t="s">
        <v>4452</v>
      </c>
      <c r="F139" s="0" t="s">
        <v>4126</v>
      </c>
      <c r="G139" s="0" t="s">
        <v>4453</v>
      </c>
    </row>
    <row customHeight="1" ht="11.25">
      <c r="A140" s="0" t="s">
        <v>16</v>
      </c>
      <c r="B140" s="0" t="s">
        <v>111</v>
      </c>
      <c r="C140" s="0" t="s">
        <v>112</v>
      </c>
      <c r="D140" s="0" t="s">
        <v>4454</v>
      </c>
      <c r="E140" s="0" t="s">
        <v>4455</v>
      </c>
      <c r="F140" s="0" t="s">
        <v>4126</v>
      </c>
      <c r="G140" s="0" t="s">
        <v>4456</v>
      </c>
    </row>
    <row customHeight="1" ht="11.25">
      <c r="A141" s="0" t="s">
        <v>16</v>
      </c>
      <c r="B141" s="0" t="s">
        <v>111</v>
      </c>
      <c r="C141" s="0" t="s">
        <v>112</v>
      </c>
      <c r="D141" s="0" t="s">
        <v>4457</v>
      </c>
      <c r="E141" s="0" t="s">
        <v>4458</v>
      </c>
      <c r="F141" s="0" t="s">
        <v>4126</v>
      </c>
      <c r="G141" s="0" t="s">
        <v>4459</v>
      </c>
    </row>
    <row customHeight="1" ht="11.25">
      <c r="A142" s="0" t="s">
        <v>16</v>
      </c>
      <c r="B142" s="0" t="s">
        <v>111</v>
      </c>
      <c r="C142" s="0" t="s">
        <v>112</v>
      </c>
      <c r="D142" s="0" t="s">
        <v>4460</v>
      </c>
      <c r="E142" s="0" t="s">
        <v>4461</v>
      </c>
      <c r="F142" s="0" t="s">
        <v>4126</v>
      </c>
      <c r="G142" s="0" t="s">
        <v>4462</v>
      </c>
    </row>
    <row customHeight="1" ht="11.25">
      <c r="A143" s="0" t="s">
        <v>16</v>
      </c>
      <c r="B143" s="0" t="s">
        <v>111</v>
      </c>
      <c r="C143" s="0" t="s">
        <v>112</v>
      </c>
      <c r="D143" s="0" t="s">
        <v>4463</v>
      </c>
      <c r="E143" s="0" t="s">
        <v>4464</v>
      </c>
      <c r="F143" s="0" t="s">
        <v>4126</v>
      </c>
      <c r="G143" s="0" t="s">
        <v>4465</v>
      </c>
    </row>
    <row customHeight="1" ht="11.25">
      <c r="A144" s="0" t="s">
        <v>16</v>
      </c>
      <c r="B144" s="0" t="s">
        <v>111</v>
      </c>
      <c r="C144" s="0" t="s">
        <v>112</v>
      </c>
      <c r="D144" s="0" t="s">
        <v>4466</v>
      </c>
      <c r="E144" s="0" t="s">
        <v>4467</v>
      </c>
      <c r="F144" s="0" t="s">
        <v>4126</v>
      </c>
      <c r="G144" s="0" t="s">
        <v>4468</v>
      </c>
    </row>
    <row customHeight="1" ht="11.25">
      <c r="A145" s="0" t="s">
        <v>16</v>
      </c>
      <c r="B145" s="0" t="s">
        <v>111</v>
      </c>
      <c r="C145" s="0" t="s">
        <v>112</v>
      </c>
      <c r="D145" s="0" t="s">
        <v>4469</v>
      </c>
      <c r="E145" s="0" t="s">
        <v>4470</v>
      </c>
      <c r="F145" s="0" t="s">
        <v>4126</v>
      </c>
      <c r="G145" s="0" t="s">
        <v>4471</v>
      </c>
    </row>
    <row customHeight="1" ht="11.25">
      <c r="A146" s="0" t="s">
        <v>16</v>
      </c>
      <c r="B146" s="0" t="s">
        <v>111</v>
      </c>
      <c r="C146" s="0" t="s">
        <v>112</v>
      </c>
      <c r="D146" s="0" t="s">
        <v>4472</v>
      </c>
      <c r="E146" s="0" t="s">
        <v>4473</v>
      </c>
      <c r="F146" s="0" t="s">
        <v>4126</v>
      </c>
      <c r="G146" s="0" t="s">
        <v>4474</v>
      </c>
    </row>
    <row customHeight="1" ht="11.25">
      <c r="A147" s="0" t="s">
        <v>16</v>
      </c>
      <c r="B147" s="0" t="s">
        <v>111</v>
      </c>
      <c r="C147" s="0" t="s">
        <v>112</v>
      </c>
      <c r="D147" s="0" t="s">
        <v>4475</v>
      </c>
      <c r="E147" s="0" t="s">
        <v>4476</v>
      </c>
      <c r="F147" s="0" t="s">
        <v>4126</v>
      </c>
      <c r="G147" s="0" t="s">
        <v>4477</v>
      </c>
    </row>
    <row customHeight="1" ht="11.25">
      <c r="A148" s="0" t="s">
        <v>16</v>
      </c>
      <c r="B148" s="0" t="s">
        <v>111</v>
      </c>
      <c r="C148" s="0" t="s">
        <v>112</v>
      </c>
      <c r="D148" s="0" t="s">
        <v>4478</v>
      </c>
      <c r="E148" s="0" t="s">
        <v>4479</v>
      </c>
      <c r="F148" s="0" t="s">
        <v>4126</v>
      </c>
      <c r="G148" s="0" t="s">
        <v>4480</v>
      </c>
    </row>
    <row customHeight="1" ht="11.25">
      <c r="A149" s="0" t="s">
        <v>16</v>
      </c>
      <c r="B149" s="0" t="s">
        <v>4481</v>
      </c>
      <c r="C149" s="0" t="s">
        <v>4482</v>
      </c>
      <c r="D149" s="0" t="s">
        <v>4481</v>
      </c>
      <c r="E149" s="0" t="s">
        <v>4482</v>
      </c>
      <c r="F149" s="0" t="s">
        <v>4123</v>
      </c>
      <c r="G149" s="0" t="s">
        <v>4483</v>
      </c>
    </row>
    <row customHeight="1" ht="11.25">
      <c r="A150" s="0" t="s">
        <v>16</v>
      </c>
      <c r="B150" s="0" t="s">
        <v>4481</v>
      </c>
      <c r="C150" s="0" t="s">
        <v>4482</v>
      </c>
      <c r="D150" s="0" t="s">
        <v>4484</v>
      </c>
      <c r="E150" s="0" t="s">
        <v>4485</v>
      </c>
      <c r="F150" s="0" t="s">
        <v>4126</v>
      </c>
      <c r="G150" s="0" t="s">
        <v>4486</v>
      </c>
    </row>
    <row customHeight="1" ht="11.25">
      <c r="A151" s="0" t="s">
        <v>16</v>
      </c>
      <c r="B151" s="0" t="s">
        <v>4481</v>
      </c>
      <c r="C151" s="0" t="s">
        <v>4482</v>
      </c>
      <c r="D151" s="0" t="s">
        <v>4487</v>
      </c>
      <c r="E151" s="0" t="s">
        <v>4488</v>
      </c>
      <c r="F151" s="0" t="s">
        <v>4126</v>
      </c>
      <c r="G151" s="0" t="s">
        <v>4489</v>
      </c>
    </row>
    <row customHeight="1" ht="11.25">
      <c r="A152" s="0" t="s">
        <v>16</v>
      </c>
      <c r="B152" s="0" t="s">
        <v>4481</v>
      </c>
      <c r="C152" s="0" t="s">
        <v>4482</v>
      </c>
      <c r="D152" s="0" t="s">
        <v>4490</v>
      </c>
      <c r="E152" s="0" t="s">
        <v>4491</v>
      </c>
      <c r="F152" s="0" t="s">
        <v>4126</v>
      </c>
      <c r="G152" s="0" t="s">
        <v>4492</v>
      </c>
    </row>
    <row customHeight="1" ht="11.25">
      <c r="A153" s="0" t="s">
        <v>16</v>
      </c>
      <c r="B153" s="0" t="s">
        <v>4481</v>
      </c>
      <c r="C153" s="0" t="s">
        <v>4482</v>
      </c>
      <c r="D153" s="0" t="s">
        <v>4493</v>
      </c>
      <c r="E153" s="0" t="s">
        <v>4494</v>
      </c>
      <c r="F153" s="0" t="s">
        <v>4126</v>
      </c>
      <c r="G153" s="0" t="s">
        <v>4495</v>
      </c>
    </row>
    <row customHeight="1" ht="11.25">
      <c r="A154" s="0" t="s">
        <v>16</v>
      </c>
      <c r="B154" s="0" t="s">
        <v>4481</v>
      </c>
      <c r="C154" s="0" t="s">
        <v>4482</v>
      </c>
      <c r="D154" s="0" t="s">
        <v>4496</v>
      </c>
      <c r="E154" s="0" t="s">
        <v>4497</v>
      </c>
      <c r="F154" s="0" t="s">
        <v>4126</v>
      </c>
      <c r="G154" s="0" t="s">
        <v>4498</v>
      </c>
    </row>
    <row customHeight="1" ht="11.25">
      <c r="A155" s="0" t="s">
        <v>16</v>
      </c>
      <c r="B155" s="0" t="s">
        <v>4481</v>
      </c>
      <c r="C155" s="0" t="s">
        <v>4482</v>
      </c>
      <c r="D155" s="0" t="s">
        <v>4499</v>
      </c>
      <c r="E155" s="0" t="s">
        <v>4500</v>
      </c>
      <c r="F155" s="0" t="s">
        <v>4126</v>
      </c>
      <c r="G155" s="0" t="s">
        <v>4501</v>
      </c>
    </row>
    <row customHeight="1" ht="11.25">
      <c r="A156" s="0" t="s">
        <v>16</v>
      </c>
      <c r="B156" s="0" t="s">
        <v>4481</v>
      </c>
      <c r="C156" s="0" t="s">
        <v>4482</v>
      </c>
      <c r="D156" s="0" t="s">
        <v>4502</v>
      </c>
      <c r="E156" s="0" t="s">
        <v>4503</v>
      </c>
      <c r="F156" s="0" t="s">
        <v>4126</v>
      </c>
      <c r="G156" s="0" t="s">
        <v>4504</v>
      </c>
    </row>
    <row customHeight="1" ht="11.25">
      <c r="A157" s="0" t="s">
        <v>16</v>
      </c>
      <c r="B157" s="0" t="s">
        <v>4481</v>
      </c>
      <c r="C157" s="0" t="s">
        <v>4482</v>
      </c>
      <c r="D157" s="0" t="s">
        <v>4505</v>
      </c>
      <c r="E157" s="0" t="s">
        <v>4506</v>
      </c>
      <c r="F157" s="0" t="s">
        <v>4126</v>
      </c>
      <c r="G157" s="0" t="s">
        <v>4507</v>
      </c>
    </row>
    <row customHeight="1" ht="11.25">
      <c r="A158" s="0" t="s">
        <v>16</v>
      </c>
      <c r="B158" s="0" t="s">
        <v>4481</v>
      </c>
      <c r="C158" s="0" t="s">
        <v>4482</v>
      </c>
      <c r="D158" s="0" t="s">
        <v>4508</v>
      </c>
      <c r="E158" s="0" t="s">
        <v>4509</v>
      </c>
      <c r="F158" s="0" t="s">
        <v>4126</v>
      </c>
      <c r="G158" s="0" t="s">
        <v>4510</v>
      </c>
    </row>
    <row customHeight="1" ht="11.25">
      <c r="A159" s="0" t="s">
        <v>16</v>
      </c>
      <c r="B159" s="0" t="s">
        <v>4481</v>
      </c>
      <c r="C159" s="0" t="s">
        <v>4482</v>
      </c>
      <c r="D159" s="0" t="s">
        <v>4511</v>
      </c>
      <c r="E159" s="0" t="s">
        <v>4512</v>
      </c>
      <c r="F159" s="0" t="s">
        <v>4126</v>
      </c>
      <c r="G159" s="0" t="s">
        <v>4513</v>
      </c>
    </row>
    <row customHeight="1" ht="11.25">
      <c r="A160" s="0" t="s">
        <v>16</v>
      </c>
      <c r="B160" s="0" t="s">
        <v>4481</v>
      </c>
      <c r="C160" s="0" t="s">
        <v>4482</v>
      </c>
      <c r="D160" s="0" t="s">
        <v>4514</v>
      </c>
      <c r="E160" s="0" t="s">
        <v>4515</v>
      </c>
      <c r="F160" s="0" t="s">
        <v>4126</v>
      </c>
      <c r="G160" s="0" t="s">
        <v>4516</v>
      </c>
    </row>
    <row customHeight="1" ht="11.25">
      <c r="A161" s="0" t="s">
        <v>16</v>
      </c>
      <c r="B161" s="0" t="s">
        <v>4481</v>
      </c>
      <c r="C161" s="0" t="s">
        <v>4482</v>
      </c>
      <c r="D161" s="0" t="s">
        <v>4517</v>
      </c>
      <c r="E161" s="0" t="s">
        <v>4518</v>
      </c>
      <c r="F161" s="0" t="s">
        <v>4126</v>
      </c>
      <c r="G161" s="0" t="s">
        <v>4519</v>
      </c>
    </row>
    <row customHeight="1" ht="11.25">
      <c r="A162" s="0" t="s">
        <v>16</v>
      </c>
      <c r="B162" s="0" t="s">
        <v>4520</v>
      </c>
      <c r="C162" s="0" t="s">
        <v>4521</v>
      </c>
      <c r="D162" s="0" t="s">
        <v>4520</v>
      </c>
      <c r="E162" s="0" t="s">
        <v>4521</v>
      </c>
      <c r="F162" s="0" t="s">
        <v>4123</v>
      </c>
      <c r="G162" s="0" t="s">
        <v>4522</v>
      </c>
    </row>
    <row customHeight="1" ht="11.25">
      <c r="A163" s="0" t="s">
        <v>16</v>
      </c>
      <c r="B163" s="0" t="s">
        <v>4520</v>
      </c>
      <c r="C163" s="0" t="s">
        <v>4521</v>
      </c>
      <c r="D163" s="0" t="s">
        <v>4523</v>
      </c>
      <c r="E163" s="0" t="s">
        <v>4524</v>
      </c>
      <c r="F163" s="0" t="s">
        <v>4137</v>
      </c>
      <c r="G163" s="0" t="s">
        <v>4525</v>
      </c>
    </row>
    <row customHeight="1" ht="11.25">
      <c r="A164" s="0" t="s">
        <v>16</v>
      </c>
      <c r="B164" s="0" t="s">
        <v>4520</v>
      </c>
      <c r="C164" s="0" t="s">
        <v>4521</v>
      </c>
      <c r="D164" s="0" t="s">
        <v>4526</v>
      </c>
      <c r="E164" s="0" t="s">
        <v>4527</v>
      </c>
      <c r="F164" s="0" t="s">
        <v>4137</v>
      </c>
      <c r="G164" s="0" t="s">
        <v>4528</v>
      </c>
    </row>
    <row customHeight="1" ht="11.25">
      <c r="A165" s="0" t="s">
        <v>16</v>
      </c>
      <c r="B165" s="0" t="s">
        <v>4520</v>
      </c>
      <c r="C165" s="0" t="s">
        <v>4521</v>
      </c>
      <c r="D165" s="0" t="s">
        <v>4529</v>
      </c>
      <c r="E165" s="0" t="s">
        <v>4530</v>
      </c>
      <c r="F165" s="0" t="s">
        <v>4137</v>
      </c>
      <c r="G165" s="0" t="s">
        <v>4531</v>
      </c>
    </row>
    <row customHeight="1" ht="11.25">
      <c r="A166" s="0" t="s">
        <v>16</v>
      </c>
      <c r="B166" s="0" t="s">
        <v>4520</v>
      </c>
      <c r="C166" s="0" t="s">
        <v>4521</v>
      </c>
      <c r="D166" s="0" t="s">
        <v>4532</v>
      </c>
      <c r="E166" s="0" t="s">
        <v>4533</v>
      </c>
      <c r="F166" s="0" t="s">
        <v>4126</v>
      </c>
      <c r="G166" s="0" t="s">
        <v>4534</v>
      </c>
    </row>
    <row customHeight="1" ht="11.25">
      <c r="A167" s="0" t="s">
        <v>16</v>
      </c>
      <c r="B167" s="0" t="s">
        <v>4520</v>
      </c>
      <c r="C167" s="0" t="s">
        <v>4521</v>
      </c>
      <c r="D167" s="0" t="s">
        <v>4535</v>
      </c>
      <c r="E167" s="0" t="s">
        <v>4536</v>
      </c>
      <c r="F167" s="0" t="s">
        <v>4126</v>
      </c>
      <c r="G167" s="0" t="s">
        <v>4537</v>
      </c>
    </row>
    <row customHeight="1" ht="11.25">
      <c r="A168" s="0" t="s">
        <v>16</v>
      </c>
      <c r="B168" s="0" t="s">
        <v>4520</v>
      </c>
      <c r="C168" s="0" t="s">
        <v>4521</v>
      </c>
      <c r="D168" s="0" t="s">
        <v>4538</v>
      </c>
      <c r="E168" s="0" t="s">
        <v>4539</v>
      </c>
      <c r="F168" s="0" t="s">
        <v>4126</v>
      </c>
      <c r="G168" s="0" t="s">
        <v>4540</v>
      </c>
    </row>
    <row customHeight="1" ht="11.25">
      <c r="A169" s="0" t="s">
        <v>16</v>
      </c>
      <c r="B169" s="0" t="s">
        <v>4520</v>
      </c>
      <c r="C169" s="0" t="s">
        <v>4521</v>
      </c>
      <c r="D169" s="0" t="s">
        <v>4541</v>
      </c>
      <c r="E169" s="0" t="s">
        <v>4542</v>
      </c>
      <c r="F169" s="0" t="s">
        <v>4126</v>
      </c>
      <c r="G169" s="0" t="s">
        <v>4543</v>
      </c>
    </row>
    <row customHeight="1" ht="11.25">
      <c r="A170" s="0" t="s">
        <v>16</v>
      </c>
      <c r="B170" s="0" t="s">
        <v>4520</v>
      </c>
      <c r="C170" s="0" t="s">
        <v>4521</v>
      </c>
      <c r="D170" s="0" t="s">
        <v>4544</v>
      </c>
      <c r="E170" s="0" t="s">
        <v>4545</v>
      </c>
      <c r="F170" s="0" t="s">
        <v>4126</v>
      </c>
      <c r="G170" s="0" t="s">
        <v>4546</v>
      </c>
    </row>
    <row customHeight="1" ht="11.25">
      <c r="A171" s="0" t="s">
        <v>16</v>
      </c>
      <c r="B171" s="0" t="s">
        <v>4520</v>
      </c>
      <c r="C171" s="0" t="s">
        <v>4521</v>
      </c>
      <c r="D171" s="0" t="s">
        <v>4547</v>
      </c>
      <c r="E171" s="0" t="s">
        <v>4548</v>
      </c>
      <c r="F171" s="0" t="s">
        <v>4126</v>
      </c>
      <c r="G171" s="0" t="s">
        <v>4549</v>
      </c>
    </row>
    <row customHeight="1" ht="11.25">
      <c r="A172" s="0" t="s">
        <v>16</v>
      </c>
      <c r="B172" s="0" t="s">
        <v>4520</v>
      </c>
      <c r="C172" s="0" t="s">
        <v>4521</v>
      </c>
      <c r="D172" s="0" t="s">
        <v>4550</v>
      </c>
      <c r="E172" s="0" t="s">
        <v>4551</v>
      </c>
      <c r="F172" s="0" t="s">
        <v>4126</v>
      </c>
      <c r="G172" s="0" t="s">
        <v>4552</v>
      </c>
    </row>
    <row customHeight="1" ht="11.25">
      <c r="A173" s="0" t="s">
        <v>16</v>
      </c>
      <c r="B173" s="0" t="s">
        <v>4520</v>
      </c>
      <c r="C173" s="0" t="s">
        <v>4521</v>
      </c>
      <c r="D173" s="0" t="s">
        <v>4553</v>
      </c>
      <c r="E173" s="0" t="s">
        <v>4554</v>
      </c>
      <c r="F173" s="0" t="s">
        <v>4126</v>
      </c>
      <c r="G173" s="0" t="s">
        <v>4555</v>
      </c>
    </row>
    <row customHeight="1" ht="11.25">
      <c r="A174" s="0" t="s">
        <v>16</v>
      </c>
      <c r="B174" s="0" t="s">
        <v>4520</v>
      </c>
      <c r="C174" s="0" t="s">
        <v>4521</v>
      </c>
      <c r="D174" s="0" t="s">
        <v>4556</v>
      </c>
      <c r="E174" s="0" t="s">
        <v>4557</v>
      </c>
      <c r="F174" s="0" t="s">
        <v>4126</v>
      </c>
      <c r="G174" s="0" t="s">
        <v>4558</v>
      </c>
    </row>
    <row customHeight="1" ht="11.25">
      <c r="A175" s="0" t="s">
        <v>16</v>
      </c>
      <c r="B175" s="0" t="s">
        <v>4520</v>
      </c>
      <c r="C175" s="0" t="s">
        <v>4521</v>
      </c>
      <c r="D175" s="0" t="s">
        <v>4559</v>
      </c>
      <c r="E175" s="0" t="s">
        <v>4560</v>
      </c>
      <c r="F175" s="0" t="s">
        <v>4126</v>
      </c>
      <c r="G175" s="0" t="s">
        <v>4561</v>
      </c>
    </row>
    <row customHeight="1" ht="11.25">
      <c r="A176" s="0" t="s">
        <v>16</v>
      </c>
      <c r="B176" s="0" t="s">
        <v>192</v>
      </c>
      <c r="C176" s="0" t="s">
        <v>193</v>
      </c>
      <c r="D176" s="0" t="s">
        <v>192</v>
      </c>
      <c r="E176" s="0" t="s">
        <v>193</v>
      </c>
      <c r="F176" s="0" t="s">
        <v>4123</v>
      </c>
      <c r="G176" s="0" t="s">
        <v>191</v>
      </c>
    </row>
    <row customHeight="1" ht="11.25">
      <c r="A177" s="0" t="s">
        <v>16</v>
      </c>
      <c r="B177" s="0" t="s">
        <v>192</v>
      </c>
      <c r="C177" s="0" t="s">
        <v>193</v>
      </c>
      <c r="D177" s="0" t="s">
        <v>4562</v>
      </c>
      <c r="E177" s="0" t="s">
        <v>4563</v>
      </c>
      <c r="F177" s="0" t="s">
        <v>4564</v>
      </c>
      <c r="G177" s="0" t="s">
        <v>4565</v>
      </c>
    </row>
    <row customHeight="1" ht="11.25">
      <c r="A178" s="0" t="s">
        <v>16</v>
      </c>
      <c r="B178" s="0" t="s">
        <v>192</v>
      </c>
      <c r="C178" s="0" t="s">
        <v>193</v>
      </c>
      <c r="D178" s="0" t="s">
        <v>4566</v>
      </c>
      <c r="E178" s="0" t="s">
        <v>4567</v>
      </c>
      <c r="F178" s="0" t="s">
        <v>4126</v>
      </c>
      <c r="G178" s="0" t="s">
        <v>4568</v>
      </c>
    </row>
    <row customHeight="1" ht="11.25">
      <c r="A179" s="0" t="s">
        <v>16</v>
      </c>
      <c r="B179" s="0" t="s">
        <v>192</v>
      </c>
      <c r="C179" s="0" t="s">
        <v>193</v>
      </c>
      <c r="D179" s="0" t="s">
        <v>4391</v>
      </c>
      <c r="E179" s="0" t="s">
        <v>4569</v>
      </c>
      <c r="F179" s="0" t="s">
        <v>4126</v>
      </c>
      <c r="G179" s="0" t="s">
        <v>4570</v>
      </c>
    </row>
    <row customHeight="1" ht="11.25">
      <c r="A180" s="0" t="s">
        <v>16</v>
      </c>
      <c r="B180" s="0" t="s">
        <v>192</v>
      </c>
      <c r="C180" s="0" t="s">
        <v>193</v>
      </c>
      <c r="D180" s="0" t="s">
        <v>4571</v>
      </c>
      <c r="E180" s="0" t="s">
        <v>4572</v>
      </c>
      <c r="F180" s="0" t="s">
        <v>4126</v>
      </c>
      <c r="G180" s="0" t="s">
        <v>4573</v>
      </c>
    </row>
    <row customHeight="1" ht="11.25">
      <c r="A181" s="0" t="s">
        <v>16</v>
      </c>
      <c r="B181" s="0" t="s">
        <v>192</v>
      </c>
      <c r="C181" s="0" t="s">
        <v>193</v>
      </c>
      <c r="D181" s="0" t="s">
        <v>4574</v>
      </c>
      <c r="E181" s="0" t="s">
        <v>4575</v>
      </c>
      <c r="F181" s="0" t="s">
        <v>4126</v>
      </c>
      <c r="G181" s="0" t="s">
        <v>4576</v>
      </c>
    </row>
    <row customHeight="1" ht="11.25">
      <c r="A182" s="0" t="s">
        <v>16</v>
      </c>
      <c r="B182" s="0" t="s">
        <v>192</v>
      </c>
      <c r="C182" s="0" t="s">
        <v>193</v>
      </c>
      <c r="D182" s="0" t="s">
        <v>4577</v>
      </c>
      <c r="E182" s="0" t="s">
        <v>4578</v>
      </c>
      <c r="F182" s="0" t="s">
        <v>4126</v>
      </c>
      <c r="G182" s="0" t="s">
        <v>4579</v>
      </c>
    </row>
    <row customHeight="1" ht="11.25">
      <c r="A183" s="0" t="s">
        <v>16</v>
      </c>
      <c r="B183" s="0" t="s">
        <v>192</v>
      </c>
      <c r="C183" s="0" t="s">
        <v>193</v>
      </c>
      <c r="D183" s="0" t="s">
        <v>4580</v>
      </c>
      <c r="E183" s="0" t="s">
        <v>4581</v>
      </c>
      <c r="F183" s="0" t="s">
        <v>4126</v>
      </c>
      <c r="G183" s="0" t="s">
        <v>4582</v>
      </c>
    </row>
    <row customHeight="1" ht="11.25">
      <c r="A184" s="0" t="s">
        <v>16</v>
      </c>
      <c r="B184" s="0" t="s">
        <v>192</v>
      </c>
      <c r="C184" s="0" t="s">
        <v>193</v>
      </c>
      <c r="D184" s="0" t="s">
        <v>4583</v>
      </c>
      <c r="E184" s="0" t="s">
        <v>4584</v>
      </c>
      <c r="F184" s="0" t="s">
        <v>4126</v>
      </c>
      <c r="G184" s="0" t="s">
        <v>4585</v>
      </c>
    </row>
    <row customHeight="1" ht="11.25">
      <c r="A185" s="0" t="s">
        <v>16</v>
      </c>
      <c r="B185" s="0" t="s">
        <v>192</v>
      </c>
      <c r="C185" s="0" t="s">
        <v>193</v>
      </c>
      <c r="D185" s="0" t="s">
        <v>4586</v>
      </c>
      <c r="E185" s="0" t="s">
        <v>4587</v>
      </c>
      <c r="F185" s="0" t="s">
        <v>4126</v>
      </c>
      <c r="G185" s="0" t="s">
        <v>4588</v>
      </c>
    </row>
    <row customHeight="1" ht="11.25">
      <c r="A186" s="0" t="s">
        <v>16</v>
      </c>
      <c r="B186" s="0" t="s">
        <v>124</v>
      </c>
      <c r="C186" s="0" t="s">
        <v>125</v>
      </c>
      <c r="D186" s="0" t="s">
        <v>124</v>
      </c>
      <c r="E186" s="0" t="s">
        <v>125</v>
      </c>
      <c r="F186" s="0" t="s">
        <v>4123</v>
      </c>
      <c r="G186" s="0" t="s">
        <v>123</v>
      </c>
    </row>
    <row customHeight="1" ht="11.25">
      <c r="A187" s="0" t="s">
        <v>16</v>
      </c>
      <c r="B187" s="0" t="s">
        <v>124</v>
      </c>
      <c r="C187" s="0" t="s">
        <v>125</v>
      </c>
      <c r="D187" s="0" t="s">
        <v>4589</v>
      </c>
      <c r="E187" s="0" t="s">
        <v>4590</v>
      </c>
      <c r="F187" s="0" t="s">
        <v>4126</v>
      </c>
      <c r="G187" s="0" t="s">
        <v>4591</v>
      </c>
    </row>
    <row customHeight="1" ht="11.25">
      <c r="A188" s="0" t="s">
        <v>16</v>
      </c>
      <c r="B188" s="0" t="s">
        <v>124</v>
      </c>
      <c r="C188" s="0" t="s">
        <v>125</v>
      </c>
      <c r="D188" s="0" t="s">
        <v>4592</v>
      </c>
      <c r="E188" s="0" t="s">
        <v>4593</v>
      </c>
      <c r="F188" s="0" t="s">
        <v>4126</v>
      </c>
      <c r="G188" s="0" t="s">
        <v>4594</v>
      </c>
    </row>
    <row customHeight="1" ht="11.25">
      <c r="A189" s="0" t="s">
        <v>16</v>
      </c>
      <c r="B189" s="0" t="s">
        <v>124</v>
      </c>
      <c r="C189" s="0" t="s">
        <v>125</v>
      </c>
      <c r="D189" s="0" t="s">
        <v>4595</v>
      </c>
      <c r="E189" s="0" t="s">
        <v>4596</v>
      </c>
      <c r="F189" s="0" t="s">
        <v>4126</v>
      </c>
      <c r="G189" s="0" t="s">
        <v>4597</v>
      </c>
    </row>
    <row customHeight="1" ht="11.25">
      <c r="A190" s="0" t="s">
        <v>16</v>
      </c>
      <c r="B190" s="0" t="s">
        <v>124</v>
      </c>
      <c r="C190" s="0" t="s">
        <v>125</v>
      </c>
      <c r="D190" s="0" t="s">
        <v>4598</v>
      </c>
      <c r="E190" s="0" t="s">
        <v>4599</v>
      </c>
      <c r="F190" s="0" t="s">
        <v>4126</v>
      </c>
      <c r="G190" s="0" t="s">
        <v>4600</v>
      </c>
    </row>
    <row customHeight="1" ht="11.25">
      <c r="A191" s="0" t="s">
        <v>16</v>
      </c>
      <c r="B191" s="0" t="s">
        <v>124</v>
      </c>
      <c r="C191" s="0" t="s">
        <v>125</v>
      </c>
      <c r="D191" s="0" t="s">
        <v>4601</v>
      </c>
      <c r="E191" s="0" t="s">
        <v>4602</v>
      </c>
      <c r="F191" s="0" t="s">
        <v>4126</v>
      </c>
      <c r="G191" s="0" t="s">
        <v>4603</v>
      </c>
    </row>
    <row customHeight="1" ht="11.25">
      <c r="A192" s="0" t="s">
        <v>16</v>
      </c>
      <c r="B192" s="0" t="s">
        <v>124</v>
      </c>
      <c r="C192" s="0" t="s">
        <v>125</v>
      </c>
      <c r="D192" s="0" t="s">
        <v>4604</v>
      </c>
      <c r="E192" s="0" t="s">
        <v>4605</v>
      </c>
      <c r="F192" s="0" t="s">
        <v>4126</v>
      </c>
      <c r="G192" s="0" t="s">
        <v>4606</v>
      </c>
    </row>
    <row customHeight="1" ht="11.25">
      <c r="A193" s="0" t="s">
        <v>16</v>
      </c>
      <c r="B193" s="0" t="s">
        <v>124</v>
      </c>
      <c r="C193" s="0" t="s">
        <v>125</v>
      </c>
      <c r="D193" s="0" t="s">
        <v>4607</v>
      </c>
      <c r="E193" s="0" t="s">
        <v>4608</v>
      </c>
      <c r="F193" s="0" t="s">
        <v>4126</v>
      </c>
      <c r="G193" s="0" t="s">
        <v>4609</v>
      </c>
    </row>
    <row customHeight="1" ht="11.25">
      <c r="A194" s="0" t="s">
        <v>16</v>
      </c>
      <c r="B194" s="0" t="s">
        <v>124</v>
      </c>
      <c r="C194" s="0" t="s">
        <v>125</v>
      </c>
      <c r="D194" s="0" t="s">
        <v>4610</v>
      </c>
      <c r="E194" s="0" t="s">
        <v>4611</v>
      </c>
      <c r="F194" s="0" t="s">
        <v>4126</v>
      </c>
      <c r="G194" s="0" t="s">
        <v>4612</v>
      </c>
    </row>
    <row customHeight="1" ht="11.25">
      <c r="A195" s="0" t="s">
        <v>16</v>
      </c>
      <c r="B195" s="0" t="s">
        <v>142</v>
      </c>
      <c r="C195" s="0" t="s">
        <v>143</v>
      </c>
      <c r="D195" s="0" t="s">
        <v>142</v>
      </c>
      <c r="E195" s="0" t="s">
        <v>143</v>
      </c>
      <c r="F195" s="0" t="s">
        <v>4123</v>
      </c>
      <c r="G195" s="0" t="s">
        <v>141</v>
      </c>
    </row>
    <row customHeight="1" ht="11.25">
      <c r="A196" s="0" t="s">
        <v>16</v>
      </c>
      <c r="B196" s="0" t="s">
        <v>142</v>
      </c>
      <c r="C196" s="0" t="s">
        <v>143</v>
      </c>
      <c r="D196" s="0" t="s">
        <v>4613</v>
      </c>
      <c r="E196" s="0" t="s">
        <v>4614</v>
      </c>
      <c r="F196" s="0" t="s">
        <v>4126</v>
      </c>
      <c r="G196" s="0" t="s">
        <v>4615</v>
      </c>
    </row>
    <row customHeight="1" ht="11.25">
      <c r="A197" s="0" t="s">
        <v>16</v>
      </c>
      <c r="B197" s="0" t="s">
        <v>142</v>
      </c>
      <c r="C197" s="0" t="s">
        <v>143</v>
      </c>
      <c r="D197" s="0" t="s">
        <v>4616</v>
      </c>
      <c r="E197" s="0" t="s">
        <v>4617</v>
      </c>
      <c r="F197" s="0" t="s">
        <v>4126</v>
      </c>
      <c r="G197" s="0" t="s">
        <v>4618</v>
      </c>
    </row>
    <row customHeight="1" ht="11.25">
      <c r="A198" s="0" t="s">
        <v>16</v>
      </c>
      <c r="B198" s="0" t="s">
        <v>142</v>
      </c>
      <c r="C198" s="0" t="s">
        <v>143</v>
      </c>
      <c r="D198" s="0" t="s">
        <v>4619</v>
      </c>
      <c r="E198" s="0" t="s">
        <v>4620</v>
      </c>
      <c r="F198" s="0" t="s">
        <v>4126</v>
      </c>
      <c r="G198" s="0" t="s">
        <v>4621</v>
      </c>
    </row>
    <row customHeight="1" ht="11.25">
      <c r="A199" s="0" t="s">
        <v>16</v>
      </c>
      <c r="B199" s="0" t="s">
        <v>142</v>
      </c>
      <c r="C199" s="0" t="s">
        <v>143</v>
      </c>
      <c r="D199" s="0" t="s">
        <v>4622</v>
      </c>
      <c r="E199" s="0" t="s">
        <v>4623</v>
      </c>
      <c r="F199" s="0" t="s">
        <v>4126</v>
      </c>
      <c r="G199" s="0" t="s">
        <v>4624</v>
      </c>
    </row>
    <row customHeight="1" ht="11.25">
      <c r="A200" s="0" t="s">
        <v>16</v>
      </c>
      <c r="B200" s="0" t="s">
        <v>142</v>
      </c>
      <c r="C200" s="0" t="s">
        <v>143</v>
      </c>
      <c r="D200" s="0" t="s">
        <v>4625</v>
      </c>
      <c r="E200" s="0" t="s">
        <v>4626</v>
      </c>
      <c r="F200" s="0" t="s">
        <v>4126</v>
      </c>
      <c r="G200" s="0" t="s">
        <v>4627</v>
      </c>
    </row>
    <row customHeight="1" ht="11.25">
      <c r="A201" s="0" t="s">
        <v>16</v>
      </c>
      <c r="B201" s="0" t="s">
        <v>142</v>
      </c>
      <c r="C201" s="0" t="s">
        <v>143</v>
      </c>
      <c r="D201" s="0" t="s">
        <v>4628</v>
      </c>
      <c r="E201" s="0" t="s">
        <v>4629</v>
      </c>
      <c r="F201" s="0" t="s">
        <v>4126</v>
      </c>
      <c r="G201" s="0" t="s">
        <v>4630</v>
      </c>
    </row>
    <row customHeight="1" ht="11.25">
      <c r="A202" s="0" t="s">
        <v>16</v>
      </c>
      <c r="B202" s="0" t="s">
        <v>142</v>
      </c>
      <c r="C202" s="0" t="s">
        <v>143</v>
      </c>
      <c r="D202" s="0" t="s">
        <v>4631</v>
      </c>
      <c r="E202" s="0" t="s">
        <v>4632</v>
      </c>
      <c r="F202" s="0" t="s">
        <v>4126</v>
      </c>
      <c r="G202" s="0" t="s">
        <v>4633</v>
      </c>
    </row>
    <row customHeight="1" ht="11.25">
      <c r="A203" s="0" t="s">
        <v>16</v>
      </c>
      <c r="B203" s="0" t="s">
        <v>142</v>
      </c>
      <c r="C203" s="0" t="s">
        <v>143</v>
      </c>
      <c r="D203" s="0" t="s">
        <v>4634</v>
      </c>
      <c r="E203" s="0" t="s">
        <v>4635</v>
      </c>
      <c r="F203" s="0" t="s">
        <v>4126</v>
      </c>
      <c r="G203" s="0" t="s">
        <v>4636</v>
      </c>
    </row>
    <row customHeight="1" ht="11.25">
      <c r="A204" s="0" t="s">
        <v>16</v>
      </c>
      <c r="B204" s="0" t="s">
        <v>142</v>
      </c>
      <c r="C204" s="0" t="s">
        <v>143</v>
      </c>
      <c r="D204" s="0" t="s">
        <v>4637</v>
      </c>
      <c r="E204" s="0" t="s">
        <v>4638</v>
      </c>
      <c r="F204" s="0" t="s">
        <v>4126</v>
      </c>
      <c r="G204" s="0" t="s">
        <v>4639</v>
      </c>
    </row>
    <row customHeight="1" ht="11.25">
      <c r="A205" s="0" t="s">
        <v>16</v>
      </c>
      <c r="B205" s="0" t="s">
        <v>142</v>
      </c>
      <c r="C205" s="0" t="s">
        <v>143</v>
      </c>
      <c r="D205" s="0" t="s">
        <v>4640</v>
      </c>
      <c r="E205" s="0" t="s">
        <v>4641</v>
      </c>
      <c r="F205" s="0" t="s">
        <v>4126</v>
      </c>
      <c r="G205" s="0" t="s">
        <v>4642</v>
      </c>
    </row>
    <row customHeight="1" ht="11.25">
      <c r="A206" s="0" t="s">
        <v>16</v>
      </c>
      <c r="B206" s="0" t="s">
        <v>142</v>
      </c>
      <c r="C206" s="0" t="s">
        <v>143</v>
      </c>
      <c r="D206" s="0" t="s">
        <v>4643</v>
      </c>
      <c r="E206" s="0" t="s">
        <v>4644</v>
      </c>
      <c r="F206" s="0" t="s">
        <v>4126</v>
      </c>
      <c r="G206" s="0" t="s">
        <v>4645</v>
      </c>
    </row>
    <row customHeight="1" ht="11.25">
      <c r="A207" s="0" t="s">
        <v>16</v>
      </c>
      <c r="B207" s="0" t="s">
        <v>142</v>
      </c>
      <c r="C207" s="0" t="s">
        <v>143</v>
      </c>
      <c r="D207" s="0" t="s">
        <v>4646</v>
      </c>
      <c r="E207" s="0" t="s">
        <v>4647</v>
      </c>
      <c r="F207" s="0" t="s">
        <v>4126</v>
      </c>
      <c r="G207" s="0" t="s">
        <v>4648</v>
      </c>
    </row>
    <row customHeight="1" ht="11.25">
      <c r="A208" s="0" t="s">
        <v>16</v>
      </c>
      <c r="B208" s="0" t="s">
        <v>142</v>
      </c>
      <c r="C208" s="0" t="s">
        <v>143</v>
      </c>
      <c r="D208" s="0" t="s">
        <v>4649</v>
      </c>
      <c r="E208" s="0" t="s">
        <v>4650</v>
      </c>
      <c r="F208" s="0" t="s">
        <v>4126</v>
      </c>
      <c r="G208" s="0" t="s">
        <v>4651</v>
      </c>
    </row>
    <row customHeight="1" ht="11.25">
      <c r="A209" s="0" t="s">
        <v>16</v>
      </c>
      <c r="B209" s="0" t="s">
        <v>142</v>
      </c>
      <c r="C209" s="0" t="s">
        <v>143</v>
      </c>
      <c r="D209" s="0" t="s">
        <v>4652</v>
      </c>
      <c r="E209" s="0" t="s">
        <v>4653</v>
      </c>
      <c r="F209" s="0" t="s">
        <v>4126</v>
      </c>
      <c r="G209" s="0" t="s">
        <v>4654</v>
      </c>
    </row>
    <row customHeight="1" ht="11.25">
      <c r="A210" s="0" t="s">
        <v>16</v>
      </c>
      <c r="B210" s="0" t="s">
        <v>142</v>
      </c>
      <c r="C210" s="0" t="s">
        <v>143</v>
      </c>
      <c r="D210" s="0" t="s">
        <v>4655</v>
      </c>
      <c r="E210" s="0" t="s">
        <v>4656</v>
      </c>
      <c r="F210" s="0" t="s">
        <v>4126</v>
      </c>
      <c r="G210" s="0" t="s">
        <v>4657</v>
      </c>
    </row>
    <row customHeight="1" ht="11.25">
      <c r="A211" s="0" t="s">
        <v>16</v>
      </c>
      <c r="B211" s="0" t="s">
        <v>157</v>
      </c>
      <c r="C211" s="0" t="s">
        <v>158</v>
      </c>
      <c r="D211" s="0" t="s">
        <v>157</v>
      </c>
      <c r="E211" s="0" t="s">
        <v>158</v>
      </c>
      <c r="F211" s="0" t="s">
        <v>4123</v>
      </c>
      <c r="G211" s="0" t="s">
        <v>156</v>
      </c>
    </row>
    <row customHeight="1" ht="11.25">
      <c r="A212" s="0" t="s">
        <v>16</v>
      </c>
      <c r="B212" s="0" t="s">
        <v>157</v>
      </c>
      <c r="C212" s="0" t="s">
        <v>158</v>
      </c>
      <c r="D212" s="0" t="s">
        <v>4658</v>
      </c>
      <c r="E212" s="0" t="s">
        <v>4659</v>
      </c>
      <c r="F212" s="0" t="s">
        <v>4126</v>
      </c>
      <c r="G212" s="0" t="s">
        <v>4660</v>
      </c>
    </row>
    <row customHeight="1" ht="11.25">
      <c r="A213" s="0" t="s">
        <v>16</v>
      </c>
      <c r="B213" s="0" t="s">
        <v>157</v>
      </c>
      <c r="C213" s="0" t="s">
        <v>158</v>
      </c>
      <c r="D213" s="0" t="s">
        <v>4661</v>
      </c>
      <c r="E213" s="0" t="s">
        <v>4662</v>
      </c>
      <c r="F213" s="0" t="s">
        <v>4126</v>
      </c>
      <c r="G213" s="0" t="s">
        <v>4663</v>
      </c>
    </row>
    <row customHeight="1" ht="11.25">
      <c r="A214" s="0" t="s">
        <v>16</v>
      </c>
      <c r="B214" s="0" t="s">
        <v>157</v>
      </c>
      <c r="C214" s="0" t="s">
        <v>158</v>
      </c>
      <c r="D214" s="0" t="s">
        <v>4664</v>
      </c>
      <c r="E214" s="0" t="s">
        <v>4665</v>
      </c>
      <c r="F214" s="0" t="s">
        <v>4126</v>
      </c>
      <c r="G214" s="0" t="s">
        <v>4666</v>
      </c>
    </row>
    <row customHeight="1" ht="11.25">
      <c r="A215" s="0" t="s">
        <v>16</v>
      </c>
      <c r="B215" s="0" t="s">
        <v>157</v>
      </c>
      <c r="C215" s="0" t="s">
        <v>158</v>
      </c>
      <c r="D215" s="0" t="s">
        <v>4667</v>
      </c>
      <c r="E215" s="0" t="s">
        <v>4668</v>
      </c>
      <c r="F215" s="0" t="s">
        <v>4126</v>
      </c>
      <c r="G215" s="0" t="s">
        <v>4669</v>
      </c>
    </row>
    <row customHeight="1" ht="11.25">
      <c r="A216" s="0" t="s">
        <v>16</v>
      </c>
      <c r="B216" s="0" t="s">
        <v>157</v>
      </c>
      <c r="C216" s="0" t="s">
        <v>158</v>
      </c>
      <c r="D216" s="0" t="s">
        <v>4670</v>
      </c>
      <c r="E216" s="0" t="s">
        <v>4671</v>
      </c>
      <c r="F216" s="0" t="s">
        <v>4126</v>
      </c>
      <c r="G216" s="0" t="s">
        <v>4672</v>
      </c>
    </row>
    <row customHeight="1" ht="11.25">
      <c r="A217" s="0" t="s">
        <v>16</v>
      </c>
      <c r="B217" s="0" t="s">
        <v>157</v>
      </c>
      <c r="C217" s="0" t="s">
        <v>158</v>
      </c>
      <c r="D217" s="0" t="s">
        <v>4673</v>
      </c>
      <c r="E217" s="0" t="s">
        <v>4674</v>
      </c>
      <c r="F217" s="0" t="s">
        <v>4126</v>
      </c>
      <c r="G217" s="0" t="s">
        <v>4675</v>
      </c>
    </row>
    <row customHeight="1" ht="11.25">
      <c r="A218" s="0" t="s">
        <v>16</v>
      </c>
      <c r="B218" s="0" t="s">
        <v>157</v>
      </c>
      <c r="C218" s="0" t="s">
        <v>158</v>
      </c>
      <c r="D218" s="0" t="s">
        <v>4676</v>
      </c>
      <c r="E218" s="0" t="s">
        <v>4677</v>
      </c>
      <c r="F218" s="0" t="s">
        <v>4126</v>
      </c>
      <c r="G218" s="0" t="s">
        <v>4678</v>
      </c>
    </row>
    <row customHeight="1" ht="11.25">
      <c r="A219" s="0" t="s">
        <v>16</v>
      </c>
      <c r="B219" s="0" t="s">
        <v>4679</v>
      </c>
      <c r="C219" s="0" t="s">
        <v>4680</v>
      </c>
      <c r="D219" s="0" t="s">
        <v>4679</v>
      </c>
      <c r="E219" s="0" t="s">
        <v>4680</v>
      </c>
      <c r="F219" s="0" t="s">
        <v>4123</v>
      </c>
      <c r="G219" s="0" t="s">
        <v>4681</v>
      </c>
    </row>
    <row customHeight="1" ht="11.25">
      <c r="A220" s="0" t="s">
        <v>16</v>
      </c>
      <c r="B220" s="0" t="s">
        <v>4679</v>
      </c>
      <c r="C220" s="0" t="s">
        <v>4680</v>
      </c>
      <c r="D220" s="0" t="s">
        <v>4682</v>
      </c>
      <c r="E220" s="0" t="s">
        <v>4683</v>
      </c>
      <c r="F220" s="0" t="s">
        <v>4137</v>
      </c>
      <c r="G220" s="0" t="s">
        <v>4684</v>
      </c>
    </row>
    <row customHeight="1" ht="11.25">
      <c r="A221" s="0" t="s">
        <v>16</v>
      </c>
      <c r="B221" s="0" t="s">
        <v>4679</v>
      </c>
      <c r="C221" s="0" t="s">
        <v>4680</v>
      </c>
      <c r="D221" s="0" t="s">
        <v>4685</v>
      </c>
      <c r="E221" s="0" t="s">
        <v>4686</v>
      </c>
      <c r="F221" s="0" t="s">
        <v>4126</v>
      </c>
      <c r="G221" s="0" t="s">
        <v>4687</v>
      </c>
    </row>
    <row customHeight="1" ht="11.25">
      <c r="A222" s="0" t="s">
        <v>16</v>
      </c>
      <c r="B222" s="0" t="s">
        <v>4679</v>
      </c>
      <c r="C222" s="0" t="s">
        <v>4680</v>
      </c>
      <c r="D222" s="0" t="s">
        <v>4688</v>
      </c>
      <c r="E222" s="0" t="s">
        <v>4689</v>
      </c>
      <c r="F222" s="0" t="s">
        <v>4126</v>
      </c>
      <c r="G222" s="0" t="s">
        <v>4690</v>
      </c>
    </row>
    <row customHeight="1" ht="11.25">
      <c r="A223" s="0" t="s">
        <v>16</v>
      </c>
      <c r="B223" s="0" t="s">
        <v>4679</v>
      </c>
      <c r="C223" s="0" t="s">
        <v>4680</v>
      </c>
      <c r="D223" s="0" t="s">
        <v>4691</v>
      </c>
      <c r="E223" s="0" t="s">
        <v>4692</v>
      </c>
      <c r="F223" s="0" t="s">
        <v>4126</v>
      </c>
      <c r="G223" s="0" t="s">
        <v>4693</v>
      </c>
    </row>
    <row customHeight="1" ht="11.25">
      <c r="A224" s="0" t="s">
        <v>16</v>
      </c>
      <c r="B224" s="0" t="s">
        <v>4679</v>
      </c>
      <c r="C224" s="0" t="s">
        <v>4680</v>
      </c>
      <c r="D224" s="0" t="s">
        <v>4694</v>
      </c>
      <c r="E224" s="0" t="s">
        <v>4695</v>
      </c>
      <c r="F224" s="0" t="s">
        <v>4126</v>
      </c>
      <c r="G224" s="0" t="s">
        <v>4696</v>
      </c>
    </row>
    <row customHeight="1" ht="11.25">
      <c r="A225" s="0" t="s">
        <v>16</v>
      </c>
      <c r="B225" s="0" t="s">
        <v>4679</v>
      </c>
      <c r="C225" s="0" t="s">
        <v>4680</v>
      </c>
      <c r="D225" s="0" t="s">
        <v>4697</v>
      </c>
      <c r="E225" s="0" t="s">
        <v>4698</v>
      </c>
      <c r="F225" s="0" t="s">
        <v>4126</v>
      </c>
      <c r="G225" s="0" t="s">
        <v>4699</v>
      </c>
    </row>
    <row customHeight="1" ht="11.25">
      <c r="A226" s="0" t="s">
        <v>16</v>
      </c>
      <c r="B226" s="0" t="s">
        <v>4679</v>
      </c>
      <c r="C226" s="0" t="s">
        <v>4680</v>
      </c>
      <c r="D226" s="0" t="s">
        <v>4700</v>
      </c>
      <c r="E226" s="0" t="s">
        <v>4701</v>
      </c>
      <c r="F226" s="0" t="s">
        <v>4126</v>
      </c>
      <c r="G226" s="0" t="s">
        <v>4702</v>
      </c>
    </row>
    <row customHeight="1" ht="11.25">
      <c r="A227" s="0" t="s">
        <v>16</v>
      </c>
      <c r="B227" s="0" t="s">
        <v>4679</v>
      </c>
      <c r="C227" s="0" t="s">
        <v>4680</v>
      </c>
      <c r="D227" s="0" t="s">
        <v>4703</v>
      </c>
      <c r="E227" s="0" t="s">
        <v>4704</v>
      </c>
      <c r="F227" s="0" t="s">
        <v>4126</v>
      </c>
      <c r="G227" s="0" t="s">
        <v>4705</v>
      </c>
    </row>
    <row customHeight="1" ht="11.25">
      <c r="A228" s="0" t="s">
        <v>16</v>
      </c>
      <c r="B228" s="0" t="s">
        <v>4679</v>
      </c>
      <c r="C228" s="0" t="s">
        <v>4680</v>
      </c>
      <c r="D228" s="0" t="s">
        <v>4706</v>
      </c>
      <c r="E228" s="0" t="s">
        <v>4707</v>
      </c>
      <c r="F228" s="0" t="s">
        <v>4126</v>
      </c>
      <c r="G228" s="0" t="s">
        <v>4708</v>
      </c>
    </row>
    <row customHeight="1" ht="11.25">
      <c r="A229" s="0" t="s">
        <v>16</v>
      </c>
      <c r="B229" s="0" t="s">
        <v>4679</v>
      </c>
      <c r="C229" s="0" t="s">
        <v>4680</v>
      </c>
      <c r="D229" s="0" t="s">
        <v>4709</v>
      </c>
      <c r="E229" s="0" t="s">
        <v>4710</v>
      </c>
      <c r="F229" s="0" t="s">
        <v>4126</v>
      </c>
      <c r="G229" s="0" t="s">
        <v>4711</v>
      </c>
    </row>
    <row customHeight="1" ht="11.25">
      <c r="A230" s="0" t="s">
        <v>16</v>
      </c>
      <c r="B230" s="0" t="s">
        <v>4679</v>
      </c>
      <c r="C230" s="0" t="s">
        <v>4680</v>
      </c>
      <c r="D230" s="0" t="s">
        <v>4712</v>
      </c>
      <c r="E230" s="0" t="s">
        <v>4713</v>
      </c>
      <c r="F230" s="0" t="s">
        <v>4126</v>
      </c>
      <c r="G230" s="0" t="s">
        <v>4714</v>
      </c>
    </row>
    <row customHeight="1" ht="11.25">
      <c r="A231" s="0" t="s">
        <v>16</v>
      </c>
      <c r="B231" s="0" t="s">
        <v>4679</v>
      </c>
      <c r="C231" s="0" t="s">
        <v>4680</v>
      </c>
      <c r="D231" s="0" t="s">
        <v>4715</v>
      </c>
      <c r="E231" s="0" t="s">
        <v>4716</v>
      </c>
      <c r="F231" s="0" t="s">
        <v>4126</v>
      </c>
      <c r="G231" s="0" t="s">
        <v>4717</v>
      </c>
    </row>
    <row customHeight="1" ht="11.25">
      <c r="A232" s="0" t="s">
        <v>16</v>
      </c>
      <c r="B232" s="0" t="s">
        <v>4679</v>
      </c>
      <c r="C232" s="0" t="s">
        <v>4680</v>
      </c>
      <c r="D232" s="0" t="s">
        <v>4718</v>
      </c>
      <c r="E232" s="0" t="s">
        <v>4719</v>
      </c>
      <c r="F232" s="0" t="s">
        <v>4126</v>
      </c>
      <c r="G232" s="0" t="s">
        <v>4720</v>
      </c>
    </row>
    <row customHeight="1" ht="11.25">
      <c r="A233" s="0" t="s">
        <v>16</v>
      </c>
      <c r="B233" s="0" t="s">
        <v>4679</v>
      </c>
      <c r="C233" s="0" t="s">
        <v>4680</v>
      </c>
      <c r="D233" s="0" t="s">
        <v>4721</v>
      </c>
      <c r="E233" s="0" t="s">
        <v>4722</v>
      </c>
      <c r="F233" s="0" t="s">
        <v>4126</v>
      </c>
      <c r="G233" s="0" t="s">
        <v>4723</v>
      </c>
    </row>
    <row customHeight="1" ht="11.25">
      <c r="A234" s="0" t="s">
        <v>16</v>
      </c>
      <c r="B234" s="0" t="s">
        <v>4679</v>
      </c>
      <c r="C234" s="0" t="s">
        <v>4680</v>
      </c>
      <c r="D234" s="0" t="s">
        <v>4724</v>
      </c>
      <c r="E234" s="0" t="s">
        <v>4725</v>
      </c>
      <c r="F234" s="0" t="s">
        <v>4126</v>
      </c>
      <c r="G234" s="0" t="s">
        <v>4726</v>
      </c>
    </row>
    <row customHeight="1" ht="11.25">
      <c r="A235" s="0" t="s">
        <v>16</v>
      </c>
      <c r="B235" s="0" t="s">
        <v>4679</v>
      </c>
      <c r="C235" s="0" t="s">
        <v>4680</v>
      </c>
      <c r="D235" s="0" t="s">
        <v>4727</v>
      </c>
      <c r="E235" s="0" t="s">
        <v>4728</v>
      </c>
      <c r="F235" s="0" t="s">
        <v>4126</v>
      </c>
      <c r="G235" s="0" t="s">
        <v>4729</v>
      </c>
    </row>
    <row customHeight="1" ht="11.25">
      <c r="A236" s="0" t="s">
        <v>16</v>
      </c>
      <c r="B236" s="0" t="s">
        <v>4679</v>
      </c>
      <c r="C236" s="0" t="s">
        <v>4680</v>
      </c>
      <c r="D236" s="0" t="s">
        <v>4382</v>
      </c>
      <c r="E236" s="0" t="s">
        <v>4730</v>
      </c>
      <c r="F236" s="0" t="s">
        <v>4126</v>
      </c>
      <c r="G236" s="0" t="s">
        <v>4731</v>
      </c>
    </row>
    <row customHeight="1" ht="11.25">
      <c r="A237" s="0" t="s">
        <v>16</v>
      </c>
      <c r="B237" s="0" t="s">
        <v>115</v>
      </c>
      <c r="C237" s="0" t="s">
        <v>116</v>
      </c>
      <c r="D237" s="0" t="s">
        <v>115</v>
      </c>
      <c r="E237" s="0" t="s">
        <v>116</v>
      </c>
      <c r="F237" s="0" t="s">
        <v>4123</v>
      </c>
      <c r="G237" s="0" t="s">
        <v>114</v>
      </c>
    </row>
    <row customHeight="1" ht="11.25">
      <c r="A238" s="0" t="s">
        <v>16</v>
      </c>
      <c r="B238" s="0" t="s">
        <v>115</v>
      </c>
      <c r="C238" s="0" t="s">
        <v>116</v>
      </c>
      <c r="D238" s="0" t="s">
        <v>4174</v>
      </c>
      <c r="E238" s="0" t="s">
        <v>4732</v>
      </c>
      <c r="F238" s="0" t="s">
        <v>4126</v>
      </c>
      <c r="G238" s="0" t="s">
        <v>4733</v>
      </c>
    </row>
    <row customHeight="1" ht="11.25">
      <c r="A239" s="0" t="s">
        <v>16</v>
      </c>
      <c r="B239" s="0" t="s">
        <v>115</v>
      </c>
      <c r="C239" s="0" t="s">
        <v>116</v>
      </c>
      <c r="D239" s="0" t="s">
        <v>4734</v>
      </c>
      <c r="E239" s="0" t="s">
        <v>4735</v>
      </c>
      <c r="F239" s="0" t="s">
        <v>4126</v>
      </c>
      <c r="G239" s="0" t="s">
        <v>4736</v>
      </c>
    </row>
    <row customHeight="1" ht="11.25">
      <c r="A240" s="0" t="s">
        <v>16</v>
      </c>
      <c r="B240" s="0" t="s">
        <v>115</v>
      </c>
      <c r="C240" s="0" t="s">
        <v>116</v>
      </c>
      <c r="D240" s="0" t="s">
        <v>4737</v>
      </c>
      <c r="E240" s="0" t="s">
        <v>4738</v>
      </c>
      <c r="F240" s="0" t="s">
        <v>4126</v>
      </c>
      <c r="G240" s="0" t="s">
        <v>4739</v>
      </c>
    </row>
    <row customHeight="1" ht="11.25">
      <c r="A241" s="0" t="s">
        <v>16</v>
      </c>
      <c r="B241" s="0" t="s">
        <v>115</v>
      </c>
      <c r="C241" s="0" t="s">
        <v>116</v>
      </c>
      <c r="D241" s="0" t="s">
        <v>4140</v>
      </c>
      <c r="E241" s="0" t="s">
        <v>4740</v>
      </c>
      <c r="F241" s="0" t="s">
        <v>4126</v>
      </c>
      <c r="G241" s="0" t="s">
        <v>4741</v>
      </c>
    </row>
    <row customHeight="1" ht="11.25">
      <c r="A242" s="0" t="s">
        <v>16</v>
      </c>
      <c r="B242" s="0" t="s">
        <v>115</v>
      </c>
      <c r="C242" s="0" t="s">
        <v>116</v>
      </c>
      <c r="D242" s="0" t="s">
        <v>4742</v>
      </c>
      <c r="E242" s="0" t="s">
        <v>4743</v>
      </c>
      <c r="F242" s="0" t="s">
        <v>4126</v>
      </c>
      <c r="G242" s="0" t="s">
        <v>4744</v>
      </c>
    </row>
    <row customHeight="1" ht="11.25">
      <c r="A243" s="0" t="s">
        <v>16</v>
      </c>
      <c r="B243" s="0" t="s">
        <v>115</v>
      </c>
      <c r="C243" s="0" t="s">
        <v>116</v>
      </c>
      <c r="D243" s="0" t="s">
        <v>4745</v>
      </c>
      <c r="E243" s="0" t="s">
        <v>4746</v>
      </c>
      <c r="F243" s="0" t="s">
        <v>4126</v>
      </c>
      <c r="G243" s="0" t="s">
        <v>4747</v>
      </c>
    </row>
    <row customHeight="1" ht="11.25">
      <c r="A244" s="0" t="s">
        <v>16</v>
      </c>
      <c r="B244" s="0" t="s">
        <v>115</v>
      </c>
      <c r="C244" s="0" t="s">
        <v>116</v>
      </c>
      <c r="D244" s="0" t="s">
        <v>4748</v>
      </c>
      <c r="E244" s="0" t="s">
        <v>4749</v>
      </c>
      <c r="F244" s="0" t="s">
        <v>4126</v>
      </c>
      <c r="G244" s="0" t="s">
        <v>4750</v>
      </c>
    </row>
    <row customHeight="1" ht="11.25">
      <c r="A245" s="0" t="s">
        <v>16</v>
      </c>
      <c r="B245" s="0" t="s">
        <v>115</v>
      </c>
      <c r="C245" s="0" t="s">
        <v>116</v>
      </c>
      <c r="D245" s="0" t="s">
        <v>4751</v>
      </c>
      <c r="E245" s="0" t="s">
        <v>4752</v>
      </c>
      <c r="F245" s="0" t="s">
        <v>4126</v>
      </c>
      <c r="G245" s="0" t="s">
        <v>4753</v>
      </c>
    </row>
    <row customHeight="1" ht="11.25">
      <c r="A246" s="0" t="s">
        <v>16</v>
      </c>
      <c r="B246" s="0" t="s">
        <v>115</v>
      </c>
      <c r="C246" s="0" t="s">
        <v>116</v>
      </c>
      <c r="D246" s="0" t="s">
        <v>4754</v>
      </c>
      <c r="E246" s="0" t="s">
        <v>4755</v>
      </c>
      <c r="F246" s="0" t="s">
        <v>4126</v>
      </c>
      <c r="G246" s="0" t="s">
        <v>4756</v>
      </c>
    </row>
    <row customHeight="1" ht="11.25">
      <c r="A247" s="0" t="s">
        <v>16</v>
      </c>
      <c r="B247" s="0" t="s">
        <v>115</v>
      </c>
      <c r="C247" s="0" t="s">
        <v>116</v>
      </c>
      <c r="D247" s="0" t="s">
        <v>4757</v>
      </c>
      <c r="E247" s="0" t="s">
        <v>4758</v>
      </c>
      <c r="F247" s="0" t="s">
        <v>4126</v>
      </c>
      <c r="G247" s="0" t="s">
        <v>4759</v>
      </c>
    </row>
    <row customHeight="1" ht="11.25">
      <c r="A248" s="0" t="s">
        <v>16</v>
      </c>
      <c r="B248" s="0" t="s">
        <v>115</v>
      </c>
      <c r="C248" s="0" t="s">
        <v>116</v>
      </c>
      <c r="D248" s="0" t="s">
        <v>4760</v>
      </c>
      <c r="E248" s="0" t="s">
        <v>4761</v>
      </c>
      <c r="F248" s="0" t="s">
        <v>4126</v>
      </c>
      <c r="G248" s="0" t="s">
        <v>4762</v>
      </c>
    </row>
    <row customHeight="1" ht="11.25">
      <c r="A249" s="0" t="s">
        <v>16</v>
      </c>
      <c r="B249" s="0" t="s">
        <v>115</v>
      </c>
      <c r="C249" s="0" t="s">
        <v>116</v>
      </c>
      <c r="D249" s="0" t="s">
        <v>4763</v>
      </c>
      <c r="E249" s="0" t="s">
        <v>4764</v>
      </c>
      <c r="F249" s="0" t="s">
        <v>4126</v>
      </c>
      <c r="G249" s="0" t="s">
        <v>4765</v>
      </c>
    </row>
    <row customHeight="1" ht="11.25">
      <c r="A250" s="0" t="s">
        <v>16</v>
      </c>
      <c r="B250" s="0" t="s">
        <v>115</v>
      </c>
      <c r="C250" s="0" t="s">
        <v>116</v>
      </c>
      <c r="D250" s="0" t="s">
        <v>4766</v>
      </c>
      <c r="E250" s="0" t="s">
        <v>4767</v>
      </c>
      <c r="F250" s="0" t="s">
        <v>4126</v>
      </c>
      <c r="G250" s="0" t="s">
        <v>4768</v>
      </c>
    </row>
    <row customHeight="1" ht="11.25">
      <c r="A251" s="0" t="s">
        <v>16</v>
      </c>
      <c r="B251" s="0" t="s">
        <v>115</v>
      </c>
      <c r="C251" s="0" t="s">
        <v>116</v>
      </c>
      <c r="D251" s="0" t="s">
        <v>4769</v>
      </c>
      <c r="E251" s="0" t="s">
        <v>4770</v>
      </c>
      <c r="F251" s="0" t="s">
        <v>4126</v>
      </c>
      <c r="G251" s="0" t="s">
        <v>4771</v>
      </c>
    </row>
    <row customHeight="1" ht="11.25">
      <c r="A252" s="0" t="s">
        <v>16</v>
      </c>
      <c r="B252" s="0" t="s">
        <v>115</v>
      </c>
      <c r="C252" s="0" t="s">
        <v>116</v>
      </c>
      <c r="D252" s="0" t="s">
        <v>4772</v>
      </c>
      <c r="E252" s="0" t="s">
        <v>4773</v>
      </c>
      <c r="F252" s="0" t="s">
        <v>4126</v>
      </c>
      <c r="G252" s="0" t="s">
        <v>4774</v>
      </c>
    </row>
    <row customHeight="1" ht="11.25">
      <c r="A253" s="0" t="s">
        <v>16</v>
      </c>
      <c r="B253" s="0" t="s">
        <v>115</v>
      </c>
      <c r="C253" s="0" t="s">
        <v>116</v>
      </c>
      <c r="D253" s="0" t="s">
        <v>4775</v>
      </c>
      <c r="E253" s="0" t="s">
        <v>4776</v>
      </c>
      <c r="F253" s="0" t="s">
        <v>4126</v>
      </c>
      <c r="G253" s="0" t="s">
        <v>4777</v>
      </c>
    </row>
    <row customHeight="1" ht="11.25">
      <c r="A254" s="0" t="s">
        <v>16</v>
      </c>
      <c r="B254" s="0" t="s">
        <v>115</v>
      </c>
      <c r="C254" s="0" t="s">
        <v>116</v>
      </c>
      <c r="D254" s="0" t="s">
        <v>4778</v>
      </c>
      <c r="E254" s="0" t="s">
        <v>4779</v>
      </c>
      <c r="F254" s="0" t="s">
        <v>4126</v>
      </c>
      <c r="G254" s="0" t="s">
        <v>4780</v>
      </c>
    </row>
    <row customHeight="1" ht="11.25">
      <c r="A255" s="0" t="s">
        <v>16</v>
      </c>
      <c r="B255" s="0" t="s">
        <v>115</v>
      </c>
      <c r="C255" s="0" t="s">
        <v>116</v>
      </c>
      <c r="D255" s="0" t="s">
        <v>4781</v>
      </c>
      <c r="E255" s="0" t="s">
        <v>4782</v>
      </c>
      <c r="F255" s="0" t="s">
        <v>4126</v>
      </c>
      <c r="G255" s="0" t="s">
        <v>4783</v>
      </c>
    </row>
    <row customHeight="1" ht="11.25">
      <c r="A256" s="0" t="s">
        <v>16</v>
      </c>
      <c r="B256" s="0" t="s">
        <v>115</v>
      </c>
      <c r="C256" s="0" t="s">
        <v>116</v>
      </c>
      <c r="D256" s="0" t="s">
        <v>4784</v>
      </c>
      <c r="E256" s="0" t="s">
        <v>4785</v>
      </c>
      <c r="F256" s="0" t="s">
        <v>4126</v>
      </c>
      <c r="G256" s="0" t="s">
        <v>4786</v>
      </c>
    </row>
    <row customHeight="1" ht="11.25">
      <c r="A257" s="0" t="s">
        <v>16</v>
      </c>
      <c r="B257" s="0" t="s">
        <v>115</v>
      </c>
      <c r="C257" s="0" t="s">
        <v>116</v>
      </c>
      <c r="D257" s="0" t="s">
        <v>4787</v>
      </c>
      <c r="E257" s="0" t="s">
        <v>4788</v>
      </c>
      <c r="F257" s="0" t="s">
        <v>4126</v>
      </c>
      <c r="G257" s="0" t="s">
        <v>4789</v>
      </c>
    </row>
    <row customHeight="1" ht="11.25">
      <c r="A258" s="0" t="s">
        <v>16</v>
      </c>
      <c r="B258" s="0" t="s">
        <v>115</v>
      </c>
      <c r="C258" s="0" t="s">
        <v>116</v>
      </c>
      <c r="D258" s="0" t="s">
        <v>4790</v>
      </c>
      <c r="E258" s="0" t="s">
        <v>4791</v>
      </c>
      <c r="F258" s="0" t="s">
        <v>4126</v>
      </c>
      <c r="G258" s="0" t="s">
        <v>4792</v>
      </c>
    </row>
    <row customHeight="1" ht="11.25">
      <c r="A259" s="0" t="s">
        <v>16</v>
      </c>
      <c r="B259" s="0" t="s">
        <v>115</v>
      </c>
      <c r="C259" s="0" t="s">
        <v>116</v>
      </c>
      <c r="D259" s="0" t="s">
        <v>4793</v>
      </c>
      <c r="E259" s="0" t="s">
        <v>4794</v>
      </c>
      <c r="F259" s="0" t="s">
        <v>4126</v>
      </c>
      <c r="G259" s="0" t="s">
        <v>4795</v>
      </c>
    </row>
    <row customHeight="1" ht="11.25">
      <c r="A260" s="0" t="s">
        <v>16</v>
      </c>
      <c r="B260" s="0" t="s">
        <v>115</v>
      </c>
      <c r="C260" s="0" t="s">
        <v>116</v>
      </c>
      <c r="D260" s="0" t="s">
        <v>4796</v>
      </c>
      <c r="E260" s="0" t="s">
        <v>4797</v>
      </c>
      <c r="F260" s="0" t="s">
        <v>4126</v>
      </c>
      <c r="G260" s="0" t="s">
        <v>4798</v>
      </c>
    </row>
    <row customHeight="1" ht="11.25">
      <c r="A261" s="0" t="s">
        <v>16</v>
      </c>
      <c r="B261" s="0" t="s">
        <v>115</v>
      </c>
      <c r="C261" s="0" t="s">
        <v>116</v>
      </c>
      <c r="D261" s="0" t="s">
        <v>4799</v>
      </c>
      <c r="E261" s="0" t="s">
        <v>4800</v>
      </c>
      <c r="F261" s="0" t="s">
        <v>4126</v>
      </c>
      <c r="G261" s="0" t="s">
        <v>4801</v>
      </c>
    </row>
    <row customHeight="1" ht="11.25">
      <c r="A262" s="0" t="s">
        <v>16</v>
      </c>
      <c r="B262" s="0" t="s">
        <v>4802</v>
      </c>
      <c r="C262" s="0" t="s">
        <v>4803</v>
      </c>
      <c r="D262" s="0" t="s">
        <v>4802</v>
      </c>
      <c r="E262" s="0" t="s">
        <v>4803</v>
      </c>
      <c r="F262" s="0" t="s">
        <v>4123</v>
      </c>
      <c r="G262" s="0" t="s">
        <v>4804</v>
      </c>
    </row>
    <row customHeight="1" ht="11.25">
      <c r="A263" s="0" t="s">
        <v>16</v>
      </c>
      <c r="B263" s="0" t="s">
        <v>4802</v>
      </c>
      <c r="C263" s="0" t="s">
        <v>4803</v>
      </c>
      <c r="D263" s="0" t="s">
        <v>4805</v>
      </c>
      <c r="E263" s="0" t="s">
        <v>4806</v>
      </c>
      <c r="F263" s="0" t="s">
        <v>4137</v>
      </c>
      <c r="G263" s="0" t="s">
        <v>4807</v>
      </c>
    </row>
    <row customHeight="1" ht="11.25">
      <c r="A264" s="0" t="s">
        <v>16</v>
      </c>
      <c r="B264" s="0" t="s">
        <v>4802</v>
      </c>
      <c r="C264" s="0" t="s">
        <v>4803</v>
      </c>
      <c r="D264" s="0" t="s">
        <v>4808</v>
      </c>
      <c r="E264" s="0" t="s">
        <v>4809</v>
      </c>
      <c r="F264" s="0" t="s">
        <v>4137</v>
      </c>
      <c r="G264" s="0" t="s">
        <v>4810</v>
      </c>
    </row>
    <row customHeight="1" ht="11.25">
      <c r="A265" s="0" t="s">
        <v>16</v>
      </c>
      <c r="B265" s="0" t="s">
        <v>4802</v>
      </c>
      <c r="C265" s="0" t="s">
        <v>4803</v>
      </c>
      <c r="D265" s="0" t="s">
        <v>4811</v>
      </c>
      <c r="E265" s="0" t="s">
        <v>4812</v>
      </c>
      <c r="F265" s="0" t="s">
        <v>4126</v>
      </c>
      <c r="G265" s="0" t="s">
        <v>4813</v>
      </c>
    </row>
    <row customHeight="1" ht="11.25">
      <c r="A266" s="0" t="s">
        <v>16</v>
      </c>
      <c r="B266" s="0" t="s">
        <v>4802</v>
      </c>
      <c r="C266" s="0" t="s">
        <v>4803</v>
      </c>
      <c r="D266" s="0" t="s">
        <v>4814</v>
      </c>
      <c r="E266" s="0" t="s">
        <v>4815</v>
      </c>
      <c r="F266" s="0" t="s">
        <v>4126</v>
      </c>
      <c r="G266" s="0" t="s">
        <v>4816</v>
      </c>
    </row>
    <row customHeight="1" ht="11.25">
      <c r="A267" s="0" t="s">
        <v>16</v>
      </c>
      <c r="B267" s="0" t="s">
        <v>4802</v>
      </c>
      <c r="C267" s="0" t="s">
        <v>4803</v>
      </c>
      <c r="D267" s="0" t="s">
        <v>4817</v>
      </c>
      <c r="E267" s="0" t="s">
        <v>4818</v>
      </c>
      <c r="F267" s="0" t="s">
        <v>4126</v>
      </c>
      <c r="G267" s="0" t="s">
        <v>4819</v>
      </c>
    </row>
    <row customHeight="1" ht="11.25">
      <c r="A268" s="0" t="s">
        <v>16</v>
      </c>
      <c r="B268" s="0" t="s">
        <v>4802</v>
      </c>
      <c r="C268" s="0" t="s">
        <v>4803</v>
      </c>
      <c r="D268" s="0" t="s">
        <v>4820</v>
      </c>
      <c r="E268" s="0" t="s">
        <v>4821</v>
      </c>
      <c r="F268" s="0" t="s">
        <v>4126</v>
      </c>
      <c r="G268" s="0" t="s">
        <v>4822</v>
      </c>
    </row>
    <row customHeight="1" ht="11.25">
      <c r="A269" s="0" t="s">
        <v>16</v>
      </c>
      <c r="B269" s="0" t="s">
        <v>4802</v>
      </c>
      <c r="C269" s="0" t="s">
        <v>4803</v>
      </c>
      <c r="D269" s="0" t="s">
        <v>4823</v>
      </c>
      <c r="E269" s="0" t="s">
        <v>4824</v>
      </c>
      <c r="F269" s="0" t="s">
        <v>4126</v>
      </c>
      <c r="G269" s="0" t="s">
        <v>4825</v>
      </c>
    </row>
    <row customHeight="1" ht="11.25">
      <c r="A270" s="0" t="s">
        <v>16</v>
      </c>
      <c r="B270" s="0" t="s">
        <v>4802</v>
      </c>
      <c r="C270" s="0" t="s">
        <v>4803</v>
      </c>
      <c r="D270" s="0" t="s">
        <v>4826</v>
      </c>
      <c r="E270" s="0" t="s">
        <v>4827</v>
      </c>
      <c r="F270" s="0" t="s">
        <v>4126</v>
      </c>
      <c r="G270" s="0" t="s">
        <v>4828</v>
      </c>
    </row>
    <row customHeight="1" ht="11.25">
      <c r="A271" s="0" t="s">
        <v>16</v>
      </c>
      <c r="B271" s="0" t="s">
        <v>4802</v>
      </c>
      <c r="C271" s="0" t="s">
        <v>4803</v>
      </c>
      <c r="D271" s="0" t="s">
        <v>4829</v>
      </c>
      <c r="E271" s="0" t="s">
        <v>4830</v>
      </c>
      <c r="F271" s="0" t="s">
        <v>4126</v>
      </c>
      <c r="G271" s="0" t="s">
        <v>4831</v>
      </c>
    </row>
    <row customHeight="1" ht="11.25">
      <c r="A272" s="0" t="s">
        <v>16</v>
      </c>
      <c r="B272" s="0" t="s">
        <v>4802</v>
      </c>
      <c r="C272" s="0" t="s">
        <v>4803</v>
      </c>
      <c r="D272" s="0" t="s">
        <v>4832</v>
      </c>
      <c r="E272" s="0" t="s">
        <v>4833</v>
      </c>
      <c r="F272" s="0" t="s">
        <v>4126</v>
      </c>
      <c r="G272" s="0" t="s">
        <v>4834</v>
      </c>
    </row>
    <row customHeight="1" ht="11.25">
      <c r="A273" s="0" t="s">
        <v>16</v>
      </c>
      <c r="B273" s="0" t="s">
        <v>4802</v>
      </c>
      <c r="C273" s="0" t="s">
        <v>4803</v>
      </c>
      <c r="D273" s="0" t="s">
        <v>4835</v>
      </c>
      <c r="E273" s="0" t="s">
        <v>4836</v>
      </c>
      <c r="F273" s="0" t="s">
        <v>4126</v>
      </c>
      <c r="G273" s="0" t="s">
        <v>4837</v>
      </c>
    </row>
    <row customHeight="1" ht="11.25">
      <c r="A274" s="0" t="s">
        <v>16</v>
      </c>
      <c r="B274" s="0" t="s">
        <v>4802</v>
      </c>
      <c r="C274" s="0" t="s">
        <v>4803</v>
      </c>
      <c r="D274" s="0" t="s">
        <v>4838</v>
      </c>
      <c r="E274" s="0" t="s">
        <v>4839</v>
      </c>
      <c r="F274" s="0" t="s">
        <v>4126</v>
      </c>
      <c r="G274" s="0" t="s">
        <v>4840</v>
      </c>
    </row>
    <row customHeight="1" ht="11.25">
      <c r="A275" s="0" t="s">
        <v>16</v>
      </c>
      <c r="B275" s="0" t="s">
        <v>4802</v>
      </c>
      <c r="C275" s="0" t="s">
        <v>4803</v>
      </c>
      <c r="D275" s="0" t="s">
        <v>4841</v>
      </c>
      <c r="E275" s="0" t="s">
        <v>4842</v>
      </c>
      <c r="F275" s="0" t="s">
        <v>4126</v>
      </c>
      <c r="G275" s="0" t="s">
        <v>4843</v>
      </c>
    </row>
    <row customHeight="1" ht="11.25">
      <c r="A276" s="0" t="s">
        <v>16</v>
      </c>
      <c r="B276" s="0" t="s">
        <v>4802</v>
      </c>
      <c r="C276" s="0" t="s">
        <v>4803</v>
      </c>
      <c r="D276" s="0" t="s">
        <v>4844</v>
      </c>
      <c r="E276" s="0" t="s">
        <v>4845</v>
      </c>
      <c r="F276" s="0" t="s">
        <v>4126</v>
      </c>
      <c r="G276" s="0" t="s">
        <v>4846</v>
      </c>
    </row>
    <row customHeight="1" ht="11.25">
      <c r="A277" s="0" t="s">
        <v>16</v>
      </c>
      <c r="B277" s="0" t="s">
        <v>4802</v>
      </c>
      <c r="C277" s="0" t="s">
        <v>4803</v>
      </c>
      <c r="D277" s="0" t="s">
        <v>4847</v>
      </c>
      <c r="E277" s="0" t="s">
        <v>4848</v>
      </c>
      <c r="F277" s="0" t="s">
        <v>4126</v>
      </c>
      <c r="G277" s="0" t="s">
        <v>4849</v>
      </c>
    </row>
    <row customHeight="1" ht="11.25">
      <c r="A278" s="0" t="s">
        <v>16</v>
      </c>
      <c r="B278" s="0" t="s">
        <v>132</v>
      </c>
      <c r="C278" s="0" t="s">
        <v>133</v>
      </c>
      <c r="D278" s="0" t="s">
        <v>132</v>
      </c>
      <c r="E278" s="0" t="s">
        <v>133</v>
      </c>
      <c r="F278" s="0" t="s">
        <v>4123</v>
      </c>
      <c r="G278" s="0" t="s">
        <v>131</v>
      </c>
    </row>
    <row customHeight="1" ht="11.25">
      <c r="A279" s="0" t="s">
        <v>16</v>
      </c>
      <c r="B279" s="0" t="s">
        <v>132</v>
      </c>
      <c r="C279" s="0" t="s">
        <v>133</v>
      </c>
      <c r="D279" s="0" t="s">
        <v>4850</v>
      </c>
      <c r="E279" s="0" t="s">
        <v>4851</v>
      </c>
      <c r="F279" s="0" t="s">
        <v>4126</v>
      </c>
      <c r="G279" s="0" t="s">
        <v>4852</v>
      </c>
    </row>
    <row customHeight="1" ht="11.25">
      <c r="A280" s="0" t="s">
        <v>16</v>
      </c>
      <c r="B280" s="0" t="s">
        <v>132</v>
      </c>
      <c r="C280" s="0" t="s">
        <v>133</v>
      </c>
      <c r="D280" s="0" t="s">
        <v>4853</v>
      </c>
      <c r="E280" s="0" t="s">
        <v>4854</v>
      </c>
      <c r="F280" s="0" t="s">
        <v>4126</v>
      </c>
      <c r="G280" s="0" t="s">
        <v>4855</v>
      </c>
    </row>
    <row customHeight="1" ht="11.25">
      <c r="A281" s="0" t="s">
        <v>16</v>
      </c>
      <c r="B281" s="0" t="s">
        <v>132</v>
      </c>
      <c r="C281" s="0" t="s">
        <v>133</v>
      </c>
      <c r="D281" s="0" t="s">
        <v>4715</v>
      </c>
      <c r="E281" s="0" t="s">
        <v>4856</v>
      </c>
      <c r="F281" s="0" t="s">
        <v>4126</v>
      </c>
      <c r="G281" s="0" t="s">
        <v>4857</v>
      </c>
    </row>
    <row customHeight="1" ht="11.25">
      <c r="A282" s="0" t="s">
        <v>16</v>
      </c>
      <c r="B282" s="0" t="s">
        <v>132</v>
      </c>
      <c r="C282" s="0" t="s">
        <v>133</v>
      </c>
      <c r="D282" s="0" t="s">
        <v>4858</v>
      </c>
      <c r="E282" s="0" t="s">
        <v>4859</v>
      </c>
      <c r="F282" s="0" t="s">
        <v>4126</v>
      </c>
      <c r="G282" s="0" t="s">
        <v>4860</v>
      </c>
    </row>
    <row customHeight="1" ht="11.25">
      <c r="A283" s="0" t="s">
        <v>16</v>
      </c>
      <c r="B283" s="0" t="s">
        <v>132</v>
      </c>
      <c r="C283" s="0" t="s">
        <v>133</v>
      </c>
      <c r="D283" s="0" t="s">
        <v>4861</v>
      </c>
      <c r="E283" s="0" t="s">
        <v>4862</v>
      </c>
      <c r="F283" s="0" t="s">
        <v>4126</v>
      </c>
      <c r="G283" s="0" t="s">
        <v>4863</v>
      </c>
    </row>
    <row customHeight="1" ht="11.25">
      <c r="A284" s="0" t="s">
        <v>16</v>
      </c>
      <c r="B284" s="0" t="s">
        <v>132</v>
      </c>
      <c r="C284" s="0" t="s">
        <v>133</v>
      </c>
      <c r="D284" s="0" t="s">
        <v>4864</v>
      </c>
      <c r="E284" s="0" t="s">
        <v>4865</v>
      </c>
      <c r="F284" s="0" t="s">
        <v>4126</v>
      </c>
      <c r="G284" s="0" t="s">
        <v>4866</v>
      </c>
    </row>
    <row customHeight="1" ht="11.25">
      <c r="A285" s="0" t="s">
        <v>16</v>
      </c>
      <c r="B285" s="0" t="s">
        <v>132</v>
      </c>
      <c r="C285" s="0" t="s">
        <v>133</v>
      </c>
      <c r="D285" s="0" t="s">
        <v>4867</v>
      </c>
      <c r="E285" s="0" t="s">
        <v>4868</v>
      </c>
      <c r="F285" s="0" t="s">
        <v>4126</v>
      </c>
      <c r="G285" s="0" t="s">
        <v>4869</v>
      </c>
    </row>
    <row customHeight="1" ht="11.25">
      <c r="A286" s="0" t="s">
        <v>16</v>
      </c>
      <c r="B286" s="0" t="s">
        <v>132</v>
      </c>
      <c r="C286" s="0" t="s">
        <v>133</v>
      </c>
      <c r="D286" s="0" t="s">
        <v>4870</v>
      </c>
      <c r="E286" s="0" t="s">
        <v>4871</v>
      </c>
      <c r="F286" s="0" t="s">
        <v>4126</v>
      </c>
      <c r="G286" s="0" t="s">
        <v>4872</v>
      </c>
    </row>
    <row customHeight="1" ht="11.25">
      <c r="A287" s="0" t="s">
        <v>16</v>
      </c>
      <c r="B287" s="0" t="s">
        <v>132</v>
      </c>
      <c r="C287" s="0" t="s">
        <v>133</v>
      </c>
      <c r="D287" s="0" t="s">
        <v>4873</v>
      </c>
      <c r="E287" s="0" t="s">
        <v>4874</v>
      </c>
      <c r="F287" s="0" t="s">
        <v>4126</v>
      </c>
      <c r="G287" s="0" t="s">
        <v>4875</v>
      </c>
    </row>
    <row customHeight="1" ht="11.25">
      <c r="A288" s="0" t="s">
        <v>16</v>
      </c>
      <c r="B288" s="0" t="s">
        <v>132</v>
      </c>
      <c r="C288" s="0" t="s">
        <v>133</v>
      </c>
      <c r="D288" s="0" t="s">
        <v>4876</v>
      </c>
      <c r="E288" s="0" t="s">
        <v>4877</v>
      </c>
      <c r="F288" s="0" t="s">
        <v>4126</v>
      </c>
      <c r="G288" s="0" t="s">
        <v>4878</v>
      </c>
    </row>
    <row customHeight="1" ht="11.25">
      <c r="A289" s="0" t="s">
        <v>16</v>
      </c>
      <c r="B289" s="0" t="s">
        <v>132</v>
      </c>
      <c r="C289" s="0" t="s">
        <v>133</v>
      </c>
      <c r="D289" s="0" t="s">
        <v>4879</v>
      </c>
      <c r="E289" s="0" t="s">
        <v>4880</v>
      </c>
      <c r="F289" s="0" t="s">
        <v>4126</v>
      </c>
      <c r="G289" s="0" t="s">
        <v>4881</v>
      </c>
    </row>
    <row customHeight="1" ht="11.25">
      <c r="A290" s="0" t="s">
        <v>16</v>
      </c>
      <c r="B290" s="0" t="s">
        <v>4882</v>
      </c>
      <c r="C290" s="0" t="s">
        <v>4883</v>
      </c>
      <c r="D290" s="0" t="s">
        <v>4882</v>
      </c>
      <c r="E290" s="0" t="s">
        <v>4883</v>
      </c>
      <c r="F290" s="0" t="s">
        <v>4123</v>
      </c>
      <c r="G290" s="0" t="s">
        <v>4884</v>
      </c>
    </row>
    <row customHeight="1" ht="11.25">
      <c r="A291" s="0" t="s">
        <v>16</v>
      </c>
      <c r="B291" s="0" t="s">
        <v>4882</v>
      </c>
      <c r="C291" s="0" t="s">
        <v>4883</v>
      </c>
      <c r="D291" s="0" t="s">
        <v>4885</v>
      </c>
      <c r="E291" s="0" t="s">
        <v>4886</v>
      </c>
      <c r="F291" s="0" t="s">
        <v>4126</v>
      </c>
      <c r="G291" s="0" t="s">
        <v>4887</v>
      </c>
    </row>
    <row customHeight="1" ht="11.25">
      <c r="A292" s="0" t="s">
        <v>16</v>
      </c>
      <c r="B292" s="0" t="s">
        <v>4882</v>
      </c>
      <c r="C292" s="0" t="s">
        <v>4883</v>
      </c>
      <c r="D292" s="0" t="s">
        <v>4888</v>
      </c>
      <c r="E292" s="0" t="s">
        <v>4889</v>
      </c>
      <c r="F292" s="0" t="s">
        <v>4126</v>
      </c>
      <c r="G292" s="0" t="s">
        <v>4890</v>
      </c>
    </row>
    <row customHeight="1" ht="11.25">
      <c r="A293" s="0" t="s">
        <v>16</v>
      </c>
      <c r="B293" s="0" t="s">
        <v>4882</v>
      </c>
      <c r="C293" s="0" t="s">
        <v>4883</v>
      </c>
      <c r="D293" s="0" t="s">
        <v>4891</v>
      </c>
      <c r="E293" s="0" t="s">
        <v>4892</v>
      </c>
      <c r="F293" s="0" t="s">
        <v>4126</v>
      </c>
      <c r="G293" s="0" t="s">
        <v>4893</v>
      </c>
    </row>
    <row customHeight="1" ht="11.25">
      <c r="A294" s="0" t="s">
        <v>16</v>
      </c>
      <c r="B294" s="0" t="s">
        <v>4882</v>
      </c>
      <c r="C294" s="0" t="s">
        <v>4883</v>
      </c>
      <c r="D294" s="0" t="s">
        <v>4894</v>
      </c>
      <c r="E294" s="0" t="s">
        <v>4895</v>
      </c>
      <c r="F294" s="0" t="s">
        <v>4126</v>
      </c>
      <c r="G294" s="0" t="s">
        <v>4896</v>
      </c>
    </row>
    <row customHeight="1" ht="11.25">
      <c r="A295" s="0" t="s">
        <v>16</v>
      </c>
      <c r="B295" s="0" t="s">
        <v>4882</v>
      </c>
      <c r="C295" s="0" t="s">
        <v>4883</v>
      </c>
      <c r="D295" s="0" t="s">
        <v>4897</v>
      </c>
      <c r="E295" s="0" t="s">
        <v>4898</v>
      </c>
      <c r="F295" s="0" t="s">
        <v>4126</v>
      </c>
      <c r="G295" s="0" t="s">
        <v>4899</v>
      </c>
    </row>
    <row customHeight="1" ht="11.25">
      <c r="A296" s="0" t="s">
        <v>16</v>
      </c>
      <c r="B296" s="0" t="s">
        <v>4882</v>
      </c>
      <c r="C296" s="0" t="s">
        <v>4883</v>
      </c>
      <c r="D296" s="0" t="s">
        <v>4900</v>
      </c>
      <c r="E296" s="0" t="s">
        <v>4901</v>
      </c>
      <c r="F296" s="0" t="s">
        <v>4126</v>
      </c>
      <c r="G296" s="0" t="s">
        <v>4902</v>
      </c>
    </row>
    <row customHeight="1" ht="11.25">
      <c r="A297" s="0" t="s">
        <v>16</v>
      </c>
      <c r="B297" s="0" t="s">
        <v>4882</v>
      </c>
      <c r="C297" s="0" t="s">
        <v>4883</v>
      </c>
      <c r="D297" s="0" t="s">
        <v>4903</v>
      </c>
      <c r="E297" s="0" t="s">
        <v>4904</v>
      </c>
      <c r="F297" s="0" t="s">
        <v>4126</v>
      </c>
      <c r="G297" s="0" t="s">
        <v>4905</v>
      </c>
    </row>
    <row customHeight="1" ht="11.25">
      <c r="A298" s="0" t="s">
        <v>16</v>
      </c>
      <c r="B298" s="0" t="s">
        <v>4882</v>
      </c>
      <c r="C298" s="0" t="s">
        <v>4883</v>
      </c>
      <c r="D298" s="0" t="s">
        <v>4906</v>
      </c>
      <c r="E298" s="0" t="s">
        <v>4907</v>
      </c>
      <c r="F298" s="0" t="s">
        <v>4126</v>
      </c>
      <c r="G298" s="0" t="s">
        <v>4908</v>
      </c>
    </row>
    <row customHeight="1" ht="11.25">
      <c r="A299" s="0" t="s">
        <v>16</v>
      </c>
      <c r="B299" s="0" t="s">
        <v>4882</v>
      </c>
      <c r="C299" s="0" t="s">
        <v>4883</v>
      </c>
      <c r="D299" s="0" t="s">
        <v>4909</v>
      </c>
      <c r="E299" s="0" t="s">
        <v>4910</v>
      </c>
      <c r="F299" s="0" t="s">
        <v>4126</v>
      </c>
      <c r="G299" s="0" t="s">
        <v>4911</v>
      </c>
    </row>
    <row customHeight="1" ht="11.25">
      <c r="A300" s="0" t="s">
        <v>16</v>
      </c>
      <c r="B300" s="0" t="s">
        <v>4882</v>
      </c>
      <c r="C300" s="0" t="s">
        <v>4883</v>
      </c>
      <c r="D300" s="0" t="s">
        <v>4912</v>
      </c>
      <c r="E300" s="0" t="s">
        <v>4913</v>
      </c>
      <c r="F300" s="0" t="s">
        <v>4126</v>
      </c>
      <c r="G300" s="0" t="s">
        <v>4914</v>
      </c>
    </row>
    <row customHeight="1" ht="11.25">
      <c r="A301" s="0" t="s">
        <v>16</v>
      </c>
      <c r="B301" s="0" t="s">
        <v>4882</v>
      </c>
      <c r="C301" s="0" t="s">
        <v>4883</v>
      </c>
      <c r="D301" s="0" t="s">
        <v>4915</v>
      </c>
      <c r="E301" s="0" t="s">
        <v>4916</v>
      </c>
      <c r="F301" s="0" t="s">
        <v>4126</v>
      </c>
      <c r="G301" s="0" t="s">
        <v>4917</v>
      </c>
    </row>
    <row customHeight="1" ht="11.25">
      <c r="A302" s="0" t="s">
        <v>16</v>
      </c>
      <c r="B302" s="0" t="s">
        <v>4918</v>
      </c>
      <c r="C302" s="0" t="s">
        <v>4919</v>
      </c>
      <c r="D302" s="0" t="s">
        <v>4918</v>
      </c>
      <c r="E302" s="0" t="s">
        <v>4919</v>
      </c>
      <c r="F302" s="0" t="s">
        <v>4123</v>
      </c>
      <c r="G302" s="0" t="s">
        <v>4920</v>
      </c>
    </row>
    <row customHeight="1" ht="11.25">
      <c r="A303" s="0" t="s">
        <v>16</v>
      </c>
      <c r="B303" s="0" t="s">
        <v>4918</v>
      </c>
      <c r="C303" s="0" t="s">
        <v>4919</v>
      </c>
      <c r="D303" s="0" t="s">
        <v>4921</v>
      </c>
      <c r="E303" s="0" t="s">
        <v>4922</v>
      </c>
      <c r="F303" s="0" t="s">
        <v>4126</v>
      </c>
      <c r="G303" s="0" t="s">
        <v>4923</v>
      </c>
    </row>
    <row customHeight="1" ht="11.25">
      <c r="A304" s="0" t="s">
        <v>16</v>
      </c>
      <c r="B304" s="0" t="s">
        <v>4918</v>
      </c>
      <c r="C304" s="0" t="s">
        <v>4919</v>
      </c>
      <c r="D304" s="0" t="s">
        <v>4140</v>
      </c>
      <c r="E304" s="0" t="s">
        <v>4924</v>
      </c>
      <c r="F304" s="0" t="s">
        <v>4126</v>
      </c>
      <c r="G304" s="0" t="s">
        <v>4925</v>
      </c>
    </row>
    <row customHeight="1" ht="11.25">
      <c r="A305" s="0" t="s">
        <v>16</v>
      </c>
      <c r="B305" s="0" t="s">
        <v>4918</v>
      </c>
      <c r="C305" s="0" t="s">
        <v>4919</v>
      </c>
      <c r="D305" s="0" t="s">
        <v>4926</v>
      </c>
      <c r="E305" s="0" t="s">
        <v>4927</v>
      </c>
      <c r="F305" s="0" t="s">
        <v>4126</v>
      </c>
      <c r="G305" s="0" t="s">
        <v>4928</v>
      </c>
    </row>
    <row customHeight="1" ht="11.25">
      <c r="A306" s="0" t="s">
        <v>16</v>
      </c>
      <c r="B306" s="0" t="s">
        <v>4918</v>
      </c>
      <c r="C306" s="0" t="s">
        <v>4919</v>
      </c>
      <c r="D306" s="0" t="s">
        <v>4929</v>
      </c>
      <c r="E306" s="0" t="s">
        <v>4930</v>
      </c>
      <c r="F306" s="0" t="s">
        <v>4126</v>
      </c>
      <c r="G306" s="0" t="s">
        <v>4931</v>
      </c>
    </row>
    <row customHeight="1" ht="11.25">
      <c r="A307" s="0" t="s">
        <v>16</v>
      </c>
      <c r="B307" s="0" t="s">
        <v>4918</v>
      </c>
      <c r="C307" s="0" t="s">
        <v>4919</v>
      </c>
      <c r="D307" s="0" t="s">
        <v>4932</v>
      </c>
      <c r="E307" s="0" t="s">
        <v>4933</v>
      </c>
      <c r="F307" s="0" t="s">
        <v>4126</v>
      </c>
      <c r="G307" s="0" t="s">
        <v>4934</v>
      </c>
    </row>
    <row customHeight="1" ht="11.25">
      <c r="A308" s="0" t="s">
        <v>16</v>
      </c>
      <c r="B308" s="0" t="s">
        <v>4918</v>
      </c>
      <c r="C308" s="0" t="s">
        <v>4919</v>
      </c>
      <c r="D308" s="0" t="s">
        <v>4935</v>
      </c>
      <c r="E308" s="0" t="s">
        <v>4936</v>
      </c>
      <c r="F308" s="0" t="s">
        <v>4126</v>
      </c>
      <c r="G308" s="0" t="s">
        <v>4937</v>
      </c>
    </row>
    <row customHeight="1" ht="11.25">
      <c r="A309" s="0" t="s">
        <v>16</v>
      </c>
      <c r="B309" s="0" t="s">
        <v>4918</v>
      </c>
      <c r="C309" s="0" t="s">
        <v>4919</v>
      </c>
      <c r="D309" s="0" t="s">
        <v>4938</v>
      </c>
      <c r="E309" s="0" t="s">
        <v>4939</v>
      </c>
      <c r="F309" s="0" t="s">
        <v>4126</v>
      </c>
      <c r="G309" s="0" t="s">
        <v>4940</v>
      </c>
    </row>
    <row customHeight="1" ht="11.25">
      <c r="A310" s="0" t="s">
        <v>16</v>
      </c>
      <c r="B310" s="0" t="s">
        <v>4918</v>
      </c>
      <c r="C310" s="0" t="s">
        <v>4919</v>
      </c>
      <c r="D310" s="0" t="s">
        <v>4941</v>
      </c>
      <c r="E310" s="0" t="s">
        <v>4942</v>
      </c>
      <c r="F310" s="0" t="s">
        <v>4126</v>
      </c>
      <c r="G310" s="0" t="s">
        <v>4943</v>
      </c>
    </row>
    <row customHeight="1" ht="11.25">
      <c r="A311" s="0" t="s">
        <v>16</v>
      </c>
      <c r="B311" s="0" t="s">
        <v>4918</v>
      </c>
      <c r="C311" s="0" t="s">
        <v>4919</v>
      </c>
      <c r="D311" s="0" t="s">
        <v>4944</v>
      </c>
      <c r="E311" s="0" t="s">
        <v>4945</v>
      </c>
      <c r="F311" s="0" t="s">
        <v>4126</v>
      </c>
      <c r="G311" s="0" t="s">
        <v>4946</v>
      </c>
    </row>
    <row customHeight="1" ht="11.25">
      <c r="A312" s="0" t="s">
        <v>16</v>
      </c>
      <c r="B312" s="0" t="s">
        <v>4918</v>
      </c>
      <c r="C312" s="0" t="s">
        <v>4919</v>
      </c>
      <c r="D312" s="0" t="s">
        <v>4947</v>
      </c>
      <c r="E312" s="0" t="s">
        <v>4948</v>
      </c>
      <c r="F312" s="0" t="s">
        <v>4126</v>
      </c>
      <c r="G312" s="0" t="s">
        <v>4949</v>
      </c>
    </row>
    <row customHeight="1" ht="11.25">
      <c r="A313" s="0" t="s">
        <v>16</v>
      </c>
      <c r="B313" s="0" t="s">
        <v>182</v>
      </c>
      <c r="C313" s="0" t="s">
        <v>183</v>
      </c>
      <c r="D313" s="0" t="s">
        <v>182</v>
      </c>
      <c r="E313" s="0" t="s">
        <v>183</v>
      </c>
      <c r="F313" s="0" t="s">
        <v>4123</v>
      </c>
      <c r="G313" s="0" t="s">
        <v>181</v>
      </c>
    </row>
    <row customHeight="1" ht="11.25">
      <c r="A314" s="0" t="s">
        <v>16</v>
      </c>
      <c r="B314" s="0" t="s">
        <v>182</v>
      </c>
      <c r="C314" s="0" t="s">
        <v>183</v>
      </c>
      <c r="D314" s="0" t="s">
        <v>4950</v>
      </c>
      <c r="E314" s="0" t="s">
        <v>4951</v>
      </c>
      <c r="F314" s="0" t="s">
        <v>4126</v>
      </c>
      <c r="G314" s="0" t="s">
        <v>4952</v>
      </c>
    </row>
    <row customHeight="1" ht="11.25">
      <c r="A315" s="0" t="s">
        <v>16</v>
      </c>
      <c r="B315" s="0" t="s">
        <v>182</v>
      </c>
      <c r="C315" s="0" t="s">
        <v>183</v>
      </c>
      <c r="D315" s="0" t="s">
        <v>4953</v>
      </c>
      <c r="E315" s="0" t="s">
        <v>4954</v>
      </c>
      <c r="F315" s="0" t="s">
        <v>4126</v>
      </c>
      <c r="G315" s="0" t="s">
        <v>4955</v>
      </c>
    </row>
    <row customHeight="1" ht="11.25">
      <c r="A316" s="0" t="s">
        <v>16</v>
      </c>
      <c r="B316" s="0" t="s">
        <v>182</v>
      </c>
      <c r="C316" s="0" t="s">
        <v>183</v>
      </c>
      <c r="D316" s="0" t="s">
        <v>4956</v>
      </c>
      <c r="E316" s="0" t="s">
        <v>4957</v>
      </c>
      <c r="F316" s="0" t="s">
        <v>4126</v>
      </c>
      <c r="G316" s="0" t="s">
        <v>4958</v>
      </c>
    </row>
    <row customHeight="1" ht="11.25">
      <c r="A317" s="0" t="s">
        <v>16</v>
      </c>
      <c r="B317" s="0" t="s">
        <v>182</v>
      </c>
      <c r="C317" s="0" t="s">
        <v>183</v>
      </c>
      <c r="D317" s="0" t="s">
        <v>4959</v>
      </c>
      <c r="E317" s="0" t="s">
        <v>4960</v>
      </c>
      <c r="F317" s="0" t="s">
        <v>4126</v>
      </c>
      <c r="G317" s="0" t="s">
        <v>4961</v>
      </c>
    </row>
    <row customHeight="1" ht="11.25">
      <c r="A318" s="0" t="s">
        <v>16</v>
      </c>
      <c r="B318" s="0" t="s">
        <v>182</v>
      </c>
      <c r="C318" s="0" t="s">
        <v>183</v>
      </c>
      <c r="D318" s="0" t="s">
        <v>4962</v>
      </c>
      <c r="E318" s="0" t="s">
        <v>4963</v>
      </c>
      <c r="F318" s="0" t="s">
        <v>4126</v>
      </c>
      <c r="G318" s="0" t="s">
        <v>4964</v>
      </c>
    </row>
    <row customHeight="1" ht="11.25">
      <c r="A319" s="0" t="s">
        <v>16</v>
      </c>
      <c r="B319" s="0" t="s">
        <v>182</v>
      </c>
      <c r="C319" s="0" t="s">
        <v>183</v>
      </c>
      <c r="D319" s="0" t="s">
        <v>4965</v>
      </c>
      <c r="E319" s="0" t="s">
        <v>4966</v>
      </c>
      <c r="F319" s="0" t="s">
        <v>4126</v>
      </c>
      <c r="G319" s="0" t="s">
        <v>4967</v>
      </c>
    </row>
    <row customHeight="1" ht="11.25">
      <c r="A320" s="0" t="s">
        <v>16</v>
      </c>
      <c r="B320" s="0" t="s">
        <v>182</v>
      </c>
      <c r="C320" s="0" t="s">
        <v>183</v>
      </c>
      <c r="D320" s="0" t="s">
        <v>4968</v>
      </c>
      <c r="E320" s="0" t="s">
        <v>4969</v>
      </c>
      <c r="F320" s="0" t="s">
        <v>4126</v>
      </c>
      <c r="G320" s="0" t="s">
        <v>4970</v>
      </c>
    </row>
    <row customHeight="1" ht="11.25">
      <c r="A321" s="0" t="s">
        <v>16</v>
      </c>
      <c r="B321" s="0" t="s">
        <v>182</v>
      </c>
      <c r="C321" s="0" t="s">
        <v>183</v>
      </c>
      <c r="D321" s="0" t="s">
        <v>4971</v>
      </c>
      <c r="E321" s="0" t="s">
        <v>4972</v>
      </c>
      <c r="F321" s="0" t="s">
        <v>4126</v>
      </c>
      <c r="G321" s="0" t="s">
        <v>4973</v>
      </c>
    </row>
    <row customHeight="1" ht="11.25">
      <c r="A322" s="0" t="s">
        <v>16</v>
      </c>
      <c r="B322" s="0" t="s">
        <v>182</v>
      </c>
      <c r="C322" s="0" t="s">
        <v>183</v>
      </c>
      <c r="D322" s="0" t="s">
        <v>4974</v>
      </c>
      <c r="E322" s="0" t="s">
        <v>4975</v>
      </c>
      <c r="F322" s="0" t="s">
        <v>4126</v>
      </c>
      <c r="G322" s="0" t="s">
        <v>4976</v>
      </c>
    </row>
    <row customHeight="1" ht="11.25">
      <c r="A323" s="0" t="s">
        <v>16</v>
      </c>
      <c r="B323" s="0" t="s">
        <v>182</v>
      </c>
      <c r="C323" s="0" t="s">
        <v>183</v>
      </c>
      <c r="D323" s="0" t="s">
        <v>4977</v>
      </c>
      <c r="E323" s="0" t="s">
        <v>4978</v>
      </c>
      <c r="F323" s="0" t="s">
        <v>4126</v>
      </c>
      <c r="G323" s="0" t="s">
        <v>4979</v>
      </c>
    </row>
    <row customHeight="1" ht="11.25">
      <c r="A324" s="0" t="s">
        <v>16</v>
      </c>
      <c r="B324" s="0" t="s">
        <v>182</v>
      </c>
      <c r="C324" s="0" t="s">
        <v>183</v>
      </c>
      <c r="D324" s="0" t="s">
        <v>4980</v>
      </c>
      <c r="E324" s="0" t="s">
        <v>4981</v>
      </c>
      <c r="F324" s="0" t="s">
        <v>4126</v>
      </c>
      <c r="G324" s="0" t="s">
        <v>4982</v>
      </c>
    </row>
    <row customHeight="1" ht="11.25">
      <c r="A325" s="0" t="s">
        <v>16</v>
      </c>
      <c r="B325" s="0" t="s">
        <v>182</v>
      </c>
      <c r="C325" s="0" t="s">
        <v>183</v>
      </c>
      <c r="D325" s="0" t="s">
        <v>4983</v>
      </c>
      <c r="E325" s="0" t="s">
        <v>4984</v>
      </c>
      <c r="F325" s="0" t="s">
        <v>4126</v>
      </c>
      <c r="G325" s="0" t="s">
        <v>4985</v>
      </c>
    </row>
    <row customHeight="1" ht="11.25">
      <c r="A326" s="0" t="s">
        <v>16</v>
      </c>
      <c r="B326" s="0" t="s">
        <v>4986</v>
      </c>
      <c r="C326" s="0" t="s">
        <v>4987</v>
      </c>
      <c r="D326" s="0" t="s">
        <v>4986</v>
      </c>
      <c r="E326" s="0" t="s">
        <v>4987</v>
      </c>
      <c r="F326" s="0" t="s">
        <v>4988</v>
      </c>
      <c r="G326" s="0" t="s">
        <v>4989</v>
      </c>
    </row>
    <row customHeight="1" ht="11.25">
      <c r="A327" s="0" t="s">
        <v>16</v>
      </c>
      <c r="B327" s="0" t="s">
        <v>4990</v>
      </c>
      <c r="C327" s="0" t="s">
        <v>4991</v>
      </c>
      <c r="D327" s="0" t="s">
        <v>4990</v>
      </c>
      <c r="E327" s="0" t="s">
        <v>4991</v>
      </c>
      <c r="F327" s="0" t="s">
        <v>4988</v>
      </c>
      <c r="G327" s="0" t="s">
        <v>4992</v>
      </c>
    </row>
    <row customHeight="1" ht="11.25">
      <c r="A328" s="0" t="s">
        <v>16</v>
      </c>
      <c r="B328" s="0" t="s">
        <v>167</v>
      </c>
      <c r="C328" s="0" t="s">
        <v>168</v>
      </c>
      <c r="D328" s="0" t="s">
        <v>167</v>
      </c>
      <c r="E328" s="0" t="s">
        <v>168</v>
      </c>
      <c r="F328" s="0" t="s">
        <v>4988</v>
      </c>
      <c r="G328" s="0" t="s">
        <v>166</v>
      </c>
    </row>
    <row customHeight="1" ht="11.25">
      <c r="A329" s="0" t="s">
        <v>16</v>
      </c>
      <c r="B329" s="0" t="s">
        <v>177</v>
      </c>
      <c r="C329" s="0" t="s">
        <v>178</v>
      </c>
      <c r="D329" s="0" t="s">
        <v>177</v>
      </c>
      <c r="E329" s="0" t="s">
        <v>178</v>
      </c>
      <c r="F329" s="0" t="s">
        <v>4988</v>
      </c>
      <c r="G329" s="0" t="s">
        <v>176</v>
      </c>
    </row>
    <row customHeight="1" ht="11.25">
      <c r="A330" s="0" t="s">
        <v>16</v>
      </c>
      <c r="B330" s="0" t="s">
        <v>152</v>
      </c>
      <c r="C330" s="0" t="s">
        <v>153</v>
      </c>
      <c r="D330" s="0" t="s">
        <v>152</v>
      </c>
      <c r="E330" s="0" t="s">
        <v>153</v>
      </c>
      <c r="F330" s="0" t="s">
        <v>4988</v>
      </c>
      <c r="G330" s="0" t="s">
        <v>151</v>
      </c>
    </row>
    <row customHeight="1" ht="11.25">
      <c r="A331" s="0" t="s">
        <v>16</v>
      </c>
      <c r="B331" s="0" t="s">
        <v>147</v>
      </c>
      <c r="C331" s="0" t="s">
        <v>148</v>
      </c>
      <c r="D331" s="0" t="s">
        <v>147</v>
      </c>
      <c r="E331" s="0" t="s">
        <v>148</v>
      </c>
      <c r="F331" s="0" t="s">
        <v>4988</v>
      </c>
      <c r="G331" s="0" t="s">
        <v>146</v>
      </c>
    </row>
    <row customHeight="1" ht="11.25">
      <c r="A332" s="0" t="s">
        <v>16</v>
      </c>
      <c r="B332" s="0" t="s">
        <v>4993</v>
      </c>
      <c r="C332" s="0" t="s">
        <v>4994</v>
      </c>
      <c r="D332" s="0" t="s">
        <v>4995</v>
      </c>
      <c r="E332" s="0" t="s">
        <v>4996</v>
      </c>
      <c r="F332" s="0" t="s">
        <v>4997</v>
      </c>
      <c r="G332" s="0" t="s">
        <v>4998</v>
      </c>
    </row>
    <row customHeight="1" ht="11.25">
      <c r="A333" s="0" t="s">
        <v>16</v>
      </c>
      <c r="B333" s="0" t="s">
        <v>4993</v>
      </c>
      <c r="C333" s="0" t="s">
        <v>4994</v>
      </c>
      <c r="D333" s="0" t="s">
        <v>4999</v>
      </c>
      <c r="E333" s="0" t="s">
        <v>5000</v>
      </c>
      <c r="F333" s="0" t="s">
        <v>4997</v>
      </c>
      <c r="G333" s="0" t="s">
        <v>5001</v>
      </c>
    </row>
    <row customHeight="1" ht="11.25">
      <c r="A334" s="0" t="s">
        <v>16</v>
      </c>
      <c r="B334" s="0" t="s">
        <v>4993</v>
      </c>
      <c r="C334" s="0" t="s">
        <v>4994</v>
      </c>
      <c r="D334" s="0" t="s">
        <v>5002</v>
      </c>
      <c r="E334" s="0" t="s">
        <v>5003</v>
      </c>
      <c r="F334" s="0" t="s">
        <v>4997</v>
      </c>
      <c r="G334" s="0" t="s">
        <v>5004</v>
      </c>
    </row>
    <row customHeight="1" ht="11.25">
      <c r="A335" s="0" t="s">
        <v>16</v>
      </c>
      <c r="B335" s="0" t="s">
        <v>4993</v>
      </c>
      <c r="C335" s="0" t="s">
        <v>4994</v>
      </c>
      <c r="D335" s="0" t="s">
        <v>5005</v>
      </c>
      <c r="E335" s="0" t="s">
        <v>5006</v>
      </c>
      <c r="F335" s="0" t="s">
        <v>4997</v>
      </c>
      <c r="G335" s="0" t="s">
        <v>5007</v>
      </c>
    </row>
    <row customHeight="1" ht="11.25">
      <c r="A336" s="0" t="s">
        <v>16</v>
      </c>
      <c r="B336" s="0" t="s">
        <v>4993</v>
      </c>
      <c r="C336" s="0" t="s">
        <v>4994</v>
      </c>
      <c r="D336" s="0" t="s">
        <v>5008</v>
      </c>
      <c r="E336" s="0" t="s">
        <v>5009</v>
      </c>
      <c r="F336" s="0" t="s">
        <v>4997</v>
      </c>
      <c r="G336" s="0" t="s">
        <v>5010</v>
      </c>
    </row>
    <row customHeight="1" ht="11.25">
      <c r="A337" s="0" t="s">
        <v>16</v>
      </c>
      <c r="B337" s="0" t="s">
        <v>4993</v>
      </c>
      <c r="C337" s="0" t="s">
        <v>4994</v>
      </c>
      <c r="D337" s="0" t="s">
        <v>5011</v>
      </c>
      <c r="E337" s="0" t="s">
        <v>5012</v>
      </c>
      <c r="F337" s="0" t="s">
        <v>4997</v>
      </c>
      <c r="G337" s="0" t="s">
        <v>5013</v>
      </c>
    </row>
    <row customHeight="1" ht="11.25">
      <c r="A338" s="0" t="s">
        <v>16</v>
      </c>
      <c r="B338" s="0" t="s">
        <v>4993</v>
      </c>
      <c r="C338" s="0" t="s">
        <v>4994</v>
      </c>
      <c r="D338" s="0" t="s">
        <v>5014</v>
      </c>
      <c r="E338" s="0" t="s">
        <v>5015</v>
      </c>
      <c r="F338" s="0" t="s">
        <v>4997</v>
      </c>
      <c r="G338" s="0" t="s">
        <v>5016</v>
      </c>
    </row>
    <row customHeight="1" ht="11.25">
      <c r="A339" s="0" t="s">
        <v>16</v>
      </c>
      <c r="B339" s="0" t="s">
        <v>4993</v>
      </c>
      <c r="C339" s="0" t="s">
        <v>4994</v>
      </c>
      <c r="D339" s="0" t="s">
        <v>5017</v>
      </c>
      <c r="E339" s="0" t="s">
        <v>5018</v>
      </c>
      <c r="F339" s="0" t="s">
        <v>4997</v>
      </c>
      <c r="G339" s="0" t="s">
        <v>5019</v>
      </c>
    </row>
    <row customHeight="1" ht="11.25">
      <c r="A340" s="0" t="s">
        <v>16</v>
      </c>
      <c r="B340" s="0" t="s">
        <v>4993</v>
      </c>
      <c r="C340" s="0" t="s">
        <v>4994</v>
      </c>
      <c r="D340" s="0" t="s">
        <v>5020</v>
      </c>
      <c r="E340" s="0" t="s">
        <v>5021</v>
      </c>
      <c r="F340" s="0" t="s">
        <v>4997</v>
      </c>
      <c r="G340" s="0" t="s">
        <v>5022</v>
      </c>
    </row>
    <row customHeight="1" ht="11.25">
      <c r="A341" s="0" t="s">
        <v>16</v>
      </c>
      <c r="B341" s="0" t="s">
        <v>4993</v>
      </c>
      <c r="C341" s="0" t="s">
        <v>4994</v>
      </c>
      <c r="D341" s="0" t="s">
        <v>4993</v>
      </c>
      <c r="E341" s="0" t="s">
        <v>4994</v>
      </c>
      <c r="F341" s="0" t="s">
        <v>5023</v>
      </c>
      <c r="G341" s="0" t="s">
        <v>5024</v>
      </c>
    </row>
    <row customHeight="1" ht="11.25">
      <c r="A342" s="0" t="s">
        <v>16</v>
      </c>
      <c r="B342" s="0" t="s">
        <v>5025</v>
      </c>
      <c r="C342" s="0" t="s">
        <v>5026</v>
      </c>
      <c r="D342" s="0" t="s">
        <v>5025</v>
      </c>
      <c r="E342" s="0" t="s">
        <v>5026</v>
      </c>
      <c r="F342" s="0" t="s">
        <v>4988</v>
      </c>
      <c r="G342" s="0" t="s">
        <v>5027</v>
      </c>
    </row>
    <row customHeight="1" ht="11.25">
      <c r="A343" s="0" t="s">
        <v>16</v>
      </c>
      <c r="B343" s="0" t="s">
        <v>5028</v>
      </c>
      <c r="C343" s="0" t="s">
        <v>5029</v>
      </c>
      <c r="D343" s="0" t="s">
        <v>5028</v>
      </c>
      <c r="E343" s="0" t="s">
        <v>5029</v>
      </c>
      <c r="F343" s="0" t="s">
        <v>4988</v>
      </c>
      <c r="G343" s="0" t="s">
        <v>5030</v>
      </c>
    </row>
    <row customHeight="1" ht="11.25">
      <c r="A344" s="0" t="s">
        <v>16</v>
      </c>
      <c r="B344" s="0" t="s">
        <v>162</v>
      </c>
      <c r="C344" s="0" t="s">
        <v>163</v>
      </c>
      <c r="D344" s="0" t="s">
        <v>162</v>
      </c>
      <c r="E344" s="0" t="s">
        <v>163</v>
      </c>
      <c r="F344" s="0" t="s">
        <v>4988</v>
      </c>
      <c r="G344" s="0" t="s">
        <v>161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C24787-599D-3482-38C9-0.82A53212}"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700" width="9.140625"/>
    <col min="2" max="2" style="1700" width="84.28125" customWidth="1"/>
    <col min="3" max="3" style="1700" width="9.140625"/>
  </cols>
  <sheetData>
    <row customHeight="1" ht="11.25">
      <c r="A1" s="844" t="s">
        <v>5138</v>
      </c>
      <c r="B1" s="844" t="s">
        <v>5139</v>
      </c>
      <c r="C1" s="844" t="s">
        <v>1822</v>
      </c>
    </row>
    <row customHeight="1" ht="11.25">
      <c r="A2" s="844">
        <v>4189678</v>
      </c>
      <c r="B2" s="844" t="s">
        <v>5140</v>
      </c>
      <c r="C2" s="844" t="s">
        <v>5141</v>
      </c>
    </row>
    <row customHeight="1" ht="11.25">
      <c r="A3" s="844">
        <v>4190415</v>
      </c>
      <c r="B3" s="844" t="s">
        <v>5142</v>
      </c>
      <c r="C3" s="844" t="s">
        <v>5141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DD9AE6-3CB3-D33B-EAB4-0.151940F}"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71" width="38.421875" customWidth="1"/>
    <col min="2" max="5" style="171" width="9.140625"/>
  </cols>
  <sheetData>
    <row customHeight="1" ht="15">
      <c r="A1" s="172" t="s">
        <v>5143</v>
      </c>
      <c r="B1" s="172" t="s">
        <v>5144</v>
      </c>
      <c r="C1" s="172"/>
      <c r="D1" s="172"/>
      <c r="E1" s="172"/>
    </row>
    <row customHeight="1" ht="15">
      <c r="A2" s="172"/>
      <c r="B2" s="172"/>
      <c r="C2" s="172"/>
      <c r="D2" s="172"/>
      <c r="E2" s="172"/>
    </row>
    <row customHeight="1" ht="15">
      <c r="A3" s="172"/>
      <c r="B3" s="172"/>
      <c r="C3" s="172"/>
      <c r="D3" s="172"/>
      <c r="E3" s="172"/>
    </row>
    <row customHeight="1" ht="15">
      <c r="A4" s="172"/>
      <c r="B4" s="172"/>
      <c r="C4" s="172"/>
      <c r="D4" s="172"/>
      <c r="E4" s="172"/>
    </row>
    <row customHeight="1" ht="15">
      <c r="A5" s="172"/>
      <c r="B5" s="172"/>
      <c r="C5" s="172"/>
      <c r="D5" s="172"/>
      <c r="E5" s="172"/>
    </row>
    <row customHeight="1" ht="15">
      <c r="A6" s="172"/>
      <c r="B6" s="172"/>
      <c r="C6" s="172"/>
      <c r="D6" s="172"/>
      <c r="E6" s="172"/>
    </row>
    <row customHeight="1" ht="15">
      <c r="A7" s="172"/>
      <c r="B7" s="172"/>
      <c r="C7" s="172"/>
      <c r="D7" s="172"/>
      <c r="E7" s="172"/>
    </row>
    <row customHeight="1" ht="15">
      <c r="A8" s="172"/>
      <c r="B8" s="172"/>
      <c r="C8" s="172"/>
      <c r="D8" s="172"/>
      <c r="E8" s="172"/>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D4BF58-A855-E79A-6AB5-0.3371DC6}"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5145</v>
      </c>
      <c r="B1" s="0" t="b">
        <v>1</v>
      </c>
    </row>
    <row customHeight="1" ht="11.25">
      <c r="A2" s="0" t="s">
        <v>5146</v>
      </c>
      <c r="B2" s="0" t="b">
        <v>0</v>
      </c>
    </row>
    <row customHeight="1" ht="11.25">
      <c r="A3" s="0" t="s">
        <v>5147</v>
      </c>
      <c r="B3" s="0" t="b">
        <v>1</v>
      </c>
    </row>
    <row customHeight="1" ht="11.25">
      <c r="A4" s="0" t="s">
        <v>5148</v>
      </c>
      <c r="B4" s="0" t="b">
        <v>0</v>
      </c>
    </row>
    <row customHeight="1" ht="11.25">
      <c r="A5" s="0" t="s">
        <v>5149</v>
      </c>
      <c r="B5" s="0" t="b">
        <v>0</v>
      </c>
    </row>
    <row customHeight="1" ht="11.25">
      <c r="A6" s="0" t="s">
        <v>5150</v>
      </c>
      <c r="B6" s="0" t="b">
        <v>0</v>
      </c>
    </row>
    <row customHeight="1" ht="11.25">
      <c r="A7" s="0" t="s">
        <v>5151</v>
      </c>
      <c r="B7" s="0" t="b">
        <v>0</v>
      </c>
    </row>
    <row customHeight="1" ht="11.25">
      <c r="A8" s="0" t="s">
        <v>5152</v>
      </c>
      <c r="B8" s="0" t="b">
        <v>0</v>
      </c>
    </row>
    <row customHeight="1" ht="11.25">
      <c r="A9" s="0" t="s">
        <v>5153</v>
      </c>
      <c r="B9" s="0" t="b">
        <v>0</v>
      </c>
    </row>
    <row customHeight="1" ht="11.25">
      <c r="A10" s="0" t="s">
        <v>5154</v>
      </c>
      <c r="B10" s="0" t="b">
        <v>0</v>
      </c>
    </row>
    <row customHeight="1" ht="11.25">
      <c r="A11" s="0" t="s">
        <v>5155</v>
      </c>
      <c r="B11" s="0" t="b">
        <v>1</v>
      </c>
    </row>
    <row customHeight="1" ht="11.25">
      <c r="A12" s="0" t="s">
        <v>5156</v>
      </c>
      <c r="B12" s="0" t="b">
        <v>0</v>
      </c>
    </row>
    <row customHeight="1" ht="11.25">
      <c r="A13" s="0" t="s">
        <v>5157</v>
      </c>
      <c r="B13" s="0" t="b">
        <v>0</v>
      </c>
    </row>
    <row customHeight="1" ht="11.25">
      <c r="A14" s="0" t="s">
        <v>5158</v>
      </c>
      <c r="B14" s="0" t="b">
        <v>0</v>
      </c>
    </row>
    <row customHeight="1" ht="11.25">
      <c r="A15" s="0" t="s">
        <v>5159</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0826FD-6AD4-7E04-A52E-0.9666C91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5997"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B6B6A6-DD6F-C0FD-4682-0.62C315B3}"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9" width="36.28125" customWidth="1"/>
    <col min="2" max="2" style="1859" width="21.140625" customWidth="1"/>
  </cols>
  <sheetData>
    <row customHeight="1" ht="11.25">
      <c r="A1" s="76" t="s">
        <v>5160</v>
      </c>
      <c r="B1" s="76" t="s">
        <v>5161</v>
      </c>
    </row>
    <row customHeight="1" ht="11.25">
      <c r="A2" s="73" t="s">
        <v>5162</v>
      </c>
      <c r="B2" s="73" t="s">
        <v>5163</v>
      </c>
    </row>
    <row customHeight="1" ht="11.25">
      <c r="A3" s="73" t="s">
        <v>5164</v>
      </c>
      <c r="B3" s="73" t="s">
        <v>5165</v>
      </c>
    </row>
    <row customHeight="1" ht="11.25">
      <c r="A4" s="73" t="s">
        <v>5166</v>
      </c>
      <c r="B4" s="73" t="s">
        <v>5167</v>
      </c>
    </row>
    <row customHeight="1" ht="11.25">
      <c r="A5" s="73" t="s">
        <v>5168</v>
      </c>
      <c r="B5" s="73" t="s">
        <v>5169</v>
      </c>
    </row>
    <row customHeight="1" ht="11.25">
      <c r="A6" s="73" t="s">
        <v>5170</v>
      </c>
      <c r="B6" s="73" t="s">
        <v>5171</v>
      </c>
    </row>
    <row customHeight="1" ht="11.25">
      <c r="A7" s="73" t="s">
        <v>5172</v>
      </c>
      <c r="B7" s="73" t="s">
        <v>5173</v>
      </c>
    </row>
    <row customHeight="1" ht="11.25">
      <c r="A8" s="73" t="s">
        <v>5174</v>
      </c>
      <c r="B8" s="73" t="s">
        <v>5175</v>
      </c>
    </row>
    <row customHeight="1" ht="11.25">
      <c r="A9" s="73" t="s">
        <v>5176</v>
      </c>
      <c r="B9" s="73" t="s">
        <v>5177</v>
      </c>
    </row>
    <row customHeight="1" ht="11.25">
      <c r="A10" s="73" t="s">
        <v>5178</v>
      </c>
      <c r="B10" s="73" t="s">
        <v>5179</v>
      </c>
    </row>
    <row customHeight="1" ht="11.25">
      <c r="A11" s="73" t="s">
        <v>5180</v>
      </c>
      <c r="B11" s="73" t="s">
        <v>5181</v>
      </c>
    </row>
    <row customHeight="1" ht="11.25">
      <c r="A12" s="73" t="s">
        <v>5182</v>
      </c>
      <c r="B12" s="73" t="s">
        <v>5183</v>
      </c>
    </row>
    <row customHeight="1" ht="11.25">
      <c r="A13" s="73" t="s">
        <v>5184</v>
      </c>
      <c r="B13" s="73" t="s">
        <v>5185</v>
      </c>
    </row>
    <row customHeight="1" ht="11.25">
      <c r="A14" s="73" t="s">
        <v>5186</v>
      </c>
      <c r="B14" s="73" t="s">
        <v>5187</v>
      </c>
    </row>
    <row customHeight="1" ht="11.25">
      <c r="A15" s="73" t="s">
        <v>5188</v>
      </c>
      <c r="B15" s="73" t="s">
        <v>5189</v>
      </c>
    </row>
    <row customHeight="1" ht="11.25">
      <c r="A16" s="73" t="s">
        <v>5190</v>
      </c>
      <c r="B16" s="73" t="s">
        <v>5191</v>
      </c>
    </row>
    <row customHeight="1" ht="11.25">
      <c r="A17" s="73" t="s">
        <v>5192</v>
      </c>
      <c r="B17" s="73" t="s">
        <v>5193</v>
      </c>
    </row>
    <row customHeight="1" ht="11.25">
      <c r="A18" s="73" t="s">
        <v>5194</v>
      </c>
      <c r="B18" s="73" t="s">
        <v>5195</v>
      </c>
    </row>
    <row customHeight="1" ht="11.25">
      <c r="A19" s="73" t="s">
        <v>5196</v>
      </c>
      <c r="B19" s="73" t="s">
        <v>5197</v>
      </c>
    </row>
    <row customHeight="1" ht="11.25">
      <c r="A20" s="73" t="s">
        <v>5198</v>
      </c>
      <c r="B20" s="73" t="s">
        <v>5199</v>
      </c>
    </row>
    <row customHeight="1" ht="11.25">
      <c r="A21" s="73" t="s">
        <v>5200</v>
      </c>
      <c r="B21" s="73" t="s">
        <v>5201</v>
      </c>
    </row>
    <row customHeight="1" ht="11.25">
      <c r="A22" s="73" t="s">
        <v>5202</v>
      </c>
      <c r="B22" s="73" t="s">
        <v>5203</v>
      </c>
    </row>
    <row customHeight="1" ht="11.25">
      <c r="A23" s="73" t="s">
        <v>5204</v>
      </c>
      <c r="B23" s="73" t="s">
        <v>5205</v>
      </c>
    </row>
    <row customHeight="1" ht="11.25">
      <c r="A24" s="73" t="s">
        <v>5206</v>
      </c>
      <c r="B24" s="73" t="s">
        <v>5207</v>
      </c>
    </row>
    <row customHeight="1" ht="11.25">
      <c r="A25" s="73" t="s">
        <v>5208</v>
      </c>
      <c r="B25" s="73" t="s">
        <v>5209</v>
      </c>
    </row>
    <row customHeight="1" ht="11.25">
      <c r="A26" s="73" t="s">
        <v>5210</v>
      </c>
      <c r="B26" s="73" t="s">
        <v>5211</v>
      </c>
    </row>
    <row customHeight="1" ht="11.25">
      <c r="A27" s="73" t="s">
        <v>5212</v>
      </c>
      <c r="B27" s="73" t="s">
        <v>5213</v>
      </c>
    </row>
    <row customHeight="1" ht="11.25">
      <c r="A28" s="73" t="s">
        <v>5214</v>
      </c>
      <c r="B28" s="73" t="s">
        <v>5215</v>
      </c>
    </row>
    <row customHeight="1" ht="11.25">
      <c r="A29" s="73" t="s">
        <v>5216</v>
      </c>
      <c r="B29" s="73" t="s">
        <v>5217</v>
      </c>
    </row>
    <row customHeight="1" ht="11.25">
      <c r="A30" s="73" t="s">
        <v>5218</v>
      </c>
      <c r="B30" s="73" t="s">
        <v>5219</v>
      </c>
    </row>
    <row customHeight="1" ht="11.25">
      <c r="A31" s="73" t="s">
        <v>5220</v>
      </c>
      <c r="B31" s="73" t="s">
        <v>5221</v>
      </c>
    </row>
    <row customHeight="1" ht="11.25">
      <c r="A32" s="73" t="s">
        <v>5222</v>
      </c>
      <c r="B32" s="73" t="s">
        <v>5223</v>
      </c>
    </row>
    <row customHeight="1" ht="11.25">
      <c r="A33" s="73" t="s">
        <v>5224</v>
      </c>
      <c r="B33" s="73" t="s">
        <v>5225</v>
      </c>
    </row>
    <row customHeight="1" ht="11.25">
      <c r="A34" s="73" t="s">
        <v>5226</v>
      </c>
      <c r="B34" s="73" t="s">
        <v>5227</v>
      </c>
    </row>
    <row customHeight="1" ht="11.25">
      <c r="A35" s="73" t="s">
        <v>5228</v>
      </c>
      <c r="B35" s="73" t="s">
        <v>5229</v>
      </c>
    </row>
    <row customHeight="1" ht="11.25">
      <c r="A36" s="73" t="s">
        <v>5230</v>
      </c>
      <c r="B36" s="73" t="s">
        <v>5231</v>
      </c>
    </row>
    <row customHeight="1" ht="11.25">
      <c r="A37" s="73" t="s">
        <v>5232</v>
      </c>
      <c r="B37" s="73" t="s">
        <v>5233</v>
      </c>
    </row>
    <row customHeight="1" ht="11.25">
      <c r="A38" s="73" t="s">
        <v>5234</v>
      </c>
      <c r="B38" s="73" t="s">
        <v>5235</v>
      </c>
    </row>
    <row customHeight="1" ht="11.25">
      <c r="A39" s="73" t="s">
        <v>5236</v>
      </c>
      <c r="B39" s="73" t="s">
        <v>5237</v>
      </c>
    </row>
    <row customHeight="1" ht="11.25">
      <c r="A40" s="73" t="s">
        <v>5238</v>
      </c>
      <c r="B40" s="73" t="s">
        <v>5239</v>
      </c>
    </row>
    <row customHeight="1" ht="11.25">
      <c r="A41" s="73" t="s">
        <v>5240</v>
      </c>
      <c r="B41" s="73" t="s">
        <v>5241</v>
      </c>
    </row>
    <row customHeight="1" ht="11.25">
      <c r="A42" s="73" t="s">
        <v>5242</v>
      </c>
      <c r="B42" s="73" t="s">
        <v>5243</v>
      </c>
    </row>
    <row customHeight="1" ht="11.25">
      <c r="A43" s="73" t="s">
        <v>5244</v>
      </c>
      <c r="B43" s="73" t="s">
        <v>5245</v>
      </c>
    </row>
    <row customHeight="1" ht="11.25">
      <c r="A44" s="73" t="s">
        <v>5246</v>
      </c>
      <c r="B44" s="73" t="s">
        <v>5247</v>
      </c>
    </row>
    <row customHeight="1" ht="11.25">
      <c r="A45" s="73" t="s">
        <v>5248</v>
      </c>
      <c r="B45" s="73" t="s">
        <v>5249</v>
      </c>
    </row>
    <row customHeight="1" ht="11.25">
      <c r="A46" s="73" t="s">
        <v>5250</v>
      </c>
      <c r="B46" s="73" t="s">
        <v>5251</v>
      </c>
    </row>
    <row customHeight="1" ht="11.25">
      <c r="A47" s="73" t="s">
        <v>5252</v>
      </c>
      <c r="B47" s="73" t="s">
        <v>5253</v>
      </c>
    </row>
    <row customHeight="1" ht="11.25">
      <c r="A48" s="73" t="s">
        <v>5254</v>
      </c>
      <c r="B48" s="73" t="s">
        <v>5255</v>
      </c>
    </row>
    <row customHeight="1" ht="11.25">
      <c r="A49" s="73" t="s">
        <v>5256</v>
      </c>
      <c r="B49" s="73" t="s">
        <v>5257</v>
      </c>
    </row>
    <row customHeight="1" ht="11.25">
      <c r="A50" s="73" t="s">
        <v>5258</v>
      </c>
      <c r="B50" s="73" t="s">
        <v>5259</v>
      </c>
    </row>
    <row customHeight="1" ht="11.25">
      <c r="A51" s="73" t="s">
        <v>5260</v>
      </c>
      <c r="B51" s="73" t="s">
        <v>5261</v>
      </c>
    </row>
    <row customHeight="1" ht="11.25">
      <c r="A52" s="73" t="s">
        <v>5262</v>
      </c>
      <c r="B52" s="73" t="s">
        <v>5263</v>
      </c>
    </row>
    <row customHeight="1" ht="11.25">
      <c r="A53" s="73" t="s">
        <v>5264</v>
      </c>
      <c r="B53" s="73" t="s">
        <v>5265</v>
      </c>
    </row>
    <row customHeight="1" ht="11.25">
      <c r="A54" s="73" t="s">
        <v>5266</v>
      </c>
      <c r="B54" s="73" t="s">
        <v>5267</v>
      </c>
    </row>
    <row customHeight="1" ht="11.25">
      <c r="A55" s="73" t="s">
        <v>5268</v>
      </c>
      <c r="B55" s="73" t="s">
        <v>5269</v>
      </c>
    </row>
    <row customHeight="1" ht="11.25">
      <c r="A56" s="73" t="s">
        <v>5270</v>
      </c>
      <c r="B56" s="73" t="s">
        <v>5271</v>
      </c>
    </row>
    <row customHeight="1" ht="11.25">
      <c r="A57" s="73" t="s">
        <v>5272</v>
      </c>
      <c r="B57" s="73" t="s">
        <v>5273</v>
      </c>
    </row>
    <row customHeight="1" ht="11.25">
      <c r="A58" s="73" t="s">
        <v>5274</v>
      </c>
      <c r="B58" s="73" t="s">
        <v>5275</v>
      </c>
    </row>
    <row customHeight="1" ht="11.25">
      <c r="A59" s="73" t="s">
        <v>5276</v>
      </c>
      <c r="B59" s="73" t="s">
        <v>5277</v>
      </c>
    </row>
    <row customHeight="1" ht="11.25">
      <c r="A60" s="73" t="s">
        <v>5278</v>
      </c>
      <c r="B60" s="73" t="s">
        <v>5279</v>
      </c>
    </row>
    <row customHeight="1" ht="11.25">
      <c r="A61" s="73"/>
      <c r="B61" s="73" t="s">
        <v>5280</v>
      </c>
    </row>
    <row customHeight="1" ht="11.25">
      <c r="A62" s="73"/>
      <c r="B62" s="73" t="s">
        <v>5281</v>
      </c>
    </row>
    <row customHeight="1" ht="11.25">
      <c r="A63" s="73"/>
      <c r="B63" s="73" t="s">
        <v>5282</v>
      </c>
    </row>
    <row customHeight="1" ht="11.25">
      <c r="A64" s="73"/>
      <c r="B64" s="73" t="s">
        <v>5283</v>
      </c>
    </row>
    <row customHeight="1" ht="11.25">
      <c r="A65" s="73"/>
      <c r="B65" s="73" t="s">
        <v>5284</v>
      </c>
    </row>
    <row customHeight="1" ht="11.25">
      <c r="A66" s="73"/>
      <c r="B66" s="73" t="s">
        <v>5285</v>
      </c>
    </row>
    <row customHeight="1" ht="11.25">
      <c r="A67" s="73"/>
      <c r="B67" s="73" t="s">
        <v>5286</v>
      </c>
    </row>
    <row customHeight="1" ht="11.25">
      <c r="A68" s="73"/>
      <c r="B68" s="73" t="s">
        <v>5287</v>
      </c>
    </row>
    <row customHeight="1" ht="11.25">
      <c r="A69" s="73"/>
      <c r="B69" s="73" t="s">
        <v>5288</v>
      </c>
    </row>
    <row customHeight="1" ht="11.25">
      <c r="A70" s="73"/>
      <c r="B70" s="73" t="s">
        <v>5289</v>
      </c>
    </row>
    <row customHeight="1" ht="11.25">
      <c r="A71" s="73"/>
      <c r="B71" s="73"/>
    </row>
    <row customHeight="1" ht="11.25">
      <c r="A72" s="73"/>
      <c r="B72" s="73"/>
    </row>
    <row customHeight="1" ht="11.25">
      <c r="A73" s="73"/>
      <c r="B73" s="73"/>
    </row>
    <row customHeight="1" ht="11.25">
      <c r="A74" s="73"/>
      <c r="B74" s="73"/>
    </row>
    <row customHeight="1" ht="11.25">
      <c r="A75" s="73"/>
      <c r="B75" s="73"/>
    </row>
    <row customHeight="1" ht="11.25">
      <c r="A76" s="73"/>
      <c r="B76" s="73"/>
    </row>
    <row customHeight="1" ht="11.25">
      <c r="A77" s="73"/>
      <c r="B77" s="73"/>
    </row>
    <row customHeight="1" ht="11.25">
      <c r="A78" s="73"/>
      <c r="B78" s="73"/>
    </row>
    <row customHeight="1" ht="11.25">
      <c r="A79" s="73"/>
      <c r="B79" s="73"/>
    </row>
    <row customHeight="1" ht="11.25">
      <c r="A80" s="73"/>
      <c r="B80" s="73"/>
    </row>
    <row customHeight="1" ht="11.25">
      <c r="A81" s="73"/>
      <c r="B81" s="73"/>
    </row>
    <row customHeight="1" ht="11.25">
      <c r="A82" s="73"/>
      <c r="B82" s="73"/>
    </row>
    <row customHeight="1" ht="11.25">
      <c r="A83" s="73"/>
      <c r="B83" s="73"/>
    </row>
    <row customHeight="1" ht="11.25">
      <c r="A84" s="73"/>
      <c r="B84" s="73"/>
    </row>
    <row customHeight="1" ht="11.25">
      <c r="A85" s="73"/>
      <c r="B85" s="73"/>
    </row>
    <row customHeight="1" ht="11.25">
      <c r="A86" s="73"/>
      <c r="B86" s="73"/>
    </row>
    <row customHeight="1" ht="11.25">
      <c r="A87" s="73"/>
      <c r="B87" s="73"/>
    </row>
    <row customHeight="1" ht="11.25">
      <c r="A88" s="73"/>
      <c r="B88" s="73"/>
    </row>
    <row customHeight="1" ht="11.25">
      <c r="A89" s="73"/>
      <c r="B89" s="73"/>
    </row>
    <row customHeight="1" ht="11.25">
      <c r="A90" s="73"/>
      <c r="B90" s="73"/>
    </row>
    <row customHeight="1" ht="11.25">
      <c r="A91" s="73"/>
      <c r="B91" s="73"/>
    </row>
    <row customHeight="1" ht="11.25">
      <c r="A92" s="73"/>
      <c r="B92" s="73"/>
    </row>
    <row customHeight="1" ht="11.25">
      <c r="A93" s="73"/>
      <c r="B93" s="73"/>
    </row>
    <row customHeight="1" ht="11.25">
      <c r="A94" s="73"/>
      <c r="B94" s="73"/>
    </row>
    <row customHeight="1" ht="11.25">
      <c r="A95" s="73"/>
      <c r="B95" s="73"/>
    </row>
    <row customHeight="1" ht="11.25">
      <c r="A96" s="73"/>
      <c r="B96" s="73"/>
    </row>
    <row customHeight="1" ht="11.25">
      <c r="A97" s="73"/>
      <c r="B97" s="73"/>
    </row>
    <row customHeight="1" ht="11.25">
      <c r="A98" s="73"/>
      <c r="B98" s="73"/>
    </row>
    <row customHeight="1" ht="11.25">
      <c r="A99" s="73"/>
      <c r="B99" s="73"/>
    </row>
    <row customHeight="1" ht="11.25">
      <c r="A100" s="73"/>
      <c r="B100" s="73"/>
    </row>
    <row customHeight="1" ht="11.25">
      <c r="A101" s="73"/>
      <c r="B101" s="73"/>
    </row>
    <row customHeight="1" ht="11.25">
      <c r="A102" s="73"/>
      <c r="B102" s="73"/>
    </row>
    <row customHeight="1" ht="11.25">
      <c r="A103" s="73"/>
      <c r="B103" s="73"/>
    </row>
    <row customHeight="1" ht="11.25">
      <c r="A104" s="73"/>
      <c r="B104" s="73"/>
    </row>
    <row customHeight="1" ht="11.25">
      <c r="A105" s="73"/>
      <c r="B105" s="73"/>
    </row>
    <row customHeight="1" ht="11.25">
      <c r="A106" s="73"/>
      <c r="B106" s="73"/>
    </row>
    <row customHeight="1" ht="11.25">
      <c r="A107" s="73"/>
      <c r="B107" s="73"/>
    </row>
    <row customHeight="1" ht="11.25">
      <c r="A108" s="73"/>
      <c r="B108" s="73"/>
    </row>
    <row customHeight="1" ht="11.25">
      <c r="A109" s="73"/>
      <c r="B109" s="73"/>
    </row>
    <row customHeight="1" ht="11.25">
      <c r="A110" s="73"/>
      <c r="B110" s="73"/>
    </row>
    <row customHeight="1" ht="11.25">
      <c r="A111" s="73"/>
      <c r="B111" s="73"/>
    </row>
    <row customHeight="1" ht="11.25">
      <c r="A112" s="73"/>
      <c r="B112" s="73"/>
    </row>
    <row customHeight="1" ht="11.25">
      <c r="A113" s="73"/>
      <c r="B113" s="73"/>
    </row>
    <row customHeight="1" ht="11.25">
      <c r="A114" s="73"/>
      <c r="B114" s="73"/>
    </row>
    <row customHeight="1" ht="11.25">
      <c r="A115" s="73"/>
      <c r="B115" s="73"/>
    </row>
    <row customHeight="1" ht="11.25">
      <c r="A116" s="73"/>
      <c r="B116" s="73"/>
    </row>
    <row customHeight="1" ht="11.25">
      <c r="A117" s="73"/>
      <c r="B117" s="73"/>
    </row>
    <row customHeight="1" ht="11.25">
      <c r="A118" s="73"/>
      <c r="B118" s="73"/>
    </row>
    <row customHeight="1" ht="11.25">
      <c r="A119" s="73"/>
      <c r="B119" s="73"/>
    </row>
    <row customHeight="1" ht="11.25">
      <c r="A120" s="73"/>
      <c r="B120" s="73"/>
    </row>
    <row customHeight="1" ht="11.25">
      <c r="A121" s="73"/>
      <c r="B121" s="73"/>
    </row>
    <row customHeight="1" ht="11.25">
      <c r="A122" s="73"/>
      <c r="B122" s="73"/>
    </row>
    <row customHeight="1" ht="11.25">
      <c r="A123" s="73"/>
      <c r="B123" s="73"/>
    </row>
    <row customHeight="1" ht="11.25">
      <c r="A124" s="73"/>
      <c r="B124" s="73"/>
    </row>
    <row customHeight="1" ht="11.25">
      <c r="A125" s="73"/>
      <c r="B125" s="73"/>
    </row>
    <row customHeight="1" ht="11.25">
      <c r="A126" s="73"/>
      <c r="B126" s="73"/>
    </row>
    <row customHeight="1" ht="11.25">
      <c r="A127" s="73"/>
      <c r="B127" s="73"/>
    </row>
    <row customHeight="1" ht="11.25">
      <c r="A128" s="73"/>
      <c r="B128" s="73"/>
    </row>
    <row customHeight="1" ht="11.25">
      <c r="A129" s="73"/>
      <c r="B129" s="73"/>
    </row>
    <row customHeight="1" ht="11.25">
      <c r="A130" s="73"/>
      <c r="B130" s="73"/>
    </row>
    <row customHeight="1" ht="11.25">
      <c r="A131" s="73"/>
      <c r="B131" s="73"/>
    </row>
    <row customHeight="1" ht="11.25">
      <c r="A132" s="73"/>
      <c r="B132" s="73"/>
    </row>
    <row customHeight="1" ht="11.25">
      <c r="A133" s="73"/>
      <c r="B133" s="73"/>
    </row>
    <row customHeight="1" ht="11.25">
      <c r="A134" s="73"/>
      <c r="B134" s="73"/>
    </row>
    <row customHeight="1" ht="11.25">
      <c r="A135" s="73"/>
      <c r="B135" s="73"/>
    </row>
    <row customHeight="1" ht="11.25">
      <c r="A136" s="73"/>
      <c r="B136" s="73"/>
    </row>
    <row customHeight="1" ht="11.25">
      <c r="A137" s="73"/>
      <c r="B137" s="73"/>
    </row>
    <row customHeight="1" ht="11.25">
      <c r="A138" s="73"/>
      <c r="B138" s="73"/>
    </row>
    <row customHeight="1" ht="11.25">
      <c r="A139" s="73"/>
      <c r="B139" s="73"/>
    </row>
    <row customHeight="1" ht="11.25">
      <c r="A140" s="73"/>
      <c r="B140" s="73"/>
    </row>
    <row customHeight="1" ht="11.25">
      <c r="A141" s="73"/>
      <c r="B141" s="73"/>
    </row>
    <row customHeight="1" ht="11.25">
      <c r="A142" s="73"/>
      <c r="B142" s="73"/>
    </row>
    <row customHeight="1" ht="11.25">
      <c r="A143" s="73"/>
      <c r="B143" s="73"/>
    </row>
    <row customHeight="1" ht="11.25">
      <c r="A144" s="73"/>
      <c r="B144" s="73"/>
    </row>
    <row customHeight="1" ht="11.25">
      <c r="A145" s="73"/>
      <c r="B145" s="73"/>
    </row>
    <row customHeight="1" ht="11.25">
      <c r="A146" s="73"/>
      <c r="B146" s="73"/>
    </row>
    <row customHeight="1" ht="11.25">
      <c r="A147" s="73"/>
      <c r="B147" s="73"/>
    </row>
    <row customHeight="1" ht="11.25">
      <c r="A148" s="73"/>
      <c r="B148" s="73"/>
    </row>
    <row customHeight="1" ht="11.25">
      <c r="A149" s="73"/>
      <c r="B149" s="73"/>
    </row>
    <row customHeight="1" ht="11.25">
      <c r="A150" s="73"/>
      <c r="B150" s="73"/>
    </row>
    <row customHeight="1" ht="11.25">
      <c r="A151" s="73"/>
      <c r="B151" s="73"/>
    </row>
    <row customHeight="1" ht="11.25">
      <c r="A152" s="73"/>
      <c r="B152" s="73"/>
    </row>
    <row customHeight="1" ht="11.25">
      <c r="A153" s="73"/>
      <c r="B153" s="73"/>
    </row>
    <row customHeight="1" ht="11.25">
      <c r="A154" s="73"/>
      <c r="B154" s="73"/>
    </row>
    <row customHeight="1" ht="11.25">
      <c r="A155" s="73"/>
      <c r="B155" s="73"/>
    </row>
    <row customHeight="1" ht="11.25">
      <c r="A156" s="73"/>
      <c r="B156" s="73"/>
    </row>
    <row customHeight="1" ht="11.25">
      <c r="A157" s="73"/>
      <c r="B157" s="73"/>
    </row>
    <row customHeight="1" ht="11.25">
      <c r="A158" s="73"/>
      <c r="B158" s="73"/>
    </row>
    <row customHeight="1" ht="11.25">
      <c r="A159" s="73"/>
      <c r="B159" s="73"/>
    </row>
    <row customHeight="1" ht="11.25">
      <c r="A160" s="73"/>
      <c r="B160" s="73"/>
    </row>
    <row customHeight="1" ht="11.25">
      <c r="A161" s="73"/>
      <c r="B161" s="73"/>
    </row>
    <row customHeight="1" ht="11.25">
      <c r="A162" s="73"/>
      <c r="B162" s="73"/>
    </row>
    <row customHeight="1" ht="11.25">
      <c r="A163" s="73"/>
      <c r="B163" s="73"/>
    </row>
    <row customHeight="1" ht="11.25">
      <c r="A164" s="73"/>
      <c r="B164" s="73"/>
    </row>
    <row customHeight="1" ht="11.25">
      <c r="A165" s="73"/>
      <c r="B165" s="73"/>
    </row>
    <row customHeight="1" ht="11.25">
      <c r="A166" s="73"/>
      <c r="B166" s="73"/>
    </row>
    <row customHeight="1" ht="11.25">
      <c r="A167" s="73"/>
      <c r="B167" s="73"/>
    </row>
    <row customHeight="1" ht="11.25">
      <c r="A168" s="73"/>
      <c r="B168" s="73"/>
    </row>
    <row customHeight="1" ht="11.25">
      <c r="A169" s="73"/>
      <c r="B169" s="73"/>
    </row>
    <row customHeight="1" ht="11.25">
      <c r="A170" s="73"/>
      <c r="B170" s="73"/>
    </row>
    <row customHeight="1" ht="11.25">
      <c r="A171" s="73"/>
      <c r="B171" s="73"/>
    </row>
    <row customHeight="1" ht="11.25">
      <c r="A172" s="73"/>
      <c r="B172" s="73"/>
    </row>
    <row customHeight="1" ht="11.25">
      <c r="A173" s="73"/>
      <c r="B173" s="73"/>
    </row>
    <row customHeight="1" ht="11.25">
      <c r="A174" s="73"/>
      <c r="B174" s="73"/>
    </row>
    <row customHeight="1" ht="11.25">
      <c r="A175" s="73"/>
      <c r="B175" s="73"/>
    </row>
    <row customHeight="1" ht="11.25">
      <c r="A176" s="73"/>
      <c r="B176" s="73"/>
    </row>
    <row customHeight="1" ht="11.25">
      <c r="A177" s="73"/>
      <c r="B177" s="73"/>
    </row>
    <row customHeight="1" ht="11.25">
      <c r="A178" s="73"/>
      <c r="B178" s="73"/>
    </row>
    <row customHeight="1" ht="11.25">
      <c r="A179" s="73"/>
      <c r="B179" s="73"/>
    </row>
    <row customHeight="1" ht="11.25">
      <c r="A180" s="73"/>
      <c r="B180" s="73"/>
    </row>
    <row customHeight="1" ht="11.25">
      <c r="A181" s="73"/>
      <c r="B181" s="73"/>
    </row>
    <row customHeight="1" ht="11.25">
      <c r="A182" s="73"/>
      <c r="B182" s="73"/>
    </row>
    <row customHeight="1" ht="11.25">
      <c r="A183" s="73"/>
      <c r="B183" s="73"/>
    </row>
    <row customHeight="1" ht="11.25">
      <c r="A184" s="73"/>
      <c r="B184" s="73"/>
    </row>
    <row customHeight="1" ht="11.25">
      <c r="A185" s="73"/>
      <c r="B185" s="73"/>
    </row>
    <row customHeight="1" ht="11.25">
      <c r="A186" s="73"/>
      <c r="B186" s="73"/>
    </row>
    <row customHeight="1" ht="11.25">
      <c r="A187" s="73"/>
      <c r="B187" s="73"/>
    </row>
    <row customHeight="1" ht="11.25">
      <c r="A188" s="73"/>
      <c r="B188" s="73"/>
    </row>
    <row customHeight="1" ht="11.25">
      <c r="A189" s="73"/>
      <c r="B189" s="73"/>
    </row>
    <row customHeight="1" ht="11.25">
      <c r="A190" s="73"/>
      <c r="B190" s="73"/>
    </row>
    <row customHeight="1" ht="11.25">
      <c r="A191" s="73"/>
      <c r="B191" s="73"/>
    </row>
    <row customHeight="1" ht="11.25">
      <c r="A192" s="73"/>
      <c r="B192" s="73"/>
    </row>
    <row customHeight="1" ht="11.25">
      <c r="A193" s="73"/>
      <c r="B193" s="73"/>
    </row>
    <row customHeight="1" ht="11.25">
      <c r="A194" s="73"/>
      <c r="B194" s="73"/>
    </row>
    <row customHeight="1" ht="11.25">
      <c r="A195" s="73"/>
      <c r="B195" s="73"/>
    </row>
    <row customHeight="1" ht="11.25">
      <c r="A196" s="73"/>
      <c r="B196" s="73"/>
    </row>
    <row customHeight="1" ht="11.25">
      <c r="A197" s="73"/>
      <c r="B197" s="73"/>
    </row>
    <row customHeight="1" ht="11.25">
      <c r="A198" s="73"/>
      <c r="B198" s="73"/>
    </row>
    <row customHeight="1" ht="11.25">
      <c r="A199" s="73"/>
      <c r="B199" s="73"/>
    </row>
    <row customHeight="1" ht="11.25">
      <c r="A200" s="73"/>
      <c r="B200" s="73"/>
    </row>
    <row customHeight="1" ht="11.25">
      <c r="A201" s="73"/>
      <c r="B201" s="73"/>
    </row>
    <row customHeight="1" ht="11.25">
      <c r="A202" s="73"/>
      <c r="B202" s="73"/>
    </row>
    <row customHeight="1" ht="11.25">
      <c r="A203" s="73"/>
      <c r="B203" s="73"/>
    </row>
    <row customHeight="1" ht="11.25">
      <c r="A204" s="73"/>
      <c r="B204" s="73"/>
    </row>
    <row customHeight="1" ht="11.25">
      <c r="A205" s="73"/>
      <c r="B205" s="73"/>
    </row>
    <row customHeight="1" ht="11.25">
      <c r="A206" s="73"/>
      <c r="B206" s="73"/>
    </row>
    <row customHeight="1" ht="11.25">
      <c r="A207" s="73"/>
      <c r="B207" s="73"/>
    </row>
    <row customHeight="1" ht="11.25">
      <c r="A208" s="73"/>
      <c r="B208" s="73"/>
    </row>
    <row customHeight="1" ht="11.25">
      <c r="A209" s="73"/>
      <c r="B209" s="73"/>
    </row>
    <row customHeight="1" ht="11.25">
      <c r="A210" s="73"/>
      <c r="B210" s="73"/>
    </row>
    <row customHeight="1" ht="11.25">
      <c r="A211" s="73"/>
      <c r="B211" s="73"/>
    </row>
    <row customHeight="1" ht="11.25">
      <c r="A212" s="73"/>
      <c r="B212" s="73"/>
    </row>
    <row customHeight="1" ht="11.25">
      <c r="A213" s="73"/>
      <c r="B213" s="73"/>
    </row>
    <row customHeight="1" ht="11.25">
      <c r="A214" s="73"/>
      <c r="B214" s="73"/>
    </row>
    <row customHeight="1" ht="11.25">
      <c r="A215" s="73"/>
      <c r="B215" s="73"/>
    </row>
    <row customHeight="1" ht="11.25">
      <c r="A216" s="73"/>
      <c r="B216" s="73"/>
    </row>
    <row customHeight="1" ht="11.25">
      <c r="A217" s="73"/>
      <c r="B217" s="73"/>
    </row>
    <row customHeight="1" ht="11.25">
      <c r="A218" s="73"/>
      <c r="B218" s="73"/>
    </row>
    <row customHeight="1" ht="11.25">
      <c r="A219" s="73"/>
      <c r="B219" s="73"/>
    </row>
    <row customHeight="1" ht="11.25">
      <c r="A220" s="73"/>
      <c r="B220" s="73"/>
    </row>
    <row customHeight="1" ht="11.25">
      <c r="A221" s="73"/>
      <c r="B221" s="73"/>
    </row>
    <row customHeight="1" ht="11.25">
      <c r="A222" s="73"/>
      <c r="B222" s="73"/>
    </row>
    <row customHeight="1" ht="11.25">
      <c r="A223" s="73"/>
      <c r="B223" s="73"/>
    </row>
    <row customHeight="1" ht="11.25">
      <c r="A224" s="73"/>
      <c r="B224" s="73"/>
    </row>
    <row customHeight="1" ht="11.25">
      <c r="A225" s="73"/>
      <c r="B225" s="73"/>
    </row>
    <row customHeight="1" ht="11.25">
      <c r="A226" s="73"/>
      <c r="B226" s="73"/>
    </row>
    <row customHeight="1" ht="11.25">
      <c r="A227" s="73"/>
      <c r="B227" s="73"/>
    </row>
    <row customHeight="1" ht="11.25">
      <c r="A228" s="73"/>
      <c r="B228" s="73"/>
    </row>
    <row customHeight="1" ht="11.25">
      <c r="A229" s="73"/>
      <c r="B229" s="73"/>
    </row>
    <row customHeight="1" ht="11.25">
      <c r="A230" s="73"/>
      <c r="B230" s="73"/>
    </row>
    <row customHeight="1" ht="11.25">
      <c r="A231" s="73"/>
      <c r="B231" s="73"/>
    </row>
    <row customHeight="1" ht="11.25">
      <c r="A232" s="73"/>
      <c r="B232" s="73"/>
    </row>
    <row customHeight="1" ht="11.25">
      <c r="A233" s="73"/>
      <c r="B233" s="73"/>
    </row>
    <row customHeight="1" ht="11.25">
      <c r="A234" s="73"/>
      <c r="B234" s="73"/>
    </row>
    <row customHeight="1" ht="11.25">
      <c r="A235" s="73"/>
      <c r="B235" s="73"/>
    </row>
    <row customHeight="1" ht="11.25">
      <c r="A236" s="73"/>
      <c r="B236" s="73"/>
    </row>
    <row customHeight="1" ht="11.25">
      <c r="A237" s="73"/>
      <c r="B237" s="73"/>
    </row>
    <row customHeight="1" ht="11.25">
      <c r="A238" s="73"/>
      <c r="B238" s="73"/>
    </row>
    <row customHeight="1" ht="11.25">
      <c r="A239" s="73"/>
      <c r="B239" s="73"/>
    </row>
    <row customHeight="1" ht="11.25">
      <c r="A240" s="73"/>
      <c r="B240" s="73"/>
    </row>
    <row customHeight="1" ht="11.25">
      <c r="A241" s="73"/>
      <c r="B241" s="73"/>
    </row>
    <row customHeight="1" ht="11.25">
      <c r="A242" s="73"/>
      <c r="B242" s="73"/>
    </row>
    <row customHeight="1" ht="11.25">
      <c r="A243" s="73"/>
      <c r="B243" s="73"/>
    </row>
    <row customHeight="1" ht="11.25">
      <c r="A244" s="73"/>
      <c r="B244" s="73"/>
    </row>
    <row customHeight="1" ht="11.25">
      <c r="A245" s="73"/>
      <c r="B245" s="73"/>
    </row>
    <row customHeight="1" ht="11.25">
      <c r="A246" s="73"/>
      <c r="B246" s="73"/>
    </row>
    <row customHeight="1" ht="11.25">
      <c r="A247" s="73"/>
      <c r="B247" s="73"/>
    </row>
    <row customHeight="1" ht="11.25">
      <c r="A248" s="73"/>
      <c r="B248" s="73"/>
    </row>
    <row customHeight="1" ht="11.25">
      <c r="A249" s="73"/>
      <c r="B249" s="73"/>
    </row>
    <row customHeight="1" ht="11.25">
      <c r="A250" s="73"/>
      <c r="B250" s="73"/>
    </row>
    <row customHeight="1" ht="11.25">
      <c r="A251" s="73"/>
      <c r="B251" s="73"/>
    </row>
    <row customHeight="1" ht="11.25">
      <c r="A252" s="73"/>
      <c r="B252" s="73"/>
    </row>
    <row customHeight="1" ht="11.25">
      <c r="A253" s="73"/>
      <c r="B253" s="73"/>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14485A-665C-A8BA-148E-0.1E5C95DC}"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9" width="3.7109375" customWidth="1"/>
    <col min="2" max="2" style="1859" width="90.7109375" customWidth="1"/>
    <col min="3" max="4" style="1859" width="9.140625"/>
  </cols>
  <sheetData>
    <row customHeight="1" ht="11.25">
      <c r="B1" s="102" t="s">
        <v>5290</v>
      </c>
    </row>
    <row customHeight="1" ht="90">
      <c r="B2" s="103" t="s">
        <v>5291</v>
      </c>
    </row>
    <row customHeight="1" ht="67.5">
      <c r="B3" s="103" t="s">
        <v>5292</v>
      </c>
    </row>
    <row customHeight="1" ht="33.75">
      <c r="B4" s="103" t="s">
        <v>5293</v>
      </c>
    </row>
    <row customHeight="1" ht="11.25">
      <c r="B5" s="103" t="s">
        <v>5294</v>
      </c>
    </row>
    <row customHeight="1" ht="22.5">
      <c r="B6" s="103" t="s">
        <v>5295</v>
      </c>
    </row>
    <row customHeight="1" ht="22.5">
      <c r="B7" s="103" t="s">
        <v>5296</v>
      </c>
    </row>
    <row customHeight="1" ht="22.5">
      <c r="B8" s="103" t="s">
        <v>5297</v>
      </c>
    </row>
    <row customHeight="1" ht="22.5">
      <c r="B9" s="103" t="s">
        <v>5298</v>
      </c>
    </row>
    <row customHeight="1" ht="56.25">
      <c r="B10" s="103" t="s">
        <v>5299</v>
      </c>
    </row>
    <row customHeight="1" ht="12.75">
      <c r="B11" s="168" t="s">
        <v>5300</v>
      </c>
    </row>
    <row customHeight="1" ht="11.25">
      <c r="B12" s="102" t="s">
        <v>5301</v>
      </c>
    </row>
    <row customHeight="1" ht="22.5">
      <c r="B13" s="103" t="s">
        <v>5302</v>
      </c>
    </row>
    <row customHeight="1" ht="67.5">
      <c r="B14" s="103" t="s">
        <v>5303</v>
      </c>
    </row>
    <row customHeight="1" ht="22.5">
      <c r="B15" s="103" t="s">
        <v>5304</v>
      </c>
    </row>
    <row customHeight="1" ht="11.25">
      <c r="B16" s="102" t="s">
        <v>5305</v>
      </c>
      <c r="D16" s="109"/>
    </row>
    <row customHeight="1" ht="33.75">
      <c r="B17" s="103" t="s">
        <v>5306</v>
      </c>
    </row>
    <row customHeight="1" ht="33.75">
      <c r="B18" s="103" t="s">
        <v>5307</v>
      </c>
    </row>
    <row customHeight="1" ht="11.25">
      <c r="B19" s="103" t="s">
        <v>5308</v>
      </c>
    </row>
    <row customHeight="1" ht="33.75">
      <c r="B20" s="103" t="s">
        <v>5309</v>
      </c>
    </row>
    <row customHeight="1" ht="11.25">
      <c r="B21" s="102" t="s">
        <v>5310</v>
      </c>
    </row>
    <row customHeight="1" ht="11.25">
      <c r="B22" s="103" t="s">
        <v>5311</v>
      </c>
    </row>
    <row r="24" customHeight="1" ht="22.5">
      <c r="B24" s="170" t="s">
        <v>5312</v>
      </c>
    </row>
    <row r="26" customHeight="1" ht="11.25">
      <c r="B26" s="102" t="s">
        <v>5313</v>
      </c>
    </row>
    <row customHeight="1" ht="22.5">
      <c r="B27" s="169" t="s">
        <v>869</v>
      </c>
    </row>
    <row customHeight="1" ht="56.25">
      <c r="B28" s="169" t="s">
        <v>5314</v>
      </c>
    </row>
    <row customHeight="1" ht="11.25">
      <c r="B29" s="219" t="s">
        <v>5315</v>
      </c>
    </row>
    <row customHeight="1" ht="22.5">
      <c r="B30" s="169" t="s">
        <v>5316</v>
      </c>
    </row>
    <row r="32" customHeight="1" ht="11.25">
      <c r="A32" s="197"/>
      <c r="B32" s="198" t="s">
        <v>5317</v>
      </c>
    </row>
    <row customHeight="1" ht="14.25">
      <c r="A33" s="199">
        <v>1</v>
      </c>
      <c r="B33" s="200" t="s">
        <v>5318</v>
      </c>
    </row>
    <row customHeight="1" ht="14.25">
      <c r="A34" s="199">
        <v>2</v>
      </c>
      <c r="B34" s="200" t="s">
        <v>5319</v>
      </c>
    </row>
    <row customHeight="1" ht="11.25">
      <c r="B35" s="198" t="s">
        <v>5320</v>
      </c>
    </row>
    <row customHeight="1" ht="11.25">
      <c r="B36" s="200" t="s">
        <v>5321</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E1F2E1-5FCF-5C8D-CE3D-0.66461168}"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41" width="9.140625" hidden="1" customWidth="1"/>
    <col min="2" max="2" style="1644" width="9.140625" hidden="1" customWidth="1"/>
    <col min="3" max="3" style="1851" width="3.00390625" customWidth="1"/>
    <col min="4" max="4" style="1644" width="5.00390625" customWidth="1"/>
    <col min="5" max="5" style="1644" width="38.00390625" customWidth="1"/>
    <col min="6" max="7" style="1644" width="3.00390625" customWidth="1"/>
    <col min="8" max="8" style="1644" width="38.00390625" customWidth="1"/>
    <col min="9" max="9" style="1644" width="35.00390625" customWidth="1"/>
    <col min="10" max="10" style="1644" width="103.00390625" customWidth="1"/>
    <col min="11" max="11" style="1828" width="3.00390625" customWidth="1"/>
    <col min="12" max="14" style="1651" width="10.00390625" customWidth="1"/>
    <col min="15" max="15" style="1651" width="13.00390625" customWidth="1"/>
    <col min="16" max="16" style="1651" width="15.00390625" customWidth="1"/>
    <col min="17" max="17" style="1651" width="16.00390625" customWidth="1"/>
    <col min="18" max="21" style="1651" width="10.00390625" customWidth="1"/>
    <col min="22" max="22" style="1644" width="10.57421875" hidden="1"/>
  </cols>
  <sheetData>
    <row customHeight="1" ht="22.5" hidden="1">
      <c r="E1" s="421"/>
      <c r="F1" s="421"/>
      <c r="G1" s="421"/>
      <c r="H1" s="2226" t="s">
        <v>825</v>
      </c>
      <c r="I1" s="2226"/>
      <c r="V1" s="1616" t="s">
        <v>14</v>
      </c>
    </row>
    <row s="1644" customFormat="1" customHeight="1" ht="14.25" hidden="1">
      <c r="C2" s="1628"/>
      <c r="D2" s="2242" t="s">
        <v>200</v>
      </c>
      <c r="E2" s="2244"/>
      <c r="F2" s="1634"/>
      <c r="G2" s="1629" t="s">
        <v>200</v>
      </c>
      <c r="H2" s="1632"/>
      <c r="I2" s="1630"/>
      <c r="L2" s="1631"/>
      <c r="M2" s="1631"/>
      <c r="N2" s="1631"/>
      <c r="O2" s="1631" t="s">
        <v>855</v>
      </c>
      <c r="P2" s="1631"/>
      <c r="Q2" s="1631"/>
      <c r="R2" s="1633" t="s">
        <v>854</v>
      </c>
      <c r="S2" s="1633" t="s">
        <v>854</v>
      </c>
      <c r="T2" s="1631"/>
      <c r="U2" s="1631"/>
      <c r="V2" s="1627">
        <v>0</v>
      </c>
    </row>
    <row s="1644" customFormat="1" customHeight="1" ht="14.25" hidden="1">
      <c r="C3" s="1628"/>
      <c r="D3" s="2243"/>
      <c r="E3" s="2245"/>
      <c r="F3" s="414"/>
      <c r="G3" s="878"/>
      <c r="H3" s="878" t="s">
        <v>856</v>
      </c>
      <c r="I3" s="322"/>
      <c r="L3" s="1631"/>
      <c r="M3" s="1631"/>
      <c r="N3" s="1631"/>
      <c r="O3" s="1631"/>
      <c r="P3" s="1631"/>
      <c r="Q3" s="1631"/>
      <c r="R3" s="1633"/>
      <c r="S3" s="1633"/>
      <c r="T3" s="1631"/>
      <c r="U3" s="1631"/>
      <c r="V3" s="1627">
        <v>0</v>
      </c>
    </row>
    <row customHeight="1" ht="14.25" hidden="1">
      <c r="V4" s="1616">
        <v>0</v>
      </c>
    </row>
    <row s="1622" customFormat="1" customHeight="1" ht="5.25">
      <c r="C5" s="710"/>
      <c r="D5" s="711"/>
      <c r="E5" s="711"/>
      <c r="F5" s="711"/>
      <c r="G5" s="711"/>
      <c r="H5" s="711" t="s">
        <v>829</v>
      </c>
      <c r="I5" s="711"/>
      <c r="J5" s="711"/>
      <c r="L5" s="1623"/>
      <c r="M5" s="1623"/>
      <c r="N5" s="1623"/>
      <c r="O5" s="1623"/>
      <c r="P5" s="1623"/>
      <c r="Q5" s="1623"/>
      <c r="R5" s="1623"/>
      <c r="S5" s="1623"/>
      <c r="T5" s="1623"/>
      <c r="U5" s="1623"/>
      <c r="V5" s="1622">
        <v>5</v>
      </c>
    </row>
    <row customHeight="1" ht="29.25">
      <c r="C6" s="1525"/>
      <c r="D6" s="2246" t="s">
        <v>857</v>
      </c>
      <c r="E6" s="2246"/>
      <c r="F6" s="2246"/>
      <c r="G6" s="2246"/>
      <c r="H6" s="2246"/>
      <c r="I6" s="2246"/>
      <c r="J6" s="500"/>
      <c r="K6" s="1624"/>
      <c r="V6" s="1616">
        <v>28</v>
      </c>
    </row>
    <row customHeight="1" ht="18">
      <c r="C7" s="1525"/>
      <c r="D7" s="2185" t="str">
        <f>IF(org=0,"Не определено",org)</f>
        <v>ООО "СамРЭК-Эксплуатация"</v>
      </c>
      <c r="E7" s="2185"/>
      <c r="F7" s="2185"/>
      <c r="G7" s="2185"/>
      <c r="H7" s="2185"/>
      <c r="I7" s="2185"/>
      <c r="J7" s="500"/>
      <c r="K7" s="1624"/>
      <c r="V7" s="1616">
        <v>17</v>
      </c>
    </row>
    <row s="1621" customFormat="1" customHeight="1" ht="5.25">
      <c r="A8" s="1620"/>
      <c r="C8" s="495"/>
      <c r="D8" s="494"/>
      <c r="E8" s="494"/>
      <c r="F8" s="494"/>
      <c r="G8" s="494"/>
      <c r="H8" s="494"/>
      <c r="I8" s="494"/>
      <c r="J8" s="494"/>
      <c r="L8" s="1623"/>
      <c r="M8" s="1623"/>
      <c r="N8" s="1623"/>
      <c r="O8" s="1623"/>
      <c r="P8" s="1623"/>
      <c r="Q8" s="1623"/>
      <c r="R8" s="1623"/>
      <c r="S8" s="1623"/>
      <c r="T8" s="1623"/>
      <c r="U8" s="1623"/>
      <c r="V8" s="1621">
        <v>5</v>
      </c>
    </row>
    <row s="1621" customFormat="1" customHeight="1" ht="5.25">
      <c r="A9" s="1620"/>
      <c r="C9" s="495"/>
      <c r="D9" s="494"/>
      <c r="E9" s="494"/>
      <c r="F9" s="494"/>
      <c r="G9" s="494"/>
      <c r="H9" s="494"/>
      <c r="I9" s="494"/>
      <c r="J9" s="494"/>
      <c r="L9" s="1631"/>
      <c r="M9" s="1631"/>
      <c r="N9" s="1631"/>
      <c r="O9" s="1631"/>
      <c r="P9" s="1631"/>
      <c r="Q9" s="1631"/>
      <c r="R9" s="1631"/>
      <c r="S9" s="1631"/>
      <c r="T9" s="1631"/>
      <c r="U9" s="1631"/>
      <c r="V9" s="1621">
        <v>5</v>
      </c>
    </row>
    <row customHeight="1" ht="14.699999999999998">
      <c r="C10" s="1525"/>
      <c r="D10" s="2227" t="s">
        <v>773</v>
      </c>
      <c r="E10" s="2228"/>
      <c r="F10" s="2228"/>
      <c r="G10" s="2228"/>
      <c r="H10" s="2228"/>
      <c r="I10" s="2228"/>
      <c r="J10" s="2232" t="s">
        <v>774</v>
      </c>
      <c r="V10" s="1616">
        <v>14</v>
      </c>
    </row>
    <row customHeight="1" ht="27.299999999999997">
      <c r="C11" s="1525"/>
      <c r="D11" s="2136" t="s">
        <v>88</v>
      </c>
      <c r="E11" s="2232" t="s">
        <v>196</v>
      </c>
      <c r="F11" s="2201" t="s">
        <v>88</v>
      </c>
      <c r="G11" s="2202"/>
      <c r="H11" s="2184" t="s">
        <v>858</v>
      </c>
      <c r="I11" s="2184" t="s">
        <v>859</v>
      </c>
      <c r="J11" s="2232"/>
      <c r="V11" s="1616">
        <v>26</v>
      </c>
    </row>
    <row customHeight="1" ht="14.699999999999998">
      <c r="C12" s="1525"/>
      <c r="D12" s="2136"/>
      <c r="E12" s="2232"/>
      <c r="F12" s="2209"/>
      <c r="G12" s="2210"/>
      <c r="H12" s="2241"/>
      <c r="I12" s="2241"/>
      <c r="J12" s="2232"/>
      <c r="V12" s="1616">
        <v>14</v>
      </c>
    </row>
    <row s="1650" customFormat="1" customHeight="1" ht="11.25" hidden="1">
      <c r="C13" s="507"/>
      <c r="D13" s="508" t="s">
        <v>849</v>
      </c>
      <c r="E13" s="508"/>
      <c r="F13" s="508"/>
      <c r="G13" s="508"/>
      <c r="H13" s="506"/>
      <c r="I13" s="506"/>
      <c r="J13" s="444"/>
      <c r="L13" s="1623"/>
      <c r="M13" s="1623"/>
      <c r="N13" s="1623"/>
      <c r="O13" s="1623"/>
      <c r="P13" s="1623"/>
      <c r="Q13" s="1623"/>
      <c r="R13" s="1623"/>
      <c r="S13" s="1623"/>
      <c r="T13" s="1623"/>
      <c r="U13" s="1623"/>
      <c r="V13" s="505">
        <v>0</v>
      </c>
    </row>
    <row customHeight="1" ht="14.699999999999998">
      <c r="A14" s="1616"/>
      <c r="C14" s="1525"/>
      <c r="D14" s="2242" t="s">
        <v>200</v>
      </c>
      <c r="E14" s="2244"/>
      <c r="F14" s="1626"/>
      <c r="G14" s="1625" t="s">
        <v>200</v>
      </c>
      <c r="H14" s="1632"/>
      <c r="I14" s="1630"/>
      <c r="J14" s="2178" t="s">
        <v>860</v>
      </c>
      <c r="K14" s="1616"/>
      <c r="R14" s="509" t="s">
        <v>854</v>
      </c>
      <c r="S14" s="509" t="s">
        <v>854</v>
      </c>
      <c r="V14" s="1616">
        <v>14</v>
      </c>
    </row>
    <row customHeight="1" ht="14.699999999999998">
      <c r="A15" s="1616"/>
      <c r="C15" s="1525"/>
      <c r="D15" s="2243"/>
      <c r="E15" s="2245"/>
      <c r="F15" s="414"/>
      <c r="G15" s="878"/>
      <c r="H15" s="878" t="s">
        <v>856</v>
      </c>
      <c r="I15" s="322"/>
      <c r="J15" s="2179"/>
      <c r="K15" s="1616"/>
      <c r="R15" s="509"/>
      <c r="S15" s="509"/>
      <c r="V15" s="1616">
        <v>14</v>
      </c>
    </row>
    <row customHeight="1" ht="14.699999999999998">
      <c r="A16" s="1616"/>
      <c r="C16" s="1525"/>
      <c r="D16" s="414"/>
      <c r="E16" s="878" t="s">
        <v>602</v>
      </c>
      <c r="F16" s="322"/>
      <c r="G16" s="322"/>
      <c r="H16" s="415"/>
      <c r="I16" s="415"/>
      <c r="J16" s="2180"/>
      <c r="K16" s="1616"/>
      <c r="V16" s="1616">
        <v>14</v>
      </c>
    </row>
    <row customHeight="1" ht="14.699999999999998">
      <c r="K17" s="1616"/>
      <c r="V17" s="1616">
        <v>14</v>
      </c>
    </row>
    <row customHeight="1" ht="22.5" hidden="1">
      <c r="A18" s="1617" t="s">
        <v>82</v>
      </c>
      <c r="B18" s="1616">
        <v>0</v>
      </c>
      <c r="C18" s="460">
        <v>3</v>
      </c>
      <c r="D18" s="1616">
        <v>5</v>
      </c>
      <c r="E18" s="1616">
        <v>38</v>
      </c>
      <c r="F18" s="1616">
        <v>3</v>
      </c>
      <c r="G18" s="1616">
        <v>3</v>
      </c>
      <c r="H18" s="1616">
        <v>38</v>
      </c>
      <c r="I18" s="1616">
        <v>35</v>
      </c>
      <c r="J18" s="1616">
        <v>103</v>
      </c>
      <c r="K18" s="1618">
        <v>3</v>
      </c>
      <c r="L18" s="1623">
        <v>10</v>
      </c>
      <c r="M18" s="1623">
        <v>10</v>
      </c>
      <c r="N18" s="1623">
        <v>10</v>
      </c>
      <c r="O18" s="1623">
        <v>13</v>
      </c>
      <c r="P18" s="1623">
        <v>15</v>
      </c>
      <c r="Q18" s="1623">
        <v>16</v>
      </c>
      <c r="R18" s="1623">
        <v>10</v>
      </c>
      <c r="S18" s="1623">
        <v>10</v>
      </c>
      <c r="T18" s="1623">
        <v>10</v>
      </c>
      <c r="U18" s="1623">
        <v>10</v>
      </c>
      <c r="V18" s="1616">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